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comments/comment1.xml" ContentType="application/vnd.openxmlformats-officedocument.spreadsheetml.comments+xml"/>
  <Override PartName="/xl/worksheets/sheet3.xml" ContentType="application/vnd.openxmlformats-officedocument.spreadsheetml.worksheet+xml"/>
  <Override PartName="/xl/worksheets/sheet4.xml" ContentType="application/vnd.openxmlformats-officedocument.spreadsheetml.worksheet+xml"/>
  <Override PartName="/xl/comments/comment2.xml" ContentType="application/vnd.openxmlformats-officedocument.spreadsheetml.comments+xml"/>
  <Override PartName="/xl/worksheets/sheet5.xml" ContentType="application/vnd.openxmlformats-officedocument.spreadsheetml.worksheet+xml"/>
  <Override PartName="/xl/comments/comment3.xml" ContentType="application/vnd.openxmlformats-officedocument.spreadsheetml.comments+xml"/>
  <Override PartName="/xl/worksheets/sheet6.xml" ContentType="application/vnd.openxmlformats-officedocument.spreadsheetml.worksheet+xml"/>
  <Override PartName="/xl/comments/comment4.xml" ContentType="application/vnd.openxmlformats-officedocument.spreadsheetml.comments+xml"/>
  <Override PartName="/xl/worksheets/sheet7.xml" ContentType="application/vnd.openxmlformats-officedocument.spreadsheetml.worksheet+xml"/>
  <Override PartName="/xl/comments/comment5.xml" ContentType="application/vnd.openxmlformats-officedocument.spreadsheetml.comments+xml"/>
  <Override PartName="/xl/worksheets/sheet8.xml" ContentType="application/vnd.openxmlformats-officedocument.spreadsheetml.worksheet+xml"/>
  <Override PartName="/xl/comments/comment6.xml" ContentType="application/vnd.openxmlformats-officedocument.spreadsheetml.comments+xml"/>
  <Override PartName="/xl/worksheets/sheet9.xml" ContentType="application/vnd.openxmlformats-officedocument.spreadsheetml.worksheet+xml"/>
  <Override PartName="/xl/comments/comment7.xml" ContentType="application/vnd.openxmlformats-officedocument.spreadsheetml.comments+xml"/>
  <Override PartName="/xl/worksheets/sheet10.xml" ContentType="application/vnd.openxmlformats-officedocument.spreadsheetml.worksheet+xml"/>
  <Override PartName="/xl/comments/comment8.xml" ContentType="application/vnd.openxmlformats-officedocument.spreadsheetml.comments+xml"/>
  <Override PartName="/xl/worksheets/sheet11.xml" ContentType="application/vnd.openxmlformats-officedocument.spreadsheetml.worksheet+xml"/>
  <Override PartName="/xl/comments/comment9.xml" ContentType="application/vnd.openxmlformats-officedocument.spreadsheetml.comments+xml"/>
  <Override PartName="/xl/worksheets/sheet12.xml" ContentType="application/vnd.openxmlformats-officedocument.spreadsheetml.worksheet+xml"/>
  <Override PartName="/xl/comments/comment10.xml" ContentType="application/vnd.openxmlformats-officedocument.spreadsheetml.comments+xml"/>
  <Override PartName="/xl/worksheets/sheet13.xml" ContentType="application/vnd.openxmlformats-officedocument.spreadsheetml.worksheet+xml"/>
  <Override PartName="/xl/drawings/drawing1.xml" ContentType="application/vnd.openxmlformats-officedocument.drawing+xml"/>
  <Override PartName="/xl/worksheets/sheet14.xml" ContentType="application/vnd.openxmlformats-officedocument.spreadsheetml.worksheet+xml"/>
  <Override PartName="/xl/drawings/drawing2.xml" ContentType="application/vnd.openxmlformats-officedocument.drawing+xml"/>
  <Override PartName="/xl/worksheets/sheet15.xml" ContentType="application/vnd.openxmlformats-officedocument.spreadsheetml.worksheet+xml"/>
  <Override PartName="/xl/drawings/drawing3.xml" ContentType="application/vnd.openxmlformats-officedocument.drawing+xml"/>
  <Override PartName="/xl/worksheets/sheet16.xml" ContentType="application/vnd.openxmlformats-officedocument.spreadsheetml.worksheet+xml"/>
  <Override PartName="/xl/drawings/drawing4.xml" ContentType="application/vnd.openxmlformats-officedocument.drawing+xml"/>
  <Override PartName="/xl/worksheets/sheet17.xml" ContentType="application/vnd.openxmlformats-officedocument.spreadsheetml.worksheet+xml"/>
  <Override PartName="/xl/drawings/drawing5.xml" ContentType="application/vnd.openxmlformats-officedocument.drawing+xml"/>
  <Override PartName="/xl/worksheets/sheet18.xml" ContentType="application/vnd.openxmlformats-officedocument.spreadsheetml.worksheet+xml"/>
  <Override PartName="/xl/drawings/drawing6.xml" ContentType="application/vnd.openxmlformats-officedocument.drawing+xml"/>
  <Override PartName="/xl/worksheets/sheet19.xml" ContentType="application/vnd.openxmlformats-officedocument.spreadsheetml.worksheet+xml"/>
  <Override PartName="/xl/drawings/drawing7.xml" ContentType="application/vnd.openxmlformats-officedocument.drawing+xml"/>
  <Override PartName="/xl/worksheets/sheet20.xml" ContentType="application/vnd.openxmlformats-officedocument.spreadsheetml.worksheet+xml"/>
  <Override PartName="/xl/drawings/drawing8.xml" ContentType="application/vnd.openxmlformats-officedocument.drawing+xml"/>
  <Override PartName="/xl/worksheets/sheet21.xml" ContentType="application/vnd.openxmlformats-officedocument.spreadsheetml.worksheet+xml"/>
  <Override PartName="/xl/drawings/drawing9.xml" ContentType="application/vnd.openxmlformats-officedocument.drawing+xml"/>
  <Override PartName="/xl/worksheets/sheet22.xml" ContentType="application/vnd.openxmlformats-officedocument.spreadsheetml.worksheet+xml"/>
  <Override PartName="/xl/drawings/drawing10.xml" ContentType="application/vnd.openxmlformats-officedocument.drawing+xml"/>
  <Override PartName="/xl/worksheets/sheet23.xml" ContentType="application/vnd.openxmlformats-officedocument.spreadsheetml.worksheet+xml"/>
  <Override PartName="/xl/drawings/drawing11.xml" ContentType="application/vnd.openxmlformats-officedocument.drawing+xml"/>
  <Override PartName="/xl/worksheets/sheet24.xml" ContentType="application/vnd.openxmlformats-officedocument.spreadsheetml.worksheet+xml"/>
  <Override PartName="/xl/drawings/drawing12.xml" ContentType="application/vnd.openxmlformats-officedocument.drawing+xml"/>
  <Override PartName="/xl/worksheets/sheet25.xml" ContentType="application/vnd.openxmlformats-officedocument.spreadsheetml.worksheet+xml"/>
  <Override PartName="/xl/drawings/drawing13.xml" ContentType="application/vnd.openxmlformats-officedocument.drawing+xml"/>
  <Override PartName="/xl/worksheets/sheet26.xml" ContentType="application/vnd.openxmlformats-officedocument.spreadsheetml.worksheet+xml"/>
  <Override PartName="/xl/drawings/drawing14.xml" ContentType="application/vnd.openxmlformats-officedocument.drawing+xml"/>
  <Override PartName="/xl/worksheets/sheet27.xml" ContentType="application/vnd.openxmlformats-officedocument.spreadsheetml.worksheet+xml"/>
  <Override PartName="/xl/drawings/drawing15.xml" ContentType="application/vnd.openxmlformats-officedocument.drawing+xml"/>
  <Override PartName="/xl/worksheets/sheet28.xml" ContentType="application/vnd.openxmlformats-officedocument.spreadsheetml.worksheet+xml"/>
  <Override PartName="/xl/drawings/drawing16.xml" ContentType="application/vnd.openxmlformats-officedocument.drawing+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110" yWindow="-110" windowWidth="25820" windowHeight="15500" tabRatio="655" firstSheet="0" activeTab="1" autoFilterDateGrouping="1"/>
  </bookViews>
  <sheets>
    <sheet name="规则" sheetId="1" state="visible" r:id="rId1"/>
    <sheet name="初始化表" sheetId="2" state="visible" r:id="rId2"/>
    <sheet name="工资系数初始化" sheetId="3" state="visible" r:id="rId3"/>
    <sheet name="初期" sheetId="4" state="visible" r:id="rId4"/>
    <sheet name="第1期" sheetId="5" state="visible" r:id="rId5"/>
    <sheet name="第2期" sheetId="6" state="visible" r:id="rId6"/>
    <sheet name="第3期" sheetId="7" state="visible" r:id="rId7"/>
    <sheet name="第4期" sheetId="8" state="visible" r:id="rId8"/>
    <sheet name="第5期" sheetId="9" state="visible" r:id="rId9"/>
    <sheet name="第6期" sheetId="10" state="visible" r:id="rId10"/>
    <sheet name="第7期" sheetId="11" state="visible" r:id="rId11"/>
    <sheet name="第8期" sheetId="12" state="visible" r:id="rId12"/>
    <sheet name="a1定价" sheetId="13" state="visible" r:id="rId13"/>
    <sheet name="a2定价" sheetId="14" state="visible" r:id="rId14"/>
    <sheet name="a3定价" sheetId="15" state="visible" r:id="rId15"/>
    <sheet name="a4定价" sheetId="16" state="visible" r:id="rId16"/>
    <sheet name="b1定价" sheetId="17" state="visible" r:id="rId17"/>
    <sheet name="b2定价" sheetId="18" state="visible" r:id="rId18"/>
    <sheet name="b3定价" sheetId="19" state="visible" r:id="rId19"/>
    <sheet name="b4定价" sheetId="20" state="visible" r:id="rId20"/>
    <sheet name="c1定价" sheetId="21" state="visible" r:id="rId21"/>
    <sheet name="c2定价" sheetId="22" state="visible" r:id="rId22"/>
    <sheet name="c3定价" sheetId="23" state="visible" r:id="rId23"/>
    <sheet name="c4定价" sheetId="24" state="visible" r:id="rId24"/>
    <sheet name="d1定价" sheetId="25" state="visible" r:id="rId25"/>
    <sheet name="d2定价" sheetId="26" state="visible" r:id="rId26"/>
    <sheet name="d3定价" sheetId="27" state="visible" r:id="rId27"/>
    <sheet name="d4定价" sheetId="28" state="visible" r:id="rId28"/>
    <sheet name="回归分析" sheetId="29" state="visible" r:id="rId29"/>
    <sheet name="弹性分析" sheetId="30" state="visible" r:id="rId30"/>
    <sheet name="1" sheetId="31" state="visible" r:id="rId31"/>
    <sheet name="2" sheetId="32" state="visible" r:id="rId32"/>
    <sheet name="3" sheetId="33" state="visible" r:id="rId33"/>
    <sheet name="4" sheetId="34" state="visible" r:id="rId34"/>
    <sheet name="5" sheetId="35" state="visible" r:id="rId35"/>
    <sheet name="6" sheetId="36" state="visible" r:id="rId36"/>
    <sheet name="7" sheetId="37" state="visible" r:id="rId37"/>
    <sheet name="8" sheetId="38" state="visible" r:id="rId38"/>
    <sheet name="综合分析" sheetId="39" state="hidden" r:id="rId39"/>
    <sheet name="场景分析" sheetId="40" state="hidden" r:id="rId40"/>
    <sheet name="时间序列预测" sheetId="41" state="hidden" r:id="rId41"/>
  </sheets>
  <definedNames>
    <definedName name="fyu">初始化表!$P$6:$S$6</definedName>
    <definedName name="guk">初始化表!$L$5:$O$5</definedName>
    <definedName name="guo">初始化表!$P$9:$S$9</definedName>
    <definedName name="gyit">初始化表!$P$5:$S$5</definedName>
    <definedName name="gyuiuy">初始化表!$L$6:$O$6</definedName>
    <definedName name="order">初始化表!$B$6</definedName>
    <definedName name="teamcount">初始化表!$B$5</definedName>
    <definedName name="yit">初始化表!$L$9:$O$9</definedName>
    <definedName name="ytit">初始化表!$L$10:$O$10</definedName>
    <definedName name="yutyu">初始化表!$P$10:$S$10</definedName>
    <definedName name="安置费">初始化表!$B$14</definedName>
    <definedName name="材料库存费">初始化表!$B$7</definedName>
    <definedName name="产品1变动运费">初始化表!$W$11:$Z$11</definedName>
    <definedName name="产品1固定运费">初始化表!$W$5:$Z$5</definedName>
    <definedName name="产品2变动运费">初始化表!$W$12:$Z$12</definedName>
    <definedName name="产品2固定运费">初始化表!$W$6:$Z$6</definedName>
    <definedName name="产品3变动运费">初始化表!$W$13:$Z$13</definedName>
    <definedName name="产品3固定运费">初始化表!$W$7:$Z$7</definedName>
    <definedName name="产品4变动运费">初始化表!$W$14:$Z$14</definedName>
    <definedName name="产品4固定运费">初始化表!$W$8:$Z$8</definedName>
    <definedName name="产品变动运费">初始化表!$W$11:$Z$14</definedName>
    <definedName name="产品固定运费">初始化表!$W$5:$Z$8</definedName>
    <definedName name="产品库存费">初始化表!$E$5:$E$8</definedName>
    <definedName name="产品生产消耗">初始化表!$E$17:$H$19</definedName>
    <definedName name="贷款利率">初始化表!$B$22</definedName>
    <definedName name="当期产品运出比率">初始化表!$B$4</definedName>
    <definedName name="订货转化比例">初始化表!$E$11:$H$14</definedName>
    <definedName name="二班管理费">初始化表!$I$25:$I$28</definedName>
    <definedName name="二加工资">初始化表!$B$18</definedName>
    <definedName name="二正工资">初始化表!$B$17</definedName>
    <definedName name="刚好">初始化表!$L$6:$O$6</definedName>
    <definedName name="工资系数">初始化表!$B$38</definedName>
    <definedName name="管理费">初始化表!$H$23:$I$26</definedName>
    <definedName name="国债利率">初始化表!$B$23</definedName>
    <definedName name="机器价格">初始化表!$B$8</definedName>
    <definedName name="基本工资">初始化表!$B$15</definedName>
    <definedName name="减税比例">初始化表!$B$26</definedName>
    <definedName name="客家话">初始化表!$P$5:$S$5</definedName>
    <definedName name="培训费">初始化表!$B$13</definedName>
    <definedName name="评分标准">初始化表!$B$30:$B$36</definedName>
    <definedName name="税率">初始化表!$B$25</definedName>
    <definedName name="维修费">初始化表!$B$12</definedName>
    <definedName name="小组名称">初始化表!$C$5</definedName>
    <definedName name="新人效率">初始化表!$H$4</definedName>
    <definedName name="研发费用">初始化表!$E$29:$I$32</definedName>
    <definedName name="一班管理费">初始化表!$H$25:$H$28</definedName>
    <definedName name="一加工资">初始化表!$B$16</definedName>
    <definedName name="原材料变动运费">初始化表!$B$10</definedName>
    <definedName name="原材料固定运费">初始化表!$B$9</definedName>
    <definedName name="原材料可用比例">初始化表!$B$11</definedName>
    <definedName name="原材料库存费">初始化表!$B$4</definedName>
    <definedName name="原材料折扣">初始化表!$D$24:$E$27</definedName>
    <definedName name="运出比例">初始化表!$B$4</definedName>
    <definedName name="债券利率">初始化表!$B$24</definedName>
    <definedName name="折旧率">初始化表!$H$5</definedName>
    <definedName name="资金时效">初始化表!$B$27</definedName>
    <definedName name="最低资金">初始化表!$B$21</definedName>
    <definedName name="solver_adj" localSheetId="4" hidden="1">第1期!$R$45</definedName>
    <definedName name="solver_cvg" localSheetId="4" hidden="1">0.0001</definedName>
    <definedName name="solver_drv" localSheetId="4" hidden="1">1</definedName>
    <definedName name="solver_eng" localSheetId="4" hidden="1">3</definedName>
    <definedName name="solver_est" localSheetId="4" hidden="1">1</definedName>
    <definedName name="solver_itr" localSheetId="4" hidden="1">2147483647</definedName>
    <definedName name="solver_lhs1" localSheetId="4" hidden="1">第1期!$R$45</definedName>
    <definedName name="solver_lhs2" localSheetId="4" hidden="1">第1期!$R$45</definedName>
    <definedName name="solver_mip" localSheetId="4" hidden="1">2147483647</definedName>
    <definedName name="solver_mni" localSheetId="4" hidden="1">30</definedName>
    <definedName name="solver_mrt" localSheetId="4" hidden="1">0.075</definedName>
    <definedName name="solver_msl" localSheetId="4" hidden="1">2</definedName>
    <definedName name="solver_neg" localSheetId="4" hidden="1">1</definedName>
    <definedName name="solver_nod" localSheetId="4" hidden="1">2147483647</definedName>
    <definedName name="solver_num" localSheetId="4" hidden="1">2</definedName>
    <definedName name="solver_nwt" localSheetId="4" hidden="1">1</definedName>
    <definedName name="solver_opt" localSheetId="4" hidden="1">第1期!$R$46</definedName>
    <definedName name="solver_pre" localSheetId="4" hidden="1">0.000001</definedName>
    <definedName name="solver_rbv" localSheetId="4" hidden="1">1</definedName>
    <definedName name="solver_rel1" localSheetId="4" hidden="1">1</definedName>
    <definedName name="solver_rel2" localSheetId="4" hidden="1">3</definedName>
    <definedName name="solver_rhs1" localSheetId="4" hidden="1">1.4</definedName>
    <definedName name="solver_rhs2" localSheetId="4" hidden="1">1.18</definedName>
    <definedName name="solver_rlx" localSheetId="4" hidden="1">2</definedName>
    <definedName name="solver_rsd" localSheetId="4" hidden="1">0</definedName>
    <definedName name="solver_scl" localSheetId="4" hidden="1">1</definedName>
    <definedName name="solver_sho" localSheetId="4" hidden="1">2</definedName>
    <definedName name="solver_ssz" localSheetId="4" hidden="1">100</definedName>
    <definedName name="solver_tim" localSheetId="4" hidden="1">2147483647</definedName>
    <definedName name="solver_tol" localSheetId="4" hidden="1">0.01</definedName>
    <definedName name="solver_typ" localSheetId="4" hidden="1">1</definedName>
    <definedName name="solver_val" localSheetId="4" hidden="1">0</definedName>
    <definedName name="solver_ver" localSheetId="4" hidden="1">3</definedName>
    <definedName name="solver_adj" localSheetId="5" hidden="1">第2期!$R$45</definedName>
    <definedName name="solver_cvg" localSheetId="5" hidden="1">0.0001</definedName>
    <definedName name="solver_drv" localSheetId="5" hidden="1">1</definedName>
    <definedName name="solver_eng" localSheetId="5" hidden="1">3</definedName>
    <definedName name="solver_est" localSheetId="5" hidden="1">1</definedName>
    <definedName name="solver_itr" localSheetId="5" hidden="1">2147483647</definedName>
    <definedName name="solver_lhs1" localSheetId="5" hidden="1">第2期!$R$45</definedName>
    <definedName name="solver_lhs2" localSheetId="5" hidden="1">第2期!$R$45</definedName>
    <definedName name="solver_mip" localSheetId="5" hidden="1">2147483647</definedName>
    <definedName name="solver_mni" localSheetId="5" hidden="1">30</definedName>
    <definedName name="solver_mrt" localSheetId="5" hidden="1">0.075</definedName>
    <definedName name="solver_msl" localSheetId="5" hidden="1">2</definedName>
    <definedName name="solver_neg" localSheetId="5" hidden="1">1</definedName>
    <definedName name="solver_nod" localSheetId="5" hidden="1">2147483647</definedName>
    <definedName name="solver_num" localSheetId="5" hidden="1">2</definedName>
    <definedName name="solver_nwt" localSheetId="5" hidden="1">1</definedName>
    <definedName name="solver_opt" localSheetId="5" hidden="1">第2期!$R$46</definedName>
    <definedName name="solver_pre" localSheetId="5" hidden="1">0.000001</definedName>
    <definedName name="solver_rbv" localSheetId="5" hidden="1">1</definedName>
    <definedName name="solver_rel1" localSheetId="5" hidden="1">1</definedName>
    <definedName name="solver_rel2" localSheetId="5" hidden="1">3</definedName>
    <definedName name="solver_rhs1" localSheetId="5" hidden="1">1.4</definedName>
    <definedName name="solver_rhs2" localSheetId="5" hidden="1">1.18</definedName>
    <definedName name="solver_rlx" localSheetId="5" hidden="1">2</definedName>
    <definedName name="solver_rsd" localSheetId="5" hidden="1">0</definedName>
    <definedName name="solver_scl" localSheetId="5" hidden="1">1</definedName>
    <definedName name="solver_sho" localSheetId="5" hidden="1">2</definedName>
    <definedName name="solver_ssz" localSheetId="5" hidden="1">100</definedName>
    <definedName name="solver_tim" localSheetId="5" hidden="1">2147483647</definedName>
    <definedName name="solver_tol" localSheetId="5" hidden="1">0.01</definedName>
    <definedName name="solver_typ" localSheetId="5" hidden="1">1</definedName>
    <definedName name="solver_val" localSheetId="5" hidden="1">0</definedName>
    <definedName name="solver_ver" localSheetId="5" hidden="1">3</definedName>
    <definedName name="solver_adj" localSheetId="6" hidden="1">第3期!$R$45</definedName>
    <definedName name="solver_cvg" localSheetId="6" hidden="1">0.0001</definedName>
    <definedName name="solver_drv" localSheetId="6" hidden="1">1</definedName>
    <definedName name="solver_eng" localSheetId="6" hidden="1">3</definedName>
    <definedName name="solver_est" localSheetId="6" hidden="1">1</definedName>
    <definedName name="solver_itr" localSheetId="6" hidden="1">2147483647</definedName>
    <definedName name="solver_lhs1" localSheetId="6" hidden="1">第3期!$R$45</definedName>
    <definedName name="solver_lhs2" localSheetId="6" hidden="1">第3期!$R$45</definedName>
    <definedName name="solver_mip" localSheetId="6" hidden="1">2147483647</definedName>
    <definedName name="solver_mni" localSheetId="6" hidden="1">30</definedName>
    <definedName name="solver_mrt" localSheetId="6" hidden="1">0.075</definedName>
    <definedName name="solver_msl" localSheetId="6" hidden="1">2</definedName>
    <definedName name="solver_neg" localSheetId="6" hidden="1">1</definedName>
    <definedName name="solver_nod" localSheetId="6" hidden="1">2147483647</definedName>
    <definedName name="solver_num" localSheetId="6" hidden="1">2</definedName>
    <definedName name="solver_nwt" localSheetId="6" hidden="1">1</definedName>
    <definedName name="solver_opt" localSheetId="6" hidden="1">第3期!$R$46</definedName>
    <definedName name="solver_pre" localSheetId="6" hidden="1">0.000001</definedName>
    <definedName name="solver_rbv" localSheetId="6" hidden="1">1</definedName>
    <definedName name="solver_rel1" localSheetId="6" hidden="1">1</definedName>
    <definedName name="solver_rel2" localSheetId="6" hidden="1">3</definedName>
    <definedName name="solver_rhs1" localSheetId="6" hidden="1">1.4</definedName>
    <definedName name="solver_rhs2" localSheetId="6" hidden="1">1.18</definedName>
    <definedName name="solver_rlx" localSheetId="6" hidden="1">2</definedName>
    <definedName name="solver_rsd" localSheetId="6" hidden="1">0</definedName>
    <definedName name="solver_scl" localSheetId="6" hidden="1">1</definedName>
    <definedName name="solver_sho" localSheetId="6" hidden="1">2</definedName>
    <definedName name="solver_ssz" localSheetId="6" hidden="1">100</definedName>
    <definedName name="solver_tim" localSheetId="6" hidden="1">2147483647</definedName>
    <definedName name="solver_tol" localSheetId="6" hidden="1">0.01</definedName>
    <definedName name="solver_typ" localSheetId="6" hidden="1">1</definedName>
    <definedName name="solver_val" localSheetId="6" hidden="1">0</definedName>
    <definedName name="solver_ver" localSheetId="6" hidden="1">3</definedName>
    <definedName name="solver_adj" localSheetId="7" hidden="1">第4期!$R$45</definedName>
    <definedName name="solver_cvg" localSheetId="7" hidden="1">0.0001</definedName>
    <definedName name="solver_drv" localSheetId="7" hidden="1">1</definedName>
    <definedName name="solver_eng" localSheetId="7" hidden="1">3</definedName>
    <definedName name="solver_est" localSheetId="7" hidden="1">1</definedName>
    <definedName name="solver_itr" localSheetId="7" hidden="1">2147483647</definedName>
    <definedName name="solver_lhs1" localSheetId="7" hidden="1">第4期!$R$45</definedName>
    <definedName name="solver_lhs2" localSheetId="7" hidden="1">第4期!$R$45</definedName>
    <definedName name="solver_mip" localSheetId="7" hidden="1">2147483647</definedName>
    <definedName name="solver_mni" localSheetId="7" hidden="1">30</definedName>
    <definedName name="solver_mrt" localSheetId="7" hidden="1">0.075</definedName>
    <definedName name="solver_msl" localSheetId="7" hidden="1">2</definedName>
    <definedName name="solver_neg" localSheetId="7" hidden="1">1</definedName>
    <definedName name="solver_nod" localSheetId="7" hidden="1">2147483647</definedName>
    <definedName name="solver_num" localSheetId="7" hidden="1">2</definedName>
    <definedName name="solver_nwt" localSheetId="7" hidden="1">1</definedName>
    <definedName name="solver_opt" localSheetId="7" hidden="1">第4期!$R$46</definedName>
    <definedName name="solver_pre" localSheetId="7" hidden="1">0.000001</definedName>
    <definedName name="solver_rbv" localSheetId="7" hidden="1">1</definedName>
    <definedName name="solver_rel1" localSheetId="7" hidden="1">1</definedName>
    <definedName name="solver_rel2" localSheetId="7" hidden="1">3</definedName>
    <definedName name="solver_rhs1" localSheetId="7" hidden="1">1.4</definedName>
    <definedName name="solver_rhs2" localSheetId="7" hidden="1">1.18</definedName>
    <definedName name="solver_rlx" localSheetId="7" hidden="1">2</definedName>
    <definedName name="solver_rsd" localSheetId="7" hidden="1">0</definedName>
    <definedName name="solver_scl" localSheetId="7" hidden="1">1</definedName>
    <definedName name="solver_sho" localSheetId="7" hidden="1">2</definedName>
    <definedName name="solver_ssz" localSheetId="7" hidden="1">100</definedName>
    <definedName name="solver_tim" localSheetId="7" hidden="1">2147483647</definedName>
    <definedName name="solver_tol" localSheetId="7" hidden="1">0.01</definedName>
    <definedName name="solver_typ" localSheetId="7" hidden="1">1</definedName>
    <definedName name="solver_val" localSheetId="7" hidden="1">0</definedName>
    <definedName name="solver_ver" localSheetId="7" hidden="1">3</definedName>
    <definedName name="solver_adj" localSheetId="8" hidden="1">第5期!$R$45</definedName>
    <definedName name="solver_cvg" localSheetId="8" hidden="1">0.0001</definedName>
    <definedName name="solver_drv" localSheetId="8" hidden="1">1</definedName>
    <definedName name="solver_eng" localSheetId="8" hidden="1">3</definedName>
    <definedName name="solver_est" localSheetId="8" hidden="1">1</definedName>
    <definedName name="solver_itr" localSheetId="8" hidden="1">2147483647</definedName>
    <definedName name="solver_lhs1" localSheetId="8" hidden="1">第5期!$R$45</definedName>
    <definedName name="solver_lhs2" localSheetId="8" hidden="1">第5期!$R$45</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2</definedName>
    <definedName name="solver_nwt" localSheetId="8" hidden="1">1</definedName>
    <definedName name="solver_opt" localSheetId="8" hidden="1">第5期!$R$46</definedName>
    <definedName name="solver_pre" localSheetId="8" hidden="1">0.000001</definedName>
    <definedName name="solver_rbv" localSheetId="8" hidden="1">1</definedName>
    <definedName name="solver_rel1" localSheetId="8" hidden="1">1</definedName>
    <definedName name="solver_rel2" localSheetId="8" hidden="1">3</definedName>
    <definedName name="solver_rhs1" localSheetId="8" hidden="1">1.4</definedName>
    <definedName name="solver_rhs2" localSheetId="8" hidden="1">1.18</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1</definedName>
    <definedName name="solver_val" localSheetId="8" hidden="1">0</definedName>
    <definedName name="solver_ver" localSheetId="8" hidden="1">3</definedName>
    <definedName name="solver_adj" localSheetId="9" hidden="1">第6期!$R$45</definedName>
    <definedName name="solver_cvg" localSheetId="9" hidden="1">0.0001</definedName>
    <definedName name="solver_drv" localSheetId="9" hidden="1">1</definedName>
    <definedName name="solver_eng" localSheetId="9" hidden="1">3</definedName>
    <definedName name="solver_est" localSheetId="9" hidden="1">1</definedName>
    <definedName name="solver_itr" localSheetId="9" hidden="1">2147483647</definedName>
    <definedName name="solver_lhs1" localSheetId="9" hidden="1">第6期!$R$45</definedName>
    <definedName name="solver_lhs2" localSheetId="9" hidden="1">第6期!$R$45</definedName>
    <definedName name="solver_mip" localSheetId="9" hidden="1">2147483647</definedName>
    <definedName name="solver_mni" localSheetId="9" hidden="1">30</definedName>
    <definedName name="solver_mrt" localSheetId="9" hidden="1">0.075</definedName>
    <definedName name="solver_msl" localSheetId="9" hidden="1">2</definedName>
    <definedName name="solver_neg" localSheetId="9" hidden="1">1</definedName>
    <definedName name="solver_nod" localSheetId="9" hidden="1">2147483647</definedName>
    <definedName name="solver_num" localSheetId="9" hidden="1">2</definedName>
    <definedName name="solver_nwt" localSheetId="9" hidden="1">1</definedName>
    <definedName name="solver_opt" localSheetId="9" hidden="1">第6期!$R$46</definedName>
    <definedName name="solver_pre" localSheetId="9" hidden="1">0.000001</definedName>
    <definedName name="solver_rbv" localSheetId="9" hidden="1">1</definedName>
    <definedName name="solver_rel1" localSheetId="9" hidden="1">1</definedName>
    <definedName name="solver_rel2" localSheetId="9" hidden="1">3</definedName>
    <definedName name="solver_rhs1" localSheetId="9" hidden="1">1.4</definedName>
    <definedName name="solver_rhs2" localSheetId="9" hidden="1">1.18</definedName>
    <definedName name="solver_rlx" localSheetId="9" hidden="1">2</definedName>
    <definedName name="solver_rsd" localSheetId="9" hidden="1">0</definedName>
    <definedName name="solver_scl" localSheetId="9" hidden="1">1</definedName>
    <definedName name="solver_sho" localSheetId="9" hidden="1">2</definedName>
    <definedName name="solver_ssz" localSheetId="9" hidden="1">100</definedName>
    <definedName name="solver_tim" localSheetId="9" hidden="1">2147483647</definedName>
    <definedName name="solver_tol" localSheetId="9" hidden="1">0.01</definedName>
    <definedName name="solver_typ" localSheetId="9" hidden="1">1</definedName>
    <definedName name="solver_val" localSheetId="9" hidden="1">0</definedName>
    <definedName name="solver_ver" localSheetId="9" hidden="1">3</definedName>
    <definedName name="solver_adj" localSheetId="10" hidden="1">第7期!$R$45</definedName>
    <definedName name="solver_cvg" localSheetId="10" hidden="1">0.0001</definedName>
    <definedName name="solver_drv" localSheetId="10" hidden="1">1</definedName>
    <definedName name="solver_eng" localSheetId="10" hidden="1">3</definedName>
    <definedName name="solver_est" localSheetId="10" hidden="1">1</definedName>
    <definedName name="solver_itr" localSheetId="10" hidden="1">2147483647</definedName>
    <definedName name="solver_lhs1" localSheetId="10" hidden="1">第7期!$R$45</definedName>
    <definedName name="solver_lhs2" localSheetId="10" hidden="1">第7期!$R$45</definedName>
    <definedName name="solver_mip" localSheetId="10" hidden="1">2147483647</definedName>
    <definedName name="solver_mni" localSheetId="10" hidden="1">30</definedName>
    <definedName name="solver_mrt" localSheetId="10" hidden="1">0.075</definedName>
    <definedName name="solver_msl" localSheetId="10" hidden="1">2</definedName>
    <definedName name="solver_neg" localSheetId="10" hidden="1">1</definedName>
    <definedName name="solver_nod" localSheetId="10" hidden="1">2147483647</definedName>
    <definedName name="solver_num" localSheetId="10" hidden="1">2</definedName>
    <definedName name="solver_nwt" localSheetId="10" hidden="1">1</definedName>
    <definedName name="solver_opt" localSheetId="10" hidden="1">第7期!$R$46</definedName>
    <definedName name="solver_pre" localSheetId="10" hidden="1">0.000001</definedName>
    <definedName name="solver_rbv" localSheetId="10" hidden="1">1</definedName>
    <definedName name="solver_rel1" localSheetId="10" hidden="1">1</definedName>
    <definedName name="solver_rel2" localSheetId="10" hidden="1">3</definedName>
    <definedName name="solver_rhs1" localSheetId="10" hidden="1">1.4</definedName>
    <definedName name="solver_rhs2" localSheetId="10" hidden="1">1.18</definedName>
    <definedName name="solver_rlx" localSheetId="10" hidden="1">2</definedName>
    <definedName name="solver_rsd" localSheetId="10" hidden="1">0</definedName>
    <definedName name="solver_scl" localSheetId="10" hidden="1">1</definedName>
    <definedName name="solver_sho" localSheetId="10" hidden="1">2</definedName>
    <definedName name="solver_ssz" localSheetId="10" hidden="1">100</definedName>
    <definedName name="solver_tim" localSheetId="10" hidden="1">2147483647</definedName>
    <definedName name="solver_tol" localSheetId="10" hidden="1">0.01</definedName>
    <definedName name="solver_typ" localSheetId="10" hidden="1">1</definedName>
    <definedName name="solver_val" localSheetId="10" hidden="1">0</definedName>
    <definedName name="solver_ver" localSheetId="10" hidden="1">3</definedName>
    <definedName name="solver_adj" localSheetId="11" hidden="1">第8期!$R$45</definedName>
    <definedName name="solver_cvg" localSheetId="11" hidden="1">0.0001</definedName>
    <definedName name="solver_drv" localSheetId="11" hidden="1">1</definedName>
    <definedName name="solver_eng" localSheetId="11" hidden="1">3</definedName>
    <definedName name="solver_est" localSheetId="11" hidden="1">1</definedName>
    <definedName name="solver_itr" localSheetId="11" hidden="1">2147483647</definedName>
    <definedName name="solver_lhs1" localSheetId="11" hidden="1">第8期!$R$45</definedName>
    <definedName name="solver_lhs2" localSheetId="11" hidden="1">第8期!$R$45</definedName>
    <definedName name="solver_mip" localSheetId="11" hidden="1">2147483647</definedName>
    <definedName name="solver_mni" localSheetId="11" hidden="1">30</definedName>
    <definedName name="solver_mrt" localSheetId="11" hidden="1">0.075</definedName>
    <definedName name="solver_msl" localSheetId="11" hidden="1">2</definedName>
    <definedName name="solver_neg" localSheetId="11" hidden="1">1</definedName>
    <definedName name="solver_nod" localSheetId="11" hidden="1">2147483647</definedName>
    <definedName name="solver_num" localSheetId="11" hidden="1">2</definedName>
    <definedName name="solver_nwt" localSheetId="11" hidden="1">1</definedName>
    <definedName name="solver_opt" localSheetId="11" hidden="1">第8期!$R$46</definedName>
    <definedName name="solver_pre" localSheetId="11" hidden="1">0.000001</definedName>
    <definedName name="solver_rbv" localSheetId="11" hidden="1">1</definedName>
    <definedName name="solver_rel1" localSheetId="11" hidden="1">1</definedName>
    <definedName name="solver_rel2" localSheetId="11" hidden="1">3</definedName>
    <definedName name="solver_rhs1" localSheetId="11" hidden="1">1.4</definedName>
    <definedName name="solver_rhs2" localSheetId="11" hidden="1">1.18</definedName>
    <definedName name="solver_rlx" localSheetId="11" hidden="1">2</definedName>
    <definedName name="solver_rsd" localSheetId="11" hidden="1">0</definedName>
    <definedName name="solver_scl" localSheetId="11" hidden="1">1</definedName>
    <definedName name="solver_sho" localSheetId="11" hidden="1">2</definedName>
    <definedName name="solver_ssz" localSheetId="11" hidden="1">100</definedName>
    <definedName name="solver_tim" localSheetId="11" hidden="1">2147483647</definedName>
    <definedName name="solver_tol" localSheetId="11" hidden="1">0.01</definedName>
    <definedName name="solver_typ" localSheetId="11" hidden="1">1</definedName>
    <definedName name="solver_val" localSheetId="11" hidden="1">0</definedName>
    <definedName name="solver_ver" localSheetId="11" hidden="1">3</definedName>
    <definedName name="安置费" localSheetId="12">初始化表!$B$14</definedName>
    <definedName name="贷款利率" localSheetId="12">初始化表!$B$22</definedName>
    <definedName name="二班管理费" localSheetId="12">初始化表!$I$23:$I$26</definedName>
    <definedName name="二加工资" localSheetId="12">初始化表!$B$18</definedName>
    <definedName name="二正工资" localSheetId="12">初始化表!$B$17</definedName>
    <definedName name="国债利率" localSheetId="12">初始化表!$B$23</definedName>
    <definedName name="机器价格" localSheetId="12">初始化表!$B$8</definedName>
    <definedName name="基本工资" localSheetId="12">初始化表!$B$15</definedName>
    <definedName name="减税比例" localSheetId="12">初始化表!$B$26</definedName>
    <definedName name="培训费" localSheetId="12">初始化表!$B$13</definedName>
    <definedName name="评分标准" localSheetId="12">初始化表!$B$30:$B$36</definedName>
    <definedName name="税率" localSheetId="12">初始化表!$B$25</definedName>
    <definedName name="维修费" localSheetId="12">初始化表!$B$12</definedName>
    <definedName name="一班管理费" localSheetId="12">初始化表!$H$23:$H$26</definedName>
    <definedName name="一加工资" localSheetId="12">初始化表!$B$16</definedName>
    <definedName name="原材料变动运费" localSheetId="12">初始化表!$B$10</definedName>
    <definedName name="原材料固定运费" localSheetId="12">初始化表!$B$9</definedName>
    <definedName name="原材料可用比例" localSheetId="12">初始化表!$B$11</definedName>
    <definedName name="原材料库存费" localSheetId="12">初始化表!$B$7</definedName>
    <definedName name="债券利率" localSheetId="12">初始化表!$B$24</definedName>
    <definedName name="折旧率" localSheetId="12">初始化表!$C$8</definedName>
    <definedName name="资金时效" localSheetId="12">初始化表!$B$27</definedName>
    <definedName name="最低资金" localSheetId="12">初始化表!$B$21</definedName>
    <definedName name="fyu" localSheetId="13">初始化表!$P$6:$S$6</definedName>
    <definedName name="guk" localSheetId="13">初始化表!$L$5:$O$5</definedName>
    <definedName name="guo" localSheetId="13">初始化表!$P$9:$S$9</definedName>
    <definedName name="gyit" localSheetId="13">初始化表!$P$5:$S$5</definedName>
    <definedName name="gyuiuy" localSheetId="13">初始化表!$L$6:$O$6</definedName>
    <definedName name="order" localSheetId="13">初始化表!$B$6</definedName>
    <definedName name="teamcount" localSheetId="13">初始化表!$B$5</definedName>
    <definedName name="yit" localSheetId="13">初始化表!$L$9:$O$9</definedName>
    <definedName name="ytit" localSheetId="13">初始化表!$L$10:$O$10</definedName>
    <definedName name="yutyu" localSheetId="13">初始化表!$P$10:$S$10</definedName>
    <definedName name="安置费" localSheetId="13">初始化表!$B$14</definedName>
    <definedName name="产品1变动运费" localSheetId="13">初始化表!$W$11:$Z$11</definedName>
    <definedName name="产品1固定运费" localSheetId="13">初始化表!$W$5:$Z$5</definedName>
    <definedName name="产品2变动运费" localSheetId="13">初始化表!$W$12:$Z$12</definedName>
    <definedName name="产品2固定运费" localSheetId="13">初始化表!$W$6:$Z$6</definedName>
    <definedName name="产品3变动运费" localSheetId="13">初始化表!$W$13:$Z$13</definedName>
    <definedName name="产品3固定运费" localSheetId="13">初始化表!$W$7:$Z$7</definedName>
    <definedName name="产品4变动运费" localSheetId="13">初始化表!$W$14:$Z$14</definedName>
    <definedName name="产品4固定运费" localSheetId="13">初始化表!$W$8:$Z$8</definedName>
    <definedName name="产品变动运费" localSheetId="13">初始化表!$W$11:$Z$14</definedName>
    <definedName name="产品固定运费" localSheetId="13">初始化表!$W$5:$Z$8</definedName>
    <definedName name="产品库存费" localSheetId="13">初始化表!$E$5:$E$8</definedName>
    <definedName name="产品生产消耗" localSheetId="13">初始化表!$E$17:$H$19</definedName>
    <definedName name="贷款利率" localSheetId="13">初始化表!$B$22</definedName>
    <definedName name="当期产品运出比率" localSheetId="13">初始化表!$B$4</definedName>
    <definedName name="订货转化比例" localSheetId="13">初始化表!$E$11:$H$14</definedName>
    <definedName name="二班管理费" localSheetId="13">初始化表!$I$23:$I$26</definedName>
    <definedName name="二加工资" localSheetId="13">初始化表!$B$18</definedName>
    <definedName name="二正工资" localSheetId="13">初始化表!$B$17</definedName>
    <definedName name="刚好" localSheetId="13">初始化表!$L$6:$O$6</definedName>
    <definedName name="工资系数" localSheetId="13">初始化表!$B$38</definedName>
    <definedName name="管理费" localSheetId="13">初始化表!$H$23:$I$26</definedName>
    <definedName name="国债利率" localSheetId="13">初始化表!$B$23</definedName>
    <definedName name="机器价格" localSheetId="13">初始化表!$B$8</definedName>
    <definedName name="基本工资" localSheetId="13">初始化表!$B$15</definedName>
    <definedName name="减税比例" localSheetId="13">初始化表!$B$26</definedName>
    <definedName name="客家话" localSheetId="13">初始化表!$P$5:$S$5</definedName>
    <definedName name="培训费" localSheetId="13">初始化表!$B$13</definedName>
    <definedName name="评分标准" localSheetId="13">初始化表!$B$30:$B$36</definedName>
    <definedName name="税率" localSheetId="13">初始化表!$B$25</definedName>
    <definedName name="维修费" localSheetId="13">初始化表!$B$12</definedName>
    <definedName name="小组名称" localSheetId="13">初始化表!$C$5</definedName>
    <definedName name="研发费用" localSheetId="13">初始化表!$E$29:$I$32</definedName>
    <definedName name="一班管理费" localSheetId="13">初始化表!$H$23:$H$26</definedName>
    <definedName name="一加工资" localSheetId="13">初始化表!$B$16</definedName>
    <definedName name="原材料变动运费" localSheetId="13">初始化表!$B$10</definedName>
    <definedName name="原材料固定运费" localSheetId="13">初始化表!$B$9</definedName>
    <definedName name="原材料可用比例" localSheetId="13">初始化表!$B$11</definedName>
    <definedName name="原材料库存费" localSheetId="13">初始化表!$B$7</definedName>
    <definedName name="原材料折扣" localSheetId="13">初始化表!$D$24:$E$27</definedName>
    <definedName name="债券利率" localSheetId="13">初始化表!$B$24</definedName>
    <definedName name="折旧率" localSheetId="13">初始化表!$C$8</definedName>
    <definedName name="资金时效" localSheetId="13">初始化表!$B$27</definedName>
    <definedName name="最低资金" localSheetId="13">初始化表!$B$21</definedName>
    <definedName name="fyu" localSheetId="14">初始化表!$P$6:$S$6</definedName>
    <definedName name="guk" localSheetId="14">初始化表!$L$5:$O$5</definedName>
    <definedName name="guo" localSheetId="14">初始化表!$P$9:$S$9</definedName>
    <definedName name="gyit" localSheetId="14">初始化表!$P$5:$S$5</definedName>
    <definedName name="gyuiuy" localSheetId="14">初始化表!$L$6:$O$6</definedName>
    <definedName name="order" localSheetId="14">初始化表!$B$6</definedName>
    <definedName name="teamcount" localSheetId="14">初始化表!$B$5</definedName>
    <definedName name="yit" localSheetId="14">初始化表!$L$9:$O$9</definedName>
    <definedName name="ytit" localSheetId="14">初始化表!$L$10:$O$10</definedName>
    <definedName name="yutyu" localSheetId="14">初始化表!$P$10:$S$10</definedName>
    <definedName name="安置费" localSheetId="14">初始化表!$B$14</definedName>
    <definedName name="产品1变动运费" localSheetId="14">初始化表!$W$11:$Z$11</definedName>
    <definedName name="产品1固定运费" localSheetId="14">初始化表!$W$5:$Z$5</definedName>
    <definedName name="产品2变动运费" localSheetId="14">初始化表!$W$12:$Z$12</definedName>
    <definedName name="产品2固定运费" localSheetId="14">初始化表!$W$6:$Z$6</definedName>
    <definedName name="产品3变动运费" localSheetId="14">初始化表!$W$13:$Z$13</definedName>
    <definedName name="产品3固定运费" localSheetId="14">初始化表!$W$7:$Z$7</definedName>
    <definedName name="产品4变动运费" localSheetId="14">初始化表!$W$14:$Z$14</definedName>
    <definedName name="产品4固定运费" localSheetId="14">初始化表!$W$8:$Z$8</definedName>
    <definedName name="产品变动运费" localSheetId="14">初始化表!$W$11:$Z$14</definedName>
    <definedName name="产品固定运费" localSheetId="14">初始化表!$W$5:$Z$8</definedName>
    <definedName name="产品库存费" localSheetId="14">初始化表!$E$5:$E$8</definedName>
    <definedName name="产品生产消耗" localSheetId="14">初始化表!$E$17:$H$19</definedName>
    <definedName name="贷款利率" localSheetId="14">初始化表!$B$22</definedName>
    <definedName name="当期产品运出比率" localSheetId="14">初始化表!$B$4</definedName>
    <definedName name="订货转化比例" localSheetId="14">初始化表!$E$11:$H$14</definedName>
    <definedName name="二班管理费" localSheetId="14">初始化表!$I$23:$I$26</definedName>
    <definedName name="二加工资" localSheetId="14">初始化表!$B$18</definedName>
    <definedName name="二正工资" localSheetId="14">初始化表!$B$17</definedName>
    <definedName name="刚好" localSheetId="14">初始化表!$L$6:$O$6</definedName>
    <definedName name="工资系数" localSheetId="14">初始化表!$B$38</definedName>
    <definedName name="管理费" localSheetId="14">初始化表!$H$23:$I$26</definedName>
    <definedName name="国债利率" localSheetId="14">初始化表!$B$23</definedName>
    <definedName name="机器价格" localSheetId="14">初始化表!$B$8</definedName>
    <definedName name="基本工资" localSheetId="14">初始化表!$B$15</definedName>
    <definedName name="减税比例" localSheetId="14">初始化表!$B$26</definedName>
    <definedName name="客家话" localSheetId="14">初始化表!$P$5:$S$5</definedName>
    <definedName name="培训费" localSheetId="14">初始化表!$B$13</definedName>
    <definedName name="评分标准" localSheetId="14">初始化表!$B$30:$B$36</definedName>
    <definedName name="税率" localSheetId="14">初始化表!$B$25</definedName>
    <definedName name="维修费" localSheetId="14">初始化表!$B$12</definedName>
    <definedName name="小组名称" localSheetId="14">初始化表!$C$5</definedName>
    <definedName name="研发费用" localSheetId="14">初始化表!$E$29:$I$32</definedName>
    <definedName name="一班管理费" localSheetId="14">初始化表!$H$23:$H$26</definedName>
    <definedName name="一加工资" localSheetId="14">初始化表!$B$16</definedName>
    <definedName name="原材料变动运费" localSheetId="14">初始化表!$B$10</definedName>
    <definedName name="原材料固定运费" localSheetId="14">初始化表!$B$9</definedName>
    <definedName name="原材料可用比例" localSheetId="14">初始化表!$B$11</definedName>
    <definedName name="原材料库存费" localSheetId="14">初始化表!$B$7</definedName>
    <definedName name="原材料折扣" localSheetId="14">初始化表!$D$24:$E$27</definedName>
    <definedName name="债券利率" localSheetId="14">初始化表!$B$24</definedName>
    <definedName name="折旧率" localSheetId="14">初始化表!$C$8</definedName>
    <definedName name="资金时效" localSheetId="14">初始化表!$B$27</definedName>
    <definedName name="最低资金" localSheetId="14">初始化表!$B$21</definedName>
    <definedName name="fyu" localSheetId="15">初始化表!$P$6:$S$6</definedName>
    <definedName name="guk" localSheetId="15">初始化表!$L$5:$O$5</definedName>
    <definedName name="guo" localSheetId="15">初始化表!$P$9:$S$9</definedName>
    <definedName name="gyit" localSheetId="15">初始化表!$P$5:$S$5</definedName>
    <definedName name="gyuiuy" localSheetId="15">初始化表!$L$6:$O$6</definedName>
    <definedName name="order" localSheetId="15">初始化表!$B$6</definedName>
    <definedName name="solver_eng" localSheetId="15" hidden="1">1</definedName>
    <definedName name="solver_neg" localSheetId="15" hidden="1">1</definedName>
    <definedName name="solver_num" localSheetId="15" hidden="1">0</definedName>
    <definedName name="solver_opt" localSheetId="15" hidden="1">a4定价!$H$9</definedName>
    <definedName name="solver_typ" localSheetId="15" hidden="1">1</definedName>
    <definedName name="solver_val" localSheetId="15" hidden="1">0</definedName>
    <definedName name="solver_ver" localSheetId="15" hidden="1">3</definedName>
    <definedName name="teamcount" localSheetId="15">初始化表!$B$5</definedName>
    <definedName name="yit" localSheetId="15">初始化表!$L$9:$O$9</definedName>
    <definedName name="ytit" localSheetId="15">初始化表!$L$10:$O$10</definedName>
    <definedName name="yutyu" localSheetId="15">初始化表!$P$10:$S$10</definedName>
    <definedName name="安置费" localSheetId="15">初始化表!$B$14</definedName>
    <definedName name="产品1变动运费" localSheetId="15">初始化表!$W$11:$Z$11</definedName>
    <definedName name="产品1固定运费" localSheetId="15">初始化表!$W$5:$Z$5</definedName>
    <definedName name="产品2变动运费" localSheetId="15">初始化表!$W$12:$Z$12</definedName>
    <definedName name="产品2固定运费" localSheetId="15">初始化表!$W$6:$Z$6</definedName>
    <definedName name="产品3变动运费" localSheetId="15">初始化表!$W$13:$Z$13</definedName>
    <definedName name="产品3固定运费" localSheetId="15">初始化表!$W$7:$Z$7</definedName>
    <definedName name="产品4变动运费" localSheetId="15">初始化表!$W$14:$Z$14</definedName>
    <definedName name="产品4固定运费" localSheetId="15">初始化表!$W$8:$Z$8</definedName>
    <definedName name="产品变动运费" localSheetId="15">初始化表!$W$11:$Z$14</definedName>
    <definedName name="产品固定运费" localSheetId="15">初始化表!$W$5:$Z$8</definedName>
    <definedName name="产品库存费" localSheetId="15">初始化表!$E$5:$E$8</definedName>
    <definedName name="产品生产消耗" localSheetId="15">初始化表!$E$17:$H$19</definedName>
    <definedName name="贷款利率" localSheetId="15">初始化表!$B$22</definedName>
    <definedName name="当期产品运出比率" localSheetId="15">初始化表!$B$4</definedName>
    <definedName name="订货转化比例" localSheetId="15">初始化表!$E$11:$H$14</definedName>
    <definedName name="二班管理费" localSheetId="15">初始化表!$I$23:$I$26</definedName>
    <definedName name="二加工资" localSheetId="15">初始化表!$B$18</definedName>
    <definedName name="二正工资" localSheetId="15">初始化表!$B$17</definedName>
    <definedName name="刚好" localSheetId="15">初始化表!$L$6:$O$6</definedName>
    <definedName name="工资系数" localSheetId="15">初始化表!$B$38</definedName>
    <definedName name="管理费" localSheetId="15">初始化表!$H$23:$I$26</definedName>
    <definedName name="国债利率" localSheetId="15">初始化表!$B$23</definedName>
    <definedName name="机器价格" localSheetId="15">初始化表!$B$8</definedName>
    <definedName name="基本工资" localSheetId="15">初始化表!$B$15</definedName>
    <definedName name="减税比例" localSheetId="15">初始化表!$B$26</definedName>
    <definedName name="客家话" localSheetId="15">初始化表!$P$5:$S$5</definedName>
    <definedName name="培训费" localSheetId="15">初始化表!$B$13</definedName>
    <definedName name="评分标准" localSheetId="15">初始化表!$B$30:$B$36</definedName>
    <definedName name="税率" localSheetId="15">初始化表!$B$25</definedName>
    <definedName name="维修费" localSheetId="15">初始化表!$B$12</definedName>
    <definedName name="小组名称" localSheetId="15">初始化表!$C$5</definedName>
    <definedName name="研发费用" localSheetId="15">初始化表!$E$29:$I$32</definedName>
    <definedName name="一班管理费" localSheetId="15">初始化表!$H$23:$H$26</definedName>
    <definedName name="一加工资" localSheetId="15">初始化表!$B$16</definedName>
    <definedName name="原材料变动运费" localSheetId="15">初始化表!$B$10</definedName>
    <definedName name="原材料固定运费" localSheetId="15">初始化表!$B$9</definedName>
    <definedName name="原材料可用比例" localSheetId="15">初始化表!$B$11</definedName>
    <definedName name="原材料库存费" localSheetId="15">初始化表!$B$7</definedName>
    <definedName name="原材料折扣" localSheetId="15">初始化表!$D$24:$E$27</definedName>
    <definedName name="债券利率" localSheetId="15">初始化表!$B$24</definedName>
    <definedName name="折旧率" localSheetId="15">初始化表!$C$8</definedName>
    <definedName name="资金时效" localSheetId="15">初始化表!$B$27</definedName>
    <definedName name="最低资金" localSheetId="15">初始化表!$B$21</definedName>
    <definedName name="fyu" localSheetId="16">初始化表!$P$6:$S$6</definedName>
    <definedName name="guk" localSheetId="16">初始化表!$L$5:$O$5</definedName>
    <definedName name="guo" localSheetId="16">初始化表!$P$9:$S$9</definedName>
    <definedName name="gyit" localSheetId="16">初始化表!$P$5:$S$5</definedName>
    <definedName name="gyuiuy" localSheetId="16">初始化表!$L$6:$O$6</definedName>
    <definedName name="order" localSheetId="16">初始化表!$B$6</definedName>
    <definedName name="teamcount" localSheetId="16">初始化表!$B$5</definedName>
    <definedName name="yit" localSheetId="16">初始化表!$L$9:$O$9</definedName>
    <definedName name="ytit" localSheetId="16">初始化表!$L$10:$O$10</definedName>
    <definedName name="yutyu" localSheetId="16">初始化表!$P$10:$S$10</definedName>
    <definedName name="安置费" localSheetId="16">初始化表!$B$14</definedName>
    <definedName name="产品1变动运费" localSheetId="16">初始化表!$W$11:$Z$11</definedName>
    <definedName name="产品1固定运费" localSheetId="16">初始化表!$W$5:$Z$5</definedName>
    <definedName name="产品2变动运费" localSheetId="16">初始化表!$W$12:$Z$12</definedName>
    <definedName name="产品2固定运费" localSheetId="16">初始化表!$W$6:$Z$6</definedName>
    <definedName name="产品3变动运费" localSheetId="16">初始化表!$W$13:$Z$13</definedName>
    <definedName name="产品3固定运费" localSheetId="16">初始化表!$W$7:$Z$7</definedName>
    <definedName name="产品4变动运费" localSheetId="16">初始化表!$W$14:$Z$14</definedName>
    <definedName name="产品4固定运费" localSheetId="16">初始化表!$W$8:$Z$8</definedName>
    <definedName name="产品变动运费" localSheetId="16">初始化表!$W$11:$Z$14</definedName>
    <definedName name="产品固定运费" localSheetId="16">初始化表!$W$5:$Z$8</definedName>
    <definedName name="产品库存费" localSheetId="16">初始化表!$E$5:$E$8</definedName>
    <definedName name="产品生产消耗" localSheetId="16">初始化表!$E$17:$H$19</definedName>
    <definedName name="贷款利率" localSheetId="16">初始化表!$B$22</definedName>
    <definedName name="当期产品运出比率" localSheetId="16">初始化表!$B$4</definedName>
    <definedName name="订货转化比例" localSheetId="16">初始化表!$E$11:$H$14</definedName>
    <definedName name="二班管理费" localSheetId="16">初始化表!$I$23:$I$26</definedName>
    <definedName name="二加工资" localSheetId="16">初始化表!$B$18</definedName>
    <definedName name="二正工资" localSheetId="16">初始化表!$B$17</definedName>
    <definedName name="刚好" localSheetId="16">初始化表!$L$6:$O$6</definedName>
    <definedName name="工资系数" localSheetId="16">初始化表!$B$38</definedName>
    <definedName name="管理费" localSheetId="16">初始化表!$H$23:$I$26</definedName>
    <definedName name="国债利率" localSheetId="16">初始化表!$B$23</definedName>
    <definedName name="机器价格" localSheetId="16">初始化表!$B$8</definedName>
    <definedName name="基本工资" localSheetId="16">初始化表!$B$15</definedName>
    <definedName name="减税比例" localSheetId="16">初始化表!$B$26</definedName>
    <definedName name="客家话" localSheetId="16">初始化表!$P$5:$S$5</definedName>
    <definedName name="培训费" localSheetId="16">初始化表!$B$13</definedName>
    <definedName name="评分标准" localSheetId="16">初始化表!$B$30:$B$36</definedName>
    <definedName name="税率" localSheetId="16">初始化表!$B$25</definedName>
    <definedName name="维修费" localSheetId="16">初始化表!$B$12</definedName>
    <definedName name="小组名称" localSheetId="16">初始化表!$C$5</definedName>
    <definedName name="研发费用" localSheetId="16">初始化表!$E$29:$I$32</definedName>
    <definedName name="一班管理费" localSheetId="16">初始化表!$H$23:$H$26</definedName>
    <definedName name="一加工资" localSheetId="16">初始化表!$B$16</definedName>
    <definedName name="原材料变动运费" localSheetId="16">初始化表!$B$10</definedName>
    <definedName name="原材料固定运费" localSheetId="16">初始化表!$B$9</definedName>
    <definedName name="原材料可用比例" localSheetId="16">初始化表!$B$11</definedName>
    <definedName name="原材料库存费" localSheetId="16">初始化表!$B$7</definedName>
    <definedName name="原材料折扣" localSheetId="16">初始化表!$D$24:$E$27</definedName>
    <definedName name="债券利率" localSheetId="16">初始化表!$B$24</definedName>
    <definedName name="折旧率" localSheetId="16">初始化表!$C$8</definedName>
    <definedName name="资金时效" localSheetId="16">初始化表!$B$27</definedName>
    <definedName name="最低资金" localSheetId="16">初始化表!$B$21</definedName>
    <definedName name="fyu" localSheetId="17">初始化表!$P$6:$S$6</definedName>
    <definedName name="guk" localSheetId="17">初始化表!$L$5:$O$5</definedName>
    <definedName name="guo" localSheetId="17">初始化表!$P$9:$S$9</definedName>
    <definedName name="gyit" localSheetId="17">初始化表!$P$5:$S$5</definedName>
    <definedName name="gyuiuy" localSheetId="17">初始化表!$L$6:$O$6</definedName>
    <definedName name="order" localSheetId="17">初始化表!$B$6</definedName>
    <definedName name="teamcount" localSheetId="17">初始化表!$B$5</definedName>
    <definedName name="yit" localSheetId="17">初始化表!$L$9:$O$9</definedName>
    <definedName name="ytit" localSheetId="17">初始化表!$L$10:$O$10</definedName>
    <definedName name="yutyu" localSheetId="17">初始化表!$P$10:$S$10</definedName>
    <definedName name="安置费" localSheetId="17">初始化表!$B$14</definedName>
    <definedName name="产品1变动运费" localSheetId="17">初始化表!$W$11:$Z$11</definedName>
    <definedName name="产品1固定运费" localSheetId="17">初始化表!$W$5:$Z$5</definedName>
    <definedName name="产品2变动运费" localSheetId="17">初始化表!$W$12:$Z$12</definedName>
    <definedName name="产品2固定运费" localSheetId="17">初始化表!$W$6:$Z$6</definedName>
    <definedName name="产品3变动运费" localSheetId="17">初始化表!$W$13:$Z$13</definedName>
    <definedName name="产品3固定运费" localSheetId="17">初始化表!$W$7:$Z$7</definedName>
    <definedName name="产品4变动运费" localSheetId="17">初始化表!$W$14:$Z$14</definedName>
    <definedName name="产品4固定运费" localSheetId="17">初始化表!$W$8:$Z$8</definedName>
    <definedName name="产品变动运费" localSheetId="17">初始化表!$W$11:$Z$14</definedName>
    <definedName name="产品固定运费" localSheetId="17">初始化表!$W$5:$Z$8</definedName>
    <definedName name="产品库存费" localSheetId="17">初始化表!$E$5:$E$8</definedName>
    <definedName name="产品生产消耗" localSheetId="17">初始化表!$E$17:$H$19</definedName>
    <definedName name="贷款利率" localSheetId="17">初始化表!$B$22</definedName>
    <definedName name="当期产品运出比率" localSheetId="17">初始化表!$B$4</definedName>
    <definedName name="订货转化比例" localSheetId="17">初始化表!$E$11:$H$14</definedName>
    <definedName name="二班管理费" localSheetId="17">初始化表!$I$23:$I$26</definedName>
    <definedName name="二加工资" localSheetId="17">初始化表!$B$18</definedName>
    <definedName name="二正工资" localSheetId="17">初始化表!$B$17</definedName>
    <definedName name="刚好" localSheetId="17">初始化表!$L$6:$O$6</definedName>
    <definedName name="工资系数" localSheetId="17">初始化表!$B$38</definedName>
    <definedName name="管理费" localSheetId="17">初始化表!$H$23:$I$26</definedName>
    <definedName name="国债利率" localSheetId="17">初始化表!$B$23</definedName>
    <definedName name="机器价格" localSheetId="17">初始化表!$B$8</definedName>
    <definedName name="基本工资" localSheetId="17">初始化表!$B$15</definedName>
    <definedName name="减税比例" localSheetId="17">初始化表!$B$26</definedName>
    <definedName name="客家话" localSheetId="17">初始化表!$P$5:$S$5</definedName>
    <definedName name="培训费" localSheetId="17">初始化表!$B$13</definedName>
    <definedName name="评分标准" localSheetId="17">初始化表!$B$30:$B$36</definedName>
    <definedName name="税率" localSheetId="17">初始化表!$B$25</definedName>
    <definedName name="维修费" localSheetId="17">初始化表!$B$12</definedName>
    <definedName name="小组名称" localSheetId="17">初始化表!$C$5</definedName>
    <definedName name="研发费用" localSheetId="17">初始化表!$E$29:$I$32</definedName>
    <definedName name="一班管理费" localSheetId="17">初始化表!$H$23:$H$26</definedName>
    <definedName name="一加工资" localSheetId="17">初始化表!$B$16</definedName>
    <definedName name="原材料变动运费" localSheetId="17">初始化表!$B$10</definedName>
    <definedName name="原材料固定运费" localSheetId="17">初始化表!$B$9</definedName>
    <definedName name="原材料可用比例" localSheetId="17">初始化表!$B$11</definedName>
    <definedName name="原材料库存费" localSheetId="17">初始化表!$B$7</definedName>
    <definedName name="原材料折扣" localSheetId="17">初始化表!$D$24:$E$27</definedName>
    <definedName name="债券利率" localSheetId="17">初始化表!$B$24</definedName>
    <definedName name="折旧率" localSheetId="17">初始化表!$C$8</definedName>
    <definedName name="资金时效" localSheetId="17">初始化表!$B$27</definedName>
    <definedName name="最低资金" localSheetId="17">初始化表!$B$21</definedName>
    <definedName name="fyu" localSheetId="18">初始化表!$P$6:$S$6</definedName>
    <definedName name="guk" localSheetId="18">初始化表!$L$5:$O$5</definedName>
    <definedName name="guo" localSheetId="18">初始化表!$P$9:$S$9</definedName>
    <definedName name="gyit" localSheetId="18">初始化表!$P$5:$S$5</definedName>
    <definedName name="gyuiuy" localSheetId="18">初始化表!$L$6:$O$6</definedName>
    <definedName name="order" localSheetId="18">初始化表!$B$6</definedName>
    <definedName name="teamcount" localSheetId="18">初始化表!$B$5</definedName>
    <definedName name="yit" localSheetId="18">初始化表!$L$9:$O$9</definedName>
    <definedName name="ytit" localSheetId="18">初始化表!$L$10:$O$10</definedName>
    <definedName name="yutyu" localSheetId="18">初始化表!$P$10:$S$10</definedName>
    <definedName name="安置费" localSheetId="18">初始化表!$B$14</definedName>
    <definedName name="产品1变动运费" localSheetId="18">初始化表!$W$11:$Z$11</definedName>
    <definedName name="产品1固定运费" localSheetId="18">初始化表!$W$5:$Z$5</definedName>
    <definedName name="产品2变动运费" localSheetId="18">初始化表!$W$12:$Z$12</definedName>
    <definedName name="产品2固定运费" localSheetId="18">初始化表!$W$6:$Z$6</definedName>
    <definedName name="产品3变动运费" localSheetId="18">初始化表!$W$13:$Z$13</definedName>
    <definedName name="产品3固定运费" localSheetId="18">初始化表!$W$7:$Z$7</definedName>
    <definedName name="产品4变动运费" localSheetId="18">初始化表!$W$14:$Z$14</definedName>
    <definedName name="产品4固定运费" localSheetId="18">初始化表!$W$8:$Z$8</definedName>
    <definedName name="产品变动运费" localSheetId="18">初始化表!$W$11:$Z$14</definedName>
    <definedName name="产品固定运费" localSheetId="18">初始化表!$W$5:$Z$8</definedName>
    <definedName name="产品库存费" localSheetId="18">初始化表!$E$5:$E$8</definedName>
    <definedName name="产品生产消耗" localSheetId="18">初始化表!$E$17:$H$19</definedName>
    <definedName name="贷款利率" localSheetId="18">初始化表!$B$22</definedName>
    <definedName name="当期产品运出比率" localSheetId="18">初始化表!$B$4</definedName>
    <definedName name="订货转化比例" localSheetId="18">初始化表!$E$11:$H$14</definedName>
    <definedName name="二班管理费" localSheetId="18">初始化表!$I$23:$I$26</definedName>
    <definedName name="二加工资" localSheetId="18">初始化表!$B$18</definedName>
    <definedName name="二正工资" localSheetId="18">初始化表!$B$17</definedName>
    <definedName name="刚好" localSheetId="18">初始化表!$L$6:$O$6</definedName>
    <definedName name="工资系数" localSheetId="18">初始化表!$B$38</definedName>
    <definedName name="管理费" localSheetId="18">初始化表!$H$23:$I$26</definedName>
    <definedName name="国债利率" localSheetId="18">初始化表!$B$23</definedName>
    <definedName name="机器价格" localSheetId="18">初始化表!$B$8</definedName>
    <definedName name="基本工资" localSheetId="18">初始化表!$B$15</definedName>
    <definedName name="减税比例" localSheetId="18">初始化表!$B$26</definedName>
    <definedName name="客家话" localSheetId="18">初始化表!$P$5:$S$5</definedName>
    <definedName name="培训费" localSheetId="18">初始化表!$B$13</definedName>
    <definedName name="评分标准" localSheetId="18">初始化表!$B$30:$B$36</definedName>
    <definedName name="税率" localSheetId="18">初始化表!$B$25</definedName>
    <definedName name="维修费" localSheetId="18">初始化表!$B$12</definedName>
    <definedName name="小组名称" localSheetId="18">初始化表!$C$5</definedName>
    <definedName name="研发费用" localSheetId="18">初始化表!$E$29:$I$32</definedName>
    <definedName name="一班管理费" localSheetId="18">初始化表!$H$23:$H$26</definedName>
    <definedName name="一加工资" localSheetId="18">初始化表!$B$16</definedName>
    <definedName name="原材料变动运费" localSheetId="18">初始化表!$B$10</definedName>
    <definedName name="原材料固定运费" localSheetId="18">初始化表!$B$9</definedName>
    <definedName name="原材料可用比例" localSheetId="18">初始化表!$B$11</definedName>
    <definedName name="原材料库存费" localSheetId="18">初始化表!$B$7</definedName>
    <definedName name="原材料折扣" localSheetId="18">初始化表!$D$24:$E$27</definedName>
    <definedName name="债券利率" localSheetId="18">初始化表!$B$24</definedName>
    <definedName name="折旧率" localSheetId="18">初始化表!$C$8</definedName>
    <definedName name="资金时效" localSheetId="18">初始化表!$B$27</definedName>
    <definedName name="最低资金" localSheetId="18">初始化表!$B$21</definedName>
    <definedName name="fyu" localSheetId="19">初始化表!$P$6:$S$6</definedName>
    <definedName name="guk" localSheetId="19">初始化表!$L$5:$O$5</definedName>
    <definedName name="guo" localSheetId="19">初始化表!$P$9:$S$9</definedName>
    <definedName name="gyit" localSheetId="19">初始化表!$P$5:$S$5</definedName>
    <definedName name="gyuiuy" localSheetId="19">初始化表!$L$6:$O$6</definedName>
    <definedName name="order" localSheetId="19">初始化表!$B$6</definedName>
    <definedName name="teamcount" localSheetId="19">初始化表!$B$5</definedName>
    <definedName name="yit" localSheetId="19">初始化表!$L$9:$O$9</definedName>
    <definedName name="ytit" localSheetId="19">初始化表!$L$10:$O$10</definedName>
    <definedName name="yutyu" localSheetId="19">初始化表!$P$10:$S$10</definedName>
    <definedName name="安置费" localSheetId="19">初始化表!$B$14</definedName>
    <definedName name="产品1变动运费" localSheetId="19">初始化表!$W$11:$Z$11</definedName>
    <definedName name="产品1固定运费" localSheetId="19">初始化表!$W$5:$Z$5</definedName>
    <definedName name="产品2变动运费" localSheetId="19">初始化表!$W$12:$Z$12</definedName>
    <definedName name="产品2固定运费" localSheetId="19">初始化表!$W$6:$Z$6</definedName>
    <definedName name="产品3变动运费" localSheetId="19">初始化表!$W$13:$Z$13</definedName>
    <definedName name="产品3固定运费" localSheetId="19">初始化表!$W$7:$Z$7</definedName>
    <definedName name="产品4变动运费" localSheetId="19">初始化表!$W$14:$Z$14</definedName>
    <definedName name="产品4固定运费" localSheetId="19">初始化表!$W$8:$Z$8</definedName>
    <definedName name="产品变动运费" localSheetId="19">初始化表!$W$11:$Z$14</definedName>
    <definedName name="产品固定运费" localSheetId="19">初始化表!$W$5:$Z$8</definedName>
    <definedName name="产品库存费" localSheetId="19">初始化表!$E$5:$E$8</definedName>
    <definedName name="产品生产消耗" localSheetId="19">初始化表!$E$17:$H$19</definedName>
    <definedName name="贷款利率" localSheetId="19">初始化表!$B$22</definedName>
    <definedName name="当期产品运出比率" localSheetId="19">初始化表!$B$4</definedName>
    <definedName name="订货转化比例" localSheetId="19">初始化表!$E$11:$H$14</definedName>
    <definedName name="二班管理费" localSheetId="19">初始化表!$I$23:$I$26</definedName>
    <definedName name="二加工资" localSheetId="19">初始化表!$B$18</definedName>
    <definedName name="二正工资" localSheetId="19">初始化表!$B$17</definedName>
    <definedName name="刚好" localSheetId="19">初始化表!$L$6:$O$6</definedName>
    <definedName name="工资系数" localSheetId="19">初始化表!$B$38</definedName>
    <definedName name="管理费" localSheetId="19">初始化表!$H$23:$I$26</definedName>
    <definedName name="国债利率" localSheetId="19">初始化表!$B$23</definedName>
    <definedName name="机器价格" localSheetId="19">初始化表!$B$8</definedName>
    <definedName name="基本工资" localSheetId="19">初始化表!$B$15</definedName>
    <definedName name="减税比例" localSheetId="19">初始化表!$B$26</definedName>
    <definedName name="客家话" localSheetId="19">初始化表!$P$5:$S$5</definedName>
    <definedName name="培训费" localSheetId="19">初始化表!$B$13</definedName>
    <definedName name="评分标准" localSheetId="19">初始化表!$B$30:$B$36</definedName>
    <definedName name="税率" localSheetId="19">初始化表!$B$25</definedName>
    <definedName name="维修费" localSheetId="19">初始化表!$B$12</definedName>
    <definedName name="小组名称" localSheetId="19">初始化表!$C$5</definedName>
    <definedName name="研发费用" localSheetId="19">初始化表!$E$29:$I$32</definedName>
    <definedName name="一班管理费" localSheetId="19">初始化表!$H$23:$H$26</definedName>
    <definedName name="一加工资" localSheetId="19">初始化表!$B$16</definedName>
    <definedName name="原材料变动运费" localSheetId="19">初始化表!$B$10</definedName>
    <definedName name="原材料固定运费" localSheetId="19">初始化表!$B$9</definedName>
    <definedName name="原材料可用比例" localSheetId="19">初始化表!$B$11</definedName>
    <definedName name="原材料库存费" localSheetId="19">初始化表!$B$7</definedName>
    <definedName name="原材料折扣" localSheetId="19">初始化表!$D$24:$E$27</definedName>
    <definedName name="债券利率" localSheetId="19">初始化表!$B$24</definedName>
    <definedName name="折旧率" localSheetId="19">初始化表!$C$8</definedName>
    <definedName name="资金时效" localSheetId="19">初始化表!$B$27</definedName>
    <definedName name="最低资金" localSheetId="19">初始化表!$B$21</definedName>
    <definedName name="fyu" localSheetId="20">初始化表!$P$6:$S$6</definedName>
    <definedName name="guk" localSheetId="20">初始化表!$L$5:$O$5</definedName>
    <definedName name="guo" localSheetId="20">初始化表!$P$9:$S$9</definedName>
    <definedName name="gyit" localSheetId="20">初始化表!$P$5:$S$5</definedName>
    <definedName name="gyuiuy" localSheetId="20">初始化表!$L$6:$O$6</definedName>
    <definedName name="order" localSheetId="20">初始化表!$B$6</definedName>
    <definedName name="teamcount" localSheetId="20">初始化表!$B$5</definedName>
    <definedName name="yit" localSheetId="20">初始化表!$L$9:$O$9</definedName>
    <definedName name="ytit" localSheetId="20">初始化表!$L$10:$O$10</definedName>
    <definedName name="yutyu" localSheetId="20">初始化表!$P$10:$S$10</definedName>
    <definedName name="安置费" localSheetId="20">初始化表!$B$14</definedName>
    <definedName name="产品1变动运费" localSheetId="20">初始化表!$W$11:$Z$11</definedName>
    <definedName name="产品1固定运费" localSheetId="20">初始化表!$W$5:$Z$5</definedName>
    <definedName name="产品2变动运费" localSheetId="20">初始化表!$W$12:$Z$12</definedName>
    <definedName name="产品2固定运费" localSheetId="20">初始化表!$W$6:$Z$6</definedName>
    <definedName name="产品3变动运费" localSheetId="20">初始化表!$W$13:$Z$13</definedName>
    <definedName name="产品3固定运费" localSheetId="20">初始化表!$W$7:$Z$7</definedName>
    <definedName name="产品4变动运费" localSheetId="20">初始化表!$W$14:$Z$14</definedName>
    <definedName name="产品4固定运费" localSheetId="20">初始化表!$W$8:$Z$8</definedName>
    <definedName name="产品变动运费" localSheetId="20">初始化表!$W$11:$Z$14</definedName>
    <definedName name="产品固定运费" localSheetId="20">初始化表!$W$5:$Z$8</definedName>
    <definedName name="产品库存费" localSheetId="20">初始化表!$E$5:$E$8</definedName>
    <definedName name="产品生产消耗" localSheetId="20">初始化表!$E$17:$H$19</definedName>
    <definedName name="贷款利率" localSheetId="20">初始化表!$B$22</definedName>
    <definedName name="当期产品运出比率" localSheetId="20">初始化表!$B$4</definedName>
    <definedName name="订货转化比例" localSheetId="20">初始化表!$E$11:$H$14</definedName>
    <definedName name="二班管理费" localSheetId="20">初始化表!$I$23:$I$26</definedName>
    <definedName name="二加工资" localSheetId="20">初始化表!$B$18</definedName>
    <definedName name="二正工资" localSheetId="20">初始化表!$B$17</definedName>
    <definedName name="刚好" localSheetId="20">初始化表!$L$6:$O$6</definedName>
    <definedName name="工资系数" localSheetId="20">初始化表!$B$38</definedName>
    <definedName name="管理费" localSheetId="20">初始化表!$H$23:$I$26</definedName>
    <definedName name="国债利率" localSheetId="20">初始化表!$B$23</definedName>
    <definedName name="机器价格" localSheetId="20">初始化表!$B$8</definedName>
    <definedName name="基本工资" localSheetId="20">初始化表!$B$15</definedName>
    <definedName name="减税比例" localSheetId="20">初始化表!$B$26</definedName>
    <definedName name="客家话" localSheetId="20">初始化表!$P$5:$S$5</definedName>
    <definedName name="培训费" localSheetId="20">初始化表!$B$13</definedName>
    <definedName name="评分标准" localSheetId="20">初始化表!$B$30:$B$36</definedName>
    <definedName name="税率" localSheetId="20">初始化表!$B$25</definedName>
    <definedName name="维修费" localSheetId="20">初始化表!$B$12</definedName>
    <definedName name="小组名称" localSheetId="20">初始化表!$C$5</definedName>
    <definedName name="研发费用" localSheetId="20">初始化表!$E$29:$I$32</definedName>
    <definedName name="一班管理费" localSheetId="20">初始化表!$H$23:$H$26</definedName>
    <definedName name="一加工资" localSheetId="20">初始化表!$B$16</definedName>
    <definedName name="原材料变动运费" localSheetId="20">初始化表!$B$10</definedName>
    <definedName name="原材料固定运费" localSheetId="20">初始化表!$B$9</definedName>
    <definedName name="原材料可用比例" localSheetId="20">初始化表!$B$11</definedName>
    <definedName name="原材料库存费" localSheetId="20">初始化表!$B$7</definedName>
    <definedName name="原材料折扣" localSheetId="20">初始化表!$D$24:$E$27</definedName>
    <definedName name="债券利率" localSheetId="20">初始化表!$B$24</definedName>
    <definedName name="折旧率" localSheetId="20">初始化表!$C$8</definedName>
    <definedName name="资金时效" localSheetId="20">初始化表!$B$27</definedName>
    <definedName name="最低资金" localSheetId="20">初始化表!$B$21</definedName>
    <definedName name="fyu" localSheetId="21">初始化表!$P$6:$S$6</definedName>
    <definedName name="guk" localSheetId="21">初始化表!$L$5:$O$5</definedName>
    <definedName name="guo" localSheetId="21">初始化表!$P$9:$S$9</definedName>
    <definedName name="gyit" localSheetId="21">初始化表!$P$5:$S$5</definedName>
    <definedName name="gyuiuy" localSheetId="21">初始化表!$L$6:$O$6</definedName>
    <definedName name="order" localSheetId="21">初始化表!$B$6</definedName>
    <definedName name="teamcount" localSheetId="21">初始化表!$B$5</definedName>
    <definedName name="yit" localSheetId="21">初始化表!$L$9:$O$9</definedName>
    <definedName name="ytit" localSheetId="21">初始化表!$L$10:$O$10</definedName>
    <definedName name="yutyu" localSheetId="21">初始化表!$P$10:$S$10</definedName>
    <definedName name="安置费" localSheetId="21">初始化表!$B$14</definedName>
    <definedName name="产品1变动运费" localSheetId="21">初始化表!$W$11:$Z$11</definedName>
    <definedName name="产品1固定运费" localSheetId="21">初始化表!$W$5:$Z$5</definedName>
    <definedName name="产品2变动运费" localSheetId="21">初始化表!$W$12:$Z$12</definedName>
    <definedName name="产品2固定运费" localSheetId="21">初始化表!$W$6:$Z$6</definedName>
    <definedName name="产品3变动运费" localSheetId="21">初始化表!$W$13:$Z$13</definedName>
    <definedName name="产品3固定运费" localSheetId="21">初始化表!$W$7:$Z$7</definedName>
    <definedName name="产品4变动运费" localSheetId="21">初始化表!$W$14:$Z$14</definedName>
    <definedName name="产品4固定运费" localSheetId="21">初始化表!$W$8:$Z$8</definedName>
    <definedName name="产品变动运费" localSheetId="21">初始化表!$W$11:$Z$14</definedName>
    <definedName name="产品固定运费" localSheetId="21">初始化表!$W$5:$Z$8</definedName>
    <definedName name="产品库存费" localSheetId="21">初始化表!$E$5:$E$8</definedName>
    <definedName name="产品生产消耗" localSheetId="21">初始化表!$E$17:$H$19</definedName>
    <definedName name="贷款利率" localSheetId="21">初始化表!$B$22</definedName>
    <definedName name="当期产品运出比率" localSheetId="21">初始化表!$B$4</definedName>
    <definedName name="订货转化比例" localSheetId="21">初始化表!$E$11:$H$14</definedName>
    <definedName name="二班管理费" localSheetId="21">初始化表!$I$23:$I$26</definedName>
    <definedName name="二加工资" localSheetId="21">初始化表!$B$18</definedName>
    <definedName name="二正工资" localSheetId="21">初始化表!$B$17</definedName>
    <definedName name="刚好" localSheetId="21">初始化表!$L$6:$O$6</definedName>
    <definedName name="工资系数" localSheetId="21">初始化表!$B$38</definedName>
    <definedName name="管理费" localSheetId="21">初始化表!$H$23:$I$26</definedName>
    <definedName name="国债利率" localSheetId="21">初始化表!$B$23</definedName>
    <definedName name="机器价格" localSheetId="21">初始化表!$B$8</definedName>
    <definedName name="基本工资" localSheetId="21">初始化表!$B$15</definedName>
    <definedName name="减税比例" localSheetId="21">初始化表!$B$26</definedName>
    <definedName name="客家话" localSheetId="21">初始化表!$P$5:$S$5</definedName>
    <definedName name="培训费" localSheetId="21">初始化表!$B$13</definedName>
    <definedName name="评分标准" localSheetId="21">初始化表!$B$30:$B$36</definedName>
    <definedName name="税率" localSheetId="21">初始化表!$B$25</definedName>
    <definedName name="维修费" localSheetId="21">初始化表!$B$12</definedName>
    <definedName name="小组名称" localSheetId="21">初始化表!$C$5</definedName>
    <definedName name="研发费用" localSheetId="21">初始化表!$E$29:$I$32</definedName>
    <definedName name="一班管理费" localSheetId="21">初始化表!$H$23:$H$26</definedName>
    <definedName name="一加工资" localSheetId="21">初始化表!$B$16</definedName>
    <definedName name="原材料变动运费" localSheetId="21">初始化表!$B$10</definedName>
    <definedName name="原材料固定运费" localSheetId="21">初始化表!$B$9</definedName>
    <definedName name="原材料可用比例" localSheetId="21">初始化表!$B$11</definedName>
    <definedName name="原材料库存费" localSheetId="21">初始化表!$B$7</definedName>
    <definedName name="原材料折扣" localSheetId="21">初始化表!$D$24:$E$27</definedName>
    <definedName name="债券利率" localSheetId="21">初始化表!$B$24</definedName>
    <definedName name="折旧率" localSheetId="21">初始化表!$C$8</definedName>
    <definedName name="资金时效" localSheetId="21">初始化表!$B$27</definedName>
    <definedName name="最低资金" localSheetId="21">初始化表!$B$21</definedName>
    <definedName name="fyu" localSheetId="22">初始化表!$P$6:$S$6</definedName>
    <definedName name="guk" localSheetId="22">初始化表!$L$5:$O$5</definedName>
    <definedName name="guo" localSheetId="22">初始化表!$P$9:$S$9</definedName>
    <definedName name="gyit" localSheetId="22">初始化表!$P$5:$S$5</definedName>
    <definedName name="gyuiuy" localSheetId="22">初始化表!$L$6:$O$6</definedName>
    <definedName name="order" localSheetId="22">初始化表!$B$6</definedName>
    <definedName name="teamcount" localSheetId="22">初始化表!$B$5</definedName>
    <definedName name="yit" localSheetId="22">初始化表!$L$9:$O$9</definedName>
    <definedName name="ytit" localSheetId="22">初始化表!$L$10:$O$10</definedName>
    <definedName name="yutyu" localSheetId="22">初始化表!$P$10:$S$10</definedName>
    <definedName name="安置费" localSheetId="22">初始化表!$B$14</definedName>
    <definedName name="产品1变动运费" localSheetId="22">初始化表!$W$11:$Z$11</definedName>
    <definedName name="产品1固定运费" localSheetId="22">初始化表!$W$5:$Z$5</definedName>
    <definedName name="产品2变动运费" localSheetId="22">初始化表!$W$12:$Z$12</definedName>
    <definedName name="产品2固定运费" localSheetId="22">初始化表!$W$6:$Z$6</definedName>
    <definedName name="产品3变动运费" localSheetId="22">初始化表!$W$13:$Z$13</definedName>
    <definedName name="产品3固定运费" localSheetId="22">初始化表!$W$7:$Z$7</definedName>
    <definedName name="产品4变动运费" localSheetId="22">初始化表!$W$14:$Z$14</definedName>
    <definedName name="产品4固定运费" localSheetId="22">初始化表!$W$8:$Z$8</definedName>
    <definedName name="产品变动运费" localSheetId="22">初始化表!$W$11:$Z$14</definedName>
    <definedName name="产品固定运费" localSheetId="22">初始化表!$W$5:$Z$8</definedName>
    <definedName name="产品库存费" localSheetId="22">初始化表!$E$5:$E$8</definedName>
    <definedName name="产品生产消耗" localSheetId="22">初始化表!$E$17:$H$19</definedName>
    <definedName name="贷款利率" localSheetId="22">初始化表!$B$22</definedName>
    <definedName name="当期产品运出比率" localSheetId="22">初始化表!$B$4</definedName>
    <definedName name="订货转化比例" localSheetId="22">初始化表!$E$11:$H$14</definedName>
    <definedName name="二班管理费" localSheetId="22">初始化表!$I$23:$I$26</definedName>
    <definedName name="二加工资" localSheetId="22">初始化表!$B$18</definedName>
    <definedName name="二正工资" localSheetId="22">初始化表!$B$17</definedName>
    <definedName name="刚好" localSheetId="22">初始化表!$L$6:$O$6</definedName>
    <definedName name="工资系数" localSheetId="22">初始化表!$B$38</definedName>
    <definedName name="管理费" localSheetId="22">初始化表!$H$23:$I$26</definedName>
    <definedName name="国债利率" localSheetId="22">初始化表!$B$23</definedName>
    <definedName name="机器价格" localSheetId="22">初始化表!$B$8</definedName>
    <definedName name="基本工资" localSheetId="22">初始化表!$B$15</definedName>
    <definedName name="减税比例" localSheetId="22">初始化表!$B$26</definedName>
    <definedName name="客家话" localSheetId="22">初始化表!$P$5:$S$5</definedName>
    <definedName name="培训费" localSheetId="22">初始化表!$B$13</definedName>
    <definedName name="评分标准" localSheetId="22">初始化表!$B$30:$B$36</definedName>
    <definedName name="税率" localSheetId="22">初始化表!$B$25</definedName>
    <definedName name="维修费" localSheetId="22">初始化表!$B$12</definedName>
    <definedName name="小组名称" localSheetId="22">初始化表!$C$5</definedName>
    <definedName name="研发费用" localSheetId="22">初始化表!$E$29:$I$32</definedName>
    <definedName name="一班管理费" localSheetId="22">初始化表!$H$23:$H$26</definedName>
    <definedName name="一加工资" localSheetId="22">初始化表!$B$16</definedName>
    <definedName name="原材料变动运费" localSheetId="22">初始化表!$B$10</definedName>
    <definedName name="原材料固定运费" localSheetId="22">初始化表!$B$9</definedName>
    <definedName name="原材料可用比例" localSheetId="22">初始化表!$B$11</definedName>
    <definedName name="原材料库存费" localSheetId="22">初始化表!$B$7</definedName>
    <definedName name="原材料折扣" localSheetId="22">初始化表!$D$24:$E$27</definedName>
    <definedName name="债券利率" localSheetId="22">初始化表!$B$24</definedName>
    <definedName name="折旧率" localSheetId="22">初始化表!$C$8</definedName>
    <definedName name="资金时效" localSheetId="22">初始化表!$B$27</definedName>
    <definedName name="最低资金" localSheetId="22">初始化表!$B$21</definedName>
    <definedName name="fyu" localSheetId="23">初始化表!$P$6:$S$6</definedName>
    <definedName name="guk" localSheetId="23">初始化表!$L$5:$O$5</definedName>
    <definedName name="guo" localSheetId="23">初始化表!$P$9:$S$9</definedName>
    <definedName name="gyit" localSheetId="23">初始化表!$P$5:$S$5</definedName>
    <definedName name="gyuiuy" localSheetId="23">初始化表!$L$6:$O$6</definedName>
    <definedName name="order" localSheetId="23">初始化表!$B$6</definedName>
    <definedName name="teamcount" localSheetId="23">初始化表!$B$5</definedName>
    <definedName name="yit" localSheetId="23">初始化表!$L$9:$O$9</definedName>
    <definedName name="ytit" localSheetId="23">初始化表!$L$10:$O$10</definedName>
    <definedName name="yutyu" localSheetId="23">初始化表!$P$10:$S$10</definedName>
    <definedName name="安置费" localSheetId="23">初始化表!$B$14</definedName>
    <definedName name="产品1变动运费" localSheetId="23">初始化表!$W$11:$Z$11</definedName>
    <definedName name="产品1固定运费" localSheetId="23">初始化表!$W$5:$Z$5</definedName>
    <definedName name="产品2变动运费" localSheetId="23">初始化表!$W$12:$Z$12</definedName>
    <definedName name="产品2固定运费" localSheetId="23">初始化表!$W$6:$Z$6</definedName>
    <definedName name="产品3变动运费" localSheetId="23">初始化表!$W$13:$Z$13</definedName>
    <definedName name="产品3固定运费" localSheetId="23">初始化表!$W$7:$Z$7</definedName>
    <definedName name="产品4变动运费" localSheetId="23">初始化表!$W$14:$Z$14</definedName>
    <definedName name="产品4固定运费" localSheetId="23">初始化表!$W$8:$Z$8</definedName>
    <definedName name="产品变动运费" localSheetId="23">初始化表!$W$11:$Z$14</definedName>
    <definedName name="产品固定运费" localSheetId="23">初始化表!$W$5:$Z$8</definedName>
    <definedName name="产品库存费" localSheetId="23">初始化表!$E$5:$E$8</definedName>
    <definedName name="产品生产消耗" localSheetId="23">初始化表!$E$17:$H$19</definedName>
    <definedName name="贷款利率" localSheetId="23">初始化表!$B$22</definedName>
    <definedName name="当期产品运出比率" localSheetId="23">初始化表!$B$4</definedName>
    <definedName name="订货转化比例" localSheetId="23">初始化表!$E$11:$H$14</definedName>
    <definedName name="二班管理费" localSheetId="23">初始化表!$I$23:$I$26</definedName>
    <definedName name="二加工资" localSheetId="23">初始化表!$B$18</definedName>
    <definedName name="二正工资" localSheetId="23">初始化表!$B$17</definedName>
    <definedName name="刚好" localSheetId="23">初始化表!$L$6:$O$6</definedName>
    <definedName name="工资系数" localSheetId="23">初始化表!$B$38</definedName>
    <definedName name="管理费" localSheetId="23">初始化表!$H$23:$I$26</definedName>
    <definedName name="国债利率" localSheetId="23">初始化表!$B$23</definedName>
    <definedName name="机器价格" localSheetId="23">初始化表!$B$8</definedName>
    <definedName name="基本工资" localSheetId="23">初始化表!$B$15</definedName>
    <definedName name="减税比例" localSheetId="23">初始化表!$B$26</definedName>
    <definedName name="客家话" localSheetId="23">初始化表!$P$5:$S$5</definedName>
    <definedName name="培训费" localSheetId="23">初始化表!$B$13</definedName>
    <definedName name="评分标准" localSheetId="23">初始化表!$B$30:$B$36</definedName>
    <definedName name="税率" localSheetId="23">初始化表!$B$25</definedName>
    <definedName name="维修费" localSheetId="23">初始化表!$B$12</definedName>
    <definedName name="小组名称" localSheetId="23">初始化表!$C$5</definedName>
    <definedName name="研发费用" localSheetId="23">初始化表!$E$29:$I$32</definedName>
    <definedName name="一班管理费" localSheetId="23">初始化表!$H$23:$H$26</definedName>
    <definedName name="一加工资" localSheetId="23">初始化表!$B$16</definedName>
    <definedName name="原材料变动运费" localSheetId="23">初始化表!$B$10</definedName>
    <definedName name="原材料固定运费" localSheetId="23">初始化表!$B$9</definedName>
    <definedName name="原材料可用比例" localSheetId="23">初始化表!$B$11</definedName>
    <definedName name="原材料库存费" localSheetId="23">初始化表!$B$7</definedName>
    <definedName name="原材料折扣" localSheetId="23">初始化表!$D$24:$E$27</definedName>
    <definedName name="债券利率" localSheetId="23">初始化表!$B$24</definedName>
    <definedName name="折旧率" localSheetId="23">初始化表!$C$8</definedName>
    <definedName name="资金时效" localSheetId="23">初始化表!$B$27</definedName>
    <definedName name="最低资金" localSheetId="23">初始化表!$B$21</definedName>
    <definedName name="fyu" localSheetId="24">初始化表!$P$6:$S$6</definedName>
    <definedName name="guk" localSheetId="24">初始化表!$L$5:$O$5</definedName>
    <definedName name="guo" localSheetId="24">初始化表!$P$9:$S$9</definedName>
    <definedName name="gyit" localSheetId="24">初始化表!$P$5:$S$5</definedName>
    <definedName name="gyuiuy" localSheetId="24">初始化表!$L$6:$O$6</definedName>
    <definedName name="order" localSheetId="24">初始化表!$B$6</definedName>
    <definedName name="teamcount" localSheetId="24">初始化表!$B$5</definedName>
    <definedName name="yit" localSheetId="24">初始化表!$L$9:$O$9</definedName>
    <definedName name="ytit" localSheetId="24">初始化表!$L$10:$O$10</definedName>
    <definedName name="yutyu" localSheetId="24">初始化表!$P$10:$S$10</definedName>
    <definedName name="安置费" localSheetId="24">初始化表!$B$14</definedName>
    <definedName name="产品1变动运费" localSheetId="24">初始化表!$W$11:$Z$11</definedName>
    <definedName name="产品1固定运费" localSheetId="24">初始化表!$W$5:$Z$5</definedName>
    <definedName name="产品2变动运费" localSheetId="24">初始化表!$W$12:$Z$12</definedName>
    <definedName name="产品2固定运费" localSheetId="24">初始化表!$W$6:$Z$6</definedName>
    <definedName name="产品3变动运费" localSheetId="24">初始化表!$W$13:$Z$13</definedName>
    <definedName name="产品3固定运费" localSheetId="24">初始化表!$W$7:$Z$7</definedName>
    <definedName name="产品4变动运费" localSheetId="24">初始化表!$W$14:$Z$14</definedName>
    <definedName name="产品4固定运费" localSheetId="24">初始化表!$W$8:$Z$8</definedName>
    <definedName name="产品变动运费" localSheetId="24">初始化表!$W$11:$Z$14</definedName>
    <definedName name="产品固定运费" localSheetId="24">初始化表!$W$5:$Z$8</definedName>
    <definedName name="产品库存费" localSheetId="24">初始化表!$E$5:$E$8</definedName>
    <definedName name="产品生产消耗" localSheetId="24">初始化表!$E$17:$H$19</definedName>
    <definedName name="贷款利率" localSheetId="24">初始化表!$B$22</definedName>
    <definedName name="当期产品运出比率" localSheetId="24">初始化表!$B$4</definedName>
    <definedName name="订货转化比例" localSheetId="24">初始化表!$E$11:$H$14</definedName>
    <definedName name="二班管理费" localSheetId="24">初始化表!$I$23:$I$26</definedName>
    <definedName name="二加工资" localSheetId="24">初始化表!$B$18</definedName>
    <definedName name="二正工资" localSheetId="24">初始化表!$B$17</definedName>
    <definedName name="刚好" localSheetId="24">初始化表!$L$6:$O$6</definedName>
    <definedName name="工资系数" localSheetId="24">初始化表!$B$38</definedName>
    <definedName name="管理费" localSheetId="24">初始化表!$H$23:$I$26</definedName>
    <definedName name="国债利率" localSheetId="24">初始化表!$B$23</definedName>
    <definedName name="机器价格" localSheetId="24">初始化表!$B$8</definedName>
    <definedName name="基本工资" localSheetId="24">初始化表!$B$15</definedName>
    <definedName name="减税比例" localSheetId="24">初始化表!$B$26</definedName>
    <definedName name="客家话" localSheetId="24">初始化表!$P$5:$S$5</definedName>
    <definedName name="培训费" localSheetId="24">初始化表!$B$13</definedName>
    <definedName name="评分标准" localSheetId="24">初始化表!$B$30:$B$36</definedName>
    <definedName name="税率" localSheetId="24">初始化表!$B$25</definedName>
    <definedName name="维修费" localSheetId="24">初始化表!$B$12</definedName>
    <definedName name="小组名称" localSheetId="24">初始化表!$C$5</definedName>
    <definedName name="研发费用" localSheetId="24">初始化表!$E$29:$I$32</definedName>
    <definedName name="一班管理费" localSheetId="24">初始化表!$H$23:$H$26</definedName>
    <definedName name="一加工资" localSheetId="24">初始化表!$B$16</definedName>
    <definedName name="原材料变动运费" localSheetId="24">初始化表!$B$10</definedName>
    <definedName name="原材料固定运费" localSheetId="24">初始化表!$B$9</definedName>
    <definedName name="原材料可用比例" localSheetId="24">初始化表!$B$11</definedName>
    <definedName name="原材料库存费" localSheetId="24">初始化表!$B$7</definedName>
    <definedName name="原材料折扣" localSheetId="24">初始化表!$D$24:$E$27</definedName>
    <definedName name="债券利率" localSheetId="24">初始化表!$B$24</definedName>
    <definedName name="折旧率" localSheetId="24">初始化表!$C$8</definedName>
    <definedName name="资金时效" localSheetId="24">初始化表!$B$27</definedName>
    <definedName name="最低资金" localSheetId="24">初始化表!$B$21</definedName>
    <definedName name="fyu" localSheetId="25">初始化表!$P$6:$S$6</definedName>
    <definedName name="guk" localSheetId="25">初始化表!$L$5:$O$5</definedName>
    <definedName name="guo" localSheetId="25">初始化表!$P$9:$S$9</definedName>
    <definedName name="gyit" localSheetId="25">初始化表!$P$5:$S$5</definedName>
    <definedName name="gyuiuy" localSheetId="25">初始化表!$L$6:$O$6</definedName>
    <definedName name="order" localSheetId="25">初始化表!$B$6</definedName>
    <definedName name="teamcount" localSheetId="25">初始化表!$B$5</definedName>
    <definedName name="yit" localSheetId="25">初始化表!$L$9:$O$9</definedName>
    <definedName name="ytit" localSheetId="25">初始化表!$L$10:$O$10</definedName>
    <definedName name="yutyu" localSheetId="25">初始化表!$P$10:$S$10</definedName>
    <definedName name="安置费" localSheetId="25">初始化表!$B$14</definedName>
    <definedName name="产品1变动运费" localSheetId="25">初始化表!$W$11:$Z$11</definedName>
    <definedName name="产品1固定运费" localSheetId="25">初始化表!$W$5:$Z$5</definedName>
    <definedName name="产品2变动运费" localSheetId="25">初始化表!$W$12:$Z$12</definedName>
    <definedName name="产品2固定运费" localSheetId="25">初始化表!$W$6:$Z$6</definedName>
    <definedName name="产品3变动运费" localSheetId="25">初始化表!$W$13:$Z$13</definedName>
    <definedName name="产品3固定运费" localSheetId="25">初始化表!$W$7:$Z$7</definedName>
    <definedName name="产品4变动运费" localSheetId="25">初始化表!$W$14:$Z$14</definedName>
    <definedName name="产品4固定运费" localSheetId="25">初始化表!$W$8:$Z$8</definedName>
    <definedName name="产品变动运费" localSheetId="25">初始化表!$W$11:$Z$14</definedName>
    <definedName name="产品固定运费" localSheetId="25">初始化表!$W$5:$Z$8</definedName>
    <definedName name="产品库存费" localSheetId="25">初始化表!$E$5:$E$8</definedName>
    <definedName name="产品生产消耗" localSheetId="25">初始化表!$E$17:$H$19</definedName>
    <definedName name="贷款利率" localSheetId="25">初始化表!$B$22</definedName>
    <definedName name="当期产品运出比率" localSheetId="25">初始化表!$B$4</definedName>
    <definedName name="订货转化比例" localSheetId="25">初始化表!$E$11:$H$14</definedName>
    <definedName name="二班管理费" localSheetId="25">初始化表!$I$23:$I$26</definedName>
    <definedName name="二加工资" localSheetId="25">初始化表!$B$18</definedName>
    <definedName name="二正工资" localSheetId="25">初始化表!$B$17</definedName>
    <definedName name="刚好" localSheetId="25">初始化表!$L$6:$O$6</definedName>
    <definedName name="工资系数" localSheetId="25">初始化表!$B$38</definedName>
    <definedName name="管理费" localSheetId="25">初始化表!$H$23:$I$26</definedName>
    <definedName name="国债利率" localSheetId="25">初始化表!$B$23</definedName>
    <definedName name="机器价格" localSheetId="25">初始化表!$B$8</definedName>
    <definedName name="基本工资" localSheetId="25">初始化表!$B$15</definedName>
    <definedName name="减税比例" localSheetId="25">初始化表!$B$26</definedName>
    <definedName name="客家话" localSheetId="25">初始化表!$P$5:$S$5</definedName>
    <definedName name="培训费" localSheetId="25">初始化表!$B$13</definedName>
    <definedName name="评分标准" localSheetId="25">初始化表!$B$30:$B$36</definedName>
    <definedName name="税率" localSheetId="25">初始化表!$B$25</definedName>
    <definedName name="维修费" localSheetId="25">初始化表!$B$12</definedName>
    <definedName name="小组名称" localSheetId="25">初始化表!$C$5</definedName>
    <definedName name="研发费用" localSheetId="25">初始化表!$E$29:$I$32</definedName>
    <definedName name="一班管理费" localSheetId="25">初始化表!$H$23:$H$26</definedName>
    <definedName name="一加工资" localSheetId="25">初始化表!$B$16</definedName>
    <definedName name="原材料变动运费" localSheetId="25">初始化表!$B$10</definedName>
    <definedName name="原材料固定运费" localSheetId="25">初始化表!$B$9</definedName>
    <definedName name="原材料可用比例" localSheetId="25">初始化表!$B$11</definedName>
    <definedName name="原材料库存费" localSheetId="25">初始化表!$B$7</definedName>
    <definedName name="原材料折扣" localSheetId="25">初始化表!$D$24:$E$27</definedName>
    <definedName name="债券利率" localSheetId="25">初始化表!$B$24</definedName>
    <definedName name="折旧率" localSheetId="25">初始化表!$C$8</definedName>
    <definedName name="资金时效" localSheetId="25">初始化表!$B$27</definedName>
    <definedName name="最低资金" localSheetId="25">初始化表!$B$21</definedName>
    <definedName name="fyu" localSheetId="26">初始化表!$P$6:$S$6</definedName>
    <definedName name="guk" localSheetId="26">初始化表!$L$5:$O$5</definedName>
    <definedName name="guo" localSheetId="26">初始化表!$P$9:$S$9</definedName>
    <definedName name="gyit" localSheetId="26">初始化表!$P$5:$S$5</definedName>
    <definedName name="gyuiuy" localSheetId="26">初始化表!$L$6:$O$6</definedName>
    <definedName name="order" localSheetId="26">初始化表!$B$6</definedName>
    <definedName name="teamcount" localSheetId="26">初始化表!$B$5</definedName>
    <definedName name="yit" localSheetId="26">初始化表!$L$9:$O$9</definedName>
    <definedName name="ytit" localSheetId="26">初始化表!$L$10:$O$10</definedName>
    <definedName name="yutyu" localSheetId="26">初始化表!$P$10:$S$10</definedName>
    <definedName name="安置费" localSheetId="26">初始化表!$B$14</definedName>
    <definedName name="产品1变动运费" localSheetId="26">初始化表!$W$11:$Z$11</definedName>
    <definedName name="产品1固定运费" localSheetId="26">初始化表!$W$5:$Z$5</definedName>
    <definedName name="产品2变动运费" localSheetId="26">初始化表!$W$12:$Z$12</definedName>
    <definedName name="产品2固定运费" localSheetId="26">初始化表!$W$6:$Z$6</definedName>
    <definedName name="产品3变动运费" localSheetId="26">初始化表!$W$13:$Z$13</definedName>
    <definedName name="产品3固定运费" localSheetId="26">初始化表!$W$7:$Z$7</definedName>
    <definedName name="产品4变动运费" localSheetId="26">初始化表!$W$14:$Z$14</definedName>
    <definedName name="产品4固定运费" localSheetId="26">初始化表!$W$8:$Z$8</definedName>
    <definedName name="产品变动运费" localSheetId="26">初始化表!$W$11:$Z$14</definedName>
    <definedName name="产品固定运费" localSheetId="26">初始化表!$W$5:$Z$8</definedName>
    <definedName name="产品库存费" localSheetId="26">初始化表!$E$5:$E$8</definedName>
    <definedName name="产品生产消耗" localSheetId="26">初始化表!$E$17:$H$19</definedName>
    <definedName name="贷款利率" localSheetId="26">初始化表!$B$22</definedName>
    <definedName name="当期产品运出比率" localSheetId="26">初始化表!$B$4</definedName>
    <definedName name="订货转化比例" localSheetId="26">初始化表!$E$11:$H$14</definedName>
    <definedName name="二班管理费" localSheetId="26">初始化表!$I$23:$I$26</definedName>
    <definedName name="二加工资" localSheetId="26">初始化表!$B$18</definedName>
    <definedName name="二正工资" localSheetId="26">初始化表!$B$17</definedName>
    <definedName name="刚好" localSheetId="26">初始化表!$L$6:$O$6</definedName>
    <definedName name="工资系数" localSheetId="26">初始化表!$B$38</definedName>
    <definedName name="管理费" localSheetId="26">初始化表!$H$23:$I$26</definedName>
    <definedName name="国债利率" localSheetId="26">初始化表!$B$23</definedName>
    <definedName name="机器价格" localSheetId="26">初始化表!$B$8</definedName>
    <definedName name="基本工资" localSheetId="26">初始化表!$B$15</definedName>
    <definedName name="减税比例" localSheetId="26">初始化表!$B$26</definedName>
    <definedName name="客家话" localSheetId="26">初始化表!$P$5:$S$5</definedName>
    <definedName name="培训费" localSheetId="26">初始化表!$B$13</definedName>
    <definedName name="评分标准" localSheetId="26">初始化表!$B$30:$B$36</definedName>
    <definedName name="税率" localSheetId="26">初始化表!$B$25</definedName>
    <definedName name="维修费" localSheetId="26">初始化表!$B$12</definedName>
    <definedName name="小组名称" localSheetId="26">初始化表!$C$5</definedName>
    <definedName name="研发费用" localSheetId="26">初始化表!$E$29:$I$32</definedName>
    <definedName name="一班管理费" localSheetId="26">初始化表!$H$23:$H$26</definedName>
    <definedName name="一加工资" localSheetId="26">初始化表!$B$16</definedName>
    <definedName name="原材料变动运费" localSheetId="26">初始化表!$B$10</definedName>
    <definedName name="原材料固定运费" localSheetId="26">初始化表!$B$9</definedName>
    <definedName name="原材料可用比例" localSheetId="26">初始化表!$B$11</definedName>
    <definedName name="原材料库存费" localSheetId="26">初始化表!$B$7</definedName>
    <definedName name="原材料折扣" localSheetId="26">初始化表!$D$24:$E$27</definedName>
    <definedName name="债券利率" localSheetId="26">初始化表!$B$24</definedName>
    <definedName name="折旧率" localSheetId="26">初始化表!$C$8</definedName>
    <definedName name="资金时效" localSheetId="26">初始化表!$B$27</definedName>
    <definedName name="最低资金" localSheetId="26">初始化表!$B$21</definedName>
    <definedName name="fyu" localSheetId="27">初始化表!$P$6:$S$6</definedName>
    <definedName name="guk" localSheetId="27">初始化表!$L$5:$O$5</definedName>
    <definedName name="guo" localSheetId="27">初始化表!$P$9:$S$9</definedName>
    <definedName name="gyit" localSheetId="27">初始化表!$P$5:$S$5</definedName>
    <definedName name="gyuiuy" localSheetId="27">初始化表!$L$6:$O$6</definedName>
    <definedName name="order" localSheetId="27">初始化表!$B$6</definedName>
    <definedName name="teamcount" localSheetId="27">初始化表!$B$5</definedName>
    <definedName name="yit" localSheetId="27">初始化表!$L$9:$O$9</definedName>
    <definedName name="ytit" localSheetId="27">初始化表!$L$10:$O$10</definedName>
    <definedName name="yutyu" localSheetId="27">初始化表!$P$10:$S$10</definedName>
    <definedName name="安置费" localSheetId="27">初始化表!$B$14</definedName>
    <definedName name="产品1变动运费" localSheetId="27">初始化表!$W$11:$Z$11</definedName>
    <definedName name="产品1固定运费" localSheetId="27">初始化表!$W$5:$Z$5</definedName>
    <definedName name="产品2变动运费" localSheetId="27">初始化表!$W$12:$Z$12</definedName>
    <definedName name="产品2固定运费" localSheetId="27">初始化表!$W$6:$Z$6</definedName>
    <definedName name="产品3变动运费" localSheetId="27">初始化表!$W$13:$Z$13</definedName>
    <definedName name="产品3固定运费" localSheetId="27">初始化表!$W$7:$Z$7</definedName>
    <definedName name="产品4变动运费" localSheetId="27">初始化表!$W$14:$Z$14</definedName>
    <definedName name="产品4固定运费" localSheetId="27">初始化表!$W$8:$Z$8</definedName>
    <definedName name="产品变动运费" localSheetId="27">初始化表!$W$11:$Z$14</definedName>
    <definedName name="产品固定运费" localSheetId="27">初始化表!$W$5:$Z$8</definedName>
    <definedName name="产品库存费" localSheetId="27">初始化表!$E$5:$E$8</definedName>
    <definedName name="产品生产消耗" localSheetId="27">初始化表!$E$17:$H$19</definedName>
    <definedName name="贷款利率" localSheetId="27">初始化表!$B$22</definedName>
    <definedName name="当期产品运出比率" localSheetId="27">初始化表!$B$4</definedName>
    <definedName name="订货转化比例" localSheetId="27">初始化表!$E$11:$H$14</definedName>
    <definedName name="二班管理费" localSheetId="27">初始化表!$I$23:$I$26</definedName>
    <definedName name="二加工资" localSheetId="27">初始化表!$B$18</definedName>
    <definedName name="二正工资" localSheetId="27">初始化表!$B$17</definedName>
    <definedName name="刚好" localSheetId="27">初始化表!$L$6:$O$6</definedName>
    <definedName name="工资系数" localSheetId="27">初始化表!$B$38</definedName>
    <definedName name="管理费" localSheetId="27">初始化表!$H$23:$I$26</definedName>
    <definedName name="国债利率" localSheetId="27">初始化表!$B$23</definedName>
    <definedName name="机器价格" localSheetId="27">初始化表!$B$8</definedName>
    <definedName name="基本工资" localSheetId="27">初始化表!$B$15</definedName>
    <definedName name="减税比例" localSheetId="27">初始化表!$B$26</definedName>
    <definedName name="客家话" localSheetId="27">初始化表!$P$5:$S$5</definedName>
    <definedName name="培训费" localSheetId="27">初始化表!$B$13</definedName>
    <definedName name="评分标准" localSheetId="27">初始化表!$B$30:$B$36</definedName>
    <definedName name="税率" localSheetId="27">初始化表!$B$25</definedName>
    <definedName name="维修费" localSheetId="27">初始化表!$B$12</definedName>
    <definedName name="小组名称" localSheetId="27">初始化表!$C$5</definedName>
    <definedName name="研发费用" localSheetId="27">初始化表!$E$29:$I$32</definedName>
    <definedName name="一班管理费" localSheetId="27">初始化表!$H$23:$H$26</definedName>
    <definedName name="一加工资" localSheetId="27">初始化表!$B$16</definedName>
    <definedName name="原材料变动运费" localSheetId="27">初始化表!$B$10</definedName>
    <definedName name="原材料固定运费" localSheetId="27">初始化表!$B$9</definedName>
    <definedName name="原材料可用比例" localSheetId="27">初始化表!$B$11</definedName>
    <definedName name="原材料库存费" localSheetId="27">初始化表!$B$7</definedName>
    <definedName name="原材料折扣" localSheetId="27">初始化表!$D$24:$E$27</definedName>
    <definedName name="债券利率" localSheetId="27">初始化表!$B$24</definedName>
    <definedName name="折旧率" localSheetId="27">初始化表!$C$8</definedName>
    <definedName name="资金时效" localSheetId="27">初始化表!$B$27</definedName>
    <definedName name="最低资金" localSheetId="27">初始化表!$B$21</definedName>
    <definedName name="fyu" localSheetId="28">初始化表!$P$6:$S$6</definedName>
    <definedName name="guk" localSheetId="28">初始化表!$L$5:$O$5</definedName>
    <definedName name="guo" localSheetId="28">初始化表!$P$9:$S$9</definedName>
    <definedName name="gyit" localSheetId="28">初始化表!$P$5:$S$5</definedName>
    <definedName name="gyuiuy" localSheetId="28">初始化表!$L$6:$O$6</definedName>
    <definedName name="order" localSheetId="28">初始化表!$B$6</definedName>
    <definedName name="teamcount" localSheetId="28">初始化表!$B$5</definedName>
    <definedName name="yit" localSheetId="28">初始化表!$L$9:$O$9</definedName>
    <definedName name="ytit" localSheetId="28">初始化表!$L$10:$O$10</definedName>
    <definedName name="yutyu" localSheetId="28">初始化表!$P$10:$S$10</definedName>
    <definedName name="安置费" localSheetId="28">初始化表!$B$14</definedName>
    <definedName name="产品1变动运费" localSheetId="28">初始化表!$W$11:$Z$11</definedName>
    <definedName name="产品1固定运费" localSheetId="28">初始化表!$W$5:$Z$5</definedName>
    <definedName name="产品2变动运费" localSheetId="28">初始化表!$W$12:$Z$12</definedName>
    <definedName name="产品2固定运费" localSheetId="28">初始化表!$W$6:$Z$6</definedName>
    <definedName name="产品3变动运费" localSheetId="28">初始化表!$W$13:$Z$13</definedName>
    <definedName name="产品3固定运费" localSheetId="28">初始化表!$W$7:$Z$7</definedName>
    <definedName name="产品4变动运费" localSheetId="28">初始化表!$W$14:$Z$14</definedName>
    <definedName name="产品4固定运费" localSheetId="28">初始化表!$W$8:$Z$8</definedName>
    <definedName name="产品变动运费" localSheetId="28">初始化表!$W$11:$Z$14</definedName>
    <definedName name="产品固定运费" localSheetId="28">初始化表!$W$5:$Z$8</definedName>
    <definedName name="产品库存费" localSheetId="28">初始化表!$E$5:$E$8</definedName>
    <definedName name="产品生产消耗" localSheetId="28">初始化表!$E$17:$H$19</definedName>
    <definedName name="贷款利率" localSheetId="28">初始化表!$B$22</definedName>
    <definedName name="当期产品运出比率" localSheetId="28">初始化表!$B$4</definedName>
    <definedName name="订货转化比例" localSheetId="28">初始化表!$E$11:$H$14</definedName>
    <definedName name="二班管理费" localSheetId="28">初始化表!$I$23:$I$26</definedName>
    <definedName name="二加工资" localSheetId="28">初始化表!$B$18</definedName>
    <definedName name="二正工资" localSheetId="28">初始化表!$B$17</definedName>
    <definedName name="刚好" localSheetId="28">初始化表!$L$6:$O$6</definedName>
    <definedName name="工资系数" localSheetId="28">初始化表!$B$38</definedName>
    <definedName name="管理费" localSheetId="28">初始化表!$H$23:$I$26</definedName>
    <definedName name="国债利率" localSheetId="28">初始化表!$B$23</definedName>
    <definedName name="机器价格" localSheetId="28">初始化表!$B$8</definedName>
    <definedName name="基本工资" localSheetId="28">初始化表!$B$15</definedName>
    <definedName name="减税比例" localSheetId="28">初始化表!$B$26</definedName>
    <definedName name="客家话" localSheetId="28">初始化表!$P$5:$S$5</definedName>
    <definedName name="培训费" localSheetId="28">初始化表!$B$13</definedName>
    <definedName name="评分标准" localSheetId="28">初始化表!$B$30:$B$36</definedName>
    <definedName name="税率" localSheetId="28">初始化表!$B$25</definedName>
    <definedName name="维修费" localSheetId="28">初始化表!$B$12</definedName>
    <definedName name="小组名称" localSheetId="28">初始化表!$C$5</definedName>
    <definedName name="研发费用" localSheetId="28">初始化表!$E$29:$I$32</definedName>
    <definedName name="一班管理费" localSheetId="28">初始化表!$H$23:$H$26</definedName>
    <definedName name="一加工资" localSheetId="28">初始化表!$B$16</definedName>
    <definedName name="原材料变动运费" localSheetId="28">初始化表!$B$10</definedName>
    <definedName name="原材料固定运费" localSheetId="28">初始化表!$B$9</definedName>
    <definedName name="原材料可用比例" localSheetId="28">初始化表!$B$11</definedName>
    <definedName name="原材料库存费" localSheetId="28">初始化表!$B$7</definedName>
    <definedName name="原材料折扣" localSheetId="28">初始化表!$D$24:$E$27</definedName>
    <definedName name="债券利率" localSheetId="28">初始化表!$B$24</definedName>
    <definedName name="折旧率" localSheetId="28">初始化表!$C$8</definedName>
    <definedName name="资金时效" localSheetId="28">初始化表!$B$27</definedName>
    <definedName name="最低资金" localSheetId="28">初始化表!$B$21</definedName>
    <definedName name="fyu" localSheetId="29">初始化表!$P$6:$S$6</definedName>
    <definedName name="guk" localSheetId="29">初始化表!$L$5:$O$5</definedName>
    <definedName name="guo" localSheetId="29">初始化表!$P$9:$S$9</definedName>
    <definedName name="gyit" localSheetId="29">初始化表!$P$5:$S$5</definedName>
    <definedName name="gyuiuy" localSheetId="29">初始化表!$L$6:$O$6</definedName>
    <definedName name="order" localSheetId="29">初始化表!$B$6</definedName>
    <definedName name="teamcount" localSheetId="29">初始化表!$B$5</definedName>
    <definedName name="yit" localSheetId="29">初始化表!$L$9:$O$9</definedName>
    <definedName name="ytit" localSheetId="29">初始化表!$L$10:$O$10</definedName>
    <definedName name="yutyu" localSheetId="29">初始化表!$P$10:$S$10</definedName>
    <definedName name="安置费" localSheetId="29">初始化表!$B$14</definedName>
    <definedName name="产品1变动运费" localSheetId="29">初始化表!$W$11:$Z$11</definedName>
    <definedName name="产品1固定运费" localSheetId="29">初始化表!$W$5:$Z$5</definedName>
    <definedName name="产品2变动运费" localSheetId="29">初始化表!$W$12:$Z$12</definedName>
    <definedName name="产品2固定运费" localSheetId="29">初始化表!$W$6:$Z$6</definedName>
    <definedName name="产品3变动运费" localSheetId="29">初始化表!$W$13:$Z$13</definedName>
    <definedName name="产品3固定运费" localSheetId="29">初始化表!$W$7:$Z$7</definedName>
    <definedName name="产品4变动运费" localSheetId="29">初始化表!$W$14:$Z$14</definedName>
    <definedName name="产品4固定运费" localSheetId="29">初始化表!$W$8:$Z$8</definedName>
    <definedName name="产品变动运费" localSheetId="29">初始化表!$W$11:$Z$14</definedName>
    <definedName name="产品固定运费" localSheetId="29">初始化表!$W$5:$Z$8</definedName>
    <definedName name="产品库存费" localSheetId="29">初始化表!$E$5:$E$8</definedName>
    <definedName name="产品生产消耗" localSheetId="29">初始化表!$E$17:$H$19</definedName>
    <definedName name="贷款利率" localSheetId="29">初始化表!$B$22</definedName>
    <definedName name="当期产品运出比率" localSheetId="29">初始化表!$B$4</definedName>
    <definedName name="订货转化比例" localSheetId="29">初始化表!$E$11:$H$14</definedName>
    <definedName name="二班管理费" localSheetId="29">初始化表!$I$23:$I$26</definedName>
    <definedName name="二加工资" localSheetId="29">初始化表!$B$18</definedName>
    <definedName name="二正工资" localSheetId="29">初始化表!$B$17</definedName>
    <definedName name="刚好" localSheetId="29">初始化表!$L$6:$O$6</definedName>
    <definedName name="工资系数" localSheetId="29">初始化表!$B$38</definedName>
    <definedName name="管理费" localSheetId="29">初始化表!$H$23:$I$26</definedName>
    <definedName name="国债利率" localSheetId="29">初始化表!$B$23</definedName>
    <definedName name="机器价格" localSheetId="29">初始化表!$B$8</definedName>
    <definedName name="基本工资" localSheetId="29">初始化表!$B$15</definedName>
    <definedName name="减税比例" localSheetId="29">初始化表!$B$26</definedName>
    <definedName name="客家话" localSheetId="29">初始化表!$P$5:$S$5</definedName>
    <definedName name="培训费" localSheetId="29">初始化表!$B$13</definedName>
    <definedName name="评分标准" localSheetId="29">初始化表!$B$30:$B$36</definedName>
    <definedName name="税率" localSheetId="29">初始化表!$B$25</definedName>
    <definedName name="维修费" localSheetId="29">初始化表!$B$12</definedName>
    <definedName name="小组名称" localSheetId="29">初始化表!$C$5</definedName>
    <definedName name="研发费用" localSheetId="29">初始化表!$E$29:$I$32</definedName>
    <definedName name="一班管理费" localSheetId="29">初始化表!$H$23:$H$26</definedName>
    <definedName name="一加工资" localSheetId="29">初始化表!$B$16</definedName>
    <definedName name="原材料变动运费" localSheetId="29">初始化表!$B$10</definedName>
    <definedName name="原材料固定运费" localSheetId="29">初始化表!$B$9</definedName>
    <definedName name="原材料可用比例" localSheetId="29">初始化表!$B$11</definedName>
    <definedName name="原材料库存费" localSheetId="29">初始化表!$B$7</definedName>
    <definedName name="原材料折扣" localSheetId="29">初始化表!$D$24:$E$27</definedName>
    <definedName name="债券利率" localSheetId="29">初始化表!$B$24</definedName>
    <definedName name="折旧率" localSheetId="29">初始化表!$C$8</definedName>
    <definedName name="资金时效" localSheetId="29">初始化表!$B$27</definedName>
    <definedName name="最低资金" localSheetId="29">初始化表!$B$21</definedName>
    <definedName name="fyu" localSheetId="30">初始化表!$P$6:$S$6</definedName>
    <definedName name="guk" localSheetId="30">初始化表!$L$5:$O$5</definedName>
    <definedName name="guo" localSheetId="30">初始化表!$P$9:$S$9</definedName>
    <definedName name="gyit" localSheetId="30">初始化表!$P$5:$S$5</definedName>
    <definedName name="gyuiuy" localSheetId="30">初始化表!$L$6:$O$6</definedName>
    <definedName name="order" localSheetId="30">初始化表!$B$6</definedName>
    <definedName name="teamcount" localSheetId="30">初始化表!$B$5</definedName>
    <definedName name="yit" localSheetId="30">初始化表!$L$9:$O$9</definedName>
    <definedName name="ytit" localSheetId="30">初始化表!$L$10:$O$10</definedName>
    <definedName name="yutyu" localSheetId="30">初始化表!$P$10:$S$10</definedName>
    <definedName name="安置费" localSheetId="30">初始化表!$B$14</definedName>
    <definedName name="产品1变动运费" localSheetId="30">初始化表!$W$11:$Z$11</definedName>
    <definedName name="产品1固定运费" localSheetId="30">初始化表!$W$5:$Z$5</definedName>
    <definedName name="产品2变动运费" localSheetId="30">初始化表!$W$12:$Z$12</definedName>
    <definedName name="产品2固定运费" localSheetId="30">初始化表!$W$6:$Z$6</definedName>
    <definedName name="产品3变动运费" localSheetId="30">初始化表!$W$13:$Z$13</definedName>
    <definedName name="产品3固定运费" localSheetId="30">初始化表!$W$7:$Z$7</definedName>
    <definedName name="产品4变动运费" localSheetId="30">初始化表!$W$14:$Z$14</definedName>
    <definedName name="产品4固定运费" localSheetId="30">初始化表!$W$8:$Z$8</definedName>
    <definedName name="产品变动运费" localSheetId="30">初始化表!$W$11:$Z$14</definedName>
    <definedName name="产品固定运费" localSheetId="30">初始化表!$W$5:$Z$8</definedName>
    <definedName name="产品库存费" localSheetId="30">初始化表!$E$5:$E$8</definedName>
    <definedName name="产品生产消耗" localSheetId="30">初始化表!$E$17:$H$19</definedName>
    <definedName name="贷款利率" localSheetId="30">初始化表!$B$22</definedName>
    <definedName name="当期产品运出比率" localSheetId="30">初始化表!$B$4</definedName>
    <definedName name="订货转化比例" localSheetId="30">初始化表!$E$11:$H$14</definedName>
    <definedName name="二班管理费" localSheetId="30">初始化表!$I$23:$I$26</definedName>
    <definedName name="二加工资" localSheetId="30">初始化表!$B$18</definedName>
    <definedName name="二正工资" localSheetId="30">初始化表!$B$17</definedName>
    <definedName name="刚好" localSheetId="30">初始化表!$L$6:$O$6</definedName>
    <definedName name="工资系数" localSheetId="30">初始化表!$B$38</definedName>
    <definedName name="管理费" localSheetId="30">初始化表!$H$23:$I$26</definedName>
    <definedName name="国债利率" localSheetId="30">初始化表!$B$23</definedName>
    <definedName name="机器价格" localSheetId="30">初始化表!$B$8</definedName>
    <definedName name="基本工资" localSheetId="30">初始化表!$B$15</definedName>
    <definedName name="减税比例" localSheetId="30">初始化表!$B$26</definedName>
    <definedName name="客家话" localSheetId="30">初始化表!$P$5:$S$5</definedName>
    <definedName name="培训费" localSheetId="30">初始化表!$B$13</definedName>
    <definedName name="评分标准" localSheetId="30">初始化表!$B$30:$B$36</definedName>
    <definedName name="税率" localSheetId="30">初始化表!$B$25</definedName>
    <definedName name="维修费" localSheetId="30">初始化表!$B$12</definedName>
    <definedName name="小组名称" localSheetId="30">初始化表!$C$5</definedName>
    <definedName name="研发费用" localSheetId="30">初始化表!$E$29:$I$32</definedName>
    <definedName name="一班管理费" localSheetId="30">初始化表!$H$23:$H$26</definedName>
    <definedName name="一加工资" localSheetId="30">初始化表!$B$16</definedName>
    <definedName name="原材料变动运费" localSheetId="30">初始化表!$B$10</definedName>
    <definedName name="原材料固定运费" localSheetId="30">初始化表!$B$9</definedName>
    <definedName name="原材料可用比例" localSheetId="30">初始化表!$B$11</definedName>
    <definedName name="原材料库存费" localSheetId="30">初始化表!$B$7</definedName>
    <definedName name="原材料折扣" localSheetId="30">初始化表!$D$24:$E$27</definedName>
    <definedName name="债券利率" localSheetId="30">初始化表!$B$24</definedName>
    <definedName name="折旧率" localSheetId="30">初始化表!$C$8</definedName>
    <definedName name="资金时效" localSheetId="30">初始化表!$B$27</definedName>
    <definedName name="最低资金" localSheetId="30">初始化表!$B$21</definedName>
    <definedName name="fyu" localSheetId="31">初始化表!$P$6:$S$6</definedName>
    <definedName name="guk" localSheetId="31">初始化表!$L$5:$O$5</definedName>
    <definedName name="guo" localSheetId="31">初始化表!$P$9:$S$9</definedName>
    <definedName name="gyit" localSheetId="31">初始化表!$P$5:$S$5</definedName>
    <definedName name="gyuiuy" localSheetId="31">初始化表!$L$6:$O$6</definedName>
    <definedName name="order" localSheetId="31">初始化表!$B$6</definedName>
    <definedName name="teamcount" localSheetId="31">初始化表!$B$5</definedName>
    <definedName name="yit" localSheetId="31">初始化表!$L$9:$O$9</definedName>
    <definedName name="ytit" localSheetId="31">初始化表!$L$10:$O$10</definedName>
    <definedName name="yutyu" localSheetId="31">初始化表!$P$10:$S$10</definedName>
    <definedName name="安置费" localSheetId="31">初始化表!$B$14</definedName>
    <definedName name="产品1变动运费" localSheetId="31">初始化表!$W$11:$Z$11</definedName>
    <definedName name="产品1固定运费" localSheetId="31">初始化表!$W$5:$Z$5</definedName>
    <definedName name="产品2变动运费" localSheetId="31">初始化表!$W$12:$Z$12</definedName>
    <definedName name="产品2固定运费" localSheetId="31">初始化表!$W$6:$Z$6</definedName>
    <definedName name="产品3变动运费" localSheetId="31">初始化表!$W$13:$Z$13</definedName>
    <definedName name="产品3固定运费" localSheetId="31">初始化表!$W$7:$Z$7</definedName>
    <definedName name="产品4变动运费" localSheetId="31">初始化表!$W$14:$Z$14</definedName>
    <definedName name="产品4固定运费" localSheetId="31">初始化表!$W$8:$Z$8</definedName>
    <definedName name="产品变动运费" localSheetId="31">初始化表!$W$11:$Z$14</definedName>
    <definedName name="产品固定运费" localSheetId="31">初始化表!$W$5:$Z$8</definedName>
    <definedName name="产品库存费" localSheetId="31">初始化表!$E$5:$E$8</definedName>
    <definedName name="产品生产消耗" localSheetId="31">初始化表!$E$17:$H$19</definedName>
    <definedName name="贷款利率" localSheetId="31">初始化表!$B$22</definedName>
    <definedName name="当期产品运出比率" localSheetId="31">初始化表!$B$4</definedName>
    <definedName name="订货转化比例" localSheetId="31">初始化表!$E$11:$H$14</definedName>
    <definedName name="二班管理费" localSheetId="31">初始化表!$I$23:$I$26</definedName>
    <definedName name="二加工资" localSheetId="31">初始化表!$B$18</definedName>
    <definedName name="二正工资" localSheetId="31">初始化表!$B$17</definedName>
    <definedName name="刚好" localSheetId="31">初始化表!$L$6:$O$6</definedName>
    <definedName name="工资系数" localSheetId="31">初始化表!$B$38</definedName>
    <definedName name="管理费" localSheetId="31">初始化表!$H$23:$I$26</definedName>
    <definedName name="国债利率" localSheetId="31">初始化表!$B$23</definedName>
    <definedName name="机器价格" localSheetId="31">初始化表!$B$8</definedName>
    <definedName name="基本工资" localSheetId="31">初始化表!$B$15</definedName>
    <definedName name="减税比例" localSheetId="31">初始化表!$B$26</definedName>
    <definedName name="客家话" localSheetId="31">初始化表!$P$5:$S$5</definedName>
    <definedName name="培训费" localSheetId="31">初始化表!$B$13</definedName>
    <definedName name="评分标准" localSheetId="31">初始化表!$B$30:$B$36</definedName>
    <definedName name="税率" localSheetId="31">初始化表!$B$25</definedName>
    <definedName name="维修费" localSheetId="31">初始化表!$B$12</definedName>
    <definedName name="小组名称" localSheetId="31">初始化表!$C$5</definedName>
    <definedName name="研发费用" localSheetId="31">初始化表!$E$29:$I$32</definedName>
    <definedName name="一班管理费" localSheetId="31">初始化表!$H$23:$H$26</definedName>
    <definedName name="一加工资" localSheetId="31">初始化表!$B$16</definedName>
    <definedName name="原材料变动运费" localSheetId="31">初始化表!$B$10</definedName>
    <definedName name="原材料固定运费" localSheetId="31">初始化表!$B$9</definedName>
    <definedName name="原材料可用比例" localSheetId="31">初始化表!$B$11</definedName>
    <definedName name="原材料库存费" localSheetId="31">初始化表!$B$7</definedName>
    <definedName name="原材料折扣" localSheetId="31">初始化表!$D$24:$E$27</definedName>
    <definedName name="债券利率" localSheetId="31">初始化表!$B$24</definedName>
    <definedName name="折旧率" localSheetId="31">初始化表!$C$8</definedName>
    <definedName name="资金时效" localSheetId="31">初始化表!$B$27</definedName>
    <definedName name="最低资金" localSheetId="31">初始化表!$B$21</definedName>
    <definedName name="fyu" localSheetId="32">初始化表!$P$6:$S$6</definedName>
    <definedName name="guk" localSheetId="32">初始化表!$L$5:$O$5</definedName>
    <definedName name="guo" localSheetId="32">初始化表!$P$9:$S$9</definedName>
    <definedName name="gyit" localSheetId="32">初始化表!$P$5:$S$5</definedName>
    <definedName name="gyuiuy" localSheetId="32">初始化表!$L$6:$O$6</definedName>
    <definedName name="order" localSheetId="32">初始化表!$B$6</definedName>
    <definedName name="teamcount" localSheetId="32">初始化表!$B$5</definedName>
    <definedName name="yit" localSheetId="32">初始化表!$L$9:$O$9</definedName>
    <definedName name="ytit" localSheetId="32">初始化表!$L$10:$O$10</definedName>
    <definedName name="yutyu" localSheetId="32">初始化表!$P$10:$S$10</definedName>
    <definedName name="安置费" localSheetId="32">初始化表!$B$14</definedName>
    <definedName name="产品1变动运费" localSheetId="32">初始化表!$W$11:$Z$11</definedName>
    <definedName name="产品1固定运费" localSheetId="32">初始化表!$W$5:$Z$5</definedName>
    <definedName name="产品2变动运费" localSheetId="32">初始化表!$W$12:$Z$12</definedName>
    <definedName name="产品2固定运费" localSheetId="32">初始化表!$W$6:$Z$6</definedName>
    <definedName name="产品3变动运费" localSheetId="32">初始化表!$W$13:$Z$13</definedName>
    <definedName name="产品3固定运费" localSheetId="32">初始化表!$W$7:$Z$7</definedName>
    <definedName name="产品4变动运费" localSheetId="32">初始化表!$W$14:$Z$14</definedName>
    <definedName name="产品4固定运费" localSheetId="32">初始化表!$W$8:$Z$8</definedName>
    <definedName name="产品变动运费" localSheetId="32">初始化表!$W$11:$Z$14</definedName>
    <definedName name="产品固定运费" localSheetId="32">初始化表!$W$5:$Z$8</definedName>
    <definedName name="产品库存费" localSheetId="32">初始化表!$E$5:$E$8</definedName>
    <definedName name="产品生产消耗" localSheetId="32">初始化表!$E$17:$H$19</definedName>
    <definedName name="贷款利率" localSheetId="32">初始化表!$B$22</definedName>
    <definedName name="当期产品运出比率" localSheetId="32">初始化表!$B$4</definedName>
    <definedName name="订货转化比例" localSheetId="32">初始化表!$E$11:$H$14</definedName>
    <definedName name="二班管理费" localSheetId="32">初始化表!$I$23:$I$26</definedName>
    <definedName name="二加工资" localSheetId="32">初始化表!$B$18</definedName>
    <definedName name="二正工资" localSheetId="32">初始化表!$B$17</definedName>
    <definedName name="刚好" localSheetId="32">初始化表!$L$6:$O$6</definedName>
    <definedName name="工资系数" localSheetId="32">初始化表!$B$38</definedName>
    <definedName name="管理费" localSheetId="32">初始化表!$H$23:$I$26</definedName>
    <definedName name="国债利率" localSheetId="32">初始化表!$B$23</definedName>
    <definedName name="机器价格" localSheetId="32">初始化表!$B$8</definedName>
    <definedName name="基本工资" localSheetId="32">初始化表!$B$15</definedName>
    <definedName name="减税比例" localSheetId="32">初始化表!$B$26</definedName>
    <definedName name="客家话" localSheetId="32">初始化表!$P$5:$S$5</definedName>
    <definedName name="培训费" localSheetId="32">初始化表!$B$13</definedName>
    <definedName name="评分标准" localSheetId="32">初始化表!$B$30:$B$36</definedName>
    <definedName name="税率" localSheetId="32">初始化表!$B$25</definedName>
    <definedName name="维修费" localSheetId="32">初始化表!$B$12</definedName>
    <definedName name="小组名称" localSheetId="32">初始化表!$C$5</definedName>
    <definedName name="研发费用" localSheetId="32">初始化表!$E$29:$I$32</definedName>
    <definedName name="一班管理费" localSheetId="32">初始化表!$H$23:$H$26</definedName>
    <definedName name="一加工资" localSheetId="32">初始化表!$B$16</definedName>
    <definedName name="原材料变动运费" localSheetId="32">初始化表!$B$10</definedName>
    <definedName name="原材料固定运费" localSheetId="32">初始化表!$B$9</definedName>
    <definedName name="原材料可用比例" localSheetId="32">初始化表!$B$11</definedName>
    <definedName name="原材料库存费" localSheetId="32">初始化表!$B$7</definedName>
    <definedName name="原材料折扣" localSheetId="32">初始化表!$D$24:$E$27</definedName>
    <definedName name="债券利率" localSheetId="32">初始化表!$B$24</definedName>
    <definedName name="折旧率" localSheetId="32">初始化表!$C$8</definedName>
    <definedName name="资金时效" localSheetId="32">初始化表!$B$27</definedName>
    <definedName name="最低资金" localSheetId="32">初始化表!$B$21</definedName>
    <definedName name="fyu" localSheetId="33">初始化表!$P$6:$S$6</definedName>
    <definedName name="guk" localSheetId="33">初始化表!$L$5:$O$5</definedName>
    <definedName name="guo" localSheetId="33">初始化表!$P$9:$S$9</definedName>
    <definedName name="gyit" localSheetId="33">初始化表!$P$5:$S$5</definedName>
    <definedName name="gyuiuy" localSheetId="33">初始化表!$L$6:$O$6</definedName>
    <definedName name="order" localSheetId="33">初始化表!$B$6</definedName>
    <definedName name="teamcount" localSheetId="33">初始化表!$B$5</definedName>
    <definedName name="yit" localSheetId="33">初始化表!$L$9:$O$9</definedName>
    <definedName name="ytit" localSheetId="33">初始化表!$L$10:$O$10</definedName>
    <definedName name="yutyu" localSheetId="33">初始化表!$P$10:$S$10</definedName>
    <definedName name="安置费" localSheetId="33">初始化表!$B$14</definedName>
    <definedName name="产品1变动运费" localSheetId="33">初始化表!$W$11:$Z$11</definedName>
    <definedName name="产品1固定运费" localSheetId="33">初始化表!$W$5:$Z$5</definedName>
    <definedName name="产品2变动运费" localSheetId="33">初始化表!$W$12:$Z$12</definedName>
    <definedName name="产品2固定运费" localSheetId="33">初始化表!$W$6:$Z$6</definedName>
    <definedName name="产品3变动运费" localSheetId="33">初始化表!$W$13:$Z$13</definedName>
    <definedName name="产品3固定运费" localSheetId="33">初始化表!$W$7:$Z$7</definedName>
    <definedName name="产品4变动运费" localSheetId="33">初始化表!$W$14:$Z$14</definedName>
    <definedName name="产品4固定运费" localSheetId="33">初始化表!$W$8:$Z$8</definedName>
    <definedName name="产品变动运费" localSheetId="33">初始化表!$W$11:$Z$14</definedName>
    <definedName name="产品固定运费" localSheetId="33">初始化表!$W$5:$Z$8</definedName>
    <definedName name="产品库存费" localSheetId="33">初始化表!$E$5:$E$8</definedName>
    <definedName name="产品生产消耗" localSheetId="33">初始化表!$E$17:$H$19</definedName>
    <definedName name="贷款利率" localSheetId="33">初始化表!$B$22</definedName>
    <definedName name="当期产品运出比率" localSheetId="33">初始化表!$B$4</definedName>
    <definedName name="订货转化比例" localSheetId="33">初始化表!$E$11:$H$14</definedName>
    <definedName name="二班管理费" localSheetId="33">初始化表!$I$23:$I$26</definedName>
    <definedName name="二加工资" localSheetId="33">初始化表!$B$18</definedName>
    <definedName name="二正工资" localSheetId="33">初始化表!$B$17</definedName>
    <definedName name="刚好" localSheetId="33">初始化表!$L$6:$O$6</definedName>
    <definedName name="工资系数" localSheetId="33">初始化表!$B$38</definedName>
    <definedName name="管理费" localSheetId="33">初始化表!$H$23:$I$26</definedName>
    <definedName name="国债利率" localSheetId="33">初始化表!$B$23</definedName>
    <definedName name="机器价格" localSheetId="33">初始化表!$B$8</definedName>
    <definedName name="基本工资" localSheetId="33">初始化表!$B$15</definedName>
    <definedName name="减税比例" localSheetId="33">初始化表!$B$26</definedName>
    <definedName name="客家话" localSheetId="33">初始化表!$P$5:$S$5</definedName>
    <definedName name="培训费" localSheetId="33">初始化表!$B$13</definedName>
    <definedName name="评分标准" localSheetId="33">初始化表!$B$30:$B$36</definedName>
    <definedName name="税率" localSheetId="33">初始化表!$B$25</definedName>
    <definedName name="维修费" localSheetId="33">初始化表!$B$12</definedName>
    <definedName name="小组名称" localSheetId="33">初始化表!$C$5</definedName>
    <definedName name="研发费用" localSheetId="33">初始化表!$E$29:$I$32</definedName>
    <definedName name="一班管理费" localSheetId="33">初始化表!$H$23:$H$26</definedName>
    <definedName name="一加工资" localSheetId="33">初始化表!$B$16</definedName>
    <definedName name="原材料变动运费" localSheetId="33">初始化表!$B$10</definedName>
    <definedName name="原材料固定运费" localSheetId="33">初始化表!$B$9</definedName>
    <definedName name="原材料可用比例" localSheetId="33">初始化表!$B$11</definedName>
    <definedName name="原材料库存费" localSheetId="33">初始化表!$B$7</definedName>
    <definedName name="原材料折扣" localSheetId="33">初始化表!$D$24:$E$27</definedName>
    <definedName name="债券利率" localSheetId="33">初始化表!$B$24</definedName>
    <definedName name="折旧率" localSheetId="33">初始化表!$C$8</definedName>
    <definedName name="资金时效" localSheetId="33">初始化表!$B$27</definedName>
    <definedName name="最低资金" localSheetId="33">初始化表!$B$21</definedName>
    <definedName name="fyu" localSheetId="34">初始化表!$P$6:$S$6</definedName>
    <definedName name="guk" localSheetId="34">初始化表!$L$5:$O$5</definedName>
    <definedName name="guo" localSheetId="34">初始化表!$P$9:$S$9</definedName>
    <definedName name="gyit" localSheetId="34">初始化表!$P$5:$S$5</definedName>
    <definedName name="gyuiuy" localSheetId="34">初始化表!$L$6:$O$6</definedName>
    <definedName name="order" localSheetId="34">初始化表!$B$6</definedName>
    <definedName name="teamcount" localSheetId="34">初始化表!$B$5</definedName>
    <definedName name="yit" localSheetId="34">初始化表!$L$9:$O$9</definedName>
    <definedName name="ytit" localSheetId="34">初始化表!$L$10:$O$10</definedName>
    <definedName name="yutyu" localSheetId="34">初始化表!$P$10:$S$10</definedName>
    <definedName name="安置费" localSheetId="34">初始化表!$B$14</definedName>
    <definedName name="产品1变动运费" localSheetId="34">初始化表!$W$11:$Z$11</definedName>
    <definedName name="产品1固定运费" localSheetId="34">初始化表!$W$5:$Z$5</definedName>
    <definedName name="产品2变动运费" localSheetId="34">初始化表!$W$12:$Z$12</definedName>
    <definedName name="产品2固定运费" localSheetId="34">初始化表!$W$6:$Z$6</definedName>
    <definedName name="产品3变动运费" localSheetId="34">初始化表!$W$13:$Z$13</definedName>
    <definedName name="产品3固定运费" localSheetId="34">初始化表!$W$7:$Z$7</definedName>
    <definedName name="产品4变动运费" localSheetId="34">初始化表!$W$14:$Z$14</definedName>
    <definedName name="产品4固定运费" localSheetId="34">初始化表!$W$8:$Z$8</definedName>
    <definedName name="产品变动运费" localSheetId="34">初始化表!$W$11:$Z$14</definedName>
    <definedName name="产品固定运费" localSheetId="34">初始化表!$W$5:$Z$8</definedName>
    <definedName name="产品库存费" localSheetId="34">初始化表!$E$5:$E$8</definedName>
    <definedName name="产品生产消耗" localSheetId="34">初始化表!$E$17:$H$19</definedName>
    <definedName name="贷款利率" localSheetId="34">初始化表!$B$22</definedName>
    <definedName name="当期产品运出比率" localSheetId="34">初始化表!$B$4</definedName>
    <definedName name="订货转化比例" localSheetId="34">初始化表!$E$11:$H$14</definedName>
    <definedName name="二班管理费" localSheetId="34">初始化表!$I$23:$I$26</definedName>
    <definedName name="二加工资" localSheetId="34">初始化表!$B$18</definedName>
    <definedName name="二正工资" localSheetId="34">初始化表!$B$17</definedName>
    <definedName name="刚好" localSheetId="34">初始化表!$L$6:$O$6</definedName>
    <definedName name="工资系数" localSheetId="34">初始化表!$B$38</definedName>
    <definedName name="管理费" localSheetId="34">初始化表!$H$23:$I$26</definedName>
    <definedName name="国债利率" localSheetId="34">初始化表!$B$23</definedName>
    <definedName name="机器价格" localSheetId="34">初始化表!$B$8</definedName>
    <definedName name="基本工资" localSheetId="34">初始化表!$B$15</definedName>
    <definedName name="减税比例" localSheetId="34">初始化表!$B$26</definedName>
    <definedName name="客家话" localSheetId="34">初始化表!$P$5:$S$5</definedName>
    <definedName name="培训费" localSheetId="34">初始化表!$B$13</definedName>
    <definedName name="评分标准" localSheetId="34">初始化表!$B$30:$B$36</definedName>
    <definedName name="税率" localSheetId="34">初始化表!$B$25</definedName>
    <definedName name="维修费" localSheetId="34">初始化表!$B$12</definedName>
    <definedName name="小组名称" localSheetId="34">初始化表!$C$5</definedName>
    <definedName name="研发费用" localSheetId="34">初始化表!$E$29:$I$32</definedName>
    <definedName name="一班管理费" localSheetId="34">初始化表!$H$23:$H$26</definedName>
    <definedName name="一加工资" localSheetId="34">初始化表!$B$16</definedName>
    <definedName name="原材料变动运费" localSheetId="34">初始化表!$B$10</definedName>
    <definedName name="原材料固定运费" localSheetId="34">初始化表!$B$9</definedName>
    <definedName name="原材料可用比例" localSheetId="34">初始化表!$B$11</definedName>
    <definedName name="原材料库存费" localSheetId="34">初始化表!$B$7</definedName>
    <definedName name="原材料折扣" localSheetId="34">初始化表!$D$24:$E$27</definedName>
    <definedName name="债券利率" localSheetId="34">初始化表!$B$24</definedName>
    <definedName name="折旧率" localSheetId="34">初始化表!$C$8</definedName>
    <definedName name="资金时效" localSheetId="34">初始化表!$B$27</definedName>
    <definedName name="最低资金" localSheetId="34">初始化表!$B$21</definedName>
    <definedName name="fyu" localSheetId="35">初始化表!$P$6:$S$6</definedName>
    <definedName name="guk" localSheetId="35">初始化表!$L$5:$O$5</definedName>
    <definedName name="guo" localSheetId="35">初始化表!$P$9:$S$9</definedName>
    <definedName name="gyit" localSheetId="35">初始化表!$P$5:$S$5</definedName>
    <definedName name="gyuiuy" localSheetId="35">初始化表!$L$6:$O$6</definedName>
    <definedName name="order" localSheetId="35">初始化表!$B$6</definedName>
    <definedName name="teamcount" localSheetId="35">初始化表!$B$5</definedName>
    <definedName name="yit" localSheetId="35">初始化表!$L$9:$O$9</definedName>
    <definedName name="ytit" localSheetId="35">初始化表!$L$10:$O$10</definedName>
    <definedName name="yutyu" localSheetId="35">初始化表!$P$10:$S$10</definedName>
    <definedName name="安置费" localSheetId="35">初始化表!$B$14</definedName>
    <definedName name="产品1变动运费" localSheetId="35">初始化表!$W$11:$Z$11</definedName>
    <definedName name="产品1固定运费" localSheetId="35">初始化表!$W$5:$Z$5</definedName>
    <definedName name="产品2变动运费" localSheetId="35">初始化表!$W$12:$Z$12</definedName>
    <definedName name="产品2固定运费" localSheetId="35">初始化表!$W$6:$Z$6</definedName>
    <definedName name="产品3变动运费" localSheetId="35">初始化表!$W$13:$Z$13</definedName>
    <definedName name="产品3固定运费" localSheetId="35">初始化表!$W$7:$Z$7</definedName>
    <definedName name="产品4变动运费" localSheetId="35">初始化表!$W$14:$Z$14</definedName>
    <definedName name="产品4固定运费" localSheetId="35">初始化表!$W$8:$Z$8</definedName>
    <definedName name="产品变动运费" localSheetId="35">初始化表!$W$11:$Z$14</definedName>
    <definedName name="产品固定运费" localSheetId="35">初始化表!$W$5:$Z$8</definedName>
    <definedName name="产品库存费" localSheetId="35">初始化表!$E$5:$E$8</definedName>
    <definedName name="产品生产消耗" localSheetId="35">初始化表!$E$17:$H$19</definedName>
    <definedName name="贷款利率" localSheetId="35">初始化表!$B$22</definedName>
    <definedName name="当期产品运出比率" localSheetId="35">初始化表!$B$4</definedName>
    <definedName name="订货转化比例" localSheetId="35">初始化表!$E$11:$H$14</definedName>
    <definedName name="二班管理费" localSheetId="35">初始化表!$I$23:$I$26</definedName>
    <definedName name="二加工资" localSheetId="35">初始化表!$B$18</definedName>
    <definedName name="二正工资" localSheetId="35">初始化表!$B$17</definedName>
    <definedName name="刚好" localSheetId="35">初始化表!$L$6:$O$6</definedName>
    <definedName name="工资系数" localSheetId="35">初始化表!$B$38</definedName>
    <definedName name="管理费" localSheetId="35">初始化表!$H$23:$I$26</definedName>
    <definedName name="国债利率" localSheetId="35">初始化表!$B$23</definedName>
    <definedName name="机器价格" localSheetId="35">初始化表!$B$8</definedName>
    <definedName name="基本工资" localSheetId="35">初始化表!$B$15</definedName>
    <definedName name="减税比例" localSheetId="35">初始化表!$B$26</definedName>
    <definedName name="客家话" localSheetId="35">初始化表!$P$5:$S$5</definedName>
    <definedName name="培训费" localSheetId="35">初始化表!$B$13</definedName>
    <definedName name="评分标准" localSheetId="35">初始化表!$B$30:$B$36</definedName>
    <definedName name="税率" localSheetId="35">初始化表!$B$25</definedName>
    <definedName name="维修费" localSheetId="35">初始化表!$B$12</definedName>
    <definedName name="小组名称" localSheetId="35">初始化表!$C$5</definedName>
    <definedName name="研发费用" localSheetId="35">初始化表!$E$29:$I$32</definedName>
    <definedName name="一班管理费" localSheetId="35">初始化表!$H$23:$H$26</definedName>
    <definedName name="一加工资" localSheetId="35">初始化表!$B$16</definedName>
    <definedName name="原材料变动运费" localSheetId="35">初始化表!$B$10</definedName>
    <definedName name="原材料固定运费" localSheetId="35">初始化表!$B$9</definedName>
    <definedName name="原材料可用比例" localSheetId="35">初始化表!$B$11</definedName>
    <definedName name="原材料库存费" localSheetId="35">初始化表!$B$7</definedName>
    <definedName name="原材料折扣" localSheetId="35">初始化表!$D$24:$E$27</definedName>
    <definedName name="债券利率" localSheetId="35">初始化表!$B$24</definedName>
    <definedName name="折旧率" localSheetId="35">初始化表!$C$8</definedName>
    <definedName name="资金时效" localSheetId="35">初始化表!$B$27</definedName>
    <definedName name="最低资金" localSheetId="35">初始化表!$B$21</definedName>
    <definedName name="fyu" localSheetId="36">初始化表!$P$6:$S$6</definedName>
    <definedName name="guk" localSheetId="36">初始化表!$L$5:$O$5</definedName>
    <definedName name="guo" localSheetId="36">初始化表!$P$9:$S$9</definedName>
    <definedName name="gyit" localSheetId="36">初始化表!$P$5:$S$5</definedName>
    <definedName name="gyuiuy" localSheetId="36">初始化表!$L$6:$O$6</definedName>
    <definedName name="order" localSheetId="36">初始化表!$B$6</definedName>
    <definedName name="teamcount" localSheetId="36">初始化表!$B$5</definedName>
    <definedName name="yit" localSheetId="36">初始化表!$L$9:$O$9</definedName>
    <definedName name="ytit" localSheetId="36">初始化表!$L$10:$O$10</definedName>
    <definedName name="yutyu" localSheetId="36">初始化表!$P$10:$S$10</definedName>
    <definedName name="安置费" localSheetId="36">初始化表!$B$14</definedName>
    <definedName name="产品1变动运费" localSheetId="36">初始化表!$W$11:$Z$11</definedName>
    <definedName name="产品1固定运费" localSheetId="36">初始化表!$W$5:$Z$5</definedName>
    <definedName name="产品2变动运费" localSheetId="36">初始化表!$W$12:$Z$12</definedName>
    <definedName name="产品2固定运费" localSheetId="36">初始化表!$W$6:$Z$6</definedName>
    <definedName name="产品3变动运费" localSheetId="36">初始化表!$W$13:$Z$13</definedName>
    <definedName name="产品3固定运费" localSheetId="36">初始化表!$W$7:$Z$7</definedName>
    <definedName name="产品4变动运费" localSheetId="36">初始化表!$W$14:$Z$14</definedName>
    <definedName name="产品4固定运费" localSheetId="36">初始化表!$W$8:$Z$8</definedName>
    <definedName name="产品变动运费" localSheetId="36">初始化表!$W$11:$Z$14</definedName>
    <definedName name="产品固定运费" localSheetId="36">初始化表!$W$5:$Z$8</definedName>
    <definedName name="产品库存费" localSheetId="36">初始化表!$E$5:$E$8</definedName>
    <definedName name="产品生产消耗" localSheetId="36">初始化表!$E$17:$H$19</definedName>
    <definedName name="贷款利率" localSheetId="36">初始化表!$B$22</definedName>
    <definedName name="当期产品运出比率" localSheetId="36">初始化表!$B$4</definedName>
    <definedName name="订货转化比例" localSheetId="36">初始化表!$E$11:$H$14</definedName>
    <definedName name="二班管理费" localSheetId="36">初始化表!$I$23:$I$26</definedName>
    <definedName name="二加工资" localSheetId="36">初始化表!$B$18</definedName>
    <definedName name="二正工资" localSheetId="36">初始化表!$B$17</definedName>
    <definedName name="刚好" localSheetId="36">初始化表!$L$6:$O$6</definedName>
    <definedName name="工资系数" localSheetId="36">初始化表!$B$38</definedName>
    <definedName name="管理费" localSheetId="36">初始化表!$H$23:$I$26</definedName>
    <definedName name="国债利率" localSheetId="36">初始化表!$B$23</definedName>
    <definedName name="机器价格" localSheetId="36">初始化表!$B$8</definedName>
    <definedName name="基本工资" localSheetId="36">初始化表!$B$15</definedName>
    <definedName name="减税比例" localSheetId="36">初始化表!$B$26</definedName>
    <definedName name="客家话" localSheetId="36">初始化表!$P$5:$S$5</definedName>
    <definedName name="培训费" localSheetId="36">初始化表!$B$13</definedName>
    <definedName name="评分标准" localSheetId="36">初始化表!$B$30:$B$36</definedName>
    <definedName name="税率" localSheetId="36">初始化表!$B$25</definedName>
    <definedName name="维修费" localSheetId="36">初始化表!$B$12</definedName>
    <definedName name="小组名称" localSheetId="36">初始化表!$C$5</definedName>
    <definedName name="研发费用" localSheetId="36">初始化表!$E$29:$I$32</definedName>
    <definedName name="一班管理费" localSheetId="36">初始化表!$H$23:$H$26</definedName>
    <definedName name="一加工资" localSheetId="36">初始化表!$B$16</definedName>
    <definedName name="原材料变动运费" localSheetId="36">初始化表!$B$10</definedName>
    <definedName name="原材料固定运费" localSheetId="36">初始化表!$B$9</definedName>
    <definedName name="原材料可用比例" localSheetId="36">初始化表!$B$11</definedName>
    <definedName name="原材料库存费" localSheetId="36">初始化表!$B$7</definedName>
    <definedName name="原材料折扣" localSheetId="36">初始化表!$D$24:$E$27</definedName>
    <definedName name="债券利率" localSheetId="36">初始化表!$B$24</definedName>
    <definedName name="折旧率" localSheetId="36">初始化表!$C$8</definedName>
    <definedName name="资金时效" localSheetId="36">初始化表!$B$27</definedName>
    <definedName name="最低资金" localSheetId="36">初始化表!$B$21</definedName>
    <definedName name="fyu" localSheetId="37">初始化表!$P$6:$S$6</definedName>
    <definedName name="guk" localSheetId="37">初始化表!$L$5:$O$5</definedName>
    <definedName name="guo" localSheetId="37">初始化表!$P$9:$S$9</definedName>
    <definedName name="gyit" localSheetId="37">初始化表!$P$5:$S$5</definedName>
    <definedName name="gyuiuy" localSheetId="37">初始化表!$L$6:$O$6</definedName>
    <definedName name="order" localSheetId="37">初始化表!$B$6</definedName>
    <definedName name="teamcount" localSheetId="37">初始化表!$B$5</definedName>
    <definedName name="yit" localSheetId="37">初始化表!$L$9:$O$9</definedName>
    <definedName name="ytit" localSheetId="37">初始化表!$L$10:$O$10</definedName>
    <definedName name="yutyu" localSheetId="37">初始化表!$P$10:$S$10</definedName>
    <definedName name="安置费" localSheetId="37">初始化表!$B$14</definedName>
    <definedName name="产品1变动运费" localSheetId="37">初始化表!$W$11:$Z$11</definedName>
    <definedName name="产品1固定运费" localSheetId="37">初始化表!$W$5:$Z$5</definedName>
    <definedName name="产品2变动运费" localSheetId="37">初始化表!$W$12:$Z$12</definedName>
    <definedName name="产品2固定运费" localSheetId="37">初始化表!$W$6:$Z$6</definedName>
    <definedName name="产品3变动运费" localSheetId="37">初始化表!$W$13:$Z$13</definedName>
    <definedName name="产品3固定运费" localSheetId="37">初始化表!$W$7:$Z$7</definedName>
    <definedName name="产品4变动运费" localSheetId="37">初始化表!$W$14:$Z$14</definedName>
    <definedName name="产品4固定运费" localSheetId="37">初始化表!$W$8:$Z$8</definedName>
    <definedName name="产品变动运费" localSheetId="37">初始化表!$W$11:$Z$14</definedName>
    <definedName name="产品固定运费" localSheetId="37">初始化表!$W$5:$Z$8</definedName>
    <definedName name="产品库存费" localSheetId="37">初始化表!$E$5:$E$8</definedName>
    <definedName name="产品生产消耗" localSheetId="37">初始化表!$E$17:$H$19</definedName>
    <definedName name="贷款利率" localSheetId="37">初始化表!$B$22</definedName>
    <definedName name="当期产品运出比率" localSheetId="37">初始化表!$B$4</definedName>
    <definedName name="订货转化比例" localSheetId="37">初始化表!$E$11:$H$14</definedName>
    <definedName name="二班管理费" localSheetId="37">初始化表!$I$23:$I$26</definedName>
    <definedName name="二加工资" localSheetId="37">初始化表!$B$18</definedName>
    <definedName name="二正工资" localSheetId="37">初始化表!$B$17</definedName>
    <definedName name="刚好" localSheetId="37">初始化表!$L$6:$O$6</definedName>
    <definedName name="工资系数" localSheetId="37">初始化表!$B$38</definedName>
    <definedName name="管理费" localSheetId="37">初始化表!$H$23:$I$26</definedName>
    <definedName name="国债利率" localSheetId="37">初始化表!$B$23</definedName>
    <definedName name="机器价格" localSheetId="37">初始化表!$B$8</definedName>
    <definedName name="基本工资" localSheetId="37">初始化表!$B$15</definedName>
    <definedName name="减税比例" localSheetId="37">初始化表!$B$26</definedName>
    <definedName name="客家话" localSheetId="37">初始化表!$P$5:$S$5</definedName>
    <definedName name="培训费" localSheetId="37">初始化表!$B$13</definedName>
    <definedName name="评分标准" localSheetId="37">初始化表!$B$30:$B$36</definedName>
    <definedName name="税率" localSheetId="37">初始化表!$B$25</definedName>
    <definedName name="维修费" localSheetId="37">初始化表!$B$12</definedName>
    <definedName name="小组名称" localSheetId="37">初始化表!$C$5</definedName>
    <definedName name="研发费用" localSheetId="37">初始化表!$E$29:$I$32</definedName>
    <definedName name="一班管理费" localSheetId="37">初始化表!$H$23:$H$26</definedName>
    <definedName name="一加工资" localSheetId="37">初始化表!$B$16</definedName>
    <definedName name="原材料变动运费" localSheetId="37">初始化表!$B$10</definedName>
    <definedName name="原材料固定运费" localSheetId="37">初始化表!$B$9</definedName>
    <definedName name="原材料可用比例" localSheetId="37">初始化表!$B$11</definedName>
    <definedName name="原材料库存费" localSheetId="37">初始化表!$B$7</definedName>
    <definedName name="原材料折扣" localSheetId="37">初始化表!$D$24:$E$27</definedName>
    <definedName name="债券利率" localSheetId="37">初始化表!$B$24</definedName>
    <definedName name="折旧率" localSheetId="37">初始化表!$C$8</definedName>
    <definedName name="资金时效" localSheetId="37">初始化表!$B$27</definedName>
    <definedName name="最低资金" localSheetId="37">初始化表!$B$21</definedName>
  </definedNames>
  <calcPr calcId="191029" fullCalcOnLoad="1"/>
</workbook>
</file>

<file path=xl/styles.xml><?xml version="1.0" encoding="utf-8"?>
<styleSheet xmlns="http://schemas.openxmlformats.org/spreadsheetml/2006/main">
  <numFmts count="24">
    <numFmt numFmtId="164" formatCode="0.000_ "/>
    <numFmt numFmtId="165" formatCode="0_ ;[Red]\-0\ "/>
    <numFmt numFmtId="166" formatCode="0.00_ ;[Red]\-0.00\ "/>
    <numFmt numFmtId="167" formatCode="0_ "/>
    <numFmt numFmtId="168" formatCode="0.00_ "/>
    <numFmt numFmtId="169" formatCode="0.00_);[Red]\(0.00\)"/>
    <numFmt numFmtId="170" formatCode="0.000_);[Red]\(0.000\)"/>
    <numFmt numFmtId="171" formatCode="0.00;[Red]0.00"/>
    <numFmt numFmtId="172" formatCode="0.0000"/>
    <numFmt numFmtId="173" formatCode="0.0%"/>
    <numFmt numFmtId="174" formatCode="0.000"/>
    <numFmt numFmtId="175" formatCode="#,##0_ "/>
    <numFmt numFmtId="176" formatCode="#,##0_ ;[Red]\-#,##0\ "/>
    <numFmt numFmtId="177" formatCode="0;[Red]0"/>
    <numFmt numFmtId="178" formatCode="0.000;[Red]0.000"/>
    <numFmt numFmtId="179" formatCode="0.0000_ "/>
    <numFmt numFmtId="180" formatCode="#,##0.00_ ;[Red]\-#,##0.00\ "/>
    <numFmt numFmtId="181" formatCode="0_);[Red]\(0\)"/>
    <numFmt numFmtId="182" formatCode="#,##0.00000_ ;[Red]\-#,##0.00000\ "/>
    <numFmt numFmtId="183" formatCode="0.0000_ ;[Red]\-0.0000\ "/>
    <numFmt numFmtId="184" formatCode="0.000000"/>
    <numFmt numFmtId="185" formatCode="#,##0.0000_ ;[Red]\-#,##0.0000\ "/>
    <numFmt numFmtId="186" formatCode="#,##0.0000"/>
    <numFmt numFmtId="187" formatCode="#,##0.000_ ;[Red]\-#,##0.000\ "/>
  </numFmts>
  <fonts count="89">
    <font>
      <name val="宋体"/>
      <charset val="134"/>
      <color indexed="8"/>
      <sz val="11"/>
    </font>
    <font>
      <name val="宋体"/>
      <charset val="134"/>
      <family val="3"/>
      <sz val="12"/>
    </font>
    <font>
      <name val="宋体"/>
      <charset val="134"/>
      <family val="3"/>
      <b val="1"/>
      <sz val="12"/>
    </font>
    <font>
      <name val="宋体"/>
      <charset val="134"/>
      <family val="3"/>
      <sz val="10"/>
    </font>
    <font>
      <name val="Times New Roman"/>
      <family val="1"/>
      <sz val="10"/>
    </font>
    <font>
      <name val="Times New Roman"/>
      <family val="1"/>
      <b val="1"/>
      <sz val="12"/>
    </font>
    <font>
      <name val="Times New Roman"/>
      <family val="1"/>
      <sz val="12"/>
    </font>
    <font>
      <name val="Times New Roman"/>
      <family val="1"/>
      <b val="1"/>
      <sz val="10"/>
    </font>
    <font>
      <name val="宋体"/>
      <charset val="134"/>
      <family val="3"/>
      <b val="1"/>
      <color indexed="9"/>
      <sz val="11"/>
    </font>
    <font>
      <name val="宋体"/>
      <charset val="134"/>
      <family val="3"/>
      <color indexed="9"/>
      <sz val="11"/>
    </font>
    <font>
      <name val="宋体"/>
      <charset val="134"/>
      <family val="3"/>
      <color indexed="10"/>
      <sz val="11"/>
    </font>
    <font>
      <name val="宋体"/>
      <charset val="134"/>
      <family val="3"/>
      <b val="1"/>
      <color indexed="43"/>
      <sz val="11"/>
    </font>
    <font>
      <name val="宋体"/>
      <charset val="134"/>
      <family val="3"/>
      <color indexed="43"/>
      <sz val="11"/>
    </font>
    <font>
      <name val="宋体"/>
      <charset val="134"/>
      <family val="3"/>
      <sz val="11"/>
    </font>
    <font>
      <name val="宋体"/>
      <charset val="134"/>
      <family val="3"/>
      <color indexed="8"/>
      <sz val="16"/>
    </font>
    <font>
      <name val="Verdana"/>
      <family val="2"/>
      <color indexed="8"/>
      <sz val="10"/>
    </font>
    <font>
      <name val="宋体"/>
      <charset val="134"/>
      <family val="3"/>
      <b val="1"/>
      <color theme="1" tint="0.3499862666707358"/>
      <sz val="9"/>
    </font>
    <font>
      <name val="宋体"/>
      <charset val="134"/>
      <family val="3"/>
      <color indexed="8"/>
      <sz val="12"/>
    </font>
    <font>
      <name val="宋体"/>
      <charset val="134"/>
      <family val="3"/>
      <b val="1"/>
      <color indexed="8"/>
      <sz val="10"/>
    </font>
    <font>
      <name val="宋体"/>
      <charset val="134"/>
      <family val="3"/>
      <color theme="1"/>
      <sz val="10"/>
    </font>
    <font>
      <name val="宋体"/>
      <charset val="134"/>
      <family val="3"/>
      <color indexed="8"/>
      <sz val="10"/>
    </font>
    <font>
      <name val="宋体"/>
      <charset val="134"/>
      <family val="3"/>
      <color theme="1" tint="0.3499862666707358"/>
      <sz val="11"/>
    </font>
    <font>
      <name val="Times New Roman"/>
      <family val="1"/>
      <color theme="1"/>
      <sz val="12"/>
    </font>
    <font>
      <name val="Times New Roman"/>
      <family val="1"/>
      <color theme="1"/>
      <sz val="11"/>
    </font>
    <font>
      <name val="Times New Roman"/>
      <family val="1"/>
      <color theme="1"/>
      <sz val="28"/>
    </font>
    <font>
      <name val="方正姚体"/>
      <charset val="134"/>
      <family val="3"/>
      <color theme="1"/>
      <sz val="28"/>
    </font>
    <font>
      <name val="宋体"/>
      <charset val="134"/>
      <family val="3"/>
      <color theme="1"/>
      <sz val="12"/>
    </font>
    <font>
      <name val="宋体"/>
      <charset val="134"/>
      <family val="3"/>
      <color theme="1"/>
      <sz val="9"/>
    </font>
    <font>
      <name val="Times New Roman"/>
      <family val="1"/>
      <color theme="1"/>
      <sz val="14"/>
    </font>
    <font>
      <name val="Times New Roman"/>
      <family val="1"/>
      <color theme="1"/>
      <sz val="10"/>
    </font>
    <font>
      <name val="宋体"/>
      <charset val="134"/>
      <family val="3"/>
      <color theme="1"/>
      <sz val="11"/>
    </font>
    <font>
      <name val="Verdana"/>
      <family val="2"/>
      <color theme="1"/>
      <sz val="10"/>
    </font>
    <font>
      <name val="仿宋_GB2312"/>
      <charset val="134"/>
      <color theme="1"/>
      <sz val="12"/>
      <u val="single"/>
    </font>
    <font>
      <name val="微软雅黑"/>
      <charset val="134"/>
      <family val="2"/>
      <color theme="1"/>
      <sz val="12"/>
    </font>
    <font>
      <name val="宋体"/>
      <charset val="134"/>
      <family val="3"/>
      <color theme="1"/>
      <sz val="28"/>
    </font>
    <font>
      <name val="方正姚体"/>
      <charset val="134"/>
      <family val="3"/>
      <color theme="1"/>
      <sz val="11"/>
    </font>
    <font>
      <name val="Verdana"/>
      <family val="2"/>
      <color theme="1"/>
      <sz val="11"/>
    </font>
    <font>
      <name val="仿宋_GB2312"/>
      <charset val="134"/>
      <color theme="1"/>
      <sz val="11"/>
      <u val="single"/>
    </font>
    <font>
      <name val="微软雅黑"/>
      <charset val="134"/>
      <family val="2"/>
      <color theme="1"/>
      <sz val="11"/>
    </font>
    <font>
      <name val="Times New Roman"/>
      <family val="1"/>
      <color indexed="8"/>
      <sz val="12"/>
    </font>
    <font>
      <name val="Times New Roman"/>
      <family val="1"/>
      <color indexed="8"/>
      <sz val="11"/>
    </font>
    <font>
      <name val="Times New Roman"/>
      <family val="1"/>
      <b val="1"/>
      <color indexed="8"/>
      <sz val="28"/>
    </font>
    <font>
      <name val="宋体"/>
      <charset val="134"/>
      <family val="3"/>
      <color theme="1"/>
      <sz val="22"/>
    </font>
    <font>
      <name val="Times New Roman"/>
      <family val="1"/>
      <sz val="11"/>
    </font>
    <font>
      <name val="Times New Roman"/>
      <family val="1"/>
      <color rgb="FFFF0000"/>
      <sz val="11"/>
    </font>
    <font>
      <name val="Times New Roman"/>
      <family val="1"/>
      <color rgb="FFFF0000"/>
      <sz val="12"/>
    </font>
    <font>
      <name val="宋体"/>
      <charset val="134"/>
      <family val="3"/>
      <color rgb="FFFF0000"/>
      <sz val="12"/>
    </font>
    <font>
      <name val="Times New Roman"/>
      <family val="1"/>
      <sz val="28"/>
    </font>
    <font>
      <name val="Times New Roman"/>
      <family val="1"/>
      <color indexed="9"/>
      <sz val="11"/>
    </font>
    <font>
      <name val="Times New Roman"/>
      <family val="1"/>
      <b val="1"/>
      <sz val="28"/>
    </font>
    <font>
      <name val="Times New Roman"/>
      <family val="1"/>
      <b val="1"/>
      <color theme="1"/>
      <sz val="12"/>
    </font>
    <font>
      <name val="宋体"/>
      <charset val="134"/>
      <family val="3"/>
      <b val="1"/>
      <color rgb="FFFF0000"/>
      <sz val="12"/>
    </font>
    <font>
      <name val="Times New Roman"/>
      <family val="1"/>
      <b val="1"/>
      <color rgb="FFFF0000"/>
      <sz val="12"/>
    </font>
    <font>
      <name val="Times New Roman"/>
      <family val="1"/>
      <b val="1"/>
      <color theme="1"/>
      <sz val="28"/>
    </font>
    <font>
      <name val="方正姚体"/>
      <charset val="134"/>
      <family val="3"/>
      <color theme="1"/>
      <sz val="24"/>
    </font>
    <font>
      <name val="宋体"/>
      <charset val="134"/>
      <family val="3"/>
      <b val="1"/>
      <color theme="1"/>
      <sz val="12"/>
    </font>
    <font>
      <name val="宋体"/>
      <charset val="134"/>
      <family val="3"/>
      <b val="1"/>
      <color theme="1"/>
      <sz val="11"/>
    </font>
    <font>
      <name val="方正姚体"/>
      <charset val="134"/>
      <family val="3"/>
      <b val="1"/>
      <color theme="1"/>
      <sz val="24"/>
    </font>
    <font>
      <name val="Times New Roman"/>
      <family val="1"/>
      <b val="1"/>
      <color theme="1"/>
      <sz val="10"/>
    </font>
    <font>
      <name val="仿宋_GB2312"/>
      <charset val="134"/>
      <b val="1"/>
      <color theme="1"/>
      <sz val="12"/>
      <u val="single"/>
    </font>
    <font>
      <name val="方正姚体"/>
      <charset val="134"/>
      <family val="3"/>
      <b val="1"/>
      <color theme="1"/>
      <sz val="28"/>
    </font>
    <font>
      <name val="宋体"/>
      <charset val="134"/>
      <family val="3"/>
      <b val="1"/>
      <color indexed="8"/>
      <sz val="11"/>
    </font>
    <font>
      <name val="宋体"/>
      <charset val="134"/>
      <family val="3"/>
      <color rgb="FFFF9A9E"/>
      <sz val="11"/>
    </font>
    <font>
      <name val="宋体"/>
      <charset val="134"/>
      <family val="3"/>
      <color rgb="FFFFEDF3"/>
      <sz val="11"/>
    </font>
    <font>
      <name val="宋体"/>
      <charset val="134"/>
      <family val="3"/>
      <b val="1"/>
      <sz val="10"/>
    </font>
    <font>
      <name val="Times New Roman"/>
      <family val="1"/>
      <b val="1"/>
      <color rgb="FFFF9A9E"/>
      <sz val="10"/>
    </font>
    <font>
      <name val="宋体"/>
      <charset val="134"/>
      <family val="3"/>
      <color rgb="FFFF9A9E"/>
      <sz val="10"/>
    </font>
    <font>
      <name val="Times New Roman"/>
      <family val="1"/>
      <b val="1"/>
      <color theme="1"/>
      <sz val="11"/>
    </font>
    <font>
      <name val="宋体"/>
      <charset val="134"/>
      <family val="3"/>
      <color theme="1" tint="0.249977111117893"/>
      <sz val="12"/>
    </font>
    <font>
      <name val="宋体"/>
      <charset val="134"/>
      <family val="3"/>
      <color theme="10"/>
      <sz val="11"/>
      <u val="single"/>
      <scheme val="minor"/>
    </font>
    <font>
      <name val="宋体"/>
      <charset val="134"/>
      <family val="3"/>
      <color theme="1"/>
      <sz val="11"/>
      <u val="single"/>
      <scheme val="minor"/>
    </font>
    <font>
      <name val="Arial Unicode MS"/>
      <family val="2"/>
      <color rgb="FFA90000"/>
      <sz val="10"/>
    </font>
    <font>
      <name val="Arial Unicode MS"/>
      <family val="2"/>
      <color indexed="8"/>
      <sz val="10"/>
    </font>
    <font>
      <name val="Arial Unicode MS"/>
      <family val="2"/>
      <b val="1"/>
      <color indexed="8"/>
      <sz val="10"/>
    </font>
    <font>
      <name val="Arial Unicode MS"/>
      <color indexed="8"/>
      <sz val="10"/>
    </font>
    <font>
      <name val="Arial Unicode MS"/>
      <b val="1"/>
      <color indexed="8"/>
      <sz val="24"/>
    </font>
    <font>
      <name val="Arial Unicode MS"/>
      <b val="1"/>
      <color indexed="8"/>
      <sz val="18"/>
    </font>
    <font>
      <name val="Arial Unicode MS"/>
      <b val="1"/>
      <color indexed="8"/>
      <sz val="10"/>
    </font>
    <font>
      <name val="Arial Unicode MS"/>
      <b val="1"/>
      <color indexed="8"/>
      <sz val="13.5"/>
    </font>
    <font>
      <name val="Arial Unicode MS"/>
      <b val="1"/>
      <color indexed="8"/>
      <sz val="12"/>
    </font>
    <font>
      <name val="宋体"/>
      <charset val="134"/>
      <family val="3"/>
      <color indexed="20"/>
      <sz val="11"/>
    </font>
    <font>
      <name val="宋体"/>
      <charset val="134"/>
      <family val="3"/>
      <sz val="9"/>
    </font>
    <font>
      <name val="宋体"/>
      <charset val="134"/>
      <family val="3"/>
      <color indexed="17"/>
      <sz val="11"/>
    </font>
    <font>
      <name val="宋体"/>
      <charset val="134"/>
      <family val="3"/>
      <b val="1"/>
      <sz val="9"/>
    </font>
    <font>
      <name val="宋体"/>
      <charset val="134"/>
      <family val="3"/>
      <b val="1"/>
      <sz val="14"/>
    </font>
    <font>
      <name val="宋体"/>
      <charset val="134"/>
      <family val="3"/>
      <sz val="14"/>
    </font>
    <font>
      <name val="宋体"/>
      <charset val="134"/>
      <family val="3"/>
      <b val="1"/>
      <sz val="16"/>
    </font>
    <font>
      <name val="宋体"/>
      <charset val="134"/>
      <family val="3"/>
      <sz val="16"/>
    </font>
    <font>
      <name val="宋体"/>
      <charset val="134"/>
      <family val="3"/>
      <color indexed="8"/>
      <sz val="11"/>
    </font>
  </fonts>
  <fills count="33">
    <fill>
      <patternFill/>
    </fill>
    <fill>
      <patternFill patternType="gray125"/>
    </fill>
    <fill>
      <patternFill patternType="solid">
        <fgColor indexed="13"/>
        <bgColor indexed="64"/>
      </patternFill>
    </fill>
    <fill>
      <patternFill patternType="solid">
        <fgColor indexed="8"/>
        <bgColor indexed="64"/>
      </patternFill>
    </fill>
    <fill>
      <patternFill patternType="solid">
        <fgColor rgb="FFFFD4EE"/>
        <bgColor indexed="64"/>
      </patternFill>
    </fill>
    <fill>
      <patternFill patternType="solid">
        <fgColor rgb="FFFFA6B2"/>
        <bgColor indexed="64"/>
      </patternFill>
    </fill>
    <fill>
      <patternFill patternType="solid">
        <fgColor rgb="FFFBD8E4"/>
        <bgColor indexed="64"/>
      </patternFill>
    </fill>
    <fill>
      <patternFill patternType="solid">
        <fgColor rgb="FFEDEDFF"/>
        <bgColor indexed="64"/>
      </patternFill>
    </fill>
    <fill>
      <patternFill patternType="solid">
        <fgColor rgb="FFF091A0"/>
        <bgColor indexed="64"/>
      </patternFill>
    </fill>
    <fill>
      <patternFill patternType="solid">
        <fgColor rgb="FFB7C5F7"/>
        <bgColor indexed="64"/>
      </patternFill>
    </fill>
    <fill>
      <patternFill patternType="solid">
        <fgColor rgb="FFFFF799"/>
        <bgColor indexed="64"/>
      </patternFill>
    </fill>
    <fill>
      <patternFill patternType="solid">
        <fgColor rgb="FFFFB7CC"/>
        <bgColor indexed="64"/>
      </patternFill>
    </fill>
    <fill>
      <patternFill patternType="solid">
        <fgColor rgb="FFFFEDF3"/>
        <bgColor indexed="64"/>
      </patternFill>
    </fill>
    <fill>
      <patternFill patternType="solid">
        <fgColor rgb="FFFCC8D4"/>
        <bgColor indexed="64"/>
      </patternFill>
    </fill>
    <fill>
      <patternFill patternType="solid">
        <fgColor indexed="9"/>
        <bgColor indexed="64"/>
      </patternFill>
    </fill>
    <fill>
      <patternFill patternType="solid">
        <fgColor rgb="FFFFFF00"/>
        <bgColor indexed="64"/>
      </patternFill>
    </fill>
    <fill>
      <patternFill patternType="solid">
        <fgColor rgb="FFE1EEFF"/>
        <bgColor indexed="64"/>
      </patternFill>
    </fill>
    <fill>
      <patternFill patternType="solid">
        <fgColor rgb="FFFAB9CF"/>
        <bgColor indexed="64"/>
      </patternFill>
    </fill>
    <fill>
      <patternFill patternType="solid">
        <fgColor rgb="FFFF9A9E"/>
        <bgColor indexed="64"/>
      </patternFill>
    </fill>
    <fill>
      <patternFill patternType="solid">
        <fgColor rgb="FFF3B3B8"/>
        <bgColor indexed="64"/>
      </patternFill>
    </fill>
    <fill>
      <patternFill patternType="solid">
        <fgColor rgb="FFDF889C"/>
        <bgColor indexed="64"/>
      </patternFill>
    </fill>
    <fill>
      <patternFill patternType="solid">
        <fgColor rgb="FFCA546E"/>
        <bgColor indexed="64"/>
      </patternFill>
    </fill>
    <fill>
      <patternFill patternType="solid">
        <fgColor rgb="FFDD738A"/>
        <bgColor indexed="64"/>
      </patternFill>
    </fill>
    <fill>
      <patternFill patternType="solid">
        <fgColor rgb="FFFFE9E7"/>
        <bgColor indexed="64"/>
      </patternFill>
    </fill>
    <fill>
      <patternFill patternType="solid">
        <fgColor rgb="FFDB708A"/>
        <bgColor indexed="64"/>
      </patternFill>
    </fill>
    <fill>
      <patternFill patternType="solid">
        <fgColor rgb="FFFFC000"/>
        <bgColor indexed="64"/>
      </patternFill>
    </fill>
    <fill>
      <patternFill patternType="solid">
        <fgColor rgb="FFFFEDF3"/>
        <bgColor theme="0"/>
      </patternFill>
    </fill>
    <fill>
      <patternFill patternType="solid">
        <fgColor rgb="FFFF9A9E"/>
        <bgColor rgb="FF000000"/>
      </patternFill>
    </fill>
    <fill>
      <patternFill patternType="solid">
        <fgColor indexed="45"/>
        <bgColor indexed="64"/>
      </patternFill>
    </fill>
    <fill>
      <patternFill patternType="solid">
        <fgColor rgb="FFFF0000"/>
        <bgColor indexed="64"/>
      </patternFill>
    </fill>
    <fill>
      <patternFill patternType="solid">
        <fgColor rgb="FF696165"/>
        <bgColor indexed="64"/>
      </patternFill>
    </fill>
    <fill>
      <patternFill patternType="solid">
        <fgColor rgb="FFFCC8D4"/>
        <bgColor indexed="10"/>
      </patternFill>
    </fill>
    <fill>
      <patternFill patternType="solid">
        <fgColor indexed="42"/>
        <bgColor indexed="64"/>
      </patternFill>
    </fill>
  </fills>
  <borders count="82">
    <border>
      <left/>
      <right/>
      <top/>
      <bottom/>
      <diagonal/>
    </border>
    <border>
      <left style="medium">
        <color auto="1"/>
      </left>
      <right/>
      <top style="medium">
        <color auto="1"/>
      </top>
      <bottom/>
      <diagonal/>
    </border>
    <border>
      <left/>
      <right/>
      <top style="medium">
        <color auto="1"/>
      </top>
      <bottom/>
      <diagonal/>
    </border>
    <border>
      <left style="medium">
        <color auto="1"/>
      </left>
      <right/>
      <top/>
      <bottom/>
      <diagonal/>
    </border>
    <border>
      <left style="medium">
        <color auto="1"/>
      </left>
      <right/>
      <top/>
      <bottom style="medium">
        <color auto="1"/>
      </bottom>
      <diagonal/>
    </border>
    <border>
      <left/>
      <right/>
      <top/>
      <bottom style="medium">
        <color auto="1"/>
      </bottom>
      <diagonal/>
    </border>
    <border>
      <left/>
      <right style="medium">
        <color auto="1"/>
      </right>
      <top style="medium">
        <color auto="1"/>
      </top>
      <bottom/>
      <diagonal/>
    </border>
    <border>
      <left/>
      <right style="medium">
        <color auto="1"/>
      </right>
      <top/>
      <bottom/>
      <diagonal/>
    </border>
    <border>
      <left/>
      <right style="medium">
        <color auto="1"/>
      </right>
      <top/>
      <bottom style="medium">
        <color auto="1"/>
      </bottom>
      <diagonal/>
    </border>
    <border>
      <left style="medium">
        <color indexed="10"/>
      </left>
      <right/>
      <top style="medium">
        <color indexed="10"/>
      </top>
      <bottom/>
      <diagonal/>
    </border>
    <border>
      <left/>
      <right/>
      <top style="medium">
        <color indexed="10"/>
      </top>
      <bottom/>
      <diagonal/>
    </border>
    <border>
      <left style="medium">
        <color indexed="10"/>
      </left>
      <right/>
      <top/>
      <bottom/>
      <diagonal/>
    </border>
    <border>
      <left style="medium">
        <color indexed="10"/>
      </left>
      <right/>
      <top/>
      <bottom style="medium">
        <color indexed="10"/>
      </bottom>
      <diagonal/>
    </border>
    <border>
      <left/>
      <right/>
      <top/>
      <bottom style="medium">
        <color indexed="10"/>
      </bottom>
      <diagonal/>
    </border>
    <border>
      <left/>
      <right style="medium">
        <color indexed="10"/>
      </right>
      <top style="medium">
        <color indexed="10"/>
      </top>
      <bottom/>
      <diagonal/>
    </border>
    <border>
      <left/>
      <right style="medium">
        <color indexed="10"/>
      </right>
      <top/>
      <bottom/>
      <diagonal/>
    </border>
    <border>
      <left/>
      <right style="medium">
        <color indexed="10"/>
      </right>
      <top/>
      <bottom style="medium">
        <color indexed="10"/>
      </bottom>
      <diagonal/>
    </border>
    <border>
      <left style="medium">
        <color indexed="10"/>
      </left>
      <right style="medium">
        <color indexed="10"/>
      </right>
      <top style="medium">
        <color indexed="10"/>
      </top>
      <bottom/>
      <diagonal/>
    </border>
    <border>
      <left style="medium">
        <color indexed="10"/>
      </left>
      <right style="medium">
        <color indexed="10"/>
      </right>
      <top/>
      <bottom/>
      <diagonal/>
    </border>
    <border>
      <left style="medium">
        <color indexed="10"/>
      </left>
      <right style="medium">
        <color indexed="10"/>
      </right>
      <top/>
      <bottom style="medium">
        <color indexed="10"/>
      </bottom>
      <diagonal/>
    </border>
    <border>
      <left style="thin">
        <color auto="1"/>
      </left>
      <right style="thin">
        <color auto="1"/>
      </right>
      <top style="thin">
        <color auto="1"/>
      </top>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style="medium">
        <color auto="1"/>
      </left>
      <right style="medium">
        <color auto="1"/>
      </right>
      <top style="medium">
        <color auto="1"/>
      </top>
      <bottom/>
      <diagonal/>
    </border>
    <border>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medium">
        <color auto="1"/>
      </top>
      <bottom style="thin">
        <color auto="1"/>
      </bottom>
      <diagonal/>
    </border>
    <border>
      <left style="medium">
        <color auto="1"/>
      </left>
      <right style="medium">
        <color auto="1"/>
      </right>
      <top/>
      <bottom style="medium">
        <color auto="1"/>
      </bottom>
      <diagonal/>
    </border>
    <border>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thin">
        <color auto="1"/>
      </left>
      <right/>
      <top/>
      <bottom style="thin">
        <color auto="1"/>
      </bottom>
      <diagonal/>
    </border>
    <border>
      <left style="medium">
        <color auto="1"/>
      </left>
      <right style="medium">
        <color auto="1"/>
      </right>
      <top style="medium">
        <color auto="1"/>
      </top>
      <bottom style="medium">
        <color auto="1"/>
      </bottom>
      <diagonal/>
    </border>
    <border>
      <left style="medium">
        <color indexed="21"/>
      </left>
      <right/>
      <top style="medium">
        <color indexed="21"/>
      </top>
      <bottom style="medium">
        <color indexed="8"/>
      </bottom>
      <diagonal/>
    </border>
    <border>
      <left/>
      <right/>
      <top style="medium">
        <color indexed="21"/>
      </top>
      <bottom style="medium">
        <color indexed="8"/>
      </bottom>
      <diagonal/>
    </border>
    <border>
      <left style="medium">
        <color indexed="21"/>
      </left>
      <right style="medium">
        <color indexed="21"/>
      </right>
      <top/>
      <bottom style="medium">
        <color indexed="21"/>
      </bottom>
      <diagonal/>
    </border>
    <border>
      <left/>
      <right style="medium">
        <color indexed="21"/>
      </right>
      <top/>
      <bottom style="medium">
        <color indexed="21"/>
      </bottom>
      <diagonal/>
    </border>
    <border>
      <left/>
      <right style="medium">
        <color indexed="21"/>
      </right>
      <top style="medium">
        <color indexed="21"/>
      </top>
      <bottom style="medium">
        <color indexed="8"/>
      </bottom>
      <diagonal/>
    </border>
    <border>
      <left/>
      <right/>
      <top/>
      <bottom style="medium">
        <color indexed="21"/>
      </bottom>
      <diagonal/>
    </border>
    <border>
      <left style="thin">
        <color auto="1"/>
      </left>
      <right/>
      <top/>
      <bottom/>
      <diagonal/>
    </border>
    <border>
      <left/>
      <right/>
      <top/>
      <bottom style="thin">
        <color auto="1"/>
      </bottom>
      <diagonal/>
    </border>
    <border>
      <left/>
      <right style="thin">
        <color auto="1"/>
      </right>
      <top/>
      <bottom/>
      <diagonal/>
    </border>
    <border>
      <left/>
      <right style="thin">
        <color auto="1"/>
      </right>
      <top/>
      <bottom style="thin">
        <color auto="1"/>
      </bottom>
      <diagonal/>
    </border>
    <border>
      <left/>
      <right/>
      <top style="thin">
        <color auto="1"/>
      </top>
      <bottom style="thin">
        <color auto="1"/>
      </bottom>
      <diagonal/>
    </border>
    <border>
      <left style="thin">
        <color auto="1"/>
      </left>
      <right style="medium">
        <color rgb="FF0075A4"/>
      </right>
      <top style="medium">
        <color rgb="FF0075A4"/>
      </top>
      <bottom style="medium">
        <color rgb="FF0075A4"/>
      </bottom>
      <diagonal/>
    </border>
    <border>
      <left/>
      <right style="medium">
        <color rgb="FF0075A4"/>
      </right>
      <top style="medium">
        <color rgb="FF0075A4"/>
      </top>
      <bottom style="medium">
        <color rgb="FF0075A4"/>
      </bottom>
      <diagonal/>
    </border>
    <border>
      <left style="thin">
        <color auto="1"/>
      </left>
      <right style="medium">
        <color rgb="FF0075A4"/>
      </right>
      <top/>
      <bottom style="medium">
        <color rgb="FF0075A4"/>
      </bottom>
      <diagonal/>
    </border>
    <border>
      <left/>
      <right style="medium">
        <color rgb="FF0075A4"/>
      </right>
      <top/>
      <bottom style="medium">
        <color rgb="FF0075A4"/>
      </bottom>
      <diagonal/>
    </border>
    <border>
      <left style="thin">
        <color auto="1"/>
      </left>
      <right/>
      <top style="medium">
        <color rgb="FF0075A4"/>
      </top>
      <bottom style="medium">
        <color rgb="FF000000"/>
      </bottom>
      <diagonal/>
    </border>
    <border>
      <left/>
      <right/>
      <top style="medium">
        <color rgb="FF0075A4"/>
      </top>
      <bottom style="medium">
        <color rgb="FF000000"/>
      </bottom>
      <diagonal/>
    </border>
    <border>
      <left/>
      <right style="medium">
        <color rgb="FF0075A4"/>
      </right>
      <top style="medium">
        <color rgb="FF0075A4"/>
      </top>
      <bottom style="medium">
        <color rgb="FF000000"/>
      </bottom>
      <diagonal/>
    </border>
    <border>
      <left style="thin">
        <color auto="1"/>
      </left>
      <right style="medium">
        <color rgb="FF0075A4"/>
      </right>
      <top/>
      <bottom style="thin">
        <color auto="1"/>
      </bottom>
      <diagonal/>
    </border>
    <border>
      <left/>
      <right style="medium">
        <color rgb="FF0075A4"/>
      </right>
      <top/>
      <bottom style="thin">
        <color auto="1"/>
      </bottom>
      <diagonal/>
    </border>
    <border>
      <left style="thin">
        <color auto="1"/>
      </left>
      <right style="medium">
        <color indexed="30"/>
      </right>
      <top style="medium">
        <color indexed="30"/>
      </top>
      <bottom style="medium">
        <color indexed="30"/>
      </bottom>
      <diagonal/>
    </border>
    <border>
      <left/>
      <right style="medium">
        <color indexed="30"/>
      </right>
      <top style="medium">
        <color indexed="30"/>
      </top>
      <bottom style="medium">
        <color indexed="30"/>
      </bottom>
      <diagonal/>
    </border>
    <border>
      <left style="thin">
        <color auto="1"/>
      </left>
      <right style="medium">
        <color indexed="30"/>
      </right>
      <top/>
      <bottom style="medium">
        <color indexed="30"/>
      </bottom>
      <diagonal/>
    </border>
    <border>
      <left/>
      <right style="medium">
        <color indexed="30"/>
      </right>
      <top/>
      <bottom style="medium">
        <color indexed="30"/>
      </bottom>
      <diagonal/>
    </border>
    <border>
      <left/>
      <right/>
      <top style="medium">
        <color rgb="FF0075A4"/>
      </top>
      <bottom style="medium">
        <color rgb="FF0075A4"/>
      </bottom>
      <diagonal/>
    </border>
    <border>
      <left/>
      <right/>
      <top/>
      <bottom style="medium">
        <color rgb="FF0075A4"/>
      </bottom>
      <diagonal/>
    </border>
    <border>
      <left/>
      <right style="thin">
        <color auto="1"/>
      </right>
      <top style="medium">
        <color indexed="30"/>
      </top>
      <bottom style="medium">
        <color indexed="30"/>
      </bottom>
      <diagonal/>
    </border>
    <border>
      <left/>
      <right style="thin">
        <color auto="1"/>
      </right>
      <top/>
      <bottom style="medium">
        <color indexed="30"/>
      </bottom>
      <diagonal/>
    </border>
    <border>
      <left style="thin">
        <color auto="1"/>
      </left>
      <right style="medium">
        <color indexed="30"/>
      </right>
      <top/>
      <bottom style="thin">
        <color auto="1"/>
      </bottom>
      <diagonal/>
    </border>
    <border>
      <left/>
      <right style="medium">
        <color indexed="30"/>
      </right>
      <top/>
      <bottom style="thin">
        <color auto="1"/>
      </bottom>
      <diagonal/>
    </border>
    <border>
      <left style="thin">
        <color auto="1"/>
      </left>
      <right style="thin">
        <color auto="1"/>
      </right>
      <top/>
      <bottom style="medium">
        <color indexed="30"/>
      </bottom>
      <diagonal/>
    </border>
    <border>
      <left style="medium">
        <color indexed="30"/>
      </left>
      <right style="medium">
        <color indexed="30"/>
      </right>
      <top style="medium">
        <color indexed="30"/>
      </top>
      <bottom style="medium">
        <color indexed="30"/>
      </bottom>
      <diagonal/>
    </border>
    <border>
      <left style="medium">
        <color indexed="30"/>
      </left>
      <right style="medium">
        <color indexed="30"/>
      </right>
      <top/>
      <bottom style="medium">
        <color indexed="30"/>
      </bottom>
      <diagonal/>
    </border>
    <border>
      <left style="thin">
        <color indexed="8"/>
      </left>
      <right/>
      <top style="thin">
        <color indexed="8"/>
      </top>
      <bottom style="thin">
        <color indexed="8"/>
      </bottom>
      <diagonal/>
    </border>
    <border>
      <left style="thin">
        <color indexed="8"/>
      </left>
      <right style="thin">
        <color indexed="8"/>
      </right>
      <top/>
      <bottom style="thin">
        <color indexed="8"/>
      </bottom>
      <diagonal/>
    </border>
    <border>
      <left style="thin">
        <color indexed="8"/>
      </left>
      <right style="thin">
        <color indexed="8"/>
      </right>
      <top style="thin">
        <color indexed="8"/>
      </top>
      <bottom style="thin">
        <color indexed="8"/>
      </bottom>
      <diagonal/>
    </border>
    <border>
      <left style="thin">
        <color auto="1"/>
      </left>
      <right style="thin">
        <color auto="1"/>
      </right>
      <top style="thin">
        <color auto="1"/>
      </top>
      <bottom style="medium">
        <color indexed="30"/>
      </bottom>
      <diagonal/>
    </border>
    <border>
      <left style="medium">
        <color auto="1"/>
      </left>
      <right style="thin">
        <color auto="1"/>
      </right>
      <top style="medium">
        <color auto="1"/>
      </top>
      <bottom style="medium">
        <color auto="1"/>
      </bottom>
      <diagonal/>
    </border>
    <border>
      <left/>
      <right style="thin">
        <color auto="1"/>
      </right>
      <top style="medium">
        <color auto="1"/>
      </top>
      <bottom/>
      <diagonal/>
    </border>
    <border>
      <left style="medium">
        <color auto="1"/>
      </left>
      <right style="medium">
        <color auto="1"/>
      </right>
      <top/>
      <bottom/>
      <diagonal/>
    </border>
  </borders>
  <cellStyleXfs count="710">
    <xf numFmtId="0" fontId="0" fillId="0" borderId="0" applyAlignment="1">
      <alignment vertical="center"/>
    </xf>
    <xf numFmtId="9" fontId="88" fillId="0" borderId="0" applyAlignment="1">
      <alignment vertical="center"/>
    </xf>
    <xf numFmtId="0" fontId="69" fillId="0" borderId="0"/>
    <xf numFmtId="0" fontId="80" fillId="28" borderId="0" applyAlignment="1">
      <alignment vertical="center"/>
    </xf>
    <xf numFmtId="9" fontId="88" fillId="0" borderId="0" applyAlignment="1">
      <alignment vertical="center"/>
    </xf>
    <xf numFmtId="0" fontId="80" fillId="28" borderId="0" applyAlignment="1">
      <alignment vertical="center"/>
    </xf>
    <xf numFmtId="0" fontId="80" fillId="28" borderId="0" applyAlignment="1">
      <alignment vertical="center"/>
    </xf>
    <xf numFmtId="0" fontId="80" fillId="28" borderId="0" applyAlignment="1">
      <alignment vertical="center"/>
    </xf>
    <xf numFmtId="0" fontId="80" fillId="28" borderId="0" applyAlignment="1">
      <alignment vertical="center"/>
    </xf>
    <xf numFmtId="0" fontId="80" fillId="28" borderId="0" applyAlignment="1">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88" fillId="0" borderId="0" applyAlignment="1">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applyAlignment="1">
      <alignment vertical="center"/>
    </xf>
    <xf numFmtId="0" fontId="1" fillId="0" borderId="0" applyAlignment="1">
      <alignment vertical="center"/>
    </xf>
    <xf numFmtId="0" fontId="88" fillId="0" borderId="0" applyAlignment="1">
      <alignment vertical="center"/>
    </xf>
    <xf numFmtId="0" fontId="88" fillId="0" borderId="0" applyAlignment="1">
      <alignment vertical="center"/>
    </xf>
    <xf numFmtId="0" fontId="1" fillId="0" borderId="0" applyAlignment="1">
      <alignment vertical="center"/>
    </xf>
    <xf numFmtId="0" fontId="88" fillId="0" borderId="0" applyAlignment="1">
      <alignment vertical="center"/>
    </xf>
    <xf numFmtId="0" fontId="81" fillId="0" borderId="0" applyAlignment="1">
      <alignment vertical="center"/>
    </xf>
    <xf numFmtId="0" fontId="88" fillId="0" borderId="0" applyAlignment="1">
      <alignment vertical="center"/>
    </xf>
    <xf numFmtId="0" fontId="88" fillId="0" borderId="0" applyAlignment="1">
      <alignment vertical="center"/>
    </xf>
    <xf numFmtId="0" fontId="88" fillId="0" borderId="0" applyAlignment="1">
      <alignment vertical="center"/>
    </xf>
    <xf numFmtId="0" fontId="1" fillId="0" borderId="0"/>
    <xf numFmtId="0" fontId="1" fillId="0" borderId="0"/>
    <xf numFmtId="0" fontId="81" fillId="0" borderId="0" applyAlignment="1">
      <alignment vertical="center"/>
    </xf>
    <xf numFmtId="0" fontId="1" fillId="0" borderId="0"/>
    <xf numFmtId="0" fontId="1" fillId="0" borderId="0" applyAlignment="1">
      <alignment vertical="center"/>
    </xf>
    <xf numFmtId="0" fontId="1" fillId="0" borderId="0" applyAlignment="1">
      <alignment vertical="center"/>
    </xf>
    <xf numFmtId="0" fontId="82" fillId="32" borderId="0" applyAlignment="1">
      <alignment vertical="center"/>
    </xf>
    <xf numFmtId="0" fontId="82" fillId="32" borderId="0" applyAlignment="1">
      <alignment vertical="center"/>
    </xf>
    <xf numFmtId="0" fontId="82" fillId="32" borderId="0" applyAlignment="1">
      <alignment vertical="center"/>
    </xf>
    <xf numFmtId="0" fontId="82" fillId="32" borderId="0" applyAlignment="1">
      <alignment vertical="center"/>
    </xf>
    <xf numFmtId="0" fontId="82" fillId="32" borderId="0" applyAlignment="1">
      <alignment vertical="center"/>
    </xf>
  </cellStyleXfs>
  <cellXfs count="1512">
    <xf numFmtId="0" fontId="0" fillId="0" borderId="0" applyAlignment="1" pivotButton="0" quotePrefix="0" xfId="0">
      <alignment vertical="center"/>
    </xf>
    <xf numFmtId="0" fontId="1" fillId="0" borderId="0" applyAlignment="1" pivotButton="0" quotePrefix="0" xfId="689">
      <alignment vertical="center"/>
    </xf>
    <xf numFmtId="0" fontId="1" fillId="0" borderId="0" applyAlignment="1" pivotButton="0" quotePrefix="0" xfId="689">
      <alignment horizontal="center" vertical="center"/>
    </xf>
    <xf numFmtId="0" fontId="2" fillId="0" borderId="0" applyAlignment="1" pivotButton="0" quotePrefix="0" xfId="689">
      <alignment horizontal="center" vertical="center"/>
    </xf>
    <xf numFmtId="0" fontId="2" fillId="0" borderId="0" applyAlignment="1" pivotButton="0" quotePrefix="0" xfId="689">
      <alignment vertical="center"/>
    </xf>
    <xf numFmtId="0" fontId="3" fillId="0" borderId="1" applyAlignment="1" pivotButton="0" quotePrefix="0" xfId="689">
      <alignment horizontal="center" vertical="center"/>
    </xf>
    <xf numFmtId="0" fontId="4" fillId="0" borderId="2" applyAlignment="1" pivotButton="0" quotePrefix="0" xfId="689">
      <alignment horizontal="center" vertical="center"/>
    </xf>
    <xf numFmtId="0" fontId="3" fillId="0" borderId="0" applyAlignment="1" pivotButton="0" quotePrefix="0" xfId="689">
      <alignment horizontal="center" vertical="center"/>
    </xf>
    <xf numFmtId="0" fontId="4" fillId="0" borderId="0" applyAlignment="1" pivotButton="0" quotePrefix="0" xfId="689">
      <alignment horizontal="center" vertical="center"/>
    </xf>
    <xf numFmtId="0" fontId="3" fillId="0" borderId="3" applyAlignment="1" pivotButton="0" quotePrefix="0" xfId="689">
      <alignment horizontal="center" vertical="center"/>
    </xf>
    <xf numFmtId="0" fontId="5" fillId="0" borderId="0" applyAlignment="1" pivotButton="0" quotePrefix="0" xfId="689">
      <alignment vertical="center"/>
    </xf>
    <xf numFmtId="0" fontId="3" fillId="0" borderId="4" applyAlignment="1" pivotButton="0" quotePrefix="0" xfId="689">
      <alignment horizontal="center" vertical="center"/>
    </xf>
    <xf numFmtId="0" fontId="4" fillId="0" borderId="5" applyAlignment="1" pivotButton="0" quotePrefix="0" xfId="689">
      <alignment horizontal="center" vertical="center"/>
    </xf>
    <xf numFmtId="0" fontId="5" fillId="0" borderId="0" applyAlignment="1" pivotButton="0" quotePrefix="0" xfId="689">
      <alignment horizontal="center" vertical="center"/>
    </xf>
    <xf numFmtId="0" fontId="6" fillId="0" borderId="0" applyAlignment="1" pivotButton="0" quotePrefix="0" xfId="689">
      <alignment vertical="center"/>
    </xf>
    <xf numFmtId="0" fontId="4" fillId="0" borderId="6" applyAlignment="1" pivotButton="0" quotePrefix="0" xfId="689">
      <alignment horizontal="center" vertical="center"/>
    </xf>
    <xf numFmtId="0" fontId="4" fillId="0" borderId="7" applyAlignment="1" pivotButton="0" quotePrefix="0" xfId="689">
      <alignment horizontal="center" vertical="center"/>
    </xf>
    <xf numFmtId="164" fontId="4" fillId="0" borderId="0" applyAlignment="1" pivotButton="0" quotePrefix="0" xfId="689">
      <alignment horizontal="center" vertical="center"/>
    </xf>
    <xf numFmtId="0" fontId="4" fillId="0" borderId="8" applyAlignment="1" pivotButton="0" quotePrefix="0" xfId="689">
      <alignment horizontal="center" vertical="center"/>
    </xf>
    <xf numFmtId="0" fontId="7" fillId="2" borderId="0" applyAlignment="1" pivotButton="0" quotePrefix="0" xfId="689">
      <alignment horizontal="center" vertical="center"/>
    </xf>
    <xf numFmtId="0" fontId="7" fillId="2" borderId="0" applyAlignment="1" pivotButton="0" quotePrefix="0" xfId="693">
      <alignment horizontal="center" vertical="center"/>
    </xf>
    <xf numFmtId="0" fontId="8" fillId="3" borderId="0" applyAlignment="1" pivotButton="0" quotePrefix="0" xfId="0">
      <alignment horizontal="center" vertical="center"/>
    </xf>
    <xf numFmtId="0" fontId="9" fillId="3" borderId="0" applyAlignment="1" pivotButton="0" quotePrefix="0" xfId="0">
      <alignment vertical="center"/>
    </xf>
    <xf numFmtId="0" fontId="8" fillId="3" borderId="9" applyAlignment="1" pivotButton="0" quotePrefix="0" xfId="0">
      <alignment horizontal="center" vertical="center"/>
    </xf>
    <xf numFmtId="0" fontId="8" fillId="3" borderId="10" applyAlignment="1" pivotButton="0" quotePrefix="0" xfId="0">
      <alignment horizontal="center" vertical="center"/>
    </xf>
    <xf numFmtId="0" fontId="8" fillId="3" borderId="11" applyAlignment="1" pivotButton="0" quotePrefix="0" xfId="0">
      <alignment horizontal="center" vertical="center"/>
    </xf>
    <xf numFmtId="0" fontId="8" fillId="3" borderId="12" applyAlignment="1" pivotButton="0" quotePrefix="0" xfId="0">
      <alignment horizontal="center" vertical="center"/>
    </xf>
    <xf numFmtId="0" fontId="9" fillId="3" borderId="13" applyAlignment="1" pivotButton="0" quotePrefix="0" xfId="0">
      <alignment vertical="center"/>
    </xf>
    <xf numFmtId="165" fontId="9" fillId="3" borderId="0" applyAlignment="1" pivotButton="0" quotePrefix="0" xfId="0">
      <alignment vertical="center"/>
    </xf>
    <xf numFmtId="165" fontId="9" fillId="3" borderId="13" applyAlignment="1" pivotButton="0" quotePrefix="0" xfId="0">
      <alignment vertical="center"/>
    </xf>
    <xf numFmtId="166" fontId="9" fillId="3" borderId="0" applyAlignment="1" pivotButton="0" quotePrefix="0" xfId="0">
      <alignment vertical="center"/>
    </xf>
    <xf numFmtId="166" fontId="9" fillId="3" borderId="13" applyAlignment="1" pivotButton="0" quotePrefix="0" xfId="0">
      <alignment vertical="center"/>
    </xf>
    <xf numFmtId="0" fontId="8" fillId="3" borderId="14" applyAlignment="1" pivotButton="0" quotePrefix="0" xfId="0">
      <alignment horizontal="center" vertical="center"/>
    </xf>
    <xf numFmtId="0" fontId="9" fillId="3" borderId="15" applyAlignment="1" pivotButton="0" quotePrefix="0" xfId="0">
      <alignment vertical="center"/>
    </xf>
    <xf numFmtId="167" fontId="9" fillId="3" borderId="0" applyAlignment="1" pivotButton="0" quotePrefix="0" xfId="0">
      <alignment vertical="center"/>
    </xf>
    <xf numFmtId="0" fontId="9" fillId="3" borderId="16" applyAlignment="1" pivotButton="0" quotePrefix="0" xfId="0">
      <alignment vertical="center"/>
    </xf>
    <xf numFmtId="167" fontId="9" fillId="3" borderId="13" applyAlignment="1" pivotButton="0" quotePrefix="0" xfId="0">
      <alignment vertical="center"/>
    </xf>
    <xf numFmtId="165" fontId="9" fillId="3" borderId="15" applyAlignment="1" pivotButton="0" quotePrefix="0" xfId="0">
      <alignment vertical="center"/>
    </xf>
    <xf numFmtId="165" fontId="9" fillId="3" borderId="16" applyAlignment="1" pivotButton="0" quotePrefix="0" xfId="0">
      <alignment vertical="center"/>
    </xf>
    <xf numFmtId="166" fontId="9" fillId="3" borderId="15" applyAlignment="1" pivotButton="0" quotePrefix="0" xfId="0">
      <alignment vertical="center"/>
    </xf>
    <xf numFmtId="166" fontId="9" fillId="3" borderId="16" applyAlignment="1" pivotButton="0" quotePrefix="0" xfId="0">
      <alignment vertical="center"/>
    </xf>
    <xf numFmtId="168" fontId="9" fillId="3" borderId="0" applyAlignment="1" pivotButton="0" quotePrefix="0" xfId="0">
      <alignment vertical="center"/>
    </xf>
    <xf numFmtId="168" fontId="9" fillId="3" borderId="13" applyAlignment="1" pivotButton="0" quotePrefix="0" xfId="0">
      <alignment vertical="center"/>
    </xf>
    <xf numFmtId="0" fontId="11" fillId="3" borderId="11" applyAlignment="1" pivotButton="0" quotePrefix="0" xfId="0">
      <alignment vertical="center"/>
    </xf>
    <xf numFmtId="0" fontId="8" fillId="3" borderId="0" applyAlignment="1" pivotButton="0" quotePrefix="0" xfId="0">
      <alignment vertical="center"/>
    </xf>
    <xf numFmtId="0" fontId="12" fillId="3" borderId="0" applyAlignment="1" pivotButton="0" quotePrefix="0" xfId="0">
      <alignment vertical="center"/>
    </xf>
    <xf numFmtId="169" fontId="9" fillId="3" borderId="0" applyAlignment="1" pivotButton="0" quotePrefix="0" xfId="0">
      <alignment vertical="center"/>
    </xf>
    <xf numFmtId="0" fontId="8" fillId="3" borderId="13" applyAlignment="1" pivotButton="0" quotePrefix="0" xfId="0">
      <alignment horizontal="center" vertical="center"/>
    </xf>
    <xf numFmtId="169" fontId="9" fillId="3" borderId="13" applyAlignment="1" pivotButton="0" quotePrefix="0" xfId="0">
      <alignment vertical="center"/>
    </xf>
    <xf numFmtId="170" fontId="9" fillId="3" borderId="15" applyAlignment="1" pivotButton="0" quotePrefix="0" xfId="0">
      <alignment vertical="center"/>
    </xf>
    <xf numFmtId="170" fontId="9" fillId="3" borderId="0" applyAlignment="1" pivotButton="0" quotePrefix="0" xfId="0">
      <alignment vertical="center"/>
    </xf>
    <xf numFmtId="170" fontId="9" fillId="3" borderId="16" applyAlignment="1" pivotButton="0" quotePrefix="0" xfId="0">
      <alignment vertical="center"/>
    </xf>
    <xf numFmtId="170" fontId="9" fillId="3" borderId="13" applyAlignment="1" pivotButton="0" quotePrefix="0" xfId="0">
      <alignment vertical="center"/>
    </xf>
    <xf numFmtId="0" fontId="8" fillId="3" borderId="17" applyAlignment="1" pivotButton="0" quotePrefix="0" xfId="0">
      <alignment horizontal="center" vertical="center"/>
    </xf>
    <xf numFmtId="0" fontId="9" fillId="3" borderId="18" applyAlignment="1" pivotButton="0" quotePrefix="0" xfId="0">
      <alignment vertical="center"/>
    </xf>
    <xf numFmtId="0" fontId="9" fillId="3" borderId="19" applyAlignment="1" pivotButton="0" quotePrefix="0" xfId="0">
      <alignment vertical="center"/>
    </xf>
    <xf numFmtId="0" fontId="8" fillId="3" borderId="15" applyAlignment="1" pivotButton="0" quotePrefix="0" xfId="0">
      <alignment horizontal="center" vertical="center"/>
    </xf>
    <xf numFmtId="0" fontId="0" fillId="5" borderId="21" applyAlignment="1" pivotButton="0" quotePrefix="0" xfId="0">
      <alignment vertical="center"/>
    </xf>
    <xf numFmtId="0" fontId="0" fillId="6" borderId="21" applyAlignment="1" pivotButton="0" quotePrefix="0" xfId="0">
      <alignment vertical="center"/>
    </xf>
    <xf numFmtId="0" fontId="0" fillId="7" borderId="21" applyAlignment="1" pivotButton="0" quotePrefix="0" xfId="0">
      <alignment vertical="center"/>
    </xf>
    <xf numFmtId="0" fontId="0" fillId="5" borderId="0" applyAlignment="1" pivotButton="0" quotePrefix="0" xfId="0">
      <alignment horizontal="center" vertical="center"/>
    </xf>
    <xf numFmtId="0" fontId="0" fillId="5" borderId="21" applyAlignment="1" pivotButton="0" quotePrefix="0" xfId="0">
      <alignment horizontal="center" vertical="center"/>
    </xf>
    <xf numFmtId="0" fontId="1" fillId="8" borderId="21" applyAlignment="1" pivotButton="0" quotePrefix="0" xfId="0">
      <alignment horizontal="center" vertical="center"/>
    </xf>
    <xf numFmtId="0" fontId="0" fillId="9" borderId="25" applyAlignment="1" pivotButton="0" quotePrefix="0" xfId="0">
      <alignment horizontal="center" vertical="center"/>
    </xf>
    <xf numFmtId="171" fontId="13" fillId="10" borderId="26" applyAlignment="1" pivotButton="0" quotePrefix="0" xfId="0">
      <alignment horizontal="center" vertical="center"/>
    </xf>
    <xf numFmtId="0" fontId="0" fillId="11" borderId="0" applyAlignment="1" pivotButton="0" quotePrefix="0" xfId="0">
      <alignment horizontal="center" vertical="center"/>
    </xf>
    <xf numFmtId="0" fontId="0" fillId="7" borderId="21" applyAlignment="1" pivotButton="0" quotePrefix="0" xfId="0">
      <alignment horizontal="center" vertical="center"/>
    </xf>
    <xf numFmtId="0" fontId="0" fillId="6" borderId="21" applyAlignment="1" pivotButton="0" quotePrefix="0" xfId="0">
      <alignment horizontal="center" vertical="center"/>
    </xf>
    <xf numFmtId="0" fontId="0" fillId="12" borderId="0" applyAlignment="1" pivotButton="0" quotePrefix="0" xfId="0">
      <alignment horizontal="center" vertical="center"/>
    </xf>
    <xf numFmtId="0" fontId="0" fillId="5" borderId="20" applyAlignment="1" pivotButton="0" quotePrefix="0" xfId="0">
      <alignment horizontal="center" vertical="center"/>
    </xf>
    <xf numFmtId="0" fontId="0" fillId="7" borderId="20" applyAlignment="1" pivotButton="0" quotePrefix="0" xfId="0">
      <alignment horizontal="center" vertical="center"/>
    </xf>
    <xf numFmtId="0" fontId="0" fillId="6" borderId="20" applyAlignment="1" pivotButton="0" quotePrefix="0" xfId="0">
      <alignment horizontal="center" vertical="center"/>
    </xf>
    <xf numFmtId="0" fontId="0" fillId="12" borderId="28" applyAlignment="1" pivotButton="0" quotePrefix="0" xfId="0">
      <alignment horizontal="center" vertical="center"/>
    </xf>
    <xf numFmtId="0" fontId="0" fillId="7" borderId="29" applyAlignment="1" pivotButton="0" quotePrefix="0" xfId="0">
      <alignment horizontal="center" vertical="center"/>
    </xf>
    <xf numFmtId="0" fontId="0" fillId="0" borderId="0" applyAlignment="1" pivotButton="0" quotePrefix="0" xfId="0">
      <alignment horizontal="center" vertical="center"/>
    </xf>
    <xf numFmtId="0" fontId="0" fillId="12" borderId="30" applyAlignment="1" pivotButton="0" quotePrefix="0" xfId="0">
      <alignment horizontal="center" vertical="center"/>
    </xf>
    <xf numFmtId="0" fontId="0" fillId="12" borderId="32" applyAlignment="1" pivotButton="0" quotePrefix="0" xfId="0">
      <alignment horizontal="center" vertical="center"/>
    </xf>
    <xf numFmtId="0" fontId="0" fillId="7" borderId="33" applyAlignment="1" pivotButton="0" quotePrefix="0" xfId="0">
      <alignment horizontal="center" vertical="center"/>
    </xf>
    <xf numFmtId="0" fontId="0" fillId="12" borderId="34" applyAlignment="1" pivotButton="0" quotePrefix="0" xfId="0">
      <alignment vertical="center"/>
    </xf>
    <xf numFmtId="0" fontId="0" fillId="7" borderId="35" applyAlignment="1" pivotButton="0" quotePrefix="0" xfId="0">
      <alignment vertical="center"/>
    </xf>
    <xf numFmtId="0" fontId="0" fillId="12" borderId="36" applyAlignment="1" pivotButton="0" quotePrefix="0" xfId="0">
      <alignment horizontal="center" vertical="center"/>
    </xf>
    <xf numFmtId="0" fontId="0" fillId="9" borderId="39" applyAlignment="1" pivotButton="0" quotePrefix="0" xfId="0">
      <alignment horizontal="center" vertical="center"/>
    </xf>
    <xf numFmtId="0" fontId="0" fillId="0" borderId="34" applyAlignment="1" pivotButton="0" quotePrefix="0" xfId="0">
      <alignment horizontal="center" vertical="center"/>
    </xf>
    <xf numFmtId="0" fontId="0" fillId="0" borderId="21" applyAlignment="1" pivotButton="0" quotePrefix="0" xfId="0">
      <alignment vertical="center"/>
    </xf>
    <xf numFmtId="0" fontId="0" fillId="0" borderId="40" applyAlignment="1" pivotButton="0" quotePrefix="0" xfId="0">
      <alignment vertical="center"/>
    </xf>
    <xf numFmtId="0" fontId="0" fillId="9" borderId="41" applyAlignment="1" pivotButton="0" quotePrefix="0" xfId="0">
      <alignment horizontal="center" vertical="center"/>
    </xf>
    <xf numFmtId="0" fontId="6" fillId="13" borderId="21" applyAlignment="1" pivotButton="0" quotePrefix="0" xfId="0">
      <alignment horizontal="center" vertical="center"/>
    </xf>
    <xf numFmtId="0" fontId="0" fillId="12" borderId="21" applyAlignment="1" pivotButton="0" quotePrefix="0" xfId="0">
      <alignment horizontal="center" vertical="center"/>
    </xf>
    <xf numFmtId="0" fontId="0" fillId="0" borderId="34" applyAlignment="1" pivotButton="0" quotePrefix="0" xfId="0">
      <alignment vertical="center"/>
    </xf>
    <xf numFmtId="0" fontId="0" fillId="12" borderId="21" applyAlignment="1" pivotButton="0" quotePrefix="0" xfId="0">
      <alignment vertical="center"/>
    </xf>
    <xf numFmtId="0" fontId="1" fillId="0" borderId="0" pivotButton="0" quotePrefix="0" xfId="556"/>
    <xf numFmtId="0" fontId="15" fillId="0" borderId="0" pivotButton="0" quotePrefix="0" xfId="556"/>
    <xf numFmtId="0" fontId="16" fillId="5" borderId="42" applyAlignment="1" pivotButton="0" quotePrefix="0" xfId="556">
      <alignment horizontal="center" vertical="center" wrapText="1"/>
    </xf>
    <xf numFmtId="0" fontId="16" fillId="5" borderId="43" applyAlignment="1" pivotButton="0" quotePrefix="0" xfId="556">
      <alignment horizontal="center" vertical="center" wrapText="1"/>
    </xf>
    <xf numFmtId="0" fontId="15" fillId="14" borderId="44" applyAlignment="1" pivotButton="0" quotePrefix="0" xfId="556">
      <alignment horizontal="center" wrapText="1"/>
    </xf>
    <xf numFmtId="4" fontId="15" fillId="14" borderId="45" applyAlignment="1" pivotButton="0" quotePrefix="0" xfId="556">
      <alignment horizontal="right" wrapText="1"/>
    </xf>
    <xf numFmtId="0" fontId="16" fillId="5" borderId="46" applyAlignment="1" pivotButton="0" quotePrefix="0" xfId="556">
      <alignment horizontal="center" vertical="center" wrapText="1"/>
    </xf>
    <xf numFmtId="0" fontId="17" fillId="5" borderId="21" applyAlignment="1" pivotButton="0" quotePrefix="0" xfId="0">
      <alignment vertical="center"/>
    </xf>
    <xf numFmtId="167" fontId="15" fillId="14" borderId="47" applyAlignment="1" pivotButton="0" quotePrefix="0" xfId="556">
      <alignment horizontal="center" wrapText="1"/>
    </xf>
    <xf numFmtId="0" fontId="17" fillId="11" borderId="21" applyAlignment="1" pivotButton="0" quotePrefix="0" xfId="0">
      <alignment vertical="center"/>
    </xf>
    <xf numFmtId="0" fontId="1" fillId="7" borderId="21" applyAlignment="1" pivotButton="0" quotePrefix="0" xfId="0">
      <alignment vertical="center"/>
    </xf>
    <xf numFmtId="167" fontId="15" fillId="14" borderId="45" applyAlignment="1" pivotButton="0" quotePrefix="0" xfId="556">
      <alignment horizontal="center" wrapText="1"/>
    </xf>
    <xf numFmtId="0" fontId="0" fillId="15" borderId="0" applyAlignment="1" pivotButton="0" quotePrefix="0" xfId="0">
      <alignment vertical="center"/>
    </xf>
    <xf numFmtId="0" fontId="18" fillId="5" borderId="21" applyAlignment="1" pivotButton="0" quotePrefix="0" xfId="0">
      <alignment horizontal="center" vertical="center" wrapText="1"/>
    </xf>
    <xf numFmtId="0" fontId="19" fillId="12" borderId="21" applyAlignment="1" pivotButton="0" quotePrefix="0" xfId="0">
      <alignment horizontal="right" vertical="center" wrapText="1"/>
    </xf>
    <xf numFmtId="0" fontId="20" fillId="7" borderId="21" applyAlignment="1" pivotButton="0" quotePrefix="0" xfId="0">
      <alignment horizontal="right" vertical="center" wrapText="1"/>
    </xf>
    <xf numFmtId="0" fontId="20" fillId="12" borderId="21" applyAlignment="1" pivotButton="0" quotePrefix="0" xfId="0">
      <alignment horizontal="right" vertical="center" wrapText="1"/>
    </xf>
    <xf numFmtId="0" fontId="18" fillId="5" borderId="35" applyAlignment="1" pivotButton="0" quotePrefix="0" xfId="0">
      <alignment horizontal="center" vertical="center" wrapText="1"/>
    </xf>
    <xf numFmtId="172" fontId="0" fillId="12" borderId="21" applyAlignment="1" pivotButton="0" quotePrefix="0" xfId="0">
      <alignment vertical="center"/>
    </xf>
    <xf numFmtId="172" fontId="0" fillId="12" borderId="35" applyAlignment="1" pivotButton="0" quotePrefix="0" xfId="0">
      <alignment vertical="center"/>
    </xf>
    <xf numFmtId="172" fontId="19" fillId="12" borderId="21" applyAlignment="1" pivotButton="0" quotePrefix="0" xfId="0">
      <alignment horizontal="right" vertical="center" wrapText="1"/>
    </xf>
    <xf numFmtId="1" fontId="0" fillId="9" borderId="35" applyAlignment="1" pivotButton="0" quotePrefix="0" xfId="0">
      <alignment vertical="center"/>
    </xf>
    <xf numFmtId="172" fontId="0" fillId="7" borderId="21" applyAlignment="1" pivotButton="0" quotePrefix="0" xfId="0">
      <alignment vertical="center"/>
    </xf>
    <xf numFmtId="172" fontId="0" fillId="7" borderId="35" applyAlignment="1" pivotButton="0" quotePrefix="0" xfId="0">
      <alignment vertical="center"/>
    </xf>
    <xf numFmtId="172" fontId="20" fillId="7" borderId="21" applyAlignment="1" pivotButton="0" quotePrefix="0" xfId="0">
      <alignment horizontal="right" vertical="center" wrapText="1"/>
    </xf>
    <xf numFmtId="1" fontId="0" fillId="9" borderId="21" applyAlignment="1" pivotButton="0" quotePrefix="0" xfId="0">
      <alignment vertical="center"/>
    </xf>
    <xf numFmtId="173" fontId="0" fillId="12" borderId="21" applyAlignment="1" pivotButton="0" quotePrefix="0" xfId="1">
      <alignment vertical="center"/>
    </xf>
    <xf numFmtId="173" fontId="0" fillId="7" borderId="21" applyAlignment="1" pivotButton="0" quotePrefix="0" xfId="1">
      <alignment vertical="center"/>
    </xf>
    <xf numFmtId="0" fontId="88" fillId="0" borderId="0" applyAlignment="1" pivotButton="0" quotePrefix="0" xfId="456">
      <alignment vertical="center"/>
    </xf>
    <xf numFmtId="0" fontId="88" fillId="12" borderId="21" applyAlignment="1" pivotButton="0" quotePrefix="0" xfId="456">
      <alignment vertical="center"/>
    </xf>
    <xf numFmtId="0" fontId="88" fillId="12" borderId="35" applyAlignment="1" pivotButton="0" quotePrefix="0" xfId="456">
      <alignment vertical="center"/>
    </xf>
    <xf numFmtId="0" fontId="1" fillId="5" borderId="21" applyAlignment="1" pivotButton="0" quotePrefix="0" xfId="0">
      <alignment horizontal="center" vertical="center"/>
    </xf>
    <xf numFmtId="0" fontId="1" fillId="6" borderId="21" applyAlignment="1" pivotButton="0" quotePrefix="0" xfId="0">
      <alignment vertical="center"/>
    </xf>
    <xf numFmtId="0" fontId="0" fillId="12" borderId="21" applyAlignment="1" pivotButton="0" quotePrefix="0" xfId="0">
      <alignment vertical="center" wrapText="1"/>
    </xf>
    <xf numFmtId="3" fontId="0" fillId="12" borderId="21" applyAlignment="1" pivotButton="0" quotePrefix="0" xfId="0">
      <alignment vertical="center" wrapText="1"/>
    </xf>
    <xf numFmtId="0" fontId="1" fillId="12" borderId="21" applyAlignment="1" pivotButton="0" quotePrefix="0" xfId="0">
      <alignment vertical="center"/>
    </xf>
    <xf numFmtId="9" fontId="0" fillId="5" borderId="21" applyAlignment="1" pivotButton="0" quotePrefix="0" xfId="1">
      <alignment vertical="center"/>
    </xf>
    <xf numFmtId="9" fontId="0" fillId="12" borderId="21" applyAlignment="1" pivotButton="0" quotePrefix="0" xfId="1">
      <alignment vertical="center"/>
    </xf>
    <xf numFmtId="169" fontId="0" fillId="12" borderId="21" applyAlignment="1" pivotButton="0" quotePrefix="0" xfId="1">
      <alignment vertical="center"/>
    </xf>
    <xf numFmtId="0" fontId="0" fillId="5" borderId="26" applyAlignment="1" pivotButton="0" quotePrefix="0" xfId="0">
      <alignment vertical="center"/>
    </xf>
    <xf numFmtId="173" fontId="0" fillId="5" borderId="21" applyAlignment="1" pivotButton="0" quotePrefix="0" xfId="1">
      <alignment vertical="center"/>
    </xf>
    <xf numFmtId="0" fontId="0" fillId="9" borderId="21" applyAlignment="1" pivotButton="0" quotePrefix="0" xfId="0">
      <alignment vertical="center"/>
    </xf>
    <xf numFmtId="173" fontId="0" fillId="6" borderId="21" applyAlignment="1" pivotButton="0" quotePrefix="0" xfId="1">
      <alignment vertical="center"/>
    </xf>
    <xf numFmtId="10" fontId="0" fillId="6" borderId="21" applyAlignment="1" pivotButton="0" quotePrefix="0" xfId="1">
      <alignment vertical="center"/>
    </xf>
    <xf numFmtId="173" fontId="0" fillId="9" borderId="21" applyAlignment="1" pivotButton="0" quotePrefix="0" xfId="1">
      <alignment vertical="center"/>
    </xf>
    <xf numFmtId="174" fontId="17" fillId="5" borderId="21" applyAlignment="1" pivotButton="0" quotePrefix="0" xfId="691">
      <alignment horizontal="center" vertical="center"/>
    </xf>
    <xf numFmtId="1" fontId="17" fillId="5" borderId="21" applyAlignment="1" pivotButton="0" quotePrefix="0" xfId="691">
      <alignment horizontal="center" vertical="center"/>
    </xf>
    <xf numFmtId="174" fontId="1" fillId="12" borderId="21" applyAlignment="1" pivotButton="0" quotePrefix="0" xfId="203">
      <alignment horizontal="center" vertical="center"/>
    </xf>
    <xf numFmtId="0" fontId="0" fillId="16" borderId="0" applyAlignment="1" pivotButton="0" quotePrefix="0" xfId="0">
      <alignment vertical="center"/>
    </xf>
    <xf numFmtId="0" fontId="21" fillId="17" borderId="0" applyAlignment="1" pivotButton="0" quotePrefix="0" xfId="0">
      <alignment vertical="center"/>
    </xf>
    <xf numFmtId="0" fontId="22" fillId="14" borderId="0" applyAlignment="1" pivotButton="0" quotePrefix="0" xfId="0">
      <alignment horizontal="center" vertical="center"/>
    </xf>
    <xf numFmtId="0" fontId="23" fillId="14" borderId="0" applyAlignment="1" pivotButton="0" quotePrefix="0" xfId="0">
      <alignment horizontal="center" vertical="center"/>
    </xf>
    <xf numFmtId="0" fontId="24" fillId="14" borderId="0" applyAlignment="1" pivotButton="0" quotePrefix="0" xfId="0">
      <alignment horizontal="center" vertical="center"/>
    </xf>
    <xf numFmtId="0" fontId="24" fillId="14" borderId="0" applyAlignment="1" pivotButton="0" quotePrefix="0" xfId="0">
      <alignment vertical="center"/>
    </xf>
    <xf numFmtId="0" fontId="24" fillId="12" borderId="0" applyAlignment="1" pivotButton="0" quotePrefix="0" xfId="0">
      <alignment horizontal="center" vertical="center"/>
    </xf>
    <xf numFmtId="0" fontId="22" fillId="12" borderId="0" applyAlignment="1" pivotButton="0" quotePrefix="0" xfId="0">
      <alignment horizontal="center" vertical="center"/>
    </xf>
    <xf numFmtId="0" fontId="26" fillId="18" borderId="22" applyAlignment="1" pivotButton="0" quotePrefix="0" xfId="0">
      <alignment horizontal="center" vertical="center"/>
    </xf>
    <xf numFmtId="0" fontId="26" fillId="18" borderId="48" applyAlignment="1" pivotButton="0" quotePrefix="0" xfId="0">
      <alignment horizontal="center" vertical="center"/>
    </xf>
    <xf numFmtId="0" fontId="26" fillId="18" borderId="0" applyAlignment="1" pivotButton="0" quotePrefix="0" xfId="0">
      <alignment horizontal="center" vertical="center"/>
    </xf>
    <xf numFmtId="0" fontId="26" fillId="18" borderId="50" applyAlignment="1" pivotButton="0" quotePrefix="0" xfId="0">
      <alignment horizontal="center" vertical="center"/>
    </xf>
    <xf numFmtId="0" fontId="26" fillId="12" borderId="0" applyAlignment="1" pivotButton="0" quotePrefix="0" xfId="0">
      <alignment horizontal="center" vertical="center"/>
    </xf>
    <xf numFmtId="167" fontId="22" fillId="13" borderId="0" applyAlignment="1" pivotButton="0" quotePrefix="0" xfId="0">
      <alignment horizontal="center" vertical="center"/>
    </xf>
    <xf numFmtId="175" fontId="22" fillId="13" borderId="50" applyAlignment="1" pivotButton="0" quotePrefix="0" xfId="0">
      <alignment horizontal="center" vertical="center"/>
    </xf>
    <xf numFmtId="0" fontId="26" fillId="18" borderId="40" applyAlignment="1" pivotButton="0" quotePrefix="0" xfId="0">
      <alignment horizontal="center" vertical="center"/>
    </xf>
    <xf numFmtId="175" fontId="22" fillId="13" borderId="0" applyAlignment="1" pivotButton="0" quotePrefix="0" xfId="0">
      <alignment horizontal="center" vertical="center"/>
    </xf>
    <xf numFmtId="176" fontId="22" fillId="18" borderId="50" applyAlignment="1" pivotButton="0" quotePrefix="0" xfId="0">
      <alignment horizontal="center" vertical="center"/>
    </xf>
    <xf numFmtId="177" fontId="22" fillId="18" borderId="50" applyAlignment="1" pivotButton="0" quotePrefix="0" xfId="0">
      <alignment horizontal="center" vertical="center"/>
    </xf>
    <xf numFmtId="0" fontId="22" fillId="13" borderId="48" applyAlignment="1" pivotButton="0" quotePrefix="0" xfId="0">
      <alignment horizontal="center" vertical="center"/>
    </xf>
    <xf numFmtId="0" fontId="22" fillId="18" borderId="48" applyAlignment="1" pivotButton="0" quotePrefix="0" xfId="0">
      <alignment horizontal="center" vertical="center"/>
    </xf>
    <xf numFmtId="0" fontId="22" fillId="18" borderId="50" applyAlignment="1" pivotButton="0" quotePrefix="0" xfId="0">
      <alignment horizontal="center" vertical="center"/>
    </xf>
    <xf numFmtId="0" fontId="22" fillId="13" borderId="0" applyAlignment="1" pivotButton="0" quotePrefix="0" xfId="0">
      <alignment horizontal="center" vertical="center"/>
    </xf>
    <xf numFmtId="0" fontId="22" fillId="18" borderId="40" applyAlignment="1" pivotButton="0" quotePrefix="0" xfId="0">
      <alignment horizontal="center" vertical="center"/>
    </xf>
    <xf numFmtId="175" fontId="22" fillId="13" borderId="49" applyAlignment="1" pivotButton="0" quotePrefix="0" xfId="0">
      <alignment horizontal="center" vertical="center"/>
    </xf>
    <xf numFmtId="0" fontId="22" fillId="13" borderId="51" applyAlignment="1" pivotButton="0" quotePrefix="0" xfId="0">
      <alignment horizontal="center" vertical="center"/>
    </xf>
    <xf numFmtId="0" fontId="22" fillId="18" borderId="0" applyAlignment="1" pivotButton="0" quotePrefix="0" xfId="0">
      <alignment horizontal="center" vertical="center"/>
    </xf>
    <xf numFmtId="171" fontId="22" fillId="13" borderId="0" applyAlignment="1" pivotButton="0" quotePrefix="0" xfId="0">
      <alignment horizontal="center" vertical="center"/>
    </xf>
    <xf numFmtId="171" fontId="22" fillId="13" borderId="50" applyAlignment="1" pivotButton="0" quotePrefix="0" xfId="0">
      <alignment horizontal="center" vertical="center"/>
    </xf>
    <xf numFmtId="0" fontId="26" fillId="18" borderId="48" applyAlignment="1" pivotButton="0" quotePrefix="0" xfId="702">
      <alignment horizontal="center"/>
    </xf>
    <xf numFmtId="178" fontId="22" fillId="13" borderId="48" applyAlignment="1" pivotButton="0" quotePrefix="0" xfId="702">
      <alignment horizontal="center"/>
    </xf>
    <xf numFmtId="165" fontId="22" fillId="13" borderId="48" applyAlignment="1" pivotButton="0" quotePrefix="0" xfId="0">
      <alignment horizontal="center" vertical="center"/>
    </xf>
    <xf numFmtId="167" fontId="26" fillId="19" borderId="22" applyAlignment="1" pivotButton="0" quotePrefix="0" xfId="76">
      <alignment horizontal="center"/>
    </xf>
    <xf numFmtId="167" fontId="26" fillId="19" borderId="48" applyAlignment="1" pivotButton="0" quotePrefix="0" xfId="76">
      <alignment horizontal="center"/>
    </xf>
    <xf numFmtId="167" fontId="26" fillId="19" borderId="40" applyAlignment="1" pivotButton="0" quotePrefix="0" xfId="76">
      <alignment horizontal="center"/>
    </xf>
    <xf numFmtId="176" fontId="22" fillId="13" borderId="40" applyAlignment="1" pivotButton="0" quotePrefix="0" xfId="0">
      <alignment horizontal="center" vertical="center"/>
    </xf>
    <xf numFmtId="0" fontId="22" fillId="18" borderId="49" applyAlignment="1" pivotButton="0" quotePrefix="0" xfId="0">
      <alignment horizontal="center" vertical="center"/>
    </xf>
    <xf numFmtId="0" fontId="22" fillId="13" borderId="49" applyAlignment="1" pivotButton="0" quotePrefix="0" xfId="0">
      <alignment horizontal="center" vertical="center"/>
    </xf>
    <xf numFmtId="171" fontId="22" fillId="13" borderId="49" applyAlignment="1" pivotButton="0" quotePrefix="0" xfId="0">
      <alignment horizontal="center" vertical="center"/>
    </xf>
    <xf numFmtId="171" fontId="22" fillId="13" borderId="51" applyAlignment="1" pivotButton="0" quotePrefix="0" xfId="0">
      <alignment horizontal="center" vertical="center"/>
    </xf>
    <xf numFmtId="0" fontId="23" fillId="12" borderId="0" applyAlignment="1" pivotButton="0" quotePrefix="0" xfId="0">
      <alignment vertical="center"/>
    </xf>
    <xf numFmtId="175" fontId="22" fillId="19" borderId="21" applyAlignment="1" pivotButton="0" quotePrefix="0" xfId="656">
      <alignment horizontal="center"/>
    </xf>
    <xf numFmtId="168" fontId="22" fillId="13" borderId="0" applyAlignment="1" pivotButton="0" quotePrefix="0" xfId="0">
      <alignment horizontal="center" vertical="center"/>
    </xf>
    <xf numFmtId="10" fontId="22" fillId="12" borderId="0" applyAlignment="1" pivotButton="0" quotePrefix="0" xfId="0">
      <alignment horizontal="center" vertical="center"/>
    </xf>
    <xf numFmtId="168" fontId="22" fillId="13" borderId="49" applyAlignment="1" pivotButton="0" quotePrefix="0" xfId="0">
      <alignment horizontal="center" vertical="center"/>
    </xf>
    <xf numFmtId="175" fontId="22" fillId="13" borderId="51" applyAlignment="1" pivotButton="0" quotePrefix="0" xfId="0">
      <alignment horizontal="center" vertical="center"/>
    </xf>
    <xf numFmtId="173" fontId="22" fillId="12" borderId="0" applyAlignment="1" pivotButton="0" quotePrefix="0" xfId="0">
      <alignment horizontal="center" vertical="center"/>
    </xf>
    <xf numFmtId="0" fontId="22" fillId="19" borderId="0" applyAlignment="1" pivotButton="0" quotePrefix="0" xfId="0">
      <alignment horizontal="center" vertical="center"/>
    </xf>
    <xf numFmtId="0" fontId="22" fillId="19" borderId="50" applyAlignment="1" pivotButton="0" quotePrefix="0" xfId="0">
      <alignment horizontal="center" vertical="center"/>
    </xf>
    <xf numFmtId="0" fontId="22" fillId="13" borderId="50" applyAlignment="1" pivotButton="0" quotePrefix="0" xfId="0">
      <alignment horizontal="center" vertical="center"/>
    </xf>
    <xf numFmtId="0" fontId="22" fillId="19" borderId="21" applyAlignment="1" pivotButton="0" quotePrefix="0" xfId="43">
      <alignment horizontal="center"/>
    </xf>
    <xf numFmtId="0" fontId="22" fillId="19" borderId="21" applyAlignment="1" pivotButton="0" quotePrefix="0" xfId="0">
      <alignment horizontal="center" vertical="center"/>
    </xf>
    <xf numFmtId="164" fontId="22" fillId="13" borderId="0" applyAlignment="1" pivotButton="0" quotePrefix="0" xfId="0">
      <alignment horizontal="center" vertical="center"/>
    </xf>
    <xf numFmtId="164" fontId="22" fillId="13" borderId="50" applyAlignment="1" pivotButton="0" quotePrefix="0" xfId="0">
      <alignment horizontal="center" vertical="center"/>
    </xf>
    <xf numFmtId="167" fontId="22" fillId="19" borderId="21" applyAlignment="1" pivotButton="0" quotePrefix="0" xfId="76">
      <alignment horizontal="left"/>
    </xf>
    <xf numFmtId="164" fontId="22" fillId="13" borderId="49" applyAlignment="1" pivotButton="0" quotePrefix="0" xfId="0">
      <alignment horizontal="center" vertical="center"/>
    </xf>
    <xf numFmtId="164" fontId="22" fillId="13" borderId="51" applyAlignment="1" pivotButton="0" quotePrefix="0" xfId="0">
      <alignment horizontal="center" vertical="center"/>
    </xf>
    <xf numFmtId="0" fontId="26" fillId="18" borderId="23" applyAlignment="1" pivotButton="0" quotePrefix="0" xfId="0">
      <alignment horizontal="center" vertical="center"/>
    </xf>
    <xf numFmtId="167" fontId="22" fillId="19" borderId="21" applyAlignment="1" pivotButton="0" quotePrefix="0" xfId="76">
      <alignment horizontal="center"/>
    </xf>
    <xf numFmtId="167" fontId="22" fillId="19" borderId="35" applyAlignment="1" pivotButton="0" quotePrefix="0" xfId="76">
      <alignment horizontal="center"/>
    </xf>
    <xf numFmtId="176" fontId="22" fillId="13" borderId="0" applyAlignment="1" pivotButton="0" quotePrefix="0" xfId="0">
      <alignment horizontal="center" vertical="center"/>
    </xf>
    <xf numFmtId="178" fontId="22" fillId="13" borderId="0" applyAlignment="1" pivotButton="0" quotePrefix="0" xfId="702">
      <alignment horizontal="center"/>
    </xf>
    <xf numFmtId="0" fontId="26" fillId="18" borderId="0" applyAlignment="1" pivotButton="0" quotePrefix="0" xfId="702">
      <alignment horizontal="center"/>
    </xf>
    <xf numFmtId="0" fontId="26" fillId="18" borderId="50" applyAlignment="1" pivotButton="0" quotePrefix="0" xfId="702">
      <alignment horizontal="center"/>
    </xf>
    <xf numFmtId="0" fontId="22" fillId="12" borderId="0" applyAlignment="1" pivotButton="0" quotePrefix="0" xfId="702">
      <alignment horizontal="center"/>
    </xf>
    <xf numFmtId="178" fontId="22" fillId="13" borderId="51" applyAlignment="1" pivotButton="0" quotePrefix="0" xfId="702">
      <alignment horizontal="center"/>
    </xf>
    <xf numFmtId="165" fontId="22" fillId="13" borderId="0" applyAlignment="1" pivotButton="0" quotePrefix="0" xfId="0">
      <alignment horizontal="center" vertical="center"/>
    </xf>
    <xf numFmtId="165" fontId="22" fillId="13" borderId="49" applyAlignment="1" pivotButton="0" quotePrefix="0" xfId="0">
      <alignment horizontal="center" vertical="center"/>
    </xf>
    <xf numFmtId="165" fontId="22" fillId="13" borderId="51" applyAlignment="1" pivotButton="0" quotePrefix="0" xfId="0">
      <alignment horizontal="center" vertical="center"/>
    </xf>
    <xf numFmtId="0" fontId="23" fillId="12" borderId="49" applyAlignment="1" pivotButton="0" quotePrefix="0" xfId="0">
      <alignment vertical="center"/>
    </xf>
    <xf numFmtId="176" fontId="22" fillId="13" borderId="48" applyAlignment="1" pivotButton="0" quotePrefix="0" xfId="0">
      <alignment horizontal="center" vertical="center"/>
    </xf>
    <xf numFmtId="167" fontId="22" fillId="19" borderId="24" applyAlignment="1" pivotButton="0" quotePrefix="0" xfId="76">
      <alignment horizontal="center"/>
    </xf>
    <xf numFmtId="0" fontId="26" fillId="18" borderId="23" applyAlignment="1" pivotButton="0" quotePrefix="0" xfId="0">
      <alignment vertical="center"/>
    </xf>
    <xf numFmtId="0" fontId="26" fillId="18" borderId="24" applyAlignment="1" pivotButton="0" quotePrefix="0" xfId="0">
      <alignment vertical="center"/>
    </xf>
    <xf numFmtId="167" fontId="22" fillId="19" borderId="50" applyAlignment="1" pivotButton="0" quotePrefix="0" xfId="76">
      <alignment horizontal="center"/>
    </xf>
    <xf numFmtId="167" fontId="22" fillId="13" borderId="50" applyAlignment="1" pivotButton="0" quotePrefix="0" xfId="0">
      <alignment horizontal="center" vertical="center"/>
    </xf>
    <xf numFmtId="0" fontId="26" fillId="13" borderId="48" applyAlignment="1" pivotButton="0" quotePrefix="0" xfId="0">
      <alignment horizontal="center" vertical="center"/>
    </xf>
    <xf numFmtId="166" fontId="22" fillId="20" borderId="0" applyAlignment="1" pivotButton="0" quotePrefix="0" xfId="0">
      <alignment horizontal="center" vertical="center"/>
    </xf>
    <xf numFmtId="167" fontId="22" fillId="19" borderId="51" applyAlignment="1" pivotButton="0" quotePrefix="0" xfId="76">
      <alignment horizontal="center"/>
    </xf>
    <xf numFmtId="0" fontId="26" fillId="13" borderId="40" applyAlignment="1" pivotButton="0" quotePrefix="0" xfId="0">
      <alignment horizontal="center" vertical="center"/>
    </xf>
    <xf numFmtId="179" fontId="22" fillId="13" borderId="0" applyAlignment="1" pivotButton="0" quotePrefix="0" xfId="0">
      <alignment horizontal="center" vertical="center"/>
    </xf>
    <xf numFmtId="176" fontId="22" fillId="13" borderId="49" applyAlignment="1" pivotButton="0" quotePrefix="0" xfId="0">
      <alignment horizontal="center" vertical="center"/>
    </xf>
    <xf numFmtId="176" fontId="22" fillId="19" borderId="49" applyAlignment="1" pivotButton="0" quotePrefix="0" xfId="0">
      <alignment horizontal="center" vertical="center"/>
    </xf>
    <xf numFmtId="176" fontId="22" fillId="13" borderId="51" applyAlignment="1" pivotButton="0" quotePrefix="0" xfId="0">
      <alignment horizontal="center" vertical="center"/>
    </xf>
    <xf numFmtId="176" fontId="22" fillId="21" borderId="0" applyAlignment="1" pivotButton="0" quotePrefix="0" xfId="0">
      <alignment horizontal="center" vertical="center"/>
    </xf>
    <xf numFmtId="0" fontId="22" fillId="13" borderId="40" applyAlignment="1" pivotButton="0" quotePrefix="0" xfId="0">
      <alignment horizontal="center" vertical="center"/>
    </xf>
    <xf numFmtId="171" fontId="22" fillId="13" borderId="23" applyAlignment="1" pivotButton="0" quotePrefix="0" xfId="0">
      <alignment horizontal="center" vertical="center"/>
    </xf>
    <xf numFmtId="165" fontId="22" fillId="13" borderId="50" applyAlignment="1" pivotButton="0" quotePrefix="0" xfId="0">
      <alignment horizontal="center" vertical="center"/>
    </xf>
    <xf numFmtId="10" fontId="26" fillId="20" borderId="22" applyAlignment="1" pivotButton="0" quotePrefix="0" xfId="0">
      <alignment horizontal="center" vertical="center"/>
    </xf>
    <xf numFmtId="10" fontId="26" fillId="20" borderId="23" applyAlignment="1" pivotButton="0" quotePrefix="0" xfId="0">
      <alignment horizontal="center" vertical="center"/>
    </xf>
    <xf numFmtId="10" fontId="26" fillId="20" borderId="48" applyAlignment="1" pivotButton="0" quotePrefix="0" xfId="0">
      <alignment horizontal="center" vertical="center"/>
    </xf>
    <xf numFmtId="10" fontId="22" fillId="20" borderId="0" applyAlignment="1" pivotButton="0" quotePrefix="0" xfId="0">
      <alignment horizontal="center" vertical="center"/>
    </xf>
    <xf numFmtId="0" fontId="24" fillId="12" borderId="0" applyAlignment="1" pivotButton="0" quotePrefix="0" xfId="0">
      <alignment vertical="center"/>
    </xf>
    <xf numFmtId="10" fontId="22" fillId="12" borderId="50" applyAlignment="1" pivotButton="0" quotePrefix="0" xfId="0">
      <alignment horizontal="center" vertical="center"/>
    </xf>
    <xf numFmtId="173" fontId="22" fillId="12" borderId="50" applyAlignment="1" pivotButton="0" quotePrefix="0" xfId="0">
      <alignment horizontal="center" vertical="center"/>
    </xf>
    <xf numFmtId="167" fontId="22" fillId="12" borderId="0" applyAlignment="1" pivotButton="0" quotePrefix="0" xfId="0">
      <alignment horizontal="center" vertical="center"/>
    </xf>
    <xf numFmtId="0" fontId="19" fillId="12" borderId="0" pivotButton="0" quotePrefix="0" xfId="0"/>
    <xf numFmtId="0" fontId="22" fillId="12" borderId="0" applyAlignment="1" pivotButton="0" quotePrefix="0" xfId="109">
      <alignment horizontal="center"/>
    </xf>
    <xf numFmtId="168" fontId="28" fillId="13" borderId="0" applyAlignment="1" pivotButton="0" quotePrefix="0" xfId="0">
      <alignment vertical="center"/>
    </xf>
    <xf numFmtId="176" fontId="22" fillId="13" borderId="50" applyAlignment="1" pivotButton="0" quotePrefix="0" xfId="0">
      <alignment horizontal="center" vertical="center"/>
    </xf>
    <xf numFmtId="176" fontId="22" fillId="12" borderId="0" applyAlignment="1" pivotButton="0" quotePrefix="0" xfId="0">
      <alignment horizontal="center" vertical="center"/>
    </xf>
    <xf numFmtId="180" fontId="22" fillId="13" borderId="0" applyAlignment="1" pivotButton="0" quotePrefix="0" xfId="0">
      <alignment horizontal="center" vertical="center"/>
    </xf>
    <xf numFmtId="0" fontId="22" fillId="12" borderId="0" applyAlignment="1" pivotButton="0" quotePrefix="0" xfId="0">
      <alignment vertical="center"/>
    </xf>
    <xf numFmtId="0" fontId="26" fillId="12" borderId="0" applyAlignment="1" pivotButton="0" quotePrefix="0" xfId="0">
      <alignment vertical="center"/>
    </xf>
    <xf numFmtId="1" fontId="22" fillId="13" borderId="0" applyAlignment="1" pivotButton="0" quotePrefix="0" xfId="0">
      <alignment horizontal="center" vertical="center"/>
    </xf>
    <xf numFmtId="176" fontId="26" fillId="12" borderId="0" applyAlignment="1" pivotButton="0" quotePrefix="0" xfId="0">
      <alignment horizontal="center" vertical="center"/>
    </xf>
    <xf numFmtId="1" fontId="22" fillId="13" borderId="49" applyAlignment="1" pivotButton="0" quotePrefix="0" xfId="0">
      <alignment horizontal="center" vertical="center"/>
    </xf>
    <xf numFmtId="179" fontId="22" fillId="13" borderId="50" applyAlignment="1" pivotButton="0" quotePrefix="0" xfId="0">
      <alignment horizontal="center" vertical="center"/>
    </xf>
    <xf numFmtId="179" fontId="22" fillId="12" borderId="0" applyAlignment="1" pivotButton="0" quotePrefix="0" xfId="0">
      <alignment horizontal="center" vertical="center"/>
    </xf>
    <xf numFmtId="0" fontId="26" fillId="14" borderId="0" applyAlignment="1" pivotButton="0" quotePrefix="0" xfId="0">
      <alignment horizontal="center" vertical="center"/>
    </xf>
    <xf numFmtId="0" fontId="22" fillId="19" borderId="21" applyAlignment="1" pivotButton="0" quotePrefix="0" xfId="656">
      <alignment horizontal="center"/>
    </xf>
    <xf numFmtId="176" fontId="26" fillId="22" borderId="0" applyAlignment="1" pivotButton="0" quotePrefix="0" xfId="0">
      <alignment horizontal="center" vertical="center"/>
    </xf>
    <xf numFmtId="0" fontId="26" fillId="13" borderId="23" applyAlignment="1" pivotButton="0" quotePrefix="0" xfId="0">
      <alignment horizontal="center" vertical="center"/>
    </xf>
    <xf numFmtId="164" fontId="22" fillId="13" borderId="24" applyAlignment="1" pivotButton="0" quotePrefix="0" xfId="0">
      <alignment horizontal="center" vertical="center"/>
    </xf>
    <xf numFmtId="164" fontId="22" fillId="12" borderId="0" applyAlignment="1" pivotButton="0" quotePrefix="0" xfId="0">
      <alignment horizontal="center" vertical="center"/>
    </xf>
    <xf numFmtId="0" fontId="26" fillId="13" borderId="49" applyAlignment="1" pivotButton="0" quotePrefix="0" xfId="0">
      <alignment horizontal="center" vertical="center"/>
    </xf>
    <xf numFmtId="10" fontId="26" fillId="20" borderId="24" applyAlignment="1" pivotButton="0" quotePrefix="0" xfId="0">
      <alignment horizontal="center" vertical="center"/>
    </xf>
    <xf numFmtId="168" fontId="29" fillId="12" borderId="0" applyAlignment="1" pivotButton="0" quotePrefix="0" xfId="695">
      <alignment horizontal="center" vertical="center" wrapText="1"/>
    </xf>
    <xf numFmtId="10" fontId="22" fillId="20" borderId="50" applyAlignment="1" pivotButton="0" quotePrefix="0" xfId="0">
      <alignment horizontal="center" vertical="center"/>
    </xf>
    <xf numFmtId="0" fontId="22" fillId="12" borderId="49" applyAlignment="1" pivotButton="0" quotePrefix="0" xfId="0">
      <alignment horizontal="center" vertical="center"/>
    </xf>
    <xf numFmtId="0" fontId="26" fillId="18" borderId="24" applyAlignment="1" pivotButton="0" quotePrefix="0" xfId="0">
      <alignment horizontal="center" vertical="center"/>
    </xf>
    <xf numFmtId="0" fontId="26" fillId="18" borderId="22" applyAlignment="1" pivotButton="0" quotePrefix="0" xfId="170">
      <alignment horizontal="center"/>
    </xf>
    <xf numFmtId="0" fontId="26" fillId="18" borderId="23" applyAlignment="1" pivotButton="0" quotePrefix="0" xfId="170">
      <alignment horizontal="center"/>
    </xf>
    <xf numFmtId="0" fontId="26" fillId="18" borderId="48" applyAlignment="1" pivotButton="0" quotePrefix="0" xfId="170">
      <alignment horizontal="center"/>
    </xf>
    <xf numFmtId="167" fontId="22" fillId="13" borderId="0" applyAlignment="1" pivotButton="0" quotePrefix="0" xfId="187">
      <alignment horizontal="center"/>
    </xf>
    <xf numFmtId="181" fontId="22" fillId="13" borderId="0" applyAlignment="1" pivotButton="0" quotePrefix="0" xfId="170">
      <alignment horizontal="center"/>
    </xf>
    <xf numFmtId="0" fontId="26" fillId="18" borderId="40" applyAlignment="1" pivotButton="0" quotePrefix="0" xfId="170">
      <alignment horizontal="center"/>
    </xf>
    <xf numFmtId="167" fontId="22" fillId="13" borderId="49" applyAlignment="1" pivotButton="0" quotePrefix="0" xfId="187">
      <alignment horizontal="center"/>
    </xf>
    <xf numFmtId="181" fontId="22" fillId="13" borderId="49" applyAlignment="1" pivotButton="0" quotePrefix="0" xfId="170">
      <alignment horizontal="center"/>
    </xf>
    <xf numFmtId="0" fontId="22" fillId="12" borderId="0" applyAlignment="1" pivotButton="0" quotePrefix="0" xfId="170">
      <alignment horizontal="center"/>
    </xf>
    <xf numFmtId="0" fontId="26" fillId="18" borderId="24" applyAlignment="1" pivotButton="0" quotePrefix="0" xfId="170">
      <alignment horizontal="center"/>
    </xf>
    <xf numFmtId="181" fontId="22" fillId="13" borderId="50" applyAlignment="1" pivotButton="0" quotePrefix="0" xfId="170">
      <alignment horizontal="center"/>
    </xf>
    <xf numFmtId="181" fontId="22" fillId="13" borderId="51" applyAlignment="1" pivotButton="0" quotePrefix="0" xfId="170">
      <alignment horizontal="center"/>
    </xf>
    <xf numFmtId="0" fontId="22" fillId="23" borderId="50" applyAlignment="1" pivotButton="0" quotePrefix="0" xfId="0">
      <alignment horizontal="center" vertical="center"/>
    </xf>
    <xf numFmtId="168" fontId="22" fillId="13" borderId="0" applyAlignment="1" pivotButton="0" quotePrefix="0" xfId="170">
      <alignment horizontal="center"/>
    </xf>
    <xf numFmtId="168" fontId="22" fillId="13" borderId="50" applyAlignment="1" pivotButton="0" quotePrefix="0" xfId="170">
      <alignment horizontal="center"/>
    </xf>
    <xf numFmtId="0" fontId="22" fillId="23" borderId="51" applyAlignment="1" pivotButton="0" quotePrefix="0" xfId="0">
      <alignment horizontal="center" vertical="center"/>
    </xf>
    <xf numFmtId="168" fontId="22" fillId="13" borderId="49" applyAlignment="1" pivotButton="0" quotePrefix="0" xfId="170">
      <alignment horizontal="center"/>
    </xf>
    <xf numFmtId="168" fontId="22" fillId="13" borderId="51" applyAlignment="1" pivotButton="0" quotePrefix="0" xfId="170">
      <alignment horizontal="center"/>
    </xf>
    <xf numFmtId="0" fontId="26" fillId="20" borderId="22" applyAlignment="1" pivotButton="0" quotePrefix="0" xfId="170">
      <alignment horizontal="center"/>
    </xf>
    <xf numFmtId="0" fontId="26" fillId="20" borderId="23" applyAlignment="1" pivotButton="0" quotePrefix="0" xfId="170">
      <alignment horizontal="center"/>
    </xf>
    <xf numFmtId="0" fontId="26" fillId="20" borderId="24" applyAlignment="1" pivotButton="0" quotePrefix="0" xfId="170">
      <alignment horizontal="center"/>
    </xf>
    <xf numFmtId="0" fontId="26" fillId="20" borderId="48" applyAlignment="1" pivotButton="0" quotePrefix="0" xfId="170">
      <alignment horizontal="center"/>
    </xf>
    <xf numFmtId="168" fontId="22" fillId="20" borderId="0" applyAlignment="1" pivotButton="0" quotePrefix="0" xfId="170">
      <alignment horizontal="center"/>
    </xf>
    <xf numFmtId="168" fontId="22" fillId="20" borderId="50" applyAlignment="1" pivotButton="0" quotePrefix="0" xfId="170">
      <alignment horizontal="center"/>
    </xf>
    <xf numFmtId="0" fontId="26" fillId="20" borderId="40" applyAlignment="1" pivotButton="0" quotePrefix="0" xfId="170">
      <alignment horizontal="center"/>
    </xf>
    <xf numFmtId="168" fontId="22" fillId="20" borderId="49" applyAlignment="1" pivotButton="0" quotePrefix="0" xfId="170">
      <alignment horizontal="center"/>
    </xf>
    <xf numFmtId="168" fontId="22" fillId="20" borderId="51" applyAlignment="1" pivotButton="0" quotePrefix="0" xfId="170">
      <alignment horizontal="center"/>
    </xf>
    <xf numFmtId="1" fontId="22" fillId="13" borderId="50" applyAlignment="1" pivotButton="0" quotePrefix="0" xfId="0">
      <alignment horizontal="center" vertical="center"/>
    </xf>
    <xf numFmtId="1" fontId="22" fillId="13" borderId="51" applyAlignment="1" pivotButton="0" quotePrefix="0" xfId="0">
      <alignment horizontal="center" vertical="center"/>
    </xf>
    <xf numFmtId="0" fontId="26" fillId="20" borderId="22" applyAlignment="1" pivotButton="0" quotePrefix="0" xfId="0">
      <alignment horizontal="center" vertical="center"/>
    </xf>
    <xf numFmtId="0" fontId="26" fillId="20" borderId="23" applyAlignment="1" pivotButton="0" quotePrefix="0" xfId="0">
      <alignment horizontal="center" vertical="center"/>
    </xf>
    <xf numFmtId="0" fontId="26" fillId="20" borderId="24" applyAlignment="1" pivotButton="0" quotePrefix="0" xfId="0">
      <alignment horizontal="center" vertical="center"/>
    </xf>
    <xf numFmtId="0" fontId="26" fillId="20" borderId="48" applyAlignment="1" pivotButton="0" quotePrefix="0" xfId="0">
      <alignment horizontal="center" vertical="center"/>
    </xf>
    <xf numFmtId="0" fontId="22" fillId="20" borderId="0" applyAlignment="1" pivotButton="0" quotePrefix="0" xfId="0">
      <alignment horizontal="center" vertical="center"/>
    </xf>
    <xf numFmtId="0" fontId="22" fillId="20" borderId="50" applyAlignment="1" pivotButton="0" quotePrefix="0" xfId="0">
      <alignment horizontal="center" vertical="center"/>
    </xf>
    <xf numFmtId="0" fontId="26" fillId="20" borderId="40" applyAlignment="1" pivotButton="0" quotePrefix="0" xfId="0">
      <alignment horizontal="center" vertical="center"/>
    </xf>
    <xf numFmtId="0" fontId="22" fillId="20" borderId="49" applyAlignment="1" pivotButton="0" quotePrefix="0" xfId="0">
      <alignment horizontal="center" vertical="center"/>
    </xf>
    <xf numFmtId="0" fontId="22" fillId="20" borderId="51" applyAlignment="1" pivotButton="0" quotePrefix="0" xfId="0">
      <alignment horizontal="center" vertical="center"/>
    </xf>
    <xf numFmtId="0" fontId="22" fillId="20" borderId="48" applyAlignment="1" pivotButton="0" quotePrefix="0" xfId="0">
      <alignment horizontal="center" vertical="center"/>
    </xf>
    <xf numFmtId="0" fontId="26" fillId="20" borderId="0" applyAlignment="1" pivotButton="0" quotePrefix="0" xfId="0">
      <alignment horizontal="center" vertical="center"/>
    </xf>
    <xf numFmtId="0" fontId="22" fillId="20" borderId="40" applyAlignment="1" pivotButton="0" quotePrefix="0" xfId="0">
      <alignment horizontal="center" vertical="center"/>
    </xf>
    <xf numFmtId="0" fontId="26" fillId="20" borderId="49" applyAlignment="1" pivotButton="0" quotePrefix="0" xfId="0">
      <alignment horizontal="center" vertical="center"/>
    </xf>
    <xf numFmtId="0" fontId="22" fillId="24" borderId="0" applyAlignment="1" pivotButton="0" quotePrefix="0" xfId="0">
      <alignment horizontal="center" vertical="center"/>
    </xf>
    <xf numFmtId="0" fontId="30" fillId="18" borderId="48" applyAlignment="1" pivotButton="0" quotePrefix="0" xfId="0">
      <alignment horizontal="center" vertical="center" wrapText="1"/>
    </xf>
    <xf numFmtId="0" fontId="30" fillId="18" borderId="0" applyAlignment="1" pivotButton="0" quotePrefix="0" xfId="0">
      <alignment horizontal="center" vertical="center" wrapText="1"/>
    </xf>
    <xf numFmtId="0" fontId="31" fillId="13" borderId="53" applyAlignment="1" pivotButton="0" quotePrefix="0" xfId="0">
      <alignment horizontal="right" wrapText="1"/>
    </xf>
    <xf numFmtId="0" fontId="31" fillId="13" borderId="54" applyAlignment="1" pivotButton="0" quotePrefix="0" xfId="0">
      <alignment horizontal="center" wrapText="1"/>
    </xf>
    <xf numFmtId="0" fontId="31" fillId="13" borderId="54" applyAlignment="1" pivotButton="0" quotePrefix="0" xfId="0">
      <alignment horizontal="right" wrapText="1"/>
    </xf>
    <xf numFmtId="10" fontId="31" fillId="13" borderId="54" applyAlignment="1" pivotButton="0" quotePrefix="0" xfId="0">
      <alignment horizontal="right" wrapText="1"/>
    </xf>
    <xf numFmtId="0" fontId="26" fillId="24" borderId="34" applyAlignment="1" pivotButton="0" quotePrefix="0" xfId="170">
      <alignment horizontal="center" vertical="center"/>
    </xf>
    <xf numFmtId="0" fontId="26" fillId="24" borderId="35" applyAlignment="1" pivotButton="0" quotePrefix="0" xfId="170">
      <alignment horizontal="center" vertical="center"/>
    </xf>
    <xf numFmtId="0" fontId="31" fillId="13" borderId="55" applyAlignment="1" pivotButton="0" quotePrefix="0" xfId="0">
      <alignment horizontal="right" wrapText="1"/>
    </xf>
    <xf numFmtId="0" fontId="31" fillId="13" borderId="56" applyAlignment="1" pivotButton="0" quotePrefix="0" xfId="0">
      <alignment horizontal="center" wrapText="1"/>
    </xf>
    <xf numFmtId="0" fontId="31" fillId="13" borderId="56" applyAlignment="1" pivotButton="0" quotePrefix="0" xfId="0">
      <alignment horizontal="right" wrapText="1"/>
    </xf>
    <xf numFmtId="10" fontId="31" fillId="13" borderId="56" applyAlignment="1" pivotButton="0" quotePrefix="0" xfId="0">
      <alignment horizontal="right" wrapText="1"/>
    </xf>
    <xf numFmtId="182" fontId="19" fillId="24" borderId="34" applyAlignment="1" pivotButton="0" quotePrefix="0" xfId="170">
      <alignment horizontal="center" vertical="center"/>
    </xf>
    <xf numFmtId="182" fontId="19" fillId="25" borderId="35" applyAlignment="1" pivotButton="0" quotePrefix="0" xfId="170">
      <alignment horizontal="center" vertical="center"/>
    </xf>
    <xf numFmtId="182" fontId="19" fillId="25" borderId="34" applyAlignment="1" pivotButton="0" quotePrefix="0" xfId="170">
      <alignment horizontal="center" vertical="center"/>
    </xf>
    <xf numFmtId="0" fontId="31" fillId="13" borderId="55" applyAlignment="1" pivotButton="0" quotePrefix="0" xfId="0">
      <alignment horizontal="center" wrapText="1"/>
    </xf>
    <xf numFmtId="0" fontId="27" fillId="13" borderId="57" applyAlignment="1" pivotButton="0" quotePrefix="0" xfId="0">
      <alignment horizontal="center" vertical="center" wrapText="1"/>
    </xf>
    <xf numFmtId="0" fontId="27" fillId="13" borderId="58" applyAlignment="1" pivotButton="0" quotePrefix="0" xfId="0">
      <alignment horizontal="center" vertical="center" wrapText="1"/>
    </xf>
    <xf numFmtId="0" fontId="27" fillId="13" borderId="59" applyAlignment="1" pivotButton="0" quotePrefix="0" xfId="0">
      <alignment horizontal="center" vertical="center" wrapText="1"/>
    </xf>
    <xf numFmtId="4" fontId="31" fillId="13" borderId="56" applyAlignment="1" pivotButton="0" quotePrefix="0" xfId="0">
      <alignment horizontal="right" wrapText="1"/>
    </xf>
    <xf numFmtId="179" fontId="31" fillId="13" borderId="56" applyAlignment="1" pivotButton="0" quotePrefix="0" xfId="0">
      <alignment horizontal="right" wrapText="1"/>
    </xf>
    <xf numFmtId="0" fontId="31" fillId="13" borderId="60" applyAlignment="1" pivotButton="0" quotePrefix="0" xfId="0">
      <alignment horizontal="center" wrapText="1"/>
    </xf>
    <xf numFmtId="0" fontId="31" fillId="13" borderId="61" applyAlignment="1" pivotButton="0" quotePrefix="0" xfId="0">
      <alignment horizontal="right" wrapText="1"/>
    </xf>
    <xf numFmtId="4" fontId="31" fillId="13" borderId="61" applyAlignment="1" pivotButton="0" quotePrefix="0" xfId="0">
      <alignment horizontal="right" wrapText="1"/>
    </xf>
    <xf numFmtId="179" fontId="31" fillId="13" borderId="61" applyAlignment="1" pivotButton="0" quotePrefix="0" xfId="0">
      <alignment horizontal="right" wrapText="1"/>
    </xf>
    <xf numFmtId="0" fontId="22" fillId="12" borderId="40" applyAlignment="1" pivotButton="0" quotePrefix="0" xfId="0">
      <alignment horizontal="center" vertical="center"/>
    </xf>
    <xf numFmtId="167" fontId="22" fillId="13" borderId="50" applyAlignment="1" pivotButton="0" quotePrefix="0" xfId="187">
      <alignment horizontal="center"/>
    </xf>
    <xf numFmtId="0" fontId="31" fillId="13" borderId="62" applyAlignment="1" pivotButton="0" quotePrefix="0" xfId="0">
      <alignment wrapText="1"/>
    </xf>
    <xf numFmtId="3" fontId="31" fillId="13" borderId="63" applyAlignment="1" pivotButton="0" quotePrefix="0" xfId="0">
      <alignment horizontal="right" wrapText="1"/>
    </xf>
    <xf numFmtId="167" fontId="22" fillId="13" borderId="51" applyAlignment="1" pivotButton="0" quotePrefix="0" xfId="187">
      <alignment horizontal="center"/>
    </xf>
    <xf numFmtId="0" fontId="31" fillId="13" borderId="64" applyAlignment="1" pivotButton="0" quotePrefix="0" xfId="0">
      <alignment wrapText="1"/>
    </xf>
    <xf numFmtId="3" fontId="31" fillId="13" borderId="65" applyAlignment="1" pivotButton="0" quotePrefix="0" xfId="0">
      <alignment horizontal="right" wrapText="1"/>
    </xf>
    <xf numFmtId="0" fontId="26" fillId="26" borderId="40" applyAlignment="1" pivotButton="0" quotePrefix="0" xfId="0">
      <alignment horizontal="center" vertical="center"/>
    </xf>
    <xf numFmtId="0" fontId="22" fillId="26" borderId="49" applyAlignment="1" pivotButton="0" quotePrefix="0" xfId="0">
      <alignment horizontal="center" vertical="center"/>
    </xf>
    <xf numFmtId="10" fontId="31" fillId="13" borderId="63" applyAlignment="1" pivotButton="0" quotePrefix="0" xfId="0">
      <alignment horizontal="right" wrapText="1"/>
    </xf>
    <xf numFmtId="10" fontId="31" fillId="13" borderId="65" applyAlignment="1" pivotButton="0" quotePrefix="0" xfId="0">
      <alignment horizontal="right" wrapText="1"/>
    </xf>
    <xf numFmtId="0" fontId="32" fillId="18" borderId="22" applyAlignment="1" pivotButton="0" quotePrefix="0" xfId="695">
      <alignment horizontal="center" vertical="center"/>
    </xf>
    <xf numFmtId="0" fontId="32" fillId="18" borderId="23" applyAlignment="1" pivotButton="0" quotePrefix="0" xfId="695">
      <alignment horizontal="center" vertical="center"/>
    </xf>
    <xf numFmtId="0" fontId="31" fillId="13" borderId="66" applyAlignment="1" pivotButton="0" quotePrefix="0" xfId="0">
      <alignment horizontal="right" wrapText="1"/>
    </xf>
    <xf numFmtId="0" fontId="31" fillId="13" borderId="67" applyAlignment="1" pivotButton="0" quotePrefix="0" xfId="0">
      <alignment horizontal="right" wrapText="1"/>
    </xf>
    <xf numFmtId="0" fontId="30" fillId="13" borderId="0" applyAlignment="1" pivotButton="0" quotePrefix="0" xfId="0">
      <alignment vertical="center"/>
    </xf>
    <xf numFmtId="168" fontId="22" fillId="18" borderId="0" applyAlignment="1" pivotButton="0" quotePrefix="0" xfId="0">
      <alignment horizontal="center" vertical="center"/>
    </xf>
    <xf numFmtId="169" fontId="19" fillId="18" borderId="0" applyAlignment="1" pivotButton="0" quotePrefix="0" xfId="693">
      <alignment horizontal="center" vertical="center"/>
    </xf>
    <xf numFmtId="0" fontId="30" fillId="13" borderId="49" applyAlignment="1" pivotButton="0" quotePrefix="0" xfId="0">
      <alignment vertical="center"/>
    </xf>
    <xf numFmtId="169" fontId="19" fillId="18" borderId="49" applyAlignment="1" pivotButton="0" quotePrefix="0" xfId="693">
      <alignment horizontal="center" vertical="center"/>
    </xf>
    <xf numFmtId="168" fontId="22" fillId="18" borderId="49" applyAlignment="1" pivotButton="0" quotePrefix="0" xfId="0">
      <alignment horizontal="center" vertical="center"/>
    </xf>
    <xf numFmtId="0" fontId="22" fillId="24" borderId="24" applyAlignment="1" pivotButton="0" quotePrefix="0" xfId="0">
      <alignment horizontal="center" vertical="center"/>
    </xf>
    <xf numFmtId="0" fontId="22" fillId="24" borderId="50" applyAlignment="1" pivotButton="0" quotePrefix="0" xfId="0">
      <alignment horizontal="center" vertical="center"/>
    </xf>
    <xf numFmtId="0" fontId="22" fillId="12" borderId="50" applyAlignment="1" pivotButton="0" quotePrefix="0" xfId="0">
      <alignment horizontal="center" vertical="center"/>
    </xf>
    <xf numFmtId="0" fontId="22" fillId="18" borderId="0" applyAlignment="1" pivotButton="0" quotePrefix="0" xfId="0">
      <alignment horizontal="center" vertical="center" wrapText="1"/>
    </xf>
    <xf numFmtId="0" fontId="22" fillId="13" borderId="0" applyAlignment="1" pivotButton="0" quotePrefix="0" xfId="0">
      <alignment horizontal="center" vertical="center" wrapText="1"/>
    </xf>
    <xf numFmtId="0" fontId="32" fillId="18" borderId="24" applyAlignment="1" pivotButton="0" quotePrefix="0" xfId="695">
      <alignment horizontal="center" vertical="center"/>
    </xf>
    <xf numFmtId="181" fontId="19" fillId="12" borderId="0" applyAlignment="1" pivotButton="0" quotePrefix="0" xfId="704">
      <alignment horizontal="center" vertical="center"/>
    </xf>
    <xf numFmtId="168" fontId="22" fillId="18" borderId="50" applyAlignment="1" pivotButton="0" quotePrefix="0" xfId="0">
      <alignment horizontal="center" vertical="center"/>
    </xf>
    <xf numFmtId="0" fontId="26" fillId="18" borderId="0" applyAlignment="1" pivotButton="0" quotePrefix="0" xfId="0">
      <alignment horizontal="center" vertical="center" wrapText="1"/>
    </xf>
    <xf numFmtId="0" fontId="22" fillId="18" borderId="51" applyAlignment="1" pivotButton="0" quotePrefix="0" xfId="0">
      <alignment horizontal="center" vertical="center"/>
    </xf>
    <xf numFmtId="0" fontId="22" fillId="12" borderId="51" applyAlignment="1" pivotButton="0" quotePrefix="0" xfId="0">
      <alignment horizontal="center" vertical="center"/>
    </xf>
    <xf numFmtId="3" fontId="31" fillId="13" borderId="68" applyAlignment="1" pivotButton="0" quotePrefix="0" xfId="0">
      <alignment horizontal="right" wrapText="1"/>
    </xf>
    <xf numFmtId="3" fontId="31" fillId="13" borderId="69" applyAlignment="1" pivotButton="0" quotePrefix="0" xfId="0">
      <alignment horizontal="right" wrapText="1"/>
    </xf>
    <xf numFmtId="183" fontId="22" fillId="13" borderId="0" applyAlignment="1" pivotButton="0" quotePrefix="0" xfId="0">
      <alignment horizontal="center" vertical="center"/>
    </xf>
    <xf numFmtId="0" fontId="22" fillId="26" borderId="51" applyAlignment="1" pivotButton="0" quotePrefix="0" xfId="0">
      <alignment horizontal="center" vertical="center"/>
    </xf>
    <xf numFmtId="10" fontId="31" fillId="13" borderId="68" applyAlignment="1" pivotButton="0" quotePrefix="0" xfId="0">
      <alignment horizontal="right" wrapText="1"/>
    </xf>
    <xf numFmtId="10" fontId="31" fillId="13" borderId="69" applyAlignment="1" pivotButton="0" quotePrefix="0" xfId="0">
      <alignment horizontal="right" wrapText="1"/>
    </xf>
    <xf numFmtId="0" fontId="26" fillId="27" borderId="0" applyAlignment="1" pivotButton="0" quotePrefix="0" xfId="170">
      <alignment horizontal="center"/>
    </xf>
    <xf numFmtId="167" fontId="22" fillId="18" borderId="0" applyAlignment="1" applyProtection="1" pivotButton="0" quotePrefix="0" xfId="0">
      <alignment horizontal="center" vertical="center"/>
      <protection locked="1" hidden="1"/>
    </xf>
    <xf numFmtId="166" fontId="22" fillId="13" borderId="0" applyAlignment="1" pivotButton="0" quotePrefix="0" xfId="0">
      <alignment horizontal="center" vertical="center"/>
    </xf>
    <xf numFmtId="0" fontId="23" fillId="12" borderId="0" applyAlignment="1" pivotButton="0" quotePrefix="0" xfId="0">
      <alignment horizontal="center" vertical="center"/>
    </xf>
    <xf numFmtId="183" fontId="22" fillId="13" borderId="0" applyAlignment="1" pivotButton="0" quotePrefix="0" xfId="0">
      <alignment horizontal="center" vertical="center" wrapText="1"/>
    </xf>
    <xf numFmtId="2" fontId="22" fillId="13" borderId="21" applyAlignment="1" pivotButton="0" quotePrefix="0" xfId="170">
      <alignment horizontal="center" vertical="center"/>
    </xf>
    <xf numFmtId="2" fontId="22" fillId="18" borderId="21" applyAlignment="1" pivotButton="0" quotePrefix="0" xfId="170">
      <alignment horizontal="center" vertical="center"/>
    </xf>
    <xf numFmtId="184" fontId="22" fillId="13" borderId="21" applyAlignment="1" pivotButton="0" quotePrefix="0" xfId="170">
      <alignment horizontal="center" vertical="center"/>
    </xf>
    <xf numFmtId="0" fontId="30" fillId="28" borderId="0" applyAlignment="1" pivotButton="0" quotePrefix="0" xfId="3">
      <alignment horizontal="center" vertical="center"/>
    </xf>
    <xf numFmtId="168" fontId="22" fillId="12" borderId="0" applyAlignment="1" pivotButton="0" quotePrefix="0" xfId="0">
      <alignment horizontal="center" vertical="center"/>
    </xf>
    <xf numFmtId="0" fontId="26" fillId="18" borderId="48" applyAlignment="1" pivotButton="0" quotePrefix="0" xfId="0">
      <alignment horizontal="center" vertical="center" wrapText="1"/>
    </xf>
    <xf numFmtId="0" fontId="26" fillId="18" borderId="50" applyAlignment="1" pivotButton="0" quotePrefix="0" xfId="0">
      <alignment horizontal="center" vertical="center" wrapText="1"/>
    </xf>
    <xf numFmtId="0" fontId="22" fillId="13" borderId="50" applyAlignment="1" pivotButton="0" quotePrefix="0" xfId="0">
      <alignment horizontal="center" vertical="center" wrapText="1"/>
    </xf>
    <xf numFmtId="180" fontId="22" fillId="13" borderId="50" applyAlignment="1" pivotButton="0" quotePrefix="0" xfId="0">
      <alignment horizontal="center" vertical="center" wrapText="1"/>
    </xf>
    <xf numFmtId="176" fontId="22" fillId="13" borderId="50" applyAlignment="1" pivotButton="0" quotePrefix="0" xfId="0">
      <alignment horizontal="center" vertical="center" wrapText="1"/>
    </xf>
    <xf numFmtId="0" fontId="26" fillId="19" borderId="22" applyAlignment="1" pivotButton="0" quotePrefix="0" xfId="0">
      <alignment vertical="center"/>
    </xf>
    <xf numFmtId="0" fontId="26" fillId="19" borderId="48" applyAlignment="1" pivotButton="0" quotePrefix="0" xfId="0">
      <alignment vertical="center"/>
    </xf>
    <xf numFmtId="0" fontId="26" fillId="19" borderId="40" applyAlignment="1" pivotButton="0" quotePrefix="0" xfId="0">
      <alignment vertical="center"/>
    </xf>
    <xf numFmtId="0" fontId="34" fillId="12" borderId="0" applyAlignment="1" pivotButton="0" quotePrefix="0" xfId="0">
      <alignment horizontal="center" vertical="center"/>
    </xf>
    <xf numFmtId="0" fontId="26" fillId="18" borderId="40" applyAlignment="1" pivotButton="0" quotePrefix="0" xfId="0">
      <alignment horizontal="center" vertical="center" wrapText="1"/>
    </xf>
    <xf numFmtId="185" fontId="22" fillId="13" borderId="51" applyAlignment="1" pivotButton="0" quotePrefix="0" xfId="0">
      <alignment horizontal="center" vertical="center" wrapText="1"/>
    </xf>
    <xf numFmtId="0" fontId="26" fillId="19" borderId="22" applyAlignment="1" pivotButton="0" quotePrefix="0" xfId="0">
      <alignment horizontal="center" vertical="center"/>
    </xf>
    <xf numFmtId="0" fontId="26" fillId="19" borderId="48" applyAlignment="1" pivotButton="0" quotePrefix="0" xfId="0">
      <alignment horizontal="center" vertical="center"/>
    </xf>
    <xf numFmtId="0" fontId="26" fillId="19" borderId="40" applyAlignment="1" pivotButton="0" quotePrefix="0" xfId="0">
      <alignment horizontal="center" vertical="center"/>
    </xf>
    <xf numFmtId="167" fontId="22" fillId="19" borderId="20" applyAlignment="1" pivotButton="0" quotePrefix="0" xfId="76">
      <alignment horizontal="center"/>
    </xf>
    <xf numFmtId="10" fontId="26" fillId="20" borderId="40" applyAlignment="1" pivotButton="0" quotePrefix="0" xfId="0">
      <alignment horizontal="center" vertical="center"/>
    </xf>
    <xf numFmtId="10" fontId="22" fillId="20" borderId="49" applyAlignment="1" pivotButton="0" quotePrefix="0" xfId="0">
      <alignment horizontal="center" vertical="center"/>
    </xf>
    <xf numFmtId="0" fontId="30" fillId="18" borderId="24" applyAlignment="1" pivotButton="0" quotePrefix="0" xfId="0">
      <alignment horizontal="center" vertical="center"/>
    </xf>
    <xf numFmtId="167" fontId="26" fillId="20" borderId="23" applyAlignment="1" pivotButton="0" quotePrefix="0" xfId="76">
      <alignment horizontal="center"/>
    </xf>
    <xf numFmtId="167" fontId="23" fillId="13" borderId="50" applyAlignment="1" pivotButton="0" quotePrefix="0" xfId="0">
      <alignment horizontal="center" vertical="center"/>
    </xf>
    <xf numFmtId="167" fontId="22" fillId="20" borderId="0" applyAlignment="1" pivotButton="0" quotePrefix="0" xfId="76">
      <alignment horizontal="center"/>
    </xf>
    <xf numFmtId="167" fontId="23" fillId="13" borderId="51" applyAlignment="1" pivotButton="0" quotePrefix="0" xfId="0">
      <alignment horizontal="center" vertical="center"/>
    </xf>
    <xf numFmtId="10" fontId="19" fillId="20" borderId="23" applyAlignment="1" pivotButton="0" quotePrefix="0" xfId="703">
      <alignment horizontal="center" vertical="center"/>
    </xf>
    <xf numFmtId="0" fontId="23" fillId="13" borderId="50" applyAlignment="1" pivotButton="0" quotePrefix="0" xfId="0">
      <alignment horizontal="center" vertical="center"/>
    </xf>
    <xf numFmtId="10" fontId="29" fillId="20" borderId="0" applyAlignment="1" pivotButton="0" quotePrefix="0" xfId="703">
      <alignment horizontal="center" vertical="center"/>
    </xf>
    <xf numFmtId="0" fontId="23" fillId="13" borderId="51" applyAlignment="1" pivotButton="0" quotePrefix="0" xfId="0">
      <alignment horizontal="center" vertical="center"/>
    </xf>
    <xf numFmtId="0" fontId="30" fillId="19" borderId="23" applyAlignment="1" pivotButton="0" quotePrefix="0" xfId="0">
      <alignment vertical="center"/>
    </xf>
    <xf numFmtId="0" fontId="30" fillId="19" borderId="24" applyAlignment="1" pivotButton="0" quotePrefix="0" xfId="0">
      <alignment vertical="center"/>
    </xf>
    <xf numFmtId="167" fontId="26" fillId="19" borderId="23" applyAlignment="1" pivotButton="0" quotePrefix="0" xfId="0">
      <alignment horizontal="center" vertical="center"/>
    </xf>
    <xf numFmtId="0" fontId="30" fillId="19" borderId="0" applyAlignment="1" pivotButton="0" quotePrefix="0" xfId="0">
      <alignment vertical="center"/>
    </xf>
    <xf numFmtId="0" fontId="30" fillId="19" borderId="50" applyAlignment="1" pivotButton="0" quotePrefix="0" xfId="0">
      <alignment vertical="center"/>
    </xf>
    <xf numFmtId="167" fontId="26" fillId="19" borderId="0" applyAlignment="1" pivotButton="0" quotePrefix="0" xfId="0">
      <alignment horizontal="center" vertical="center"/>
    </xf>
    <xf numFmtId="167" fontId="22" fillId="19" borderId="0" applyAlignment="1" pivotButton="0" quotePrefix="0" xfId="0">
      <alignment horizontal="center" vertical="center"/>
    </xf>
    <xf numFmtId="0" fontId="30" fillId="19" borderId="49" applyAlignment="1" pivotButton="0" quotePrefix="0" xfId="0">
      <alignment vertical="center"/>
    </xf>
    <xf numFmtId="0" fontId="30" fillId="19" borderId="51" applyAlignment="1" pivotButton="0" quotePrefix="0" xfId="0">
      <alignment vertical="center"/>
    </xf>
    <xf numFmtId="0" fontId="22" fillId="19" borderId="49" applyAlignment="1" pivotButton="0" quotePrefix="0" xfId="0">
      <alignment horizontal="center" vertical="center"/>
    </xf>
    <xf numFmtId="0" fontId="26" fillId="19" borderId="23" applyAlignment="1" pivotButton="0" quotePrefix="0" xfId="0">
      <alignment horizontal="center" vertical="center"/>
    </xf>
    <xf numFmtId="0" fontId="23" fillId="19" borderId="50" applyAlignment="1" pivotButton="0" quotePrefix="0" xfId="0">
      <alignment vertical="center"/>
    </xf>
    <xf numFmtId="0" fontId="23" fillId="19" borderId="51" applyAlignment="1" pivotButton="0" quotePrefix="0" xfId="0">
      <alignment vertical="center"/>
    </xf>
    <xf numFmtId="0" fontId="26" fillId="19" borderId="24" applyAlignment="1" pivotButton="0" quotePrefix="0" xfId="0">
      <alignment horizontal="center" vertical="center"/>
    </xf>
    <xf numFmtId="0" fontId="26" fillId="19" borderId="50" applyAlignment="1" pivotButton="0" quotePrefix="0" xfId="0">
      <alignment horizontal="center" vertical="center"/>
    </xf>
    <xf numFmtId="0" fontId="26" fillId="19" borderId="0" applyAlignment="1" pivotButton="0" quotePrefix="0" xfId="0">
      <alignment horizontal="center" vertical="center"/>
    </xf>
    <xf numFmtId="0" fontId="26" fillId="19" borderId="51" applyAlignment="1" pivotButton="0" quotePrefix="0" xfId="0">
      <alignment horizontal="center" vertical="center"/>
    </xf>
    <xf numFmtId="0" fontId="26" fillId="19" borderId="49" applyAlignment="1" pivotButton="0" quotePrefix="0" xfId="0">
      <alignment horizontal="center" vertical="center"/>
    </xf>
    <xf numFmtId="0" fontId="22" fillId="19" borderId="51" applyAlignment="1" pivotButton="0" quotePrefix="0" xfId="0">
      <alignment horizontal="center" vertical="center"/>
    </xf>
    <xf numFmtId="10" fontId="22" fillId="20" borderId="51" applyAlignment="1" pivotButton="0" quotePrefix="0" xfId="0">
      <alignment horizontal="center" vertical="center"/>
    </xf>
    <xf numFmtId="167" fontId="26" fillId="20" borderId="24" applyAlignment="1" pivotButton="0" quotePrefix="0" xfId="76">
      <alignment horizontal="center"/>
    </xf>
    <xf numFmtId="167" fontId="22" fillId="20" borderId="50" applyAlignment="1" pivotButton="0" quotePrefix="0" xfId="76">
      <alignment horizontal="center"/>
    </xf>
    <xf numFmtId="10" fontId="19" fillId="20" borderId="24" applyAlignment="1" pivotButton="0" quotePrefix="0" xfId="703">
      <alignment horizontal="center" vertical="center"/>
    </xf>
    <xf numFmtId="10" fontId="29" fillId="20" borderId="50" applyAlignment="1" pivotButton="0" quotePrefix="0" xfId="703">
      <alignment horizontal="center" vertical="center"/>
    </xf>
    <xf numFmtId="167" fontId="26" fillId="19" borderId="24" applyAlignment="1" pivotButton="0" quotePrefix="0" xfId="0">
      <alignment horizontal="center" vertical="center"/>
    </xf>
    <xf numFmtId="0" fontId="26" fillId="21" borderId="0" applyAlignment="1" pivotButton="0" quotePrefix="0" xfId="0">
      <alignment horizontal="center" vertical="center"/>
    </xf>
    <xf numFmtId="167" fontId="26" fillId="19" borderId="50" applyAlignment="1" pivotButton="0" quotePrefix="0" xfId="0">
      <alignment horizontal="center" vertical="center"/>
    </xf>
    <xf numFmtId="0" fontId="22" fillId="21" borderId="0" applyAlignment="1" pivotButton="0" quotePrefix="0" xfId="0">
      <alignment horizontal="center" vertical="center"/>
    </xf>
    <xf numFmtId="0" fontId="26" fillId="19" borderId="24" applyAlignment="1" pivotButton="0" quotePrefix="0" xfId="0">
      <alignment vertical="center"/>
    </xf>
    <xf numFmtId="0" fontId="22" fillId="19" borderId="50" applyAlignment="1" pivotButton="0" quotePrefix="0" xfId="0">
      <alignment vertical="center"/>
    </xf>
    <xf numFmtId="0" fontId="22" fillId="19" borderId="51" applyAlignment="1" pivotButton="0" quotePrefix="0" xfId="0">
      <alignment vertical="center"/>
    </xf>
    <xf numFmtId="0" fontId="26" fillId="22" borderId="40" applyAlignment="1" pivotButton="0" quotePrefix="0" xfId="0">
      <alignment horizontal="center" vertical="center"/>
    </xf>
    <xf numFmtId="0" fontId="22" fillId="22" borderId="49" applyAlignment="1" pivotButton="0" quotePrefix="0" xfId="0">
      <alignment horizontal="center" vertical="center"/>
    </xf>
    <xf numFmtId="0" fontId="31" fillId="13" borderId="63" applyAlignment="1" pivotButton="0" quotePrefix="0" xfId="0">
      <alignment horizontal="right" wrapText="1"/>
    </xf>
    <xf numFmtId="0" fontId="31" fillId="13" borderId="65" applyAlignment="1" pivotButton="0" quotePrefix="0" xfId="0">
      <alignment horizontal="right" wrapText="1"/>
    </xf>
    <xf numFmtId="0" fontId="31" fillId="13" borderId="70" applyAlignment="1" pivotButton="0" quotePrefix="0" xfId="0">
      <alignment wrapText="1"/>
    </xf>
    <xf numFmtId="0" fontId="31" fillId="13" borderId="71" applyAlignment="1" pivotButton="0" quotePrefix="0" xfId="0">
      <alignment horizontal="right" wrapText="1"/>
    </xf>
    <xf numFmtId="4" fontId="31" fillId="13" borderId="63" applyAlignment="1" pivotButton="0" quotePrefix="0" xfId="0">
      <alignment horizontal="right" wrapText="1"/>
    </xf>
    <xf numFmtId="4" fontId="31" fillId="13" borderId="65" applyAlignment="1" pivotButton="0" quotePrefix="0" xfId="0">
      <alignment horizontal="right" wrapText="1"/>
    </xf>
    <xf numFmtId="4" fontId="31" fillId="13" borderId="71" applyAlignment="1" pivotButton="0" quotePrefix="0" xfId="0">
      <alignment horizontal="right" wrapText="1"/>
    </xf>
    <xf numFmtId="10" fontId="31" fillId="13" borderId="71" applyAlignment="1" pivotButton="0" quotePrefix="0" xfId="0">
      <alignment horizontal="right" wrapText="1"/>
    </xf>
    <xf numFmtId="0" fontId="31" fillId="13" borderId="49" applyAlignment="1" pivotButton="0" quotePrefix="0" xfId="0">
      <alignment horizontal="right" wrapText="1"/>
    </xf>
    <xf numFmtId="0" fontId="22" fillId="24" borderId="49" applyAlignment="1" pivotButton="0" quotePrefix="0" xfId="0">
      <alignment horizontal="center" vertical="center"/>
    </xf>
    <xf numFmtId="0" fontId="22" fillId="24" borderId="51" applyAlignment="1" pivotButton="0" quotePrefix="0" xfId="0">
      <alignment horizontal="center" vertical="center"/>
    </xf>
    <xf numFmtId="0" fontId="30" fillId="24" borderId="23" applyAlignment="1" pivotButton="0" quotePrefix="0" xfId="0">
      <alignment horizontal="center" vertical="center"/>
    </xf>
    <xf numFmtId="0" fontId="26" fillId="24" borderId="23" applyAlignment="1" pivotButton="0" quotePrefix="0" xfId="0">
      <alignment horizontal="center" vertical="center"/>
    </xf>
    <xf numFmtId="4" fontId="22" fillId="24" borderId="0" applyAlignment="1" pivotButton="0" quotePrefix="0" xfId="0">
      <alignment horizontal="center" vertical="center" wrapText="1"/>
    </xf>
    <xf numFmtId="3" fontId="22" fillId="24" borderId="0" applyAlignment="1" pivotButton="0" quotePrefix="0" xfId="0">
      <alignment horizontal="center" vertical="center" wrapText="1"/>
    </xf>
    <xf numFmtId="4" fontId="22" fillId="24" borderId="49" applyAlignment="1" pivotButton="0" quotePrefix="0" xfId="0">
      <alignment horizontal="center" vertical="center" wrapText="1"/>
    </xf>
    <xf numFmtId="3" fontId="22" fillId="24" borderId="49" applyAlignment="1" pivotButton="0" quotePrefix="0" xfId="0">
      <alignment horizontal="center" vertical="center" wrapText="1"/>
    </xf>
    <xf numFmtId="0" fontId="22" fillId="22" borderId="51" applyAlignment="1" pivotButton="0" quotePrefix="0" xfId="0">
      <alignment horizontal="center" vertical="center"/>
    </xf>
    <xf numFmtId="0" fontId="30" fillId="12" borderId="0" applyAlignment="1" pivotButton="0" quotePrefix="0" xfId="0">
      <alignment horizontal="center" vertical="center"/>
    </xf>
    <xf numFmtId="0" fontId="19" fillId="24" borderId="23" applyAlignment="1" pivotButton="0" quotePrefix="0" xfId="0">
      <alignment horizontal="center" vertical="center"/>
    </xf>
    <xf numFmtId="186" fontId="22" fillId="24" borderId="0" applyAlignment="1" pivotButton="0" quotePrefix="0" xfId="0">
      <alignment horizontal="center" vertical="center" wrapText="1"/>
    </xf>
    <xf numFmtId="4" fontId="22" fillId="24" borderId="0" applyAlignment="1" pivotButton="0" quotePrefix="0" xfId="0">
      <alignment horizontal="center" vertical="center"/>
    </xf>
    <xf numFmtId="186" fontId="22" fillId="24" borderId="49" applyAlignment="1" pivotButton="0" quotePrefix="0" xfId="0">
      <alignment horizontal="center" vertical="center" wrapText="1"/>
    </xf>
    <xf numFmtId="4" fontId="22" fillId="24" borderId="49" applyAlignment="1" pivotButton="0" quotePrefix="0" xfId="0">
      <alignment horizontal="center" vertical="center"/>
    </xf>
    <xf numFmtId="167" fontId="23" fillId="12" borderId="0" applyAlignment="1" pivotButton="0" quotePrefix="0" xfId="0">
      <alignment horizontal="center" vertical="center"/>
    </xf>
    <xf numFmtId="0" fontId="23" fillId="24" borderId="0" applyAlignment="1" pivotButton="0" quotePrefix="0" xfId="0">
      <alignment horizontal="center" vertical="center"/>
    </xf>
    <xf numFmtId="0" fontId="30" fillId="24" borderId="0" applyAlignment="1" pivotButton="0" quotePrefix="0" xfId="0">
      <alignment horizontal="center" vertical="center"/>
    </xf>
    <xf numFmtId="4" fontId="23" fillId="24" borderId="0" applyAlignment="1" pivotButton="0" quotePrefix="0" xfId="0">
      <alignment horizontal="center" vertical="center"/>
    </xf>
    <xf numFmtId="4" fontId="23" fillId="12" borderId="0" applyAlignment="1" pivotButton="0" quotePrefix="0" xfId="0">
      <alignment horizontal="center" vertical="center"/>
    </xf>
    <xf numFmtId="0" fontId="23" fillId="14" borderId="0" applyAlignment="1" pivotButton="0" quotePrefix="0" xfId="0">
      <alignment vertical="center"/>
    </xf>
    <xf numFmtId="0" fontId="22" fillId="14" borderId="0" applyAlignment="1" pivotButton="0" quotePrefix="0" xfId="702">
      <alignment horizontal="center"/>
    </xf>
    <xf numFmtId="0" fontId="26" fillId="24" borderId="24" applyAlignment="1" pivotButton="0" quotePrefix="0" xfId="0">
      <alignment horizontal="center" vertical="center"/>
    </xf>
    <xf numFmtId="0" fontId="30" fillId="18" borderId="22" applyAlignment="1" pivotButton="0" quotePrefix="0" xfId="0">
      <alignment horizontal="center" vertical="center"/>
    </xf>
    <xf numFmtId="0" fontId="30" fillId="18" borderId="48" applyAlignment="1" pivotButton="0" quotePrefix="0" xfId="0">
      <alignment horizontal="center" vertical="center"/>
    </xf>
    <xf numFmtId="0" fontId="30" fillId="18" borderId="0" applyAlignment="1" pivotButton="0" quotePrefix="0" xfId="0">
      <alignment horizontal="center" vertical="center"/>
    </xf>
    <xf numFmtId="0" fontId="30" fillId="18" borderId="50" applyAlignment="1" pivotButton="0" quotePrefix="0" xfId="0">
      <alignment horizontal="center" vertical="center"/>
    </xf>
    <xf numFmtId="167" fontId="23" fillId="13" borderId="0" applyAlignment="1" pivotButton="0" quotePrefix="0" xfId="0">
      <alignment horizontal="center" vertical="center"/>
    </xf>
    <xf numFmtId="175" fontId="23" fillId="13" borderId="50" applyAlignment="1" pivotButton="0" quotePrefix="0" xfId="0">
      <alignment horizontal="center" vertical="center"/>
    </xf>
    <xf numFmtId="0" fontId="30" fillId="18" borderId="40" applyAlignment="1" pivotButton="0" quotePrefix="0" xfId="0">
      <alignment horizontal="center" vertical="center"/>
    </xf>
    <xf numFmtId="175" fontId="23" fillId="13" borderId="0" applyAlignment="1" pivotButton="0" quotePrefix="0" xfId="0">
      <alignment horizontal="center" vertical="center"/>
    </xf>
    <xf numFmtId="176" fontId="23" fillId="18" borderId="50" applyAlignment="1" pivotButton="0" quotePrefix="0" xfId="0">
      <alignment horizontal="center" vertical="center"/>
    </xf>
    <xf numFmtId="177" fontId="23" fillId="18" borderId="50" applyAlignment="1" pivotButton="0" quotePrefix="0" xfId="0">
      <alignment horizontal="center" vertical="center"/>
    </xf>
    <xf numFmtId="0" fontId="23" fillId="13" borderId="48" applyAlignment="1" pivotButton="0" quotePrefix="0" xfId="0">
      <alignment horizontal="center" vertical="center"/>
    </xf>
    <xf numFmtId="0" fontId="23" fillId="18" borderId="48" applyAlignment="1" pivotButton="0" quotePrefix="0" xfId="0">
      <alignment horizontal="center" vertical="center"/>
    </xf>
    <xf numFmtId="0" fontId="23" fillId="18" borderId="50" applyAlignment="1" pivotButton="0" quotePrefix="0" xfId="0">
      <alignment horizontal="center" vertical="center"/>
    </xf>
    <xf numFmtId="0" fontId="23" fillId="13" borderId="0" applyAlignment="1" pivotButton="0" quotePrefix="0" xfId="0">
      <alignment horizontal="center" vertical="center"/>
    </xf>
    <xf numFmtId="0" fontId="23" fillId="18" borderId="40" applyAlignment="1" pivotButton="0" quotePrefix="0" xfId="0">
      <alignment horizontal="center" vertical="center"/>
    </xf>
    <xf numFmtId="175" fontId="23" fillId="13" borderId="49" applyAlignment="1" pivotButton="0" quotePrefix="0" xfId="0">
      <alignment horizontal="center" vertical="center"/>
    </xf>
    <xf numFmtId="0" fontId="23" fillId="18" borderId="0" applyAlignment="1" pivotButton="0" quotePrefix="0" xfId="0">
      <alignment horizontal="center" vertical="center"/>
    </xf>
    <xf numFmtId="171" fontId="23" fillId="13" borderId="0" applyAlignment="1" pivotButton="0" quotePrefix="0" xfId="0">
      <alignment horizontal="center" vertical="center"/>
    </xf>
    <xf numFmtId="171" fontId="23" fillId="13" borderId="50" applyAlignment="1" pivotButton="0" quotePrefix="0" xfId="0">
      <alignment horizontal="center" vertical="center"/>
    </xf>
    <xf numFmtId="0" fontId="30" fillId="18" borderId="48" applyAlignment="1" pivotButton="0" quotePrefix="0" xfId="702">
      <alignment horizontal="center"/>
    </xf>
    <xf numFmtId="178" fontId="23" fillId="13" borderId="48" applyAlignment="1" pivotButton="0" quotePrefix="0" xfId="702">
      <alignment horizontal="center"/>
    </xf>
    <xf numFmtId="165" fontId="23" fillId="13" borderId="48" applyAlignment="1" pivotButton="0" quotePrefix="0" xfId="0">
      <alignment horizontal="center" vertical="center"/>
    </xf>
    <xf numFmtId="167" fontId="30" fillId="19" borderId="22" applyAlignment="1" pivotButton="0" quotePrefix="0" xfId="76">
      <alignment horizontal="center"/>
    </xf>
    <xf numFmtId="167" fontId="30" fillId="19" borderId="48" applyAlignment="1" pivotButton="0" quotePrefix="0" xfId="76">
      <alignment horizontal="center"/>
    </xf>
    <xf numFmtId="167" fontId="30" fillId="19" borderId="40" applyAlignment="1" pivotButton="0" quotePrefix="0" xfId="76">
      <alignment horizontal="center"/>
    </xf>
    <xf numFmtId="176" fontId="23" fillId="13" borderId="40" applyAlignment="1" pivotButton="0" quotePrefix="0" xfId="0">
      <alignment horizontal="center" vertical="center"/>
    </xf>
    <xf numFmtId="0" fontId="23" fillId="18" borderId="49" applyAlignment="1" pivotButton="0" quotePrefix="0" xfId="0">
      <alignment horizontal="center" vertical="center"/>
    </xf>
    <xf numFmtId="0" fontId="23" fillId="13" borderId="49" applyAlignment="1" pivotButton="0" quotePrefix="0" xfId="0">
      <alignment horizontal="center" vertical="center"/>
    </xf>
    <xf numFmtId="171" fontId="23" fillId="13" borderId="49" applyAlignment="1" pivotButton="0" quotePrefix="0" xfId="0">
      <alignment horizontal="center" vertical="center"/>
    </xf>
    <xf numFmtId="171" fontId="23" fillId="13" borderId="51" applyAlignment="1" pivotButton="0" quotePrefix="0" xfId="0">
      <alignment horizontal="center" vertical="center"/>
    </xf>
    <xf numFmtId="175" fontId="23" fillId="19" borderId="21" applyAlignment="1" pivotButton="0" quotePrefix="0" xfId="656">
      <alignment horizontal="center"/>
    </xf>
    <xf numFmtId="168" fontId="23" fillId="13" borderId="0" applyAlignment="1" pivotButton="0" quotePrefix="0" xfId="0">
      <alignment horizontal="center" vertical="center"/>
    </xf>
    <xf numFmtId="10" fontId="23" fillId="12" borderId="0" applyAlignment="1" pivotButton="0" quotePrefix="0" xfId="0">
      <alignment horizontal="center" vertical="center"/>
    </xf>
    <xf numFmtId="168" fontId="23" fillId="13" borderId="49" applyAlignment="1" pivotButton="0" quotePrefix="0" xfId="0">
      <alignment horizontal="center" vertical="center"/>
    </xf>
    <xf numFmtId="175" fontId="23" fillId="13" borderId="51" applyAlignment="1" pivotButton="0" quotePrefix="0" xfId="0">
      <alignment horizontal="center" vertical="center"/>
    </xf>
    <xf numFmtId="173" fontId="23" fillId="12" borderId="0" applyAlignment="1" pivotButton="0" quotePrefix="0" xfId="0">
      <alignment horizontal="center" vertical="center"/>
    </xf>
    <xf numFmtId="0" fontId="23" fillId="19" borderId="0" applyAlignment="1" pivotButton="0" quotePrefix="0" xfId="0">
      <alignment horizontal="center" vertical="center"/>
    </xf>
    <xf numFmtId="0" fontId="23" fillId="19" borderId="50" applyAlignment="1" pivotButton="0" quotePrefix="0" xfId="0">
      <alignment horizontal="center" vertical="center"/>
    </xf>
    <xf numFmtId="0" fontId="23" fillId="19" borderId="21" applyAlignment="1" pivotButton="0" quotePrefix="0" xfId="43">
      <alignment horizontal="center"/>
    </xf>
    <xf numFmtId="0" fontId="23" fillId="19" borderId="21" applyAlignment="1" pivotButton="0" quotePrefix="0" xfId="0">
      <alignment horizontal="center" vertical="center"/>
    </xf>
    <xf numFmtId="164" fontId="23" fillId="13" borderId="0" applyAlignment="1" pivotButton="0" quotePrefix="0" xfId="0">
      <alignment horizontal="center" vertical="center"/>
    </xf>
    <xf numFmtId="164" fontId="23" fillId="13" borderId="50" applyAlignment="1" pivotButton="0" quotePrefix="0" xfId="0">
      <alignment horizontal="center" vertical="center"/>
    </xf>
    <xf numFmtId="167" fontId="23" fillId="19" borderId="21" applyAlignment="1" pivotButton="0" quotePrefix="0" xfId="76">
      <alignment horizontal="left"/>
    </xf>
    <xf numFmtId="164" fontId="23" fillId="13" borderId="49" applyAlignment="1" pivotButton="0" quotePrefix="0" xfId="0">
      <alignment horizontal="center" vertical="center"/>
    </xf>
    <xf numFmtId="164" fontId="23" fillId="13" borderId="51" applyAlignment="1" pivotButton="0" quotePrefix="0" xfId="0">
      <alignment horizontal="center" vertical="center"/>
    </xf>
    <xf numFmtId="0" fontId="30" fillId="18" borderId="23" applyAlignment="1" pivotButton="0" quotePrefix="0" xfId="0">
      <alignment horizontal="center" vertical="center"/>
    </xf>
    <xf numFmtId="167" fontId="23" fillId="19" borderId="21" applyAlignment="1" pivotButton="0" quotePrefix="0" xfId="76">
      <alignment horizontal="center"/>
    </xf>
    <xf numFmtId="167" fontId="23" fillId="19" borderId="35" applyAlignment="1" pivotButton="0" quotePrefix="0" xfId="76">
      <alignment horizontal="center"/>
    </xf>
    <xf numFmtId="176" fontId="23" fillId="13" borderId="0" applyAlignment="1" pivotButton="0" quotePrefix="0" xfId="0">
      <alignment horizontal="center" vertical="center"/>
    </xf>
    <xf numFmtId="178" fontId="23" fillId="13" borderId="0" applyAlignment="1" pivotButton="0" quotePrefix="0" xfId="702">
      <alignment horizontal="center"/>
    </xf>
    <xf numFmtId="0" fontId="30" fillId="18" borderId="0" applyAlignment="1" pivotButton="0" quotePrefix="0" xfId="702">
      <alignment horizontal="center"/>
    </xf>
    <xf numFmtId="0" fontId="30" fillId="18" borderId="50" applyAlignment="1" pivotButton="0" quotePrefix="0" xfId="702">
      <alignment horizontal="center"/>
    </xf>
    <xf numFmtId="0" fontId="23" fillId="12" borderId="0" applyAlignment="1" pivotButton="0" quotePrefix="0" xfId="702">
      <alignment horizontal="center"/>
    </xf>
    <xf numFmtId="178" fontId="23" fillId="13" borderId="51" applyAlignment="1" pivotButton="0" quotePrefix="0" xfId="702">
      <alignment horizontal="center"/>
    </xf>
    <xf numFmtId="165" fontId="23" fillId="13" borderId="0" applyAlignment="1" pivotButton="0" quotePrefix="0" xfId="0">
      <alignment horizontal="center" vertical="center"/>
    </xf>
    <xf numFmtId="165" fontId="23" fillId="13" borderId="49" applyAlignment="1" pivotButton="0" quotePrefix="0" xfId="0">
      <alignment horizontal="center" vertical="center"/>
    </xf>
    <xf numFmtId="165" fontId="23" fillId="13" borderId="51" applyAlignment="1" pivotButton="0" quotePrefix="0" xfId="0">
      <alignment horizontal="center" vertical="center"/>
    </xf>
    <xf numFmtId="176" fontId="23" fillId="13" borderId="48" applyAlignment="1" pivotButton="0" quotePrefix="0" xfId="0">
      <alignment horizontal="center" vertical="center"/>
    </xf>
    <xf numFmtId="167" fontId="23" fillId="19" borderId="24" applyAlignment="1" pivotButton="0" quotePrefix="0" xfId="76">
      <alignment horizontal="center"/>
    </xf>
    <xf numFmtId="0" fontId="30" fillId="18" borderId="23" applyAlignment="1" pivotButton="0" quotePrefix="0" xfId="0">
      <alignment vertical="center"/>
    </xf>
    <xf numFmtId="0" fontId="30" fillId="18" borderId="24" applyAlignment="1" pivotButton="0" quotePrefix="0" xfId="0">
      <alignment vertical="center"/>
    </xf>
    <xf numFmtId="167" fontId="23" fillId="19" borderId="50" applyAlignment="1" pivotButton="0" quotePrefix="0" xfId="76">
      <alignment horizontal="center"/>
    </xf>
    <xf numFmtId="166" fontId="23" fillId="20" borderId="0" applyAlignment="1" pivotButton="0" quotePrefix="0" xfId="0">
      <alignment horizontal="center" vertical="center"/>
    </xf>
    <xf numFmtId="167" fontId="23" fillId="19" borderId="51" applyAlignment="1" pivotButton="0" quotePrefix="0" xfId="76">
      <alignment horizontal="center"/>
    </xf>
    <xf numFmtId="179" fontId="23" fillId="13" borderId="0" applyAlignment="1" pivotButton="0" quotePrefix="0" xfId="0">
      <alignment horizontal="center" vertical="center"/>
    </xf>
    <xf numFmtId="176" fontId="23" fillId="13" borderId="49" applyAlignment="1" pivotButton="0" quotePrefix="0" xfId="0">
      <alignment horizontal="center" vertical="center"/>
    </xf>
    <xf numFmtId="176" fontId="23" fillId="19" borderId="49" applyAlignment="1" pivotButton="0" quotePrefix="0" xfId="0">
      <alignment horizontal="center" vertical="center"/>
    </xf>
    <xf numFmtId="176" fontId="23" fillId="13" borderId="51" applyAlignment="1" pivotButton="0" quotePrefix="0" xfId="0">
      <alignment horizontal="center" vertical="center"/>
    </xf>
    <xf numFmtId="176" fontId="23" fillId="21" borderId="0" applyAlignment="1" pivotButton="0" quotePrefix="0" xfId="0">
      <alignment horizontal="center" vertical="center"/>
    </xf>
    <xf numFmtId="0" fontId="23" fillId="13" borderId="40" applyAlignment="1" pivotButton="0" quotePrefix="0" xfId="0">
      <alignment horizontal="center" vertical="center"/>
    </xf>
    <xf numFmtId="171" fontId="23" fillId="13" borderId="23" applyAlignment="1" pivotButton="0" quotePrefix="0" xfId="0">
      <alignment horizontal="center" vertical="center"/>
    </xf>
    <xf numFmtId="165" fontId="23" fillId="13" borderId="50" applyAlignment="1" pivotButton="0" quotePrefix="0" xfId="0">
      <alignment horizontal="center" vertical="center"/>
    </xf>
    <xf numFmtId="10" fontId="30" fillId="20" borderId="22" applyAlignment="1" pivotButton="0" quotePrefix="0" xfId="0">
      <alignment horizontal="center" vertical="center"/>
    </xf>
    <xf numFmtId="10" fontId="30" fillId="20" borderId="23" applyAlignment="1" pivotButton="0" quotePrefix="0" xfId="0">
      <alignment horizontal="center" vertical="center"/>
    </xf>
    <xf numFmtId="10" fontId="30" fillId="20" borderId="48" applyAlignment="1" pivotButton="0" quotePrefix="0" xfId="0">
      <alignment horizontal="center" vertical="center"/>
    </xf>
    <xf numFmtId="10" fontId="23" fillId="20" borderId="0" applyAlignment="1" pivotButton="0" quotePrefix="0" xfId="0">
      <alignment horizontal="center" vertical="center"/>
    </xf>
    <xf numFmtId="10" fontId="23" fillId="12" borderId="50" applyAlignment="1" pivotButton="0" quotePrefix="0" xfId="0">
      <alignment horizontal="center" vertical="center"/>
    </xf>
    <xf numFmtId="173" fontId="23" fillId="12" borderId="50" applyAlignment="1" pivotButton="0" quotePrefix="0" xfId="0">
      <alignment horizontal="center" vertical="center"/>
    </xf>
    <xf numFmtId="0" fontId="30" fillId="12" borderId="0" pivotButton="0" quotePrefix="0" xfId="0"/>
    <xf numFmtId="0" fontId="23" fillId="12" borderId="0" applyAlignment="1" pivotButton="0" quotePrefix="0" xfId="109">
      <alignment horizontal="center"/>
    </xf>
    <xf numFmtId="168" fontId="23" fillId="13" borderId="0" applyAlignment="1" pivotButton="0" quotePrefix="0" xfId="0">
      <alignment vertical="center"/>
    </xf>
    <xf numFmtId="176" fontId="23" fillId="13" borderId="50" applyAlignment="1" pivotButton="0" quotePrefix="0" xfId="0">
      <alignment horizontal="center" vertical="center"/>
    </xf>
    <xf numFmtId="176" fontId="23" fillId="12" borderId="0" applyAlignment="1" pivotButton="0" quotePrefix="0" xfId="0">
      <alignment horizontal="center" vertical="center"/>
    </xf>
    <xf numFmtId="0" fontId="23" fillId="14" borderId="0" applyAlignment="1" pivotButton="0" quotePrefix="0" xfId="702">
      <alignment horizontal="center"/>
    </xf>
    <xf numFmtId="180" fontId="23" fillId="13" borderId="0" applyAlignment="1" pivotButton="0" quotePrefix="0" xfId="0">
      <alignment horizontal="center" vertical="center"/>
    </xf>
    <xf numFmtId="0" fontId="30" fillId="12" borderId="0" applyAlignment="1" pivotButton="0" quotePrefix="0" xfId="0">
      <alignment vertical="center"/>
    </xf>
    <xf numFmtId="1" fontId="23" fillId="13" borderId="0" applyAlignment="1" pivotButton="0" quotePrefix="0" xfId="0">
      <alignment horizontal="center" vertical="center"/>
    </xf>
    <xf numFmtId="176" fontId="30" fillId="12" borderId="0" applyAlignment="1" pivotButton="0" quotePrefix="0" xfId="0">
      <alignment horizontal="center" vertical="center"/>
    </xf>
    <xf numFmtId="1" fontId="23" fillId="13" borderId="49" applyAlignment="1" pivotButton="0" quotePrefix="0" xfId="0">
      <alignment horizontal="center" vertical="center"/>
    </xf>
    <xf numFmtId="179" fontId="23" fillId="13" borderId="50" applyAlignment="1" pivotButton="0" quotePrefix="0" xfId="0">
      <alignment horizontal="center" vertical="center"/>
    </xf>
    <xf numFmtId="179" fontId="23" fillId="12" borderId="0" applyAlignment="1" pivotButton="0" quotePrefix="0" xfId="0">
      <alignment horizontal="center" vertical="center"/>
    </xf>
    <xf numFmtId="0" fontId="30" fillId="14" borderId="0" applyAlignment="1" pivotButton="0" quotePrefix="0" xfId="0">
      <alignment horizontal="center" vertical="center"/>
    </xf>
    <xf numFmtId="0" fontId="23" fillId="19" borderId="21" applyAlignment="1" pivotButton="0" quotePrefix="0" xfId="656">
      <alignment horizontal="center"/>
    </xf>
    <xf numFmtId="176" fontId="30" fillId="22" borderId="0" applyAlignment="1" pivotButton="0" quotePrefix="0" xfId="0">
      <alignment horizontal="center" vertical="center"/>
    </xf>
    <xf numFmtId="0" fontId="30" fillId="13" borderId="23" applyAlignment="1" pivotButton="0" quotePrefix="0" xfId="0">
      <alignment horizontal="center" vertical="center"/>
    </xf>
    <xf numFmtId="164" fontId="23" fillId="13" borderId="24" applyAlignment="1" pivotButton="0" quotePrefix="0" xfId="0">
      <alignment horizontal="center" vertical="center"/>
    </xf>
    <xf numFmtId="164" fontId="23" fillId="12" borderId="0" applyAlignment="1" pivotButton="0" quotePrefix="0" xfId="0">
      <alignment horizontal="center" vertical="center"/>
    </xf>
    <xf numFmtId="0" fontId="30" fillId="13" borderId="49" applyAlignment="1" pivotButton="0" quotePrefix="0" xfId="0">
      <alignment horizontal="center" vertical="center"/>
    </xf>
    <xf numFmtId="10" fontId="30" fillId="20" borderId="24" applyAlignment="1" pivotButton="0" quotePrefix="0" xfId="0">
      <alignment horizontal="center" vertical="center"/>
    </xf>
    <xf numFmtId="168" fontId="23" fillId="12" borderId="0" applyAlignment="1" pivotButton="0" quotePrefix="0" xfId="695">
      <alignment horizontal="center" vertical="center" wrapText="1"/>
    </xf>
    <xf numFmtId="10" fontId="23" fillId="20" borderId="50" applyAlignment="1" pivotButton="0" quotePrefix="0" xfId="0">
      <alignment horizontal="center" vertical="center"/>
    </xf>
    <xf numFmtId="0" fontId="23" fillId="12" borderId="49" applyAlignment="1" pivotButton="0" quotePrefix="0" xfId="0">
      <alignment horizontal="center" vertical="center"/>
    </xf>
    <xf numFmtId="0" fontId="23" fillId="23" borderId="50" applyAlignment="1" pivotButton="0" quotePrefix="0" xfId="0">
      <alignment horizontal="center" vertical="center"/>
    </xf>
    <xf numFmtId="0" fontId="23" fillId="23" borderId="51" applyAlignment="1" pivotButton="0" quotePrefix="0" xfId="0">
      <alignment horizontal="center" vertical="center"/>
    </xf>
    <xf numFmtId="1" fontId="23" fillId="13" borderId="50" applyAlignment="1" pivotButton="0" quotePrefix="0" xfId="0">
      <alignment horizontal="center" vertical="center"/>
    </xf>
    <xf numFmtId="1" fontId="23" fillId="13" borderId="51" applyAlignment="1" pivotButton="0" quotePrefix="0" xfId="0">
      <alignment horizontal="center" vertical="center"/>
    </xf>
    <xf numFmtId="0" fontId="30" fillId="20" borderId="22" applyAlignment="1" pivotButton="0" quotePrefix="0" xfId="0">
      <alignment horizontal="center" vertical="center"/>
    </xf>
    <xf numFmtId="0" fontId="30" fillId="20" borderId="23" applyAlignment="1" pivotButton="0" quotePrefix="0" xfId="0">
      <alignment horizontal="center" vertical="center"/>
    </xf>
    <xf numFmtId="0" fontId="30" fillId="20" borderId="24" applyAlignment="1" pivotButton="0" quotePrefix="0" xfId="0">
      <alignment horizontal="center" vertical="center"/>
    </xf>
    <xf numFmtId="0" fontId="30" fillId="20" borderId="48" applyAlignment="1" pivotButton="0" quotePrefix="0" xfId="0">
      <alignment horizontal="center" vertical="center"/>
    </xf>
    <xf numFmtId="0" fontId="23" fillId="20" borderId="0" applyAlignment="1" pivotButton="0" quotePrefix="0" xfId="0">
      <alignment horizontal="center" vertical="center"/>
    </xf>
    <xf numFmtId="0" fontId="23" fillId="20" borderId="50" applyAlignment="1" pivotButton="0" quotePrefix="0" xfId="0">
      <alignment horizontal="center" vertical="center"/>
    </xf>
    <xf numFmtId="0" fontId="30" fillId="20" borderId="40" applyAlignment="1" pivotButton="0" quotePrefix="0" xfId="0">
      <alignment horizontal="center" vertical="center"/>
    </xf>
    <xf numFmtId="0" fontId="23" fillId="20" borderId="49" applyAlignment="1" pivotButton="0" quotePrefix="0" xfId="0">
      <alignment horizontal="center" vertical="center"/>
    </xf>
    <xf numFmtId="0" fontId="23" fillId="20" borderId="51" applyAlignment="1" pivotButton="0" quotePrefix="0" xfId="0">
      <alignment horizontal="center" vertical="center"/>
    </xf>
    <xf numFmtId="0" fontId="23" fillId="20" borderId="48" applyAlignment="1" pivotButton="0" quotePrefix="0" xfId="0">
      <alignment horizontal="center" vertical="center"/>
    </xf>
    <xf numFmtId="0" fontId="30" fillId="20" borderId="0" applyAlignment="1" pivotButton="0" quotePrefix="0" xfId="0">
      <alignment horizontal="center" vertical="center"/>
    </xf>
    <xf numFmtId="0" fontId="23" fillId="20" borderId="40" applyAlignment="1" pivotButton="0" quotePrefix="0" xfId="0">
      <alignment horizontal="center" vertical="center"/>
    </xf>
    <xf numFmtId="0" fontId="30" fillId="20" borderId="49" applyAlignment="1" pivotButton="0" quotePrefix="0" xfId="0">
      <alignment horizontal="center" vertical="center"/>
    </xf>
    <xf numFmtId="0" fontId="36" fillId="13" borderId="53" applyAlignment="1" pivotButton="0" quotePrefix="0" xfId="0">
      <alignment horizontal="right" wrapText="1"/>
    </xf>
    <xf numFmtId="0" fontId="36" fillId="13" borderId="54" applyAlignment="1" pivotButton="0" quotePrefix="0" xfId="0">
      <alignment horizontal="center" wrapText="1"/>
    </xf>
    <xf numFmtId="0" fontId="36" fillId="13" borderId="54" applyAlignment="1" pivotButton="0" quotePrefix="0" xfId="0">
      <alignment horizontal="right" wrapText="1"/>
    </xf>
    <xf numFmtId="10" fontId="36" fillId="13" borderId="54" applyAlignment="1" pivotButton="0" quotePrefix="0" xfId="0">
      <alignment horizontal="right" wrapText="1"/>
    </xf>
    <xf numFmtId="0" fontId="30" fillId="24" borderId="35" applyAlignment="1" pivotButton="0" quotePrefix="0" xfId="170">
      <alignment horizontal="center" vertical="center"/>
    </xf>
    <xf numFmtId="0" fontId="36" fillId="13" borderId="55" applyAlignment="1" pivotButton="0" quotePrefix="0" xfId="0">
      <alignment horizontal="right" wrapText="1"/>
    </xf>
    <xf numFmtId="0" fontId="36" fillId="13" borderId="56" applyAlignment="1" pivotButton="0" quotePrefix="0" xfId="0">
      <alignment horizontal="center" wrapText="1"/>
    </xf>
    <xf numFmtId="0" fontId="36" fillId="13" borderId="56" applyAlignment="1" pivotButton="0" quotePrefix="0" xfId="0">
      <alignment horizontal="right" wrapText="1"/>
    </xf>
    <xf numFmtId="10" fontId="36" fillId="13" borderId="56" applyAlignment="1" pivotButton="0" quotePrefix="0" xfId="0">
      <alignment horizontal="right" wrapText="1"/>
    </xf>
    <xf numFmtId="182" fontId="30" fillId="25" borderId="35" applyAlignment="1" pivotButton="0" quotePrefix="0" xfId="170">
      <alignment horizontal="center" vertical="center"/>
    </xf>
    <xf numFmtId="0" fontId="36" fillId="13" borderId="55" applyAlignment="1" pivotButton="0" quotePrefix="0" xfId="0">
      <alignment horizontal="center" wrapText="1"/>
    </xf>
    <xf numFmtId="0" fontId="30" fillId="13" borderId="57" applyAlignment="1" pivotButton="0" quotePrefix="0" xfId="0">
      <alignment horizontal="center" vertical="center" wrapText="1"/>
    </xf>
    <xf numFmtId="0" fontId="30" fillId="13" borderId="58" applyAlignment="1" pivotButton="0" quotePrefix="0" xfId="0">
      <alignment horizontal="center" vertical="center" wrapText="1"/>
    </xf>
    <xf numFmtId="0" fontId="30" fillId="13" borderId="59" applyAlignment="1" pivotButton="0" quotePrefix="0" xfId="0">
      <alignment horizontal="center" vertical="center" wrapText="1"/>
    </xf>
    <xf numFmtId="4" fontId="36" fillId="13" borderId="56" applyAlignment="1" pivotButton="0" quotePrefix="0" xfId="0">
      <alignment horizontal="right" wrapText="1"/>
    </xf>
    <xf numFmtId="179" fontId="36" fillId="13" borderId="56" applyAlignment="1" pivotButton="0" quotePrefix="0" xfId="0">
      <alignment horizontal="right" wrapText="1"/>
    </xf>
    <xf numFmtId="0" fontId="36" fillId="13" borderId="60" applyAlignment="1" pivotButton="0" quotePrefix="0" xfId="0">
      <alignment horizontal="center" wrapText="1"/>
    </xf>
    <xf numFmtId="0" fontId="36" fillId="13" borderId="61" applyAlignment="1" pivotButton="0" quotePrefix="0" xfId="0">
      <alignment horizontal="right" wrapText="1"/>
    </xf>
    <xf numFmtId="4" fontId="36" fillId="13" borderId="61" applyAlignment="1" pivotButton="0" quotePrefix="0" xfId="0">
      <alignment horizontal="right" wrapText="1"/>
    </xf>
    <xf numFmtId="179" fontId="36" fillId="13" borderId="61" applyAlignment="1" pivotButton="0" quotePrefix="0" xfId="0">
      <alignment horizontal="right" wrapText="1"/>
    </xf>
    <xf numFmtId="0" fontId="23" fillId="12" borderId="40" applyAlignment="1" pivotButton="0" quotePrefix="0" xfId="0">
      <alignment horizontal="center" vertical="center"/>
    </xf>
    <xf numFmtId="0" fontId="36" fillId="13" borderId="62" applyAlignment="1" pivotButton="0" quotePrefix="0" xfId="0">
      <alignment wrapText="1"/>
    </xf>
    <xf numFmtId="3" fontId="36" fillId="13" borderId="63" applyAlignment="1" pivotButton="0" quotePrefix="0" xfId="0">
      <alignment horizontal="right" wrapText="1"/>
    </xf>
    <xf numFmtId="0" fontId="36" fillId="13" borderId="64" applyAlignment="1" pivotButton="0" quotePrefix="0" xfId="0">
      <alignment wrapText="1"/>
    </xf>
    <xf numFmtId="3" fontId="36" fillId="13" borderId="65" applyAlignment="1" pivotButton="0" quotePrefix="0" xfId="0">
      <alignment horizontal="right" wrapText="1"/>
    </xf>
    <xf numFmtId="0" fontId="30" fillId="26" borderId="40" applyAlignment="1" pivotButton="0" quotePrefix="0" xfId="0">
      <alignment horizontal="center" vertical="center"/>
    </xf>
    <xf numFmtId="0" fontId="23" fillId="26" borderId="49" applyAlignment="1" pivotButton="0" quotePrefix="0" xfId="0">
      <alignment horizontal="center" vertical="center"/>
    </xf>
    <xf numFmtId="10" fontId="36" fillId="13" borderId="63" applyAlignment="1" pivotButton="0" quotePrefix="0" xfId="0">
      <alignment horizontal="right" wrapText="1"/>
    </xf>
    <xf numFmtId="10" fontId="36" fillId="13" borderId="65" applyAlignment="1" pivotButton="0" quotePrefix="0" xfId="0">
      <alignment horizontal="right" wrapText="1"/>
    </xf>
    <xf numFmtId="0" fontId="37" fillId="18" borderId="22" applyAlignment="1" pivotButton="0" quotePrefix="0" xfId="695">
      <alignment horizontal="center" vertical="center"/>
    </xf>
    <xf numFmtId="0" fontId="37" fillId="18" borderId="23" applyAlignment="1" pivotButton="0" quotePrefix="0" xfId="695">
      <alignment horizontal="center" vertical="center"/>
    </xf>
    <xf numFmtId="0" fontId="36" fillId="13" borderId="66" applyAlignment="1" pivotButton="0" quotePrefix="0" xfId="0">
      <alignment horizontal="right" wrapText="1"/>
    </xf>
    <xf numFmtId="0" fontId="36" fillId="13" borderId="67" applyAlignment="1" pivotButton="0" quotePrefix="0" xfId="0">
      <alignment horizontal="right" wrapText="1"/>
    </xf>
    <xf numFmtId="168" fontId="23" fillId="18" borderId="0" applyAlignment="1" pivotButton="0" quotePrefix="0" xfId="0">
      <alignment horizontal="center" vertical="center"/>
    </xf>
    <xf numFmtId="169" fontId="30" fillId="18" borderId="0" applyAlignment="1" pivotButton="0" quotePrefix="0" xfId="693">
      <alignment horizontal="center" vertical="center"/>
    </xf>
    <xf numFmtId="169" fontId="30" fillId="18" borderId="49" applyAlignment="1" pivotButton="0" quotePrefix="0" xfId="693">
      <alignment horizontal="center" vertical="center"/>
    </xf>
    <xf numFmtId="168" fontId="23" fillId="18" borderId="49" applyAlignment="1" pivotButton="0" quotePrefix="0" xfId="0">
      <alignment horizontal="center" vertical="center"/>
    </xf>
    <xf numFmtId="0" fontId="23" fillId="24" borderId="50" applyAlignment="1" pivotButton="0" quotePrefix="0" xfId="0">
      <alignment horizontal="center" vertical="center"/>
    </xf>
    <xf numFmtId="0" fontId="23" fillId="12" borderId="50" applyAlignment="1" pivotButton="0" quotePrefix="0" xfId="0">
      <alignment horizontal="center" vertical="center"/>
    </xf>
    <xf numFmtId="0" fontId="23" fillId="18" borderId="0" applyAlignment="1" pivotButton="0" quotePrefix="0" xfId="0">
      <alignment horizontal="center" vertical="center" wrapText="1"/>
    </xf>
    <xf numFmtId="0" fontId="23" fillId="13" borderId="0" applyAlignment="1" pivotButton="0" quotePrefix="0" xfId="0">
      <alignment horizontal="center" vertical="center" wrapText="1"/>
    </xf>
    <xf numFmtId="0" fontId="37" fillId="18" borderId="24" applyAlignment="1" pivotButton="0" quotePrefix="0" xfId="695">
      <alignment horizontal="center" vertical="center"/>
    </xf>
    <xf numFmtId="181" fontId="30" fillId="12" borderId="0" applyAlignment="1" pivotButton="0" quotePrefix="0" xfId="704">
      <alignment horizontal="center" vertical="center"/>
    </xf>
    <xf numFmtId="168" fontId="23" fillId="18" borderId="50" applyAlignment="1" pivotButton="0" quotePrefix="0" xfId="0">
      <alignment horizontal="center" vertical="center"/>
    </xf>
    <xf numFmtId="0" fontId="23" fillId="18" borderId="51" applyAlignment="1" pivotButton="0" quotePrefix="0" xfId="0">
      <alignment horizontal="center" vertical="center"/>
    </xf>
    <xf numFmtId="0" fontId="23" fillId="12" borderId="51" applyAlignment="1" pivotButton="0" quotePrefix="0" xfId="0">
      <alignment horizontal="center" vertical="center"/>
    </xf>
    <xf numFmtId="3" fontId="36" fillId="13" borderId="68" applyAlignment="1" pivotButton="0" quotePrefix="0" xfId="0">
      <alignment horizontal="right" wrapText="1"/>
    </xf>
    <xf numFmtId="3" fontId="36" fillId="13" borderId="69" applyAlignment="1" pivotButton="0" quotePrefix="0" xfId="0">
      <alignment horizontal="right" wrapText="1"/>
    </xf>
    <xf numFmtId="183" fontId="23" fillId="13" borderId="0" applyAlignment="1" pivotButton="0" quotePrefix="0" xfId="0">
      <alignment horizontal="center" vertical="center"/>
    </xf>
    <xf numFmtId="0" fontId="23" fillId="26" borderId="51" applyAlignment="1" pivotButton="0" quotePrefix="0" xfId="0">
      <alignment horizontal="center" vertical="center"/>
    </xf>
    <xf numFmtId="10" fontId="36" fillId="13" borderId="68" applyAlignment="1" pivotButton="0" quotePrefix="0" xfId="0">
      <alignment horizontal="right" wrapText="1"/>
    </xf>
    <xf numFmtId="10" fontId="36" fillId="13" borderId="69" applyAlignment="1" pivotButton="0" quotePrefix="0" xfId="0">
      <alignment horizontal="right" wrapText="1"/>
    </xf>
    <xf numFmtId="0" fontId="30" fillId="27" borderId="0" applyAlignment="1" pivotButton="0" quotePrefix="0" xfId="170">
      <alignment horizontal="center"/>
    </xf>
    <xf numFmtId="167" fontId="23" fillId="18" borderId="0" applyAlignment="1" applyProtection="1" pivotButton="0" quotePrefix="0" xfId="0">
      <alignment horizontal="center" vertical="center"/>
      <protection locked="1" hidden="1"/>
    </xf>
    <xf numFmtId="166" fontId="23" fillId="13" borderId="0" applyAlignment="1" pivotButton="0" quotePrefix="0" xfId="0">
      <alignment horizontal="center" vertical="center"/>
    </xf>
    <xf numFmtId="183" fontId="23" fillId="13" borderId="0" applyAlignment="1" pivotButton="0" quotePrefix="0" xfId="0">
      <alignment horizontal="center" vertical="center" wrapText="1"/>
    </xf>
    <xf numFmtId="2" fontId="23" fillId="13" borderId="21" applyAlignment="1" pivotButton="0" quotePrefix="0" xfId="170">
      <alignment horizontal="center" vertical="center"/>
    </xf>
    <xf numFmtId="2" fontId="23" fillId="18" borderId="21" applyAlignment="1" pivotButton="0" quotePrefix="0" xfId="170">
      <alignment horizontal="center" vertical="center"/>
    </xf>
    <xf numFmtId="184" fontId="23" fillId="13" borderId="21" applyAlignment="1" pivotButton="0" quotePrefix="0" xfId="170">
      <alignment horizontal="center" vertical="center"/>
    </xf>
    <xf numFmtId="168" fontId="23" fillId="12" borderId="0" applyAlignment="1" pivotButton="0" quotePrefix="0" xfId="0">
      <alignment horizontal="center" vertical="center"/>
    </xf>
    <xf numFmtId="0" fontId="30" fillId="18" borderId="50" applyAlignment="1" pivotButton="0" quotePrefix="0" xfId="0">
      <alignment horizontal="center" vertical="center" wrapText="1"/>
    </xf>
    <xf numFmtId="0" fontId="23" fillId="13" borderId="50" applyAlignment="1" pivotButton="0" quotePrefix="0" xfId="0">
      <alignment horizontal="center" vertical="center" wrapText="1"/>
    </xf>
    <xf numFmtId="180" fontId="23" fillId="13" borderId="50" applyAlignment="1" pivotButton="0" quotePrefix="0" xfId="0">
      <alignment horizontal="center" vertical="center" wrapText="1"/>
    </xf>
    <xf numFmtId="176" fontId="23" fillId="13" borderId="50" applyAlignment="1" pivotButton="0" quotePrefix="0" xfId="0">
      <alignment horizontal="center" vertical="center" wrapText="1"/>
    </xf>
    <xf numFmtId="0" fontId="30" fillId="19" borderId="22" applyAlignment="1" pivotButton="0" quotePrefix="0" xfId="0">
      <alignment vertical="center"/>
    </xf>
    <xf numFmtId="0" fontId="30" fillId="19" borderId="48" applyAlignment="1" pivotButton="0" quotePrefix="0" xfId="0">
      <alignment vertical="center"/>
    </xf>
    <xf numFmtId="0" fontId="30" fillId="19" borderId="40" applyAlignment="1" pivotButton="0" quotePrefix="0" xfId="0">
      <alignment vertical="center"/>
    </xf>
    <xf numFmtId="0" fontId="30" fillId="18" borderId="40" applyAlignment="1" pivotButton="0" quotePrefix="0" xfId="0">
      <alignment horizontal="center" vertical="center" wrapText="1"/>
    </xf>
    <xf numFmtId="185" fontId="23" fillId="13" borderId="51" applyAlignment="1" pivotButton="0" quotePrefix="0" xfId="0">
      <alignment horizontal="center" vertical="center" wrapText="1"/>
    </xf>
    <xf numFmtId="0" fontId="30" fillId="19" borderId="22" applyAlignment="1" pivotButton="0" quotePrefix="0" xfId="0">
      <alignment horizontal="center" vertical="center"/>
    </xf>
    <xf numFmtId="0" fontId="30" fillId="19" borderId="48" applyAlignment="1" pivotButton="0" quotePrefix="0" xfId="0">
      <alignment horizontal="center" vertical="center"/>
    </xf>
    <xf numFmtId="0" fontId="30" fillId="19" borderId="40" applyAlignment="1" pivotButton="0" quotePrefix="0" xfId="0">
      <alignment horizontal="center" vertical="center"/>
    </xf>
    <xf numFmtId="167" fontId="23" fillId="19" borderId="20" applyAlignment="1" pivotButton="0" quotePrefix="0" xfId="76">
      <alignment horizontal="center"/>
    </xf>
    <xf numFmtId="10" fontId="30" fillId="20" borderId="40" applyAlignment="1" pivotButton="0" quotePrefix="0" xfId="0">
      <alignment horizontal="center" vertical="center"/>
    </xf>
    <xf numFmtId="10" fontId="23" fillId="20" borderId="49" applyAlignment="1" pivotButton="0" quotePrefix="0" xfId="0">
      <alignment horizontal="center" vertical="center"/>
    </xf>
    <xf numFmtId="167" fontId="30" fillId="20" borderId="23" applyAlignment="1" pivotButton="0" quotePrefix="0" xfId="76">
      <alignment horizontal="center"/>
    </xf>
    <xf numFmtId="167" fontId="23" fillId="20" borderId="0" applyAlignment="1" pivotButton="0" quotePrefix="0" xfId="76">
      <alignment horizontal="center"/>
    </xf>
    <xf numFmtId="10" fontId="30" fillId="20" borderId="23" applyAlignment="1" pivotButton="0" quotePrefix="0" xfId="703">
      <alignment horizontal="center" vertical="center"/>
    </xf>
    <xf numFmtId="10" fontId="23" fillId="20" borderId="0" applyAlignment="1" pivotButton="0" quotePrefix="0" xfId="703">
      <alignment horizontal="center" vertical="center"/>
    </xf>
    <xf numFmtId="167" fontId="30" fillId="19" borderId="23" applyAlignment="1" pivotButton="0" quotePrefix="0" xfId="0">
      <alignment horizontal="center" vertical="center"/>
    </xf>
    <xf numFmtId="167" fontId="30" fillId="19" borderId="0" applyAlignment="1" pivotButton="0" quotePrefix="0" xfId="0">
      <alignment horizontal="center" vertical="center"/>
    </xf>
    <xf numFmtId="167" fontId="23" fillId="19" borderId="0" applyAlignment="1" pivotButton="0" quotePrefix="0" xfId="0">
      <alignment horizontal="center" vertical="center"/>
    </xf>
    <xf numFmtId="0" fontId="23" fillId="19" borderId="49" applyAlignment="1" pivotButton="0" quotePrefix="0" xfId="0">
      <alignment horizontal="center" vertical="center"/>
    </xf>
    <xf numFmtId="0" fontId="30" fillId="19" borderId="23" applyAlignment="1" pivotButton="0" quotePrefix="0" xfId="0">
      <alignment horizontal="center" vertical="center"/>
    </xf>
    <xf numFmtId="0" fontId="30" fillId="19" borderId="24" applyAlignment="1" pivotButton="0" quotePrefix="0" xfId="0">
      <alignment horizontal="center" vertical="center"/>
    </xf>
    <xf numFmtId="0" fontId="30" fillId="19" borderId="50" applyAlignment="1" pivotButton="0" quotePrefix="0" xfId="0">
      <alignment horizontal="center" vertical="center"/>
    </xf>
    <xf numFmtId="0" fontId="30" fillId="19" borderId="0" applyAlignment="1" pivotButton="0" quotePrefix="0" xfId="0">
      <alignment horizontal="center" vertical="center"/>
    </xf>
    <xf numFmtId="0" fontId="30" fillId="19" borderId="51" applyAlignment="1" pivotButton="0" quotePrefix="0" xfId="0">
      <alignment horizontal="center" vertical="center"/>
    </xf>
    <xf numFmtId="0" fontId="30" fillId="19" borderId="49" applyAlignment="1" pivotButton="0" quotePrefix="0" xfId="0">
      <alignment horizontal="center" vertical="center"/>
    </xf>
    <xf numFmtId="0" fontId="23" fillId="19" borderId="51" applyAlignment="1" pivotButton="0" quotePrefix="0" xfId="0">
      <alignment horizontal="center" vertical="center"/>
    </xf>
    <xf numFmtId="10" fontId="23" fillId="20" borderId="51" applyAlignment="1" pivotButton="0" quotePrefix="0" xfId="0">
      <alignment horizontal="center" vertical="center"/>
    </xf>
    <xf numFmtId="167" fontId="30" fillId="20" borderId="24" applyAlignment="1" pivotButton="0" quotePrefix="0" xfId="76">
      <alignment horizontal="center"/>
    </xf>
    <xf numFmtId="167" fontId="23" fillId="20" borderId="50" applyAlignment="1" pivotButton="0" quotePrefix="0" xfId="76">
      <alignment horizontal="center"/>
    </xf>
    <xf numFmtId="10" fontId="30" fillId="20" borderId="24" applyAlignment="1" pivotButton="0" quotePrefix="0" xfId="703">
      <alignment horizontal="center" vertical="center"/>
    </xf>
    <xf numFmtId="10" fontId="23" fillId="20" borderId="50" applyAlignment="1" pivotButton="0" quotePrefix="0" xfId="703">
      <alignment horizontal="center" vertical="center"/>
    </xf>
    <xf numFmtId="167" fontId="30" fillId="19" borderId="24" applyAlignment="1" pivotButton="0" quotePrefix="0" xfId="0">
      <alignment horizontal="center" vertical="center"/>
    </xf>
    <xf numFmtId="0" fontId="30" fillId="21" borderId="0" applyAlignment="1" pivotButton="0" quotePrefix="0" xfId="0">
      <alignment horizontal="center" vertical="center"/>
    </xf>
    <xf numFmtId="167" fontId="30" fillId="19" borderId="50" applyAlignment="1" pivotButton="0" quotePrefix="0" xfId="0">
      <alignment horizontal="center" vertical="center"/>
    </xf>
    <xf numFmtId="0" fontId="23" fillId="21" borderId="0" applyAlignment="1" pivotButton="0" quotePrefix="0" xfId="0">
      <alignment horizontal="center" vertical="center"/>
    </xf>
    <xf numFmtId="0" fontId="30" fillId="22" borderId="40" applyAlignment="1" pivotButton="0" quotePrefix="0" xfId="0">
      <alignment horizontal="center" vertical="center"/>
    </xf>
    <xf numFmtId="0" fontId="23" fillId="22" borderId="49" applyAlignment="1" pivotButton="0" quotePrefix="0" xfId="0">
      <alignment horizontal="center" vertical="center"/>
    </xf>
    <xf numFmtId="0" fontId="36" fillId="13" borderId="63" applyAlignment="1" pivotButton="0" quotePrefix="0" xfId="0">
      <alignment horizontal="right" wrapText="1"/>
    </xf>
    <xf numFmtId="0" fontId="36" fillId="13" borderId="65" applyAlignment="1" pivotButton="0" quotePrefix="0" xfId="0">
      <alignment horizontal="right" wrapText="1"/>
    </xf>
    <xf numFmtId="0" fontId="36" fillId="13" borderId="70" applyAlignment="1" pivotButton="0" quotePrefix="0" xfId="0">
      <alignment wrapText="1"/>
    </xf>
    <xf numFmtId="0" fontId="36" fillId="13" borderId="71" applyAlignment="1" pivotButton="0" quotePrefix="0" xfId="0">
      <alignment horizontal="right" wrapText="1"/>
    </xf>
    <xf numFmtId="4" fontId="36" fillId="13" borderId="63" applyAlignment="1" pivotButton="0" quotePrefix="0" xfId="0">
      <alignment horizontal="right" wrapText="1"/>
    </xf>
    <xf numFmtId="4" fontId="36" fillId="13" borderId="65" applyAlignment="1" pivotButton="0" quotePrefix="0" xfId="0">
      <alignment horizontal="right" wrapText="1"/>
    </xf>
    <xf numFmtId="4" fontId="36" fillId="13" borderId="71" applyAlignment="1" pivotButton="0" quotePrefix="0" xfId="0">
      <alignment horizontal="right" wrapText="1"/>
    </xf>
    <xf numFmtId="10" fontId="36" fillId="13" borderId="71" applyAlignment="1" pivotButton="0" quotePrefix="0" xfId="0">
      <alignment horizontal="right" wrapText="1"/>
    </xf>
    <xf numFmtId="0" fontId="36" fillId="13" borderId="49" applyAlignment="1" pivotButton="0" quotePrefix="0" xfId="0">
      <alignment horizontal="right" wrapText="1"/>
    </xf>
    <xf numFmtId="0" fontId="23" fillId="24" borderId="49" applyAlignment="1" pivotButton="0" quotePrefix="0" xfId="0">
      <alignment horizontal="center" vertical="center"/>
    </xf>
    <xf numFmtId="0" fontId="23" fillId="24" borderId="51" applyAlignment="1" pivotButton="0" quotePrefix="0" xfId="0">
      <alignment horizontal="center" vertical="center"/>
    </xf>
    <xf numFmtId="4" fontId="23" fillId="24" borderId="0" applyAlignment="1" pivotButton="0" quotePrefix="0" xfId="0">
      <alignment horizontal="center" vertical="center" wrapText="1"/>
    </xf>
    <xf numFmtId="3" fontId="23" fillId="24" borderId="0" applyAlignment="1" pivotButton="0" quotePrefix="0" xfId="0">
      <alignment horizontal="center" vertical="center" wrapText="1"/>
    </xf>
    <xf numFmtId="4" fontId="23" fillId="24" borderId="49" applyAlignment="1" pivotButton="0" quotePrefix="0" xfId="0">
      <alignment horizontal="center" vertical="center" wrapText="1"/>
    </xf>
    <xf numFmtId="3" fontId="23" fillId="24" borderId="49" applyAlignment="1" pivotButton="0" quotePrefix="0" xfId="0">
      <alignment horizontal="center" vertical="center" wrapText="1"/>
    </xf>
    <xf numFmtId="0" fontId="23" fillId="22" borderId="51" applyAlignment="1" pivotButton="0" quotePrefix="0" xfId="0">
      <alignment horizontal="center" vertical="center"/>
    </xf>
    <xf numFmtId="0" fontId="30" fillId="24" borderId="24" applyAlignment="1" pivotButton="0" quotePrefix="0" xfId="0">
      <alignment horizontal="center" vertical="center"/>
    </xf>
    <xf numFmtId="186" fontId="23" fillId="24" borderId="0" applyAlignment="1" pivotButton="0" quotePrefix="0" xfId="0">
      <alignment horizontal="center" vertical="center" wrapText="1"/>
    </xf>
    <xf numFmtId="186" fontId="23" fillId="24" borderId="49" applyAlignment="1" pivotButton="0" quotePrefix="0" xfId="0">
      <alignment horizontal="center" vertical="center" wrapText="1"/>
    </xf>
    <xf numFmtId="4" fontId="23" fillId="24" borderId="49" applyAlignment="1" pivotButton="0" quotePrefix="0" xfId="0">
      <alignment horizontal="center" vertical="center"/>
    </xf>
    <xf numFmtId="0" fontId="23" fillId="12" borderId="50" applyAlignment="1" pivotButton="0" quotePrefix="0" xfId="0">
      <alignment vertical="center"/>
    </xf>
    <xf numFmtId="173" fontId="22" fillId="19" borderId="24" applyAlignment="1" pivotButton="0" quotePrefix="0" xfId="0">
      <alignment horizontal="center" vertical="center"/>
    </xf>
    <xf numFmtId="173" fontId="22" fillId="19" borderId="50" applyAlignment="1" pivotButton="0" quotePrefix="0" xfId="0">
      <alignment horizontal="center" vertical="center"/>
    </xf>
    <xf numFmtId="173" fontId="22" fillId="19" borderId="51" applyAlignment="1" pivotButton="0" quotePrefix="0" xfId="0">
      <alignment horizontal="center" vertical="center"/>
    </xf>
    <xf numFmtId="0" fontId="26" fillId="18" borderId="0" applyAlignment="1" pivotButton="0" quotePrefix="0" xfId="170">
      <alignment horizontal="center"/>
    </xf>
    <xf numFmtId="0" fontId="22" fillId="18" borderId="0" applyAlignment="1" pivotButton="0" quotePrefix="0" xfId="170">
      <alignment horizontal="center"/>
    </xf>
    <xf numFmtId="0" fontId="26" fillId="24" borderId="21" applyAlignment="1" pivotButton="0" quotePrefix="0" xfId="170">
      <alignment horizontal="center" vertical="center"/>
    </xf>
    <xf numFmtId="182" fontId="19" fillId="24" borderId="21" applyAlignment="1" pivotButton="0" quotePrefix="0" xfId="170">
      <alignment horizontal="center" vertical="center"/>
    </xf>
    <xf numFmtId="182" fontId="19" fillId="25" borderId="21" applyAlignment="1" pivotButton="0" quotePrefix="0" xfId="170">
      <alignment horizontal="center" vertical="center"/>
    </xf>
    <xf numFmtId="10" fontId="19" fillId="12" borderId="0" applyAlignment="1" pivotButton="0" quotePrefix="0" xfId="703">
      <alignment horizontal="center" vertical="center"/>
    </xf>
    <xf numFmtId="10" fontId="29" fillId="12" borderId="0" applyAlignment="1" pivotButton="0" quotePrefix="0" xfId="703">
      <alignment horizontal="center" vertical="center"/>
    </xf>
    <xf numFmtId="0" fontId="39" fillId="14" borderId="0" applyAlignment="1" pivotButton="0" quotePrefix="0" xfId="0">
      <alignment horizontal="center" vertical="center"/>
    </xf>
    <xf numFmtId="0" fontId="40" fillId="14" borderId="0" applyAlignment="1" pivotButton="0" quotePrefix="0" xfId="0">
      <alignment horizontal="center" vertical="center"/>
    </xf>
    <xf numFmtId="0" fontId="41" fillId="14" borderId="0" applyAlignment="1" pivotButton="0" quotePrefix="0" xfId="0">
      <alignment horizontal="center" vertical="center"/>
    </xf>
    <xf numFmtId="0" fontId="41" fillId="14" borderId="0" applyAlignment="1" pivotButton="0" quotePrefix="0" xfId="0">
      <alignment vertical="center"/>
    </xf>
    <xf numFmtId="0" fontId="26" fillId="13" borderId="0" applyAlignment="1" pivotButton="0" quotePrefix="0" xfId="0">
      <alignment horizontal="center" vertical="center"/>
    </xf>
    <xf numFmtId="0" fontId="26" fillId="13" borderId="50" applyAlignment="1" pivotButton="0" quotePrefix="0" xfId="0">
      <alignment horizontal="center" vertical="center"/>
    </xf>
    <xf numFmtId="0" fontId="43" fillId="14" borderId="0" applyAlignment="1" pivotButton="0" quotePrefix="0" xfId="0">
      <alignment horizontal="center" vertical="center"/>
    </xf>
    <xf numFmtId="0" fontId="6" fillId="14" borderId="0" applyAlignment="1" pivotButton="0" quotePrefix="0" xfId="0">
      <alignment horizontal="center" vertical="center"/>
    </xf>
    <xf numFmtId="167" fontId="6" fillId="14" borderId="0" applyAlignment="1" pivotButton="0" quotePrefix="0" xfId="0">
      <alignment horizontal="center" vertical="center"/>
    </xf>
    <xf numFmtId="168" fontId="6" fillId="14" borderId="0" applyAlignment="1" pivotButton="0" quotePrefix="0" xfId="0">
      <alignment horizontal="center" vertical="center"/>
    </xf>
    <xf numFmtId="0" fontId="1" fillId="14" borderId="0" applyAlignment="1" pivotButton="0" quotePrefix="0" xfId="0">
      <alignment horizontal="center" vertical="center"/>
    </xf>
    <xf numFmtId="0" fontId="44" fillId="14" borderId="0" applyAlignment="1" pivotButton="0" quotePrefix="0" xfId="0">
      <alignment horizontal="center" vertical="center"/>
    </xf>
    <xf numFmtId="0" fontId="45" fillId="14" borderId="0" applyAlignment="1" pivotButton="0" quotePrefix="0" xfId="0">
      <alignment horizontal="center" vertical="center"/>
    </xf>
    <xf numFmtId="0" fontId="46" fillId="14" borderId="0" applyAlignment="1" pivotButton="0" quotePrefix="0" xfId="0">
      <alignment horizontal="center" vertical="center"/>
    </xf>
    <xf numFmtId="168" fontId="45" fillId="14" borderId="0" applyAlignment="1" pivotButton="0" quotePrefix="0" xfId="0">
      <alignment horizontal="center" vertical="center"/>
    </xf>
    <xf numFmtId="167" fontId="22" fillId="18" borderId="21" applyAlignment="1" pivotButton="0" quotePrefix="0" xfId="76">
      <alignment horizontal="center"/>
    </xf>
    <xf numFmtId="0" fontId="26" fillId="13" borderId="22" applyAlignment="1" pivotButton="0" quotePrefix="0" xfId="0">
      <alignment horizontal="center" vertical="center"/>
    </xf>
    <xf numFmtId="0" fontId="26" fillId="13" borderId="24" applyAlignment="1" pivotButton="0" quotePrefix="0" xfId="0">
      <alignment horizontal="center" vertical="center"/>
    </xf>
    <xf numFmtId="167" fontId="26" fillId="12" borderId="0" applyAlignment="1" pivotButton="0" quotePrefix="0" xfId="0">
      <alignment horizontal="center" vertical="center"/>
    </xf>
    <xf numFmtId="0" fontId="40" fillId="14" borderId="0" applyAlignment="1" pivotButton="0" quotePrefix="0" xfId="0">
      <alignment vertical="center"/>
    </xf>
    <xf numFmtId="0" fontId="47" fillId="14" borderId="0" applyAlignment="1" pivotButton="0" quotePrefix="0" xfId="0">
      <alignment horizontal="center" vertical="center"/>
    </xf>
    <xf numFmtId="0" fontId="48" fillId="14" borderId="0" applyAlignment="1" pivotButton="0" quotePrefix="0" xfId="0">
      <alignment horizontal="center" vertical="center"/>
    </xf>
    <xf numFmtId="4" fontId="43" fillId="14" borderId="0" applyAlignment="1" pivotButton="0" quotePrefix="0" xfId="0">
      <alignment horizontal="center" vertical="center"/>
    </xf>
    <xf numFmtId="4" fontId="40" fillId="14" borderId="0" applyAlignment="1" pivotButton="0" quotePrefix="0" xfId="0">
      <alignment horizontal="center" vertical="center"/>
    </xf>
    <xf numFmtId="0" fontId="49" fillId="14" borderId="0" applyAlignment="1" pivotButton="0" quotePrefix="0" xfId="0">
      <alignment horizontal="center" vertical="center"/>
    </xf>
    <xf numFmtId="0" fontId="49" fillId="14" borderId="0" applyAlignment="1" pivotButton="0" quotePrefix="0" xfId="0">
      <alignment vertical="center"/>
    </xf>
    <xf numFmtId="10" fontId="50" fillId="12" borderId="0" applyAlignment="1" pivotButton="0" quotePrefix="0" xfId="0">
      <alignment horizontal="center" vertical="center"/>
    </xf>
    <xf numFmtId="182" fontId="3" fillId="24" borderId="34" applyAlignment="1" pivotButton="0" quotePrefix="0" xfId="170">
      <alignment horizontal="center" vertical="center"/>
    </xf>
    <xf numFmtId="0" fontId="44" fillId="12" borderId="0" applyAlignment="1" pivotButton="0" quotePrefix="0" xfId="0">
      <alignment horizontal="center" vertical="center"/>
    </xf>
    <xf numFmtId="0" fontId="45" fillId="12" borderId="0" applyAlignment="1" pivotButton="0" quotePrefix="0" xfId="0">
      <alignment horizontal="center" vertical="center"/>
    </xf>
    <xf numFmtId="167" fontId="45" fillId="12" borderId="0" applyAlignment="1" pivotButton="0" quotePrefix="0" xfId="0">
      <alignment horizontal="center" vertical="center"/>
    </xf>
    <xf numFmtId="168" fontId="45" fillId="12" borderId="0" applyAlignment="1" pivotButton="0" quotePrefix="0" xfId="0">
      <alignment horizontal="center" vertical="center"/>
    </xf>
    <xf numFmtId="0" fontId="40" fillId="12" borderId="0" applyAlignment="1" pivotButton="0" quotePrefix="0" xfId="0">
      <alignment horizontal="center" vertical="center"/>
    </xf>
    <xf numFmtId="0" fontId="46" fillId="12" borderId="0" applyAlignment="1" pivotButton="0" quotePrefix="0" xfId="0">
      <alignment horizontal="center" vertical="center"/>
    </xf>
    <xf numFmtId="0" fontId="39" fillId="12" borderId="0" applyAlignment="1" pivotButton="0" quotePrefix="0" xfId="0">
      <alignment horizontal="center" vertical="center"/>
    </xf>
    <xf numFmtId="0" fontId="6" fillId="12" borderId="0" applyAlignment="1" pivotButton="0" quotePrefix="0" xfId="0">
      <alignment horizontal="center" vertical="center"/>
    </xf>
    <xf numFmtId="0" fontId="49" fillId="12" borderId="0" applyAlignment="1" pivotButton="0" quotePrefix="0" xfId="0">
      <alignment horizontal="center" vertical="center"/>
    </xf>
    <xf numFmtId="0" fontId="43" fillId="12" borderId="0" applyAlignment="1" pivotButton="0" quotePrefix="0" xfId="0">
      <alignment vertical="center"/>
    </xf>
    <xf numFmtId="0" fontId="49" fillId="12" borderId="0" applyAlignment="1" pivotButton="0" quotePrefix="0" xfId="0">
      <alignment vertical="center"/>
    </xf>
    <xf numFmtId="0" fontId="43" fillId="12" borderId="0" applyAlignment="1" pivotButton="0" quotePrefix="0" xfId="0">
      <alignment horizontal="center" vertical="center"/>
    </xf>
    <xf numFmtId="0" fontId="53" fillId="12" borderId="0" applyAlignment="1" pivotButton="0" quotePrefix="0" xfId="0">
      <alignment horizontal="center" vertical="center"/>
    </xf>
    <xf numFmtId="0" fontId="43" fillId="24" borderId="0" applyAlignment="1" pivotButton="0" quotePrefix="0" xfId="0">
      <alignment horizontal="center" vertical="center"/>
    </xf>
    <xf numFmtId="4" fontId="43" fillId="24" borderId="0" applyAlignment="1" pivotButton="0" quotePrefix="0" xfId="0">
      <alignment horizontal="center" vertical="center"/>
    </xf>
    <xf numFmtId="4" fontId="43" fillId="12" borderId="0" applyAlignment="1" pivotButton="0" quotePrefix="0" xfId="0">
      <alignment horizontal="center" vertical="center"/>
    </xf>
    <xf numFmtId="0" fontId="17" fillId="0" borderId="0" applyAlignment="1" pivotButton="0" quotePrefix="0" xfId="0">
      <alignment vertical="center"/>
    </xf>
    <xf numFmtId="0" fontId="54" fillId="12" borderId="22" applyAlignment="1" pivotButton="0" quotePrefix="0" xfId="0">
      <alignment vertical="center"/>
    </xf>
    <xf numFmtId="0" fontId="54" fillId="12" borderId="23" applyAlignment="1" pivotButton="0" quotePrefix="0" xfId="0">
      <alignment vertical="center"/>
    </xf>
    <xf numFmtId="0" fontId="54" fillId="12" borderId="40" applyAlignment="1" pivotButton="0" quotePrefix="0" xfId="0">
      <alignment vertical="center"/>
    </xf>
    <xf numFmtId="0" fontId="54" fillId="12" borderId="49" applyAlignment="1" pivotButton="0" quotePrefix="0" xfId="0">
      <alignment vertical="center"/>
    </xf>
    <xf numFmtId="0" fontId="26" fillId="12" borderId="40" applyAlignment="1" pivotButton="0" quotePrefix="0" xfId="0">
      <alignment vertical="center"/>
    </xf>
    <xf numFmtId="0" fontId="26" fillId="12" borderId="49" applyAlignment="1" pivotButton="0" quotePrefix="0" xfId="0">
      <alignment vertical="center"/>
    </xf>
    <xf numFmtId="0" fontId="56" fillId="19" borderId="48" applyAlignment="1" pivotButton="0" quotePrefix="0" xfId="0">
      <alignment horizontal="center" vertical="center" wrapText="1"/>
    </xf>
    <xf numFmtId="0" fontId="56" fillId="19" borderId="0" applyAlignment="1" pivotButton="0" quotePrefix="0" xfId="0">
      <alignment horizontal="center" vertical="center" wrapText="1"/>
    </xf>
    <xf numFmtId="0" fontId="56" fillId="19" borderId="50" applyAlignment="1" pivotButton="0" quotePrefix="0" xfId="0">
      <alignment horizontal="center" vertical="center" wrapText="1"/>
    </xf>
    <xf numFmtId="4" fontId="56" fillId="13" borderId="48" applyAlignment="1" pivotButton="0" quotePrefix="0" xfId="456">
      <alignment vertical="center" wrapText="1"/>
    </xf>
    <xf numFmtId="4" fontId="56" fillId="13" borderId="0" applyAlignment="1" pivotButton="0" quotePrefix="0" xfId="456">
      <alignment vertical="center" wrapText="1"/>
    </xf>
    <xf numFmtId="0" fontId="56" fillId="13" borderId="0" applyAlignment="1" pivotButton="0" quotePrefix="0" xfId="456">
      <alignment vertical="center" wrapText="1"/>
    </xf>
    <xf numFmtId="4" fontId="56" fillId="13" borderId="50" applyAlignment="1" pivotButton="0" quotePrefix="0" xfId="456">
      <alignment horizontal="center" vertical="center" wrapText="1"/>
    </xf>
    <xf numFmtId="0" fontId="56" fillId="13" borderId="48" applyAlignment="1" pivotButton="0" quotePrefix="0" xfId="456">
      <alignment horizontal="right" vertical="center" wrapText="1"/>
    </xf>
    <xf numFmtId="0" fontId="56" fillId="13" borderId="0" applyAlignment="1" pivotButton="0" quotePrefix="0" xfId="456">
      <alignment horizontal="right" vertical="center" wrapText="1"/>
    </xf>
    <xf numFmtId="0" fontId="56" fillId="13" borderId="48" applyAlignment="1" pivotButton="0" quotePrefix="0" xfId="456">
      <alignment vertical="center" wrapText="1"/>
    </xf>
    <xf numFmtId="4" fontId="56" fillId="13" borderId="0" applyAlignment="1" pivotButton="0" quotePrefix="0" xfId="456">
      <alignment horizontal="right" vertical="center" wrapText="1"/>
    </xf>
    <xf numFmtId="0" fontId="56" fillId="13" borderId="40" applyAlignment="1" pivotButton="0" quotePrefix="0" xfId="456">
      <alignment horizontal="right" vertical="center" wrapText="1"/>
    </xf>
    <xf numFmtId="4" fontId="56" fillId="13" borderId="49" applyAlignment="1" pivotButton="0" quotePrefix="0" xfId="456">
      <alignment horizontal="right" vertical="center" wrapText="1"/>
    </xf>
    <xf numFmtId="0" fontId="55" fillId="18" borderId="21" applyAlignment="1" pivotButton="0" quotePrefix="0" xfId="0">
      <alignment horizontal="center" vertical="center"/>
    </xf>
    <xf numFmtId="0" fontId="56" fillId="13" borderId="40" applyAlignment="1" pivotButton="0" quotePrefix="0" xfId="456">
      <alignment vertical="center" wrapText="1"/>
    </xf>
    <xf numFmtId="0" fontId="56" fillId="13" borderId="49" applyAlignment="1" pivotButton="0" quotePrefix="0" xfId="456">
      <alignment horizontal="right" vertical="center" wrapText="1"/>
    </xf>
    <xf numFmtId="4" fontId="56" fillId="13" borderId="51" applyAlignment="1" pivotButton="0" quotePrefix="0" xfId="456">
      <alignment horizontal="center" vertical="center" wrapText="1"/>
    </xf>
    <xf numFmtId="0" fontId="26" fillId="13" borderId="22" applyAlignment="1" pivotButton="0" quotePrefix="0" xfId="0">
      <alignment vertical="center"/>
    </xf>
    <xf numFmtId="0" fontId="26" fillId="13" borderId="23" applyAlignment="1" pivotButton="0" quotePrefix="0" xfId="0">
      <alignment vertical="center"/>
    </xf>
    <xf numFmtId="0" fontId="26" fillId="13" borderId="24" applyAlignment="1" pivotButton="0" quotePrefix="0" xfId="0">
      <alignment vertical="center"/>
    </xf>
    <xf numFmtId="0" fontId="55" fillId="13" borderId="21" applyAlignment="1" pivotButton="0" quotePrefix="0" xfId="0">
      <alignment vertical="center"/>
    </xf>
    <xf numFmtId="0" fontId="56" fillId="13" borderId="50" applyAlignment="1" pivotButton="0" quotePrefix="0" xfId="0">
      <alignment horizontal="center" vertical="center" wrapText="1"/>
    </xf>
    <xf numFmtId="176" fontId="58" fillId="13" borderId="21" applyAlignment="1" pivotButton="0" quotePrefix="0" xfId="170">
      <alignment horizontal="center" vertical="center"/>
    </xf>
    <xf numFmtId="182" fontId="58" fillId="13" borderId="21" applyAlignment="1" pivotButton="0" quotePrefix="0" xfId="170">
      <alignment horizontal="center" vertical="center"/>
    </xf>
    <xf numFmtId="167" fontId="26" fillId="13" borderId="21" applyAlignment="1" pivotButton="0" quotePrefix="0" xfId="0">
      <alignment vertical="center"/>
    </xf>
    <xf numFmtId="4" fontId="56" fillId="13" borderId="50" applyAlignment="1" pivotButton="0" quotePrefix="0" xfId="456">
      <alignment horizontal="right" vertical="center" wrapText="1"/>
    </xf>
    <xf numFmtId="0" fontId="56" fillId="13" borderId="51" applyAlignment="1" pivotButton="0" quotePrefix="0" xfId="456">
      <alignment horizontal="right" vertical="center" wrapText="1"/>
    </xf>
    <xf numFmtId="0" fontId="56" fillId="19" borderId="22" applyAlignment="1" pivotButton="0" quotePrefix="0" xfId="0">
      <alignment horizontal="center" vertical="center" wrapText="1"/>
    </xf>
    <xf numFmtId="0" fontId="56" fillId="19" borderId="23" applyAlignment="1" pivotButton="0" quotePrefix="0" xfId="0">
      <alignment horizontal="center" vertical="center" wrapText="1"/>
    </xf>
    <xf numFmtId="0" fontId="56" fillId="13" borderId="50" applyAlignment="1" pivotButton="0" quotePrefix="0" xfId="456">
      <alignment horizontal="right" vertical="center" wrapText="1"/>
    </xf>
    <xf numFmtId="0" fontId="29" fillId="19" borderId="22" applyAlignment="1" pivotButton="0" quotePrefix="0" xfId="689">
      <alignment horizontal="center" vertical="center"/>
    </xf>
    <xf numFmtId="0" fontId="29" fillId="19" borderId="23" applyAlignment="1" pivotButton="0" quotePrefix="0" xfId="689">
      <alignment horizontal="center" vertical="center"/>
    </xf>
    <xf numFmtId="0" fontId="29" fillId="19" borderId="24" applyAlignment="1" pivotButton="0" quotePrefix="0" xfId="689">
      <alignment horizontal="center" vertical="center"/>
    </xf>
    <xf numFmtId="0" fontId="29" fillId="19" borderId="48" applyAlignment="1" pivotButton="0" quotePrefix="0" xfId="689">
      <alignment horizontal="center" vertical="center"/>
    </xf>
    <xf numFmtId="0" fontId="29" fillId="19" borderId="0" applyAlignment="1" pivotButton="0" quotePrefix="0" xfId="689">
      <alignment horizontal="center" vertical="center"/>
    </xf>
    <xf numFmtId="0" fontId="29" fillId="19" borderId="50" applyAlignment="1" pivotButton="0" quotePrefix="0" xfId="689">
      <alignment horizontal="center" vertical="center"/>
    </xf>
    <xf numFmtId="0" fontId="29" fillId="19" borderId="40" applyAlignment="1" pivotButton="0" quotePrefix="0" xfId="689">
      <alignment horizontal="center" vertical="center"/>
    </xf>
    <xf numFmtId="0" fontId="29" fillId="19" borderId="49" applyAlignment="1" pivotButton="0" quotePrefix="0" xfId="689">
      <alignment horizontal="center" vertical="center"/>
    </xf>
    <xf numFmtId="0" fontId="26" fillId="19" borderId="51" applyAlignment="1" pivotButton="0" quotePrefix="0" xfId="689">
      <alignment vertical="center"/>
    </xf>
    <xf numFmtId="0" fontId="54" fillId="12" borderId="24" applyAlignment="1" pivotButton="0" quotePrefix="0" xfId="0">
      <alignment vertical="center"/>
    </xf>
    <xf numFmtId="0" fontId="54" fillId="12" borderId="51" applyAlignment="1" pivotButton="0" quotePrefix="0" xfId="0">
      <alignment vertical="center"/>
    </xf>
    <xf numFmtId="0" fontId="26" fillId="12" borderId="51" applyAlignment="1" pivotButton="0" quotePrefix="0" xfId="0">
      <alignment vertical="center"/>
    </xf>
    <xf numFmtId="0" fontId="30" fillId="19" borderId="22" applyAlignment="1" pivotButton="0" quotePrefix="0" xfId="692">
      <alignment horizontal="center" vertical="center"/>
    </xf>
    <xf numFmtId="0" fontId="59" fillId="19" borderId="23" applyAlignment="1" pivotButton="0" quotePrefix="0" xfId="701">
      <alignment horizontal="center" vertical="center"/>
    </xf>
    <xf numFmtId="10" fontId="56" fillId="13" borderId="0" applyAlignment="1" pivotButton="0" quotePrefix="0" xfId="456">
      <alignment horizontal="right" vertical="center" wrapText="1"/>
    </xf>
    <xf numFmtId="0" fontId="30" fillId="19" borderId="48" applyAlignment="1" pivotButton="0" quotePrefix="0" xfId="692">
      <alignment horizontal="center" vertical="center"/>
    </xf>
    <xf numFmtId="0" fontId="22" fillId="19" borderId="48" applyAlignment="1" pivotButton="0" quotePrefix="0" xfId="0">
      <alignment horizontal="center" vertical="center"/>
    </xf>
    <xf numFmtId="10" fontId="56" fillId="13" borderId="49" applyAlignment="1" pivotButton="0" quotePrefix="0" xfId="456">
      <alignment horizontal="right" vertical="center" wrapText="1"/>
    </xf>
    <xf numFmtId="0" fontId="56" fillId="19" borderId="24" applyAlignment="1" pivotButton="0" quotePrefix="0" xfId="0">
      <alignment horizontal="center" vertical="center" wrapText="1"/>
    </xf>
    <xf numFmtId="168" fontId="22" fillId="19" borderId="49" applyAlignment="1" pivotButton="0" quotePrefix="0" xfId="0">
      <alignment horizontal="center" vertical="center"/>
    </xf>
    <xf numFmtId="0" fontId="22" fillId="19" borderId="23" applyAlignment="1" pivotButton="0" quotePrefix="0" xfId="0">
      <alignment horizontal="center" vertical="center"/>
    </xf>
    <xf numFmtId="169" fontId="19" fillId="19" borderId="23" applyAlignment="1" pivotButton="0" quotePrefix="0" xfId="693">
      <alignment horizontal="center" vertical="center"/>
    </xf>
    <xf numFmtId="168" fontId="22" fillId="19" borderId="24" applyAlignment="1" pivotButton="0" quotePrefix="0" xfId="0">
      <alignment horizontal="center" vertical="center"/>
    </xf>
    <xf numFmtId="169" fontId="19" fillId="19" borderId="0" applyAlignment="1" pivotButton="0" quotePrefix="0" xfId="693">
      <alignment horizontal="center" vertical="center"/>
    </xf>
    <xf numFmtId="168" fontId="22" fillId="19" borderId="50" applyAlignment="1" pivotButton="0" quotePrefix="0" xfId="0">
      <alignment horizontal="center" vertical="center"/>
    </xf>
    <xf numFmtId="169" fontId="19" fillId="19" borderId="49" applyAlignment="1" pivotButton="0" quotePrefix="0" xfId="693">
      <alignment horizontal="center" vertical="center"/>
    </xf>
    <xf numFmtId="168" fontId="22" fillId="19" borderId="51" applyAlignment="1" pivotButton="0" quotePrefix="0" xfId="0">
      <alignment horizontal="center" vertical="center"/>
    </xf>
    <xf numFmtId="0" fontId="59" fillId="19" borderId="24" applyAlignment="1" pivotButton="0" quotePrefix="0" xfId="701">
      <alignment horizontal="center" vertical="center"/>
    </xf>
    <xf numFmtId="169" fontId="19" fillId="12" borderId="0" applyAlignment="1" pivotButton="0" quotePrefix="0" xfId="693">
      <alignment horizontal="center" vertical="center"/>
    </xf>
    <xf numFmtId="0" fontId="26" fillId="19" borderId="23" applyAlignment="1" pivotButton="0" quotePrefix="0" xfId="0">
      <alignment vertical="center"/>
    </xf>
    <xf numFmtId="0" fontId="26" fillId="19" borderId="49" applyAlignment="1" pivotButton="0" quotePrefix="0" xfId="0">
      <alignment vertical="center"/>
    </xf>
    <xf numFmtId="3" fontId="26" fillId="19" borderId="0" applyAlignment="1" pivotButton="0" quotePrefix="0" xfId="0">
      <alignment vertical="center"/>
    </xf>
    <xf numFmtId="3" fontId="30" fillId="19" borderId="0" applyAlignment="1" pivotButton="0" quotePrefix="0" xfId="0">
      <alignment vertical="center"/>
    </xf>
    <xf numFmtId="3" fontId="26" fillId="19" borderId="49" applyAlignment="1" pivotButton="0" quotePrefix="0" xfId="0">
      <alignment vertical="center"/>
    </xf>
    <xf numFmtId="10" fontId="26" fillId="19" borderId="0" applyAlignment="1" pivotButton="0" quotePrefix="0" xfId="0">
      <alignment vertical="center"/>
    </xf>
    <xf numFmtId="0" fontId="26" fillId="19" borderId="51" applyAlignment="1" pivotButton="0" quotePrefix="0" xfId="0">
      <alignment vertical="center"/>
    </xf>
    <xf numFmtId="3" fontId="26" fillId="19" borderId="50" applyAlignment="1" pivotButton="0" quotePrefix="0" xfId="0">
      <alignment vertical="center"/>
    </xf>
    <xf numFmtId="3" fontId="30" fillId="19" borderId="50" applyAlignment="1" pivotButton="0" quotePrefix="0" xfId="0">
      <alignment vertical="center"/>
    </xf>
    <xf numFmtId="3" fontId="26" fillId="19" borderId="51" applyAlignment="1" pivotButton="0" quotePrefix="0" xfId="0">
      <alignment vertical="center"/>
    </xf>
    <xf numFmtId="10" fontId="26" fillId="19" borderId="50" applyAlignment="1" pivotButton="0" quotePrefix="0" xfId="0">
      <alignment vertical="center"/>
    </xf>
    <xf numFmtId="0" fontId="0" fillId="12" borderId="0" applyAlignment="1" pivotButton="0" quotePrefix="0" xfId="0">
      <alignment vertical="center"/>
    </xf>
    <xf numFmtId="0" fontId="17" fillId="12" borderId="0" applyAlignment="1" pivotButton="0" quotePrefix="0" xfId="0">
      <alignment vertical="center"/>
    </xf>
    <xf numFmtId="0" fontId="26" fillId="13" borderId="21" applyAlignment="1" pivotButton="0" quotePrefix="0" xfId="0">
      <alignment vertical="center"/>
    </xf>
    <xf numFmtId="0" fontId="55" fillId="18" borderId="35" applyAlignment="1" pivotButton="0" quotePrefix="0" xfId="0">
      <alignment horizontal="center" vertical="center"/>
    </xf>
    <xf numFmtId="0" fontId="19" fillId="13" borderId="73" applyAlignment="1" pivotButton="0" quotePrefix="0" xfId="0">
      <alignment wrapText="1"/>
    </xf>
    <xf numFmtId="0" fontId="19" fillId="13" borderId="74" applyAlignment="1" pivotButton="0" quotePrefix="0" xfId="0">
      <alignment wrapText="1"/>
    </xf>
    <xf numFmtId="0" fontId="31" fillId="13" borderId="74" applyAlignment="1" pivotButton="0" quotePrefix="0" xfId="0">
      <alignment wrapText="1"/>
    </xf>
    <xf numFmtId="0" fontId="26" fillId="23" borderId="0" applyAlignment="1" pivotButton="0" quotePrefix="0" xfId="0">
      <alignment vertical="center"/>
    </xf>
    <xf numFmtId="0" fontId="55" fillId="18" borderId="21" applyAlignment="1" pivotButton="0" quotePrefix="0" xfId="0">
      <alignment horizontal="center" vertical="center" wrapText="1"/>
    </xf>
    <xf numFmtId="0" fontId="55" fillId="12" borderId="0" applyAlignment="1" pivotButton="0" quotePrefix="0" xfId="0">
      <alignment vertical="center"/>
    </xf>
    <xf numFmtId="0" fontId="55" fillId="12" borderId="0" applyAlignment="1" pivotButton="0" quotePrefix="0" xfId="0">
      <alignment horizontal="center" vertical="center"/>
    </xf>
    <xf numFmtId="10" fontId="30" fillId="19" borderId="0" applyAlignment="1" pivotButton="0" quotePrefix="0" xfId="0">
      <alignment vertical="center"/>
    </xf>
    <xf numFmtId="10" fontId="30" fillId="19" borderId="49" applyAlignment="1" pivotButton="0" quotePrefix="0" xfId="0">
      <alignment vertical="center"/>
    </xf>
    <xf numFmtId="0" fontId="30" fillId="19" borderId="35" applyAlignment="1" pivotButton="0" quotePrefix="0" xfId="0">
      <alignment vertical="center"/>
    </xf>
    <xf numFmtId="0" fontId="30" fillId="19" borderId="52" applyAlignment="1" pivotButton="0" quotePrefix="0" xfId="0">
      <alignment vertical="center"/>
    </xf>
    <xf numFmtId="4" fontId="30" fillId="19" borderId="0" applyAlignment="1" pivotButton="0" quotePrefix="0" xfId="0">
      <alignment vertical="center"/>
    </xf>
    <xf numFmtId="4" fontId="30" fillId="19" borderId="49" applyAlignment="1" pivotButton="0" quotePrefix="0" xfId="0">
      <alignment vertical="center"/>
    </xf>
    <xf numFmtId="0" fontId="30" fillId="19" borderId="34" applyAlignment="1" pivotButton="0" quotePrefix="0" xfId="0">
      <alignment vertical="center"/>
    </xf>
    <xf numFmtId="10" fontId="30" fillId="19" borderId="50" applyAlignment="1" pivotButton="0" quotePrefix="0" xfId="0">
      <alignment vertical="center"/>
    </xf>
    <xf numFmtId="10" fontId="30" fillId="19" borderId="51" applyAlignment="1" pivotButton="0" quotePrefix="0" xfId="0">
      <alignment vertical="center"/>
    </xf>
    <xf numFmtId="0" fontId="55" fillId="18" borderId="21" applyAlignment="1" pivotButton="0" quotePrefix="0" xfId="0">
      <alignment vertical="center"/>
    </xf>
    <xf numFmtId="4" fontId="19" fillId="13" borderId="63" applyAlignment="1" pivotButton="0" quotePrefix="0" xfId="0">
      <alignment horizontal="right" wrapText="1"/>
    </xf>
    <xf numFmtId="0" fontId="61" fillId="12" borderId="0" applyAlignment="1" pivotButton="0" quotePrefix="0" xfId="0">
      <alignment horizontal="center" vertical="center" wrapText="1"/>
    </xf>
    <xf numFmtId="0" fontId="0" fillId="12" borderId="0" applyAlignment="1" pivotButton="0" quotePrefix="0" xfId="0">
      <alignment vertical="center" wrapText="1"/>
    </xf>
    <xf numFmtId="4" fontId="0" fillId="12" borderId="0" applyAlignment="1" pivotButton="0" quotePrefix="0" xfId="0">
      <alignment horizontal="right" vertical="center" wrapText="1"/>
    </xf>
    <xf numFmtId="0" fontId="0" fillId="12" borderId="0" applyAlignment="1" pivotButton="0" quotePrefix="0" xfId="0">
      <alignment horizontal="right" vertical="center" wrapText="1"/>
    </xf>
    <xf numFmtId="0" fontId="19" fillId="13" borderId="63" applyAlignment="1" pivotButton="0" quotePrefix="0" xfId="0">
      <alignment horizontal="right" wrapText="1"/>
    </xf>
    <xf numFmtId="0" fontId="55" fillId="12" borderId="0" applyAlignment="1" pivotButton="0" quotePrefix="0" xfId="0">
      <alignment horizontal="center" vertical="center" wrapText="1"/>
    </xf>
    <xf numFmtId="0" fontId="1" fillId="12" borderId="0" applyAlignment="1" pivotButton="0" quotePrefix="0" xfId="0">
      <alignment vertical="center"/>
    </xf>
    <xf numFmtId="0" fontId="0" fillId="12" borderId="0" applyAlignment="1" pivotButton="0" quotePrefix="0" xfId="0">
      <alignment horizontal="center" vertical="center" wrapText="1"/>
    </xf>
    <xf numFmtId="10" fontId="0" fillId="12" borderId="0" applyAlignment="1" pivotButton="0" quotePrefix="0" xfId="0">
      <alignment horizontal="right" vertical="center" wrapText="1"/>
    </xf>
    <xf numFmtId="0" fontId="0" fillId="12" borderId="0" applyAlignment="1" pivotButton="0" quotePrefix="0" xfId="0">
      <alignment horizontal="left" vertical="center" wrapText="1"/>
    </xf>
    <xf numFmtId="4" fontId="0" fillId="12" borderId="0" applyAlignment="1" pivotButton="0" quotePrefix="0" xfId="0">
      <alignment vertical="center"/>
    </xf>
    <xf numFmtId="4" fontId="61" fillId="12" borderId="0" applyAlignment="1" pivotButton="0" quotePrefix="0" xfId="0">
      <alignment horizontal="center" vertical="center" wrapText="1"/>
    </xf>
    <xf numFmtId="0" fontId="0" fillId="0" borderId="0" applyAlignment="1" pivotButton="0" quotePrefix="0" xfId="0">
      <alignment horizontal="center" vertical="center" wrapText="1"/>
    </xf>
    <xf numFmtId="4" fontId="0" fillId="0" borderId="0" applyAlignment="1" pivotButton="0" quotePrefix="0" xfId="0">
      <alignment horizontal="right" vertical="center" wrapText="1"/>
    </xf>
    <xf numFmtId="0" fontId="0" fillId="0" borderId="0" applyAlignment="1" pivotButton="0" quotePrefix="0" xfId="0">
      <alignment horizontal="right" vertical="center" wrapText="1"/>
    </xf>
    <xf numFmtId="4" fontId="0" fillId="0" borderId="0" applyAlignment="1" pivotButton="0" quotePrefix="0" xfId="0">
      <alignment vertical="center"/>
    </xf>
    <xf numFmtId="0" fontId="0" fillId="29" borderId="0" applyAlignment="1" pivotButton="0" quotePrefix="0" xfId="0">
      <alignment horizontal="center" vertical="center" wrapText="1"/>
    </xf>
    <xf numFmtId="0" fontId="61" fillId="0" borderId="0" applyAlignment="1" pivotButton="0" quotePrefix="0" xfId="0">
      <alignment horizontal="center" vertical="center" wrapText="1"/>
    </xf>
    <xf numFmtId="0" fontId="62" fillId="12" borderId="0" applyAlignment="1" pivotButton="0" quotePrefix="0" xfId="0">
      <alignment vertical="center"/>
    </xf>
    <xf numFmtId="0" fontId="63" fillId="12" borderId="0" applyAlignment="1" pivotButton="0" quotePrefix="0" xfId="0">
      <alignment vertical="center"/>
    </xf>
    <xf numFmtId="0" fontId="64" fillId="12" borderId="0" applyAlignment="1" pivotButton="0" quotePrefix="0" xfId="695">
      <alignment horizontal="center" vertical="center" wrapText="1"/>
    </xf>
    <xf numFmtId="0" fontId="7" fillId="12" borderId="0" applyAlignment="1" pivotButton="0" quotePrefix="0" xfId="693">
      <alignment horizontal="center" vertical="center"/>
    </xf>
    <xf numFmtId="0" fontId="65" fillId="12" borderId="0" applyAlignment="1" pivotButton="0" quotePrefix="0" xfId="693">
      <alignment horizontal="center" vertical="center"/>
    </xf>
    <xf numFmtId="0" fontId="0" fillId="13" borderId="22" applyAlignment="1" pivotButton="0" quotePrefix="0" xfId="0">
      <alignment vertical="center"/>
    </xf>
    <xf numFmtId="0" fontId="64" fillId="13" borderId="23" applyAlignment="1" pivotButton="0" quotePrefix="0" xfId="695">
      <alignment horizontal="center" vertical="center" wrapText="1"/>
    </xf>
    <xf numFmtId="0" fontId="7" fillId="13" borderId="23" applyAlignment="1" applyProtection="1" pivotButton="0" quotePrefix="0" xfId="693">
      <alignment horizontal="center" vertical="center"/>
      <protection locked="0" hidden="0"/>
    </xf>
    <xf numFmtId="0" fontId="0" fillId="13" borderId="23" applyAlignment="1" pivotButton="0" quotePrefix="0" xfId="0">
      <alignment vertical="center"/>
    </xf>
    <xf numFmtId="0" fontId="0" fillId="13" borderId="40" applyAlignment="1" pivotButton="0" quotePrefix="0" xfId="0">
      <alignment vertical="center"/>
    </xf>
    <xf numFmtId="0" fontId="64" fillId="13" borderId="49" applyAlignment="1" pivotButton="0" quotePrefix="0" xfId="695">
      <alignment horizontal="center" vertical="center" wrapText="1"/>
    </xf>
    <xf numFmtId="0" fontId="64" fillId="19" borderId="20" applyAlignment="1" pivotButton="0" quotePrefix="0" xfId="695">
      <alignment horizontal="center" vertical="center" wrapText="1"/>
    </xf>
    <xf numFmtId="187" fontId="4" fillId="19" borderId="20" applyAlignment="1" pivotButton="0" quotePrefix="0" xfId="693">
      <alignment horizontal="center" vertical="center"/>
    </xf>
    <xf numFmtId="187" fontId="4" fillId="19" borderId="22" applyAlignment="1" pivotButton="0" quotePrefix="0" xfId="693">
      <alignment horizontal="center" vertical="center"/>
    </xf>
    <xf numFmtId="187" fontId="4" fillId="19" borderId="23" applyAlignment="1" pivotButton="0" quotePrefix="0" xfId="693">
      <alignment horizontal="center" vertical="center"/>
    </xf>
    <xf numFmtId="187" fontId="4" fillId="19" borderId="24" applyAlignment="1" pivotButton="0" quotePrefix="0" xfId="693">
      <alignment horizontal="center" vertical="center"/>
    </xf>
    <xf numFmtId="187" fontId="66" fillId="30" borderId="50" applyAlignment="1" applyProtection="1" pivotButton="0" quotePrefix="0" xfId="693">
      <alignment horizontal="center" vertical="center"/>
      <protection locked="0" hidden="0"/>
    </xf>
    <xf numFmtId="0" fontId="64" fillId="19" borderId="26" applyAlignment="1" pivotButton="0" quotePrefix="0" xfId="695">
      <alignment horizontal="center" vertical="center" wrapText="1"/>
    </xf>
    <xf numFmtId="187" fontId="4" fillId="19" borderId="26" applyAlignment="1" pivotButton="0" quotePrefix="0" xfId="693">
      <alignment horizontal="center" vertical="center"/>
    </xf>
    <xf numFmtId="187" fontId="4" fillId="19" borderId="48" applyAlignment="1" pivotButton="0" quotePrefix="0" xfId="693">
      <alignment horizontal="center" vertical="center"/>
    </xf>
    <xf numFmtId="187" fontId="4" fillId="19" borderId="0" applyAlignment="1" pivotButton="0" quotePrefix="0" xfId="693">
      <alignment horizontal="center" vertical="center"/>
    </xf>
    <xf numFmtId="187" fontId="4" fillId="19" borderId="50" applyAlignment="1" pivotButton="0" quotePrefix="0" xfId="693">
      <alignment horizontal="center" vertical="center"/>
    </xf>
    <xf numFmtId="0" fontId="64" fillId="19" borderId="25" applyAlignment="1" pivotButton="0" quotePrefix="0" xfId="695">
      <alignment horizontal="center" vertical="center" wrapText="1"/>
    </xf>
    <xf numFmtId="187" fontId="4" fillId="19" borderId="25" applyAlignment="1" pivotButton="0" quotePrefix="0" xfId="693">
      <alignment horizontal="center" vertical="center"/>
    </xf>
    <xf numFmtId="187" fontId="4" fillId="19" borderId="40" applyAlignment="1" pivotButton="0" quotePrefix="0" xfId="693">
      <alignment horizontal="center" vertical="center"/>
    </xf>
    <xf numFmtId="187" fontId="4" fillId="19" borderId="49" applyAlignment="1" pivotButton="0" quotePrefix="0" xfId="693">
      <alignment horizontal="center" vertical="center"/>
    </xf>
    <xf numFmtId="187" fontId="4" fillId="19" borderId="51" applyAlignment="1" pivotButton="0" quotePrefix="0" xfId="693">
      <alignment horizontal="center" vertical="center"/>
    </xf>
    <xf numFmtId="0" fontId="64" fillId="19" borderId="48" applyAlignment="1" pivotButton="0" quotePrefix="0" xfId="695">
      <alignment horizontal="center" vertical="center" wrapText="1"/>
    </xf>
    <xf numFmtId="0" fontId="64" fillId="19" borderId="40" applyAlignment="1" pivotButton="0" quotePrefix="0" xfId="695">
      <alignment horizontal="center" vertical="center" wrapText="1"/>
    </xf>
    <xf numFmtId="0" fontId="0" fillId="13" borderId="24" applyAlignment="1" pivotButton="0" quotePrefix="0" xfId="0">
      <alignment vertical="center"/>
    </xf>
    <xf numFmtId="0" fontId="0" fillId="13" borderId="49" applyAlignment="1" pivotButton="0" quotePrefix="0" xfId="0">
      <alignment vertical="center"/>
    </xf>
    <xf numFmtId="0" fontId="0" fillId="13" borderId="51" applyAlignment="1" pivotButton="0" quotePrefix="0" xfId="0">
      <alignment vertical="center"/>
    </xf>
    <xf numFmtId="0" fontId="55" fillId="13" borderId="0" pivotButton="0" quotePrefix="0" xfId="700"/>
    <xf numFmtId="0" fontId="22" fillId="13" borderId="21" applyAlignment="1" pivotButton="0" quotePrefix="0" xfId="0">
      <alignment horizontal="center" vertical="center"/>
    </xf>
    <xf numFmtId="0" fontId="26" fillId="12" borderId="0" pivotButton="0" quotePrefix="0" xfId="700"/>
    <xf numFmtId="0" fontId="26" fillId="18" borderId="20" applyAlignment="1" pivotButton="0" quotePrefix="0" xfId="0">
      <alignment vertical="center"/>
    </xf>
    <xf numFmtId="0" fontId="26" fillId="12" borderId="23" applyAlignment="1" pivotButton="0" quotePrefix="0" xfId="0">
      <alignment vertical="center"/>
    </xf>
    <xf numFmtId="0" fontId="26" fillId="18" borderId="25" applyAlignment="1" pivotButton="0" quotePrefix="0" xfId="0">
      <alignment vertical="center"/>
    </xf>
    <xf numFmtId="0" fontId="26" fillId="13" borderId="0" applyAlignment="1" pivotButton="0" quotePrefix="0" xfId="0">
      <alignment vertical="center"/>
    </xf>
    <xf numFmtId="0" fontId="26" fillId="18" borderId="21" applyAlignment="1" pivotButton="0" quotePrefix="0" xfId="700">
      <alignment horizontal="center"/>
    </xf>
    <xf numFmtId="9" fontId="67" fillId="13" borderId="21" applyAlignment="1" pivotButton="0" quotePrefix="0" xfId="700">
      <alignment horizontal="center"/>
    </xf>
    <xf numFmtId="0" fontId="26" fillId="12" borderId="0" applyAlignment="1" pivotButton="0" quotePrefix="0" xfId="698">
      <alignment vertical="center"/>
    </xf>
    <xf numFmtId="0" fontId="26" fillId="18" borderId="22" pivotButton="0" quotePrefix="0" xfId="700"/>
    <xf numFmtId="10" fontId="26" fillId="13" borderId="24" applyAlignment="1" pivotButton="0" quotePrefix="0" xfId="698">
      <alignment vertical="center"/>
    </xf>
    <xf numFmtId="0" fontId="26" fillId="18" borderId="21" applyAlignment="1" pivotButton="0" quotePrefix="0" xfId="698">
      <alignment horizontal="center" vertical="center"/>
    </xf>
    <xf numFmtId="0" fontId="67" fillId="13" borderId="21" applyAlignment="1" pivotButton="0" quotePrefix="0" xfId="696">
      <alignment horizontal="center" vertical="center"/>
    </xf>
    <xf numFmtId="0" fontId="23" fillId="13" borderId="21" applyAlignment="1" pivotButton="0" quotePrefix="0" xfId="700">
      <alignment horizontal="center"/>
    </xf>
    <xf numFmtId="0" fontId="26" fillId="18" borderId="40" pivotButton="0" quotePrefix="0" xfId="700"/>
    <xf numFmtId="10" fontId="26" fillId="13" borderId="51" applyAlignment="1" pivotButton="0" quotePrefix="0" xfId="698">
      <alignment vertical="center"/>
    </xf>
    <xf numFmtId="169" fontId="67" fillId="13" borderId="21" applyAlignment="1" pivotButton="0" quotePrefix="0" xfId="700">
      <alignment horizontal="center"/>
    </xf>
    <xf numFmtId="175" fontId="67" fillId="13" borderId="21" applyAlignment="1" pivotButton="0" quotePrefix="0" xfId="700">
      <alignment horizontal="center"/>
    </xf>
    <xf numFmtId="9" fontId="23" fillId="13" borderId="21" applyAlignment="1" pivotButton="0" quotePrefix="0" xfId="700">
      <alignment horizontal="center"/>
    </xf>
    <xf numFmtId="10" fontId="23" fillId="13" borderId="21" applyAlignment="1" pivotButton="0" quotePrefix="0" xfId="698">
      <alignment horizontal="center" vertical="center"/>
    </xf>
    <xf numFmtId="10" fontId="23" fillId="13" borderId="21" applyAlignment="1" pivotButton="0" quotePrefix="0" xfId="691">
      <alignment horizontal="center" vertical="center"/>
    </xf>
    <xf numFmtId="0" fontId="68" fillId="12" borderId="0" pivotButton="0" quotePrefix="0" xfId="700"/>
    <xf numFmtId="0" fontId="26" fillId="18" borderId="21" applyAlignment="1" pivotButton="0" quotePrefix="0" xfId="700">
      <alignment horizontal="center" wrapText="1"/>
    </xf>
    <xf numFmtId="0" fontId="26" fillId="12" borderId="0" applyAlignment="1" pivotButton="0" quotePrefix="0" xfId="691">
      <alignment vertical="center"/>
    </xf>
    <xf numFmtId="0" fontId="23" fillId="13" borderId="21" applyAlignment="1" pivotButton="0" quotePrefix="0" xfId="698">
      <alignment horizontal="center" vertical="center"/>
    </xf>
    <xf numFmtId="0" fontId="23" fillId="13" borderId="21" applyAlignment="1" pivotButton="0" quotePrefix="0" xfId="691">
      <alignment horizontal="center" vertical="center"/>
    </xf>
    <xf numFmtId="168" fontId="26" fillId="18" borderId="21" applyAlignment="1" pivotButton="0" quotePrefix="0" xfId="700">
      <alignment horizontal="center"/>
    </xf>
    <xf numFmtId="0" fontId="26" fillId="18" borderId="75" applyAlignment="1" pivotButton="0" quotePrefix="0" xfId="690">
      <alignment horizontal="center" vertical="center" wrapText="1"/>
    </xf>
    <xf numFmtId="168" fontId="23" fillId="13" borderId="21" applyAlignment="1" pivotButton="0" quotePrefix="0" xfId="698">
      <alignment horizontal="center" vertical="center"/>
    </xf>
    <xf numFmtId="168" fontId="23" fillId="13" borderId="21" applyAlignment="1" pivotButton="0" quotePrefix="0" xfId="691">
      <alignment horizontal="center" vertical="center"/>
    </xf>
    <xf numFmtId="3" fontId="23" fillId="13" borderId="21" applyAlignment="1" pivotButton="0" quotePrefix="0" xfId="700">
      <alignment horizontal="center"/>
    </xf>
    <xf numFmtId="10" fontId="29" fillId="12" borderId="0" applyAlignment="1" pivotButton="0" quotePrefix="0" xfId="700">
      <alignment horizontal="center"/>
    </xf>
    <xf numFmtId="0" fontId="26" fillId="12" borderId="0" applyAlignment="1" pivotButton="0" quotePrefix="0" xfId="700">
      <alignment horizontal="center"/>
    </xf>
    <xf numFmtId="168" fontId="29" fillId="12" borderId="0" applyAlignment="1" pivotButton="0" quotePrefix="0" xfId="700">
      <alignment horizontal="center"/>
    </xf>
    <xf numFmtId="168" fontId="29" fillId="12" borderId="0" applyAlignment="1" pivotButton="0" quotePrefix="0" xfId="691">
      <alignment horizontal="center" vertical="center"/>
    </xf>
    <xf numFmtId="0" fontId="26" fillId="18" borderId="21" applyAlignment="1" pivotButton="0" quotePrefix="0" xfId="699">
      <alignment horizontal="center"/>
    </xf>
    <xf numFmtId="175" fontId="23" fillId="18" borderId="21" applyAlignment="1" pivotButton="0" quotePrefix="0" xfId="699">
      <alignment horizontal="center"/>
    </xf>
    <xf numFmtId="0" fontId="23" fillId="13" borderId="21" applyAlignment="1" pivotButton="0" quotePrefix="0" xfId="699">
      <alignment horizontal="center" wrapText="1"/>
    </xf>
    <xf numFmtId="9" fontId="23" fillId="13" borderId="21" applyAlignment="1" pivotButton="0" quotePrefix="0" xfId="697">
      <alignment horizontal="center" vertical="center"/>
    </xf>
    <xf numFmtId="0" fontId="26" fillId="18" borderId="21" applyAlignment="1" pivotButton="0" quotePrefix="0" xfId="699">
      <alignment horizontal="center" wrapText="1"/>
    </xf>
    <xf numFmtId="175" fontId="23" fillId="13" borderId="21" applyAlignment="1" pivotButton="0" quotePrefix="0" xfId="699">
      <alignment horizontal="center"/>
    </xf>
    <xf numFmtId="0" fontId="26" fillId="18" borderId="20" applyAlignment="1" pivotButton="0" quotePrefix="0" xfId="699">
      <alignment horizontal="center" wrapText="1"/>
    </xf>
    <xf numFmtId="0" fontId="26" fillId="18" borderId="21" applyAlignment="1" pivotButton="0" quotePrefix="0" xfId="694">
      <alignment horizontal="center" vertical="center"/>
    </xf>
    <xf numFmtId="0" fontId="26" fillId="13" borderId="21" applyAlignment="1" pivotButton="0" quotePrefix="0" xfId="694">
      <alignment vertical="center"/>
    </xf>
    <xf numFmtId="0" fontId="30" fillId="19" borderId="23" applyAlignment="1" pivotButton="0" quotePrefix="0" xfId="692">
      <alignment horizontal="center" vertical="center"/>
    </xf>
    <xf numFmtId="175" fontId="23" fillId="12" borderId="0" applyAlignment="1" pivotButton="0" quotePrefix="0" xfId="700">
      <alignment horizontal="center"/>
    </xf>
    <xf numFmtId="0" fontId="30" fillId="19" borderId="0" applyAlignment="1" pivotButton="0" quotePrefix="0" xfId="692">
      <alignment horizontal="center" vertical="center"/>
    </xf>
    <xf numFmtId="0" fontId="30" fillId="19" borderId="40" applyAlignment="1" pivotButton="0" quotePrefix="0" xfId="692">
      <alignment horizontal="center" vertical="center"/>
    </xf>
    <xf numFmtId="0" fontId="30" fillId="19" borderId="49" applyAlignment="1" pivotButton="0" quotePrefix="0" xfId="692">
      <alignment horizontal="center" vertical="center"/>
    </xf>
    <xf numFmtId="0" fontId="55" fillId="12" borderId="0" applyAlignment="1" pivotButton="0" quotePrefix="0" xfId="698">
      <alignment vertical="center"/>
    </xf>
    <xf numFmtId="0" fontId="30" fillId="19" borderId="24" applyAlignment="1" pivotButton="0" quotePrefix="0" xfId="692">
      <alignment horizontal="center" vertical="center"/>
    </xf>
    <xf numFmtId="0" fontId="30" fillId="19" borderId="50" applyAlignment="1" pivotButton="0" quotePrefix="0" xfId="692">
      <alignment horizontal="center" vertical="center"/>
    </xf>
    <xf numFmtId="0" fontId="30" fillId="19" borderId="51" applyAlignment="1" pivotButton="0" quotePrefix="0" xfId="692">
      <alignment horizontal="center" vertical="center"/>
    </xf>
    <xf numFmtId="0" fontId="69" fillId="13" borderId="20" applyAlignment="1" pivotButton="0" quotePrefix="0" xfId="2">
      <alignment vertical="center"/>
    </xf>
    <xf numFmtId="0" fontId="26" fillId="13" borderId="25" applyAlignment="1" pivotButton="0" quotePrefix="0" xfId="0">
      <alignment vertical="center"/>
    </xf>
    <xf numFmtId="0" fontId="69" fillId="13" borderId="21" applyAlignment="1" pivotButton="0" quotePrefix="0" xfId="2">
      <alignment vertical="center"/>
    </xf>
    <xf numFmtId="0" fontId="70" fillId="13" borderId="52" applyAlignment="1" pivotButton="0" quotePrefix="0" xfId="2">
      <alignment vertical="center"/>
    </xf>
    <xf numFmtId="0" fontId="70" fillId="13" borderId="34" applyAlignment="1" pivotButton="0" quotePrefix="0" xfId="2">
      <alignment vertical="center"/>
    </xf>
    <xf numFmtId="0" fontId="22" fillId="18" borderId="25" applyAlignment="1" pivotButton="0" quotePrefix="0" xfId="698">
      <alignment horizontal="center" vertical="center"/>
    </xf>
    <xf numFmtId="3" fontId="23" fillId="13" borderId="21" applyAlignment="1" pivotButton="0" quotePrefix="0" xfId="698">
      <alignment horizontal="center" vertical="center" wrapText="1"/>
    </xf>
    <xf numFmtId="3" fontId="23" fillId="13" borderId="21" applyAlignment="1" pivotButton="0" quotePrefix="0" xfId="698">
      <alignment horizontal="center" vertical="center"/>
    </xf>
    <xf numFmtId="0" fontId="26" fillId="18" borderId="25" applyAlignment="1" pivotButton="0" quotePrefix="0" xfId="698">
      <alignment horizontal="center" vertical="center"/>
    </xf>
    <xf numFmtId="167" fontId="23" fillId="13" borderId="76" applyAlignment="1" pivotButton="0" quotePrefix="0" xfId="700">
      <alignment horizontal="center" wrapText="1"/>
    </xf>
    <xf numFmtId="0" fontId="22" fillId="18" borderId="21" applyAlignment="1" pivotButton="0" quotePrefix="0" xfId="698">
      <alignment horizontal="center" vertical="center"/>
    </xf>
    <xf numFmtId="0" fontId="23" fillId="13" borderId="77" applyAlignment="1" pivotButton="0" quotePrefix="0" xfId="700">
      <alignment horizontal="center" wrapText="1"/>
    </xf>
    <xf numFmtId="1" fontId="23" fillId="19" borderId="0" applyAlignment="1" pivotButton="0" quotePrefix="0" xfId="692">
      <alignment horizontal="center" vertical="center"/>
    </xf>
    <xf numFmtId="1" fontId="23" fillId="19" borderId="50" applyAlignment="1" pivotButton="0" quotePrefix="0" xfId="692">
      <alignment horizontal="center" vertical="center"/>
    </xf>
    <xf numFmtId="1" fontId="23" fillId="19" borderId="49" applyAlignment="1" pivotButton="0" quotePrefix="0" xfId="692">
      <alignment horizontal="center" vertical="center"/>
    </xf>
    <xf numFmtId="1" fontId="23" fillId="19" borderId="51" applyAlignment="1" pivotButton="0" quotePrefix="0" xfId="692">
      <alignment horizontal="center" vertical="center"/>
    </xf>
    <xf numFmtId="0" fontId="23" fillId="12" borderId="0" applyAlignment="1" pivotButton="0" quotePrefix="0" xfId="692">
      <alignment horizontal="center" vertical="center"/>
    </xf>
    <xf numFmtId="1" fontId="23" fillId="12" borderId="0" applyAlignment="1" pivotButton="0" quotePrefix="0" xfId="692">
      <alignment horizontal="center" vertical="center"/>
    </xf>
    <xf numFmtId="1" fontId="30" fillId="19" borderId="23" applyAlignment="1" pivotButton="0" quotePrefix="0" xfId="692">
      <alignment horizontal="center" vertical="center"/>
    </xf>
    <xf numFmtId="1" fontId="30" fillId="19" borderId="24" applyAlignment="1" pivotButton="0" quotePrefix="0" xfId="692">
      <alignment horizontal="center" vertical="center"/>
    </xf>
    <xf numFmtId="175" fontId="23" fillId="31" borderId="21" applyAlignment="1" pivotButton="0" quotePrefix="0" xfId="699">
      <alignment horizontal="center"/>
    </xf>
    <xf numFmtId="3" fontId="23" fillId="13" borderId="77" applyAlignment="1" pivotButton="0" quotePrefix="0" xfId="700">
      <alignment horizontal="center" wrapText="1"/>
    </xf>
    <xf numFmtId="0" fontId="70" fillId="12" borderId="0" applyAlignment="1" pivotButton="0" quotePrefix="0" xfId="2">
      <alignment vertical="center"/>
    </xf>
    <xf numFmtId="0" fontId="17" fillId="12" borderId="0" applyAlignment="1" pivotButton="0" quotePrefix="0" xfId="698">
      <alignment vertical="center"/>
    </xf>
    <xf numFmtId="0" fontId="71" fillId="0" borderId="0" applyAlignment="1" pivotButton="0" quotePrefix="0" xfId="0">
      <alignment vertical="center"/>
    </xf>
    <xf numFmtId="0" fontId="72" fillId="0" borderId="0" applyAlignment="1" pivotButton="0" quotePrefix="0" xfId="0">
      <alignment vertical="center"/>
    </xf>
    <xf numFmtId="0" fontId="72" fillId="0" borderId="0" applyAlignment="1" pivotButton="0" quotePrefix="0" xfId="0">
      <alignment vertical="top" wrapText="1"/>
    </xf>
    <xf numFmtId="0" fontId="73" fillId="0" borderId="0" applyAlignment="1" pivotButton="0" quotePrefix="0" xfId="0">
      <alignment horizontal="left" vertical="center"/>
    </xf>
    <xf numFmtId="0" fontId="72" fillId="0" borderId="0" applyAlignment="1" pivotButton="0" quotePrefix="0" xfId="0">
      <alignment horizontal="left" vertical="center"/>
    </xf>
    <xf numFmtId="0" fontId="74" fillId="0" borderId="0" applyAlignment="1" pivotButton="0" quotePrefix="0" xfId="0">
      <alignment vertical="center"/>
    </xf>
    <xf numFmtId="0" fontId="69" fillId="0" borderId="0" applyAlignment="1" pivotButton="0" quotePrefix="0" xfId="2">
      <alignment vertical="center"/>
    </xf>
    <xf numFmtId="0" fontId="75" fillId="0" borderId="0" applyAlignment="1" pivotButton="0" quotePrefix="0" xfId="0">
      <alignment vertical="center"/>
    </xf>
    <xf numFmtId="0" fontId="0" fillId="0" borderId="0" applyAlignment="1" pivotButton="0" quotePrefix="0" xfId="0">
      <alignment horizontal="left" vertical="center" indent="1"/>
    </xf>
    <xf numFmtId="0" fontId="69" fillId="0" borderId="0" applyAlignment="1" pivotButton="0" quotePrefix="0" xfId="2">
      <alignment horizontal="left" vertical="center" indent="1"/>
    </xf>
    <xf numFmtId="0" fontId="76" fillId="0" borderId="0" applyAlignment="1" pivotButton="0" quotePrefix="0" xfId="0">
      <alignment vertical="center"/>
    </xf>
    <xf numFmtId="0" fontId="77" fillId="0" borderId="0" applyAlignment="1" pivotButton="0" quotePrefix="0" xfId="0">
      <alignment horizontal="center" vertical="center" wrapText="1"/>
    </xf>
    <xf numFmtId="0" fontId="74" fillId="0" borderId="0" applyAlignment="1" pivotButton="0" quotePrefix="0" xfId="0">
      <alignment horizontal="center" vertical="center" wrapText="1"/>
    </xf>
    <xf numFmtId="3" fontId="74" fillId="0" borderId="0" applyAlignment="1" pivotButton="0" quotePrefix="0" xfId="0">
      <alignment horizontal="center" vertical="center" wrapText="1"/>
    </xf>
    <xf numFmtId="0" fontId="78" fillId="0" borderId="0" applyAlignment="1" pivotButton="0" quotePrefix="0" xfId="0">
      <alignment vertical="center"/>
    </xf>
    <xf numFmtId="10" fontId="74" fillId="0" borderId="0" applyAlignment="1" pivotButton="0" quotePrefix="0" xfId="0">
      <alignment horizontal="center" vertical="center" wrapText="1"/>
    </xf>
    <xf numFmtId="0" fontId="79" fillId="0" borderId="0" applyAlignment="1" pivotButton="0" quotePrefix="0" xfId="0">
      <alignment vertical="center"/>
    </xf>
    <xf numFmtId="4" fontId="74" fillId="0" borderId="0" applyAlignment="1" pivotButton="0" quotePrefix="0" xfId="0">
      <alignment horizontal="center" vertical="center" wrapText="1"/>
    </xf>
    <xf numFmtId="0" fontId="77" fillId="0" borderId="0" applyAlignment="1" pivotButton="0" quotePrefix="0" xfId="0">
      <alignment horizontal="center" vertical="center" wrapText="1"/>
    </xf>
    <xf numFmtId="0" fontId="26" fillId="18" borderId="35" applyAlignment="1" pivotButton="0" quotePrefix="0" xfId="0">
      <alignment horizontal="center" vertical="center"/>
    </xf>
    <xf numFmtId="0" fontId="26" fillId="18" borderId="52" applyAlignment="1" pivotButton="0" quotePrefix="0" xfId="0">
      <alignment horizontal="center" vertical="center"/>
    </xf>
    <xf numFmtId="0" fontId="26" fillId="18" borderId="34" applyAlignment="1" pivotButton="0" quotePrefix="0" xfId="0">
      <alignment horizontal="center" vertical="center"/>
    </xf>
    <xf numFmtId="0" fontId="26" fillId="18" borderId="40" applyAlignment="1" pivotButton="0" quotePrefix="0" xfId="700">
      <alignment horizontal="center"/>
    </xf>
    <xf numFmtId="0" fontId="26" fillId="18" borderId="51" applyAlignment="1" pivotButton="0" quotePrefix="0" xfId="700">
      <alignment horizontal="center"/>
    </xf>
    <xf numFmtId="0" fontId="26" fillId="18" borderId="21" applyAlignment="1" pivotButton="0" quotePrefix="0" xfId="698">
      <alignment horizontal="center" vertical="center"/>
    </xf>
    <xf numFmtId="0" fontId="55" fillId="18" borderId="25" applyAlignment="1" pivotButton="0" quotePrefix="0" xfId="0">
      <alignment horizontal="center" vertical="center"/>
    </xf>
    <xf numFmtId="0" fontId="55" fillId="18" borderId="35" applyAlignment="1" pivotButton="0" quotePrefix="0" xfId="0">
      <alignment horizontal="center" vertical="center"/>
    </xf>
    <xf numFmtId="0" fontId="55" fillId="18" borderId="52" applyAlignment="1" pivotButton="0" quotePrefix="0" xfId="0">
      <alignment horizontal="center" vertical="center"/>
    </xf>
    <xf numFmtId="0" fontId="55" fillId="18" borderId="34" applyAlignment="1" pivotButton="0" quotePrefix="0" xfId="0">
      <alignment horizontal="center" vertical="center"/>
    </xf>
    <xf numFmtId="0" fontId="55" fillId="13" borderId="20" applyAlignment="1" pivotButton="0" quotePrefix="0" xfId="0">
      <alignment horizontal="center" vertical="center"/>
    </xf>
    <xf numFmtId="0" fontId="55" fillId="13" borderId="26" applyAlignment="1" pivotButton="0" quotePrefix="0" xfId="0">
      <alignment horizontal="center" vertical="center"/>
    </xf>
    <xf numFmtId="0" fontId="55" fillId="13" borderId="25" applyAlignment="1" pivotButton="0" quotePrefix="0" xfId="0">
      <alignment horizontal="center" vertical="center"/>
    </xf>
    <xf numFmtId="0" fontId="54" fillId="12" borderId="23" applyAlignment="1" pivotButton="0" quotePrefix="0" xfId="0">
      <alignment horizontal="center" vertical="center"/>
    </xf>
    <xf numFmtId="0" fontId="54" fillId="12" borderId="49" applyAlignment="1" pivotButton="0" quotePrefix="0" xfId="0">
      <alignment horizontal="center" vertical="center"/>
    </xf>
    <xf numFmtId="0" fontId="60" fillId="18" borderId="23" applyAlignment="1" pivotButton="0" quotePrefix="0" xfId="0">
      <alignment horizontal="center" vertical="center"/>
    </xf>
    <xf numFmtId="0" fontId="60" fillId="18" borderId="0" applyAlignment="1" pivotButton="0" quotePrefix="0" xfId="0">
      <alignment horizontal="center" vertical="center"/>
    </xf>
    <xf numFmtId="0" fontId="57" fillId="18" borderId="22" applyAlignment="1" pivotButton="0" quotePrefix="0" xfId="0">
      <alignment horizontal="center" vertical="center"/>
    </xf>
    <xf numFmtId="0" fontId="57" fillId="18" borderId="23" applyAlignment="1" pivotButton="0" quotePrefix="0" xfId="0">
      <alignment horizontal="center" vertical="center"/>
    </xf>
    <xf numFmtId="0" fontId="57" fillId="18" borderId="40" applyAlignment="1" pivotButton="0" quotePrefix="0" xfId="0">
      <alignment horizontal="center" vertical="center"/>
    </xf>
    <xf numFmtId="0" fontId="57" fillId="18" borderId="49" applyAlignment="1" pivotButton="0" quotePrefix="0" xfId="0">
      <alignment horizontal="center" vertical="center"/>
    </xf>
    <xf numFmtId="0" fontId="55" fillId="18" borderId="21" applyAlignment="1" pivotButton="0" quotePrefix="0" xfId="0">
      <alignment horizontal="center" vertical="center"/>
    </xf>
    <xf numFmtId="0" fontId="55" fillId="18" borderId="22" applyAlignment="1" pivotButton="0" quotePrefix="0" xfId="0">
      <alignment horizontal="center" vertical="center"/>
    </xf>
    <xf numFmtId="0" fontId="55" fillId="18" borderId="23" applyAlignment="1" pivotButton="0" quotePrefix="0" xfId="0">
      <alignment horizontal="center" vertical="center"/>
    </xf>
    <xf numFmtId="0" fontId="55" fillId="18" borderId="20" applyAlignment="1" pivotButton="0" quotePrefix="0" xfId="0">
      <alignment horizontal="center" vertical="center"/>
    </xf>
    <xf numFmtId="0" fontId="55" fillId="18" borderId="72" applyAlignment="1" pivotButton="0" quotePrefix="0" xfId="0">
      <alignment horizontal="center" vertical="center"/>
    </xf>
    <xf numFmtId="0" fontId="55" fillId="18" borderId="21" applyAlignment="1" pivotButton="0" quotePrefix="0" xfId="0">
      <alignment horizontal="center" vertical="center" wrapText="1"/>
    </xf>
    <xf numFmtId="0" fontId="26" fillId="12" borderId="22" applyAlignment="1" pivotButton="0" quotePrefix="0" xfId="0">
      <alignment horizontal="center" vertical="center" wrapText="1"/>
    </xf>
    <xf numFmtId="0" fontId="26" fillId="12" borderId="48" applyAlignment="1" pivotButton="0" quotePrefix="0" xfId="0">
      <alignment horizontal="center" vertical="center" wrapText="1"/>
    </xf>
    <xf numFmtId="0" fontId="55" fillId="13" borderId="40" applyAlignment="1" pivotButton="0" quotePrefix="0" xfId="0">
      <alignment horizontal="center" vertical="center"/>
    </xf>
    <xf numFmtId="0" fontId="55" fillId="13" borderId="49" applyAlignment="1" pivotButton="0" quotePrefix="0" xfId="0">
      <alignment horizontal="center" vertical="center"/>
    </xf>
    <xf numFmtId="0" fontId="55" fillId="13" borderId="51" applyAlignment="1" pivotButton="0" quotePrefix="0" xfId="0">
      <alignment horizontal="center" vertical="center"/>
    </xf>
    <xf numFmtId="0" fontId="51" fillId="12" borderId="0" applyAlignment="1" pivotButton="0" quotePrefix="0" xfId="0">
      <alignment horizontal="center" vertical="center"/>
    </xf>
    <xf numFmtId="0" fontId="52" fillId="12" borderId="0" applyAlignment="1" pivotButton="0" quotePrefix="0" xfId="0">
      <alignment horizontal="center" vertical="center"/>
    </xf>
    <xf numFmtId="0" fontId="26" fillId="18" borderId="22" applyAlignment="1" pivotButton="0" quotePrefix="0" xfId="0">
      <alignment horizontal="center" vertical="center"/>
    </xf>
    <xf numFmtId="0" fontId="22" fillId="18" borderId="23" applyAlignment="1" pivotButton="0" quotePrefix="0" xfId="0">
      <alignment horizontal="center" vertical="center"/>
    </xf>
    <xf numFmtId="0" fontId="22" fillId="18" borderId="24" applyAlignment="1" pivotButton="0" quotePrefix="0" xfId="0">
      <alignment horizontal="center" vertical="center"/>
    </xf>
    <xf numFmtId="0" fontId="26" fillId="18" borderId="0" applyAlignment="1" pivotButton="0" quotePrefix="0" xfId="0">
      <alignment horizontal="center" vertical="center"/>
    </xf>
    <xf numFmtId="0" fontId="22" fillId="18" borderId="0" applyAlignment="1" pivotButton="0" quotePrefix="0" xfId="0">
      <alignment horizontal="center" vertical="center"/>
    </xf>
    <xf numFmtId="0" fontId="33" fillId="22" borderId="0" applyAlignment="1" pivotButton="0" quotePrefix="0" xfId="3">
      <alignment horizontal="center" vertical="center"/>
    </xf>
    <xf numFmtId="0" fontId="26" fillId="18" borderId="48" applyAlignment="1" pivotButton="0" quotePrefix="0" xfId="0">
      <alignment horizontal="center" vertical="center"/>
    </xf>
    <xf numFmtId="171" fontId="22" fillId="13" borderId="0" applyAlignment="1" pivotButton="0" quotePrefix="0" xfId="0">
      <alignment horizontal="center" vertical="center"/>
    </xf>
    <xf numFmtId="171" fontId="22" fillId="13" borderId="50" applyAlignment="1" pivotButton="0" quotePrefix="0" xfId="0">
      <alignment horizontal="center" vertical="center"/>
    </xf>
    <xf numFmtId="0" fontId="22" fillId="18" borderId="48" applyAlignment="1" pivotButton="0" quotePrefix="0" xfId="0">
      <alignment horizontal="center" vertical="center"/>
    </xf>
    <xf numFmtId="0" fontId="22" fillId="18" borderId="40" applyAlignment="1" pivotButton="0" quotePrefix="0" xfId="0">
      <alignment horizontal="center" vertical="center"/>
    </xf>
    <xf numFmtId="0" fontId="22" fillId="18" borderId="50" applyAlignment="1" pivotButton="0" quotePrefix="0" xfId="0">
      <alignment horizontal="center" vertical="center"/>
    </xf>
    <xf numFmtId="0" fontId="26" fillId="18" borderId="23" applyAlignment="1" pivotButton="0" quotePrefix="0" xfId="0">
      <alignment horizontal="center" vertical="center"/>
    </xf>
    <xf numFmtId="0" fontId="26" fillId="18" borderId="49" applyAlignment="1" pivotButton="0" quotePrefix="0" xfId="0">
      <alignment horizontal="center" vertical="center"/>
    </xf>
    <xf numFmtId="0" fontId="27" fillId="13" borderId="0" applyAlignment="1" pivotButton="0" quotePrefix="0" xfId="0">
      <alignment horizontal="center" vertical="center" wrapText="1"/>
    </xf>
    <xf numFmtId="167" fontId="22" fillId="13" borderId="0" applyAlignment="1" pivotButton="0" quotePrefix="0" xfId="702">
      <alignment horizontal="center"/>
    </xf>
    <xf numFmtId="167" fontId="22" fillId="13" borderId="50" applyAlignment="1" pivotButton="0" quotePrefix="0" xfId="702">
      <alignment horizontal="center"/>
    </xf>
    <xf numFmtId="0" fontId="22" fillId="18" borderId="52" applyAlignment="1" pivotButton="0" quotePrefix="0" xfId="0">
      <alignment horizontal="center" vertical="center"/>
    </xf>
    <xf numFmtId="0" fontId="22" fillId="18" borderId="34" applyAlignment="1" pivotButton="0" quotePrefix="0" xfId="0">
      <alignment horizontal="center" vertical="center"/>
    </xf>
    <xf numFmtId="0" fontId="26" fillId="13" borderId="48" applyAlignment="1" pivotButton="0" quotePrefix="0" xfId="0">
      <alignment horizontal="center" vertical="center"/>
    </xf>
    <xf numFmtId="0" fontId="22" fillId="13" borderId="0" applyAlignment="1" pivotButton="0" quotePrefix="0" xfId="0">
      <alignment horizontal="center" vertical="center"/>
    </xf>
    <xf numFmtId="0" fontId="26" fillId="13" borderId="40" applyAlignment="1" pivotButton="0" quotePrefix="0" xfId="0">
      <alignment horizontal="center" vertical="center"/>
    </xf>
    <xf numFmtId="0" fontId="22" fillId="13" borderId="49" applyAlignment="1" pivotButton="0" quotePrefix="0" xfId="0">
      <alignment horizontal="center" vertical="center"/>
    </xf>
    <xf numFmtId="0" fontId="22" fillId="13" borderId="51" applyAlignment="1" pivotButton="0" quotePrefix="0" xfId="0">
      <alignment horizontal="center" vertical="center"/>
    </xf>
    <xf numFmtId="0" fontId="26" fillId="18" borderId="22" applyAlignment="1" pivotButton="0" quotePrefix="0" xfId="457">
      <alignment horizontal="center"/>
    </xf>
    <xf numFmtId="0" fontId="22" fillId="18" borderId="23" applyAlignment="1" pivotButton="0" quotePrefix="0" xfId="457">
      <alignment horizontal="center"/>
    </xf>
    <xf numFmtId="181" fontId="22" fillId="13" borderId="23" applyAlignment="1" pivotButton="0" quotePrefix="0" xfId="457">
      <alignment horizontal="center"/>
    </xf>
    <xf numFmtId="181" fontId="22" fillId="13" borderId="24" applyAlignment="1" pivotButton="0" quotePrefix="0" xfId="457">
      <alignment horizontal="center"/>
    </xf>
    <xf numFmtId="0" fontId="26" fillId="18" borderId="48" applyAlignment="1" pivotButton="0" quotePrefix="0" xfId="457">
      <alignment horizontal="center"/>
    </xf>
    <xf numFmtId="0" fontId="22" fillId="18" borderId="0" applyAlignment="1" pivotButton="0" quotePrefix="0" xfId="457">
      <alignment horizontal="center"/>
    </xf>
    <xf numFmtId="181" fontId="22" fillId="13" borderId="0" applyAlignment="1" pivotButton="0" quotePrefix="0" xfId="467">
      <alignment horizontal="center"/>
    </xf>
    <xf numFmtId="181" fontId="22" fillId="13" borderId="50" applyAlignment="1" pivotButton="0" quotePrefix="0" xfId="467">
      <alignment horizontal="center"/>
    </xf>
    <xf numFmtId="0" fontId="26" fillId="18" borderId="40" applyAlignment="1" pivotButton="0" quotePrefix="0" xfId="0">
      <alignment horizontal="center" vertical="center"/>
    </xf>
    <xf numFmtId="0" fontId="22" fillId="18" borderId="49" applyAlignment="1" pivotButton="0" quotePrefix="0" xfId="0">
      <alignment horizontal="center" vertical="center"/>
    </xf>
    <xf numFmtId="167" fontId="22" fillId="13" borderId="49" applyAlignment="1" pivotButton="0" quotePrefix="0" xfId="0">
      <alignment horizontal="center" vertical="center"/>
    </xf>
    <xf numFmtId="167" fontId="22" fillId="13" borderId="51" applyAlignment="1" pivotButton="0" quotePrefix="0" xfId="0">
      <alignment horizontal="center" vertical="center"/>
    </xf>
    <xf numFmtId="0" fontId="25" fillId="12" borderId="23" applyAlignment="1" pivotButton="0" quotePrefix="0" xfId="0">
      <alignment horizontal="center" vertical="center"/>
    </xf>
    <xf numFmtId="0" fontId="25" fillId="12" borderId="0" applyAlignment="1" pivotButton="0" quotePrefix="0" xfId="0">
      <alignment horizontal="center" vertical="center"/>
    </xf>
    <xf numFmtId="168" fontId="42" fillId="20" borderId="21" applyAlignment="1" pivotButton="0" quotePrefix="0" xfId="695">
      <alignment horizontal="center" vertical="center" wrapText="1"/>
    </xf>
    <xf numFmtId="0" fontId="26" fillId="24" borderId="22" applyAlignment="1" pivotButton="0" quotePrefix="0" xfId="0">
      <alignment horizontal="center" vertical="center"/>
    </xf>
    <xf numFmtId="0" fontId="22" fillId="24" borderId="23" applyAlignment="1" pivotButton="0" quotePrefix="0" xfId="0">
      <alignment horizontal="center" vertical="center"/>
    </xf>
    <xf numFmtId="0" fontId="22" fillId="24" borderId="24" applyAlignment="1" pivotButton="0" quotePrefix="0" xfId="0">
      <alignment horizontal="center" vertical="center"/>
    </xf>
    <xf numFmtId="0" fontId="22" fillId="24" borderId="48" applyAlignment="1" pivotButton="0" quotePrefix="0" xfId="0">
      <alignment horizontal="center" vertical="center"/>
    </xf>
    <xf numFmtId="0" fontId="22" fillId="24" borderId="0" applyAlignment="1" pivotButton="0" quotePrefix="0" xfId="0">
      <alignment horizontal="center" vertical="center"/>
    </xf>
    <xf numFmtId="0" fontId="22" fillId="24" borderId="50" applyAlignment="1" pivotButton="0" quotePrefix="0" xfId="0">
      <alignment horizontal="center" vertical="center"/>
    </xf>
    <xf numFmtId="0" fontId="25" fillId="12" borderId="22" applyAlignment="1" pivotButton="0" quotePrefix="0" xfId="0">
      <alignment horizontal="center" vertical="center"/>
    </xf>
    <xf numFmtId="0" fontId="25" fillId="12" borderId="48" applyAlignment="1" pivotButton="0" quotePrefix="0" xfId="0">
      <alignment horizontal="center" vertical="center"/>
    </xf>
    <xf numFmtId="0" fontId="25" fillId="12" borderId="40" applyAlignment="1" pivotButton="0" quotePrefix="0" xfId="0">
      <alignment horizontal="center" vertical="center"/>
    </xf>
    <xf numFmtId="0" fontId="25" fillId="12" borderId="49" applyAlignment="1" pivotButton="0" quotePrefix="0" xfId="0">
      <alignment horizontal="center" vertical="center"/>
    </xf>
    <xf numFmtId="0" fontId="26" fillId="18" borderId="24" applyAlignment="1" pivotButton="0" quotePrefix="0" xfId="0">
      <alignment horizontal="center" vertical="center"/>
    </xf>
    <xf numFmtId="0" fontId="26" fillId="18" borderId="50" applyAlignment="1" pivotButton="0" quotePrefix="0" xfId="0">
      <alignment horizontal="center" vertical="center"/>
    </xf>
    <xf numFmtId="0" fontId="26" fillId="22" borderId="22" applyAlignment="1" pivotButton="0" quotePrefix="0" xfId="0">
      <alignment horizontal="center" vertical="center"/>
    </xf>
    <xf numFmtId="0" fontId="26" fillId="22" borderId="23" applyAlignment="1" pivotButton="0" quotePrefix="0" xfId="0">
      <alignment horizontal="center" vertical="center"/>
    </xf>
    <xf numFmtId="0" fontId="26" fillId="22" borderId="24" applyAlignment="1" pivotButton="0" quotePrefix="0" xfId="0">
      <alignment horizontal="center" vertical="center"/>
    </xf>
    <xf numFmtId="0" fontId="26" fillId="22" borderId="48" applyAlignment="1" pivotButton="0" quotePrefix="0" xfId="0">
      <alignment horizontal="center" vertical="center"/>
    </xf>
    <xf numFmtId="0" fontId="26" fillId="22" borderId="0" applyAlignment="1" pivotButton="0" quotePrefix="0" xfId="0">
      <alignment horizontal="center" vertical="center"/>
    </xf>
    <xf numFmtId="0" fontId="26" fillId="22" borderId="50" applyAlignment="1" pivotButton="0" quotePrefix="0" xfId="0">
      <alignment horizontal="center" vertical="center"/>
    </xf>
    <xf numFmtId="0" fontId="1" fillId="14" borderId="0" applyAlignment="1" pivotButton="0" quotePrefix="0" xfId="0">
      <alignment horizontal="center" vertical="center"/>
    </xf>
    <xf numFmtId="0" fontId="6" fillId="14" borderId="0" applyAlignment="1" pivotButton="0" quotePrefix="0" xfId="0">
      <alignment horizontal="center" vertical="center"/>
    </xf>
    <xf numFmtId="0" fontId="26" fillId="12" borderId="0" applyAlignment="1" pivotButton="0" quotePrefix="0" xfId="0">
      <alignment horizontal="center" vertical="center"/>
    </xf>
    <xf numFmtId="0" fontId="22" fillId="12" borderId="0" applyAlignment="1" pivotButton="0" quotePrefix="0" xfId="0">
      <alignment horizontal="center" vertical="center"/>
    </xf>
    <xf numFmtId="0" fontId="26" fillId="18" borderId="0" applyAlignment="1" pivotButton="0" quotePrefix="0" xfId="457">
      <alignment horizontal="center"/>
    </xf>
    <xf numFmtId="181" fontId="22" fillId="13" borderId="0" applyAlignment="1" pivotButton="0" quotePrefix="0" xfId="457">
      <alignment horizontal="center"/>
    </xf>
    <xf numFmtId="167" fontId="22" fillId="13" borderId="0" applyAlignment="1" pivotButton="0" quotePrefix="0" xfId="0">
      <alignment horizontal="center" vertical="center"/>
    </xf>
    <xf numFmtId="0" fontId="30" fillId="12" borderId="0" applyAlignment="1" pivotButton="0" quotePrefix="0" xfId="0">
      <alignment horizontal="center" vertical="center"/>
    </xf>
    <xf numFmtId="0" fontId="23" fillId="12" borderId="0" applyAlignment="1" pivotButton="0" quotePrefix="0" xfId="0">
      <alignment horizontal="center" vertical="center"/>
    </xf>
    <xf numFmtId="0" fontId="30" fillId="18" borderId="22" applyAlignment="1" pivotButton="0" quotePrefix="0" xfId="0">
      <alignment horizontal="center" vertical="center"/>
    </xf>
    <xf numFmtId="0" fontId="23" fillId="18" borderId="23" applyAlignment="1" pivotButton="0" quotePrefix="0" xfId="0">
      <alignment horizontal="center" vertical="center"/>
    </xf>
    <xf numFmtId="0" fontId="23" fillId="18" borderId="24" applyAlignment="1" pivotButton="0" quotePrefix="0" xfId="0">
      <alignment horizontal="center" vertical="center"/>
    </xf>
    <xf numFmtId="0" fontId="30" fillId="18" borderId="0" applyAlignment="1" pivotButton="0" quotePrefix="0" xfId="0">
      <alignment horizontal="center" vertical="center"/>
    </xf>
    <xf numFmtId="0" fontId="23" fillId="18" borderId="0" applyAlignment="1" pivotButton="0" quotePrefix="0" xfId="0">
      <alignment horizontal="center" vertical="center"/>
    </xf>
    <xf numFmtId="0" fontId="35" fillId="12" borderId="22" applyAlignment="1" pivotButton="0" quotePrefix="0" xfId="0">
      <alignment horizontal="center" vertical="center"/>
    </xf>
    <xf numFmtId="0" fontId="35" fillId="12" borderId="23" applyAlignment="1" pivotButton="0" quotePrefix="0" xfId="0">
      <alignment horizontal="center" vertical="center"/>
    </xf>
    <xf numFmtId="0" fontId="35" fillId="12" borderId="48" applyAlignment="1" pivotButton="0" quotePrefix="0" xfId="0">
      <alignment horizontal="center" vertical="center"/>
    </xf>
    <xf numFmtId="0" fontId="35" fillId="12" borderId="0" applyAlignment="1" pivotButton="0" quotePrefix="0" xfId="0">
      <alignment horizontal="center" vertical="center"/>
    </xf>
    <xf numFmtId="0" fontId="35" fillId="12" borderId="40" applyAlignment="1" pivotButton="0" quotePrefix="0" xfId="0">
      <alignment horizontal="center" vertical="center"/>
    </xf>
    <xf numFmtId="0" fontId="35" fillId="12" borderId="49" applyAlignment="1" pivotButton="0" quotePrefix="0" xfId="0">
      <alignment horizontal="center" vertical="center"/>
    </xf>
    <xf numFmtId="0" fontId="30" fillId="24" borderId="22" applyAlignment="1" pivotButton="0" quotePrefix="0" xfId="0">
      <alignment horizontal="center" vertical="center"/>
    </xf>
    <xf numFmtId="0" fontId="23" fillId="24" borderId="23" applyAlignment="1" pivotButton="0" quotePrefix="0" xfId="0">
      <alignment horizontal="center" vertical="center"/>
    </xf>
    <xf numFmtId="0" fontId="23" fillId="24" borderId="24" applyAlignment="1" pivotButton="0" quotePrefix="0" xfId="0">
      <alignment horizontal="center" vertical="center"/>
    </xf>
    <xf numFmtId="0" fontId="23" fillId="24" borderId="48" applyAlignment="1" pivotButton="0" quotePrefix="0" xfId="0">
      <alignment horizontal="center" vertical="center"/>
    </xf>
    <xf numFmtId="0" fontId="23" fillId="24" borderId="0" applyAlignment="1" pivotButton="0" quotePrefix="0" xfId="0">
      <alignment horizontal="center" vertical="center"/>
    </xf>
    <xf numFmtId="0" fontId="23" fillId="24" borderId="50" applyAlignment="1" pivotButton="0" quotePrefix="0" xfId="0">
      <alignment horizontal="center" vertical="center"/>
    </xf>
    <xf numFmtId="0" fontId="30" fillId="18" borderId="23" applyAlignment="1" pivotButton="0" quotePrefix="0" xfId="0">
      <alignment horizontal="center" vertical="center"/>
    </xf>
    <xf numFmtId="0" fontId="30" fillId="18" borderId="24" applyAlignment="1" pivotButton="0" quotePrefix="0" xfId="0">
      <alignment horizontal="center" vertical="center"/>
    </xf>
    <xf numFmtId="0" fontId="30" fillId="18" borderId="48" applyAlignment="1" pivotButton="0" quotePrefix="0" xfId="0">
      <alignment horizontal="center" vertical="center"/>
    </xf>
    <xf numFmtId="0" fontId="30" fillId="18" borderId="50" applyAlignment="1" pivotButton="0" quotePrefix="0" xfId="0">
      <alignment horizontal="center" vertical="center"/>
    </xf>
    <xf numFmtId="0" fontId="38" fillId="22" borderId="0" applyAlignment="1" pivotButton="0" quotePrefix="0" xfId="3">
      <alignment horizontal="center" vertical="center"/>
    </xf>
    <xf numFmtId="171" fontId="23" fillId="13" borderId="0" applyAlignment="1" pivotButton="0" quotePrefix="0" xfId="0">
      <alignment horizontal="center" vertical="center"/>
    </xf>
    <xf numFmtId="171" fontId="23" fillId="13" borderId="50" applyAlignment="1" pivotButton="0" quotePrefix="0" xfId="0">
      <alignment horizontal="center" vertical="center"/>
    </xf>
    <xf numFmtId="0" fontId="23" fillId="18" borderId="48" applyAlignment="1" pivotButton="0" quotePrefix="0" xfId="0">
      <alignment horizontal="center" vertical="center"/>
    </xf>
    <xf numFmtId="0" fontId="23" fillId="18" borderId="40" applyAlignment="1" pivotButton="0" quotePrefix="0" xfId="0">
      <alignment horizontal="center" vertical="center"/>
    </xf>
    <xf numFmtId="0" fontId="23" fillId="18" borderId="50" applyAlignment="1" pivotButton="0" quotePrefix="0" xfId="0">
      <alignment horizontal="center" vertical="center"/>
    </xf>
    <xf numFmtId="0" fontId="30" fillId="18" borderId="49" applyAlignment="1" pivotButton="0" quotePrefix="0" xfId="0">
      <alignment horizontal="center" vertical="center"/>
    </xf>
    <xf numFmtId="0" fontId="30" fillId="13" borderId="0" applyAlignment="1" pivotButton="0" quotePrefix="0" xfId="0">
      <alignment horizontal="center" vertical="center" wrapText="1"/>
    </xf>
    <xf numFmtId="167" fontId="23" fillId="13" borderId="0" applyAlignment="1" pivotButton="0" quotePrefix="0" xfId="702">
      <alignment horizontal="center"/>
    </xf>
    <xf numFmtId="167" fontId="23" fillId="13" borderId="50" applyAlignment="1" pivotButton="0" quotePrefix="0" xfId="702">
      <alignment horizontal="center"/>
    </xf>
    <xf numFmtId="0" fontId="30" fillId="18" borderId="35" applyAlignment="1" pivotButton="0" quotePrefix="0" xfId="0">
      <alignment horizontal="center" vertical="center"/>
    </xf>
    <xf numFmtId="0" fontId="23" fillId="18" borderId="52" applyAlignment="1" pivotButton="0" quotePrefix="0" xfId="0">
      <alignment horizontal="center" vertical="center"/>
    </xf>
    <xf numFmtId="0" fontId="23" fillId="18" borderId="34" applyAlignment="1" pivotButton="0" quotePrefix="0" xfId="0">
      <alignment horizontal="center" vertical="center"/>
    </xf>
    <xf numFmtId="0" fontId="30" fillId="22" borderId="22" applyAlignment="1" pivotButton="0" quotePrefix="0" xfId="0">
      <alignment horizontal="center" vertical="center"/>
    </xf>
    <xf numFmtId="0" fontId="30" fillId="22" borderId="23" applyAlignment="1" pivotButton="0" quotePrefix="0" xfId="0">
      <alignment horizontal="center" vertical="center"/>
    </xf>
    <xf numFmtId="0" fontId="30" fillId="22" borderId="24" applyAlignment="1" pivotButton="0" quotePrefix="0" xfId="0">
      <alignment horizontal="center" vertical="center"/>
    </xf>
    <xf numFmtId="0" fontId="30" fillId="22" borderId="48" applyAlignment="1" pivotButton="0" quotePrefix="0" xfId="0">
      <alignment horizontal="center" vertical="center"/>
    </xf>
    <xf numFmtId="0" fontId="30" fillId="22" borderId="0" applyAlignment="1" pivotButton="0" quotePrefix="0" xfId="0">
      <alignment horizontal="center" vertical="center"/>
    </xf>
    <xf numFmtId="0" fontId="30" fillId="22" borderId="50" applyAlignment="1" pivotButton="0" quotePrefix="0" xfId="0">
      <alignment horizontal="center" vertical="center"/>
    </xf>
    <xf numFmtId="0" fontId="30" fillId="13" borderId="48" applyAlignment="1" pivotButton="0" quotePrefix="0" xfId="0">
      <alignment horizontal="center" vertical="center"/>
    </xf>
    <xf numFmtId="0" fontId="23" fillId="13" borderId="0" applyAlignment="1" pivotButton="0" quotePrefix="0" xfId="0">
      <alignment horizontal="center" vertical="center"/>
    </xf>
    <xf numFmtId="0" fontId="30" fillId="13" borderId="40" applyAlignment="1" pivotButton="0" quotePrefix="0" xfId="0">
      <alignment horizontal="center" vertical="center"/>
    </xf>
    <xf numFmtId="0" fontId="23" fillId="13" borderId="49" applyAlignment="1" pivotButton="0" quotePrefix="0" xfId="0">
      <alignment horizontal="center" vertical="center"/>
    </xf>
    <xf numFmtId="0" fontId="23" fillId="13" borderId="51" applyAlignment="1" pivotButton="0" quotePrefix="0" xfId="0">
      <alignment horizontal="center" vertical="center"/>
    </xf>
    <xf numFmtId="0" fontId="30" fillId="18" borderId="40" applyAlignment="1" pivotButton="0" quotePrefix="0" xfId="0">
      <alignment horizontal="center" vertical="center"/>
    </xf>
    <xf numFmtId="0" fontId="23" fillId="18" borderId="49" applyAlignment="1" pivotButton="0" quotePrefix="0" xfId="0">
      <alignment horizontal="center" vertical="center"/>
    </xf>
    <xf numFmtId="0" fontId="1" fillId="6" borderId="21" applyAlignment="1" pivotButton="0" quotePrefix="0" xfId="0">
      <alignment horizontal="center" vertical="center"/>
    </xf>
    <xf numFmtId="0" fontId="1" fillId="5" borderId="21" applyAlignment="1" pivotButton="0" quotePrefix="0" xfId="0">
      <alignment horizontal="center" vertical="center"/>
    </xf>
    <xf numFmtId="0" fontId="88" fillId="0" borderId="21" applyAlignment="1" pivotButton="0" quotePrefix="0" xfId="456">
      <alignment horizontal="center" vertical="center"/>
    </xf>
    <xf numFmtId="0" fontId="88" fillId="11" borderId="0" applyAlignment="1" pivotButton="0" quotePrefix="0" xfId="456">
      <alignment horizontal="center" vertical="center"/>
    </xf>
    <xf numFmtId="0" fontId="88" fillId="11" borderId="21" applyAlignment="1" pivotButton="0" quotePrefix="0" xfId="456">
      <alignment horizontal="center" vertical="center"/>
    </xf>
    <xf numFmtId="0" fontId="0" fillId="12" borderId="21" applyAlignment="1" pivotButton="0" quotePrefix="0" xfId="0">
      <alignment horizontal="center" vertical="center"/>
    </xf>
    <xf numFmtId="0" fontId="13" fillId="7" borderId="21" applyAlignment="1" pivotButton="0" quotePrefix="0" xfId="0">
      <alignment horizontal="center" vertical="center"/>
    </xf>
    <xf numFmtId="0" fontId="0" fillId="5" borderId="21" applyAlignment="1" pivotButton="0" quotePrefix="0" xfId="0">
      <alignment horizontal="center" vertical="center"/>
    </xf>
    <xf numFmtId="0" fontId="0" fillId="9" borderId="37" applyAlignment="1" pivotButton="0" quotePrefix="0" xfId="0">
      <alignment horizontal="center" vertical="center"/>
    </xf>
    <xf numFmtId="0" fontId="0" fillId="9" borderId="38" applyAlignment="1" pivotButton="0" quotePrefix="0" xfId="0">
      <alignment vertical="center"/>
    </xf>
    <xf numFmtId="0" fontId="14" fillId="5" borderId="27" applyAlignment="1" pivotButton="0" quotePrefix="0" xfId="0">
      <alignment horizontal="center" vertical="center"/>
    </xf>
    <xf numFmtId="0" fontId="14" fillId="5" borderId="31" applyAlignment="1" pivotButton="0" quotePrefix="0" xfId="0">
      <alignment horizontal="center" vertical="center"/>
    </xf>
    <xf numFmtId="0" fontId="14" fillId="5" borderId="1" applyAlignment="1" pivotButton="0" quotePrefix="0" xfId="0">
      <alignment horizontal="center" vertical="center"/>
    </xf>
    <xf numFmtId="0" fontId="14" fillId="5" borderId="4" applyAlignment="1" pivotButton="0" quotePrefix="0" xfId="0">
      <alignment horizontal="center" vertical="center"/>
    </xf>
    <xf numFmtId="0" fontId="13" fillId="9" borderId="21" applyAlignment="1" pivotButton="0" quotePrefix="0" xfId="0">
      <alignment horizontal="center" vertical="center"/>
    </xf>
    <xf numFmtId="0" fontId="0" fillId="4" borderId="20" applyAlignment="1" pivotButton="0" quotePrefix="0" xfId="0">
      <alignment horizontal="center" vertical="center"/>
    </xf>
    <xf numFmtId="0" fontId="0" fillId="4" borderId="22" applyAlignment="1" pivotButton="0" quotePrefix="0" xfId="0">
      <alignment horizontal="center" vertical="center"/>
    </xf>
    <xf numFmtId="0" fontId="0" fillId="4" borderId="23" applyAlignment="1" pivotButton="0" quotePrefix="0" xfId="0">
      <alignment horizontal="center" vertical="center"/>
    </xf>
    <xf numFmtId="0" fontId="0" fillId="4" borderId="24" applyAlignment="1" pivotButton="0" quotePrefix="0" xfId="0">
      <alignment horizontal="center" vertical="center"/>
    </xf>
    <xf numFmtId="0" fontId="8" fillId="3" borderId="10" applyAlignment="1" pivotButton="0" quotePrefix="0" xfId="0">
      <alignment horizontal="center" vertical="center"/>
    </xf>
    <xf numFmtId="0" fontId="8" fillId="3" borderId="14" applyAlignment="1" pivotButton="0" quotePrefix="0" xfId="0">
      <alignment horizontal="center" vertical="center"/>
    </xf>
    <xf numFmtId="0" fontId="10" fillId="3" borderId="0" applyAlignment="1" pivotButton="0" quotePrefix="0" xfId="0">
      <alignment horizontal="center" vertical="center"/>
    </xf>
    <xf numFmtId="0" fontId="10" fillId="3" borderId="15" applyAlignment="1" pivotButton="0" quotePrefix="0" xfId="0">
      <alignment horizontal="center" vertical="center"/>
    </xf>
    <xf numFmtId="0" fontId="2" fillId="0" borderId="0" applyAlignment="1" pivotButton="0" quotePrefix="0" xfId="689">
      <alignment horizontal="center" vertical="center"/>
    </xf>
    <xf numFmtId="0" fontId="0" fillId="0" borderId="0" pivotButton="0" quotePrefix="0" xfId="0"/>
    <xf numFmtId="0" fontId="26" fillId="18" borderId="21" applyAlignment="1" pivotButton="0" quotePrefix="0" xfId="0">
      <alignment horizontal="center" vertical="center"/>
    </xf>
    <xf numFmtId="0" fontId="0" fillId="0" borderId="52" pivotButton="0" quotePrefix="0" xfId="0"/>
    <xf numFmtId="0" fontId="0" fillId="0" borderId="34" pivotButton="0" quotePrefix="0" xfId="0"/>
    <xf numFmtId="0" fontId="26" fillId="18" borderId="25" applyAlignment="1" pivotButton="0" quotePrefix="0" xfId="700">
      <alignment horizontal="center"/>
    </xf>
    <xf numFmtId="0" fontId="0" fillId="0" borderId="51" pivotButton="0" quotePrefix="0" xfId="0"/>
    <xf numFmtId="167" fontId="23" fillId="13" borderId="76" applyAlignment="1" pivotButton="0" quotePrefix="0" xfId="700">
      <alignment horizontal="center" wrapText="1"/>
    </xf>
    <xf numFmtId="169" fontId="67" fillId="13" borderId="21" applyAlignment="1" pivotButton="0" quotePrefix="0" xfId="700">
      <alignment horizontal="center"/>
    </xf>
    <xf numFmtId="175" fontId="67" fillId="13" borderId="21" applyAlignment="1" pivotButton="0" quotePrefix="0" xfId="700">
      <alignment horizontal="center"/>
    </xf>
    <xf numFmtId="168" fontId="26" fillId="18" borderId="21" applyAlignment="1" pivotButton="0" quotePrefix="0" xfId="700">
      <alignment horizontal="center"/>
    </xf>
    <xf numFmtId="168" fontId="23" fillId="13" borderId="21" applyAlignment="1" pivotButton="0" quotePrefix="0" xfId="698">
      <alignment horizontal="center" vertical="center"/>
    </xf>
    <xf numFmtId="168" fontId="23" fillId="13" borderId="21" applyAlignment="1" pivotButton="0" quotePrefix="0" xfId="691">
      <alignment horizontal="center" vertical="center"/>
    </xf>
    <xf numFmtId="168" fontId="29" fillId="12" borderId="0" applyAlignment="1" pivotButton="0" quotePrefix="0" xfId="700">
      <alignment horizontal="center"/>
    </xf>
    <xf numFmtId="168" fontId="29" fillId="12" borderId="0" applyAlignment="1" pivotButton="0" quotePrefix="0" xfId="691">
      <alignment horizontal="center" vertical="center"/>
    </xf>
    <xf numFmtId="175" fontId="23" fillId="18" borderId="21" applyAlignment="1" pivotButton="0" quotePrefix="0" xfId="699">
      <alignment horizontal="center"/>
    </xf>
    <xf numFmtId="175" fontId="23" fillId="13" borderId="21" applyAlignment="1" pivotButton="0" quotePrefix="0" xfId="699">
      <alignment horizontal="center"/>
    </xf>
    <xf numFmtId="175" fontId="23" fillId="31" borderId="21" applyAlignment="1" pivotButton="0" quotePrefix="0" xfId="699">
      <alignment horizontal="center"/>
    </xf>
    <xf numFmtId="175" fontId="23" fillId="12" borderId="0" applyAlignment="1" pivotButton="0" quotePrefix="0" xfId="700">
      <alignment horizontal="center"/>
    </xf>
    <xf numFmtId="187" fontId="4" fillId="19" borderId="20" applyAlignment="1" pivotButton="0" quotePrefix="0" xfId="693">
      <alignment horizontal="center" vertical="center"/>
    </xf>
    <xf numFmtId="187" fontId="4" fillId="19" borderId="22" applyAlignment="1" pivotButton="0" quotePrefix="0" xfId="693">
      <alignment horizontal="center" vertical="center"/>
    </xf>
    <xf numFmtId="187" fontId="4" fillId="19" borderId="23" applyAlignment="1" pivotButton="0" quotePrefix="0" xfId="693">
      <alignment horizontal="center" vertical="center"/>
    </xf>
    <xf numFmtId="187" fontId="4" fillId="19" borderId="24" applyAlignment="1" pivotButton="0" quotePrefix="0" xfId="693">
      <alignment horizontal="center" vertical="center"/>
    </xf>
    <xf numFmtId="187" fontId="66" fillId="30" borderId="50" applyAlignment="1" applyProtection="1" pivotButton="0" quotePrefix="0" xfId="693">
      <alignment horizontal="center" vertical="center"/>
      <protection locked="0" hidden="0"/>
    </xf>
    <xf numFmtId="187" fontId="4" fillId="19" borderId="26" applyAlignment="1" pivotButton="0" quotePrefix="0" xfId="693">
      <alignment horizontal="center" vertical="center"/>
    </xf>
    <xf numFmtId="187" fontId="4" fillId="19" borderId="48" applyAlignment="1" pivotButton="0" quotePrefix="0" xfId="693">
      <alignment horizontal="center" vertical="center"/>
    </xf>
    <xf numFmtId="187" fontId="4" fillId="19" borderId="0" applyAlignment="1" pivotButton="0" quotePrefix="0" xfId="693">
      <alignment horizontal="center" vertical="center"/>
    </xf>
    <xf numFmtId="187" fontId="4" fillId="19" borderId="50" applyAlignment="1" pivotButton="0" quotePrefix="0" xfId="693">
      <alignment horizontal="center" vertical="center"/>
    </xf>
    <xf numFmtId="187" fontId="4" fillId="19" borderId="25" applyAlignment="1" pivotButton="0" quotePrefix="0" xfId="693">
      <alignment horizontal="center" vertical="center"/>
    </xf>
    <xf numFmtId="187" fontId="4" fillId="19" borderId="40" applyAlignment="1" pivotButton="0" quotePrefix="0" xfId="693">
      <alignment horizontal="center" vertical="center"/>
    </xf>
    <xf numFmtId="187" fontId="4" fillId="19" borderId="49" applyAlignment="1" pivotButton="0" quotePrefix="0" xfId="693">
      <alignment horizontal="center" vertical="center"/>
    </xf>
    <xf numFmtId="187" fontId="4" fillId="19" borderId="51" applyAlignment="1" pivotButton="0" quotePrefix="0" xfId="693">
      <alignment horizontal="center" vertical="center"/>
    </xf>
    <xf numFmtId="0" fontId="54" fillId="12" borderId="52" applyAlignment="1" pivotButton="0" quotePrefix="0" xfId="0">
      <alignment horizontal="center" vertical="center"/>
    </xf>
    <xf numFmtId="0" fontId="0" fillId="0" borderId="23" pivotButton="0" quotePrefix="0" xfId="0"/>
    <xf numFmtId="0" fontId="0" fillId="0" borderId="49" pivotButton="0" quotePrefix="0" xfId="0"/>
    <xf numFmtId="168" fontId="22" fillId="19" borderId="49" applyAlignment="1" pivotButton="0" quotePrefix="0" xfId="0">
      <alignment horizontal="center" vertical="center"/>
    </xf>
    <xf numFmtId="168" fontId="22" fillId="19" borderId="51" applyAlignment="1" pivotButton="0" quotePrefix="0" xfId="0">
      <alignment horizontal="center" vertical="center"/>
    </xf>
    <xf numFmtId="169" fontId="19" fillId="19" borderId="23" applyAlignment="1" pivotButton="0" quotePrefix="0" xfId="693">
      <alignment horizontal="center" vertical="center"/>
    </xf>
    <xf numFmtId="168" fontId="22" fillId="19" borderId="24" applyAlignment="1" pivotButton="0" quotePrefix="0" xfId="0">
      <alignment horizontal="center" vertical="center"/>
    </xf>
    <xf numFmtId="169" fontId="19" fillId="19" borderId="0" applyAlignment="1" pivotButton="0" quotePrefix="0" xfId="693">
      <alignment horizontal="center" vertical="center"/>
    </xf>
    <xf numFmtId="168" fontId="22" fillId="19" borderId="50" applyAlignment="1" pivotButton="0" quotePrefix="0" xfId="0">
      <alignment horizontal="center" vertical="center"/>
    </xf>
    <xf numFmtId="169" fontId="19" fillId="12" borderId="0" applyAlignment="1" pivotButton="0" quotePrefix="0" xfId="693">
      <alignment horizontal="center" vertical="center"/>
    </xf>
    <xf numFmtId="168" fontId="22" fillId="12" borderId="0" applyAlignment="1" pivotButton="0" quotePrefix="0" xfId="0">
      <alignment horizontal="center" vertical="center"/>
    </xf>
    <xf numFmtId="169" fontId="19" fillId="19" borderId="49" applyAlignment="1" pivotButton="0" quotePrefix="0" xfId="693">
      <alignment horizontal="center" vertical="center"/>
    </xf>
    <xf numFmtId="0" fontId="57" fillId="18" borderId="35" applyAlignment="1" pivotButton="0" quotePrefix="0" xfId="0">
      <alignment horizontal="center" vertical="center"/>
    </xf>
    <xf numFmtId="0" fontId="0" fillId="0" borderId="40" pivotButton="0" quotePrefix="0" xfId="0"/>
    <xf numFmtId="176" fontId="58" fillId="13" borderId="21" applyAlignment="1" pivotButton="0" quotePrefix="0" xfId="170">
      <alignment horizontal="center" vertical="center"/>
    </xf>
    <xf numFmtId="182" fontId="58" fillId="13" borderId="21" applyAlignment="1" pivotButton="0" quotePrefix="0" xfId="170">
      <alignment horizontal="center" vertical="center"/>
    </xf>
    <xf numFmtId="167" fontId="26" fillId="13" borderId="21" applyAlignment="1" pivotButton="0" quotePrefix="0" xfId="0">
      <alignment vertical="center"/>
    </xf>
    <xf numFmtId="0" fontId="55" fillId="13" borderId="21" applyAlignment="1" pivotButton="0" quotePrefix="0" xfId="0">
      <alignment horizontal="center" vertical="center"/>
    </xf>
    <xf numFmtId="0" fontId="0" fillId="0" borderId="26" pivotButton="0" quotePrefix="0" xfId="0"/>
    <xf numFmtId="0" fontId="0" fillId="0" borderId="48" pivotButton="0" quotePrefix="0" xfId="0"/>
    <xf numFmtId="0" fontId="0" fillId="0" borderId="25" pivotButton="0" quotePrefix="0" xfId="0"/>
    <xf numFmtId="0" fontId="55" fillId="18" borderId="78" applyAlignment="1" pivotButton="0" quotePrefix="0" xfId="0">
      <alignment horizontal="center" vertical="center"/>
    </xf>
    <xf numFmtId="0" fontId="0" fillId="0" borderId="72" pivotButton="0" quotePrefix="0" xfId="0"/>
    <xf numFmtId="0" fontId="25" fillId="12" borderId="35" applyAlignment="1" pivotButton="0" quotePrefix="0" xfId="0">
      <alignment horizontal="center" vertical="center"/>
    </xf>
    <xf numFmtId="0" fontId="26" fillId="18" borderId="20" applyAlignment="1" pivotButton="0" quotePrefix="0" xfId="0">
      <alignment horizontal="center" vertical="center"/>
    </xf>
    <xf numFmtId="0" fontId="0" fillId="0" borderId="24" pivotButton="0" quotePrefix="0" xfId="0"/>
    <xf numFmtId="0" fontId="26" fillId="24" borderId="20" applyAlignment="1" pivotButton="0" quotePrefix="0" xfId="0">
      <alignment horizontal="center" vertical="center"/>
    </xf>
    <xf numFmtId="167" fontId="22" fillId="13" borderId="0" applyAlignment="1" pivotButton="0" quotePrefix="0" xfId="187">
      <alignment horizontal="center"/>
    </xf>
    <xf numFmtId="181" fontId="22" fillId="13" borderId="0" applyAlignment="1" pivotButton="0" quotePrefix="0" xfId="170">
      <alignment horizontal="center"/>
    </xf>
    <xf numFmtId="181" fontId="22" fillId="13" borderId="50" applyAlignment="1" pivotButton="0" quotePrefix="0" xfId="170">
      <alignment horizontal="center"/>
    </xf>
    <xf numFmtId="0" fontId="0" fillId="0" borderId="50" pivotButton="0" quotePrefix="0" xfId="0"/>
    <xf numFmtId="183" fontId="22" fillId="13" borderId="0" applyAlignment="1" pivotButton="0" quotePrefix="0" xfId="0">
      <alignment horizontal="center" vertical="center"/>
    </xf>
    <xf numFmtId="164" fontId="22" fillId="13" borderId="0" applyAlignment="1" pivotButton="0" quotePrefix="0" xfId="0">
      <alignment horizontal="center" vertical="center"/>
    </xf>
    <xf numFmtId="167" fontId="22" fillId="13" borderId="0" applyAlignment="1" pivotButton="0" quotePrefix="0" xfId="0">
      <alignment horizontal="center" vertical="center"/>
    </xf>
    <xf numFmtId="175" fontId="22" fillId="13" borderId="50" applyAlignment="1" pivotButton="0" quotePrefix="0" xfId="0">
      <alignment horizontal="center" vertical="center"/>
    </xf>
    <xf numFmtId="175" fontId="22" fillId="13" borderId="0" applyAlignment="1" pivotButton="0" quotePrefix="0" xfId="0">
      <alignment horizontal="center" vertical="center"/>
    </xf>
    <xf numFmtId="175" fontId="22" fillId="19" borderId="21" applyAlignment="1" pivotButton="0" quotePrefix="0" xfId="656">
      <alignment horizontal="center"/>
    </xf>
    <xf numFmtId="168" fontId="22" fillId="13" borderId="0" applyAlignment="1" pivotButton="0" quotePrefix="0" xfId="0">
      <alignment horizontal="center" vertical="center"/>
    </xf>
    <xf numFmtId="167" fontId="22" fillId="13" borderId="49" applyAlignment="1" pivotButton="0" quotePrefix="0" xfId="187">
      <alignment horizontal="center"/>
    </xf>
    <xf numFmtId="181" fontId="22" fillId="13" borderId="49" applyAlignment="1" pivotButton="0" quotePrefix="0" xfId="170">
      <alignment horizontal="center"/>
    </xf>
    <xf numFmtId="181" fontId="22" fillId="13" borderId="51" applyAlignment="1" pivotButton="0" quotePrefix="0" xfId="170">
      <alignment horizontal="center"/>
    </xf>
    <xf numFmtId="181" fontId="19" fillId="12" borderId="0" applyAlignment="1" pivotButton="0" quotePrefix="0" xfId="704">
      <alignment horizontal="center" vertical="center"/>
    </xf>
    <xf numFmtId="175" fontId="22" fillId="13" borderId="49" applyAlignment="1" pivotButton="0" quotePrefix="0" xfId="0">
      <alignment horizontal="center" vertical="center"/>
    </xf>
    <xf numFmtId="168" fontId="22" fillId="13" borderId="49" applyAlignment="1" pivotButton="0" quotePrefix="0" xfId="0">
      <alignment horizontal="center" vertical="center"/>
    </xf>
    <xf numFmtId="175" fontId="22" fillId="13" borderId="51" applyAlignment="1" pivotButton="0" quotePrefix="0" xfId="0">
      <alignment horizontal="center" vertical="center"/>
    </xf>
    <xf numFmtId="167" fontId="45" fillId="12" borderId="0" applyAlignment="1" pivotButton="0" quotePrefix="0" xfId="0">
      <alignment horizontal="center" vertical="center"/>
    </xf>
    <xf numFmtId="168" fontId="45" fillId="12" borderId="0" applyAlignment="1" pivotButton="0" quotePrefix="0" xfId="0">
      <alignment horizontal="center" vertical="center"/>
    </xf>
    <xf numFmtId="173" fontId="22" fillId="12" borderId="0" applyAlignment="1" pivotButton="0" quotePrefix="0" xfId="0">
      <alignment horizontal="center" vertical="center"/>
    </xf>
    <xf numFmtId="173" fontId="22" fillId="19" borderId="24" applyAlignment="1" pivotButton="0" quotePrefix="0" xfId="0">
      <alignment horizontal="center" vertical="center"/>
    </xf>
    <xf numFmtId="176" fontId="22" fillId="18" borderId="50" applyAlignment="1" pivotButton="0" quotePrefix="0" xfId="0">
      <alignment horizontal="center" vertical="center"/>
    </xf>
    <xf numFmtId="173" fontId="22" fillId="19" borderId="50" applyAlignment="1" pivotButton="0" quotePrefix="0" xfId="0">
      <alignment horizontal="center" vertical="center"/>
    </xf>
    <xf numFmtId="182" fontId="3" fillId="24" borderId="34" applyAlignment="1" pivotButton="0" quotePrefix="0" xfId="170">
      <alignment horizontal="center" vertical="center"/>
    </xf>
    <xf numFmtId="182" fontId="19" fillId="25" borderId="35" applyAlignment="1" pivotButton="0" quotePrefix="0" xfId="170">
      <alignment horizontal="center" vertical="center"/>
    </xf>
    <xf numFmtId="177" fontId="22" fillId="18" borderId="50" applyAlignment="1" pivotButton="0" quotePrefix="0" xfId="0">
      <alignment horizontal="center" vertical="center"/>
    </xf>
    <xf numFmtId="173" fontId="22" fillId="19" borderId="51" applyAlignment="1" pivotButton="0" quotePrefix="0" xfId="0">
      <alignment horizontal="center" vertical="center"/>
    </xf>
    <xf numFmtId="182" fontId="19" fillId="25" borderId="34" applyAlignment="1" pivotButton="0" quotePrefix="0" xfId="170">
      <alignment horizontal="center" vertical="center"/>
    </xf>
    <xf numFmtId="167" fontId="22" fillId="13" borderId="50" applyAlignment="1" pivotButton="0" quotePrefix="0" xfId="0">
      <alignment horizontal="center" vertical="center"/>
    </xf>
    <xf numFmtId="167" fontId="22" fillId="12" borderId="0" applyAlignment="1" pivotButton="0" quotePrefix="0" xfId="0">
      <alignment horizontal="center" vertical="center"/>
    </xf>
    <xf numFmtId="168" fontId="22" fillId="13" borderId="0" applyAlignment="1" pivotButton="0" quotePrefix="0" xfId="170">
      <alignment horizontal="center"/>
    </xf>
    <xf numFmtId="168" fontId="22" fillId="13" borderId="50" applyAlignment="1" pivotButton="0" quotePrefix="0" xfId="170">
      <alignment horizontal="center"/>
    </xf>
    <xf numFmtId="164" fontId="22" fillId="13" borderId="50" applyAlignment="1" pivotButton="0" quotePrefix="0" xfId="0">
      <alignment horizontal="center" vertical="center"/>
    </xf>
    <xf numFmtId="167" fontId="22" fillId="19" borderId="21" applyAlignment="1" pivotButton="0" quotePrefix="0" xfId="76">
      <alignment horizontal="left"/>
    </xf>
    <xf numFmtId="168" fontId="28" fillId="13" borderId="0" applyAlignment="1" pivotButton="0" quotePrefix="0" xfId="0">
      <alignment vertical="center"/>
    </xf>
    <xf numFmtId="168" fontId="22" fillId="13" borderId="49" applyAlignment="1" pivotButton="0" quotePrefix="0" xfId="170">
      <alignment horizontal="center"/>
    </xf>
    <xf numFmtId="168" fontId="22" fillId="13" borderId="51" applyAlignment="1" pivotButton="0" quotePrefix="0" xfId="170">
      <alignment horizontal="center"/>
    </xf>
    <xf numFmtId="164" fontId="22" fillId="13" borderId="49" applyAlignment="1" pivotButton="0" quotePrefix="0" xfId="0">
      <alignment horizontal="center" vertical="center"/>
    </xf>
    <xf numFmtId="164" fontId="22" fillId="13" borderId="51" applyAlignment="1" pivotButton="0" quotePrefix="0" xfId="0">
      <alignment horizontal="center" vertical="center"/>
    </xf>
    <xf numFmtId="176" fontId="22" fillId="13" borderId="50" applyAlignment="1" pivotButton="0" quotePrefix="0" xfId="0">
      <alignment horizontal="center" vertical="center"/>
    </xf>
    <xf numFmtId="168" fontId="22" fillId="20" borderId="0" applyAlignment="1" pivotButton="0" quotePrefix="0" xfId="170">
      <alignment horizontal="center"/>
    </xf>
    <xf numFmtId="168" fontId="22" fillId="20" borderId="50" applyAlignment="1" pivotButton="0" quotePrefix="0" xfId="170">
      <alignment horizontal="center"/>
    </xf>
    <xf numFmtId="167" fontId="22" fillId="19" borderId="21" applyAlignment="1" pivotButton="0" quotePrefix="0" xfId="76">
      <alignment horizontal="center"/>
    </xf>
    <xf numFmtId="167" fontId="22" fillId="19" borderId="35" applyAlignment="1" pivotButton="0" quotePrefix="0" xfId="76">
      <alignment horizontal="center"/>
    </xf>
    <xf numFmtId="176" fontId="22" fillId="13" borderId="0" applyAlignment="1" pivotButton="0" quotePrefix="0" xfId="0">
      <alignment horizontal="center" vertical="center"/>
    </xf>
    <xf numFmtId="176" fontId="22" fillId="12" borderId="0" applyAlignment="1" pivotButton="0" quotePrefix="0" xfId="0">
      <alignment horizontal="center" vertical="center"/>
    </xf>
    <xf numFmtId="168" fontId="22" fillId="18" borderId="0" applyAlignment="1" pivotButton="0" quotePrefix="0" xfId="0">
      <alignment horizontal="center" vertical="center"/>
    </xf>
    <xf numFmtId="168" fontId="22" fillId="18" borderId="50" applyAlignment="1" pivotButton="0" quotePrefix="0" xfId="0">
      <alignment horizontal="center" vertical="center"/>
    </xf>
    <xf numFmtId="168" fontId="22" fillId="20" borderId="49" applyAlignment="1" pivotButton="0" quotePrefix="0" xfId="170">
      <alignment horizontal="center"/>
    </xf>
    <xf numFmtId="168" fontId="22" fillId="20" borderId="51" applyAlignment="1" pivotButton="0" quotePrefix="0" xfId="170">
      <alignment horizontal="center"/>
    </xf>
    <xf numFmtId="179" fontId="31" fillId="13" borderId="56" applyAlignment="1" pivotButton="0" quotePrefix="0" xfId="0">
      <alignment horizontal="right" wrapText="1"/>
    </xf>
    <xf numFmtId="169" fontId="19" fillId="18" borderId="0" applyAlignment="1" pivotButton="0" quotePrefix="0" xfId="693">
      <alignment horizontal="center" vertical="center"/>
    </xf>
    <xf numFmtId="184" fontId="22" fillId="13" borderId="21" applyAlignment="1" pivotButton="0" quotePrefix="0" xfId="170">
      <alignment horizontal="center" vertical="center"/>
    </xf>
    <xf numFmtId="176" fontId="22" fillId="13" borderId="49" applyAlignment="1" pivotButton="0" quotePrefix="0" xfId="0">
      <alignment horizontal="center" vertical="center"/>
    </xf>
    <xf numFmtId="171" fontId="22" fillId="13" borderId="50" applyAlignment="1" pivotButton="0" quotePrefix="0" xfId="0">
      <alignment horizontal="center" vertical="center"/>
    </xf>
    <xf numFmtId="165" fontId="22" fillId="13" borderId="0" applyAlignment="1" pivotButton="0" quotePrefix="0" xfId="0">
      <alignment horizontal="center" vertical="center"/>
    </xf>
    <xf numFmtId="171" fontId="22" fillId="13" borderId="0" applyAlignment="1" pivotButton="0" quotePrefix="0" xfId="0">
      <alignment horizontal="center" vertical="center"/>
    </xf>
    <xf numFmtId="178" fontId="22" fillId="13" borderId="0" applyAlignment="1" pivotButton="0" quotePrefix="0" xfId="702">
      <alignment horizontal="center"/>
    </xf>
    <xf numFmtId="167" fontId="22" fillId="13" borderId="50" applyAlignment="1" pivotButton="0" quotePrefix="0" xfId="702">
      <alignment horizontal="center"/>
    </xf>
    <xf numFmtId="179" fontId="31" fillId="13" borderId="61" applyAlignment="1" pivotButton="0" quotePrefix="0" xfId="0">
      <alignment horizontal="right" wrapText="1"/>
    </xf>
    <xf numFmtId="169" fontId="19" fillId="18" borderId="49" applyAlignment="1" pivotButton="0" quotePrefix="0" xfId="693">
      <alignment horizontal="center" vertical="center"/>
    </xf>
    <xf numFmtId="168" fontId="22" fillId="18" borderId="49" applyAlignment="1" pivotButton="0" quotePrefix="0" xfId="0">
      <alignment horizontal="center" vertical="center"/>
    </xf>
    <xf numFmtId="183" fontId="22" fillId="13" borderId="0" applyAlignment="1" pivotButton="0" quotePrefix="0" xfId="0">
      <alignment horizontal="center" vertical="center" wrapText="1"/>
    </xf>
    <xf numFmtId="178" fontId="22" fillId="13" borderId="48" applyAlignment="1" pivotButton="0" quotePrefix="0" xfId="702">
      <alignment horizontal="center"/>
    </xf>
    <xf numFmtId="178" fontId="22" fillId="13" borderId="51" applyAlignment="1" pivotButton="0" quotePrefix="0" xfId="702">
      <alignment horizontal="center"/>
    </xf>
    <xf numFmtId="0" fontId="26" fillId="22" borderId="20" applyAlignment="1" pivotButton="0" quotePrefix="0" xfId="0">
      <alignment horizontal="center" vertical="center"/>
    </xf>
    <xf numFmtId="167" fontId="22" fillId="18" borderId="0" applyAlignment="1" applyProtection="1" pivotButton="0" quotePrefix="0" xfId="0">
      <alignment horizontal="center" vertical="center"/>
      <protection locked="1" hidden="1"/>
    </xf>
    <xf numFmtId="165" fontId="22" fillId="13" borderId="48" applyAlignment="1" pivotButton="0" quotePrefix="0" xfId="0">
      <alignment horizontal="center" vertical="center"/>
    </xf>
    <xf numFmtId="165" fontId="22" fillId="13" borderId="49" applyAlignment="1" pivotButton="0" quotePrefix="0" xfId="0">
      <alignment horizontal="center" vertical="center"/>
    </xf>
    <xf numFmtId="165" fontId="22" fillId="13" borderId="51" applyAlignment="1" pivotButton="0" quotePrefix="0" xfId="0">
      <alignment horizontal="center" vertical="center"/>
    </xf>
    <xf numFmtId="176" fontId="22" fillId="13" borderId="48" applyAlignment="1" pivotButton="0" quotePrefix="0" xfId="0">
      <alignment horizontal="center" vertical="center"/>
    </xf>
    <xf numFmtId="167" fontId="26" fillId="19" borderId="22" applyAlignment="1" pivotButton="0" quotePrefix="0" xfId="76">
      <alignment horizontal="center"/>
    </xf>
    <xf numFmtId="167" fontId="22" fillId="19" borderId="24" applyAlignment="1" pivotButton="0" quotePrefix="0" xfId="76">
      <alignment horizontal="center"/>
    </xf>
    <xf numFmtId="167" fontId="26" fillId="19" borderId="48" applyAlignment="1" pivotButton="0" quotePrefix="0" xfId="76">
      <alignment horizontal="center"/>
    </xf>
    <xf numFmtId="167" fontId="22" fillId="19" borderId="50" applyAlignment="1" pivotButton="0" quotePrefix="0" xfId="76">
      <alignment horizontal="center"/>
    </xf>
    <xf numFmtId="180" fontId="22" fillId="13" borderId="0" applyAlignment="1" pivotButton="0" quotePrefix="0" xfId="0">
      <alignment horizontal="center" vertical="center"/>
    </xf>
    <xf numFmtId="167" fontId="22" fillId="13" borderId="50" applyAlignment="1" pivotButton="0" quotePrefix="0" xfId="187">
      <alignment horizontal="center"/>
    </xf>
    <xf numFmtId="166" fontId="22" fillId="20" borderId="0" applyAlignment="1" pivotButton="0" quotePrefix="0" xfId="0">
      <alignment horizontal="center" vertical="center"/>
    </xf>
    <xf numFmtId="167" fontId="22" fillId="13" borderId="51" applyAlignment="1" pivotButton="0" quotePrefix="0" xfId="187">
      <alignment horizontal="center"/>
    </xf>
    <xf numFmtId="167" fontId="26" fillId="19" borderId="40" applyAlignment="1" pivotButton="0" quotePrefix="0" xfId="76">
      <alignment horizontal="center"/>
    </xf>
    <xf numFmtId="167" fontId="22" fillId="19" borderId="51" applyAlignment="1" pivotButton="0" quotePrefix="0" xfId="76">
      <alignment horizontal="center"/>
    </xf>
    <xf numFmtId="0" fontId="26" fillId="13" borderId="25" applyAlignment="1" pivotButton="0" quotePrefix="0" xfId="0">
      <alignment horizontal="center" vertical="center"/>
    </xf>
    <xf numFmtId="0" fontId="26" fillId="18" borderId="26" applyAlignment="1" pivotButton="0" quotePrefix="0" xfId="0">
      <alignment horizontal="center" vertical="center"/>
    </xf>
    <xf numFmtId="181" fontId="22" fillId="13" borderId="24" applyAlignment="1" pivotButton="0" quotePrefix="0" xfId="457">
      <alignment horizontal="center"/>
    </xf>
    <xf numFmtId="179" fontId="22" fillId="13" borderId="0" applyAlignment="1" pivotButton="0" quotePrefix="0" xfId="0">
      <alignment horizontal="center" vertical="center"/>
    </xf>
    <xf numFmtId="179" fontId="22" fillId="13" borderId="50" applyAlignment="1" pivotButton="0" quotePrefix="0" xfId="0">
      <alignment horizontal="center" vertical="center"/>
    </xf>
    <xf numFmtId="179" fontId="22" fillId="12" borderId="0" applyAlignment="1" pivotButton="0" quotePrefix="0" xfId="0">
      <alignment horizontal="center" vertical="center"/>
    </xf>
    <xf numFmtId="181" fontId="22" fillId="13" borderId="50" applyAlignment="1" pivotButton="0" quotePrefix="0" xfId="467">
      <alignment horizontal="center"/>
    </xf>
    <xf numFmtId="167" fontId="22" fillId="13" borderId="51" applyAlignment="1" pivotButton="0" quotePrefix="0" xfId="0">
      <alignment horizontal="center" vertical="center"/>
    </xf>
    <xf numFmtId="176" fontId="22" fillId="13" borderId="40" applyAlignment="1" pivotButton="0" quotePrefix="0" xfId="0">
      <alignment horizontal="center" vertical="center"/>
    </xf>
    <xf numFmtId="176" fontId="22" fillId="19" borderId="49" applyAlignment="1" pivotButton="0" quotePrefix="0" xfId="0">
      <alignment horizontal="center" vertical="center"/>
    </xf>
    <xf numFmtId="176" fontId="22" fillId="13" borderId="51" applyAlignment="1" pivotButton="0" quotePrefix="0" xfId="0">
      <alignment horizontal="center" vertical="center"/>
    </xf>
    <xf numFmtId="176" fontId="22" fillId="21" borderId="0" applyAlignment="1" pivotButton="0" quotePrefix="0" xfId="0">
      <alignment horizontal="center" vertical="center"/>
    </xf>
    <xf numFmtId="176" fontId="26" fillId="22" borderId="0" applyAlignment="1" pivotButton="0" quotePrefix="0" xfId="0">
      <alignment horizontal="center" vertical="center"/>
    </xf>
    <xf numFmtId="171" fontId="22" fillId="13" borderId="23" applyAlignment="1" pivotButton="0" quotePrefix="0" xfId="0">
      <alignment horizontal="center" vertical="center"/>
    </xf>
    <xf numFmtId="164" fontId="22" fillId="13" borderId="24" applyAlignment="1" pivotButton="0" quotePrefix="0" xfId="0">
      <alignment horizontal="center" vertical="center"/>
    </xf>
    <xf numFmtId="164" fontId="22" fillId="12" borderId="0" applyAlignment="1" pivotButton="0" quotePrefix="0" xfId="0">
      <alignment horizontal="center" vertical="center"/>
    </xf>
    <xf numFmtId="171" fontId="22" fillId="13" borderId="49" applyAlignment="1" pivotButton="0" quotePrefix="0" xfId="0">
      <alignment horizontal="center" vertical="center"/>
    </xf>
    <xf numFmtId="165" fontId="22" fillId="13" borderId="50" applyAlignment="1" pivotButton="0" quotePrefix="0" xfId="0">
      <alignment horizontal="center" vertical="center"/>
    </xf>
    <xf numFmtId="166" fontId="22" fillId="13" borderId="0" applyAlignment="1" pivotButton="0" quotePrefix="0" xfId="0">
      <alignment horizontal="center" vertical="center"/>
    </xf>
    <xf numFmtId="168" fontId="42" fillId="20" borderId="21" applyAlignment="1" pivotButton="0" quotePrefix="0" xfId="695">
      <alignment horizontal="center" vertical="center" wrapText="1"/>
    </xf>
    <xf numFmtId="168" fontId="29" fillId="12" borderId="0" applyAlignment="1" pivotButton="0" quotePrefix="0" xfId="695">
      <alignment horizontal="center" vertical="center" wrapText="1"/>
    </xf>
    <xf numFmtId="171" fontId="22" fillId="13" borderId="51" applyAlignment="1" pivotButton="0" quotePrefix="0" xfId="0">
      <alignment horizontal="center" vertical="center"/>
    </xf>
    <xf numFmtId="167" fontId="22" fillId="18" borderId="21" applyAlignment="1" pivotButton="0" quotePrefix="0" xfId="76">
      <alignment horizontal="center"/>
    </xf>
    <xf numFmtId="167" fontId="22" fillId="19" borderId="20" applyAlignment="1" pivotButton="0" quotePrefix="0" xfId="76">
      <alignment horizontal="center"/>
    </xf>
    <xf numFmtId="167" fontId="23" fillId="13" borderId="0" applyAlignment="1" pivotButton="0" quotePrefix="0" xfId="0">
      <alignment horizontal="center" vertical="center"/>
    </xf>
    <xf numFmtId="167" fontId="23" fillId="13" borderId="50" applyAlignment="1" pivotButton="0" quotePrefix="0" xfId="0">
      <alignment horizontal="center" vertical="center"/>
    </xf>
    <xf numFmtId="180" fontId="22" fillId="13" borderId="50" applyAlignment="1" pivotButton="0" quotePrefix="0" xfId="0">
      <alignment horizontal="center" vertical="center" wrapText="1"/>
    </xf>
    <xf numFmtId="167" fontId="23" fillId="13" borderId="51" applyAlignment="1" pivotButton="0" quotePrefix="0" xfId="0">
      <alignment horizontal="center" vertical="center"/>
    </xf>
    <xf numFmtId="176" fontId="22" fillId="13" borderId="50" applyAlignment="1" pivotButton="0" quotePrefix="0" xfId="0">
      <alignment horizontal="center" vertical="center" wrapText="1"/>
    </xf>
    <xf numFmtId="167" fontId="23" fillId="12" borderId="0" applyAlignment="1" pivotButton="0" quotePrefix="0" xfId="0">
      <alignment horizontal="center" vertical="center"/>
    </xf>
    <xf numFmtId="167" fontId="26" fillId="12" borderId="0" applyAlignment="1" pivotButton="0" quotePrefix="0" xfId="0">
      <alignment horizontal="center" vertical="center"/>
    </xf>
    <xf numFmtId="185" fontId="22" fillId="13" borderId="51" applyAlignment="1" pivotButton="0" quotePrefix="0" xfId="0">
      <alignment horizontal="center" vertical="center" wrapText="1"/>
    </xf>
    <xf numFmtId="186" fontId="22" fillId="24" borderId="0" applyAlignment="1" pivotButton="0" quotePrefix="0" xfId="0">
      <alignment horizontal="center" vertical="center" wrapText="1"/>
    </xf>
    <xf numFmtId="186" fontId="22" fillId="24" borderId="49" applyAlignment="1" pivotButton="0" quotePrefix="0" xfId="0">
      <alignment horizontal="center" vertical="center" wrapText="1"/>
    </xf>
    <xf numFmtId="167" fontId="6" fillId="14" borderId="0" applyAlignment="1" pivotButton="0" quotePrefix="0" xfId="0">
      <alignment horizontal="center" vertical="center"/>
    </xf>
    <xf numFmtId="168" fontId="6" fillId="14" borderId="0" applyAlignment="1" pivotButton="0" quotePrefix="0" xfId="0">
      <alignment horizontal="center" vertical="center"/>
    </xf>
    <xf numFmtId="168" fontId="45" fillId="14" borderId="0" applyAlignment="1" pivotButton="0" quotePrefix="0" xfId="0">
      <alignment horizontal="center" vertical="center"/>
    </xf>
    <xf numFmtId="182" fontId="19" fillId="24" borderId="34" applyAlignment="1" pivotButton="0" quotePrefix="0" xfId="170">
      <alignment horizontal="center" vertical="center"/>
    </xf>
    <xf numFmtId="167" fontId="26" fillId="20" borderId="23" applyAlignment="1" pivotButton="0" quotePrefix="0" xfId="76">
      <alignment horizontal="center"/>
    </xf>
    <xf numFmtId="167" fontId="26" fillId="20" borderId="24" applyAlignment="1" pivotButton="0" quotePrefix="0" xfId="76">
      <alignment horizontal="center"/>
    </xf>
    <xf numFmtId="167" fontId="22" fillId="20" borderId="0" applyAlignment="1" pivotButton="0" quotePrefix="0" xfId="76">
      <alignment horizontal="center"/>
    </xf>
    <xf numFmtId="167" fontId="22" fillId="20" borderId="50" applyAlignment="1" pivotButton="0" quotePrefix="0" xfId="76">
      <alignment horizontal="center"/>
    </xf>
    <xf numFmtId="167" fontId="26" fillId="19" borderId="23" applyAlignment="1" pivotButton="0" quotePrefix="0" xfId="0">
      <alignment horizontal="center" vertical="center"/>
    </xf>
    <xf numFmtId="167" fontId="26" fillId="19" borderId="24" applyAlignment="1" pivotButton="0" quotePrefix="0" xfId="0">
      <alignment horizontal="center" vertical="center"/>
    </xf>
    <xf numFmtId="167" fontId="26" fillId="19" borderId="0" applyAlignment="1" pivotButton="0" quotePrefix="0" xfId="0">
      <alignment horizontal="center" vertical="center"/>
    </xf>
    <xf numFmtId="167" fontId="26" fillId="19" borderId="50" applyAlignment="1" pivotButton="0" quotePrefix="0" xfId="0">
      <alignment horizontal="center" vertical="center"/>
    </xf>
    <xf numFmtId="167" fontId="22" fillId="19" borderId="0" applyAlignment="1" pivotButton="0" quotePrefix="0" xfId="0">
      <alignment horizontal="center" vertical="center"/>
    </xf>
    <xf numFmtId="182" fontId="19" fillId="24" borderId="21" applyAlignment="1" pivotButton="0" quotePrefix="0" xfId="170">
      <alignment horizontal="center" vertical="center"/>
    </xf>
    <xf numFmtId="182" fontId="19" fillId="25" borderId="21" applyAlignment="1" pivotButton="0" quotePrefix="0" xfId="170">
      <alignment horizontal="center" vertical="center"/>
    </xf>
    <xf numFmtId="181" fontId="22" fillId="13" borderId="0" applyAlignment="1" pivotButton="0" quotePrefix="0" xfId="457">
      <alignment horizontal="center"/>
    </xf>
    <xf numFmtId="181" fontId="22" fillId="13" borderId="0" applyAlignment="1" pivotButton="0" quotePrefix="0" xfId="467">
      <alignment horizontal="center"/>
    </xf>
    <xf numFmtId="0" fontId="35" fillId="12" borderId="35" applyAlignment="1" pivotButton="0" quotePrefix="0" xfId="0">
      <alignment horizontal="center" vertical="center"/>
    </xf>
    <xf numFmtId="0" fontId="30" fillId="18" borderId="20" applyAlignment="1" pivotButton="0" quotePrefix="0" xfId="0">
      <alignment horizontal="center" vertical="center"/>
    </xf>
    <xf numFmtId="0" fontId="30" fillId="24" borderId="20" applyAlignment="1" pivotButton="0" quotePrefix="0" xfId="0">
      <alignment horizontal="center" vertical="center"/>
    </xf>
    <xf numFmtId="183" fontId="23" fillId="13" borderId="0" applyAlignment="1" pivotButton="0" quotePrefix="0" xfId="0">
      <alignment horizontal="center" vertical="center"/>
    </xf>
    <xf numFmtId="164" fontId="23" fillId="13" borderId="0" applyAlignment="1" pivotButton="0" quotePrefix="0" xfId="0">
      <alignment horizontal="center" vertical="center"/>
    </xf>
    <xf numFmtId="175" fontId="23" fillId="13" borderId="50" applyAlignment="1" pivotButton="0" quotePrefix="0" xfId="0">
      <alignment horizontal="center" vertical="center"/>
    </xf>
    <xf numFmtId="175" fontId="23" fillId="13" borderId="0" applyAlignment="1" pivotButton="0" quotePrefix="0" xfId="0">
      <alignment horizontal="center" vertical="center"/>
    </xf>
    <xf numFmtId="175" fontId="23" fillId="19" borderId="21" applyAlignment="1" pivotButton="0" quotePrefix="0" xfId="656">
      <alignment horizontal="center"/>
    </xf>
    <xf numFmtId="168" fontId="23" fillId="13" borderId="0" applyAlignment="1" pivotButton="0" quotePrefix="0" xfId="0">
      <alignment horizontal="center" vertical="center"/>
    </xf>
    <xf numFmtId="181" fontId="30" fillId="12" borderId="0" applyAlignment="1" pivotButton="0" quotePrefix="0" xfId="704">
      <alignment horizontal="center" vertical="center"/>
    </xf>
    <xf numFmtId="175" fontId="23" fillId="13" borderId="49" applyAlignment="1" pivotButton="0" quotePrefix="0" xfId="0">
      <alignment horizontal="center" vertical="center"/>
    </xf>
    <xf numFmtId="168" fontId="23" fillId="13" borderId="49" applyAlignment="1" pivotButton="0" quotePrefix="0" xfId="0">
      <alignment horizontal="center" vertical="center"/>
    </xf>
    <xf numFmtId="175" fontId="23" fillId="13" borderId="51" applyAlignment="1" pivotButton="0" quotePrefix="0" xfId="0">
      <alignment horizontal="center" vertical="center"/>
    </xf>
    <xf numFmtId="168" fontId="23" fillId="12" borderId="0" applyAlignment="1" pivotButton="0" quotePrefix="0" xfId="0">
      <alignment horizontal="center" vertical="center"/>
    </xf>
    <xf numFmtId="173" fontId="23" fillId="12" borderId="0" applyAlignment="1" pivotButton="0" quotePrefix="0" xfId="0">
      <alignment horizontal="center" vertical="center"/>
    </xf>
    <xf numFmtId="173" fontId="23" fillId="12" borderId="50" applyAlignment="1" pivotButton="0" quotePrefix="0" xfId="0">
      <alignment horizontal="center" vertical="center"/>
    </xf>
    <xf numFmtId="176" fontId="23" fillId="18" borderId="50" applyAlignment="1" pivotButton="0" quotePrefix="0" xfId="0">
      <alignment horizontal="center" vertical="center"/>
    </xf>
    <xf numFmtId="182" fontId="30" fillId="25" borderId="35" applyAlignment="1" pivotButton="0" quotePrefix="0" xfId="170">
      <alignment horizontal="center" vertical="center"/>
    </xf>
    <xf numFmtId="177" fontId="23" fillId="18" borderId="50" applyAlignment="1" pivotButton="0" quotePrefix="0" xfId="0">
      <alignment horizontal="center" vertical="center"/>
    </xf>
    <xf numFmtId="164" fontId="23" fillId="13" borderId="50" applyAlignment="1" pivotButton="0" quotePrefix="0" xfId="0">
      <alignment horizontal="center" vertical="center"/>
    </xf>
    <xf numFmtId="167" fontId="23" fillId="19" borderId="21" applyAlignment="1" pivotButton="0" quotePrefix="0" xfId="76">
      <alignment horizontal="left"/>
    </xf>
    <xf numFmtId="168" fontId="23" fillId="13" borderId="0" applyAlignment="1" pivotButton="0" quotePrefix="0" xfId="0">
      <alignment vertical="center"/>
    </xf>
    <xf numFmtId="164" fontId="23" fillId="13" borderId="49" applyAlignment="1" pivotButton="0" quotePrefix="0" xfId="0">
      <alignment horizontal="center" vertical="center"/>
    </xf>
    <xf numFmtId="164" fontId="23" fillId="13" borderId="51" applyAlignment="1" pivotButton="0" quotePrefix="0" xfId="0">
      <alignment horizontal="center" vertical="center"/>
    </xf>
    <xf numFmtId="0" fontId="30" fillId="18" borderId="52" applyAlignment="1" pivotButton="0" quotePrefix="0" xfId="0">
      <alignment horizontal="center" vertical="center"/>
    </xf>
    <xf numFmtId="176" fontId="23" fillId="13" borderId="50" applyAlignment="1" pivotButton="0" quotePrefix="0" xfId="0">
      <alignment horizontal="center" vertical="center"/>
    </xf>
    <xf numFmtId="167" fontId="23" fillId="19" borderId="21" applyAlignment="1" pivotButton="0" quotePrefix="0" xfId="76">
      <alignment horizontal="center"/>
    </xf>
    <xf numFmtId="167" fontId="23" fillId="19" borderId="35" applyAlignment="1" pivotButton="0" quotePrefix="0" xfId="76">
      <alignment horizontal="center"/>
    </xf>
    <xf numFmtId="176" fontId="23" fillId="13" borderId="0" applyAlignment="1" pivotButton="0" quotePrefix="0" xfId="0">
      <alignment horizontal="center" vertical="center"/>
    </xf>
    <xf numFmtId="176" fontId="23" fillId="12" borderId="0" applyAlignment="1" pivotButton="0" quotePrefix="0" xfId="0">
      <alignment horizontal="center" vertical="center"/>
    </xf>
    <xf numFmtId="168" fontId="23" fillId="18" borderId="0" applyAlignment="1" pivotButton="0" quotePrefix="0" xfId="0">
      <alignment horizontal="center" vertical="center"/>
    </xf>
    <xf numFmtId="168" fontId="23" fillId="18" borderId="50" applyAlignment="1" pivotButton="0" quotePrefix="0" xfId="0">
      <alignment horizontal="center" vertical="center"/>
    </xf>
    <xf numFmtId="179" fontId="36" fillId="13" borderId="56" applyAlignment="1" pivotButton="0" quotePrefix="0" xfId="0">
      <alignment horizontal="right" wrapText="1"/>
    </xf>
    <xf numFmtId="169" fontId="30" fillId="18" borderId="0" applyAlignment="1" pivotButton="0" quotePrefix="0" xfId="693">
      <alignment horizontal="center" vertical="center"/>
    </xf>
    <xf numFmtId="184" fontId="23" fillId="13" borderId="21" applyAlignment="1" pivotButton="0" quotePrefix="0" xfId="170">
      <alignment horizontal="center" vertical="center"/>
    </xf>
    <xf numFmtId="176" fontId="23" fillId="13" borderId="49" applyAlignment="1" pivotButton="0" quotePrefix="0" xfId="0">
      <alignment horizontal="center" vertical="center"/>
    </xf>
    <xf numFmtId="171" fontId="23" fillId="13" borderId="50" applyAlignment="1" pivotButton="0" quotePrefix="0" xfId="0">
      <alignment horizontal="center" vertical="center"/>
    </xf>
    <xf numFmtId="165" fontId="23" fillId="13" borderId="0" applyAlignment="1" pivotButton="0" quotePrefix="0" xfId="0">
      <alignment horizontal="center" vertical="center"/>
    </xf>
    <xf numFmtId="171" fontId="23" fillId="13" borderId="0" applyAlignment="1" pivotButton="0" quotePrefix="0" xfId="0">
      <alignment horizontal="center" vertical="center"/>
    </xf>
    <xf numFmtId="178" fontId="23" fillId="13" borderId="0" applyAlignment="1" pivotButton="0" quotePrefix="0" xfId="702">
      <alignment horizontal="center"/>
    </xf>
    <xf numFmtId="167" fontId="23" fillId="13" borderId="50" applyAlignment="1" pivotButton="0" quotePrefix="0" xfId="702">
      <alignment horizontal="center"/>
    </xf>
    <xf numFmtId="179" fontId="36" fillId="13" borderId="61" applyAlignment="1" pivotButton="0" quotePrefix="0" xfId="0">
      <alignment horizontal="right" wrapText="1"/>
    </xf>
    <xf numFmtId="169" fontId="30" fillId="18" borderId="49" applyAlignment="1" pivotButton="0" quotePrefix="0" xfId="693">
      <alignment horizontal="center" vertical="center"/>
    </xf>
    <xf numFmtId="168" fontId="23" fillId="18" borderId="49" applyAlignment="1" pivotButton="0" quotePrefix="0" xfId="0">
      <alignment horizontal="center" vertical="center"/>
    </xf>
    <xf numFmtId="183" fontId="23" fillId="13" borderId="0" applyAlignment="1" pivotButton="0" quotePrefix="0" xfId="0">
      <alignment horizontal="center" vertical="center" wrapText="1"/>
    </xf>
    <xf numFmtId="178" fontId="23" fillId="13" borderId="48" applyAlignment="1" pivotButton="0" quotePrefix="0" xfId="702">
      <alignment horizontal="center"/>
    </xf>
    <xf numFmtId="178" fontId="23" fillId="13" borderId="51" applyAlignment="1" pivotButton="0" quotePrefix="0" xfId="702">
      <alignment horizontal="center"/>
    </xf>
    <xf numFmtId="0" fontId="30" fillId="18" borderId="21" applyAlignment="1" pivotButton="0" quotePrefix="0" xfId="0">
      <alignment horizontal="center" vertical="center"/>
    </xf>
    <xf numFmtId="0" fontId="30" fillId="22" borderId="20" applyAlignment="1" pivotButton="0" quotePrefix="0" xfId="0">
      <alignment horizontal="center" vertical="center"/>
    </xf>
    <xf numFmtId="167" fontId="23" fillId="18" borderId="0" applyAlignment="1" applyProtection="1" pivotButton="0" quotePrefix="0" xfId="0">
      <alignment horizontal="center" vertical="center"/>
      <protection locked="1" hidden="1"/>
    </xf>
    <xf numFmtId="165" fontId="23" fillId="13" borderId="48" applyAlignment="1" pivotButton="0" quotePrefix="0" xfId="0">
      <alignment horizontal="center" vertical="center"/>
    </xf>
    <xf numFmtId="165" fontId="23" fillId="13" borderId="49" applyAlignment="1" pivotButton="0" quotePrefix="0" xfId="0">
      <alignment horizontal="center" vertical="center"/>
    </xf>
    <xf numFmtId="165" fontId="23" fillId="13" borderId="51" applyAlignment="1" pivotButton="0" quotePrefix="0" xfId="0">
      <alignment horizontal="center" vertical="center"/>
    </xf>
    <xf numFmtId="176" fontId="23" fillId="13" borderId="48" applyAlignment="1" pivotButton="0" quotePrefix="0" xfId="0">
      <alignment horizontal="center" vertical="center"/>
    </xf>
    <xf numFmtId="167" fontId="30" fillId="19" borderId="22" applyAlignment="1" pivotButton="0" quotePrefix="0" xfId="76">
      <alignment horizontal="center"/>
    </xf>
    <xf numFmtId="167" fontId="23" fillId="19" borderId="24" applyAlignment="1" pivotButton="0" quotePrefix="0" xfId="76">
      <alignment horizontal="center"/>
    </xf>
    <xf numFmtId="167" fontId="30" fillId="19" borderId="48" applyAlignment="1" pivotButton="0" quotePrefix="0" xfId="76">
      <alignment horizontal="center"/>
    </xf>
    <xf numFmtId="167" fontId="23" fillId="19" borderId="50" applyAlignment="1" pivotButton="0" quotePrefix="0" xfId="76">
      <alignment horizontal="center"/>
    </xf>
    <xf numFmtId="180" fontId="23" fillId="13" borderId="0" applyAlignment="1" pivotButton="0" quotePrefix="0" xfId="0">
      <alignment horizontal="center" vertical="center"/>
    </xf>
    <xf numFmtId="176" fontId="30" fillId="12" borderId="0" applyAlignment="1" pivotButton="0" quotePrefix="0" xfId="0">
      <alignment horizontal="center" vertical="center"/>
    </xf>
    <xf numFmtId="166" fontId="23" fillId="20" borderId="0" applyAlignment="1" pivotButton="0" quotePrefix="0" xfId="0">
      <alignment horizontal="center" vertical="center"/>
    </xf>
    <xf numFmtId="167" fontId="30" fillId="19" borderId="40" applyAlignment="1" pivotButton="0" quotePrefix="0" xfId="76">
      <alignment horizontal="center"/>
    </xf>
    <xf numFmtId="167" fontId="23" fillId="19" borderId="51" applyAlignment="1" pivotButton="0" quotePrefix="0" xfId="76">
      <alignment horizontal="center"/>
    </xf>
    <xf numFmtId="0" fontId="30" fillId="13" borderId="25" applyAlignment="1" pivotButton="0" quotePrefix="0" xfId="0">
      <alignment horizontal="center" vertical="center"/>
    </xf>
    <xf numFmtId="0" fontId="30" fillId="18" borderId="26" applyAlignment="1" pivotButton="0" quotePrefix="0" xfId="0">
      <alignment horizontal="center" vertical="center"/>
    </xf>
    <xf numFmtId="179" fontId="23" fillId="13" borderId="0" applyAlignment="1" pivotButton="0" quotePrefix="0" xfId="0">
      <alignment horizontal="center" vertical="center"/>
    </xf>
    <xf numFmtId="179" fontId="23" fillId="13" borderId="50" applyAlignment="1" pivotButton="0" quotePrefix="0" xfId="0">
      <alignment horizontal="center" vertical="center"/>
    </xf>
    <xf numFmtId="179" fontId="23" fillId="12" borderId="0" applyAlignment="1" pivotButton="0" quotePrefix="0" xfId="0">
      <alignment horizontal="center" vertical="center"/>
    </xf>
    <xf numFmtId="176" fontId="23" fillId="13" borderId="40" applyAlignment="1" pivotButton="0" quotePrefix="0" xfId="0">
      <alignment horizontal="center" vertical="center"/>
    </xf>
    <xf numFmtId="176" fontId="23" fillId="19" borderId="49" applyAlignment="1" pivotButton="0" quotePrefix="0" xfId="0">
      <alignment horizontal="center" vertical="center"/>
    </xf>
    <xf numFmtId="176" fontId="23" fillId="13" borderId="51" applyAlignment="1" pivotButton="0" quotePrefix="0" xfId="0">
      <alignment horizontal="center" vertical="center"/>
    </xf>
    <xf numFmtId="176" fontId="23" fillId="21" borderId="0" applyAlignment="1" pivotButton="0" quotePrefix="0" xfId="0">
      <alignment horizontal="center" vertical="center"/>
    </xf>
    <xf numFmtId="176" fontId="30" fillId="22" borderId="0" applyAlignment="1" pivotButton="0" quotePrefix="0" xfId="0">
      <alignment horizontal="center" vertical="center"/>
    </xf>
    <xf numFmtId="171" fontId="23" fillId="13" borderId="23" applyAlignment="1" pivotButton="0" quotePrefix="0" xfId="0">
      <alignment horizontal="center" vertical="center"/>
    </xf>
    <xf numFmtId="164" fontId="23" fillId="13" borderId="24" applyAlignment="1" pivotButton="0" quotePrefix="0" xfId="0">
      <alignment horizontal="center" vertical="center"/>
    </xf>
    <xf numFmtId="164" fontId="23" fillId="12" borderId="0" applyAlignment="1" pivotButton="0" quotePrefix="0" xfId="0">
      <alignment horizontal="center" vertical="center"/>
    </xf>
    <xf numFmtId="171" fontId="23" fillId="13" borderId="49" applyAlignment="1" pivotButton="0" quotePrefix="0" xfId="0">
      <alignment horizontal="center" vertical="center"/>
    </xf>
    <xf numFmtId="165" fontId="23" fillId="13" borderId="50" applyAlignment="1" pivotButton="0" quotePrefix="0" xfId="0">
      <alignment horizontal="center" vertical="center"/>
    </xf>
    <xf numFmtId="166" fontId="23" fillId="13" borderId="0" applyAlignment="1" pivotButton="0" quotePrefix="0" xfId="0">
      <alignment horizontal="center" vertical="center"/>
    </xf>
    <xf numFmtId="168" fontId="23" fillId="12" borderId="0" applyAlignment="1" pivotButton="0" quotePrefix="0" xfId="695">
      <alignment horizontal="center" vertical="center" wrapText="1"/>
    </xf>
    <xf numFmtId="171" fontId="23" fillId="13" borderId="51" applyAlignment="1" pivotButton="0" quotePrefix="0" xfId="0">
      <alignment horizontal="center" vertical="center"/>
    </xf>
    <xf numFmtId="167" fontId="23" fillId="19" borderId="20" applyAlignment="1" pivotButton="0" quotePrefix="0" xfId="76">
      <alignment horizontal="center"/>
    </xf>
    <xf numFmtId="167" fontId="30" fillId="20" borderId="23" applyAlignment="1" pivotButton="0" quotePrefix="0" xfId="76">
      <alignment horizontal="center"/>
    </xf>
    <xf numFmtId="167" fontId="30" fillId="20" borderId="24" applyAlignment="1" pivotButton="0" quotePrefix="0" xfId="76">
      <alignment horizontal="center"/>
    </xf>
    <xf numFmtId="167" fontId="23" fillId="20" borderId="0" applyAlignment="1" pivotButton="0" quotePrefix="0" xfId="76">
      <alignment horizontal="center"/>
    </xf>
    <xf numFmtId="167" fontId="23" fillId="20" borderId="50" applyAlignment="1" pivotButton="0" quotePrefix="0" xfId="76">
      <alignment horizontal="center"/>
    </xf>
    <xf numFmtId="180" fontId="23" fillId="13" borderId="50" applyAlignment="1" pivotButton="0" quotePrefix="0" xfId="0">
      <alignment horizontal="center" vertical="center" wrapText="1"/>
    </xf>
    <xf numFmtId="176" fontId="23" fillId="13" borderId="50" applyAlignment="1" pivotButton="0" quotePrefix="0" xfId="0">
      <alignment horizontal="center" vertical="center" wrapText="1"/>
    </xf>
    <xf numFmtId="167" fontId="30" fillId="19" borderId="23" applyAlignment="1" pivotButton="0" quotePrefix="0" xfId="0">
      <alignment horizontal="center" vertical="center"/>
    </xf>
    <xf numFmtId="167" fontId="30" fillId="19" borderId="24" applyAlignment="1" pivotButton="0" quotePrefix="0" xfId="0">
      <alignment horizontal="center" vertical="center"/>
    </xf>
    <xf numFmtId="167" fontId="30" fillId="19" borderId="0" applyAlignment="1" pivotButton="0" quotePrefix="0" xfId="0">
      <alignment horizontal="center" vertical="center"/>
    </xf>
    <xf numFmtId="167" fontId="30" fillId="19" borderId="50" applyAlignment="1" pivotButton="0" quotePrefix="0" xfId="0">
      <alignment horizontal="center" vertical="center"/>
    </xf>
    <xf numFmtId="167" fontId="23" fillId="19" borderId="0" applyAlignment="1" pivotButton="0" quotePrefix="0" xfId="0">
      <alignment horizontal="center" vertical="center"/>
    </xf>
    <xf numFmtId="185" fontId="23" fillId="13" borderId="51" applyAlignment="1" pivotButton="0" quotePrefix="0" xfId="0">
      <alignment horizontal="center" vertical="center" wrapText="1"/>
    </xf>
    <xf numFmtId="186" fontId="23" fillId="24" borderId="0" applyAlignment="1" pivotButton="0" quotePrefix="0" xfId="0">
      <alignment horizontal="center" vertical="center" wrapText="1"/>
    </xf>
    <xf numFmtId="186" fontId="23" fillId="24" borderId="49" applyAlignment="1" pivotButton="0" quotePrefix="0" xfId="0">
      <alignment horizontal="center" vertical="center" wrapText="1"/>
    </xf>
    <xf numFmtId="173" fontId="22" fillId="12" borderId="50" applyAlignment="1" pivotButton="0" quotePrefix="0" xfId="0">
      <alignment horizontal="center" vertical="center"/>
    </xf>
    <xf numFmtId="176" fontId="26" fillId="12" borderId="0" applyAlignment="1" pivotButton="0" quotePrefix="0" xfId="0">
      <alignment horizontal="center" vertical="center"/>
    </xf>
    <xf numFmtId="174" fontId="17" fillId="5" borderId="21" applyAlignment="1" pivotButton="0" quotePrefix="0" xfId="691">
      <alignment horizontal="center" vertical="center"/>
    </xf>
    <xf numFmtId="174" fontId="1" fillId="12" borderId="21" applyAlignment="1" pivotButton="0" quotePrefix="0" xfId="203">
      <alignment horizontal="center" vertical="center"/>
    </xf>
    <xf numFmtId="169" fontId="0" fillId="12" borderId="21" applyAlignment="1" pivotButton="0" quotePrefix="0" xfId="1">
      <alignment vertical="center"/>
    </xf>
    <xf numFmtId="173" fontId="0" fillId="5" borderId="21" applyAlignment="1" pivotButton="0" quotePrefix="0" xfId="1">
      <alignment vertical="center"/>
    </xf>
    <xf numFmtId="173" fontId="0" fillId="12" borderId="21" applyAlignment="1" pivotButton="0" quotePrefix="0" xfId="1">
      <alignment vertical="center"/>
    </xf>
    <xf numFmtId="173" fontId="0" fillId="6" borderId="21" applyAlignment="1" pivotButton="0" quotePrefix="0" xfId="1">
      <alignment vertical="center"/>
    </xf>
    <xf numFmtId="173" fontId="0" fillId="9" borderId="21" applyAlignment="1" pivotButton="0" quotePrefix="0" xfId="1">
      <alignment vertical="center"/>
    </xf>
    <xf numFmtId="167" fontId="15" fillId="14" borderId="47" applyAlignment="1" pivotButton="0" quotePrefix="0" xfId="556">
      <alignment horizontal="center" wrapText="1"/>
    </xf>
    <xf numFmtId="167" fontId="15" fillId="14" borderId="45" applyAlignment="1" pivotButton="0" quotePrefix="0" xfId="556">
      <alignment horizontal="center" wrapText="1"/>
    </xf>
    <xf numFmtId="172" fontId="0" fillId="12" borderId="21" applyAlignment="1" pivotButton="0" quotePrefix="0" xfId="0">
      <alignment vertical="center"/>
    </xf>
    <xf numFmtId="172" fontId="0" fillId="12" borderId="35" applyAlignment="1" pivotButton="0" quotePrefix="0" xfId="0">
      <alignment vertical="center"/>
    </xf>
    <xf numFmtId="172" fontId="19" fillId="12" borderId="21" applyAlignment="1" pivotButton="0" quotePrefix="0" xfId="0">
      <alignment horizontal="right" vertical="center" wrapText="1"/>
    </xf>
    <xf numFmtId="172" fontId="0" fillId="7" borderId="21" applyAlignment="1" pivotButton="0" quotePrefix="0" xfId="0">
      <alignment vertical="center"/>
    </xf>
    <xf numFmtId="172" fontId="0" fillId="7" borderId="35" applyAlignment="1" pivotButton="0" quotePrefix="0" xfId="0">
      <alignment vertical="center"/>
    </xf>
    <xf numFmtId="172" fontId="20" fillId="7" borderId="21" applyAlignment="1" pivotButton="0" quotePrefix="0" xfId="0">
      <alignment horizontal="right" vertical="center" wrapText="1"/>
    </xf>
    <xf numFmtId="173" fontId="0" fillId="7" borderId="21" applyAlignment="1" pivotButton="0" quotePrefix="0" xfId="1">
      <alignment vertical="center"/>
    </xf>
    <xf numFmtId="171" fontId="13" fillId="10" borderId="26" applyAlignment="1" pivotButton="0" quotePrefix="0" xfId="0">
      <alignment horizontal="center" vertical="center"/>
    </xf>
    <xf numFmtId="0" fontId="14" fillId="5" borderId="41" applyAlignment="1" pivotButton="0" quotePrefix="0" xfId="0">
      <alignment horizontal="center" vertical="center"/>
    </xf>
    <xf numFmtId="0" fontId="0" fillId="0" borderId="31" pivotButton="0" quotePrefix="0" xfId="0"/>
    <xf numFmtId="0" fontId="0" fillId="9" borderId="79" applyAlignment="1" pivotButton="0" quotePrefix="0" xfId="0">
      <alignment horizontal="center" vertical="center"/>
    </xf>
    <xf numFmtId="0" fontId="0" fillId="0" borderId="38" pivotButton="0" quotePrefix="0" xfId="0"/>
    <xf numFmtId="0" fontId="14" fillId="5" borderId="37" applyAlignment="1" pivotButton="0" quotePrefix="0" xfId="0">
      <alignment horizontal="center" vertical="center"/>
    </xf>
    <xf numFmtId="0" fontId="0" fillId="0" borderId="4" pivotButton="0" quotePrefix="0" xfId="0"/>
    <xf numFmtId="0" fontId="0" fillId="0" borderId="10" pivotButton="0" quotePrefix="0" xfId="0"/>
    <xf numFmtId="0" fontId="0" fillId="0" borderId="14" pivotButton="0" quotePrefix="0" xfId="0"/>
    <xf numFmtId="167" fontId="9" fillId="3" borderId="0" applyAlignment="1" pivotButton="0" quotePrefix="0" xfId="0">
      <alignment vertical="center"/>
    </xf>
    <xf numFmtId="168" fontId="9" fillId="3" borderId="0" applyAlignment="1" pivotButton="0" quotePrefix="0" xfId="0">
      <alignment vertical="center"/>
    </xf>
    <xf numFmtId="0" fontId="0" fillId="0" borderId="15" pivotButton="0" quotePrefix="0" xfId="0"/>
    <xf numFmtId="167" fontId="9" fillId="3" borderId="13" applyAlignment="1" pivotButton="0" quotePrefix="0" xfId="0">
      <alignment vertical="center"/>
    </xf>
    <xf numFmtId="168" fontId="9" fillId="3" borderId="13" applyAlignment="1" pivotButton="0" quotePrefix="0" xfId="0">
      <alignment vertical="center"/>
    </xf>
    <xf numFmtId="165" fontId="9" fillId="3" borderId="0" applyAlignment="1" pivotButton="0" quotePrefix="0" xfId="0">
      <alignment vertical="center"/>
    </xf>
    <xf numFmtId="165" fontId="9" fillId="3" borderId="15" applyAlignment="1" pivotButton="0" quotePrefix="0" xfId="0">
      <alignment vertical="center"/>
    </xf>
    <xf numFmtId="165" fontId="9" fillId="3" borderId="13" applyAlignment="1" pivotButton="0" quotePrefix="0" xfId="0">
      <alignment vertical="center"/>
    </xf>
    <xf numFmtId="165" fontId="9" fillId="3" borderId="16" applyAlignment="1" pivotButton="0" quotePrefix="0" xfId="0">
      <alignment vertical="center"/>
    </xf>
    <xf numFmtId="166" fontId="9" fillId="3" borderId="0" applyAlignment="1" pivotButton="0" quotePrefix="0" xfId="0">
      <alignment vertical="center"/>
    </xf>
    <xf numFmtId="166" fontId="9" fillId="3" borderId="15" applyAlignment="1" pivotButton="0" quotePrefix="0" xfId="0">
      <alignment vertical="center"/>
    </xf>
    <xf numFmtId="166" fontId="9" fillId="3" borderId="13" applyAlignment="1" pivotButton="0" quotePrefix="0" xfId="0">
      <alignment vertical="center"/>
    </xf>
    <xf numFmtId="166" fontId="9" fillId="3" borderId="16" applyAlignment="1" pivotButton="0" quotePrefix="0" xfId="0">
      <alignment vertical="center"/>
    </xf>
    <xf numFmtId="169" fontId="9" fillId="3" borderId="0" applyAlignment="1" pivotButton="0" quotePrefix="0" xfId="0">
      <alignment vertical="center"/>
    </xf>
    <xf numFmtId="170" fontId="9" fillId="3" borderId="15" applyAlignment="1" pivotButton="0" quotePrefix="0" xfId="0">
      <alignment vertical="center"/>
    </xf>
    <xf numFmtId="170" fontId="9" fillId="3" borderId="0" applyAlignment="1" pivotButton="0" quotePrefix="0" xfId="0">
      <alignment vertical="center"/>
    </xf>
    <xf numFmtId="169" fontId="9" fillId="3" borderId="13" applyAlignment="1" pivotButton="0" quotePrefix="0" xfId="0">
      <alignment vertical="center"/>
    </xf>
    <xf numFmtId="170" fontId="9" fillId="3" borderId="16" applyAlignment="1" pivotButton="0" quotePrefix="0" xfId="0">
      <alignment vertical="center"/>
    </xf>
    <xf numFmtId="170" fontId="9" fillId="3" borderId="13" applyAlignment="1" pivotButton="0" quotePrefix="0" xfId="0">
      <alignment vertical="center"/>
    </xf>
    <xf numFmtId="164" fontId="4" fillId="0" borderId="0" applyAlignment="1" pivotButton="0" quotePrefix="0" xfId="689">
      <alignment horizontal="center" vertical="center"/>
    </xf>
  </cellXfs>
  <cellStyles count="710">
    <cellStyle name="常规" xfId="0" builtinId="0"/>
    <cellStyle name="百分比" xfId="1" builtinId="5"/>
    <cellStyle name="超链接" xfId="2" builtinId="8"/>
    <cellStyle name="差" xfId="3" builtinId="27"/>
    <cellStyle name="百分比 3" xfId="4"/>
    <cellStyle name="差_1" xfId="5"/>
    <cellStyle name="差_Sheet1" xfId="6"/>
    <cellStyle name="差_初期" xfId="7"/>
    <cellStyle name="差_初始化表" xfId="8"/>
    <cellStyle name="差_第1期" xfId="9"/>
    <cellStyle name="常规 10" xfId="10"/>
    <cellStyle name="常规 10 10" xfId="11"/>
    <cellStyle name="常规 10 11" xfId="12"/>
    <cellStyle name="常规 10 12" xfId="13"/>
    <cellStyle name="常规 10 13" xfId="14"/>
    <cellStyle name="常规 10 14" xfId="15"/>
    <cellStyle name="常规 10 15" xfId="16"/>
    <cellStyle name="常规 10 16" xfId="17"/>
    <cellStyle name="常规 10 17" xfId="18"/>
    <cellStyle name="常规 10 18" xfId="19"/>
    <cellStyle name="常规 10 19" xfId="20"/>
    <cellStyle name="常规 10 2" xfId="21"/>
    <cellStyle name="常规 10 20" xfId="22"/>
    <cellStyle name="常规 10 21" xfId="23"/>
    <cellStyle name="常规 10 22" xfId="24"/>
    <cellStyle name="常规 10 23" xfId="25"/>
    <cellStyle name="常规 10 24" xfId="26"/>
    <cellStyle name="常规 10 25" xfId="27"/>
    <cellStyle name="常规 10 26" xfId="28"/>
    <cellStyle name="常规 10 27" xfId="29"/>
    <cellStyle name="常规 10 28" xfId="30"/>
    <cellStyle name="常规 10 29" xfId="31"/>
    <cellStyle name="常规 10 3" xfId="32"/>
    <cellStyle name="常规 10 30" xfId="33"/>
    <cellStyle name="常规 10 31" xfId="34"/>
    <cellStyle name="常规 10 32" xfId="35"/>
    <cellStyle name="常规 10 4" xfId="36"/>
    <cellStyle name="常规 10 5" xfId="37"/>
    <cellStyle name="常规 10 6" xfId="38"/>
    <cellStyle name="常规 10 7" xfId="39"/>
    <cellStyle name="常规 10 8" xfId="40"/>
    <cellStyle name="常规 10 9" xfId="41"/>
    <cellStyle name="常规 10_副本Xl000000112" xfId="42"/>
    <cellStyle name="常规 11" xfId="43"/>
    <cellStyle name="常规 11 10" xfId="44"/>
    <cellStyle name="常规 11 11" xfId="45"/>
    <cellStyle name="常规 11 12" xfId="46"/>
    <cellStyle name="常规 11 13" xfId="47"/>
    <cellStyle name="常规 11 14" xfId="48"/>
    <cellStyle name="常规 11 15" xfId="49"/>
    <cellStyle name="常规 11 16" xfId="50"/>
    <cellStyle name="常规 11 17" xfId="51"/>
    <cellStyle name="常规 11 18" xfId="52"/>
    <cellStyle name="常规 11 19" xfId="53"/>
    <cellStyle name="常规 11 2" xfId="54"/>
    <cellStyle name="常规 11 20" xfId="55"/>
    <cellStyle name="常规 11 21" xfId="56"/>
    <cellStyle name="常规 11 22" xfId="57"/>
    <cellStyle name="常规 11 23" xfId="58"/>
    <cellStyle name="常规 11 24" xfId="59"/>
    <cellStyle name="常规 11 25" xfId="60"/>
    <cellStyle name="常规 11 26" xfId="61"/>
    <cellStyle name="常规 11 27" xfId="62"/>
    <cellStyle name="常规 11 28" xfId="63"/>
    <cellStyle name="常规 11 29" xfId="64"/>
    <cellStyle name="常规 11 3" xfId="65"/>
    <cellStyle name="常规 11 30" xfId="66"/>
    <cellStyle name="常规 11 31" xfId="67"/>
    <cellStyle name="常规 11 32" xfId="68"/>
    <cellStyle name="常规 11 4" xfId="69"/>
    <cellStyle name="常规 11 5" xfId="70"/>
    <cellStyle name="常规 11 6" xfId="71"/>
    <cellStyle name="常规 11 7" xfId="72"/>
    <cellStyle name="常规 11 8" xfId="73"/>
    <cellStyle name="常规 11 9" xfId="74"/>
    <cellStyle name="常规 11_副本Xl000000112" xfId="75"/>
    <cellStyle name="常规 12" xfId="76"/>
    <cellStyle name="常规 12 10" xfId="77"/>
    <cellStyle name="常规 12 11" xfId="78"/>
    <cellStyle name="常规 12 12" xfId="79"/>
    <cellStyle name="常规 12 13" xfId="80"/>
    <cellStyle name="常规 12 14" xfId="81"/>
    <cellStyle name="常规 12 15" xfId="82"/>
    <cellStyle name="常规 12 16" xfId="83"/>
    <cellStyle name="常规 12 17" xfId="84"/>
    <cellStyle name="常规 12 18" xfId="85"/>
    <cellStyle name="常规 12 19" xfId="86"/>
    <cellStyle name="常规 12 2" xfId="87"/>
    <cellStyle name="常规 12 20" xfId="88"/>
    <cellStyle name="常规 12 21" xfId="89"/>
    <cellStyle name="常规 12 22" xfId="90"/>
    <cellStyle name="常规 12 23" xfId="91"/>
    <cellStyle name="常规 12 24" xfId="92"/>
    <cellStyle name="常规 12 25" xfId="93"/>
    <cellStyle name="常规 12 26" xfId="94"/>
    <cellStyle name="常规 12 27" xfId="95"/>
    <cellStyle name="常规 12 28" xfId="96"/>
    <cellStyle name="常规 12 29" xfId="97"/>
    <cellStyle name="常规 12 3" xfId="98"/>
    <cellStyle name="常规 12 30" xfId="99"/>
    <cellStyle name="常规 12 31" xfId="100"/>
    <cellStyle name="常规 12 32" xfId="101"/>
    <cellStyle name="常规 12 4" xfId="102"/>
    <cellStyle name="常规 12 5" xfId="103"/>
    <cellStyle name="常规 12 6" xfId="104"/>
    <cellStyle name="常规 12 7" xfId="105"/>
    <cellStyle name="常规 12 8" xfId="106"/>
    <cellStyle name="常规 12 9" xfId="107"/>
    <cellStyle name="常规 12_第9期" xfId="108"/>
    <cellStyle name="常规 13" xfId="109"/>
    <cellStyle name="常规 13 10" xfId="110"/>
    <cellStyle name="常规 13 11" xfId="111"/>
    <cellStyle name="常规 13 12" xfId="112"/>
    <cellStyle name="常规 13 13" xfId="113"/>
    <cellStyle name="常规 13 14" xfId="114"/>
    <cellStyle name="常规 13 15" xfId="115"/>
    <cellStyle name="常规 13 16" xfId="116"/>
    <cellStyle name="常规 13 17" xfId="117"/>
    <cellStyle name="常规 13 18" xfId="118"/>
    <cellStyle name="常规 13 19" xfId="119"/>
    <cellStyle name="常规 13 2" xfId="120"/>
    <cellStyle name="常规 13 20" xfId="121"/>
    <cellStyle name="常规 13 21" xfId="122"/>
    <cellStyle name="常规 13 22" xfId="123"/>
    <cellStyle name="常规 13 23" xfId="124"/>
    <cellStyle name="常规 13 24" xfId="125"/>
    <cellStyle name="常规 13 25" xfId="126"/>
    <cellStyle name="常规 13 26" xfId="127"/>
    <cellStyle name="常规 13 27" xfId="128"/>
    <cellStyle name="常规 13 28" xfId="129"/>
    <cellStyle name="常规 13 29" xfId="130"/>
    <cellStyle name="常规 13 3" xfId="131"/>
    <cellStyle name="常规 13 30" xfId="132"/>
    <cellStyle name="常规 13 31" xfId="133"/>
    <cellStyle name="常规 13 32" xfId="134"/>
    <cellStyle name="常规 13 4" xfId="135"/>
    <cellStyle name="常规 13 5" xfId="136"/>
    <cellStyle name="常规 13 6" xfId="137"/>
    <cellStyle name="常规 13 7" xfId="138"/>
    <cellStyle name="常规 13 8" xfId="139"/>
    <cellStyle name="常规 13 9" xfId="140"/>
    <cellStyle name="常规 13_副本Xl000000112" xfId="141"/>
    <cellStyle name="常规 14" xfId="142"/>
    <cellStyle name="常规 15" xfId="143"/>
    <cellStyle name="常规 16" xfId="144"/>
    <cellStyle name="常规 17" xfId="145"/>
    <cellStyle name="常规 18" xfId="146"/>
    <cellStyle name="常规 19" xfId="147"/>
    <cellStyle name="常规 19 10" xfId="148"/>
    <cellStyle name="常规 19 11" xfId="149"/>
    <cellStyle name="常规 19 12" xfId="150"/>
    <cellStyle name="常规 19 13" xfId="151"/>
    <cellStyle name="常规 19 14" xfId="152"/>
    <cellStyle name="常规 19 15" xfId="153"/>
    <cellStyle name="常规 19 16" xfId="154"/>
    <cellStyle name="常规 19 17" xfId="155"/>
    <cellStyle name="常规 19 18" xfId="156"/>
    <cellStyle name="常规 19 19" xfId="157"/>
    <cellStyle name="常规 19 2" xfId="158"/>
    <cellStyle name="常规 19 20" xfId="159"/>
    <cellStyle name="常规 19 21" xfId="160"/>
    <cellStyle name="常规 19 22" xfId="161"/>
    <cellStyle name="常规 19 3" xfId="162"/>
    <cellStyle name="常规 19 4" xfId="163"/>
    <cellStyle name="常规 19 5" xfId="164"/>
    <cellStyle name="常规 19 6" xfId="165"/>
    <cellStyle name="常规 19 7" xfId="166"/>
    <cellStyle name="常规 19 8" xfId="167"/>
    <cellStyle name="常规 19 9" xfId="168"/>
    <cellStyle name="常规 19_副本Xl000000112" xfId="169"/>
    <cellStyle name="常规 2" xfId="170"/>
    <cellStyle name="常规 2 10" xfId="171"/>
    <cellStyle name="常规 2 11" xfId="172"/>
    <cellStyle name="常规 2 12" xfId="173"/>
    <cellStyle name="常规 2 13" xfId="174"/>
    <cellStyle name="常规 2 14" xfId="175"/>
    <cellStyle name="常规 2 15" xfId="176"/>
    <cellStyle name="常规 2 16" xfId="177"/>
    <cellStyle name="常规 2 17" xfId="178"/>
    <cellStyle name="常规 2 18" xfId="179"/>
    <cellStyle name="常规 2 19" xfId="180"/>
    <cellStyle name="常规 2 2" xfId="181"/>
    <cellStyle name="常规 2 20" xfId="182"/>
    <cellStyle name="常规 2 21" xfId="183"/>
    <cellStyle name="常规 2 22" xfId="184"/>
    <cellStyle name="常规 2 23" xfId="185"/>
    <cellStyle name="常规 2 24" xfId="186"/>
    <cellStyle name="常规 2 25" xfId="187"/>
    <cellStyle name="常规 2 26" xfId="188"/>
    <cellStyle name="常规 2 27" xfId="189"/>
    <cellStyle name="常规 2 28" xfId="190"/>
    <cellStyle name="常规 2 29" xfId="191"/>
    <cellStyle name="常规 2 3" xfId="192"/>
    <cellStyle name="常规 2 30" xfId="193"/>
    <cellStyle name="常规 2 31" xfId="194"/>
    <cellStyle name="常规 2 32" xfId="195"/>
    <cellStyle name="常规 2 4" xfId="196"/>
    <cellStyle name="常规 2 5" xfId="197"/>
    <cellStyle name="常规 2 6" xfId="198"/>
    <cellStyle name="常规 2 7" xfId="199"/>
    <cellStyle name="常规 2 8" xfId="200"/>
    <cellStyle name="常规 2 9" xfId="201"/>
    <cellStyle name="常规 2_副本Xl000000112" xfId="202"/>
    <cellStyle name="常规 20" xfId="203"/>
    <cellStyle name="常规 20 10" xfId="204"/>
    <cellStyle name="常规 20 11" xfId="205"/>
    <cellStyle name="常规 20 12" xfId="206"/>
    <cellStyle name="常规 20 13" xfId="207"/>
    <cellStyle name="常规 20 14" xfId="208"/>
    <cellStyle name="常规 20 15" xfId="209"/>
    <cellStyle name="常规 20 16" xfId="210"/>
    <cellStyle name="常规 20 17" xfId="211"/>
    <cellStyle name="常规 20 18" xfId="212"/>
    <cellStyle name="常规 20 19" xfId="213"/>
    <cellStyle name="常规 20 2" xfId="214"/>
    <cellStyle name="常规 20 20" xfId="215"/>
    <cellStyle name="常规 20 21" xfId="216"/>
    <cellStyle name="常规 20 22" xfId="217"/>
    <cellStyle name="常规 20 23" xfId="218"/>
    <cellStyle name="常规 20 24" xfId="219"/>
    <cellStyle name="常规 20 25" xfId="220"/>
    <cellStyle name="常规 20 26" xfId="221"/>
    <cellStyle name="常规 20 27" xfId="222"/>
    <cellStyle name="常规 20 28" xfId="223"/>
    <cellStyle name="常规 20 29" xfId="224"/>
    <cellStyle name="常规 20 3" xfId="225"/>
    <cellStyle name="常规 20 30" xfId="226"/>
    <cellStyle name="常规 20 4" xfId="227"/>
    <cellStyle name="常规 20 5" xfId="228"/>
    <cellStyle name="常规 20 6" xfId="229"/>
    <cellStyle name="常规 20 7" xfId="230"/>
    <cellStyle name="常规 20 8" xfId="231"/>
    <cellStyle name="常规 20 9" xfId="232"/>
    <cellStyle name="常规 20_副本Xl000000112" xfId="233"/>
    <cellStyle name="常规 21" xfId="234"/>
    <cellStyle name="常规 21 10" xfId="235"/>
    <cellStyle name="常规 21 11" xfId="236"/>
    <cellStyle name="常规 21 12" xfId="237"/>
    <cellStyle name="常规 21 13" xfId="238"/>
    <cellStyle name="常规 21 14" xfId="239"/>
    <cellStyle name="常规 21 15" xfId="240"/>
    <cellStyle name="常规 21 16" xfId="241"/>
    <cellStyle name="常规 21 17" xfId="242"/>
    <cellStyle name="常规 21 18" xfId="243"/>
    <cellStyle name="常规 21 19" xfId="244"/>
    <cellStyle name="常规 21 2" xfId="245"/>
    <cellStyle name="常规 21 20" xfId="246"/>
    <cellStyle name="常规 21 21" xfId="247"/>
    <cellStyle name="常规 21 22" xfId="248"/>
    <cellStyle name="常规 21 23" xfId="249"/>
    <cellStyle name="常规 21 3" xfId="250"/>
    <cellStyle name="常规 21 4" xfId="251"/>
    <cellStyle name="常规 21 5" xfId="252"/>
    <cellStyle name="常规 21 6" xfId="253"/>
    <cellStyle name="常规 21 7" xfId="254"/>
    <cellStyle name="常规 21 8" xfId="255"/>
    <cellStyle name="常规 21 9" xfId="256"/>
    <cellStyle name="常规 21_副本Xl000000112" xfId="257"/>
    <cellStyle name="常规 22" xfId="258"/>
    <cellStyle name="常规 22 10" xfId="259"/>
    <cellStyle name="常规 22 11" xfId="260"/>
    <cellStyle name="常规 22 12" xfId="261"/>
    <cellStyle name="常规 22 13" xfId="262"/>
    <cellStyle name="常规 22 14" xfId="263"/>
    <cellStyle name="常规 22 15" xfId="264"/>
    <cellStyle name="常规 22 16" xfId="265"/>
    <cellStyle name="常规 22 17" xfId="266"/>
    <cellStyle name="常规 22 18" xfId="267"/>
    <cellStyle name="常规 22 19" xfId="268"/>
    <cellStyle name="常规 22 2" xfId="269"/>
    <cellStyle name="常规 22 20" xfId="270"/>
    <cellStyle name="常规 22 21" xfId="271"/>
    <cellStyle name="常规 22 22" xfId="272"/>
    <cellStyle name="常规 22 23" xfId="273"/>
    <cellStyle name="常规 22 24" xfId="274"/>
    <cellStyle name="常规 22 25" xfId="275"/>
    <cellStyle name="常规 22 26" xfId="276"/>
    <cellStyle name="常规 22 27" xfId="277"/>
    <cellStyle name="常规 22 28" xfId="278"/>
    <cellStyle name="常规 22 29" xfId="279"/>
    <cellStyle name="常规 22 3" xfId="280"/>
    <cellStyle name="常规 22 30" xfId="281"/>
    <cellStyle name="常规 22 31" xfId="282"/>
    <cellStyle name="常规 22 32" xfId="283"/>
    <cellStyle name="常规 22 4" xfId="284"/>
    <cellStyle name="常规 22 5" xfId="285"/>
    <cellStyle name="常规 22 6" xfId="286"/>
    <cellStyle name="常规 22 7" xfId="287"/>
    <cellStyle name="常规 22 8" xfId="288"/>
    <cellStyle name="常规 22 9" xfId="289"/>
    <cellStyle name="常规 22_副本Xl000000112" xfId="290"/>
    <cellStyle name="常规 23" xfId="291"/>
    <cellStyle name="常规 23 10" xfId="292"/>
    <cellStyle name="常规 23 11" xfId="293"/>
    <cellStyle name="常规 23 12" xfId="294"/>
    <cellStyle name="常规 23 13" xfId="295"/>
    <cellStyle name="常规 23 14" xfId="296"/>
    <cellStyle name="常规 23 15" xfId="297"/>
    <cellStyle name="常规 23 16" xfId="298"/>
    <cellStyle name="常规 23 17" xfId="299"/>
    <cellStyle name="常规 23 18" xfId="300"/>
    <cellStyle name="常规 23 19" xfId="301"/>
    <cellStyle name="常规 23 2" xfId="302"/>
    <cellStyle name="常规 23 20" xfId="303"/>
    <cellStyle name="常规 23 21" xfId="304"/>
    <cellStyle name="常规 23 22" xfId="305"/>
    <cellStyle name="常规 23 23" xfId="306"/>
    <cellStyle name="常规 23 24" xfId="307"/>
    <cellStyle name="常规 23 25" xfId="308"/>
    <cellStyle name="常规 23 26" xfId="309"/>
    <cellStyle name="常规 23 27" xfId="310"/>
    <cellStyle name="常规 23 28" xfId="311"/>
    <cellStyle name="常规 23 29" xfId="312"/>
    <cellStyle name="常规 23 3" xfId="313"/>
    <cellStyle name="常规 23 30" xfId="314"/>
    <cellStyle name="常规 23 31" xfId="315"/>
    <cellStyle name="常规 23 32" xfId="316"/>
    <cellStyle name="常规 23 4" xfId="317"/>
    <cellStyle name="常规 23 5" xfId="318"/>
    <cellStyle name="常规 23 6" xfId="319"/>
    <cellStyle name="常规 23 7" xfId="320"/>
    <cellStyle name="常规 23 8" xfId="321"/>
    <cellStyle name="常规 23 9" xfId="322"/>
    <cellStyle name="常规 23_副本Xl000000112" xfId="323"/>
    <cellStyle name="常规 24" xfId="324"/>
    <cellStyle name="常规 24 10" xfId="325"/>
    <cellStyle name="常规 24 11" xfId="326"/>
    <cellStyle name="常规 24 12" xfId="327"/>
    <cellStyle name="常规 24 13" xfId="328"/>
    <cellStyle name="常规 24 14" xfId="329"/>
    <cellStyle name="常规 24 15" xfId="330"/>
    <cellStyle name="常规 24 16" xfId="331"/>
    <cellStyle name="常规 24 17" xfId="332"/>
    <cellStyle name="常规 24 18" xfId="333"/>
    <cellStyle name="常规 24 19" xfId="334"/>
    <cellStyle name="常规 24 2" xfId="335"/>
    <cellStyle name="常规 24 20" xfId="336"/>
    <cellStyle name="常规 24 21" xfId="337"/>
    <cellStyle name="常规 24 22" xfId="338"/>
    <cellStyle name="常规 24 23" xfId="339"/>
    <cellStyle name="常规 24 24" xfId="340"/>
    <cellStyle name="常规 24 25" xfId="341"/>
    <cellStyle name="常规 24 26" xfId="342"/>
    <cellStyle name="常规 24 27" xfId="343"/>
    <cellStyle name="常规 24 28" xfId="344"/>
    <cellStyle name="常规 24 29" xfId="345"/>
    <cellStyle name="常规 24 3" xfId="346"/>
    <cellStyle name="常规 24 30" xfId="347"/>
    <cellStyle name="常规 24 31" xfId="348"/>
    <cellStyle name="常规 24 32" xfId="349"/>
    <cellStyle name="常规 24 4" xfId="350"/>
    <cellStyle name="常规 24 5" xfId="351"/>
    <cellStyle name="常规 24 6" xfId="352"/>
    <cellStyle name="常规 24 7" xfId="353"/>
    <cellStyle name="常规 24 8" xfId="354"/>
    <cellStyle name="常规 24 9" xfId="355"/>
    <cellStyle name="常规 24_副本Xl000000112" xfId="356"/>
    <cellStyle name="常规 25" xfId="357"/>
    <cellStyle name="常规 25 10" xfId="358"/>
    <cellStyle name="常规 25 11" xfId="359"/>
    <cellStyle name="常规 25 12" xfId="360"/>
    <cellStyle name="常规 25 13" xfId="361"/>
    <cellStyle name="常规 25 14" xfId="362"/>
    <cellStyle name="常规 25 15" xfId="363"/>
    <cellStyle name="常规 25 16" xfId="364"/>
    <cellStyle name="常规 25 17" xfId="365"/>
    <cellStyle name="常规 25 18" xfId="366"/>
    <cellStyle name="常规 25 19" xfId="367"/>
    <cellStyle name="常规 25 2" xfId="368"/>
    <cellStyle name="常规 25 20" xfId="369"/>
    <cellStyle name="常规 25 21" xfId="370"/>
    <cellStyle name="常规 25 22" xfId="371"/>
    <cellStyle name="常规 25 23" xfId="372"/>
    <cellStyle name="常规 25 24" xfId="373"/>
    <cellStyle name="常规 25 25" xfId="374"/>
    <cellStyle name="常规 25 26" xfId="375"/>
    <cellStyle name="常规 25 27" xfId="376"/>
    <cellStyle name="常规 25 28" xfId="377"/>
    <cellStyle name="常规 25 29" xfId="378"/>
    <cellStyle name="常规 25 3" xfId="379"/>
    <cellStyle name="常规 25 30" xfId="380"/>
    <cellStyle name="常规 25 31" xfId="381"/>
    <cellStyle name="常规 25 32" xfId="382"/>
    <cellStyle name="常规 25 4" xfId="383"/>
    <cellStyle name="常规 25 5" xfId="384"/>
    <cellStyle name="常规 25 6" xfId="385"/>
    <cellStyle name="常规 25 7" xfId="386"/>
    <cellStyle name="常规 25 8" xfId="387"/>
    <cellStyle name="常规 25 9" xfId="388"/>
    <cellStyle name="常规 25_副本Xl000000112" xfId="389"/>
    <cellStyle name="常规 26" xfId="390"/>
    <cellStyle name="常规 26 10" xfId="391"/>
    <cellStyle name="常规 26 11" xfId="392"/>
    <cellStyle name="常规 26 12" xfId="393"/>
    <cellStyle name="常规 26 13" xfId="394"/>
    <cellStyle name="常规 26 14" xfId="395"/>
    <cellStyle name="常规 26 15" xfId="396"/>
    <cellStyle name="常规 26 16" xfId="397"/>
    <cellStyle name="常规 26 17" xfId="398"/>
    <cellStyle name="常规 26 18" xfId="399"/>
    <cellStyle name="常规 26 19" xfId="400"/>
    <cellStyle name="常规 26 2" xfId="401"/>
    <cellStyle name="常规 26 20" xfId="402"/>
    <cellStyle name="常规 26 21" xfId="403"/>
    <cellStyle name="常规 26 22" xfId="404"/>
    <cellStyle name="常规 26 23" xfId="405"/>
    <cellStyle name="常规 26 24" xfId="406"/>
    <cellStyle name="常规 26 25" xfId="407"/>
    <cellStyle name="常规 26 26" xfId="408"/>
    <cellStyle name="常规 26 27" xfId="409"/>
    <cellStyle name="常规 26 28" xfId="410"/>
    <cellStyle name="常规 26 29" xfId="411"/>
    <cellStyle name="常规 26 3" xfId="412"/>
    <cellStyle name="常规 26 30" xfId="413"/>
    <cellStyle name="常规 26 31" xfId="414"/>
    <cellStyle name="常规 26 32" xfId="415"/>
    <cellStyle name="常规 26 4" xfId="416"/>
    <cellStyle name="常规 26 5" xfId="417"/>
    <cellStyle name="常规 26 6" xfId="418"/>
    <cellStyle name="常规 26 7" xfId="419"/>
    <cellStyle name="常规 26 8" xfId="420"/>
    <cellStyle name="常规 26 9" xfId="421"/>
    <cellStyle name="常规 26_副本Xl000000112" xfId="422"/>
    <cellStyle name="常规 27" xfId="423"/>
    <cellStyle name="常规 27 10" xfId="424"/>
    <cellStyle name="常规 27 11" xfId="425"/>
    <cellStyle name="常规 27 12" xfId="426"/>
    <cellStyle name="常规 27 13" xfId="427"/>
    <cellStyle name="常规 27 14" xfId="428"/>
    <cellStyle name="常规 27 15" xfId="429"/>
    <cellStyle name="常规 27 16" xfId="430"/>
    <cellStyle name="常规 27 17" xfId="431"/>
    <cellStyle name="常规 27 18" xfId="432"/>
    <cellStyle name="常规 27 19" xfId="433"/>
    <cellStyle name="常规 27 2" xfId="434"/>
    <cellStyle name="常规 27 20" xfId="435"/>
    <cellStyle name="常规 27 21" xfId="436"/>
    <cellStyle name="常规 27 22" xfId="437"/>
    <cellStyle name="常规 27 23" xfId="438"/>
    <cellStyle name="常规 27 24" xfId="439"/>
    <cellStyle name="常规 27 25" xfId="440"/>
    <cellStyle name="常规 27 26" xfId="441"/>
    <cellStyle name="常规 27 27" xfId="442"/>
    <cellStyle name="常规 27 28" xfId="443"/>
    <cellStyle name="常规 27 29" xfId="444"/>
    <cellStyle name="常规 27 3" xfId="445"/>
    <cellStyle name="常规 27 30" xfId="446"/>
    <cellStyle name="常规 27 31" xfId="447"/>
    <cellStyle name="常规 27 32" xfId="448"/>
    <cellStyle name="常规 27 4" xfId="449"/>
    <cellStyle name="常规 27 5" xfId="450"/>
    <cellStyle name="常规 27 6" xfId="451"/>
    <cellStyle name="常规 27 7" xfId="452"/>
    <cellStyle name="常规 27 8" xfId="453"/>
    <cellStyle name="常规 27 9" xfId="454"/>
    <cellStyle name="常规 27_副本Xl000000112" xfId="455"/>
    <cellStyle name="常规 28" xfId="456"/>
    <cellStyle name="常规 3" xfId="457"/>
    <cellStyle name="常规 3 10" xfId="458"/>
    <cellStyle name="常规 3 11" xfId="459"/>
    <cellStyle name="常规 3 12" xfId="460"/>
    <cellStyle name="常规 3 13" xfId="461"/>
    <cellStyle name="常规 3 14" xfId="462"/>
    <cellStyle name="常规 3 15" xfId="463"/>
    <cellStyle name="常规 3 16" xfId="464"/>
    <cellStyle name="常规 3 17" xfId="465"/>
    <cellStyle name="常规 3 18" xfId="466"/>
    <cellStyle name="常规 3 19" xfId="467"/>
    <cellStyle name="常规 3 2" xfId="468"/>
    <cellStyle name="常规 3 20" xfId="469"/>
    <cellStyle name="常规 3 21" xfId="470"/>
    <cellStyle name="常规 3 22" xfId="471"/>
    <cellStyle name="常规 3 23" xfId="472"/>
    <cellStyle name="常规 3 24" xfId="473"/>
    <cellStyle name="常规 3 25" xfId="474"/>
    <cellStyle name="常规 3 26" xfId="475"/>
    <cellStyle name="常规 3 27" xfId="476"/>
    <cellStyle name="常规 3 28" xfId="477"/>
    <cellStyle name="常规 3 29" xfId="478"/>
    <cellStyle name="常规 3 3" xfId="479"/>
    <cellStyle name="常规 3 30" xfId="480"/>
    <cellStyle name="常规 3 31" xfId="481"/>
    <cellStyle name="常规 3 32" xfId="482"/>
    <cellStyle name="常规 3 4" xfId="483"/>
    <cellStyle name="常规 3 5" xfId="484"/>
    <cellStyle name="常规 3 6" xfId="485"/>
    <cellStyle name="常规 3 7" xfId="486"/>
    <cellStyle name="常规 3 8" xfId="487"/>
    <cellStyle name="常规 3 9" xfId="488"/>
    <cellStyle name="常规 3_副本Xl000000112" xfId="489"/>
    <cellStyle name="常规 4" xfId="490"/>
    <cellStyle name="常规 4 10" xfId="491"/>
    <cellStyle name="常规 4 11" xfId="492"/>
    <cellStyle name="常规 4 12" xfId="493"/>
    <cellStyle name="常规 4 13" xfId="494"/>
    <cellStyle name="常规 4 14" xfId="495"/>
    <cellStyle name="常规 4 15" xfId="496"/>
    <cellStyle name="常规 4 16" xfId="497"/>
    <cellStyle name="常规 4 17" xfId="498"/>
    <cellStyle name="常规 4 18" xfId="499"/>
    <cellStyle name="常规 4 19" xfId="500"/>
    <cellStyle name="常规 4 2" xfId="501"/>
    <cellStyle name="常规 4 20" xfId="502"/>
    <cellStyle name="常规 4 21" xfId="503"/>
    <cellStyle name="常规 4 22" xfId="504"/>
    <cellStyle name="常规 4 23" xfId="505"/>
    <cellStyle name="常规 4 24" xfId="506"/>
    <cellStyle name="常规 4 25" xfId="507"/>
    <cellStyle name="常规 4 26" xfId="508"/>
    <cellStyle name="常规 4 27" xfId="509"/>
    <cellStyle name="常规 4 28" xfId="510"/>
    <cellStyle name="常规 4 29" xfId="511"/>
    <cellStyle name="常规 4 3" xfId="512"/>
    <cellStyle name="常规 4 30" xfId="513"/>
    <cellStyle name="常规 4 31" xfId="514"/>
    <cellStyle name="常规 4 32" xfId="515"/>
    <cellStyle name="常规 4 4" xfId="516"/>
    <cellStyle name="常规 4 5" xfId="517"/>
    <cellStyle name="常规 4 6" xfId="518"/>
    <cellStyle name="常规 4 7" xfId="519"/>
    <cellStyle name="常规 4 8" xfId="520"/>
    <cellStyle name="常规 4 9" xfId="521"/>
    <cellStyle name="常规 4_副本Xl000000112" xfId="522"/>
    <cellStyle name="常规 5" xfId="523"/>
    <cellStyle name="常规 5 10" xfId="524"/>
    <cellStyle name="常规 5 11" xfId="525"/>
    <cellStyle name="常规 5 12" xfId="526"/>
    <cellStyle name="常规 5 13" xfId="527"/>
    <cellStyle name="常规 5 14" xfId="528"/>
    <cellStyle name="常规 5 15" xfId="529"/>
    <cellStyle name="常规 5 16" xfId="530"/>
    <cellStyle name="常规 5 17" xfId="531"/>
    <cellStyle name="常规 5 18" xfId="532"/>
    <cellStyle name="常规 5 19" xfId="533"/>
    <cellStyle name="常规 5 2" xfId="534"/>
    <cellStyle name="常规 5 20" xfId="535"/>
    <cellStyle name="常规 5 21" xfId="536"/>
    <cellStyle name="常规 5 22" xfId="537"/>
    <cellStyle name="常规 5 23" xfId="538"/>
    <cellStyle name="常规 5 24" xfId="539"/>
    <cellStyle name="常规 5 25" xfId="540"/>
    <cellStyle name="常规 5 26" xfId="541"/>
    <cellStyle name="常规 5 27" xfId="542"/>
    <cellStyle name="常规 5 28" xfId="543"/>
    <cellStyle name="常规 5 29" xfId="544"/>
    <cellStyle name="常规 5 3" xfId="545"/>
    <cellStyle name="常规 5 30" xfId="546"/>
    <cellStyle name="常规 5 31" xfId="547"/>
    <cellStyle name="常规 5 32" xfId="548"/>
    <cellStyle name="常规 5 4" xfId="549"/>
    <cellStyle name="常规 5 5" xfId="550"/>
    <cellStyle name="常规 5 6" xfId="551"/>
    <cellStyle name="常规 5 7" xfId="552"/>
    <cellStyle name="常规 5 8" xfId="553"/>
    <cellStyle name="常规 5 9" xfId="554"/>
    <cellStyle name="常规 5_副本Xl000000112" xfId="555"/>
    <cellStyle name="常规 55" xfId="556"/>
    <cellStyle name="常规 6" xfId="557"/>
    <cellStyle name="常规 6 10" xfId="558"/>
    <cellStyle name="常规 6 11" xfId="559"/>
    <cellStyle name="常规 6 12" xfId="560"/>
    <cellStyle name="常规 6 13" xfId="561"/>
    <cellStyle name="常规 6 14" xfId="562"/>
    <cellStyle name="常规 6 15" xfId="563"/>
    <cellStyle name="常规 6 16" xfId="564"/>
    <cellStyle name="常规 6 17" xfId="565"/>
    <cellStyle name="常规 6 18" xfId="566"/>
    <cellStyle name="常规 6 19" xfId="567"/>
    <cellStyle name="常规 6 2" xfId="568"/>
    <cellStyle name="常规 6 20" xfId="569"/>
    <cellStyle name="常规 6 21" xfId="570"/>
    <cellStyle name="常规 6 22" xfId="571"/>
    <cellStyle name="常规 6 23" xfId="572"/>
    <cellStyle name="常规 6 24" xfId="573"/>
    <cellStyle name="常规 6 25" xfId="574"/>
    <cellStyle name="常规 6 26" xfId="575"/>
    <cellStyle name="常规 6 27" xfId="576"/>
    <cellStyle name="常规 6 28" xfId="577"/>
    <cellStyle name="常规 6 29" xfId="578"/>
    <cellStyle name="常规 6 3" xfId="579"/>
    <cellStyle name="常规 6 30" xfId="580"/>
    <cellStyle name="常规 6 31" xfId="581"/>
    <cellStyle name="常规 6 32" xfId="582"/>
    <cellStyle name="常规 6 4" xfId="583"/>
    <cellStyle name="常规 6 5" xfId="584"/>
    <cellStyle name="常规 6 6" xfId="585"/>
    <cellStyle name="常规 6 7" xfId="586"/>
    <cellStyle name="常规 6 8" xfId="587"/>
    <cellStyle name="常规 6 9" xfId="588"/>
    <cellStyle name="常规 6_副本Xl000000112" xfId="589"/>
    <cellStyle name="常规 7" xfId="590"/>
    <cellStyle name="常规 7 10" xfId="591"/>
    <cellStyle name="常规 7 11" xfId="592"/>
    <cellStyle name="常规 7 12" xfId="593"/>
    <cellStyle name="常规 7 13" xfId="594"/>
    <cellStyle name="常规 7 14" xfId="595"/>
    <cellStyle name="常规 7 15" xfId="596"/>
    <cellStyle name="常规 7 16" xfId="597"/>
    <cellStyle name="常规 7 17" xfId="598"/>
    <cellStyle name="常规 7 18" xfId="599"/>
    <cellStyle name="常规 7 19" xfId="600"/>
    <cellStyle name="常规 7 2" xfId="601"/>
    <cellStyle name="常规 7 20" xfId="602"/>
    <cellStyle name="常规 7 21" xfId="603"/>
    <cellStyle name="常规 7 22" xfId="604"/>
    <cellStyle name="常规 7 23" xfId="605"/>
    <cellStyle name="常规 7 24" xfId="606"/>
    <cellStyle name="常规 7 25" xfId="607"/>
    <cellStyle name="常规 7 26" xfId="608"/>
    <cellStyle name="常规 7 27" xfId="609"/>
    <cellStyle name="常规 7 28" xfId="610"/>
    <cellStyle name="常规 7 29" xfId="611"/>
    <cellStyle name="常规 7 3" xfId="612"/>
    <cellStyle name="常规 7 30" xfId="613"/>
    <cellStyle name="常规 7 31" xfId="614"/>
    <cellStyle name="常规 7 32" xfId="615"/>
    <cellStyle name="常规 7 4" xfId="616"/>
    <cellStyle name="常规 7 5" xfId="617"/>
    <cellStyle name="常规 7 6" xfId="618"/>
    <cellStyle name="常规 7 7" xfId="619"/>
    <cellStyle name="常规 7 8" xfId="620"/>
    <cellStyle name="常规 7 9" xfId="621"/>
    <cellStyle name="常规 7_副本Xl000000112" xfId="622"/>
    <cellStyle name="常规 8" xfId="623"/>
    <cellStyle name="常规 8 10" xfId="624"/>
    <cellStyle name="常规 8 11" xfId="625"/>
    <cellStyle name="常规 8 12" xfId="626"/>
    <cellStyle name="常规 8 13" xfId="627"/>
    <cellStyle name="常规 8 14" xfId="628"/>
    <cellStyle name="常规 8 15" xfId="629"/>
    <cellStyle name="常规 8 16" xfId="630"/>
    <cellStyle name="常规 8 17" xfId="631"/>
    <cellStyle name="常规 8 18" xfId="632"/>
    <cellStyle name="常规 8 19" xfId="633"/>
    <cellStyle name="常规 8 2" xfId="634"/>
    <cellStyle name="常规 8 20" xfId="635"/>
    <cellStyle name="常规 8 21" xfId="636"/>
    <cellStyle name="常规 8 22" xfId="637"/>
    <cellStyle name="常规 8 23" xfId="638"/>
    <cellStyle name="常规 8 24" xfId="639"/>
    <cellStyle name="常规 8 25" xfId="640"/>
    <cellStyle name="常规 8 26" xfId="641"/>
    <cellStyle name="常规 8 27" xfId="642"/>
    <cellStyle name="常规 8 28" xfId="643"/>
    <cellStyle name="常规 8 29" xfId="644"/>
    <cellStyle name="常规 8 3" xfId="645"/>
    <cellStyle name="常规 8 30" xfId="646"/>
    <cellStyle name="常规 8 31" xfId="647"/>
    <cellStyle name="常规 8 32" xfId="648"/>
    <cellStyle name="常规 8 4" xfId="649"/>
    <cellStyle name="常规 8 5" xfId="650"/>
    <cellStyle name="常规 8 6" xfId="651"/>
    <cellStyle name="常规 8 7" xfId="652"/>
    <cellStyle name="常规 8 8" xfId="653"/>
    <cellStyle name="常规 8 9" xfId="654"/>
    <cellStyle name="常规 8_副本Xl000000112" xfId="655"/>
    <cellStyle name="常规 9" xfId="656"/>
    <cellStyle name="常规 9 10" xfId="657"/>
    <cellStyle name="常规 9 11" xfId="658"/>
    <cellStyle name="常规 9 12" xfId="659"/>
    <cellStyle name="常规 9 13" xfId="660"/>
    <cellStyle name="常规 9 14" xfId="661"/>
    <cellStyle name="常规 9 15" xfId="662"/>
    <cellStyle name="常规 9 16" xfId="663"/>
    <cellStyle name="常规 9 17" xfId="664"/>
    <cellStyle name="常规 9 18" xfId="665"/>
    <cellStyle name="常规 9 19" xfId="666"/>
    <cellStyle name="常规 9 2" xfId="667"/>
    <cellStyle name="常规 9 20" xfId="668"/>
    <cellStyle name="常规 9 21" xfId="669"/>
    <cellStyle name="常规 9 22" xfId="670"/>
    <cellStyle name="常规 9 23" xfId="671"/>
    <cellStyle name="常规 9 24" xfId="672"/>
    <cellStyle name="常规 9 25" xfId="673"/>
    <cellStyle name="常规 9 26" xfId="674"/>
    <cellStyle name="常规 9 27" xfId="675"/>
    <cellStyle name="常规 9 28" xfId="676"/>
    <cellStyle name="常规 9 29" xfId="677"/>
    <cellStyle name="常规 9 3" xfId="678"/>
    <cellStyle name="常规 9 30" xfId="679"/>
    <cellStyle name="常规 9 31" xfId="680"/>
    <cellStyle name="常规 9 32" xfId="681"/>
    <cellStyle name="常规 9 4" xfId="682"/>
    <cellStyle name="常规 9 5" xfId="683"/>
    <cellStyle name="常规 9 6" xfId="684"/>
    <cellStyle name="常规 9 7" xfId="685"/>
    <cellStyle name="常规 9 8" xfId="686"/>
    <cellStyle name="常规 9 9" xfId="687"/>
    <cellStyle name="常规 9_副本Xl000000112" xfId="688"/>
    <cellStyle name="常规_BIZ-场景-猫版初始化表-V2" xfId="689"/>
    <cellStyle name="常规_BIZ-场景-猫版初始化表-V2 2" xfId="690"/>
    <cellStyle name="常规_Sheet1" xfId="691"/>
    <cellStyle name="常规_Sheet15" xfId="692"/>
    <cellStyle name="常规_Sheet16" xfId="693"/>
    <cellStyle name="常规_Sheet3" xfId="694"/>
    <cellStyle name="常规_Sheet5_2" xfId="695"/>
    <cellStyle name="常规_场景-A" xfId="696"/>
    <cellStyle name="常规_场景-G" xfId="697"/>
    <cellStyle name="常规_场景-H" xfId="698"/>
    <cellStyle name="常规_初始化表" xfId="699"/>
    <cellStyle name="常规_初始化表 3" xfId="700"/>
    <cellStyle name="常规_初始化表_2" xfId="701"/>
    <cellStyle name="常规_第1期" xfId="702"/>
    <cellStyle name="常规_第1期_2" xfId="703"/>
    <cellStyle name="常规_第1期_3" xfId="704"/>
    <cellStyle name="好_1" xfId="705"/>
    <cellStyle name="好_Sheet1" xfId="706"/>
    <cellStyle name="好_初期" xfId="707"/>
    <cellStyle name="好_初始化表" xfId="708"/>
    <cellStyle name="好_第1期" xfId="709"/>
  </cellStyles>
  <dxfs count="116">
    <dxf>
      <font>
        <b val="1"/>
        <color indexed="10"/>
      </font>
    </dxf>
    <dxf>
      <font>
        <b val="1"/>
        <color indexed="10"/>
      </font>
    </dxf>
    <dxf>
      <font>
        <b val="1"/>
        <i val="1"/>
        <strike val="0"/>
        <color theme="0"/>
      </font>
      <fill>
        <patternFill patternType="solid">
          <bgColor theme="1"/>
        </patternFill>
      </fill>
    </dxf>
    <dxf>
      <font>
        <b val="1"/>
        <i val="1"/>
        <strike val="0"/>
        <color rgb="FFFF0000"/>
      </font>
      <fill>
        <patternFill patternType="solid">
          <bgColor theme="1"/>
        </patternFill>
      </fill>
    </dxf>
    <dxf>
      <font>
        <b val="1"/>
        <i val="1"/>
        <strike val="0"/>
        <color rgb="FFFF0000"/>
      </font>
      <fill>
        <patternFill patternType="solid">
          <bgColor theme="1"/>
        </patternFill>
      </fill>
    </dxf>
    <dxf>
      <font>
        <b val="1"/>
        <i val="1"/>
        <strike val="0"/>
        <color theme="0"/>
      </font>
      <fill>
        <patternFill patternType="solid">
          <bgColor theme="1"/>
        </patternFill>
      </fill>
    </dxf>
    <dxf>
      <font>
        <b val="1"/>
        <i val="1"/>
        <strike val="0"/>
        <color rgb="FFFF0000"/>
      </font>
      <fill>
        <patternFill patternType="solid">
          <bgColor theme="1"/>
        </patternFill>
      </fill>
    </dxf>
    <dxf>
      <font>
        <b val="1"/>
        <i val="1"/>
        <strike val="0"/>
        <color rgb="FFFF0000"/>
      </font>
      <fill>
        <patternFill patternType="solid">
          <bgColor theme="1"/>
        </patternFill>
      </fill>
    </dxf>
    <dxf>
      <font>
        <b val="1"/>
        <i val="1"/>
        <strike val="0"/>
        <color theme="0"/>
      </font>
      <fill>
        <patternFill patternType="solid">
          <bgColor theme="1"/>
        </patternFill>
      </fill>
    </dxf>
    <dxf>
      <font>
        <b val="1"/>
        <i val="1"/>
        <strike val="0"/>
        <color rgb="FFFF0000"/>
      </font>
      <fill>
        <patternFill patternType="solid">
          <bgColor theme="1"/>
        </patternFill>
      </fill>
    </dxf>
    <dxf>
      <font>
        <b val="1"/>
        <i val="1"/>
        <strike val="0"/>
        <color rgb="FFFF0000"/>
      </font>
      <fill>
        <patternFill patternType="solid">
          <bgColor theme="1"/>
        </patternFill>
      </fill>
    </dxf>
    <dxf>
      <font>
        <b val="1"/>
        <strike val="0"/>
        <color rgb="FFFF0000"/>
      </font>
      <fill>
        <patternFill patternType="solid">
          <bgColor theme="1"/>
        </patternFill>
      </fill>
      <border>
        <left style="thin">
          <color auto="1"/>
        </left>
        <right style="thin">
          <color auto="1"/>
        </right>
        <top style="thin">
          <color auto="1"/>
        </top>
        <bottom style="thin">
          <color auto="1"/>
        </bottom>
      </border>
    </dxf>
    <dxf>
      <font>
        <b val="1"/>
        <i val="1"/>
        <strike val="0"/>
        <color theme="0"/>
      </font>
      <fill>
        <patternFill patternType="solid">
          <bgColor theme="1"/>
        </patternFill>
      </fill>
      <border>
        <left style="thin">
          <color auto="1"/>
        </left>
        <right style="thin">
          <color auto="1"/>
        </right>
        <top style="thin">
          <color auto="1"/>
        </top>
        <bottom style="thin">
          <color auto="1"/>
        </bottom>
      </border>
    </dxf>
    <dxf>
      <font>
        <color rgb="FF9C0006"/>
      </font>
      <fill>
        <patternFill patternType="solid">
          <bgColor rgb="FFFFC7CE"/>
        </patternFill>
      </fill>
    </dxf>
    <dxf>
      <font>
        <b val="1"/>
        <color indexed="10"/>
      </font>
    </dxf>
    <dxf>
      <font>
        <b val="1"/>
        <color indexed="10"/>
      </font>
    </dxf>
    <dxf>
      <font>
        <b val="1"/>
        <i val="1"/>
        <strike val="0"/>
        <color theme="0"/>
      </font>
      <fill>
        <patternFill patternType="solid">
          <bgColor theme="1"/>
        </patternFill>
      </fill>
    </dxf>
    <dxf>
      <font>
        <b val="1"/>
        <i val="1"/>
        <strike val="0"/>
        <color rgb="FFFF0000"/>
      </font>
      <fill>
        <patternFill patternType="solid">
          <bgColor theme="1"/>
        </patternFill>
      </fill>
    </dxf>
    <dxf>
      <font>
        <b val="1"/>
        <i val="1"/>
        <strike val="0"/>
        <color rgb="FFFF0000"/>
      </font>
      <fill>
        <patternFill patternType="solid">
          <bgColor theme="1"/>
        </patternFill>
      </fill>
    </dxf>
    <dxf>
      <font>
        <b val="1"/>
        <i val="1"/>
        <strike val="0"/>
        <color theme="0"/>
      </font>
      <fill>
        <patternFill patternType="solid">
          <bgColor theme="1"/>
        </patternFill>
      </fill>
    </dxf>
    <dxf>
      <font>
        <b val="1"/>
        <i val="1"/>
        <strike val="0"/>
        <color rgb="FFFF0000"/>
      </font>
      <fill>
        <patternFill patternType="solid">
          <bgColor theme="1"/>
        </patternFill>
      </fill>
    </dxf>
    <dxf>
      <font>
        <b val="1"/>
        <i val="1"/>
        <strike val="0"/>
        <color rgb="FFFF0000"/>
      </font>
      <fill>
        <patternFill patternType="solid">
          <bgColor theme="1"/>
        </patternFill>
      </fill>
    </dxf>
    <dxf>
      <font>
        <b val="1"/>
        <i val="1"/>
        <strike val="0"/>
        <color theme="0"/>
      </font>
      <fill>
        <patternFill patternType="solid">
          <bgColor theme="1"/>
        </patternFill>
      </fill>
    </dxf>
    <dxf>
      <font>
        <b val="1"/>
        <i val="1"/>
        <strike val="0"/>
        <color rgb="FFFF0000"/>
      </font>
      <fill>
        <patternFill patternType="solid">
          <bgColor theme="1"/>
        </patternFill>
      </fill>
    </dxf>
    <dxf>
      <font>
        <b val="1"/>
        <i val="1"/>
        <strike val="0"/>
        <color rgb="FFFF0000"/>
      </font>
      <fill>
        <patternFill patternType="solid">
          <bgColor theme="1"/>
        </patternFill>
      </fill>
    </dxf>
    <dxf>
      <font>
        <b val="1"/>
        <strike val="0"/>
        <color rgb="FFFF0000"/>
      </font>
      <fill>
        <patternFill patternType="solid">
          <bgColor theme="1"/>
        </patternFill>
      </fill>
      <border>
        <left style="thin">
          <color auto="1"/>
        </left>
        <right style="thin">
          <color auto="1"/>
        </right>
        <top style="thin">
          <color auto="1"/>
        </top>
        <bottom style="thin">
          <color auto="1"/>
        </bottom>
      </border>
    </dxf>
    <dxf>
      <font>
        <b val="1"/>
        <i val="1"/>
        <strike val="0"/>
        <color theme="0"/>
      </font>
      <fill>
        <patternFill patternType="solid">
          <bgColor theme="1"/>
        </patternFill>
      </fill>
      <border>
        <left style="thin">
          <color auto="1"/>
        </left>
        <right style="thin">
          <color auto="1"/>
        </right>
        <top style="thin">
          <color auto="1"/>
        </top>
        <bottom style="thin">
          <color auto="1"/>
        </bottom>
      </border>
    </dxf>
    <dxf>
      <font>
        <color rgb="FF9C0006"/>
      </font>
      <fill>
        <patternFill patternType="solid">
          <bgColor rgb="FFFFC7CE"/>
        </patternFill>
      </fill>
    </dxf>
    <dxf>
      <font>
        <b val="1"/>
        <color indexed="10"/>
      </font>
    </dxf>
    <dxf>
      <font>
        <b val="1"/>
        <color indexed="10"/>
      </font>
    </dxf>
    <dxf>
      <font>
        <b val="1"/>
        <i val="1"/>
        <strike val="0"/>
        <color theme="0"/>
      </font>
      <fill>
        <patternFill patternType="solid">
          <bgColor theme="1"/>
        </patternFill>
      </fill>
    </dxf>
    <dxf>
      <font>
        <b val="1"/>
        <i val="1"/>
        <strike val="0"/>
        <color rgb="FFFF0000"/>
      </font>
      <fill>
        <patternFill patternType="solid">
          <bgColor theme="1"/>
        </patternFill>
      </fill>
    </dxf>
    <dxf>
      <font>
        <b val="1"/>
        <i val="1"/>
        <strike val="0"/>
        <color rgb="FFFF0000"/>
      </font>
      <fill>
        <patternFill patternType="solid">
          <bgColor theme="1"/>
        </patternFill>
      </fill>
    </dxf>
    <dxf>
      <font>
        <b val="1"/>
        <i val="1"/>
        <strike val="0"/>
        <color theme="0"/>
      </font>
      <fill>
        <patternFill patternType="solid">
          <bgColor theme="1"/>
        </patternFill>
      </fill>
    </dxf>
    <dxf>
      <font>
        <b val="1"/>
        <i val="1"/>
        <strike val="0"/>
        <color rgb="FFFF0000"/>
      </font>
      <fill>
        <patternFill patternType="solid">
          <bgColor theme="1"/>
        </patternFill>
      </fill>
    </dxf>
    <dxf>
      <font>
        <b val="1"/>
        <i val="1"/>
        <strike val="0"/>
        <color rgb="FFFF0000"/>
      </font>
      <fill>
        <patternFill patternType="solid">
          <bgColor theme="1"/>
        </patternFill>
      </fill>
    </dxf>
    <dxf>
      <font>
        <b val="1"/>
        <i val="1"/>
        <strike val="0"/>
        <color theme="0"/>
      </font>
      <fill>
        <patternFill patternType="solid">
          <bgColor theme="1"/>
        </patternFill>
      </fill>
    </dxf>
    <dxf>
      <font>
        <b val="1"/>
        <i val="1"/>
        <strike val="0"/>
        <color rgb="FFFF0000"/>
      </font>
      <fill>
        <patternFill patternType="solid">
          <bgColor theme="1"/>
        </patternFill>
      </fill>
    </dxf>
    <dxf>
      <font>
        <b val="1"/>
        <i val="1"/>
        <strike val="0"/>
        <color rgb="FFFF0000"/>
      </font>
      <fill>
        <patternFill patternType="solid">
          <bgColor theme="1"/>
        </patternFill>
      </fill>
    </dxf>
    <dxf>
      <font>
        <b val="1"/>
        <strike val="0"/>
        <color rgb="FFFF0000"/>
      </font>
      <fill>
        <patternFill patternType="solid">
          <bgColor theme="1"/>
        </patternFill>
      </fill>
      <border>
        <left style="thin">
          <color auto="1"/>
        </left>
        <right style="thin">
          <color auto="1"/>
        </right>
        <top style="thin">
          <color auto="1"/>
        </top>
        <bottom style="thin">
          <color auto="1"/>
        </bottom>
      </border>
    </dxf>
    <dxf>
      <font>
        <b val="1"/>
        <i val="1"/>
        <strike val="0"/>
        <color theme="0"/>
      </font>
      <fill>
        <patternFill patternType="solid">
          <bgColor theme="1"/>
        </patternFill>
      </fill>
      <border>
        <left style="thin">
          <color auto="1"/>
        </left>
        <right style="thin">
          <color auto="1"/>
        </right>
        <top style="thin">
          <color auto="1"/>
        </top>
        <bottom style="thin">
          <color auto="1"/>
        </bottom>
      </border>
    </dxf>
    <dxf>
      <font>
        <color rgb="FF9C0006"/>
      </font>
      <fill>
        <patternFill patternType="solid">
          <bgColor rgb="FFFFC7CE"/>
        </patternFill>
      </fill>
    </dxf>
    <dxf>
      <font>
        <b val="1"/>
        <color indexed="10"/>
      </font>
    </dxf>
    <dxf>
      <font>
        <b val="1"/>
        <color indexed="10"/>
      </font>
    </dxf>
    <dxf>
      <font>
        <b val="1"/>
        <i val="1"/>
        <strike val="0"/>
        <color theme="0"/>
      </font>
      <fill>
        <patternFill patternType="solid">
          <bgColor theme="1"/>
        </patternFill>
      </fill>
    </dxf>
    <dxf>
      <font>
        <b val="1"/>
        <i val="1"/>
        <strike val="0"/>
        <color rgb="FFFF0000"/>
      </font>
      <fill>
        <patternFill patternType="solid">
          <bgColor theme="1"/>
        </patternFill>
      </fill>
    </dxf>
    <dxf>
      <font>
        <b val="1"/>
        <i val="1"/>
        <strike val="0"/>
        <color rgb="FFFF0000"/>
      </font>
      <fill>
        <patternFill patternType="solid">
          <bgColor theme="1"/>
        </patternFill>
      </fill>
    </dxf>
    <dxf>
      <font>
        <b val="1"/>
        <i val="1"/>
        <strike val="0"/>
        <color theme="0"/>
      </font>
      <fill>
        <patternFill patternType="solid">
          <bgColor theme="1"/>
        </patternFill>
      </fill>
    </dxf>
    <dxf>
      <font>
        <b val="1"/>
        <i val="1"/>
        <strike val="0"/>
        <color rgb="FFFF0000"/>
      </font>
      <fill>
        <patternFill patternType="solid">
          <bgColor theme="1"/>
        </patternFill>
      </fill>
    </dxf>
    <dxf>
      <font>
        <b val="1"/>
        <i val="1"/>
        <strike val="0"/>
        <color rgb="FFFF0000"/>
      </font>
      <fill>
        <patternFill patternType="solid">
          <bgColor theme="1"/>
        </patternFill>
      </fill>
    </dxf>
    <dxf>
      <font>
        <b val="1"/>
        <i val="1"/>
        <strike val="0"/>
        <color theme="0"/>
      </font>
      <fill>
        <patternFill patternType="solid">
          <bgColor theme="1"/>
        </patternFill>
      </fill>
    </dxf>
    <dxf>
      <font>
        <b val="1"/>
        <i val="1"/>
        <strike val="0"/>
        <color rgb="FFFF0000"/>
      </font>
      <fill>
        <patternFill patternType="solid">
          <bgColor theme="1"/>
        </patternFill>
      </fill>
    </dxf>
    <dxf>
      <font>
        <b val="1"/>
        <i val="1"/>
        <strike val="0"/>
        <color rgb="FFFF0000"/>
      </font>
      <fill>
        <patternFill patternType="solid">
          <bgColor theme="1"/>
        </patternFill>
      </fill>
    </dxf>
    <dxf>
      <font>
        <b val="1"/>
        <strike val="0"/>
        <color rgb="FFFF0000"/>
      </font>
      <fill>
        <patternFill patternType="solid">
          <bgColor theme="1"/>
        </patternFill>
      </fill>
      <border>
        <left style="thin">
          <color auto="1"/>
        </left>
        <right style="thin">
          <color auto="1"/>
        </right>
        <top style="thin">
          <color auto="1"/>
        </top>
        <bottom style="thin">
          <color auto="1"/>
        </bottom>
      </border>
    </dxf>
    <dxf>
      <font>
        <b val="1"/>
        <i val="1"/>
        <strike val="0"/>
        <color theme="0"/>
      </font>
      <fill>
        <patternFill patternType="solid">
          <bgColor theme="1"/>
        </patternFill>
      </fill>
      <border>
        <left style="thin">
          <color auto="1"/>
        </left>
        <right style="thin">
          <color auto="1"/>
        </right>
        <top style="thin">
          <color auto="1"/>
        </top>
        <bottom style="thin">
          <color auto="1"/>
        </bottom>
      </border>
    </dxf>
    <dxf>
      <font>
        <color rgb="FF9C0006"/>
      </font>
      <fill>
        <patternFill patternType="solid">
          <bgColor rgb="FFFFC7CE"/>
        </patternFill>
      </fill>
    </dxf>
    <dxf>
      <font>
        <b val="1"/>
        <color indexed="10"/>
      </font>
    </dxf>
    <dxf>
      <font>
        <b val="1"/>
        <color indexed="10"/>
      </font>
    </dxf>
    <dxf>
      <font>
        <b val="1"/>
        <i val="1"/>
        <strike val="0"/>
        <color theme="0"/>
      </font>
      <fill>
        <patternFill patternType="solid">
          <bgColor theme="1"/>
        </patternFill>
      </fill>
    </dxf>
    <dxf>
      <font>
        <b val="1"/>
        <i val="1"/>
        <strike val="0"/>
        <color rgb="FFFF0000"/>
      </font>
      <fill>
        <patternFill patternType="solid">
          <bgColor theme="1"/>
        </patternFill>
      </fill>
    </dxf>
    <dxf>
      <font>
        <b val="1"/>
        <i val="1"/>
        <strike val="0"/>
        <color rgb="FFFF0000"/>
      </font>
      <fill>
        <patternFill patternType="solid">
          <bgColor theme="1"/>
        </patternFill>
      </fill>
    </dxf>
    <dxf>
      <font>
        <b val="1"/>
        <i val="1"/>
        <strike val="0"/>
        <color theme="0"/>
      </font>
      <fill>
        <patternFill patternType="solid">
          <bgColor theme="1"/>
        </patternFill>
      </fill>
    </dxf>
    <dxf>
      <font>
        <b val="1"/>
        <i val="1"/>
        <strike val="0"/>
        <color rgb="FFFF0000"/>
      </font>
      <fill>
        <patternFill patternType="solid">
          <bgColor theme="1"/>
        </patternFill>
      </fill>
    </dxf>
    <dxf>
      <font>
        <b val="1"/>
        <i val="1"/>
        <strike val="0"/>
        <color rgb="FFFF0000"/>
      </font>
      <fill>
        <patternFill patternType="solid">
          <bgColor theme="1"/>
        </patternFill>
      </fill>
    </dxf>
    <dxf>
      <font>
        <b val="1"/>
        <i val="1"/>
        <strike val="0"/>
        <color theme="0"/>
      </font>
      <fill>
        <patternFill patternType="solid">
          <bgColor theme="1"/>
        </patternFill>
      </fill>
    </dxf>
    <dxf>
      <font>
        <b val="1"/>
        <i val="1"/>
        <strike val="0"/>
        <color rgb="FFFF0000"/>
      </font>
      <fill>
        <patternFill patternType="solid">
          <bgColor theme="1"/>
        </patternFill>
      </fill>
    </dxf>
    <dxf>
      <font>
        <b val="1"/>
        <i val="1"/>
        <strike val="0"/>
        <color rgb="FFFF0000"/>
      </font>
      <fill>
        <patternFill patternType="solid">
          <bgColor theme="1"/>
        </patternFill>
      </fill>
    </dxf>
    <dxf>
      <font>
        <b val="1"/>
        <strike val="0"/>
        <color rgb="FFFF0000"/>
      </font>
      <fill>
        <patternFill patternType="solid">
          <bgColor theme="1"/>
        </patternFill>
      </fill>
      <border>
        <left style="thin">
          <color auto="1"/>
        </left>
        <right style="thin">
          <color auto="1"/>
        </right>
        <top style="thin">
          <color auto="1"/>
        </top>
        <bottom style="thin">
          <color auto="1"/>
        </bottom>
      </border>
    </dxf>
    <dxf>
      <font>
        <b val="1"/>
        <i val="1"/>
        <strike val="0"/>
        <color theme="0"/>
      </font>
      <fill>
        <patternFill patternType="solid">
          <bgColor theme="1"/>
        </patternFill>
      </fill>
      <border>
        <left style="thin">
          <color auto="1"/>
        </left>
        <right style="thin">
          <color auto="1"/>
        </right>
        <top style="thin">
          <color auto="1"/>
        </top>
        <bottom style="thin">
          <color auto="1"/>
        </bottom>
      </border>
    </dxf>
    <dxf>
      <font>
        <color rgb="FF9C0006"/>
      </font>
      <fill>
        <patternFill patternType="solid">
          <bgColor rgb="FFFFC7CE"/>
        </patternFill>
      </fill>
    </dxf>
    <dxf>
      <font>
        <b val="1"/>
        <color indexed="10"/>
      </font>
    </dxf>
    <dxf>
      <font>
        <b val="1"/>
        <color indexed="10"/>
      </font>
    </dxf>
    <dxf>
      <font>
        <b val="1"/>
        <i val="1"/>
        <strike val="0"/>
        <color theme="0"/>
      </font>
      <fill>
        <patternFill patternType="solid">
          <bgColor theme="1"/>
        </patternFill>
      </fill>
    </dxf>
    <dxf>
      <font>
        <b val="1"/>
        <i val="1"/>
        <strike val="0"/>
        <color rgb="FFFF0000"/>
      </font>
      <fill>
        <patternFill patternType="solid">
          <bgColor theme="1"/>
        </patternFill>
      </fill>
    </dxf>
    <dxf>
      <font>
        <b val="1"/>
        <i val="1"/>
        <strike val="0"/>
        <color rgb="FFFF0000"/>
      </font>
      <fill>
        <patternFill patternType="solid">
          <bgColor theme="1"/>
        </patternFill>
      </fill>
    </dxf>
    <dxf>
      <font>
        <b val="1"/>
        <i val="1"/>
        <strike val="0"/>
        <color theme="0"/>
      </font>
      <fill>
        <patternFill patternType="solid">
          <bgColor theme="1"/>
        </patternFill>
      </fill>
    </dxf>
    <dxf>
      <font>
        <b val="1"/>
        <i val="1"/>
        <strike val="0"/>
        <color rgb="FFFF0000"/>
      </font>
      <fill>
        <patternFill patternType="solid">
          <bgColor theme="1"/>
        </patternFill>
      </fill>
    </dxf>
    <dxf>
      <font>
        <b val="1"/>
        <i val="1"/>
        <strike val="0"/>
        <color rgb="FFFF0000"/>
      </font>
      <fill>
        <patternFill patternType="solid">
          <bgColor theme="1"/>
        </patternFill>
      </fill>
    </dxf>
    <dxf>
      <font>
        <b val="1"/>
        <i val="1"/>
        <strike val="0"/>
        <color theme="0"/>
      </font>
      <fill>
        <patternFill patternType="solid">
          <bgColor theme="1"/>
        </patternFill>
      </fill>
    </dxf>
    <dxf>
      <font>
        <b val="1"/>
        <i val="1"/>
        <strike val="0"/>
        <color rgb="FFFF0000"/>
      </font>
      <fill>
        <patternFill patternType="solid">
          <bgColor theme="1"/>
        </patternFill>
      </fill>
    </dxf>
    <dxf>
      <font>
        <b val="1"/>
        <i val="1"/>
        <strike val="0"/>
        <color rgb="FFFF0000"/>
      </font>
      <fill>
        <patternFill patternType="solid">
          <bgColor theme="1"/>
        </patternFill>
      </fill>
    </dxf>
    <dxf>
      <font>
        <b val="1"/>
        <strike val="0"/>
        <color rgb="FFFF0000"/>
      </font>
      <fill>
        <patternFill patternType="solid">
          <bgColor theme="1"/>
        </patternFill>
      </fill>
      <border>
        <left style="thin">
          <color auto="1"/>
        </left>
        <right style="thin">
          <color auto="1"/>
        </right>
        <top style="thin">
          <color auto="1"/>
        </top>
        <bottom style="thin">
          <color auto="1"/>
        </bottom>
      </border>
    </dxf>
    <dxf>
      <font>
        <b val="1"/>
        <i val="1"/>
        <strike val="0"/>
        <color theme="0"/>
      </font>
      <fill>
        <patternFill patternType="solid">
          <bgColor theme="1"/>
        </patternFill>
      </fill>
      <border>
        <left style="thin">
          <color auto="1"/>
        </left>
        <right style="thin">
          <color auto="1"/>
        </right>
        <top style="thin">
          <color auto="1"/>
        </top>
        <bottom style="thin">
          <color auto="1"/>
        </bottom>
      </border>
    </dxf>
    <dxf>
      <font>
        <color rgb="FF9C0006"/>
      </font>
      <fill>
        <patternFill patternType="solid">
          <bgColor rgb="FFFFC7CE"/>
        </patternFill>
      </fill>
    </dxf>
    <dxf>
      <font>
        <b val="1"/>
        <color indexed="10"/>
      </font>
    </dxf>
    <dxf>
      <font>
        <b val="1"/>
        <color indexed="10"/>
      </font>
    </dxf>
    <dxf>
      <font>
        <b val="1"/>
        <i val="1"/>
        <strike val="0"/>
        <color theme="0"/>
      </font>
      <fill>
        <patternFill patternType="solid">
          <bgColor theme="1"/>
        </patternFill>
      </fill>
    </dxf>
    <dxf>
      <font>
        <b val="1"/>
        <i val="1"/>
        <strike val="0"/>
        <color rgb="FFFF0000"/>
      </font>
      <fill>
        <patternFill patternType="solid">
          <bgColor theme="1"/>
        </patternFill>
      </fill>
    </dxf>
    <dxf>
      <font>
        <b val="1"/>
        <i val="1"/>
        <strike val="0"/>
        <color rgb="FFFF0000"/>
      </font>
      <fill>
        <patternFill patternType="solid">
          <bgColor theme="1"/>
        </patternFill>
      </fill>
    </dxf>
    <dxf>
      <font>
        <b val="1"/>
        <i val="1"/>
        <strike val="0"/>
        <color theme="0"/>
      </font>
      <fill>
        <patternFill patternType="solid">
          <bgColor theme="1"/>
        </patternFill>
      </fill>
    </dxf>
    <dxf>
      <font>
        <b val="1"/>
        <i val="1"/>
        <strike val="0"/>
        <color rgb="FFFF0000"/>
      </font>
      <fill>
        <patternFill patternType="solid">
          <bgColor theme="1"/>
        </patternFill>
      </fill>
    </dxf>
    <dxf>
      <font>
        <b val="1"/>
        <i val="1"/>
        <strike val="0"/>
        <color rgb="FFFF0000"/>
      </font>
      <fill>
        <patternFill patternType="solid">
          <bgColor theme="1"/>
        </patternFill>
      </fill>
    </dxf>
    <dxf>
      <font>
        <b val="1"/>
        <i val="1"/>
        <strike val="0"/>
        <color theme="0"/>
      </font>
      <fill>
        <patternFill patternType="solid">
          <bgColor theme="1"/>
        </patternFill>
      </fill>
    </dxf>
    <dxf>
      <font>
        <b val="1"/>
        <i val="1"/>
        <strike val="0"/>
        <color rgb="FFFF0000"/>
      </font>
      <fill>
        <patternFill patternType="solid">
          <bgColor theme="1"/>
        </patternFill>
      </fill>
    </dxf>
    <dxf>
      <font>
        <b val="1"/>
        <i val="1"/>
        <strike val="0"/>
        <color rgb="FFFF0000"/>
      </font>
      <fill>
        <patternFill patternType="solid">
          <bgColor theme="1"/>
        </patternFill>
      </fill>
    </dxf>
    <dxf>
      <font>
        <b val="1"/>
        <strike val="0"/>
        <color rgb="FFFF0000"/>
      </font>
      <fill>
        <patternFill patternType="solid">
          <bgColor theme="1"/>
        </patternFill>
      </fill>
      <border>
        <left style="thin">
          <color auto="1"/>
        </left>
        <right style="thin">
          <color auto="1"/>
        </right>
        <top style="thin">
          <color auto="1"/>
        </top>
        <bottom style="thin">
          <color auto="1"/>
        </bottom>
      </border>
    </dxf>
    <dxf>
      <font>
        <b val="1"/>
        <i val="1"/>
        <strike val="0"/>
        <color theme="0"/>
      </font>
      <fill>
        <patternFill patternType="solid">
          <bgColor theme="1"/>
        </patternFill>
      </fill>
      <border>
        <left style="thin">
          <color auto="1"/>
        </left>
        <right style="thin">
          <color auto="1"/>
        </right>
        <top style="thin">
          <color auto="1"/>
        </top>
        <bottom style="thin">
          <color auto="1"/>
        </bottom>
      </border>
    </dxf>
    <dxf>
      <font>
        <color rgb="FF9C0006"/>
      </font>
      <fill>
        <patternFill patternType="solid">
          <bgColor rgb="FFFFC7CE"/>
        </patternFill>
      </fill>
    </dxf>
    <dxf>
      <font>
        <b val="1"/>
        <color indexed="10"/>
      </font>
    </dxf>
    <dxf>
      <font>
        <b val="1"/>
        <color indexed="10"/>
      </font>
    </dxf>
    <dxf>
      <font>
        <b val="1"/>
        <i val="1"/>
        <strike val="0"/>
        <color theme="0"/>
      </font>
      <fill>
        <patternFill patternType="solid">
          <bgColor theme="1"/>
        </patternFill>
      </fill>
    </dxf>
    <dxf>
      <font>
        <b val="1"/>
        <i val="1"/>
        <strike val="0"/>
        <color rgb="FFFF0000"/>
      </font>
      <fill>
        <patternFill patternType="solid">
          <bgColor theme="1"/>
        </patternFill>
      </fill>
    </dxf>
    <dxf>
      <font>
        <b val="1"/>
        <i val="1"/>
        <strike val="0"/>
        <color rgb="FFFF0000"/>
      </font>
      <fill>
        <patternFill patternType="solid">
          <bgColor theme="1"/>
        </patternFill>
      </fill>
    </dxf>
    <dxf>
      <font>
        <b val="1"/>
        <i val="1"/>
        <strike val="0"/>
        <color theme="0"/>
      </font>
      <fill>
        <patternFill patternType="solid">
          <bgColor theme="1"/>
        </patternFill>
      </fill>
    </dxf>
    <dxf>
      <font>
        <b val="1"/>
        <i val="1"/>
        <strike val="0"/>
        <color rgb="FFFF0000"/>
      </font>
      <fill>
        <patternFill patternType="solid">
          <bgColor theme="1"/>
        </patternFill>
      </fill>
    </dxf>
    <dxf>
      <font>
        <b val="1"/>
        <i val="1"/>
        <strike val="0"/>
        <color rgb="FFFF0000"/>
      </font>
      <fill>
        <patternFill patternType="solid">
          <bgColor theme="1"/>
        </patternFill>
      </fill>
    </dxf>
    <dxf>
      <font>
        <b val="1"/>
        <i val="1"/>
        <strike val="0"/>
        <color theme="0"/>
      </font>
      <fill>
        <patternFill patternType="solid">
          <bgColor theme="1"/>
        </patternFill>
      </fill>
    </dxf>
    <dxf>
      <font>
        <b val="1"/>
        <i val="1"/>
        <strike val="0"/>
        <color rgb="FFFF0000"/>
      </font>
      <fill>
        <patternFill patternType="solid">
          <bgColor theme="1"/>
        </patternFill>
      </fill>
    </dxf>
    <dxf>
      <font>
        <b val="1"/>
        <i val="1"/>
        <strike val="0"/>
        <color rgb="FFFF0000"/>
      </font>
      <fill>
        <patternFill patternType="solid">
          <bgColor theme="1"/>
        </patternFill>
      </fill>
    </dxf>
    <dxf>
      <font>
        <b val="1"/>
        <strike val="0"/>
        <color rgb="FFFF0000"/>
      </font>
      <fill>
        <patternFill patternType="solid">
          <bgColor theme="1"/>
        </patternFill>
      </fill>
      <border>
        <left style="thin">
          <color auto="1"/>
        </left>
        <right style="thin">
          <color auto="1"/>
        </right>
        <top style="thin">
          <color auto="1"/>
        </top>
        <bottom style="thin">
          <color auto="1"/>
        </bottom>
      </border>
    </dxf>
    <dxf>
      <font>
        <b val="1"/>
        <i val="1"/>
        <strike val="0"/>
        <color rgb="FFFF0000"/>
      </font>
      <fill>
        <patternFill patternType="solid">
          <bgColor theme="1"/>
        </patternFill>
      </fill>
      <border>
        <left style="thin">
          <color auto="1"/>
        </left>
        <right style="thin">
          <color auto="1"/>
        </right>
        <top style="thin">
          <color auto="1"/>
        </top>
        <bottom style="thin">
          <color auto="1"/>
        </bottom>
      </border>
    </dxf>
    <dxf>
      <font>
        <b val="1"/>
        <i val="1"/>
        <strike val="0"/>
        <color theme="0"/>
      </font>
      <fill>
        <patternFill patternType="solid">
          <bgColor theme="1"/>
        </patternFill>
      </fill>
      <border>
        <left style="thin">
          <color auto="1"/>
        </left>
        <right style="thin">
          <color auto="1"/>
        </right>
        <top style="thin">
          <color auto="1"/>
        </top>
        <bottom style="thin">
          <color auto="1"/>
        </bottom>
      </border>
    </dxf>
    <dxf>
      <font>
        <color rgb="FF9C0006"/>
      </font>
      <fill>
        <patternFill patternType="solid">
          <bgColor rgb="FFFFC7CE"/>
        </patternFill>
      </fill>
    </dxf>
    <dxf>
      <fill>
        <patternFill patternType="solid">
          <bgColor rgb="FFFFFF00"/>
        </patternFill>
      </fill>
      <border>
        <left style="thin">
          <color rgb="FF9999FF"/>
        </left>
        <right style="thin">
          <color rgb="FF9999FF"/>
        </right>
        <top style="thin">
          <color rgb="FF9999FF"/>
        </top>
        <bottom style="thin">
          <color rgb="FF9999FF"/>
        </bottom>
      </border>
    </dxf>
    <dxf>
      <fill>
        <patternFill patternType="solid">
          <bgColor rgb="FFFFFF00"/>
        </patternFill>
      </fill>
      <border>
        <left style="thin">
          <color rgb="FF9999FF"/>
        </left>
        <right style="thin">
          <color rgb="FF9999FF"/>
        </right>
        <top style="thin">
          <color rgb="FF9999FF"/>
        </top>
        <bottom style="thin">
          <color rgb="FF9999FF"/>
        </bottom>
      </border>
    </dxf>
    <dxf>
      <fill>
        <patternFill patternType="solid">
          <bgColor rgb="FFFFFF00"/>
        </patternFill>
      </fill>
      <border>
        <left style="thin">
          <color rgb="FF9999FF"/>
        </left>
        <right style="thin">
          <color rgb="FF9999FF"/>
        </right>
        <top style="thin">
          <color rgb="FF9999FF"/>
        </top>
        <bottom style="thin">
          <color rgb="FF9999FF"/>
        </bottom>
      </border>
    </dxf>
  </dxfs>
  <tableStyles count="0" defaultTableStyle="TableStyleMedium2"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worksheet" Target="/xl/worksheets/sheet24.xml" Id="rId24" /><Relationship Type="http://schemas.openxmlformats.org/officeDocument/2006/relationships/worksheet" Target="/xl/worksheets/sheet25.xml" Id="rId25" /><Relationship Type="http://schemas.openxmlformats.org/officeDocument/2006/relationships/worksheet" Target="/xl/worksheets/sheet26.xml" Id="rId26" /><Relationship Type="http://schemas.openxmlformats.org/officeDocument/2006/relationships/worksheet" Target="/xl/worksheets/sheet27.xml" Id="rId27" /><Relationship Type="http://schemas.openxmlformats.org/officeDocument/2006/relationships/worksheet" Target="/xl/worksheets/sheet28.xml" Id="rId28" /><Relationship Type="http://schemas.openxmlformats.org/officeDocument/2006/relationships/worksheet" Target="/xl/worksheets/sheet29.xml" Id="rId29" /><Relationship Type="http://schemas.openxmlformats.org/officeDocument/2006/relationships/worksheet" Target="/xl/worksheets/sheet30.xml" Id="rId30" /><Relationship Type="http://schemas.openxmlformats.org/officeDocument/2006/relationships/worksheet" Target="/xl/worksheets/sheet31.xml" Id="rId31" /><Relationship Type="http://schemas.openxmlformats.org/officeDocument/2006/relationships/worksheet" Target="/xl/worksheets/sheet32.xml" Id="rId32" /><Relationship Type="http://schemas.openxmlformats.org/officeDocument/2006/relationships/worksheet" Target="/xl/worksheets/sheet33.xml" Id="rId33" /><Relationship Type="http://schemas.openxmlformats.org/officeDocument/2006/relationships/worksheet" Target="/xl/worksheets/sheet34.xml" Id="rId34" /><Relationship Type="http://schemas.openxmlformats.org/officeDocument/2006/relationships/worksheet" Target="/xl/worksheets/sheet35.xml" Id="rId35" /><Relationship Type="http://schemas.openxmlformats.org/officeDocument/2006/relationships/worksheet" Target="/xl/worksheets/sheet36.xml" Id="rId36" /><Relationship Type="http://schemas.openxmlformats.org/officeDocument/2006/relationships/worksheet" Target="/xl/worksheets/sheet37.xml" Id="rId37" /><Relationship Type="http://schemas.openxmlformats.org/officeDocument/2006/relationships/worksheet" Target="/xl/worksheets/sheet38.xml" Id="rId38" /><Relationship Type="http://schemas.openxmlformats.org/officeDocument/2006/relationships/worksheet" Target="/xl/worksheets/sheet39.xml" Id="rId39" /><Relationship Type="http://schemas.openxmlformats.org/officeDocument/2006/relationships/worksheet" Target="/xl/worksheets/sheet40.xml" Id="rId40" /><Relationship Type="http://schemas.openxmlformats.org/officeDocument/2006/relationships/worksheet" Target="/xl/worksheets/sheet41.xml" Id="rId41" /><Relationship Type="http://schemas.openxmlformats.org/officeDocument/2006/relationships/styles" Target="styles.xml" Id="rId42" /><Relationship Type="http://schemas.openxmlformats.org/officeDocument/2006/relationships/theme" Target="theme/theme1.xml" Id="rId43" /><Relationship Type="http://schemas.microsoft.com/office/2006/relationships/vbaProject" Target="vbaProject.bin" Id="rId44" /></Relationships>
</file>

<file path=xl/charts/chart1.xml><?xml version="1.0" encoding="utf-8"?>
<chartSpace xmlns:a="http://schemas.openxmlformats.org/drawingml/2006/main" xmlns="http://schemas.openxmlformats.org/drawingml/2006/chart">
  <chart>
    <title>
      <tx>
        <rich>
          <a:bodyPr rot="0" spcFirstLastPara="1" vertOverflow="ellipsis" vert="horz" wrap="square" anchor="ctr" anchorCtr="1"/>
          <a:lstStyle/>
          <a:p>
            <a:pPr>
              <a:defRPr lang="zh-CN" sz="1400" b="0" i="0" strike="noStrike" kern="1200" spc="0" baseline="0">
                <a:solidFill>
                  <a:schemeClr val="tx1">
                    <a:lumMod val="65000"/>
                    <a:lumOff val="35000"/>
                  </a:schemeClr>
                </a:solidFill>
                <a:latin typeface="+mn-lt"/>
                <a:ea typeface="+mn-ea"/>
                <a:cs typeface="+mn-cs"/>
              </a:defRPr>
            </a:pPr>
            <a:r>
              <a:rPr lang="zh-CN" altLang="en-US" sz="1400" b="0" i="0" strike="noStrike" baseline="0">
                <a:solidFill>
                  <a:srgbClr val="333333"/>
                </a:solidFill>
                <a:latin typeface="宋体" panose="02010600030101010101" pitchFamily="7" charset="-122"/>
                <a:ea typeface="宋体" panose="02010600030101010101" pitchFamily="7" charset="-122"/>
                <a:cs typeface="宋体" panose="02010600030101010101" pitchFamily="7" charset="-122"/>
              </a:rPr>
              <a:t>价格</a:t>
            </a:r>
            <a:r>
              <a:rPr lang="en-US" altLang="zh-CN" sz="1400" b="0" i="0" strike="noStrike" baseline="0">
                <a:solidFill>
                  <a:srgbClr val="333333"/>
                </a:solidFill>
                <a:latin typeface="Calibri" panose="020F0502020204030204" pitchFamily="2" charset="0"/>
                <a:ea typeface="Calibri" panose="020F0502020204030204" pitchFamily="2" charset="0"/>
                <a:cs typeface="Calibri" panose="020F0502020204030204" pitchFamily="2" charset="0"/>
              </a:rPr>
              <a:t>——</a:t>
            </a:r>
            <a:r>
              <a:rPr lang="zh-CN" altLang="en-US" sz="1400" b="0" i="0" strike="noStrike" baseline="0">
                <a:solidFill>
                  <a:srgbClr val="333333"/>
                </a:solidFill>
                <a:latin typeface="宋体" panose="02010600030101010101" pitchFamily="7" charset="-122"/>
                <a:ea typeface="宋体" panose="02010600030101010101" pitchFamily="7" charset="-122"/>
                <a:cs typeface="宋体" panose="02010600030101010101" pitchFamily="7" charset="-122"/>
              </a:rPr>
              <a:t>需求散点图</a:t>
            </a:r>
            <a:endParaRPr lang="en-US" altLang="zh-CN" sz="1100" b="0" i="0" strike="noStrike" baseline="0">
              <a:solidFill>
                <a:srgbClr val="000000"/>
              </a:solidFill>
              <a:latin typeface="宋体" panose="02010600030101010101" pitchFamily="7" charset="-122"/>
              <a:ea typeface="宋体" panose="02010600030101010101" pitchFamily="7" charset="-122"/>
              <a:cs typeface="宋体" panose="02010600030101010101" pitchFamily="7" charset="-122"/>
            </a:endParaRPr>
          </a:p>
        </rich>
      </tx>
      <overlay val="0"/>
      <spPr>
        <a:noFill/>
        <a:ln>
          <a:noFill/>
          <a:prstDash val="solid"/>
        </a:ln>
      </spPr>
    </title>
    <plotArea>
      <layout/>
      <scatterChart>
        <scatterStyle val="lineMarker"/>
        <varyColors val="0"/>
        <ser>
          <idx val="0"/>
          <order val="0"/>
          <tx>
            <v>第一期</v>
          </tx>
          <spPr>
            <a:ln w="25400" cap="rnd" cmpd="sng" algn="ctr">
              <a:noFill/>
              <a:prstDash val="solid"/>
              <a:round/>
            </a:ln>
          </spPr>
          <marker>
            <symbol val="circle"/>
            <size val="5"/>
            <spPr>
              <a:solidFill>
                <a:schemeClr val="accent1"/>
              </a:solidFill>
              <a:ln w="9525" cap="flat" cmpd="sng" algn="ctr">
                <a:solidFill>
                  <a:schemeClr val="accent1"/>
                </a:solidFill>
                <a:prstDash val="solid"/>
                <a:round/>
              </a:ln>
            </spPr>
          </marker>
          <xVal>
            <numRef>
              <f>a1定价!$C$3:$C$22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xVal>
          <yVal>
            <numLit>
              <formatCode>General</formatCode>
              <ptCount val="1"/>
              <pt idx="0">
                <v>1</v>
              </pt>
            </numLit>
          </yVal>
          <smooth val="0"/>
        </ser>
        <ser>
          <idx val="1"/>
          <order val="1"/>
          <tx>
            <v>第二期</v>
          </tx>
          <spPr>
            <a:ln w="25400" cap="rnd" cmpd="sng" algn="ctr">
              <a:noFill/>
              <a:prstDash val="solid"/>
              <a:round/>
            </a:ln>
          </spPr>
          <marker>
            <symbol val="circle"/>
            <size val="5"/>
            <spPr>
              <a:solidFill>
                <a:schemeClr val="accent2"/>
              </a:solidFill>
              <a:ln w="9525" cap="flat" cmpd="sng" algn="ctr">
                <a:solidFill>
                  <a:schemeClr val="accent2"/>
                </a:solidFill>
                <a:prstDash val="solid"/>
                <a:round/>
              </a:ln>
            </spPr>
          </marker>
          <xVal>
            <numRef>
              <f>a1定价!$E$3:$E$22</f>
              <numCache>
                <formatCode>#,##0</formatCode>
                <ptCount val="20"/>
                <pt idx="0">
                  <v>0</v>
                </pt>
                <pt idx="1">
                  <v>0</v>
                </pt>
                <pt idx="2">
                  <v>0</v>
                </pt>
                <pt idx="3">
                  <v>0</v>
                </pt>
                <pt idx="4">
                  <v>0</v>
                </pt>
                <pt idx="5">
                  <v>0</v>
                </pt>
                <pt idx="6">
                  <v>0</v>
                </pt>
                <pt idx="7">
                  <v>0</v>
                </pt>
                <pt idx="8">
                  <v>0</v>
                </pt>
                <pt idx="9">
                  <v>0</v>
                </pt>
                <pt idx="10">
                  <v>0</v>
                </pt>
                <pt idx="11">
                  <v>0</v>
                </pt>
                <pt idx="12">
                  <v>0</v>
                </pt>
                <pt idx="14">
                  <v>0</v>
                </pt>
                <pt idx="16">
                  <v>0</v>
                </pt>
              </numCache>
            </numRef>
          </xVal>
          <yVal>
            <numRef>
              <f>a1定价!$D$3:$D$22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yVal>
          <smooth val="0"/>
        </ser>
        <ser>
          <idx val="2"/>
          <order val="2"/>
          <tx>
            <v>第三期</v>
          </tx>
          <spPr>
            <a:ln w="25400" cap="rnd" cmpd="sng" algn="ctr">
              <a:noFill/>
              <a:prstDash val="solid"/>
              <a:round/>
            </a:ln>
          </spPr>
          <marker>
            <symbol val="circle"/>
            <size val="5"/>
            <spPr>
              <a:solidFill>
                <a:schemeClr val="accent3"/>
              </a:solidFill>
              <a:ln w="9525" cap="flat" cmpd="sng" algn="ctr">
                <a:solidFill>
                  <a:schemeClr val="accent3"/>
                </a:solidFill>
                <a:prstDash val="solid"/>
                <a:round/>
              </a:ln>
            </spPr>
          </marker>
          <xVal>
            <numRef>
              <f>a1定价!$G$3:$G$22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xVal>
          <yVal>
            <numRef>
              <f>a1定价!$F$3:$F$22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yVal>
          <smooth val="0"/>
        </ser>
        <ser>
          <idx val="3"/>
          <order val="3"/>
          <tx>
            <v>第四期</v>
          </tx>
          <spPr>
            <a:ln w="25400" cap="rnd" cmpd="sng" algn="ctr">
              <a:noFill/>
              <a:prstDash val="solid"/>
              <a:round/>
            </a:ln>
          </spPr>
          <marker>
            <symbol val="circle"/>
            <size val="5"/>
            <spPr>
              <a:solidFill>
                <a:schemeClr val="accent4"/>
              </a:solidFill>
              <a:ln w="9525" cap="flat" cmpd="sng" algn="ctr">
                <a:solidFill>
                  <a:schemeClr val="accent4"/>
                </a:solidFill>
                <a:prstDash val="solid"/>
                <a:round/>
              </a:ln>
            </spPr>
          </marker>
          <trendline>
            <spPr>
              <a:ln w="19050" cap="rnd" cmpd="sng" algn="ctr">
                <a:solidFill>
                  <a:schemeClr val="accent4"/>
                </a:solidFill>
                <a:prstDash val="sysDot"/>
                <a:round/>
              </a:ln>
            </spPr>
            <trendlineType val="linear"/>
            <dispRSqr val="0"/>
            <dispEq val="0"/>
          </trendline>
          <xVal>
            <numRef>
              <f>a1定价!$I$3:$I$22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xVal>
          <yVal>
            <numRef>
              <f>a1定价!$H$3:$H$22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yVal>
          <smooth val="0"/>
        </ser>
        <ser>
          <idx val="4"/>
          <order val="4"/>
          <tx>
            <v>第五期</v>
          </tx>
          <spPr>
            <a:ln w="25400" cap="rnd" cmpd="sng" algn="ctr">
              <a:noFill/>
              <a:prstDash val="solid"/>
              <a:round/>
            </a:ln>
          </spPr>
          <marker>
            <symbol val="circle"/>
            <size val="5"/>
            <spPr>
              <a:solidFill>
                <a:schemeClr val="accent5"/>
              </a:solidFill>
              <a:ln w="9525" cap="flat" cmpd="sng" algn="ctr">
                <a:solidFill>
                  <a:schemeClr val="accent5"/>
                </a:solidFill>
                <a:prstDash val="solid"/>
                <a:round/>
              </a:ln>
            </spPr>
          </marker>
          <trendline>
            <spPr>
              <a:ln w="19050" cap="rnd" cmpd="sng" algn="ctr">
                <a:solidFill>
                  <a:schemeClr val="accent5"/>
                </a:solidFill>
                <a:prstDash val="sysDot"/>
                <a:round/>
              </a:ln>
            </spPr>
            <trendlineType val="linear"/>
            <dispRSqr val="0"/>
            <dispEq val="0"/>
          </trendline>
          <xVal>
            <numRef>
              <f>a1定价!$K$3:$K$22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xVal>
          <yVal>
            <numLit>
              <formatCode>General</formatCode>
              <ptCount val="1"/>
              <pt idx="0">
                <v>1</v>
              </pt>
            </numLit>
          </yVal>
          <smooth val="0"/>
        </ser>
        <ser>
          <idx val="5"/>
          <order val="5"/>
          <tx>
            <v>第六期</v>
          </tx>
          <spPr>
            <a:ln w="25400" cap="rnd" cmpd="sng" algn="ctr">
              <a:noFill/>
              <a:prstDash val="solid"/>
              <a:round/>
            </a:ln>
          </spPr>
          <marker>
            <symbol val="circle"/>
            <size val="5"/>
            <spPr>
              <a:solidFill>
                <a:schemeClr val="accent6"/>
              </a:solidFill>
              <a:ln w="9525" cap="flat" cmpd="sng" algn="ctr">
                <a:solidFill>
                  <a:schemeClr val="accent6"/>
                </a:solidFill>
                <a:prstDash val="solid"/>
                <a:round/>
              </a:ln>
            </spPr>
          </marker>
          <trendline>
            <spPr>
              <a:ln w="19050" cap="rnd" cmpd="sng" algn="ctr">
                <a:solidFill>
                  <a:schemeClr val="accent6"/>
                </a:solidFill>
                <a:prstDash val="sysDot"/>
                <a:round/>
              </a:ln>
            </spPr>
            <trendlineType val="linear"/>
            <dispRSqr val="0"/>
            <dispEq val="0"/>
          </trendline>
          <xVal>
            <numRef>
              <f>a1定价!$M$3:$M$22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xVal>
          <yVal>
            <numRef>
              <f>a1定价!$L$3:$L$22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yVal>
          <smooth val="0"/>
        </ser>
        <ser>
          <idx val="6"/>
          <order val="6"/>
          <tx>
            <v>第七期</v>
          </tx>
          <spPr>
            <a:ln w="25400" cap="rnd" cmpd="sng" algn="ctr">
              <a:noFill/>
              <a:prstDash val="solid"/>
              <a:round/>
            </a:ln>
          </spPr>
          <marker>
            <symbol val="circle"/>
            <size val="5"/>
            <spPr>
              <a:solidFill>
                <a:schemeClr val="accent1">
                  <a:lumMod val="60000"/>
                </a:schemeClr>
              </a:solidFill>
              <a:ln w="9525" cap="flat" cmpd="sng" algn="ctr">
                <a:solidFill>
                  <a:schemeClr val="accent1">
                    <a:lumMod val="60000"/>
                  </a:schemeClr>
                </a:solidFill>
                <a:prstDash val="solid"/>
                <a:round/>
              </a:ln>
            </spPr>
          </marker>
          <trendline>
            <spPr>
              <a:ln w="19050" cap="rnd" cmpd="sng" algn="ctr">
                <a:solidFill>
                  <a:schemeClr val="accent1">
                    <a:lumMod val="60000"/>
                  </a:schemeClr>
                </a:solidFill>
                <a:prstDash val="sysDot"/>
                <a:round/>
              </a:ln>
            </spPr>
            <trendlineType val="linear"/>
            <dispRSqr val="0"/>
            <dispEq val="0"/>
          </trendline>
          <xVal>
            <numRef>
              <f>a1定价!$O$3:$O$22</f>
              <numCache>
                <formatCode>#,##0</formatCode>
                <ptCount val="20"/>
                <pt idx="0">
                  <v>0</v>
                </pt>
                <pt idx="1">
                  <v>0</v>
                </pt>
                <pt idx="3">
                  <v>0</v>
                </pt>
                <pt idx="5">
                  <v>0</v>
                </pt>
                <pt idx="6">
                  <v>0</v>
                </pt>
                <pt idx="7">
                  <v>0</v>
                </pt>
                <pt idx="8">
                  <v>0</v>
                </pt>
                <pt idx="9">
                  <v>0</v>
                </pt>
                <pt idx="10">
                  <v>0</v>
                </pt>
                <pt idx="11">
                  <v>0</v>
                </pt>
                <pt idx="12">
                  <v>0</v>
                </pt>
                <pt idx="13">
                  <v>0</v>
                </pt>
                <pt idx="14">
                  <v>0</v>
                </pt>
                <pt idx="15">
                  <v>0</v>
                </pt>
                <pt idx="16">
                  <v>0</v>
                </pt>
              </numCache>
            </numRef>
          </xVal>
          <yVal>
            <numRef>
              <f>a1定价!$N$3:$N$22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yVal>
          <smooth val="0"/>
        </ser>
        <ser>
          <idx val="7"/>
          <order val="7"/>
          <tx>
            <v>第八期</v>
          </tx>
          <spPr>
            <a:ln w="25400" cap="rnd" cmpd="sng" algn="ctr">
              <a:noFill/>
              <a:prstDash val="solid"/>
              <a:round/>
            </a:ln>
          </spPr>
          <marker>
            <symbol val="circle"/>
            <size val="5"/>
            <spPr>
              <a:solidFill>
                <a:schemeClr val="accent2">
                  <a:lumMod val="60000"/>
                </a:schemeClr>
              </a:solidFill>
              <a:ln w="9525" cap="flat" cmpd="sng" algn="ctr">
                <a:solidFill>
                  <a:schemeClr val="accent2">
                    <a:lumMod val="60000"/>
                  </a:schemeClr>
                </a:solidFill>
                <a:prstDash val="solid"/>
                <a:round/>
              </a:ln>
            </spPr>
          </marker>
          <xVal>
            <numRef>
              <f>a1定价!$Q$3:$Q$22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xVal>
          <yVal>
            <numRef>
              <f>a1定价!$P$3:$P$22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yVal>
          <smooth val="0"/>
        </ser>
        <dLbls>
          <showLegendKey val="0"/>
          <showVal val="0"/>
          <showCatName val="0"/>
          <showSerName val="0"/>
          <showPercent val="0"/>
          <showBubbleSize val="0"/>
        </dLbls>
        <axId val="745146095"/>
        <axId val="104332119"/>
      </scatterChart>
      <valAx>
        <axId val="745146095"/>
        <scaling>
          <orientation val="minMax"/>
          <min val="3000"/>
        </scaling>
        <delete val="0"/>
        <axPos val="b"/>
        <numFmt formatCode="#,##0"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104332119"/>
        <crosses val="autoZero"/>
        <crossBetween val="midCat"/>
      </valAx>
      <valAx>
        <axId val="104332119"/>
        <scaling>
          <orientation val="minMax"/>
        </scaling>
        <delete val="0"/>
        <axPos val="l"/>
        <numFmt formatCode="General"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745146095"/>
        <crosses val="autoZero"/>
        <crossBetween val="midCat"/>
      </valAx>
    </plotArea>
    <legend>
      <legendPos val="r"/>
      <overlay val="0"/>
      <spPr>
        <a:noFill/>
        <a:ln>
          <a:noFill/>
          <a:prstDash val="solid"/>
        </a:ln>
      </spPr>
      <txPr>
        <a:bodyPr rot="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legend>
    <plotVisOnly val="1"/>
    <dispBlanksAs val="gap"/>
  </chart>
  <spPr>
    <a:solidFill>
      <a:schemeClr val="bg1"/>
    </a:solidFill>
    <a:ln w="9525" cap="flat" cmpd="sng" algn="ctr">
      <a:solidFill>
        <a:schemeClr val="tx1">
          <a:lumMod val="15000"/>
          <a:lumOff val="85000"/>
        </a:schemeClr>
      </a:solidFill>
      <a:prstDash val="solid"/>
      <a:round/>
    </a:ln>
  </spPr>
</chartSpace>
</file>

<file path=xl/charts/chart2.xml><?xml version="1.0" encoding="utf-8"?>
<chartSpace xmlns:a="http://schemas.openxmlformats.org/drawingml/2006/main" xmlns="http://schemas.openxmlformats.org/drawingml/2006/chart">
  <chart>
    <title>
      <tx>
        <rich>
          <a:bodyPr rot="0" spcFirstLastPara="1" vertOverflow="ellipsis" vert="horz" wrap="square" anchor="ctr" anchorCtr="1"/>
          <a:lstStyle/>
          <a:p>
            <a:pPr>
              <a:defRPr lang="zh-CN" sz="1400" b="0" i="0" strike="noStrike" kern="1200" spc="0" baseline="0">
                <a:solidFill>
                  <a:schemeClr val="tx1">
                    <a:lumMod val="65000"/>
                    <a:lumOff val="35000"/>
                  </a:schemeClr>
                </a:solidFill>
                <a:latin typeface="+mn-lt"/>
                <a:ea typeface="+mn-ea"/>
                <a:cs typeface="+mn-cs"/>
              </a:defRPr>
            </a:pPr>
            <a:r>
              <a:rPr lang="zh-CN" altLang="en-US"/>
              <a:t>价格系数（图一）</a:t>
            </a:r>
            <a:endParaRPr lang="en-US" altLang="zh-CN" sz="1400" b="0" i="0" strike="noStrike" baseline="0">
              <a:solidFill>
                <a:srgbClr val="333333"/>
              </a:solidFill>
              <a:latin typeface="宋体" panose="02010600030101010101" pitchFamily="7" charset="-122"/>
              <a:ea typeface="宋体" panose="02010600030101010101" pitchFamily="7" charset="-122"/>
              <a:cs typeface="宋体" panose="02010600030101010101" pitchFamily="7" charset="-122"/>
            </a:endParaRPr>
          </a:p>
        </rich>
      </tx>
      <overlay val="0"/>
      <spPr>
        <a:noFill/>
        <a:ln>
          <a:noFill/>
          <a:prstDash val="solid"/>
        </a:ln>
      </spPr>
    </title>
    <plotArea>
      <layout/>
      <scatterChart>
        <scatterStyle val="lineMarker"/>
        <varyColors val="0"/>
        <ser>
          <idx val="0"/>
          <order val="0"/>
          <spPr>
            <a:ln w="19050" cap="rnd" cmpd="sng" algn="ctr">
              <a:solidFill>
                <a:schemeClr val="accent1"/>
              </a:solidFill>
              <a:prstDash val="solid"/>
              <a:round/>
            </a:ln>
          </spPr>
          <marker>
            <symbol val="circle"/>
            <size val="5"/>
            <spPr>
              <a:solidFill>
                <a:schemeClr val="accent1"/>
              </a:solidFill>
              <a:ln w="9525" cap="flat" cmpd="sng" algn="ctr">
                <a:solidFill>
                  <a:schemeClr val="accent1"/>
                </a:solidFill>
                <a:prstDash val="solid"/>
                <a:round/>
              </a:ln>
            </spPr>
          </marker>
          <trendline>
            <spPr>
              <a:ln w="19050" cap="rnd" cmpd="sng" algn="ctr">
                <a:solidFill>
                  <a:schemeClr val="accent1"/>
                </a:solidFill>
                <a:prstDash val="sysDot"/>
                <a:round/>
              </a:ln>
            </spPr>
            <trendlineType val="linear"/>
            <dispRSqr val="0"/>
            <dispEq val="1"/>
            <trendlineLbl>
              <layout>
                <manualLayout>
                  <wMode val="factor"/>
                  <hMode val="factor"/>
                  <x val="-0.558204943132108"/>
                  <y val="-0.852042410013864"/>
                </manualLayout>
              </layout>
              <numFmt formatCode="General" sourceLinked="0"/>
              <spPr>
                <a:noFill/>
                <a:ln>
                  <a:noFill/>
                  <a:prstDash val="solid"/>
                </a:ln>
              </spPr>
              <txPr>
                <a:bodyPr rot="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trendlineLbl>
          </trendline>
          <xVal>
            <numRef>
              <f>a1定价!$A$53:$A$61</f>
              <numCache>
                <formatCode>General</formatCode>
                <ptCount val="9"/>
                <pt idx="0">
                  <v>0</v>
                </pt>
                <pt idx="1">
                  <v>1</v>
                </pt>
                <pt idx="2">
                  <v>2</v>
                </pt>
                <pt idx="3">
                  <v>3</v>
                </pt>
                <pt idx="4">
                  <v>4</v>
                </pt>
                <pt idx="5">
                  <v>5</v>
                </pt>
                <pt idx="6">
                  <v>6</v>
                </pt>
                <pt idx="7">
                  <v>7</v>
                </pt>
                <pt idx="8">
                  <v>8</v>
                </pt>
              </numCache>
            </numRef>
          </xVal>
          <yVal>
            <numRef>
              <f>a1定价!$B$53:$B$61</f>
              <numCache>
                <formatCode>General</formatCode>
                <ptCount val="9"/>
                <pt idx="0">
                  <v>0</v>
                </pt>
                <pt idx="1">
                  <v>0</v>
                </pt>
                <pt idx="2">
                  <v>0</v>
                </pt>
                <pt idx="3">
                  <v>0</v>
                </pt>
                <pt idx="4">
                  <v>0</v>
                </pt>
                <pt idx="5">
                  <v>0</v>
                </pt>
                <pt idx="6">
                  <v>0</v>
                </pt>
                <pt idx="7">
                  <v>0</v>
                </pt>
                <pt idx="8">
                  <v>0</v>
                </pt>
              </numCache>
            </numRef>
          </yVal>
          <smooth val="0"/>
        </ser>
        <dLbls>
          <showLegendKey val="0"/>
          <showVal val="0"/>
          <showCatName val="0"/>
          <showSerName val="0"/>
          <showPercent val="0"/>
          <showBubbleSize val="0"/>
        </dLbls>
        <axId val="184976211"/>
        <axId val="471346763"/>
      </scatterChart>
      <valAx>
        <axId val="184976211"/>
        <scaling>
          <orientation val="minMax"/>
        </scaling>
        <delete val="0"/>
        <axPos val="b"/>
        <majorGridlines>
          <spPr>
            <a:l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471346763"/>
        <crosses val="autoZero"/>
        <crossBetween val="midCat"/>
      </valAx>
      <valAx>
        <axId val="471346763"/>
        <scaling>
          <orientation val="minMax"/>
        </scaling>
        <delete val="0"/>
        <axPos val="l"/>
        <majorGridlines>
          <spPr>
            <a:l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184976211"/>
        <crosses val="autoZero"/>
        <crossBetween val="midCat"/>
      </valAx>
    </plotArea>
    <plotVisOnly val="1"/>
    <dispBlanksAs val="gap"/>
  </chart>
  <spPr>
    <a:solidFill>
      <a:schemeClr val="bg1"/>
    </a:solidFill>
    <a:ln w="9525" cap="flat" cmpd="sng" algn="ctr">
      <a:solidFill>
        <a:schemeClr val="tx1">
          <a:lumMod val="15000"/>
          <a:lumOff val="85000"/>
        </a:schemeClr>
      </a:solidFill>
      <a:prstDash val="solid"/>
      <a:round/>
    </a:ln>
  </spPr>
</chartSpace>
</file>

<file path=xl/charts/chart3.xml><?xml version="1.0" encoding="utf-8"?>
<chartSpace xmlns:a="http://schemas.openxmlformats.org/drawingml/2006/main" xmlns="http://schemas.openxmlformats.org/drawingml/2006/chart">
  <chart>
    <title>
      <tx>
        <rich>
          <a:bodyPr rot="0" spcFirstLastPara="1" vertOverflow="ellipsis" vert="horz" wrap="square" anchor="ctr" anchorCtr="1"/>
          <a:lstStyle/>
          <a:p>
            <a:pPr>
              <a:defRPr lang="zh-CN" sz="1400" b="0" i="0" strike="noStrike" kern="1200" spc="0" baseline="0">
                <a:solidFill>
                  <a:schemeClr val="tx1">
                    <a:lumMod val="65000"/>
                    <a:lumOff val="35000"/>
                  </a:schemeClr>
                </a:solidFill>
                <a:latin typeface="+mn-lt"/>
                <a:ea typeface="+mn-ea"/>
                <a:cs typeface="+mn-cs"/>
              </a:defRPr>
            </a:pPr>
            <a:r>
              <a:rPr lang="zh-CN" altLang="en-US" sz="1400" b="0" i="0" strike="noStrike" baseline="0">
                <a:solidFill>
                  <a:srgbClr val="333333"/>
                </a:solidFill>
                <a:latin typeface="宋体" panose="02010600030101010101" pitchFamily="7" charset="-122"/>
                <a:ea typeface="宋体" panose="02010600030101010101" pitchFamily="7" charset="-122"/>
                <a:cs typeface="宋体" panose="02010600030101010101" pitchFamily="7" charset="-122"/>
              </a:rPr>
              <a:t>价格系数</a:t>
            </a:r>
            <a:r>
              <a:rPr lang="en-US" altLang="zh-CN" sz="1400" b="0" i="0" strike="noStrike" baseline="0">
                <a:solidFill>
                  <a:srgbClr val="333333"/>
                </a:solidFill>
                <a:latin typeface="Calibri" panose="020F0502020204030204" pitchFamily="2" charset="0"/>
                <a:ea typeface="Calibri" panose="020F0502020204030204" pitchFamily="2" charset="0"/>
                <a:cs typeface="Calibri" panose="020F0502020204030204" pitchFamily="2" charset="0"/>
              </a:rPr>
              <a:t>——</a:t>
            </a:r>
            <a:r>
              <a:rPr lang="zh-CN" altLang="en-US" sz="1400" b="0" i="0" strike="noStrike" baseline="0">
                <a:solidFill>
                  <a:srgbClr val="333333"/>
                </a:solidFill>
                <a:latin typeface="宋体" panose="02010600030101010101" pitchFamily="7" charset="-122"/>
                <a:ea typeface="宋体" panose="02010600030101010101" pitchFamily="7" charset="-122"/>
                <a:cs typeface="宋体" panose="02010600030101010101" pitchFamily="7" charset="-122"/>
              </a:rPr>
              <a:t>截距（图三）</a:t>
            </a:r>
            <a:endParaRPr lang="zh-CN" altLang="en-US" sz="1100" b="0" i="0" strike="noStrike" baseline="0">
              <a:solidFill>
                <a:srgbClr val="000000"/>
              </a:solidFill>
              <a:latin typeface="宋体" panose="02010600030101010101" pitchFamily="7" charset="-122"/>
              <a:ea typeface="宋体" panose="02010600030101010101" pitchFamily="7" charset="-122"/>
              <a:cs typeface="宋体" panose="02010600030101010101" pitchFamily="7" charset="-122"/>
            </a:endParaRPr>
          </a:p>
        </rich>
      </tx>
      <overlay val="0"/>
      <spPr>
        <a:noFill/>
        <a:ln>
          <a:noFill/>
          <a:prstDash val="solid"/>
        </a:ln>
      </spPr>
    </title>
    <plotArea>
      <layout/>
      <scatterChart>
        <scatterStyle val="lineMarker"/>
        <varyColors val="0"/>
        <ser>
          <idx val="0"/>
          <order val="0"/>
          <spPr>
            <a:ln w="19050" cap="rnd" cmpd="sng" algn="ctr">
              <a:solidFill>
                <a:schemeClr val="accent1"/>
              </a:solidFill>
              <a:prstDash val="solid"/>
              <a:round/>
            </a:ln>
          </spPr>
          <marker>
            <symbol val="circle"/>
            <size val="5"/>
            <spPr>
              <a:solidFill>
                <a:schemeClr val="accent1"/>
              </a:solidFill>
              <a:ln w="9525" cap="flat" cmpd="sng" algn="ctr">
                <a:solidFill>
                  <a:schemeClr val="accent1"/>
                </a:solidFill>
                <a:prstDash val="solid"/>
                <a:round/>
              </a:ln>
            </spPr>
          </marker>
          <trendline>
            <spPr>
              <a:ln w="19050" cap="rnd" cmpd="sng" algn="ctr">
                <a:solidFill>
                  <a:schemeClr val="accent1"/>
                </a:solidFill>
                <a:prstDash val="sysDot"/>
                <a:round/>
              </a:ln>
            </spPr>
            <trendlineType val="linear"/>
            <dispRSqr val="0"/>
            <dispEq val="1"/>
            <trendlineLbl>
              <layout>
                <manualLayout>
                  <wMode val="factor"/>
                  <hMode val="factor"/>
                  <x val="-0.600320647419073"/>
                  <y val="-0.695946273612625"/>
                </manualLayout>
              </layout>
              <numFmt formatCode="General" sourceLinked="0"/>
              <spPr>
                <a:noFill/>
                <a:ln>
                  <a:noFill/>
                  <a:prstDash val="solid"/>
                </a:ln>
              </spPr>
              <txPr>
                <a:bodyPr rot="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trendlineLbl>
          </trendline>
          <xVal>
            <numRef>
              <f>a1定价!$B$53:$B$61</f>
              <numCache>
                <formatCode>General</formatCode>
                <ptCount val="9"/>
                <pt idx="0">
                  <v>0</v>
                </pt>
                <pt idx="1">
                  <v>0</v>
                </pt>
                <pt idx="2">
                  <v>0</v>
                </pt>
                <pt idx="3">
                  <v>0</v>
                </pt>
                <pt idx="4">
                  <v>0</v>
                </pt>
                <pt idx="5">
                  <v>0</v>
                </pt>
                <pt idx="6">
                  <v>0</v>
                </pt>
                <pt idx="7">
                  <v>0</v>
                </pt>
                <pt idx="8">
                  <v>0</v>
                </pt>
              </numCache>
            </numRef>
          </xVal>
          <yVal>
            <numRef>
              <f>a1定价!$C$53:$C$61</f>
              <numCache>
                <formatCode>General</formatCode>
                <ptCount val="9"/>
                <pt idx="0">
                  <v>0</v>
                </pt>
                <pt idx="1">
                  <v>0</v>
                </pt>
                <pt idx="2">
                  <v>0</v>
                </pt>
                <pt idx="3">
                  <v>0</v>
                </pt>
                <pt idx="4">
                  <v>0</v>
                </pt>
                <pt idx="5">
                  <v>0</v>
                </pt>
                <pt idx="6">
                  <v>0</v>
                </pt>
                <pt idx="7">
                  <v>0</v>
                </pt>
                <pt idx="8">
                  <v>0</v>
                </pt>
              </numCache>
            </numRef>
          </yVal>
          <smooth val="0"/>
        </ser>
        <dLbls>
          <showLegendKey val="0"/>
          <showVal val="0"/>
          <showCatName val="0"/>
          <showSerName val="0"/>
          <showPercent val="0"/>
          <showBubbleSize val="0"/>
        </dLbls>
        <axId val="868299935"/>
        <axId val="736559987"/>
      </scatterChart>
      <valAx>
        <axId val="868299935"/>
        <scaling>
          <orientation val="minMax"/>
        </scaling>
        <delete val="0"/>
        <axPos val="b"/>
        <majorGridlines>
          <spPr>
            <a:l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736559987"/>
        <crosses val="autoZero"/>
        <crossBetween val="midCat"/>
      </valAx>
      <valAx>
        <axId val="736559987"/>
        <scaling>
          <orientation val="minMax"/>
        </scaling>
        <delete val="0"/>
        <axPos val="l"/>
        <majorGridlines>
          <spPr>
            <a:l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868299935"/>
        <crosses val="autoZero"/>
        <crossBetween val="midCat"/>
      </valAx>
    </plotArea>
    <plotVisOnly val="1"/>
    <dispBlanksAs val="gap"/>
  </chart>
  <spPr>
    <a:solidFill>
      <a:schemeClr val="bg1"/>
    </a:solidFill>
    <a:ln w="9525" cap="flat" cmpd="sng" algn="ctr">
      <a:solidFill>
        <a:schemeClr val="tx1">
          <a:lumMod val="15000"/>
          <a:lumOff val="85000"/>
        </a:schemeClr>
      </a:solidFill>
      <a:prstDash val="solid"/>
      <a:round/>
    </a:ln>
  </spPr>
</chartSpace>
</file>

<file path=xl/charts/chart4.xml><?xml version="1.0" encoding="utf-8"?>
<chartSpace xmlns:a="http://schemas.openxmlformats.org/drawingml/2006/main" xmlns="http://schemas.openxmlformats.org/drawingml/2006/chart">
  <chart>
    <title>
      <tx>
        <rich>
          <a:bodyPr rot="0" spcFirstLastPara="1" vertOverflow="ellipsis" vert="horz" wrap="square" anchor="ctr" anchorCtr="1"/>
          <a:lstStyle/>
          <a:p>
            <a:pPr>
              <a:defRPr lang="zh-CN" sz="1400" b="0" i="0" strike="noStrike" kern="1200" spc="0" baseline="0">
                <a:solidFill>
                  <a:schemeClr val="tx1">
                    <a:lumMod val="65000"/>
                    <a:lumOff val="35000"/>
                  </a:schemeClr>
                </a:solidFill>
                <a:latin typeface="+mn-lt"/>
                <a:ea typeface="+mn-ea"/>
                <a:cs typeface="+mn-cs"/>
              </a:defRPr>
            </a:pPr>
            <a:r>
              <a:rPr lang="zh-CN" altLang="en-US"/>
              <a:t>供给曲线</a:t>
            </a:r>
            <a:endParaRPr lang="zh-CN" altLang="en-US" sz="1400" b="0" i="0" strike="noStrike" baseline="0">
              <a:solidFill>
                <a:srgbClr val="333333"/>
              </a:solidFill>
              <a:latin typeface="宋体" panose="02010600030101010101" pitchFamily="7" charset="-122"/>
              <a:ea typeface="宋体" panose="02010600030101010101" pitchFamily="7" charset="-122"/>
              <a:cs typeface="宋体" panose="02010600030101010101" pitchFamily="7" charset="-122"/>
            </a:endParaRPr>
          </a:p>
        </rich>
      </tx>
      <overlay val="0"/>
      <spPr>
        <a:noFill/>
        <a:ln>
          <a:noFill/>
          <a:prstDash val="solid"/>
        </a:ln>
      </spPr>
    </title>
    <plotArea>
      <layout/>
      <scatterChart>
        <scatterStyle val="lineMarker"/>
        <varyColors val="0"/>
        <ser>
          <idx val="0"/>
          <order val="0"/>
          <spPr>
            <a:ln w="25400" cap="rnd" cmpd="sng" algn="ctr">
              <a:noFill/>
              <a:prstDash val="solid"/>
              <a:round/>
            </a:ln>
          </spPr>
          <marker>
            <symbol val="circle"/>
            <size val="5"/>
            <spPr>
              <a:solidFill>
                <a:schemeClr val="accent1"/>
              </a:solidFill>
              <a:ln w="9525" cap="flat" cmpd="sng" algn="ctr">
                <a:solidFill>
                  <a:schemeClr val="accent1"/>
                </a:solidFill>
                <a:prstDash val="solid"/>
                <a:round/>
              </a:ln>
            </spPr>
          </marker>
          <trendline>
            <spPr>
              <a:ln w="19050" cap="rnd" cmpd="sng" algn="ctr">
                <a:solidFill>
                  <a:schemeClr val="accent1"/>
                </a:solidFill>
                <a:prstDash val="sysDot"/>
                <a:round/>
              </a:ln>
            </spPr>
            <trendlineType val="linear"/>
            <dispRSqr val="0"/>
            <dispEq val="0"/>
          </trendline>
          <xVal>
            <numRef>
              <f>a1定价!$L$33:$L$40</f>
              <numCache>
                <formatCode>General</formatCode>
                <ptCount val="8"/>
                <pt idx="0">
                  <v>0</v>
                </pt>
                <pt idx="1">
                  <v>0</v>
                </pt>
                <pt idx="2">
                  <v>0</v>
                </pt>
                <pt idx="3">
                  <v>0</v>
                </pt>
                <pt idx="4">
                  <v>0</v>
                </pt>
                <pt idx="5">
                  <v>0</v>
                </pt>
                <pt idx="6">
                  <v>0</v>
                </pt>
                <pt idx="7">
                  <v>0</v>
                </pt>
              </numCache>
            </numRef>
          </xVal>
          <yVal>
            <numRef>
              <f>a1定价!$M$33:$M$40</f>
              <numCache>
                <formatCode>General</formatCode>
                <ptCount val="8"/>
                <pt idx="0">
                  <v>0</v>
                </pt>
                <pt idx="1">
                  <v>0</v>
                </pt>
                <pt idx="2">
                  <v>0</v>
                </pt>
                <pt idx="3">
                  <v>0</v>
                </pt>
                <pt idx="4">
                  <v>0</v>
                </pt>
                <pt idx="5">
                  <v>0</v>
                </pt>
                <pt idx="6">
                  <v>0</v>
                </pt>
                <pt idx="7">
                  <v>0</v>
                </pt>
              </numCache>
            </numRef>
          </yVal>
          <smooth val="0"/>
        </ser>
        <dLbls>
          <showLegendKey val="0"/>
          <showVal val="0"/>
          <showCatName val="0"/>
          <showSerName val="0"/>
          <showPercent val="0"/>
          <showBubbleSize val="0"/>
        </dLbls>
        <axId val="832526958"/>
        <axId val="177260492"/>
      </scatterChart>
      <valAx>
        <axId val="832526958"/>
        <scaling>
          <orientation val="minMax"/>
        </scaling>
        <delete val="0"/>
        <axPos val="b"/>
        <majorGridlines>
          <spPr>
            <a:l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177260492"/>
        <crosses val="autoZero"/>
        <crossBetween val="midCat"/>
      </valAx>
      <valAx>
        <axId val="177260492"/>
        <scaling>
          <orientation val="minMax"/>
        </scaling>
        <delete val="0"/>
        <axPos val="l"/>
        <majorGridlines>
          <spPr>
            <a:l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832526958"/>
        <crosses val="autoZero"/>
        <crossBetween val="midCat"/>
      </valAx>
    </plotArea>
    <plotVisOnly val="1"/>
    <dispBlanksAs val="gap"/>
  </chart>
  <spPr>
    <a:solidFill>
      <a:schemeClr val="bg1"/>
    </a:solidFill>
    <a:ln w="9525" cap="flat" cmpd="sng" algn="ctr">
      <a:solidFill>
        <a:schemeClr val="tx1">
          <a:lumMod val="15000"/>
          <a:lumOff val="85000"/>
        </a:schemeClr>
      </a:solidFill>
      <a:prstDash val="solid"/>
      <a:round/>
    </a:ln>
  </spPr>
</chartSpace>
</file>

<file path=xl/charts/chart5.xml><?xml version="1.0" encoding="utf-8"?>
<chartSpace xmlns:a="http://schemas.openxmlformats.org/drawingml/2006/main" xmlns="http://schemas.openxmlformats.org/drawingml/2006/chart">
  <chart>
    <title>
      <tx>
        <rich>
          <a:bodyPr rot="0" spcFirstLastPara="1" vertOverflow="ellipsis" vert="horz" wrap="square" anchor="ctr" anchorCtr="1"/>
          <a:lstStyle/>
          <a:p>
            <a:pPr>
              <a:defRPr lang="zh-CN" sz="1400" b="0" i="0" strike="noStrike" kern="1200" spc="0" baseline="0">
                <a:solidFill>
                  <a:schemeClr val="tx1">
                    <a:lumMod val="65000"/>
                    <a:lumOff val="35000"/>
                  </a:schemeClr>
                </a:solidFill>
                <a:latin typeface="+mn-lt"/>
                <a:ea typeface="+mn-ea"/>
                <a:cs typeface="+mn-cs"/>
              </a:defRPr>
            </a:pPr>
            <a:r>
              <a:rPr lang="zh-CN" altLang="en-US"/>
              <a:t>需求增长趋势</a:t>
            </a:r>
            <a:endParaRPr lang="zh-CN" altLang="en-US" sz="1400" b="0" i="0" strike="noStrike" baseline="0">
              <a:solidFill>
                <a:srgbClr val="333333"/>
              </a:solidFill>
              <a:latin typeface="宋体" panose="02010600030101010101" pitchFamily="7" charset="-122"/>
              <a:ea typeface="宋体" panose="02010600030101010101" pitchFamily="7" charset="-122"/>
              <a:cs typeface="宋体" panose="02010600030101010101" pitchFamily="7" charset="-122"/>
            </a:endParaRPr>
          </a:p>
        </rich>
      </tx>
      <overlay val="0"/>
      <spPr>
        <a:noFill/>
        <a:ln>
          <a:noFill/>
          <a:prstDash val="solid"/>
        </a:ln>
      </spPr>
    </title>
    <plotArea>
      <layout/>
      <scatterChart>
        <scatterStyle val="lineMarker"/>
        <varyColors val="0"/>
        <ser>
          <idx val="0"/>
          <order val="0"/>
          <spPr>
            <a:ln w="19050" cap="rnd" cmpd="sng" algn="ctr">
              <a:solidFill>
                <a:schemeClr val="accent1"/>
              </a:solidFill>
              <a:prstDash val="solid"/>
              <a:round/>
            </a:ln>
          </spPr>
          <marker>
            <symbol val="circle"/>
            <size val="5"/>
            <spPr>
              <a:solidFill>
                <a:schemeClr val="accent1"/>
              </a:solidFill>
              <a:ln w="9525" cap="flat" cmpd="sng" algn="ctr">
                <a:solidFill>
                  <a:schemeClr val="accent1"/>
                </a:solidFill>
                <a:prstDash val="solid"/>
                <a:round/>
              </a:ln>
            </spPr>
          </marker>
          <xVal>
            <numRef>
              <f>a1定价!$K$33:$K$40</f>
              <numCache>
                <formatCode>General</formatCode>
                <ptCount val="8"/>
                <pt idx="0">
                  <v>1</v>
                </pt>
                <pt idx="1">
                  <v>2</v>
                </pt>
                <pt idx="2">
                  <v>3</v>
                </pt>
                <pt idx="3">
                  <v>4</v>
                </pt>
                <pt idx="4">
                  <v>5</v>
                </pt>
                <pt idx="5">
                  <v>6</v>
                </pt>
                <pt idx="6">
                  <v>7</v>
                </pt>
                <pt idx="7">
                  <v>8</v>
                </pt>
              </numCache>
            </numRef>
          </xVal>
          <yVal>
            <numRef>
              <f>a1定价!$L$33:$L$40</f>
              <numCache>
                <formatCode>General</formatCode>
                <ptCount val="8"/>
                <pt idx="0">
                  <v>0</v>
                </pt>
                <pt idx="1">
                  <v>0</v>
                </pt>
                <pt idx="2">
                  <v>0</v>
                </pt>
                <pt idx="3">
                  <v>0</v>
                </pt>
                <pt idx="4">
                  <v>0</v>
                </pt>
                <pt idx="5">
                  <v>0</v>
                </pt>
                <pt idx="6">
                  <v>0</v>
                </pt>
                <pt idx="7">
                  <v>0</v>
                </pt>
              </numCache>
            </numRef>
          </yVal>
          <smooth val="0"/>
        </ser>
        <dLbls>
          <showLegendKey val="0"/>
          <showVal val="0"/>
          <showCatName val="0"/>
          <showSerName val="0"/>
          <showPercent val="0"/>
          <showBubbleSize val="0"/>
        </dLbls>
        <axId val="991312136"/>
        <axId val="151618082"/>
      </scatterChart>
      <valAx>
        <axId val="991312136"/>
        <scaling>
          <orientation val="minMax"/>
        </scaling>
        <delete val="0"/>
        <axPos val="b"/>
        <majorGridlines>
          <spPr>
            <a:l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151618082"/>
        <crosses val="autoZero"/>
        <crossBetween val="midCat"/>
      </valAx>
      <valAx>
        <axId val="151618082"/>
        <scaling>
          <orientation val="minMax"/>
        </scaling>
        <delete val="0"/>
        <axPos val="l"/>
        <majorGridlines>
          <spPr>
            <a:l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991312136"/>
        <crosses val="autoZero"/>
        <crossBetween val="midCat"/>
      </valAx>
    </plotArea>
    <plotVisOnly val="1"/>
    <dispBlanksAs val="gap"/>
  </chart>
  <spPr>
    <a:solidFill>
      <a:schemeClr val="bg1"/>
    </a:solidFill>
    <a:ln w="9525" cap="flat" cmpd="sng" algn="ctr">
      <a:solidFill>
        <a:schemeClr val="tx1">
          <a:lumMod val="15000"/>
          <a:lumOff val="85000"/>
        </a:schemeClr>
      </a:solidFill>
      <a:prstDash val="solid"/>
      <a:round/>
    </a:ln>
  </spPr>
</chartSpace>
</file>

<file path=xl/charts/chart6.xml><?xml version="1.0" encoding="utf-8"?>
<chartSpace xmlns:a="http://schemas.openxmlformats.org/drawingml/2006/main" xmlns="http://schemas.openxmlformats.org/drawingml/2006/chart">
  <chart>
    <plotArea>
      <layout/>
      <scatterChart>
        <scatterStyle val="lineMarker"/>
        <varyColors val="0"/>
        <ser>
          <idx val="0"/>
          <order val="0"/>
          <tx>
            <v>第一期</v>
          </tx>
          <spPr>
            <a:ln w="25400" cap="rnd" cmpd="sng" algn="ctr">
              <a:noFill/>
              <a:prstDash val="solid"/>
              <a:round/>
            </a:ln>
          </spPr>
          <marker>
            <symbol val="circle"/>
            <size val="5"/>
            <spPr>
              <a:solidFill>
                <a:schemeClr val="accent1"/>
              </a:solidFill>
              <a:ln w="9525" cap="flat" cmpd="sng" algn="ctr">
                <a:solidFill>
                  <a:schemeClr val="accent1"/>
                </a:solidFill>
                <a:prstDash val="solid"/>
                <a:round/>
              </a:ln>
            </spPr>
          </marker>
          <xVal>
            <numRef>
              <f>a2定价!$C$3:$C$22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xVal>
          <yVal>
            <numRef>
              <f>a2定价!$B$3:$B$22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yVal>
          <smooth val="0"/>
        </ser>
        <ser>
          <idx val="1"/>
          <order val="1"/>
          <tx>
            <v>第二期</v>
          </tx>
          <spPr>
            <a:ln w="25400" cap="rnd" cmpd="sng" algn="ctr">
              <a:noFill/>
              <a:prstDash val="solid"/>
              <a:round/>
            </a:ln>
          </spPr>
          <marker>
            <symbol val="circle"/>
            <size val="5"/>
            <spPr>
              <a:solidFill>
                <a:schemeClr val="accent2"/>
              </a:solidFill>
              <a:ln w="9525" cap="flat" cmpd="sng" algn="ctr">
                <a:solidFill>
                  <a:schemeClr val="accent2"/>
                </a:solidFill>
                <a:prstDash val="solid"/>
                <a:round/>
              </a:ln>
            </spPr>
          </marker>
          <xVal>
            <numRef>
              <f>a2定价!$E$3:$E$22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xVal>
          <yVal>
            <numRef>
              <f>a2定价!$D$3:$D$22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yVal>
          <smooth val="0"/>
        </ser>
        <ser>
          <idx val="2"/>
          <order val="2"/>
          <tx>
            <v>第三期</v>
          </tx>
          <spPr>
            <a:ln w="25400" cap="rnd" cmpd="sng" algn="ctr">
              <a:noFill/>
              <a:prstDash val="solid"/>
              <a:round/>
            </a:ln>
          </spPr>
          <marker>
            <symbol val="circle"/>
            <size val="5"/>
            <spPr>
              <a:solidFill>
                <a:schemeClr val="accent3"/>
              </a:solidFill>
              <a:ln w="9525" cap="flat" cmpd="sng" algn="ctr">
                <a:solidFill>
                  <a:schemeClr val="accent3"/>
                </a:solidFill>
                <a:prstDash val="solid"/>
                <a:round/>
              </a:ln>
            </spPr>
          </marker>
          <xVal>
            <numRef>
              <f>a2定价!$G$3:$G$22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xVal>
          <yVal>
            <numRef>
              <f>a2定价!$F$3:$F$22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yVal>
          <smooth val="0"/>
        </ser>
        <ser>
          <idx val="3"/>
          <order val="3"/>
          <tx>
            <v>第四期</v>
          </tx>
          <spPr>
            <a:ln w="25400" cap="rnd" cmpd="sng" algn="ctr">
              <a:noFill/>
              <a:prstDash val="solid"/>
              <a:round/>
            </a:ln>
          </spPr>
          <marker>
            <symbol val="circle"/>
            <size val="5"/>
            <spPr>
              <a:solidFill>
                <a:schemeClr val="accent4"/>
              </a:solidFill>
              <a:ln w="9525" cap="flat" cmpd="sng" algn="ctr">
                <a:solidFill>
                  <a:schemeClr val="accent4"/>
                </a:solidFill>
                <a:prstDash val="solid"/>
                <a:round/>
              </a:ln>
            </spPr>
          </marker>
          <xVal>
            <numRef>
              <f>a2定价!$I$3:$I$22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xVal>
          <yVal>
            <numRef>
              <f>a2定价!$H$3:$H$22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yVal>
          <smooth val="0"/>
        </ser>
        <ser>
          <idx val="4"/>
          <order val="4"/>
          <tx>
            <v>第五期</v>
          </tx>
          <spPr>
            <a:ln w="25400" cap="rnd" cmpd="sng" algn="ctr">
              <a:noFill/>
              <a:prstDash val="solid"/>
              <a:round/>
            </a:ln>
          </spPr>
          <marker>
            <symbol val="circle"/>
            <size val="5"/>
            <spPr>
              <a:solidFill>
                <a:schemeClr val="accent5"/>
              </a:solidFill>
              <a:ln w="9525" cap="flat" cmpd="sng" algn="ctr">
                <a:solidFill>
                  <a:schemeClr val="accent5"/>
                </a:solidFill>
                <a:prstDash val="solid"/>
                <a:round/>
              </a:ln>
            </spPr>
          </marker>
          <trendline>
            <spPr>
              <a:ln w="19050" cap="rnd" cmpd="sng" algn="ctr">
                <a:solidFill>
                  <a:schemeClr val="accent5"/>
                </a:solidFill>
                <a:prstDash val="sysDot"/>
                <a:round/>
              </a:ln>
            </spPr>
            <trendlineType val="linear"/>
            <dispRSqr val="0"/>
            <dispEq val="0"/>
          </trendline>
          <xVal>
            <numRef>
              <f>a2定价!$K$3:$K$22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xVal>
          <yVal>
            <numRef>
              <f>a2定价!$J$3:$J$22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yVal>
          <smooth val="0"/>
        </ser>
        <ser>
          <idx val="5"/>
          <order val="5"/>
          <tx>
            <v>第六期</v>
          </tx>
          <spPr>
            <a:ln w="25400" cap="rnd" cmpd="sng" algn="ctr">
              <a:noFill/>
              <a:prstDash val="solid"/>
              <a:round/>
            </a:ln>
          </spPr>
          <marker>
            <symbol val="circle"/>
            <size val="5"/>
            <spPr>
              <a:solidFill>
                <a:schemeClr val="accent6"/>
              </a:solidFill>
              <a:ln w="9525" cap="flat" cmpd="sng" algn="ctr">
                <a:solidFill>
                  <a:schemeClr val="accent6"/>
                </a:solidFill>
                <a:prstDash val="solid"/>
                <a:round/>
              </a:ln>
            </spPr>
          </marker>
          <trendline>
            <spPr>
              <a:ln w="19050" cap="rnd" cmpd="sng" algn="ctr">
                <a:solidFill>
                  <a:schemeClr val="accent6"/>
                </a:solidFill>
                <a:prstDash val="sysDot"/>
                <a:round/>
              </a:ln>
            </spPr>
            <trendlineType val="linear"/>
            <dispRSqr val="0"/>
            <dispEq val="0"/>
          </trendline>
          <xVal>
            <numRef>
              <f>a2定价!$M$3:$M$22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xVal>
          <yVal>
            <numRef>
              <f>a2定价!$L$3:$L$22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yVal>
          <smooth val="0"/>
        </ser>
        <ser>
          <idx val="6"/>
          <order val="6"/>
          <tx>
            <v>第七期</v>
          </tx>
          <spPr>
            <a:ln w="25400" cap="rnd" cmpd="sng" algn="ctr">
              <a:noFill/>
              <a:prstDash val="solid"/>
              <a:round/>
            </a:ln>
          </spPr>
          <marker>
            <symbol val="circle"/>
            <size val="5"/>
            <spPr>
              <a:solidFill>
                <a:schemeClr val="accent1">
                  <a:lumMod val="60000"/>
                </a:schemeClr>
              </a:solidFill>
              <a:ln w="9525" cap="flat" cmpd="sng" algn="ctr">
                <a:solidFill>
                  <a:schemeClr val="accent1">
                    <a:lumMod val="60000"/>
                  </a:schemeClr>
                </a:solidFill>
                <a:prstDash val="solid"/>
                <a:round/>
              </a:ln>
            </spPr>
          </marker>
          <trendline>
            <spPr>
              <a:ln w="19050" cap="rnd" cmpd="sng" algn="ctr">
                <a:solidFill>
                  <a:schemeClr val="accent1">
                    <a:lumMod val="60000"/>
                  </a:schemeClr>
                </a:solidFill>
                <a:prstDash val="sysDot"/>
                <a:round/>
              </a:ln>
            </spPr>
            <trendlineType val="linear"/>
            <dispRSqr val="0"/>
            <dispEq val="0"/>
          </trendline>
          <xVal>
            <numRef>
              <f>a2定价!$O$3:$O$22</f>
              <numCache>
                <formatCode>#,##0</formatCode>
                <ptCount val="20"/>
                <pt idx="0">
                  <v>0</v>
                </pt>
                <pt idx="1">
                  <v>0</v>
                </pt>
                <pt idx="3">
                  <v>0</v>
                </pt>
                <pt idx="5">
                  <v>0</v>
                </pt>
                <pt idx="6">
                  <v>0</v>
                </pt>
                <pt idx="8">
                  <v>0</v>
                </pt>
                <pt idx="9">
                  <v>0</v>
                </pt>
                <pt idx="10">
                  <v>0</v>
                </pt>
                <pt idx="13">
                  <v>0</v>
                </pt>
                <pt idx="14">
                  <v>0</v>
                </pt>
              </numCache>
            </numRef>
          </xVal>
          <yVal>
            <numRef>
              <f>a2定价!$N$3:$N$22</f>
              <numCache>
                <formatCode>#,##0</formatCode>
                <ptCount val="20"/>
                <pt idx="0">
                  <v>0</v>
                </pt>
                <pt idx="1">
                  <v>0</v>
                </pt>
                <pt idx="3">
                  <v>0</v>
                </pt>
                <pt idx="5">
                  <v>0</v>
                </pt>
                <pt idx="6">
                  <v>0</v>
                </pt>
                <pt idx="8">
                  <v>0</v>
                </pt>
                <pt idx="9">
                  <v>0</v>
                </pt>
                <pt idx="10">
                  <v>0</v>
                </pt>
                <pt idx="13">
                  <v>0</v>
                </pt>
                <pt idx="14">
                  <v>0</v>
                </pt>
              </numCache>
            </numRef>
          </yVal>
          <smooth val="0"/>
        </ser>
        <ser>
          <idx val="7"/>
          <order val="7"/>
          <tx>
            <v>第八期</v>
          </tx>
          <spPr>
            <a:ln w="25400" cap="rnd" cmpd="sng" algn="ctr">
              <a:noFill/>
              <a:prstDash val="solid"/>
              <a:round/>
            </a:ln>
          </spPr>
          <marker>
            <symbol val="circle"/>
            <size val="5"/>
            <spPr>
              <a:solidFill>
                <a:schemeClr val="accent2">
                  <a:lumMod val="60000"/>
                </a:schemeClr>
              </a:solidFill>
              <a:ln w="9525" cap="flat" cmpd="sng" algn="ctr">
                <a:solidFill>
                  <a:schemeClr val="accent2">
                    <a:lumMod val="60000"/>
                  </a:schemeClr>
                </a:solidFill>
                <a:prstDash val="solid"/>
                <a:round/>
              </a:ln>
            </spPr>
          </marker>
          <xVal>
            <numRef>
              <f>a2定价!$Q$3:$Q$22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xVal>
          <yVal>
            <numRef>
              <f>a2定价!$P$3:$P$22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yVal>
          <smooth val="0"/>
        </ser>
        <dLbls>
          <showLegendKey val="0"/>
          <showVal val="0"/>
          <showCatName val="0"/>
          <showSerName val="0"/>
          <showPercent val="0"/>
          <showBubbleSize val="0"/>
        </dLbls>
        <axId val="73271554"/>
        <axId val="160475920"/>
      </scatterChart>
      <valAx>
        <axId val="73271554"/>
        <scaling>
          <orientation val="minMax"/>
          <min val="3000"/>
        </scaling>
        <delete val="0"/>
        <axPos val="b"/>
        <majorGridlines>
          <spPr>
            <a:ln w="9525" cap="flat" cmpd="sng" algn="ctr">
              <a:solidFill>
                <a:schemeClr val="tx1">
                  <a:lumMod val="15000"/>
                  <a:lumOff val="85000"/>
                </a:schemeClr>
              </a:solidFill>
              <a:prstDash val="solid"/>
              <a:round/>
            </a:ln>
          </spPr>
        </majorGridlines>
        <numFmt formatCode="#,##0"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160475920"/>
        <crosses val="autoZero"/>
        <crossBetween val="midCat"/>
      </valAx>
      <valAx>
        <axId val="160475920"/>
        <scaling>
          <orientation val="minMax"/>
        </scaling>
        <delete val="0"/>
        <axPos val="l"/>
        <majorGridlines>
          <spPr>
            <a:ln w="9525" cap="flat" cmpd="sng" algn="ctr">
              <a:solidFill>
                <a:schemeClr val="tx1">
                  <a:lumMod val="15000"/>
                  <a:lumOff val="85000"/>
                </a:schemeClr>
              </a:solidFill>
              <a:prstDash val="solid"/>
              <a:round/>
            </a:ln>
          </spPr>
        </majorGridlines>
        <numFmt formatCode="#,##0"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73271554"/>
        <crosses val="autoZero"/>
        <crossBetween val="midCat"/>
      </valAx>
    </plotArea>
    <legend>
      <legendPos val="r"/>
      <overlay val="0"/>
      <spPr>
        <a:noFill/>
        <a:ln>
          <a:noFill/>
          <a:prstDash val="solid"/>
        </a:ln>
      </spPr>
      <txPr>
        <a:bodyPr rot="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legend>
    <plotVisOnly val="1"/>
    <dispBlanksAs val="gap"/>
  </chart>
  <spPr>
    <a:solidFill>
      <a:schemeClr val="bg1"/>
    </a:solidFill>
    <a:ln w="9525" cap="flat" cmpd="sng" algn="ctr">
      <a:solidFill>
        <a:schemeClr val="tx1">
          <a:lumMod val="15000"/>
          <a:lumOff val="85000"/>
        </a:schemeClr>
      </a:solidFill>
      <a:prstDash val="solid"/>
      <a:round/>
    </a:ln>
  </spPr>
</chartSpace>
</file>

<file path=xl/charts/chart7.xml><?xml version="1.0" encoding="utf-8"?>
<chartSpace xmlns:a="http://schemas.openxmlformats.org/drawingml/2006/main" xmlns="http://schemas.openxmlformats.org/drawingml/2006/chart">
  <chart>
    <title>
      <tx>
        <rich>
          <a:bodyPr rot="0" spcFirstLastPara="1" vertOverflow="ellipsis" vert="horz" wrap="square" anchor="ctr" anchorCtr="1"/>
          <a:lstStyle/>
          <a:p>
            <a:pPr>
              <a:defRPr lang="zh-CN" sz="1400" b="0" i="0" strike="noStrike" kern="1200" spc="0" baseline="0">
                <a:solidFill>
                  <a:schemeClr val="tx1">
                    <a:lumMod val="65000"/>
                    <a:lumOff val="35000"/>
                  </a:schemeClr>
                </a:solidFill>
                <a:latin typeface="+mn-lt"/>
                <a:ea typeface="+mn-ea"/>
                <a:cs typeface="+mn-cs"/>
              </a:defRPr>
            </a:pPr>
            <a:r>
              <a:rPr lang="zh-CN" altLang="en-US"/>
              <a:t>价格系数（图一）</a:t>
            </a:r>
            <a:endParaRPr lang="zh-CN" altLang="en-US" sz="1400" b="0" i="0" strike="noStrike" baseline="0">
              <a:solidFill>
                <a:srgbClr val="333333"/>
              </a:solidFill>
              <a:latin typeface="宋体" panose="02010600030101010101" pitchFamily="7" charset="-122"/>
              <a:ea typeface="宋体" panose="02010600030101010101" pitchFamily="7" charset="-122"/>
              <a:cs typeface="宋体" panose="02010600030101010101" pitchFamily="7" charset="-122"/>
            </a:endParaRPr>
          </a:p>
        </rich>
      </tx>
      <overlay val="0"/>
      <spPr>
        <a:noFill/>
        <a:ln>
          <a:noFill/>
          <a:prstDash val="solid"/>
        </a:ln>
      </spPr>
    </title>
    <plotArea>
      <layout/>
      <scatterChart>
        <scatterStyle val="lineMarker"/>
        <varyColors val="0"/>
        <ser>
          <idx val="0"/>
          <order val="0"/>
          <spPr>
            <a:ln w="19050" cap="rnd" cmpd="sng" algn="ctr">
              <a:solidFill>
                <a:schemeClr val="accent1"/>
              </a:solidFill>
              <a:prstDash val="solid"/>
              <a:round/>
            </a:ln>
          </spPr>
          <marker>
            <symbol val="circle"/>
            <size val="5"/>
            <spPr>
              <a:solidFill>
                <a:schemeClr val="accent1"/>
              </a:solidFill>
              <a:ln w="9525" cap="flat" cmpd="sng" algn="ctr">
                <a:solidFill>
                  <a:schemeClr val="accent1"/>
                </a:solidFill>
                <a:prstDash val="solid"/>
                <a:round/>
              </a:ln>
            </spPr>
          </marker>
          <trendline>
            <spPr>
              <a:ln w="19050" cap="rnd" cmpd="sng" algn="ctr">
                <a:solidFill>
                  <a:schemeClr val="accent1"/>
                </a:solidFill>
                <a:prstDash val="sysDot"/>
                <a:round/>
              </a:ln>
            </spPr>
            <trendlineType val="linear"/>
            <dispRSqr val="0"/>
            <dispEq val="1"/>
            <trendlineLbl>
              <layout>
                <manualLayout>
                  <wMode val="factor"/>
                  <hMode val="factor"/>
                  <x val="-0.640591416417128"/>
                  <y val="-0.751373862146456"/>
                </manualLayout>
              </layout>
              <numFmt formatCode="General" sourceLinked="0"/>
              <spPr>
                <a:noFill/>
                <a:ln>
                  <a:noFill/>
                  <a:prstDash val="solid"/>
                </a:ln>
              </spPr>
              <txPr>
                <a:bodyPr rot="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trendlineLbl>
          </trendline>
          <xVal>
            <numRef>
              <f>a2定价!$A$53:$A$61</f>
              <numCache>
                <formatCode>General</formatCode>
                <ptCount val="9"/>
                <pt idx="0">
                  <v>0</v>
                </pt>
                <pt idx="1">
                  <v>1</v>
                </pt>
                <pt idx="2">
                  <v>2</v>
                </pt>
                <pt idx="3">
                  <v>3</v>
                </pt>
                <pt idx="4">
                  <v>4</v>
                </pt>
                <pt idx="5">
                  <v>5</v>
                </pt>
                <pt idx="6">
                  <v>6</v>
                </pt>
                <pt idx="7">
                  <v>7</v>
                </pt>
                <pt idx="8">
                  <v>8</v>
                </pt>
              </numCache>
            </numRef>
          </xVal>
          <yVal>
            <numRef>
              <f>a2定价!$B$53:$B$61</f>
              <numCache>
                <formatCode>General</formatCode>
                <ptCount val="9"/>
                <pt idx="0">
                  <v>0</v>
                </pt>
                <pt idx="1">
                  <v>0</v>
                </pt>
                <pt idx="2">
                  <v>0</v>
                </pt>
                <pt idx="3">
                  <v>0</v>
                </pt>
                <pt idx="4">
                  <v>0</v>
                </pt>
                <pt idx="5">
                  <v>0</v>
                </pt>
                <pt idx="6">
                  <v>0</v>
                </pt>
                <pt idx="7">
                  <v>0</v>
                </pt>
                <pt idx="8">
                  <v>0</v>
                </pt>
              </numCache>
            </numRef>
          </yVal>
          <smooth val="0"/>
        </ser>
        <dLbls>
          <showLegendKey val="0"/>
          <showVal val="0"/>
          <showCatName val="0"/>
          <showSerName val="0"/>
          <showPercent val="0"/>
          <showBubbleSize val="0"/>
        </dLbls>
        <axId val="890130723"/>
        <axId val="921003602"/>
      </scatterChart>
      <valAx>
        <axId val="890130723"/>
        <scaling>
          <orientation val="minMax"/>
        </scaling>
        <delete val="0"/>
        <axPos val="b"/>
        <majorGridlines>
          <spPr>
            <a:l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921003602"/>
        <crosses val="autoZero"/>
        <crossBetween val="midCat"/>
      </valAx>
      <valAx>
        <axId val="921003602"/>
        <scaling>
          <orientation val="minMax"/>
        </scaling>
        <delete val="0"/>
        <axPos val="l"/>
        <majorGridlines>
          <spPr>
            <a:l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890130723"/>
        <crosses val="autoZero"/>
        <crossBetween val="midCat"/>
      </valAx>
    </plotArea>
    <plotVisOnly val="1"/>
    <dispBlanksAs val="gap"/>
  </chart>
  <spPr>
    <a:solidFill>
      <a:schemeClr val="bg1"/>
    </a:solidFill>
    <a:ln w="9525" cap="flat" cmpd="sng" algn="ctr">
      <a:solidFill>
        <a:schemeClr val="tx1">
          <a:lumMod val="15000"/>
          <a:lumOff val="85000"/>
        </a:schemeClr>
      </a:solidFill>
      <a:prstDash val="solid"/>
      <a:round/>
    </a:ln>
  </spPr>
</chartSpace>
</file>

<file path=xl/charts/chart8.xml><?xml version="1.0" encoding="utf-8"?>
<chartSpace xmlns:a="http://schemas.openxmlformats.org/drawingml/2006/main" xmlns="http://schemas.openxmlformats.org/drawingml/2006/chart">
  <chart>
    <title>
      <tx>
        <rich>
          <a:bodyPr rot="0" spcFirstLastPara="1" vertOverflow="ellipsis" vert="horz" wrap="square" anchor="ctr" anchorCtr="1"/>
          <a:lstStyle/>
          <a:p>
            <a:pPr>
              <a:defRPr lang="zh-CN" sz="1400" b="0" i="0" strike="noStrike" kern="1200" spc="0" baseline="0">
                <a:solidFill>
                  <a:schemeClr val="tx1">
                    <a:lumMod val="65000"/>
                    <a:lumOff val="35000"/>
                  </a:schemeClr>
                </a:solidFill>
                <a:latin typeface="+mn-lt"/>
                <a:ea typeface="+mn-ea"/>
                <a:cs typeface="+mn-cs"/>
              </a:defRPr>
            </a:pPr>
            <a:r>
              <a:rPr lang="zh-CN" altLang="en-US" sz="1400" b="0" i="0" strike="noStrike" baseline="0">
                <a:solidFill>
                  <a:srgbClr val="333333"/>
                </a:solidFill>
                <a:latin typeface="宋体" panose="02010600030101010101" pitchFamily="7" charset="-122"/>
                <a:ea typeface="宋体" panose="02010600030101010101" pitchFamily="7" charset="-122"/>
                <a:cs typeface="宋体" panose="02010600030101010101" pitchFamily="7" charset="-122"/>
              </a:rPr>
              <a:t>价格系数</a:t>
            </a:r>
            <a:r>
              <a:rPr lang="en-US" altLang="zh-CN" sz="1400" b="0" i="0" strike="noStrike" baseline="0">
                <a:solidFill>
                  <a:srgbClr val="333333"/>
                </a:solidFill>
                <a:latin typeface="Calibri" panose="020F0502020204030204" pitchFamily="2" charset="0"/>
                <a:ea typeface="Calibri" panose="020F0502020204030204" pitchFamily="2" charset="0"/>
                <a:cs typeface="Calibri" panose="020F0502020204030204" pitchFamily="2" charset="0"/>
              </a:rPr>
              <a:t>——</a:t>
            </a:r>
            <a:r>
              <a:rPr lang="zh-CN" altLang="en-US" sz="1400" b="0" i="0" strike="noStrike" baseline="0">
                <a:solidFill>
                  <a:srgbClr val="333333"/>
                </a:solidFill>
                <a:latin typeface="宋体" panose="02010600030101010101" pitchFamily="7" charset="-122"/>
                <a:ea typeface="宋体" panose="02010600030101010101" pitchFamily="7" charset="-122"/>
                <a:cs typeface="宋体" panose="02010600030101010101" pitchFamily="7" charset="-122"/>
              </a:rPr>
              <a:t>截距（图三）</a:t>
            </a:r>
            <a:endParaRPr lang="zh-CN" altLang="en-US" sz="1100" b="0" i="0" strike="noStrike" baseline="0">
              <a:solidFill>
                <a:srgbClr val="000000"/>
              </a:solidFill>
              <a:latin typeface="宋体" panose="02010600030101010101" pitchFamily="7" charset="-122"/>
              <a:ea typeface="宋体" panose="02010600030101010101" pitchFamily="7" charset="-122"/>
              <a:cs typeface="宋体" panose="02010600030101010101" pitchFamily="7" charset="-122"/>
            </a:endParaRPr>
          </a:p>
        </rich>
      </tx>
      <overlay val="0"/>
      <spPr>
        <a:noFill/>
        <a:ln>
          <a:noFill/>
          <a:prstDash val="solid"/>
        </a:ln>
      </spPr>
    </title>
    <plotArea>
      <layout/>
      <scatterChart>
        <scatterStyle val="lineMarker"/>
        <varyColors val="0"/>
        <ser>
          <idx val="0"/>
          <order val="0"/>
          <spPr>
            <a:ln w="19050" cap="rnd" cmpd="sng" algn="ctr">
              <a:solidFill>
                <a:schemeClr val="accent1"/>
              </a:solidFill>
              <a:prstDash val="solid"/>
              <a:round/>
            </a:ln>
          </spPr>
          <marker>
            <symbol val="circle"/>
            <size val="5"/>
            <spPr>
              <a:solidFill>
                <a:schemeClr val="accent1"/>
              </a:solidFill>
              <a:ln w="9525" cap="flat" cmpd="sng" algn="ctr">
                <a:solidFill>
                  <a:schemeClr val="accent1"/>
                </a:solidFill>
                <a:prstDash val="solid"/>
                <a:round/>
              </a:ln>
            </spPr>
          </marker>
          <trendline>
            <spPr>
              <a:ln w="19050" cap="rnd" cmpd="sng" algn="ctr">
                <a:solidFill>
                  <a:schemeClr val="accent1"/>
                </a:solidFill>
                <a:prstDash val="sysDot"/>
                <a:round/>
              </a:ln>
            </spPr>
            <trendlineType val="linear"/>
            <dispRSqr val="0"/>
            <dispEq val="0"/>
          </trendline>
          <xVal>
            <numRef>
              <f>a2定价!$B$53:$B$61</f>
              <numCache>
                <formatCode>General</formatCode>
                <ptCount val="9"/>
                <pt idx="0">
                  <v>0</v>
                </pt>
                <pt idx="1">
                  <v>0</v>
                </pt>
                <pt idx="2">
                  <v>0</v>
                </pt>
                <pt idx="3">
                  <v>0</v>
                </pt>
                <pt idx="4">
                  <v>0</v>
                </pt>
                <pt idx="5">
                  <v>0</v>
                </pt>
                <pt idx="6">
                  <v>0</v>
                </pt>
                <pt idx="7">
                  <v>0</v>
                </pt>
                <pt idx="8">
                  <v>0</v>
                </pt>
              </numCache>
            </numRef>
          </xVal>
          <yVal>
            <numRef>
              <f>a2定价!$C$53:$C$61</f>
              <numCache>
                <formatCode>General</formatCode>
                <ptCount val="9"/>
                <pt idx="0">
                  <v>0</v>
                </pt>
                <pt idx="1">
                  <v>0</v>
                </pt>
                <pt idx="2">
                  <v>0</v>
                </pt>
                <pt idx="3">
                  <v>0</v>
                </pt>
                <pt idx="4">
                  <v>0</v>
                </pt>
                <pt idx="5">
                  <v>0</v>
                </pt>
                <pt idx="6">
                  <v>0</v>
                </pt>
                <pt idx="7">
                  <v>0</v>
                </pt>
                <pt idx="8">
                  <v>0</v>
                </pt>
              </numCache>
            </numRef>
          </yVal>
          <smooth val="0"/>
        </ser>
        <dLbls>
          <showLegendKey val="0"/>
          <showVal val="0"/>
          <showCatName val="0"/>
          <showSerName val="0"/>
          <showPercent val="0"/>
          <showBubbleSize val="0"/>
        </dLbls>
        <axId val="972393055"/>
        <axId val="982858502"/>
      </scatterChart>
      <valAx>
        <axId val="972393055"/>
        <scaling>
          <orientation val="minMax"/>
        </scaling>
        <delete val="0"/>
        <axPos val="b"/>
        <majorGridlines>
          <spPr>
            <a:l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982858502"/>
        <crosses val="autoZero"/>
        <crossBetween val="midCat"/>
      </valAx>
      <valAx>
        <axId val="982858502"/>
        <scaling>
          <orientation val="minMax"/>
        </scaling>
        <delete val="0"/>
        <axPos val="l"/>
        <majorGridlines>
          <spPr>
            <a:l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972393055"/>
        <crosses val="autoZero"/>
        <crossBetween val="midCat"/>
      </valAx>
    </plotArea>
    <plotVisOnly val="1"/>
    <dispBlanksAs val="gap"/>
  </chart>
  <spPr>
    <a:solidFill>
      <a:schemeClr val="bg1"/>
    </a:solidFill>
    <a:ln w="9525" cap="flat" cmpd="sng" algn="ctr">
      <a:solidFill>
        <a:schemeClr val="tx1">
          <a:lumMod val="15000"/>
          <a:lumOff val="85000"/>
        </a:schemeClr>
      </a:solidFill>
      <a:prstDash val="solid"/>
      <a:round/>
    </a:ln>
  </spPr>
</chartSpace>
</file>

<file path=xl/charts/chart9.xml><?xml version="1.0" encoding="utf-8"?>
<chartSpace xmlns:a="http://schemas.openxmlformats.org/drawingml/2006/main" xmlns="http://schemas.openxmlformats.org/drawingml/2006/chart">
  <chart>
    <title>
      <tx>
        <rich>
          <a:bodyPr rot="0" spcFirstLastPara="1" vertOverflow="ellipsis" vert="horz" wrap="square" anchor="ctr" anchorCtr="1"/>
          <a:lstStyle/>
          <a:p>
            <a:pPr>
              <a:defRPr lang="zh-CN" sz="1400" b="0" i="0" strike="noStrike" kern="1200" spc="0" baseline="0">
                <a:solidFill>
                  <a:schemeClr val="tx1">
                    <a:lumMod val="65000"/>
                    <a:lumOff val="35000"/>
                  </a:schemeClr>
                </a:solidFill>
                <a:latin typeface="+mn-lt"/>
                <a:ea typeface="+mn-ea"/>
                <a:cs typeface="+mn-cs"/>
              </a:defRPr>
            </a:pPr>
            <a:r>
              <a:rPr lang="zh-CN" altLang="en-US"/>
              <a:t>需求增长趋势</a:t>
            </a:r>
            <a:endParaRPr lang="zh-CN" altLang="en-US" sz="1400" b="0" i="0" strike="noStrike" baseline="0">
              <a:solidFill>
                <a:srgbClr val="333333"/>
              </a:solidFill>
              <a:latin typeface="宋体" panose="02010600030101010101" pitchFamily="7" charset="-122"/>
              <a:ea typeface="宋体" panose="02010600030101010101" pitchFamily="7" charset="-122"/>
              <a:cs typeface="宋体" panose="02010600030101010101" pitchFamily="7" charset="-122"/>
            </a:endParaRPr>
          </a:p>
        </rich>
      </tx>
      <overlay val="0"/>
      <spPr>
        <a:noFill/>
        <a:ln>
          <a:noFill/>
          <a:prstDash val="solid"/>
        </a:ln>
      </spPr>
    </title>
    <plotArea>
      <layout/>
      <scatterChart>
        <scatterStyle val="lineMarker"/>
        <varyColors val="0"/>
        <ser>
          <idx val="0"/>
          <order val="0"/>
          <spPr>
            <a:ln w="19050" cap="rnd" cmpd="sng" algn="ctr">
              <a:solidFill>
                <a:schemeClr val="accent1"/>
              </a:solidFill>
              <a:prstDash val="solid"/>
              <a:round/>
            </a:ln>
          </spPr>
          <marker>
            <symbol val="circle"/>
            <size val="5"/>
            <spPr>
              <a:solidFill>
                <a:schemeClr val="accent1"/>
              </a:solidFill>
              <a:ln w="9525" cap="flat" cmpd="sng" algn="ctr">
                <a:solidFill>
                  <a:schemeClr val="accent1"/>
                </a:solidFill>
                <a:prstDash val="solid"/>
                <a:round/>
              </a:ln>
            </spPr>
          </marker>
          <xVal>
            <numRef>
              <f>a2定价!$K$33:$K$40</f>
              <numCache>
                <formatCode>General</formatCode>
                <ptCount val="8"/>
                <pt idx="0">
                  <v>1</v>
                </pt>
                <pt idx="1">
                  <v>2</v>
                </pt>
                <pt idx="2">
                  <v>3</v>
                </pt>
                <pt idx="3">
                  <v>4</v>
                </pt>
                <pt idx="4">
                  <v>5</v>
                </pt>
                <pt idx="5">
                  <v>6</v>
                </pt>
                <pt idx="6">
                  <v>7</v>
                </pt>
                <pt idx="7">
                  <v>8</v>
                </pt>
              </numCache>
            </numRef>
          </xVal>
          <yVal>
            <numRef>
              <f>a2定价!$L$33:$L$40</f>
              <numCache>
                <formatCode>General</formatCode>
                <ptCount val="8"/>
                <pt idx="0">
                  <v>0</v>
                </pt>
                <pt idx="1">
                  <v>0</v>
                </pt>
                <pt idx="2">
                  <v>0</v>
                </pt>
                <pt idx="3">
                  <v>0</v>
                </pt>
                <pt idx="4">
                  <v>0</v>
                </pt>
                <pt idx="5">
                  <v>0</v>
                </pt>
                <pt idx="6">
                  <v>0</v>
                </pt>
                <pt idx="7">
                  <v>0</v>
                </pt>
              </numCache>
            </numRef>
          </yVal>
          <smooth val="0"/>
        </ser>
        <dLbls>
          <showLegendKey val="0"/>
          <showVal val="0"/>
          <showCatName val="0"/>
          <showSerName val="0"/>
          <showPercent val="0"/>
          <showBubbleSize val="0"/>
        </dLbls>
        <axId val="601942188"/>
        <axId val="364103700"/>
      </scatterChart>
      <valAx>
        <axId val="601942188"/>
        <scaling>
          <orientation val="minMax"/>
        </scaling>
        <delete val="0"/>
        <axPos val="b"/>
        <majorGridlines>
          <spPr>
            <a:l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364103700"/>
        <crosses val="autoZero"/>
        <crossBetween val="midCat"/>
      </valAx>
      <valAx>
        <axId val="364103700"/>
        <scaling>
          <orientation val="minMax"/>
        </scaling>
        <delete val="0"/>
        <axPos val="l"/>
        <majorGridlines>
          <spPr>
            <a:l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601942188"/>
        <crosses val="autoZero"/>
        <crossBetween val="midCat"/>
      </valAx>
    </plotArea>
    <plotVisOnly val="1"/>
    <dispBlanksAs val="gap"/>
  </chart>
  <spPr>
    <a:solidFill>
      <a:schemeClr val="bg1"/>
    </a:solidFill>
    <a:ln w="9525" cap="flat" cmpd="sng" algn="ctr">
      <a:solidFill>
        <a:schemeClr val="tx1">
          <a:lumMod val="15000"/>
          <a:lumOff val="85000"/>
        </a:schemeClr>
      </a:solidFill>
      <a:prstDash val="solid"/>
      <a:round/>
    </a:ln>
  </spPr>
</chartSpace>
</file>

<file path=xl/charts/chart10.xml><?xml version="1.0" encoding="utf-8"?>
<chartSpace xmlns:a="http://schemas.openxmlformats.org/drawingml/2006/main" xmlns="http://schemas.openxmlformats.org/drawingml/2006/chart">
  <chart>
    <title>
      <tx>
        <rich>
          <a:bodyPr rot="0" spcFirstLastPara="1" vertOverflow="ellipsis" vert="horz" wrap="square" anchor="ctr" anchorCtr="1"/>
          <a:lstStyle/>
          <a:p>
            <a:pPr>
              <a:defRPr lang="zh-CN" sz="1400" b="0" i="0" strike="noStrike" kern="1200" spc="0" baseline="0">
                <a:solidFill>
                  <a:schemeClr val="tx1">
                    <a:lumMod val="65000"/>
                    <a:lumOff val="35000"/>
                  </a:schemeClr>
                </a:solidFill>
                <a:latin typeface="+mn-lt"/>
                <a:ea typeface="+mn-ea"/>
                <a:cs typeface="+mn-cs"/>
              </a:defRPr>
            </a:pPr>
            <a:r>
              <a:rPr lang="zh-CN" altLang="en-US"/>
              <a:t>均价曲线</a:t>
            </a:r>
            <a:endParaRPr lang="zh-CN" altLang="en-US" sz="1400" b="0" i="0" strike="noStrike" baseline="0">
              <a:solidFill>
                <a:srgbClr val="333333"/>
              </a:solidFill>
              <a:latin typeface="宋体" panose="02010600030101010101" pitchFamily="7" charset="-122"/>
              <a:ea typeface="宋体" panose="02010600030101010101" pitchFamily="7" charset="-122"/>
              <a:cs typeface="宋体" panose="02010600030101010101" pitchFamily="7" charset="-122"/>
            </a:endParaRPr>
          </a:p>
        </rich>
      </tx>
      <overlay val="0"/>
      <spPr>
        <a:noFill/>
        <a:ln>
          <a:noFill/>
          <a:prstDash val="solid"/>
        </a:ln>
      </spPr>
    </title>
    <plotArea>
      <layout/>
      <scatterChart>
        <scatterStyle val="lineMarker"/>
        <varyColors val="0"/>
        <ser>
          <idx val="0"/>
          <order val="0"/>
          <spPr>
            <a:ln w="28575" cap="rnd" cmpd="sng" algn="ctr">
              <a:noFill/>
              <a:prstDash val="solid"/>
              <a:round/>
            </a:ln>
          </spPr>
          <marker>
            <symbol val="circle"/>
            <size val="5"/>
            <spPr>
              <a:solidFill>
                <a:schemeClr val="accent1"/>
              </a:solidFill>
              <a:ln w="9525" cap="flat" cmpd="sng" algn="ctr">
                <a:solidFill>
                  <a:schemeClr val="accent1"/>
                </a:solidFill>
                <a:prstDash val="solid"/>
                <a:round/>
              </a:ln>
            </spPr>
          </marker>
          <trendline>
            <spPr>
              <a:ln w="19050" cap="rnd" cmpd="sng" algn="ctr">
                <a:solidFill>
                  <a:schemeClr val="accent1"/>
                </a:solidFill>
                <a:prstDash val="sysDot"/>
                <a:round/>
              </a:ln>
            </spPr>
            <trendlineType val="linear"/>
            <dispRSqr val="0"/>
            <dispEq val="0"/>
          </trendline>
          <xVal>
            <numRef>
              <f>a2定价!$L$33:$L$40</f>
              <numCache>
                <formatCode>General</formatCode>
                <ptCount val="8"/>
                <pt idx="0">
                  <v>0</v>
                </pt>
                <pt idx="1">
                  <v>0</v>
                </pt>
                <pt idx="2">
                  <v>0</v>
                </pt>
                <pt idx="3">
                  <v>0</v>
                </pt>
                <pt idx="4">
                  <v>0</v>
                </pt>
                <pt idx="5">
                  <v>0</v>
                </pt>
                <pt idx="6">
                  <v>0</v>
                </pt>
                <pt idx="7">
                  <v>0</v>
                </pt>
              </numCache>
            </numRef>
          </xVal>
          <yVal>
            <numRef>
              <f>a2定价!$M$33:$M$40</f>
              <numCache>
                <formatCode>General</formatCode>
                <ptCount val="8"/>
                <pt idx="0">
                  <v>0</v>
                </pt>
                <pt idx="1">
                  <v>0</v>
                </pt>
                <pt idx="2">
                  <v>0</v>
                </pt>
                <pt idx="3">
                  <v>0</v>
                </pt>
                <pt idx="4">
                  <v>0</v>
                </pt>
                <pt idx="5">
                  <v>0</v>
                </pt>
                <pt idx="6">
                  <v>0</v>
                </pt>
                <pt idx="7">
                  <v>0</v>
                </pt>
              </numCache>
            </numRef>
          </yVal>
          <smooth val="0"/>
        </ser>
        <dLbls>
          <showLegendKey val="0"/>
          <showVal val="0"/>
          <showCatName val="0"/>
          <showSerName val="0"/>
          <showPercent val="0"/>
          <showBubbleSize val="0"/>
        </dLbls>
        <axId val="806746755"/>
        <axId val="57666037"/>
      </scatterChart>
      <valAx>
        <axId val="806746755"/>
        <scaling>
          <orientation val="minMax"/>
        </scaling>
        <delete val="0"/>
        <axPos val="b"/>
        <majorGridlines>
          <spPr>
            <a:l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57666037"/>
        <crosses val="autoZero"/>
        <crossBetween val="midCat"/>
      </valAx>
      <valAx>
        <axId val="57666037"/>
        <scaling>
          <orientation val="minMax"/>
        </scaling>
        <delete val="0"/>
        <axPos val="l"/>
        <majorGridlines>
          <spPr>
            <a:l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806746755"/>
        <crosses val="autoZero"/>
        <crossBetween val="midCat"/>
      </valAx>
    </plotArea>
    <plotVisOnly val="1"/>
    <dispBlanksAs val="gap"/>
  </chart>
  <spPr>
    <a:solidFill>
      <a:schemeClr val="bg1"/>
    </a:solidFill>
    <a:ln w="9525" cap="flat" cmpd="sng" algn="ctr">
      <a:solidFill>
        <a:schemeClr val="tx1">
          <a:lumMod val="15000"/>
          <a:lumOff val="85000"/>
        </a:schemeClr>
      </a:solidFill>
      <a:prstDash val="solid"/>
      <a:round/>
    </a:ln>
  </spPr>
</chartSpace>
</file>

<file path=xl/charts/chart11.xml><?xml version="1.0" encoding="utf-8"?>
<chartSpace xmlns:a="http://schemas.openxmlformats.org/drawingml/2006/main" xmlns="http://schemas.openxmlformats.org/drawingml/2006/chart">
  <chart>
    <plotArea>
      <layout/>
      <scatterChart>
        <scatterStyle val="lineMarker"/>
        <varyColors val="0"/>
        <ser>
          <idx val="0"/>
          <order val="0"/>
          <tx>
            <v>第一期</v>
          </tx>
          <spPr>
            <a:ln w="25400" cap="rnd" cmpd="sng" algn="ctr">
              <a:noFill/>
              <a:prstDash val="solid"/>
              <a:round/>
            </a:ln>
          </spPr>
          <marker>
            <symbol val="circle"/>
            <size val="5"/>
            <spPr>
              <a:solidFill>
                <a:schemeClr val="accent1"/>
              </a:solidFill>
              <a:ln w="9525" cap="flat" cmpd="sng" algn="ctr">
                <a:solidFill>
                  <a:schemeClr val="accent1"/>
                </a:solidFill>
                <a:prstDash val="solid"/>
                <a:round/>
              </a:ln>
            </spPr>
          </marker>
          <trendline>
            <spPr>
              <a:ln w="19050" cap="rnd" cmpd="sng" algn="ctr">
                <a:solidFill>
                  <a:schemeClr val="accent1"/>
                </a:solidFill>
                <a:prstDash val="sysDot"/>
                <a:round/>
              </a:ln>
            </spPr>
            <trendlineType val="linear"/>
            <dispRSqr val="0"/>
            <dispEq val="0"/>
          </trendline>
          <xVal>
            <numRef>
              <f>a3定价!$C$3:$C$22</f>
              <numCache>
                <formatCode>#,##0</formatCode>
                <ptCount val="20"/>
                <pt idx="0">
                  <v>0</v>
                </pt>
                <pt idx="1">
                  <v>0</v>
                </pt>
                <pt idx="2">
                  <v>0</v>
                </pt>
                <pt idx="3">
                  <v>0</v>
                </pt>
                <pt idx="4">
                  <v>0</v>
                </pt>
                <pt idx="5">
                  <v>0</v>
                </pt>
                <pt idx="6">
                  <v>0</v>
                </pt>
                <pt idx="7">
                  <v>0</v>
                </pt>
                <pt idx="8">
                  <v>0</v>
                </pt>
                <pt idx="9">
                  <v>0</v>
                </pt>
                <pt idx="10">
                  <v>0</v>
                </pt>
                <pt idx="11">
                  <v>0</v>
                </pt>
                <pt idx="14">
                  <v>0</v>
                </pt>
                <pt idx="15">
                  <v>0</v>
                </pt>
                <pt idx="16">
                  <v>0</v>
                </pt>
              </numCache>
            </numRef>
          </xVal>
          <yVal>
            <numRef>
              <f>a3定价!$B$3:$B$22</f>
              <numCache>
                <formatCode>#,##0</formatCode>
                <ptCount val="20"/>
                <pt idx="0">
                  <v>0</v>
                </pt>
                <pt idx="1">
                  <v>0</v>
                </pt>
                <pt idx="2">
                  <v>0</v>
                </pt>
                <pt idx="3">
                  <v>0</v>
                </pt>
                <pt idx="4">
                  <v>0</v>
                </pt>
                <pt idx="5">
                  <v>0</v>
                </pt>
                <pt idx="6">
                  <v>0</v>
                </pt>
                <pt idx="7">
                  <v>0</v>
                </pt>
                <pt idx="8">
                  <v>0</v>
                </pt>
                <pt idx="9">
                  <v>0</v>
                </pt>
                <pt idx="10">
                  <v>0</v>
                </pt>
                <pt idx="11">
                  <v>0</v>
                </pt>
                <pt idx="14">
                  <v>0</v>
                </pt>
                <pt idx="15">
                  <v>0</v>
                </pt>
                <pt idx="16">
                  <v>0</v>
                </pt>
              </numCache>
            </numRef>
          </yVal>
          <smooth val="0"/>
        </ser>
        <ser>
          <idx val="1"/>
          <order val="1"/>
          <tx>
            <v>第二期</v>
          </tx>
          <spPr>
            <a:ln w="25400" cap="rnd" cmpd="sng" algn="ctr">
              <a:noFill/>
              <a:prstDash val="solid"/>
              <a:round/>
            </a:ln>
          </spPr>
          <marker>
            <symbol val="circle"/>
            <size val="5"/>
            <spPr>
              <a:solidFill>
                <a:schemeClr val="accent2"/>
              </a:solidFill>
              <a:ln w="9525" cap="flat" cmpd="sng" algn="ctr">
                <a:solidFill>
                  <a:schemeClr val="accent2"/>
                </a:solidFill>
                <a:prstDash val="solid"/>
                <a:round/>
              </a:ln>
            </spPr>
          </marker>
          <trendline>
            <spPr>
              <a:ln w="19050" cap="rnd" cmpd="sng" algn="ctr">
                <a:solidFill>
                  <a:schemeClr val="accent2"/>
                </a:solidFill>
                <a:prstDash val="sysDot"/>
                <a:round/>
              </a:ln>
            </spPr>
            <trendlineType val="linear"/>
            <dispRSqr val="0"/>
            <dispEq val="0"/>
          </trendline>
          <xVal>
            <numRef>
              <f>a3定价!$E$3:$E$22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xVal>
          <yVal>
            <numRef>
              <f>a3定价!$D$3:$D$22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yVal>
          <smooth val="0"/>
        </ser>
        <ser>
          <idx val="2"/>
          <order val="2"/>
          <tx>
            <v>第三期</v>
          </tx>
          <spPr>
            <a:ln w="25400" cap="rnd" cmpd="sng" algn="ctr">
              <a:noFill/>
              <a:prstDash val="solid"/>
              <a:round/>
            </a:ln>
          </spPr>
          <marker>
            <symbol val="circle"/>
            <size val="5"/>
            <spPr>
              <a:solidFill>
                <a:schemeClr val="accent3"/>
              </a:solidFill>
              <a:ln w="9525" cap="flat" cmpd="sng" algn="ctr">
                <a:solidFill>
                  <a:schemeClr val="accent3"/>
                </a:solidFill>
                <a:prstDash val="solid"/>
                <a:round/>
              </a:ln>
            </spPr>
          </marker>
          <trendline>
            <spPr>
              <a:ln w="19050" cap="rnd" cmpd="sng" algn="ctr">
                <a:solidFill>
                  <a:schemeClr val="accent3"/>
                </a:solidFill>
                <a:prstDash val="sysDot"/>
                <a:round/>
              </a:ln>
            </spPr>
            <trendlineType val="linear"/>
            <dispRSqr val="0"/>
            <dispEq val="0"/>
          </trendline>
          <xVal>
            <numRef>
              <f>a3定价!$G$3:$G$22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xVal>
          <yVal>
            <numRef>
              <f>a3定价!$F$3:$F$22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yVal>
          <smooth val="0"/>
        </ser>
        <ser>
          <idx val="3"/>
          <order val="3"/>
          <tx>
            <v>第四期</v>
          </tx>
          <spPr>
            <a:ln w="25400" cap="rnd" cmpd="sng" algn="ctr">
              <a:noFill/>
              <a:prstDash val="solid"/>
              <a:round/>
            </a:ln>
          </spPr>
          <marker>
            <symbol val="circle"/>
            <size val="5"/>
            <spPr>
              <a:solidFill>
                <a:schemeClr val="accent4"/>
              </a:solidFill>
              <a:ln w="9525" cap="flat" cmpd="sng" algn="ctr">
                <a:solidFill>
                  <a:schemeClr val="accent4"/>
                </a:solidFill>
                <a:prstDash val="solid"/>
                <a:round/>
              </a:ln>
            </spPr>
          </marker>
          <trendline>
            <spPr>
              <a:ln w="19050" cap="rnd" cmpd="sng" algn="ctr">
                <a:solidFill>
                  <a:schemeClr val="accent4"/>
                </a:solidFill>
                <a:prstDash val="sysDot"/>
                <a:round/>
              </a:ln>
            </spPr>
            <trendlineType val="linear"/>
            <dispRSqr val="0"/>
            <dispEq val="0"/>
          </trendline>
          <xVal>
            <numRef>
              <f>a3定价!$I$3:$I$22</f>
              <numCache>
                <formatCode>#,##0</formatCode>
                <ptCount val="20"/>
                <pt idx="1">
                  <v>0</v>
                </pt>
                <pt idx="2">
                  <v>0</v>
                </pt>
                <pt idx="3">
                  <v>0</v>
                </pt>
                <pt idx="4">
                  <v>0</v>
                </pt>
                <pt idx="5">
                  <v>0</v>
                </pt>
                <pt idx="6">
                  <v>0</v>
                </pt>
                <pt idx="7">
                  <v>0</v>
                </pt>
                <pt idx="8">
                  <v>0</v>
                </pt>
                <pt idx="9">
                  <v>0</v>
                </pt>
                <pt idx="10">
                  <v>0</v>
                </pt>
                <pt idx="11">
                  <v>0</v>
                </pt>
                <pt idx="12">
                  <v>0</v>
                </pt>
                <pt idx="13">
                  <v>0</v>
                </pt>
                <pt idx="14">
                  <v>0</v>
                </pt>
                <pt idx="15">
                  <v>0</v>
                </pt>
                <pt idx="16">
                  <v>0</v>
                </pt>
              </numCache>
            </numRef>
          </xVal>
          <yVal>
            <numRef>
              <f>a3定价!$H$3:$H$22</f>
              <numCache>
                <formatCode>#,##0</formatCode>
                <ptCount val="20"/>
                <pt idx="1">
                  <v>0</v>
                </pt>
                <pt idx="2">
                  <v>0</v>
                </pt>
                <pt idx="3">
                  <v>0</v>
                </pt>
                <pt idx="4">
                  <v>0</v>
                </pt>
                <pt idx="5">
                  <v>0</v>
                </pt>
                <pt idx="6">
                  <v>0</v>
                </pt>
                <pt idx="7">
                  <v>0</v>
                </pt>
                <pt idx="8">
                  <v>0</v>
                </pt>
                <pt idx="9">
                  <v>0</v>
                </pt>
                <pt idx="10">
                  <v>0</v>
                </pt>
                <pt idx="11">
                  <v>0</v>
                </pt>
                <pt idx="12">
                  <v>0</v>
                </pt>
                <pt idx="13">
                  <v>0</v>
                </pt>
                <pt idx="14">
                  <v>0</v>
                </pt>
                <pt idx="15">
                  <v>0</v>
                </pt>
                <pt idx="16">
                  <v>0</v>
                </pt>
              </numCache>
            </numRef>
          </yVal>
          <smooth val="0"/>
        </ser>
        <ser>
          <idx val="4"/>
          <order val="4"/>
          <tx>
            <v>第五期</v>
          </tx>
          <spPr>
            <a:ln w="25400" cap="rnd" cmpd="sng" algn="ctr">
              <a:noFill/>
              <a:prstDash val="solid"/>
              <a:round/>
            </a:ln>
          </spPr>
          <marker>
            <symbol val="circle"/>
            <size val="5"/>
            <spPr>
              <a:solidFill>
                <a:schemeClr val="accent5"/>
              </a:solidFill>
              <a:ln w="9525" cap="flat" cmpd="sng" algn="ctr">
                <a:solidFill>
                  <a:schemeClr val="accent5"/>
                </a:solidFill>
                <a:prstDash val="solid"/>
                <a:round/>
              </a:ln>
            </spPr>
          </marker>
          <trendline>
            <spPr>
              <a:ln w="19050" cap="rnd" cmpd="sng" algn="ctr">
                <a:solidFill>
                  <a:schemeClr val="accent5"/>
                </a:solidFill>
                <a:prstDash val="sysDot"/>
                <a:round/>
              </a:ln>
            </spPr>
            <trendlineType val="linear"/>
            <dispRSqr val="0"/>
            <dispEq val="0"/>
          </trendline>
          <xVal>
            <numRef>
              <f>a3定价!$K$3:$K$22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xVal>
          <yVal>
            <numRef>
              <f>a3定价!$J$3:$J$22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yVal>
          <smooth val="0"/>
        </ser>
        <ser>
          <idx val="5"/>
          <order val="5"/>
          <tx>
            <v>第六期</v>
          </tx>
          <spPr>
            <a:ln w="25400" cap="rnd" cmpd="sng" algn="ctr">
              <a:noFill/>
              <a:prstDash val="solid"/>
              <a:round/>
            </a:ln>
          </spPr>
          <marker>
            <symbol val="circle"/>
            <size val="5"/>
            <spPr>
              <a:solidFill>
                <a:schemeClr val="accent6"/>
              </a:solidFill>
              <a:ln w="9525" cap="flat" cmpd="sng" algn="ctr">
                <a:solidFill>
                  <a:schemeClr val="accent6"/>
                </a:solidFill>
                <a:prstDash val="solid"/>
                <a:round/>
              </a:ln>
            </spPr>
          </marker>
          <trendline>
            <spPr>
              <a:ln w="19050" cap="rnd" cmpd="sng" algn="ctr">
                <a:solidFill>
                  <a:schemeClr val="accent6"/>
                </a:solidFill>
                <a:prstDash val="sysDot"/>
                <a:round/>
              </a:ln>
            </spPr>
            <trendlineType val="linear"/>
            <dispRSqr val="0"/>
            <dispEq val="0"/>
          </trendline>
          <xVal>
            <numRef>
              <f>a3定价!$M$3:$M$22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xVal>
          <yVal>
            <numRef>
              <f>a3定价!$L$3:$L$22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yVal>
          <smooth val="0"/>
        </ser>
        <ser>
          <idx val="6"/>
          <order val="6"/>
          <tx>
            <v>第七期</v>
          </tx>
          <spPr>
            <a:ln w="25400" cap="rnd" cmpd="sng" algn="ctr">
              <a:noFill/>
              <a:prstDash val="solid"/>
              <a:round/>
            </a:ln>
          </spPr>
          <marker>
            <symbol val="circle"/>
            <size val="5"/>
            <spPr>
              <a:solidFill>
                <a:schemeClr val="accent1">
                  <a:lumMod val="60000"/>
                </a:schemeClr>
              </a:solidFill>
              <a:ln w="9525" cap="flat" cmpd="sng" algn="ctr">
                <a:solidFill>
                  <a:schemeClr val="accent1">
                    <a:lumMod val="60000"/>
                  </a:schemeClr>
                </a:solidFill>
                <a:prstDash val="solid"/>
                <a:round/>
              </a:ln>
            </spPr>
          </marker>
          <trendline>
            <spPr>
              <a:ln w="19050" cap="rnd" cmpd="sng" algn="ctr">
                <a:solidFill>
                  <a:schemeClr val="accent1">
                    <a:lumMod val="60000"/>
                  </a:schemeClr>
                </a:solidFill>
                <a:prstDash val="sysDot"/>
                <a:round/>
              </a:ln>
            </spPr>
            <trendlineType val="linear"/>
            <dispRSqr val="0"/>
            <dispEq val="0"/>
          </trendline>
          <xVal>
            <numRef>
              <f>a3定价!$O$3:$O$22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xVal>
          <yVal>
            <numRef>
              <f>a3定价!$N$3:$N$22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yVal>
          <smooth val="0"/>
        </ser>
        <ser>
          <idx val="7"/>
          <order val="7"/>
          <tx>
            <v>第八期</v>
          </tx>
          <spPr>
            <a:ln w="25400" cap="rnd" cmpd="sng" algn="ctr">
              <a:noFill/>
              <a:prstDash val="solid"/>
              <a:round/>
            </a:ln>
          </spPr>
          <marker>
            <symbol val="circle"/>
            <size val="5"/>
            <spPr>
              <a:solidFill>
                <a:schemeClr val="accent2">
                  <a:lumMod val="60000"/>
                </a:schemeClr>
              </a:solidFill>
              <a:ln w="9525" cap="flat" cmpd="sng" algn="ctr">
                <a:solidFill>
                  <a:schemeClr val="accent2">
                    <a:lumMod val="60000"/>
                  </a:schemeClr>
                </a:solidFill>
                <a:prstDash val="solid"/>
                <a:round/>
              </a:ln>
            </spPr>
          </marker>
          <xVal>
            <numRef>
              <f>a3定价!$Q$3:$Q$22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xVal>
          <yVal>
            <numRef>
              <f>a3定价!$P$3:$P$22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yVal>
          <smooth val="0"/>
        </ser>
        <dLbls>
          <showLegendKey val="0"/>
          <showVal val="0"/>
          <showCatName val="0"/>
          <showSerName val="0"/>
          <showPercent val="0"/>
          <showBubbleSize val="0"/>
        </dLbls>
        <axId val="192889797"/>
        <axId val="492037806"/>
      </scatterChart>
      <valAx>
        <axId val="192889797"/>
        <scaling>
          <orientation val="minMax"/>
          <min val="3000"/>
        </scaling>
        <delete val="0"/>
        <axPos val="b"/>
        <majorGridlines>
          <spPr>
            <a:ln w="9525" cap="flat" cmpd="sng" algn="ctr">
              <a:solidFill>
                <a:schemeClr val="tx1">
                  <a:lumMod val="15000"/>
                  <a:lumOff val="85000"/>
                </a:schemeClr>
              </a:solidFill>
              <a:prstDash val="solid"/>
              <a:round/>
            </a:ln>
          </spPr>
        </majorGridlines>
        <numFmt formatCode="#,##0"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492037806"/>
        <crosses val="autoZero"/>
        <crossBetween val="midCat"/>
      </valAx>
      <valAx>
        <axId val="492037806"/>
        <scaling>
          <orientation val="minMax"/>
        </scaling>
        <delete val="0"/>
        <axPos val="l"/>
        <majorGridlines>
          <spPr>
            <a:ln w="9525" cap="flat" cmpd="sng" algn="ctr">
              <a:solidFill>
                <a:schemeClr val="tx1">
                  <a:lumMod val="15000"/>
                  <a:lumOff val="85000"/>
                </a:schemeClr>
              </a:solidFill>
              <a:prstDash val="solid"/>
              <a:round/>
            </a:ln>
          </spPr>
        </majorGridlines>
        <numFmt formatCode="#,##0"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192889797"/>
        <crosses val="autoZero"/>
        <crossBetween val="midCat"/>
      </valAx>
    </plotArea>
    <legend>
      <legendPos val="r"/>
      <overlay val="0"/>
      <spPr>
        <a:noFill/>
        <a:ln>
          <a:noFill/>
          <a:prstDash val="solid"/>
        </a:ln>
      </spPr>
      <txPr>
        <a:bodyPr rot="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legend>
    <plotVisOnly val="1"/>
    <dispBlanksAs val="gap"/>
  </chart>
  <spPr>
    <a:solidFill>
      <a:schemeClr val="bg1"/>
    </a:solidFill>
    <a:ln w="9525" cap="flat" cmpd="sng" algn="ctr">
      <a:solidFill>
        <a:schemeClr val="tx1">
          <a:lumMod val="15000"/>
          <a:lumOff val="85000"/>
        </a:schemeClr>
      </a:solidFill>
      <a:prstDash val="solid"/>
      <a:round/>
    </a:ln>
  </spPr>
</chartSpace>
</file>

<file path=xl/charts/chart12.xml><?xml version="1.0" encoding="utf-8"?>
<chartSpace xmlns:a="http://schemas.openxmlformats.org/drawingml/2006/main" xmlns="http://schemas.openxmlformats.org/drawingml/2006/chart">
  <chart>
    <title>
      <tx>
        <rich>
          <a:bodyPr rot="0" spcFirstLastPara="1" vertOverflow="ellipsis" vert="horz" wrap="square" anchor="ctr" anchorCtr="1"/>
          <a:lstStyle/>
          <a:p>
            <a:pPr>
              <a:defRPr lang="zh-CN" sz="1400" b="0" i="0" strike="noStrike" kern="1200" spc="0" baseline="0">
                <a:solidFill>
                  <a:schemeClr val="tx1">
                    <a:lumMod val="65000"/>
                    <a:lumOff val="35000"/>
                  </a:schemeClr>
                </a:solidFill>
                <a:latin typeface="+mn-lt"/>
                <a:ea typeface="+mn-ea"/>
                <a:cs typeface="+mn-cs"/>
              </a:defRPr>
            </a:pPr>
            <a:r>
              <a:rPr lang="zh-CN" altLang="en-US"/>
              <a:t>价格系数（图一）</a:t>
            </a:r>
            <a:endParaRPr lang="zh-CN" altLang="en-US" sz="1400" b="0" i="0" strike="noStrike" baseline="0">
              <a:solidFill>
                <a:srgbClr val="333333"/>
              </a:solidFill>
              <a:latin typeface="宋体" panose="02010600030101010101" pitchFamily="7" charset="-122"/>
              <a:ea typeface="宋体" panose="02010600030101010101" pitchFamily="7" charset="-122"/>
              <a:cs typeface="宋体" panose="02010600030101010101" pitchFamily="7" charset="-122"/>
            </a:endParaRPr>
          </a:p>
        </rich>
      </tx>
      <overlay val="0"/>
      <spPr>
        <a:noFill/>
        <a:ln>
          <a:noFill/>
          <a:prstDash val="solid"/>
        </a:ln>
      </spPr>
    </title>
    <plotArea>
      <layout/>
      <scatterChart>
        <scatterStyle val="lineMarker"/>
        <varyColors val="0"/>
        <ser>
          <idx val="0"/>
          <order val="0"/>
          <spPr>
            <a:ln w="19050" cap="rnd" cmpd="sng" algn="ctr">
              <a:solidFill>
                <a:schemeClr val="accent1"/>
              </a:solidFill>
              <a:prstDash val="solid"/>
              <a:round/>
            </a:ln>
          </spPr>
          <marker>
            <symbol val="circle"/>
            <size val="5"/>
            <spPr>
              <a:solidFill>
                <a:schemeClr val="accent1"/>
              </a:solidFill>
              <a:ln w="9525" cap="flat" cmpd="sng" algn="ctr">
                <a:solidFill>
                  <a:schemeClr val="accent1"/>
                </a:solidFill>
                <a:prstDash val="solid"/>
                <a:round/>
              </a:ln>
            </spPr>
          </marker>
          <trendline>
            <spPr>
              <a:ln w="19050" cap="rnd" cmpd="sng" algn="ctr">
                <a:solidFill>
                  <a:schemeClr val="accent1"/>
                </a:solidFill>
                <a:prstDash val="sysDot"/>
                <a:round/>
              </a:ln>
            </spPr>
            <trendlineType val="linear"/>
            <dispRSqr val="0"/>
            <dispEq val="1"/>
            <trendlineLbl>
              <layout>
                <manualLayout>
                  <wMode val="factor"/>
                  <hMode val="factor"/>
                  <x val="-0.695133129396694"/>
                  <y val="-0.780929420186113"/>
                </manualLayout>
              </layout>
              <numFmt formatCode="General" sourceLinked="0"/>
              <spPr>
                <a:noFill/>
                <a:ln>
                  <a:noFill/>
                  <a:prstDash val="solid"/>
                </a:ln>
              </spPr>
              <txPr>
                <a:bodyPr rot="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trendlineLbl>
          </trendline>
          <xVal>
            <numRef>
              <f>a3定价!$A$53:$A$61</f>
              <numCache>
                <formatCode>General</formatCode>
                <ptCount val="9"/>
                <pt idx="0">
                  <v>0</v>
                </pt>
                <pt idx="1">
                  <v>1</v>
                </pt>
                <pt idx="2">
                  <v>2</v>
                </pt>
                <pt idx="3">
                  <v>3</v>
                </pt>
                <pt idx="4">
                  <v>4</v>
                </pt>
                <pt idx="5">
                  <v>5</v>
                </pt>
                <pt idx="6">
                  <v>6</v>
                </pt>
                <pt idx="7">
                  <v>7</v>
                </pt>
                <pt idx="8">
                  <v>8</v>
                </pt>
              </numCache>
            </numRef>
          </xVal>
          <yVal>
            <numRef>
              <f>a3定价!$B$53:$B$61</f>
              <numCache>
                <formatCode>General</formatCode>
                <ptCount val="9"/>
                <pt idx="0">
                  <v>0</v>
                </pt>
                <pt idx="1">
                  <v>0</v>
                </pt>
                <pt idx="2">
                  <v>0</v>
                </pt>
                <pt idx="3">
                  <v>0</v>
                </pt>
                <pt idx="4">
                  <v>0</v>
                </pt>
                <pt idx="5">
                  <v>0</v>
                </pt>
                <pt idx="6">
                  <v>0</v>
                </pt>
                <pt idx="7">
                  <v>0</v>
                </pt>
                <pt idx="8">
                  <v>0</v>
                </pt>
              </numCache>
            </numRef>
          </yVal>
          <smooth val="0"/>
        </ser>
        <dLbls>
          <showLegendKey val="0"/>
          <showVal val="0"/>
          <showCatName val="0"/>
          <showSerName val="0"/>
          <showPercent val="0"/>
          <showBubbleSize val="0"/>
        </dLbls>
        <axId val="265859934"/>
        <axId val="157317270"/>
      </scatterChart>
      <valAx>
        <axId val="265859934"/>
        <scaling>
          <orientation val="minMax"/>
        </scaling>
        <delete val="0"/>
        <axPos val="b"/>
        <majorGridlines>
          <spPr>
            <a:l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157317270"/>
        <crosses val="autoZero"/>
        <crossBetween val="midCat"/>
      </valAx>
      <valAx>
        <axId val="157317270"/>
        <scaling>
          <orientation val="minMax"/>
        </scaling>
        <delete val="0"/>
        <axPos val="l"/>
        <majorGridlines>
          <spPr>
            <a:l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265859934"/>
        <crosses val="autoZero"/>
        <crossBetween val="midCat"/>
      </valAx>
    </plotArea>
    <plotVisOnly val="1"/>
    <dispBlanksAs val="gap"/>
  </chart>
  <spPr>
    <a:solidFill>
      <a:schemeClr val="bg1"/>
    </a:solidFill>
    <a:ln w="9525" cap="flat" cmpd="sng" algn="ctr">
      <a:solidFill>
        <a:schemeClr val="tx1">
          <a:lumMod val="15000"/>
          <a:lumOff val="85000"/>
        </a:schemeClr>
      </a:solidFill>
      <a:prstDash val="solid"/>
      <a:round/>
    </a:ln>
  </spPr>
</chartSpace>
</file>

<file path=xl/charts/chart13.xml><?xml version="1.0" encoding="utf-8"?>
<chartSpace xmlns:a="http://schemas.openxmlformats.org/drawingml/2006/main" xmlns="http://schemas.openxmlformats.org/drawingml/2006/chart">
  <chart>
    <title>
      <tx>
        <rich>
          <a:bodyPr rot="0" spcFirstLastPara="1" vertOverflow="ellipsis" vert="horz" wrap="square" anchor="ctr" anchorCtr="1"/>
          <a:lstStyle/>
          <a:p>
            <a:pPr>
              <a:defRPr lang="zh-CN" sz="1400" b="0" i="0" strike="noStrike" kern="1200" spc="0" baseline="0">
                <a:solidFill>
                  <a:schemeClr val="tx1">
                    <a:lumMod val="65000"/>
                    <a:lumOff val="35000"/>
                  </a:schemeClr>
                </a:solidFill>
                <a:latin typeface="+mn-lt"/>
                <a:ea typeface="+mn-ea"/>
                <a:cs typeface="+mn-cs"/>
              </a:defRPr>
            </a:pPr>
            <a:r>
              <a:rPr lang="zh-CN" altLang="en-US" sz="1400" b="0" i="0" strike="noStrike" baseline="0">
                <a:solidFill>
                  <a:srgbClr val="333333"/>
                </a:solidFill>
                <a:latin typeface="宋体" panose="02010600030101010101" pitchFamily="7" charset="-122"/>
                <a:ea typeface="宋体" panose="02010600030101010101" pitchFamily="7" charset="-122"/>
                <a:cs typeface="宋体" panose="02010600030101010101" pitchFamily="7" charset="-122"/>
              </a:rPr>
              <a:t>价格系数</a:t>
            </a:r>
            <a:r>
              <a:rPr lang="en-US" altLang="zh-CN" sz="1400" b="0" i="0" strike="noStrike" baseline="0">
                <a:solidFill>
                  <a:srgbClr val="333333"/>
                </a:solidFill>
                <a:latin typeface="Calibri" panose="020F0502020204030204" pitchFamily="2" charset="0"/>
                <a:ea typeface="Calibri" panose="020F0502020204030204" pitchFamily="2" charset="0"/>
                <a:cs typeface="Calibri" panose="020F0502020204030204" pitchFamily="2" charset="0"/>
              </a:rPr>
              <a:t>——</a:t>
            </a:r>
            <a:r>
              <a:rPr lang="zh-CN" altLang="en-US" sz="1400" b="0" i="0" strike="noStrike" baseline="0">
                <a:solidFill>
                  <a:srgbClr val="333333"/>
                </a:solidFill>
                <a:latin typeface="宋体" panose="02010600030101010101" pitchFamily="7" charset="-122"/>
                <a:ea typeface="宋体" panose="02010600030101010101" pitchFamily="7" charset="-122"/>
                <a:cs typeface="宋体" panose="02010600030101010101" pitchFamily="7" charset="-122"/>
              </a:rPr>
              <a:t>截距折线图</a:t>
            </a:r>
            <a:endParaRPr lang="zh-CN" altLang="en-US" sz="1100" b="0" i="0" strike="noStrike" baseline="0">
              <a:solidFill>
                <a:srgbClr val="000000"/>
              </a:solidFill>
              <a:latin typeface="宋体" panose="02010600030101010101" pitchFamily="7" charset="-122"/>
              <a:ea typeface="宋体" panose="02010600030101010101" pitchFamily="7" charset="-122"/>
              <a:cs typeface="宋体" panose="02010600030101010101" pitchFamily="7" charset="-122"/>
            </a:endParaRPr>
          </a:p>
        </rich>
      </tx>
      <overlay val="0"/>
      <spPr>
        <a:noFill/>
        <a:ln>
          <a:noFill/>
          <a:prstDash val="solid"/>
        </a:ln>
      </spPr>
    </title>
    <plotArea>
      <layout/>
      <scatterChart>
        <scatterStyle val="lineMarker"/>
        <varyColors val="0"/>
        <ser>
          <idx val="0"/>
          <order val="0"/>
          <spPr>
            <a:ln w="19050" cap="rnd" cmpd="sng" algn="ctr">
              <a:solidFill>
                <a:schemeClr val="accent1"/>
              </a:solidFill>
              <a:prstDash val="solid"/>
              <a:round/>
            </a:ln>
          </spPr>
          <marker>
            <symbol val="circle"/>
            <size val="5"/>
            <spPr>
              <a:solidFill>
                <a:schemeClr val="accent1"/>
              </a:solidFill>
              <a:ln w="9525" cap="flat" cmpd="sng" algn="ctr">
                <a:solidFill>
                  <a:schemeClr val="accent1"/>
                </a:solidFill>
                <a:prstDash val="solid"/>
                <a:round/>
              </a:ln>
            </spPr>
          </marker>
          <trendline>
            <spPr>
              <a:ln w="19050" cap="rnd" cmpd="sng" algn="ctr">
                <a:solidFill>
                  <a:schemeClr val="accent1"/>
                </a:solidFill>
                <a:prstDash val="sysDot"/>
                <a:round/>
              </a:ln>
            </spPr>
            <trendlineType val="linear"/>
            <dispRSqr val="0"/>
            <dispEq val="0"/>
          </trendline>
          <xVal>
            <numRef>
              <f>a3定价!$B$53:$B$61</f>
              <numCache>
                <formatCode>General</formatCode>
                <ptCount val="9"/>
                <pt idx="0">
                  <v>0</v>
                </pt>
                <pt idx="1">
                  <v>0</v>
                </pt>
                <pt idx="2">
                  <v>0</v>
                </pt>
                <pt idx="3">
                  <v>0</v>
                </pt>
                <pt idx="4">
                  <v>0</v>
                </pt>
                <pt idx="5">
                  <v>0</v>
                </pt>
                <pt idx="6">
                  <v>0</v>
                </pt>
                <pt idx="7">
                  <v>0</v>
                </pt>
                <pt idx="8">
                  <v>0</v>
                </pt>
              </numCache>
            </numRef>
          </xVal>
          <yVal>
            <numRef>
              <f>a3定价!$C$53:$C$61</f>
              <numCache>
                <formatCode>General</formatCode>
                <ptCount val="9"/>
                <pt idx="0">
                  <v>0</v>
                </pt>
                <pt idx="1">
                  <v>0</v>
                </pt>
                <pt idx="2">
                  <v>0</v>
                </pt>
                <pt idx="3">
                  <v>0</v>
                </pt>
                <pt idx="4">
                  <v>0</v>
                </pt>
                <pt idx="5">
                  <v>0</v>
                </pt>
                <pt idx="6">
                  <v>0</v>
                </pt>
                <pt idx="7">
                  <v>0</v>
                </pt>
                <pt idx="8">
                  <v>0</v>
                </pt>
              </numCache>
            </numRef>
          </yVal>
          <smooth val="0"/>
        </ser>
        <dLbls>
          <showLegendKey val="0"/>
          <showVal val="0"/>
          <showCatName val="0"/>
          <showSerName val="0"/>
          <showPercent val="0"/>
          <showBubbleSize val="0"/>
        </dLbls>
        <axId val="906259641"/>
        <axId val="439260777"/>
      </scatterChart>
      <valAx>
        <axId val="906259641"/>
        <scaling>
          <orientation val="minMax"/>
        </scaling>
        <delete val="0"/>
        <axPos val="b"/>
        <majorGridlines>
          <spPr>
            <a:l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439260777"/>
        <crosses val="autoZero"/>
        <crossBetween val="midCat"/>
      </valAx>
      <valAx>
        <axId val="439260777"/>
        <scaling>
          <orientation val="minMax"/>
        </scaling>
        <delete val="0"/>
        <axPos val="l"/>
        <majorGridlines>
          <spPr>
            <a:l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906259641"/>
        <crosses val="autoZero"/>
        <crossBetween val="midCat"/>
      </valAx>
    </plotArea>
    <plotVisOnly val="1"/>
    <dispBlanksAs val="gap"/>
  </chart>
  <spPr>
    <a:solidFill>
      <a:schemeClr val="bg1"/>
    </a:solidFill>
    <a:ln w="9525" cap="flat" cmpd="sng" algn="ctr">
      <a:solidFill>
        <a:schemeClr val="tx1">
          <a:lumMod val="15000"/>
          <a:lumOff val="85000"/>
        </a:schemeClr>
      </a:solidFill>
      <a:prstDash val="solid"/>
      <a:round/>
    </a:ln>
  </spPr>
</chartSpace>
</file>

<file path=xl/charts/chart14.xml><?xml version="1.0" encoding="utf-8"?>
<chartSpace xmlns:a="http://schemas.openxmlformats.org/drawingml/2006/main" xmlns="http://schemas.openxmlformats.org/drawingml/2006/chart">
  <chart>
    <title>
      <tx>
        <rich>
          <a:bodyPr rot="0" spcFirstLastPara="1" vertOverflow="ellipsis" vert="horz" wrap="square" anchor="ctr" anchorCtr="1"/>
          <a:lstStyle/>
          <a:p>
            <a:pPr>
              <a:defRPr lang="zh-CN" sz="1400" b="0" i="0" strike="noStrike" kern="1200" spc="0" baseline="0">
                <a:solidFill>
                  <a:schemeClr val="tx1">
                    <a:lumMod val="65000"/>
                    <a:lumOff val="35000"/>
                  </a:schemeClr>
                </a:solidFill>
                <a:latin typeface="+mn-lt"/>
                <a:ea typeface="+mn-ea"/>
                <a:cs typeface="+mn-cs"/>
              </a:defRPr>
            </a:pPr>
            <a:r>
              <a:rPr lang="zh-CN" altLang="zh-CN" sz="1800" b="0" i="0" baseline="0">
                <effectLst/>
              </a:rPr>
              <a:t>需求增长趋势</a:t>
            </a:r>
            <a:endParaRPr lang="zh-CN" altLang="zh-CN" sz="1800" b="0" i="0" strike="noStrike" baseline="0">
              <a:solidFill>
                <a:srgbClr val="333333"/>
              </a:solidFill>
              <effectLst/>
              <a:latin typeface="宋体" panose="02010600030101010101" pitchFamily="7" charset="-122"/>
              <a:ea typeface="宋体" panose="02010600030101010101" pitchFamily="7" charset="-122"/>
              <a:cs typeface="宋体" panose="02010600030101010101" pitchFamily="7" charset="-122"/>
            </a:endParaRPr>
          </a:p>
        </rich>
      </tx>
      <overlay val="0"/>
      <spPr>
        <a:noFill/>
        <a:ln>
          <a:noFill/>
          <a:prstDash val="solid"/>
        </a:ln>
      </spPr>
    </title>
    <plotArea>
      <layout/>
      <scatterChart>
        <scatterStyle val="lineMarker"/>
        <varyColors val="0"/>
        <ser>
          <idx val="0"/>
          <order val="0"/>
          <spPr>
            <a:ln w="19050" cap="rnd" cmpd="sng" algn="ctr">
              <a:solidFill>
                <a:schemeClr val="accent1"/>
              </a:solidFill>
              <a:prstDash val="solid"/>
              <a:round/>
            </a:ln>
          </spPr>
          <marker>
            <symbol val="circle"/>
            <size val="5"/>
            <spPr>
              <a:solidFill>
                <a:schemeClr val="accent1"/>
              </a:solidFill>
              <a:ln w="9525" cap="flat" cmpd="sng" algn="ctr">
                <a:solidFill>
                  <a:schemeClr val="accent1"/>
                </a:solidFill>
                <a:prstDash val="solid"/>
                <a:round/>
              </a:ln>
            </spPr>
          </marker>
          <xVal>
            <numRef>
              <f>a3定价!$K$33:$K$40</f>
              <numCache>
                <formatCode>General</formatCode>
                <ptCount val="8"/>
                <pt idx="0">
                  <v>1</v>
                </pt>
                <pt idx="1">
                  <v>2</v>
                </pt>
                <pt idx="2">
                  <v>3</v>
                </pt>
                <pt idx="3">
                  <v>4</v>
                </pt>
                <pt idx="4">
                  <v>5</v>
                </pt>
                <pt idx="5">
                  <v>6</v>
                </pt>
                <pt idx="6">
                  <v>7</v>
                </pt>
                <pt idx="7">
                  <v>8</v>
                </pt>
              </numCache>
            </numRef>
          </xVal>
          <yVal>
            <numRef>
              <f>a3定价!$L$33:$L$40</f>
              <numCache>
                <formatCode>General</formatCode>
                <ptCount val="8"/>
                <pt idx="0">
                  <v>0</v>
                </pt>
                <pt idx="1">
                  <v>0</v>
                </pt>
                <pt idx="2">
                  <v>0</v>
                </pt>
                <pt idx="3">
                  <v>0</v>
                </pt>
                <pt idx="4">
                  <v>0</v>
                </pt>
                <pt idx="5">
                  <v>0</v>
                </pt>
                <pt idx="6">
                  <v>0</v>
                </pt>
                <pt idx="7">
                  <v>0</v>
                </pt>
              </numCache>
            </numRef>
          </yVal>
          <smooth val="0"/>
        </ser>
        <dLbls>
          <showLegendKey val="0"/>
          <showVal val="0"/>
          <showCatName val="0"/>
          <showSerName val="0"/>
          <showPercent val="0"/>
          <showBubbleSize val="0"/>
        </dLbls>
        <axId val="720845104"/>
        <axId val="633278585"/>
      </scatterChart>
      <valAx>
        <axId val="720845104"/>
        <scaling>
          <orientation val="minMax"/>
        </scaling>
        <delete val="0"/>
        <axPos val="b"/>
        <majorGridlines>
          <spPr>
            <a:l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633278585"/>
        <crosses val="autoZero"/>
        <crossBetween val="midCat"/>
      </valAx>
      <valAx>
        <axId val="633278585"/>
        <scaling>
          <orientation val="minMax"/>
        </scaling>
        <delete val="0"/>
        <axPos val="l"/>
        <majorGridlines>
          <spPr>
            <a:l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720845104"/>
        <crosses val="autoZero"/>
        <crossBetween val="midCat"/>
      </valAx>
    </plotArea>
    <plotVisOnly val="1"/>
    <dispBlanksAs val="gap"/>
  </chart>
  <spPr>
    <a:solidFill>
      <a:schemeClr val="bg1"/>
    </a:solidFill>
    <a:ln w="9525" cap="flat" cmpd="sng" algn="ctr">
      <a:solidFill>
        <a:schemeClr val="tx1">
          <a:lumMod val="15000"/>
          <a:lumOff val="85000"/>
        </a:schemeClr>
      </a:solidFill>
      <a:prstDash val="solid"/>
      <a:round/>
    </a:ln>
  </spPr>
</chartSpace>
</file>

<file path=xl/charts/chart15.xml><?xml version="1.0" encoding="utf-8"?>
<chartSpace xmlns:a="http://schemas.openxmlformats.org/drawingml/2006/main" xmlns="http://schemas.openxmlformats.org/drawingml/2006/chart">
  <chart>
    <title>
      <tx>
        <rich>
          <a:bodyPr rot="0" spcFirstLastPara="1" vertOverflow="ellipsis" vert="horz" wrap="square" anchor="ctr" anchorCtr="1"/>
          <a:lstStyle/>
          <a:p>
            <a:pPr>
              <a:defRPr lang="zh-CN" sz="1400" b="0" i="0" strike="noStrike" kern="1200" spc="0" baseline="0">
                <a:solidFill>
                  <a:schemeClr val="tx1">
                    <a:lumMod val="65000"/>
                    <a:lumOff val="35000"/>
                  </a:schemeClr>
                </a:solidFill>
                <a:latin typeface="+mn-lt"/>
                <a:ea typeface="+mn-ea"/>
                <a:cs typeface="+mn-cs"/>
              </a:defRPr>
            </a:pPr>
            <a:r>
              <a:rPr lang="zh-CN" altLang="en-US"/>
              <a:t>均价曲线</a:t>
            </a:r>
            <a:endParaRPr lang="zh-CN" altLang="en-US" sz="1400" b="0" i="0" strike="noStrike" baseline="0">
              <a:solidFill>
                <a:srgbClr val="333333"/>
              </a:solidFill>
              <a:latin typeface="宋体" panose="02010600030101010101" pitchFamily="7" charset="-122"/>
              <a:ea typeface="宋体" panose="02010600030101010101" pitchFamily="7" charset="-122"/>
              <a:cs typeface="宋体" panose="02010600030101010101" pitchFamily="7" charset="-122"/>
            </a:endParaRPr>
          </a:p>
        </rich>
      </tx>
      <overlay val="0"/>
      <spPr>
        <a:noFill/>
        <a:ln>
          <a:noFill/>
          <a:prstDash val="solid"/>
        </a:ln>
      </spPr>
    </title>
    <plotArea>
      <layout/>
      <scatterChart>
        <scatterStyle val="lineMarker"/>
        <varyColors val="0"/>
        <ser>
          <idx val="0"/>
          <order val="0"/>
          <spPr>
            <a:ln w="28575" cap="rnd" cmpd="sng" algn="ctr">
              <a:noFill/>
              <a:prstDash val="solid"/>
              <a:round/>
            </a:ln>
          </spPr>
          <marker>
            <symbol val="circle"/>
            <size val="5"/>
            <spPr>
              <a:solidFill>
                <a:schemeClr val="accent1"/>
              </a:solidFill>
              <a:ln w="9525" cap="flat" cmpd="sng" algn="ctr">
                <a:solidFill>
                  <a:schemeClr val="accent1"/>
                </a:solidFill>
                <a:prstDash val="solid"/>
                <a:round/>
              </a:ln>
            </spPr>
          </marker>
          <xVal>
            <numRef>
              <f>a3定价!$L$33:$L$40</f>
              <numCache>
                <formatCode>General</formatCode>
                <ptCount val="8"/>
                <pt idx="0">
                  <v>0</v>
                </pt>
                <pt idx="1">
                  <v>0</v>
                </pt>
                <pt idx="2">
                  <v>0</v>
                </pt>
                <pt idx="3">
                  <v>0</v>
                </pt>
                <pt idx="4">
                  <v>0</v>
                </pt>
                <pt idx="5">
                  <v>0</v>
                </pt>
                <pt idx="6">
                  <v>0</v>
                </pt>
                <pt idx="7">
                  <v>0</v>
                </pt>
              </numCache>
            </numRef>
          </xVal>
          <yVal>
            <numRef>
              <f>a3定价!$M$33:$M$40</f>
              <numCache>
                <formatCode>General</formatCode>
                <ptCount val="8"/>
                <pt idx="0">
                  <v>0</v>
                </pt>
                <pt idx="1">
                  <v>0</v>
                </pt>
                <pt idx="2">
                  <v>0</v>
                </pt>
                <pt idx="3">
                  <v>0</v>
                </pt>
                <pt idx="4">
                  <v>0</v>
                </pt>
                <pt idx="5">
                  <v>0</v>
                </pt>
                <pt idx="6">
                  <v>0</v>
                </pt>
                <pt idx="7">
                  <v>0</v>
                </pt>
              </numCache>
            </numRef>
          </yVal>
          <smooth val="0"/>
        </ser>
        <dLbls>
          <showLegendKey val="0"/>
          <showVal val="0"/>
          <showCatName val="0"/>
          <showSerName val="0"/>
          <showPercent val="0"/>
          <showBubbleSize val="0"/>
        </dLbls>
        <axId val="29447140"/>
        <axId val="111894668"/>
      </scatterChart>
      <valAx>
        <axId val="29447140"/>
        <scaling>
          <orientation val="minMax"/>
        </scaling>
        <delete val="0"/>
        <axPos val="b"/>
        <majorGridlines>
          <spPr>
            <a:l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111894668"/>
        <crosses val="autoZero"/>
        <crossBetween val="midCat"/>
      </valAx>
      <valAx>
        <axId val="111894668"/>
        <scaling>
          <orientation val="minMax"/>
        </scaling>
        <delete val="0"/>
        <axPos val="l"/>
        <majorGridlines>
          <spPr>
            <a:l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29447140"/>
        <crosses val="autoZero"/>
        <crossBetween val="midCat"/>
      </valAx>
    </plotArea>
    <plotVisOnly val="1"/>
    <dispBlanksAs val="gap"/>
  </chart>
  <spPr>
    <a:solidFill>
      <a:schemeClr val="bg1"/>
    </a:solidFill>
    <a:ln w="9525" cap="flat" cmpd="sng" algn="ctr">
      <a:solidFill>
        <a:schemeClr val="tx1">
          <a:lumMod val="15000"/>
          <a:lumOff val="85000"/>
        </a:schemeClr>
      </a:solidFill>
      <a:prstDash val="solid"/>
      <a:round/>
    </a:ln>
  </spPr>
</chartSpace>
</file>

<file path=xl/charts/chart16.xml><?xml version="1.0" encoding="utf-8"?>
<chartSpace xmlns:a="http://schemas.openxmlformats.org/drawingml/2006/main" xmlns="http://schemas.openxmlformats.org/drawingml/2006/chart">
  <chart>
    <plotArea>
      <layout/>
      <scatterChart>
        <scatterStyle val="lineMarker"/>
        <varyColors val="0"/>
        <ser>
          <idx val="0"/>
          <order val="0"/>
          <tx>
            <v>第一期</v>
          </tx>
          <spPr>
            <a:ln w="25400" cap="rnd" cmpd="sng" algn="ctr">
              <a:noFill/>
              <a:prstDash val="solid"/>
              <a:round/>
            </a:ln>
          </spPr>
          <marker>
            <symbol val="circle"/>
            <size val="5"/>
            <spPr>
              <a:solidFill>
                <a:schemeClr val="accent1"/>
              </a:solidFill>
              <a:ln w="9525" cap="flat" cmpd="sng" algn="ctr">
                <a:solidFill>
                  <a:schemeClr val="accent1"/>
                </a:solidFill>
                <a:prstDash val="solid"/>
                <a:round/>
              </a:ln>
            </spPr>
          </marker>
          <trendline>
            <spPr>
              <a:ln w="19050" cap="rnd" cmpd="sng" algn="ctr">
                <a:solidFill>
                  <a:schemeClr val="accent1"/>
                </a:solidFill>
                <a:prstDash val="sysDot"/>
                <a:round/>
              </a:ln>
            </spPr>
            <trendlineType val="linear"/>
            <dispRSqr val="0"/>
            <dispEq val="0"/>
          </trendline>
          <xVal>
            <numRef>
              <f>a4定价!$C$3:$C$22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xVal>
          <yVal>
            <numRef>
              <f>a4定价!$B$3:$B$22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yVal>
          <smooth val="0"/>
        </ser>
        <ser>
          <idx val="1"/>
          <order val="1"/>
          <tx>
            <v>第二期</v>
          </tx>
          <spPr>
            <a:ln w="25400" cap="rnd" cmpd="sng" algn="ctr">
              <a:noFill/>
              <a:prstDash val="solid"/>
              <a:round/>
            </a:ln>
          </spPr>
          <marker>
            <symbol val="circle"/>
            <size val="5"/>
            <spPr>
              <a:solidFill>
                <a:schemeClr val="accent2"/>
              </a:solidFill>
              <a:ln w="9525" cap="flat" cmpd="sng" algn="ctr">
                <a:solidFill>
                  <a:schemeClr val="accent2"/>
                </a:solidFill>
                <a:prstDash val="solid"/>
                <a:round/>
              </a:ln>
            </spPr>
          </marker>
          <trendline>
            <spPr>
              <a:ln w="19050" cap="rnd" cmpd="sng" algn="ctr">
                <a:solidFill>
                  <a:schemeClr val="accent2"/>
                </a:solidFill>
                <a:prstDash val="sysDot"/>
                <a:round/>
              </a:ln>
            </spPr>
            <trendlineType val="linear"/>
            <dispRSqr val="0"/>
            <dispEq val="0"/>
          </trendline>
          <xVal>
            <numRef>
              <f>a4定价!$E$3:$E$22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xVal>
          <yVal>
            <numRef>
              <f>a4定价!$D$3:$D$22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yVal>
          <smooth val="0"/>
        </ser>
        <ser>
          <idx val="2"/>
          <order val="2"/>
          <tx>
            <v>第三期</v>
          </tx>
          <spPr>
            <a:ln w="25400" cap="rnd" cmpd="sng" algn="ctr">
              <a:noFill/>
              <a:prstDash val="solid"/>
              <a:round/>
            </a:ln>
          </spPr>
          <marker>
            <symbol val="circle"/>
            <size val="5"/>
            <spPr>
              <a:solidFill>
                <a:schemeClr val="accent3"/>
              </a:solidFill>
              <a:ln w="9525" cap="flat" cmpd="sng" algn="ctr">
                <a:solidFill>
                  <a:schemeClr val="accent3"/>
                </a:solidFill>
                <a:prstDash val="solid"/>
                <a:round/>
              </a:ln>
            </spPr>
          </marker>
          <trendline>
            <spPr>
              <a:ln w="19050" cap="rnd" cmpd="sng" algn="ctr">
                <a:solidFill>
                  <a:schemeClr val="accent3"/>
                </a:solidFill>
                <a:prstDash val="sysDot"/>
                <a:round/>
              </a:ln>
            </spPr>
            <trendlineType val="linear"/>
            <dispRSqr val="0"/>
            <dispEq val="0"/>
          </trendline>
          <xVal>
            <numRef>
              <f>a4定价!$G$3:$G$22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xVal>
          <yVal>
            <numRef>
              <f>a4定价!$F$3:$F$22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yVal>
          <smooth val="0"/>
        </ser>
        <ser>
          <idx val="3"/>
          <order val="3"/>
          <tx>
            <v>第四期</v>
          </tx>
          <spPr>
            <a:ln w="25400" cap="rnd" cmpd="sng" algn="ctr">
              <a:noFill/>
              <a:prstDash val="solid"/>
              <a:round/>
            </a:ln>
          </spPr>
          <marker>
            <symbol val="circle"/>
            <size val="5"/>
            <spPr>
              <a:solidFill>
                <a:schemeClr val="accent4"/>
              </a:solidFill>
              <a:ln w="9525" cap="flat" cmpd="sng" algn="ctr">
                <a:solidFill>
                  <a:schemeClr val="accent4"/>
                </a:solidFill>
                <a:prstDash val="solid"/>
                <a:round/>
              </a:ln>
            </spPr>
          </marker>
          <trendline>
            <spPr>
              <a:ln w="19050" cap="rnd" cmpd="sng" algn="ctr">
                <a:solidFill>
                  <a:schemeClr val="accent4"/>
                </a:solidFill>
                <a:prstDash val="sysDot"/>
                <a:round/>
              </a:ln>
            </spPr>
            <trendlineType val="linear"/>
            <dispRSqr val="0"/>
            <dispEq val="0"/>
          </trendline>
          <xVal>
            <numRef>
              <f>a4定价!$I$3:$I$22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xVal>
          <yVal>
            <numRef>
              <f>a4定价!$H$3:$H$22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yVal>
          <smooth val="0"/>
        </ser>
        <ser>
          <idx val="4"/>
          <order val="4"/>
          <tx>
            <v>第五期</v>
          </tx>
          <spPr>
            <a:ln w="25400" cap="rnd" cmpd="sng" algn="ctr">
              <a:noFill/>
              <a:prstDash val="solid"/>
              <a:round/>
            </a:ln>
          </spPr>
          <marker>
            <symbol val="circle"/>
            <size val="5"/>
            <spPr>
              <a:solidFill>
                <a:schemeClr val="accent5"/>
              </a:solidFill>
              <a:ln w="9525" cap="flat" cmpd="sng" algn="ctr">
                <a:solidFill>
                  <a:schemeClr val="accent5"/>
                </a:solidFill>
                <a:prstDash val="solid"/>
                <a:round/>
              </a:ln>
            </spPr>
          </marker>
          <xVal>
            <numRef>
              <f>a4定价!$K$3:$K$22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xVal>
          <yVal>
            <numRef>
              <f>a4定价!$J$3:$J$22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yVal>
          <smooth val="0"/>
        </ser>
        <ser>
          <idx val="5"/>
          <order val="5"/>
          <tx>
            <v>第六期</v>
          </tx>
          <spPr>
            <a:ln w="25400" cap="rnd" cmpd="sng" algn="ctr">
              <a:noFill/>
              <a:prstDash val="solid"/>
              <a:round/>
            </a:ln>
          </spPr>
          <marker>
            <symbol val="circle"/>
            <size val="5"/>
            <spPr>
              <a:solidFill>
                <a:schemeClr val="accent6"/>
              </a:solidFill>
              <a:ln w="9525" cap="flat" cmpd="sng" algn="ctr">
                <a:solidFill>
                  <a:schemeClr val="accent6"/>
                </a:solidFill>
                <a:prstDash val="solid"/>
                <a:round/>
              </a:ln>
            </spPr>
          </marker>
          <xVal>
            <numRef>
              <f>a4定价!$M$3:$M$22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xVal>
          <yVal>
            <numRef>
              <f>a4定价!$L$3:$L$22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yVal>
          <smooth val="0"/>
        </ser>
        <ser>
          <idx val="6"/>
          <order val="6"/>
          <tx>
            <v>第七期</v>
          </tx>
          <spPr>
            <a:ln w="25400" cap="rnd" cmpd="sng" algn="ctr">
              <a:noFill/>
              <a:prstDash val="solid"/>
              <a:round/>
            </a:ln>
          </spPr>
          <marker>
            <symbol val="circle"/>
            <size val="5"/>
            <spPr>
              <a:solidFill>
                <a:schemeClr val="accent1">
                  <a:lumMod val="60000"/>
                </a:schemeClr>
              </a:solidFill>
              <a:ln w="9525" cap="flat" cmpd="sng" algn="ctr">
                <a:solidFill>
                  <a:schemeClr val="accent1">
                    <a:lumMod val="60000"/>
                  </a:schemeClr>
                </a:solidFill>
                <a:prstDash val="solid"/>
                <a:round/>
              </a:ln>
            </spPr>
          </marker>
          <trendline>
            <spPr>
              <a:ln w="19050" cap="rnd" cmpd="sng" algn="ctr">
                <a:solidFill>
                  <a:schemeClr val="accent1">
                    <a:lumMod val="60000"/>
                  </a:schemeClr>
                </a:solidFill>
                <a:prstDash val="sysDot"/>
                <a:round/>
              </a:ln>
            </spPr>
            <trendlineType val="linear"/>
            <dispRSqr val="0"/>
            <dispEq val="0"/>
          </trendline>
          <xVal>
            <numRef>
              <f>a4定价!$O$3:$O$22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xVal>
          <yVal>
            <numRef>
              <f>a4定价!$N$3:$N$22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yVal>
          <smooth val="0"/>
        </ser>
        <ser>
          <idx val="7"/>
          <order val="7"/>
          <tx>
            <v>第八期</v>
          </tx>
          <spPr>
            <a:ln w="25400" cap="rnd" cmpd="sng" algn="ctr">
              <a:noFill/>
              <a:prstDash val="solid"/>
              <a:round/>
            </a:ln>
          </spPr>
          <marker>
            <symbol val="circle"/>
            <size val="5"/>
            <spPr>
              <a:solidFill>
                <a:schemeClr val="accent2">
                  <a:lumMod val="60000"/>
                </a:schemeClr>
              </a:solidFill>
              <a:ln w="9525" cap="flat" cmpd="sng" algn="ctr">
                <a:solidFill>
                  <a:schemeClr val="accent2">
                    <a:lumMod val="60000"/>
                  </a:schemeClr>
                </a:solidFill>
                <a:prstDash val="solid"/>
                <a:round/>
              </a:ln>
            </spPr>
          </marker>
          <xVal>
            <numRef>
              <f>a4定价!$Q$3:$Q$22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xVal>
          <yVal>
            <numRef>
              <f>a4定价!$P$3:$P$22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yVal>
          <smooth val="0"/>
        </ser>
        <dLbls>
          <showLegendKey val="0"/>
          <showVal val="0"/>
          <showCatName val="0"/>
          <showSerName val="0"/>
          <showPercent val="0"/>
          <showBubbleSize val="0"/>
        </dLbls>
        <axId val="901670752"/>
        <axId val="456076643"/>
      </scatterChart>
      <valAx>
        <axId val="901670752"/>
        <scaling>
          <orientation val="minMax"/>
          <min val="3000"/>
        </scaling>
        <delete val="0"/>
        <axPos val="b"/>
        <majorGridlines>
          <spPr>
            <a:ln w="9525" cap="flat" cmpd="sng" algn="ctr">
              <a:solidFill>
                <a:schemeClr val="tx1">
                  <a:lumMod val="15000"/>
                  <a:lumOff val="85000"/>
                </a:schemeClr>
              </a:solidFill>
              <a:prstDash val="solid"/>
              <a:round/>
            </a:ln>
          </spPr>
        </majorGridlines>
        <numFmt formatCode="#,##0"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456076643"/>
        <crosses val="autoZero"/>
        <crossBetween val="midCat"/>
      </valAx>
      <valAx>
        <axId val="456076643"/>
        <scaling>
          <orientation val="minMax"/>
        </scaling>
        <delete val="0"/>
        <axPos val="l"/>
        <majorGridlines>
          <spPr>
            <a:ln w="9525" cap="flat" cmpd="sng" algn="ctr">
              <a:solidFill>
                <a:schemeClr val="tx1">
                  <a:lumMod val="15000"/>
                  <a:lumOff val="85000"/>
                </a:schemeClr>
              </a:solidFill>
              <a:prstDash val="solid"/>
              <a:round/>
            </a:ln>
          </spPr>
        </majorGridlines>
        <numFmt formatCode="#,##0"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901670752"/>
        <crosses val="autoZero"/>
        <crossBetween val="midCat"/>
      </valAx>
    </plotArea>
    <legend>
      <legendPos val="r"/>
      <overlay val="0"/>
      <spPr>
        <a:noFill/>
        <a:ln>
          <a:noFill/>
          <a:prstDash val="solid"/>
        </a:ln>
      </spPr>
      <txPr>
        <a:bodyPr rot="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legend>
    <plotVisOnly val="1"/>
    <dispBlanksAs val="gap"/>
  </chart>
  <spPr>
    <a:solidFill>
      <a:schemeClr val="bg1"/>
    </a:solidFill>
    <a:ln w="9525" cap="flat" cmpd="sng" algn="ctr">
      <a:solidFill>
        <a:schemeClr val="tx1">
          <a:lumMod val="15000"/>
          <a:lumOff val="85000"/>
        </a:schemeClr>
      </a:solidFill>
      <a:prstDash val="solid"/>
      <a:round/>
    </a:ln>
  </spPr>
</chartSpace>
</file>

<file path=xl/charts/chart17.xml><?xml version="1.0" encoding="utf-8"?>
<chartSpace xmlns:a="http://schemas.openxmlformats.org/drawingml/2006/main" xmlns="http://schemas.openxmlformats.org/drawingml/2006/chart">
  <chart>
    <title>
      <tx>
        <rich>
          <a:bodyPr rot="0" spcFirstLastPara="1" vertOverflow="ellipsis" vert="horz" wrap="square" anchor="ctr" anchorCtr="1"/>
          <a:lstStyle/>
          <a:p>
            <a:pPr>
              <a:defRPr lang="zh-CN" sz="1400" b="0" i="0" strike="noStrike" kern="1200" spc="0" baseline="0">
                <a:solidFill>
                  <a:schemeClr val="tx1">
                    <a:lumMod val="65000"/>
                    <a:lumOff val="35000"/>
                  </a:schemeClr>
                </a:solidFill>
                <a:latin typeface="+mn-lt"/>
                <a:ea typeface="+mn-ea"/>
                <a:cs typeface="+mn-cs"/>
              </a:defRPr>
            </a:pPr>
            <a:r>
              <a:rPr lang="zh-CN" altLang="en-US"/>
              <a:t>价格系数（图一）</a:t>
            </a:r>
            <a:endParaRPr lang="zh-CN" altLang="en-US" sz="1400" b="0" i="0" strike="noStrike" baseline="0">
              <a:solidFill>
                <a:srgbClr val="333333"/>
              </a:solidFill>
              <a:latin typeface="宋体" panose="02010600030101010101" pitchFamily="7" charset="-122"/>
              <a:ea typeface="宋体" panose="02010600030101010101" pitchFamily="7" charset="-122"/>
              <a:cs typeface="宋体" panose="02010600030101010101" pitchFamily="7" charset="-122"/>
            </a:endParaRPr>
          </a:p>
        </rich>
      </tx>
      <overlay val="0"/>
      <spPr>
        <a:noFill/>
        <a:ln>
          <a:noFill/>
          <a:prstDash val="solid"/>
        </a:ln>
      </spPr>
    </title>
    <plotArea>
      <layout/>
      <scatterChart>
        <scatterStyle val="lineMarker"/>
        <varyColors val="0"/>
        <ser>
          <idx val="0"/>
          <order val="0"/>
          <spPr>
            <a:ln w="19050" cap="rnd" cmpd="sng" algn="ctr">
              <a:solidFill>
                <a:schemeClr val="accent1"/>
              </a:solidFill>
              <a:prstDash val="solid"/>
              <a:round/>
            </a:ln>
          </spPr>
          <marker>
            <symbol val="circle"/>
            <size val="5"/>
            <spPr>
              <a:solidFill>
                <a:schemeClr val="accent1"/>
              </a:solidFill>
              <a:ln w="9525" cap="flat" cmpd="sng" algn="ctr">
                <a:solidFill>
                  <a:schemeClr val="accent1"/>
                </a:solidFill>
                <a:prstDash val="solid"/>
                <a:round/>
              </a:ln>
            </spPr>
          </marker>
          <trendline>
            <spPr>
              <a:ln w="19050" cap="rnd" cmpd="sng" algn="ctr">
                <a:solidFill>
                  <a:schemeClr val="accent1"/>
                </a:solidFill>
                <a:prstDash val="sysDot"/>
                <a:round/>
              </a:ln>
            </spPr>
            <trendlineType val="linear"/>
            <dispRSqr val="0"/>
            <dispEq val="1"/>
            <trendlineLbl>
              <layout>
                <manualLayout>
                  <wMode val="factor"/>
                  <hMode val="factor"/>
                  <x val="-0.669239063867017"/>
                  <y val="-0.770403158375954"/>
                </manualLayout>
              </layout>
              <numFmt formatCode="General" sourceLinked="0"/>
              <spPr>
                <a:noFill/>
                <a:ln>
                  <a:noFill/>
                  <a:prstDash val="solid"/>
                </a:ln>
              </spPr>
              <txPr>
                <a:bodyPr rot="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trendlineLbl>
          </trendline>
          <xVal>
            <numRef>
              <f>a4定价!$A$53:$A$61</f>
              <numCache>
                <formatCode>General</formatCode>
                <ptCount val="9"/>
                <pt idx="0">
                  <v>0</v>
                </pt>
                <pt idx="1">
                  <v>1</v>
                </pt>
                <pt idx="2">
                  <v>2</v>
                </pt>
                <pt idx="3">
                  <v>3</v>
                </pt>
                <pt idx="4">
                  <v>4</v>
                </pt>
                <pt idx="5">
                  <v>5</v>
                </pt>
                <pt idx="6">
                  <v>6</v>
                </pt>
                <pt idx="7">
                  <v>7</v>
                </pt>
                <pt idx="8">
                  <v>8</v>
                </pt>
              </numCache>
            </numRef>
          </xVal>
          <yVal>
            <numRef>
              <f>a4定价!$B$53:$B$61</f>
              <numCache>
                <formatCode>General</formatCode>
                <ptCount val="9"/>
                <pt idx="0">
                  <v>0</v>
                </pt>
                <pt idx="1">
                  <v>0</v>
                </pt>
                <pt idx="2">
                  <v>0</v>
                </pt>
                <pt idx="3">
                  <v>0</v>
                </pt>
                <pt idx="4">
                  <v>0</v>
                </pt>
                <pt idx="5">
                  <v>0</v>
                </pt>
                <pt idx="6">
                  <v>0</v>
                </pt>
                <pt idx="7">
                  <v>0</v>
                </pt>
                <pt idx="8">
                  <v>0</v>
                </pt>
              </numCache>
            </numRef>
          </yVal>
          <smooth val="0"/>
        </ser>
        <dLbls>
          <showLegendKey val="0"/>
          <showVal val="0"/>
          <showCatName val="0"/>
          <showSerName val="0"/>
          <showPercent val="0"/>
          <showBubbleSize val="0"/>
        </dLbls>
        <axId val="245219472"/>
        <axId val="71044499"/>
      </scatterChart>
      <valAx>
        <axId val="245219472"/>
        <scaling>
          <orientation val="minMax"/>
        </scaling>
        <delete val="0"/>
        <axPos val="b"/>
        <majorGridlines>
          <spPr>
            <a:l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71044499"/>
        <crosses val="autoZero"/>
        <crossBetween val="midCat"/>
      </valAx>
      <valAx>
        <axId val="71044499"/>
        <scaling>
          <orientation val="minMax"/>
        </scaling>
        <delete val="0"/>
        <axPos val="l"/>
        <majorGridlines>
          <spPr>
            <a:l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245219472"/>
        <crosses val="autoZero"/>
        <crossBetween val="midCat"/>
      </valAx>
    </plotArea>
    <plotVisOnly val="1"/>
    <dispBlanksAs val="gap"/>
  </chart>
  <spPr>
    <a:solidFill>
      <a:schemeClr val="bg1"/>
    </a:solidFill>
    <a:ln w="9525" cap="flat" cmpd="sng" algn="ctr">
      <a:solidFill>
        <a:schemeClr val="tx1">
          <a:lumMod val="15000"/>
          <a:lumOff val="85000"/>
        </a:schemeClr>
      </a:solidFill>
      <a:prstDash val="solid"/>
      <a:round/>
    </a:ln>
  </spPr>
</chartSpace>
</file>

<file path=xl/charts/chart18.xml><?xml version="1.0" encoding="utf-8"?>
<chartSpace xmlns:a="http://schemas.openxmlformats.org/drawingml/2006/main" xmlns="http://schemas.openxmlformats.org/drawingml/2006/chart">
  <chart>
    <title>
      <tx>
        <rich>
          <a:bodyPr rot="0" spcFirstLastPara="1" vertOverflow="ellipsis" vert="horz" wrap="square" anchor="ctr" anchorCtr="1"/>
          <a:lstStyle/>
          <a:p>
            <a:pPr>
              <a:defRPr lang="zh-CN" sz="1400" b="0" i="0" strike="noStrike" kern="1200" spc="0" baseline="0">
                <a:solidFill>
                  <a:schemeClr val="tx1">
                    <a:lumMod val="65000"/>
                    <a:lumOff val="35000"/>
                  </a:schemeClr>
                </a:solidFill>
                <a:latin typeface="+mn-lt"/>
                <a:ea typeface="+mn-ea"/>
                <a:cs typeface="+mn-cs"/>
              </a:defRPr>
            </a:pPr>
            <a:r>
              <a:rPr lang="zh-CN" altLang="en-US" sz="1400" b="0" i="0" strike="noStrike" baseline="0">
                <a:solidFill>
                  <a:srgbClr val="333333"/>
                </a:solidFill>
                <a:latin typeface="宋体" panose="02010600030101010101" pitchFamily="7" charset="-122"/>
                <a:ea typeface="宋体" panose="02010600030101010101" pitchFamily="7" charset="-122"/>
                <a:cs typeface="宋体" panose="02010600030101010101" pitchFamily="7" charset="-122"/>
              </a:rPr>
              <a:t>价格系数</a:t>
            </a:r>
            <a:r>
              <a:rPr lang="en-US" altLang="zh-CN" sz="1400" b="0" i="0" strike="noStrike" baseline="0">
                <a:solidFill>
                  <a:srgbClr val="333333"/>
                </a:solidFill>
                <a:latin typeface="Calibri" panose="020F0502020204030204" pitchFamily="2" charset="0"/>
                <a:ea typeface="Calibri" panose="020F0502020204030204" pitchFamily="2" charset="0"/>
                <a:cs typeface="Calibri" panose="020F0502020204030204" pitchFamily="2" charset="0"/>
              </a:rPr>
              <a:t>——</a:t>
            </a:r>
            <a:r>
              <a:rPr lang="zh-CN" altLang="en-US" sz="1400" b="0" i="0" strike="noStrike" baseline="0">
                <a:solidFill>
                  <a:srgbClr val="333333"/>
                </a:solidFill>
                <a:latin typeface="宋体" panose="02010600030101010101" pitchFamily="7" charset="-122"/>
                <a:ea typeface="宋体" panose="02010600030101010101" pitchFamily="7" charset="-122"/>
                <a:cs typeface="宋体" panose="02010600030101010101" pitchFamily="7" charset="-122"/>
              </a:rPr>
              <a:t>截距（图三）</a:t>
            </a:r>
            <a:endParaRPr lang="zh-CN" altLang="en-US" sz="1100" b="0" i="0" strike="noStrike" baseline="0">
              <a:solidFill>
                <a:srgbClr val="000000"/>
              </a:solidFill>
              <a:latin typeface="宋体" panose="02010600030101010101" pitchFamily="7" charset="-122"/>
              <a:ea typeface="宋体" panose="02010600030101010101" pitchFamily="7" charset="-122"/>
              <a:cs typeface="宋体" panose="02010600030101010101" pitchFamily="7" charset="-122"/>
            </a:endParaRPr>
          </a:p>
        </rich>
      </tx>
      <overlay val="0"/>
      <spPr>
        <a:noFill/>
        <a:ln>
          <a:noFill/>
          <a:prstDash val="solid"/>
        </a:ln>
      </spPr>
    </title>
    <plotArea>
      <layout/>
      <scatterChart>
        <scatterStyle val="lineMarker"/>
        <varyColors val="0"/>
        <ser>
          <idx val="0"/>
          <order val="0"/>
          <spPr>
            <a:ln w="19050" cap="rnd" cmpd="sng" algn="ctr">
              <a:solidFill>
                <a:schemeClr val="accent1"/>
              </a:solidFill>
              <a:prstDash val="solid"/>
              <a:round/>
            </a:ln>
          </spPr>
          <marker>
            <symbol val="circle"/>
            <size val="5"/>
            <spPr>
              <a:solidFill>
                <a:schemeClr val="accent1"/>
              </a:solidFill>
              <a:ln w="9525" cap="flat" cmpd="sng" algn="ctr">
                <a:solidFill>
                  <a:schemeClr val="accent1"/>
                </a:solidFill>
                <a:prstDash val="solid"/>
                <a:round/>
              </a:ln>
            </spPr>
          </marker>
          <trendline>
            <spPr>
              <a:ln w="19050" cap="rnd" cmpd="sng" algn="ctr">
                <a:solidFill>
                  <a:schemeClr val="accent1"/>
                </a:solidFill>
                <a:prstDash val="sysDot"/>
                <a:round/>
              </a:ln>
            </spPr>
            <trendlineType val="linear"/>
            <dispRSqr val="0"/>
            <dispEq val="1"/>
            <trendlineLbl>
              <layout>
                <manualLayout>
                  <wMode val="factor"/>
                  <hMode val="factor"/>
                  <x val="-0.6477332788828"/>
                  <y val="-0.769379055420739"/>
                </manualLayout>
              </layout>
              <numFmt formatCode="General" sourceLinked="0"/>
              <spPr>
                <a:noFill/>
                <a:ln>
                  <a:noFill/>
                  <a:prstDash val="solid"/>
                </a:ln>
              </spPr>
              <txPr>
                <a:bodyPr rot="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trendlineLbl>
          </trendline>
          <xVal>
            <numRef>
              <f>a4定价!$B$53:$B$61</f>
              <numCache>
                <formatCode>General</formatCode>
                <ptCount val="9"/>
                <pt idx="0">
                  <v>0</v>
                </pt>
                <pt idx="1">
                  <v>0</v>
                </pt>
                <pt idx="2">
                  <v>0</v>
                </pt>
                <pt idx="3">
                  <v>0</v>
                </pt>
                <pt idx="4">
                  <v>0</v>
                </pt>
                <pt idx="5">
                  <v>0</v>
                </pt>
                <pt idx="6">
                  <v>0</v>
                </pt>
                <pt idx="7">
                  <v>0</v>
                </pt>
                <pt idx="8">
                  <v>0</v>
                </pt>
              </numCache>
            </numRef>
          </xVal>
          <yVal>
            <numRef>
              <f>a4定价!$C$53:$C$61</f>
              <numCache>
                <formatCode>General</formatCode>
                <ptCount val="9"/>
                <pt idx="0">
                  <v>0</v>
                </pt>
                <pt idx="1">
                  <v>0</v>
                </pt>
                <pt idx="2">
                  <v>0</v>
                </pt>
                <pt idx="3">
                  <v>0</v>
                </pt>
                <pt idx="4">
                  <v>0</v>
                </pt>
                <pt idx="5">
                  <v>0</v>
                </pt>
                <pt idx="6">
                  <v>0</v>
                </pt>
                <pt idx="7">
                  <v>0</v>
                </pt>
                <pt idx="8">
                  <v>0</v>
                </pt>
              </numCache>
            </numRef>
          </yVal>
          <smooth val="0"/>
        </ser>
        <dLbls>
          <showLegendKey val="0"/>
          <showVal val="0"/>
          <showCatName val="0"/>
          <showSerName val="0"/>
          <showPercent val="0"/>
          <showBubbleSize val="0"/>
        </dLbls>
        <axId val="870673189"/>
        <axId val="349457980"/>
      </scatterChart>
      <valAx>
        <axId val="870673189"/>
        <scaling>
          <orientation val="minMax"/>
        </scaling>
        <delete val="0"/>
        <axPos val="b"/>
        <majorGridlines>
          <spPr>
            <a:l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349457980"/>
        <crosses val="autoZero"/>
        <crossBetween val="midCat"/>
      </valAx>
      <valAx>
        <axId val="349457980"/>
        <scaling>
          <orientation val="minMax"/>
        </scaling>
        <delete val="0"/>
        <axPos val="l"/>
        <majorGridlines>
          <spPr>
            <a:l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870673189"/>
        <crosses val="autoZero"/>
        <crossBetween val="midCat"/>
      </valAx>
    </plotArea>
    <plotVisOnly val="1"/>
    <dispBlanksAs val="gap"/>
  </chart>
  <spPr>
    <a:solidFill>
      <a:schemeClr val="bg1"/>
    </a:solidFill>
    <a:ln w="9525" cap="flat" cmpd="sng" algn="ctr">
      <a:solidFill>
        <a:schemeClr val="tx1">
          <a:lumMod val="15000"/>
          <a:lumOff val="85000"/>
        </a:schemeClr>
      </a:solidFill>
      <a:prstDash val="solid"/>
      <a:round/>
    </a:ln>
  </spPr>
</chartSpace>
</file>

<file path=xl/charts/chart19.xml><?xml version="1.0" encoding="utf-8"?>
<chartSpace xmlns:a="http://schemas.openxmlformats.org/drawingml/2006/main" xmlns="http://schemas.openxmlformats.org/drawingml/2006/chart">
  <chart>
    <title>
      <tx>
        <rich>
          <a:bodyPr rot="0" spcFirstLastPara="1" vertOverflow="ellipsis" vert="horz" wrap="square" anchor="ctr" anchorCtr="1"/>
          <a:lstStyle/>
          <a:p>
            <a:pPr>
              <a:defRPr lang="zh-CN" sz="1400" b="0" i="0" strike="noStrike" kern="1200" spc="0" baseline="0">
                <a:solidFill>
                  <a:schemeClr val="tx1">
                    <a:lumMod val="65000"/>
                    <a:lumOff val="35000"/>
                  </a:schemeClr>
                </a:solidFill>
                <a:latin typeface="+mn-lt"/>
                <a:ea typeface="+mn-ea"/>
                <a:cs typeface="+mn-cs"/>
              </a:defRPr>
            </a:pPr>
            <a:r>
              <a:rPr lang="zh-CN" altLang="zh-CN" sz="1800" b="0" i="0" baseline="0">
                <effectLst/>
              </a:rPr>
              <a:t>需求增长趋势</a:t>
            </a:r>
            <a:endParaRPr lang="zh-CN" altLang="zh-CN" sz="1800" b="0" i="0" strike="noStrike" baseline="0">
              <a:solidFill>
                <a:srgbClr val="333333"/>
              </a:solidFill>
              <effectLst/>
              <a:latin typeface="宋体" panose="02010600030101010101" pitchFamily="7" charset="-122"/>
              <a:ea typeface="宋体" panose="02010600030101010101" pitchFamily="7" charset="-122"/>
              <a:cs typeface="宋体" panose="02010600030101010101" pitchFamily="7" charset="-122"/>
            </a:endParaRPr>
          </a:p>
        </rich>
      </tx>
      <overlay val="0"/>
      <spPr>
        <a:noFill/>
        <a:ln>
          <a:noFill/>
          <a:prstDash val="solid"/>
        </a:ln>
      </spPr>
    </title>
    <plotArea>
      <layout/>
      <scatterChart>
        <scatterStyle val="lineMarker"/>
        <varyColors val="0"/>
        <ser>
          <idx val="0"/>
          <order val="0"/>
          <spPr>
            <a:ln w="19050" cap="rnd" cmpd="sng" algn="ctr">
              <a:solidFill>
                <a:schemeClr val="accent1"/>
              </a:solidFill>
              <a:prstDash val="solid"/>
              <a:round/>
            </a:ln>
          </spPr>
          <marker>
            <symbol val="circle"/>
            <size val="5"/>
            <spPr>
              <a:solidFill>
                <a:schemeClr val="accent1"/>
              </a:solidFill>
              <a:ln w="9525" cap="flat" cmpd="sng" algn="ctr">
                <a:solidFill>
                  <a:schemeClr val="accent1"/>
                </a:solidFill>
                <a:prstDash val="solid"/>
                <a:round/>
              </a:ln>
            </spPr>
          </marker>
          <xVal>
            <numRef>
              <f>a4定价!$K$33:$K$40</f>
              <numCache>
                <formatCode>General</formatCode>
                <ptCount val="8"/>
                <pt idx="0">
                  <v>1</v>
                </pt>
                <pt idx="1">
                  <v>2</v>
                </pt>
                <pt idx="2">
                  <v>3</v>
                </pt>
                <pt idx="3">
                  <v>4</v>
                </pt>
                <pt idx="4">
                  <v>5</v>
                </pt>
                <pt idx="5">
                  <v>6</v>
                </pt>
                <pt idx="6">
                  <v>7</v>
                </pt>
                <pt idx="7">
                  <v>8</v>
                </pt>
              </numCache>
            </numRef>
          </xVal>
          <yVal>
            <numRef>
              <f>a4定价!$L$33:$L$40</f>
              <numCache>
                <formatCode>General</formatCode>
                <ptCount val="8"/>
                <pt idx="0">
                  <v>0</v>
                </pt>
                <pt idx="1">
                  <v>0</v>
                </pt>
                <pt idx="2">
                  <v>0</v>
                </pt>
                <pt idx="3">
                  <v>0</v>
                </pt>
                <pt idx="4">
                  <v>0</v>
                </pt>
                <pt idx="5">
                  <v>0</v>
                </pt>
                <pt idx="6">
                  <v>0</v>
                </pt>
                <pt idx="7">
                  <v>0</v>
                </pt>
              </numCache>
            </numRef>
          </yVal>
          <smooth val="0"/>
        </ser>
        <dLbls>
          <showLegendKey val="0"/>
          <showVal val="0"/>
          <showCatName val="0"/>
          <showSerName val="0"/>
          <showPercent val="0"/>
          <showBubbleSize val="0"/>
        </dLbls>
        <axId val="806238059"/>
        <axId val="228144202"/>
      </scatterChart>
      <valAx>
        <axId val="806238059"/>
        <scaling>
          <orientation val="minMax"/>
        </scaling>
        <delete val="0"/>
        <axPos val="b"/>
        <majorGridlines>
          <spPr>
            <a:l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228144202"/>
        <crosses val="autoZero"/>
        <crossBetween val="midCat"/>
      </valAx>
      <valAx>
        <axId val="228144202"/>
        <scaling>
          <orientation val="minMax"/>
        </scaling>
        <delete val="0"/>
        <axPos val="l"/>
        <majorGridlines>
          <spPr>
            <a:l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806238059"/>
        <crosses val="autoZero"/>
        <crossBetween val="midCat"/>
      </valAx>
    </plotArea>
    <plotVisOnly val="1"/>
    <dispBlanksAs val="gap"/>
  </chart>
  <spPr>
    <a:solidFill>
      <a:schemeClr val="bg1"/>
    </a:solidFill>
    <a:ln w="9525" cap="flat" cmpd="sng" algn="ctr">
      <a:solidFill>
        <a:schemeClr val="tx1">
          <a:lumMod val="15000"/>
          <a:lumOff val="85000"/>
        </a:schemeClr>
      </a:solidFill>
      <a:prstDash val="solid"/>
      <a:round/>
    </a:ln>
  </spPr>
</chartSpace>
</file>

<file path=xl/charts/chart20.xml><?xml version="1.0" encoding="utf-8"?>
<chartSpace xmlns:a="http://schemas.openxmlformats.org/drawingml/2006/main" xmlns="http://schemas.openxmlformats.org/drawingml/2006/chart">
  <chart>
    <title>
      <tx>
        <rich>
          <a:bodyPr rot="0" spcFirstLastPara="1" vertOverflow="ellipsis" vert="horz" wrap="square" anchor="ctr" anchorCtr="1"/>
          <a:lstStyle/>
          <a:p>
            <a:pPr>
              <a:defRPr lang="zh-CN" sz="1400" b="0" i="0" strike="noStrike" kern="1200" spc="0" baseline="0">
                <a:solidFill>
                  <a:schemeClr val="tx1">
                    <a:lumMod val="65000"/>
                    <a:lumOff val="35000"/>
                  </a:schemeClr>
                </a:solidFill>
                <a:latin typeface="+mn-lt"/>
                <a:ea typeface="+mn-ea"/>
                <a:cs typeface="+mn-cs"/>
              </a:defRPr>
            </a:pPr>
            <a:r>
              <a:rPr lang="zh-CN" altLang="en-US"/>
              <a:t>均价曲线</a:t>
            </a:r>
            <a:endParaRPr lang="zh-CN" altLang="en-US" sz="1400" b="0" i="0" strike="noStrike" baseline="0">
              <a:solidFill>
                <a:srgbClr val="333333"/>
              </a:solidFill>
              <a:latin typeface="宋体" panose="02010600030101010101" pitchFamily="7" charset="-122"/>
              <a:ea typeface="宋体" panose="02010600030101010101" pitchFamily="7" charset="-122"/>
              <a:cs typeface="宋体" panose="02010600030101010101" pitchFamily="7" charset="-122"/>
            </a:endParaRPr>
          </a:p>
        </rich>
      </tx>
      <overlay val="0"/>
      <spPr>
        <a:noFill/>
        <a:ln>
          <a:noFill/>
          <a:prstDash val="solid"/>
        </a:ln>
      </spPr>
    </title>
    <plotArea>
      <layout/>
      <scatterChart>
        <scatterStyle val="lineMarker"/>
        <varyColors val="0"/>
        <ser>
          <idx val="0"/>
          <order val="0"/>
          <spPr>
            <a:ln w="28575" cap="rnd" cmpd="sng" algn="ctr">
              <a:noFill/>
              <a:prstDash val="solid"/>
              <a:round/>
            </a:ln>
          </spPr>
          <marker>
            <symbol val="circle"/>
            <size val="5"/>
            <spPr>
              <a:solidFill>
                <a:schemeClr val="accent1"/>
              </a:solidFill>
              <a:ln w="9525" cap="flat" cmpd="sng" algn="ctr">
                <a:solidFill>
                  <a:schemeClr val="accent1"/>
                </a:solidFill>
                <a:prstDash val="solid"/>
                <a:round/>
              </a:ln>
            </spPr>
          </marker>
          <xVal>
            <numRef>
              <f>a4定价!$L$33:$L$40</f>
              <numCache>
                <formatCode>General</formatCode>
                <ptCount val="8"/>
                <pt idx="0">
                  <v>0</v>
                </pt>
                <pt idx="1">
                  <v>0</v>
                </pt>
                <pt idx="2">
                  <v>0</v>
                </pt>
                <pt idx="3">
                  <v>0</v>
                </pt>
                <pt idx="4">
                  <v>0</v>
                </pt>
                <pt idx="5">
                  <v>0</v>
                </pt>
                <pt idx="6">
                  <v>0</v>
                </pt>
                <pt idx="7">
                  <v>0</v>
                </pt>
              </numCache>
            </numRef>
          </xVal>
          <yVal>
            <numRef>
              <f>a4定价!$M$33:$M$40</f>
              <numCache>
                <formatCode>General</formatCode>
                <ptCount val="8"/>
                <pt idx="0">
                  <v>0</v>
                </pt>
                <pt idx="1">
                  <v>0</v>
                </pt>
                <pt idx="2">
                  <v>0</v>
                </pt>
                <pt idx="3">
                  <v>0</v>
                </pt>
                <pt idx="4">
                  <v>0</v>
                </pt>
                <pt idx="5">
                  <v>0</v>
                </pt>
                <pt idx="6">
                  <v>0</v>
                </pt>
                <pt idx="7">
                  <v>0</v>
                </pt>
              </numCache>
            </numRef>
          </yVal>
          <smooth val="0"/>
        </ser>
        <dLbls>
          <showLegendKey val="0"/>
          <showVal val="0"/>
          <showCatName val="0"/>
          <showSerName val="0"/>
          <showPercent val="0"/>
          <showBubbleSize val="0"/>
        </dLbls>
        <axId val="469416901"/>
        <axId val="771599887"/>
      </scatterChart>
      <valAx>
        <axId val="469416901"/>
        <scaling>
          <orientation val="minMax"/>
        </scaling>
        <delete val="0"/>
        <axPos val="b"/>
        <majorGridlines>
          <spPr>
            <a:l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771599887"/>
        <crosses val="autoZero"/>
        <crossBetween val="midCat"/>
      </valAx>
      <valAx>
        <axId val="771599887"/>
        <scaling>
          <orientation val="minMax"/>
        </scaling>
        <delete val="0"/>
        <axPos val="l"/>
        <majorGridlines>
          <spPr>
            <a:l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469416901"/>
        <crosses val="autoZero"/>
        <crossBetween val="midCat"/>
      </valAx>
    </plotArea>
    <plotVisOnly val="1"/>
    <dispBlanksAs val="gap"/>
  </chart>
  <spPr>
    <a:solidFill>
      <a:schemeClr val="bg1"/>
    </a:solidFill>
    <a:ln w="9525" cap="flat" cmpd="sng" algn="ctr">
      <a:solidFill>
        <a:schemeClr val="tx1">
          <a:lumMod val="15000"/>
          <a:lumOff val="85000"/>
        </a:schemeClr>
      </a:solidFill>
      <a:prstDash val="solid"/>
      <a:round/>
    </a:ln>
  </spPr>
</chartSpace>
</file>

<file path=xl/charts/chart21.xml><?xml version="1.0" encoding="utf-8"?>
<chartSpace xmlns:a="http://schemas.openxmlformats.org/drawingml/2006/main" xmlns="http://schemas.openxmlformats.org/drawingml/2006/chart">
  <chart>
    <plotArea>
      <layout/>
      <scatterChart>
        <scatterStyle val="lineMarker"/>
        <varyColors val="0"/>
        <ser>
          <idx val="0"/>
          <order val="0"/>
          <tx>
            <v>第一期</v>
          </tx>
          <spPr>
            <a:ln w="25400" cap="rnd" cmpd="sng" algn="ctr">
              <a:noFill/>
              <a:prstDash val="solid"/>
              <a:round/>
            </a:ln>
          </spPr>
          <marker>
            <symbol val="circle"/>
            <size val="5"/>
            <spPr>
              <a:solidFill>
                <a:schemeClr val="accent1"/>
              </a:solidFill>
              <a:ln w="9525" cap="flat" cmpd="sng" algn="ctr">
                <a:solidFill>
                  <a:schemeClr val="accent1"/>
                </a:solidFill>
                <a:prstDash val="solid"/>
                <a:round/>
              </a:ln>
            </spPr>
          </marker>
          <xVal>
            <numRef>
              <f>b1定价!$C$3:$C$22</f>
              <numCache>
                <formatCode>#,##0</formatCode>
                <ptCount val="20"/>
                <pt idx="0">
                  <v>0</v>
                </pt>
                <pt idx="2">
                  <v>0</v>
                </pt>
                <pt idx="3">
                  <v>0</v>
                </pt>
                <pt idx="4">
                  <v>0</v>
                </pt>
                <pt idx="5">
                  <v>0</v>
                </pt>
                <pt idx="6">
                  <v>0</v>
                </pt>
                <pt idx="7">
                  <v>0</v>
                </pt>
                <pt idx="8">
                  <v>0</v>
                </pt>
                <pt idx="9">
                  <v>0</v>
                </pt>
                <pt idx="10">
                  <v>0</v>
                </pt>
                <pt idx="11">
                  <v>0</v>
                </pt>
                <pt idx="14">
                  <v>0</v>
                </pt>
                <pt idx="15">
                  <v>0</v>
                </pt>
                <pt idx="16">
                  <v>0</v>
                </pt>
              </numCache>
            </numRef>
          </xVal>
          <yVal>
            <numRef>
              <f>b1定价!$B$3:$B$22</f>
              <numCache>
                <formatCode>#,##0</formatCode>
                <ptCount val="20"/>
                <pt idx="0">
                  <v>0</v>
                </pt>
                <pt idx="2">
                  <v>0</v>
                </pt>
                <pt idx="3">
                  <v>0</v>
                </pt>
                <pt idx="4">
                  <v>0</v>
                </pt>
                <pt idx="5">
                  <v>0</v>
                </pt>
                <pt idx="6">
                  <v>0</v>
                </pt>
                <pt idx="7">
                  <v>0</v>
                </pt>
                <pt idx="8">
                  <v>0</v>
                </pt>
                <pt idx="9">
                  <v>0</v>
                </pt>
                <pt idx="10">
                  <v>0</v>
                </pt>
                <pt idx="11">
                  <v>0</v>
                </pt>
                <pt idx="14">
                  <v>0</v>
                </pt>
                <pt idx="15">
                  <v>0</v>
                </pt>
                <pt idx="16">
                  <v>0</v>
                </pt>
              </numCache>
            </numRef>
          </yVal>
          <smooth val="0"/>
        </ser>
        <ser>
          <idx val="1"/>
          <order val="1"/>
          <tx>
            <v>第二期</v>
          </tx>
          <spPr>
            <a:ln w="25400" cap="rnd" cmpd="sng" algn="ctr">
              <a:noFill/>
              <a:prstDash val="solid"/>
              <a:round/>
            </a:ln>
          </spPr>
          <marker>
            <symbol val="circle"/>
            <size val="5"/>
            <spPr>
              <a:solidFill>
                <a:schemeClr val="accent2"/>
              </a:solidFill>
              <a:ln w="9525" cap="flat" cmpd="sng" algn="ctr">
                <a:solidFill>
                  <a:schemeClr val="accent2"/>
                </a:solidFill>
                <a:prstDash val="solid"/>
                <a:round/>
              </a:ln>
            </spPr>
          </marker>
          <trendline>
            <spPr>
              <a:ln w="19050" cap="rnd" cmpd="sng" algn="ctr">
                <a:solidFill>
                  <a:schemeClr val="accent2"/>
                </a:solidFill>
                <a:prstDash val="sysDot"/>
                <a:round/>
              </a:ln>
            </spPr>
            <trendlineType val="linear"/>
            <dispRSqr val="0"/>
            <dispEq val="0"/>
          </trendline>
          <xVal>
            <numRef>
              <f>b1定价!$E$3:$E$22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xVal>
          <yVal>
            <numRef>
              <f>b1定价!$D$3:$D$22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yVal>
          <smooth val="0"/>
        </ser>
        <ser>
          <idx val="2"/>
          <order val="2"/>
          <tx>
            <v>第三期</v>
          </tx>
          <spPr>
            <a:ln w="25400" cap="rnd" cmpd="sng" algn="ctr">
              <a:noFill/>
              <a:prstDash val="solid"/>
              <a:round/>
            </a:ln>
          </spPr>
          <marker>
            <symbol val="circle"/>
            <size val="5"/>
            <spPr>
              <a:solidFill>
                <a:schemeClr val="accent3"/>
              </a:solidFill>
              <a:ln w="9525" cap="flat" cmpd="sng" algn="ctr">
                <a:solidFill>
                  <a:schemeClr val="accent3"/>
                </a:solidFill>
                <a:prstDash val="solid"/>
                <a:round/>
              </a:ln>
            </spPr>
          </marker>
          <trendline>
            <spPr>
              <a:ln w="19050" cap="rnd" cmpd="sng" algn="ctr">
                <a:solidFill>
                  <a:schemeClr val="accent3"/>
                </a:solidFill>
                <a:prstDash val="sysDot"/>
                <a:round/>
              </a:ln>
            </spPr>
            <trendlineType val="linear"/>
            <dispRSqr val="0"/>
            <dispEq val="0"/>
          </trendline>
          <xVal>
            <numRef>
              <f>b1定价!$G$3:$G$22</f>
              <numCache>
                <formatCode>#,##0</formatCode>
                <ptCount val="20"/>
                <pt idx="0">
                  <v>0</v>
                </pt>
                <pt idx="2">
                  <v>0</v>
                </pt>
                <pt idx="3">
                  <v>0</v>
                </pt>
                <pt idx="4">
                  <v>0</v>
                </pt>
                <pt idx="5">
                  <v>0</v>
                </pt>
                <pt idx="6">
                  <v>0</v>
                </pt>
                <pt idx="7">
                  <v>0</v>
                </pt>
                <pt idx="8">
                  <v>0</v>
                </pt>
                <pt idx="9">
                  <v>0</v>
                </pt>
                <pt idx="10">
                  <v>0</v>
                </pt>
                <pt idx="11">
                  <v>0</v>
                </pt>
                <pt idx="13">
                  <v>0</v>
                </pt>
                <pt idx="14">
                  <v>0</v>
                </pt>
                <pt idx="15">
                  <v>0</v>
                </pt>
                <pt idx="16">
                  <v>0</v>
                </pt>
              </numCache>
            </numRef>
          </xVal>
          <yVal>
            <numRef>
              <f>b1定价!$F$3:$F$22</f>
              <numCache>
                <formatCode>#,##0</formatCode>
                <ptCount val="20"/>
                <pt idx="0">
                  <v>0</v>
                </pt>
                <pt idx="2">
                  <v>0</v>
                </pt>
                <pt idx="3">
                  <v>0</v>
                </pt>
                <pt idx="4">
                  <v>0</v>
                </pt>
                <pt idx="5">
                  <v>0</v>
                </pt>
                <pt idx="6">
                  <v>0</v>
                </pt>
                <pt idx="7">
                  <v>0</v>
                </pt>
                <pt idx="8">
                  <v>0</v>
                </pt>
                <pt idx="9">
                  <v>0</v>
                </pt>
                <pt idx="10">
                  <v>0</v>
                </pt>
                <pt idx="11">
                  <v>0</v>
                </pt>
                <pt idx="13">
                  <v>0</v>
                </pt>
                <pt idx="14">
                  <v>0</v>
                </pt>
                <pt idx="15">
                  <v>0</v>
                </pt>
                <pt idx="16">
                  <v>0</v>
                </pt>
              </numCache>
            </numRef>
          </yVal>
          <smooth val="0"/>
        </ser>
        <ser>
          <idx val="3"/>
          <order val="3"/>
          <tx>
            <v>第四期</v>
          </tx>
          <spPr>
            <a:ln w="25400" cap="rnd" cmpd="sng" algn="ctr">
              <a:noFill/>
              <a:prstDash val="solid"/>
              <a:round/>
            </a:ln>
          </spPr>
          <marker>
            <symbol val="circle"/>
            <size val="5"/>
            <spPr>
              <a:solidFill>
                <a:schemeClr val="accent4"/>
              </a:solidFill>
              <a:ln w="9525" cap="flat" cmpd="sng" algn="ctr">
                <a:solidFill>
                  <a:schemeClr val="accent4"/>
                </a:solidFill>
                <a:prstDash val="solid"/>
                <a:round/>
              </a:ln>
            </spPr>
          </marker>
          <trendline>
            <spPr>
              <a:ln w="19050" cap="rnd" cmpd="sng" algn="ctr">
                <a:solidFill>
                  <a:schemeClr val="accent4"/>
                </a:solidFill>
                <a:prstDash val="sysDot"/>
                <a:round/>
              </a:ln>
            </spPr>
            <trendlineType val="linear"/>
            <dispRSqr val="0"/>
            <dispEq val="0"/>
          </trendline>
          <xVal>
            <numRef>
              <f>b1定价!$I$3:$I$22</f>
              <numCache>
                <formatCode>#,##0</formatCode>
                <ptCount val="20"/>
                <pt idx="1">
                  <v>0</v>
                </pt>
                <pt idx="2">
                  <v>0</v>
                </pt>
                <pt idx="3">
                  <v>0</v>
                </pt>
                <pt idx="4">
                  <v>0</v>
                </pt>
                <pt idx="5">
                  <v>0</v>
                </pt>
                <pt idx="6">
                  <v>0</v>
                </pt>
                <pt idx="7">
                  <v>0</v>
                </pt>
                <pt idx="8">
                  <v>0</v>
                </pt>
                <pt idx="9">
                  <v>0</v>
                </pt>
                <pt idx="11">
                  <v>0</v>
                </pt>
                <pt idx="13">
                  <v>0</v>
                </pt>
                <pt idx="14">
                  <v>0</v>
                </pt>
                <pt idx="15">
                  <v>0</v>
                </pt>
                <pt idx="16">
                  <v>0</v>
                </pt>
              </numCache>
            </numRef>
          </xVal>
          <yVal>
            <numRef>
              <f>b1定价!$H$3:$H$22</f>
              <numCache>
                <formatCode>#,##0</formatCode>
                <ptCount val="20"/>
                <pt idx="1">
                  <v>0</v>
                </pt>
                <pt idx="2">
                  <v>0</v>
                </pt>
                <pt idx="3">
                  <v>0</v>
                </pt>
                <pt idx="4">
                  <v>0</v>
                </pt>
                <pt idx="5">
                  <v>0</v>
                </pt>
                <pt idx="6">
                  <v>0</v>
                </pt>
                <pt idx="7">
                  <v>0</v>
                </pt>
                <pt idx="8">
                  <v>0</v>
                </pt>
                <pt idx="9">
                  <v>0</v>
                </pt>
                <pt idx="11">
                  <v>0</v>
                </pt>
                <pt idx="13">
                  <v>0</v>
                </pt>
                <pt idx="14">
                  <v>0</v>
                </pt>
                <pt idx="15">
                  <v>0</v>
                </pt>
                <pt idx="16">
                  <v>0</v>
                </pt>
              </numCache>
            </numRef>
          </yVal>
          <smooth val="0"/>
        </ser>
        <ser>
          <idx val="4"/>
          <order val="4"/>
          <tx>
            <v>第五期</v>
          </tx>
          <spPr>
            <a:ln w="25400" cap="rnd" cmpd="sng" algn="ctr">
              <a:noFill/>
              <a:prstDash val="solid"/>
              <a:round/>
            </a:ln>
          </spPr>
          <marker>
            <symbol val="circle"/>
            <size val="5"/>
            <spPr>
              <a:solidFill>
                <a:schemeClr val="accent5"/>
              </a:solidFill>
              <a:ln w="9525" cap="flat" cmpd="sng" algn="ctr">
                <a:solidFill>
                  <a:schemeClr val="accent5"/>
                </a:solidFill>
                <a:prstDash val="solid"/>
                <a:round/>
              </a:ln>
            </spPr>
          </marker>
          <trendline>
            <spPr>
              <a:ln w="19050" cap="rnd" cmpd="sng" algn="ctr">
                <a:solidFill>
                  <a:schemeClr val="accent5"/>
                </a:solidFill>
                <a:prstDash val="sysDot"/>
                <a:round/>
              </a:ln>
            </spPr>
            <trendlineType val="linear"/>
            <dispRSqr val="0"/>
            <dispEq val="0"/>
          </trendline>
          <xVal>
            <numRef>
              <f>b1定价!$K$3:$K$22</f>
              <numCache>
                <formatCode>#,##0</formatCode>
                <ptCount val="20"/>
                <pt idx="0">
                  <v>0</v>
                </pt>
                <pt idx="1">
                  <v>0</v>
                </pt>
                <pt idx="2">
                  <v>0</v>
                </pt>
                <pt idx="3">
                  <v>0</v>
                </pt>
                <pt idx="4">
                  <v>0</v>
                </pt>
                <pt idx="5">
                  <v>0</v>
                </pt>
                <pt idx="6">
                  <v>0</v>
                </pt>
                <pt idx="7">
                  <v>0</v>
                </pt>
                <pt idx="8">
                  <v>0</v>
                </pt>
                <pt idx="9">
                  <v>0</v>
                </pt>
                <pt idx="10">
                  <v>0</v>
                </pt>
                <pt idx="11">
                  <v>0</v>
                </pt>
                <pt idx="13">
                  <v>0</v>
                </pt>
                <pt idx="14">
                  <v>0</v>
                </pt>
                <pt idx="15">
                  <v>0</v>
                </pt>
                <pt idx="16">
                  <v>0</v>
                </pt>
              </numCache>
            </numRef>
          </xVal>
          <yVal>
            <numRef>
              <f>b1定价!$J$3:$J$22</f>
              <numCache>
                <formatCode>#,##0</formatCode>
                <ptCount val="20"/>
                <pt idx="0">
                  <v>0</v>
                </pt>
                <pt idx="1">
                  <v>0</v>
                </pt>
                <pt idx="2">
                  <v>0</v>
                </pt>
                <pt idx="3">
                  <v>0</v>
                </pt>
                <pt idx="4">
                  <v>0</v>
                </pt>
                <pt idx="5">
                  <v>0</v>
                </pt>
                <pt idx="6">
                  <v>0</v>
                </pt>
                <pt idx="7">
                  <v>0</v>
                </pt>
                <pt idx="8">
                  <v>0</v>
                </pt>
                <pt idx="9">
                  <v>0</v>
                </pt>
                <pt idx="10">
                  <v>0</v>
                </pt>
                <pt idx="11">
                  <v>0</v>
                </pt>
                <pt idx="13">
                  <v>0</v>
                </pt>
                <pt idx="14">
                  <v>0</v>
                </pt>
                <pt idx="15">
                  <v>0</v>
                </pt>
                <pt idx="16">
                  <v>0</v>
                </pt>
              </numCache>
            </numRef>
          </yVal>
          <smooth val="0"/>
        </ser>
        <ser>
          <idx val="5"/>
          <order val="5"/>
          <tx>
            <v>第六期</v>
          </tx>
          <spPr>
            <a:ln w="25400" cap="rnd" cmpd="sng" algn="ctr">
              <a:noFill/>
              <a:prstDash val="solid"/>
              <a:round/>
            </a:ln>
          </spPr>
          <marker>
            <symbol val="circle"/>
            <size val="5"/>
            <spPr>
              <a:solidFill>
                <a:schemeClr val="accent6"/>
              </a:solidFill>
              <a:ln w="9525" cap="flat" cmpd="sng" algn="ctr">
                <a:solidFill>
                  <a:schemeClr val="accent6"/>
                </a:solidFill>
                <a:prstDash val="solid"/>
                <a:round/>
              </a:ln>
            </spPr>
          </marker>
          <trendline>
            <spPr>
              <a:ln w="19050" cap="rnd" cmpd="sng" algn="ctr">
                <a:solidFill>
                  <a:schemeClr val="accent6"/>
                </a:solidFill>
                <a:prstDash val="sysDot"/>
                <a:round/>
              </a:ln>
            </spPr>
            <trendlineType val="linear"/>
            <dispRSqr val="0"/>
            <dispEq val="0"/>
          </trendline>
          <xVal>
            <numRef>
              <f>b1定价!$M$3:$M$22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xVal>
          <yVal>
            <numRef>
              <f>b1定价!$L$3:$L$22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yVal>
          <smooth val="0"/>
        </ser>
        <ser>
          <idx val="6"/>
          <order val="6"/>
          <tx>
            <v>第七期</v>
          </tx>
          <spPr>
            <a:ln w="25400" cap="rnd" cmpd="sng" algn="ctr">
              <a:noFill/>
              <a:prstDash val="solid"/>
              <a:round/>
            </a:ln>
          </spPr>
          <marker>
            <symbol val="circle"/>
            <size val="5"/>
            <spPr>
              <a:solidFill>
                <a:schemeClr val="accent1">
                  <a:lumMod val="60000"/>
                </a:schemeClr>
              </a:solidFill>
              <a:ln w="9525" cap="flat" cmpd="sng" algn="ctr">
                <a:solidFill>
                  <a:schemeClr val="accent1">
                    <a:lumMod val="60000"/>
                  </a:schemeClr>
                </a:solidFill>
                <a:prstDash val="solid"/>
                <a:round/>
              </a:ln>
            </spPr>
          </marker>
          <trendline>
            <spPr>
              <a:ln w="19050" cap="rnd" cmpd="sng" algn="ctr">
                <a:solidFill>
                  <a:schemeClr val="accent1">
                    <a:lumMod val="60000"/>
                  </a:schemeClr>
                </a:solidFill>
                <a:prstDash val="sysDot"/>
                <a:round/>
              </a:ln>
            </spPr>
            <trendlineType val="linear"/>
            <dispRSqr val="0"/>
            <dispEq val="0"/>
          </trendline>
          <xVal>
            <numRef>
              <f>b1定价!$O$3:$O$22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xVal>
          <yVal>
            <numRef>
              <f>b1定价!$N$3:$N$22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yVal>
          <smooth val="0"/>
        </ser>
        <ser>
          <idx val="7"/>
          <order val="7"/>
          <tx>
            <v>第八期</v>
          </tx>
          <spPr>
            <a:ln w="25400" cap="rnd" cmpd="sng" algn="ctr">
              <a:noFill/>
              <a:prstDash val="solid"/>
              <a:round/>
            </a:ln>
          </spPr>
          <marker>
            <symbol val="circle"/>
            <size val="5"/>
            <spPr>
              <a:solidFill>
                <a:schemeClr val="accent2">
                  <a:lumMod val="60000"/>
                </a:schemeClr>
              </a:solidFill>
              <a:ln w="9525" cap="flat" cmpd="sng" algn="ctr">
                <a:solidFill>
                  <a:schemeClr val="accent2">
                    <a:lumMod val="60000"/>
                  </a:schemeClr>
                </a:solidFill>
                <a:prstDash val="solid"/>
                <a:round/>
              </a:ln>
            </spPr>
          </marker>
          <xVal>
            <numRef>
              <f>b1定价!$Q$3:$Q$22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xVal>
          <yVal>
            <numRef>
              <f>b1定价!$P$3:$P$23</f>
              <numCache>
                <formatCode>#,##0</formatCode>
                <ptCount val="21"/>
                <pt idx="0">
                  <v>0</v>
                </pt>
                <pt idx="1">
                  <v>0</v>
                </pt>
                <pt idx="2">
                  <v>0</v>
                </pt>
                <pt idx="3">
                  <v>0</v>
                </pt>
                <pt idx="4">
                  <v>0</v>
                </pt>
                <pt idx="5">
                  <v>0</v>
                </pt>
                <pt idx="6">
                  <v>0</v>
                </pt>
                <pt idx="7">
                  <v>0</v>
                </pt>
                <pt idx="8">
                  <v>0</v>
                </pt>
                <pt idx="9">
                  <v>0</v>
                </pt>
                <pt idx="10">
                  <v>0</v>
                </pt>
                <pt idx="11">
                  <v>0</v>
                </pt>
                <pt idx="12">
                  <v>0</v>
                </pt>
                <pt idx="13">
                  <v>0</v>
                </pt>
                <pt idx="14">
                  <v>0</v>
                </pt>
                <pt idx="15">
                  <v>0</v>
                </pt>
                <pt idx="16">
                  <v>0</v>
                </pt>
              </numCache>
            </numRef>
          </yVal>
          <smooth val="0"/>
        </ser>
        <dLbls>
          <showLegendKey val="0"/>
          <showVal val="0"/>
          <showCatName val="0"/>
          <showSerName val="0"/>
          <showPercent val="0"/>
          <showBubbleSize val="0"/>
        </dLbls>
        <axId val="893237996"/>
        <axId val="397941820"/>
      </scatterChart>
      <valAx>
        <axId val="893237996"/>
        <scaling>
          <orientation val="minMax"/>
          <min val="5000"/>
        </scaling>
        <delete val="0"/>
        <axPos val="b"/>
        <majorGridlines>
          <spPr>
            <a:ln w="9525" cap="flat" cmpd="sng" algn="ctr">
              <a:solidFill>
                <a:schemeClr val="tx1">
                  <a:lumMod val="15000"/>
                  <a:lumOff val="85000"/>
                </a:schemeClr>
              </a:solidFill>
              <a:prstDash val="solid"/>
              <a:round/>
            </a:ln>
          </spPr>
        </majorGridlines>
        <numFmt formatCode="#,##0"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397941820"/>
        <crosses val="autoZero"/>
        <crossBetween val="midCat"/>
      </valAx>
      <valAx>
        <axId val="397941820"/>
        <scaling>
          <orientation val="minMax"/>
          <max val="300"/>
        </scaling>
        <delete val="0"/>
        <axPos val="l"/>
        <majorGridlines>
          <spPr>
            <a:ln w="9525" cap="flat" cmpd="sng" algn="ctr">
              <a:solidFill>
                <a:schemeClr val="tx1">
                  <a:lumMod val="15000"/>
                  <a:lumOff val="85000"/>
                </a:schemeClr>
              </a:solidFill>
              <a:prstDash val="solid"/>
              <a:round/>
            </a:ln>
          </spPr>
        </majorGridlines>
        <numFmt formatCode="#,##0"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893237996"/>
        <crosses val="autoZero"/>
        <crossBetween val="midCat"/>
      </valAx>
    </plotArea>
    <legend>
      <legendPos val="r"/>
      <overlay val="0"/>
      <spPr>
        <a:noFill/>
        <a:ln>
          <a:noFill/>
          <a:prstDash val="solid"/>
        </a:ln>
      </spPr>
      <txPr>
        <a:bodyPr rot="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legend>
    <plotVisOnly val="1"/>
    <dispBlanksAs val="gap"/>
  </chart>
  <spPr>
    <a:solidFill>
      <a:schemeClr val="bg1"/>
    </a:solidFill>
    <a:ln w="9525" cap="flat" cmpd="sng" algn="ctr">
      <a:solidFill>
        <a:schemeClr val="tx1">
          <a:lumMod val="15000"/>
          <a:lumOff val="85000"/>
        </a:schemeClr>
      </a:solidFill>
      <a:prstDash val="solid"/>
      <a:round/>
    </a:ln>
  </spPr>
</chartSpace>
</file>

<file path=xl/charts/chart22.xml><?xml version="1.0" encoding="utf-8"?>
<chartSpace xmlns:a="http://schemas.openxmlformats.org/drawingml/2006/main" xmlns="http://schemas.openxmlformats.org/drawingml/2006/chart">
  <chart>
    <title>
      <tx>
        <rich>
          <a:bodyPr rot="0" spcFirstLastPara="1" vertOverflow="ellipsis" vert="horz" wrap="square" anchor="ctr" anchorCtr="1"/>
          <a:lstStyle/>
          <a:p>
            <a:pPr>
              <a:defRPr lang="zh-CN" sz="1400" b="0" i="0" strike="noStrike" kern="1200" spc="0" baseline="0">
                <a:solidFill>
                  <a:schemeClr val="tx1">
                    <a:lumMod val="65000"/>
                    <a:lumOff val="35000"/>
                  </a:schemeClr>
                </a:solidFill>
                <a:latin typeface="+mn-lt"/>
                <a:ea typeface="+mn-ea"/>
                <a:cs typeface="+mn-cs"/>
              </a:defRPr>
            </a:pPr>
            <a:r>
              <a:rPr lang="zh-CN" altLang="en-US"/>
              <a:t>价格系数（图一）</a:t>
            </a:r>
            <a:endParaRPr lang="zh-CN" altLang="en-US" sz="1400" b="0" i="0" strike="noStrike" baseline="0">
              <a:solidFill>
                <a:srgbClr val="333333"/>
              </a:solidFill>
              <a:latin typeface="宋体" panose="02010600030101010101" pitchFamily="7" charset="-122"/>
              <a:ea typeface="宋体" panose="02010600030101010101" pitchFamily="7" charset="-122"/>
              <a:cs typeface="宋体" panose="02010600030101010101" pitchFamily="7" charset="-122"/>
            </a:endParaRPr>
          </a:p>
        </rich>
      </tx>
      <overlay val="0"/>
      <spPr>
        <a:noFill/>
        <a:ln>
          <a:noFill/>
          <a:prstDash val="solid"/>
        </a:ln>
      </spPr>
    </title>
    <plotArea>
      <layout/>
      <scatterChart>
        <scatterStyle val="lineMarker"/>
        <varyColors val="0"/>
        <ser>
          <idx val="0"/>
          <order val="0"/>
          <spPr>
            <a:ln w="19050" cap="rnd" cmpd="sng" algn="ctr">
              <a:solidFill>
                <a:schemeClr val="accent1"/>
              </a:solidFill>
              <a:prstDash val="solid"/>
              <a:round/>
            </a:ln>
          </spPr>
          <marker>
            <symbol val="circle"/>
            <size val="5"/>
            <spPr>
              <a:solidFill>
                <a:schemeClr val="accent1"/>
              </a:solidFill>
              <a:ln w="9525" cap="flat" cmpd="sng" algn="ctr">
                <a:solidFill>
                  <a:schemeClr val="accent1"/>
                </a:solidFill>
                <a:prstDash val="solid"/>
                <a:round/>
              </a:ln>
            </spPr>
          </marker>
          <trendline>
            <spPr>
              <a:ln w="19050" cap="rnd" cmpd="sng" algn="ctr">
                <a:solidFill>
                  <a:schemeClr val="accent1"/>
                </a:solidFill>
                <a:prstDash val="sysDot"/>
                <a:round/>
              </a:ln>
            </spPr>
            <trendlineType val="linear"/>
            <dispRSqr val="0"/>
            <dispEq val="1"/>
            <trendlineLbl>
              <layout>
                <manualLayout>
                  <wMode val="factor"/>
                  <hMode val="factor"/>
                  <x val="-0.720652668416448"/>
                  <y val="-0.775543545640814"/>
                </manualLayout>
              </layout>
              <numFmt formatCode="General" sourceLinked="0"/>
              <spPr>
                <a:noFill/>
                <a:ln>
                  <a:noFill/>
                  <a:prstDash val="solid"/>
                </a:ln>
              </spPr>
              <txPr>
                <a:bodyPr rot="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trendlineLbl>
          </trendline>
          <xVal>
            <numRef>
              <f>b1定价!$A$53:$A$61</f>
              <numCache>
                <formatCode>General</formatCode>
                <ptCount val="9"/>
                <pt idx="0">
                  <v>0</v>
                </pt>
                <pt idx="1">
                  <v>1</v>
                </pt>
                <pt idx="2">
                  <v>2</v>
                </pt>
                <pt idx="3">
                  <v>3</v>
                </pt>
                <pt idx="4">
                  <v>4</v>
                </pt>
                <pt idx="5">
                  <v>5</v>
                </pt>
                <pt idx="6">
                  <v>6</v>
                </pt>
                <pt idx="7">
                  <v>7</v>
                </pt>
                <pt idx="8">
                  <v>8</v>
                </pt>
              </numCache>
            </numRef>
          </xVal>
          <yVal>
            <numRef>
              <f>b1定价!$B$53:$B$61</f>
              <numCache>
                <formatCode>General</formatCode>
                <ptCount val="9"/>
                <pt idx="0">
                  <v>0</v>
                </pt>
                <pt idx="1">
                  <v>0</v>
                </pt>
                <pt idx="2">
                  <v>0</v>
                </pt>
                <pt idx="3">
                  <v>0</v>
                </pt>
                <pt idx="4">
                  <v>0</v>
                </pt>
                <pt idx="5">
                  <v>0</v>
                </pt>
                <pt idx="6">
                  <v>0</v>
                </pt>
                <pt idx="7">
                  <v>0</v>
                </pt>
                <pt idx="8">
                  <v>0</v>
                </pt>
              </numCache>
            </numRef>
          </yVal>
          <smooth val="0"/>
        </ser>
        <dLbls>
          <showLegendKey val="0"/>
          <showVal val="0"/>
          <showCatName val="0"/>
          <showSerName val="0"/>
          <showPercent val="0"/>
          <showBubbleSize val="0"/>
        </dLbls>
        <axId val="120776075"/>
        <axId val="790515510"/>
      </scatterChart>
      <valAx>
        <axId val="120776075"/>
        <scaling>
          <orientation val="minMax"/>
        </scaling>
        <delete val="0"/>
        <axPos val="b"/>
        <majorGridlines>
          <spPr>
            <a:l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790515510"/>
        <crosses val="autoZero"/>
        <crossBetween val="midCat"/>
      </valAx>
      <valAx>
        <axId val="790515510"/>
        <scaling>
          <orientation val="minMax"/>
        </scaling>
        <delete val="0"/>
        <axPos val="l"/>
        <majorGridlines>
          <spPr>
            <a:l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120776075"/>
        <crosses val="autoZero"/>
        <crossBetween val="midCat"/>
      </valAx>
    </plotArea>
    <plotVisOnly val="1"/>
    <dispBlanksAs val="gap"/>
  </chart>
  <spPr>
    <a:solidFill>
      <a:schemeClr val="bg1"/>
    </a:solidFill>
    <a:ln w="9525" cap="flat" cmpd="sng" algn="ctr">
      <a:solidFill>
        <a:schemeClr val="tx1">
          <a:lumMod val="15000"/>
          <a:lumOff val="85000"/>
        </a:schemeClr>
      </a:solidFill>
      <a:prstDash val="solid"/>
      <a:round/>
    </a:ln>
  </spPr>
</chartSpace>
</file>

<file path=xl/charts/chart23.xml><?xml version="1.0" encoding="utf-8"?>
<chartSpace xmlns:a="http://schemas.openxmlformats.org/drawingml/2006/main" xmlns="http://schemas.openxmlformats.org/drawingml/2006/chart">
  <chart>
    <title>
      <tx>
        <rich>
          <a:bodyPr rot="0" spcFirstLastPara="1" vertOverflow="ellipsis" vert="horz" wrap="square" anchor="ctr" anchorCtr="1"/>
          <a:lstStyle/>
          <a:p>
            <a:pPr>
              <a:defRPr lang="zh-CN" sz="1400" b="0" i="0" strike="noStrike" kern="1200" spc="0" baseline="0">
                <a:solidFill>
                  <a:schemeClr val="tx1">
                    <a:lumMod val="65000"/>
                    <a:lumOff val="35000"/>
                  </a:schemeClr>
                </a:solidFill>
                <a:latin typeface="+mn-lt"/>
                <a:ea typeface="+mn-ea"/>
                <a:cs typeface="+mn-cs"/>
              </a:defRPr>
            </a:pPr>
            <a:r>
              <a:rPr lang="zh-CN" altLang="en-US" sz="1400" b="0" i="0" strike="noStrike" baseline="0">
                <a:solidFill>
                  <a:srgbClr val="333333"/>
                </a:solidFill>
                <a:latin typeface="宋体" panose="02010600030101010101" pitchFamily="7" charset="-122"/>
                <a:ea typeface="宋体" panose="02010600030101010101" pitchFamily="7" charset="-122"/>
                <a:cs typeface="宋体" panose="02010600030101010101" pitchFamily="7" charset="-122"/>
              </a:rPr>
              <a:t>价格系数</a:t>
            </a:r>
            <a:r>
              <a:rPr lang="en-US" altLang="zh-CN" sz="1400" b="0" i="0" strike="noStrike" baseline="0">
                <a:solidFill>
                  <a:srgbClr val="333333"/>
                </a:solidFill>
                <a:latin typeface="Calibri" panose="020F0502020204030204" pitchFamily="2" charset="0"/>
                <a:ea typeface="Calibri" panose="020F0502020204030204" pitchFamily="2" charset="0"/>
                <a:cs typeface="Calibri" panose="020F0502020204030204" pitchFamily="2" charset="0"/>
              </a:rPr>
              <a:t>——</a:t>
            </a:r>
            <a:r>
              <a:rPr lang="zh-CN" altLang="en-US" sz="1400" b="0" i="0" strike="noStrike" baseline="0">
                <a:solidFill>
                  <a:srgbClr val="333333"/>
                </a:solidFill>
                <a:latin typeface="宋体" panose="02010600030101010101" pitchFamily="7" charset="-122"/>
                <a:ea typeface="宋体" panose="02010600030101010101" pitchFamily="7" charset="-122"/>
                <a:cs typeface="宋体" panose="02010600030101010101" pitchFamily="7" charset="-122"/>
              </a:rPr>
              <a:t>截距（图三）</a:t>
            </a:r>
            <a:endParaRPr lang="en-US" altLang="zh-CN" sz="1100" b="0" i="0" strike="noStrike" baseline="0">
              <a:solidFill>
                <a:srgbClr val="000000"/>
              </a:solidFill>
              <a:latin typeface="宋体" panose="02010600030101010101" pitchFamily="7" charset="-122"/>
              <a:ea typeface="宋体" panose="02010600030101010101" pitchFamily="7" charset="-122"/>
              <a:cs typeface="宋体" panose="02010600030101010101" pitchFamily="7" charset="-122"/>
            </a:endParaRPr>
          </a:p>
        </rich>
      </tx>
      <overlay val="0"/>
      <spPr>
        <a:noFill/>
        <a:ln>
          <a:noFill/>
          <a:prstDash val="solid"/>
        </a:ln>
      </spPr>
    </title>
    <plotArea>
      <layout/>
      <scatterChart>
        <scatterStyle val="lineMarker"/>
        <varyColors val="0"/>
        <ser>
          <idx val="0"/>
          <order val="0"/>
          <spPr>
            <a:ln w="19050" cap="rnd" cmpd="sng" algn="ctr">
              <a:solidFill>
                <a:schemeClr val="accent1"/>
              </a:solidFill>
              <a:prstDash val="solid"/>
              <a:round/>
            </a:ln>
          </spPr>
          <marker>
            <symbol val="circle"/>
            <size val="5"/>
            <spPr>
              <a:solidFill>
                <a:schemeClr val="accent1"/>
              </a:solidFill>
              <a:ln w="9525" cap="flat" cmpd="sng" algn="ctr">
                <a:solidFill>
                  <a:schemeClr val="accent1"/>
                </a:solidFill>
                <a:prstDash val="solid"/>
                <a:round/>
              </a:ln>
            </spPr>
          </marker>
          <trendline>
            <spPr>
              <a:ln w="19050" cap="rnd" cmpd="sng" algn="ctr">
                <a:solidFill>
                  <a:schemeClr val="accent1"/>
                </a:solidFill>
                <a:prstDash val="sysDot"/>
                <a:round/>
              </a:ln>
            </spPr>
            <trendlineType val="linear"/>
            <dispRSqr val="0"/>
            <dispEq val="1"/>
            <trendlineLbl>
              <layout>
                <manualLayout>
                  <wMode val="factor"/>
                  <hMode val="factor"/>
                  <x val="-0.66062467191601"/>
                  <y val="-0.77088515940851"/>
                </manualLayout>
              </layout>
              <numFmt formatCode="General" sourceLinked="0"/>
              <spPr>
                <a:noFill/>
                <a:ln>
                  <a:noFill/>
                  <a:prstDash val="solid"/>
                </a:ln>
              </spPr>
              <txPr>
                <a:bodyPr rot="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trendlineLbl>
          </trendline>
          <xVal>
            <numRef>
              <f>b1定价!$B$53:$B$61</f>
              <numCache>
                <formatCode>General</formatCode>
                <ptCount val="9"/>
                <pt idx="0">
                  <v>0</v>
                </pt>
                <pt idx="1">
                  <v>0</v>
                </pt>
                <pt idx="2">
                  <v>0</v>
                </pt>
                <pt idx="3">
                  <v>0</v>
                </pt>
                <pt idx="4">
                  <v>0</v>
                </pt>
                <pt idx="5">
                  <v>0</v>
                </pt>
                <pt idx="6">
                  <v>0</v>
                </pt>
                <pt idx="7">
                  <v>0</v>
                </pt>
                <pt idx="8">
                  <v>0</v>
                </pt>
              </numCache>
            </numRef>
          </xVal>
          <yVal>
            <numRef>
              <f>b1定价!$C$53:$C$61</f>
              <numCache>
                <formatCode>General</formatCode>
                <ptCount val="9"/>
                <pt idx="0">
                  <v>0</v>
                </pt>
                <pt idx="1">
                  <v>0</v>
                </pt>
                <pt idx="2">
                  <v>0</v>
                </pt>
                <pt idx="3">
                  <v>0</v>
                </pt>
                <pt idx="4">
                  <v>0</v>
                </pt>
                <pt idx="5">
                  <v>0</v>
                </pt>
                <pt idx="6">
                  <v>0</v>
                </pt>
                <pt idx="7">
                  <v>0</v>
                </pt>
                <pt idx="8">
                  <v>0</v>
                </pt>
              </numCache>
            </numRef>
          </yVal>
          <smooth val="0"/>
        </ser>
        <dLbls>
          <showLegendKey val="0"/>
          <showVal val="0"/>
          <showCatName val="0"/>
          <showSerName val="0"/>
          <showPercent val="0"/>
          <showBubbleSize val="0"/>
        </dLbls>
        <axId val="686552688"/>
        <axId val="861250411"/>
      </scatterChart>
      <valAx>
        <axId val="686552688"/>
        <scaling>
          <orientation val="minMax"/>
        </scaling>
        <delete val="0"/>
        <axPos val="b"/>
        <majorGridlines>
          <spPr>
            <a:l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861250411"/>
        <crosses val="autoZero"/>
        <crossBetween val="midCat"/>
      </valAx>
      <valAx>
        <axId val="861250411"/>
        <scaling>
          <orientation val="minMax"/>
        </scaling>
        <delete val="0"/>
        <axPos val="l"/>
        <majorGridlines>
          <spPr>
            <a:l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686552688"/>
        <crosses val="autoZero"/>
        <crossBetween val="midCat"/>
      </valAx>
    </plotArea>
    <plotVisOnly val="1"/>
    <dispBlanksAs val="gap"/>
  </chart>
  <spPr>
    <a:solidFill>
      <a:schemeClr val="bg1"/>
    </a:solidFill>
    <a:ln w="9525" cap="flat" cmpd="sng" algn="ctr">
      <a:solidFill>
        <a:schemeClr val="tx1">
          <a:lumMod val="15000"/>
          <a:lumOff val="85000"/>
        </a:schemeClr>
      </a:solidFill>
      <a:prstDash val="solid"/>
      <a:round/>
    </a:ln>
  </spPr>
</chartSpace>
</file>

<file path=xl/charts/chart24.xml><?xml version="1.0" encoding="utf-8"?>
<chartSpace xmlns:a="http://schemas.openxmlformats.org/drawingml/2006/main" xmlns="http://schemas.openxmlformats.org/drawingml/2006/chart">
  <chart>
    <title>
      <tx>
        <rich>
          <a:bodyPr rot="0" spcFirstLastPara="1" vertOverflow="ellipsis" vert="horz" wrap="square" anchor="ctr" anchorCtr="1"/>
          <a:lstStyle/>
          <a:p>
            <a:pPr>
              <a:defRPr lang="zh-CN" sz="1400" b="0" i="0" strike="noStrike" kern="1200" spc="0" baseline="0">
                <a:solidFill>
                  <a:schemeClr val="tx1">
                    <a:lumMod val="65000"/>
                    <a:lumOff val="35000"/>
                  </a:schemeClr>
                </a:solidFill>
                <a:latin typeface="+mn-lt"/>
                <a:ea typeface="+mn-ea"/>
                <a:cs typeface="+mn-cs"/>
              </a:defRPr>
            </a:pPr>
            <a:r>
              <a:rPr lang="zh-CN" altLang="zh-CN" sz="1800" b="0" i="0" baseline="0">
                <effectLst/>
              </a:rPr>
              <a:t>需求增长趋势</a:t>
            </a:r>
            <a:endParaRPr lang="zh-CN" altLang="zh-CN" sz="1800" b="0" i="0" strike="noStrike" baseline="0">
              <a:solidFill>
                <a:srgbClr val="333333"/>
              </a:solidFill>
              <effectLst/>
              <a:latin typeface="宋体" panose="02010600030101010101" pitchFamily="7" charset="-122"/>
              <a:ea typeface="宋体" panose="02010600030101010101" pitchFamily="7" charset="-122"/>
              <a:cs typeface="宋体" panose="02010600030101010101" pitchFamily="7" charset="-122"/>
            </a:endParaRPr>
          </a:p>
        </rich>
      </tx>
      <overlay val="0"/>
      <spPr>
        <a:noFill/>
        <a:ln>
          <a:noFill/>
          <a:prstDash val="solid"/>
        </a:ln>
      </spPr>
    </title>
    <plotArea>
      <layout/>
      <scatterChart>
        <scatterStyle val="lineMarker"/>
        <varyColors val="0"/>
        <ser>
          <idx val="0"/>
          <order val="0"/>
          <spPr>
            <a:ln w="19050" cap="rnd" cmpd="sng" algn="ctr">
              <a:solidFill>
                <a:schemeClr val="accent1"/>
              </a:solidFill>
              <a:prstDash val="solid"/>
              <a:round/>
            </a:ln>
          </spPr>
          <marker>
            <symbol val="circle"/>
            <size val="5"/>
            <spPr>
              <a:solidFill>
                <a:schemeClr val="accent1"/>
              </a:solidFill>
              <a:ln w="9525" cap="flat" cmpd="sng" algn="ctr">
                <a:solidFill>
                  <a:schemeClr val="accent1"/>
                </a:solidFill>
                <a:prstDash val="solid"/>
                <a:round/>
              </a:ln>
            </spPr>
          </marker>
          <xVal>
            <numRef>
              <f>b1定价!$K$33:$K$40</f>
              <numCache>
                <formatCode>General</formatCode>
                <ptCount val="8"/>
                <pt idx="0">
                  <v>1</v>
                </pt>
                <pt idx="1">
                  <v>2</v>
                </pt>
                <pt idx="2">
                  <v>3</v>
                </pt>
                <pt idx="3">
                  <v>4</v>
                </pt>
                <pt idx="4">
                  <v>5</v>
                </pt>
                <pt idx="5">
                  <v>6</v>
                </pt>
                <pt idx="6">
                  <v>7</v>
                </pt>
                <pt idx="7">
                  <v>8</v>
                </pt>
              </numCache>
            </numRef>
          </xVal>
          <yVal>
            <numRef>
              <f>b1定价!$L$33:$L$40</f>
              <numCache>
                <formatCode>General</formatCode>
                <ptCount val="8"/>
                <pt idx="0">
                  <v>0</v>
                </pt>
                <pt idx="1">
                  <v>0</v>
                </pt>
                <pt idx="2">
                  <v>0</v>
                </pt>
                <pt idx="3">
                  <v>0</v>
                </pt>
                <pt idx="4">
                  <v>0</v>
                </pt>
                <pt idx="5">
                  <v>0</v>
                </pt>
                <pt idx="6">
                  <v>0</v>
                </pt>
                <pt idx="7">
                  <v>0</v>
                </pt>
              </numCache>
            </numRef>
          </yVal>
          <smooth val="0"/>
        </ser>
        <dLbls>
          <showLegendKey val="0"/>
          <showVal val="0"/>
          <showCatName val="0"/>
          <showSerName val="0"/>
          <showPercent val="0"/>
          <showBubbleSize val="0"/>
        </dLbls>
        <axId val="566738945"/>
        <axId val="64271379"/>
      </scatterChart>
      <valAx>
        <axId val="566738945"/>
        <scaling>
          <orientation val="minMax"/>
        </scaling>
        <delete val="0"/>
        <axPos val="b"/>
        <majorGridlines>
          <spPr>
            <a:l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64271379"/>
        <crosses val="autoZero"/>
        <crossBetween val="midCat"/>
      </valAx>
      <valAx>
        <axId val="64271379"/>
        <scaling>
          <orientation val="minMax"/>
        </scaling>
        <delete val="0"/>
        <axPos val="l"/>
        <majorGridlines>
          <spPr>
            <a:l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566738945"/>
        <crosses val="autoZero"/>
        <crossBetween val="midCat"/>
      </valAx>
    </plotArea>
    <plotVisOnly val="1"/>
    <dispBlanksAs val="gap"/>
  </chart>
  <spPr>
    <a:solidFill>
      <a:schemeClr val="bg1"/>
    </a:solidFill>
    <a:ln w="9525" cap="flat" cmpd="sng" algn="ctr">
      <a:solidFill>
        <a:schemeClr val="tx1">
          <a:lumMod val="15000"/>
          <a:lumOff val="85000"/>
        </a:schemeClr>
      </a:solidFill>
      <a:prstDash val="solid"/>
      <a:round/>
    </a:ln>
  </spPr>
</chartSpace>
</file>

<file path=xl/charts/chart25.xml><?xml version="1.0" encoding="utf-8"?>
<chartSpace xmlns:a="http://schemas.openxmlformats.org/drawingml/2006/main" xmlns="http://schemas.openxmlformats.org/drawingml/2006/chart">
  <chart>
    <title>
      <tx>
        <rich>
          <a:bodyPr rot="0" spcFirstLastPara="1" vertOverflow="ellipsis" vert="horz" wrap="square" anchor="ctr" anchorCtr="1"/>
          <a:lstStyle/>
          <a:p>
            <a:pPr>
              <a:defRPr lang="zh-CN" sz="1400" b="0" i="0" strike="noStrike" kern="1200" spc="0" baseline="0">
                <a:solidFill>
                  <a:schemeClr val="tx1">
                    <a:lumMod val="65000"/>
                    <a:lumOff val="35000"/>
                  </a:schemeClr>
                </a:solidFill>
                <a:latin typeface="+mn-lt"/>
                <a:ea typeface="+mn-ea"/>
                <a:cs typeface="+mn-cs"/>
              </a:defRPr>
            </a:pPr>
            <a:r>
              <a:rPr lang="zh-CN" altLang="en-US"/>
              <a:t>均价曲线</a:t>
            </a:r>
            <a:endParaRPr lang="zh-CN" altLang="en-US" sz="1400" b="0" i="0" strike="noStrike" baseline="0">
              <a:solidFill>
                <a:srgbClr val="333333"/>
              </a:solidFill>
              <a:latin typeface="宋体" panose="02010600030101010101" pitchFamily="7" charset="-122"/>
              <a:ea typeface="宋体" panose="02010600030101010101" pitchFamily="7" charset="-122"/>
              <a:cs typeface="宋体" panose="02010600030101010101" pitchFamily="7" charset="-122"/>
            </a:endParaRPr>
          </a:p>
        </rich>
      </tx>
      <overlay val="0"/>
      <spPr>
        <a:noFill/>
        <a:ln>
          <a:noFill/>
          <a:prstDash val="solid"/>
        </a:ln>
      </spPr>
    </title>
    <plotArea>
      <layout/>
      <scatterChart>
        <scatterStyle val="lineMarker"/>
        <varyColors val="0"/>
        <ser>
          <idx val="0"/>
          <order val="0"/>
          <spPr>
            <a:ln w="28575" cap="rnd" cmpd="sng" algn="ctr">
              <a:noFill/>
              <a:prstDash val="solid"/>
              <a:round/>
            </a:ln>
          </spPr>
          <marker>
            <symbol val="circle"/>
            <size val="5"/>
            <spPr>
              <a:solidFill>
                <a:schemeClr val="accent1"/>
              </a:solidFill>
              <a:ln w="9525" cap="flat" cmpd="sng" algn="ctr">
                <a:solidFill>
                  <a:schemeClr val="accent1"/>
                </a:solidFill>
                <a:prstDash val="solid"/>
                <a:round/>
              </a:ln>
            </spPr>
          </marker>
          <xVal>
            <numRef>
              <f>b1定价!$L$33:$L$40</f>
              <numCache>
                <formatCode>General</formatCode>
                <ptCount val="8"/>
                <pt idx="0">
                  <v>0</v>
                </pt>
                <pt idx="1">
                  <v>0</v>
                </pt>
                <pt idx="2">
                  <v>0</v>
                </pt>
                <pt idx="3">
                  <v>0</v>
                </pt>
                <pt idx="4">
                  <v>0</v>
                </pt>
                <pt idx="5">
                  <v>0</v>
                </pt>
                <pt idx="6">
                  <v>0</v>
                </pt>
                <pt idx="7">
                  <v>0</v>
                </pt>
              </numCache>
            </numRef>
          </xVal>
          <yVal>
            <numRef>
              <f>b1定价!$M$33:$M$40</f>
              <numCache>
                <formatCode>General</formatCode>
                <ptCount val="8"/>
                <pt idx="0">
                  <v>0</v>
                </pt>
                <pt idx="1">
                  <v>0</v>
                </pt>
                <pt idx="2">
                  <v>0</v>
                </pt>
                <pt idx="3">
                  <v>0</v>
                </pt>
                <pt idx="4">
                  <v>0</v>
                </pt>
                <pt idx="5">
                  <v>0</v>
                </pt>
                <pt idx="6">
                  <v>0</v>
                </pt>
                <pt idx="7">
                  <v>0</v>
                </pt>
              </numCache>
            </numRef>
          </yVal>
          <smooth val="0"/>
        </ser>
        <dLbls>
          <showLegendKey val="0"/>
          <showVal val="0"/>
          <showCatName val="0"/>
          <showSerName val="0"/>
          <showPercent val="0"/>
          <showBubbleSize val="0"/>
        </dLbls>
        <axId val="875757328"/>
        <axId val="457419580"/>
      </scatterChart>
      <valAx>
        <axId val="875757328"/>
        <scaling>
          <orientation val="minMax"/>
        </scaling>
        <delete val="0"/>
        <axPos val="b"/>
        <majorGridlines>
          <spPr>
            <a:l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457419580"/>
        <crosses val="autoZero"/>
        <crossBetween val="midCat"/>
      </valAx>
      <valAx>
        <axId val="457419580"/>
        <scaling>
          <orientation val="minMax"/>
        </scaling>
        <delete val="0"/>
        <axPos val="l"/>
        <majorGridlines>
          <spPr>
            <a:l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875757328"/>
        <crosses val="autoZero"/>
        <crossBetween val="midCat"/>
      </valAx>
    </plotArea>
    <plotVisOnly val="1"/>
    <dispBlanksAs val="gap"/>
  </chart>
  <spPr>
    <a:solidFill>
      <a:schemeClr val="bg1"/>
    </a:solidFill>
    <a:ln w="9525" cap="flat" cmpd="sng" algn="ctr">
      <a:solidFill>
        <a:schemeClr val="tx1">
          <a:lumMod val="15000"/>
          <a:lumOff val="85000"/>
        </a:schemeClr>
      </a:solidFill>
      <a:prstDash val="solid"/>
      <a:round/>
    </a:ln>
  </spPr>
</chartSpace>
</file>

<file path=xl/charts/chart26.xml><?xml version="1.0" encoding="utf-8"?>
<chartSpace xmlns:a="http://schemas.openxmlformats.org/drawingml/2006/main" xmlns="http://schemas.openxmlformats.org/drawingml/2006/chart">
  <chart>
    <plotArea>
      <layout/>
      <scatterChart>
        <scatterStyle val="lineMarker"/>
        <varyColors val="0"/>
        <ser>
          <idx val="0"/>
          <order val="0"/>
          <tx>
            <v>第一期</v>
          </tx>
          <spPr>
            <a:ln w="25400" cap="rnd" cmpd="sng" algn="ctr">
              <a:noFill/>
              <a:prstDash val="solid"/>
              <a:round/>
            </a:ln>
          </spPr>
          <marker>
            <symbol val="circle"/>
            <size val="5"/>
            <spPr>
              <a:solidFill>
                <a:schemeClr val="accent1"/>
              </a:solidFill>
              <a:ln w="9525" cap="flat" cmpd="sng" algn="ctr">
                <a:solidFill>
                  <a:schemeClr val="accent1"/>
                </a:solidFill>
                <a:prstDash val="solid"/>
                <a:round/>
              </a:ln>
            </spPr>
          </marker>
          <trendline>
            <spPr>
              <a:ln w="19050" cap="rnd" cmpd="sng" algn="ctr">
                <a:solidFill>
                  <a:schemeClr val="accent1"/>
                </a:solidFill>
                <a:prstDash val="sysDot"/>
                <a:round/>
              </a:ln>
            </spPr>
            <trendlineType val="linear"/>
            <dispRSqr val="0"/>
            <dispEq val="0"/>
          </trendline>
          <xVal>
            <numRef>
              <f>b2定价!$C$3:$C$22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xVal>
          <yVal>
            <numRef>
              <f>b2定价!$B$3:$B$22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yVal>
          <smooth val="0"/>
        </ser>
        <ser>
          <idx val="1"/>
          <order val="1"/>
          <tx>
            <v>第二期</v>
          </tx>
          <spPr>
            <a:ln w="25400" cap="rnd" cmpd="sng" algn="ctr">
              <a:noFill/>
              <a:prstDash val="solid"/>
              <a:round/>
            </a:ln>
          </spPr>
          <marker>
            <symbol val="circle"/>
            <size val="5"/>
            <spPr>
              <a:solidFill>
                <a:schemeClr val="accent2"/>
              </a:solidFill>
              <a:ln w="9525" cap="flat" cmpd="sng" algn="ctr">
                <a:solidFill>
                  <a:schemeClr val="accent2"/>
                </a:solidFill>
                <a:prstDash val="solid"/>
                <a:round/>
              </a:ln>
            </spPr>
          </marker>
          <trendline>
            <spPr>
              <a:ln w="19050" cap="rnd" cmpd="sng" algn="ctr">
                <a:solidFill>
                  <a:schemeClr val="accent2"/>
                </a:solidFill>
                <a:prstDash val="sysDot"/>
                <a:round/>
              </a:ln>
            </spPr>
            <trendlineType val="linear"/>
            <dispRSqr val="0"/>
            <dispEq val="0"/>
          </trendline>
          <xVal>
            <numRef>
              <f>b2定价!$E$3:$E$22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xVal>
          <yVal>
            <numRef>
              <f>b2定价!$D$3:$D$22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yVal>
          <smooth val="0"/>
        </ser>
        <ser>
          <idx val="2"/>
          <order val="2"/>
          <tx>
            <v>第三期</v>
          </tx>
          <spPr>
            <a:ln w="25400" cap="rnd" cmpd="sng" algn="ctr">
              <a:noFill/>
              <a:prstDash val="solid"/>
              <a:round/>
            </a:ln>
          </spPr>
          <marker>
            <symbol val="circle"/>
            <size val="5"/>
            <spPr>
              <a:solidFill>
                <a:schemeClr val="accent3"/>
              </a:solidFill>
              <a:ln w="9525" cap="flat" cmpd="sng" algn="ctr">
                <a:solidFill>
                  <a:schemeClr val="accent3"/>
                </a:solidFill>
                <a:prstDash val="solid"/>
                <a:round/>
              </a:ln>
            </spPr>
          </marker>
          <trendline>
            <spPr>
              <a:ln w="19050" cap="rnd" cmpd="sng" algn="ctr">
                <a:solidFill>
                  <a:schemeClr val="accent3"/>
                </a:solidFill>
                <a:prstDash val="sysDot"/>
                <a:round/>
              </a:ln>
            </spPr>
            <trendlineType val="linear"/>
            <dispRSqr val="0"/>
            <dispEq val="0"/>
          </trendline>
          <xVal>
            <numRef>
              <f>b2定价!$G$3:$G$22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xVal>
          <yVal>
            <numRef>
              <f>b2定价!$F$3:$F$22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yVal>
          <smooth val="0"/>
        </ser>
        <ser>
          <idx val="3"/>
          <order val="3"/>
          <tx>
            <v>第四期</v>
          </tx>
          <spPr>
            <a:ln w="25400" cap="rnd" cmpd="sng" algn="ctr">
              <a:noFill/>
              <a:prstDash val="solid"/>
              <a:round/>
            </a:ln>
          </spPr>
          <marker>
            <symbol val="circle"/>
            <size val="5"/>
            <spPr>
              <a:solidFill>
                <a:schemeClr val="accent4"/>
              </a:solidFill>
              <a:ln w="9525" cap="flat" cmpd="sng" algn="ctr">
                <a:solidFill>
                  <a:schemeClr val="accent4"/>
                </a:solidFill>
                <a:prstDash val="solid"/>
                <a:round/>
              </a:ln>
            </spPr>
          </marker>
          <trendline>
            <spPr>
              <a:ln w="19050" cap="rnd" cmpd="sng" algn="ctr">
                <a:solidFill>
                  <a:schemeClr val="accent4"/>
                </a:solidFill>
                <a:prstDash val="sysDot"/>
                <a:round/>
              </a:ln>
            </spPr>
            <trendlineType val="linear"/>
            <dispRSqr val="0"/>
            <dispEq val="0"/>
          </trendline>
          <xVal>
            <numRef>
              <f>b2定价!$I$3:$I$22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xVal>
          <yVal>
            <numRef>
              <f>b2定价!$H$3:$H$22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yVal>
          <smooth val="0"/>
        </ser>
        <ser>
          <idx val="4"/>
          <order val="4"/>
          <tx>
            <v>第五期</v>
          </tx>
          <spPr>
            <a:ln w="25400" cap="rnd" cmpd="sng" algn="ctr">
              <a:noFill/>
              <a:prstDash val="solid"/>
              <a:round/>
            </a:ln>
          </spPr>
          <marker>
            <symbol val="circle"/>
            <size val="5"/>
            <spPr>
              <a:solidFill>
                <a:schemeClr val="accent5"/>
              </a:solidFill>
              <a:ln w="9525" cap="flat" cmpd="sng" algn="ctr">
                <a:solidFill>
                  <a:schemeClr val="accent5"/>
                </a:solidFill>
                <a:prstDash val="solid"/>
                <a:round/>
              </a:ln>
            </spPr>
          </marker>
          <trendline>
            <spPr>
              <a:ln w="19050" cap="rnd" cmpd="sng" algn="ctr">
                <a:solidFill>
                  <a:schemeClr val="accent5"/>
                </a:solidFill>
                <a:prstDash val="sysDot"/>
                <a:round/>
              </a:ln>
            </spPr>
            <trendlineType val="linear"/>
            <dispRSqr val="0"/>
            <dispEq val="0"/>
          </trendline>
          <xVal>
            <numRef>
              <f>b2定价!$K$3:$K$22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xVal>
          <yVal>
            <numRef>
              <f>b2定价!$J$4:$J$22</f>
              <numCache>
                <formatCode>#,##0</formatCode>
                <ptCount val="19"/>
                <pt idx="0">
                  <v>0</v>
                </pt>
                <pt idx="1">
                  <v>0</v>
                </pt>
                <pt idx="2">
                  <v>0</v>
                </pt>
                <pt idx="3">
                  <v>0</v>
                </pt>
                <pt idx="4">
                  <v>0</v>
                </pt>
                <pt idx="5">
                  <v>0</v>
                </pt>
                <pt idx="6">
                  <v>0</v>
                </pt>
                <pt idx="7">
                  <v>0</v>
                </pt>
                <pt idx="8">
                  <v>0</v>
                </pt>
                <pt idx="9">
                  <v>0</v>
                </pt>
                <pt idx="10">
                  <v>0</v>
                </pt>
                <pt idx="11">
                  <v>0</v>
                </pt>
                <pt idx="12">
                  <v>0</v>
                </pt>
                <pt idx="13">
                  <v>0</v>
                </pt>
                <pt idx="14">
                  <v>0</v>
                </pt>
                <pt idx="15">
                  <v>0</v>
                </pt>
              </numCache>
            </numRef>
          </yVal>
          <smooth val="0"/>
        </ser>
        <ser>
          <idx val="5"/>
          <order val="5"/>
          <tx>
            <v>第六期</v>
          </tx>
          <spPr>
            <a:ln w="25400" cap="rnd" cmpd="sng" algn="ctr">
              <a:noFill/>
              <a:prstDash val="solid"/>
              <a:round/>
            </a:ln>
          </spPr>
          <marker>
            <symbol val="circle"/>
            <size val="5"/>
            <spPr>
              <a:solidFill>
                <a:schemeClr val="accent6"/>
              </a:solidFill>
              <a:ln w="9525" cap="flat" cmpd="sng" algn="ctr">
                <a:solidFill>
                  <a:schemeClr val="accent6"/>
                </a:solidFill>
                <a:prstDash val="solid"/>
                <a:round/>
              </a:ln>
            </spPr>
          </marker>
          <trendline>
            <spPr>
              <a:ln w="19050" cap="rnd" cmpd="sng" algn="ctr">
                <a:solidFill>
                  <a:schemeClr val="accent6"/>
                </a:solidFill>
                <a:prstDash val="sysDot"/>
                <a:round/>
              </a:ln>
            </spPr>
            <trendlineType val="linear"/>
            <dispRSqr val="0"/>
            <dispEq val="0"/>
          </trendline>
          <xVal>
            <numRef>
              <f>b2定价!$M$3:$M$22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xVal>
          <yVal>
            <numRef>
              <f>b2定价!$L$3:$L$22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yVal>
          <smooth val="0"/>
        </ser>
        <ser>
          <idx val="6"/>
          <order val="6"/>
          <tx>
            <v>第七期</v>
          </tx>
          <spPr>
            <a:ln w="25400" cap="rnd" cmpd="sng" algn="ctr">
              <a:noFill/>
              <a:prstDash val="solid"/>
              <a:round/>
            </a:ln>
          </spPr>
          <marker>
            <symbol val="circle"/>
            <size val="5"/>
            <spPr>
              <a:solidFill>
                <a:schemeClr val="accent1">
                  <a:lumMod val="60000"/>
                </a:schemeClr>
              </a:solidFill>
              <a:ln w="9525" cap="flat" cmpd="sng" algn="ctr">
                <a:solidFill>
                  <a:schemeClr val="accent1">
                    <a:lumMod val="60000"/>
                  </a:schemeClr>
                </a:solidFill>
                <a:prstDash val="solid"/>
                <a:round/>
              </a:ln>
            </spPr>
          </marker>
          <xVal>
            <numRef>
              <f>b2定价!$O$3:$O$22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xVal>
          <yVal>
            <numRef>
              <f>b2定价!$N$3:$N$22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yVal>
          <smooth val="0"/>
        </ser>
        <ser>
          <idx val="7"/>
          <order val="7"/>
          <tx>
            <v>第八期</v>
          </tx>
          <spPr>
            <a:ln w="25400" cap="rnd" cmpd="sng" algn="ctr">
              <a:noFill/>
              <a:prstDash val="solid"/>
              <a:round/>
            </a:ln>
          </spPr>
          <marker>
            <symbol val="circle"/>
            <size val="5"/>
            <spPr>
              <a:solidFill>
                <a:schemeClr val="accent2">
                  <a:lumMod val="60000"/>
                </a:schemeClr>
              </a:solidFill>
              <a:ln w="9525" cap="flat" cmpd="sng" algn="ctr">
                <a:solidFill>
                  <a:schemeClr val="accent2">
                    <a:lumMod val="60000"/>
                  </a:schemeClr>
                </a:solidFill>
                <a:prstDash val="solid"/>
                <a:round/>
              </a:ln>
            </spPr>
          </marker>
          <xVal>
            <numRef>
              <f>b2定价!$Q$3:$Q$22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xVal>
          <yVal>
            <numRef>
              <f>b2定价!$P$3:$P$22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yVal>
          <smooth val="0"/>
        </ser>
        <dLbls>
          <showLegendKey val="0"/>
          <showVal val="0"/>
          <showCatName val="0"/>
          <showSerName val="0"/>
          <showPercent val="0"/>
          <showBubbleSize val="0"/>
        </dLbls>
        <axId val="42943432"/>
        <axId val="19754757"/>
      </scatterChart>
      <valAx>
        <axId val="42943432"/>
        <scaling>
          <orientation val="minMax"/>
          <min val="5000"/>
        </scaling>
        <delete val="0"/>
        <axPos val="b"/>
        <majorGridlines>
          <spPr>
            <a:ln w="9525" cap="flat" cmpd="sng" algn="ctr">
              <a:solidFill>
                <a:schemeClr val="tx1">
                  <a:lumMod val="15000"/>
                  <a:lumOff val="85000"/>
                </a:schemeClr>
              </a:solidFill>
              <a:prstDash val="solid"/>
              <a:round/>
            </a:ln>
          </spPr>
        </majorGridlines>
        <numFmt formatCode="#,##0"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19754757"/>
        <crosses val="autoZero"/>
        <crossBetween val="midCat"/>
      </valAx>
      <valAx>
        <axId val="19754757"/>
        <scaling>
          <orientation val="minMax"/>
          <max val="250"/>
        </scaling>
        <delete val="0"/>
        <axPos val="l"/>
        <majorGridlines>
          <spPr>
            <a:ln w="9525" cap="flat" cmpd="sng" algn="ctr">
              <a:solidFill>
                <a:schemeClr val="tx1">
                  <a:lumMod val="15000"/>
                  <a:lumOff val="85000"/>
                </a:schemeClr>
              </a:solidFill>
              <a:prstDash val="solid"/>
              <a:round/>
            </a:ln>
          </spPr>
        </majorGridlines>
        <numFmt formatCode="#,##0"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42943432"/>
        <crosses val="autoZero"/>
        <crossBetween val="midCat"/>
      </valAx>
    </plotArea>
    <legend>
      <legendPos val="r"/>
      <overlay val="0"/>
      <spPr>
        <a:noFill/>
        <a:ln>
          <a:noFill/>
          <a:prstDash val="solid"/>
        </a:ln>
      </spPr>
      <txPr>
        <a:bodyPr rot="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legend>
    <plotVisOnly val="1"/>
    <dispBlanksAs val="gap"/>
  </chart>
  <spPr>
    <a:solidFill>
      <a:schemeClr val="bg1"/>
    </a:solidFill>
    <a:ln w="9525" cap="flat" cmpd="sng" algn="ctr">
      <a:solidFill>
        <a:schemeClr val="tx1">
          <a:lumMod val="15000"/>
          <a:lumOff val="85000"/>
        </a:schemeClr>
      </a:solidFill>
      <a:prstDash val="solid"/>
      <a:round/>
    </a:ln>
  </spPr>
</chartSpace>
</file>

<file path=xl/charts/chart27.xml><?xml version="1.0" encoding="utf-8"?>
<chartSpace xmlns:a="http://schemas.openxmlformats.org/drawingml/2006/main" xmlns="http://schemas.openxmlformats.org/drawingml/2006/chart">
  <chart>
    <title>
      <tx>
        <rich>
          <a:bodyPr rot="0" spcFirstLastPara="1" vertOverflow="ellipsis" vert="horz" wrap="square" anchor="ctr" anchorCtr="1"/>
          <a:lstStyle/>
          <a:p>
            <a:pPr>
              <a:defRPr lang="zh-CN" sz="1400" b="0" i="0" strike="noStrike" kern="1200" spc="0" baseline="0">
                <a:solidFill>
                  <a:schemeClr val="tx1">
                    <a:lumMod val="65000"/>
                    <a:lumOff val="35000"/>
                  </a:schemeClr>
                </a:solidFill>
                <a:latin typeface="+mn-lt"/>
                <a:ea typeface="+mn-ea"/>
                <a:cs typeface="+mn-cs"/>
              </a:defRPr>
            </a:pPr>
            <a:r>
              <a:rPr lang="zh-CN" altLang="en-US"/>
              <a:t>价格系数（图一）</a:t>
            </a:r>
            <a:endParaRPr lang="zh-CN" altLang="en-US" sz="1400" b="0" i="0" strike="noStrike" baseline="0">
              <a:solidFill>
                <a:srgbClr val="333333"/>
              </a:solidFill>
              <a:latin typeface="宋体" panose="02010600030101010101" pitchFamily="7" charset="-122"/>
              <a:ea typeface="宋体" panose="02010600030101010101" pitchFamily="7" charset="-122"/>
              <a:cs typeface="宋体" panose="02010600030101010101" pitchFamily="7" charset="-122"/>
            </a:endParaRPr>
          </a:p>
        </rich>
      </tx>
      <overlay val="0"/>
      <spPr>
        <a:noFill/>
        <a:ln>
          <a:noFill/>
          <a:prstDash val="solid"/>
        </a:ln>
      </spPr>
    </title>
    <plotArea>
      <layout/>
      <scatterChart>
        <scatterStyle val="lineMarker"/>
        <varyColors val="0"/>
        <ser>
          <idx val="0"/>
          <order val="0"/>
          <spPr>
            <a:ln w="19050" cap="rnd" cmpd="sng" algn="ctr">
              <a:solidFill>
                <a:schemeClr val="accent1"/>
              </a:solidFill>
              <a:prstDash val="solid"/>
              <a:round/>
            </a:ln>
          </spPr>
          <marker>
            <symbol val="circle"/>
            <size val="5"/>
            <spPr>
              <a:solidFill>
                <a:schemeClr val="accent1"/>
              </a:solidFill>
              <a:ln w="9525" cap="flat" cmpd="sng" algn="ctr">
                <a:solidFill>
                  <a:schemeClr val="accent1"/>
                </a:solidFill>
                <a:prstDash val="solid"/>
                <a:round/>
              </a:ln>
            </spPr>
          </marker>
          <trendline>
            <spPr>
              <a:ln w="19050" cap="rnd" cmpd="sng" algn="ctr">
                <a:solidFill>
                  <a:schemeClr val="accent1"/>
                </a:solidFill>
                <a:prstDash val="sysDot"/>
                <a:round/>
              </a:ln>
            </spPr>
            <trendlineType val="linear"/>
            <dispRSqr val="0"/>
            <dispEq val="1"/>
            <trendlineLbl>
              <layout>
                <manualLayout>
                  <wMode val="factor"/>
                  <hMode val="factor"/>
                  <x val="-0.703014868796649"/>
                  <y val="-0.784128649278403"/>
                </manualLayout>
              </layout>
              <numFmt formatCode="General" sourceLinked="0"/>
              <spPr>
                <a:noFill/>
                <a:ln>
                  <a:noFill/>
                  <a:prstDash val="solid"/>
                </a:ln>
              </spPr>
              <txPr>
                <a:bodyPr rot="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trendlineLbl>
          </trendline>
          <xVal>
            <numRef>
              <f>b2定价!$A$53:$A$61</f>
              <numCache>
                <formatCode>General</formatCode>
                <ptCount val="9"/>
                <pt idx="0">
                  <v>0</v>
                </pt>
                <pt idx="1">
                  <v>1</v>
                </pt>
                <pt idx="2">
                  <v>2</v>
                </pt>
                <pt idx="3">
                  <v>3</v>
                </pt>
                <pt idx="4">
                  <v>4</v>
                </pt>
                <pt idx="5">
                  <v>5</v>
                </pt>
                <pt idx="6">
                  <v>6</v>
                </pt>
                <pt idx="7">
                  <v>7</v>
                </pt>
                <pt idx="8">
                  <v>8</v>
                </pt>
              </numCache>
            </numRef>
          </xVal>
          <yVal>
            <numRef>
              <f>b2定价!$B$53:$B$61</f>
              <numCache>
                <formatCode>General</formatCode>
                <ptCount val="9"/>
                <pt idx="0">
                  <v>0</v>
                </pt>
                <pt idx="1">
                  <v>0</v>
                </pt>
                <pt idx="2">
                  <v>0</v>
                </pt>
                <pt idx="3">
                  <v>0</v>
                </pt>
                <pt idx="4">
                  <v>0</v>
                </pt>
                <pt idx="5">
                  <v>0</v>
                </pt>
                <pt idx="6">
                  <v>0</v>
                </pt>
                <pt idx="7">
                  <v>0</v>
                </pt>
                <pt idx="8">
                  <v>0</v>
                </pt>
              </numCache>
            </numRef>
          </yVal>
          <smooth val="0"/>
        </ser>
        <dLbls>
          <showLegendKey val="0"/>
          <showVal val="0"/>
          <showCatName val="0"/>
          <showSerName val="0"/>
          <showPercent val="0"/>
          <showBubbleSize val="0"/>
        </dLbls>
        <axId val="726590877"/>
        <axId val="342476155"/>
      </scatterChart>
      <valAx>
        <axId val="726590877"/>
        <scaling>
          <orientation val="minMax"/>
        </scaling>
        <delete val="0"/>
        <axPos val="b"/>
        <majorGridlines>
          <spPr>
            <a:l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342476155"/>
        <crosses val="autoZero"/>
        <crossBetween val="midCat"/>
      </valAx>
      <valAx>
        <axId val="342476155"/>
        <scaling>
          <orientation val="minMax"/>
        </scaling>
        <delete val="0"/>
        <axPos val="l"/>
        <majorGridlines>
          <spPr>
            <a:l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726590877"/>
        <crosses val="autoZero"/>
        <crossBetween val="midCat"/>
      </valAx>
    </plotArea>
    <plotVisOnly val="1"/>
    <dispBlanksAs val="gap"/>
  </chart>
  <spPr>
    <a:solidFill>
      <a:schemeClr val="bg1"/>
    </a:solidFill>
    <a:ln w="9525" cap="flat" cmpd="sng" algn="ctr">
      <a:solidFill>
        <a:schemeClr val="tx1">
          <a:lumMod val="15000"/>
          <a:lumOff val="85000"/>
        </a:schemeClr>
      </a:solidFill>
      <a:prstDash val="solid"/>
      <a:round/>
    </a:ln>
  </spPr>
</chartSpace>
</file>

<file path=xl/charts/chart28.xml><?xml version="1.0" encoding="utf-8"?>
<chartSpace xmlns:a="http://schemas.openxmlformats.org/drawingml/2006/main" xmlns="http://schemas.openxmlformats.org/drawingml/2006/chart">
  <chart>
    <title>
      <tx>
        <rich>
          <a:bodyPr rot="0" spcFirstLastPara="1" vertOverflow="ellipsis" vert="horz" wrap="square" anchor="ctr" anchorCtr="1"/>
          <a:lstStyle/>
          <a:p>
            <a:pPr>
              <a:defRPr lang="zh-CN" sz="1400" b="0" i="0" strike="noStrike" kern="1200" spc="0" baseline="0">
                <a:solidFill>
                  <a:schemeClr val="tx1">
                    <a:lumMod val="65000"/>
                    <a:lumOff val="35000"/>
                  </a:schemeClr>
                </a:solidFill>
                <a:latin typeface="+mn-lt"/>
                <a:ea typeface="+mn-ea"/>
                <a:cs typeface="+mn-cs"/>
              </a:defRPr>
            </a:pPr>
            <a:r>
              <a:rPr lang="zh-CN" altLang="en-US" sz="1400" b="0" i="0" strike="noStrike" baseline="0">
                <a:solidFill>
                  <a:srgbClr val="333333"/>
                </a:solidFill>
                <a:latin typeface="宋体" panose="02010600030101010101" pitchFamily="7" charset="-122"/>
                <a:ea typeface="宋体" panose="02010600030101010101" pitchFamily="7" charset="-122"/>
                <a:cs typeface="宋体" panose="02010600030101010101" pitchFamily="7" charset="-122"/>
              </a:rPr>
              <a:t>价格系数</a:t>
            </a:r>
            <a:r>
              <a:rPr lang="en-US" altLang="zh-CN" sz="1400" b="0" i="0" strike="noStrike" baseline="0">
                <a:solidFill>
                  <a:srgbClr val="333333"/>
                </a:solidFill>
                <a:latin typeface="Calibri" panose="020F0502020204030204" pitchFamily="2" charset="0"/>
                <a:ea typeface="Calibri" panose="020F0502020204030204" pitchFamily="2" charset="0"/>
                <a:cs typeface="Calibri" panose="020F0502020204030204" pitchFamily="2" charset="0"/>
              </a:rPr>
              <a:t>——</a:t>
            </a:r>
            <a:r>
              <a:rPr lang="zh-CN" altLang="en-US" sz="1400" b="0" i="0" strike="noStrike" baseline="0">
                <a:solidFill>
                  <a:srgbClr val="333333"/>
                </a:solidFill>
                <a:latin typeface="宋体" panose="02010600030101010101" pitchFamily="7" charset="-122"/>
                <a:ea typeface="宋体" panose="02010600030101010101" pitchFamily="7" charset="-122"/>
                <a:cs typeface="宋体" panose="02010600030101010101" pitchFamily="7" charset="-122"/>
              </a:rPr>
              <a:t>截距（图三）</a:t>
            </a:r>
            <a:endParaRPr lang="zh-CN" altLang="en-US" sz="1100" b="0" i="0" strike="noStrike" baseline="0">
              <a:solidFill>
                <a:srgbClr val="000000"/>
              </a:solidFill>
              <a:latin typeface="宋体" panose="02010600030101010101" pitchFamily="7" charset="-122"/>
              <a:ea typeface="宋体" panose="02010600030101010101" pitchFamily="7" charset="-122"/>
              <a:cs typeface="宋体" panose="02010600030101010101" pitchFamily="7" charset="-122"/>
            </a:endParaRPr>
          </a:p>
        </rich>
      </tx>
      <overlay val="0"/>
      <spPr>
        <a:noFill/>
        <a:ln>
          <a:noFill/>
          <a:prstDash val="solid"/>
        </a:ln>
      </spPr>
    </title>
    <plotArea>
      <layout/>
      <scatterChart>
        <scatterStyle val="lineMarker"/>
        <varyColors val="0"/>
        <ser>
          <idx val="0"/>
          <order val="0"/>
          <spPr>
            <a:ln w="19050" cap="rnd" cmpd="sng" algn="ctr">
              <a:solidFill>
                <a:schemeClr val="accent1"/>
              </a:solidFill>
              <a:prstDash val="solid"/>
              <a:round/>
            </a:ln>
          </spPr>
          <marker>
            <symbol val="circle"/>
            <size val="5"/>
            <spPr>
              <a:solidFill>
                <a:schemeClr val="accent1"/>
              </a:solidFill>
              <a:ln w="9525" cap="flat" cmpd="sng" algn="ctr">
                <a:solidFill>
                  <a:schemeClr val="accent1"/>
                </a:solidFill>
                <a:prstDash val="solid"/>
                <a:round/>
              </a:ln>
            </spPr>
          </marker>
          <trendline>
            <spPr>
              <a:ln w="19050" cap="rnd" cmpd="sng" algn="ctr">
                <a:solidFill>
                  <a:schemeClr val="accent1"/>
                </a:solidFill>
                <a:prstDash val="sysDot"/>
                <a:round/>
              </a:ln>
            </spPr>
            <trendlineType val="linear"/>
            <dispRSqr val="0"/>
            <dispEq val="0"/>
          </trendline>
          <xVal>
            <numRef>
              <f>b2定价!$B$53:$B$61</f>
              <numCache>
                <formatCode>General</formatCode>
                <ptCount val="9"/>
                <pt idx="0">
                  <v>0</v>
                </pt>
                <pt idx="1">
                  <v>0</v>
                </pt>
                <pt idx="2">
                  <v>0</v>
                </pt>
                <pt idx="3">
                  <v>0</v>
                </pt>
                <pt idx="4">
                  <v>0</v>
                </pt>
                <pt idx="5">
                  <v>0</v>
                </pt>
                <pt idx="6">
                  <v>0</v>
                </pt>
                <pt idx="7">
                  <v>0</v>
                </pt>
                <pt idx="8">
                  <v>0</v>
                </pt>
              </numCache>
            </numRef>
          </xVal>
          <yVal>
            <numRef>
              <f>b2定价!$C$53:$C$61</f>
              <numCache>
                <formatCode>General</formatCode>
                <ptCount val="9"/>
                <pt idx="0">
                  <v>0</v>
                </pt>
                <pt idx="1">
                  <v>0</v>
                </pt>
                <pt idx="2">
                  <v>0</v>
                </pt>
                <pt idx="3">
                  <v>0</v>
                </pt>
                <pt idx="4">
                  <v>0</v>
                </pt>
                <pt idx="5">
                  <v>0</v>
                </pt>
                <pt idx="6">
                  <v>0</v>
                </pt>
                <pt idx="7">
                  <v>0</v>
                </pt>
                <pt idx="8">
                  <v>0</v>
                </pt>
              </numCache>
            </numRef>
          </yVal>
          <smooth val="0"/>
        </ser>
        <dLbls>
          <showLegendKey val="0"/>
          <showVal val="0"/>
          <showCatName val="0"/>
          <showSerName val="0"/>
          <showPercent val="0"/>
          <showBubbleSize val="0"/>
        </dLbls>
        <axId val="605046955"/>
        <axId val="510548185"/>
      </scatterChart>
      <valAx>
        <axId val="605046955"/>
        <scaling>
          <orientation val="minMax"/>
        </scaling>
        <delete val="0"/>
        <axPos val="b"/>
        <majorGridlines>
          <spPr>
            <a:l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510548185"/>
        <crosses val="autoZero"/>
        <crossBetween val="midCat"/>
      </valAx>
      <valAx>
        <axId val="510548185"/>
        <scaling>
          <orientation val="minMax"/>
        </scaling>
        <delete val="0"/>
        <axPos val="l"/>
        <majorGridlines>
          <spPr>
            <a:l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605046955"/>
        <crosses val="autoZero"/>
        <crossBetween val="midCat"/>
      </valAx>
    </plotArea>
    <plotVisOnly val="1"/>
    <dispBlanksAs val="gap"/>
  </chart>
  <spPr>
    <a:solidFill>
      <a:schemeClr val="bg1"/>
    </a:solidFill>
    <a:ln w="9525" cap="flat" cmpd="sng" algn="ctr">
      <a:solidFill>
        <a:schemeClr val="tx1">
          <a:lumMod val="15000"/>
          <a:lumOff val="85000"/>
        </a:schemeClr>
      </a:solidFill>
      <a:prstDash val="solid"/>
      <a:round/>
    </a:ln>
  </spPr>
</chartSpace>
</file>

<file path=xl/charts/chart29.xml><?xml version="1.0" encoding="utf-8"?>
<chartSpace xmlns:a="http://schemas.openxmlformats.org/drawingml/2006/main" xmlns="http://schemas.openxmlformats.org/drawingml/2006/chart">
  <chart>
    <title>
      <tx>
        <rich>
          <a:bodyPr rot="0" spcFirstLastPara="1" vertOverflow="ellipsis" vert="horz" wrap="square" anchor="ctr" anchorCtr="1"/>
          <a:lstStyle/>
          <a:p>
            <a:pPr>
              <a:defRPr lang="zh-CN" sz="1400" b="0" i="0" strike="noStrike" kern="1200" spc="0" baseline="0">
                <a:solidFill>
                  <a:schemeClr val="tx1">
                    <a:lumMod val="65000"/>
                    <a:lumOff val="35000"/>
                  </a:schemeClr>
                </a:solidFill>
                <a:latin typeface="+mn-lt"/>
                <a:ea typeface="+mn-ea"/>
                <a:cs typeface="+mn-cs"/>
              </a:defRPr>
            </a:pPr>
            <a:r>
              <a:rPr lang="zh-CN" altLang="zh-CN" sz="1800" b="0" i="0" baseline="0">
                <effectLst/>
              </a:rPr>
              <a:t>需求增长趋势</a:t>
            </a:r>
            <a:endParaRPr lang="zh-CN" altLang="zh-CN" sz="1800" b="0" i="0" strike="noStrike" baseline="0">
              <a:solidFill>
                <a:srgbClr val="333333"/>
              </a:solidFill>
              <effectLst/>
              <a:latin typeface="宋体" panose="02010600030101010101" pitchFamily="7" charset="-122"/>
              <a:ea typeface="宋体" panose="02010600030101010101" pitchFamily="7" charset="-122"/>
              <a:cs typeface="宋体" panose="02010600030101010101" pitchFamily="7" charset="-122"/>
            </a:endParaRPr>
          </a:p>
        </rich>
      </tx>
      <overlay val="0"/>
      <spPr>
        <a:noFill/>
        <a:ln>
          <a:noFill/>
          <a:prstDash val="solid"/>
        </a:ln>
      </spPr>
    </title>
    <plotArea>
      <layout/>
      <scatterChart>
        <scatterStyle val="lineMarker"/>
        <varyColors val="0"/>
        <ser>
          <idx val="0"/>
          <order val="0"/>
          <spPr>
            <a:ln w="19050" cap="rnd" cmpd="sng" algn="ctr">
              <a:solidFill>
                <a:schemeClr val="accent1"/>
              </a:solidFill>
              <a:prstDash val="solid"/>
              <a:round/>
            </a:ln>
          </spPr>
          <marker>
            <symbol val="circle"/>
            <size val="5"/>
            <spPr>
              <a:solidFill>
                <a:schemeClr val="accent1"/>
              </a:solidFill>
              <a:ln w="9525" cap="flat" cmpd="sng" algn="ctr">
                <a:solidFill>
                  <a:schemeClr val="accent1"/>
                </a:solidFill>
                <a:prstDash val="solid"/>
                <a:round/>
              </a:ln>
            </spPr>
          </marker>
          <xVal>
            <numRef>
              <f>b2定价!$K$33:$K$40</f>
              <numCache>
                <formatCode>General</formatCode>
                <ptCount val="8"/>
                <pt idx="0">
                  <v>1</v>
                </pt>
                <pt idx="1">
                  <v>2</v>
                </pt>
                <pt idx="2">
                  <v>3</v>
                </pt>
                <pt idx="3">
                  <v>4</v>
                </pt>
                <pt idx="4">
                  <v>5</v>
                </pt>
                <pt idx="5">
                  <v>6</v>
                </pt>
                <pt idx="6">
                  <v>7</v>
                </pt>
                <pt idx="7">
                  <v>8</v>
                </pt>
              </numCache>
            </numRef>
          </xVal>
          <yVal>
            <numRef>
              <f>b2定价!$L$33:$L$40</f>
              <numCache>
                <formatCode>General</formatCode>
                <ptCount val="8"/>
                <pt idx="0">
                  <v>0</v>
                </pt>
                <pt idx="1">
                  <v>0</v>
                </pt>
                <pt idx="2">
                  <v>0</v>
                </pt>
                <pt idx="3">
                  <v>0</v>
                </pt>
                <pt idx="4">
                  <v>0</v>
                </pt>
                <pt idx="5">
                  <v>0</v>
                </pt>
                <pt idx="6">
                  <v>0</v>
                </pt>
                <pt idx="7">
                  <v>0</v>
                </pt>
              </numCache>
            </numRef>
          </yVal>
          <smooth val="0"/>
        </ser>
        <dLbls>
          <showLegendKey val="0"/>
          <showVal val="0"/>
          <showCatName val="0"/>
          <showSerName val="0"/>
          <showPercent val="0"/>
          <showBubbleSize val="0"/>
        </dLbls>
        <axId val="920841251"/>
        <axId val="904215158"/>
      </scatterChart>
      <valAx>
        <axId val="920841251"/>
        <scaling>
          <orientation val="minMax"/>
        </scaling>
        <delete val="0"/>
        <axPos val="b"/>
        <majorGridlines>
          <spPr>
            <a:l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904215158"/>
        <crosses val="autoZero"/>
        <crossBetween val="midCat"/>
      </valAx>
      <valAx>
        <axId val="904215158"/>
        <scaling>
          <orientation val="minMax"/>
        </scaling>
        <delete val="0"/>
        <axPos val="l"/>
        <majorGridlines>
          <spPr>
            <a:l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920841251"/>
        <crosses val="autoZero"/>
        <crossBetween val="midCat"/>
      </valAx>
    </plotArea>
    <plotVisOnly val="1"/>
    <dispBlanksAs val="gap"/>
  </chart>
  <spPr>
    <a:solidFill>
      <a:schemeClr val="bg1"/>
    </a:solidFill>
    <a:ln w="9525" cap="flat" cmpd="sng" algn="ctr">
      <a:solidFill>
        <a:schemeClr val="tx1">
          <a:lumMod val="15000"/>
          <a:lumOff val="85000"/>
        </a:schemeClr>
      </a:solidFill>
      <a:prstDash val="solid"/>
      <a:round/>
    </a:ln>
  </spPr>
</chartSpace>
</file>

<file path=xl/charts/chart30.xml><?xml version="1.0" encoding="utf-8"?>
<chartSpace xmlns:a="http://schemas.openxmlformats.org/drawingml/2006/main" xmlns="http://schemas.openxmlformats.org/drawingml/2006/chart">
  <chart>
    <title>
      <tx>
        <rich>
          <a:bodyPr rot="0" spcFirstLastPara="1" vertOverflow="ellipsis" vert="horz" wrap="square" anchor="ctr" anchorCtr="1"/>
          <a:lstStyle/>
          <a:p>
            <a:pPr>
              <a:defRPr lang="zh-CN" sz="1400" b="0" i="0" strike="noStrike" kern="1200" spc="0" baseline="0">
                <a:solidFill>
                  <a:schemeClr val="tx1">
                    <a:lumMod val="65000"/>
                    <a:lumOff val="35000"/>
                  </a:schemeClr>
                </a:solidFill>
                <a:latin typeface="+mn-lt"/>
                <a:ea typeface="+mn-ea"/>
                <a:cs typeface="+mn-cs"/>
              </a:defRPr>
            </a:pPr>
            <a:r>
              <a:rPr lang="zh-CN" altLang="en-US"/>
              <a:t>均价曲线</a:t>
            </a:r>
            <a:endParaRPr lang="zh-CN" altLang="en-US" sz="1400" b="0" i="0" strike="noStrike" baseline="0">
              <a:solidFill>
                <a:srgbClr val="333333"/>
              </a:solidFill>
              <a:latin typeface="宋体" panose="02010600030101010101" pitchFamily="7" charset="-122"/>
              <a:ea typeface="宋体" panose="02010600030101010101" pitchFamily="7" charset="-122"/>
              <a:cs typeface="宋体" panose="02010600030101010101" pitchFamily="7" charset="-122"/>
            </a:endParaRPr>
          </a:p>
        </rich>
      </tx>
      <overlay val="0"/>
      <spPr>
        <a:noFill/>
        <a:ln>
          <a:noFill/>
          <a:prstDash val="solid"/>
        </a:ln>
      </spPr>
    </title>
    <plotArea>
      <layout/>
      <scatterChart>
        <scatterStyle val="lineMarker"/>
        <varyColors val="0"/>
        <ser>
          <idx val="0"/>
          <order val="0"/>
          <spPr>
            <a:ln w="28575" cap="rnd" cmpd="sng" algn="ctr">
              <a:noFill/>
              <a:prstDash val="solid"/>
              <a:round/>
            </a:ln>
          </spPr>
          <marker>
            <symbol val="circle"/>
            <size val="5"/>
            <spPr>
              <a:solidFill>
                <a:schemeClr val="accent1"/>
              </a:solidFill>
              <a:ln w="9525" cap="flat" cmpd="sng" algn="ctr">
                <a:solidFill>
                  <a:schemeClr val="accent1"/>
                </a:solidFill>
                <a:prstDash val="solid"/>
                <a:round/>
              </a:ln>
            </spPr>
          </marker>
          <xVal>
            <numRef>
              <f>b2定价!$L$33:$L$40</f>
              <numCache>
                <formatCode>General</formatCode>
                <ptCount val="8"/>
                <pt idx="0">
                  <v>0</v>
                </pt>
                <pt idx="1">
                  <v>0</v>
                </pt>
                <pt idx="2">
                  <v>0</v>
                </pt>
                <pt idx="3">
                  <v>0</v>
                </pt>
                <pt idx="4">
                  <v>0</v>
                </pt>
                <pt idx="5">
                  <v>0</v>
                </pt>
                <pt idx="6">
                  <v>0</v>
                </pt>
                <pt idx="7">
                  <v>0</v>
                </pt>
              </numCache>
            </numRef>
          </xVal>
          <yVal>
            <numRef>
              <f>b2定价!$M$33:$M$40</f>
              <numCache>
                <formatCode>General</formatCode>
                <ptCount val="8"/>
                <pt idx="0">
                  <v>0</v>
                </pt>
                <pt idx="1">
                  <v>0</v>
                </pt>
                <pt idx="2">
                  <v>0</v>
                </pt>
                <pt idx="3">
                  <v>0</v>
                </pt>
                <pt idx="4">
                  <v>0</v>
                </pt>
                <pt idx="5">
                  <v>0</v>
                </pt>
                <pt idx="6">
                  <v>0</v>
                </pt>
                <pt idx="7">
                  <v>0</v>
                </pt>
              </numCache>
            </numRef>
          </yVal>
          <smooth val="0"/>
        </ser>
        <dLbls>
          <showLegendKey val="0"/>
          <showVal val="0"/>
          <showCatName val="0"/>
          <showSerName val="0"/>
          <showPercent val="0"/>
          <showBubbleSize val="0"/>
        </dLbls>
        <axId val="198271093"/>
        <axId val="56783420"/>
      </scatterChart>
      <valAx>
        <axId val="198271093"/>
        <scaling>
          <orientation val="minMax"/>
        </scaling>
        <delete val="0"/>
        <axPos val="b"/>
        <majorGridlines>
          <spPr>
            <a:l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56783420"/>
        <crosses val="autoZero"/>
        <crossBetween val="midCat"/>
      </valAx>
      <valAx>
        <axId val="56783420"/>
        <scaling>
          <orientation val="minMax"/>
        </scaling>
        <delete val="0"/>
        <axPos val="l"/>
        <majorGridlines>
          <spPr>
            <a:l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198271093"/>
        <crosses val="autoZero"/>
        <crossBetween val="midCat"/>
      </valAx>
    </plotArea>
    <plotVisOnly val="1"/>
    <dispBlanksAs val="gap"/>
  </chart>
  <spPr>
    <a:solidFill>
      <a:schemeClr val="bg1"/>
    </a:solidFill>
    <a:ln w="9525" cap="flat" cmpd="sng" algn="ctr">
      <a:solidFill>
        <a:schemeClr val="tx1">
          <a:lumMod val="15000"/>
          <a:lumOff val="85000"/>
        </a:schemeClr>
      </a:solidFill>
      <a:prstDash val="solid"/>
      <a:round/>
    </a:ln>
  </spPr>
</chartSpace>
</file>

<file path=xl/charts/chart31.xml><?xml version="1.0" encoding="utf-8"?>
<chartSpace xmlns:a="http://schemas.openxmlformats.org/drawingml/2006/main" xmlns="http://schemas.openxmlformats.org/drawingml/2006/chart">
  <chart>
    <plotArea>
      <layout/>
      <scatterChart>
        <scatterStyle val="lineMarker"/>
        <varyColors val="0"/>
        <ser>
          <idx val="0"/>
          <order val="0"/>
          <tx>
            <v>第一期</v>
          </tx>
          <spPr>
            <a:ln w="25400" cap="rnd" cmpd="sng" algn="ctr">
              <a:noFill/>
              <a:prstDash val="solid"/>
              <a:round/>
            </a:ln>
          </spPr>
          <marker>
            <symbol val="circle"/>
            <size val="5"/>
            <spPr>
              <a:solidFill>
                <a:schemeClr val="accent1"/>
              </a:solidFill>
              <a:ln w="9525" cap="flat" cmpd="sng" algn="ctr">
                <a:solidFill>
                  <a:schemeClr val="accent1"/>
                </a:solidFill>
                <a:prstDash val="solid"/>
                <a:round/>
              </a:ln>
            </spPr>
          </marker>
          <trendline>
            <spPr>
              <a:ln w="19050" cap="rnd" cmpd="sng" algn="ctr">
                <a:solidFill>
                  <a:schemeClr val="accent1"/>
                </a:solidFill>
                <a:prstDash val="sysDot"/>
                <a:round/>
              </a:ln>
            </spPr>
            <trendlineType val="linear"/>
            <dispRSqr val="0"/>
            <dispEq val="0"/>
          </trendline>
          <xVal>
            <numRef>
              <f>b3定价!$C$3:$C$22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xVal>
          <yVal>
            <numRef>
              <f>b3定价!$B$3:$B$22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yVal>
          <smooth val="0"/>
        </ser>
        <ser>
          <idx val="1"/>
          <order val="1"/>
          <tx>
            <v>第二期</v>
          </tx>
          <spPr>
            <a:ln w="25400" cap="rnd" cmpd="sng" algn="ctr">
              <a:noFill/>
              <a:prstDash val="solid"/>
              <a:round/>
            </a:ln>
          </spPr>
          <marker>
            <symbol val="circle"/>
            <size val="5"/>
            <spPr>
              <a:solidFill>
                <a:schemeClr val="accent2"/>
              </a:solidFill>
              <a:ln w="9525" cap="flat" cmpd="sng" algn="ctr">
                <a:solidFill>
                  <a:schemeClr val="accent2"/>
                </a:solidFill>
                <a:prstDash val="solid"/>
                <a:round/>
              </a:ln>
            </spPr>
          </marker>
          <xVal>
            <numRef>
              <f>b3定价!$E$3:$E$22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xVal>
          <yVal>
            <numRef>
              <f>b3定价!$D$3:$D$22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yVal>
          <smooth val="0"/>
        </ser>
        <ser>
          <idx val="2"/>
          <order val="2"/>
          <tx>
            <v>第三期</v>
          </tx>
          <spPr>
            <a:ln w="25400" cap="rnd" cmpd="sng" algn="ctr">
              <a:noFill/>
              <a:prstDash val="solid"/>
              <a:round/>
            </a:ln>
          </spPr>
          <marker>
            <symbol val="circle"/>
            <size val="5"/>
            <spPr>
              <a:solidFill>
                <a:schemeClr val="accent3"/>
              </a:solidFill>
              <a:ln w="9525" cap="flat" cmpd="sng" algn="ctr">
                <a:solidFill>
                  <a:schemeClr val="accent3"/>
                </a:solidFill>
                <a:prstDash val="solid"/>
                <a:round/>
              </a:ln>
            </spPr>
          </marker>
          <trendline>
            <spPr>
              <a:ln w="19050" cap="rnd" cmpd="sng" algn="ctr">
                <a:solidFill>
                  <a:schemeClr val="accent3"/>
                </a:solidFill>
                <a:prstDash val="sysDot"/>
                <a:round/>
              </a:ln>
            </spPr>
            <trendlineType val="linear"/>
            <dispRSqr val="0"/>
            <dispEq val="0"/>
          </trendline>
          <xVal>
            <numRef>
              <f>b3定价!$G$3:$G$22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xVal>
          <yVal>
            <numRef>
              <f>b3定价!$F$3:$F$22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yVal>
          <smooth val="0"/>
        </ser>
        <ser>
          <idx val="3"/>
          <order val="3"/>
          <tx>
            <v>第四期</v>
          </tx>
          <spPr>
            <a:ln w="25400" cap="rnd" cmpd="sng" algn="ctr">
              <a:noFill/>
              <a:prstDash val="solid"/>
              <a:round/>
            </a:ln>
          </spPr>
          <marker>
            <symbol val="circle"/>
            <size val="5"/>
            <spPr>
              <a:solidFill>
                <a:schemeClr val="accent4"/>
              </a:solidFill>
              <a:ln w="9525" cap="flat" cmpd="sng" algn="ctr">
                <a:solidFill>
                  <a:schemeClr val="accent4"/>
                </a:solidFill>
                <a:prstDash val="solid"/>
                <a:round/>
              </a:ln>
            </spPr>
          </marker>
          <trendline>
            <spPr>
              <a:ln w="19050" cap="rnd" cmpd="sng" algn="ctr">
                <a:solidFill>
                  <a:schemeClr val="accent4"/>
                </a:solidFill>
                <a:prstDash val="sysDot"/>
                <a:round/>
              </a:ln>
            </spPr>
            <trendlineType val="linear"/>
            <dispRSqr val="0"/>
            <dispEq val="0"/>
          </trendline>
          <xVal>
            <numRef>
              <f>b3定价!$I$3:$I$22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xVal>
          <yVal>
            <numRef>
              <f>b3定价!$H$3:$H$22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yVal>
          <smooth val="0"/>
        </ser>
        <ser>
          <idx val="4"/>
          <order val="4"/>
          <tx>
            <v>第五期</v>
          </tx>
          <spPr>
            <a:ln w="25400" cap="rnd" cmpd="sng" algn="ctr">
              <a:noFill/>
              <a:prstDash val="solid"/>
              <a:round/>
            </a:ln>
          </spPr>
          <marker>
            <symbol val="circle"/>
            <size val="5"/>
            <spPr>
              <a:solidFill>
                <a:schemeClr val="accent5"/>
              </a:solidFill>
              <a:ln w="9525" cap="flat" cmpd="sng" algn="ctr">
                <a:solidFill>
                  <a:schemeClr val="accent5"/>
                </a:solidFill>
                <a:prstDash val="solid"/>
                <a:round/>
              </a:ln>
            </spPr>
          </marker>
          <xVal>
            <numRef>
              <f>b3定价!$K$3:$K$22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xVal>
          <yVal>
            <numRef>
              <f>b3定价!$H$3:$H$22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yVal>
          <smooth val="0"/>
        </ser>
        <ser>
          <idx val="5"/>
          <order val="5"/>
          <tx>
            <v>第六期</v>
          </tx>
          <spPr>
            <a:ln w="25400" cap="rnd" cmpd="sng" algn="ctr">
              <a:noFill/>
              <a:prstDash val="solid"/>
              <a:round/>
            </a:ln>
          </spPr>
          <marker>
            <symbol val="circle"/>
            <size val="5"/>
            <spPr>
              <a:solidFill>
                <a:schemeClr val="accent6"/>
              </a:solidFill>
              <a:ln w="9525" cap="flat" cmpd="sng" algn="ctr">
                <a:solidFill>
                  <a:schemeClr val="accent6"/>
                </a:solidFill>
                <a:prstDash val="solid"/>
                <a:round/>
              </a:ln>
            </spPr>
          </marker>
          <xVal>
            <numRef>
              <f>b3定价!$M$3:$M$22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xVal>
          <yVal>
            <numRef>
              <f>b3定价!$L$3:$L$22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yVal>
          <smooth val="0"/>
        </ser>
        <ser>
          <idx val="6"/>
          <order val="6"/>
          <tx>
            <v>第七期</v>
          </tx>
          <spPr>
            <a:ln w="25400" cap="rnd" cmpd="sng" algn="ctr">
              <a:noFill/>
              <a:prstDash val="solid"/>
              <a:round/>
            </a:ln>
          </spPr>
          <marker>
            <symbol val="circle"/>
            <size val="5"/>
            <spPr>
              <a:solidFill>
                <a:schemeClr val="accent1">
                  <a:lumMod val="60000"/>
                </a:schemeClr>
              </a:solidFill>
              <a:ln w="9525" cap="flat" cmpd="sng" algn="ctr">
                <a:solidFill>
                  <a:schemeClr val="accent1">
                    <a:lumMod val="60000"/>
                  </a:schemeClr>
                </a:solidFill>
                <a:prstDash val="solid"/>
                <a:round/>
              </a:ln>
            </spPr>
          </marker>
          <xVal>
            <numRef>
              <f>b3定价!$O$3:$O$22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xVal>
          <yVal>
            <numRef>
              <f>b3定价!$N$3:$N$22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yVal>
          <smooth val="0"/>
        </ser>
        <ser>
          <idx val="7"/>
          <order val="7"/>
          <tx>
            <v>第八期</v>
          </tx>
          <spPr>
            <a:ln w="25400" cap="rnd" cmpd="sng" algn="ctr">
              <a:noFill/>
              <a:prstDash val="solid"/>
              <a:round/>
            </a:ln>
          </spPr>
          <marker>
            <symbol val="circle"/>
            <size val="5"/>
            <spPr>
              <a:solidFill>
                <a:schemeClr val="accent2">
                  <a:lumMod val="60000"/>
                </a:schemeClr>
              </a:solidFill>
              <a:ln w="9525" cap="flat" cmpd="sng" algn="ctr">
                <a:solidFill>
                  <a:schemeClr val="accent2">
                    <a:lumMod val="60000"/>
                  </a:schemeClr>
                </a:solidFill>
                <a:prstDash val="solid"/>
                <a:round/>
              </a:ln>
            </spPr>
          </marker>
          <xVal>
            <numRef>
              <f>b3定价!$Q$3:$Q$22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xVal>
          <yVal>
            <numRef>
              <f>b3定价!$P$3:$P$22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yVal>
          <smooth val="0"/>
        </ser>
        <dLbls>
          <showLegendKey val="0"/>
          <showVal val="0"/>
          <showCatName val="0"/>
          <showSerName val="0"/>
          <showPercent val="0"/>
          <showBubbleSize val="0"/>
        </dLbls>
        <axId val="166095166"/>
        <axId val="602423706"/>
      </scatterChart>
      <valAx>
        <axId val="166095166"/>
        <scaling>
          <orientation val="minMax"/>
          <min val="5000"/>
        </scaling>
        <delete val="0"/>
        <axPos val="b"/>
        <majorGridlines>
          <spPr>
            <a:ln w="9525" cap="flat" cmpd="sng" algn="ctr">
              <a:solidFill>
                <a:schemeClr val="tx1">
                  <a:lumMod val="15000"/>
                  <a:lumOff val="85000"/>
                </a:schemeClr>
              </a:solidFill>
              <a:prstDash val="solid"/>
              <a:round/>
            </a:ln>
          </spPr>
        </majorGridlines>
        <numFmt formatCode="#,##0"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602423706"/>
        <crosses val="autoZero"/>
        <crossBetween val="midCat"/>
      </valAx>
      <valAx>
        <axId val="602423706"/>
        <scaling>
          <orientation val="minMax"/>
          <max val="350"/>
        </scaling>
        <delete val="0"/>
        <axPos val="l"/>
        <majorGridlines>
          <spPr>
            <a:ln w="9525" cap="flat" cmpd="sng" algn="ctr">
              <a:solidFill>
                <a:schemeClr val="tx1">
                  <a:lumMod val="15000"/>
                  <a:lumOff val="85000"/>
                </a:schemeClr>
              </a:solidFill>
              <a:prstDash val="solid"/>
              <a:round/>
            </a:ln>
          </spPr>
        </majorGridlines>
        <numFmt formatCode="#,##0"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166095166"/>
        <crosses val="autoZero"/>
        <crossBetween val="midCat"/>
      </valAx>
    </plotArea>
    <legend>
      <legendPos val="r"/>
      <overlay val="0"/>
      <spPr>
        <a:noFill/>
        <a:ln>
          <a:noFill/>
          <a:prstDash val="solid"/>
        </a:ln>
      </spPr>
      <txPr>
        <a:bodyPr rot="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legend>
    <plotVisOnly val="1"/>
    <dispBlanksAs val="gap"/>
  </chart>
  <spPr>
    <a:solidFill>
      <a:schemeClr val="bg1"/>
    </a:solidFill>
    <a:ln w="9525" cap="flat" cmpd="sng" algn="ctr">
      <a:solidFill>
        <a:schemeClr val="tx1">
          <a:lumMod val="15000"/>
          <a:lumOff val="85000"/>
        </a:schemeClr>
      </a:solidFill>
      <a:prstDash val="solid"/>
      <a:round/>
    </a:ln>
  </spPr>
</chartSpace>
</file>

<file path=xl/charts/chart32.xml><?xml version="1.0" encoding="utf-8"?>
<chartSpace xmlns:a="http://schemas.openxmlformats.org/drawingml/2006/main" xmlns="http://schemas.openxmlformats.org/drawingml/2006/chart">
  <chart>
    <title>
      <tx>
        <rich>
          <a:bodyPr rot="0" spcFirstLastPara="1" vertOverflow="ellipsis" vert="horz" wrap="square" anchor="ctr" anchorCtr="1"/>
          <a:lstStyle/>
          <a:p>
            <a:pPr>
              <a:defRPr lang="zh-CN" sz="1400" b="0" i="0" strike="noStrike" kern="1200" spc="0" baseline="0">
                <a:solidFill>
                  <a:schemeClr val="tx1">
                    <a:lumMod val="65000"/>
                    <a:lumOff val="35000"/>
                  </a:schemeClr>
                </a:solidFill>
                <a:latin typeface="+mn-lt"/>
                <a:ea typeface="+mn-ea"/>
                <a:cs typeface="+mn-cs"/>
              </a:defRPr>
            </a:pPr>
            <a:r>
              <a:rPr lang="zh-CN" altLang="en-US" sz="1400" b="0" i="0" strike="noStrike" baseline="0">
                <a:solidFill>
                  <a:srgbClr val="333333"/>
                </a:solidFill>
                <a:latin typeface="宋体" panose="02010600030101010101" pitchFamily="7" charset="-122"/>
                <a:ea typeface="宋体" panose="02010600030101010101" pitchFamily="7" charset="-122"/>
                <a:cs typeface="宋体" panose="02010600030101010101" pitchFamily="7" charset="-122"/>
              </a:rPr>
              <a:t>价格系数</a:t>
            </a:r>
            <a:r>
              <a:rPr lang="en-US" altLang="zh-CN" sz="1400" b="0" i="0" strike="noStrike" baseline="0">
                <a:solidFill>
                  <a:srgbClr val="333333"/>
                </a:solidFill>
                <a:latin typeface="Calibri" panose="020F0502020204030204" pitchFamily="2" charset="0"/>
                <a:ea typeface="Calibri" panose="020F0502020204030204" pitchFamily="2" charset="0"/>
                <a:cs typeface="Calibri" panose="020F0502020204030204" pitchFamily="2" charset="0"/>
              </a:rPr>
              <a:t>——</a:t>
            </a:r>
            <a:r>
              <a:rPr lang="zh-CN" altLang="en-US" sz="1400" b="0" i="0" strike="noStrike" baseline="0">
                <a:solidFill>
                  <a:srgbClr val="333333"/>
                </a:solidFill>
                <a:latin typeface="宋体" panose="02010600030101010101" pitchFamily="7" charset="-122"/>
                <a:ea typeface="宋体" panose="02010600030101010101" pitchFamily="7" charset="-122"/>
                <a:cs typeface="宋体" panose="02010600030101010101" pitchFamily="7" charset="-122"/>
              </a:rPr>
              <a:t>截距（图三）</a:t>
            </a:r>
            <a:endParaRPr lang="zh-CN" altLang="en-US" sz="1100" b="0" i="0" strike="noStrike" baseline="0">
              <a:solidFill>
                <a:srgbClr val="000000"/>
              </a:solidFill>
              <a:latin typeface="宋体" panose="02010600030101010101" pitchFamily="7" charset="-122"/>
              <a:ea typeface="宋体" panose="02010600030101010101" pitchFamily="7" charset="-122"/>
              <a:cs typeface="宋体" panose="02010600030101010101" pitchFamily="7" charset="-122"/>
            </a:endParaRPr>
          </a:p>
        </rich>
      </tx>
      <overlay val="0"/>
      <spPr>
        <a:noFill/>
        <a:ln>
          <a:noFill/>
          <a:prstDash val="solid"/>
        </a:ln>
      </spPr>
    </title>
    <plotArea>
      <layout/>
      <scatterChart>
        <scatterStyle val="lineMarker"/>
        <varyColors val="0"/>
        <ser>
          <idx val="0"/>
          <order val="0"/>
          <spPr>
            <a:ln w="19050" cap="rnd" cmpd="sng" algn="ctr">
              <a:solidFill>
                <a:schemeClr val="accent1"/>
              </a:solidFill>
              <a:prstDash val="solid"/>
              <a:round/>
            </a:ln>
          </spPr>
          <marker>
            <symbol val="circle"/>
            <size val="5"/>
            <spPr>
              <a:solidFill>
                <a:schemeClr val="accent1"/>
              </a:solidFill>
              <a:ln w="9525" cap="flat" cmpd="sng" algn="ctr">
                <a:solidFill>
                  <a:schemeClr val="accent1"/>
                </a:solidFill>
                <a:prstDash val="solid"/>
                <a:round/>
              </a:ln>
            </spPr>
          </marker>
          <trendline>
            <spPr>
              <a:ln w="19050" cap="rnd" cmpd="sng" algn="ctr">
                <a:solidFill>
                  <a:schemeClr val="accent1"/>
                </a:solidFill>
                <a:prstDash val="sysDot"/>
                <a:round/>
              </a:ln>
            </spPr>
            <trendlineType val="linear"/>
            <dispRSqr val="0"/>
            <dispEq val="1"/>
            <trendlineLbl>
              <layout>
                <manualLayout>
                  <wMode val="factor"/>
                  <hMode val="factor"/>
                  <x val="-0.6578468941382331"/>
                  <y val="-0.784128649278403"/>
                </manualLayout>
              </layout>
              <numFmt formatCode="General" sourceLinked="0"/>
              <spPr>
                <a:noFill/>
                <a:ln>
                  <a:noFill/>
                  <a:prstDash val="solid"/>
                </a:ln>
              </spPr>
              <txPr>
                <a:bodyPr rot="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trendlineLbl>
          </trendline>
          <xVal>
            <numRef>
              <f>b3定价!$B$53:$B$61</f>
              <numCache>
                <formatCode>General</formatCode>
                <ptCount val="9"/>
                <pt idx="0">
                  <v>0</v>
                </pt>
                <pt idx="1">
                  <v>0</v>
                </pt>
                <pt idx="2">
                  <v>0</v>
                </pt>
                <pt idx="3">
                  <v>0</v>
                </pt>
                <pt idx="4">
                  <v>0</v>
                </pt>
                <pt idx="5">
                  <v>0</v>
                </pt>
                <pt idx="6">
                  <v>0</v>
                </pt>
                <pt idx="7">
                  <v>0</v>
                </pt>
                <pt idx="8">
                  <v>0</v>
                </pt>
              </numCache>
            </numRef>
          </xVal>
          <yVal>
            <numRef>
              <f>b3定价!$C$53:$C$61</f>
              <numCache>
                <formatCode>General</formatCode>
                <ptCount val="9"/>
                <pt idx="0">
                  <v>0</v>
                </pt>
                <pt idx="1">
                  <v>0</v>
                </pt>
                <pt idx="2">
                  <v>0</v>
                </pt>
                <pt idx="3">
                  <v>0</v>
                </pt>
                <pt idx="4">
                  <v>0</v>
                </pt>
                <pt idx="5">
                  <v>0</v>
                </pt>
                <pt idx="6">
                  <v>0</v>
                </pt>
                <pt idx="7">
                  <v>0</v>
                </pt>
                <pt idx="8">
                  <v>0</v>
                </pt>
              </numCache>
            </numRef>
          </yVal>
          <smooth val="0"/>
        </ser>
        <dLbls>
          <showLegendKey val="0"/>
          <showVal val="0"/>
          <showCatName val="0"/>
          <showSerName val="0"/>
          <showPercent val="0"/>
          <showBubbleSize val="0"/>
        </dLbls>
        <axId val="453643217"/>
        <axId val="636752255"/>
      </scatterChart>
      <valAx>
        <axId val="453643217"/>
        <scaling>
          <orientation val="minMax"/>
        </scaling>
        <delete val="0"/>
        <axPos val="b"/>
        <majorGridlines>
          <spPr>
            <a:l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636752255"/>
        <crosses val="autoZero"/>
        <crossBetween val="midCat"/>
      </valAx>
      <valAx>
        <axId val="636752255"/>
        <scaling>
          <orientation val="minMax"/>
        </scaling>
        <delete val="0"/>
        <axPos val="l"/>
        <majorGridlines>
          <spPr>
            <a:l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453643217"/>
        <crosses val="autoZero"/>
        <crossBetween val="midCat"/>
      </valAx>
    </plotArea>
    <plotVisOnly val="1"/>
    <dispBlanksAs val="gap"/>
  </chart>
  <spPr>
    <a:solidFill>
      <a:schemeClr val="bg1"/>
    </a:solidFill>
    <a:ln w="9525" cap="flat" cmpd="sng" algn="ctr">
      <a:solidFill>
        <a:schemeClr val="tx1">
          <a:lumMod val="15000"/>
          <a:lumOff val="85000"/>
        </a:schemeClr>
      </a:solidFill>
      <a:prstDash val="solid"/>
      <a:round/>
    </a:ln>
  </spPr>
</chartSpace>
</file>

<file path=xl/charts/chart33.xml><?xml version="1.0" encoding="utf-8"?>
<chartSpace xmlns:a="http://schemas.openxmlformats.org/drawingml/2006/main" xmlns="http://schemas.openxmlformats.org/drawingml/2006/chart">
  <chart>
    <title>
      <tx>
        <rich>
          <a:bodyPr rot="0" spcFirstLastPara="1" vertOverflow="ellipsis" vert="horz" wrap="square" anchor="ctr" anchorCtr="1"/>
          <a:lstStyle/>
          <a:p>
            <a:pPr>
              <a:defRPr lang="zh-CN" sz="1400" b="0" i="0" strike="noStrike" kern="1200" spc="0" baseline="0">
                <a:solidFill>
                  <a:schemeClr val="tx1">
                    <a:lumMod val="65000"/>
                    <a:lumOff val="35000"/>
                  </a:schemeClr>
                </a:solidFill>
                <a:latin typeface="+mn-lt"/>
                <a:ea typeface="+mn-ea"/>
                <a:cs typeface="+mn-cs"/>
              </a:defRPr>
            </a:pPr>
            <a:r>
              <a:rPr lang="zh-CN" altLang="en-US"/>
              <a:t>价格系数（图一）</a:t>
            </a:r>
            <a:endParaRPr lang="zh-CN" altLang="en-US" sz="1400" b="0" i="0" strike="noStrike" baseline="0">
              <a:solidFill>
                <a:srgbClr val="333333"/>
              </a:solidFill>
              <a:latin typeface="宋体" panose="02010600030101010101" pitchFamily="7" charset="-122"/>
              <a:ea typeface="宋体" panose="02010600030101010101" pitchFamily="7" charset="-122"/>
              <a:cs typeface="宋体" panose="02010600030101010101" pitchFamily="7" charset="-122"/>
            </a:endParaRPr>
          </a:p>
        </rich>
      </tx>
      <overlay val="0"/>
      <spPr>
        <a:noFill/>
        <a:ln>
          <a:noFill/>
          <a:prstDash val="solid"/>
        </a:ln>
      </spPr>
    </title>
    <plotArea>
      <layout/>
      <scatterChart>
        <scatterStyle val="lineMarker"/>
        <varyColors val="0"/>
        <ser>
          <idx val="0"/>
          <order val="0"/>
          <spPr>
            <a:ln w="19050" cap="rnd" cmpd="sng" algn="ctr">
              <a:solidFill>
                <a:schemeClr val="accent1"/>
              </a:solidFill>
              <a:prstDash val="solid"/>
              <a:round/>
            </a:ln>
          </spPr>
          <marker>
            <symbol val="circle"/>
            <size val="5"/>
            <spPr>
              <a:solidFill>
                <a:schemeClr val="accent1"/>
              </a:solidFill>
              <a:ln w="9525" cap="flat" cmpd="sng" algn="ctr">
                <a:solidFill>
                  <a:schemeClr val="accent1"/>
                </a:solidFill>
                <a:prstDash val="solid"/>
                <a:round/>
              </a:ln>
            </spPr>
          </marker>
          <trendline>
            <spPr>
              <a:ln w="19050" cap="rnd" cmpd="sng" algn="ctr">
                <a:solidFill>
                  <a:schemeClr val="accent1"/>
                </a:solidFill>
                <a:prstDash val="sysDot"/>
                <a:round/>
              </a:ln>
            </spPr>
            <trendlineType val="linear"/>
            <dispRSqr val="0"/>
            <dispEq val="1"/>
            <trendlineLbl>
              <layout>
                <manualLayout>
                  <wMode val="factor"/>
                  <hMode val="factor"/>
                  <x val="-0.714099524644411"/>
                  <y val="-0.788703812912553"/>
                </manualLayout>
              </layout>
              <numFmt formatCode="General" sourceLinked="0"/>
              <spPr>
                <a:noFill/>
                <a:ln>
                  <a:noFill/>
                  <a:prstDash val="solid"/>
                </a:ln>
              </spPr>
              <txPr>
                <a:bodyPr rot="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trendlineLbl>
          </trendline>
          <xVal>
            <numRef>
              <f>b3定价!$A$53:$A$61</f>
              <numCache>
                <formatCode>General</formatCode>
                <ptCount val="9"/>
                <pt idx="0">
                  <v>0</v>
                </pt>
                <pt idx="1">
                  <v>1</v>
                </pt>
                <pt idx="2">
                  <v>2</v>
                </pt>
                <pt idx="3">
                  <v>3</v>
                </pt>
                <pt idx="4">
                  <v>4</v>
                </pt>
                <pt idx="5">
                  <v>5</v>
                </pt>
                <pt idx="6">
                  <v>6</v>
                </pt>
                <pt idx="7">
                  <v>7</v>
                </pt>
                <pt idx="8">
                  <v>8</v>
                </pt>
              </numCache>
            </numRef>
          </xVal>
          <yVal>
            <numRef>
              <f>b3定价!$B$53:$B$61</f>
              <numCache>
                <formatCode>General</formatCode>
                <ptCount val="9"/>
                <pt idx="0">
                  <v>0</v>
                </pt>
                <pt idx="1">
                  <v>0</v>
                </pt>
                <pt idx="2">
                  <v>0</v>
                </pt>
                <pt idx="3">
                  <v>0</v>
                </pt>
                <pt idx="4">
                  <v>0</v>
                </pt>
                <pt idx="5">
                  <v>0</v>
                </pt>
                <pt idx="6">
                  <v>0</v>
                </pt>
                <pt idx="7">
                  <v>0</v>
                </pt>
                <pt idx="8">
                  <v>0</v>
                </pt>
              </numCache>
            </numRef>
          </yVal>
          <smooth val="0"/>
        </ser>
        <dLbls>
          <showLegendKey val="0"/>
          <showVal val="0"/>
          <showCatName val="0"/>
          <showSerName val="0"/>
          <showPercent val="0"/>
          <showBubbleSize val="0"/>
        </dLbls>
        <axId val="19922279"/>
        <axId val="781612528"/>
      </scatterChart>
      <valAx>
        <axId val="19922279"/>
        <scaling>
          <orientation val="minMax"/>
        </scaling>
        <delete val="0"/>
        <axPos val="b"/>
        <majorGridlines>
          <spPr>
            <a:l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781612528"/>
        <crosses val="autoZero"/>
        <crossBetween val="midCat"/>
      </valAx>
      <valAx>
        <axId val="781612528"/>
        <scaling>
          <orientation val="minMax"/>
        </scaling>
        <delete val="0"/>
        <axPos val="l"/>
        <majorGridlines>
          <spPr>
            <a:l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19922279"/>
        <crosses val="autoZero"/>
        <crossBetween val="midCat"/>
      </valAx>
    </plotArea>
    <plotVisOnly val="1"/>
    <dispBlanksAs val="gap"/>
  </chart>
  <spPr>
    <a:solidFill>
      <a:schemeClr val="bg1"/>
    </a:solidFill>
    <a:ln w="9525" cap="flat" cmpd="sng" algn="ctr">
      <a:solidFill>
        <a:schemeClr val="tx1">
          <a:lumMod val="15000"/>
          <a:lumOff val="85000"/>
        </a:schemeClr>
      </a:solidFill>
      <a:prstDash val="solid"/>
      <a:round/>
    </a:ln>
  </spPr>
</chartSpace>
</file>

<file path=xl/charts/chart34.xml><?xml version="1.0" encoding="utf-8"?>
<chartSpace xmlns:a="http://schemas.openxmlformats.org/drawingml/2006/main" xmlns="http://schemas.openxmlformats.org/drawingml/2006/chart">
  <chart>
    <title>
      <tx>
        <rich>
          <a:bodyPr rot="0" spcFirstLastPara="1" vertOverflow="ellipsis" vert="horz" wrap="square" anchor="ctr" anchorCtr="1"/>
          <a:lstStyle/>
          <a:p>
            <a:pPr>
              <a:defRPr lang="zh-CN" sz="1400" b="0" i="0" strike="noStrike" kern="1200" spc="0" baseline="0">
                <a:solidFill>
                  <a:schemeClr val="tx1">
                    <a:lumMod val="65000"/>
                    <a:lumOff val="35000"/>
                  </a:schemeClr>
                </a:solidFill>
                <a:latin typeface="+mn-lt"/>
                <a:ea typeface="+mn-ea"/>
                <a:cs typeface="+mn-cs"/>
              </a:defRPr>
            </a:pPr>
            <a:r>
              <a:rPr lang="zh-CN" altLang="zh-CN" sz="1800" b="0" i="0" baseline="0">
                <effectLst/>
              </a:rPr>
              <a:t>需求增长趋势</a:t>
            </a:r>
            <a:endParaRPr lang="zh-CN" altLang="zh-CN" sz="1800" b="0" i="0" strike="noStrike" baseline="0">
              <a:solidFill>
                <a:srgbClr val="333333"/>
              </a:solidFill>
              <effectLst/>
              <a:latin typeface="宋体" panose="02010600030101010101" pitchFamily="7" charset="-122"/>
              <a:ea typeface="宋体" panose="02010600030101010101" pitchFamily="7" charset="-122"/>
              <a:cs typeface="宋体" panose="02010600030101010101" pitchFamily="7" charset="-122"/>
            </a:endParaRPr>
          </a:p>
        </rich>
      </tx>
      <overlay val="0"/>
      <spPr>
        <a:noFill/>
        <a:ln>
          <a:noFill/>
          <a:prstDash val="solid"/>
        </a:ln>
      </spPr>
    </title>
    <plotArea>
      <layout/>
      <scatterChart>
        <scatterStyle val="lineMarker"/>
        <varyColors val="0"/>
        <ser>
          <idx val="0"/>
          <order val="0"/>
          <spPr>
            <a:ln w="19050" cap="rnd" cmpd="sng" algn="ctr">
              <a:solidFill>
                <a:schemeClr val="accent1"/>
              </a:solidFill>
              <a:prstDash val="solid"/>
              <a:round/>
            </a:ln>
          </spPr>
          <marker>
            <symbol val="circle"/>
            <size val="5"/>
            <spPr>
              <a:solidFill>
                <a:schemeClr val="accent1"/>
              </a:solidFill>
              <a:ln w="9525" cap="flat" cmpd="sng" algn="ctr">
                <a:solidFill>
                  <a:schemeClr val="accent1"/>
                </a:solidFill>
                <a:prstDash val="solid"/>
                <a:round/>
              </a:ln>
            </spPr>
          </marker>
          <xVal>
            <numRef>
              <f>b3定价!$K$33:$K$40</f>
              <numCache>
                <formatCode>General</formatCode>
                <ptCount val="8"/>
                <pt idx="0">
                  <v>1</v>
                </pt>
                <pt idx="1">
                  <v>2</v>
                </pt>
                <pt idx="2">
                  <v>3</v>
                </pt>
                <pt idx="3">
                  <v>4</v>
                </pt>
                <pt idx="4">
                  <v>5</v>
                </pt>
                <pt idx="5">
                  <v>6</v>
                </pt>
                <pt idx="6">
                  <v>7</v>
                </pt>
                <pt idx="7">
                  <v>8</v>
                </pt>
              </numCache>
            </numRef>
          </xVal>
          <yVal>
            <numRef>
              <f>b3定价!$L$33:$L$40</f>
              <numCache>
                <formatCode>General</formatCode>
                <ptCount val="8"/>
                <pt idx="0">
                  <v>0</v>
                </pt>
                <pt idx="1">
                  <v>0</v>
                </pt>
                <pt idx="2">
                  <v>0</v>
                </pt>
                <pt idx="3">
                  <v>0</v>
                </pt>
                <pt idx="4">
                  <v>0</v>
                </pt>
                <pt idx="5">
                  <v>0</v>
                </pt>
                <pt idx="6">
                  <v>0</v>
                </pt>
                <pt idx="7">
                  <v>0</v>
                </pt>
              </numCache>
            </numRef>
          </yVal>
          <smooth val="0"/>
        </ser>
        <dLbls>
          <showLegendKey val="0"/>
          <showVal val="0"/>
          <showCatName val="0"/>
          <showSerName val="0"/>
          <showPercent val="0"/>
          <showBubbleSize val="0"/>
        </dLbls>
        <axId val="43535878"/>
        <axId val="306311679"/>
      </scatterChart>
      <valAx>
        <axId val="43535878"/>
        <scaling>
          <orientation val="minMax"/>
        </scaling>
        <delete val="0"/>
        <axPos val="b"/>
        <majorGridlines>
          <spPr>
            <a:l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306311679"/>
        <crosses val="autoZero"/>
        <crossBetween val="midCat"/>
      </valAx>
      <valAx>
        <axId val="306311679"/>
        <scaling>
          <orientation val="minMax"/>
        </scaling>
        <delete val="0"/>
        <axPos val="l"/>
        <majorGridlines>
          <spPr>
            <a:l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43535878"/>
        <crosses val="autoZero"/>
        <crossBetween val="midCat"/>
      </valAx>
    </plotArea>
    <plotVisOnly val="1"/>
    <dispBlanksAs val="gap"/>
  </chart>
  <spPr>
    <a:solidFill>
      <a:schemeClr val="bg1"/>
    </a:solidFill>
    <a:ln w="9525" cap="flat" cmpd="sng" algn="ctr">
      <a:solidFill>
        <a:schemeClr val="tx1">
          <a:lumMod val="15000"/>
          <a:lumOff val="85000"/>
        </a:schemeClr>
      </a:solidFill>
      <a:prstDash val="solid"/>
      <a:round/>
    </a:ln>
  </spPr>
</chartSpace>
</file>

<file path=xl/charts/chart35.xml><?xml version="1.0" encoding="utf-8"?>
<chartSpace xmlns:a="http://schemas.openxmlformats.org/drawingml/2006/main" xmlns="http://schemas.openxmlformats.org/drawingml/2006/chart">
  <chart>
    <title>
      <tx>
        <rich>
          <a:bodyPr rot="0" spcFirstLastPara="1" vertOverflow="ellipsis" vert="horz" wrap="square" anchor="ctr" anchorCtr="1"/>
          <a:lstStyle/>
          <a:p>
            <a:pPr>
              <a:defRPr lang="zh-CN" sz="1400" b="0" i="0" strike="noStrike" kern="1200" spc="0" baseline="0">
                <a:solidFill>
                  <a:schemeClr val="tx1">
                    <a:lumMod val="65000"/>
                    <a:lumOff val="35000"/>
                  </a:schemeClr>
                </a:solidFill>
                <a:latin typeface="+mn-lt"/>
                <a:ea typeface="+mn-ea"/>
                <a:cs typeface="+mn-cs"/>
              </a:defRPr>
            </a:pPr>
            <a:r>
              <a:rPr lang="zh-CN" altLang="en-US"/>
              <a:t>均价曲线</a:t>
            </a:r>
            <a:endParaRPr lang="zh-CN" altLang="en-US" sz="1400" b="0" i="0" strike="noStrike" baseline="0">
              <a:solidFill>
                <a:srgbClr val="333333"/>
              </a:solidFill>
              <a:latin typeface="宋体" panose="02010600030101010101" pitchFamily="7" charset="-122"/>
              <a:ea typeface="宋体" panose="02010600030101010101" pitchFamily="7" charset="-122"/>
              <a:cs typeface="宋体" panose="02010600030101010101" pitchFamily="7" charset="-122"/>
            </a:endParaRPr>
          </a:p>
        </rich>
      </tx>
      <overlay val="0"/>
      <spPr>
        <a:noFill/>
        <a:ln>
          <a:noFill/>
          <a:prstDash val="solid"/>
        </a:ln>
      </spPr>
    </title>
    <plotArea>
      <layout/>
      <scatterChart>
        <scatterStyle val="lineMarker"/>
        <varyColors val="0"/>
        <ser>
          <idx val="0"/>
          <order val="0"/>
          <spPr>
            <a:ln w="28575" cap="rnd" cmpd="sng" algn="ctr">
              <a:noFill/>
              <a:prstDash val="solid"/>
              <a:round/>
            </a:ln>
          </spPr>
          <marker>
            <symbol val="circle"/>
            <size val="5"/>
            <spPr>
              <a:solidFill>
                <a:schemeClr val="accent1"/>
              </a:solidFill>
              <a:ln w="9525" cap="flat" cmpd="sng" algn="ctr">
                <a:solidFill>
                  <a:schemeClr val="accent1"/>
                </a:solidFill>
                <a:prstDash val="solid"/>
                <a:round/>
              </a:ln>
            </spPr>
          </marker>
          <xVal>
            <numRef>
              <f>b3定价!$L$33:$L$40</f>
              <numCache>
                <formatCode>General</formatCode>
                <ptCount val="8"/>
                <pt idx="0">
                  <v>0</v>
                </pt>
                <pt idx="1">
                  <v>0</v>
                </pt>
                <pt idx="2">
                  <v>0</v>
                </pt>
                <pt idx="3">
                  <v>0</v>
                </pt>
                <pt idx="4">
                  <v>0</v>
                </pt>
                <pt idx="5">
                  <v>0</v>
                </pt>
                <pt idx="6">
                  <v>0</v>
                </pt>
                <pt idx="7">
                  <v>0</v>
                </pt>
              </numCache>
            </numRef>
          </xVal>
          <yVal>
            <numRef>
              <f>b3定价!$M$33:$M$40</f>
              <numCache>
                <formatCode>General</formatCode>
                <ptCount val="8"/>
                <pt idx="0">
                  <v>0</v>
                </pt>
                <pt idx="1">
                  <v>0</v>
                </pt>
                <pt idx="2">
                  <v>0</v>
                </pt>
                <pt idx="3">
                  <v>0</v>
                </pt>
                <pt idx="4">
                  <v>0</v>
                </pt>
                <pt idx="5">
                  <v>0</v>
                </pt>
                <pt idx="6">
                  <v>0</v>
                </pt>
                <pt idx="7">
                  <v>0</v>
                </pt>
              </numCache>
            </numRef>
          </yVal>
          <smooth val="0"/>
        </ser>
        <dLbls>
          <showLegendKey val="0"/>
          <showVal val="0"/>
          <showCatName val="0"/>
          <showSerName val="0"/>
          <showPercent val="0"/>
          <showBubbleSize val="0"/>
        </dLbls>
        <axId val="441703264"/>
        <axId val="644323016"/>
      </scatterChart>
      <valAx>
        <axId val="441703264"/>
        <scaling>
          <orientation val="minMax"/>
        </scaling>
        <delete val="0"/>
        <axPos val="b"/>
        <majorGridlines>
          <spPr>
            <a:l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644323016"/>
        <crosses val="autoZero"/>
        <crossBetween val="midCat"/>
      </valAx>
      <valAx>
        <axId val="644323016"/>
        <scaling>
          <orientation val="minMax"/>
        </scaling>
        <delete val="0"/>
        <axPos val="l"/>
        <majorGridlines>
          <spPr>
            <a:l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441703264"/>
        <crosses val="autoZero"/>
        <crossBetween val="midCat"/>
      </valAx>
    </plotArea>
    <plotVisOnly val="1"/>
    <dispBlanksAs val="gap"/>
  </chart>
  <spPr>
    <a:solidFill>
      <a:schemeClr val="bg1"/>
    </a:solidFill>
    <a:ln w="9525" cap="flat" cmpd="sng" algn="ctr">
      <a:solidFill>
        <a:schemeClr val="tx1">
          <a:lumMod val="15000"/>
          <a:lumOff val="85000"/>
        </a:schemeClr>
      </a:solidFill>
      <a:prstDash val="solid"/>
      <a:round/>
    </a:ln>
  </spPr>
</chartSpace>
</file>

<file path=xl/charts/chart36.xml><?xml version="1.0" encoding="utf-8"?>
<chartSpace xmlns:a="http://schemas.openxmlformats.org/drawingml/2006/main" xmlns="http://schemas.openxmlformats.org/drawingml/2006/chart">
  <chart>
    <plotArea>
      <layout/>
      <scatterChart>
        <scatterStyle val="lineMarker"/>
        <varyColors val="0"/>
        <ser>
          <idx val="0"/>
          <order val="0"/>
          <tx>
            <v>第一期</v>
          </tx>
          <spPr>
            <a:ln w="25400" cap="rnd" cmpd="sng" algn="ctr">
              <a:noFill/>
              <a:prstDash val="solid"/>
              <a:round/>
            </a:ln>
          </spPr>
          <marker>
            <symbol val="circle"/>
            <size val="5"/>
            <spPr>
              <a:solidFill>
                <a:schemeClr val="accent1"/>
              </a:solidFill>
              <a:ln w="9525" cap="flat" cmpd="sng" algn="ctr">
                <a:solidFill>
                  <a:schemeClr val="accent1"/>
                </a:solidFill>
                <a:prstDash val="solid"/>
                <a:round/>
              </a:ln>
            </spPr>
          </marker>
          <trendline>
            <spPr>
              <a:ln w="19050" cap="rnd" cmpd="sng" algn="ctr">
                <a:solidFill>
                  <a:schemeClr val="accent1"/>
                </a:solidFill>
                <a:prstDash val="sysDot"/>
                <a:round/>
              </a:ln>
            </spPr>
            <trendlineType val="linear"/>
            <dispRSqr val="0"/>
            <dispEq val="0"/>
          </trendline>
          <xVal>
            <numRef>
              <f>b4定价!$C$3:$C$22</f>
              <numCache>
                <formatCode>#,##0</formatCode>
                <ptCount val="20"/>
                <pt idx="0">
                  <v>0</v>
                </pt>
                <pt idx="2">
                  <v>0</v>
                </pt>
                <pt idx="3">
                  <v>0</v>
                </pt>
                <pt idx="4">
                  <v>0</v>
                </pt>
                <pt idx="5">
                  <v>0</v>
                </pt>
                <pt idx="6">
                  <v>0</v>
                </pt>
                <pt idx="7">
                  <v>0</v>
                </pt>
                <pt idx="8">
                  <v>0</v>
                </pt>
                <pt idx="9">
                  <v>0</v>
                </pt>
                <pt idx="10">
                  <v>0</v>
                </pt>
                <pt idx="11">
                  <v>0</v>
                </pt>
                <pt idx="14">
                  <v>0</v>
                </pt>
                <pt idx="15">
                  <v>0</v>
                </pt>
                <pt idx="16">
                  <v>0</v>
                </pt>
              </numCache>
            </numRef>
          </xVal>
          <yVal>
            <numRef>
              <f>b4定价!$B$3:$B$22</f>
              <numCache>
                <formatCode>#,##0</formatCode>
                <ptCount val="20"/>
                <pt idx="0">
                  <v>0</v>
                </pt>
                <pt idx="2">
                  <v>0</v>
                </pt>
                <pt idx="3">
                  <v>0</v>
                </pt>
                <pt idx="4">
                  <v>0</v>
                </pt>
                <pt idx="5">
                  <v>0</v>
                </pt>
                <pt idx="6">
                  <v>0</v>
                </pt>
                <pt idx="7">
                  <v>0</v>
                </pt>
                <pt idx="8">
                  <v>0</v>
                </pt>
                <pt idx="9">
                  <v>0</v>
                </pt>
                <pt idx="10">
                  <v>0</v>
                </pt>
                <pt idx="11">
                  <v>0</v>
                </pt>
                <pt idx="14">
                  <v>0</v>
                </pt>
                <pt idx="15">
                  <v>0</v>
                </pt>
                <pt idx="16">
                  <v>0</v>
                </pt>
              </numCache>
            </numRef>
          </yVal>
          <smooth val="0"/>
        </ser>
        <ser>
          <idx val="1"/>
          <order val="1"/>
          <tx>
            <v>第二期</v>
          </tx>
          <spPr>
            <a:ln w="25400" cap="rnd" cmpd="sng" algn="ctr">
              <a:noFill/>
              <a:prstDash val="solid"/>
              <a:round/>
            </a:ln>
          </spPr>
          <marker>
            <symbol val="circle"/>
            <size val="5"/>
            <spPr>
              <a:solidFill>
                <a:schemeClr val="accent2"/>
              </a:solidFill>
              <a:ln w="9525" cap="flat" cmpd="sng" algn="ctr">
                <a:solidFill>
                  <a:schemeClr val="accent2"/>
                </a:solidFill>
                <a:prstDash val="solid"/>
                <a:round/>
              </a:ln>
            </spPr>
          </marker>
          <xVal>
            <numRef>
              <f>b4定价!$E$3:$E$22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xVal>
          <yVal>
            <numRef>
              <f>b4定价!$D$3:$D$22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yVal>
          <smooth val="0"/>
        </ser>
        <ser>
          <idx val="2"/>
          <order val="2"/>
          <tx>
            <v>第三期</v>
          </tx>
          <spPr>
            <a:ln w="25400" cap="rnd" cmpd="sng" algn="ctr">
              <a:noFill/>
              <a:prstDash val="solid"/>
              <a:round/>
            </a:ln>
          </spPr>
          <marker>
            <symbol val="circle"/>
            <size val="5"/>
            <spPr>
              <a:solidFill>
                <a:schemeClr val="accent3"/>
              </a:solidFill>
              <a:ln w="9525" cap="flat" cmpd="sng" algn="ctr">
                <a:solidFill>
                  <a:schemeClr val="accent3"/>
                </a:solidFill>
                <a:prstDash val="solid"/>
                <a:round/>
              </a:ln>
            </spPr>
          </marker>
          <trendline>
            <spPr>
              <a:ln w="19050" cap="rnd" cmpd="sng" algn="ctr">
                <a:solidFill>
                  <a:schemeClr val="accent3"/>
                </a:solidFill>
                <a:prstDash val="sysDot"/>
                <a:round/>
              </a:ln>
            </spPr>
            <trendlineType val="linear"/>
            <dispRSqr val="0"/>
            <dispEq val="0"/>
          </trendline>
          <xVal>
            <numRef>
              <f>b4定价!$G$3:$G$22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xVal>
          <yVal>
            <numRef>
              <f>b4定价!$F$3:$F$22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yVal>
          <smooth val="0"/>
        </ser>
        <ser>
          <idx val="3"/>
          <order val="3"/>
          <tx>
            <v>第四期</v>
          </tx>
          <spPr>
            <a:ln w="25400" cap="rnd" cmpd="sng" algn="ctr">
              <a:noFill/>
              <a:prstDash val="solid"/>
              <a:round/>
            </a:ln>
          </spPr>
          <marker>
            <symbol val="circle"/>
            <size val="5"/>
            <spPr>
              <a:solidFill>
                <a:schemeClr val="accent4"/>
              </a:solidFill>
              <a:ln w="9525" cap="flat" cmpd="sng" algn="ctr">
                <a:solidFill>
                  <a:schemeClr val="accent4"/>
                </a:solidFill>
                <a:prstDash val="solid"/>
                <a:round/>
              </a:ln>
            </spPr>
          </marker>
          <xVal>
            <numRef>
              <f>b4定价!$I$3:$I$22</f>
              <numCache>
                <formatCode>#,##0</formatCode>
                <ptCount val="20"/>
                <pt idx="0">
                  <v>0</v>
                </pt>
                <pt idx="1">
                  <v>0</v>
                </pt>
                <pt idx="2">
                  <v>0</v>
                </pt>
                <pt idx="3">
                  <v>0</v>
                </pt>
                <pt idx="4">
                  <v>0</v>
                </pt>
                <pt idx="5">
                  <v>0</v>
                </pt>
                <pt idx="6">
                  <v>0</v>
                </pt>
                <pt idx="7">
                  <v>0</v>
                </pt>
                <pt idx="8">
                  <v>0</v>
                </pt>
                <pt idx="9">
                  <v>0</v>
                </pt>
                <pt idx="10">
                  <v>0</v>
                </pt>
                <pt idx="11">
                  <v>0</v>
                </pt>
                <pt idx="13">
                  <v>0</v>
                </pt>
                <pt idx="14">
                  <v>0</v>
                </pt>
                <pt idx="15">
                  <v>0</v>
                </pt>
                <pt idx="16">
                  <v>0</v>
                </pt>
              </numCache>
            </numRef>
          </xVal>
          <yVal>
            <numRef>
              <f>b4定价!$H$3:$H$22</f>
              <numCache>
                <formatCode>#,##0</formatCode>
                <ptCount val="20"/>
                <pt idx="0">
                  <v>0</v>
                </pt>
                <pt idx="1">
                  <v>0</v>
                </pt>
                <pt idx="2">
                  <v>0</v>
                </pt>
                <pt idx="3">
                  <v>0</v>
                </pt>
                <pt idx="4">
                  <v>0</v>
                </pt>
                <pt idx="5">
                  <v>0</v>
                </pt>
                <pt idx="6">
                  <v>0</v>
                </pt>
                <pt idx="7">
                  <v>0</v>
                </pt>
                <pt idx="8">
                  <v>0</v>
                </pt>
                <pt idx="9">
                  <v>0</v>
                </pt>
                <pt idx="10">
                  <v>0</v>
                </pt>
                <pt idx="11">
                  <v>0</v>
                </pt>
                <pt idx="13">
                  <v>0</v>
                </pt>
                <pt idx="14">
                  <v>0</v>
                </pt>
                <pt idx="15">
                  <v>0</v>
                </pt>
                <pt idx="16">
                  <v>0</v>
                </pt>
              </numCache>
            </numRef>
          </yVal>
          <smooth val="0"/>
        </ser>
        <ser>
          <idx val="4"/>
          <order val="4"/>
          <tx>
            <v>第五期</v>
          </tx>
          <spPr>
            <a:ln w="25400" cap="rnd" cmpd="sng" algn="ctr">
              <a:noFill/>
              <a:prstDash val="solid"/>
              <a:round/>
            </a:ln>
          </spPr>
          <marker>
            <symbol val="circle"/>
            <size val="5"/>
            <spPr>
              <a:solidFill>
                <a:schemeClr val="accent5"/>
              </a:solidFill>
              <a:ln w="9525" cap="flat" cmpd="sng" algn="ctr">
                <a:solidFill>
                  <a:schemeClr val="accent5"/>
                </a:solidFill>
                <a:prstDash val="solid"/>
                <a:round/>
              </a:ln>
            </spPr>
          </marker>
          <xVal>
            <numRef>
              <f>b4定价!$K$3:$K$22</f>
              <numCache>
                <formatCode>#,##0</formatCode>
                <ptCount val="20"/>
                <pt idx="0">
                  <v>0</v>
                </pt>
                <pt idx="1">
                  <v>0</v>
                </pt>
                <pt idx="2">
                  <v>0</v>
                </pt>
                <pt idx="3">
                  <v>0</v>
                </pt>
                <pt idx="4">
                  <v>0</v>
                </pt>
                <pt idx="5">
                  <v>0</v>
                </pt>
                <pt idx="6">
                  <v>0</v>
                </pt>
                <pt idx="7">
                  <v>0</v>
                </pt>
                <pt idx="8">
                  <v>0</v>
                </pt>
                <pt idx="9">
                  <v>0</v>
                </pt>
                <pt idx="10">
                  <v>0</v>
                </pt>
                <pt idx="11">
                  <v>0</v>
                </pt>
                <pt idx="13">
                  <v>0</v>
                </pt>
                <pt idx="14">
                  <v>0</v>
                </pt>
                <pt idx="15">
                  <v>0</v>
                </pt>
                <pt idx="16">
                  <v>0</v>
                </pt>
              </numCache>
            </numRef>
          </xVal>
          <yVal>
            <numRef>
              <f>b4定价!$J$3:$J$22</f>
              <numCache>
                <formatCode>#,##0</formatCode>
                <ptCount val="20"/>
                <pt idx="0">
                  <v>0</v>
                </pt>
                <pt idx="1">
                  <v>0</v>
                </pt>
                <pt idx="2">
                  <v>0</v>
                </pt>
                <pt idx="3">
                  <v>0</v>
                </pt>
                <pt idx="4">
                  <v>0</v>
                </pt>
                <pt idx="5">
                  <v>0</v>
                </pt>
                <pt idx="6">
                  <v>0</v>
                </pt>
                <pt idx="7">
                  <v>0</v>
                </pt>
                <pt idx="8">
                  <v>0</v>
                </pt>
                <pt idx="9">
                  <v>0</v>
                </pt>
                <pt idx="10">
                  <v>0</v>
                </pt>
                <pt idx="11">
                  <v>0</v>
                </pt>
                <pt idx="13">
                  <v>0</v>
                </pt>
                <pt idx="14">
                  <v>0</v>
                </pt>
                <pt idx="15">
                  <v>0</v>
                </pt>
                <pt idx="16">
                  <v>0</v>
                </pt>
              </numCache>
            </numRef>
          </yVal>
          <smooth val="0"/>
        </ser>
        <ser>
          <idx val="5"/>
          <order val="5"/>
          <tx>
            <v>第六期</v>
          </tx>
          <spPr>
            <a:ln w="25400" cap="rnd" cmpd="sng" algn="ctr">
              <a:noFill/>
              <a:prstDash val="solid"/>
              <a:round/>
            </a:ln>
          </spPr>
          <marker>
            <symbol val="circle"/>
            <size val="5"/>
            <spPr>
              <a:solidFill>
                <a:schemeClr val="accent6"/>
              </a:solidFill>
              <a:ln w="9525" cap="flat" cmpd="sng" algn="ctr">
                <a:solidFill>
                  <a:schemeClr val="accent6"/>
                </a:solidFill>
                <a:prstDash val="solid"/>
                <a:round/>
              </a:ln>
            </spPr>
          </marker>
          <trendline>
            <spPr>
              <a:ln w="19050" cap="rnd" cmpd="sng" algn="ctr">
                <a:solidFill>
                  <a:schemeClr val="accent6"/>
                </a:solidFill>
                <a:prstDash val="sysDot"/>
                <a:round/>
              </a:ln>
            </spPr>
            <trendlineType val="linear"/>
            <dispRSqr val="0"/>
            <dispEq val="0"/>
          </trendline>
          <xVal>
            <numRef>
              <f>b4定价!$M$3:$M$22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xVal>
          <yVal>
            <numRef>
              <f>b4定价!$L$3:$L$22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yVal>
          <smooth val="0"/>
        </ser>
        <ser>
          <idx val="6"/>
          <order val="6"/>
          <tx>
            <v>第七期</v>
          </tx>
          <spPr>
            <a:ln w="25400" cap="rnd" cmpd="sng" algn="ctr">
              <a:noFill/>
              <a:prstDash val="solid"/>
              <a:round/>
            </a:ln>
          </spPr>
          <marker>
            <symbol val="circle"/>
            <size val="5"/>
            <spPr>
              <a:solidFill>
                <a:schemeClr val="accent1">
                  <a:lumMod val="60000"/>
                </a:schemeClr>
              </a:solidFill>
              <a:ln w="9525" cap="flat" cmpd="sng" algn="ctr">
                <a:solidFill>
                  <a:schemeClr val="accent1">
                    <a:lumMod val="60000"/>
                  </a:schemeClr>
                </a:solidFill>
                <a:prstDash val="solid"/>
                <a:round/>
              </a:ln>
            </spPr>
          </marker>
          <xVal>
            <numRef>
              <f>b4定价!$O$3:$O$22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xVal>
          <yVal>
            <numRef>
              <f>b4定价!$N$3:$N$22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yVal>
          <smooth val="0"/>
        </ser>
        <ser>
          <idx val="7"/>
          <order val="7"/>
          <tx>
            <v>第八期</v>
          </tx>
          <spPr>
            <a:ln w="25400" cap="rnd" cmpd="sng" algn="ctr">
              <a:noFill/>
              <a:prstDash val="solid"/>
              <a:round/>
            </a:ln>
          </spPr>
          <marker>
            <symbol val="circle"/>
            <size val="5"/>
            <spPr>
              <a:solidFill>
                <a:schemeClr val="accent2">
                  <a:lumMod val="60000"/>
                </a:schemeClr>
              </a:solidFill>
              <a:ln w="9525" cap="flat" cmpd="sng" algn="ctr">
                <a:solidFill>
                  <a:schemeClr val="accent2">
                    <a:lumMod val="60000"/>
                  </a:schemeClr>
                </a:solidFill>
                <a:prstDash val="solid"/>
                <a:round/>
              </a:ln>
            </spPr>
          </marker>
          <xVal>
            <numRef>
              <f>b4定价!$Q$3:$Q$22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xVal>
          <yVal>
            <numRef>
              <f>b4定价!$P$3:$P$22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yVal>
          <smooth val="0"/>
        </ser>
        <dLbls>
          <showLegendKey val="0"/>
          <showVal val="0"/>
          <showCatName val="0"/>
          <showSerName val="0"/>
          <showPercent val="0"/>
          <showBubbleSize val="0"/>
        </dLbls>
        <axId val="371977884"/>
        <axId val="297887184"/>
      </scatterChart>
      <valAx>
        <axId val="371977884"/>
        <scaling>
          <orientation val="minMax"/>
          <min val="5000"/>
        </scaling>
        <delete val="0"/>
        <axPos val="b"/>
        <majorGridlines>
          <spPr>
            <a:ln w="9525" cap="flat" cmpd="sng" algn="ctr">
              <a:solidFill>
                <a:schemeClr val="tx1">
                  <a:lumMod val="15000"/>
                  <a:lumOff val="85000"/>
                </a:schemeClr>
              </a:solidFill>
              <a:prstDash val="solid"/>
              <a:round/>
            </a:ln>
          </spPr>
        </majorGridlines>
        <numFmt formatCode="#,##0"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297887184"/>
        <crosses val="autoZero"/>
        <crossBetween val="midCat"/>
      </valAx>
      <valAx>
        <axId val="297887184"/>
        <scaling>
          <orientation val="minMax"/>
          <max val="350"/>
          <min val="0"/>
        </scaling>
        <delete val="0"/>
        <axPos val="l"/>
        <majorGridlines>
          <spPr>
            <a:ln w="9525" cap="flat" cmpd="sng" algn="ctr">
              <a:solidFill>
                <a:schemeClr val="tx1">
                  <a:lumMod val="15000"/>
                  <a:lumOff val="85000"/>
                </a:schemeClr>
              </a:solidFill>
              <a:prstDash val="solid"/>
              <a:round/>
            </a:ln>
          </spPr>
        </majorGridlines>
        <numFmt formatCode="#,##0"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371977884"/>
        <crosses val="autoZero"/>
        <crossBetween val="midCat"/>
      </valAx>
    </plotArea>
    <legend>
      <legendPos val="r"/>
      <overlay val="0"/>
      <spPr>
        <a:noFill/>
        <a:ln>
          <a:noFill/>
          <a:prstDash val="solid"/>
        </a:ln>
      </spPr>
      <txPr>
        <a:bodyPr rot="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legend>
    <plotVisOnly val="1"/>
    <dispBlanksAs val="gap"/>
  </chart>
  <spPr>
    <a:solidFill>
      <a:schemeClr val="bg1"/>
    </a:solidFill>
    <a:ln w="9525" cap="flat" cmpd="sng" algn="ctr">
      <a:solidFill>
        <a:schemeClr val="tx1">
          <a:lumMod val="15000"/>
          <a:lumOff val="85000"/>
        </a:schemeClr>
      </a:solidFill>
      <a:prstDash val="solid"/>
      <a:round/>
    </a:ln>
  </spPr>
</chartSpace>
</file>

<file path=xl/charts/chart37.xml><?xml version="1.0" encoding="utf-8"?>
<chartSpace xmlns:a="http://schemas.openxmlformats.org/drawingml/2006/main" xmlns="http://schemas.openxmlformats.org/drawingml/2006/chart">
  <chart>
    <title>
      <tx>
        <rich>
          <a:bodyPr rot="0" spcFirstLastPara="1" vertOverflow="ellipsis" vert="horz" wrap="square" anchor="ctr" anchorCtr="1"/>
          <a:lstStyle/>
          <a:p>
            <a:pPr>
              <a:defRPr lang="zh-CN" sz="1400" b="0" i="0" strike="noStrike" kern="1200" spc="0" baseline="0">
                <a:solidFill>
                  <a:schemeClr val="tx1">
                    <a:lumMod val="65000"/>
                    <a:lumOff val="35000"/>
                  </a:schemeClr>
                </a:solidFill>
                <a:latin typeface="+mn-lt"/>
                <a:ea typeface="+mn-ea"/>
                <a:cs typeface="+mn-cs"/>
              </a:defRPr>
            </a:pPr>
            <a:r>
              <a:rPr lang="zh-CN" altLang="en-US" sz="1400" b="0" i="0" strike="noStrike" baseline="0">
                <a:solidFill>
                  <a:srgbClr val="333333"/>
                </a:solidFill>
                <a:latin typeface="宋体" panose="02010600030101010101" pitchFamily="7" charset="-122"/>
                <a:ea typeface="宋体" panose="02010600030101010101" pitchFamily="7" charset="-122"/>
                <a:cs typeface="宋体" panose="02010600030101010101" pitchFamily="7" charset="-122"/>
              </a:rPr>
              <a:t>价格系数</a:t>
            </a:r>
            <a:r>
              <a:rPr lang="en-US" altLang="zh-CN" sz="1400" b="0" i="0" strike="noStrike" baseline="0">
                <a:solidFill>
                  <a:srgbClr val="333333"/>
                </a:solidFill>
                <a:latin typeface="Calibri" panose="020F0502020204030204" pitchFamily="2" charset="0"/>
                <a:ea typeface="Calibri" panose="020F0502020204030204" pitchFamily="2" charset="0"/>
                <a:cs typeface="Calibri" panose="020F0502020204030204" pitchFamily="2" charset="0"/>
              </a:rPr>
              <a:t>——</a:t>
            </a:r>
            <a:r>
              <a:rPr lang="zh-CN" altLang="en-US" sz="1400" b="0" i="0" strike="noStrike" baseline="0">
                <a:solidFill>
                  <a:srgbClr val="333333"/>
                </a:solidFill>
                <a:latin typeface="宋体" panose="02010600030101010101" pitchFamily="7" charset="-122"/>
                <a:ea typeface="宋体" panose="02010600030101010101" pitchFamily="7" charset="-122"/>
                <a:cs typeface="宋体" panose="02010600030101010101" pitchFamily="7" charset="-122"/>
              </a:rPr>
              <a:t>截距（图三）</a:t>
            </a:r>
            <a:endParaRPr lang="zh-CN" altLang="en-US" sz="1100" b="0" i="0" strike="noStrike" baseline="0">
              <a:solidFill>
                <a:srgbClr val="000000"/>
              </a:solidFill>
              <a:latin typeface="宋体" panose="02010600030101010101" pitchFamily="7" charset="-122"/>
              <a:ea typeface="宋体" panose="02010600030101010101" pitchFamily="7" charset="-122"/>
              <a:cs typeface="宋体" panose="02010600030101010101" pitchFamily="7" charset="-122"/>
            </a:endParaRPr>
          </a:p>
        </rich>
      </tx>
      <overlay val="0"/>
      <spPr>
        <a:noFill/>
        <a:ln>
          <a:noFill/>
          <a:prstDash val="solid"/>
        </a:ln>
      </spPr>
    </title>
    <plotArea>
      <layout/>
      <scatterChart>
        <scatterStyle val="lineMarker"/>
        <varyColors val="0"/>
        <ser>
          <idx val="0"/>
          <order val="0"/>
          <spPr>
            <a:ln w="19050" cap="rnd" cmpd="sng" algn="ctr">
              <a:solidFill>
                <a:schemeClr val="accent1"/>
              </a:solidFill>
              <a:prstDash val="solid"/>
              <a:round/>
            </a:ln>
          </spPr>
          <marker>
            <symbol val="circle"/>
            <size val="5"/>
            <spPr>
              <a:solidFill>
                <a:schemeClr val="accent1"/>
              </a:solidFill>
              <a:ln w="9525" cap="flat" cmpd="sng" algn="ctr">
                <a:solidFill>
                  <a:schemeClr val="accent1"/>
                </a:solidFill>
                <a:prstDash val="solid"/>
                <a:round/>
              </a:ln>
            </spPr>
          </marker>
          <trendline>
            <spPr>
              <a:ln w="19050" cap="rnd" cmpd="sng" algn="ctr">
                <a:solidFill>
                  <a:schemeClr val="accent1"/>
                </a:solidFill>
                <a:prstDash val="sysDot"/>
                <a:round/>
              </a:ln>
            </spPr>
            <trendlineType val="linear"/>
            <dispRSqr val="0"/>
            <dispEq val="1"/>
            <trendlineLbl>
              <layout>
                <manualLayout>
                  <wMode val="factor"/>
                  <hMode val="factor"/>
                  <x val="-0.641180227471566"/>
                  <y val="-0.779553565059884"/>
                </manualLayout>
              </layout>
              <numFmt formatCode="General" sourceLinked="0"/>
              <spPr>
                <a:noFill/>
                <a:ln>
                  <a:noFill/>
                  <a:prstDash val="solid"/>
                </a:ln>
              </spPr>
              <txPr>
                <a:bodyPr rot="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trendlineLbl>
          </trendline>
          <xVal>
            <numRef>
              <f>b4定价!$B$53:$B$61</f>
              <numCache>
                <formatCode>General</formatCode>
                <ptCount val="9"/>
                <pt idx="0">
                  <v>0</v>
                </pt>
                <pt idx="1">
                  <v>0</v>
                </pt>
                <pt idx="2">
                  <v>0</v>
                </pt>
                <pt idx="3">
                  <v>0</v>
                </pt>
                <pt idx="4">
                  <v>0</v>
                </pt>
                <pt idx="5">
                  <v>0</v>
                </pt>
                <pt idx="6">
                  <v>0</v>
                </pt>
                <pt idx="7">
                  <v>0</v>
                </pt>
                <pt idx="8">
                  <v>0</v>
                </pt>
              </numCache>
            </numRef>
          </xVal>
          <yVal>
            <numRef>
              <f>b4定价!$C$53:$C$61</f>
              <numCache>
                <formatCode>General</formatCode>
                <ptCount val="9"/>
                <pt idx="0">
                  <v>0</v>
                </pt>
                <pt idx="1">
                  <v>0</v>
                </pt>
                <pt idx="2">
                  <v>0</v>
                </pt>
                <pt idx="3">
                  <v>0</v>
                </pt>
                <pt idx="4">
                  <v>0</v>
                </pt>
                <pt idx="5">
                  <v>0</v>
                </pt>
                <pt idx="6">
                  <v>0</v>
                </pt>
                <pt idx="7">
                  <v>0</v>
                </pt>
                <pt idx="8">
                  <v>0</v>
                </pt>
              </numCache>
            </numRef>
          </yVal>
          <smooth val="0"/>
        </ser>
        <dLbls>
          <showLegendKey val="0"/>
          <showVal val="0"/>
          <showCatName val="0"/>
          <showSerName val="0"/>
          <showPercent val="0"/>
          <showBubbleSize val="0"/>
        </dLbls>
        <axId val="862302502"/>
        <axId val="368962651"/>
      </scatterChart>
      <valAx>
        <axId val="862302502"/>
        <scaling>
          <orientation val="minMax"/>
        </scaling>
        <delete val="0"/>
        <axPos val="b"/>
        <majorGridlines>
          <spPr>
            <a:l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368962651"/>
        <crosses val="autoZero"/>
        <crossBetween val="midCat"/>
      </valAx>
      <valAx>
        <axId val="368962651"/>
        <scaling>
          <orientation val="minMax"/>
        </scaling>
        <delete val="0"/>
        <axPos val="l"/>
        <majorGridlines>
          <spPr>
            <a:l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862302502"/>
        <crosses val="autoZero"/>
        <crossBetween val="midCat"/>
      </valAx>
    </plotArea>
    <plotVisOnly val="1"/>
    <dispBlanksAs val="gap"/>
  </chart>
  <spPr>
    <a:solidFill>
      <a:schemeClr val="bg1"/>
    </a:solidFill>
    <a:ln w="9525" cap="flat" cmpd="sng" algn="ctr">
      <a:solidFill>
        <a:schemeClr val="tx1">
          <a:lumMod val="15000"/>
          <a:lumOff val="85000"/>
        </a:schemeClr>
      </a:solidFill>
      <a:prstDash val="solid"/>
      <a:round/>
    </a:ln>
  </spPr>
</chartSpace>
</file>

<file path=xl/charts/chart38.xml><?xml version="1.0" encoding="utf-8"?>
<chartSpace xmlns:a="http://schemas.openxmlformats.org/drawingml/2006/main" xmlns="http://schemas.openxmlformats.org/drawingml/2006/chart">
  <chart>
    <title>
      <tx>
        <rich>
          <a:bodyPr rot="0" spcFirstLastPara="1" vertOverflow="ellipsis" vert="horz" wrap="square" anchor="ctr" anchorCtr="1"/>
          <a:lstStyle/>
          <a:p>
            <a:pPr>
              <a:defRPr lang="zh-CN" sz="1400" b="0" i="0" strike="noStrike" kern="1200" spc="0" baseline="0">
                <a:solidFill>
                  <a:schemeClr val="tx1">
                    <a:lumMod val="65000"/>
                    <a:lumOff val="35000"/>
                  </a:schemeClr>
                </a:solidFill>
                <a:latin typeface="+mn-lt"/>
                <a:ea typeface="+mn-ea"/>
                <a:cs typeface="+mn-cs"/>
              </a:defRPr>
            </a:pPr>
            <a:r>
              <a:rPr lang="zh-CN" altLang="en-US"/>
              <a:t>价格系数（图一）</a:t>
            </a:r>
            <a:endParaRPr lang="zh-CN" altLang="en-US" sz="1400" b="0" i="0" strike="noStrike" baseline="0">
              <a:solidFill>
                <a:srgbClr val="333333"/>
              </a:solidFill>
              <a:latin typeface="宋体" panose="02010600030101010101" pitchFamily="7" charset="-122"/>
              <a:ea typeface="宋体" panose="02010600030101010101" pitchFamily="7" charset="-122"/>
              <a:cs typeface="宋体" panose="02010600030101010101" pitchFamily="7" charset="-122"/>
            </a:endParaRPr>
          </a:p>
        </rich>
      </tx>
      <overlay val="0"/>
      <spPr>
        <a:noFill/>
        <a:ln>
          <a:noFill/>
          <a:prstDash val="solid"/>
        </a:ln>
      </spPr>
    </title>
    <plotArea>
      <layout/>
      <scatterChart>
        <scatterStyle val="lineMarker"/>
        <varyColors val="0"/>
        <ser>
          <idx val="0"/>
          <order val="0"/>
          <spPr>
            <a:ln w="19050" cap="rnd" cmpd="sng" algn="ctr">
              <a:solidFill>
                <a:schemeClr val="accent1"/>
              </a:solidFill>
              <a:prstDash val="solid"/>
              <a:round/>
            </a:ln>
          </spPr>
          <marker>
            <symbol val="circle"/>
            <size val="5"/>
            <spPr>
              <a:solidFill>
                <a:schemeClr val="accent1"/>
              </a:solidFill>
              <a:ln w="9525" cap="flat" cmpd="sng" algn="ctr">
                <a:solidFill>
                  <a:schemeClr val="accent1"/>
                </a:solidFill>
                <a:prstDash val="solid"/>
                <a:round/>
              </a:ln>
            </spPr>
          </marker>
          <trendline>
            <spPr>
              <a:ln w="19050" cap="rnd" cmpd="sng" algn="ctr">
                <a:solidFill>
                  <a:schemeClr val="accent1"/>
                </a:solidFill>
                <a:prstDash val="sysDot"/>
                <a:round/>
              </a:ln>
            </spPr>
            <trendlineType val="linear"/>
            <dispRSqr val="0"/>
            <dispEq val="1"/>
            <trendlineLbl>
              <layout>
                <manualLayout>
                  <wMode val="factor"/>
                  <hMode val="factor"/>
                  <x val="-0.715536236336666"/>
                  <y val="-0.793278976546703"/>
                </manualLayout>
              </layout>
              <numFmt formatCode="General" sourceLinked="0"/>
              <spPr>
                <a:noFill/>
                <a:ln>
                  <a:noFill/>
                  <a:prstDash val="solid"/>
                </a:ln>
              </spPr>
              <txPr>
                <a:bodyPr rot="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trendlineLbl>
          </trendline>
          <xVal>
            <numRef>
              <f>b4定价!$A$53:$A$61</f>
              <numCache>
                <formatCode>General</formatCode>
                <ptCount val="9"/>
                <pt idx="0">
                  <v>0</v>
                </pt>
                <pt idx="1">
                  <v>1</v>
                </pt>
                <pt idx="2">
                  <v>2</v>
                </pt>
                <pt idx="3">
                  <v>3</v>
                </pt>
                <pt idx="4">
                  <v>4</v>
                </pt>
                <pt idx="5">
                  <v>5</v>
                </pt>
                <pt idx="6">
                  <v>6</v>
                </pt>
                <pt idx="7">
                  <v>7</v>
                </pt>
                <pt idx="8">
                  <v>8</v>
                </pt>
              </numCache>
            </numRef>
          </xVal>
          <yVal>
            <numRef>
              <f>b4定价!$B$53:$B$61</f>
              <numCache>
                <formatCode>General</formatCode>
                <ptCount val="9"/>
                <pt idx="0">
                  <v>0</v>
                </pt>
                <pt idx="1">
                  <v>0</v>
                </pt>
                <pt idx="2">
                  <v>0</v>
                </pt>
                <pt idx="3">
                  <v>0</v>
                </pt>
                <pt idx="4">
                  <v>0</v>
                </pt>
                <pt idx="5">
                  <v>0</v>
                </pt>
                <pt idx="6">
                  <v>0</v>
                </pt>
                <pt idx="7">
                  <v>0</v>
                </pt>
                <pt idx="8">
                  <v>0</v>
                </pt>
              </numCache>
            </numRef>
          </yVal>
          <smooth val="0"/>
        </ser>
        <dLbls>
          <showLegendKey val="0"/>
          <showVal val="0"/>
          <showCatName val="0"/>
          <showSerName val="0"/>
          <showPercent val="0"/>
          <showBubbleSize val="0"/>
        </dLbls>
        <axId val="521094336"/>
        <axId val="875725428"/>
      </scatterChart>
      <valAx>
        <axId val="521094336"/>
        <scaling>
          <orientation val="minMax"/>
        </scaling>
        <delete val="0"/>
        <axPos val="b"/>
        <majorGridlines>
          <spPr>
            <a:l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875725428"/>
        <crosses val="autoZero"/>
        <crossBetween val="midCat"/>
      </valAx>
      <valAx>
        <axId val="875725428"/>
        <scaling>
          <orientation val="minMax"/>
        </scaling>
        <delete val="0"/>
        <axPos val="l"/>
        <majorGridlines>
          <spPr>
            <a:l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521094336"/>
        <crosses val="autoZero"/>
        <crossBetween val="midCat"/>
      </valAx>
    </plotArea>
    <plotVisOnly val="1"/>
    <dispBlanksAs val="gap"/>
  </chart>
  <spPr>
    <a:solidFill>
      <a:schemeClr val="bg1"/>
    </a:solidFill>
    <a:ln w="9525" cap="flat" cmpd="sng" algn="ctr">
      <a:solidFill>
        <a:schemeClr val="tx1">
          <a:lumMod val="15000"/>
          <a:lumOff val="85000"/>
        </a:schemeClr>
      </a:solidFill>
      <a:prstDash val="solid"/>
      <a:round/>
    </a:ln>
  </spPr>
</chartSpace>
</file>

<file path=xl/charts/chart39.xml><?xml version="1.0" encoding="utf-8"?>
<chartSpace xmlns:a="http://schemas.openxmlformats.org/drawingml/2006/main" xmlns="http://schemas.openxmlformats.org/drawingml/2006/chart">
  <chart>
    <title>
      <tx>
        <rich>
          <a:bodyPr rot="0" spcFirstLastPara="1" vertOverflow="ellipsis" vert="horz" wrap="square" anchor="ctr" anchorCtr="1"/>
          <a:lstStyle/>
          <a:p>
            <a:pPr>
              <a:defRPr lang="zh-CN" sz="1400" b="0" i="0" strike="noStrike" kern="1200" spc="0" baseline="0">
                <a:solidFill>
                  <a:schemeClr val="tx1">
                    <a:lumMod val="65000"/>
                    <a:lumOff val="35000"/>
                  </a:schemeClr>
                </a:solidFill>
                <a:latin typeface="+mn-lt"/>
                <a:ea typeface="+mn-ea"/>
                <a:cs typeface="+mn-cs"/>
              </a:defRPr>
            </a:pPr>
            <a:r>
              <a:rPr lang="zh-CN" altLang="zh-CN" sz="1800" b="0" i="0" baseline="0">
                <effectLst/>
              </a:rPr>
              <a:t>需求增长趋势</a:t>
            </a:r>
            <a:endParaRPr lang="zh-CN" altLang="zh-CN" sz="1800" b="0" i="0" strike="noStrike" baseline="0">
              <a:solidFill>
                <a:srgbClr val="333333"/>
              </a:solidFill>
              <effectLst/>
              <a:latin typeface="宋体" panose="02010600030101010101" pitchFamily="7" charset="-122"/>
              <a:ea typeface="宋体" panose="02010600030101010101" pitchFamily="7" charset="-122"/>
              <a:cs typeface="宋体" panose="02010600030101010101" pitchFamily="7" charset="-122"/>
            </a:endParaRPr>
          </a:p>
        </rich>
      </tx>
      <overlay val="0"/>
      <spPr>
        <a:noFill/>
        <a:ln>
          <a:noFill/>
          <a:prstDash val="solid"/>
        </a:ln>
      </spPr>
    </title>
    <plotArea>
      <layout/>
      <scatterChart>
        <scatterStyle val="lineMarker"/>
        <varyColors val="0"/>
        <ser>
          <idx val="0"/>
          <order val="0"/>
          <spPr>
            <a:ln w="19050" cap="rnd" cmpd="sng" algn="ctr">
              <a:solidFill>
                <a:schemeClr val="accent1"/>
              </a:solidFill>
              <a:prstDash val="solid"/>
              <a:round/>
            </a:ln>
          </spPr>
          <marker>
            <symbol val="circle"/>
            <size val="5"/>
            <spPr>
              <a:solidFill>
                <a:schemeClr val="accent1"/>
              </a:solidFill>
              <a:ln w="9525" cap="flat" cmpd="sng" algn="ctr">
                <a:solidFill>
                  <a:schemeClr val="accent1"/>
                </a:solidFill>
                <a:prstDash val="solid"/>
                <a:round/>
              </a:ln>
            </spPr>
          </marker>
          <xVal>
            <numRef>
              <f>b4定价!$K$33:$K$40</f>
              <numCache>
                <formatCode>General</formatCode>
                <ptCount val="8"/>
                <pt idx="0">
                  <v>1</v>
                </pt>
                <pt idx="1">
                  <v>2</v>
                </pt>
                <pt idx="2">
                  <v>3</v>
                </pt>
                <pt idx="3">
                  <v>4</v>
                </pt>
                <pt idx="4">
                  <v>5</v>
                </pt>
                <pt idx="5">
                  <v>6</v>
                </pt>
                <pt idx="6">
                  <v>7</v>
                </pt>
                <pt idx="7">
                  <v>8</v>
                </pt>
              </numCache>
            </numRef>
          </xVal>
          <yVal>
            <numRef>
              <f>b4定价!$L$33:$L$40</f>
              <numCache>
                <formatCode>General</formatCode>
                <ptCount val="8"/>
                <pt idx="0">
                  <v>0</v>
                </pt>
                <pt idx="1">
                  <v>0</v>
                </pt>
                <pt idx="2">
                  <v>0</v>
                </pt>
                <pt idx="3">
                  <v>0</v>
                </pt>
                <pt idx="4">
                  <v>0</v>
                </pt>
                <pt idx="5">
                  <v>0</v>
                </pt>
                <pt idx="6">
                  <v>0</v>
                </pt>
                <pt idx="7">
                  <v>0</v>
                </pt>
              </numCache>
            </numRef>
          </yVal>
          <smooth val="0"/>
        </ser>
        <dLbls>
          <showLegendKey val="0"/>
          <showVal val="0"/>
          <showCatName val="0"/>
          <showSerName val="0"/>
          <showPercent val="0"/>
          <showBubbleSize val="0"/>
        </dLbls>
        <axId val="479213953"/>
        <axId val="106531867"/>
      </scatterChart>
      <valAx>
        <axId val="479213953"/>
        <scaling>
          <orientation val="minMax"/>
        </scaling>
        <delete val="0"/>
        <axPos val="b"/>
        <majorGridlines>
          <spPr>
            <a:l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106531867"/>
        <crosses val="autoZero"/>
        <crossBetween val="midCat"/>
      </valAx>
      <valAx>
        <axId val="106531867"/>
        <scaling>
          <orientation val="minMax"/>
        </scaling>
        <delete val="0"/>
        <axPos val="l"/>
        <majorGridlines>
          <spPr>
            <a:l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479213953"/>
        <crosses val="autoZero"/>
        <crossBetween val="midCat"/>
      </valAx>
    </plotArea>
    <plotVisOnly val="1"/>
    <dispBlanksAs val="gap"/>
  </chart>
  <spPr>
    <a:solidFill>
      <a:schemeClr val="bg1"/>
    </a:solidFill>
    <a:ln w="9525" cap="flat" cmpd="sng" algn="ctr">
      <a:solidFill>
        <a:schemeClr val="tx1">
          <a:lumMod val="15000"/>
          <a:lumOff val="85000"/>
        </a:schemeClr>
      </a:solidFill>
      <a:prstDash val="solid"/>
      <a:round/>
    </a:ln>
  </spPr>
</chartSpace>
</file>

<file path=xl/charts/chart40.xml><?xml version="1.0" encoding="utf-8"?>
<chartSpace xmlns:a="http://schemas.openxmlformats.org/drawingml/2006/main" xmlns="http://schemas.openxmlformats.org/drawingml/2006/chart">
  <chart>
    <title>
      <tx>
        <rich>
          <a:bodyPr rot="0" spcFirstLastPara="1" vertOverflow="ellipsis" vert="horz" wrap="square" anchor="ctr" anchorCtr="1"/>
          <a:lstStyle/>
          <a:p>
            <a:pPr>
              <a:defRPr lang="zh-CN" sz="1400" b="0" i="0" strike="noStrike" kern="1200" spc="0" baseline="0">
                <a:solidFill>
                  <a:schemeClr val="tx1">
                    <a:lumMod val="65000"/>
                    <a:lumOff val="35000"/>
                  </a:schemeClr>
                </a:solidFill>
                <a:latin typeface="+mn-lt"/>
                <a:ea typeface="+mn-ea"/>
                <a:cs typeface="+mn-cs"/>
              </a:defRPr>
            </a:pPr>
            <a:r>
              <a:rPr lang="zh-CN" altLang="en-US"/>
              <a:t>均价曲线</a:t>
            </a:r>
            <a:endParaRPr lang="zh-CN" altLang="en-US" sz="1400" b="0" i="0" strike="noStrike" baseline="0">
              <a:solidFill>
                <a:srgbClr val="333333"/>
              </a:solidFill>
              <a:latin typeface="宋体" panose="02010600030101010101" pitchFamily="7" charset="-122"/>
              <a:ea typeface="宋体" panose="02010600030101010101" pitchFamily="7" charset="-122"/>
              <a:cs typeface="宋体" panose="02010600030101010101" pitchFamily="7" charset="-122"/>
            </a:endParaRPr>
          </a:p>
        </rich>
      </tx>
      <overlay val="0"/>
      <spPr>
        <a:noFill/>
        <a:ln>
          <a:noFill/>
          <a:prstDash val="solid"/>
        </a:ln>
      </spPr>
    </title>
    <plotArea>
      <layout/>
      <scatterChart>
        <scatterStyle val="lineMarker"/>
        <varyColors val="0"/>
        <ser>
          <idx val="0"/>
          <order val="0"/>
          <spPr>
            <a:ln w="28575" cap="rnd" cmpd="sng" algn="ctr">
              <a:noFill/>
              <a:prstDash val="solid"/>
              <a:round/>
            </a:ln>
          </spPr>
          <marker>
            <symbol val="circle"/>
            <size val="5"/>
            <spPr>
              <a:solidFill>
                <a:schemeClr val="accent1"/>
              </a:solidFill>
              <a:ln w="9525" cap="flat" cmpd="sng" algn="ctr">
                <a:solidFill>
                  <a:schemeClr val="accent1"/>
                </a:solidFill>
                <a:prstDash val="solid"/>
                <a:round/>
              </a:ln>
            </spPr>
          </marker>
          <xVal>
            <numRef>
              <f>b4定价!$L$33:$L$40</f>
              <numCache>
                <formatCode>General</formatCode>
                <ptCount val="8"/>
                <pt idx="0">
                  <v>0</v>
                </pt>
                <pt idx="1">
                  <v>0</v>
                </pt>
                <pt idx="2">
                  <v>0</v>
                </pt>
                <pt idx="3">
                  <v>0</v>
                </pt>
                <pt idx="4">
                  <v>0</v>
                </pt>
                <pt idx="5">
                  <v>0</v>
                </pt>
                <pt idx="6">
                  <v>0</v>
                </pt>
                <pt idx="7">
                  <v>0</v>
                </pt>
              </numCache>
            </numRef>
          </xVal>
          <yVal>
            <numRef>
              <f>b4定价!$M$33:$M$40</f>
              <numCache>
                <formatCode>General</formatCode>
                <ptCount val="8"/>
                <pt idx="0">
                  <v>0</v>
                </pt>
                <pt idx="1">
                  <v>0</v>
                </pt>
                <pt idx="2">
                  <v>0</v>
                </pt>
                <pt idx="3">
                  <v>0</v>
                </pt>
                <pt idx="4">
                  <v>0</v>
                </pt>
                <pt idx="5">
                  <v>0</v>
                </pt>
                <pt idx="6">
                  <v>0</v>
                </pt>
                <pt idx="7">
                  <v>0</v>
                </pt>
              </numCache>
            </numRef>
          </yVal>
          <smooth val="0"/>
        </ser>
        <dLbls>
          <showLegendKey val="0"/>
          <showVal val="0"/>
          <showCatName val="0"/>
          <showSerName val="0"/>
          <showPercent val="0"/>
          <showBubbleSize val="0"/>
        </dLbls>
        <axId val="224294134"/>
        <axId val="114150295"/>
      </scatterChart>
      <valAx>
        <axId val="224294134"/>
        <scaling>
          <orientation val="minMax"/>
        </scaling>
        <delete val="0"/>
        <axPos val="b"/>
        <majorGridlines>
          <spPr>
            <a:l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114150295"/>
        <crosses val="autoZero"/>
        <crossBetween val="midCat"/>
      </valAx>
      <valAx>
        <axId val="114150295"/>
        <scaling>
          <orientation val="minMax"/>
        </scaling>
        <delete val="0"/>
        <axPos val="l"/>
        <majorGridlines>
          <spPr>
            <a:l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224294134"/>
        <crosses val="autoZero"/>
        <crossBetween val="midCat"/>
      </valAx>
    </plotArea>
    <plotVisOnly val="1"/>
    <dispBlanksAs val="gap"/>
  </chart>
  <spPr>
    <a:solidFill>
      <a:schemeClr val="bg1"/>
    </a:solidFill>
    <a:ln w="9525" cap="flat" cmpd="sng" algn="ctr">
      <a:solidFill>
        <a:schemeClr val="tx1">
          <a:lumMod val="15000"/>
          <a:lumOff val="85000"/>
        </a:schemeClr>
      </a:solidFill>
      <a:prstDash val="solid"/>
      <a:round/>
    </a:ln>
  </spPr>
</chartSpace>
</file>

<file path=xl/charts/chart41.xml><?xml version="1.0" encoding="utf-8"?>
<chartSpace xmlns:a="http://schemas.openxmlformats.org/drawingml/2006/main" xmlns="http://schemas.openxmlformats.org/drawingml/2006/chart">
  <chart>
    <plotArea>
      <layout/>
      <scatterChart>
        <scatterStyle val="lineMarker"/>
        <varyColors val="0"/>
        <ser>
          <idx val="0"/>
          <order val="0"/>
          <tx>
            <v>第一期</v>
          </tx>
          <spPr>
            <a:ln w="25400" cap="rnd" cmpd="sng" algn="ctr">
              <a:noFill/>
              <a:prstDash val="solid"/>
              <a:round/>
            </a:ln>
          </spPr>
          <marker>
            <symbol val="circle"/>
            <size val="5"/>
            <spPr>
              <a:solidFill>
                <a:schemeClr val="accent1"/>
              </a:solidFill>
              <a:ln w="9525" cap="flat" cmpd="sng" algn="ctr">
                <a:solidFill>
                  <a:schemeClr val="accent1"/>
                </a:solidFill>
                <a:prstDash val="solid"/>
                <a:round/>
              </a:ln>
            </spPr>
          </marker>
          <trendline>
            <spPr>
              <a:ln w="19050" cap="rnd" cmpd="sng" algn="ctr">
                <a:solidFill>
                  <a:schemeClr val="accent1"/>
                </a:solidFill>
                <a:prstDash val="sysDot"/>
                <a:round/>
              </a:ln>
            </spPr>
            <trendlineType val="linear"/>
            <dispRSqr val="0"/>
            <dispEq val="0"/>
          </trendline>
          <xVal>
            <numRef>
              <f>'c1定价'!$C$3:$C$22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xVal>
          <yVal>
            <numLit>
              <formatCode>General</formatCode>
              <ptCount val="1"/>
              <pt idx="0">
                <v>1</v>
              </pt>
            </numLit>
          </yVal>
          <smooth val="0"/>
        </ser>
        <ser>
          <idx val="1"/>
          <order val="1"/>
          <tx>
            <v>第二期</v>
          </tx>
          <spPr>
            <a:ln w="25400" cap="rnd" cmpd="sng" algn="ctr">
              <a:noFill/>
              <a:prstDash val="solid"/>
              <a:round/>
            </a:ln>
          </spPr>
          <marker>
            <symbol val="circle"/>
            <size val="5"/>
            <spPr>
              <a:solidFill>
                <a:schemeClr val="accent2"/>
              </a:solidFill>
              <a:ln w="9525" cap="flat" cmpd="sng" algn="ctr">
                <a:solidFill>
                  <a:schemeClr val="accent2"/>
                </a:solidFill>
                <a:prstDash val="solid"/>
                <a:round/>
              </a:ln>
            </spPr>
          </marker>
          <trendline>
            <spPr>
              <a:ln w="19050" cap="rnd" cmpd="sng" algn="ctr">
                <a:solidFill>
                  <a:schemeClr val="accent2"/>
                </a:solidFill>
                <a:prstDash val="sysDot"/>
                <a:round/>
              </a:ln>
            </spPr>
            <trendlineType val="linear"/>
            <dispRSqr val="0"/>
            <dispEq val="0"/>
          </trendline>
          <xVal>
            <numRef>
              <f>'c1定价'!$E$3:$E$22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xVal>
          <yVal>
            <numRef>
              <f>'c1定价'!$D$3:$D$22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yVal>
          <smooth val="0"/>
        </ser>
        <ser>
          <idx val="2"/>
          <order val="2"/>
          <tx>
            <v>第三期</v>
          </tx>
          <spPr>
            <a:ln w="25400" cap="rnd" cmpd="sng" algn="ctr">
              <a:noFill/>
              <a:prstDash val="solid"/>
              <a:round/>
            </a:ln>
          </spPr>
          <marker>
            <symbol val="circle"/>
            <size val="5"/>
            <spPr>
              <a:solidFill>
                <a:schemeClr val="accent3"/>
              </a:solidFill>
              <a:ln w="9525" cap="flat" cmpd="sng" algn="ctr">
                <a:solidFill>
                  <a:schemeClr val="accent3"/>
                </a:solidFill>
                <a:prstDash val="solid"/>
                <a:round/>
              </a:ln>
            </spPr>
          </marker>
          <trendline>
            <spPr>
              <a:ln w="19050" cap="rnd" cmpd="sng" algn="ctr">
                <a:solidFill>
                  <a:schemeClr val="accent3"/>
                </a:solidFill>
                <a:prstDash val="sysDot"/>
                <a:round/>
              </a:ln>
            </spPr>
            <trendlineType val="linear"/>
            <dispRSqr val="0"/>
            <dispEq val="0"/>
          </trendline>
          <xVal>
            <numRef>
              <f>'c1定价'!$G$3:$G$22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xVal>
          <yVal>
            <numRef>
              <f>'c1定价'!$F$3:$F$22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yVal>
          <smooth val="0"/>
        </ser>
        <ser>
          <idx val="3"/>
          <order val="3"/>
          <tx>
            <v>第四期</v>
          </tx>
          <spPr>
            <a:ln w="25400" cap="rnd" cmpd="sng" algn="ctr">
              <a:noFill/>
              <a:prstDash val="solid"/>
              <a:round/>
            </a:ln>
          </spPr>
          <marker>
            <symbol val="circle"/>
            <size val="5"/>
            <spPr>
              <a:solidFill>
                <a:schemeClr val="accent4"/>
              </a:solidFill>
              <a:ln w="9525" cap="flat" cmpd="sng" algn="ctr">
                <a:solidFill>
                  <a:schemeClr val="accent4"/>
                </a:solidFill>
                <a:prstDash val="solid"/>
                <a:round/>
              </a:ln>
            </spPr>
          </marker>
          <trendline>
            <spPr>
              <a:ln w="19050" cap="rnd" cmpd="sng" algn="ctr">
                <a:solidFill>
                  <a:schemeClr val="accent4"/>
                </a:solidFill>
                <a:prstDash val="sysDot"/>
                <a:round/>
              </a:ln>
            </spPr>
            <trendlineType val="linear"/>
            <dispRSqr val="0"/>
            <dispEq val="0"/>
          </trendline>
          <xVal>
            <numRef>
              <f>'c1定价'!$I$3:$I$22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xVal>
          <yVal>
            <numRef>
              <f>'c1定价'!$H$3:$H$22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yVal>
          <smooth val="0"/>
        </ser>
        <ser>
          <idx val="4"/>
          <order val="4"/>
          <tx>
            <v>第五期</v>
          </tx>
          <spPr>
            <a:ln w="25400" cap="rnd" cmpd="sng" algn="ctr">
              <a:noFill/>
              <a:prstDash val="solid"/>
              <a:round/>
            </a:ln>
          </spPr>
          <marker>
            <symbol val="circle"/>
            <size val="5"/>
            <spPr>
              <a:solidFill>
                <a:schemeClr val="accent5"/>
              </a:solidFill>
              <a:ln w="9525" cap="flat" cmpd="sng" algn="ctr">
                <a:solidFill>
                  <a:schemeClr val="accent5"/>
                </a:solidFill>
                <a:prstDash val="solid"/>
                <a:round/>
              </a:ln>
            </spPr>
          </marker>
          <trendline>
            <spPr>
              <a:ln w="19050" cap="rnd" cmpd="sng" algn="ctr">
                <a:solidFill>
                  <a:schemeClr val="accent5"/>
                </a:solidFill>
                <a:prstDash val="sysDot"/>
                <a:round/>
              </a:ln>
            </spPr>
            <trendlineType val="linear"/>
            <dispRSqr val="0"/>
            <dispEq val="0"/>
          </trendline>
          <xVal>
            <numRef>
              <f>'c1定价'!$K$3:$K$22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numCache>
            </numRef>
          </xVal>
          <yVal>
            <numRef>
              <f>'c1定价'!$J$3:$J$22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numCache>
            </numRef>
          </yVal>
          <smooth val="0"/>
        </ser>
        <ser>
          <idx val="5"/>
          <order val="5"/>
          <tx>
            <v>第六期</v>
          </tx>
          <spPr>
            <a:ln w="25400" cap="rnd" cmpd="sng" algn="ctr">
              <a:noFill/>
              <a:prstDash val="solid"/>
              <a:round/>
            </a:ln>
          </spPr>
          <marker>
            <symbol val="circle"/>
            <size val="5"/>
            <spPr>
              <a:solidFill>
                <a:schemeClr val="accent6"/>
              </a:solidFill>
              <a:ln w="9525" cap="flat" cmpd="sng" algn="ctr">
                <a:solidFill>
                  <a:schemeClr val="accent6"/>
                </a:solidFill>
                <a:prstDash val="solid"/>
                <a:round/>
              </a:ln>
            </spPr>
          </marker>
          <trendline>
            <spPr>
              <a:ln w="19050" cap="rnd" cmpd="sng" algn="ctr">
                <a:solidFill>
                  <a:schemeClr val="accent6"/>
                </a:solidFill>
                <a:prstDash val="sysDot"/>
                <a:round/>
              </a:ln>
            </spPr>
            <trendlineType val="linear"/>
            <dispRSqr val="0"/>
            <dispEq val="0"/>
          </trendline>
          <xVal>
            <numRef>
              <f>'c1定价'!$M$3:$M$22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xVal>
          <yVal>
            <numRef>
              <f>'c1定价'!$L$3:$L$22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yVal>
          <smooth val="0"/>
        </ser>
        <ser>
          <idx val="6"/>
          <order val="6"/>
          <tx>
            <v>第七期</v>
          </tx>
          <spPr>
            <a:ln w="25400" cap="rnd" cmpd="sng" algn="ctr">
              <a:noFill/>
              <a:prstDash val="solid"/>
              <a:round/>
            </a:ln>
          </spPr>
          <marker>
            <symbol val="circle"/>
            <size val="5"/>
            <spPr>
              <a:solidFill>
                <a:schemeClr val="accent1">
                  <a:lumMod val="60000"/>
                </a:schemeClr>
              </a:solidFill>
              <a:ln w="9525" cap="flat" cmpd="sng" algn="ctr">
                <a:solidFill>
                  <a:schemeClr val="accent1">
                    <a:lumMod val="60000"/>
                  </a:schemeClr>
                </a:solidFill>
                <a:prstDash val="solid"/>
                <a:round/>
              </a:ln>
            </spPr>
          </marker>
          <xVal>
            <numRef>
              <f>'c1定价'!$O$3:$O$22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xVal>
          <yVal>
            <numLit>
              <formatCode>General</formatCode>
              <ptCount val="1"/>
              <pt idx="0">
                <v>1</v>
              </pt>
            </numLit>
          </yVal>
          <smooth val="0"/>
        </ser>
        <ser>
          <idx val="7"/>
          <order val="7"/>
          <tx>
            <v>第八期</v>
          </tx>
          <spPr>
            <a:ln w="25400" cap="rnd" cmpd="sng" algn="ctr">
              <a:noFill/>
              <a:prstDash val="solid"/>
              <a:round/>
            </a:ln>
          </spPr>
          <marker>
            <symbol val="circle"/>
            <size val="5"/>
            <spPr>
              <a:solidFill>
                <a:schemeClr val="accent2">
                  <a:lumMod val="60000"/>
                </a:schemeClr>
              </a:solidFill>
              <a:ln w="9525" cap="flat" cmpd="sng" algn="ctr">
                <a:solidFill>
                  <a:schemeClr val="accent2">
                    <a:lumMod val="60000"/>
                  </a:schemeClr>
                </a:solidFill>
                <a:prstDash val="solid"/>
                <a:round/>
              </a:ln>
            </spPr>
          </marker>
          <xVal>
            <numRef>
              <f>'c1定价'!$Q$3:$Q$22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xVal>
          <yVal>
            <numRef>
              <f>'c1定价'!$P$3:$P$22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yVal>
          <smooth val="0"/>
        </ser>
        <dLbls>
          <showLegendKey val="0"/>
          <showVal val="0"/>
          <showCatName val="0"/>
          <showSerName val="0"/>
          <showPercent val="0"/>
          <showBubbleSize val="0"/>
        </dLbls>
        <axId val="840828915"/>
        <axId val="974876322"/>
      </scatterChart>
      <valAx>
        <axId val="840828915"/>
        <scaling>
          <orientation val="minMax"/>
          <min val="8500"/>
        </scaling>
        <delete val="0"/>
        <axPos val="b"/>
        <majorGridlines>
          <spPr>
            <a:ln w="9525" cap="flat" cmpd="sng" algn="ctr">
              <a:solidFill>
                <a:schemeClr val="tx1">
                  <a:lumMod val="15000"/>
                  <a:lumOff val="85000"/>
                </a:schemeClr>
              </a:solidFill>
              <a:prstDash val="solid"/>
              <a:round/>
            </a:ln>
          </spPr>
        </majorGridlines>
        <numFmt formatCode="#,##0"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974876322"/>
        <crosses val="autoZero"/>
        <crossBetween val="midCat"/>
      </valAx>
      <valAx>
        <axId val="974876322"/>
        <scaling>
          <orientation val="minMax"/>
        </scaling>
        <delete val="0"/>
        <axPos val="l"/>
        <majorGridlines>
          <spPr>
            <a:l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840828915"/>
        <crosses val="autoZero"/>
        <crossBetween val="midCat"/>
      </valAx>
    </plotArea>
    <legend>
      <legendPos val="r"/>
      <overlay val="0"/>
      <spPr>
        <a:noFill/>
        <a:ln>
          <a:noFill/>
          <a:prstDash val="solid"/>
        </a:ln>
      </spPr>
      <txPr>
        <a:bodyPr rot="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legend>
    <plotVisOnly val="1"/>
    <dispBlanksAs val="gap"/>
  </chart>
  <spPr>
    <a:solidFill>
      <a:schemeClr val="bg1"/>
    </a:solidFill>
    <a:ln w="9525" cap="flat" cmpd="sng" algn="ctr">
      <a:solidFill>
        <a:schemeClr val="tx1">
          <a:lumMod val="15000"/>
          <a:lumOff val="85000"/>
        </a:schemeClr>
      </a:solidFill>
      <a:prstDash val="solid"/>
      <a:round/>
    </a:ln>
  </spPr>
</chartSpace>
</file>

<file path=xl/charts/chart42.xml><?xml version="1.0" encoding="utf-8"?>
<chartSpace xmlns:a="http://schemas.openxmlformats.org/drawingml/2006/main" xmlns="http://schemas.openxmlformats.org/drawingml/2006/chart">
  <chart>
    <title>
      <tx>
        <rich>
          <a:bodyPr rot="0" spcFirstLastPara="1" vertOverflow="ellipsis" vert="horz" wrap="square" anchor="ctr" anchorCtr="1"/>
          <a:lstStyle/>
          <a:p>
            <a:pPr>
              <a:defRPr lang="zh-CN" sz="1400" b="0" i="0" strike="noStrike" kern="1200" spc="0" baseline="0">
                <a:solidFill>
                  <a:schemeClr val="tx1">
                    <a:lumMod val="65000"/>
                    <a:lumOff val="35000"/>
                  </a:schemeClr>
                </a:solidFill>
                <a:latin typeface="+mn-lt"/>
                <a:ea typeface="+mn-ea"/>
                <a:cs typeface="+mn-cs"/>
              </a:defRPr>
            </a:pPr>
            <a:r>
              <a:rPr lang="zh-CN" altLang="en-US"/>
              <a:t>价格系数折线图</a:t>
            </a:r>
            <a:endParaRPr lang="zh-CN" altLang="en-US" sz="1400" b="0" i="0" strike="noStrike" baseline="0">
              <a:solidFill>
                <a:srgbClr val="333333"/>
              </a:solidFill>
              <a:latin typeface="宋体" panose="02010600030101010101" pitchFamily="7" charset="-122"/>
              <a:ea typeface="宋体" panose="02010600030101010101" pitchFamily="7" charset="-122"/>
              <a:cs typeface="宋体" panose="02010600030101010101" pitchFamily="7" charset="-122"/>
            </a:endParaRPr>
          </a:p>
        </rich>
      </tx>
      <overlay val="0"/>
      <spPr>
        <a:noFill/>
        <a:ln>
          <a:noFill/>
          <a:prstDash val="solid"/>
        </a:ln>
      </spPr>
    </title>
    <plotArea>
      <layout/>
      <scatterChart>
        <scatterStyle val="lineMarker"/>
        <varyColors val="0"/>
        <ser>
          <idx val="0"/>
          <order val="0"/>
          <spPr>
            <a:ln w="19050" cap="rnd" cmpd="sng" algn="ctr">
              <a:solidFill>
                <a:schemeClr val="accent1"/>
              </a:solidFill>
              <a:prstDash val="solid"/>
              <a:round/>
            </a:ln>
          </spPr>
          <marker>
            <symbol val="circle"/>
            <size val="5"/>
            <spPr>
              <a:solidFill>
                <a:schemeClr val="accent1"/>
              </a:solidFill>
              <a:ln w="9525" cap="flat" cmpd="sng" algn="ctr">
                <a:solidFill>
                  <a:schemeClr val="accent1"/>
                </a:solidFill>
                <a:prstDash val="solid"/>
                <a:round/>
              </a:ln>
            </spPr>
          </marker>
          <trendline>
            <spPr>
              <a:ln w="19050" cap="rnd" cmpd="sng" algn="ctr">
                <a:solidFill>
                  <a:schemeClr val="accent1"/>
                </a:solidFill>
                <a:prstDash val="sysDot"/>
                <a:round/>
              </a:ln>
            </spPr>
            <trendlineType val="linear"/>
            <dispRSqr val="0"/>
            <dispEq val="1"/>
            <trendlineLbl>
              <layout>
                <manualLayout>
                  <wMode val="factor"/>
                  <hMode val="factor"/>
                  <x val="-0.706763779527559"/>
                  <y val="-0.768626903343647"/>
                </manualLayout>
              </layout>
              <numFmt formatCode="General" sourceLinked="0"/>
              <spPr>
                <a:noFill/>
                <a:ln>
                  <a:noFill/>
                  <a:prstDash val="solid"/>
                </a:ln>
              </spPr>
              <txPr>
                <a:bodyPr rot="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trendlineLbl>
          </trendline>
          <xVal>
            <numRef>
              <f>'c1定价'!$A$53:$A$61</f>
              <numCache>
                <formatCode>General</formatCode>
                <ptCount val="9"/>
                <pt idx="0">
                  <v>0</v>
                </pt>
                <pt idx="1">
                  <v>1</v>
                </pt>
                <pt idx="2">
                  <v>2</v>
                </pt>
                <pt idx="3">
                  <v>3</v>
                </pt>
                <pt idx="4">
                  <v>4</v>
                </pt>
                <pt idx="5">
                  <v>5</v>
                </pt>
                <pt idx="6">
                  <v>6</v>
                </pt>
                <pt idx="7">
                  <v>7</v>
                </pt>
                <pt idx="8">
                  <v>8</v>
                </pt>
              </numCache>
            </numRef>
          </xVal>
          <yVal>
            <numRef>
              <f>'c1定价'!$B$53:$B$61</f>
              <numCache>
                <formatCode>General</formatCode>
                <ptCount val="9"/>
                <pt idx="0">
                  <v>0</v>
                </pt>
                <pt idx="1">
                  <v>0</v>
                </pt>
                <pt idx="2">
                  <v>0</v>
                </pt>
                <pt idx="3">
                  <v>0</v>
                </pt>
                <pt idx="4">
                  <v>0</v>
                </pt>
                <pt idx="5">
                  <v>0</v>
                </pt>
                <pt idx="6">
                  <v>0</v>
                </pt>
                <pt idx="7">
                  <v>0</v>
                </pt>
                <pt idx="8">
                  <v>0</v>
                </pt>
              </numCache>
            </numRef>
          </yVal>
          <smooth val="0"/>
        </ser>
        <dLbls>
          <showLegendKey val="0"/>
          <showVal val="0"/>
          <showCatName val="0"/>
          <showSerName val="0"/>
          <showPercent val="0"/>
          <showBubbleSize val="0"/>
        </dLbls>
        <axId val="616333924"/>
        <axId val="991311655"/>
      </scatterChart>
      <valAx>
        <axId val="616333924"/>
        <scaling>
          <orientation val="minMax"/>
        </scaling>
        <delete val="0"/>
        <axPos val="b"/>
        <majorGridlines>
          <spPr>
            <a:l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991311655"/>
        <crosses val="autoZero"/>
        <crossBetween val="midCat"/>
      </valAx>
      <valAx>
        <axId val="991311655"/>
        <scaling>
          <orientation val="minMax"/>
        </scaling>
        <delete val="0"/>
        <axPos val="l"/>
        <majorGridlines>
          <spPr>
            <a:l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616333924"/>
        <crosses val="autoZero"/>
        <crossBetween val="midCat"/>
      </valAx>
    </plotArea>
    <plotVisOnly val="1"/>
    <dispBlanksAs val="gap"/>
  </chart>
  <spPr>
    <a:solidFill>
      <a:schemeClr val="bg1"/>
    </a:solidFill>
    <a:ln w="9525" cap="flat" cmpd="sng" algn="ctr">
      <a:solidFill>
        <a:schemeClr val="tx1">
          <a:lumMod val="15000"/>
          <a:lumOff val="85000"/>
        </a:schemeClr>
      </a:solidFill>
      <a:prstDash val="solid"/>
      <a:round/>
    </a:ln>
  </spPr>
</chartSpace>
</file>

<file path=xl/charts/chart43.xml><?xml version="1.0" encoding="utf-8"?>
<chartSpace xmlns:a="http://schemas.openxmlformats.org/drawingml/2006/main" xmlns="http://schemas.openxmlformats.org/drawingml/2006/chart">
  <chart>
    <title>
      <tx>
        <rich>
          <a:bodyPr rot="0" spcFirstLastPara="1" vertOverflow="ellipsis" vert="horz" wrap="square" anchor="ctr" anchorCtr="1"/>
          <a:lstStyle/>
          <a:p>
            <a:pPr>
              <a:defRPr lang="zh-CN" sz="1400" b="0" i="0" strike="noStrike" kern="1200" spc="0" baseline="0">
                <a:solidFill>
                  <a:schemeClr val="tx1">
                    <a:lumMod val="65000"/>
                    <a:lumOff val="35000"/>
                  </a:schemeClr>
                </a:solidFill>
                <a:latin typeface="+mn-lt"/>
                <a:ea typeface="+mn-ea"/>
                <a:cs typeface="+mn-cs"/>
              </a:defRPr>
            </a:pPr>
            <a:r>
              <a:rPr lang="zh-CN" altLang="en-US" sz="1400" b="0" i="0" strike="noStrike" baseline="0">
                <a:solidFill>
                  <a:srgbClr val="333333"/>
                </a:solidFill>
                <a:latin typeface="宋体" panose="02010600030101010101" pitchFamily="7" charset="-122"/>
                <a:ea typeface="宋体" panose="02010600030101010101" pitchFamily="7" charset="-122"/>
                <a:cs typeface="宋体" panose="02010600030101010101" pitchFamily="7" charset="-122"/>
              </a:rPr>
              <a:t>价格系数</a:t>
            </a:r>
            <a:r>
              <a:rPr lang="en-US" altLang="zh-CN" sz="1400" b="0" i="0" strike="noStrike" baseline="0">
                <a:solidFill>
                  <a:srgbClr val="333333"/>
                </a:solidFill>
                <a:latin typeface="Calibri" panose="020F0502020204030204" pitchFamily="2" charset="0"/>
                <a:ea typeface="Calibri" panose="020F0502020204030204" pitchFamily="2" charset="0"/>
                <a:cs typeface="Calibri" panose="020F0502020204030204" pitchFamily="2" charset="0"/>
              </a:rPr>
              <a:t>——</a:t>
            </a:r>
            <a:r>
              <a:rPr lang="zh-CN" altLang="en-US" sz="1400" b="0" i="0" strike="noStrike" baseline="0">
                <a:solidFill>
                  <a:srgbClr val="333333"/>
                </a:solidFill>
                <a:latin typeface="宋体" panose="02010600030101010101" pitchFamily="7" charset="-122"/>
                <a:ea typeface="宋体" panose="02010600030101010101" pitchFamily="7" charset="-122"/>
                <a:cs typeface="宋体" panose="02010600030101010101" pitchFamily="7" charset="-122"/>
              </a:rPr>
              <a:t>截距折线图</a:t>
            </a:r>
            <a:endParaRPr lang="zh-CN" altLang="en-US" sz="1100" b="0" i="0" strike="noStrike" baseline="0">
              <a:solidFill>
                <a:srgbClr val="000000"/>
              </a:solidFill>
              <a:latin typeface="宋体" panose="02010600030101010101" pitchFamily="7" charset="-122"/>
              <a:ea typeface="宋体" panose="02010600030101010101" pitchFamily="7" charset="-122"/>
              <a:cs typeface="宋体" panose="02010600030101010101" pitchFamily="7" charset="-122"/>
            </a:endParaRPr>
          </a:p>
        </rich>
      </tx>
      <overlay val="0"/>
      <spPr>
        <a:noFill/>
        <a:ln>
          <a:noFill/>
          <a:prstDash val="solid"/>
        </a:ln>
      </spPr>
    </title>
    <plotArea>
      <layout/>
      <scatterChart>
        <scatterStyle val="lineMarker"/>
        <varyColors val="0"/>
        <ser>
          <idx val="0"/>
          <order val="0"/>
          <spPr>
            <a:ln w="19050" cap="rnd" cmpd="sng" algn="ctr">
              <a:solidFill>
                <a:schemeClr val="accent1"/>
              </a:solidFill>
              <a:prstDash val="solid"/>
              <a:round/>
            </a:ln>
          </spPr>
          <marker>
            <symbol val="circle"/>
            <size val="5"/>
            <spPr>
              <a:solidFill>
                <a:schemeClr val="accent1"/>
              </a:solidFill>
              <a:ln w="9525" cap="flat" cmpd="sng" algn="ctr">
                <a:solidFill>
                  <a:schemeClr val="accent1"/>
                </a:solidFill>
                <a:prstDash val="solid"/>
                <a:round/>
              </a:ln>
            </spPr>
          </marker>
          <trendline>
            <spPr>
              <a:ln w="19050" cap="rnd" cmpd="sng" algn="ctr">
                <a:solidFill>
                  <a:schemeClr val="accent1"/>
                </a:solidFill>
                <a:prstDash val="sysDot"/>
                <a:round/>
              </a:ln>
            </spPr>
            <trendlineType val="linear"/>
            <dispRSqr val="0"/>
            <dispEq val="1"/>
            <trendlineLbl>
              <layout>
                <manualLayout>
                  <wMode val="factor"/>
                  <hMode val="factor"/>
                  <x val="-0.65417738407699"/>
                  <y val="-0.77201217440967"/>
                </manualLayout>
              </layout>
              <numFmt formatCode="General" sourceLinked="0"/>
              <spPr>
                <a:noFill/>
                <a:ln>
                  <a:noFill/>
                  <a:prstDash val="solid"/>
                </a:ln>
              </spPr>
              <txPr>
                <a:bodyPr rot="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trendlineLbl>
          </trendline>
          <xVal>
            <numRef>
              <f>'c1定价'!$B$53:$B$61</f>
              <numCache>
                <formatCode>General</formatCode>
                <ptCount val="9"/>
                <pt idx="0">
                  <v>0</v>
                </pt>
                <pt idx="1">
                  <v>0</v>
                </pt>
                <pt idx="2">
                  <v>0</v>
                </pt>
                <pt idx="3">
                  <v>0</v>
                </pt>
                <pt idx="4">
                  <v>0</v>
                </pt>
                <pt idx="5">
                  <v>0</v>
                </pt>
                <pt idx="6">
                  <v>0</v>
                </pt>
                <pt idx="7">
                  <v>0</v>
                </pt>
                <pt idx="8">
                  <v>0</v>
                </pt>
              </numCache>
            </numRef>
          </xVal>
          <yVal>
            <numRef>
              <f>'c1定价'!$C$53:$C$61</f>
              <numCache>
                <formatCode>General</formatCode>
                <ptCount val="9"/>
                <pt idx="0">
                  <v>0</v>
                </pt>
                <pt idx="1">
                  <v>0</v>
                </pt>
                <pt idx="2">
                  <v>0</v>
                </pt>
                <pt idx="3">
                  <v>0</v>
                </pt>
                <pt idx="4">
                  <v>0</v>
                </pt>
                <pt idx="5">
                  <v>0</v>
                </pt>
                <pt idx="6">
                  <v>0</v>
                </pt>
                <pt idx="7">
                  <v>0</v>
                </pt>
                <pt idx="8">
                  <v>0</v>
                </pt>
              </numCache>
            </numRef>
          </yVal>
          <smooth val="0"/>
        </ser>
        <dLbls>
          <showLegendKey val="0"/>
          <showVal val="0"/>
          <showCatName val="0"/>
          <showSerName val="0"/>
          <showPercent val="0"/>
          <showBubbleSize val="0"/>
        </dLbls>
        <axId val="342082763"/>
        <axId val="241489746"/>
      </scatterChart>
      <valAx>
        <axId val="342082763"/>
        <scaling>
          <orientation val="minMax"/>
        </scaling>
        <delete val="0"/>
        <axPos val="b"/>
        <majorGridlines>
          <spPr>
            <a:l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241489746"/>
        <crosses val="autoZero"/>
        <crossBetween val="midCat"/>
      </valAx>
      <valAx>
        <axId val="241489746"/>
        <scaling>
          <orientation val="minMax"/>
        </scaling>
        <delete val="0"/>
        <axPos val="l"/>
        <majorGridlines>
          <spPr>
            <a:l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342082763"/>
        <crosses val="autoZero"/>
        <crossBetween val="midCat"/>
      </valAx>
    </plotArea>
    <plotVisOnly val="1"/>
    <dispBlanksAs val="gap"/>
  </chart>
  <spPr>
    <a:solidFill>
      <a:schemeClr val="bg1"/>
    </a:solidFill>
    <a:ln w="9525" cap="flat" cmpd="sng" algn="ctr">
      <a:solidFill>
        <a:schemeClr val="tx1">
          <a:lumMod val="15000"/>
          <a:lumOff val="85000"/>
        </a:schemeClr>
      </a:solidFill>
      <a:prstDash val="solid"/>
      <a:round/>
    </a:ln>
  </spPr>
</chartSpace>
</file>

<file path=xl/charts/chart44.xml><?xml version="1.0" encoding="utf-8"?>
<chartSpace xmlns:a="http://schemas.openxmlformats.org/drawingml/2006/main" xmlns="http://schemas.openxmlformats.org/drawingml/2006/chart">
  <chart>
    <title>
      <tx>
        <rich>
          <a:bodyPr rot="0" spcFirstLastPara="1" vertOverflow="ellipsis" vert="horz" wrap="square" anchor="ctr" anchorCtr="1"/>
          <a:lstStyle/>
          <a:p>
            <a:pPr marL="0" marR="0" lvl="0" indent="0" algn="ctr" defTabSz="914400" rtl="0" eaLnBrk="1" fontAlgn="auto" latinLnBrk="0" hangingPunct="1">
              <lnSpc>
                <spcPct val="100000"/>
              </lnSpc>
              <spcBef>
                <spcPts val="0"/>
              </spcBef>
              <spcAft>
                <spcPts val="0"/>
              </spcAft>
              <a:defRPr lang="zh-CN" sz="1400" b="0" i="0" strike="noStrike" kern="1200" spc="0" baseline="0">
                <a:solidFill>
                  <a:sysClr val="windowText" lastClr="000000">
                    <a:lumOff val="35000"/>
                    <a:lumMod val="65000"/>
                  </a:sysClr>
                </a:solidFill>
                <a:latin typeface="+mn-lt"/>
                <a:ea typeface="+mn-ea"/>
                <a:cs typeface="+mn-cs"/>
              </a:defRPr>
              <a:buClrTx/>
              <a:buSzTx/>
              <a:buFontTx/>
              <a:buNone/>
            </a:pPr>
            <a:r>
              <a:rPr lang="zh-CN" altLang="zh-CN" sz="1800" b="0" i="0" strike="noStrike" baseline="0">
                <a:solidFill>
                  <a:srgbClr val="333333"/>
                </a:solidFill>
                <effectLst/>
                <a:latin typeface="宋体" panose="02010600030101010101" pitchFamily="7" charset="-122"/>
                <a:ea typeface="宋体" panose="02010600030101010101" pitchFamily="7" charset="-122"/>
                <a:cs typeface="宋体" panose="02010600030101010101" pitchFamily="7" charset="-122"/>
              </a:rPr>
              <a:t>需求增长趋势</a:t>
            </a:r>
            <a:endParaRPr lang="zh-CN" altLang="zh-CN" sz="1400" b="0" i="0" strike="noStrike" baseline="0">
              <a:solidFill>
                <a:srgbClr val="333333"/>
              </a:solidFill>
              <effectLst/>
              <a:latin typeface="Calibri" panose="020F0502020204030204" pitchFamily="2" charset="0"/>
              <a:ea typeface="Calibri" panose="020F0502020204030204" pitchFamily="2" charset="0"/>
              <a:cs typeface="Calibri" panose="020F0502020204030204" pitchFamily="2" charset="0"/>
            </a:endParaRPr>
          </a:p>
          <a:p>
            <a:pPr marL="0" marR="0" lvl="0" indent="0" algn="ctr" defTabSz="914400" rtl="0" eaLnBrk="1" fontAlgn="auto" latinLnBrk="0" hangingPunct="1">
              <lnSpc>
                <spcPct val="100000"/>
              </lnSpc>
              <spcBef>
                <spcPts val="0"/>
              </spcBef>
              <spcAft>
                <spcPts val="0"/>
              </spcAft>
              <a:defRPr lang="zh-CN" sz="1400" b="0" i="0" strike="noStrike" kern="1200" spc="0" baseline="0">
                <a:solidFill>
                  <a:sysClr val="windowText" lastClr="000000">
                    <a:lumOff val="35000"/>
                    <a:lumMod val="65000"/>
                  </a:sysClr>
                </a:solidFill>
                <a:latin typeface="+mn-lt"/>
                <a:ea typeface="+mn-ea"/>
                <a:cs typeface="+mn-cs"/>
              </a:defRPr>
              <a:buClrTx/>
              <a:buSzTx/>
              <a:buFontTx/>
              <a:buNone/>
            </a:pPr>
            <a:r>
              <a:t>None</a:t>
            </a:r>
            <a:endParaRPr lang="zh-CN" altLang="en-US" sz="1100" b="0" i="0" strike="noStrike" baseline="0">
              <a:solidFill>
                <a:srgbClr val="000000"/>
              </a:solidFill>
              <a:latin typeface="宋体" panose="02010600030101010101" pitchFamily="7" charset="-122"/>
              <a:ea typeface="宋体" panose="02010600030101010101" pitchFamily="7" charset="-122"/>
              <a:cs typeface="宋体" panose="02010600030101010101" pitchFamily="7" charset="-122"/>
            </a:endParaRPr>
          </a:p>
        </rich>
      </tx>
      <overlay val="0"/>
      <spPr>
        <a:noFill/>
        <a:ln>
          <a:noFill/>
          <a:prstDash val="solid"/>
        </a:ln>
      </spPr>
    </title>
    <plotArea>
      <layout/>
      <scatterChart>
        <scatterStyle val="lineMarker"/>
        <varyColors val="0"/>
        <ser>
          <idx val="0"/>
          <order val="0"/>
          <spPr>
            <a:ln w="19050" cap="rnd" cmpd="sng" algn="ctr">
              <a:solidFill>
                <a:schemeClr val="accent1"/>
              </a:solidFill>
              <a:prstDash val="solid"/>
              <a:round/>
            </a:ln>
          </spPr>
          <marker>
            <symbol val="circle"/>
            <size val="5"/>
            <spPr>
              <a:solidFill>
                <a:schemeClr val="accent1"/>
              </a:solidFill>
              <a:ln w="9525" cap="flat" cmpd="sng" algn="ctr">
                <a:solidFill>
                  <a:schemeClr val="accent1"/>
                </a:solidFill>
                <a:prstDash val="solid"/>
                <a:round/>
              </a:ln>
            </spPr>
          </marker>
          <xVal>
            <numRef>
              <f>'c1定价'!$K$33:$K$40</f>
              <numCache>
                <formatCode>General</formatCode>
                <ptCount val="8"/>
                <pt idx="0">
                  <v>1</v>
                </pt>
                <pt idx="1">
                  <v>2</v>
                </pt>
                <pt idx="2">
                  <v>3</v>
                </pt>
                <pt idx="3">
                  <v>4</v>
                </pt>
                <pt idx="4">
                  <v>5</v>
                </pt>
                <pt idx="5">
                  <v>6</v>
                </pt>
                <pt idx="6">
                  <v>7</v>
                </pt>
                <pt idx="7">
                  <v>8</v>
                </pt>
              </numCache>
            </numRef>
          </xVal>
          <yVal>
            <numRef>
              <f>'c1定价'!$L$33:$L$40</f>
              <numCache>
                <formatCode>General</formatCode>
                <ptCount val="8"/>
                <pt idx="0">
                  <v>0</v>
                </pt>
                <pt idx="1">
                  <v>0</v>
                </pt>
                <pt idx="2">
                  <v>0</v>
                </pt>
                <pt idx="3">
                  <v>0</v>
                </pt>
                <pt idx="4">
                  <v>0</v>
                </pt>
                <pt idx="5">
                  <v>0</v>
                </pt>
                <pt idx="6">
                  <v>0</v>
                </pt>
                <pt idx="7">
                  <v>0</v>
                </pt>
              </numCache>
            </numRef>
          </yVal>
          <smooth val="0"/>
        </ser>
        <dLbls>
          <showLegendKey val="0"/>
          <showVal val="0"/>
          <showCatName val="0"/>
          <showSerName val="0"/>
          <showPercent val="0"/>
          <showBubbleSize val="0"/>
        </dLbls>
        <axId val="599727000"/>
        <axId val="354751595"/>
      </scatterChart>
      <valAx>
        <axId val="599727000"/>
        <scaling>
          <orientation val="minMax"/>
        </scaling>
        <delete val="0"/>
        <axPos val="b"/>
        <majorGridlines>
          <spPr>
            <a:l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354751595"/>
        <crosses val="autoZero"/>
        <crossBetween val="midCat"/>
      </valAx>
      <valAx>
        <axId val="354751595"/>
        <scaling>
          <orientation val="minMax"/>
        </scaling>
        <delete val="0"/>
        <axPos val="l"/>
        <majorGridlines>
          <spPr>
            <a:l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599727000"/>
        <crosses val="autoZero"/>
        <crossBetween val="midCat"/>
      </valAx>
    </plotArea>
    <plotVisOnly val="1"/>
    <dispBlanksAs val="gap"/>
  </chart>
  <spPr>
    <a:solidFill>
      <a:schemeClr val="bg1"/>
    </a:solidFill>
    <a:ln w="9525" cap="flat" cmpd="sng" algn="ctr">
      <a:solidFill>
        <a:schemeClr val="tx1">
          <a:lumMod val="15000"/>
          <a:lumOff val="85000"/>
        </a:schemeClr>
      </a:solidFill>
      <a:prstDash val="solid"/>
      <a:round/>
    </a:ln>
  </spPr>
</chartSpace>
</file>

<file path=xl/charts/chart45.xml><?xml version="1.0" encoding="utf-8"?>
<chartSpace xmlns:a="http://schemas.openxmlformats.org/drawingml/2006/main" xmlns="http://schemas.openxmlformats.org/drawingml/2006/chart">
  <chart>
    <title>
      <tx>
        <rich>
          <a:bodyPr rot="0" spcFirstLastPara="1" vertOverflow="ellipsis" vert="horz" wrap="square" anchor="ctr" anchorCtr="1"/>
          <a:lstStyle/>
          <a:p>
            <a:pPr>
              <a:defRPr lang="zh-CN" sz="1400" b="0" i="0" strike="noStrike" kern="1200" spc="0" baseline="0">
                <a:solidFill>
                  <a:schemeClr val="tx1">
                    <a:lumMod val="65000"/>
                    <a:lumOff val="35000"/>
                  </a:schemeClr>
                </a:solidFill>
                <a:latin typeface="+mn-lt"/>
                <a:ea typeface="+mn-ea"/>
                <a:cs typeface="+mn-cs"/>
              </a:defRPr>
            </a:pPr>
            <a:r>
              <a:rPr lang="zh-CN" altLang="en-US"/>
              <a:t>均价曲线</a:t>
            </a:r>
            <a:endParaRPr lang="zh-CN" altLang="en-US" sz="1400" b="0" i="0" strike="noStrike" baseline="0">
              <a:solidFill>
                <a:srgbClr val="333333"/>
              </a:solidFill>
              <a:latin typeface="宋体" panose="02010600030101010101" pitchFamily="7" charset="-122"/>
              <a:ea typeface="宋体" panose="02010600030101010101" pitchFamily="7" charset="-122"/>
              <a:cs typeface="宋体" panose="02010600030101010101" pitchFamily="7" charset="-122"/>
            </a:endParaRPr>
          </a:p>
        </rich>
      </tx>
      <overlay val="0"/>
      <spPr>
        <a:noFill/>
        <a:ln>
          <a:noFill/>
          <a:prstDash val="solid"/>
        </a:ln>
      </spPr>
    </title>
    <plotArea>
      <layout/>
      <scatterChart>
        <scatterStyle val="lineMarker"/>
        <varyColors val="0"/>
        <ser>
          <idx val="0"/>
          <order val="0"/>
          <spPr>
            <a:ln w="28575" cap="rnd" cmpd="sng" algn="ctr">
              <a:noFill/>
              <a:prstDash val="solid"/>
              <a:round/>
            </a:ln>
          </spPr>
          <marker>
            <symbol val="circle"/>
            <size val="5"/>
            <spPr>
              <a:solidFill>
                <a:schemeClr val="accent1"/>
              </a:solidFill>
              <a:ln w="9525" cap="flat" cmpd="sng" algn="ctr">
                <a:solidFill>
                  <a:schemeClr val="accent1"/>
                </a:solidFill>
                <a:prstDash val="solid"/>
                <a:round/>
              </a:ln>
            </spPr>
          </marker>
          <trendline>
            <spPr>
              <a:ln w="19050" cap="rnd" cmpd="sng" algn="ctr">
                <a:solidFill>
                  <a:schemeClr val="accent1"/>
                </a:solidFill>
                <a:prstDash val="sysDot"/>
                <a:round/>
              </a:ln>
            </spPr>
            <trendlineType val="linear"/>
            <dispRSqr val="0"/>
            <dispEq val="0"/>
          </trendline>
          <xVal>
            <numRef>
              <f>'c1定价'!$L$33:$L$40</f>
              <numCache>
                <formatCode>General</formatCode>
                <ptCount val="8"/>
                <pt idx="0">
                  <v>0</v>
                </pt>
                <pt idx="1">
                  <v>0</v>
                </pt>
                <pt idx="2">
                  <v>0</v>
                </pt>
                <pt idx="3">
                  <v>0</v>
                </pt>
                <pt idx="4">
                  <v>0</v>
                </pt>
                <pt idx="5">
                  <v>0</v>
                </pt>
                <pt idx="6">
                  <v>0</v>
                </pt>
                <pt idx="7">
                  <v>0</v>
                </pt>
              </numCache>
            </numRef>
          </xVal>
          <yVal>
            <numRef>
              <f>'c1定价'!$M$33:$M$40</f>
              <numCache>
                <formatCode>General</formatCode>
                <ptCount val="8"/>
                <pt idx="0">
                  <v>0</v>
                </pt>
                <pt idx="1">
                  <v>0</v>
                </pt>
                <pt idx="2">
                  <v>0</v>
                </pt>
                <pt idx="3">
                  <v>0</v>
                </pt>
                <pt idx="4">
                  <v>0</v>
                </pt>
                <pt idx="5">
                  <v>0</v>
                </pt>
                <pt idx="6">
                  <v>0</v>
                </pt>
                <pt idx="7">
                  <v>0</v>
                </pt>
              </numCache>
            </numRef>
          </yVal>
          <smooth val="0"/>
        </ser>
        <dLbls>
          <showLegendKey val="0"/>
          <showVal val="0"/>
          <showCatName val="0"/>
          <showSerName val="0"/>
          <showPercent val="0"/>
          <showBubbleSize val="0"/>
        </dLbls>
        <axId val="992656675"/>
        <axId val="531810977"/>
      </scatterChart>
      <valAx>
        <axId val="992656675"/>
        <scaling>
          <orientation val="minMax"/>
        </scaling>
        <delete val="0"/>
        <axPos val="b"/>
        <majorGridlines>
          <spPr>
            <a:l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531810977"/>
        <crosses val="autoZero"/>
        <crossBetween val="midCat"/>
      </valAx>
      <valAx>
        <axId val="531810977"/>
        <scaling>
          <orientation val="minMax"/>
        </scaling>
        <delete val="0"/>
        <axPos val="l"/>
        <majorGridlines>
          <spPr>
            <a:l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992656675"/>
        <crosses val="autoZero"/>
        <crossBetween val="midCat"/>
      </valAx>
    </plotArea>
    <plotVisOnly val="1"/>
    <dispBlanksAs val="gap"/>
  </chart>
  <spPr>
    <a:solidFill>
      <a:schemeClr val="bg1"/>
    </a:solidFill>
    <a:ln w="9525" cap="flat" cmpd="sng" algn="ctr">
      <a:solidFill>
        <a:schemeClr val="tx1">
          <a:lumMod val="15000"/>
          <a:lumOff val="85000"/>
        </a:schemeClr>
      </a:solidFill>
      <a:prstDash val="solid"/>
      <a:round/>
    </a:ln>
  </spPr>
</chartSpace>
</file>

<file path=xl/charts/chart46.xml><?xml version="1.0" encoding="utf-8"?>
<chartSpace xmlns:a="http://schemas.openxmlformats.org/drawingml/2006/main" xmlns="http://schemas.openxmlformats.org/drawingml/2006/chart">
  <chart>
    <plotArea>
      <layout/>
      <scatterChart>
        <scatterStyle val="lineMarker"/>
        <varyColors val="0"/>
        <ser>
          <idx val="0"/>
          <order val="0"/>
          <tx>
            <v>第一期</v>
          </tx>
          <spPr>
            <a:ln w="25400" cap="rnd" cmpd="sng" algn="ctr">
              <a:noFill/>
              <a:prstDash val="solid"/>
              <a:round/>
            </a:ln>
          </spPr>
          <marker>
            <symbol val="circle"/>
            <size val="5"/>
            <spPr>
              <a:solidFill>
                <a:schemeClr val="accent1"/>
              </a:solidFill>
              <a:ln w="9525" cap="flat" cmpd="sng" algn="ctr">
                <a:solidFill>
                  <a:schemeClr val="accent1"/>
                </a:solidFill>
                <a:prstDash val="solid"/>
                <a:round/>
              </a:ln>
            </spPr>
          </marker>
          <trendline>
            <spPr>
              <a:ln w="19050" cap="rnd" cmpd="sng" algn="ctr">
                <a:solidFill>
                  <a:schemeClr val="accent1"/>
                </a:solidFill>
                <a:prstDash val="sysDot"/>
                <a:round/>
              </a:ln>
            </spPr>
            <trendlineType val="linear"/>
            <dispRSqr val="0"/>
            <dispEq val="0"/>
          </trendline>
          <xVal>
            <numRef>
              <f>'c2定价'!$C$3:$C$22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xVal>
          <yVal>
            <numRef>
              <f>'c2定价'!$B$3:$B$22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yVal>
          <smooth val="0"/>
        </ser>
        <ser>
          <idx val="1"/>
          <order val="1"/>
          <tx>
            <v>第二期</v>
          </tx>
          <spPr>
            <a:ln w="25400" cap="rnd" cmpd="sng" algn="ctr">
              <a:noFill/>
              <a:prstDash val="solid"/>
              <a:round/>
            </a:ln>
          </spPr>
          <marker>
            <symbol val="circle"/>
            <size val="5"/>
            <spPr>
              <a:solidFill>
                <a:schemeClr val="accent2"/>
              </a:solidFill>
              <a:ln w="9525" cap="flat" cmpd="sng" algn="ctr">
                <a:solidFill>
                  <a:schemeClr val="accent2"/>
                </a:solidFill>
                <a:prstDash val="solid"/>
                <a:round/>
              </a:ln>
            </spPr>
          </marker>
          <xVal>
            <numRef>
              <f>'c2定价'!$E$3:$E$22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xVal>
          <yVal>
            <numRef>
              <f>'c2定价'!$D$3:$D$22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yVal>
          <smooth val="0"/>
        </ser>
        <ser>
          <idx val="2"/>
          <order val="2"/>
          <tx>
            <v>第三期</v>
          </tx>
          <spPr>
            <a:ln w="25400" cap="rnd" cmpd="sng" algn="ctr">
              <a:noFill/>
              <a:prstDash val="solid"/>
              <a:round/>
            </a:ln>
          </spPr>
          <marker>
            <symbol val="circle"/>
            <size val="5"/>
            <spPr>
              <a:solidFill>
                <a:schemeClr val="accent3"/>
              </a:solidFill>
              <a:ln w="9525" cap="flat" cmpd="sng" algn="ctr">
                <a:solidFill>
                  <a:schemeClr val="accent3"/>
                </a:solidFill>
                <a:prstDash val="solid"/>
                <a:round/>
              </a:ln>
            </spPr>
          </marker>
          <xVal>
            <numRef>
              <f>'c2定价'!$G$3:$G$22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xVal>
          <yVal>
            <numRef>
              <f>'c2定价'!$F$3:$F$22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yVal>
          <smooth val="0"/>
        </ser>
        <ser>
          <idx val="3"/>
          <order val="3"/>
          <tx>
            <v>第四期</v>
          </tx>
          <spPr>
            <a:ln w="25400" cap="rnd" cmpd="sng" algn="ctr">
              <a:noFill/>
              <a:prstDash val="solid"/>
              <a:round/>
            </a:ln>
          </spPr>
          <marker>
            <symbol val="circle"/>
            <size val="5"/>
            <spPr>
              <a:solidFill>
                <a:schemeClr val="accent4"/>
              </a:solidFill>
              <a:ln w="9525" cap="flat" cmpd="sng" algn="ctr">
                <a:solidFill>
                  <a:schemeClr val="accent4"/>
                </a:solidFill>
                <a:prstDash val="solid"/>
                <a:round/>
              </a:ln>
            </spPr>
          </marker>
          <trendline>
            <spPr>
              <a:ln w="19050" cap="rnd" cmpd="sng" algn="ctr">
                <a:solidFill>
                  <a:schemeClr val="accent4"/>
                </a:solidFill>
                <a:prstDash val="sysDot"/>
                <a:round/>
              </a:ln>
            </spPr>
            <trendlineType val="linear"/>
            <dispRSqr val="0"/>
            <dispEq val="0"/>
          </trendline>
          <xVal>
            <numRef>
              <f>'c2定价'!$I$3:$I$22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xVal>
          <yVal>
            <numRef>
              <f>'c2定价'!$H$3:$H$22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yVal>
          <smooth val="0"/>
        </ser>
        <ser>
          <idx val="4"/>
          <order val="4"/>
          <tx>
            <v>第五期</v>
          </tx>
          <spPr>
            <a:ln w="25400" cap="rnd" cmpd="sng" algn="ctr">
              <a:noFill/>
              <a:prstDash val="solid"/>
              <a:round/>
            </a:ln>
          </spPr>
          <marker>
            <symbol val="circle"/>
            <size val="5"/>
            <spPr>
              <a:solidFill>
                <a:schemeClr val="accent5"/>
              </a:solidFill>
              <a:ln w="9525" cap="flat" cmpd="sng" algn="ctr">
                <a:solidFill>
                  <a:schemeClr val="accent5"/>
                </a:solidFill>
                <a:prstDash val="solid"/>
                <a:round/>
              </a:ln>
            </spPr>
          </marker>
          <trendline>
            <spPr>
              <a:ln w="19050" cap="rnd" cmpd="sng" algn="ctr">
                <a:solidFill>
                  <a:schemeClr val="accent5"/>
                </a:solidFill>
                <a:prstDash val="sysDot"/>
                <a:round/>
              </a:ln>
            </spPr>
            <trendlineType val="linear"/>
            <dispRSqr val="0"/>
            <dispEq val="0"/>
          </trendline>
          <xVal>
            <numRef>
              <f>'c2定价'!$K$3:$K$22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xVal>
          <yVal>
            <numRef>
              <f>'c2定价'!$J$3:$J$22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yVal>
          <smooth val="0"/>
        </ser>
        <ser>
          <idx val="5"/>
          <order val="5"/>
          <tx>
            <v>第六期</v>
          </tx>
          <spPr>
            <a:ln w="25400" cap="rnd" cmpd="sng" algn="ctr">
              <a:noFill/>
              <a:prstDash val="solid"/>
              <a:round/>
            </a:ln>
          </spPr>
          <marker>
            <symbol val="circle"/>
            <size val="5"/>
            <spPr>
              <a:solidFill>
                <a:schemeClr val="accent6"/>
              </a:solidFill>
              <a:ln w="9525" cap="flat" cmpd="sng" algn="ctr">
                <a:solidFill>
                  <a:schemeClr val="accent6"/>
                </a:solidFill>
                <a:prstDash val="solid"/>
                <a:round/>
              </a:ln>
            </spPr>
          </marker>
          <trendline>
            <spPr>
              <a:ln w="19050" cap="rnd" cmpd="sng" algn="ctr">
                <a:solidFill>
                  <a:schemeClr val="accent6"/>
                </a:solidFill>
                <a:prstDash val="sysDot"/>
                <a:round/>
              </a:ln>
            </spPr>
            <trendlineType val="linear"/>
            <dispRSqr val="0"/>
            <dispEq val="0"/>
          </trendline>
          <xVal>
            <numRef>
              <f>'c2定价'!$M$3:$M$22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xVal>
          <yVal>
            <numRef>
              <f>'c2定价'!$L$3:$L$22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yVal>
          <smooth val="0"/>
        </ser>
        <ser>
          <idx val="6"/>
          <order val="6"/>
          <tx>
            <v>第七期</v>
          </tx>
          <spPr>
            <a:ln w="25400" cap="rnd" cmpd="sng" algn="ctr">
              <a:noFill/>
              <a:prstDash val="solid"/>
              <a:round/>
            </a:ln>
          </spPr>
          <marker>
            <symbol val="circle"/>
            <size val="5"/>
            <spPr>
              <a:solidFill>
                <a:schemeClr val="accent1">
                  <a:lumMod val="60000"/>
                </a:schemeClr>
              </a:solidFill>
              <a:ln w="9525" cap="flat" cmpd="sng" algn="ctr">
                <a:solidFill>
                  <a:schemeClr val="accent1">
                    <a:lumMod val="60000"/>
                  </a:schemeClr>
                </a:solidFill>
                <a:prstDash val="solid"/>
                <a:round/>
              </a:ln>
            </spPr>
          </marker>
          <xVal>
            <numRef>
              <f>'c2定价'!$O$3:$O$22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xVal>
          <yVal>
            <numRef>
              <f>'c2定价'!$N$3:$N$22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yVal>
          <smooth val="0"/>
        </ser>
        <ser>
          <idx val="7"/>
          <order val="7"/>
          <tx>
            <v>第八期</v>
          </tx>
          <spPr>
            <a:ln w="25400" cap="rnd" cmpd="sng" algn="ctr">
              <a:noFill/>
              <a:prstDash val="solid"/>
              <a:round/>
            </a:ln>
          </spPr>
          <marker>
            <symbol val="circle"/>
            <size val="5"/>
            <spPr>
              <a:solidFill>
                <a:schemeClr val="accent2">
                  <a:lumMod val="60000"/>
                </a:schemeClr>
              </a:solidFill>
              <a:ln w="9525" cap="flat" cmpd="sng" algn="ctr">
                <a:solidFill>
                  <a:schemeClr val="accent2">
                    <a:lumMod val="60000"/>
                  </a:schemeClr>
                </a:solidFill>
                <a:prstDash val="solid"/>
                <a:round/>
              </a:ln>
            </spPr>
          </marker>
          <xVal>
            <numRef>
              <f>'c2定价'!$Q$3:$Q$22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xVal>
          <yVal>
            <numRef>
              <f>'c2定价'!$P$3:$P$22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yVal>
          <smooth val="0"/>
        </ser>
        <dLbls>
          <showLegendKey val="0"/>
          <showVal val="0"/>
          <showCatName val="0"/>
          <showSerName val="0"/>
          <showPercent val="0"/>
          <showBubbleSize val="0"/>
        </dLbls>
        <axId val="832269951"/>
        <axId val="521654356"/>
      </scatterChart>
      <valAx>
        <axId val="832269951"/>
        <scaling>
          <orientation val="minMax"/>
          <min val="8500"/>
        </scaling>
        <delete val="0"/>
        <axPos val="b"/>
        <majorGridlines>
          <spPr>
            <a:ln w="9525" cap="flat" cmpd="sng" algn="ctr">
              <a:solidFill>
                <a:schemeClr val="tx1">
                  <a:lumMod val="15000"/>
                  <a:lumOff val="85000"/>
                </a:schemeClr>
              </a:solidFill>
              <a:prstDash val="solid"/>
              <a:round/>
            </a:ln>
          </spPr>
        </majorGridlines>
        <numFmt formatCode="#,##0"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521654356"/>
        <crosses val="autoZero"/>
        <crossBetween val="midCat"/>
      </valAx>
      <valAx>
        <axId val="521654356"/>
        <scaling>
          <orientation val="minMax"/>
        </scaling>
        <delete val="0"/>
        <axPos val="l"/>
        <majorGridlines>
          <spPr>
            <a:ln w="9525" cap="flat" cmpd="sng" algn="ctr">
              <a:solidFill>
                <a:schemeClr val="tx1">
                  <a:lumMod val="15000"/>
                  <a:lumOff val="85000"/>
                </a:schemeClr>
              </a:solidFill>
              <a:prstDash val="solid"/>
              <a:round/>
            </a:ln>
          </spPr>
        </majorGridlines>
        <numFmt formatCode="#,##0"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832269951"/>
        <crosses val="autoZero"/>
        <crossBetween val="midCat"/>
      </valAx>
    </plotArea>
    <legend>
      <legendPos val="r"/>
      <overlay val="0"/>
      <spPr>
        <a:noFill/>
        <a:ln>
          <a:noFill/>
          <a:prstDash val="solid"/>
        </a:ln>
      </spPr>
      <txPr>
        <a:bodyPr rot="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legend>
    <plotVisOnly val="1"/>
    <dispBlanksAs val="gap"/>
  </chart>
  <spPr>
    <a:solidFill>
      <a:schemeClr val="bg1"/>
    </a:solidFill>
    <a:ln w="9525" cap="flat" cmpd="sng" algn="ctr">
      <a:solidFill>
        <a:schemeClr val="tx1">
          <a:lumMod val="15000"/>
          <a:lumOff val="85000"/>
        </a:schemeClr>
      </a:solidFill>
      <a:prstDash val="solid"/>
      <a:round/>
    </a:ln>
  </spPr>
</chartSpace>
</file>

<file path=xl/charts/chart47.xml><?xml version="1.0" encoding="utf-8"?>
<chartSpace xmlns:a="http://schemas.openxmlformats.org/drawingml/2006/main" xmlns="http://schemas.openxmlformats.org/drawingml/2006/chart">
  <chart>
    <title>
      <tx>
        <rich>
          <a:bodyPr rot="0" spcFirstLastPara="1" vertOverflow="ellipsis" vert="horz" wrap="square" anchor="ctr" anchorCtr="1"/>
          <a:lstStyle/>
          <a:p>
            <a:pPr>
              <a:defRPr lang="zh-CN" sz="1400" b="0" i="0" strike="noStrike" kern="1200" spc="0" baseline="0">
                <a:solidFill>
                  <a:schemeClr val="tx1">
                    <a:lumMod val="65000"/>
                    <a:lumOff val="35000"/>
                  </a:schemeClr>
                </a:solidFill>
                <a:latin typeface="+mn-lt"/>
                <a:ea typeface="+mn-ea"/>
                <a:cs typeface="+mn-cs"/>
              </a:defRPr>
            </a:pPr>
            <a:r>
              <a:rPr lang="zh-CN" altLang="en-US" sz="1400" b="0" i="0" strike="noStrike" baseline="0">
                <a:solidFill>
                  <a:srgbClr val="333333"/>
                </a:solidFill>
                <a:latin typeface="宋体" panose="02010600030101010101" pitchFamily="7" charset="-122"/>
                <a:ea typeface="宋体" panose="02010600030101010101" pitchFamily="7" charset="-122"/>
                <a:cs typeface="宋体" panose="02010600030101010101" pitchFamily="7" charset="-122"/>
              </a:rPr>
              <a:t>价格系数</a:t>
            </a:r>
            <a:r>
              <a:rPr lang="en-US" altLang="zh-CN" sz="1400" b="0" i="0" strike="noStrike" baseline="0">
                <a:solidFill>
                  <a:srgbClr val="333333"/>
                </a:solidFill>
                <a:latin typeface="Calibri" panose="020F0502020204030204" pitchFamily="2" charset="0"/>
                <a:ea typeface="Calibri" panose="020F0502020204030204" pitchFamily="2" charset="0"/>
                <a:cs typeface="Calibri" panose="020F0502020204030204" pitchFamily="2" charset="0"/>
              </a:rPr>
              <a:t>——</a:t>
            </a:r>
            <a:r>
              <a:rPr lang="zh-CN" altLang="en-US" sz="1400" b="0" i="0" strike="noStrike" baseline="0">
                <a:solidFill>
                  <a:srgbClr val="333333"/>
                </a:solidFill>
                <a:latin typeface="宋体" panose="02010600030101010101" pitchFamily="7" charset="-122"/>
                <a:ea typeface="宋体" panose="02010600030101010101" pitchFamily="7" charset="-122"/>
                <a:cs typeface="宋体" panose="02010600030101010101" pitchFamily="7" charset="-122"/>
              </a:rPr>
              <a:t>截距折线图</a:t>
            </a:r>
            <a:endParaRPr lang="zh-CN" altLang="en-US" sz="1100" b="0" i="0" strike="noStrike" baseline="0">
              <a:solidFill>
                <a:srgbClr val="000000"/>
              </a:solidFill>
              <a:latin typeface="宋体" panose="02010600030101010101" pitchFamily="7" charset="-122"/>
              <a:ea typeface="宋体" panose="02010600030101010101" pitchFamily="7" charset="-122"/>
              <a:cs typeface="宋体" panose="02010600030101010101" pitchFamily="7" charset="-122"/>
            </a:endParaRPr>
          </a:p>
        </rich>
      </tx>
      <overlay val="0"/>
      <spPr>
        <a:noFill/>
        <a:ln>
          <a:noFill/>
          <a:prstDash val="solid"/>
        </a:ln>
      </spPr>
    </title>
    <plotArea>
      <layout/>
      <scatterChart>
        <scatterStyle val="lineMarker"/>
        <varyColors val="0"/>
        <ser>
          <idx val="0"/>
          <order val="0"/>
          <spPr>
            <a:ln w="19050" cap="rnd" cmpd="sng" algn="ctr">
              <a:solidFill>
                <a:schemeClr val="accent1"/>
              </a:solidFill>
              <a:prstDash val="solid"/>
              <a:round/>
            </a:ln>
          </spPr>
          <marker>
            <symbol val="circle"/>
            <size val="5"/>
            <spPr>
              <a:solidFill>
                <a:schemeClr val="accent1"/>
              </a:solidFill>
              <a:ln w="9525" cap="flat" cmpd="sng" algn="ctr">
                <a:solidFill>
                  <a:schemeClr val="accent1"/>
                </a:solidFill>
                <a:prstDash val="solid"/>
                <a:round/>
              </a:ln>
            </spPr>
          </marker>
          <trendline>
            <spPr>
              <a:ln w="19050" cap="rnd" cmpd="sng" algn="ctr">
                <a:solidFill>
                  <a:schemeClr val="accent1"/>
                </a:solidFill>
                <a:prstDash val="sysDot"/>
                <a:round/>
              </a:ln>
            </spPr>
            <trendlineType val="linear"/>
            <dispRSqr val="0"/>
            <dispEq val="1"/>
            <trendlineLbl>
              <layout>
                <manualLayout>
                  <wMode val="factor"/>
                  <hMode val="factor"/>
                  <x val="-0.66062467191601"/>
                  <y val="-0.770403158375954"/>
                </manualLayout>
              </layout>
              <numFmt formatCode="General" sourceLinked="0"/>
              <spPr>
                <a:noFill/>
                <a:ln>
                  <a:noFill/>
                  <a:prstDash val="solid"/>
                </a:ln>
              </spPr>
              <txPr>
                <a:bodyPr rot="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trendlineLbl>
          </trendline>
          <xVal>
            <numRef>
              <f>'c2定价'!$B$53:$B$61</f>
              <numCache>
                <formatCode>General</formatCode>
                <ptCount val="9"/>
                <pt idx="0">
                  <v>0</v>
                </pt>
                <pt idx="1">
                  <v>0</v>
                </pt>
                <pt idx="2">
                  <v>0</v>
                </pt>
                <pt idx="3">
                  <v>0</v>
                </pt>
                <pt idx="4">
                  <v>0</v>
                </pt>
                <pt idx="5">
                  <v>0</v>
                </pt>
                <pt idx="6">
                  <v>0</v>
                </pt>
                <pt idx="7">
                  <v>0</v>
                </pt>
                <pt idx="8">
                  <v>0</v>
                </pt>
              </numCache>
            </numRef>
          </xVal>
          <yVal>
            <numRef>
              <f>'c2定价'!$C$53:$C$61</f>
              <numCache>
                <formatCode>General</formatCode>
                <ptCount val="9"/>
                <pt idx="0">
                  <v>0</v>
                </pt>
                <pt idx="1">
                  <v>0</v>
                </pt>
                <pt idx="2">
                  <v>0</v>
                </pt>
                <pt idx="3">
                  <v>0</v>
                </pt>
                <pt idx="4">
                  <v>0</v>
                </pt>
                <pt idx="5">
                  <v>0</v>
                </pt>
                <pt idx="6">
                  <v>0</v>
                </pt>
                <pt idx="7">
                  <v>0</v>
                </pt>
                <pt idx="8">
                  <v>0</v>
                </pt>
              </numCache>
            </numRef>
          </yVal>
          <smooth val="0"/>
        </ser>
        <dLbls>
          <showLegendKey val="0"/>
          <showVal val="0"/>
          <showCatName val="0"/>
          <showSerName val="0"/>
          <showPercent val="0"/>
          <showBubbleSize val="0"/>
        </dLbls>
        <axId val="545004422"/>
        <axId val="252357943"/>
      </scatterChart>
      <valAx>
        <axId val="545004422"/>
        <scaling>
          <orientation val="minMax"/>
        </scaling>
        <delete val="0"/>
        <axPos val="b"/>
        <majorGridlines>
          <spPr>
            <a:l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252357943"/>
        <crosses val="autoZero"/>
        <crossBetween val="midCat"/>
      </valAx>
      <valAx>
        <axId val="252357943"/>
        <scaling>
          <orientation val="minMax"/>
        </scaling>
        <delete val="0"/>
        <axPos val="l"/>
        <majorGridlines>
          <spPr>
            <a:l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545004422"/>
        <crosses val="autoZero"/>
        <crossBetween val="midCat"/>
      </valAx>
    </plotArea>
    <plotVisOnly val="1"/>
    <dispBlanksAs val="gap"/>
  </chart>
  <spPr>
    <a:solidFill>
      <a:schemeClr val="bg1"/>
    </a:solidFill>
    <a:ln w="9525" cap="flat" cmpd="sng" algn="ctr">
      <a:solidFill>
        <a:schemeClr val="tx1">
          <a:lumMod val="15000"/>
          <a:lumOff val="85000"/>
        </a:schemeClr>
      </a:solidFill>
      <a:prstDash val="solid"/>
      <a:round/>
    </a:ln>
  </spPr>
</chartSpace>
</file>

<file path=xl/charts/chart48.xml><?xml version="1.0" encoding="utf-8"?>
<chartSpace xmlns:a="http://schemas.openxmlformats.org/drawingml/2006/main" xmlns="http://schemas.openxmlformats.org/drawingml/2006/chart">
  <chart>
    <title>
      <tx>
        <rich>
          <a:bodyPr rot="0" spcFirstLastPara="1" vertOverflow="ellipsis" vert="horz" wrap="square" anchor="ctr" anchorCtr="1"/>
          <a:lstStyle/>
          <a:p>
            <a:pPr>
              <a:defRPr lang="zh-CN" sz="1400" b="0" i="0" strike="noStrike" kern="1200" spc="0" baseline="0">
                <a:solidFill>
                  <a:schemeClr val="tx1">
                    <a:lumMod val="65000"/>
                    <a:lumOff val="35000"/>
                  </a:schemeClr>
                </a:solidFill>
                <a:latin typeface="+mn-lt"/>
                <a:ea typeface="+mn-ea"/>
                <a:cs typeface="+mn-cs"/>
              </a:defRPr>
            </a:pPr>
            <a:r>
              <a:rPr lang="zh-CN" altLang="en-US"/>
              <a:t>价格系数折线图</a:t>
            </a:r>
            <a:endParaRPr lang="zh-CN" altLang="en-US" sz="1400" b="0" i="0" strike="noStrike" baseline="0">
              <a:solidFill>
                <a:srgbClr val="333333"/>
              </a:solidFill>
              <a:latin typeface="宋体" panose="02010600030101010101" pitchFamily="7" charset="-122"/>
              <a:ea typeface="宋体" panose="02010600030101010101" pitchFamily="7" charset="-122"/>
              <a:cs typeface="宋体" panose="02010600030101010101" pitchFamily="7" charset="-122"/>
            </a:endParaRPr>
          </a:p>
        </rich>
      </tx>
      <overlay val="0"/>
      <spPr>
        <a:noFill/>
        <a:ln>
          <a:noFill/>
          <a:prstDash val="solid"/>
        </a:ln>
      </spPr>
    </title>
    <plotArea>
      <layout/>
      <scatterChart>
        <scatterStyle val="lineMarker"/>
        <varyColors val="0"/>
        <ser>
          <idx val="0"/>
          <order val="0"/>
          <spPr>
            <a:ln w="19050" cap="rnd" cmpd="sng" algn="ctr">
              <a:solidFill>
                <a:schemeClr val="accent1"/>
              </a:solidFill>
              <a:prstDash val="solid"/>
              <a:round/>
            </a:ln>
          </spPr>
          <marker>
            <symbol val="circle"/>
            <size val="5"/>
            <spPr>
              <a:solidFill>
                <a:schemeClr val="accent1"/>
              </a:solidFill>
              <a:ln w="9525" cap="flat" cmpd="sng" algn="ctr">
                <a:solidFill>
                  <a:schemeClr val="accent1"/>
                </a:solidFill>
                <a:prstDash val="solid"/>
                <a:round/>
              </a:ln>
            </spPr>
          </marker>
          <trendline>
            <spPr>
              <a:ln w="19050" cap="rnd" cmpd="sng" algn="ctr">
                <a:solidFill>
                  <a:schemeClr val="accent1"/>
                </a:solidFill>
                <a:prstDash val="sysDot"/>
                <a:round/>
              </a:ln>
            </spPr>
            <trendlineType val="linear"/>
            <dispRSqr val="0"/>
            <dispEq val="1"/>
            <trendlineLbl>
              <layout>
                <manualLayout>
                  <wMode val="factor"/>
                  <hMode val="factor"/>
                  <x val="-0.715536236336666"/>
                  <y val="-0.788703889031788"/>
                </manualLayout>
              </layout>
              <numFmt formatCode="General" sourceLinked="0"/>
              <spPr>
                <a:noFill/>
                <a:ln>
                  <a:noFill/>
                  <a:prstDash val="solid"/>
                </a:ln>
              </spPr>
              <txPr>
                <a:bodyPr rot="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trendlineLbl>
          </trendline>
          <xVal>
            <numRef>
              <f>'c2定价'!$A$53:$A$61</f>
              <numCache>
                <formatCode>General</formatCode>
                <ptCount val="9"/>
                <pt idx="0">
                  <v>0</v>
                </pt>
                <pt idx="1">
                  <v>1</v>
                </pt>
                <pt idx="2">
                  <v>2</v>
                </pt>
                <pt idx="3">
                  <v>3</v>
                </pt>
                <pt idx="4">
                  <v>4</v>
                </pt>
                <pt idx="5">
                  <v>5</v>
                </pt>
                <pt idx="6">
                  <v>6</v>
                </pt>
                <pt idx="7">
                  <v>7</v>
                </pt>
                <pt idx="8">
                  <v>8</v>
                </pt>
              </numCache>
            </numRef>
          </xVal>
          <yVal>
            <numRef>
              <f>'c2定价'!$B$53:$B$61</f>
              <numCache>
                <formatCode>General</formatCode>
                <ptCount val="9"/>
                <pt idx="0">
                  <v>0</v>
                </pt>
                <pt idx="1">
                  <v>0</v>
                </pt>
                <pt idx="2">
                  <v>0</v>
                </pt>
                <pt idx="3">
                  <v>0</v>
                </pt>
                <pt idx="4">
                  <v>0</v>
                </pt>
                <pt idx="5">
                  <v>0</v>
                </pt>
                <pt idx="6">
                  <v>0</v>
                </pt>
                <pt idx="7">
                  <v>0</v>
                </pt>
                <pt idx="8">
                  <v>0</v>
                </pt>
              </numCache>
            </numRef>
          </yVal>
          <smooth val="0"/>
        </ser>
        <dLbls>
          <showLegendKey val="0"/>
          <showVal val="0"/>
          <showCatName val="0"/>
          <showSerName val="0"/>
          <showPercent val="0"/>
          <showBubbleSize val="0"/>
        </dLbls>
        <axId val="464214429"/>
        <axId val="733847952"/>
      </scatterChart>
      <valAx>
        <axId val="464214429"/>
        <scaling>
          <orientation val="minMax"/>
        </scaling>
        <delete val="0"/>
        <axPos val="b"/>
        <majorGridlines>
          <spPr>
            <a:l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733847952"/>
        <crosses val="autoZero"/>
        <crossBetween val="midCat"/>
      </valAx>
      <valAx>
        <axId val="733847952"/>
        <scaling>
          <orientation val="minMax"/>
        </scaling>
        <delete val="0"/>
        <axPos val="l"/>
        <majorGridlines>
          <spPr>
            <a:l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464214429"/>
        <crosses val="autoZero"/>
        <crossBetween val="midCat"/>
      </valAx>
    </plotArea>
    <plotVisOnly val="1"/>
    <dispBlanksAs val="gap"/>
  </chart>
  <spPr>
    <a:solidFill>
      <a:schemeClr val="bg1"/>
    </a:solidFill>
    <a:ln w="9525" cap="flat" cmpd="sng" algn="ctr">
      <a:solidFill>
        <a:schemeClr val="tx1">
          <a:lumMod val="15000"/>
          <a:lumOff val="85000"/>
        </a:schemeClr>
      </a:solidFill>
      <a:prstDash val="solid"/>
      <a:round/>
    </a:ln>
  </spPr>
</chartSpace>
</file>

<file path=xl/charts/chart49.xml><?xml version="1.0" encoding="utf-8"?>
<chartSpace xmlns:a="http://schemas.openxmlformats.org/drawingml/2006/main" xmlns="http://schemas.openxmlformats.org/drawingml/2006/chart">
  <chart>
    <title>
      <tx>
        <rich>
          <a:bodyPr rot="0" spcFirstLastPara="1" vertOverflow="ellipsis" vert="horz" wrap="square" anchor="ctr" anchorCtr="1"/>
          <a:lstStyle/>
          <a:p>
            <a:pPr>
              <a:defRPr lang="zh-CN" sz="1400" b="0" i="0" strike="noStrike" kern="1200" spc="0" baseline="0">
                <a:solidFill>
                  <a:schemeClr val="tx1">
                    <a:lumMod val="65000"/>
                    <a:lumOff val="35000"/>
                  </a:schemeClr>
                </a:solidFill>
                <a:latin typeface="+mn-lt"/>
                <a:ea typeface="+mn-ea"/>
                <a:cs typeface="+mn-cs"/>
              </a:defRPr>
            </a:pPr>
            <a:r>
              <a:rPr lang="zh-CN" altLang="zh-CN" sz="1800" b="0" i="0" baseline="0">
                <effectLst/>
              </a:rPr>
              <a:t>需求增长趋势</a:t>
            </a:r>
            <a:endParaRPr lang="zh-CN" altLang="zh-CN" sz="1800" b="0" i="0" strike="noStrike" baseline="0">
              <a:solidFill>
                <a:srgbClr val="333333"/>
              </a:solidFill>
              <effectLst/>
              <a:latin typeface="宋体" panose="02010600030101010101" pitchFamily="7" charset="-122"/>
              <a:ea typeface="宋体" panose="02010600030101010101" pitchFamily="7" charset="-122"/>
              <a:cs typeface="宋体" panose="02010600030101010101" pitchFamily="7" charset="-122"/>
            </a:endParaRPr>
          </a:p>
        </rich>
      </tx>
      <overlay val="0"/>
      <spPr>
        <a:noFill/>
        <a:ln>
          <a:noFill/>
          <a:prstDash val="solid"/>
        </a:ln>
      </spPr>
    </title>
    <plotArea>
      <layout/>
      <scatterChart>
        <scatterStyle val="lineMarker"/>
        <varyColors val="0"/>
        <ser>
          <idx val="0"/>
          <order val="0"/>
          <spPr>
            <a:ln w="19050" cap="rnd" cmpd="sng" algn="ctr">
              <a:solidFill>
                <a:schemeClr val="accent1"/>
              </a:solidFill>
              <a:prstDash val="solid"/>
              <a:round/>
            </a:ln>
          </spPr>
          <marker>
            <symbol val="circle"/>
            <size val="5"/>
            <spPr>
              <a:solidFill>
                <a:schemeClr val="accent1"/>
              </a:solidFill>
              <a:ln w="9525" cap="flat" cmpd="sng" algn="ctr">
                <a:solidFill>
                  <a:schemeClr val="accent1"/>
                </a:solidFill>
                <a:prstDash val="solid"/>
                <a:round/>
              </a:ln>
            </spPr>
          </marker>
          <xVal>
            <numRef>
              <f>'c2定价'!$K$33:$K$40</f>
              <numCache>
                <formatCode>General</formatCode>
                <ptCount val="8"/>
                <pt idx="0">
                  <v>1</v>
                </pt>
                <pt idx="1">
                  <v>2</v>
                </pt>
                <pt idx="2">
                  <v>3</v>
                </pt>
                <pt idx="3">
                  <v>4</v>
                </pt>
                <pt idx="4">
                  <v>5</v>
                </pt>
                <pt idx="5">
                  <v>6</v>
                </pt>
                <pt idx="6">
                  <v>7</v>
                </pt>
                <pt idx="7">
                  <v>8</v>
                </pt>
              </numCache>
            </numRef>
          </xVal>
          <yVal>
            <numRef>
              <f>'c2定价'!$L$33:$L$40</f>
              <numCache>
                <formatCode>General</formatCode>
                <ptCount val="8"/>
                <pt idx="0">
                  <v>0</v>
                </pt>
                <pt idx="1">
                  <v>0</v>
                </pt>
                <pt idx="2">
                  <v>0</v>
                </pt>
                <pt idx="3">
                  <v>0</v>
                </pt>
                <pt idx="4">
                  <v>0</v>
                </pt>
                <pt idx="5">
                  <v>0</v>
                </pt>
                <pt idx="6">
                  <v>0</v>
                </pt>
                <pt idx="7">
                  <v>0</v>
                </pt>
              </numCache>
            </numRef>
          </yVal>
          <smooth val="0"/>
        </ser>
        <dLbls>
          <showLegendKey val="0"/>
          <showVal val="0"/>
          <showCatName val="0"/>
          <showSerName val="0"/>
          <showPercent val="0"/>
          <showBubbleSize val="0"/>
        </dLbls>
        <axId val="856156549"/>
        <axId val="670770374"/>
      </scatterChart>
      <valAx>
        <axId val="856156549"/>
        <scaling>
          <orientation val="minMax"/>
        </scaling>
        <delete val="0"/>
        <axPos val="b"/>
        <majorGridlines>
          <spPr>
            <a:l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670770374"/>
        <crosses val="autoZero"/>
        <crossBetween val="midCat"/>
      </valAx>
      <valAx>
        <axId val="670770374"/>
        <scaling>
          <orientation val="minMax"/>
        </scaling>
        <delete val="0"/>
        <axPos val="l"/>
        <majorGridlines>
          <spPr>
            <a:l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856156549"/>
        <crosses val="autoZero"/>
        <crossBetween val="midCat"/>
      </valAx>
    </plotArea>
    <plotVisOnly val="1"/>
    <dispBlanksAs val="gap"/>
  </chart>
  <spPr>
    <a:solidFill>
      <a:schemeClr val="bg1"/>
    </a:solidFill>
    <a:ln w="9525" cap="flat" cmpd="sng" algn="ctr">
      <a:solidFill>
        <a:schemeClr val="tx1">
          <a:lumMod val="15000"/>
          <a:lumOff val="85000"/>
        </a:schemeClr>
      </a:solidFill>
      <a:prstDash val="solid"/>
      <a:round/>
    </a:ln>
  </spPr>
</chartSpace>
</file>

<file path=xl/charts/chart50.xml><?xml version="1.0" encoding="utf-8"?>
<chartSpace xmlns:a="http://schemas.openxmlformats.org/drawingml/2006/main" xmlns="http://schemas.openxmlformats.org/drawingml/2006/chart">
  <chart>
    <title>
      <tx>
        <rich>
          <a:bodyPr rot="0" spcFirstLastPara="1" vertOverflow="ellipsis" vert="horz" wrap="square" anchor="ctr" anchorCtr="1"/>
          <a:lstStyle/>
          <a:p>
            <a:pPr>
              <a:defRPr lang="zh-CN" sz="1400" b="0" i="0" strike="noStrike" kern="1200" spc="0" baseline="0">
                <a:solidFill>
                  <a:schemeClr val="tx1">
                    <a:lumMod val="65000"/>
                    <a:lumOff val="35000"/>
                  </a:schemeClr>
                </a:solidFill>
                <a:latin typeface="+mn-lt"/>
                <a:ea typeface="+mn-ea"/>
                <a:cs typeface="+mn-cs"/>
              </a:defRPr>
            </a:pPr>
            <a:r>
              <a:rPr lang="zh-CN" altLang="en-US"/>
              <a:t>均价曲线</a:t>
            </a:r>
            <a:endParaRPr lang="zh-CN" altLang="en-US" sz="1400" b="0" i="0" strike="noStrike" baseline="0">
              <a:solidFill>
                <a:srgbClr val="333333"/>
              </a:solidFill>
              <a:latin typeface="宋体" panose="02010600030101010101" pitchFamily="7" charset="-122"/>
              <a:ea typeface="宋体" panose="02010600030101010101" pitchFamily="7" charset="-122"/>
              <a:cs typeface="宋体" panose="02010600030101010101" pitchFamily="7" charset="-122"/>
            </a:endParaRPr>
          </a:p>
        </rich>
      </tx>
      <overlay val="0"/>
      <spPr>
        <a:noFill/>
        <a:ln>
          <a:noFill/>
          <a:prstDash val="solid"/>
        </a:ln>
      </spPr>
    </title>
    <plotArea>
      <layout/>
      <scatterChart>
        <scatterStyle val="lineMarker"/>
        <varyColors val="0"/>
        <ser>
          <idx val="0"/>
          <order val="0"/>
          <spPr>
            <a:ln w="28575" cap="rnd" cmpd="sng" algn="ctr">
              <a:noFill/>
              <a:prstDash val="solid"/>
              <a:round/>
            </a:ln>
          </spPr>
          <marker>
            <symbol val="circle"/>
            <size val="5"/>
            <spPr>
              <a:solidFill>
                <a:schemeClr val="accent1"/>
              </a:solidFill>
              <a:ln w="9525" cap="flat" cmpd="sng" algn="ctr">
                <a:solidFill>
                  <a:schemeClr val="accent1"/>
                </a:solidFill>
                <a:prstDash val="solid"/>
                <a:round/>
              </a:ln>
            </spPr>
          </marker>
          <xVal>
            <numRef>
              <f>'c2定价'!$L$33:$L$40</f>
              <numCache>
                <formatCode>General</formatCode>
                <ptCount val="8"/>
                <pt idx="0">
                  <v>0</v>
                </pt>
                <pt idx="1">
                  <v>0</v>
                </pt>
                <pt idx="2">
                  <v>0</v>
                </pt>
                <pt idx="3">
                  <v>0</v>
                </pt>
                <pt idx="4">
                  <v>0</v>
                </pt>
                <pt idx="5">
                  <v>0</v>
                </pt>
                <pt idx="6">
                  <v>0</v>
                </pt>
                <pt idx="7">
                  <v>0</v>
                </pt>
              </numCache>
            </numRef>
          </xVal>
          <yVal>
            <numRef>
              <f>'c2定价'!$M$33:$M$40</f>
              <numCache>
                <formatCode>General</formatCode>
                <ptCount val="8"/>
                <pt idx="0">
                  <v>0</v>
                </pt>
                <pt idx="1">
                  <v>0</v>
                </pt>
                <pt idx="2">
                  <v>0</v>
                </pt>
                <pt idx="3">
                  <v>0</v>
                </pt>
                <pt idx="4">
                  <v>0</v>
                </pt>
                <pt idx="5">
                  <v>0</v>
                </pt>
                <pt idx="6">
                  <v>0</v>
                </pt>
                <pt idx="7">
                  <v>0</v>
                </pt>
              </numCache>
            </numRef>
          </yVal>
          <smooth val="0"/>
        </ser>
        <dLbls>
          <showLegendKey val="0"/>
          <showVal val="0"/>
          <showCatName val="0"/>
          <showSerName val="0"/>
          <showPercent val="0"/>
          <showBubbleSize val="0"/>
        </dLbls>
        <axId val="188950379"/>
        <axId val="931646328"/>
      </scatterChart>
      <valAx>
        <axId val="188950379"/>
        <scaling>
          <orientation val="minMax"/>
        </scaling>
        <delete val="0"/>
        <axPos val="b"/>
        <majorGridlines>
          <spPr>
            <a:l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931646328"/>
        <crosses val="autoZero"/>
        <crossBetween val="midCat"/>
      </valAx>
      <valAx>
        <axId val="931646328"/>
        <scaling>
          <orientation val="minMax"/>
        </scaling>
        <delete val="0"/>
        <axPos val="l"/>
        <majorGridlines>
          <spPr>
            <a:l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188950379"/>
        <crosses val="autoZero"/>
        <crossBetween val="midCat"/>
      </valAx>
    </plotArea>
    <plotVisOnly val="1"/>
    <dispBlanksAs val="gap"/>
  </chart>
  <spPr>
    <a:solidFill>
      <a:schemeClr val="bg1"/>
    </a:solidFill>
    <a:ln w="9525" cap="flat" cmpd="sng" algn="ctr">
      <a:solidFill>
        <a:schemeClr val="tx1">
          <a:lumMod val="15000"/>
          <a:lumOff val="85000"/>
        </a:schemeClr>
      </a:solidFill>
      <a:prstDash val="solid"/>
      <a:round/>
    </a:ln>
  </spPr>
</chartSpace>
</file>

<file path=xl/charts/chart51.xml><?xml version="1.0" encoding="utf-8"?>
<chartSpace xmlns:a="http://schemas.openxmlformats.org/drawingml/2006/main" xmlns="http://schemas.openxmlformats.org/drawingml/2006/chart">
  <chart>
    <plotArea>
      <layout/>
      <scatterChart>
        <scatterStyle val="lineMarker"/>
        <varyColors val="0"/>
        <ser>
          <idx val="0"/>
          <order val="0"/>
          <tx>
            <v>第一期</v>
          </tx>
          <spPr>
            <a:ln w="25400" cap="rnd" cmpd="sng" algn="ctr">
              <a:noFill/>
              <a:prstDash val="solid"/>
              <a:round/>
            </a:ln>
          </spPr>
          <marker>
            <symbol val="circle"/>
            <size val="5"/>
            <spPr>
              <a:solidFill>
                <a:schemeClr val="accent1"/>
              </a:solidFill>
              <a:ln w="9525" cap="flat" cmpd="sng" algn="ctr">
                <a:solidFill>
                  <a:schemeClr val="accent1"/>
                </a:solidFill>
                <a:prstDash val="solid"/>
                <a:round/>
              </a:ln>
            </spPr>
          </marker>
          <trendline>
            <spPr>
              <a:ln w="19050" cap="rnd" cmpd="sng" algn="ctr">
                <a:solidFill>
                  <a:schemeClr val="accent1"/>
                </a:solidFill>
                <a:prstDash val="sysDot"/>
                <a:round/>
              </a:ln>
            </spPr>
            <trendlineType val="linear"/>
            <dispRSqr val="0"/>
            <dispEq val="0"/>
          </trendline>
          <xVal>
            <numRef>
              <f>'c3定价'!$C$3:$C$22</f>
              <numCache>
                <formatCode>#,##0</formatCode>
                <ptCount val="20"/>
                <pt idx="0">
                  <v>0</v>
                </pt>
                <pt idx="2">
                  <v>0</v>
                </pt>
                <pt idx="3">
                  <v>0</v>
                </pt>
                <pt idx="4">
                  <v>0</v>
                </pt>
                <pt idx="5">
                  <v>0</v>
                </pt>
                <pt idx="6">
                  <v>0</v>
                </pt>
                <pt idx="7">
                  <v>0</v>
                </pt>
                <pt idx="8">
                  <v>0</v>
                </pt>
                <pt idx="9">
                  <v>0</v>
                </pt>
                <pt idx="10">
                  <v>0</v>
                </pt>
                <pt idx="11">
                  <v>0</v>
                </pt>
                <pt idx="12">
                  <v>0</v>
                </pt>
                <pt idx="13">
                  <v>0</v>
                </pt>
                <pt idx="14">
                  <v>0</v>
                </pt>
                <pt idx="15">
                  <v>0</v>
                </pt>
                <pt idx="16">
                  <v>0</v>
                </pt>
              </numCache>
            </numRef>
          </xVal>
          <yVal>
            <numRef>
              <f>'c3定价'!$B$3:$B$22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yVal>
          <smooth val="0"/>
        </ser>
        <ser>
          <idx val="1"/>
          <order val="1"/>
          <tx>
            <v>第二期</v>
          </tx>
          <spPr>
            <a:ln w="25400" cap="rnd" cmpd="sng" algn="ctr">
              <a:noFill/>
              <a:prstDash val="solid"/>
              <a:round/>
            </a:ln>
          </spPr>
          <marker>
            <symbol val="circle"/>
            <size val="5"/>
            <spPr>
              <a:solidFill>
                <a:schemeClr val="accent2"/>
              </a:solidFill>
              <a:ln w="9525" cap="flat" cmpd="sng" algn="ctr">
                <a:solidFill>
                  <a:schemeClr val="accent2"/>
                </a:solidFill>
                <a:prstDash val="solid"/>
                <a:round/>
              </a:ln>
            </spPr>
          </marker>
          <xVal>
            <numRef>
              <f>'c3定价'!$E$3:$E$22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xVal>
          <yVal>
            <numRef>
              <f>'c3定价'!$D$3:$D$22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yVal>
          <smooth val="0"/>
        </ser>
        <ser>
          <idx val="2"/>
          <order val="2"/>
          <tx>
            <v>第三期</v>
          </tx>
          <spPr>
            <a:ln w="25400" cap="rnd" cmpd="sng" algn="ctr">
              <a:noFill/>
              <a:prstDash val="solid"/>
              <a:round/>
            </a:ln>
          </spPr>
          <marker>
            <symbol val="circle"/>
            <size val="5"/>
            <spPr>
              <a:solidFill>
                <a:schemeClr val="accent3"/>
              </a:solidFill>
              <a:ln w="9525" cap="flat" cmpd="sng" algn="ctr">
                <a:solidFill>
                  <a:schemeClr val="accent3"/>
                </a:solidFill>
                <a:prstDash val="solid"/>
                <a:round/>
              </a:ln>
            </spPr>
          </marker>
          <trendline>
            <spPr>
              <a:ln w="19050" cap="rnd" cmpd="sng" algn="ctr">
                <a:solidFill>
                  <a:schemeClr val="accent3"/>
                </a:solidFill>
                <a:prstDash val="sysDot"/>
                <a:round/>
              </a:ln>
            </spPr>
            <trendlineType val="linear"/>
            <dispRSqr val="0"/>
            <dispEq val="0"/>
          </trendline>
          <xVal>
            <numRef>
              <f>'c3定价'!$G$3:$G$22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xVal>
          <yVal>
            <numRef>
              <f>'c3定价'!$F$3:$F$22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yVal>
          <smooth val="0"/>
        </ser>
        <ser>
          <idx val="3"/>
          <order val="3"/>
          <tx>
            <v>第四期</v>
          </tx>
          <spPr>
            <a:ln w="25400" cap="rnd" cmpd="sng" algn="ctr">
              <a:noFill/>
              <a:prstDash val="solid"/>
              <a:round/>
            </a:ln>
          </spPr>
          <marker>
            <symbol val="circle"/>
            <size val="5"/>
            <spPr>
              <a:solidFill>
                <a:schemeClr val="accent4"/>
              </a:solidFill>
              <a:ln w="9525" cap="flat" cmpd="sng" algn="ctr">
                <a:solidFill>
                  <a:schemeClr val="accent4"/>
                </a:solidFill>
                <a:prstDash val="solid"/>
                <a:round/>
              </a:ln>
            </spPr>
          </marker>
          <trendline>
            <spPr>
              <a:ln w="19050" cap="rnd" cmpd="sng" algn="ctr">
                <a:solidFill>
                  <a:schemeClr val="accent4"/>
                </a:solidFill>
                <a:prstDash val="sysDot"/>
                <a:round/>
              </a:ln>
            </spPr>
            <trendlineType val="linear"/>
            <dispRSqr val="0"/>
            <dispEq val="0"/>
          </trendline>
          <xVal>
            <numRef>
              <f>'c3定价'!$I$3:$I$22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xVal>
          <yVal>
            <numRef>
              <f>'c3定价'!$H$3:$H$22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yVal>
          <smooth val="0"/>
        </ser>
        <ser>
          <idx val="4"/>
          <order val="4"/>
          <tx>
            <v>第五期</v>
          </tx>
          <spPr>
            <a:ln w="25400" cap="rnd" cmpd="sng" algn="ctr">
              <a:noFill/>
              <a:prstDash val="solid"/>
              <a:round/>
            </a:ln>
          </spPr>
          <marker>
            <symbol val="circle"/>
            <size val="5"/>
            <spPr>
              <a:solidFill>
                <a:schemeClr val="accent5"/>
              </a:solidFill>
              <a:ln w="9525" cap="flat" cmpd="sng" algn="ctr">
                <a:solidFill>
                  <a:schemeClr val="accent5"/>
                </a:solidFill>
                <a:prstDash val="solid"/>
                <a:round/>
              </a:ln>
            </spPr>
          </marker>
          <trendline>
            <spPr>
              <a:ln w="19050" cap="rnd" cmpd="sng" algn="ctr">
                <a:solidFill>
                  <a:schemeClr val="accent5"/>
                </a:solidFill>
                <a:prstDash val="sysDot"/>
                <a:round/>
              </a:ln>
            </spPr>
            <trendlineType val="linear"/>
            <dispRSqr val="0"/>
            <dispEq val="0"/>
          </trendline>
          <xVal>
            <numRef>
              <f>'c3定价'!$K$3:$K$22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xVal>
          <yVal>
            <numRef>
              <f>'c3定价'!$J$3:$J$22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yVal>
          <smooth val="0"/>
        </ser>
        <ser>
          <idx val="5"/>
          <order val="5"/>
          <tx>
            <v>第六期</v>
          </tx>
          <spPr>
            <a:ln w="25400" cap="rnd" cmpd="sng" algn="ctr">
              <a:noFill/>
              <a:prstDash val="solid"/>
              <a:round/>
            </a:ln>
          </spPr>
          <marker>
            <symbol val="circle"/>
            <size val="5"/>
            <spPr>
              <a:solidFill>
                <a:schemeClr val="accent6"/>
              </a:solidFill>
              <a:ln w="9525" cap="flat" cmpd="sng" algn="ctr">
                <a:solidFill>
                  <a:schemeClr val="accent6"/>
                </a:solidFill>
                <a:prstDash val="solid"/>
                <a:round/>
              </a:ln>
            </spPr>
          </marker>
          <trendline>
            <spPr>
              <a:ln w="19050" cap="rnd" cmpd="sng" algn="ctr">
                <a:solidFill>
                  <a:schemeClr val="accent6"/>
                </a:solidFill>
                <a:prstDash val="sysDot"/>
                <a:round/>
              </a:ln>
            </spPr>
            <trendlineType val="linear"/>
            <dispRSqr val="0"/>
            <dispEq val="0"/>
          </trendline>
          <xVal>
            <numRef>
              <f>'c3定价'!$M$3:$M$22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xVal>
          <yVal>
            <numRef>
              <f>'c3定价'!$L$3:$L$22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yVal>
          <smooth val="0"/>
        </ser>
        <ser>
          <idx val="6"/>
          <order val="6"/>
          <tx>
            <v>第七期</v>
          </tx>
          <spPr>
            <a:ln w="25400" cap="rnd" cmpd="sng" algn="ctr">
              <a:noFill/>
              <a:prstDash val="solid"/>
              <a:round/>
            </a:ln>
          </spPr>
          <marker>
            <symbol val="circle"/>
            <size val="5"/>
            <spPr>
              <a:solidFill>
                <a:schemeClr val="accent1">
                  <a:lumMod val="60000"/>
                </a:schemeClr>
              </a:solidFill>
              <a:ln w="9525" cap="flat" cmpd="sng" algn="ctr">
                <a:solidFill>
                  <a:schemeClr val="accent1">
                    <a:lumMod val="60000"/>
                  </a:schemeClr>
                </a:solidFill>
                <a:prstDash val="solid"/>
                <a:round/>
              </a:ln>
            </spPr>
          </marker>
          <xVal>
            <numRef>
              <f>'c3定价'!$O$3:$O$22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xVal>
          <yVal>
            <numRef>
              <f>'c3定价'!$N$3:$N$22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yVal>
          <smooth val="0"/>
        </ser>
        <ser>
          <idx val="7"/>
          <order val="7"/>
          <tx>
            <v>第八期</v>
          </tx>
          <spPr>
            <a:ln w="25400" cap="rnd" cmpd="sng" algn="ctr">
              <a:noFill/>
              <a:prstDash val="solid"/>
              <a:round/>
            </a:ln>
          </spPr>
          <marker>
            <symbol val="circle"/>
            <size val="5"/>
            <spPr>
              <a:solidFill>
                <a:schemeClr val="accent2">
                  <a:lumMod val="60000"/>
                </a:schemeClr>
              </a:solidFill>
              <a:ln w="9525" cap="flat" cmpd="sng" algn="ctr">
                <a:solidFill>
                  <a:schemeClr val="accent2">
                    <a:lumMod val="60000"/>
                  </a:schemeClr>
                </a:solidFill>
                <a:prstDash val="solid"/>
                <a:round/>
              </a:ln>
            </spPr>
          </marker>
          <xVal>
            <numRef>
              <f>'c3定价'!$Q$3:$Q$22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xVal>
          <yVal>
            <numRef>
              <f>'c3定价'!$P$3:$P$22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yVal>
          <smooth val="0"/>
        </ser>
        <dLbls>
          <showLegendKey val="0"/>
          <showVal val="0"/>
          <showCatName val="0"/>
          <showSerName val="0"/>
          <showPercent val="0"/>
          <showBubbleSize val="0"/>
        </dLbls>
        <axId val="371920802"/>
        <axId val="437880977"/>
      </scatterChart>
      <valAx>
        <axId val="371920802"/>
        <scaling>
          <orientation val="minMax"/>
          <min val="8500"/>
        </scaling>
        <delete val="0"/>
        <axPos val="b"/>
        <majorGridlines>
          <spPr>
            <a:ln w="9525" cap="flat" cmpd="sng" algn="ctr">
              <a:solidFill>
                <a:schemeClr val="tx1">
                  <a:lumMod val="15000"/>
                  <a:lumOff val="85000"/>
                </a:schemeClr>
              </a:solidFill>
              <a:prstDash val="solid"/>
              <a:round/>
            </a:ln>
          </spPr>
        </majorGridlines>
        <numFmt formatCode="#,##0"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437880977"/>
        <crosses val="autoZero"/>
        <crossBetween val="midCat"/>
      </valAx>
      <valAx>
        <axId val="437880977"/>
        <scaling>
          <orientation val="minMax"/>
        </scaling>
        <delete val="0"/>
        <axPos val="l"/>
        <majorGridlines>
          <spPr>
            <a:ln w="9525" cap="flat" cmpd="sng" algn="ctr">
              <a:solidFill>
                <a:schemeClr val="tx1">
                  <a:lumMod val="15000"/>
                  <a:lumOff val="85000"/>
                </a:schemeClr>
              </a:solidFill>
              <a:prstDash val="solid"/>
              <a:round/>
            </a:ln>
          </spPr>
        </majorGridlines>
        <numFmt formatCode="#,##0"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371920802"/>
        <crosses val="autoZero"/>
        <crossBetween val="midCat"/>
      </valAx>
    </plotArea>
    <legend>
      <legendPos val="r"/>
      <overlay val="0"/>
      <spPr>
        <a:noFill/>
        <a:ln>
          <a:noFill/>
          <a:prstDash val="solid"/>
        </a:ln>
      </spPr>
      <txPr>
        <a:bodyPr rot="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legend>
    <plotVisOnly val="1"/>
    <dispBlanksAs val="gap"/>
  </chart>
  <spPr>
    <a:solidFill>
      <a:schemeClr val="bg1"/>
    </a:solidFill>
    <a:ln w="9525" cap="flat" cmpd="sng" algn="ctr">
      <a:solidFill>
        <a:schemeClr val="tx1">
          <a:lumMod val="15000"/>
          <a:lumOff val="85000"/>
        </a:schemeClr>
      </a:solidFill>
      <a:prstDash val="solid"/>
      <a:round/>
    </a:ln>
  </spPr>
</chartSpace>
</file>

<file path=xl/charts/chart52.xml><?xml version="1.0" encoding="utf-8"?>
<chartSpace xmlns:a="http://schemas.openxmlformats.org/drawingml/2006/main" xmlns="http://schemas.openxmlformats.org/drawingml/2006/chart">
  <chart>
    <title>
      <tx>
        <rich>
          <a:bodyPr/>
          <a:p>
            <a:r>
              <a:t>None</a:t>
            </a:r>
          </a:p>
        </rich>
      </tx>
      <overlay val="0"/>
      <spPr>
        <a:noFill/>
        <a:ln>
          <a:noFill/>
          <a:prstDash val="solid"/>
        </a:ln>
      </spPr>
      <txPr>
        <a:bodyPr rot="0" spcFirstLastPara="1" vertOverflow="ellipsis" vert="horz" wrap="square" anchor="ctr" anchorCtr="1"/>
        <a:lstStyle/>
        <a:p>
          <a:pPr>
            <a:defRPr lang="zh-CN" sz="1400" b="0" i="0" strike="noStrike" kern="1200" spc="0" baseline="0">
              <a:solidFill>
                <a:schemeClr val="tx1">
                  <a:lumMod val="65000"/>
                  <a:lumOff val="35000"/>
                </a:schemeClr>
              </a:solidFill>
              <a:latin typeface="+mn-lt"/>
              <a:ea typeface="+mn-ea"/>
              <a:cs typeface="+mn-cs"/>
            </a:defRPr>
          </a:pPr>
          <a:r>
            <a:t>None</a:t>
          </a:r>
          <a:endParaRPr lang="zh-CN"/>
        </a:p>
      </txPr>
    </title>
    <plotArea>
      <layout/>
      <scatterChart>
        <scatterStyle val="lineMarker"/>
        <varyColors val="0"/>
        <ser>
          <idx val="0"/>
          <order val="0"/>
          <spPr>
            <a:ln w="19050" cap="rnd" cmpd="sng" algn="ctr">
              <a:solidFill>
                <a:schemeClr val="accent1"/>
              </a:solidFill>
              <a:prstDash val="solid"/>
              <a:round/>
            </a:ln>
          </spPr>
          <marker>
            <symbol val="circle"/>
            <size val="5"/>
            <spPr>
              <a:solidFill>
                <a:schemeClr val="accent1"/>
              </a:solidFill>
              <a:ln w="9525" cap="flat" cmpd="sng" algn="ctr">
                <a:solidFill>
                  <a:schemeClr val="accent1"/>
                </a:solidFill>
                <a:prstDash val="solid"/>
                <a:round/>
              </a:ln>
            </spPr>
          </marker>
          <trendline>
            <spPr>
              <a:ln w="19050" cap="rnd" cmpd="sng" algn="ctr">
                <a:solidFill>
                  <a:schemeClr val="accent1"/>
                </a:solidFill>
                <a:prstDash val="sysDot"/>
                <a:round/>
              </a:ln>
            </spPr>
            <trendlineType val="linear"/>
            <dispRSqr val="0"/>
            <dispEq val="1"/>
            <trendlineLbl>
              <layout>
                <manualLayout>
                  <wMode val="factor"/>
                  <hMode val="factor"/>
                  <x val="-0.652291338582677"/>
                  <y val="-0.784128649278403"/>
                </manualLayout>
              </layout>
              <numFmt formatCode="General" sourceLinked="0"/>
              <spPr>
                <a:noFill/>
                <a:ln>
                  <a:noFill/>
                  <a:prstDash val="solid"/>
                </a:ln>
              </spPr>
              <txPr>
                <a:bodyPr rot="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trendlineLbl>
          </trendline>
          <xVal>
            <numRef>
              <f>'c3定价'!$B$53:$B$61</f>
              <numCache>
                <formatCode>General</formatCode>
                <ptCount val="9"/>
                <pt idx="0">
                  <v>0</v>
                </pt>
                <pt idx="1">
                  <v>0</v>
                </pt>
                <pt idx="2">
                  <v>0</v>
                </pt>
                <pt idx="3">
                  <v>0</v>
                </pt>
                <pt idx="4">
                  <v>0</v>
                </pt>
                <pt idx="5">
                  <v>0</v>
                </pt>
                <pt idx="6">
                  <v>0</v>
                </pt>
                <pt idx="7">
                  <v>0</v>
                </pt>
                <pt idx="8">
                  <v>0</v>
                </pt>
              </numCache>
            </numRef>
          </xVal>
          <yVal>
            <numRef>
              <f>'c3定价'!$C$53:$C$61</f>
              <numCache>
                <formatCode>General</formatCode>
                <ptCount val="9"/>
                <pt idx="0">
                  <v>0</v>
                </pt>
                <pt idx="1">
                  <v>0</v>
                </pt>
                <pt idx="2">
                  <v>0</v>
                </pt>
                <pt idx="3">
                  <v>0</v>
                </pt>
                <pt idx="4">
                  <v>0</v>
                </pt>
                <pt idx="5">
                  <v>0</v>
                </pt>
                <pt idx="6">
                  <v>0</v>
                </pt>
                <pt idx="7">
                  <v>0</v>
                </pt>
                <pt idx="8">
                  <v>0</v>
                </pt>
              </numCache>
            </numRef>
          </yVal>
          <smooth val="0"/>
        </ser>
        <dLbls>
          <showLegendKey val="0"/>
          <showVal val="0"/>
          <showCatName val="0"/>
          <showSerName val="0"/>
          <showPercent val="0"/>
          <showBubbleSize val="0"/>
        </dLbls>
        <axId val="212256663"/>
        <axId val="576630997"/>
      </scatterChart>
      <valAx>
        <axId val="212256663"/>
        <scaling>
          <orientation val="minMax"/>
        </scaling>
        <delete val="0"/>
        <axPos val="b"/>
        <majorGridlines>
          <spPr>
            <a:l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576630997"/>
        <crosses val="autoZero"/>
        <crossBetween val="midCat"/>
      </valAx>
      <valAx>
        <axId val="576630997"/>
        <scaling>
          <orientation val="minMax"/>
        </scaling>
        <delete val="0"/>
        <axPos val="l"/>
        <majorGridlines>
          <spPr>
            <a:l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212256663"/>
        <crosses val="autoZero"/>
        <crossBetween val="midCat"/>
      </valAx>
    </plotArea>
    <plotVisOnly val="1"/>
    <dispBlanksAs val="gap"/>
  </chart>
  <spPr>
    <a:solidFill>
      <a:schemeClr val="bg1"/>
    </a:solidFill>
    <a:ln w="9525" cap="flat" cmpd="sng" algn="ctr">
      <a:solidFill>
        <a:schemeClr val="tx1">
          <a:lumMod val="15000"/>
          <a:lumOff val="85000"/>
        </a:schemeClr>
      </a:solidFill>
      <a:prstDash val="solid"/>
      <a:round/>
    </a:ln>
  </spPr>
</chartSpace>
</file>

<file path=xl/charts/chart53.xml><?xml version="1.0" encoding="utf-8"?>
<chartSpace xmlns:a="http://schemas.openxmlformats.org/drawingml/2006/main" xmlns="http://schemas.openxmlformats.org/drawingml/2006/chart">
  <chart>
    <title>
      <tx>
        <rich>
          <a:bodyPr/>
          <a:p>
            <a:r>
              <a:t>None</a:t>
            </a:r>
          </a:p>
        </rich>
      </tx>
      <overlay val="0"/>
      <spPr>
        <a:noFill/>
        <a:ln>
          <a:noFill/>
          <a:prstDash val="solid"/>
        </a:ln>
      </spPr>
      <txPr>
        <a:bodyPr rot="0" spcFirstLastPara="1" vertOverflow="ellipsis" vert="horz" wrap="square" anchor="ctr" anchorCtr="1"/>
        <a:lstStyle/>
        <a:p>
          <a:pPr>
            <a:defRPr lang="zh-CN" sz="1400" b="0" i="0" strike="noStrike" kern="1200" spc="0" baseline="0">
              <a:solidFill>
                <a:schemeClr val="tx1">
                  <a:lumMod val="65000"/>
                  <a:lumOff val="35000"/>
                </a:schemeClr>
              </a:solidFill>
              <a:latin typeface="+mn-lt"/>
              <a:ea typeface="+mn-ea"/>
              <a:cs typeface="+mn-cs"/>
            </a:defRPr>
          </a:pPr>
          <a:r>
            <a:t>None</a:t>
          </a:r>
          <a:endParaRPr lang="zh-CN"/>
        </a:p>
      </txPr>
    </title>
    <plotArea>
      <layout/>
      <scatterChart>
        <scatterStyle val="lineMarker"/>
        <varyColors val="0"/>
        <ser>
          <idx val="0"/>
          <order val="0"/>
          <spPr>
            <a:ln w="19050" cap="rnd" cmpd="sng" algn="ctr">
              <a:solidFill>
                <a:schemeClr val="accent1"/>
              </a:solidFill>
              <a:prstDash val="solid"/>
              <a:round/>
            </a:ln>
          </spPr>
          <marker>
            <symbol val="circle"/>
            <size val="5"/>
            <spPr>
              <a:solidFill>
                <a:schemeClr val="accent1"/>
              </a:solidFill>
              <a:ln w="9525" cap="flat" cmpd="sng" algn="ctr">
                <a:solidFill>
                  <a:schemeClr val="accent1"/>
                </a:solidFill>
                <a:prstDash val="solid"/>
                <a:round/>
              </a:ln>
            </spPr>
          </marker>
          <trendline>
            <spPr>
              <a:ln w="19050" cap="rnd" cmpd="sng" algn="ctr">
                <a:solidFill>
                  <a:schemeClr val="accent1"/>
                </a:solidFill>
                <a:prstDash val="sysDot"/>
                <a:round/>
              </a:ln>
            </spPr>
            <trendlineType val="linear"/>
            <dispRSqr val="0"/>
            <dispEq val="1"/>
            <trendlineLbl>
              <layout>
                <manualLayout>
                  <wMode val="factor"/>
                  <hMode val="factor"/>
                  <x val="-0.706763779527559"/>
                  <y val="-0.788703812912553"/>
                </manualLayout>
              </layout>
              <numFmt formatCode="General" sourceLinked="0"/>
              <spPr>
                <a:noFill/>
                <a:ln>
                  <a:noFill/>
                  <a:prstDash val="solid"/>
                </a:ln>
              </spPr>
              <txPr>
                <a:bodyPr rot="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trendlineLbl>
          </trendline>
          <xVal>
            <numRef>
              <f>'c3定价'!$A$53:$A$61</f>
              <numCache>
                <formatCode>General</formatCode>
                <ptCount val="9"/>
                <pt idx="0">
                  <v>0</v>
                </pt>
                <pt idx="1">
                  <v>1</v>
                </pt>
                <pt idx="2">
                  <v>2</v>
                </pt>
                <pt idx="3">
                  <v>3</v>
                </pt>
                <pt idx="4">
                  <v>4</v>
                </pt>
                <pt idx="5">
                  <v>5</v>
                </pt>
                <pt idx="6">
                  <v>6</v>
                </pt>
                <pt idx="7">
                  <v>7</v>
                </pt>
                <pt idx="8">
                  <v>8</v>
                </pt>
              </numCache>
            </numRef>
          </xVal>
          <yVal>
            <numRef>
              <f>'c3定价'!$B$53:$B$61</f>
              <numCache>
                <formatCode>General</formatCode>
                <ptCount val="9"/>
                <pt idx="0">
                  <v>0</v>
                </pt>
                <pt idx="1">
                  <v>0</v>
                </pt>
                <pt idx="2">
                  <v>0</v>
                </pt>
                <pt idx="3">
                  <v>0</v>
                </pt>
                <pt idx="4">
                  <v>0</v>
                </pt>
                <pt idx="5">
                  <v>0</v>
                </pt>
                <pt idx="6">
                  <v>0</v>
                </pt>
                <pt idx="7">
                  <v>0</v>
                </pt>
                <pt idx="8">
                  <v>0</v>
                </pt>
              </numCache>
            </numRef>
          </yVal>
          <smooth val="0"/>
        </ser>
        <dLbls>
          <showLegendKey val="0"/>
          <showVal val="0"/>
          <showCatName val="0"/>
          <showSerName val="0"/>
          <showPercent val="0"/>
          <showBubbleSize val="0"/>
        </dLbls>
        <axId val="124000792"/>
        <axId val="432537739"/>
      </scatterChart>
      <valAx>
        <axId val="124000792"/>
        <scaling>
          <orientation val="minMax"/>
        </scaling>
        <delete val="0"/>
        <axPos val="b"/>
        <majorGridlines>
          <spPr>
            <a:l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432537739"/>
        <crosses val="autoZero"/>
        <crossBetween val="midCat"/>
      </valAx>
      <valAx>
        <axId val="432537739"/>
        <scaling>
          <orientation val="minMax"/>
        </scaling>
        <delete val="0"/>
        <axPos val="l"/>
        <majorGridlines>
          <spPr>
            <a:l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124000792"/>
        <crosses val="autoZero"/>
        <crossBetween val="midCat"/>
      </valAx>
    </plotArea>
    <plotVisOnly val="1"/>
    <dispBlanksAs val="gap"/>
  </chart>
  <spPr>
    <a:solidFill>
      <a:schemeClr val="bg1"/>
    </a:solidFill>
    <a:ln w="9525" cap="flat" cmpd="sng" algn="ctr">
      <a:solidFill>
        <a:schemeClr val="tx1">
          <a:lumMod val="15000"/>
          <a:lumOff val="85000"/>
        </a:schemeClr>
      </a:solidFill>
      <a:prstDash val="solid"/>
      <a:round/>
    </a:ln>
  </spPr>
</chartSpace>
</file>

<file path=xl/charts/chart54.xml><?xml version="1.0" encoding="utf-8"?>
<chartSpace xmlns:a="http://schemas.openxmlformats.org/drawingml/2006/main" xmlns="http://schemas.openxmlformats.org/drawingml/2006/chart">
  <chart>
    <title>
      <tx>
        <rich>
          <a:bodyPr rot="0" spcFirstLastPara="1" vertOverflow="ellipsis" vert="horz" wrap="square" anchor="ctr" anchorCtr="1"/>
          <a:lstStyle/>
          <a:p>
            <a:pPr>
              <a:defRPr lang="zh-CN" sz="1400" b="0" i="0" strike="noStrike" kern="1200" spc="0" baseline="0">
                <a:solidFill>
                  <a:schemeClr val="tx1">
                    <a:lumMod val="65000"/>
                    <a:lumOff val="35000"/>
                  </a:schemeClr>
                </a:solidFill>
                <a:latin typeface="+mn-lt"/>
                <a:ea typeface="+mn-ea"/>
                <a:cs typeface="+mn-cs"/>
              </a:defRPr>
            </a:pPr>
            <a:r>
              <a:rPr lang="zh-CN" altLang="zh-CN" sz="1800" b="0" i="0" baseline="0">
                <effectLst/>
              </a:rPr>
              <a:t>需求增长趋势</a:t>
            </a:r>
            <a:endParaRPr lang="zh-CN" altLang="zh-CN" sz="1800" b="0" i="0" strike="noStrike" baseline="0">
              <a:solidFill>
                <a:srgbClr val="333333"/>
              </a:solidFill>
              <effectLst/>
              <a:latin typeface="宋体" panose="02010600030101010101" pitchFamily="7" charset="-122"/>
              <a:ea typeface="宋体" panose="02010600030101010101" pitchFamily="7" charset="-122"/>
              <a:cs typeface="宋体" panose="02010600030101010101" pitchFamily="7" charset="-122"/>
            </a:endParaRPr>
          </a:p>
        </rich>
      </tx>
      <overlay val="0"/>
      <spPr>
        <a:noFill/>
        <a:ln>
          <a:noFill/>
          <a:prstDash val="solid"/>
        </a:ln>
      </spPr>
    </title>
    <plotArea>
      <layout/>
      <scatterChart>
        <scatterStyle val="lineMarker"/>
        <varyColors val="0"/>
        <ser>
          <idx val="0"/>
          <order val="0"/>
          <spPr>
            <a:ln w="19050" cap="rnd" cmpd="sng" algn="ctr">
              <a:solidFill>
                <a:schemeClr val="accent1"/>
              </a:solidFill>
              <a:prstDash val="solid"/>
              <a:round/>
            </a:ln>
          </spPr>
          <marker>
            <symbol val="circle"/>
            <size val="5"/>
            <spPr>
              <a:solidFill>
                <a:schemeClr val="accent1"/>
              </a:solidFill>
              <a:ln w="9525" cap="flat" cmpd="sng" algn="ctr">
                <a:solidFill>
                  <a:schemeClr val="accent1"/>
                </a:solidFill>
                <a:prstDash val="solid"/>
                <a:round/>
              </a:ln>
            </spPr>
          </marker>
          <xVal>
            <numRef>
              <f>'c3定价'!$K$33:$K$40</f>
              <numCache>
                <formatCode>General</formatCode>
                <ptCount val="8"/>
                <pt idx="0">
                  <v>1</v>
                </pt>
                <pt idx="1">
                  <v>2</v>
                </pt>
                <pt idx="2">
                  <v>3</v>
                </pt>
                <pt idx="3">
                  <v>4</v>
                </pt>
                <pt idx="4">
                  <v>5</v>
                </pt>
                <pt idx="5">
                  <v>6</v>
                </pt>
                <pt idx="6">
                  <v>7</v>
                </pt>
                <pt idx="7">
                  <v>8</v>
                </pt>
              </numCache>
            </numRef>
          </xVal>
          <yVal>
            <numRef>
              <f>'c3定价'!$L$33:$L$40</f>
              <numCache>
                <formatCode>General</formatCode>
                <ptCount val="8"/>
                <pt idx="0">
                  <v>0</v>
                </pt>
                <pt idx="1">
                  <v>0</v>
                </pt>
                <pt idx="2">
                  <v>0</v>
                </pt>
                <pt idx="3">
                  <v>0</v>
                </pt>
                <pt idx="4">
                  <v>0</v>
                </pt>
                <pt idx="5">
                  <v>0</v>
                </pt>
                <pt idx="6">
                  <v>0</v>
                </pt>
                <pt idx="7">
                  <v>0</v>
                </pt>
              </numCache>
            </numRef>
          </yVal>
          <smooth val="0"/>
        </ser>
        <dLbls>
          <showLegendKey val="0"/>
          <showVal val="0"/>
          <showCatName val="0"/>
          <showSerName val="0"/>
          <showPercent val="0"/>
          <showBubbleSize val="0"/>
        </dLbls>
        <axId val="637779066"/>
        <axId val="482687076"/>
      </scatterChart>
      <valAx>
        <axId val="637779066"/>
        <scaling>
          <orientation val="minMax"/>
        </scaling>
        <delete val="0"/>
        <axPos val="b"/>
        <majorGridlines>
          <spPr>
            <a:l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482687076"/>
        <crosses val="autoZero"/>
        <crossBetween val="midCat"/>
      </valAx>
      <valAx>
        <axId val="482687076"/>
        <scaling>
          <orientation val="minMax"/>
        </scaling>
        <delete val="0"/>
        <axPos val="l"/>
        <majorGridlines>
          <spPr>
            <a:l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637779066"/>
        <crosses val="autoZero"/>
        <crossBetween val="midCat"/>
      </valAx>
    </plotArea>
    <plotVisOnly val="1"/>
    <dispBlanksAs val="gap"/>
  </chart>
  <spPr>
    <a:solidFill>
      <a:schemeClr val="bg1"/>
    </a:solidFill>
    <a:ln w="9525" cap="flat" cmpd="sng" algn="ctr">
      <a:solidFill>
        <a:schemeClr val="tx1">
          <a:lumMod val="15000"/>
          <a:lumOff val="85000"/>
        </a:schemeClr>
      </a:solidFill>
      <a:prstDash val="solid"/>
      <a:round/>
    </a:ln>
  </spPr>
</chartSpace>
</file>

<file path=xl/charts/chart55.xml><?xml version="1.0" encoding="utf-8"?>
<chartSpace xmlns:a="http://schemas.openxmlformats.org/drawingml/2006/main" xmlns="http://schemas.openxmlformats.org/drawingml/2006/chart">
  <chart>
    <title>
      <tx>
        <rich>
          <a:bodyPr rot="0" spcFirstLastPara="1" vertOverflow="ellipsis" vert="horz" wrap="square" anchor="ctr" anchorCtr="1"/>
          <a:lstStyle/>
          <a:p>
            <a:pPr>
              <a:defRPr lang="zh-CN" sz="1400" b="0" i="0" strike="noStrike" kern="1200" spc="0" baseline="0">
                <a:solidFill>
                  <a:schemeClr val="tx1">
                    <a:lumMod val="65000"/>
                    <a:lumOff val="35000"/>
                  </a:schemeClr>
                </a:solidFill>
                <a:latin typeface="+mn-lt"/>
                <a:ea typeface="+mn-ea"/>
                <a:cs typeface="+mn-cs"/>
              </a:defRPr>
            </a:pPr>
            <a:r>
              <a:rPr lang="zh-CN" altLang="en-US"/>
              <a:t>均价曲线</a:t>
            </a:r>
            <a:endParaRPr lang="zh-CN" altLang="en-US" sz="1400" b="0" i="0" strike="noStrike" baseline="0">
              <a:solidFill>
                <a:srgbClr val="333333"/>
              </a:solidFill>
              <a:latin typeface="宋体" panose="02010600030101010101" pitchFamily="7" charset="-122"/>
              <a:ea typeface="宋体" panose="02010600030101010101" pitchFamily="7" charset="-122"/>
              <a:cs typeface="宋体" panose="02010600030101010101" pitchFamily="7" charset="-122"/>
            </a:endParaRPr>
          </a:p>
        </rich>
      </tx>
      <overlay val="0"/>
      <spPr>
        <a:noFill/>
        <a:ln>
          <a:noFill/>
          <a:prstDash val="solid"/>
        </a:ln>
      </spPr>
    </title>
    <plotArea>
      <layout/>
      <scatterChart>
        <scatterStyle val="lineMarker"/>
        <varyColors val="0"/>
        <ser>
          <idx val="0"/>
          <order val="0"/>
          <spPr>
            <a:ln w="28575" cap="rnd" cmpd="sng" algn="ctr">
              <a:noFill/>
              <a:prstDash val="solid"/>
              <a:round/>
            </a:ln>
          </spPr>
          <marker>
            <symbol val="circle"/>
            <size val="5"/>
            <spPr>
              <a:solidFill>
                <a:schemeClr val="accent1"/>
              </a:solidFill>
              <a:ln w="9525" cap="flat" cmpd="sng" algn="ctr">
                <a:solidFill>
                  <a:schemeClr val="accent1"/>
                </a:solidFill>
                <a:prstDash val="solid"/>
                <a:round/>
              </a:ln>
            </spPr>
          </marker>
          <xVal>
            <numRef>
              <f>'c3定价'!$L$33:$L$40</f>
              <numCache>
                <formatCode>General</formatCode>
                <ptCount val="8"/>
                <pt idx="0">
                  <v>0</v>
                </pt>
                <pt idx="1">
                  <v>0</v>
                </pt>
                <pt idx="2">
                  <v>0</v>
                </pt>
                <pt idx="3">
                  <v>0</v>
                </pt>
                <pt idx="4">
                  <v>0</v>
                </pt>
                <pt idx="5">
                  <v>0</v>
                </pt>
                <pt idx="6">
                  <v>0</v>
                </pt>
                <pt idx="7">
                  <v>0</v>
                </pt>
              </numCache>
            </numRef>
          </xVal>
          <yVal>
            <numRef>
              <f>'c3定价'!$M$33:$M$40</f>
              <numCache>
                <formatCode>General</formatCode>
                <ptCount val="8"/>
                <pt idx="0">
                  <v>0</v>
                </pt>
                <pt idx="1">
                  <v>0</v>
                </pt>
                <pt idx="2">
                  <v>0</v>
                </pt>
                <pt idx="3">
                  <v>0</v>
                </pt>
                <pt idx="4">
                  <v>0</v>
                </pt>
                <pt idx="5">
                  <v>0</v>
                </pt>
                <pt idx="6">
                  <v>0</v>
                </pt>
                <pt idx="7">
                  <v>0</v>
                </pt>
              </numCache>
            </numRef>
          </yVal>
          <smooth val="0"/>
        </ser>
        <dLbls>
          <showLegendKey val="0"/>
          <showVal val="0"/>
          <showCatName val="0"/>
          <showSerName val="0"/>
          <showPercent val="0"/>
          <showBubbleSize val="0"/>
        </dLbls>
        <axId val="298242457"/>
        <axId val="765933914"/>
      </scatterChart>
      <valAx>
        <axId val="298242457"/>
        <scaling>
          <orientation val="minMax"/>
        </scaling>
        <delete val="0"/>
        <axPos val="b"/>
        <majorGridlines>
          <spPr>
            <a:l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765933914"/>
        <crosses val="autoZero"/>
        <crossBetween val="midCat"/>
      </valAx>
      <valAx>
        <axId val="765933914"/>
        <scaling>
          <orientation val="minMax"/>
        </scaling>
        <delete val="0"/>
        <axPos val="l"/>
        <majorGridlines>
          <spPr>
            <a:l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298242457"/>
        <crosses val="autoZero"/>
        <crossBetween val="midCat"/>
      </valAx>
    </plotArea>
    <plotVisOnly val="1"/>
    <dispBlanksAs val="gap"/>
  </chart>
  <spPr>
    <a:solidFill>
      <a:schemeClr val="bg1"/>
    </a:solidFill>
    <a:ln w="9525" cap="flat" cmpd="sng" algn="ctr">
      <a:solidFill>
        <a:schemeClr val="tx1">
          <a:lumMod val="15000"/>
          <a:lumOff val="85000"/>
        </a:schemeClr>
      </a:solidFill>
      <a:prstDash val="solid"/>
      <a:round/>
    </a:ln>
  </spPr>
</chartSpace>
</file>

<file path=xl/charts/chart56.xml><?xml version="1.0" encoding="utf-8"?>
<chartSpace xmlns:a="http://schemas.openxmlformats.org/drawingml/2006/main" xmlns="http://schemas.openxmlformats.org/drawingml/2006/chart">
  <chart>
    <plotArea>
      <layout>
        <manualLayout>
          <layoutTarget val="inner"/>
          <xMode val="edge"/>
          <yMode val="edge"/>
          <wMode val="factor"/>
          <hMode val="factor"/>
          <x val="0.0848031496062992"/>
          <y val="0.0509259259259259"/>
          <w val="0.8554120734908141"/>
          <h val="0.841674686497521"/>
        </manualLayout>
      </layout>
      <scatterChart>
        <scatterStyle val="lineMarker"/>
        <varyColors val="0"/>
        <ser>
          <idx val="0"/>
          <order val="0"/>
          <tx>
            <v>第一期</v>
          </tx>
          <spPr>
            <a:ln w="25400" cap="rnd" cmpd="sng" algn="ctr">
              <a:noFill/>
              <a:prstDash val="solid"/>
              <a:round/>
            </a:ln>
          </spPr>
          <marker>
            <symbol val="circle"/>
            <size val="5"/>
            <spPr>
              <a:solidFill>
                <a:schemeClr val="accent1"/>
              </a:solidFill>
              <a:ln w="9525" cap="flat" cmpd="sng" algn="ctr">
                <a:solidFill>
                  <a:schemeClr val="accent1"/>
                </a:solidFill>
                <a:prstDash val="solid"/>
                <a:round/>
              </a:ln>
            </spPr>
          </marker>
          <xVal>
            <numRef>
              <f>'c4定价'!$C$3:$C$22</f>
              <numCache>
                <formatCode>#,##0</formatCode>
                <ptCount val="20"/>
                <pt idx="0">
                  <v>0</v>
                </pt>
                <pt idx="2">
                  <v>0</v>
                </pt>
                <pt idx="3">
                  <v>0</v>
                </pt>
                <pt idx="4">
                  <v>0</v>
                </pt>
                <pt idx="5">
                  <v>0</v>
                </pt>
                <pt idx="6">
                  <v>0</v>
                </pt>
                <pt idx="7">
                  <v>0</v>
                </pt>
                <pt idx="8">
                  <v>0</v>
                </pt>
                <pt idx="9">
                  <v>0</v>
                </pt>
                <pt idx="10">
                  <v>0</v>
                </pt>
                <pt idx="11">
                  <v>0</v>
                </pt>
                <pt idx="12">
                  <v>0</v>
                </pt>
                <pt idx="13">
                  <v>0</v>
                </pt>
                <pt idx="14">
                  <v>0</v>
                </pt>
                <pt idx="15">
                  <v>0</v>
                </pt>
                <pt idx="16">
                  <v>0</v>
                </pt>
              </numCache>
            </numRef>
          </xVal>
          <yVal>
            <numRef>
              <f>'c4定价'!$B$3:$B$22</f>
              <numCache>
                <formatCode>#,##0</formatCode>
                <ptCount val="20"/>
                <pt idx="0">
                  <v>0</v>
                </pt>
                <pt idx="2">
                  <v>0</v>
                </pt>
                <pt idx="3">
                  <v>0</v>
                </pt>
                <pt idx="4">
                  <v>0</v>
                </pt>
                <pt idx="5">
                  <v>0</v>
                </pt>
                <pt idx="6">
                  <v>0</v>
                </pt>
                <pt idx="7">
                  <v>0</v>
                </pt>
                <pt idx="8">
                  <v>0</v>
                </pt>
                <pt idx="9">
                  <v>0</v>
                </pt>
                <pt idx="10">
                  <v>0</v>
                </pt>
                <pt idx="11">
                  <v>0</v>
                </pt>
                <pt idx="12">
                  <v>0</v>
                </pt>
                <pt idx="13">
                  <v>0</v>
                </pt>
                <pt idx="14">
                  <v>0</v>
                </pt>
                <pt idx="15">
                  <v>0</v>
                </pt>
                <pt idx="16">
                  <v>0</v>
                </pt>
              </numCache>
            </numRef>
          </yVal>
          <smooth val="0"/>
        </ser>
        <ser>
          <idx val="1"/>
          <order val="1"/>
          <tx>
            <v>第二期</v>
          </tx>
          <spPr>
            <a:ln w="25400" cap="rnd" cmpd="sng" algn="ctr">
              <a:noFill/>
              <a:prstDash val="solid"/>
              <a:round/>
            </a:ln>
          </spPr>
          <marker>
            <symbol val="circle"/>
            <size val="5"/>
            <spPr>
              <a:solidFill>
                <a:schemeClr val="accent2"/>
              </a:solidFill>
              <a:ln w="9525" cap="flat" cmpd="sng" algn="ctr">
                <a:solidFill>
                  <a:schemeClr val="accent2"/>
                </a:solidFill>
                <a:prstDash val="solid"/>
                <a:round/>
              </a:ln>
            </spPr>
          </marker>
          <trendline>
            <spPr>
              <a:ln w="19050" cap="rnd" cmpd="sng" algn="ctr">
                <a:solidFill>
                  <a:schemeClr val="accent2"/>
                </a:solidFill>
                <a:prstDash val="sysDot"/>
                <a:round/>
              </a:ln>
            </spPr>
            <trendlineType val="linear"/>
            <dispRSqr val="0"/>
            <dispEq val="0"/>
          </trendline>
          <xVal>
            <numRef>
              <f>'c4定价'!$E$3:$E$22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xVal>
          <yVal>
            <numRef>
              <f>'c4定价'!$D$3:$D$22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yVal>
          <smooth val="0"/>
        </ser>
        <ser>
          <idx val="2"/>
          <order val="2"/>
          <tx>
            <v>第三期</v>
          </tx>
          <spPr>
            <a:ln w="25400" cap="rnd" cmpd="sng" algn="ctr">
              <a:noFill/>
              <a:prstDash val="solid"/>
              <a:round/>
            </a:ln>
          </spPr>
          <marker>
            <symbol val="circle"/>
            <size val="5"/>
            <spPr>
              <a:solidFill>
                <a:schemeClr val="accent3"/>
              </a:solidFill>
              <a:ln w="9525" cap="flat" cmpd="sng" algn="ctr">
                <a:solidFill>
                  <a:schemeClr val="accent3"/>
                </a:solidFill>
                <a:prstDash val="solid"/>
                <a:round/>
              </a:ln>
            </spPr>
          </marker>
          <trendline>
            <spPr>
              <a:ln w="19050" cap="rnd" cmpd="sng" algn="ctr">
                <a:solidFill>
                  <a:schemeClr val="accent3"/>
                </a:solidFill>
                <a:prstDash val="sysDot"/>
                <a:round/>
              </a:ln>
            </spPr>
            <trendlineType val="linear"/>
            <dispRSqr val="0"/>
            <dispEq val="0"/>
          </trendline>
          <xVal>
            <numRef>
              <f>'c4定价'!$G$3:$G$22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xVal>
          <yVal>
            <numRef>
              <f>'c4定价'!$F$3:$F$22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yVal>
          <smooth val="0"/>
        </ser>
        <ser>
          <idx val="3"/>
          <order val="3"/>
          <tx>
            <v>第四期</v>
          </tx>
          <spPr>
            <a:ln w="25400" cap="rnd" cmpd="sng" algn="ctr">
              <a:noFill/>
              <a:prstDash val="solid"/>
              <a:round/>
            </a:ln>
          </spPr>
          <marker>
            <symbol val="circle"/>
            <size val="5"/>
            <spPr>
              <a:solidFill>
                <a:schemeClr val="accent4"/>
              </a:solidFill>
              <a:ln w="9525" cap="flat" cmpd="sng" algn="ctr">
                <a:solidFill>
                  <a:schemeClr val="accent4"/>
                </a:solidFill>
                <a:prstDash val="solid"/>
                <a:round/>
              </a:ln>
            </spPr>
          </marker>
          <trendline>
            <spPr>
              <a:ln w="19050" cap="rnd" cmpd="sng" algn="ctr">
                <a:solidFill>
                  <a:schemeClr val="accent4"/>
                </a:solidFill>
                <a:prstDash val="sysDot"/>
                <a:round/>
              </a:ln>
            </spPr>
            <trendlineType val="linear"/>
            <dispRSqr val="0"/>
            <dispEq val="0"/>
          </trendline>
          <xVal>
            <numRef>
              <f>'c4定价'!$I$3:$I$22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xVal>
          <yVal>
            <numRef>
              <f>'c4定价'!$H$3:$H$22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yVal>
          <smooth val="0"/>
        </ser>
        <ser>
          <idx val="4"/>
          <order val="4"/>
          <tx>
            <v>第五期</v>
          </tx>
          <spPr>
            <a:ln w="25400" cap="rnd" cmpd="sng" algn="ctr">
              <a:noFill/>
              <a:prstDash val="solid"/>
              <a:round/>
            </a:ln>
          </spPr>
          <marker>
            <symbol val="circle"/>
            <size val="5"/>
            <spPr>
              <a:solidFill>
                <a:schemeClr val="accent5"/>
              </a:solidFill>
              <a:ln w="9525" cap="flat" cmpd="sng" algn="ctr">
                <a:solidFill>
                  <a:schemeClr val="accent5"/>
                </a:solidFill>
                <a:prstDash val="solid"/>
                <a:round/>
              </a:ln>
            </spPr>
          </marker>
          <trendline>
            <spPr>
              <a:ln w="19050" cap="rnd" cmpd="sng" algn="ctr">
                <a:solidFill>
                  <a:schemeClr val="accent5"/>
                </a:solidFill>
                <a:prstDash val="sysDot"/>
                <a:round/>
              </a:ln>
            </spPr>
            <trendlineType val="linear"/>
            <dispRSqr val="0"/>
            <dispEq val="0"/>
          </trendline>
          <xVal>
            <numRef>
              <f>'c4定价'!$K$3:$K$22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xVal>
          <yVal>
            <numRef>
              <f>'c4定价'!$J$3:$J$22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yVal>
          <smooth val="0"/>
        </ser>
        <ser>
          <idx val="5"/>
          <order val="5"/>
          <tx>
            <v>第六期</v>
          </tx>
          <spPr>
            <a:ln w="25400" cap="rnd" cmpd="sng" algn="ctr">
              <a:noFill/>
              <a:prstDash val="solid"/>
              <a:round/>
            </a:ln>
          </spPr>
          <marker>
            <symbol val="circle"/>
            <size val="5"/>
            <spPr>
              <a:solidFill>
                <a:schemeClr val="accent6"/>
              </a:solidFill>
              <a:ln w="9525" cap="flat" cmpd="sng" algn="ctr">
                <a:solidFill>
                  <a:schemeClr val="accent6"/>
                </a:solidFill>
                <a:prstDash val="solid"/>
                <a:round/>
              </a:ln>
            </spPr>
          </marker>
          <trendline>
            <spPr>
              <a:ln w="19050" cap="rnd" cmpd="sng" algn="ctr">
                <a:solidFill>
                  <a:schemeClr val="accent6"/>
                </a:solidFill>
                <a:prstDash val="sysDot"/>
                <a:round/>
              </a:ln>
            </spPr>
            <trendlineType val="linear"/>
            <dispRSqr val="0"/>
            <dispEq val="0"/>
          </trendline>
          <xVal>
            <numRef>
              <f>'c4定价'!$M$3:$M$22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xVal>
          <yVal>
            <numRef>
              <f>'c4定价'!$L$3:$L$22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yVal>
          <smooth val="0"/>
        </ser>
        <ser>
          <idx val="6"/>
          <order val="6"/>
          <tx>
            <v>第七期</v>
          </tx>
          <spPr>
            <a:ln w="25400" cap="rnd" cmpd="sng" algn="ctr">
              <a:noFill/>
              <a:prstDash val="solid"/>
              <a:round/>
            </a:ln>
          </spPr>
          <marker>
            <symbol val="circle"/>
            <size val="5"/>
            <spPr>
              <a:solidFill>
                <a:schemeClr val="accent1">
                  <a:lumMod val="60000"/>
                </a:schemeClr>
              </a:solidFill>
              <a:ln w="9525" cap="flat" cmpd="sng" algn="ctr">
                <a:solidFill>
                  <a:schemeClr val="accent1">
                    <a:lumMod val="60000"/>
                  </a:schemeClr>
                </a:solidFill>
                <a:prstDash val="solid"/>
                <a:round/>
              </a:ln>
            </spPr>
          </marker>
          <xVal>
            <numRef>
              <f>'c4定价'!$O$3:$O$22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xVal>
          <yVal>
            <numRef>
              <f>'c4定价'!$N$3:$N$22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yVal>
          <smooth val="0"/>
        </ser>
        <ser>
          <idx val="7"/>
          <order val="7"/>
          <tx>
            <v>第八期</v>
          </tx>
          <spPr>
            <a:ln w="25400" cap="rnd" cmpd="sng" algn="ctr">
              <a:noFill/>
              <a:prstDash val="solid"/>
              <a:round/>
            </a:ln>
          </spPr>
          <marker>
            <symbol val="circle"/>
            <size val="5"/>
            <spPr>
              <a:solidFill>
                <a:schemeClr val="accent2">
                  <a:lumMod val="60000"/>
                </a:schemeClr>
              </a:solidFill>
              <a:ln w="9525" cap="flat" cmpd="sng" algn="ctr">
                <a:solidFill>
                  <a:schemeClr val="accent2">
                    <a:lumMod val="60000"/>
                  </a:schemeClr>
                </a:solidFill>
                <a:prstDash val="solid"/>
                <a:round/>
              </a:ln>
            </spPr>
          </marker>
          <xVal>
            <numRef>
              <f>'c4定价'!$Q$3:$Q$22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xVal>
          <yVal>
            <numRef>
              <f>'c4定价'!$P$3:$P$22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yVal>
          <smooth val="0"/>
        </ser>
        <dLbls>
          <showLegendKey val="0"/>
          <showVal val="0"/>
          <showCatName val="0"/>
          <showSerName val="0"/>
          <showPercent val="0"/>
          <showBubbleSize val="0"/>
        </dLbls>
        <axId val="892985110"/>
        <axId val="93710321"/>
      </scatterChart>
      <valAx>
        <axId val="892985110"/>
        <scaling>
          <orientation val="minMax"/>
          <max val="12500"/>
          <min val="10000"/>
        </scaling>
        <delete val="0"/>
        <axPos val="b"/>
        <majorGridlines>
          <spPr>
            <a:ln w="9525" cap="flat" cmpd="sng" algn="ctr">
              <a:solidFill>
                <a:schemeClr val="tx1">
                  <a:lumMod val="15000"/>
                  <a:lumOff val="85000"/>
                </a:schemeClr>
              </a:solidFill>
              <a:prstDash val="solid"/>
              <a:round/>
            </a:ln>
          </spPr>
        </majorGridlines>
        <numFmt formatCode="#,##0"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93710321"/>
        <crosses val="autoZero"/>
        <crossBetween val="midCat"/>
      </valAx>
      <valAx>
        <axId val="93710321"/>
        <scaling>
          <orientation val="minMax"/>
        </scaling>
        <delete val="0"/>
        <axPos val="l"/>
        <majorGridlines>
          <spPr>
            <a:ln w="9525" cap="flat" cmpd="sng" algn="ctr">
              <a:solidFill>
                <a:schemeClr val="tx1">
                  <a:lumMod val="15000"/>
                  <a:lumOff val="85000"/>
                </a:schemeClr>
              </a:solidFill>
              <a:prstDash val="solid"/>
              <a:round/>
            </a:ln>
          </spPr>
        </majorGridlines>
        <numFmt formatCode="#,##0"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892985110"/>
        <crosses val="autoZero"/>
        <crossBetween val="midCat"/>
      </valAx>
    </plotArea>
    <legend>
      <legendPos val="r"/>
      <overlay val="0"/>
      <spPr>
        <a:noFill/>
        <a:ln>
          <a:noFill/>
          <a:prstDash val="solid"/>
        </a:ln>
      </spPr>
      <txPr>
        <a:bodyPr rot="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legend>
    <plotVisOnly val="1"/>
    <dispBlanksAs val="gap"/>
  </chart>
  <spPr>
    <a:solidFill>
      <a:schemeClr val="bg1"/>
    </a:solidFill>
    <a:ln w="9525" cap="flat" cmpd="sng" algn="ctr">
      <a:solidFill>
        <a:schemeClr val="tx1">
          <a:lumMod val="15000"/>
          <a:lumOff val="85000"/>
        </a:schemeClr>
      </a:solidFill>
      <a:prstDash val="solid"/>
      <a:round/>
    </a:ln>
  </spPr>
</chartSpace>
</file>

<file path=xl/charts/chart57.xml><?xml version="1.0" encoding="utf-8"?>
<chartSpace xmlns:a="http://schemas.openxmlformats.org/drawingml/2006/main" xmlns="http://schemas.openxmlformats.org/drawingml/2006/chart">
  <chart>
    <title>
      <tx>
        <rich>
          <a:bodyPr/>
          <a:p>
            <a:r>
              <a:t>None</a:t>
            </a:r>
          </a:p>
        </rich>
      </tx>
      <overlay val="0"/>
      <spPr>
        <a:noFill/>
        <a:ln>
          <a:noFill/>
          <a:prstDash val="solid"/>
        </a:ln>
      </spPr>
      <txPr>
        <a:bodyPr rot="0" spcFirstLastPara="1" vertOverflow="ellipsis" vert="horz" wrap="square" anchor="ctr" anchorCtr="1"/>
        <a:lstStyle/>
        <a:p>
          <a:pPr>
            <a:defRPr lang="zh-CN" sz="1400" b="0" i="0" strike="noStrike" kern="1200" spc="0" baseline="0">
              <a:solidFill>
                <a:schemeClr val="tx1">
                  <a:lumMod val="65000"/>
                  <a:lumOff val="35000"/>
                </a:schemeClr>
              </a:solidFill>
              <a:latin typeface="+mn-lt"/>
              <a:ea typeface="+mn-ea"/>
              <a:cs typeface="+mn-cs"/>
            </a:defRPr>
          </a:pPr>
          <a:r>
            <a:t>None</a:t>
          </a:r>
          <a:endParaRPr lang="zh-CN"/>
        </a:p>
      </txPr>
    </title>
    <plotArea>
      <layout/>
      <scatterChart>
        <scatterStyle val="lineMarker"/>
        <varyColors val="0"/>
        <ser>
          <idx val="0"/>
          <order val="0"/>
          <spPr>
            <a:ln w="19050" cap="rnd" cmpd="sng" algn="ctr">
              <a:solidFill>
                <a:schemeClr val="accent1"/>
              </a:solidFill>
              <a:prstDash val="solid"/>
              <a:round/>
            </a:ln>
          </spPr>
          <marker>
            <symbol val="circle"/>
            <size val="5"/>
            <spPr>
              <a:solidFill>
                <a:schemeClr val="accent1"/>
              </a:solidFill>
              <a:ln w="9525" cap="flat" cmpd="sng" algn="ctr">
                <a:solidFill>
                  <a:schemeClr val="accent1"/>
                </a:solidFill>
                <a:prstDash val="solid"/>
                <a:round/>
              </a:ln>
            </spPr>
          </marker>
          <trendline>
            <spPr>
              <a:ln w="19050" cap="rnd" cmpd="sng" algn="ctr">
                <a:solidFill>
                  <a:schemeClr val="accent1"/>
                </a:solidFill>
                <a:prstDash val="sysDot"/>
                <a:round/>
              </a:ln>
            </spPr>
            <trendlineType val="linear"/>
            <dispRSqr val="0"/>
            <dispEq val="1"/>
            <trendlineLbl>
              <layout>
                <manualLayout>
                  <wMode val="factor"/>
                  <hMode val="factor"/>
                  <x val="-0.652291338582677"/>
                  <y val="-0.775317585301837"/>
                </manualLayout>
              </layout>
              <numFmt formatCode="General" sourceLinked="0"/>
              <spPr>
                <a:noFill/>
                <a:ln>
                  <a:noFill/>
                  <a:prstDash val="solid"/>
                </a:ln>
              </spPr>
              <txPr>
                <a:bodyPr rot="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trendlineLbl>
          </trendline>
          <xVal>
            <numRef>
              <f>'c4定价'!$B$53:$B$61</f>
              <numCache>
                <formatCode>General</formatCode>
                <ptCount val="9"/>
                <pt idx="0">
                  <v>0</v>
                </pt>
                <pt idx="1">
                  <v>0</v>
                </pt>
                <pt idx="2">
                  <v>0</v>
                </pt>
                <pt idx="3">
                  <v>0</v>
                </pt>
                <pt idx="4">
                  <v>0</v>
                </pt>
                <pt idx="5">
                  <v>0</v>
                </pt>
                <pt idx="6">
                  <v>0</v>
                </pt>
                <pt idx="7">
                  <v>0</v>
                </pt>
                <pt idx="8">
                  <v>0</v>
                </pt>
              </numCache>
            </numRef>
          </xVal>
          <yVal>
            <numRef>
              <f>'c4定价'!$C$53:$C$61</f>
              <numCache>
                <formatCode>General</formatCode>
                <ptCount val="9"/>
                <pt idx="0">
                  <v>0</v>
                </pt>
                <pt idx="1">
                  <v>0</v>
                </pt>
                <pt idx="2">
                  <v>0</v>
                </pt>
                <pt idx="3">
                  <v>0</v>
                </pt>
                <pt idx="4">
                  <v>0</v>
                </pt>
                <pt idx="5">
                  <v>0</v>
                </pt>
                <pt idx="6">
                  <v>0</v>
                </pt>
                <pt idx="7">
                  <v>0</v>
                </pt>
                <pt idx="8">
                  <v>0</v>
                </pt>
              </numCache>
            </numRef>
          </yVal>
          <smooth val="0"/>
        </ser>
        <dLbls>
          <showLegendKey val="0"/>
          <showVal val="0"/>
          <showCatName val="0"/>
          <showSerName val="0"/>
          <showPercent val="0"/>
          <showBubbleSize val="0"/>
        </dLbls>
        <axId val="606473376"/>
        <axId val="432793875"/>
      </scatterChart>
      <valAx>
        <axId val="606473376"/>
        <scaling>
          <orientation val="minMax"/>
        </scaling>
        <delete val="0"/>
        <axPos val="b"/>
        <majorGridlines>
          <spPr>
            <a:l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432793875"/>
        <crosses val="autoZero"/>
        <crossBetween val="midCat"/>
      </valAx>
      <valAx>
        <axId val="432793875"/>
        <scaling>
          <orientation val="minMax"/>
        </scaling>
        <delete val="0"/>
        <axPos val="l"/>
        <majorGridlines>
          <spPr>
            <a:l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606473376"/>
        <crosses val="autoZero"/>
        <crossBetween val="midCat"/>
      </valAx>
    </plotArea>
    <plotVisOnly val="1"/>
    <dispBlanksAs val="gap"/>
  </chart>
  <spPr>
    <a:solidFill>
      <a:schemeClr val="bg1"/>
    </a:solidFill>
    <a:ln w="9525" cap="flat" cmpd="sng" algn="ctr">
      <a:solidFill>
        <a:schemeClr val="tx1">
          <a:lumMod val="15000"/>
          <a:lumOff val="85000"/>
        </a:schemeClr>
      </a:solidFill>
      <a:prstDash val="solid"/>
      <a:round/>
    </a:ln>
  </spPr>
</chartSpace>
</file>

<file path=xl/charts/chart58.xml><?xml version="1.0" encoding="utf-8"?>
<chartSpace xmlns:a="http://schemas.openxmlformats.org/drawingml/2006/main" xmlns="http://schemas.openxmlformats.org/drawingml/2006/chart">
  <chart>
    <title>
      <tx>
        <rich>
          <a:bodyPr/>
          <a:p>
            <a:r>
              <a:t>None</a:t>
            </a:r>
          </a:p>
        </rich>
      </tx>
      <overlay val="0"/>
      <spPr>
        <a:noFill/>
        <a:ln>
          <a:noFill/>
          <a:prstDash val="solid"/>
        </a:ln>
      </spPr>
      <txPr>
        <a:bodyPr rot="0" spcFirstLastPara="1" vertOverflow="ellipsis" vert="horz" wrap="square" anchor="ctr" anchorCtr="1"/>
        <a:lstStyle/>
        <a:p>
          <a:pPr>
            <a:defRPr lang="zh-CN" sz="1400" b="0" i="0" strike="noStrike" kern="1200" spc="0" baseline="0">
              <a:solidFill>
                <a:schemeClr val="tx1">
                  <a:lumMod val="65000"/>
                  <a:lumOff val="35000"/>
                </a:schemeClr>
              </a:solidFill>
              <a:latin typeface="+mn-lt"/>
              <a:ea typeface="+mn-ea"/>
              <a:cs typeface="+mn-cs"/>
            </a:defRPr>
          </a:pPr>
          <a:r>
            <a:t>None</a:t>
          </a:r>
          <a:endParaRPr lang="zh-CN"/>
        </a:p>
      </txPr>
    </title>
    <plotArea>
      <layout/>
      <scatterChart>
        <scatterStyle val="lineMarker"/>
        <varyColors val="0"/>
        <ser>
          <idx val="0"/>
          <order val="0"/>
          <spPr>
            <a:ln w="19050" cap="rnd" cmpd="sng" algn="ctr">
              <a:solidFill>
                <a:schemeClr val="accent1"/>
              </a:solidFill>
              <a:prstDash val="solid"/>
              <a:round/>
            </a:ln>
          </spPr>
          <marker>
            <symbol val="circle"/>
            <size val="5"/>
            <spPr>
              <a:solidFill>
                <a:schemeClr val="accent1"/>
              </a:solidFill>
              <a:ln w="9525" cap="flat" cmpd="sng" algn="ctr">
                <a:solidFill>
                  <a:schemeClr val="accent1"/>
                </a:solidFill>
                <a:prstDash val="solid"/>
                <a:round/>
              </a:ln>
            </spPr>
          </marker>
          <trendline>
            <spPr>
              <a:ln w="19050" cap="rnd" cmpd="sng" algn="ctr">
                <a:solidFill>
                  <a:schemeClr val="accent1"/>
                </a:solidFill>
                <a:prstDash val="sysDot"/>
                <a:round/>
              </a:ln>
            </spPr>
            <trendlineType val="linear"/>
            <dispRSqr val="0"/>
            <dispEq val="1"/>
            <trendlineLbl>
              <layout>
                <manualLayout>
                  <wMode val="factor"/>
                  <hMode val="factor"/>
                  <x val="-0.709541557305337"/>
                  <y val="-0.770555680539933"/>
                </manualLayout>
              </layout>
              <numFmt formatCode="General" sourceLinked="0"/>
              <spPr>
                <a:noFill/>
                <a:ln>
                  <a:noFill/>
                  <a:prstDash val="solid"/>
                </a:ln>
              </spPr>
              <txPr>
                <a:bodyPr rot="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trendlineLbl>
          </trendline>
          <xVal>
            <numRef>
              <f>'c4定价'!$A$53:$A$61</f>
              <numCache>
                <formatCode>General</formatCode>
                <ptCount val="9"/>
                <pt idx="0">
                  <v>0</v>
                </pt>
                <pt idx="1">
                  <v>1</v>
                </pt>
                <pt idx="2">
                  <v>2</v>
                </pt>
                <pt idx="3">
                  <v>3</v>
                </pt>
                <pt idx="4">
                  <v>4</v>
                </pt>
                <pt idx="5">
                  <v>5</v>
                </pt>
                <pt idx="6">
                  <v>6</v>
                </pt>
                <pt idx="7">
                  <v>7</v>
                </pt>
                <pt idx="8">
                  <v>8</v>
                </pt>
              </numCache>
            </numRef>
          </xVal>
          <yVal>
            <numRef>
              <f>'c4定价'!$B$53:$B$61</f>
              <numCache>
                <formatCode>General</formatCode>
                <ptCount val="9"/>
                <pt idx="0">
                  <v>0</v>
                </pt>
                <pt idx="1">
                  <v>0</v>
                </pt>
                <pt idx="2">
                  <v>0</v>
                </pt>
                <pt idx="3">
                  <v>0</v>
                </pt>
                <pt idx="4">
                  <v>0</v>
                </pt>
                <pt idx="5">
                  <v>0</v>
                </pt>
                <pt idx="6">
                  <v>0</v>
                </pt>
                <pt idx="7">
                  <v>0</v>
                </pt>
                <pt idx="8">
                  <v>0</v>
                </pt>
              </numCache>
            </numRef>
          </yVal>
          <smooth val="0"/>
        </ser>
        <dLbls>
          <showLegendKey val="0"/>
          <showVal val="0"/>
          <showCatName val="0"/>
          <showSerName val="0"/>
          <showPercent val="0"/>
          <showBubbleSize val="0"/>
        </dLbls>
        <axId val="173994649"/>
        <axId val="354844665"/>
      </scatterChart>
      <valAx>
        <axId val="173994649"/>
        <scaling>
          <orientation val="minMax"/>
        </scaling>
        <delete val="0"/>
        <axPos val="b"/>
        <majorGridlines>
          <spPr>
            <a:l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354844665"/>
        <crosses val="autoZero"/>
        <crossBetween val="midCat"/>
      </valAx>
      <valAx>
        <axId val="354844665"/>
        <scaling>
          <orientation val="minMax"/>
        </scaling>
        <delete val="0"/>
        <axPos val="l"/>
        <majorGridlines>
          <spPr>
            <a:l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173994649"/>
        <crosses val="autoZero"/>
        <crossBetween val="midCat"/>
      </valAx>
    </plotArea>
    <plotVisOnly val="1"/>
    <dispBlanksAs val="gap"/>
  </chart>
  <spPr>
    <a:solidFill>
      <a:schemeClr val="bg1"/>
    </a:solidFill>
    <a:ln w="9525" cap="flat" cmpd="sng" algn="ctr">
      <a:solidFill>
        <a:schemeClr val="tx1">
          <a:lumMod val="15000"/>
          <a:lumOff val="85000"/>
        </a:schemeClr>
      </a:solidFill>
      <a:prstDash val="solid"/>
      <a:round/>
    </a:ln>
  </spPr>
</chartSpace>
</file>

<file path=xl/charts/chart59.xml><?xml version="1.0" encoding="utf-8"?>
<chartSpace xmlns:a="http://schemas.openxmlformats.org/drawingml/2006/main" xmlns="http://schemas.openxmlformats.org/drawingml/2006/chart">
  <chart>
    <title>
      <tx>
        <rich>
          <a:bodyPr rot="0" spcFirstLastPara="1" vertOverflow="ellipsis" vert="horz" wrap="square" anchor="ctr" anchorCtr="1"/>
          <a:lstStyle/>
          <a:p>
            <a:pPr>
              <a:defRPr lang="zh-CN" sz="1400" b="0" i="0" strike="noStrike" kern="1200" spc="0" baseline="0">
                <a:solidFill>
                  <a:schemeClr val="tx1">
                    <a:lumMod val="65000"/>
                    <a:lumOff val="35000"/>
                  </a:schemeClr>
                </a:solidFill>
                <a:latin typeface="+mn-lt"/>
                <a:ea typeface="+mn-ea"/>
                <a:cs typeface="+mn-cs"/>
              </a:defRPr>
            </a:pPr>
            <a:r>
              <a:rPr lang="zh-CN" altLang="zh-CN" sz="1800" b="0" i="0" baseline="0">
                <effectLst/>
              </a:rPr>
              <a:t>需求增长趋势</a:t>
            </a:r>
            <a:endParaRPr lang="zh-CN" altLang="zh-CN" sz="1800" b="0" i="0" strike="noStrike" baseline="0">
              <a:solidFill>
                <a:srgbClr val="333333"/>
              </a:solidFill>
              <effectLst/>
              <a:latin typeface="宋体" panose="02010600030101010101" pitchFamily="7" charset="-122"/>
              <a:ea typeface="宋体" panose="02010600030101010101" pitchFamily="7" charset="-122"/>
              <a:cs typeface="宋体" panose="02010600030101010101" pitchFamily="7" charset="-122"/>
            </a:endParaRPr>
          </a:p>
        </rich>
      </tx>
      <overlay val="0"/>
      <spPr>
        <a:noFill/>
        <a:ln>
          <a:noFill/>
          <a:prstDash val="solid"/>
        </a:ln>
      </spPr>
    </title>
    <plotArea>
      <layout/>
      <scatterChart>
        <scatterStyle val="lineMarker"/>
        <varyColors val="0"/>
        <ser>
          <idx val="0"/>
          <order val="0"/>
          <spPr>
            <a:ln w="19050" cap="rnd" cmpd="sng" algn="ctr">
              <a:solidFill>
                <a:schemeClr val="accent1"/>
              </a:solidFill>
              <a:prstDash val="solid"/>
              <a:round/>
            </a:ln>
          </spPr>
          <marker>
            <symbol val="circle"/>
            <size val="5"/>
            <spPr>
              <a:solidFill>
                <a:schemeClr val="accent1"/>
              </a:solidFill>
              <a:ln w="9525" cap="flat" cmpd="sng" algn="ctr">
                <a:solidFill>
                  <a:schemeClr val="accent1"/>
                </a:solidFill>
                <a:prstDash val="solid"/>
                <a:round/>
              </a:ln>
            </spPr>
          </marker>
          <xVal>
            <numRef>
              <f>'c4定价'!$K$33:$K$40</f>
              <numCache>
                <formatCode>General</formatCode>
                <ptCount val="8"/>
                <pt idx="0">
                  <v>1</v>
                </pt>
                <pt idx="1">
                  <v>2</v>
                </pt>
                <pt idx="2">
                  <v>3</v>
                </pt>
                <pt idx="3">
                  <v>4</v>
                </pt>
                <pt idx="4">
                  <v>5</v>
                </pt>
                <pt idx="5">
                  <v>6</v>
                </pt>
                <pt idx="6">
                  <v>7</v>
                </pt>
                <pt idx="7">
                  <v>8</v>
                </pt>
              </numCache>
            </numRef>
          </xVal>
          <yVal>
            <numRef>
              <f>'c4定价'!$L$33:$L$40</f>
              <numCache>
                <formatCode>General</formatCode>
                <ptCount val="8"/>
                <pt idx="0">
                  <v>0</v>
                </pt>
                <pt idx="1">
                  <v>0</v>
                </pt>
                <pt idx="2">
                  <v>0</v>
                </pt>
                <pt idx="3">
                  <v>0</v>
                </pt>
                <pt idx="4">
                  <v>0</v>
                </pt>
                <pt idx="5">
                  <v>0</v>
                </pt>
                <pt idx="6">
                  <v>0</v>
                </pt>
                <pt idx="7">
                  <v>0</v>
                </pt>
              </numCache>
            </numRef>
          </yVal>
          <smooth val="0"/>
        </ser>
        <dLbls>
          <showLegendKey val="0"/>
          <showVal val="0"/>
          <showCatName val="0"/>
          <showSerName val="0"/>
          <showPercent val="0"/>
          <showBubbleSize val="0"/>
        </dLbls>
        <axId val="118796076"/>
        <axId val="653574092"/>
      </scatterChart>
      <valAx>
        <axId val="118796076"/>
        <scaling>
          <orientation val="minMax"/>
        </scaling>
        <delete val="0"/>
        <axPos val="b"/>
        <majorGridlines>
          <spPr>
            <a:l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653574092"/>
        <crosses val="autoZero"/>
        <crossBetween val="midCat"/>
      </valAx>
      <valAx>
        <axId val="653574092"/>
        <scaling>
          <orientation val="minMax"/>
        </scaling>
        <delete val="0"/>
        <axPos val="l"/>
        <majorGridlines>
          <spPr>
            <a:l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118796076"/>
        <crosses val="autoZero"/>
        <crossBetween val="midCat"/>
      </valAx>
    </plotArea>
    <plotVisOnly val="1"/>
    <dispBlanksAs val="gap"/>
  </chart>
  <spPr>
    <a:solidFill>
      <a:schemeClr val="bg1"/>
    </a:solidFill>
    <a:ln w="9525" cap="flat" cmpd="sng" algn="ctr">
      <a:solidFill>
        <a:schemeClr val="tx1">
          <a:lumMod val="15000"/>
          <a:lumOff val="85000"/>
        </a:schemeClr>
      </a:solidFill>
      <a:prstDash val="solid"/>
      <a:round/>
    </a:ln>
  </spPr>
</chartSpace>
</file>

<file path=xl/charts/chart60.xml><?xml version="1.0" encoding="utf-8"?>
<chartSpace xmlns:a="http://schemas.openxmlformats.org/drawingml/2006/main" xmlns="http://schemas.openxmlformats.org/drawingml/2006/chart">
  <chart>
    <title>
      <tx>
        <rich>
          <a:bodyPr/>
          <a:p>
            <a:r>
              <a:t>None</a:t>
            </a:r>
          </a:p>
        </rich>
      </tx>
      <overlay val="0"/>
      <spPr>
        <a:noFill/>
        <a:ln>
          <a:noFill/>
          <a:prstDash val="solid"/>
        </a:ln>
      </spPr>
      <txPr>
        <a:bodyPr rot="0" spcFirstLastPara="1" vertOverflow="ellipsis" vert="horz" wrap="square" anchor="ctr" anchorCtr="1"/>
        <a:lstStyle/>
        <a:p>
          <a:pPr>
            <a:defRPr lang="zh-CN" sz="1400" b="0" i="0" strike="noStrike" kern="1200" spc="0" baseline="0">
              <a:solidFill>
                <a:schemeClr val="tx1">
                  <a:lumMod val="65000"/>
                  <a:lumOff val="35000"/>
                </a:schemeClr>
              </a:solidFill>
              <a:latin typeface="+mn-lt"/>
              <a:ea typeface="+mn-ea"/>
              <a:cs typeface="+mn-cs"/>
            </a:defRPr>
          </a:pPr>
          <a:r>
            <a:t>None</a:t>
          </a:r>
          <a:endParaRPr lang="zh-CN"/>
        </a:p>
      </txPr>
    </title>
    <plotArea>
      <layout/>
      <scatterChart>
        <scatterStyle val="lineMarker"/>
        <varyColors val="0"/>
        <ser>
          <idx val="0"/>
          <order val="0"/>
          <spPr>
            <a:ln w="28575" cap="rnd" cmpd="sng" algn="ctr">
              <a:noFill/>
              <a:prstDash val="solid"/>
              <a:round/>
            </a:ln>
          </spPr>
          <marker>
            <symbol val="circle"/>
            <size val="5"/>
            <spPr>
              <a:solidFill>
                <a:schemeClr val="accent1"/>
              </a:solidFill>
              <a:ln w="9525" cap="flat" cmpd="sng" algn="ctr">
                <a:solidFill>
                  <a:schemeClr val="accent1"/>
                </a:solidFill>
                <a:prstDash val="solid"/>
                <a:round/>
              </a:ln>
            </spPr>
          </marker>
          <trendline>
            <spPr>
              <a:ln w="19050" cap="rnd" cmpd="sng" algn="ctr">
                <a:solidFill>
                  <a:schemeClr val="accent1"/>
                </a:solidFill>
                <a:prstDash val="sysDot"/>
                <a:round/>
              </a:ln>
            </spPr>
            <trendlineType val="linear"/>
            <dispRSqr val="0"/>
            <dispEq val="0"/>
          </trendline>
          <xVal>
            <numRef>
              <f>'c4定价'!$L$33:$L$40</f>
              <numCache>
                <formatCode>General</formatCode>
                <ptCount val="8"/>
                <pt idx="0">
                  <v>0</v>
                </pt>
                <pt idx="1">
                  <v>0</v>
                </pt>
                <pt idx="2">
                  <v>0</v>
                </pt>
                <pt idx="3">
                  <v>0</v>
                </pt>
                <pt idx="4">
                  <v>0</v>
                </pt>
                <pt idx="5">
                  <v>0</v>
                </pt>
                <pt idx="6">
                  <v>0</v>
                </pt>
                <pt idx="7">
                  <v>0</v>
                </pt>
              </numCache>
            </numRef>
          </xVal>
          <yVal>
            <numRef>
              <f>'c4定价'!$M$33:$M$40</f>
              <numCache>
                <formatCode>General</formatCode>
                <ptCount val="8"/>
                <pt idx="0">
                  <v>0</v>
                </pt>
                <pt idx="1">
                  <v>0</v>
                </pt>
                <pt idx="2">
                  <v>0</v>
                </pt>
                <pt idx="3">
                  <v>0</v>
                </pt>
                <pt idx="4">
                  <v>0</v>
                </pt>
                <pt idx="5">
                  <v>0</v>
                </pt>
                <pt idx="6">
                  <v>0</v>
                </pt>
                <pt idx="7">
                  <v>0</v>
                </pt>
              </numCache>
            </numRef>
          </yVal>
          <smooth val="0"/>
        </ser>
        <dLbls>
          <showLegendKey val="0"/>
          <showVal val="0"/>
          <showCatName val="0"/>
          <showSerName val="0"/>
          <showPercent val="0"/>
          <showBubbleSize val="0"/>
        </dLbls>
        <axId val="642086882"/>
        <axId val="238573117"/>
      </scatterChart>
      <valAx>
        <axId val="642086882"/>
        <scaling>
          <orientation val="minMax"/>
        </scaling>
        <delete val="0"/>
        <axPos val="b"/>
        <majorGridlines>
          <spPr>
            <a:l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238573117"/>
        <crosses val="autoZero"/>
        <crossBetween val="midCat"/>
      </valAx>
      <valAx>
        <axId val="238573117"/>
        <scaling>
          <orientation val="minMax"/>
        </scaling>
        <delete val="0"/>
        <axPos val="l"/>
        <majorGridlines>
          <spPr>
            <a:l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642086882"/>
        <crosses val="autoZero"/>
        <crossBetween val="midCat"/>
      </valAx>
    </plotArea>
    <plotVisOnly val="1"/>
    <dispBlanksAs val="gap"/>
  </chart>
  <spPr>
    <a:solidFill>
      <a:schemeClr val="bg1"/>
    </a:solidFill>
    <a:ln w="9525" cap="flat" cmpd="sng" algn="ctr">
      <a:solidFill>
        <a:schemeClr val="tx1">
          <a:lumMod val="15000"/>
          <a:lumOff val="85000"/>
        </a:schemeClr>
      </a:solidFill>
      <a:prstDash val="solid"/>
      <a:round/>
    </a:ln>
  </spPr>
</chartSpace>
</file>

<file path=xl/charts/chart61.xml><?xml version="1.0" encoding="utf-8"?>
<chartSpace xmlns:a="http://schemas.openxmlformats.org/drawingml/2006/main" xmlns="http://schemas.openxmlformats.org/drawingml/2006/chart">
  <chart>
    <plotArea>
      <layout/>
      <scatterChart>
        <scatterStyle val="lineMarker"/>
        <varyColors val="0"/>
        <ser>
          <idx val="0"/>
          <order val="0"/>
          <tx>
            <v>第一期</v>
          </tx>
          <spPr>
            <a:ln w="25400" cap="rnd" cmpd="sng" algn="ctr">
              <a:noFill/>
              <a:prstDash val="solid"/>
              <a:round/>
            </a:ln>
          </spPr>
          <marker>
            <symbol val="circle"/>
            <size val="5"/>
            <spPr>
              <a:solidFill>
                <a:schemeClr val="accent1"/>
              </a:solidFill>
              <a:ln w="9525" cap="flat" cmpd="sng" algn="ctr">
                <a:solidFill>
                  <a:schemeClr val="accent1"/>
                </a:solidFill>
                <a:prstDash val="solid"/>
                <a:round/>
              </a:ln>
            </spPr>
          </marker>
          <xVal>
            <strRef>
              <f>d1定价!$C$3:$C$22</f>
              <strCache>
                <ptCount val="17"/>
                <pt idx="0">
                  <v>0</v>
                </pt>
                <pt idx="2">
                  <v>0</v>
                </pt>
                <pt idx="3">
                  <v>0</v>
                </pt>
                <pt idx="4">
                  <v>0</v>
                </pt>
                <pt idx="5">
                  <v>0</v>
                </pt>
                <pt idx="6">
                  <v>0</v>
                </pt>
                <pt idx="7">
                  <v>0</v>
                </pt>
                <pt idx="8">
                  <v>0</v>
                </pt>
                <pt idx="9">
                  <v>0</v>
                </pt>
                <pt idx="10">
                  <v>0</v>
                </pt>
                <pt idx="11">
                  <v>0</v>
                </pt>
                <pt idx="12">
                  <v>0</v>
                </pt>
                <pt idx="13">
                  <v>0</v>
                </pt>
                <pt idx="14">
                  <v>平均</v>
                </pt>
                <pt idx="15">
                  <v>0</v>
                </pt>
                <pt idx="16">
                  <v>公司</v>
                </pt>
              </strCache>
            </strRef>
          </xVal>
          <yVal>
            <numRef>
              <f>d1定价!$B$3:$B$22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yVal>
          <smooth val="0"/>
        </ser>
        <ser>
          <idx val="1"/>
          <order val="1"/>
          <tx>
            <v>第二期</v>
          </tx>
          <spPr>
            <a:ln w="25400" cap="rnd" cmpd="sng" algn="ctr">
              <a:noFill/>
              <a:prstDash val="solid"/>
              <a:round/>
            </a:ln>
          </spPr>
          <marker>
            <symbol val="circle"/>
            <size val="5"/>
            <spPr>
              <a:solidFill>
                <a:schemeClr val="accent2"/>
              </a:solidFill>
              <a:ln w="9525" cap="flat" cmpd="sng" algn="ctr">
                <a:solidFill>
                  <a:schemeClr val="accent2"/>
                </a:solidFill>
                <a:prstDash val="solid"/>
                <a:round/>
              </a:ln>
            </spPr>
          </marker>
          <xVal>
            <strRef>
              <f>d1定价!$E$3:$E$22</f>
              <strCache>
                <ptCount val="17"/>
                <pt idx="0">
                  <v>0</v>
                </pt>
                <pt idx="1">
                  <v>0</v>
                </pt>
                <pt idx="2">
                  <v>0</v>
                </pt>
                <pt idx="3">
                  <v>0</v>
                </pt>
                <pt idx="4">
                  <v>0</v>
                </pt>
                <pt idx="5">
                  <v>0</v>
                </pt>
                <pt idx="6">
                  <v>0</v>
                </pt>
                <pt idx="7">
                  <v>0</v>
                </pt>
                <pt idx="8">
                  <v>0</v>
                </pt>
                <pt idx="9">
                  <v>0</v>
                </pt>
                <pt idx="10">
                  <v>0</v>
                </pt>
                <pt idx="11">
                  <v>0</v>
                </pt>
                <pt idx="12">
                  <v>0</v>
                </pt>
                <pt idx="13">
                  <v>0</v>
                </pt>
                <pt idx="14">
                  <v>平均</v>
                </pt>
                <pt idx="15">
                  <v>0</v>
                </pt>
                <pt idx="16">
                  <v>公司</v>
                </pt>
              </strCache>
            </strRef>
          </xVal>
          <yVal>
            <numRef>
              <f>d1定价!$D$3:$D$22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yVal>
          <smooth val="0"/>
        </ser>
        <ser>
          <idx val="2"/>
          <order val="2"/>
          <tx>
            <v>第三期</v>
          </tx>
          <spPr>
            <a:ln w="25400" cap="rnd" cmpd="sng" algn="ctr">
              <a:noFill/>
              <a:prstDash val="solid"/>
              <a:round/>
            </a:ln>
          </spPr>
          <marker>
            <symbol val="circle"/>
            <size val="5"/>
            <spPr>
              <a:solidFill>
                <a:schemeClr val="accent3"/>
              </a:solidFill>
              <a:ln w="9525" cap="flat" cmpd="sng" algn="ctr">
                <a:solidFill>
                  <a:schemeClr val="accent3"/>
                </a:solidFill>
                <a:prstDash val="solid"/>
                <a:round/>
              </a:ln>
            </spPr>
          </marker>
          <xVal>
            <strRef>
              <f>d1定价!$G$3:$G$22</f>
              <strCache>
                <ptCount val="17"/>
                <pt idx="0">
                  <v>0</v>
                </pt>
                <pt idx="1">
                  <v>0</v>
                </pt>
                <pt idx="2">
                  <v>0</v>
                </pt>
                <pt idx="3">
                  <v>0</v>
                </pt>
                <pt idx="4">
                  <v>0</v>
                </pt>
                <pt idx="5">
                  <v>0</v>
                </pt>
                <pt idx="6">
                  <v>0</v>
                </pt>
                <pt idx="7">
                  <v>0</v>
                </pt>
                <pt idx="8">
                  <v>0</v>
                </pt>
                <pt idx="9">
                  <v>0</v>
                </pt>
                <pt idx="10">
                  <v>0</v>
                </pt>
                <pt idx="11">
                  <v>0</v>
                </pt>
                <pt idx="12">
                  <v>0</v>
                </pt>
                <pt idx="13">
                  <v>0</v>
                </pt>
                <pt idx="14">
                  <v>平均</v>
                </pt>
                <pt idx="15">
                  <v>0</v>
                </pt>
                <pt idx="16">
                  <v>公司</v>
                </pt>
              </strCache>
            </strRef>
          </xVal>
          <yVal>
            <numRef>
              <f>d1定价!$F$3:$F$22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yVal>
          <smooth val="0"/>
        </ser>
        <ser>
          <idx val="3"/>
          <order val="3"/>
          <tx>
            <v>第四期</v>
          </tx>
          <spPr>
            <a:ln w="25400" cap="rnd" cmpd="sng" algn="ctr">
              <a:noFill/>
              <a:prstDash val="solid"/>
              <a:round/>
            </a:ln>
          </spPr>
          <marker>
            <symbol val="circle"/>
            <size val="5"/>
            <spPr>
              <a:solidFill>
                <a:schemeClr val="accent4"/>
              </a:solidFill>
              <a:ln w="9525" cap="flat" cmpd="sng" algn="ctr">
                <a:solidFill>
                  <a:schemeClr val="accent4"/>
                </a:solidFill>
                <a:prstDash val="solid"/>
                <a:round/>
              </a:ln>
            </spPr>
          </marker>
          <xVal>
            <strRef>
              <f>d1定价!$I$3:$I$22</f>
              <strCache>
                <ptCount val="17"/>
                <pt idx="0">
                  <v>0</v>
                </pt>
                <pt idx="1">
                  <v>0</v>
                </pt>
                <pt idx="2">
                  <v>0</v>
                </pt>
                <pt idx="3">
                  <v>0</v>
                </pt>
                <pt idx="4">
                  <v>0</v>
                </pt>
                <pt idx="5">
                  <v>0</v>
                </pt>
                <pt idx="6">
                  <v>0</v>
                </pt>
                <pt idx="7">
                  <v>0</v>
                </pt>
                <pt idx="8">
                  <v>0</v>
                </pt>
                <pt idx="9">
                  <v>0</v>
                </pt>
                <pt idx="10">
                  <v>0</v>
                </pt>
                <pt idx="11">
                  <v>0</v>
                </pt>
                <pt idx="12">
                  <v>0</v>
                </pt>
                <pt idx="13">
                  <v>0</v>
                </pt>
                <pt idx="14">
                  <v>平均</v>
                </pt>
                <pt idx="15">
                  <v>0</v>
                </pt>
                <pt idx="16">
                  <v>公司</v>
                </pt>
              </strCache>
            </strRef>
          </xVal>
          <yVal>
            <numRef>
              <f>d1定价!$H$3:$H$22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yVal>
          <smooth val="0"/>
        </ser>
        <ser>
          <idx val="4"/>
          <order val="4"/>
          <tx>
            <v>第五期</v>
          </tx>
          <spPr>
            <a:ln w="25400" cap="rnd" cmpd="sng" algn="ctr">
              <a:noFill/>
              <a:prstDash val="solid"/>
              <a:round/>
            </a:ln>
          </spPr>
          <marker>
            <symbol val="circle"/>
            <size val="5"/>
            <spPr>
              <a:solidFill>
                <a:schemeClr val="accent5"/>
              </a:solidFill>
              <a:ln w="9525" cap="flat" cmpd="sng" algn="ctr">
                <a:solidFill>
                  <a:schemeClr val="accent5"/>
                </a:solidFill>
                <a:prstDash val="solid"/>
                <a:round/>
              </a:ln>
            </spPr>
          </marker>
          <xVal>
            <strRef>
              <f>d1定价!$K$3:$K$22</f>
              <strCache>
                <ptCount val="17"/>
                <pt idx="0">
                  <v>0</v>
                </pt>
                <pt idx="1">
                  <v>0</v>
                </pt>
                <pt idx="2">
                  <v>0</v>
                </pt>
                <pt idx="3">
                  <v>0</v>
                </pt>
                <pt idx="4">
                  <v>0</v>
                </pt>
                <pt idx="5">
                  <v>0</v>
                </pt>
                <pt idx="6">
                  <v>0</v>
                </pt>
                <pt idx="7">
                  <v>0</v>
                </pt>
                <pt idx="8">
                  <v>0</v>
                </pt>
                <pt idx="9">
                  <v>0</v>
                </pt>
                <pt idx="10">
                  <v>0</v>
                </pt>
                <pt idx="11">
                  <v>0</v>
                </pt>
                <pt idx="12">
                  <v>0</v>
                </pt>
                <pt idx="13">
                  <v>0</v>
                </pt>
                <pt idx="14">
                  <v>平均</v>
                </pt>
                <pt idx="15">
                  <v>0</v>
                </pt>
                <pt idx="16">
                  <v>公司</v>
                </pt>
              </strCache>
            </strRef>
          </xVal>
          <yVal>
            <numRef>
              <f>d1定价!$J$3:$J$22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yVal>
          <smooth val="0"/>
        </ser>
        <ser>
          <idx val="5"/>
          <order val="5"/>
          <tx>
            <v>第六期</v>
          </tx>
          <spPr>
            <a:ln w="25400" cap="rnd" cmpd="sng" algn="ctr">
              <a:noFill/>
              <a:prstDash val="solid"/>
              <a:round/>
            </a:ln>
          </spPr>
          <marker>
            <symbol val="circle"/>
            <size val="5"/>
            <spPr>
              <a:solidFill>
                <a:schemeClr val="accent6"/>
              </a:solidFill>
              <a:ln w="9525" cap="flat" cmpd="sng" algn="ctr">
                <a:solidFill>
                  <a:schemeClr val="accent6"/>
                </a:solidFill>
                <a:prstDash val="solid"/>
                <a:round/>
              </a:ln>
            </spPr>
          </marker>
          <trendline>
            <spPr>
              <a:ln w="19050" cap="rnd" cmpd="sng" algn="ctr">
                <a:solidFill>
                  <a:schemeClr val="accent6"/>
                </a:solidFill>
                <a:prstDash val="sysDot"/>
                <a:round/>
              </a:ln>
            </spPr>
            <trendlineType val="linear"/>
            <dispRSqr val="0"/>
            <dispEq val="0"/>
          </trendline>
          <xVal>
            <strRef>
              <f>d1定价!$M$3:$M$22</f>
              <strCache>
                <ptCount val="17"/>
                <pt idx="0">
                  <v>0</v>
                </pt>
                <pt idx="1">
                  <v>0</v>
                </pt>
                <pt idx="2">
                  <v>0</v>
                </pt>
                <pt idx="3">
                  <v>0</v>
                </pt>
                <pt idx="4">
                  <v>0</v>
                </pt>
                <pt idx="5">
                  <v>0</v>
                </pt>
                <pt idx="6">
                  <v>0</v>
                </pt>
                <pt idx="7">
                  <v>0</v>
                </pt>
                <pt idx="8">
                  <v>0</v>
                </pt>
                <pt idx="9">
                  <v>0</v>
                </pt>
                <pt idx="10">
                  <v>0</v>
                </pt>
                <pt idx="11">
                  <v>0</v>
                </pt>
                <pt idx="12">
                  <v>0</v>
                </pt>
                <pt idx="13">
                  <v>0</v>
                </pt>
                <pt idx="14">
                  <v>平均</v>
                </pt>
                <pt idx="15">
                  <v>0</v>
                </pt>
                <pt idx="16">
                  <v>公司</v>
                </pt>
              </strCache>
            </strRef>
          </xVal>
          <yVal>
            <numRef>
              <f>d1定价!$L$3:$L$22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yVal>
          <smooth val="0"/>
        </ser>
        <ser>
          <idx val="6"/>
          <order val="6"/>
          <tx>
            <v>第七期</v>
          </tx>
          <spPr>
            <a:ln w="25400" cap="rnd" cmpd="sng" algn="ctr">
              <a:noFill/>
              <a:prstDash val="solid"/>
              <a:round/>
            </a:ln>
          </spPr>
          <marker>
            <symbol val="circle"/>
            <size val="5"/>
            <spPr>
              <a:solidFill>
                <a:schemeClr val="accent1">
                  <a:lumMod val="60000"/>
                </a:schemeClr>
              </a:solidFill>
              <a:ln w="9525" cap="flat" cmpd="sng" algn="ctr">
                <a:solidFill>
                  <a:schemeClr val="accent1">
                    <a:lumMod val="60000"/>
                  </a:schemeClr>
                </a:solidFill>
                <a:prstDash val="solid"/>
                <a:round/>
              </a:ln>
            </spPr>
          </marker>
          <trendline>
            <spPr>
              <a:ln w="19050" cap="rnd" cmpd="sng" algn="ctr">
                <a:solidFill>
                  <a:schemeClr val="accent1">
                    <a:lumMod val="60000"/>
                  </a:schemeClr>
                </a:solidFill>
                <a:prstDash val="sysDot"/>
                <a:round/>
              </a:ln>
            </spPr>
            <trendlineType val="linear"/>
            <dispRSqr val="0"/>
            <dispEq val="0"/>
          </trendline>
          <xVal>
            <strRef>
              <f>d1定价!$O$3:$O$22</f>
              <strCache>
                <ptCount val="16"/>
                <pt idx="0">
                  <v>0</v>
                </pt>
                <pt idx="1">
                  <v>0</v>
                </pt>
                <pt idx="2">
                  <v>0</v>
                </pt>
                <pt idx="3">
                  <v>0</v>
                </pt>
                <pt idx="4">
                  <v>0</v>
                </pt>
                <pt idx="5">
                  <v>0</v>
                </pt>
                <pt idx="6">
                  <v>0</v>
                </pt>
                <pt idx="7">
                  <v>0</v>
                </pt>
                <pt idx="8">
                  <v>0</v>
                </pt>
                <pt idx="9">
                  <v>0</v>
                </pt>
                <pt idx="10">
                  <v>0</v>
                </pt>
                <pt idx="11">
                  <v>0</v>
                </pt>
                <pt idx="12">
                  <v>0</v>
                </pt>
                <pt idx="13">
                  <v>0</v>
                </pt>
                <pt idx="14">
                  <v>平均</v>
                </pt>
                <pt idx="15">
                  <v>0</v>
                </pt>
              </strCache>
            </strRef>
          </xVal>
          <yVal>
            <numRef>
              <f>d1定价!$N$3:$N$22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numCache>
            </numRef>
          </yVal>
          <smooth val="0"/>
        </ser>
        <ser>
          <idx val="7"/>
          <order val="7"/>
          <tx>
            <v>第八期</v>
          </tx>
          <spPr>
            <a:ln w="25400" cap="rnd" cmpd="sng" algn="ctr">
              <a:noFill/>
              <a:prstDash val="solid"/>
              <a:round/>
            </a:ln>
          </spPr>
          <marker>
            <symbol val="circle"/>
            <size val="5"/>
            <spPr>
              <a:solidFill>
                <a:schemeClr val="accent2">
                  <a:lumMod val="60000"/>
                </a:schemeClr>
              </a:solidFill>
              <a:ln w="9525" cap="flat" cmpd="sng" algn="ctr">
                <a:solidFill>
                  <a:schemeClr val="accent2">
                    <a:lumMod val="60000"/>
                  </a:schemeClr>
                </a:solidFill>
                <a:prstDash val="solid"/>
                <a:round/>
              </a:ln>
            </spPr>
          </marker>
          <xVal>
            <strRef>
              <f>d1定价!$Q$3:$Q$22</f>
              <strCache>
                <ptCount val="17"/>
                <pt idx="0">
                  <v>0</v>
                </pt>
                <pt idx="1">
                  <v>0</v>
                </pt>
                <pt idx="2">
                  <v>0</v>
                </pt>
                <pt idx="3">
                  <v>0</v>
                </pt>
                <pt idx="4">
                  <v>0</v>
                </pt>
                <pt idx="5">
                  <v>0</v>
                </pt>
                <pt idx="6">
                  <v>0</v>
                </pt>
                <pt idx="7">
                  <v>0</v>
                </pt>
                <pt idx="8">
                  <v>0</v>
                </pt>
                <pt idx="9">
                  <v>0</v>
                </pt>
                <pt idx="10">
                  <v>0</v>
                </pt>
                <pt idx="11">
                  <v>0</v>
                </pt>
                <pt idx="12">
                  <v>0</v>
                </pt>
                <pt idx="13">
                  <v>0</v>
                </pt>
                <pt idx="14">
                  <v>平均</v>
                </pt>
                <pt idx="15">
                  <v>0</v>
                </pt>
                <pt idx="16">
                  <v>公司</v>
                </pt>
              </strCache>
            </strRef>
          </xVal>
          <yVal>
            <numRef>
              <f>d1定价!$P$3:$P$22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yVal>
          <smooth val="0"/>
        </ser>
        <dLbls>
          <showLegendKey val="0"/>
          <showVal val="0"/>
          <showCatName val="0"/>
          <showSerName val="0"/>
          <showPercent val="0"/>
          <showBubbleSize val="0"/>
        </dLbls>
        <axId val="369833096"/>
        <axId val="197533459"/>
      </scatterChart>
      <valAx>
        <axId val="369833096"/>
        <scaling>
          <orientation val="minMax"/>
          <min val="10000"/>
        </scaling>
        <delete val="0"/>
        <axPos val="b"/>
        <majorGridlines>
          <spPr>
            <a:ln w="9525" cap="flat" cmpd="sng" algn="ctr">
              <a:solidFill>
                <a:schemeClr val="tx1">
                  <a:lumMod val="15000"/>
                  <a:lumOff val="85000"/>
                </a:schemeClr>
              </a:solidFill>
              <a:prstDash val="solid"/>
              <a:round/>
            </a:ln>
          </spPr>
        </majorGridlines>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197533459"/>
        <crosses val="autoZero"/>
        <crossBetween val="midCat"/>
      </valAx>
      <valAx>
        <axId val="197533459"/>
        <scaling>
          <orientation val="minMax"/>
        </scaling>
        <delete val="0"/>
        <axPos val="l"/>
        <majorGridlines>
          <spPr>
            <a:ln w="9525" cap="flat" cmpd="sng" algn="ctr">
              <a:solidFill>
                <a:schemeClr val="tx1">
                  <a:lumMod val="15000"/>
                  <a:lumOff val="85000"/>
                </a:schemeClr>
              </a:solidFill>
              <a:prstDash val="solid"/>
              <a:round/>
            </a:ln>
          </spPr>
        </majorGridlines>
        <numFmt formatCode="#,##0"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369833096"/>
        <crosses val="autoZero"/>
        <crossBetween val="midCat"/>
      </valAx>
    </plotArea>
    <legend>
      <legendPos val="r"/>
      <overlay val="0"/>
      <spPr>
        <a:noFill/>
        <a:ln>
          <a:noFill/>
          <a:prstDash val="solid"/>
        </a:ln>
      </spPr>
      <txPr>
        <a:bodyPr rot="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legend>
    <plotVisOnly val="1"/>
    <dispBlanksAs val="gap"/>
  </chart>
  <spPr>
    <a:solidFill>
      <a:schemeClr val="bg1"/>
    </a:solidFill>
    <a:ln w="9525" cap="flat" cmpd="sng" algn="ctr">
      <a:solidFill>
        <a:schemeClr val="tx1">
          <a:lumMod val="15000"/>
          <a:lumOff val="85000"/>
        </a:schemeClr>
      </a:solidFill>
      <a:prstDash val="solid"/>
      <a:round/>
    </a:ln>
  </spPr>
</chartSpace>
</file>

<file path=xl/charts/chart62.xml><?xml version="1.0" encoding="utf-8"?>
<chartSpace xmlns:a="http://schemas.openxmlformats.org/drawingml/2006/main" xmlns="http://schemas.openxmlformats.org/drawingml/2006/chart">
  <chart>
    <title>
      <tx>
        <rich>
          <a:bodyPr rot="0" spcFirstLastPara="1" vertOverflow="ellipsis" vert="horz" wrap="square" anchor="ctr" anchorCtr="1"/>
          <a:lstStyle/>
          <a:p>
            <a:pPr>
              <a:defRPr lang="zh-CN" sz="1400" b="0" i="0" strike="noStrike" kern="1200" spc="0" baseline="0">
                <a:solidFill>
                  <a:schemeClr val="tx1">
                    <a:lumMod val="65000"/>
                    <a:lumOff val="35000"/>
                  </a:schemeClr>
                </a:solidFill>
                <a:latin typeface="+mn-lt"/>
                <a:ea typeface="+mn-ea"/>
                <a:cs typeface="+mn-cs"/>
              </a:defRPr>
            </a:pPr>
            <a:r>
              <a:rPr lang="zh-CN" altLang="en-US"/>
              <a:t>价格系数折线图</a:t>
            </a:r>
            <a:endParaRPr lang="zh-CN" altLang="en-US" sz="1400" b="0" i="0" strike="noStrike" baseline="0">
              <a:solidFill>
                <a:srgbClr val="333333"/>
              </a:solidFill>
              <a:latin typeface="宋体" panose="02010600030101010101" pitchFamily="7" charset="-122"/>
              <a:ea typeface="宋体" panose="02010600030101010101" pitchFamily="7" charset="-122"/>
              <a:cs typeface="宋体" panose="02010600030101010101" pitchFamily="7" charset="-122"/>
            </a:endParaRPr>
          </a:p>
        </rich>
      </tx>
      <overlay val="0"/>
      <spPr>
        <a:noFill/>
        <a:ln>
          <a:noFill/>
          <a:prstDash val="solid"/>
        </a:ln>
      </spPr>
    </title>
    <plotArea>
      <layout/>
      <scatterChart>
        <scatterStyle val="lineMarker"/>
        <varyColors val="0"/>
        <ser>
          <idx val="0"/>
          <order val="0"/>
          <spPr>
            <a:ln w="19050" cap="rnd" cmpd="sng" algn="ctr">
              <a:solidFill>
                <a:schemeClr val="accent1"/>
              </a:solidFill>
              <a:prstDash val="solid"/>
              <a:round/>
            </a:ln>
          </spPr>
          <marker>
            <symbol val="circle"/>
            <size val="5"/>
            <spPr>
              <a:solidFill>
                <a:schemeClr val="accent1"/>
              </a:solidFill>
              <a:ln w="9525" cap="flat" cmpd="sng" algn="ctr">
                <a:solidFill>
                  <a:schemeClr val="accent1"/>
                </a:solidFill>
                <a:prstDash val="solid"/>
                <a:round/>
              </a:ln>
            </spPr>
          </marker>
          <trendline>
            <spPr>
              <a:ln w="19050" cap="rnd" cmpd="sng" algn="ctr">
                <a:solidFill>
                  <a:schemeClr val="accent1"/>
                </a:solidFill>
                <a:prstDash val="sysDot"/>
                <a:round/>
              </a:ln>
            </spPr>
            <trendlineType val="linear"/>
            <dispRSqr val="0"/>
            <dispEq val="1"/>
            <trendlineLbl>
              <layout>
                <manualLayout>
                  <wMode val="factor"/>
                  <hMode val="factor"/>
                  <x val="-0.69287489063867"/>
                  <y val="-0.787580254391278"/>
                </manualLayout>
              </layout>
              <numFmt formatCode="General" sourceLinked="0"/>
              <spPr>
                <a:noFill/>
                <a:ln>
                  <a:noFill/>
                  <a:prstDash val="solid"/>
                </a:ln>
              </spPr>
              <txPr>
                <a:bodyPr rot="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trendlineLbl>
          </trendline>
          <xVal>
            <numRef>
              <f>d1定价!$A$53:$A$61</f>
              <numCache>
                <formatCode>General</formatCode>
                <ptCount val="9"/>
                <pt idx="0">
                  <v>0</v>
                </pt>
                <pt idx="1">
                  <v>1</v>
                </pt>
                <pt idx="2">
                  <v>2</v>
                </pt>
                <pt idx="3">
                  <v>3</v>
                </pt>
                <pt idx="4">
                  <v>4</v>
                </pt>
                <pt idx="5">
                  <v>5</v>
                </pt>
                <pt idx="6">
                  <v>6</v>
                </pt>
                <pt idx="7">
                  <v>7</v>
                </pt>
                <pt idx="8">
                  <v>8</v>
                </pt>
              </numCache>
            </numRef>
          </xVal>
          <yVal>
            <numRef>
              <f>d1定价!$B$53:$B$61</f>
              <numCache>
                <formatCode>General</formatCode>
                <ptCount val="9"/>
                <pt idx="0">
                  <v>0</v>
                </pt>
                <pt idx="1">
                  <v>0</v>
                </pt>
                <pt idx="2">
                  <v>0</v>
                </pt>
                <pt idx="3">
                  <v>0</v>
                </pt>
                <pt idx="4">
                  <v>0</v>
                </pt>
                <pt idx="5">
                  <v>0</v>
                </pt>
                <pt idx="6">
                  <v>0</v>
                </pt>
                <pt idx="7">
                  <v>0</v>
                </pt>
                <pt idx="8">
                  <v>0</v>
                </pt>
              </numCache>
            </numRef>
          </yVal>
          <smooth val="0"/>
        </ser>
        <dLbls>
          <showLegendKey val="0"/>
          <showVal val="0"/>
          <showCatName val="0"/>
          <showSerName val="0"/>
          <showPercent val="0"/>
          <showBubbleSize val="0"/>
        </dLbls>
        <axId val="126443455"/>
        <axId val="321631406"/>
      </scatterChart>
      <valAx>
        <axId val="126443455"/>
        <scaling>
          <orientation val="minMax"/>
        </scaling>
        <delete val="0"/>
        <axPos val="b"/>
        <majorGridlines>
          <spPr>
            <a:l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321631406"/>
        <crosses val="autoZero"/>
        <crossBetween val="midCat"/>
      </valAx>
      <valAx>
        <axId val="321631406"/>
        <scaling>
          <orientation val="minMax"/>
        </scaling>
        <delete val="0"/>
        <axPos val="l"/>
        <majorGridlines>
          <spPr>
            <a:l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126443455"/>
        <crosses val="autoZero"/>
        <crossBetween val="midCat"/>
      </valAx>
    </plotArea>
    <plotVisOnly val="1"/>
    <dispBlanksAs val="gap"/>
  </chart>
  <spPr>
    <a:solidFill>
      <a:schemeClr val="bg1"/>
    </a:solidFill>
    <a:ln w="9525" cap="flat" cmpd="sng" algn="ctr">
      <a:solidFill>
        <a:schemeClr val="tx1">
          <a:lumMod val="15000"/>
          <a:lumOff val="85000"/>
        </a:schemeClr>
      </a:solidFill>
      <a:prstDash val="solid"/>
      <a:round/>
    </a:ln>
  </spPr>
</chartSpace>
</file>

<file path=xl/charts/chart63.xml><?xml version="1.0" encoding="utf-8"?>
<chartSpace xmlns:a="http://schemas.openxmlformats.org/drawingml/2006/main" xmlns="http://schemas.openxmlformats.org/drawingml/2006/chart">
  <chart>
    <title>
      <tx>
        <rich>
          <a:bodyPr rot="0" spcFirstLastPara="1" vertOverflow="ellipsis" vert="horz" wrap="square" anchor="ctr" anchorCtr="1"/>
          <a:lstStyle/>
          <a:p>
            <a:pPr>
              <a:defRPr lang="zh-CN" sz="1400" b="0" i="0" strike="noStrike" kern="1200" spc="0" baseline="0">
                <a:solidFill>
                  <a:schemeClr val="tx1">
                    <a:lumMod val="65000"/>
                    <a:lumOff val="35000"/>
                  </a:schemeClr>
                </a:solidFill>
                <a:latin typeface="+mn-lt"/>
                <a:ea typeface="+mn-ea"/>
                <a:cs typeface="+mn-cs"/>
              </a:defRPr>
            </a:pPr>
            <a:r>
              <a:rPr lang="zh-CN" altLang="en-US" sz="1400" b="0" i="0" strike="noStrike" baseline="0">
                <a:solidFill>
                  <a:srgbClr val="333333"/>
                </a:solidFill>
                <a:latin typeface="宋体" panose="02010600030101010101" pitchFamily="7" charset="-122"/>
                <a:ea typeface="宋体" panose="02010600030101010101" pitchFamily="7" charset="-122"/>
                <a:cs typeface="宋体" panose="02010600030101010101" pitchFamily="7" charset="-122"/>
              </a:rPr>
              <a:t>价格系数</a:t>
            </a:r>
            <a:r>
              <a:rPr lang="en-US" altLang="zh-CN" sz="1400" b="0" i="0" strike="noStrike" baseline="0">
                <a:solidFill>
                  <a:srgbClr val="333333"/>
                </a:solidFill>
                <a:latin typeface="Calibri" panose="020F0502020204030204" pitchFamily="2" charset="0"/>
                <a:ea typeface="Calibri" panose="020F0502020204030204" pitchFamily="2" charset="0"/>
                <a:cs typeface="Calibri" panose="020F0502020204030204" pitchFamily="2" charset="0"/>
              </a:rPr>
              <a:t>——</a:t>
            </a:r>
            <a:r>
              <a:rPr lang="zh-CN" altLang="en-US" sz="1400" b="0" i="0" strike="noStrike" baseline="0">
                <a:solidFill>
                  <a:srgbClr val="333333"/>
                </a:solidFill>
                <a:latin typeface="宋体" panose="02010600030101010101" pitchFamily="7" charset="-122"/>
                <a:ea typeface="宋体" panose="02010600030101010101" pitchFamily="7" charset="-122"/>
                <a:cs typeface="宋体" panose="02010600030101010101" pitchFamily="7" charset="-122"/>
              </a:rPr>
              <a:t>截距折线图</a:t>
            </a:r>
            <a:endParaRPr lang="zh-CN" altLang="en-US" sz="1100" b="0" i="0" strike="noStrike" baseline="0">
              <a:solidFill>
                <a:srgbClr val="000000"/>
              </a:solidFill>
              <a:latin typeface="宋体" panose="02010600030101010101" pitchFamily="7" charset="-122"/>
              <a:ea typeface="宋体" panose="02010600030101010101" pitchFamily="7" charset="-122"/>
              <a:cs typeface="宋体" panose="02010600030101010101" pitchFamily="7" charset="-122"/>
            </a:endParaRPr>
          </a:p>
        </rich>
      </tx>
      <overlay val="0"/>
      <spPr>
        <a:noFill/>
        <a:ln>
          <a:noFill/>
          <a:prstDash val="solid"/>
        </a:ln>
      </spPr>
    </title>
    <plotArea>
      <layout/>
      <scatterChart>
        <scatterStyle val="lineMarker"/>
        <varyColors val="0"/>
        <ser>
          <idx val="0"/>
          <order val="0"/>
          <spPr>
            <a:ln w="19050" cap="rnd" cmpd="sng" algn="ctr">
              <a:solidFill>
                <a:schemeClr val="accent1"/>
              </a:solidFill>
              <a:prstDash val="solid"/>
              <a:round/>
            </a:ln>
          </spPr>
          <marker>
            <symbol val="circle"/>
            <size val="5"/>
            <spPr>
              <a:solidFill>
                <a:schemeClr val="accent1"/>
              </a:solidFill>
              <a:ln w="9525" cap="flat" cmpd="sng" algn="ctr">
                <a:solidFill>
                  <a:schemeClr val="accent1"/>
                </a:solidFill>
                <a:prstDash val="solid"/>
                <a:round/>
              </a:ln>
            </spPr>
          </marker>
          <trendline>
            <spPr>
              <a:ln w="19050" cap="rnd" cmpd="sng" algn="ctr">
                <a:solidFill>
                  <a:schemeClr val="accent1"/>
                </a:solidFill>
                <a:prstDash val="sysDot"/>
                <a:round/>
              </a:ln>
            </spPr>
            <trendlineType val="linear"/>
            <dispRSqr val="0"/>
            <dispEq val="1"/>
            <trendlineLbl>
              <layout>
                <manualLayout>
                  <wMode val="factor"/>
                  <hMode val="factor"/>
                  <x val="-0.638402449693788"/>
                  <y val="-0.773157177468201"/>
                </manualLayout>
              </layout>
              <numFmt formatCode="General" sourceLinked="0"/>
              <spPr>
                <a:noFill/>
                <a:ln>
                  <a:noFill/>
                  <a:prstDash val="solid"/>
                </a:ln>
              </spPr>
              <txPr>
                <a:bodyPr rot="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trendlineLbl>
          </trendline>
          <xVal>
            <numRef>
              <f>d1定价!$B$53:$B$61</f>
              <numCache>
                <formatCode>General</formatCode>
                <ptCount val="9"/>
                <pt idx="0">
                  <v>0</v>
                </pt>
                <pt idx="1">
                  <v>0</v>
                </pt>
                <pt idx="2">
                  <v>0</v>
                </pt>
                <pt idx="3">
                  <v>0</v>
                </pt>
                <pt idx="4">
                  <v>0</v>
                </pt>
                <pt idx="5">
                  <v>0</v>
                </pt>
                <pt idx="6">
                  <v>0</v>
                </pt>
                <pt idx="7">
                  <v>0</v>
                </pt>
                <pt idx="8">
                  <v>0</v>
                </pt>
              </numCache>
            </numRef>
          </xVal>
          <yVal>
            <numRef>
              <f>d1定价!$C$53:$C$61</f>
              <numCache>
                <formatCode>General</formatCode>
                <ptCount val="9"/>
                <pt idx="0">
                  <v>0</v>
                </pt>
                <pt idx="1">
                  <v>0</v>
                </pt>
                <pt idx="2">
                  <v>0</v>
                </pt>
                <pt idx="3">
                  <v>0</v>
                </pt>
                <pt idx="4">
                  <v>0</v>
                </pt>
                <pt idx="5">
                  <v>0</v>
                </pt>
                <pt idx="6">
                  <v>0</v>
                </pt>
                <pt idx="7">
                  <v>0</v>
                </pt>
                <pt idx="8">
                  <v>0</v>
                </pt>
              </numCache>
            </numRef>
          </yVal>
          <smooth val="0"/>
        </ser>
        <dLbls>
          <showLegendKey val="0"/>
          <showVal val="0"/>
          <showCatName val="0"/>
          <showSerName val="0"/>
          <showPercent val="0"/>
          <showBubbleSize val="0"/>
        </dLbls>
        <axId val="886905787"/>
        <axId val="312361328"/>
      </scatterChart>
      <valAx>
        <axId val="886905787"/>
        <scaling>
          <orientation val="minMax"/>
        </scaling>
        <delete val="0"/>
        <axPos val="b"/>
        <majorGridlines>
          <spPr>
            <a:l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312361328"/>
        <crosses val="autoZero"/>
        <crossBetween val="midCat"/>
      </valAx>
      <valAx>
        <axId val="312361328"/>
        <scaling>
          <orientation val="minMax"/>
        </scaling>
        <delete val="0"/>
        <axPos val="l"/>
        <majorGridlines>
          <spPr>
            <a:l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886905787"/>
        <crosses val="autoZero"/>
        <crossBetween val="midCat"/>
      </valAx>
    </plotArea>
    <plotVisOnly val="1"/>
    <dispBlanksAs val="gap"/>
  </chart>
  <spPr>
    <a:solidFill>
      <a:schemeClr val="bg1"/>
    </a:solidFill>
    <a:ln w="9525" cap="flat" cmpd="sng" algn="ctr">
      <a:solidFill>
        <a:schemeClr val="tx1">
          <a:lumMod val="15000"/>
          <a:lumOff val="85000"/>
        </a:schemeClr>
      </a:solidFill>
      <a:prstDash val="solid"/>
      <a:round/>
    </a:ln>
  </spPr>
</chartSpace>
</file>

<file path=xl/charts/chart64.xml><?xml version="1.0" encoding="utf-8"?>
<chartSpace xmlns:a="http://schemas.openxmlformats.org/drawingml/2006/main" xmlns="http://schemas.openxmlformats.org/drawingml/2006/chart">
  <chart>
    <title>
      <tx>
        <rich>
          <a:bodyPr rot="0" spcFirstLastPara="1" vertOverflow="ellipsis" vert="horz" wrap="square" anchor="ctr" anchorCtr="1"/>
          <a:lstStyle/>
          <a:p>
            <a:pPr marL="0" marR="0" lvl="0" indent="0" algn="ctr" defTabSz="914400" rtl="0" eaLnBrk="1" fontAlgn="auto" latinLnBrk="0" hangingPunct="1">
              <lnSpc>
                <spcPct val="100000"/>
              </lnSpc>
              <spcBef>
                <spcPts val="0"/>
              </spcBef>
              <spcAft>
                <spcPts val="0"/>
              </spcAft>
              <a:defRPr lang="zh-CN" sz="1400" b="0" i="0" strike="noStrike" kern="1200" spc="0" baseline="0">
                <a:solidFill>
                  <a:sysClr val="windowText" lastClr="000000">
                    <a:lumOff val="35000"/>
                    <a:lumMod val="65000"/>
                  </a:sysClr>
                </a:solidFill>
                <a:latin typeface="+mn-lt"/>
                <a:ea typeface="+mn-ea"/>
                <a:cs typeface="+mn-cs"/>
              </a:defRPr>
              <a:buClrTx/>
              <a:buSzTx/>
              <a:buFontTx/>
              <a:buNone/>
            </a:pPr>
            <a:r>
              <a:rPr lang="zh-CN" altLang="zh-CN" sz="1800" b="0" i="0" baseline="0">
                <effectLst/>
              </a:rPr>
              <a:t>需求增长趋势</a:t>
            </a:r>
            <a:endParaRPr lang="zh-CN" altLang="zh-CN" sz="1800" b="0" i="0" strike="noStrike" baseline="0">
              <a:solidFill>
                <a:srgbClr val="333333"/>
              </a:solidFill>
              <effectLst/>
              <a:latin typeface="宋体" panose="02010600030101010101" pitchFamily="7" charset="-122"/>
              <a:ea typeface="宋体" panose="02010600030101010101" pitchFamily="7" charset="-122"/>
              <a:cs typeface="宋体" panose="02010600030101010101" pitchFamily="7" charset="-122"/>
            </a:endParaRPr>
          </a:p>
        </rich>
      </tx>
      <overlay val="0"/>
      <spPr>
        <a:noFill/>
        <a:ln>
          <a:noFill/>
          <a:prstDash val="solid"/>
        </a:ln>
      </spPr>
    </title>
    <plotArea>
      <layout/>
      <scatterChart>
        <scatterStyle val="lineMarker"/>
        <varyColors val="0"/>
        <ser>
          <idx val="0"/>
          <order val="0"/>
          <spPr>
            <a:ln w="19050" cap="rnd" cmpd="sng" algn="ctr">
              <a:solidFill>
                <a:schemeClr val="accent1"/>
              </a:solidFill>
              <a:prstDash val="solid"/>
              <a:round/>
            </a:ln>
          </spPr>
          <marker>
            <symbol val="circle"/>
            <size val="5"/>
            <spPr>
              <a:solidFill>
                <a:schemeClr val="accent1"/>
              </a:solidFill>
              <a:ln w="9525" cap="flat" cmpd="sng" algn="ctr">
                <a:solidFill>
                  <a:schemeClr val="accent1"/>
                </a:solidFill>
                <a:prstDash val="solid"/>
                <a:round/>
              </a:ln>
            </spPr>
          </marker>
          <xVal>
            <numRef>
              <f>d1定价!$K$33:$K$40</f>
              <numCache>
                <formatCode>General</formatCode>
                <ptCount val="8"/>
                <pt idx="0">
                  <v>1</v>
                </pt>
                <pt idx="1">
                  <v>2</v>
                </pt>
                <pt idx="2">
                  <v>3</v>
                </pt>
                <pt idx="3">
                  <v>4</v>
                </pt>
                <pt idx="4">
                  <v>5</v>
                </pt>
                <pt idx="5">
                  <v>6</v>
                </pt>
                <pt idx="6">
                  <v>7</v>
                </pt>
                <pt idx="7">
                  <v>8</v>
                </pt>
              </numCache>
            </numRef>
          </xVal>
          <yVal>
            <numRef>
              <f>d1定价!$L$33:$L$40</f>
              <numCache>
                <formatCode>General</formatCode>
                <ptCount val="8"/>
                <pt idx="0">
                  <v>0</v>
                </pt>
                <pt idx="1">
                  <v>0</v>
                </pt>
                <pt idx="2">
                  <v>0</v>
                </pt>
                <pt idx="3">
                  <v>0</v>
                </pt>
                <pt idx="4">
                  <v>0</v>
                </pt>
                <pt idx="5">
                  <v>0</v>
                </pt>
                <pt idx="6">
                  <v>0</v>
                </pt>
                <pt idx="7">
                  <v>0</v>
                </pt>
              </numCache>
            </numRef>
          </yVal>
          <smooth val="0"/>
        </ser>
        <dLbls>
          <showLegendKey val="0"/>
          <showVal val="0"/>
          <showCatName val="0"/>
          <showSerName val="0"/>
          <showPercent val="0"/>
          <showBubbleSize val="0"/>
        </dLbls>
        <axId val="447452790"/>
        <axId val="283456989"/>
      </scatterChart>
      <valAx>
        <axId val="447452790"/>
        <scaling>
          <orientation val="minMax"/>
        </scaling>
        <delete val="0"/>
        <axPos val="b"/>
        <majorGridlines>
          <spPr>
            <a:l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283456989"/>
        <crosses val="autoZero"/>
        <crossBetween val="midCat"/>
      </valAx>
      <valAx>
        <axId val="283456989"/>
        <scaling>
          <orientation val="minMax"/>
        </scaling>
        <delete val="0"/>
        <axPos val="l"/>
        <majorGridlines>
          <spPr>
            <a:l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447452790"/>
        <crosses val="autoZero"/>
        <crossBetween val="midCat"/>
      </valAx>
    </plotArea>
    <plotVisOnly val="1"/>
    <dispBlanksAs val="gap"/>
  </chart>
  <spPr>
    <a:solidFill>
      <a:schemeClr val="bg1"/>
    </a:solidFill>
    <a:ln w="9525" cap="flat" cmpd="sng" algn="ctr">
      <a:solidFill>
        <a:schemeClr val="tx1">
          <a:lumMod val="15000"/>
          <a:lumOff val="85000"/>
        </a:schemeClr>
      </a:solidFill>
      <a:prstDash val="solid"/>
      <a:round/>
    </a:ln>
  </spPr>
</chartSpace>
</file>

<file path=xl/charts/chart65.xml><?xml version="1.0" encoding="utf-8"?>
<chartSpace xmlns:a="http://schemas.openxmlformats.org/drawingml/2006/main" xmlns="http://schemas.openxmlformats.org/drawingml/2006/chart">
  <chart>
    <title>
      <tx>
        <rich>
          <a:bodyPr/>
          <a:p>
            <a:r>
              <a:t>None</a:t>
            </a:r>
          </a:p>
        </rich>
      </tx>
      <overlay val="0"/>
      <spPr>
        <a:noFill/>
        <a:ln>
          <a:noFill/>
          <a:prstDash val="solid"/>
        </a:ln>
      </spPr>
      <txPr>
        <a:bodyPr rot="0" spcFirstLastPara="1" vertOverflow="ellipsis" vert="horz" wrap="square" anchor="ctr" anchorCtr="1"/>
        <a:lstStyle/>
        <a:p>
          <a:pPr>
            <a:defRPr lang="zh-CN" sz="1400" b="0" i="0" strike="noStrike" kern="1200" spc="0" baseline="0">
              <a:solidFill>
                <a:schemeClr val="tx1">
                  <a:lumMod val="65000"/>
                  <a:lumOff val="35000"/>
                </a:schemeClr>
              </a:solidFill>
              <a:latin typeface="+mn-lt"/>
              <a:ea typeface="+mn-ea"/>
              <a:cs typeface="+mn-cs"/>
            </a:defRPr>
          </a:pPr>
          <a:r>
            <a:t>None</a:t>
          </a:r>
          <a:endParaRPr lang="zh-CN"/>
        </a:p>
      </txPr>
    </title>
    <plotArea>
      <layout/>
      <scatterChart>
        <scatterStyle val="lineMarker"/>
        <varyColors val="0"/>
        <ser>
          <idx val="0"/>
          <order val="0"/>
          <spPr>
            <a:ln w="28575" cap="rnd" cmpd="sng" algn="ctr">
              <a:noFill/>
              <a:prstDash val="solid"/>
              <a:round/>
            </a:ln>
          </spPr>
          <marker>
            <symbol val="circle"/>
            <size val="5"/>
            <spPr>
              <a:solidFill>
                <a:schemeClr val="accent1"/>
              </a:solidFill>
              <a:ln w="9525" cap="flat" cmpd="sng" algn="ctr">
                <a:solidFill>
                  <a:schemeClr val="accent1"/>
                </a:solidFill>
                <a:prstDash val="solid"/>
                <a:round/>
              </a:ln>
            </spPr>
          </marker>
          <trendline>
            <spPr>
              <a:ln w="19050" cap="rnd" cmpd="sng" algn="ctr">
                <a:solidFill>
                  <a:schemeClr val="accent1"/>
                </a:solidFill>
                <a:prstDash val="sysDot"/>
                <a:round/>
              </a:ln>
            </spPr>
            <trendlineType val="linear"/>
            <dispRSqr val="0"/>
            <dispEq val="0"/>
          </trendline>
          <xVal>
            <strRef>
              <f>d1定价!$L$33:$L$40</f>
              <strCache>
                <ptCount val="8"/>
                <pt idx="0">
                  <v>公司</v>
                </pt>
                <pt idx="1">
                  <v>公司</v>
                </pt>
                <pt idx="2">
                  <v>公司</v>
                </pt>
                <pt idx="3">
                  <v>公司</v>
                </pt>
                <pt idx="4">
                  <v>公司</v>
                </pt>
                <pt idx="5">
                  <v>公司</v>
                </pt>
                <pt idx="6">
                  <v>公司</v>
                </pt>
                <pt idx="7">
                  <v>公司</v>
                </pt>
              </strCache>
            </strRef>
          </xVal>
          <yVal>
            <numRef>
              <f>d1定价!$M$33:$M$40</f>
              <numCache>
                <formatCode>General</formatCode>
                <ptCount val="8"/>
                <pt idx="0">
                  <v>0</v>
                </pt>
                <pt idx="1">
                  <v>0</v>
                </pt>
                <pt idx="2">
                  <v>0</v>
                </pt>
                <pt idx="3">
                  <v>0</v>
                </pt>
                <pt idx="4">
                  <v>0</v>
                </pt>
                <pt idx="5">
                  <v>0</v>
                </pt>
                <pt idx="6">
                  <v>0</v>
                </pt>
                <pt idx="7">
                  <v>0</v>
                </pt>
              </numCache>
            </numRef>
          </yVal>
          <smooth val="0"/>
        </ser>
        <dLbls>
          <showLegendKey val="0"/>
          <showVal val="0"/>
          <showCatName val="0"/>
          <showSerName val="0"/>
          <showPercent val="0"/>
          <showBubbleSize val="0"/>
        </dLbls>
        <axId val="391294513"/>
        <axId val="568912827"/>
      </scatterChart>
      <valAx>
        <axId val="391294513"/>
        <scaling>
          <orientation val="minMax"/>
        </scaling>
        <delete val="0"/>
        <axPos val="b"/>
        <majorGridlines>
          <spPr>
            <a:ln w="9525" cap="flat" cmpd="sng" algn="ctr">
              <a:solidFill>
                <a:schemeClr val="tx1">
                  <a:lumMod val="15000"/>
                  <a:lumOff val="85000"/>
                </a:schemeClr>
              </a:solidFill>
              <a:prstDash val="solid"/>
              <a:round/>
            </a:ln>
          </spPr>
        </majorGridlines>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568912827"/>
        <crosses val="autoZero"/>
        <crossBetween val="midCat"/>
      </valAx>
      <valAx>
        <axId val="568912827"/>
        <scaling>
          <orientation val="minMax"/>
        </scaling>
        <delete val="0"/>
        <axPos val="l"/>
        <majorGridlines>
          <spPr>
            <a:l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391294513"/>
        <crosses val="autoZero"/>
        <crossBetween val="midCat"/>
      </valAx>
    </plotArea>
    <plotVisOnly val="1"/>
    <dispBlanksAs val="gap"/>
  </chart>
  <spPr>
    <a:solidFill>
      <a:schemeClr val="bg1"/>
    </a:solidFill>
    <a:ln w="9525" cap="flat" cmpd="sng" algn="ctr">
      <a:solidFill>
        <a:schemeClr val="tx1">
          <a:lumMod val="15000"/>
          <a:lumOff val="85000"/>
        </a:schemeClr>
      </a:solidFill>
      <a:prstDash val="solid"/>
      <a:round/>
    </a:ln>
  </spPr>
</chartSpace>
</file>

<file path=xl/charts/chart66.xml><?xml version="1.0" encoding="utf-8"?>
<chartSpace xmlns:a="http://schemas.openxmlformats.org/drawingml/2006/main" xmlns="http://schemas.openxmlformats.org/drawingml/2006/chart">
  <chart>
    <plotArea>
      <layout/>
      <scatterChart>
        <scatterStyle val="lineMarker"/>
        <varyColors val="0"/>
        <ser>
          <idx val="0"/>
          <order val="0"/>
          <tx>
            <v>第一期</v>
          </tx>
          <spPr>
            <a:ln w="25400" cap="rnd" cmpd="sng" algn="ctr">
              <a:noFill/>
              <a:prstDash val="solid"/>
              <a:round/>
            </a:ln>
          </spPr>
          <marker>
            <symbol val="circle"/>
            <size val="5"/>
            <spPr>
              <a:solidFill>
                <a:schemeClr val="accent1"/>
              </a:solidFill>
              <a:ln w="9525" cap="flat" cmpd="sng" algn="ctr">
                <a:solidFill>
                  <a:schemeClr val="accent1"/>
                </a:solidFill>
                <a:prstDash val="solid"/>
                <a:round/>
              </a:ln>
            </spPr>
          </marker>
          <xVal>
            <strRef>
              <f>d2定价!$C$3:$C$22</f>
              <strCache>
                <ptCount val="17"/>
                <pt idx="0">
                  <v>0</v>
                </pt>
                <pt idx="1">
                  <v>0</v>
                </pt>
                <pt idx="2">
                  <v>0</v>
                </pt>
                <pt idx="3">
                  <v>0</v>
                </pt>
                <pt idx="4">
                  <v>0</v>
                </pt>
                <pt idx="5">
                  <v>0</v>
                </pt>
                <pt idx="6">
                  <v>0</v>
                </pt>
                <pt idx="7">
                  <v>0</v>
                </pt>
                <pt idx="8">
                  <v>0</v>
                </pt>
                <pt idx="9">
                  <v>0</v>
                </pt>
                <pt idx="10">
                  <v>0</v>
                </pt>
                <pt idx="11">
                  <v>0</v>
                </pt>
                <pt idx="12">
                  <v>0</v>
                </pt>
                <pt idx="13">
                  <v>0</v>
                </pt>
                <pt idx="14">
                  <v>#DIV/0!</v>
                </pt>
                <pt idx="15">
                  <v>0</v>
                </pt>
                <pt idx="16">
                  <v>估资本利润</v>
                </pt>
              </strCache>
            </strRef>
          </xVal>
          <yVal>
            <numRef>
              <f>d2定价!$B$3:$B$22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yVal>
          <smooth val="0"/>
        </ser>
        <ser>
          <idx val="1"/>
          <order val="1"/>
          <tx>
            <v>第二期</v>
          </tx>
          <spPr>
            <a:ln w="25400" cap="rnd" cmpd="sng" algn="ctr">
              <a:noFill/>
              <a:prstDash val="solid"/>
              <a:round/>
            </a:ln>
          </spPr>
          <marker>
            <symbol val="circle"/>
            <size val="5"/>
            <spPr>
              <a:solidFill>
                <a:schemeClr val="accent2"/>
              </a:solidFill>
              <a:ln w="9525" cap="flat" cmpd="sng" algn="ctr">
                <a:solidFill>
                  <a:schemeClr val="accent2"/>
                </a:solidFill>
                <a:prstDash val="solid"/>
                <a:round/>
              </a:ln>
            </spPr>
          </marker>
          <trendline>
            <spPr>
              <a:ln w="19050" cap="rnd" cmpd="sng" algn="ctr">
                <a:solidFill>
                  <a:schemeClr val="accent2"/>
                </a:solidFill>
                <a:prstDash val="sysDot"/>
                <a:round/>
              </a:ln>
            </spPr>
            <trendlineType val="linear"/>
            <dispRSqr val="0"/>
            <dispEq val="0"/>
          </trendline>
          <xVal>
            <strRef>
              <f>d2定价!$E$3:$E$22</f>
              <strCache>
                <ptCount val="17"/>
                <pt idx="0">
                  <v>0</v>
                </pt>
                <pt idx="1">
                  <v>0</v>
                </pt>
                <pt idx="2">
                  <v>0</v>
                </pt>
                <pt idx="3">
                  <v>0</v>
                </pt>
                <pt idx="4">
                  <v>0</v>
                </pt>
                <pt idx="5">
                  <v>0</v>
                </pt>
                <pt idx="6">
                  <v>0</v>
                </pt>
                <pt idx="7">
                  <v>0</v>
                </pt>
                <pt idx="8">
                  <v>0</v>
                </pt>
                <pt idx="9">
                  <v>0</v>
                </pt>
                <pt idx="10">
                  <v>0</v>
                </pt>
                <pt idx="11">
                  <v>0</v>
                </pt>
                <pt idx="12">
                  <v>0</v>
                </pt>
                <pt idx="13">
                  <v>0</v>
                </pt>
                <pt idx="14">
                  <v>#DIV/0!</v>
                </pt>
                <pt idx="15">
                  <v>0</v>
                </pt>
                <pt idx="16">
                  <v>估资本利润</v>
                </pt>
              </strCache>
            </strRef>
          </xVal>
          <yVal>
            <numRef>
              <f>d2定价!$D$3:$D$22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yVal>
          <smooth val="0"/>
        </ser>
        <ser>
          <idx val="2"/>
          <order val="2"/>
          <tx>
            <v>第三期</v>
          </tx>
          <spPr>
            <a:ln w="25400" cap="rnd" cmpd="sng" algn="ctr">
              <a:noFill/>
              <a:prstDash val="solid"/>
              <a:round/>
            </a:ln>
          </spPr>
          <marker>
            <symbol val="circle"/>
            <size val="5"/>
            <spPr>
              <a:solidFill>
                <a:schemeClr val="accent3"/>
              </a:solidFill>
              <a:ln w="9525" cap="flat" cmpd="sng" algn="ctr">
                <a:solidFill>
                  <a:schemeClr val="accent3"/>
                </a:solidFill>
                <a:prstDash val="solid"/>
                <a:round/>
              </a:ln>
            </spPr>
          </marker>
          <trendline>
            <spPr>
              <a:ln w="19050" cap="rnd" cmpd="sng" algn="ctr">
                <a:solidFill>
                  <a:schemeClr val="accent3"/>
                </a:solidFill>
                <a:prstDash val="sysDot"/>
                <a:round/>
              </a:ln>
            </spPr>
            <trendlineType val="linear"/>
            <dispRSqr val="0"/>
            <dispEq val="0"/>
          </trendline>
          <xVal>
            <strRef>
              <f>d2定价!$G$3:$G$22</f>
              <strCache>
                <ptCount val="17"/>
                <pt idx="0">
                  <v>0</v>
                </pt>
                <pt idx="1">
                  <v>0</v>
                </pt>
                <pt idx="2">
                  <v>0</v>
                </pt>
                <pt idx="3">
                  <v>0</v>
                </pt>
                <pt idx="4">
                  <v>0</v>
                </pt>
                <pt idx="5">
                  <v>0</v>
                </pt>
                <pt idx="6">
                  <v>0</v>
                </pt>
                <pt idx="7">
                  <v>0</v>
                </pt>
                <pt idx="8">
                  <v>0</v>
                </pt>
                <pt idx="9">
                  <v>0</v>
                </pt>
                <pt idx="10">
                  <v>0</v>
                </pt>
                <pt idx="11">
                  <v>0</v>
                </pt>
                <pt idx="12">
                  <v>0</v>
                </pt>
                <pt idx="13">
                  <v>0</v>
                </pt>
                <pt idx="14">
                  <v>#DIV/0!</v>
                </pt>
                <pt idx="15">
                  <v>0</v>
                </pt>
                <pt idx="16">
                  <v>估资本利润</v>
                </pt>
              </strCache>
            </strRef>
          </xVal>
          <yVal>
            <numRef>
              <f>d2定价!$F$3:$F$22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yVal>
          <smooth val="0"/>
        </ser>
        <ser>
          <idx val="3"/>
          <order val="3"/>
          <tx>
            <v>第四期</v>
          </tx>
          <spPr>
            <a:ln w="25400" cap="rnd" cmpd="sng" algn="ctr">
              <a:noFill/>
              <a:prstDash val="solid"/>
              <a:round/>
            </a:ln>
          </spPr>
          <marker>
            <symbol val="circle"/>
            <size val="5"/>
            <spPr>
              <a:solidFill>
                <a:schemeClr val="accent4"/>
              </a:solidFill>
              <a:ln w="9525" cap="flat" cmpd="sng" algn="ctr">
                <a:solidFill>
                  <a:schemeClr val="accent4"/>
                </a:solidFill>
                <a:prstDash val="solid"/>
                <a:round/>
              </a:ln>
            </spPr>
          </marker>
          <trendline>
            <spPr>
              <a:ln w="19050" cap="rnd" cmpd="sng" algn="ctr">
                <a:solidFill>
                  <a:schemeClr val="accent4"/>
                </a:solidFill>
                <a:prstDash val="sysDot"/>
                <a:round/>
              </a:ln>
            </spPr>
            <trendlineType val="linear"/>
            <dispRSqr val="0"/>
            <dispEq val="0"/>
          </trendline>
          <xVal>
            <strRef>
              <f>d2定价!$I$3:$I$22</f>
              <strCache>
                <ptCount val="17"/>
                <pt idx="0">
                  <v>0</v>
                </pt>
                <pt idx="1">
                  <v>0</v>
                </pt>
                <pt idx="2">
                  <v>0</v>
                </pt>
                <pt idx="3">
                  <v>0</v>
                </pt>
                <pt idx="4">
                  <v>0</v>
                </pt>
                <pt idx="5">
                  <v>0</v>
                </pt>
                <pt idx="6">
                  <v>0</v>
                </pt>
                <pt idx="7">
                  <v>0</v>
                </pt>
                <pt idx="8">
                  <v>0</v>
                </pt>
                <pt idx="9">
                  <v>0</v>
                </pt>
                <pt idx="10">
                  <v>0</v>
                </pt>
                <pt idx="11">
                  <v>0</v>
                </pt>
                <pt idx="12">
                  <v>0</v>
                </pt>
                <pt idx="13">
                  <v>0</v>
                </pt>
                <pt idx="14">
                  <v>#DIV/0!</v>
                </pt>
                <pt idx="15">
                  <v>0</v>
                </pt>
                <pt idx="16">
                  <v>估资本利润</v>
                </pt>
              </strCache>
            </strRef>
          </xVal>
          <yVal>
            <numRef>
              <f>d2定价!$H$3:$H$22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yVal>
          <smooth val="0"/>
        </ser>
        <ser>
          <idx val="4"/>
          <order val="4"/>
          <tx>
            <v>第五期</v>
          </tx>
          <spPr>
            <a:ln w="25400" cap="rnd" cmpd="sng" algn="ctr">
              <a:noFill/>
              <a:prstDash val="solid"/>
              <a:round/>
            </a:ln>
          </spPr>
          <marker>
            <symbol val="circle"/>
            <size val="5"/>
            <spPr>
              <a:solidFill>
                <a:schemeClr val="accent5"/>
              </a:solidFill>
              <a:ln w="9525" cap="flat" cmpd="sng" algn="ctr">
                <a:solidFill>
                  <a:schemeClr val="accent5"/>
                </a:solidFill>
                <a:prstDash val="solid"/>
                <a:round/>
              </a:ln>
            </spPr>
          </marker>
          <trendline>
            <spPr>
              <a:ln w="19050" cap="rnd" cmpd="sng" algn="ctr">
                <a:solidFill>
                  <a:schemeClr val="accent5"/>
                </a:solidFill>
                <a:prstDash val="sysDot"/>
                <a:round/>
              </a:ln>
            </spPr>
            <trendlineType val="linear"/>
            <dispRSqr val="0"/>
            <dispEq val="0"/>
          </trendline>
          <xVal>
            <strRef>
              <f>d2定价!$K$3:$K$22</f>
              <strCache>
                <ptCount val="17"/>
                <pt idx="0">
                  <v>0</v>
                </pt>
                <pt idx="1">
                  <v>0</v>
                </pt>
                <pt idx="2">
                  <v>0</v>
                </pt>
                <pt idx="3">
                  <v>0</v>
                </pt>
                <pt idx="4">
                  <v>0</v>
                </pt>
                <pt idx="5">
                  <v>0</v>
                </pt>
                <pt idx="6">
                  <v>0</v>
                </pt>
                <pt idx="7">
                  <v>0</v>
                </pt>
                <pt idx="8">
                  <v>0</v>
                </pt>
                <pt idx="9">
                  <v>0</v>
                </pt>
                <pt idx="10">
                  <v>0</v>
                </pt>
                <pt idx="11">
                  <v>0</v>
                </pt>
                <pt idx="12">
                  <v>0</v>
                </pt>
                <pt idx="13">
                  <v>0</v>
                </pt>
                <pt idx="14">
                  <v>#DIV/0!</v>
                </pt>
                <pt idx="15">
                  <v>0</v>
                </pt>
                <pt idx="16">
                  <v>估资本利润</v>
                </pt>
              </strCache>
            </strRef>
          </xVal>
          <yVal>
            <numRef>
              <f>d2定价!$J$3:$J$22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yVal>
          <smooth val="0"/>
        </ser>
        <ser>
          <idx val="5"/>
          <order val="5"/>
          <tx>
            <v>第六期</v>
          </tx>
          <spPr>
            <a:ln w="25400" cap="rnd" cmpd="sng" algn="ctr">
              <a:noFill/>
              <a:prstDash val="solid"/>
              <a:round/>
            </a:ln>
          </spPr>
          <marker>
            <symbol val="circle"/>
            <size val="5"/>
            <spPr>
              <a:solidFill>
                <a:schemeClr val="accent6"/>
              </a:solidFill>
              <a:ln w="9525" cap="flat" cmpd="sng" algn="ctr">
                <a:solidFill>
                  <a:schemeClr val="accent6"/>
                </a:solidFill>
                <a:prstDash val="solid"/>
                <a:round/>
              </a:ln>
            </spPr>
          </marker>
          <trendline>
            <spPr>
              <a:ln w="19050" cap="rnd" cmpd="sng" algn="ctr">
                <a:solidFill>
                  <a:schemeClr val="accent6"/>
                </a:solidFill>
                <a:prstDash val="sysDot"/>
                <a:round/>
              </a:ln>
            </spPr>
            <trendlineType val="linear"/>
            <dispRSqr val="0"/>
            <dispEq val="0"/>
          </trendline>
          <xVal>
            <strRef>
              <f>d2定价!$M$3:$M$22</f>
              <strCache>
                <ptCount val="17"/>
                <pt idx="0">
                  <v>0</v>
                </pt>
                <pt idx="1">
                  <v>0</v>
                </pt>
                <pt idx="2">
                  <v>0</v>
                </pt>
                <pt idx="3">
                  <v>0</v>
                </pt>
                <pt idx="4">
                  <v>0</v>
                </pt>
                <pt idx="5">
                  <v>0</v>
                </pt>
                <pt idx="6">
                  <v>0</v>
                </pt>
                <pt idx="7">
                  <v>0</v>
                </pt>
                <pt idx="8">
                  <v>0</v>
                </pt>
                <pt idx="9">
                  <v>0</v>
                </pt>
                <pt idx="10">
                  <v>0</v>
                </pt>
                <pt idx="11">
                  <v>0</v>
                </pt>
                <pt idx="12">
                  <v>0</v>
                </pt>
                <pt idx="13">
                  <v>0</v>
                </pt>
                <pt idx="14">
                  <v>#DIV/0!</v>
                </pt>
                <pt idx="15">
                  <v>0</v>
                </pt>
                <pt idx="16">
                  <v>估资本利润</v>
                </pt>
              </strCache>
            </strRef>
          </xVal>
          <yVal>
            <numRef>
              <f>d2定价!$L$3:$L$22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yVal>
          <smooth val="0"/>
        </ser>
        <ser>
          <idx val="6"/>
          <order val="6"/>
          <tx>
            <v>第七期</v>
          </tx>
          <spPr>
            <a:ln w="25400" cap="rnd" cmpd="sng" algn="ctr">
              <a:noFill/>
              <a:prstDash val="solid"/>
              <a:round/>
            </a:ln>
          </spPr>
          <marker>
            <symbol val="circle"/>
            <size val="5"/>
            <spPr>
              <a:solidFill>
                <a:schemeClr val="accent1">
                  <a:lumMod val="60000"/>
                </a:schemeClr>
              </a:solidFill>
              <a:ln w="9525" cap="flat" cmpd="sng" algn="ctr">
                <a:solidFill>
                  <a:schemeClr val="accent1">
                    <a:lumMod val="60000"/>
                  </a:schemeClr>
                </a:solidFill>
                <a:prstDash val="solid"/>
                <a:round/>
              </a:ln>
            </spPr>
          </marker>
          <xVal>
            <strRef>
              <f>d2定价!$O$3:$O$22</f>
              <strCache>
                <ptCount val="17"/>
                <pt idx="0">
                  <v>0</v>
                </pt>
                <pt idx="1">
                  <v>0</v>
                </pt>
                <pt idx="2">
                  <v>0</v>
                </pt>
                <pt idx="3">
                  <v>0</v>
                </pt>
                <pt idx="4">
                  <v>0</v>
                </pt>
                <pt idx="5">
                  <v>0</v>
                </pt>
                <pt idx="6">
                  <v>0</v>
                </pt>
                <pt idx="7">
                  <v>0</v>
                </pt>
                <pt idx="8">
                  <v>0</v>
                </pt>
                <pt idx="9">
                  <v>0</v>
                </pt>
                <pt idx="10">
                  <v>0</v>
                </pt>
                <pt idx="11">
                  <v>0</v>
                </pt>
                <pt idx="12">
                  <v>0</v>
                </pt>
                <pt idx="13">
                  <v>0</v>
                </pt>
                <pt idx="14">
                  <v>#DIV/0!</v>
                </pt>
                <pt idx="15">
                  <v>0</v>
                </pt>
                <pt idx="16">
                  <v>估资本利润</v>
                </pt>
              </strCache>
            </strRef>
          </xVal>
          <yVal>
            <numRef>
              <f>d2定价!$N$3:$N$22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yVal>
          <smooth val="0"/>
        </ser>
        <ser>
          <idx val="7"/>
          <order val="7"/>
          <tx>
            <v>第八期</v>
          </tx>
          <spPr>
            <a:ln w="25400" cap="rnd" cmpd="sng" algn="ctr">
              <a:noFill/>
              <a:prstDash val="solid"/>
              <a:round/>
            </a:ln>
          </spPr>
          <marker>
            <symbol val="circle"/>
            <size val="5"/>
            <spPr>
              <a:solidFill>
                <a:schemeClr val="accent2">
                  <a:lumMod val="60000"/>
                </a:schemeClr>
              </a:solidFill>
              <a:ln w="9525" cap="flat" cmpd="sng" algn="ctr">
                <a:solidFill>
                  <a:schemeClr val="accent2">
                    <a:lumMod val="60000"/>
                  </a:schemeClr>
                </a:solidFill>
                <a:prstDash val="solid"/>
                <a:round/>
              </a:ln>
            </spPr>
          </marker>
          <xVal>
            <strRef>
              <f>d2定价!$Q$3:$Q$22</f>
              <strCache>
                <ptCount val="17"/>
                <pt idx="0">
                  <v>0</v>
                </pt>
                <pt idx="1">
                  <v>0</v>
                </pt>
                <pt idx="2">
                  <v>0</v>
                </pt>
                <pt idx="3">
                  <v>0</v>
                </pt>
                <pt idx="4">
                  <v>0</v>
                </pt>
                <pt idx="5">
                  <v>0</v>
                </pt>
                <pt idx="6">
                  <v>0</v>
                </pt>
                <pt idx="7">
                  <v>0</v>
                </pt>
                <pt idx="8">
                  <v>0</v>
                </pt>
                <pt idx="9">
                  <v>0</v>
                </pt>
                <pt idx="10">
                  <v>0</v>
                </pt>
                <pt idx="11">
                  <v>0</v>
                </pt>
                <pt idx="12">
                  <v>0</v>
                </pt>
                <pt idx="13">
                  <v>0</v>
                </pt>
                <pt idx="14">
                  <v>#DIV/0!</v>
                </pt>
                <pt idx="15">
                  <v>0</v>
                </pt>
                <pt idx="16">
                  <v>估资本利润</v>
                </pt>
              </strCache>
            </strRef>
          </xVal>
          <yVal>
            <numRef>
              <f>d2定价!$P$3:$P$22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yVal>
          <smooth val="0"/>
        </ser>
        <dLbls>
          <showLegendKey val="0"/>
          <showVal val="0"/>
          <showCatName val="0"/>
          <showSerName val="0"/>
          <showPercent val="0"/>
          <showBubbleSize val="0"/>
        </dLbls>
        <axId val="431810457"/>
        <axId val="225437892"/>
      </scatterChart>
      <valAx>
        <axId val="431810457"/>
        <scaling>
          <orientation val="minMax"/>
          <min val="9500"/>
        </scaling>
        <delete val="0"/>
        <axPos val="b"/>
        <majorGridlines>
          <spPr>
            <a:ln w="9525" cap="flat" cmpd="sng" algn="ctr">
              <a:solidFill>
                <a:schemeClr val="tx1">
                  <a:lumMod val="15000"/>
                  <a:lumOff val="85000"/>
                </a:schemeClr>
              </a:solidFill>
              <a:prstDash val="solid"/>
              <a:round/>
            </a:ln>
          </spPr>
        </majorGridlines>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225437892"/>
        <crosses val="autoZero"/>
        <crossBetween val="midCat"/>
      </valAx>
      <valAx>
        <axId val="225437892"/>
        <scaling>
          <orientation val="minMax"/>
        </scaling>
        <delete val="0"/>
        <axPos val="l"/>
        <majorGridlines>
          <spPr>
            <a:ln w="9525" cap="flat" cmpd="sng" algn="ctr">
              <a:solidFill>
                <a:schemeClr val="tx1">
                  <a:lumMod val="15000"/>
                  <a:lumOff val="85000"/>
                </a:schemeClr>
              </a:solidFill>
              <a:prstDash val="solid"/>
              <a:round/>
            </a:ln>
          </spPr>
        </majorGridlines>
        <numFmt formatCode="#,##0"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431810457"/>
        <crosses val="autoZero"/>
        <crossBetween val="midCat"/>
      </valAx>
    </plotArea>
    <legend>
      <legendPos val="r"/>
      <overlay val="0"/>
      <spPr>
        <a:noFill/>
        <a:ln>
          <a:noFill/>
          <a:prstDash val="solid"/>
        </a:ln>
      </spPr>
      <txPr>
        <a:bodyPr rot="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legend>
    <plotVisOnly val="1"/>
    <dispBlanksAs val="gap"/>
  </chart>
  <spPr>
    <a:solidFill>
      <a:schemeClr val="bg1"/>
    </a:solidFill>
    <a:ln w="9525" cap="flat" cmpd="sng" algn="ctr">
      <a:solidFill>
        <a:schemeClr val="tx1">
          <a:lumMod val="15000"/>
          <a:lumOff val="85000"/>
        </a:schemeClr>
      </a:solidFill>
      <a:prstDash val="solid"/>
      <a:round/>
    </a:ln>
  </spPr>
</chartSpace>
</file>

<file path=xl/charts/chart67.xml><?xml version="1.0" encoding="utf-8"?>
<chartSpace xmlns:a="http://schemas.openxmlformats.org/drawingml/2006/main" xmlns="http://schemas.openxmlformats.org/drawingml/2006/chart">
  <chart>
    <title>
      <tx>
        <rich>
          <a:bodyPr/>
          <a:p>
            <a:r>
              <a:t>None</a:t>
            </a:r>
          </a:p>
        </rich>
      </tx>
      <overlay val="0"/>
      <spPr>
        <a:noFill/>
        <a:ln>
          <a:noFill/>
          <a:prstDash val="solid"/>
        </a:ln>
      </spPr>
      <txPr>
        <a:bodyPr rot="0" spcFirstLastPara="1" vertOverflow="ellipsis" vert="horz" wrap="square" anchor="ctr" anchorCtr="1"/>
        <a:lstStyle/>
        <a:p>
          <a:pPr>
            <a:defRPr lang="zh-CN" sz="1400" b="0" i="0" strike="noStrike" kern="1200" spc="0" baseline="0">
              <a:solidFill>
                <a:schemeClr val="tx1">
                  <a:lumMod val="65000"/>
                  <a:lumOff val="35000"/>
                </a:schemeClr>
              </a:solidFill>
              <a:latin typeface="+mn-lt"/>
              <a:ea typeface="+mn-ea"/>
              <a:cs typeface="+mn-cs"/>
            </a:defRPr>
          </a:pPr>
          <a:r>
            <a:t>None</a:t>
          </a:r>
          <a:endParaRPr lang="zh-CN"/>
        </a:p>
      </txPr>
    </title>
    <plotArea>
      <layout/>
      <scatterChart>
        <scatterStyle val="lineMarker"/>
        <varyColors val="0"/>
        <ser>
          <idx val="0"/>
          <order val="0"/>
          <spPr>
            <a:ln w="19050" cap="rnd" cmpd="sng" algn="ctr">
              <a:solidFill>
                <a:schemeClr val="accent1"/>
              </a:solidFill>
              <a:prstDash val="solid"/>
              <a:round/>
            </a:ln>
          </spPr>
          <marker>
            <symbol val="circle"/>
            <size val="5"/>
            <spPr>
              <a:solidFill>
                <a:schemeClr val="accent1"/>
              </a:solidFill>
              <a:ln w="9525" cap="flat" cmpd="sng" algn="ctr">
                <a:solidFill>
                  <a:schemeClr val="accent1"/>
                </a:solidFill>
                <a:prstDash val="solid"/>
                <a:round/>
              </a:ln>
            </spPr>
          </marker>
          <trendline>
            <spPr>
              <a:ln w="19050" cap="rnd" cmpd="sng" algn="ctr">
                <a:solidFill>
                  <a:schemeClr val="accent1"/>
                </a:solidFill>
                <a:prstDash val="sysDot"/>
                <a:round/>
              </a:ln>
            </spPr>
            <trendlineType val="linear"/>
            <dispRSqr val="0"/>
            <dispEq val="1"/>
            <trendlineLbl>
              <layout>
                <manualLayout>
                  <wMode val="factor"/>
                  <hMode val="factor"/>
                  <x val="-0.666180227471566"/>
                  <y val="-0.788703812912553"/>
                </manualLayout>
              </layout>
              <numFmt formatCode="General" sourceLinked="0"/>
              <spPr>
                <a:noFill/>
                <a:ln>
                  <a:noFill/>
                  <a:prstDash val="solid"/>
                </a:ln>
              </spPr>
              <txPr>
                <a:bodyPr rot="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trendlineLbl>
          </trendline>
          <xVal>
            <numRef>
              <f>d2定价!$B$53:$B$61</f>
              <numCache>
                <formatCode>General</formatCode>
                <ptCount val="9"/>
                <pt idx="0">
                  <v>0</v>
                </pt>
                <pt idx="1">
                  <v>0</v>
                </pt>
                <pt idx="2">
                  <v>0</v>
                </pt>
                <pt idx="3">
                  <v>0</v>
                </pt>
                <pt idx="4">
                  <v>0</v>
                </pt>
                <pt idx="5">
                  <v>0</v>
                </pt>
                <pt idx="6">
                  <v>0</v>
                </pt>
                <pt idx="7">
                  <v>0</v>
                </pt>
                <pt idx="8">
                  <v>0</v>
                </pt>
              </numCache>
            </numRef>
          </xVal>
          <yVal>
            <numRef>
              <f>d2定价!$C$53:$C$61</f>
              <numCache>
                <formatCode>General</formatCode>
                <ptCount val="9"/>
                <pt idx="0">
                  <v>0</v>
                </pt>
                <pt idx="1">
                  <v>0</v>
                </pt>
                <pt idx="2">
                  <v>0</v>
                </pt>
                <pt idx="3">
                  <v>0</v>
                </pt>
                <pt idx="4">
                  <v>0</v>
                </pt>
                <pt idx="5">
                  <v>0</v>
                </pt>
                <pt idx="6">
                  <v>0</v>
                </pt>
                <pt idx="7">
                  <v>0</v>
                </pt>
                <pt idx="8">
                  <v>0</v>
                </pt>
              </numCache>
            </numRef>
          </yVal>
          <smooth val="0"/>
        </ser>
        <dLbls>
          <showLegendKey val="0"/>
          <showVal val="0"/>
          <showCatName val="0"/>
          <showSerName val="0"/>
          <showPercent val="0"/>
          <showBubbleSize val="0"/>
        </dLbls>
        <axId val="135629433"/>
        <axId val="484865503"/>
      </scatterChart>
      <valAx>
        <axId val="135629433"/>
        <scaling>
          <orientation val="minMax"/>
        </scaling>
        <delete val="0"/>
        <axPos val="b"/>
        <majorGridlines>
          <spPr>
            <a:l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484865503"/>
        <crosses val="autoZero"/>
        <crossBetween val="midCat"/>
      </valAx>
      <valAx>
        <axId val="484865503"/>
        <scaling>
          <orientation val="minMax"/>
        </scaling>
        <delete val="0"/>
        <axPos val="l"/>
        <majorGridlines>
          <spPr>
            <a:l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135629433"/>
        <crosses val="autoZero"/>
        <crossBetween val="midCat"/>
      </valAx>
    </plotArea>
    <plotVisOnly val="1"/>
    <dispBlanksAs val="gap"/>
  </chart>
  <spPr>
    <a:solidFill>
      <a:schemeClr val="bg1"/>
    </a:solidFill>
    <a:ln w="9525" cap="flat" cmpd="sng" algn="ctr">
      <a:solidFill>
        <a:schemeClr val="tx1">
          <a:lumMod val="15000"/>
          <a:lumOff val="85000"/>
        </a:schemeClr>
      </a:solidFill>
      <a:prstDash val="solid"/>
      <a:round/>
    </a:ln>
  </spPr>
</chartSpace>
</file>

<file path=xl/charts/chart68.xml><?xml version="1.0" encoding="utf-8"?>
<chartSpace xmlns:a="http://schemas.openxmlformats.org/drawingml/2006/main" xmlns="http://schemas.openxmlformats.org/drawingml/2006/chart">
  <chart>
    <title>
      <tx>
        <rich>
          <a:bodyPr/>
          <a:p>
            <a:r>
              <a:t>None</a:t>
            </a:r>
          </a:p>
        </rich>
      </tx>
      <overlay val="0"/>
      <spPr>
        <a:noFill/>
        <a:ln>
          <a:noFill/>
          <a:prstDash val="solid"/>
        </a:ln>
      </spPr>
      <txPr>
        <a:bodyPr rot="0" spcFirstLastPara="1" vertOverflow="ellipsis" vert="horz" wrap="square" anchor="ctr" anchorCtr="1"/>
        <a:lstStyle/>
        <a:p>
          <a:pPr>
            <a:defRPr lang="zh-CN" sz="1400" b="0" i="0" strike="noStrike" kern="1200" spc="0" baseline="0">
              <a:solidFill>
                <a:schemeClr val="tx1">
                  <a:lumMod val="65000"/>
                  <a:lumOff val="35000"/>
                </a:schemeClr>
              </a:solidFill>
              <a:latin typeface="+mn-lt"/>
              <a:ea typeface="+mn-ea"/>
              <a:cs typeface="+mn-cs"/>
            </a:defRPr>
          </a:pPr>
          <a:r>
            <a:t>None</a:t>
          </a:r>
          <a:endParaRPr lang="zh-CN"/>
        </a:p>
      </txPr>
    </title>
    <plotArea>
      <layout/>
      <scatterChart>
        <scatterStyle val="lineMarker"/>
        <varyColors val="0"/>
        <ser>
          <idx val="0"/>
          <order val="0"/>
          <spPr>
            <a:ln w="19050" cap="rnd" cmpd="sng" algn="ctr">
              <a:solidFill>
                <a:schemeClr val="accent1"/>
              </a:solidFill>
              <a:prstDash val="solid"/>
              <a:round/>
            </a:ln>
          </spPr>
          <marker>
            <symbol val="circle"/>
            <size val="5"/>
            <spPr>
              <a:solidFill>
                <a:schemeClr val="accent1"/>
              </a:solidFill>
              <a:ln w="9525" cap="flat" cmpd="sng" algn="ctr">
                <a:solidFill>
                  <a:schemeClr val="accent1"/>
                </a:solidFill>
                <a:prstDash val="solid"/>
                <a:round/>
              </a:ln>
            </spPr>
          </marker>
          <trendline>
            <spPr>
              <a:ln w="19050" cap="rnd" cmpd="sng" algn="ctr">
                <a:solidFill>
                  <a:schemeClr val="accent1"/>
                </a:solidFill>
                <a:prstDash val="sysDot"/>
                <a:round/>
              </a:ln>
            </spPr>
            <trendlineType val="linear"/>
            <dispRSqr val="0"/>
            <dispEq val="1"/>
            <trendlineLbl>
              <layout>
                <manualLayout>
                  <wMode val="factor"/>
                  <hMode val="factor"/>
                  <x val="-0.7150971128608919"/>
                  <y val="-0.797854140180852"/>
                </manualLayout>
              </layout>
              <numFmt formatCode="General" sourceLinked="0"/>
              <spPr>
                <a:noFill/>
                <a:ln>
                  <a:noFill/>
                  <a:prstDash val="solid"/>
                </a:ln>
              </spPr>
              <txPr>
                <a:bodyPr rot="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trendlineLbl>
          </trendline>
          <xVal>
            <numRef>
              <f>d2定价!$A$53:$A$61</f>
              <numCache>
                <formatCode>General</formatCode>
                <ptCount val="9"/>
                <pt idx="0">
                  <v>0</v>
                </pt>
                <pt idx="1">
                  <v>1</v>
                </pt>
                <pt idx="2">
                  <v>2</v>
                </pt>
                <pt idx="3">
                  <v>3</v>
                </pt>
                <pt idx="4">
                  <v>4</v>
                </pt>
                <pt idx="5">
                  <v>5</v>
                </pt>
                <pt idx="6">
                  <v>6</v>
                </pt>
                <pt idx="7">
                  <v>7</v>
                </pt>
                <pt idx="8">
                  <v>8</v>
                </pt>
              </numCache>
            </numRef>
          </xVal>
          <yVal>
            <numRef>
              <f>d2定价!$B$53:$B$61</f>
              <numCache>
                <formatCode>General</formatCode>
                <ptCount val="9"/>
                <pt idx="0">
                  <v>0</v>
                </pt>
                <pt idx="1">
                  <v>0</v>
                </pt>
                <pt idx="2">
                  <v>0</v>
                </pt>
                <pt idx="3">
                  <v>0</v>
                </pt>
                <pt idx="4">
                  <v>0</v>
                </pt>
                <pt idx="5">
                  <v>0</v>
                </pt>
                <pt idx="6">
                  <v>0</v>
                </pt>
                <pt idx="7">
                  <v>0</v>
                </pt>
                <pt idx="8">
                  <v>0</v>
                </pt>
              </numCache>
            </numRef>
          </yVal>
          <smooth val="0"/>
        </ser>
        <dLbls>
          <showLegendKey val="0"/>
          <showVal val="0"/>
          <showCatName val="0"/>
          <showSerName val="0"/>
          <showPercent val="0"/>
          <showBubbleSize val="0"/>
        </dLbls>
        <axId val="143450758"/>
        <axId val="906523045"/>
      </scatterChart>
      <valAx>
        <axId val="143450758"/>
        <scaling>
          <orientation val="minMax"/>
        </scaling>
        <delete val="0"/>
        <axPos val="b"/>
        <majorGridlines>
          <spPr>
            <a:l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906523045"/>
        <crosses val="autoZero"/>
        <crossBetween val="midCat"/>
      </valAx>
      <valAx>
        <axId val="906523045"/>
        <scaling>
          <orientation val="minMax"/>
        </scaling>
        <delete val="0"/>
        <axPos val="l"/>
        <majorGridlines>
          <spPr>
            <a:l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143450758"/>
        <crosses val="autoZero"/>
        <crossBetween val="midCat"/>
      </valAx>
    </plotArea>
    <plotVisOnly val="1"/>
    <dispBlanksAs val="gap"/>
  </chart>
  <spPr>
    <a:solidFill>
      <a:schemeClr val="bg1"/>
    </a:solidFill>
    <a:ln w="9525" cap="flat" cmpd="sng" algn="ctr">
      <a:solidFill>
        <a:schemeClr val="tx1">
          <a:lumMod val="15000"/>
          <a:lumOff val="85000"/>
        </a:schemeClr>
      </a:solidFill>
      <a:prstDash val="solid"/>
      <a:round/>
    </a:ln>
  </spPr>
</chartSpace>
</file>

<file path=xl/charts/chart69.xml><?xml version="1.0" encoding="utf-8"?>
<chartSpace xmlns:a="http://schemas.openxmlformats.org/drawingml/2006/main" xmlns="http://schemas.openxmlformats.org/drawingml/2006/chart">
  <chart>
    <title>
      <tx>
        <rich>
          <a:bodyPr rot="0" spcFirstLastPara="1" vertOverflow="ellipsis" vert="horz" wrap="square" anchor="ctr" anchorCtr="1"/>
          <a:lstStyle/>
          <a:p>
            <a:pPr>
              <a:defRPr lang="zh-CN" sz="1400" b="0" i="0" strike="noStrike" kern="1200" spc="0" baseline="0">
                <a:solidFill>
                  <a:schemeClr val="tx1">
                    <a:lumMod val="65000"/>
                    <a:lumOff val="35000"/>
                  </a:schemeClr>
                </a:solidFill>
                <a:latin typeface="+mn-lt"/>
                <a:ea typeface="+mn-ea"/>
                <a:cs typeface="+mn-cs"/>
              </a:defRPr>
            </a:pPr>
            <a:r>
              <a:rPr lang="zh-CN" altLang="zh-CN" sz="1800" b="0" i="0" baseline="0">
                <effectLst/>
              </a:rPr>
              <a:t>需求增长趋势</a:t>
            </a:r>
            <a:endParaRPr lang="zh-CN" altLang="zh-CN" sz="1800" b="0" i="0" strike="noStrike" baseline="0">
              <a:solidFill>
                <a:srgbClr val="333333"/>
              </a:solidFill>
              <effectLst/>
              <a:latin typeface="宋体" panose="02010600030101010101" pitchFamily="7" charset="-122"/>
              <a:ea typeface="宋体" panose="02010600030101010101" pitchFamily="7" charset="-122"/>
              <a:cs typeface="宋体" panose="02010600030101010101" pitchFamily="7" charset="-122"/>
            </a:endParaRPr>
          </a:p>
        </rich>
      </tx>
      <overlay val="0"/>
      <spPr>
        <a:noFill/>
        <a:ln>
          <a:noFill/>
          <a:prstDash val="solid"/>
        </a:ln>
      </spPr>
    </title>
    <plotArea>
      <layout/>
      <scatterChart>
        <scatterStyle val="lineMarker"/>
        <varyColors val="0"/>
        <ser>
          <idx val="0"/>
          <order val="0"/>
          <spPr>
            <a:ln w="19050" cap="rnd" cmpd="sng" algn="ctr">
              <a:solidFill>
                <a:schemeClr val="accent1"/>
              </a:solidFill>
              <a:prstDash val="solid"/>
              <a:round/>
            </a:ln>
          </spPr>
          <marker>
            <symbol val="circle"/>
            <size val="5"/>
            <spPr>
              <a:solidFill>
                <a:schemeClr val="accent1"/>
              </a:solidFill>
              <a:ln w="9525" cap="flat" cmpd="sng" algn="ctr">
                <a:solidFill>
                  <a:schemeClr val="accent1"/>
                </a:solidFill>
                <a:prstDash val="solid"/>
                <a:round/>
              </a:ln>
            </spPr>
          </marker>
          <xVal>
            <numRef>
              <f>d2定价!$K$33:$K$40</f>
              <numCache>
                <formatCode>General</formatCode>
                <ptCount val="8"/>
                <pt idx="0">
                  <v>1</v>
                </pt>
                <pt idx="1">
                  <v>2</v>
                </pt>
                <pt idx="2">
                  <v>3</v>
                </pt>
                <pt idx="3">
                  <v>4</v>
                </pt>
                <pt idx="4">
                  <v>5</v>
                </pt>
                <pt idx="5">
                  <v>6</v>
                </pt>
                <pt idx="6">
                  <v>7</v>
                </pt>
                <pt idx="7">
                  <v>8</v>
                </pt>
              </numCache>
            </numRef>
          </xVal>
          <yVal>
            <numRef>
              <f>d2定价!$L$33:$L$40</f>
              <numCache>
                <formatCode>General</formatCode>
                <ptCount val="8"/>
                <pt idx="0">
                  <v>0</v>
                </pt>
                <pt idx="1">
                  <v>0</v>
                </pt>
                <pt idx="2">
                  <v>0</v>
                </pt>
                <pt idx="3">
                  <v>0</v>
                </pt>
                <pt idx="4">
                  <v>0</v>
                </pt>
                <pt idx="5">
                  <v>0</v>
                </pt>
                <pt idx="6">
                  <v>0</v>
                </pt>
                <pt idx="7">
                  <v>0</v>
                </pt>
              </numCache>
            </numRef>
          </yVal>
          <smooth val="0"/>
        </ser>
        <dLbls>
          <showLegendKey val="0"/>
          <showVal val="0"/>
          <showCatName val="0"/>
          <showSerName val="0"/>
          <showPercent val="0"/>
          <showBubbleSize val="0"/>
        </dLbls>
        <axId val="516848948"/>
        <axId val="529187074"/>
      </scatterChart>
      <valAx>
        <axId val="516848948"/>
        <scaling>
          <orientation val="minMax"/>
        </scaling>
        <delete val="0"/>
        <axPos val="b"/>
        <majorGridlines>
          <spPr>
            <a:l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529187074"/>
        <crosses val="autoZero"/>
        <crossBetween val="midCat"/>
      </valAx>
      <valAx>
        <axId val="529187074"/>
        <scaling>
          <orientation val="minMax"/>
        </scaling>
        <delete val="0"/>
        <axPos val="l"/>
        <majorGridlines>
          <spPr>
            <a:l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516848948"/>
        <crosses val="autoZero"/>
        <crossBetween val="midCat"/>
      </valAx>
    </plotArea>
    <plotVisOnly val="1"/>
    <dispBlanksAs val="gap"/>
  </chart>
  <spPr>
    <a:solidFill>
      <a:schemeClr val="bg1"/>
    </a:solidFill>
    <a:ln w="9525" cap="flat" cmpd="sng" algn="ctr">
      <a:solidFill>
        <a:schemeClr val="tx1">
          <a:lumMod val="15000"/>
          <a:lumOff val="85000"/>
        </a:schemeClr>
      </a:solidFill>
      <a:prstDash val="solid"/>
      <a:round/>
    </a:ln>
  </spPr>
</chartSpace>
</file>

<file path=xl/charts/chart70.xml><?xml version="1.0" encoding="utf-8"?>
<chartSpace xmlns:a="http://schemas.openxmlformats.org/drawingml/2006/main" xmlns="http://schemas.openxmlformats.org/drawingml/2006/chart">
  <chart>
    <title>
      <tx>
        <rich>
          <a:bodyPr/>
          <a:p>
            <a:r>
              <a:t>None</a:t>
            </a:r>
          </a:p>
        </rich>
      </tx>
      <overlay val="0"/>
      <spPr>
        <a:noFill/>
        <a:ln>
          <a:noFill/>
          <a:prstDash val="solid"/>
        </a:ln>
      </spPr>
      <txPr>
        <a:bodyPr rot="0" spcFirstLastPara="1" vertOverflow="ellipsis" vert="horz" wrap="square" anchor="ctr" anchorCtr="1"/>
        <a:lstStyle/>
        <a:p>
          <a:pPr>
            <a:defRPr lang="zh-CN" sz="1400" b="0" i="0" strike="noStrike" kern="1200" spc="0" baseline="0">
              <a:solidFill>
                <a:schemeClr val="tx1">
                  <a:lumMod val="65000"/>
                  <a:lumOff val="35000"/>
                </a:schemeClr>
              </a:solidFill>
              <a:latin typeface="+mn-lt"/>
              <a:ea typeface="+mn-ea"/>
              <a:cs typeface="+mn-cs"/>
            </a:defRPr>
          </a:pPr>
          <a:r>
            <a:t>None</a:t>
          </a:r>
          <a:endParaRPr lang="zh-CN"/>
        </a:p>
      </txPr>
    </title>
    <plotArea>
      <layout/>
      <scatterChart>
        <scatterStyle val="lineMarker"/>
        <varyColors val="0"/>
        <ser>
          <idx val="0"/>
          <order val="0"/>
          <spPr>
            <a:ln w="28575" cap="rnd" cmpd="sng" algn="ctr">
              <a:noFill/>
              <a:prstDash val="solid"/>
              <a:round/>
            </a:ln>
          </spPr>
          <marker>
            <symbol val="circle"/>
            <size val="5"/>
            <spPr>
              <a:solidFill>
                <a:schemeClr val="accent1"/>
              </a:solidFill>
              <a:ln w="9525" cap="flat" cmpd="sng" algn="ctr">
                <a:solidFill>
                  <a:schemeClr val="accent1"/>
                </a:solidFill>
                <a:prstDash val="solid"/>
                <a:round/>
              </a:ln>
            </spPr>
          </marker>
          <trendline>
            <spPr>
              <a:ln w="19050" cap="rnd" cmpd="sng" algn="ctr">
                <a:solidFill>
                  <a:schemeClr val="accent1"/>
                </a:solidFill>
                <a:prstDash val="sysDot"/>
                <a:round/>
              </a:ln>
            </spPr>
            <trendlineType val="linear"/>
            <dispRSqr val="0"/>
            <dispEq val="0"/>
          </trendline>
          <xVal>
            <strRef>
              <f>d2定价!$L$33:$L$40</f>
              <strCache>
                <ptCount val="8"/>
                <pt idx="0">
                  <v>公司</v>
                </pt>
                <pt idx="1">
                  <v>公司</v>
                </pt>
                <pt idx="2">
                  <v>公司</v>
                </pt>
                <pt idx="3">
                  <v>公司</v>
                </pt>
                <pt idx="4">
                  <v>公司</v>
                </pt>
                <pt idx="5">
                  <v>公司</v>
                </pt>
                <pt idx="6">
                  <v>公司</v>
                </pt>
                <pt idx="7">
                  <v>公司</v>
                </pt>
              </strCache>
            </strRef>
          </xVal>
          <yVal>
            <numRef>
              <f>d2定价!$M$33:$M$40</f>
              <numCache>
                <formatCode>General</formatCode>
                <ptCount val="8"/>
                <pt idx="0">
                  <v>0</v>
                </pt>
                <pt idx="1">
                  <v>0</v>
                </pt>
                <pt idx="2">
                  <v>0</v>
                </pt>
                <pt idx="3">
                  <v>0</v>
                </pt>
                <pt idx="4">
                  <v>0</v>
                </pt>
                <pt idx="5">
                  <v>0</v>
                </pt>
                <pt idx="6">
                  <v>0</v>
                </pt>
                <pt idx="7">
                  <v>0</v>
                </pt>
              </numCache>
            </numRef>
          </yVal>
          <smooth val="0"/>
        </ser>
        <dLbls>
          <showLegendKey val="0"/>
          <showVal val="0"/>
          <showCatName val="0"/>
          <showSerName val="0"/>
          <showPercent val="0"/>
          <showBubbleSize val="0"/>
        </dLbls>
        <axId val="393400988"/>
        <axId val="915558495"/>
      </scatterChart>
      <valAx>
        <axId val="393400988"/>
        <scaling>
          <orientation val="minMax"/>
        </scaling>
        <delete val="0"/>
        <axPos val="b"/>
        <majorGridlines>
          <spPr>
            <a:ln w="9525" cap="flat" cmpd="sng" algn="ctr">
              <a:solidFill>
                <a:schemeClr val="tx1">
                  <a:lumMod val="15000"/>
                  <a:lumOff val="85000"/>
                </a:schemeClr>
              </a:solidFill>
              <a:prstDash val="solid"/>
              <a:round/>
            </a:ln>
          </spPr>
        </majorGridlines>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915558495"/>
        <crosses val="autoZero"/>
        <crossBetween val="midCat"/>
      </valAx>
      <valAx>
        <axId val="915558495"/>
        <scaling>
          <orientation val="minMax"/>
        </scaling>
        <delete val="0"/>
        <axPos val="l"/>
        <majorGridlines>
          <spPr>
            <a:l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393400988"/>
        <crosses val="autoZero"/>
        <crossBetween val="midCat"/>
      </valAx>
    </plotArea>
    <plotVisOnly val="1"/>
    <dispBlanksAs val="gap"/>
  </chart>
  <spPr>
    <a:solidFill>
      <a:schemeClr val="bg1"/>
    </a:solidFill>
    <a:ln w="9525" cap="flat" cmpd="sng" algn="ctr">
      <a:solidFill>
        <a:schemeClr val="tx1">
          <a:lumMod val="15000"/>
          <a:lumOff val="85000"/>
        </a:schemeClr>
      </a:solidFill>
      <a:prstDash val="solid"/>
      <a:round/>
    </a:ln>
  </spPr>
</chartSpace>
</file>

<file path=xl/charts/chart71.xml><?xml version="1.0" encoding="utf-8"?>
<chartSpace xmlns:a="http://schemas.openxmlformats.org/drawingml/2006/main" xmlns="http://schemas.openxmlformats.org/drawingml/2006/chart">
  <chart>
    <plotArea>
      <layout/>
      <scatterChart>
        <scatterStyle val="lineMarker"/>
        <varyColors val="0"/>
        <ser>
          <idx val="0"/>
          <order val="0"/>
          <tx>
            <v>第一期</v>
          </tx>
          <spPr>
            <a:ln w="25400" cap="rnd" cmpd="sng" algn="ctr">
              <a:noFill/>
              <a:prstDash val="solid"/>
              <a:round/>
            </a:ln>
          </spPr>
          <marker>
            <symbol val="circle"/>
            <size val="5"/>
            <spPr>
              <a:solidFill>
                <a:schemeClr val="accent1"/>
              </a:solidFill>
              <a:ln w="9525" cap="flat" cmpd="sng" algn="ctr">
                <a:solidFill>
                  <a:schemeClr val="accent1"/>
                </a:solidFill>
                <a:prstDash val="solid"/>
                <a:round/>
              </a:ln>
            </spPr>
          </marker>
          <xVal>
            <numRef>
              <f>d3定价!$C$3:$C$22</f>
              <numCache>
                <formatCode>#,##0</formatCode>
                <ptCount val="20"/>
                <pt idx="0">
                  <v>0</v>
                </pt>
                <pt idx="2">
                  <v>0</v>
                </pt>
                <pt idx="3">
                  <v>0</v>
                </pt>
                <pt idx="4">
                  <v>0</v>
                </pt>
                <pt idx="5">
                  <v>0</v>
                </pt>
                <pt idx="6">
                  <v>0</v>
                </pt>
                <pt idx="7">
                  <v>0</v>
                </pt>
                <pt idx="8">
                  <v>0</v>
                </pt>
                <pt idx="9">
                  <v>0</v>
                </pt>
                <pt idx="10">
                  <v>0</v>
                </pt>
                <pt idx="11">
                  <v>0</v>
                </pt>
                <pt idx="14">
                  <v>0</v>
                </pt>
                <pt idx="15">
                  <v>0</v>
                </pt>
                <pt idx="16">
                  <v>0</v>
                </pt>
              </numCache>
            </numRef>
          </xVal>
          <yVal>
            <numRef>
              <f>d3定价!$B$3:$B$22</f>
              <numCache>
                <formatCode>#,##0</formatCode>
                <ptCount val="20"/>
                <pt idx="0">
                  <v>0</v>
                </pt>
                <pt idx="2">
                  <v>0</v>
                </pt>
                <pt idx="3">
                  <v>0</v>
                </pt>
                <pt idx="4">
                  <v>0</v>
                </pt>
                <pt idx="5">
                  <v>0</v>
                </pt>
                <pt idx="6">
                  <v>0</v>
                </pt>
                <pt idx="7">
                  <v>0</v>
                </pt>
                <pt idx="8">
                  <v>0</v>
                </pt>
                <pt idx="9">
                  <v>0</v>
                </pt>
                <pt idx="10">
                  <v>0</v>
                </pt>
                <pt idx="11">
                  <v>0</v>
                </pt>
                <pt idx="14">
                  <v>0</v>
                </pt>
                <pt idx="15">
                  <v>0</v>
                </pt>
                <pt idx="16">
                  <v>0</v>
                </pt>
              </numCache>
            </numRef>
          </yVal>
          <smooth val="0"/>
        </ser>
        <ser>
          <idx val="1"/>
          <order val="1"/>
          <tx>
            <v>第二期</v>
          </tx>
          <spPr>
            <a:ln w="25400" cap="rnd" cmpd="sng" algn="ctr">
              <a:noFill/>
              <a:prstDash val="solid"/>
              <a:round/>
            </a:ln>
          </spPr>
          <marker>
            <symbol val="circle"/>
            <size val="5"/>
            <spPr>
              <a:solidFill>
                <a:schemeClr val="accent2"/>
              </a:solidFill>
              <a:ln w="9525" cap="flat" cmpd="sng" algn="ctr">
                <a:solidFill>
                  <a:schemeClr val="accent2"/>
                </a:solidFill>
                <a:prstDash val="solid"/>
                <a:round/>
              </a:ln>
            </spPr>
          </marker>
          <trendline>
            <spPr>
              <a:ln w="19050" cap="rnd" cmpd="sng" algn="ctr">
                <a:solidFill>
                  <a:schemeClr val="accent2"/>
                </a:solidFill>
                <a:prstDash val="sysDot"/>
                <a:round/>
              </a:ln>
            </spPr>
            <trendlineType val="linear"/>
            <dispRSqr val="0"/>
            <dispEq val="0"/>
          </trendline>
          <xVal>
            <numRef>
              <f>d3定价!$E$3:$E$22</f>
              <numCache>
                <formatCode>#,##0</formatCode>
                <ptCount val="20"/>
                <pt idx="0">
                  <v>0</v>
                </pt>
                <pt idx="3">
                  <v>0</v>
                </pt>
                <pt idx="4">
                  <v>0</v>
                </pt>
                <pt idx="5">
                  <v>0</v>
                </pt>
                <pt idx="6">
                  <v>0</v>
                </pt>
                <pt idx="7">
                  <v>0</v>
                </pt>
                <pt idx="8">
                  <v>0</v>
                </pt>
                <pt idx="9">
                  <v>0</v>
                </pt>
                <pt idx="10">
                  <v>0</v>
                </pt>
                <pt idx="12">
                  <v>0</v>
                </pt>
                <pt idx="14">
                  <v>0</v>
                </pt>
                <pt idx="16">
                  <v>0</v>
                </pt>
              </numCache>
            </numRef>
          </xVal>
          <yVal>
            <numRef>
              <f>d3定价!$D$3:$D$22</f>
              <numCache>
                <formatCode>#,##0</formatCode>
                <ptCount val="20"/>
                <pt idx="0">
                  <v>0</v>
                </pt>
                <pt idx="3">
                  <v>0</v>
                </pt>
                <pt idx="4">
                  <v>0</v>
                </pt>
                <pt idx="5">
                  <v>0</v>
                </pt>
                <pt idx="6">
                  <v>0</v>
                </pt>
                <pt idx="7">
                  <v>0</v>
                </pt>
                <pt idx="8">
                  <v>0</v>
                </pt>
                <pt idx="9">
                  <v>0</v>
                </pt>
                <pt idx="10">
                  <v>0</v>
                </pt>
                <pt idx="12">
                  <v>0</v>
                </pt>
                <pt idx="14">
                  <v>0</v>
                </pt>
                <pt idx="16">
                  <v>0</v>
                </pt>
              </numCache>
            </numRef>
          </yVal>
          <smooth val="0"/>
        </ser>
        <ser>
          <idx val="2"/>
          <order val="2"/>
          <tx>
            <v>第三期</v>
          </tx>
          <spPr>
            <a:ln w="25400" cap="rnd" cmpd="sng" algn="ctr">
              <a:noFill/>
              <a:prstDash val="solid"/>
              <a:round/>
            </a:ln>
          </spPr>
          <marker>
            <symbol val="circle"/>
            <size val="5"/>
            <spPr>
              <a:solidFill>
                <a:schemeClr val="accent3"/>
              </a:solidFill>
              <a:ln w="9525" cap="flat" cmpd="sng" algn="ctr">
                <a:solidFill>
                  <a:schemeClr val="accent3"/>
                </a:solidFill>
                <a:prstDash val="solid"/>
                <a:round/>
              </a:ln>
            </spPr>
          </marker>
          <trendline>
            <spPr>
              <a:ln w="19050" cap="rnd" cmpd="sng" algn="ctr">
                <a:solidFill>
                  <a:schemeClr val="accent3"/>
                </a:solidFill>
                <a:prstDash val="sysDot"/>
                <a:round/>
              </a:ln>
            </spPr>
            <trendlineType val="linear"/>
            <dispRSqr val="0"/>
            <dispEq val="0"/>
          </trendline>
          <xVal>
            <numRef>
              <f>d3定价!$G$3:$G$22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xVal>
          <yVal>
            <numRef>
              <f>d3定价!$F$3:$F$22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yVal>
          <smooth val="0"/>
        </ser>
        <ser>
          <idx val="3"/>
          <order val="3"/>
          <tx>
            <v>第四期</v>
          </tx>
          <spPr>
            <a:ln w="25400" cap="rnd" cmpd="sng" algn="ctr">
              <a:noFill/>
              <a:prstDash val="solid"/>
              <a:round/>
            </a:ln>
          </spPr>
          <marker>
            <symbol val="circle"/>
            <size val="5"/>
            <spPr>
              <a:solidFill>
                <a:schemeClr val="accent4"/>
              </a:solidFill>
              <a:ln w="9525" cap="flat" cmpd="sng" algn="ctr">
                <a:solidFill>
                  <a:schemeClr val="accent4"/>
                </a:solidFill>
                <a:prstDash val="solid"/>
                <a:round/>
              </a:ln>
            </spPr>
          </marker>
          <trendline>
            <spPr>
              <a:ln w="19050" cap="rnd" cmpd="sng" algn="ctr">
                <a:solidFill>
                  <a:schemeClr val="accent4"/>
                </a:solidFill>
                <a:prstDash val="sysDot"/>
                <a:round/>
              </a:ln>
            </spPr>
            <trendlineType val="linear"/>
            <dispRSqr val="0"/>
            <dispEq val="0"/>
          </trendline>
          <xVal>
            <numRef>
              <f>d3定价!$I$3:$I$22</f>
              <numCache>
                <formatCode>#,##0</formatCode>
                <ptCount val="20"/>
                <pt idx="0">
                  <v>0</v>
                </pt>
                <pt idx="1">
                  <v>0</v>
                </pt>
                <pt idx="2">
                  <v>0</v>
                </pt>
                <pt idx="3">
                  <v>0</v>
                </pt>
                <pt idx="4">
                  <v>0</v>
                </pt>
                <pt idx="5">
                  <v>0</v>
                </pt>
                <pt idx="7">
                  <v>0</v>
                </pt>
                <pt idx="8">
                  <v>0</v>
                </pt>
                <pt idx="9">
                  <v>0</v>
                </pt>
                <pt idx="10">
                  <v>0</v>
                </pt>
                <pt idx="11">
                  <v>0</v>
                </pt>
                <pt idx="13">
                  <v>0</v>
                </pt>
                <pt idx="14">
                  <v>0</v>
                </pt>
                <pt idx="15">
                  <v>0</v>
                </pt>
                <pt idx="16">
                  <v>0</v>
                </pt>
              </numCache>
            </numRef>
          </xVal>
          <yVal>
            <numRef>
              <f>d3定价!$H$3:$H$22</f>
              <numCache>
                <formatCode>#,##0</formatCode>
                <ptCount val="20"/>
                <pt idx="0">
                  <v>0</v>
                </pt>
                <pt idx="1">
                  <v>0</v>
                </pt>
                <pt idx="2">
                  <v>0</v>
                </pt>
                <pt idx="3">
                  <v>0</v>
                </pt>
                <pt idx="4">
                  <v>0</v>
                </pt>
                <pt idx="5">
                  <v>0</v>
                </pt>
                <pt idx="7">
                  <v>0</v>
                </pt>
                <pt idx="8">
                  <v>0</v>
                </pt>
                <pt idx="9">
                  <v>0</v>
                </pt>
                <pt idx="10">
                  <v>0</v>
                </pt>
                <pt idx="11">
                  <v>0</v>
                </pt>
                <pt idx="13">
                  <v>0</v>
                </pt>
                <pt idx="14">
                  <v>0</v>
                </pt>
                <pt idx="15">
                  <v>0</v>
                </pt>
                <pt idx="16">
                  <v>0</v>
                </pt>
              </numCache>
            </numRef>
          </yVal>
          <smooth val="0"/>
        </ser>
        <ser>
          <idx val="4"/>
          <order val="4"/>
          <tx>
            <v>第五期</v>
          </tx>
          <spPr>
            <a:ln w="25400" cap="rnd" cmpd="sng" algn="ctr">
              <a:noFill/>
              <a:prstDash val="solid"/>
              <a:round/>
            </a:ln>
          </spPr>
          <marker>
            <symbol val="circle"/>
            <size val="5"/>
            <spPr>
              <a:solidFill>
                <a:schemeClr val="accent5"/>
              </a:solidFill>
              <a:ln w="9525" cap="flat" cmpd="sng" algn="ctr">
                <a:solidFill>
                  <a:schemeClr val="accent5"/>
                </a:solidFill>
                <a:prstDash val="solid"/>
                <a:round/>
              </a:ln>
            </spPr>
          </marker>
          <trendline>
            <spPr>
              <a:ln w="19050" cap="rnd" cmpd="sng" algn="ctr">
                <a:solidFill>
                  <a:schemeClr val="accent5"/>
                </a:solidFill>
                <a:prstDash val="sysDot"/>
                <a:round/>
              </a:ln>
            </spPr>
            <trendlineType val="linear"/>
            <dispRSqr val="0"/>
            <dispEq val="0"/>
          </trendline>
          <xVal>
            <numRef>
              <f>d3定价!$K$3:$K$22</f>
              <numCache>
                <formatCode>#,##0</formatCode>
                <ptCount val="20"/>
                <pt idx="0">
                  <v>0</v>
                </pt>
                <pt idx="1">
                  <v>0</v>
                </pt>
                <pt idx="2">
                  <v>0</v>
                </pt>
                <pt idx="3">
                  <v>0</v>
                </pt>
                <pt idx="4">
                  <v>0</v>
                </pt>
                <pt idx="5">
                  <v>0</v>
                </pt>
                <pt idx="6">
                  <v>0</v>
                </pt>
                <pt idx="7">
                  <v>0</v>
                </pt>
                <pt idx="9">
                  <v>0</v>
                </pt>
                <pt idx="10">
                  <v>0</v>
                </pt>
                <pt idx="14">
                  <v>0</v>
                </pt>
                <pt idx="15">
                  <v>0</v>
                </pt>
                <pt idx="16">
                  <v>0</v>
                </pt>
              </numCache>
            </numRef>
          </xVal>
          <yVal>
            <numRef>
              <f>d3定价!$J$3:$J$22</f>
              <numCache>
                <formatCode>#,##0</formatCode>
                <ptCount val="20"/>
                <pt idx="0">
                  <v>0</v>
                </pt>
                <pt idx="1">
                  <v>0</v>
                </pt>
                <pt idx="2">
                  <v>0</v>
                </pt>
                <pt idx="3">
                  <v>0</v>
                </pt>
                <pt idx="4">
                  <v>0</v>
                </pt>
                <pt idx="5">
                  <v>0</v>
                </pt>
                <pt idx="6">
                  <v>0</v>
                </pt>
                <pt idx="7">
                  <v>0</v>
                </pt>
                <pt idx="9">
                  <v>0</v>
                </pt>
                <pt idx="10">
                  <v>0</v>
                </pt>
                <pt idx="14">
                  <v>0</v>
                </pt>
                <pt idx="15">
                  <v>0</v>
                </pt>
                <pt idx="16">
                  <v>0</v>
                </pt>
              </numCache>
            </numRef>
          </yVal>
          <smooth val="0"/>
        </ser>
        <ser>
          <idx val="5"/>
          <order val="5"/>
          <tx>
            <v>第六期</v>
          </tx>
          <spPr>
            <a:ln w="25400" cap="rnd" cmpd="sng" algn="ctr">
              <a:noFill/>
              <a:prstDash val="solid"/>
              <a:round/>
            </a:ln>
          </spPr>
          <marker>
            <symbol val="circle"/>
            <size val="5"/>
            <spPr>
              <a:solidFill>
                <a:schemeClr val="accent6"/>
              </a:solidFill>
              <a:ln w="9525" cap="flat" cmpd="sng" algn="ctr">
                <a:solidFill>
                  <a:schemeClr val="accent6"/>
                </a:solidFill>
                <a:prstDash val="solid"/>
                <a:round/>
              </a:ln>
            </spPr>
          </marker>
          <trendline>
            <spPr>
              <a:ln w="19050" cap="rnd" cmpd="sng" algn="ctr">
                <a:solidFill>
                  <a:schemeClr val="accent6"/>
                </a:solidFill>
                <a:prstDash val="sysDot"/>
                <a:round/>
              </a:ln>
            </spPr>
            <trendlineType val="linear"/>
            <dispRSqr val="0"/>
            <dispEq val="0"/>
          </trendline>
          <xVal>
            <numRef>
              <f>d3定价!$M$3:$M$22</f>
              <numCache>
                <formatCode>#,##0</formatCode>
                <ptCount val="20"/>
                <pt idx="0">
                  <v>0</v>
                </pt>
                <pt idx="1">
                  <v>0</v>
                </pt>
                <pt idx="2">
                  <v>0</v>
                </pt>
                <pt idx="3">
                  <v>0</v>
                </pt>
                <pt idx="4">
                  <v>0</v>
                </pt>
                <pt idx="5">
                  <v>0</v>
                </pt>
                <pt idx="6">
                  <v>0</v>
                </pt>
                <pt idx="9">
                  <v>0</v>
                </pt>
                <pt idx="10">
                  <v>0</v>
                </pt>
                <pt idx="14">
                  <v>0</v>
                </pt>
                <pt idx="15">
                  <v>0</v>
                </pt>
                <pt idx="16">
                  <v>0</v>
                </pt>
              </numCache>
            </numRef>
          </xVal>
          <yVal>
            <numRef>
              <f>d3定价!$L$3:$L$22</f>
              <numCache>
                <formatCode>#,##0</formatCode>
                <ptCount val="20"/>
                <pt idx="0">
                  <v>0</v>
                </pt>
                <pt idx="1">
                  <v>0</v>
                </pt>
                <pt idx="2">
                  <v>0</v>
                </pt>
                <pt idx="3">
                  <v>0</v>
                </pt>
                <pt idx="4">
                  <v>0</v>
                </pt>
                <pt idx="5">
                  <v>0</v>
                </pt>
                <pt idx="6">
                  <v>0</v>
                </pt>
                <pt idx="9">
                  <v>0</v>
                </pt>
                <pt idx="10">
                  <v>0</v>
                </pt>
                <pt idx="14">
                  <v>0</v>
                </pt>
                <pt idx="15">
                  <v>0</v>
                </pt>
                <pt idx="16">
                  <v>0</v>
                </pt>
              </numCache>
            </numRef>
          </yVal>
          <smooth val="0"/>
        </ser>
        <ser>
          <idx val="6"/>
          <order val="6"/>
          <tx>
            <v>第七期</v>
          </tx>
          <spPr>
            <a:ln w="25400" cap="rnd" cmpd="sng" algn="ctr">
              <a:noFill/>
              <a:prstDash val="solid"/>
              <a:round/>
            </a:ln>
          </spPr>
          <marker>
            <symbol val="circle"/>
            <size val="5"/>
            <spPr>
              <a:solidFill>
                <a:schemeClr val="accent1">
                  <a:lumMod val="60000"/>
                </a:schemeClr>
              </a:solidFill>
              <a:ln w="9525" cap="flat" cmpd="sng" algn="ctr">
                <a:solidFill>
                  <a:schemeClr val="accent1">
                    <a:lumMod val="60000"/>
                  </a:schemeClr>
                </a:solidFill>
                <a:prstDash val="solid"/>
                <a:round/>
              </a:ln>
            </spPr>
          </marker>
          <xVal>
            <numRef>
              <f>d3定价!$O$3:$O$22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xVal>
          <yVal>
            <numRef>
              <f>d3定价!$N$3:$N$22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yVal>
          <smooth val="0"/>
        </ser>
        <ser>
          <idx val="7"/>
          <order val="7"/>
          <tx>
            <v>第八期</v>
          </tx>
          <spPr>
            <a:ln w="25400" cap="rnd" cmpd="sng" algn="ctr">
              <a:noFill/>
              <a:prstDash val="solid"/>
              <a:round/>
            </a:ln>
          </spPr>
          <marker>
            <symbol val="circle"/>
            <size val="5"/>
            <spPr>
              <a:solidFill>
                <a:schemeClr val="accent2">
                  <a:lumMod val="60000"/>
                </a:schemeClr>
              </a:solidFill>
              <a:ln w="9525" cap="flat" cmpd="sng" algn="ctr">
                <a:solidFill>
                  <a:schemeClr val="accent2">
                    <a:lumMod val="60000"/>
                  </a:schemeClr>
                </a:solidFill>
                <a:prstDash val="solid"/>
                <a:round/>
              </a:ln>
            </spPr>
          </marker>
          <xVal>
            <numRef>
              <f>d3定价!$Q$3:$Q$22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xVal>
          <yVal>
            <numRef>
              <f>d3定价!$P$3:$P$22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yVal>
          <smooth val="0"/>
        </ser>
        <dLbls>
          <showLegendKey val="0"/>
          <showVal val="0"/>
          <showCatName val="0"/>
          <showSerName val="0"/>
          <showPercent val="0"/>
          <showBubbleSize val="0"/>
        </dLbls>
        <axId val="557004038"/>
        <axId val="849911400"/>
      </scatterChart>
      <valAx>
        <axId val="557004038"/>
        <scaling>
          <orientation val="minMax"/>
          <max val="18500"/>
          <min val="13500"/>
        </scaling>
        <delete val="0"/>
        <axPos val="b"/>
        <majorGridlines>
          <spPr>
            <a:ln w="9525" cap="flat" cmpd="sng" algn="ctr">
              <a:solidFill>
                <a:schemeClr val="tx1">
                  <a:lumMod val="15000"/>
                  <a:lumOff val="85000"/>
                </a:schemeClr>
              </a:solidFill>
              <a:prstDash val="solid"/>
              <a:round/>
            </a:ln>
          </spPr>
        </majorGridlines>
        <numFmt formatCode="#,##0"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849911400"/>
        <crosses val="autoZero"/>
        <crossBetween val="midCat"/>
      </valAx>
      <valAx>
        <axId val="849911400"/>
        <scaling>
          <orientation val="minMax"/>
        </scaling>
        <delete val="0"/>
        <axPos val="l"/>
        <majorGridlines>
          <spPr>
            <a:ln w="9525" cap="flat" cmpd="sng" algn="ctr">
              <a:solidFill>
                <a:schemeClr val="tx1">
                  <a:lumMod val="15000"/>
                  <a:lumOff val="85000"/>
                </a:schemeClr>
              </a:solidFill>
              <a:prstDash val="solid"/>
              <a:round/>
            </a:ln>
          </spPr>
        </majorGridlines>
        <numFmt formatCode="#,##0"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557004038"/>
        <crosses val="autoZero"/>
        <crossBetween val="midCat"/>
      </valAx>
    </plotArea>
    <legend>
      <legendPos val="r"/>
      <overlay val="0"/>
      <spPr>
        <a:noFill/>
        <a:ln>
          <a:noFill/>
          <a:prstDash val="solid"/>
        </a:ln>
      </spPr>
      <txPr>
        <a:bodyPr rot="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legend>
    <plotVisOnly val="1"/>
    <dispBlanksAs val="gap"/>
  </chart>
  <spPr>
    <a:solidFill>
      <a:schemeClr val="bg1"/>
    </a:solidFill>
    <a:ln w="9525" cap="flat" cmpd="sng" algn="ctr">
      <a:solidFill>
        <a:schemeClr val="tx1">
          <a:lumMod val="15000"/>
          <a:lumOff val="85000"/>
        </a:schemeClr>
      </a:solidFill>
      <a:prstDash val="solid"/>
      <a:round/>
    </a:ln>
  </spPr>
</chartSpace>
</file>

<file path=xl/charts/chart72.xml><?xml version="1.0" encoding="utf-8"?>
<chartSpace xmlns:a="http://schemas.openxmlformats.org/drawingml/2006/main" xmlns="http://schemas.openxmlformats.org/drawingml/2006/chart">
  <chart>
    <title>
      <tx>
        <rich>
          <a:bodyPr/>
          <a:p>
            <a:r>
              <a:t>None</a:t>
            </a:r>
          </a:p>
        </rich>
      </tx>
      <overlay val="0"/>
      <spPr>
        <a:noFill/>
        <a:ln>
          <a:noFill/>
          <a:prstDash val="solid"/>
        </a:ln>
      </spPr>
      <txPr>
        <a:bodyPr rot="0" spcFirstLastPara="1" vertOverflow="ellipsis" vert="horz" wrap="square" anchor="ctr" anchorCtr="1"/>
        <a:lstStyle/>
        <a:p>
          <a:pPr>
            <a:defRPr lang="zh-CN" sz="1400" b="0" i="0" strike="noStrike" kern="1200" spc="0" baseline="0">
              <a:solidFill>
                <a:schemeClr val="tx1">
                  <a:lumMod val="65000"/>
                  <a:lumOff val="35000"/>
                </a:schemeClr>
              </a:solidFill>
              <a:latin typeface="+mn-lt"/>
              <a:ea typeface="+mn-ea"/>
              <a:cs typeface="+mn-cs"/>
            </a:defRPr>
          </a:pPr>
          <a:r>
            <a:t>None</a:t>
          </a:r>
          <a:endParaRPr lang="zh-CN"/>
        </a:p>
      </txPr>
    </title>
    <plotArea>
      <layout/>
      <scatterChart>
        <scatterStyle val="lineMarker"/>
        <varyColors val="0"/>
        <ser>
          <idx val="0"/>
          <order val="0"/>
          <spPr>
            <a:ln w="19050" cap="rnd" cmpd="sng" algn="ctr">
              <a:solidFill>
                <a:schemeClr val="accent1"/>
              </a:solidFill>
              <a:prstDash val="solid"/>
              <a:round/>
            </a:ln>
          </spPr>
          <marker>
            <symbol val="none"/>
            <spPr>
              <a:ln>
                <a:prstDash val="solid"/>
              </a:ln>
            </spPr>
          </marker>
          <trendline>
            <spPr>
              <a:ln w="19050" cap="rnd" cmpd="sng" algn="ctr">
                <a:solidFill>
                  <a:schemeClr val="accent1"/>
                </a:solidFill>
                <a:prstDash val="sysDot"/>
                <a:round/>
              </a:ln>
            </spPr>
            <trendlineType val="linear"/>
            <dispRSqr val="0"/>
            <dispEq val="1"/>
            <trendlineLbl>
              <layout>
                <manualLayout>
                  <wMode val="factor"/>
                  <hMode val="factor"/>
                  <x val="-0.666180227471566"/>
                  <y val="-0.779553485644253"/>
                </manualLayout>
              </layout>
              <numFmt formatCode="General" sourceLinked="0"/>
              <spPr>
                <a:noFill/>
                <a:ln>
                  <a:noFill/>
                  <a:prstDash val="solid"/>
                </a:ln>
              </spPr>
              <txPr>
                <a:bodyPr rot="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trendlineLbl>
          </trendline>
          <xVal>
            <numRef>
              <f>d3定价!$B$53:$B$61</f>
              <numCache>
                <formatCode>General</formatCode>
                <ptCount val="9"/>
                <pt idx="0">
                  <v>0</v>
                </pt>
                <pt idx="1">
                  <v>0</v>
                </pt>
                <pt idx="2">
                  <v>0</v>
                </pt>
                <pt idx="3">
                  <v>0</v>
                </pt>
                <pt idx="4">
                  <v>0</v>
                </pt>
                <pt idx="5">
                  <v>0</v>
                </pt>
                <pt idx="6">
                  <v>0</v>
                </pt>
                <pt idx="7">
                  <v>0</v>
                </pt>
                <pt idx="8">
                  <v>0</v>
                </pt>
              </numCache>
            </numRef>
          </xVal>
          <yVal>
            <numRef>
              <f>d3定价!$C$53:$C$61</f>
              <numCache>
                <formatCode>General</formatCode>
                <ptCount val="9"/>
                <pt idx="0">
                  <v>0</v>
                </pt>
                <pt idx="1">
                  <v>0</v>
                </pt>
                <pt idx="2">
                  <v>0</v>
                </pt>
                <pt idx="3">
                  <v>0</v>
                </pt>
                <pt idx="4">
                  <v>0</v>
                </pt>
                <pt idx="5">
                  <v>0</v>
                </pt>
                <pt idx="6">
                  <v>0</v>
                </pt>
                <pt idx="7">
                  <v>0</v>
                </pt>
                <pt idx="8">
                  <v>0</v>
                </pt>
              </numCache>
            </numRef>
          </yVal>
          <smooth val="0"/>
        </ser>
        <dLbls>
          <showLegendKey val="0"/>
          <showVal val="0"/>
          <showCatName val="0"/>
          <showSerName val="0"/>
          <showPercent val="0"/>
          <showBubbleSize val="0"/>
        </dLbls>
        <axId val="122942554"/>
        <axId val="551159552"/>
      </scatterChart>
      <valAx>
        <axId val="122942554"/>
        <scaling>
          <orientation val="minMax"/>
        </scaling>
        <delete val="0"/>
        <axPos val="b"/>
        <majorGridlines>
          <spPr>
            <a:l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551159552"/>
        <crosses val="autoZero"/>
        <crossBetween val="midCat"/>
      </valAx>
      <valAx>
        <axId val="551159552"/>
        <scaling>
          <orientation val="minMax"/>
        </scaling>
        <delete val="0"/>
        <axPos val="l"/>
        <majorGridlines>
          <spPr>
            <a:l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122942554"/>
        <crosses val="autoZero"/>
        <crossBetween val="midCat"/>
      </valAx>
    </plotArea>
    <plotVisOnly val="1"/>
    <dispBlanksAs val="gap"/>
  </chart>
  <spPr>
    <a:solidFill>
      <a:schemeClr val="bg1"/>
    </a:solidFill>
    <a:ln w="9525" cap="flat" cmpd="sng" algn="ctr">
      <a:solidFill>
        <a:schemeClr val="tx1">
          <a:lumMod val="15000"/>
          <a:lumOff val="85000"/>
        </a:schemeClr>
      </a:solidFill>
      <a:prstDash val="solid"/>
      <a:round/>
    </a:ln>
  </spPr>
</chartSpace>
</file>

<file path=xl/charts/chart73.xml><?xml version="1.0" encoding="utf-8"?>
<chartSpace xmlns:a="http://schemas.openxmlformats.org/drawingml/2006/main" xmlns="http://schemas.openxmlformats.org/drawingml/2006/chart">
  <chart>
    <title>
      <tx>
        <rich>
          <a:bodyPr/>
          <a:p>
            <a:r>
              <a:t>None</a:t>
            </a:r>
          </a:p>
        </rich>
      </tx>
      <overlay val="0"/>
      <spPr>
        <a:noFill/>
        <a:ln>
          <a:noFill/>
          <a:prstDash val="solid"/>
        </a:ln>
      </spPr>
      <txPr>
        <a:bodyPr rot="0" spcFirstLastPara="1" vertOverflow="ellipsis" vert="horz" wrap="square" anchor="ctr" anchorCtr="1"/>
        <a:lstStyle/>
        <a:p>
          <a:pPr>
            <a:defRPr lang="zh-CN" sz="1400" b="0" i="0" strike="noStrike" kern="1200" spc="0" baseline="0">
              <a:solidFill>
                <a:schemeClr val="tx1">
                  <a:lumMod val="65000"/>
                  <a:lumOff val="35000"/>
                </a:schemeClr>
              </a:solidFill>
              <a:latin typeface="+mn-lt"/>
              <a:ea typeface="+mn-ea"/>
              <a:cs typeface="+mn-cs"/>
            </a:defRPr>
          </a:pPr>
          <a:r>
            <a:t>None</a:t>
          </a:r>
          <a:endParaRPr lang="zh-CN"/>
        </a:p>
      </txPr>
    </title>
    <plotArea>
      <layout/>
      <scatterChart>
        <scatterStyle val="lineMarker"/>
        <varyColors val="0"/>
        <ser>
          <idx val="0"/>
          <order val="0"/>
          <spPr>
            <a:ln w="19050" cap="rnd" cmpd="sng" algn="ctr">
              <a:solidFill>
                <a:schemeClr val="accent1"/>
              </a:solidFill>
              <a:prstDash val="solid"/>
              <a:round/>
            </a:ln>
          </spPr>
          <marker>
            <symbol val="circle"/>
            <size val="5"/>
            <spPr>
              <a:solidFill>
                <a:schemeClr val="accent1"/>
              </a:solidFill>
              <a:ln w="9525" cap="flat" cmpd="sng" algn="ctr">
                <a:solidFill>
                  <a:schemeClr val="accent1"/>
                </a:solidFill>
                <a:prstDash val="solid"/>
                <a:round/>
              </a:ln>
            </spPr>
          </marker>
          <trendline>
            <spPr>
              <a:ln w="19050" cap="rnd" cmpd="sng" algn="ctr">
                <a:solidFill>
                  <a:schemeClr val="accent1"/>
                </a:solidFill>
                <a:prstDash val="sysDot"/>
                <a:round/>
              </a:ln>
            </spPr>
            <trendlineType val="linear"/>
            <dispRSqr val="0"/>
            <dispEq val="1"/>
            <trendlineLbl>
              <layout>
                <manualLayout>
                  <wMode val="factor"/>
                  <hMode val="factor"/>
                  <x val="-0.734541557305337"/>
                  <y val="-0.793278976546703"/>
                </manualLayout>
              </layout>
              <numFmt formatCode="General" sourceLinked="0"/>
              <spPr>
                <a:noFill/>
                <a:ln>
                  <a:noFill/>
                  <a:prstDash val="solid"/>
                </a:ln>
              </spPr>
              <txPr>
                <a:bodyPr rot="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trendlineLbl>
          </trendline>
          <xVal>
            <numRef>
              <f>d3定价!$A$53:$A$61</f>
              <numCache>
                <formatCode>General</formatCode>
                <ptCount val="9"/>
                <pt idx="0">
                  <v>0</v>
                </pt>
                <pt idx="1">
                  <v>1</v>
                </pt>
                <pt idx="2">
                  <v>2</v>
                </pt>
                <pt idx="3">
                  <v>3</v>
                </pt>
                <pt idx="4">
                  <v>4</v>
                </pt>
                <pt idx="5">
                  <v>5</v>
                </pt>
                <pt idx="6">
                  <v>6</v>
                </pt>
                <pt idx="7">
                  <v>7</v>
                </pt>
                <pt idx="8">
                  <v>8</v>
                </pt>
              </numCache>
            </numRef>
          </xVal>
          <yVal>
            <numRef>
              <f>d3定价!$B$53:$B$61</f>
              <numCache>
                <formatCode>General</formatCode>
                <ptCount val="9"/>
                <pt idx="0">
                  <v>0</v>
                </pt>
                <pt idx="1">
                  <v>0</v>
                </pt>
                <pt idx="2">
                  <v>0</v>
                </pt>
                <pt idx="3">
                  <v>0</v>
                </pt>
                <pt idx="4">
                  <v>0</v>
                </pt>
                <pt idx="5">
                  <v>0</v>
                </pt>
                <pt idx="6">
                  <v>0</v>
                </pt>
                <pt idx="7">
                  <v>0</v>
                </pt>
                <pt idx="8">
                  <v>0</v>
                </pt>
              </numCache>
            </numRef>
          </yVal>
          <smooth val="0"/>
        </ser>
        <dLbls>
          <showLegendKey val="0"/>
          <showVal val="0"/>
          <showCatName val="0"/>
          <showSerName val="0"/>
          <showPercent val="0"/>
          <showBubbleSize val="0"/>
        </dLbls>
        <axId val="836213160"/>
        <axId val="160470664"/>
      </scatterChart>
      <valAx>
        <axId val="836213160"/>
        <scaling>
          <orientation val="minMax"/>
        </scaling>
        <delete val="0"/>
        <axPos val="b"/>
        <majorGridlines>
          <spPr>
            <a:l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160470664"/>
        <crosses val="autoZero"/>
        <crossBetween val="midCat"/>
      </valAx>
      <valAx>
        <axId val="160470664"/>
        <scaling>
          <orientation val="minMax"/>
        </scaling>
        <delete val="0"/>
        <axPos val="l"/>
        <majorGridlines>
          <spPr>
            <a:l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836213160"/>
        <crosses val="autoZero"/>
        <crossBetween val="midCat"/>
      </valAx>
    </plotArea>
    <plotVisOnly val="1"/>
    <dispBlanksAs val="gap"/>
  </chart>
  <spPr>
    <a:solidFill>
      <a:schemeClr val="bg1"/>
    </a:solidFill>
    <a:ln w="9525" cap="flat" cmpd="sng" algn="ctr">
      <a:solidFill>
        <a:schemeClr val="tx1">
          <a:lumMod val="15000"/>
          <a:lumOff val="85000"/>
        </a:schemeClr>
      </a:solidFill>
      <a:prstDash val="solid"/>
      <a:round/>
    </a:ln>
  </spPr>
</chartSpace>
</file>

<file path=xl/charts/chart74.xml><?xml version="1.0" encoding="utf-8"?>
<chartSpace xmlns:a="http://schemas.openxmlformats.org/drawingml/2006/main" xmlns="http://schemas.openxmlformats.org/drawingml/2006/chart">
  <chart>
    <title>
      <tx>
        <rich>
          <a:bodyPr rot="0" spcFirstLastPara="1" vertOverflow="ellipsis" vert="horz" wrap="square" anchor="ctr" anchorCtr="1"/>
          <a:lstStyle/>
          <a:p>
            <a:pPr>
              <a:defRPr lang="zh-CN" sz="1400" b="0" i="0" strike="noStrike" kern="1200" spc="0" baseline="0">
                <a:solidFill>
                  <a:schemeClr val="tx1">
                    <a:lumMod val="65000"/>
                    <a:lumOff val="35000"/>
                  </a:schemeClr>
                </a:solidFill>
                <a:latin typeface="+mn-lt"/>
                <a:ea typeface="+mn-ea"/>
                <a:cs typeface="+mn-cs"/>
              </a:defRPr>
            </a:pPr>
            <a:r>
              <a:rPr lang="zh-CN" altLang="zh-CN" sz="1800" b="0" i="0" baseline="0">
                <effectLst/>
              </a:rPr>
              <a:t>需求增长趋势</a:t>
            </a:r>
            <a:endParaRPr lang="zh-CN" altLang="zh-CN" sz="1800" b="0" i="0" strike="noStrike" baseline="0">
              <a:solidFill>
                <a:srgbClr val="333333"/>
              </a:solidFill>
              <effectLst/>
              <a:latin typeface="宋体" panose="02010600030101010101" pitchFamily="7" charset="-122"/>
              <a:ea typeface="宋体" panose="02010600030101010101" pitchFamily="7" charset="-122"/>
              <a:cs typeface="宋体" panose="02010600030101010101" pitchFamily="7" charset="-122"/>
            </a:endParaRPr>
          </a:p>
        </rich>
      </tx>
      <overlay val="0"/>
      <spPr>
        <a:noFill/>
        <a:ln>
          <a:noFill/>
          <a:prstDash val="solid"/>
        </a:ln>
      </spPr>
    </title>
    <plotArea>
      <layout/>
      <scatterChart>
        <scatterStyle val="lineMarker"/>
        <varyColors val="0"/>
        <ser>
          <idx val="0"/>
          <order val="0"/>
          <spPr>
            <a:ln w="19050" cap="rnd" cmpd="sng" algn="ctr">
              <a:solidFill>
                <a:schemeClr val="accent1"/>
              </a:solidFill>
              <a:prstDash val="solid"/>
              <a:round/>
            </a:ln>
          </spPr>
          <marker>
            <symbol val="circle"/>
            <size val="5"/>
            <spPr>
              <a:solidFill>
                <a:schemeClr val="accent1"/>
              </a:solidFill>
              <a:ln w="9525" cap="flat" cmpd="sng" algn="ctr">
                <a:solidFill>
                  <a:schemeClr val="accent1"/>
                </a:solidFill>
                <a:prstDash val="solid"/>
                <a:round/>
              </a:ln>
            </spPr>
          </marker>
          <xVal>
            <numRef>
              <f>d3定价!$K$33:$K$40</f>
              <numCache>
                <formatCode>General</formatCode>
                <ptCount val="8"/>
                <pt idx="0">
                  <v>1</v>
                </pt>
                <pt idx="1">
                  <v>2</v>
                </pt>
                <pt idx="2">
                  <v>3</v>
                </pt>
                <pt idx="3">
                  <v>4</v>
                </pt>
                <pt idx="4">
                  <v>5</v>
                </pt>
                <pt idx="5">
                  <v>6</v>
                </pt>
                <pt idx="6">
                  <v>7</v>
                </pt>
                <pt idx="7">
                  <v>8</v>
                </pt>
              </numCache>
            </numRef>
          </xVal>
          <yVal>
            <numRef>
              <f>d3定价!$L$33:$L$40</f>
              <numCache>
                <formatCode>General</formatCode>
                <ptCount val="8"/>
                <pt idx="0">
                  <v>0</v>
                </pt>
                <pt idx="1">
                  <v>0</v>
                </pt>
                <pt idx="2">
                  <v>0</v>
                </pt>
                <pt idx="3">
                  <v>0</v>
                </pt>
                <pt idx="4">
                  <v>0</v>
                </pt>
                <pt idx="5">
                  <v>0</v>
                </pt>
                <pt idx="6">
                  <v>0</v>
                </pt>
                <pt idx="7">
                  <v>0</v>
                </pt>
              </numCache>
            </numRef>
          </yVal>
          <smooth val="0"/>
        </ser>
        <dLbls>
          <showLegendKey val="0"/>
          <showVal val="0"/>
          <showCatName val="0"/>
          <showSerName val="0"/>
          <showPercent val="0"/>
          <showBubbleSize val="0"/>
        </dLbls>
        <axId val="87090985"/>
        <axId val="795934742"/>
      </scatterChart>
      <valAx>
        <axId val="87090985"/>
        <scaling>
          <orientation val="minMax"/>
        </scaling>
        <delete val="0"/>
        <axPos val="b"/>
        <majorGridlines>
          <spPr>
            <a:l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795934742"/>
        <crosses val="autoZero"/>
        <crossBetween val="midCat"/>
      </valAx>
      <valAx>
        <axId val="795934742"/>
        <scaling>
          <orientation val="minMax"/>
        </scaling>
        <delete val="0"/>
        <axPos val="l"/>
        <majorGridlines>
          <spPr>
            <a:l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87090985"/>
        <crosses val="autoZero"/>
        <crossBetween val="midCat"/>
      </valAx>
    </plotArea>
    <plotVisOnly val="1"/>
    <dispBlanksAs val="gap"/>
  </chart>
  <spPr>
    <a:solidFill>
      <a:schemeClr val="bg1"/>
    </a:solidFill>
    <a:ln w="9525" cap="flat" cmpd="sng" algn="ctr">
      <a:solidFill>
        <a:schemeClr val="tx1">
          <a:lumMod val="15000"/>
          <a:lumOff val="85000"/>
        </a:schemeClr>
      </a:solidFill>
      <a:prstDash val="solid"/>
      <a:round/>
    </a:ln>
  </spPr>
</chartSpace>
</file>

<file path=xl/charts/chart75.xml><?xml version="1.0" encoding="utf-8"?>
<chartSpace xmlns:a="http://schemas.openxmlformats.org/drawingml/2006/main" xmlns="http://schemas.openxmlformats.org/drawingml/2006/chart">
  <chart>
    <title>
      <tx>
        <rich>
          <a:bodyPr/>
          <a:p>
            <a:r>
              <a:t>None</a:t>
            </a:r>
          </a:p>
        </rich>
      </tx>
      <overlay val="0"/>
      <spPr>
        <a:noFill/>
        <a:ln>
          <a:noFill/>
          <a:prstDash val="solid"/>
        </a:ln>
      </spPr>
      <txPr>
        <a:bodyPr rot="0" spcFirstLastPara="1" vertOverflow="ellipsis" vert="horz" wrap="square" anchor="ctr" anchorCtr="1"/>
        <a:lstStyle/>
        <a:p>
          <a:pPr>
            <a:defRPr lang="zh-CN" sz="1400" b="0" i="0" strike="noStrike" kern="1200" spc="0" baseline="0">
              <a:solidFill>
                <a:schemeClr val="tx1">
                  <a:lumMod val="65000"/>
                  <a:lumOff val="35000"/>
                </a:schemeClr>
              </a:solidFill>
              <a:latin typeface="+mn-lt"/>
              <a:ea typeface="+mn-ea"/>
              <a:cs typeface="+mn-cs"/>
            </a:defRPr>
          </a:pPr>
          <a:r>
            <a:t>None</a:t>
          </a:r>
          <a:endParaRPr lang="zh-CN"/>
        </a:p>
      </txPr>
    </title>
    <plotArea>
      <layout/>
      <scatterChart>
        <scatterStyle val="lineMarker"/>
        <varyColors val="0"/>
        <ser>
          <idx val="0"/>
          <order val="0"/>
          <spPr>
            <a:ln w="28575" cap="rnd" cmpd="sng" algn="ctr">
              <a:noFill/>
              <a:prstDash val="solid"/>
              <a:round/>
            </a:ln>
          </spPr>
          <marker>
            <symbol val="circle"/>
            <size val="5"/>
            <spPr>
              <a:solidFill>
                <a:schemeClr val="accent1"/>
              </a:solidFill>
              <a:ln w="9525" cap="flat" cmpd="sng" algn="ctr">
                <a:solidFill>
                  <a:schemeClr val="accent1"/>
                </a:solidFill>
                <a:prstDash val="solid"/>
                <a:round/>
              </a:ln>
            </spPr>
          </marker>
          <trendline>
            <spPr>
              <a:ln w="19050" cap="rnd" cmpd="sng" algn="ctr">
                <a:solidFill>
                  <a:schemeClr val="accent1"/>
                </a:solidFill>
                <a:prstDash val="sysDot"/>
                <a:round/>
              </a:ln>
            </spPr>
            <trendlineType val="linear"/>
            <dispRSqr val="0"/>
            <dispEq val="0"/>
          </trendline>
          <xVal>
            <numRef>
              <f>d3定价!$L$33:$L$40</f>
              <numCache>
                <formatCode>General</formatCode>
                <ptCount val="8"/>
                <pt idx="0">
                  <v>0</v>
                </pt>
                <pt idx="1">
                  <v>0</v>
                </pt>
                <pt idx="2">
                  <v>0</v>
                </pt>
                <pt idx="3">
                  <v>0</v>
                </pt>
                <pt idx="4">
                  <v>0</v>
                </pt>
                <pt idx="5">
                  <v>0</v>
                </pt>
                <pt idx="6">
                  <v>0</v>
                </pt>
                <pt idx="7">
                  <v>0</v>
                </pt>
              </numCache>
            </numRef>
          </xVal>
          <yVal>
            <numRef>
              <f>d3定价!$M$33:$M$40</f>
              <numCache>
                <formatCode>General</formatCode>
                <ptCount val="8"/>
                <pt idx="0">
                  <v>0</v>
                </pt>
                <pt idx="1">
                  <v>0</v>
                </pt>
                <pt idx="2">
                  <v>0</v>
                </pt>
                <pt idx="3">
                  <v>0</v>
                </pt>
                <pt idx="4">
                  <v>0</v>
                </pt>
                <pt idx="5">
                  <v>0</v>
                </pt>
                <pt idx="6">
                  <v>0</v>
                </pt>
                <pt idx="7">
                  <v>0</v>
                </pt>
              </numCache>
            </numRef>
          </yVal>
          <smooth val="0"/>
        </ser>
        <dLbls>
          <showLegendKey val="0"/>
          <showVal val="0"/>
          <showCatName val="0"/>
          <showSerName val="0"/>
          <showPercent val="0"/>
          <showBubbleSize val="0"/>
        </dLbls>
        <axId val="426476189"/>
        <axId val="369137535"/>
      </scatterChart>
      <valAx>
        <axId val="426476189"/>
        <scaling>
          <orientation val="minMax"/>
        </scaling>
        <delete val="0"/>
        <axPos val="b"/>
        <majorGridlines>
          <spPr>
            <a:l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369137535"/>
        <crosses val="autoZero"/>
        <crossBetween val="midCat"/>
      </valAx>
      <valAx>
        <axId val="369137535"/>
        <scaling>
          <orientation val="minMax"/>
        </scaling>
        <delete val="0"/>
        <axPos val="l"/>
        <majorGridlines>
          <spPr>
            <a:l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426476189"/>
        <crosses val="autoZero"/>
        <crossBetween val="midCat"/>
      </valAx>
    </plotArea>
    <plotVisOnly val="1"/>
    <dispBlanksAs val="gap"/>
  </chart>
  <spPr>
    <a:solidFill>
      <a:schemeClr val="bg1"/>
    </a:solidFill>
    <a:ln w="9525" cap="flat" cmpd="sng" algn="ctr">
      <a:solidFill>
        <a:schemeClr val="tx1">
          <a:lumMod val="15000"/>
          <a:lumOff val="85000"/>
        </a:schemeClr>
      </a:solidFill>
      <a:prstDash val="solid"/>
      <a:round/>
    </a:ln>
  </spPr>
</chartSpace>
</file>

<file path=xl/charts/chart76.xml><?xml version="1.0" encoding="utf-8"?>
<chartSpace xmlns:a="http://schemas.openxmlformats.org/drawingml/2006/main" xmlns="http://schemas.openxmlformats.org/drawingml/2006/chart">
  <chart>
    <plotArea>
      <layout/>
      <scatterChart>
        <scatterStyle val="lineMarker"/>
        <varyColors val="0"/>
        <ser>
          <idx val="0"/>
          <order val="0"/>
          <tx>
            <v>第一期</v>
          </tx>
          <spPr>
            <a:ln w="25400" cap="rnd" cmpd="sng" algn="ctr">
              <a:noFill/>
              <a:prstDash val="solid"/>
              <a:round/>
            </a:ln>
          </spPr>
          <marker>
            <symbol val="circle"/>
            <size val="5"/>
            <spPr>
              <a:solidFill>
                <a:schemeClr val="accent1"/>
              </a:solidFill>
              <a:ln w="9525" cap="flat" cmpd="sng" algn="ctr">
                <a:solidFill>
                  <a:schemeClr val="accent1"/>
                </a:solidFill>
                <a:prstDash val="solid"/>
                <a:round/>
              </a:ln>
            </spPr>
          </marker>
          <xVal>
            <strRef>
              <f>d4定价!$C$3:$C$22</f>
              <strCache>
                <ptCount val="17"/>
                <pt idx="0">
                  <v>0</v>
                </pt>
                <pt idx="1">
                  <v>0</v>
                </pt>
                <pt idx="2">
                  <v>0</v>
                </pt>
                <pt idx="3">
                  <v>0</v>
                </pt>
                <pt idx="4">
                  <v>0</v>
                </pt>
                <pt idx="5">
                  <v>0</v>
                </pt>
                <pt idx="6">
                  <v>0</v>
                </pt>
                <pt idx="7">
                  <v>0</v>
                </pt>
                <pt idx="8">
                  <v>0</v>
                </pt>
                <pt idx="9">
                  <v>0</v>
                </pt>
                <pt idx="10">
                  <v>0</v>
                </pt>
                <pt idx="11">
                  <v>0</v>
                </pt>
                <pt idx="14">
                  <v>#DIV/0!</v>
                </pt>
                <pt idx="15">
                  <v>0</v>
                </pt>
                <pt idx="16">
                  <v>生产结构</v>
                </pt>
              </strCache>
            </strRef>
          </xVal>
          <yVal>
            <numRef>
              <f>d4定价!$B$3:$B$22</f>
              <numCache>
                <formatCode>#,##0</formatCode>
                <ptCount val="20"/>
                <pt idx="0">
                  <v>0</v>
                </pt>
                <pt idx="1">
                  <v>0</v>
                </pt>
                <pt idx="2">
                  <v>0</v>
                </pt>
                <pt idx="3">
                  <v>0</v>
                </pt>
                <pt idx="4">
                  <v>0</v>
                </pt>
                <pt idx="5">
                  <v>0</v>
                </pt>
                <pt idx="6">
                  <v>0</v>
                </pt>
                <pt idx="7">
                  <v>0</v>
                </pt>
                <pt idx="8">
                  <v>0</v>
                </pt>
                <pt idx="9">
                  <v>0</v>
                </pt>
                <pt idx="10">
                  <v>0</v>
                </pt>
                <pt idx="11">
                  <v>0</v>
                </pt>
                <pt idx="14">
                  <v>0</v>
                </pt>
                <pt idx="15">
                  <v>0</v>
                </pt>
                <pt idx="16">
                  <v>0</v>
                </pt>
              </numCache>
            </numRef>
          </yVal>
          <smooth val="0"/>
        </ser>
        <ser>
          <idx val="1"/>
          <order val="1"/>
          <tx>
            <v>第二期</v>
          </tx>
          <spPr>
            <a:ln w="25400" cap="rnd" cmpd="sng" algn="ctr">
              <a:noFill/>
              <a:prstDash val="solid"/>
              <a:round/>
            </a:ln>
          </spPr>
          <marker>
            <symbol val="circle"/>
            <size val="5"/>
            <spPr>
              <a:solidFill>
                <a:schemeClr val="accent2"/>
              </a:solidFill>
              <a:ln w="9525" cap="flat" cmpd="sng" algn="ctr">
                <a:solidFill>
                  <a:schemeClr val="accent2"/>
                </a:solidFill>
                <a:prstDash val="solid"/>
                <a:round/>
              </a:ln>
            </spPr>
          </marker>
          <trendline>
            <spPr>
              <a:ln w="19050" cap="rnd" cmpd="sng" algn="ctr">
                <a:solidFill>
                  <a:schemeClr val="accent2"/>
                </a:solidFill>
                <a:prstDash val="sysDot"/>
                <a:round/>
              </a:ln>
            </spPr>
            <trendlineType val="linear"/>
            <dispRSqr val="0"/>
            <dispEq val="0"/>
          </trendline>
          <xVal>
            <strRef>
              <f>d4定价!$E$3:$E$22</f>
              <strCache>
                <ptCount val="17"/>
                <pt idx="0">
                  <v>0</v>
                </pt>
                <pt idx="3">
                  <v>0</v>
                </pt>
                <pt idx="4">
                  <v>0</v>
                </pt>
                <pt idx="5">
                  <v>0</v>
                </pt>
                <pt idx="6">
                  <v>0</v>
                </pt>
                <pt idx="7">
                  <v>0</v>
                </pt>
                <pt idx="8">
                  <v>0</v>
                </pt>
                <pt idx="9">
                  <v>0</v>
                </pt>
                <pt idx="10">
                  <v>0</v>
                </pt>
                <pt idx="12">
                  <v>0</v>
                </pt>
                <pt idx="14">
                  <v>#DIV/0!</v>
                </pt>
                <pt idx="16">
                  <v>生产结构</v>
                </pt>
              </strCache>
            </strRef>
          </xVal>
          <yVal>
            <numRef>
              <f>d4定价!$D$3:$D$22</f>
              <numCache>
                <formatCode>#,##0</formatCode>
                <ptCount val="20"/>
                <pt idx="0">
                  <v>0</v>
                </pt>
                <pt idx="3">
                  <v>0</v>
                </pt>
                <pt idx="4">
                  <v>0</v>
                </pt>
                <pt idx="5">
                  <v>0</v>
                </pt>
                <pt idx="6">
                  <v>0</v>
                </pt>
                <pt idx="7">
                  <v>0</v>
                </pt>
                <pt idx="8">
                  <v>0</v>
                </pt>
                <pt idx="9">
                  <v>0</v>
                </pt>
                <pt idx="10">
                  <v>0</v>
                </pt>
                <pt idx="12">
                  <v>0</v>
                </pt>
                <pt idx="14">
                  <v>0</v>
                </pt>
                <pt idx="16">
                  <v>0</v>
                </pt>
              </numCache>
            </numRef>
          </yVal>
          <smooth val="0"/>
        </ser>
        <ser>
          <idx val="2"/>
          <order val="2"/>
          <tx>
            <v>第三期</v>
          </tx>
          <spPr>
            <a:ln w="25400" cap="rnd" cmpd="sng" algn="ctr">
              <a:noFill/>
              <a:prstDash val="solid"/>
              <a:round/>
            </a:ln>
          </spPr>
          <marker>
            <symbol val="circle"/>
            <size val="5"/>
            <spPr>
              <a:solidFill>
                <a:schemeClr val="accent3"/>
              </a:solidFill>
              <a:ln w="9525" cap="flat" cmpd="sng" algn="ctr">
                <a:solidFill>
                  <a:schemeClr val="accent3"/>
                </a:solidFill>
                <a:prstDash val="solid"/>
                <a:round/>
              </a:ln>
            </spPr>
          </marker>
          <xVal>
            <strRef>
              <f>d4定价!$G$3:$G$22</f>
              <strCache>
                <ptCount val="17"/>
                <pt idx="0">
                  <v>0</v>
                </pt>
                <pt idx="1">
                  <v>0</v>
                </pt>
                <pt idx="2">
                  <v>0</v>
                </pt>
                <pt idx="3">
                  <v>0</v>
                </pt>
                <pt idx="4">
                  <v>0</v>
                </pt>
                <pt idx="5">
                  <v>0</v>
                </pt>
                <pt idx="6">
                  <v>0</v>
                </pt>
                <pt idx="7">
                  <v>0</v>
                </pt>
                <pt idx="8">
                  <v>0</v>
                </pt>
                <pt idx="9">
                  <v>0</v>
                </pt>
                <pt idx="10">
                  <v>0</v>
                </pt>
                <pt idx="11">
                  <v>0</v>
                </pt>
                <pt idx="12">
                  <v>0</v>
                </pt>
                <pt idx="13">
                  <v>0</v>
                </pt>
                <pt idx="14">
                  <v>#DIV/0!</v>
                </pt>
                <pt idx="15">
                  <v>0</v>
                </pt>
                <pt idx="16">
                  <v>生产结构</v>
                </pt>
              </strCache>
            </strRef>
          </xVal>
          <yVal>
            <numRef>
              <f>d4定价!$F$3:$F$22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yVal>
          <smooth val="0"/>
        </ser>
        <ser>
          <idx val="3"/>
          <order val="3"/>
          <tx>
            <v>第四期</v>
          </tx>
          <spPr>
            <a:ln w="25400" cap="rnd" cmpd="sng" algn="ctr">
              <a:noFill/>
              <a:prstDash val="solid"/>
              <a:round/>
            </a:ln>
          </spPr>
          <marker>
            <symbol val="circle"/>
            <size val="5"/>
            <spPr>
              <a:solidFill>
                <a:schemeClr val="accent4"/>
              </a:solidFill>
              <a:ln w="9525" cap="flat" cmpd="sng" algn="ctr">
                <a:solidFill>
                  <a:schemeClr val="accent4"/>
                </a:solidFill>
                <a:prstDash val="solid"/>
                <a:round/>
              </a:ln>
            </spPr>
          </marker>
          <trendline>
            <spPr>
              <a:ln w="19050" cap="rnd" cmpd="sng" algn="ctr">
                <a:solidFill>
                  <a:schemeClr val="accent4"/>
                </a:solidFill>
                <a:prstDash val="sysDot"/>
                <a:round/>
              </a:ln>
            </spPr>
            <trendlineType val="linear"/>
            <dispRSqr val="0"/>
            <dispEq val="0"/>
          </trendline>
          <xVal>
            <strRef>
              <f>d4定价!$I$3:$I$22</f>
              <strCache>
                <ptCount val="17"/>
                <pt idx="0">
                  <v>0</v>
                </pt>
                <pt idx="1">
                  <v>0</v>
                </pt>
                <pt idx="2">
                  <v>0</v>
                </pt>
                <pt idx="3">
                  <v>0</v>
                </pt>
                <pt idx="4">
                  <v>0</v>
                </pt>
                <pt idx="5">
                  <v>0</v>
                </pt>
                <pt idx="7">
                  <v>0</v>
                </pt>
                <pt idx="8">
                  <v>0</v>
                </pt>
                <pt idx="9">
                  <v>0</v>
                </pt>
                <pt idx="10">
                  <v>0</v>
                </pt>
                <pt idx="13">
                  <v>0</v>
                </pt>
                <pt idx="14">
                  <v>#DIV/0!</v>
                </pt>
                <pt idx="15">
                  <v>0</v>
                </pt>
                <pt idx="16">
                  <v>生产结构</v>
                </pt>
              </strCache>
            </strRef>
          </xVal>
          <yVal>
            <numRef>
              <f>d4定价!$H$3:$H$22</f>
              <numCache>
                <formatCode>#,##0</formatCode>
                <ptCount val="20"/>
                <pt idx="0">
                  <v>0</v>
                </pt>
                <pt idx="1">
                  <v>0</v>
                </pt>
                <pt idx="2">
                  <v>0</v>
                </pt>
                <pt idx="3">
                  <v>0</v>
                </pt>
                <pt idx="4">
                  <v>0</v>
                </pt>
                <pt idx="5">
                  <v>0</v>
                </pt>
                <pt idx="7">
                  <v>0</v>
                </pt>
                <pt idx="8">
                  <v>0</v>
                </pt>
                <pt idx="9">
                  <v>0</v>
                </pt>
                <pt idx="10">
                  <v>0</v>
                </pt>
                <pt idx="13">
                  <v>0</v>
                </pt>
                <pt idx="14">
                  <v>0</v>
                </pt>
                <pt idx="15">
                  <v>0</v>
                </pt>
                <pt idx="16">
                  <v>0</v>
                </pt>
              </numCache>
            </numRef>
          </yVal>
          <smooth val="0"/>
        </ser>
        <ser>
          <idx val="4"/>
          <order val="4"/>
          <tx>
            <v>第五期</v>
          </tx>
          <spPr>
            <a:ln w="25400" cap="rnd" cmpd="sng" algn="ctr">
              <a:noFill/>
              <a:prstDash val="solid"/>
              <a:round/>
            </a:ln>
          </spPr>
          <marker>
            <symbol val="circle"/>
            <size val="5"/>
            <spPr>
              <a:solidFill>
                <a:schemeClr val="accent5"/>
              </a:solidFill>
              <a:ln w="9525" cap="flat" cmpd="sng" algn="ctr">
                <a:solidFill>
                  <a:schemeClr val="accent5"/>
                </a:solidFill>
                <a:prstDash val="solid"/>
                <a:round/>
              </a:ln>
            </spPr>
          </marker>
          <trendline>
            <spPr>
              <a:ln w="19050" cap="rnd" cmpd="sng" algn="ctr">
                <a:solidFill>
                  <a:schemeClr val="accent5"/>
                </a:solidFill>
                <a:prstDash val="sysDot"/>
                <a:round/>
              </a:ln>
            </spPr>
            <trendlineType val="linear"/>
            <dispRSqr val="0"/>
            <dispEq val="0"/>
          </trendline>
          <xVal>
            <strRef>
              <f>d4定价!$K$3:$K$22</f>
              <strCache>
                <ptCount val="17"/>
                <pt idx="0">
                  <v>0</v>
                </pt>
                <pt idx="1">
                  <v>0</v>
                </pt>
                <pt idx="2">
                  <v>0</v>
                </pt>
                <pt idx="3">
                  <v>0</v>
                </pt>
                <pt idx="4">
                  <v>0</v>
                </pt>
                <pt idx="5">
                  <v>0</v>
                </pt>
                <pt idx="6">
                  <v>0</v>
                </pt>
                <pt idx="7">
                  <v>0</v>
                </pt>
                <pt idx="8">
                  <v>0</v>
                </pt>
                <pt idx="9">
                  <v>0</v>
                </pt>
                <pt idx="10">
                  <v>0</v>
                </pt>
                <pt idx="13">
                  <v>0</v>
                </pt>
                <pt idx="14">
                  <v>#DIV/0!</v>
                </pt>
                <pt idx="15">
                  <v>0</v>
                </pt>
                <pt idx="16">
                  <v>生产结构</v>
                </pt>
              </strCache>
            </strRef>
          </xVal>
          <yVal>
            <numRef>
              <f>d4定价!$J$3:$J$22</f>
              <numCache>
                <formatCode>#,##0</formatCode>
                <ptCount val="20"/>
                <pt idx="0">
                  <v>0</v>
                </pt>
                <pt idx="1">
                  <v>0</v>
                </pt>
                <pt idx="2">
                  <v>0</v>
                </pt>
                <pt idx="3">
                  <v>0</v>
                </pt>
                <pt idx="4">
                  <v>0</v>
                </pt>
                <pt idx="5">
                  <v>0</v>
                </pt>
                <pt idx="6">
                  <v>0</v>
                </pt>
                <pt idx="7">
                  <v>0</v>
                </pt>
                <pt idx="8">
                  <v>0</v>
                </pt>
                <pt idx="9">
                  <v>0</v>
                </pt>
                <pt idx="10">
                  <v>0</v>
                </pt>
                <pt idx="13">
                  <v>0</v>
                </pt>
                <pt idx="14">
                  <v>0</v>
                </pt>
                <pt idx="15">
                  <v>0</v>
                </pt>
                <pt idx="16">
                  <v>0</v>
                </pt>
              </numCache>
            </numRef>
          </yVal>
          <smooth val="0"/>
        </ser>
        <ser>
          <idx val="5"/>
          <order val="5"/>
          <tx>
            <v>第六期</v>
          </tx>
          <spPr>
            <a:ln w="25400" cap="rnd" cmpd="sng" algn="ctr">
              <a:noFill/>
              <a:prstDash val="solid"/>
              <a:round/>
            </a:ln>
          </spPr>
          <marker>
            <symbol val="circle"/>
            <size val="5"/>
            <spPr>
              <a:solidFill>
                <a:schemeClr val="accent6"/>
              </a:solidFill>
              <a:ln w="9525" cap="flat" cmpd="sng" algn="ctr">
                <a:solidFill>
                  <a:schemeClr val="accent6"/>
                </a:solidFill>
                <a:prstDash val="solid"/>
                <a:round/>
              </a:ln>
            </spPr>
          </marker>
          <trendline>
            <spPr>
              <a:ln w="19050" cap="rnd" cmpd="sng" algn="ctr">
                <a:solidFill>
                  <a:schemeClr val="accent6"/>
                </a:solidFill>
                <a:prstDash val="sysDot"/>
                <a:round/>
              </a:ln>
            </spPr>
            <trendlineType val="linear"/>
            <dispRSqr val="0"/>
            <dispEq val="0"/>
          </trendline>
          <xVal>
            <strRef>
              <f>d4定价!$M$3:$M$22</f>
              <strCache>
                <ptCount val="17"/>
                <pt idx="0">
                  <v>0</v>
                </pt>
                <pt idx="1">
                  <v>0</v>
                </pt>
                <pt idx="2">
                  <v>0</v>
                </pt>
                <pt idx="3">
                  <v>0</v>
                </pt>
                <pt idx="4">
                  <v>0</v>
                </pt>
                <pt idx="5">
                  <v>0</v>
                </pt>
                <pt idx="6">
                  <v>0</v>
                </pt>
                <pt idx="7">
                  <v>0</v>
                </pt>
                <pt idx="9">
                  <v>0</v>
                </pt>
                <pt idx="10">
                  <v>0</v>
                </pt>
                <pt idx="13">
                  <v>0</v>
                </pt>
                <pt idx="14">
                  <v>#DIV/0!</v>
                </pt>
                <pt idx="15">
                  <v>0</v>
                </pt>
                <pt idx="16">
                  <v>生产结构</v>
                </pt>
              </strCache>
            </strRef>
          </xVal>
          <yVal>
            <numRef>
              <f>d4定价!$L$3:$L$22</f>
              <numCache>
                <formatCode>#,##0</formatCode>
                <ptCount val="20"/>
                <pt idx="0">
                  <v>0</v>
                </pt>
                <pt idx="1">
                  <v>0</v>
                </pt>
                <pt idx="2">
                  <v>0</v>
                </pt>
                <pt idx="3">
                  <v>0</v>
                </pt>
                <pt idx="4">
                  <v>0</v>
                </pt>
                <pt idx="5">
                  <v>0</v>
                </pt>
                <pt idx="6">
                  <v>0</v>
                </pt>
                <pt idx="7">
                  <v>0</v>
                </pt>
                <pt idx="9">
                  <v>0</v>
                </pt>
                <pt idx="10">
                  <v>0</v>
                </pt>
                <pt idx="13">
                  <v>0</v>
                </pt>
                <pt idx="14">
                  <v>0</v>
                </pt>
                <pt idx="15">
                  <v>0</v>
                </pt>
                <pt idx="16">
                  <v>0</v>
                </pt>
              </numCache>
            </numRef>
          </yVal>
          <smooth val="0"/>
        </ser>
        <ser>
          <idx val="6"/>
          <order val="6"/>
          <tx>
            <v>第七期</v>
          </tx>
          <spPr>
            <a:ln w="25400" cap="rnd" cmpd="sng" algn="ctr">
              <a:noFill/>
              <a:prstDash val="solid"/>
              <a:round/>
            </a:ln>
          </spPr>
          <marker>
            <symbol val="circle"/>
            <size val="5"/>
            <spPr>
              <a:solidFill>
                <a:schemeClr val="accent1">
                  <a:lumMod val="60000"/>
                </a:schemeClr>
              </a:solidFill>
              <a:ln w="9525" cap="flat" cmpd="sng" algn="ctr">
                <a:solidFill>
                  <a:schemeClr val="accent1">
                    <a:lumMod val="60000"/>
                  </a:schemeClr>
                </a:solidFill>
                <a:prstDash val="solid"/>
                <a:round/>
              </a:ln>
            </spPr>
          </marker>
          <xVal>
            <strRef>
              <f>d4定价!$O$3:$O$22</f>
              <strCache>
                <ptCount val="17"/>
                <pt idx="0">
                  <v>0</v>
                </pt>
                <pt idx="1">
                  <v>0</v>
                </pt>
                <pt idx="2">
                  <v>0</v>
                </pt>
                <pt idx="3">
                  <v>0</v>
                </pt>
                <pt idx="4">
                  <v>0</v>
                </pt>
                <pt idx="5">
                  <v>0</v>
                </pt>
                <pt idx="6">
                  <v>0</v>
                </pt>
                <pt idx="7">
                  <v>0</v>
                </pt>
                <pt idx="8">
                  <v>0</v>
                </pt>
                <pt idx="9">
                  <v>0</v>
                </pt>
                <pt idx="10">
                  <v>0</v>
                </pt>
                <pt idx="11">
                  <v>0</v>
                </pt>
                <pt idx="12">
                  <v>0</v>
                </pt>
                <pt idx="13">
                  <v>0</v>
                </pt>
                <pt idx="14">
                  <v>#DIV/0!</v>
                </pt>
                <pt idx="15">
                  <v>0</v>
                </pt>
                <pt idx="16">
                  <v>生产结构</v>
                </pt>
              </strCache>
            </strRef>
          </xVal>
          <yVal>
            <numRef>
              <f>d4定价!$N$3:$N$22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yVal>
          <smooth val="0"/>
        </ser>
        <ser>
          <idx val="7"/>
          <order val="7"/>
          <tx>
            <v>第八期</v>
          </tx>
          <spPr>
            <a:ln w="25400" cap="rnd" cmpd="sng" algn="ctr">
              <a:noFill/>
              <a:prstDash val="solid"/>
              <a:round/>
            </a:ln>
          </spPr>
          <marker>
            <symbol val="circle"/>
            <size val="5"/>
            <spPr>
              <a:solidFill>
                <a:schemeClr val="accent2">
                  <a:lumMod val="60000"/>
                </a:schemeClr>
              </a:solidFill>
              <a:ln w="9525" cap="flat" cmpd="sng" algn="ctr">
                <a:solidFill>
                  <a:schemeClr val="accent2">
                    <a:lumMod val="60000"/>
                  </a:schemeClr>
                </a:solidFill>
                <a:prstDash val="solid"/>
                <a:round/>
              </a:ln>
            </spPr>
          </marker>
          <xVal>
            <strRef>
              <f>d4定价!$Q$3:$Q$22</f>
              <strCache>
                <ptCount val="17"/>
                <pt idx="0">
                  <v>0</v>
                </pt>
                <pt idx="1">
                  <v>0</v>
                </pt>
                <pt idx="2">
                  <v>0</v>
                </pt>
                <pt idx="3">
                  <v>0</v>
                </pt>
                <pt idx="4">
                  <v>0</v>
                </pt>
                <pt idx="5">
                  <v>0</v>
                </pt>
                <pt idx="6">
                  <v>0</v>
                </pt>
                <pt idx="7">
                  <v>0</v>
                </pt>
                <pt idx="8">
                  <v>0</v>
                </pt>
                <pt idx="9">
                  <v>0</v>
                </pt>
                <pt idx="10">
                  <v>0</v>
                </pt>
                <pt idx="11">
                  <v>0</v>
                </pt>
                <pt idx="12">
                  <v>0</v>
                </pt>
                <pt idx="13">
                  <v>0</v>
                </pt>
                <pt idx="14">
                  <v>#DIV/0!</v>
                </pt>
                <pt idx="15">
                  <v>0</v>
                </pt>
                <pt idx="16">
                  <v>生产结构</v>
                </pt>
              </strCache>
            </strRef>
          </xVal>
          <yVal>
            <numRef>
              <f>d4定价!$P$3:$P$22</f>
              <numCache>
                <formatCode>#,##0</formatCode>
                <ptCount val="20"/>
                <pt idx="0">
                  <v>0</v>
                </pt>
                <pt idx="1">
                  <v>0</v>
                </pt>
                <pt idx="2">
                  <v>0</v>
                </pt>
                <pt idx="3">
                  <v>0</v>
                </pt>
                <pt idx="4">
                  <v>0</v>
                </pt>
                <pt idx="5">
                  <v>0</v>
                </pt>
                <pt idx="6">
                  <v>0</v>
                </pt>
                <pt idx="7">
                  <v>0</v>
                </pt>
                <pt idx="8">
                  <v>0</v>
                </pt>
                <pt idx="9">
                  <v>0</v>
                </pt>
                <pt idx="10">
                  <v>0</v>
                </pt>
                <pt idx="11">
                  <v>0</v>
                </pt>
                <pt idx="12">
                  <v>0</v>
                </pt>
                <pt idx="13">
                  <v>0</v>
                </pt>
                <pt idx="14">
                  <v>0</v>
                </pt>
                <pt idx="15">
                  <v>0</v>
                </pt>
                <pt idx="16">
                  <v>0</v>
                </pt>
              </numCache>
            </numRef>
          </yVal>
          <smooth val="0"/>
        </ser>
        <dLbls>
          <showLegendKey val="0"/>
          <showVal val="0"/>
          <showCatName val="0"/>
          <showSerName val="0"/>
          <showPercent val="0"/>
          <showBubbleSize val="0"/>
        </dLbls>
        <axId val="901616323"/>
        <axId val="401504139"/>
      </scatterChart>
      <valAx>
        <axId val="901616323"/>
        <scaling>
          <orientation val="minMax"/>
          <max val="17500"/>
          <min val="12500"/>
        </scaling>
        <delete val="0"/>
        <axPos val="b"/>
        <majorGridlines>
          <spPr>
            <a:ln w="9525" cap="flat" cmpd="sng" algn="ctr">
              <a:solidFill>
                <a:schemeClr val="tx1">
                  <a:lumMod val="15000"/>
                  <a:lumOff val="85000"/>
                </a:schemeClr>
              </a:solidFill>
              <a:prstDash val="solid"/>
              <a:round/>
            </a:ln>
          </spPr>
        </majorGridlines>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401504139"/>
        <crosses val="autoZero"/>
        <crossBetween val="midCat"/>
      </valAx>
      <valAx>
        <axId val="401504139"/>
        <scaling>
          <orientation val="minMax"/>
        </scaling>
        <delete val="0"/>
        <axPos val="l"/>
        <majorGridlines>
          <spPr>
            <a:ln w="9525" cap="flat" cmpd="sng" algn="ctr">
              <a:solidFill>
                <a:schemeClr val="tx1">
                  <a:lumMod val="15000"/>
                  <a:lumOff val="85000"/>
                </a:schemeClr>
              </a:solidFill>
              <a:prstDash val="solid"/>
              <a:round/>
            </a:ln>
          </spPr>
        </majorGridlines>
        <numFmt formatCode="#,##0"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901616323"/>
        <crosses val="autoZero"/>
        <crossBetween val="midCat"/>
      </valAx>
    </plotArea>
    <legend>
      <legendPos val="r"/>
      <overlay val="0"/>
      <spPr>
        <a:noFill/>
        <a:ln>
          <a:noFill/>
          <a:prstDash val="solid"/>
        </a:ln>
      </spPr>
      <txPr>
        <a:bodyPr rot="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legend>
    <plotVisOnly val="1"/>
    <dispBlanksAs val="gap"/>
  </chart>
  <spPr>
    <a:solidFill>
      <a:schemeClr val="bg1"/>
    </a:solidFill>
    <a:ln w="9525" cap="flat" cmpd="sng" algn="ctr">
      <a:solidFill>
        <a:schemeClr val="tx1">
          <a:lumMod val="15000"/>
          <a:lumOff val="85000"/>
        </a:schemeClr>
      </a:solidFill>
      <a:prstDash val="solid"/>
      <a:round/>
    </a:ln>
  </spPr>
</chartSpace>
</file>

<file path=xl/charts/chart77.xml><?xml version="1.0" encoding="utf-8"?>
<chartSpace xmlns:a="http://schemas.openxmlformats.org/drawingml/2006/main" xmlns="http://schemas.openxmlformats.org/drawingml/2006/chart">
  <chart>
    <title>
      <tx>
        <rich>
          <a:bodyPr/>
          <a:p>
            <a:r>
              <a:t>None</a:t>
            </a:r>
          </a:p>
        </rich>
      </tx>
      <overlay val="0"/>
      <spPr>
        <a:noFill/>
        <a:ln>
          <a:noFill/>
          <a:prstDash val="solid"/>
        </a:ln>
      </spPr>
      <txPr>
        <a:bodyPr rot="0" spcFirstLastPara="1" vertOverflow="ellipsis" vert="horz" wrap="square" anchor="ctr" anchorCtr="1"/>
        <a:lstStyle/>
        <a:p>
          <a:pPr>
            <a:defRPr lang="zh-CN" sz="1400" b="0" i="0" strike="noStrike" kern="1200" spc="0" baseline="0">
              <a:solidFill>
                <a:schemeClr val="tx1">
                  <a:lumMod val="65000"/>
                  <a:lumOff val="35000"/>
                </a:schemeClr>
              </a:solidFill>
              <a:latin typeface="+mn-lt"/>
              <a:ea typeface="+mn-ea"/>
              <a:cs typeface="+mn-cs"/>
            </a:defRPr>
          </a:pPr>
          <a:r>
            <a:t>None</a:t>
          </a:r>
          <a:endParaRPr lang="zh-CN"/>
        </a:p>
      </txPr>
    </title>
    <plotArea>
      <layout/>
      <scatterChart>
        <scatterStyle val="lineMarker"/>
        <varyColors val="0"/>
        <ser>
          <idx val="0"/>
          <order val="0"/>
          <spPr>
            <a:ln w="19050" cap="rnd" cmpd="sng" algn="ctr">
              <a:solidFill>
                <a:schemeClr val="accent1"/>
              </a:solidFill>
              <a:prstDash val="solid"/>
              <a:round/>
            </a:ln>
          </spPr>
          <marker>
            <symbol val="circle"/>
            <size val="5"/>
            <spPr>
              <a:solidFill>
                <a:schemeClr val="accent1"/>
              </a:solidFill>
              <a:ln w="9525" cap="flat" cmpd="sng" algn="ctr">
                <a:solidFill>
                  <a:schemeClr val="accent1"/>
                </a:solidFill>
                <a:prstDash val="solid"/>
                <a:round/>
              </a:ln>
            </spPr>
          </marker>
          <trendline>
            <spPr>
              <a:ln w="19050" cap="rnd" cmpd="sng" algn="ctr">
                <a:solidFill>
                  <a:schemeClr val="accent1"/>
                </a:solidFill>
                <a:prstDash val="sysDot"/>
                <a:round/>
              </a:ln>
            </spPr>
            <trendlineType val="linear"/>
            <dispRSqr val="0"/>
            <dispEq val="1"/>
            <trendlineLbl>
              <layout>
                <manualLayout>
                  <wMode val="factor"/>
                  <hMode val="factor"/>
                  <x val="-0.6578468941382331"/>
                  <y val="-0.783937744624027"/>
                </manualLayout>
              </layout>
              <numFmt formatCode="General" sourceLinked="0"/>
              <spPr>
                <a:noFill/>
                <a:ln>
                  <a:noFill/>
                  <a:prstDash val="solid"/>
                </a:ln>
              </spPr>
              <txPr>
                <a:bodyPr rot="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trendlineLbl>
          </trendline>
          <xVal>
            <numRef>
              <f>d4定价!$B$53:$B$61</f>
              <numCache>
                <formatCode>General</formatCode>
                <ptCount val="9"/>
                <pt idx="0">
                  <v>0</v>
                </pt>
                <pt idx="1">
                  <v>0</v>
                </pt>
                <pt idx="2">
                  <v>0</v>
                </pt>
                <pt idx="3">
                  <v>0</v>
                </pt>
                <pt idx="4">
                  <v>0</v>
                </pt>
                <pt idx="5">
                  <v>0</v>
                </pt>
                <pt idx="6">
                  <v>0</v>
                </pt>
                <pt idx="7">
                  <v>0</v>
                </pt>
                <pt idx="8">
                  <v>0</v>
                </pt>
              </numCache>
            </numRef>
          </xVal>
          <yVal>
            <numRef>
              <f>d4定价!$C$53:$C$61</f>
              <numCache>
                <formatCode>General</formatCode>
                <ptCount val="9"/>
                <pt idx="0">
                  <v>0</v>
                </pt>
                <pt idx="1">
                  <v>0</v>
                </pt>
                <pt idx="2">
                  <v>0</v>
                </pt>
                <pt idx="3">
                  <v>0</v>
                </pt>
                <pt idx="4">
                  <v>0</v>
                </pt>
                <pt idx="5">
                  <v>0</v>
                </pt>
                <pt idx="6">
                  <v>0</v>
                </pt>
                <pt idx="7">
                  <v>0</v>
                </pt>
                <pt idx="8">
                  <v>0</v>
                </pt>
              </numCache>
            </numRef>
          </yVal>
          <smooth val="0"/>
        </ser>
        <dLbls>
          <showLegendKey val="0"/>
          <showVal val="0"/>
          <showCatName val="0"/>
          <showSerName val="0"/>
          <showPercent val="0"/>
          <showBubbleSize val="0"/>
        </dLbls>
        <axId val="867316381"/>
        <axId val="853660395"/>
      </scatterChart>
      <valAx>
        <axId val="867316381"/>
        <scaling>
          <orientation val="minMax"/>
        </scaling>
        <delete val="0"/>
        <axPos val="b"/>
        <majorGridlines>
          <spPr>
            <a:l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853660395"/>
        <crosses val="autoZero"/>
        <crossBetween val="midCat"/>
      </valAx>
      <valAx>
        <axId val="853660395"/>
        <scaling>
          <orientation val="minMax"/>
        </scaling>
        <delete val="0"/>
        <axPos val="l"/>
        <majorGridlines>
          <spPr>
            <a:l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867316381"/>
        <crosses val="autoZero"/>
        <crossBetween val="midCat"/>
      </valAx>
    </plotArea>
    <plotVisOnly val="1"/>
    <dispBlanksAs val="gap"/>
  </chart>
  <spPr>
    <a:solidFill>
      <a:schemeClr val="bg1"/>
    </a:solidFill>
    <a:ln w="9525" cap="flat" cmpd="sng" algn="ctr">
      <a:solidFill>
        <a:schemeClr val="tx1">
          <a:lumMod val="15000"/>
          <a:lumOff val="85000"/>
        </a:schemeClr>
      </a:solidFill>
      <a:prstDash val="solid"/>
      <a:round/>
    </a:ln>
  </spPr>
</chartSpace>
</file>

<file path=xl/charts/chart78.xml><?xml version="1.0" encoding="utf-8"?>
<chartSpace xmlns:a="http://schemas.openxmlformats.org/drawingml/2006/main" xmlns="http://schemas.openxmlformats.org/drawingml/2006/chart">
  <chart>
    <title>
      <tx>
        <rich>
          <a:bodyPr/>
          <a:p>
            <a:r>
              <a:t>None</a:t>
            </a:r>
          </a:p>
        </rich>
      </tx>
      <overlay val="0"/>
      <spPr>
        <a:noFill/>
        <a:ln>
          <a:noFill/>
          <a:prstDash val="solid"/>
        </a:ln>
      </spPr>
      <txPr>
        <a:bodyPr rot="0" spcFirstLastPara="1" vertOverflow="ellipsis" vert="horz" wrap="square" anchor="ctr" anchorCtr="1"/>
        <a:lstStyle/>
        <a:p>
          <a:pPr>
            <a:defRPr lang="zh-CN" sz="1400" b="0" i="0" strike="noStrike" kern="1200" spc="0" baseline="0">
              <a:solidFill>
                <a:schemeClr val="tx1">
                  <a:lumMod val="65000"/>
                  <a:lumOff val="35000"/>
                </a:schemeClr>
              </a:solidFill>
              <a:latin typeface="+mn-lt"/>
              <a:ea typeface="+mn-ea"/>
              <a:cs typeface="+mn-cs"/>
            </a:defRPr>
          </a:pPr>
          <a:r>
            <a:t>None</a:t>
          </a:r>
          <a:endParaRPr lang="zh-CN"/>
        </a:p>
      </txPr>
    </title>
    <plotArea>
      <layout/>
      <scatterChart>
        <scatterStyle val="lineMarker"/>
        <varyColors val="0"/>
        <ser>
          <idx val="0"/>
          <order val="0"/>
          <spPr>
            <a:ln w="19050" cap="rnd" cmpd="sng" algn="ctr">
              <a:solidFill>
                <a:schemeClr val="accent1"/>
              </a:solidFill>
              <a:prstDash val="solid"/>
              <a:round/>
            </a:ln>
          </spPr>
          <marker>
            <symbol val="circle"/>
            <size val="5"/>
            <spPr>
              <a:solidFill>
                <a:schemeClr val="accent1"/>
              </a:solidFill>
              <a:ln w="9525" cap="flat" cmpd="sng" algn="ctr">
                <a:solidFill>
                  <a:schemeClr val="accent1"/>
                </a:solidFill>
                <a:prstDash val="solid"/>
                <a:round/>
              </a:ln>
            </spPr>
          </marker>
          <trendline>
            <spPr>
              <a:ln w="19050" cap="rnd" cmpd="sng" algn="ctr">
                <a:solidFill>
                  <a:schemeClr val="accent1"/>
                </a:solidFill>
                <a:prstDash val="sysDot"/>
                <a:round/>
              </a:ln>
            </spPr>
            <trendlineType val="linear"/>
            <dispRSqr val="0"/>
            <dispEq val="1"/>
            <trendlineLbl>
              <layout>
                <manualLayout>
                  <wMode val="factor"/>
                  <hMode val="factor"/>
                  <x val="-0.728986001749781"/>
                  <y val="-0.7979728323433249"/>
                </manualLayout>
              </layout>
              <numFmt formatCode="General" sourceLinked="0"/>
              <spPr>
                <a:noFill/>
                <a:ln>
                  <a:noFill/>
                  <a:prstDash val="solid"/>
                </a:ln>
              </spPr>
              <txPr>
                <a:bodyPr rot="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trendlineLbl>
          </trendline>
          <xVal>
            <numRef>
              <f>d4定价!$A$53:$A$61</f>
              <numCache>
                <formatCode>General</formatCode>
                <ptCount val="9"/>
                <pt idx="0">
                  <v>0</v>
                </pt>
                <pt idx="1">
                  <v>1</v>
                </pt>
                <pt idx="2">
                  <v>2</v>
                </pt>
                <pt idx="3">
                  <v>3</v>
                </pt>
                <pt idx="4">
                  <v>4</v>
                </pt>
                <pt idx="5">
                  <v>5</v>
                </pt>
                <pt idx="6">
                  <v>6</v>
                </pt>
                <pt idx="7">
                  <v>7</v>
                </pt>
                <pt idx="8">
                  <v>8</v>
                </pt>
              </numCache>
            </numRef>
          </xVal>
          <yVal>
            <numRef>
              <f>d4定价!$B$53:$B$61</f>
              <numCache>
                <formatCode>General</formatCode>
                <ptCount val="9"/>
                <pt idx="0">
                  <v>0</v>
                </pt>
                <pt idx="1">
                  <v>0</v>
                </pt>
                <pt idx="2">
                  <v>0</v>
                </pt>
                <pt idx="3">
                  <v>0</v>
                </pt>
                <pt idx="4">
                  <v>0</v>
                </pt>
                <pt idx="5">
                  <v>0</v>
                </pt>
                <pt idx="6">
                  <v>0</v>
                </pt>
                <pt idx="7">
                  <v>0</v>
                </pt>
                <pt idx="8">
                  <v>0</v>
                </pt>
              </numCache>
            </numRef>
          </yVal>
          <smooth val="0"/>
        </ser>
        <dLbls>
          <showLegendKey val="0"/>
          <showVal val="0"/>
          <showCatName val="0"/>
          <showSerName val="0"/>
          <showPercent val="0"/>
          <showBubbleSize val="0"/>
        </dLbls>
        <axId val="639819988"/>
        <axId val="545377201"/>
      </scatterChart>
      <valAx>
        <axId val="639819988"/>
        <scaling>
          <orientation val="minMax"/>
        </scaling>
        <delete val="0"/>
        <axPos val="b"/>
        <majorGridlines>
          <spPr>
            <a:l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545377201"/>
        <crosses val="autoZero"/>
        <crossBetween val="midCat"/>
      </valAx>
      <valAx>
        <axId val="545377201"/>
        <scaling>
          <orientation val="minMax"/>
        </scaling>
        <delete val="0"/>
        <axPos val="l"/>
        <majorGridlines>
          <spPr>
            <a:l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639819988"/>
        <crosses val="autoZero"/>
        <crossBetween val="midCat"/>
      </valAx>
    </plotArea>
    <plotVisOnly val="1"/>
    <dispBlanksAs val="gap"/>
  </chart>
  <spPr>
    <a:solidFill>
      <a:schemeClr val="bg1"/>
    </a:solidFill>
    <a:ln w="9525" cap="flat" cmpd="sng" algn="ctr">
      <a:solidFill>
        <a:schemeClr val="tx1">
          <a:lumMod val="15000"/>
          <a:lumOff val="85000"/>
        </a:schemeClr>
      </a:solidFill>
      <a:prstDash val="solid"/>
      <a:round/>
    </a:ln>
  </spPr>
</chartSpace>
</file>

<file path=xl/charts/chart79.xml><?xml version="1.0" encoding="utf-8"?>
<chartSpace xmlns:a="http://schemas.openxmlformats.org/drawingml/2006/main" xmlns="http://schemas.openxmlformats.org/drawingml/2006/chart">
  <chart>
    <title>
      <tx>
        <rich>
          <a:bodyPr rot="0" spcFirstLastPara="1" vertOverflow="ellipsis" vert="horz" wrap="square" anchor="ctr" anchorCtr="1"/>
          <a:lstStyle/>
          <a:p>
            <a:pPr>
              <a:defRPr lang="zh-CN" sz="1400" b="0" i="0" strike="noStrike" kern="1200" spc="0" baseline="0">
                <a:solidFill>
                  <a:schemeClr val="tx1">
                    <a:lumMod val="65000"/>
                    <a:lumOff val="35000"/>
                  </a:schemeClr>
                </a:solidFill>
                <a:latin typeface="+mn-lt"/>
                <a:ea typeface="+mn-ea"/>
                <a:cs typeface="+mn-cs"/>
              </a:defRPr>
            </a:pPr>
            <a:r>
              <a:rPr lang="zh-CN" altLang="zh-CN" sz="1800" b="0" i="0" baseline="0">
                <effectLst/>
              </a:rPr>
              <a:t>需求增长趋势</a:t>
            </a:r>
            <a:endParaRPr lang="zh-CN" altLang="zh-CN" sz="1800" b="0" i="0" strike="noStrike" baseline="0">
              <a:solidFill>
                <a:srgbClr val="333333"/>
              </a:solidFill>
              <effectLst/>
              <a:latin typeface="宋体" panose="02010600030101010101" pitchFamily="7" charset="-122"/>
              <a:ea typeface="宋体" panose="02010600030101010101" pitchFamily="7" charset="-122"/>
              <a:cs typeface="宋体" panose="02010600030101010101" pitchFamily="7" charset="-122"/>
            </a:endParaRPr>
          </a:p>
        </rich>
      </tx>
      <overlay val="0"/>
      <spPr>
        <a:noFill/>
        <a:ln>
          <a:noFill/>
          <a:prstDash val="solid"/>
        </a:ln>
      </spPr>
    </title>
    <plotArea>
      <layout/>
      <scatterChart>
        <scatterStyle val="lineMarker"/>
        <varyColors val="0"/>
        <ser>
          <idx val="0"/>
          <order val="0"/>
          <spPr>
            <a:ln w="19050" cap="rnd" cmpd="sng" algn="ctr">
              <a:solidFill>
                <a:schemeClr val="accent1"/>
              </a:solidFill>
              <a:prstDash val="solid"/>
              <a:round/>
            </a:ln>
          </spPr>
          <marker>
            <symbol val="circle"/>
            <size val="5"/>
            <spPr>
              <a:solidFill>
                <a:schemeClr val="accent1"/>
              </a:solidFill>
              <a:ln w="9525" cap="flat" cmpd="sng" algn="ctr">
                <a:solidFill>
                  <a:schemeClr val="accent1"/>
                </a:solidFill>
                <a:prstDash val="solid"/>
                <a:round/>
              </a:ln>
            </spPr>
          </marker>
          <xVal>
            <numRef>
              <f>d4定价!$K$33:$K$40</f>
              <numCache>
                <formatCode>General</formatCode>
                <ptCount val="8"/>
                <pt idx="0">
                  <v>1</v>
                </pt>
                <pt idx="1">
                  <v>2</v>
                </pt>
                <pt idx="2">
                  <v>3</v>
                </pt>
                <pt idx="3">
                  <v>4</v>
                </pt>
                <pt idx="4">
                  <v>5</v>
                </pt>
                <pt idx="5">
                  <v>6</v>
                </pt>
                <pt idx="6">
                  <v>7</v>
                </pt>
                <pt idx="7">
                  <v>8</v>
                </pt>
              </numCache>
            </numRef>
          </xVal>
          <yVal>
            <numRef>
              <f>d4定价!$L$33:$L$40</f>
              <numCache>
                <formatCode>General</formatCode>
                <ptCount val="8"/>
                <pt idx="0">
                  <v>0</v>
                </pt>
                <pt idx="1">
                  <v>0</v>
                </pt>
                <pt idx="2">
                  <v>0</v>
                </pt>
                <pt idx="3">
                  <v>0</v>
                </pt>
                <pt idx="4">
                  <v>0</v>
                </pt>
                <pt idx="5">
                  <v>0</v>
                </pt>
                <pt idx="6">
                  <v>0</v>
                </pt>
                <pt idx="7">
                  <v>0</v>
                </pt>
              </numCache>
            </numRef>
          </yVal>
          <smooth val="0"/>
        </ser>
        <dLbls>
          <showLegendKey val="0"/>
          <showVal val="0"/>
          <showCatName val="0"/>
          <showSerName val="0"/>
          <showPercent val="0"/>
          <showBubbleSize val="0"/>
        </dLbls>
        <axId val="517226042"/>
        <axId val="844177141"/>
      </scatterChart>
      <valAx>
        <axId val="517226042"/>
        <scaling>
          <orientation val="minMax"/>
        </scaling>
        <delete val="0"/>
        <axPos val="b"/>
        <majorGridlines>
          <spPr>
            <a:l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844177141"/>
        <crosses val="autoZero"/>
        <crossBetween val="midCat"/>
      </valAx>
      <valAx>
        <axId val="844177141"/>
        <scaling>
          <orientation val="minMax"/>
        </scaling>
        <delete val="0"/>
        <axPos val="l"/>
        <majorGridlines>
          <spPr>
            <a:l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517226042"/>
        <crosses val="autoZero"/>
        <crossBetween val="midCat"/>
      </valAx>
    </plotArea>
    <plotVisOnly val="1"/>
    <dispBlanksAs val="gap"/>
  </chart>
  <spPr>
    <a:solidFill>
      <a:schemeClr val="bg1"/>
    </a:solidFill>
    <a:ln w="9525" cap="flat" cmpd="sng" algn="ctr">
      <a:solidFill>
        <a:schemeClr val="tx1">
          <a:lumMod val="15000"/>
          <a:lumOff val="85000"/>
        </a:schemeClr>
      </a:solidFill>
      <a:prstDash val="solid"/>
      <a:round/>
    </a:ln>
  </spPr>
</chartSpace>
</file>

<file path=xl/charts/chart80.xml><?xml version="1.0" encoding="utf-8"?>
<chartSpace xmlns:a="http://schemas.openxmlformats.org/drawingml/2006/main" xmlns="http://schemas.openxmlformats.org/drawingml/2006/chart">
  <chart>
    <title>
      <tx>
        <rich>
          <a:bodyPr/>
          <a:p>
            <a:r>
              <a:t>None</a:t>
            </a:r>
          </a:p>
        </rich>
      </tx>
      <overlay val="0"/>
      <spPr>
        <a:noFill/>
        <a:ln>
          <a:noFill/>
          <a:prstDash val="solid"/>
        </a:ln>
      </spPr>
      <txPr>
        <a:bodyPr rot="0" spcFirstLastPara="1" vertOverflow="ellipsis" vert="horz" wrap="square" anchor="ctr" anchorCtr="1"/>
        <a:lstStyle/>
        <a:p>
          <a:pPr>
            <a:defRPr lang="zh-CN" sz="1400" b="0" i="0" strike="noStrike" kern="1200" spc="0" baseline="0">
              <a:solidFill>
                <a:schemeClr val="tx1">
                  <a:lumMod val="65000"/>
                  <a:lumOff val="35000"/>
                </a:schemeClr>
              </a:solidFill>
              <a:latin typeface="+mn-lt"/>
              <a:ea typeface="+mn-ea"/>
              <a:cs typeface="+mn-cs"/>
            </a:defRPr>
          </a:pPr>
          <a:r>
            <a:t>None</a:t>
          </a:r>
          <a:endParaRPr lang="zh-CN"/>
        </a:p>
      </txPr>
    </title>
    <plotArea>
      <layout/>
      <scatterChart>
        <scatterStyle val="lineMarker"/>
        <varyColors val="0"/>
        <ser>
          <idx val="0"/>
          <order val="0"/>
          <spPr>
            <a:ln w="28575" cap="rnd" cmpd="sng" algn="ctr">
              <a:noFill/>
              <a:prstDash val="solid"/>
              <a:round/>
            </a:ln>
          </spPr>
          <marker>
            <symbol val="circle"/>
            <size val="5"/>
            <spPr>
              <a:solidFill>
                <a:schemeClr val="accent1"/>
              </a:solidFill>
              <a:ln w="9525" cap="flat" cmpd="sng" algn="ctr">
                <a:solidFill>
                  <a:schemeClr val="accent1"/>
                </a:solidFill>
                <a:prstDash val="solid"/>
                <a:round/>
              </a:ln>
            </spPr>
          </marker>
          <trendline>
            <spPr>
              <a:ln w="19050" cap="rnd" cmpd="sng" algn="ctr">
                <a:solidFill>
                  <a:schemeClr val="accent1"/>
                </a:solidFill>
                <a:prstDash val="sysDot"/>
                <a:round/>
              </a:ln>
            </spPr>
            <trendlineType val="linear"/>
            <dispRSqr val="0"/>
            <dispEq val="0"/>
          </trendline>
          <xVal>
            <numRef>
              <f>d4定价!$L$33:$L$40</f>
              <numCache>
                <formatCode>General</formatCode>
                <ptCount val="8"/>
                <pt idx="0">
                  <v>0</v>
                </pt>
                <pt idx="1">
                  <v>0</v>
                </pt>
                <pt idx="2">
                  <v>0</v>
                </pt>
                <pt idx="3">
                  <v>0</v>
                </pt>
                <pt idx="4">
                  <v>0</v>
                </pt>
                <pt idx="5">
                  <v>0</v>
                </pt>
                <pt idx="6">
                  <v>0</v>
                </pt>
                <pt idx="7">
                  <v>0</v>
                </pt>
              </numCache>
            </numRef>
          </xVal>
          <yVal>
            <numRef>
              <f>d4定价!$M$33:$M$40</f>
              <numCache>
                <formatCode>General</formatCode>
                <ptCount val="8"/>
                <pt idx="0">
                  <v>0</v>
                </pt>
                <pt idx="1">
                  <v>0</v>
                </pt>
                <pt idx="2">
                  <v>0</v>
                </pt>
                <pt idx="3">
                  <v>0</v>
                </pt>
                <pt idx="4">
                  <v>0</v>
                </pt>
                <pt idx="5">
                  <v>0</v>
                </pt>
                <pt idx="6">
                  <v>0</v>
                </pt>
                <pt idx="7">
                  <v>0</v>
                </pt>
              </numCache>
            </numRef>
          </yVal>
          <smooth val="0"/>
        </ser>
        <dLbls>
          <showLegendKey val="0"/>
          <showVal val="0"/>
          <showCatName val="0"/>
          <showSerName val="0"/>
          <showPercent val="0"/>
          <showBubbleSize val="0"/>
        </dLbls>
        <axId val="118004974"/>
        <axId val="973535536"/>
      </scatterChart>
      <valAx>
        <axId val="118004974"/>
        <scaling>
          <orientation val="minMax"/>
        </scaling>
        <delete val="0"/>
        <axPos val="b"/>
        <majorGridlines>
          <spPr>
            <a:l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973535536"/>
        <crosses val="autoZero"/>
        <crossBetween val="midCat"/>
      </valAx>
      <valAx>
        <axId val="973535536"/>
        <scaling>
          <orientation val="minMax"/>
        </scaling>
        <delete val="0"/>
        <axPos val="l"/>
        <majorGridlines>
          <spPr>
            <a:l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lang="zh-CN" sz="900" b="0" i="0" strike="noStrike" kern="1200" baseline="0">
                <a:solidFill>
                  <a:schemeClr val="tx1">
                    <a:lumMod val="65000"/>
                    <a:lumOff val="35000"/>
                  </a:schemeClr>
                </a:solidFill>
                <a:latin typeface="+mn-lt"/>
                <a:ea typeface="+mn-ea"/>
                <a:cs typeface="+mn-cs"/>
              </a:defRPr>
            </a:pPr>
            <a:r>
              <a:t>None</a:t>
            </a:r>
            <a:endParaRPr lang="zh-CN"/>
          </a:p>
        </txPr>
        <crossAx val="118004974"/>
        <crosses val="autoZero"/>
        <crossBetween val="midCat"/>
      </valAx>
    </plotArea>
    <plotVisOnly val="1"/>
    <dispBlanksAs val="gap"/>
  </chart>
  <spPr>
    <a:solidFill>
      <a:schemeClr val="bg1"/>
    </a:solidFill>
    <a:ln w="9525" cap="flat" cmpd="sng" algn="ctr">
      <a:solidFill>
        <a:schemeClr val="tx1">
          <a:lumMod val="15000"/>
          <a:lumOff val="85000"/>
        </a:schemeClr>
      </a:solidFill>
      <a:prstDash val="solid"/>
      <a:round/>
    </a:ln>
  </spPr>
</chartSpace>
</file>

<file path=xl/comments/comment1.xml><?xml version="1.0" encoding="utf-8"?>
<comments xmlns="http://schemas.openxmlformats.org/spreadsheetml/2006/main">
  <authors>
    <author>陈世海</author>
  </authors>
  <commentList>
    <comment ref="B6" authorId="0" shapeId="0">
      <text>
        <t>陈世海:
规则序号</t>
      </text>
    </comment>
  </commentList>
</comments>
</file>

<file path=xl/comments/comment2.xml><?xml version="1.0" encoding="utf-8"?>
<comments xmlns="http://schemas.openxmlformats.org/spreadsheetml/2006/main">
  <authors>
    <author>陈世海</author>
  </authors>
  <commentList>
    <comment ref="G50" authorId="0" shapeId="0">
      <text>
        <t>陈世海:
报表序号</t>
      </text>
    </comment>
    <comment ref="A76" authorId="0" shapeId="0">
      <text>
        <t>陈世海:
1</t>
      </text>
    </comment>
    <comment ref="A77" authorId="0" shapeId="0">
      <text>
        <t>陈世海:
2</t>
      </text>
    </comment>
    <comment ref="A78" authorId="0" shapeId="0">
      <text>
        <t>陈世海:
3</t>
      </text>
    </comment>
    <comment ref="A79" authorId="0" shapeId="0">
      <text>
        <t>陈世海:
4</t>
      </text>
    </comment>
    <comment ref="A80" authorId="0" shapeId="0">
      <text>
        <t>陈世海:
5</t>
      </text>
    </comment>
    <comment ref="A81" authorId="0" shapeId="0">
      <text>
        <t>陈世海:
6</t>
      </text>
    </comment>
    <comment ref="A82" authorId="0" shapeId="0">
      <text>
        <t>陈世海:
7</t>
      </text>
    </comment>
    <comment ref="A83" authorId="0" shapeId="0">
      <text>
        <t>陈世海:
8</t>
      </text>
    </comment>
    <comment ref="A84" authorId="0" shapeId="0">
      <text>
        <t>陈世海:
9</t>
      </text>
    </comment>
    <comment ref="A85" authorId="0" shapeId="0">
      <text>
        <t>陈世海:
10</t>
      </text>
    </comment>
    <comment ref="A86" authorId="0" shapeId="0">
      <text>
        <t>陈世海:
11</t>
      </text>
    </comment>
    <comment ref="A87" authorId="0" shapeId="0">
      <text>
        <t>陈世海:
12</t>
      </text>
    </comment>
    <comment ref="A88" authorId="0" shapeId="0">
      <text>
        <t>陈世海:
13</t>
      </text>
    </comment>
    <comment ref="A89" authorId="0" shapeId="0">
      <text>
        <t>陈世海:
14</t>
      </text>
    </comment>
    <comment ref="A90" authorId="0" shapeId="0">
      <text>
        <t>陈世海:
15</t>
      </text>
    </comment>
    <comment ref="A91" authorId="0" shapeId="0">
      <text>
        <t>陈世海:
16</t>
      </text>
    </comment>
    <comment ref="A93" authorId="0" shapeId="0">
      <text>
        <t>陈世海:
18</t>
      </text>
    </comment>
    <comment ref="A94" authorId="0" shapeId="0">
      <text>
        <t>陈世海:
19</t>
      </text>
    </comment>
    <comment ref="A95" authorId="0" shapeId="0">
      <text>
        <t>陈世海:
20</t>
      </text>
    </comment>
  </commentList>
</comments>
</file>

<file path=xl/comments/comment3.xml><?xml version="1.0" encoding="utf-8"?>
<comments xmlns="http://schemas.openxmlformats.org/spreadsheetml/2006/main">
  <authors>
    <author>陈世海</author>
  </authors>
  <commentList>
    <comment ref="BI30" authorId="0" shapeId="0">
      <text>
        <t>陈世海:
以自己的产能为基准，预测对手库存情况，适用于后期回暖或者市场崩得更厉害的时候</t>
      </text>
    </comment>
    <comment ref="N60" authorId="0" shapeId="0">
      <text>
        <t>陈世海:
最适合于新场景的定价，这个价格略高，会产生库存，适用于参考,切忌供求差为0</t>
      </text>
    </comment>
    <comment ref="N71" authorId="0" shapeId="0">
      <text>
        <t>陈世海:
预测库存，即填入预测库存量，现金流发生改变以预测现金情况</t>
      </text>
    </comment>
  </commentList>
</comments>
</file>

<file path=xl/comments/comment4.xml><?xml version="1.0" encoding="utf-8"?>
<comments xmlns="http://schemas.openxmlformats.org/spreadsheetml/2006/main">
  <authors>
    <author>陈世海</author>
  </authors>
  <commentList>
    <comment ref="BI30" authorId="0" shapeId="0">
      <text>
        <t>陈世海:
以自己的产能为基准，预测对手库存情况，适用于后期回暖或者市场崩得更厉害的时候</t>
      </text>
    </comment>
    <comment ref="N60" authorId="0" shapeId="0">
      <text>
        <t>陈世海:
最适合于新场景的定价，这个价格略高，会产生库存，适用于参考</t>
      </text>
    </comment>
    <comment ref="S72" authorId="0" shapeId="0">
      <text>
        <t>陈世海:
根据12市场价格差需求差拟定公参考</t>
      </text>
    </comment>
  </commentList>
</comments>
</file>

<file path=xl/comments/comment5.xml><?xml version="1.0" encoding="utf-8"?>
<comments xmlns="http://schemas.openxmlformats.org/spreadsheetml/2006/main">
  <authors>
    <author>陈世海</author>
  </authors>
  <commentList>
    <comment ref="BI30" authorId="0" shapeId="0">
      <text>
        <t>陈世海:
以自己的产能为基准，预测对手库存情况，适用于后期回暖或者市场崩得更厉害的时候</t>
      </text>
    </comment>
    <comment ref="S72" authorId="0" shapeId="0">
      <text>
        <t>陈世海:
根据12市场价格差需求差拟定公参考</t>
      </text>
    </comment>
    <comment ref="N77" authorId="0" shapeId="0">
      <text>
        <t>陈世海:
未模拟前用于预算，模拟后修改价格弹性用于定价</t>
      </text>
    </comment>
    <comment ref="S96" authorId="0" shapeId="0">
      <text>
        <t>陈世海:
适用于新场景崩溃或者第三期后稳定市场</t>
      </text>
    </comment>
  </commentList>
</comments>
</file>

<file path=xl/comments/comment6.xml><?xml version="1.0" encoding="utf-8"?>
<comments xmlns="http://schemas.openxmlformats.org/spreadsheetml/2006/main">
  <authors>
    <author>陈世海</author>
  </authors>
  <commentList>
    <comment ref="BI30" authorId="0" shapeId="0">
      <text>
        <t>陈世海:
以自己的产能为基准，预测对手库存情况，适用于后期回暖或者市场崩得更厉害的时候</t>
      </text>
    </comment>
    <comment ref="S72" authorId="0" shapeId="0">
      <text>
        <t>陈世海:
根据12市场价格差需求差拟定公参考</t>
      </text>
    </comment>
    <comment ref="N77" authorId="0" shapeId="0">
      <text>
        <t>陈世海:
未模拟前用于预算，模拟后修改价格弹性用于定价</t>
      </text>
    </comment>
    <comment ref="S77" authorId="0" shapeId="0">
      <text>
        <t xml:space="preserve">陈世海:
破产数量大于3时，需求上涨。
</t>
      </text>
    </comment>
    <comment ref="S96" authorId="0" shapeId="0">
      <text>
        <t>陈世海:
适用于新场景崩溃或者第三期后稳定市场</t>
      </text>
    </comment>
    <comment ref="T96" authorId="0" shapeId="0">
      <text>
        <t>陈世海:
适用于新场景崩溃或者第三期后稳定市场</t>
      </text>
    </comment>
  </commentList>
</comments>
</file>

<file path=xl/comments/comment7.xml><?xml version="1.0" encoding="utf-8"?>
<comments xmlns="http://schemas.openxmlformats.org/spreadsheetml/2006/main">
  <authors>
    <author>陈世海</author>
  </authors>
  <commentList>
    <comment ref="BI30" authorId="0" shapeId="0">
      <text>
        <t>陈世海:
以自己的产能为基准，预测对手库存情况，适用于后期回暖或者市场崩得更厉害的时候</t>
      </text>
    </comment>
    <comment ref="S72" authorId="0" shapeId="0">
      <text>
        <t>陈世海:
根据12市场价格差需求差拟定公参考</t>
      </text>
    </comment>
    <comment ref="N77" authorId="0" shapeId="0">
      <text>
        <t>陈世海:
未模拟前用于预算，模拟后修改价格弹性用于定价</t>
      </text>
    </comment>
    <comment ref="S77" authorId="0" shapeId="0">
      <text>
        <t xml:space="preserve">陈世海:
破产数量大于3时，需求上涨。
</t>
      </text>
    </comment>
    <comment ref="S96" authorId="0" shapeId="0">
      <text>
        <t>陈世海:
适用于新场景崩溃或者第三期后稳定市场</t>
      </text>
    </comment>
    <comment ref="T96" authorId="0" shapeId="0">
      <text>
        <t>陈世海:
适用于新场景崩溃或者第三期后稳定市场</t>
      </text>
    </comment>
  </commentList>
</comments>
</file>

<file path=xl/comments/comment8.xml><?xml version="1.0" encoding="utf-8"?>
<comments xmlns="http://schemas.openxmlformats.org/spreadsheetml/2006/main">
  <authors>
    <author>陈世海</author>
  </authors>
  <commentList>
    <comment ref="BI30" authorId="0" shapeId="0">
      <text>
        <t>陈世海:
以自己的产能为基准，预测对手库存情况，适用于后期回暖或者市场崩得更厉害的时候</t>
      </text>
    </comment>
    <comment ref="S72" authorId="0" shapeId="0">
      <text>
        <t>陈世海:
根据12市场价格差需求差拟定公参考</t>
      </text>
    </comment>
    <comment ref="N77" authorId="0" shapeId="0">
      <text>
        <t>陈世海:
未模拟前用于预算，模拟后修改价格弹性用于定价</t>
      </text>
    </comment>
    <comment ref="S77" authorId="0" shapeId="0">
      <text>
        <t xml:space="preserve">陈世海:
破产数量大于3时，需求上涨。
</t>
      </text>
    </comment>
    <comment ref="S96" authorId="0" shapeId="0">
      <text>
        <t>陈世海:
适用于新场景崩溃或者第三期后稳定市场</t>
      </text>
    </comment>
    <comment ref="T96" authorId="0" shapeId="0">
      <text>
        <t>陈世海:
适用于新场景崩溃或者第三期后稳定市场</t>
      </text>
    </comment>
  </commentList>
</comments>
</file>

<file path=xl/comments/comment9.xml><?xml version="1.0" encoding="utf-8"?>
<comments xmlns="http://schemas.openxmlformats.org/spreadsheetml/2006/main">
  <authors>
    <author>陈世海</author>
  </authors>
  <commentList>
    <comment ref="BI30" authorId="0" shapeId="0">
      <text>
        <t>陈世海:
以自己的产能为基准，预测对手库存情况，适用于后期回暖或者市场崩得更厉害的时候</t>
      </text>
    </comment>
    <comment ref="S72" authorId="0" shapeId="0">
      <text>
        <t>陈世海:
根据12市场价格差需求差拟定公参考</t>
      </text>
    </comment>
    <comment ref="N77" authorId="0" shapeId="0">
      <text>
        <t>陈世海:
未模拟前用于预算，模拟后修改价格弹性用于定价</t>
      </text>
    </comment>
    <comment ref="S77" authorId="0" shapeId="0">
      <text>
        <t xml:space="preserve">陈世海:
破产数量大于3时，需求上涨。
</t>
      </text>
    </comment>
    <comment ref="S96" authorId="0" shapeId="0">
      <text>
        <t>陈世海:
适用于新场景崩溃或者第三期后稳定市场</t>
      </text>
    </comment>
    <comment ref="T96" authorId="0" shapeId="0">
      <text>
        <t>陈世海:
适用于新场景崩溃或者第三期后稳定市场</t>
      </text>
    </comment>
  </commentList>
</comments>
</file>

<file path=xl/comments/comment10.xml><?xml version="1.0" encoding="utf-8"?>
<comments xmlns="http://schemas.openxmlformats.org/spreadsheetml/2006/main">
  <authors>
    <author>陈世海</author>
  </authors>
  <commentList>
    <comment ref="S72" authorId="0" shapeId="0">
      <text>
        <t>陈世海:
根据12市场价格差需求差拟定公参考</t>
      </text>
    </comment>
    <comment ref="N77" authorId="0" shapeId="0">
      <text>
        <t>陈世海:
未模拟前用于预算，模拟后修改价格弹性用于定价</t>
      </text>
    </comment>
    <comment ref="S77" authorId="0" shapeId="0">
      <text>
        <t xml:space="preserve">陈世海:
破产数量大于3时，需求上涨。
</t>
      </text>
    </comment>
    <comment ref="S96" authorId="0" shapeId="0">
      <text>
        <t>陈世海:
适用于新场景崩溃或者第三期后稳定市场</t>
      </text>
    </comment>
    <comment ref="T96" authorId="0" shapeId="0">
      <text>
        <t>陈世海:
适用于新场景崩溃或者第三期后稳定市场</t>
      </text>
    </comment>
  </commentList>
</comments>
</file>

<file path=xl/ctrlProps/ctrlProp1.xml><?xml version="1.0" encoding="utf-8"?>
<formControlPr xmlns="http://schemas.microsoft.com/office/spreadsheetml/2009/9/main" objectType="Spin" dx="31" fmlaLink="$I$25" max="30000" page="10" val="0"/>
</file>

<file path=xl/ctrlProps/ctrlProp2.xml><?xml version="1.0" encoding="utf-8"?>
<formControlPr xmlns="http://schemas.microsoft.com/office/spreadsheetml/2009/9/main" objectType="Spin" dx="31" fmlaLink="$I$26" max="30000" page="10" val="0"/>
</file>

<file path=xl/ctrlProps/ctrlProp3.xml><?xml version="1.0" encoding="utf-8"?>
<formControlPr xmlns="http://schemas.microsoft.com/office/spreadsheetml/2009/9/main" objectType="Spin" dx="31" fmlaLink="$I$27" max="30000" page="10" val="0"/>
</file>

<file path=xl/ctrlProps/ctrlProp4.xml><?xml version="1.0" encoding="utf-8"?>
<formControlPr xmlns="http://schemas.microsoft.com/office/spreadsheetml/2009/9/main" objectType="Spin" dx="31" fmlaLink="$I$28" max="30000" page="10" val="0"/>
</file>

<file path=xl/ctrlProps/ctrlProp5.xml><?xml version="1.0" encoding="utf-8"?>
<formControlPr xmlns="http://schemas.microsoft.com/office/spreadsheetml/2009/9/main" objectType="Spin" dx="31" fmlaLink="$J$25" max="30000" page="10" val="0"/>
</file>

<file path=xl/ctrlProps/ctrlProp6.xml><?xml version="1.0" encoding="utf-8"?>
<formControlPr xmlns="http://schemas.microsoft.com/office/spreadsheetml/2009/9/main" objectType="Spin" dx="31" fmlaLink="$J$26" max="30000" page="10" val="0"/>
</file>

<file path=xl/ctrlProps/ctrlProp7.xml><?xml version="1.0" encoding="utf-8"?>
<formControlPr xmlns="http://schemas.microsoft.com/office/spreadsheetml/2009/9/main" objectType="Spin" dx="31" fmlaLink="$J$27" max="30000" page="10" val="0"/>
</file>

<file path=xl/ctrlProps/ctrlProp8.xml><?xml version="1.0" encoding="utf-8"?>
<formControlPr xmlns="http://schemas.microsoft.com/office/spreadsheetml/2009/9/main" objectType="Spin" dx="31" fmlaLink="$J$28" max="30000" page="10" val="0"/>
</file>

<file path=xl/ctrlProps/ctrlProp9.xml><?xml version="1.0" encoding="utf-8"?>
<formControlPr xmlns="http://schemas.microsoft.com/office/spreadsheetml/2009/9/main" objectType="Spin" dx="31" fmlaLink="$K$25" max="30000" page="10" val="0"/>
</file>

<file path=xl/ctrlProps/ctrlProp10.xml><?xml version="1.0" encoding="utf-8"?>
<formControlPr xmlns="http://schemas.microsoft.com/office/spreadsheetml/2009/9/main" objectType="Spin" dx="31" fmlaLink="$K$26" max="30000" page="10" val="0"/>
</file>

<file path=xl/ctrlProps/ctrlProp11.xml><?xml version="1.0" encoding="utf-8"?>
<formControlPr xmlns="http://schemas.microsoft.com/office/spreadsheetml/2009/9/main" objectType="Spin" dx="31" fmlaLink="$K$27" max="30000" page="10" val="0"/>
</file>

<file path=xl/ctrlProps/ctrlProp12.xml><?xml version="1.0" encoding="utf-8"?>
<formControlPr xmlns="http://schemas.microsoft.com/office/spreadsheetml/2009/9/main" objectType="Spin" dx="31" fmlaLink="$K$28" max="30000" page="10" val="0"/>
</file>

<file path=xl/ctrlProps/ctrlProp13.xml><?xml version="1.0" encoding="utf-8"?>
<formControlPr xmlns="http://schemas.microsoft.com/office/spreadsheetml/2009/9/main" objectType="Spin" dx="31" fmlaLink="$L$25" max="30000" page="10" val="0"/>
</file>

<file path=xl/ctrlProps/ctrlProp14.xml><?xml version="1.0" encoding="utf-8"?>
<formControlPr xmlns="http://schemas.microsoft.com/office/spreadsheetml/2009/9/main" objectType="Spin" dx="31" fmlaLink="$L$26" max="30000" page="10" val="0"/>
</file>

<file path=xl/ctrlProps/ctrlProp15.xml><?xml version="1.0" encoding="utf-8"?>
<formControlPr xmlns="http://schemas.microsoft.com/office/spreadsheetml/2009/9/main" objectType="Spin" dx="31" fmlaLink="$L$27" max="30000" page="10" val="0"/>
</file>

<file path=xl/ctrlProps/ctrlProp16.xml><?xml version="1.0" encoding="utf-8"?>
<formControlPr xmlns="http://schemas.microsoft.com/office/spreadsheetml/2009/9/main" objectType="Spin" dx="31" fmlaLink="$L$28" max="30000" page="10" val="0"/>
</file>

<file path=xl/ctrlProps/ctrlProp17.xml><?xml version="1.0" encoding="utf-8"?>
<formControlPr xmlns="http://schemas.microsoft.com/office/spreadsheetml/2009/9/main" objectType="Spin" dx="31" fmlaLink="$I$63" max="30000" page="10" val="0"/>
</file>

<file path=xl/ctrlProps/ctrlProp18.xml><?xml version="1.0" encoding="utf-8"?>
<formControlPr xmlns="http://schemas.microsoft.com/office/spreadsheetml/2009/9/main" objectType="Spin" dx="31" fmlaLink="$I$64" max="30000" page="10" val="0"/>
</file>

<file path=xl/ctrlProps/ctrlProp19.xml><?xml version="1.0" encoding="utf-8"?>
<formControlPr xmlns="http://schemas.microsoft.com/office/spreadsheetml/2009/9/main" objectType="Spin" dx="31" fmlaLink="$I$65" max="30000" page="10" val="0"/>
</file>

<file path=xl/ctrlProps/ctrlProp20.xml><?xml version="1.0" encoding="utf-8"?>
<formControlPr xmlns="http://schemas.microsoft.com/office/spreadsheetml/2009/9/main" objectType="Spin" dx="31" fmlaLink="$I$66" max="30000" page="10" val="0"/>
</file>

<file path=xl/ctrlProps/ctrlProp21.xml><?xml version="1.0" encoding="utf-8"?>
<formControlPr xmlns="http://schemas.microsoft.com/office/spreadsheetml/2009/9/main" objectType="Spin" dx="31" fmlaLink="$J$63" max="30000" page="10" val="0"/>
</file>

<file path=xl/ctrlProps/ctrlProp22.xml><?xml version="1.0" encoding="utf-8"?>
<formControlPr xmlns="http://schemas.microsoft.com/office/spreadsheetml/2009/9/main" objectType="Spin" dx="31" fmlaLink="$J$64" max="30000" page="10" val="0"/>
</file>

<file path=xl/ctrlProps/ctrlProp23.xml><?xml version="1.0" encoding="utf-8"?>
<formControlPr xmlns="http://schemas.microsoft.com/office/spreadsheetml/2009/9/main" objectType="Spin" dx="31" fmlaLink="$J$65" max="30000" page="10" val="0"/>
</file>

<file path=xl/ctrlProps/ctrlProp24.xml><?xml version="1.0" encoding="utf-8"?>
<formControlPr xmlns="http://schemas.microsoft.com/office/spreadsheetml/2009/9/main" objectType="Spin" dx="31" fmlaLink="$J$66" max="30000" page="10" val="0"/>
</file>

<file path=xl/ctrlProps/ctrlProp25.xml><?xml version="1.0" encoding="utf-8"?>
<formControlPr xmlns="http://schemas.microsoft.com/office/spreadsheetml/2009/9/main" objectType="Spin" dx="31" fmlaLink="$K$63" max="30000" page="10" val="0"/>
</file>

<file path=xl/ctrlProps/ctrlProp26.xml><?xml version="1.0" encoding="utf-8"?>
<formControlPr xmlns="http://schemas.microsoft.com/office/spreadsheetml/2009/9/main" objectType="Spin" dx="31" fmlaLink="$K$64" max="30000" page="10" val="0"/>
</file>

<file path=xl/ctrlProps/ctrlProp27.xml><?xml version="1.0" encoding="utf-8"?>
<formControlPr xmlns="http://schemas.microsoft.com/office/spreadsheetml/2009/9/main" objectType="Spin" dx="31" fmlaLink="$K$65" max="30000" page="10" val="0"/>
</file>

<file path=xl/ctrlProps/ctrlProp28.xml><?xml version="1.0" encoding="utf-8"?>
<formControlPr xmlns="http://schemas.microsoft.com/office/spreadsheetml/2009/9/main" objectType="Spin" dx="31" fmlaLink="$K$66" max="30000" page="10" val="0"/>
</file>

<file path=xl/ctrlProps/ctrlProp29.xml><?xml version="1.0" encoding="utf-8"?>
<formControlPr xmlns="http://schemas.microsoft.com/office/spreadsheetml/2009/9/main" objectType="Spin" dx="31" fmlaLink="$L$63" max="30000" page="10" val="0"/>
</file>

<file path=xl/ctrlProps/ctrlProp30.xml><?xml version="1.0" encoding="utf-8"?>
<formControlPr xmlns="http://schemas.microsoft.com/office/spreadsheetml/2009/9/main" objectType="Spin" dx="31" fmlaLink="$L$64" max="30000" page="10" val="0"/>
</file>

<file path=xl/ctrlProps/ctrlProp31.xml><?xml version="1.0" encoding="utf-8"?>
<formControlPr xmlns="http://schemas.microsoft.com/office/spreadsheetml/2009/9/main" objectType="Spin" dx="31" fmlaLink="$L$65" max="30000" page="10" val="0"/>
</file>

<file path=xl/ctrlProps/ctrlProp32.xml><?xml version="1.0" encoding="utf-8"?>
<formControlPr xmlns="http://schemas.microsoft.com/office/spreadsheetml/2009/9/main" objectType="Spin" dx="31" fmlaLink="$L$66" max="30000" page="10" val="0"/>
</file>

<file path=xl/ctrlProps/ctrlProp33.xml><?xml version="1.0" encoding="utf-8"?>
<formControlPr xmlns="http://schemas.microsoft.com/office/spreadsheetml/2009/9/main" objectType="Spin" dx="31" fmlaLink="$I$63" max="30000" page="10" val="0"/>
</file>

<file path=xl/ctrlProps/ctrlProp34.xml><?xml version="1.0" encoding="utf-8"?>
<formControlPr xmlns="http://schemas.microsoft.com/office/spreadsheetml/2009/9/main" objectType="Spin" dx="31" fmlaLink="$I$64" max="30000" page="10" val="0"/>
</file>

<file path=xl/ctrlProps/ctrlProp35.xml><?xml version="1.0" encoding="utf-8"?>
<formControlPr xmlns="http://schemas.microsoft.com/office/spreadsheetml/2009/9/main" objectType="Spin" dx="31" fmlaLink="$I$65" max="30000" page="10" val="0"/>
</file>

<file path=xl/ctrlProps/ctrlProp36.xml><?xml version="1.0" encoding="utf-8"?>
<formControlPr xmlns="http://schemas.microsoft.com/office/spreadsheetml/2009/9/main" objectType="Spin" dx="31" fmlaLink="$I$66" max="30000" page="10" val="0"/>
</file>

<file path=xl/ctrlProps/ctrlProp37.xml><?xml version="1.0" encoding="utf-8"?>
<formControlPr xmlns="http://schemas.microsoft.com/office/spreadsheetml/2009/9/main" objectType="Spin" dx="31" fmlaLink="$J$63" max="30000" page="10" val="0"/>
</file>

<file path=xl/ctrlProps/ctrlProp38.xml><?xml version="1.0" encoding="utf-8"?>
<formControlPr xmlns="http://schemas.microsoft.com/office/spreadsheetml/2009/9/main" objectType="Spin" dx="31" fmlaLink="$J$64" max="30000" page="10" val="0"/>
</file>

<file path=xl/ctrlProps/ctrlProp39.xml><?xml version="1.0" encoding="utf-8"?>
<formControlPr xmlns="http://schemas.microsoft.com/office/spreadsheetml/2009/9/main" objectType="Spin" dx="31" fmlaLink="$J$65" max="30000" page="10" val="0"/>
</file>

<file path=xl/ctrlProps/ctrlProp40.xml><?xml version="1.0" encoding="utf-8"?>
<formControlPr xmlns="http://schemas.microsoft.com/office/spreadsheetml/2009/9/main" objectType="Spin" dx="31" fmlaLink="$J$66" max="30000" page="10" val="0"/>
</file>

<file path=xl/ctrlProps/ctrlProp41.xml><?xml version="1.0" encoding="utf-8"?>
<formControlPr xmlns="http://schemas.microsoft.com/office/spreadsheetml/2009/9/main" objectType="Spin" dx="31" fmlaLink="$K$63" max="30000" page="10" val="0"/>
</file>

<file path=xl/ctrlProps/ctrlProp42.xml><?xml version="1.0" encoding="utf-8"?>
<formControlPr xmlns="http://schemas.microsoft.com/office/spreadsheetml/2009/9/main" objectType="Spin" dx="31" fmlaLink="$K$64" max="30000" page="10" val="0"/>
</file>

<file path=xl/ctrlProps/ctrlProp43.xml><?xml version="1.0" encoding="utf-8"?>
<formControlPr xmlns="http://schemas.microsoft.com/office/spreadsheetml/2009/9/main" objectType="Spin" dx="31" fmlaLink="$K$65" max="30000" page="10" val="0"/>
</file>

<file path=xl/ctrlProps/ctrlProp44.xml><?xml version="1.0" encoding="utf-8"?>
<formControlPr xmlns="http://schemas.microsoft.com/office/spreadsheetml/2009/9/main" objectType="Spin" dx="31" fmlaLink="$K$66" max="30000" page="10" val="0"/>
</file>

<file path=xl/ctrlProps/ctrlProp45.xml><?xml version="1.0" encoding="utf-8"?>
<formControlPr xmlns="http://schemas.microsoft.com/office/spreadsheetml/2009/9/main" objectType="Spin" dx="31" fmlaLink="$L$63" max="30000" page="10" val="0"/>
</file>

<file path=xl/ctrlProps/ctrlProp46.xml><?xml version="1.0" encoding="utf-8"?>
<formControlPr xmlns="http://schemas.microsoft.com/office/spreadsheetml/2009/9/main" objectType="Spin" dx="31" fmlaLink="$L$64" max="30000" page="10" val="0"/>
</file>

<file path=xl/ctrlProps/ctrlProp47.xml><?xml version="1.0" encoding="utf-8"?>
<formControlPr xmlns="http://schemas.microsoft.com/office/spreadsheetml/2009/9/main" objectType="Spin" dx="31" fmlaLink="$L$65" max="30000" page="10" val="0"/>
</file>

<file path=xl/ctrlProps/ctrlProp48.xml><?xml version="1.0" encoding="utf-8"?>
<formControlPr xmlns="http://schemas.microsoft.com/office/spreadsheetml/2009/9/main" objectType="Spin" dx="31" fmlaLink="$I$25" max="30000" page="10" val="0"/>
</file>

<file path=xl/ctrlProps/ctrlProp49.xml><?xml version="1.0" encoding="utf-8"?>
<formControlPr xmlns="http://schemas.microsoft.com/office/spreadsheetml/2009/9/main" objectType="Spin" dx="31" fmlaLink="$I$26" max="30000" page="10" val="0"/>
</file>

<file path=xl/ctrlProps/ctrlProp50.xml><?xml version="1.0" encoding="utf-8"?>
<formControlPr xmlns="http://schemas.microsoft.com/office/spreadsheetml/2009/9/main" objectType="Spin" dx="31" fmlaLink="$I$27" max="30000" page="10" val="0"/>
</file>

<file path=xl/ctrlProps/ctrlProp51.xml><?xml version="1.0" encoding="utf-8"?>
<formControlPr xmlns="http://schemas.microsoft.com/office/spreadsheetml/2009/9/main" objectType="Spin" dx="31" fmlaLink="$I$28" max="30000" page="10" val="0"/>
</file>

<file path=xl/ctrlProps/ctrlProp52.xml><?xml version="1.0" encoding="utf-8"?>
<formControlPr xmlns="http://schemas.microsoft.com/office/spreadsheetml/2009/9/main" objectType="Spin" dx="31" fmlaLink="$J$25" max="30000" page="10" val="0"/>
</file>

<file path=xl/ctrlProps/ctrlProp53.xml><?xml version="1.0" encoding="utf-8"?>
<formControlPr xmlns="http://schemas.microsoft.com/office/spreadsheetml/2009/9/main" objectType="Spin" dx="31" fmlaLink="$J$26" max="30000" page="10" val="0"/>
</file>

<file path=xl/ctrlProps/ctrlProp54.xml><?xml version="1.0" encoding="utf-8"?>
<formControlPr xmlns="http://schemas.microsoft.com/office/spreadsheetml/2009/9/main" objectType="Spin" dx="31" fmlaLink="$J$27" max="30000" page="10" val="0"/>
</file>

<file path=xl/ctrlProps/ctrlProp55.xml><?xml version="1.0" encoding="utf-8"?>
<formControlPr xmlns="http://schemas.microsoft.com/office/spreadsheetml/2009/9/main" objectType="Spin" dx="31" fmlaLink="$J$28" max="30000" page="10" val="0"/>
</file>

<file path=xl/ctrlProps/ctrlProp56.xml><?xml version="1.0" encoding="utf-8"?>
<formControlPr xmlns="http://schemas.microsoft.com/office/spreadsheetml/2009/9/main" objectType="Spin" dx="31" fmlaLink="$K$25" max="30000" page="10" val="0"/>
</file>

<file path=xl/ctrlProps/ctrlProp57.xml><?xml version="1.0" encoding="utf-8"?>
<formControlPr xmlns="http://schemas.microsoft.com/office/spreadsheetml/2009/9/main" objectType="Spin" dx="31" fmlaLink="$K$26" max="30000" page="10" val="0"/>
</file>

<file path=xl/ctrlProps/ctrlProp58.xml><?xml version="1.0" encoding="utf-8"?>
<formControlPr xmlns="http://schemas.microsoft.com/office/spreadsheetml/2009/9/main" objectType="Spin" dx="31" fmlaLink="$K$27" max="30000" page="10" val="0"/>
</file>

<file path=xl/ctrlProps/ctrlProp59.xml><?xml version="1.0" encoding="utf-8"?>
<formControlPr xmlns="http://schemas.microsoft.com/office/spreadsheetml/2009/9/main" objectType="Spin" dx="31" fmlaLink="$K$28" max="30000" page="10" val="0"/>
</file>

<file path=xl/ctrlProps/ctrlProp60.xml><?xml version="1.0" encoding="utf-8"?>
<formControlPr xmlns="http://schemas.microsoft.com/office/spreadsheetml/2009/9/main" objectType="Spin" dx="31" fmlaLink="$L$25" max="30000" page="10" val="0"/>
</file>

<file path=xl/ctrlProps/ctrlProp61.xml><?xml version="1.0" encoding="utf-8"?>
<formControlPr xmlns="http://schemas.microsoft.com/office/spreadsheetml/2009/9/main" objectType="Spin" dx="31" fmlaLink="$L$26" max="30000" page="10" val="0"/>
</file>

<file path=xl/ctrlProps/ctrlProp62.xml><?xml version="1.0" encoding="utf-8"?>
<formControlPr xmlns="http://schemas.microsoft.com/office/spreadsheetml/2009/9/main" objectType="Spin" dx="31" fmlaLink="$L$27" max="30000" page="10" val="0"/>
</file>

<file path=xl/ctrlProps/ctrlProp63.xml><?xml version="1.0" encoding="utf-8"?>
<formControlPr xmlns="http://schemas.microsoft.com/office/spreadsheetml/2009/9/main" objectType="Spin" dx="31" fmlaLink="$L$28" max="30000" page="10" val="0"/>
</file>

<file path=xl/ctrlProps/ctrlProp64.xml><?xml version="1.0" encoding="utf-8"?>
<formControlPr xmlns="http://schemas.microsoft.com/office/spreadsheetml/2009/9/main" objectType="Spin" dx="31" fmlaLink="$I$66" max="30000" page="10" val="0"/>
</file>

<file path=xl/ctrlProps/ctrlProp65.xml><?xml version="1.0" encoding="utf-8"?>
<formControlPr xmlns="http://schemas.microsoft.com/office/spreadsheetml/2009/9/main" objectType="Spin" dx="31" fmlaLink="$L$66" max="30000" page="10" val="0"/>
</file>

<file path=xl/ctrlProps/ctrlProp66.xml><?xml version="1.0" encoding="utf-8"?>
<formControlPr xmlns="http://schemas.microsoft.com/office/spreadsheetml/2009/9/main" objectType="Spin" dx="31" fmlaLink="$I$63" max="30000" page="10" val="0"/>
</file>

<file path=xl/ctrlProps/ctrlProp67.xml><?xml version="1.0" encoding="utf-8"?>
<formControlPr xmlns="http://schemas.microsoft.com/office/spreadsheetml/2009/9/main" objectType="Spin" dx="31" fmlaLink="$I$64" max="30000" page="10" val="0"/>
</file>

<file path=xl/ctrlProps/ctrlProp68.xml><?xml version="1.0" encoding="utf-8"?>
<formControlPr xmlns="http://schemas.microsoft.com/office/spreadsheetml/2009/9/main" objectType="Spin" dx="31" fmlaLink="$I$65" max="30000" page="10" val="0"/>
</file>

<file path=xl/ctrlProps/ctrlProp69.xml><?xml version="1.0" encoding="utf-8"?>
<formControlPr xmlns="http://schemas.microsoft.com/office/spreadsheetml/2009/9/main" objectType="Spin" dx="31" fmlaLink="$J$63" max="30000" page="10" val="0"/>
</file>

<file path=xl/ctrlProps/ctrlProp70.xml><?xml version="1.0" encoding="utf-8"?>
<formControlPr xmlns="http://schemas.microsoft.com/office/spreadsheetml/2009/9/main" objectType="Spin" dx="31" fmlaLink="$J$64" max="30000" page="10" val="0"/>
</file>

<file path=xl/ctrlProps/ctrlProp71.xml><?xml version="1.0" encoding="utf-8"?>
<formControlPr xmlns="http://schemas.microsoft.com/office/spreadsheetml/2009/9/main" objectType="Spin" dx="31" fmlaLink="$J$65" max="30000" page="10" val="0"/>
</file>

<file path=xl/ctrlProps/ctrlProp72.xml><?xml version="1.0" encoding="utf-8"?>
<formControlPr xmlns="http://schemas.microsoft.com/office/spreadsheetml/2009/9/main" objectType="Spin" dx="31" fmlaLink="$J$66" max="30000" page="10" val="0"/>
</file>

<file path=xl/ctrlProps/ctrlProp73.xml><?xml version="1.0" encoding="utf-8"?>
<formControlPr xmlns="http://schemas.microsoft.com/office/spreadsheetml/2009/9/main" objectType="Spin" dx="31" fmlaLink="$K$63" max="30000" page="10" val="0"/>
</file>

<file path=xl/ctrlProps/ctrlProp74.xml><?xml version="1.0" encoding="utf-8"?>
<formControlPr xmlns="http://schemas.microsoft.com/office/spreadsheetml/2009/9/main" objectType="Spin" dx="31" fmlaLink="$K$64" max="30000" page="10" val="0"/>
</file>

<file path=xl/ctrlProps/ctrlProp75.xml><?xml version="1.0" encoding="utf-8"?>
<formControlPr xmlns="http://schemas.microsoft.com/office/spreadsheetml/2009/9/main" objectType="Spin" dx="31" fmlaLink="$K$65" max="30000" page="10" val="0"/>
</file>

<file path=xl/ctrlProps/ctrlProp76.xml><?xml version="1.0" encoding="utf-8"?>
<formControlPr xmlns="http://schemas.microsoft.com/office/spreadsheetml/2009/9/main" objectType="Spin" dx="31" fmlaLink="$K$66" max="30000" page="10" val="0"/>
</file>

<file path=xl/ctrlProps/ctrlProp77.xml><?xml version="1.0" encoding="utf-8"?>
<formControlPr xmlns="http://schemas.microsoft.com/office/spreadsheetml/2009/9/main" objectType="Spin" dx="31" fmlaLink="$L$63" max="30000" page="10" val="0"/>
</file>

<file path=xl/ctrlProps/ctrlProp78.xml><?xml version="1.0" encoding="utf-8"?>
<formControlPr xmlns="http://schemas.microsoft.com/office/spreadsheetml/2009/9/main" objectType="Spin" dx="31" fmlaLink="$L$64" max="30000" page="10" val="0"/>
</file>

<file path=xl/ctrlProps/ctrlProp79.xml><?xml version="1.0" encoding="utf-8"?>
<formControlPr xmlns="http://schemas.microsoft.com/office/spreadsheetml/2009/9/main" objectType="Spin" dx="31" fmlaLink="$L$65" max="30000" page="10" val="0"/>
</file>

<file path=xl/ctrlProps/ctrlProp80.xml><?xml version="1.0" encoding="utf-8"?>
<formControlPr xmlns="http://schemas.microsoft.com/office/spreadsheetml/2009/9/main" objectType="Spin" dx="31" fmlaLink="$I$25" max="30000" page="10" val="0"/>
</file>

<file path=xl/ctrlProps/ctrlProp81.xml><?xml version="1.0" encoding="utf-8"?>
<formControlPr xmlns="http://schemas.microsoft.com/office/spreadsheetml/2009/9/main" objectType="Spin" dx="31" fmlaLink="$I$26" max="30000" page="10" val="0"/>
</file>

<file path=xl/ctrlProps/ctrlProp82.xml><?xml version="1.0" encoding="utf-8"?>
<formControlPr xmlns="http://schemas.microsoft.com/office/spreadsheetml/2009/9/main" objectType="Spin" dx="31" fmlaLink="$I$27" max="30000" page="10" val="0"/>
</file>

<file path=xl/ctrlProps/ctrlProp83.xml><?xml version="1.0" encoding="utf-8"?>
<formControlPr xmlns="http://schemas.microsoft.com/office/spreadsheetml/2009/9/main" objectType="Spin" dx="31" fmlaLink="$I$28" max="30000" page="10" val="0"/>
</file>

<file path=xl/ctrlProps/ctrlProp84.xml><?xml version="1.0" encoding="utf-8"?>
<formControlPr xmlns="http://schemas.microsoft.com/office/spreadsheetml/2009/9/main" objectType="Spin" dx="31" fmlaLink="$J$25" max="30000" page="10" val="0"/>
</file>

<file path=xl/ctrlProps/ctrlProp85.xml><?xml version="1.0" encoding="utf-8"?>
<formControlPr xmlns="http://schemas.microsoft.com/office/spreadsheetml/2009/9/main" objectType="Spin" dx="31" fmlaLink="$J$26" max="30000" page="10" val="0"/>
</file>

<file path=xl/ctrlProps/ctrlProp86.xml><?xml version="1.0" encoding="utf-8"?>
<formControlPr xmlns="http://schemas.microsoft.com/office/spreadsheetml/2009/9/main" objectType="Spin" dx="31" fmlaLink="$J$27" max="30000" page="10" val="0"/>
</file>

<file path=xl/ctrlProps/ctrlProp87.xml><?xml version="1.0" encoding="utf-8"?>
<formControlPr xmlns="http://schemas.microsoft.com/office/spreadsheetml/2009/9/main" objectType="Spin" dx="31" fmlaLink="$J$28" max="30000" page="10" val="0"/>
</file>

<file path=xl/ctrlProps/ctrlProp88.xml><?xml version="1.0" encoding="utf-8"?>
<formControlPr xmlns="http://schemas.microsoft.com/office/spreadsheetml/2009/9/main" objectType="Spin" dx="31" fmlaLink="$K$25" max="30000" page="10" val="0"/>
</file>

<file path=xl/ctrlProps/ctrlProp89.xml><?xml version="1.0" encoding="utf-8"?>
<formControlPr xmlns="http://schemas.microsoft.com/office/spreadsheetml/2009/9/main" objectType="Spin" dx="31" fmlaLink="$K$26" max="30000" page="10" val="0"/>
</file>

<file path=xl/ctrlProps/ctrlProp90.xml><?xml version="1.0" encoding="utf-8"?>
<formControlPr xmlns="http://schemas.microsoft.com/office/spreadsheetml/2009/9/main" objectType="Spin" dx="31" fmlaLink="$K$27" max="30000" page="10" val="0"/>
</file>

<file path=xl/ctrlProps/ctrlProp91.xml><?xml version="1.0" encoding="utf-8"?>
<formControlPr xmlns="http://schemas.microsoft.com/office/spreadsheetml/2009/9/main" objectType="Spin" dx="31" fmlaLink="$K$28" max="30000" page="10" val="0"/>
</file>

<file path=xl/ctrlProps/ctrlProp92.xml><?xml version="1.0" encoding="utf-8"?>
<formControlPr xmlns="http://schemas.microsoft.com/office/spreadsheetml/2009/9/main" objectType="Spin" dx="31" fmlaLink="$L$25" max="30000" page="10" val="0"/>
</file>

<file path=xl/ctrlProps/ctrlProp93.xml><?xml version="1.0" encoding="utf-8"?>
<formControlPr xmlns="http://schemas.microsoft.com/office/spreadsheetml/2009/9/main" objectType="Spin" dx="31" fmlaLink="$L$26" max="30000" page="10" val="0"/>
</file>

<file path=xl/ctrlProps/ctrlProp94.xml><?xml version="1.0" encoding="utf-8"?>
<formControlPr xmlns="http://schemas.microsoft.com/office/spreadsheetml/2009/9/main" objectType="Spin" dx="31" fmlaLink="$L$27" max="30000" page="10" val="0"/>
</file>

<file path=xl/ctrlProps/ctrlProp95.xml><?xml version="1.0" encoding="utf-8"?>
<formControlPr xmlns="http://schemas.microsoft.com/office/spreadsheetml/2009/9/main" objectType="Spin" dx="31" fmlaLink="$L$28" max="30000" page="10" val="0"/>
</file>

<file path=xl/ctrlProps/ctrlProp96.xml><?xml version="1.0" encoding="utf-8"?>
<formControlPr xmlns="http://schemas.microsoft.com/office/spreadsheetml/2009/9/main" objectType="Spin" dx="31" fmlaLink="$I$63" max="30000" page="10" val="0"/>
</file>

<file path=xl/ctrlProps/ctrlProp97.xml><?xml version="1.0" encoding="utf-8"?>
<formControlPr xmlns="http://schemas.microsoft.com/office/spreadsheetml/2009/9/main" objectType="Spin" dx="31" fmlaLink="$I$64" max="30000" page="10" val="0"/>
</file>

<file path=xl/ctrlProps/ctrlProp98.xml><?xml version="1.0" encoding="utf-8"?>
<formControlPr xmlns="http://schemas.microsoft.com/office/spreadsheetml/2009/9/main" objectType="Spin" dx="31" fmlaLink="$I$65" max="30000" page="10" val="0"/>
</file>

<file path=xl/ctrlProps/ctrlProp99.xml><?xml version="1.0" encoding="utf-8"?>
<formControlPr xmlns="http://schemas.microsoft.com/office/spreadsheetml/2009/9/main" objectType="Spin" dx="31" fmlaLink="$I$66" max="30000" page="10" val="0"/>
</file>

<file path=xl/ctrlProps/ctrlProp100.xml><?xml version="1.0" encoding="utf-8"?>
<formControlPr xmlns="http://schemas.microsoft.com/office/spreadsheetml/2009/9/main" objectType="Spin" dx="31" fmlaLink="$J$63" max="30000" page="10" val="0"/>
</file>

<file path=xl/ctrlProps/ctrlProp101.xml><?xml version="1.0" encoding="utf-8"?>
<formControlPr xmlns="http://schemas.microsoft.com/office/spreadsheetml/2009/9/main" objectType="Spin" dx="31" fmlaLink="$J$64" max="30000" page="10" val="0"/>
</file>

<file path=xl/ctrlProps/ctrlProp102.xml><?xml version="1.0" encoding="utf-8"?>
<formControlPr xmlns="http://schemas.microsoft.com/office/spreadsheetml/2009/9/main" objectType="Spin" dx="31" fmlaLink="$J$65" max="30000" page="10" val="0"/>
</file>

<file path=xl/ctrlProps/ctrlProp103.xml><?xml version="1.0" encoding="utf-8"?>
<formControlPr xmlns="http://schemas.microsoft.com/office/spreadsheetml/2009/9/main" objectType="Spin" dx="31" fmlaLink="$J$66" max="30000" page="10" val="0"/>
</file>

<file path=xl/ctrlProps/ctrlProp104.xml><?xml version="1.0" encoding="utf-8"?>
<formControlPr xmlns="http://schemas.microsoft.com/office/spreadsheetml/2009/9/main" objectType="Spin" dx="31" fmlaLink="$K$63" max="30000" page="10" val="0"/>
</file>

<file path=xl/ctrlProps/ctrlProp105.xml><?xml version="1.0" encoding="utf-8"?>
<formControlPr xmlns="http://schemas.microsoft.com/office/spreadsheetml/2009/9/main" objectType="Spin" dx="31" fmlaLink="$K$64" max="30000" page="10" val="0"/>
</file>

<file path=xl/ctrlProps/ctrlProp106.xml><?xml version="1.0" encoding="utf-8"?>
<formControlPr xmlns="http://schemas.microsoft.com/office/spreadsheetml/2009/9/main" objectType="Spin" dx="31" fmlaLink="$K$65" max="30000" page="10" val="0"/>
</file>

<file path=xl/ctrlProps/ctrlProp107.xml><?xml version="1.0" encoding="utf-8"?>
<formControlPr xmlns="http://schemas.microsoft.com/office/spreadsheetml/2009/9/main" objectType="Spin" dx="31" fmlaLink="$K$66" max="30000" page="10" val="0"/>
</file>

<file path=xl/ctrlProps/ctrlProp108.xml><?xml version="1.0" encoding="utf-8"?>
<formControlPr xmlns="http://schemas.microsoft.com/office/spreadsheetml/2009/9/main" objectType="Spin" dx="31" fmlaLink="$L$63" max="30000" page="10" val="0"/>
</file>

<file path=xl/ctrlProps/ctrlProp109.xml><?xml version="1.0" encoding="utf-8"?>
<formControlPr xmlns="http://schemas.microsoft.com/office/spreadsheetml/2009/9/main" objectType="Spin" dx="31" fmlaLink="$L$64" max="30000" page="10" val="0"/>
</file>

<file path=xl/ctrlProps/ctrlProp110.xml><?xml version="1.0" encoding="utf-8"?>
<formControlPr xmlns="http://schemas.microsoft.com/office/spreadsheetml/2009/9/main" objectType="Spin" dx="31" fmlaLink="$L$65" max="30000" page="10" val="0"/>
</file>

<file path=xl/ctrlProps/ctrlProp111.xml><?xml version="1.0" encoding="utf-8"?>
<formControlPr xmlns="http://schemas.microsoft.com/office/spreadsheetml/2009/9/main" objectType="Spin" dx="31" fmlaLink="$L$66" max="30000" page="10" val="0"/>
</file>

<file path=xl/ctrlProps/ctrlProp112.xml><?xml version="1.0" encoding="utf-8"?>
<formControlPr xmlns="http://schemas.microsoft.com/office/spreadsheetml/2009/9/main" objectType="Spin" dx="31" fmlaLink="$I$25" max="30000" page="10" val="0"/>
</file>

<file path=xl/ctrlProps/ctrlProp113.xml><?xml version="1.0" encoding="utf-8"?>
<formControlPr xmlns="http://schemas.microsoft.com/office/spreadsheetml/2009/9/main" objectType="Spin" dx="31" fmlaLink="$I$26" max="30000" page="10" val="0"/>
</file>

<file path=xl/ctrlProps/ctrlProp114.xml><?xml version="1.0" encoding="utf-8"?>
<formControlPr xmlns="http://schemas.microsoft.com/office/spreadsheetml/2009/9/main" objectType="Spin" dx="31" fmlaLink="$I$27" max="30000" page="10" val="0"/>
</file>

<file path=xl/ctrlProps/ctrlProp115.xml><?xml version="1.0" encoding="utf-8"?>
<formControlPr xmlns="http://schemas.microsoft.com/office/spreadsheetml/2009/9/main" objectType="Spin" dx="31" fmlaLink="$I$28" max="30000" page="10" val="0"/>
</file>

<file path=xl/ctrlProps/ctrlProp116.xml><?xml version="1.0" encoding="utf-8"?>
<formControlPr xmlns="http://schemas.microsoft.com/office/spreadsheetml/2009/9/main" objectType="Spin" dx="31" fmlaLink="$J$25" max="30000" page="10" val="0"/>
</file>

<file path=xl/ctrlProps/ctrlProp117.xml><?xml version="1.0" encoding="utf-8"?>
<formControlPr xmlns="http://schemas.microsoft.com/office/spreadsheetml/2009/9/main" objectType="Spin" dx="31" fmlaLink="$J$26" max="30000" page="10" val="0"/>
</file>

<file path=xl/ctrlProps/ctrlProp118.xml><?xml version="1.0" encoding="utf-8"?>
<formControlPr xmlns="http://schemas.microsoft.com/office/spreadsheetml/2009/9/main" objectType="Spin" dx="31" fmlaLink="$J$27" max="30000" page="10" val="0"/>
</file>

<file path=xl/ctrlProps/ctrlProp119.xml><?xml version="1.0" encoding="utf-8"?>
<formControlPr xmlns="http://schemas.microsoft.com/office/spreadsheetml/2009/9/main" objectType="Spin" dx="31" fmlaLink="$J$28" max="30000" page="10" val="0"/>
</file>

<file path=xl/ctrlProps/ctrlProp120.xml><?xml version="1.0" encoding="utf-8"?>
<formControlPr xmlns="http://schemas.microsoft.com/office/spreadsheetml/2009/9/main" objectType="Spin" dx="31" fmlaLink="$K$25" max="30000" page="10" val="0"/>
</file>

<file path=xl/ctrlProps/ctrlProp121.xml><?xml version="1.0" encoding="utf-8"?>
<formControlPr xmlns="http://schemas.microsoft.com/office/spreadsheetml/2009/9/main" objectType="Spin" dx="31" fmlaLink="$K$26" max="30000" page="10" val="0"/>
</file>

<file path=xl/ctrlProps/ctrlProp122.xml><?xml version="1.0" encoding="utf-8"?>
<formControlPr xmlns="http://schemas.microsoft.com/office/spreadsheetml/2009/9/main" objectType="Spin" dx="31" fmlaLink="$K$27" max="30000" page="10" val="0"/>
</file>

<file path=xl/ctrlProps/ctrlProp123.xml><?xml version="1.0" encoding="utf-8"?>
<formControlPr xmlns="http://schemas.microsoft.com/office/spreadsheetml/2009/9/main" objectType="Spin" dx="31" fmlaLink="$K$28" max="30000" page="10" val="0"/>
</file>

<file path=xl/ctrlProps/ctrlProp124.xml><?xml version="1.0" encoding="utf-8"?>
<formControlPr xmlns="http://schemas.microsoft.com/office/spreadsheetml/2009/9/main" objectType="Spin" dx="31" fmlaLink="$L$25" max="30000" page="10" val="0"/>
</file>

<file path=xl/ctrlProps/ctrlProp125.xml><?xml version="1.0" encoding="utf-8"?>
<formControlPr xmlns="http://schemas.microsoft.com/office/spreadsheetml/2009/9/main" objectType="Spin" dx="31" fmlaLink="$L$26" max="30000" page="10" val="0"/>
</file>

<file path=xl/ctrlProps/ctrlProp126.xml><?xml version="1.0" encoding="utf-8"?>
<formControlPr xmlns="http://schemas.microsoft.com/office/spreadsheetml/2009/9/main" objectType="Spin" dx="31" fmlaLink="$L$27" max="30000" page="10" val="0"/>
</file>

<file path=xl/ctrlProps/ctrlProp127.xml><?xml version="1.0" encoding="utf-8"?>
<formControlPr xmlns="http://schemas.microsoft.com/office/spreadsheetml/2009/9/main" objectType="Spin" dx="31" fmlaLink="$L$28" max="30000" page="10" val="0"/>
</file>

<file path=xl/ctrlProps/ctrlProp128.xml><?xml version="1.0" encoding="utf-8"?>
<formControlPr xmlns="http://schemas.microsoft.com/office/spreadsheetml/2009/9/main" objectType="Spin" dx="31" fmlaLink="$I$63" max="30000" page="10" val="0"/>
</file>

<file path=xl/ctrlProps/ctrlProp129.xml><?xml version="1.0" encoding="utf-8"?>
<formControlPr xmlns="http://schemas.microsoft.com/office/spreadsheetml/2009/9/main" objectType="Spin" dx="31" fmlaLink="$I$64" max="30000" page="10" val="0"/>
</file>

<file path=xl/ctrlProps/ctrlProp130.xml><?xml version="1.0" encoding="utf-8"?>
<formControlPr xmlns="http://schemas.microsoft.com/office/spreadsheetml/2009/9/main" objectType="Spin" dx="31" fmlaLink="$I$65" max="30000" page="10" val="0"/>
</file>

<file path=xl/ctrlProps/ctrlProp131.xml><?xml version="1.0" encoding="utf-8"?>
<formControlPr xmlns="http://schemas.microsoft.com/office/spreadsheetml/2009/9/main" objectType="Spin" dx="31" fmlaLink="$I$66" max="30000" page="10" val="0"/>
</file>

<file path=xl/ctrlProps/ctrlProp132.xml><?xml version="1.0" encoding="utf-8"?>
<formControlPr xmlns="http://schemas.microsoft.com/office/spreadsheetml/2009/9/main" objectType="Spin" dx="31" fmlaLink="$J$63" max="30000" page="10" val="0"/>
</file>

<file path=xl/ctrlProps/ctrlProp133.xml><?xml version="1.0" encoding="utf-8"?>
<formControlPr xmlns="http://schemas.microsoft.com/office/spreadsheetml/2009/9/main" objectType="Spin" dx="31" fmlaLink="$J$64" max="30000" page="10" val="0"/>
</file>

<file path=xl/ctrlProps/ctrlProp134.xml><?xml version="1.0" encoding="utf-8"?>
<formControlPr xmlns="http://schemas.microsoft.com/office/spreadsheetml/2009/9/main" objectType="Spin" dx="31" fmlaLink="$J$65" max="30000" page="10" val="0"/>
</file>

<file path=xl/ctrlProps/ctrlProp135.xml><?xml version="1.0" encoding="utf-8"?>
<formControlPr xmlns="http://schemas.microsoft.com/office/spreadsheetml/2009/9/main" objectType="Spin" dx="31" fmlaLink="$J$66" max="30000" page="10" val="0"/>
</file>

<file path=xl/ctrlProps/ctrlProp136.xml><?xml version="1.0" encoding="utf-8"?>
<formControlPr xmlns="http://schemas.microsoft.com/office/spreadsheetml/2009/9/main" objectType="Spin" dx="31" fmlaLink="$K$63" max="30000" page="10" val="0"/>
</file>

<file path=xl/ctrlProps/ctrlProp137.xml><?xml version="1.0" encoding="utf-8"?>
<formControlPr xmlns="http://schemas.microsoft.com/office/spreadsheetml/2009/9/main" objectType="Spin" dx="31" fmlaLink="$K$64" max="30000" page="10" val="0"/>
</file>

<file path=xl/ctrlProps/ctrlProp138.xml><?xml version="1.0" encoding="utf-8"?>
<formControlPr xmlns="http://schemas.microsoft.com/office/spreadsheetml/2009/9/main" objectType="Spin" dx="31" fmlaLink="$K$65" max="30000" page="10" val="0"/>
</file>

<file path=xl/ctrlProps/ctrlProp139.xml><?xml version="1.0" encoding="utf-8"?>
<formControlPr xmlns="http://schemas.microsoft.com/office/spreadsheetml/2009/9/main" objectType="Spin" dx="31" fmlaLink="$K$66" max="30000" page="10" val="0"/>
</file>

<file path=xl/ctrlProps/ctrlProp140.xml><?xml version="1.0" encoding="utf-8"?>
<formControlPr xmlns="http://schemas.microsoft.com/office/spreadsheetml/2009/9/main" objectType="Spin" dx="31" fmlaLink="$L$63" max="30000" page="10" val="0"/>
</file>

<file path=xl/ctrlProps/ctrlProp141.xml><?xml version="1.0" encoding="utf-8"?>
<formControlPr xmlns="http://schemas.microsoft.com/office/spreadsheetml/2009/9/main" objectType="Spin" dx="31" fmlaLink="$L$64" max="30000" page="10" val="0"/>
</file>

<file path=xl/ctrlProps/ctrlProp142.xml><?xml version="1.0" encoding="utf-8"?>
<formControlPr xmlns="http://schemas.microsoft.com/office/spreadsheetml/2009/9/main" objectType="Spin" dx="31" fmlaLink="$L$65" max="30000" page="10" val="0"/>
</file>

<file path=xl/ctrlProps/ctrlProp143.xml><?xml version="1.0" encoding="utf-8"?>
<formControlPr xmlns="http://schemas.microsoft.com/office/spreadsheetml/2009/9/main" objectType="Spin" dx="31" fmlaLink="$L$66" max="30000" page="10" val="0"/>
</file>

<file path=xl/ctrlProps/ctrlProp144.xml><?xml version="1.0" encoding="utf-8"?>
<formControlPr xmlns="http://schemas.microsoft.com/office/spreadsheetml/2009/9/main" objectType="Spin" dx="31" fmlaLink="$I$25" max="30000" page="10" val="0"/>
</file>

<file path=xl/ctrlProps/ctrlProp145.xml><?xml version="1.0" encoding="utf-8"?>
<formControlPr xmlns="http://schemas.microsoft.com/office/spreadsheetml/2009/9/main" objectType="Spin" dx="31" fmlaLink="$I$26" max="30000" page="10" val="0"/>
</file>

<file path=xl/ctrlProps/ctrlProp146.xml><?xml version="1.0" encoding="utf-8"?>
<formControlPr xmlns="http://schemas.microsoft.com/office/spreadsheetml/2009/9/main" objectType="Spin" dx="31" fmlaLink="$I$27" max="30000" page="10" val="0"/>
</file>

<file path=xl/ctrlProps/ctrlProp147.xml><?xml version="1.0" encoding="utf-8"?>
<formControlPr xmlns="http://schemas.microsoft.com/office/spreadsheetml/2009/9/main" objectType="Spin" dx="31" fmlaLink="$I$28" max="30000" page="10" val="0"/>
</file>

<file path=xl/ctrlProps/ctrlProp148.xml><?xml version="1.0" encoding="utf-8"?>
<formControlPr xmlns="http://schemas.microsoft.com/office/spreadsheetml/2009/9/main" objectType="Spin" dx="31" fmlaLink="$J$25" max="30000" page="10" val="0"/>
</file>

<file path=xl/ctrlProps/ctrlProp149.xml><?xml version="1.0" encoding="utf-8"?>
<formControlPr xmlns="http://schemas.microsoft.com/office/spreadsheetml/2009/9/main" objectType="Spin" dx="31" fmlaLink="$J$26" max="30000" page="10" val="0"/>
</file>

<file path=xl/ctrlProps/ctrlProp150.xml><?xml version="1.0" encoding="utf-8"?>
<formControlPr xmlns="http://schemas.microsoft.com/office/spreadsheetml/2009/9/main" objectType="Spin" dx="31" fmlaLink="$J$27" max="30000" page="10" val="0"/>
</file>

<file path=xl/ctrlProps/ctrlProp151.xml><?xml version="1.0" encoding="utf-8"?>
<formControlPr xmlns="http://schemas.microsoft.com/office/spreadsheetml/2009/9/main" objectType="Spin" dx="31" fmlaLink="$J$28" max="30000" page="10" val="0"/>
</file>

<file path=xl/ctrlProps/ctrlProp152.xml><?xml version="1.0" encoding="utf-8"?>
<formControlPr xmlns="http://schemas.microsoft.com/office/spreadsheetml/2009/9/main" objectType="Spin" dx="31" fmlaLink="$K$25" max="30000" page="10" val="0"/>
</file>

<file path=xl/ctrlProps/ctrlProp153.xml><?xml version="1.0" encoding="utf-8"?>
<formControlPr xmlns="http://schemas.microsoft.com/office/spreadsheetml/2009/9/main" objectType="Spin" dx="31" fmlaLink="$K$26" max="30000" page="10" val="0"/>
</file>

<file path=xl/ctrlProps/ctrlProp154.xml><?xml version="1.0" encoding="utf-8"?>
<formControlPr xmlns="http://schemas.microsoft.com/office/spreadsheetml/2009/9/main" objectType="Spin" dx="31" fmlaLink="$K$27" max="30000" page="10" val="0"/>
</file>

<file path=xl/ctrlProps/ctrlProp155.xml><?xml version="1.0" encoding="utf-8"?>
<formControlPr xmlns="http://schemas.microsoft.com/office/spreadsheetml/2009/9/main" objectType="Spin" dx="31" fmlaLink="$K$28" max="30000" page="10" val="0"/>
</file>

<file path=xl/ctrlProps/ctrlProp156.xml><?xml version="1.0" encoding="utf-8"?>
<formControlPr xmlns="http://schemas.microsoft.com/office/spreadsheetml/2009/9/main" objectType="Spin" dx="31" fmlaLink="$L$25" max="30000" page="10" val="0"/>
</file>

<file path=xl/ctrlProps/ctrlProp157.xml><?xml version="1.0" encoding="utf-8"?>
<formControlPr xmlns="http://schemas.microsoft.com/office/spreadsheetml/2009/9/main" objectType="Spin" dx="31" fmlaLink="$L$26" max="30000" page="10" val="0"/>
</file>

<file path=xl/ctrlProps/ctrlProp158.xml><?xml version="1.0" encoding="utf-8"?>
<formControlPr xmlns="http://schemas.microsoft.com/office/spreadsheetml/2009/9/main" objectType="Spin" dx="31" fmlaLink="$L$27" max="30000" page="10" val="0"/>
</file>

<file path=xl/ctrlProps/ctrlProp159.xml><?xml version="1.0" encoding="utf-8"?>
<formControlPr xmlns="http://schemas.microsoft.com/office/spreadsheetml/2009/9/main" objectType="Spin" dx="31" fmlaLink="$L$28" max="30000" page="10" val="0"/>
</file>

<file path=xl/ctrlProps/ctrlProp160.xml><?xml version="1.0" encoding="utf-8"?>
<formControlPr xmlns="http://schemas.microsoft.com/office/spreadsheetml/2009/9/main" objectType="Spin" dx="31" fmlaLink="$I$63" max="30000" page="10" val="0"/>
</file>

<file path=xl/ctrlProps/ctrlProp161.xml><?xml version="1.0" encoding="utf-8"?>
<formControlPr xmlns="http://schemas.microsoft.com/office/spreadsheetml/2009/9/main" objectType="Spin" dx="31" fmlaLink="$I$64" max="30000" page="10" val="0"/>
</file>

<file path=xl/ctrlProps/ctrlProp162.xml><?xml version="1.0" encoding="utf-8"?>
<formControlPr xmlns="http://schemas.microsoft.com/office/spreadsheetml/2009/9/main" objectType="Spin" dx="31" fmlaLink="$I$65" max="30000" page="10" val="0"/>
</file>

<file path=xl/ctrlProps/ctrlProp163.xml><?xml version="1.0" encoding="utf-8"?>
<formControlPr xmlns="http://schemas.microsoft.com/office/spreadsheetml/2009/9/main" objectType="Spin" dx="31" fmlaLink="$I$66" max="30000" page="10" val="0"/>
</file>

<file path=xl/ctrlProps/ctrlProp164.xml><?xml version="1.0" encoding="utf-8"?>
<formControlPr xmlns="http://schemas.microsoft.com/office/spreadsheetml/2009/9/main" objectType="Spin" dx="31" fmlaLink="$J$63" max="30000" page="10" val="0"/>
</file>

<file path=xl/ctrlProps/ctrlProp165.xml><?xml version="1.0" encoding="utf-8"?>
<formControlPr xmlns="http://schemas.microsoft.com/office/spreadsheetml/2009/9/main" objectType="Spin" dx="31" fmlaLink="$J$64" max="30000" page="10" val="0"/>
</file>

<file path=xl/ctrlProps/ctrlProp166.xml><?xml version="1.0" encoding="utf-8"?>
<formControlPr xmlns="http://schemas.microsoft.com/office/spreadsheetml/2009/9/main" objectType="Spin" dx="31" fmlaLink="$J$65" max="30000" page="10" val="0"/>
</file>

<file path=xl/ctrlProps/ctrlProp167.xml><?xml version="1.0" encoding="utf-8"?>
<formControlPr xmlns="http://schemas.microsoft.com/office/spreadsheetml/2009/9/main" objectType="Spin" dx="31" fmlaLink="$J$66" max="30000" page="10" val="0"/>
</file>

<file path=xl/ctrlProps/ctrlProp168.xml><?xml version="1.0" encoding="utf-8"?>
<formControlPr xmlns="http://schemas.microsoft.com/office/spreadsheetml/2009/9/main" objectType="Spin" dx="31" fmlaLink="$K$63" max="30000" page="10" val="0"/>
</file>

<file path=xl/ctrlProps/ctrlProp169.xml><?xml version="1.0" encoding="utf-8"?>
<formControlPr xmlns="http://schemas.microsoft.com/office/spreadsheetml/2009/9/main" objectType="Spin" dx="31" fmlaLink="$K$64" max="30000" page="10" val="0"/>
</file>

<file path=xl/ctrlProps/ctrlProp170.xml><?xml version="1.0" encoding="utf-8"?>
<formControlPr xmlns="http://schemas.microsoft.com/office/spreadsheetml/2009/9/main" objectType="Spin" dx="31" fmlaLink="$K$65" max="30000" page="10" val="0"/>
</file>

<file path=xl/ctrlProps/ctrlProp171.xml><?xml version="1.0" encoding="utf-8"?>
<formControlPr xmlns="http://schemas.microsoft.com/office/spreadsheetml/2009/9/main" objectType="Spin" dx="31" fmlaLink="$K$66" max="30000" page="10" val="0"/>
</file>

<file path=xl/ctrlProps/ctrlProp172.xml><?xml version="1.0" encoding="utf-8"?>
<formControlPr xmlns="http://schemas.microsoft.com/office/spreadsheetml/2009/9/main" objectType="Spin" dx="31" fmlaLink="$L$63" max="30000" page="10" val="0"/>
</file>

<file path=xl/ctrlProps/ctrlProp173.xml><?xml version="1.0" encoding="utf-8"?>
<formControlPr xmlns="http://schemas.microsoft.com/office/spreadsheetml/2009/9/main" objectType="Spin" dx="31" fmlaLink="$L$64" max="30000" page="10" val="0"/>
</file>

<file path=xl/ctrlProps/ctrlProp174.xml><?xml version="1.0" encoding="utf-8"?>
<formControlPr xmlns="http://schemas.microsoft.com/office/spreadsheetml/2009/9/main" objectType="Spin" dx="31" fmlaLink="$L$65" max="30000" page="10" val="0"/>
</file>

<file path=xl/ctrlProps/ctrlProp175.xml><?xml version="1.0" encoding="utf-8"?>
<formControlPr xmlns="http://schemas.microsoft.com/office/spreadsheetml/2009/9/main" objectType="Spin" dx="31" fmlaLink="$L$66" max="30000" page="10" val="0"/>
</file>

<file path=xl/ctrlProps/ctrlProp176.xml><?xml version="1.0" encoding="utf-8"?>
<formControlPr xmlns="http://schemas.microsoft.com/office/spreadsheetml/2009/9/main" objectType="Spin" dx="31" fmlaLink="$I$25" max="30000" page="10" val="0"/>
</file>

<file path=xl/ctrlProps/ctrlProp177.xml><?xml version="1.0" encoding="utf-8"?>
<formControlPr xmlns="http://schemas.microsoft.com/office/spreadsheetml/2009/9/main" objectType="Spin" dx="31" fmlaLink="$I$26" max="30000" page="10" val="0"/>
</file>

<file path=xl/ctrlProps/ctrlProp178.xml><?xml version="1.0" encoding="utf-8"?>
<formControlPr xmlns="http://schemas.microsoft.com/office/spreadsheetml/2009/9/main" objectType="Spin" dx="31" fmlaLink="$I$27" max="30000" page="10" val="0"/>
</file>

<file path=xl/ctrlProps/ctrlProp179.xml><?xml version="1.0" encoding="utf-8"?>
<formControlPr xmlns="http://schemas.microsoft.com/office/spreadsheetml/2009/9/main" objectType="Spin" dx="31" fmlaLink="$I$28" max="30000" page="10" val="0"/>
</file>

<file path=xl/ctrlProps/ctrlProp180.xml><?xml version="1.0" encoding="utf-8"?>
<formControlPr xmlns="http://schemas.microsoft.com/office/spreadsheetml/2009/9/main" objectType="Spin" dx="31" fmlaLink="$J$25" max="30000" page="10" val="0"/>
</file>

<file path=xl/ctrlProps/ctrlProp181.xml><?xml version="1.0" encoding="utf-8"?>
<formControlPr xmlns="http://schemas.microsoft.com/office/spreadsheetml/2009/9/main" objectType="Spin" dx="31" fmlaLink="$J$26" max="30000" page="10" val="0"/>
</file>

<file path=xl/ctrlProps/ctrlProp182.xml><?xml version="1.0" encoding="utf-8"?>
<formControlPr xmlns="http://schemas.microsoft.com/office/spreadsheetml/2009/9/main" objectType="Spin" dx="31" fmlaLink="$J$27" max="30000" page="10" val="0"/>
</file>

<file path=xl/ctrlProps/ctrlProp183.xml><?xml version="1.0" encoding="utf-8"?>
<formControlPr xmlns="http://schemas.microsoft.com/office/spreadsheetml/2009/9/main" objectType="Spin" dx="31" fmlaLink="$J$28" max="30000" page="10" val="0"/>
</file>

<file path=xl/ctrlProps/ctrlProp184.xml><?xml version="1.0" encoding="utf-8"?>
<formControlPr xmlns="http://schemas.microsoft.com/office/spreadsheetml/2009/9/main" objectType="Spin" dx="31" fmlaLink="$K$25" max="30000" page="10" val="0"/>
</file>

<file path=xl/ctrlProps/ctrlProp185.xml><?xml version="1.0" encoding="utf-8"?>
<formControlPr xmlns="http://schemas.microsoft.com/office/spreadsheetml/2009/9/main" objectType="Spin" dx="31" fmlaLink="$K$26" max="30000" page="10" val="0"/>
</file>

<file path=xl/ctrlProps/ctrlProp186.xml><?xml version="1.0" encoding="utf-8"?>
<formControlPr xmlns="http://schemas.microsoft.com/office/spreadsheetml/2009/9/main" objectType="Spin" dx="31" fmlaLink="$K$27" max="30000" page="10" val="0"/>
</file>

<file path=xl/ctrlProps/ctrlProp187.xml><?xml version="1.0" encoding="utf-8"?>
<formControlPr xmlns="http://schemas.microsoft.com/office/spreadsheetml/2009/9/main" objectType="Spin" dx="31" fmlaLink="$K$28" max="30000" page="10" val="0"/>
</file>

<file path=xl/ctrlProps/ctrlProp188.xml><?xml version="1.0" encoding="utf-8"?>
<formControlPr xmlns="http://schemas.microsoft.com/office/spreadsheetml/2009/9/main" objectType="Spin" dx="31" fmlaLink="$L$25" max="30000" page="10" val="0"/>
</file>

<file path=xl/ctrlProps/ctrlProp189.xml><?xml version="1.0" encoding="utf-8"?>
<formControlPr xmlns="http://schemas.microsoft.com/office/spreadsheetml/2009/9/main" objectType="Spin" dx="31" fmlaLink="$L$26" max="30000" page="10" val="0"/>
</file>

<file path=xl/ctrlProps/ctrlProp190.xml><?xml version="1.0" encoding="utf-8"?>
<formControlPr xmlns="http://schemas.microsoft.com/office/spreadsheetml/2009/9/main" objectType="Spin" dx="31" fmlaLink="$L$27" max="30000" page="10" val="0"/>
</file>

<file path=xl/ctrlProps/ctrlProp191.xml><?xml version="1.0" encoding="utf-8"?>
<formControlPr xmlns="http://schemas.microsoft.com/office/spreadsheetml/2009/9/main" objectType="Spin" dx="31" fmlaLink="$L$28" max="30000" page="10" val="0"/>
</file>

<file path=xl/ctrlProps/ctrlProp192.xml><?xml version="1.0" encoding="utf-8"?>
<formControlPr xmlns="http://schemas.microsoft.com/office/spreadsheetml/2009/9/main" objectType="Spin" dx="31" fmlaLink="$I$63" max="30000" page="10" val="0"/>
</file>

<file path=xl/ctrlProps/ctrlProp193.xml><?xml version="1.0" encoding="utf-8"?>
<formControlPr xmlns="http://schemas.microsoft.com/office/spreadsheetml/2009/9/main" objectType="Spin" dx="31" fmlaLink="$I$64" max="30000" page="10" val="0"/>
</file>

<file path=xl/ctrlProps/ctrlProp194.xml><?xml version="1.0" encoding="utf-8"?>
<formControlPr xmlns="http://schemas.microsoft.com/office/spreadsheetml/2009/9/main" objectType="Spin" dx="31" fmlaLink="$I$65" max="30000" page="10" val="0"/>
</file>

<file path=xl/ctrlProps/ctrlProp195.xml><?xml version="1.0" encoding="utf-8"?>
<formControlPr xmlns="http://schemas.microsoft.com/office/spreadsheetml/2009/9/main" objectType="Spin" dx="31" fmlaLink="$I$66" max="30000" page="10" val="0"/>
</file>

<file path=xl/ctrlProps/ctrlProp196.xml><?xml version="1.0" encoding="utf-8"?>
<formControlPr xmlns="http://schemas.microsoft.com/office/spreadsheetml/2009/9/main" objectType="Spin" dx="31" fmlaLink="$J$63" max="30000" page="10" val="0"/>
</file>

<file path=xl/ctrlProps/ctrlProp197.xml><?xml version="1.0" encoding="utf-8"?>
<formControlPr xmlns="http://schemas.microsoft.com/office/spreadsheetml/2009/9/main" objectType="Spin" dx="31" fmlaLink="$J$64" max="30000" page="10" val="0"/>
</file>

<file path=xl/ctrlProps/ctrlProp198.xml><?xml version="1.0" encoding="utf-8"?>
<formControlPr xmlns="http://schemas.microsoft.com/office/spreadsheetml/2009/9/main" objectType="Spin" dx="31" fmlaLink="$J$65" max="30000" page="10" val="0"/>
</file>

<file path=xl/ctrlProps/ctrlProp199.xml><?xml version="1.0" encoding="utf-8"?>
<formControlPr xmlns="http://schemas.microsoft.com/office/spreadsheetml/2009/9/main" objectType="Spin" dx="31" fmlaLink="$J$66" max="30000" page="10" val="0"/>
</file>

<file path=xl/ctrlProps/ctrlProp200.xml><?xml version="1.0" encoding="utf-8"?>
<formControlPr xmlns="http://schemas.microsoft.com/office/spreadsheetml/2009/9/main" objectType="Spin" dx="31" fmlaLink="$K$63" max="30000" page="10" val="0"/>
</file>

<file path=xl/ctrlProps/ctrlProp201.xml><?xml version="1.0" encoding="utf-8"?>
<formControlPr xmlns="http://schemas.microsoft.com/office/spreadsheetml/2009/9/main" objectType="Spin" dx="31" fmlaLink="$K$64" max="30000" page="10" val="0"/>
</file>

<file path=xl/ctrlProps/ctrlProp202.xml><?xml version="1.0" encoding="utf-8"?>
<formControlPr xmlns="http://schemas.microsoft.com/office/spreadsheetml/2009/9/main" objectType="Spin" dx="31" fmlaLink="$K$65" max="30000" page="10" val="0"/>
</file>

<file path=xl/ctrlProps/ctrlProp203.xml><?xml version="1.0" encoding="utf-8"?>
<formControlPr xmlns="http://schemas.microsoft.com/office/spreadsheetml/2009/9/main" objectType="Spin" dx="31" fmlaLink="$K$66" max="30000" page="10" val="0"/>
</file>

<file path=xl/ctrlProps/ctrlProp204.xml><?xml version="1.0" encoding="utf-8"?>
<formControlPr xmlns="http://schemas.microsoft.com/office/spreadsheetml/2009/9/main" objectType="Spin" dx="31" fmlaLink="$L$63" max="30000" page="10" val="0"/>
</file>

<file path=xl/ctrlProps/ctrlProp205.xml><?xml version="1.0" encoding="utf-8"?>
<formControlPr xmlns="http://schemas.microsoft.com/office/spreadsheetml/2009/9/main" objectType="Spin" dx="31" fmlaLink="$L$64" max="30000" page="10" val="0"/>
</file>

<file path=xl/ctrlProps/ctrlProp206.xml><?xml version="1.0" encoding="utf-8"?>
<formControlPr xmlns="http://schemas.microsoft.com/office/spreadsheetml/2009/9/main" objectType="Spin" dx="31" fmlaLink="$L$65" max="30000" page="10" val="0"/>
</file>

<file path=xl/ctrlProps/ctrlProp207.xml><?xml version="1.0" encoding="utf-8"?>
<formControlPr xmlns="http://schemas.microsoft.com/office/spreadsheetml/2009/9/main" objectType="Spin" dx="31" fmlaLink="$L$66" max="30000" page="10" val="0"/>
</file>

<file path=xl/ctrlProps/ctrlProp208.xml><?xml version="1.0" encoding="utf-8"?>
<formControlPr xmlns="http://schemas.microsoft.com/office/spreadsheetml/2009/9/main" objectType="Spin" dx="31" fmlaLink="$I$25" max="30000" page="10" val="0"/>
</file>

<file path=xl/ctrlProps/ctrlProp209.xml><?xml version="1.0" encoding="utf-8"?>
<formControlPr xmlns="http://schemas.microsoft.com/office/spreadsheetml/2009/9/main" objectType="Spin" dx="31" fmlaLink="$I$26" max="30000" page="10" val="0"/>
</file>

<file path=xl/ctrlProps/ctrlProp210.xml><?xml version="1.0" encoding="utf-8"?>
<formControlPr xmlns="http://schemas.microsoft.com/office/spreadsheetml/2009/9/main" objectType="Spin" dx="31" fmlaLink="$I$27" max="30000" page="10" val="0"/>
</file>

<file path=xl/ctrlProps/ctrlProp211.xml><?xml version="1.0" encoding="utf-8"?>
<formControlPr xmlns="http://schemas.microsoft.com/office/spreadsheetml/2009/9/main" objectType="Spin" dx="31" fmlaLink="$I$28" max="30000" page="10" val="0"/>
</file>

<file path=xl/ctrlProps/ctrlProp212.xml><?xml version="1.0" encoding="utf-8"?>
<formControlPr xmlns="http://schemas.microsoft.com/office/spreadsheetml/2009/9/main" objectType="Spin" dx="31" fmlaLink="$J$25" max="30000" page="10" val="0"/>
</file>

<file path=xl/ctrlProps/ctrlProp213.xml><?xml version="1.0" encoding="utf-8"?>
<formControlPr xmlns="http://schemas.microsoft.com/office/spreadsheetml/2009/9/main" objectType="Spin" dx="31" fmlaLink="$J$26" max="30000" page="10" val="0"/>
</file>

<file path=xl/ctrlProps/ctrlProp214.xml><?xml version="1.0" encoding="utf-8"?>
<formControlPr xmlns="http://schemas.microsoft.com/office/spreadsheetml/2009/9/main" objectType="Spin" dx="31" fmlaLink="$J$27" max="30000" page="10" val="0"/>
</file>

<file path=xl/ctrlProps/ctrlProp215.xml><?xml version="1.0" encoding="utf-8"?>
<formControlPr xmlns="http://schemas.microsoft.com/office/spreadsheetml/2009/9/main" objectType="Spin" dx="31" fmlaLink="$J$28" max="30000" page="10" val="0"/>
</file>

<file path=xl/ctrlProps/ctrlProp216.xml><?xml version="1.0" encoding="utf-8"?>
<formControlPr xmlns="http://schemas.microsoft.com/office/spreadsheetml/2009/9/main" objectType="Spin" dx="31" fmlaLink="$K$25" max="30000" page="10" val="0"/>
</file>

<file path=xl/ctrlProps/ctrlProp217.xml><?xml version="1.0" encoding="utf-8"?>
<formControlPr xmlns="http://schemas.microsoft.com/office/spreadsheetml/2009/9/main" objectType="Spin" dx="31" fmlaLink="$K$26" max="30000" page="10" val="0"/>
</file>

<file path=xl/ctrlProps/ctrlProp218.xml><?xml version="1.0" encoding="utf-8"?>
<formControlPr xmlns="http://schemas.microsoft.com/office/spreadsheetml/2009/9/main" objectType="Spin" dx="31" fmlaLink="$K$27" max="30000" page="10" val="0"/>
</file>

<file path=xl/ctrlProps/ctrlProp219.xml><?xml version="1.0" encoding="utf-8"?>
<formControlPr xmlns="http://schemas.microsoft.com/office/spreadsheetml/2009/9/main" objectType="Spin" dx="31" fmlaLink="$K$28" max="30000" page="10" val="0"/>
</file>

<file path=xl/ctrlProps/ctrlProp220.xml><?xml version="1.0" encoding="utf-8"?>
<formControlPr xmlns="http://schemas.microsoft.com/office/spreadsheetml/2009/9/main" objectType="Spin" dx="31" fmlaLink="$L$25" max="30000" page="10" val="0"/>
</file>

<file path=xl/ctrlProps/ctrlProp221.xml><?xml version="1.0" encoding="utf-8"?>
<formControlPr xmlns="http://schemas.microsoft.com/office/spreadsheetml/2009/9/main" objectType="Spin" dx="31" fmlaLink="$L$26" max="30000" page="10" val="0"/>
</file>

<file path=xl/ctrlProps/ctrlProp222.xml><?xml version="1.0" encoding="utf-8"?>
<formControlPr xmlns="http://schemas.microsoft.com/office/spreadsheetml/2009/9/main" objectType="Spin" dx="31" fmlaLink="$L$27" max="30000" page="10" val="0"/>
</file>

<file path=xl/ctrlProps/ctrlProp223.xml><?xml version="1.0" encoding="utf-8"?>
<formControlPr xmlns="http://schemas.microsoft.com/office/spreadsheetml/2009/9/main" objectType="Spin" dx="31" fmlaLink="$L$28" max="30000" page="10" val="0"/>
</file>

<file path=xl/ctrlProps/ctrlProp224.xml><?xml version="1.0" encoding="utf-8"?>
<formControlPr xmlns="http://schemas.microsoft.com/office/spreadsheetml/2009/9/main" objectType="Spin" dx="31" fmlaLink="$I$63" max="30000" page="10" val="0"/>
</file>

<file path=xl/ctrlProps/ctrlProp225.xml><?xml version="1.0" encoding="utf-8"?>
<formControlPr xmlns="http://schemas.microsoft.com/office/spreadsheetml/2009/9/main" objectType="Spin" dx="31" fmlaLink="$I$64" max="30000" page="10" val="0"/>
</file>

<file path=xl/ctrlProps/ctrlProp226.xml><?xml version="1.0" encoding="utf-8"?>
<formControlPr xmlns="http://schemas.microsoft.com/office/spreadsheetml/2009/9/main" objectType="Spin" dx="31" fmlaLink="$I$65" max="30000" page="10" val="0"/>
</file>

<file path=xl/ctrlProps/ctrlProp227.xml><?xml version="1.0" encoding="utf-8"?>
<formControlPr xmlns="http://schemas.microsoft.com/office/spreadsheetml/2009/9/main" objectType="Spin" dx="31" fmlaLink="$I$66" max="30000" page="10" val="0"/>
</file>

<file path=xl/ctrlProps/ctrlProp228.xml><?xml version="1.0" encoding="utf-8"?>
<formControlPr xmlns="http://schemas.microsoft.com/office/spreadsheetml/2009/9/main" objectType="Spin" dx="31" fmlaLink="$J$63" max="30000" page="10" val="0"/>
</file>

<file path=xl/ctrlProps/ctrlProp229.xml><?xml version="1.0" encoding="utf-8"?>
<formControlPr xmlns="http://schemas.microsoft.com/office/spreadsheetml/2009/9/main" objectType="Spin" dx="31" fmlaLink="$J$64" max="30000" page="10" val="0"/>
</file>

<file path=xl/ctrlProps/ctrlProp230.xml><?xml version="1.0" encoding="utf-8"?>
<formControlPr xmlns="http://schemas.microsoft.com/office/spreadsheetml/2009/9/main" objectType="Spin" dx="31" fmlaLink="$J$65" max="30000" page="10" val="0"/>
</file>

<file path=xl/ctrlProps/ctrlProp231.xml><?xml version="1.0" encoding="utf-8"?>
<formControlPr xmlns="http://schemas.microsoft.com/office/spreadsheetml/2009/9/main" objectType="Spin" dx="31" fmlaLink="$J$66" max="30000" page="10" val="0"/>
</file>

<file path=xl/ctrlProps/ctrlProp232.xml><?xml version="1.0" encoding="utf-8"?>
<formControlPr xmlns="http://schemas.microsoft.com/office/spreadsheetml/2009/9/main" objectType="Spin" dx="31" fmlaLink="$K$63" max="30000" page="10" val="0"/>
</file>

<file path=xl/ctrlProps/ctrlProp233.xml><?xml version="1.0" encoding="utf-8"?>
<formControlPr xmlns="http://schemas.microsoft.com/office/spreadsheetml/2009/9/main" objectType="Spin" dx="31" fmlaLink="$K$64" max="30000" page="10" val="0"/>
</file>

<file path=xl/ctrlProps/ctrlProp234.xml><?xml version="1.0" encoding="utf-8"?>
<formControlPr xmlns="http://schemas.microsoft.com/office/spreadsheetml/2009/9/main" objectType="Spin" dx="31" fmlaLink="$K$65" max="30000" page="10" val="0"/>
</file>

<file path=xl/ctrlProps/ctrlProp235.xml><?xml version="1.0" encoding="utf-8"?>
<formControlPr xmlns="http://schemas.microsoft.com/office/spreadsheetml/2009/9/main" objectType="Spin" dx="31" fmlaLink="$K$66" max="30000" page="10" val="0"/>
</file>

<file path=xl/ctrlProps/ctrlProp236.xml><?xml version="1.0" encoding="utf-8"?>
<formControlPr xmlns="http://schemas.microsoft.com/office/spreadsheetml/2009/9/main" objectType="Spin" dx="31" fmlaLink="$L$63" max="30000" page="10" val="0"/>
</file>

<file path=xl/ctrlProps/ctrlProp237.xml><?xml version="1.0" encoding="utf-8"?>
<formControlPr xmlns="http://schemas.microsoft.com/office/spreadsheetml/2009/9/main" objectType="Spin" dx="31" fmlaLink="$L$64" max="30000" page="10" val="0"/>
</file>

<file path=xl/ctrlProps/ctrlProp238.xml><?xml version="1.0" encoding="utf-8"?>
<formControlPr xmlns="http://schemas.microsoft.com/office/spreadsheetml/2009/9/main" objectType="Spin" dx="31" fmlaLink="$L$65" max="30000" page="10" val="0"/>
</file>

<file path=xl/ctrlProps/ctrlProp239.xml><?xml version="1.0" encoding="utf-8"?>
<formControlPr xmlns="http://schemas.microsoft.com/office/spreadsheetml/2009/9/main" objectType="Spin" dx="31" fmlaLink="$L$66" max="30000" page="10" val="0"/>
</file>

<file path=xl/ctrlProps/ctrlProp240.xml><?xml version="1.0" encoding="utf-8"?>
<formControlPr xmlns="http://schemas.microsoft.com/office/spreadsheetml/2009/9/main" objectType="Spin" dx="31" fmlaLink="$I$25" max="30000" page="10" val="0"/>
</file>

<file path=xl/ctrlProps/ctrlProp241.xml><?xml version="1.0" encoding="utf-8"?>
<formControlPr xmlns="http://schemas.microsoft.com/office/spreadsheetml/2009/9/main" objectType="Spin" dx="31" fmlaLink="$I$26" max="30000" page="10" val="0"/>
</file>

<file path=xl/ctrlProps/ctrlProp242.xml><?xml version="1.0" encoding="utf-8"?>
<formControlPr xmlns="http://schemas.microsoft.com/office/spreadsheetml/2009/9/main" objectType="Spin" dx="31" fmlaLink="$I$27" max="30000" page="10" val="0"/>
</file>

<file path=xl/ctrlProps/ctrlProp243.xml><?xml version="1.0" encoding="utf-8"?>
<formControlPr xmlns="http://schemas.microsoft.com/office/spreadsheetml/2009/9/main" objectType="Spin" dx="31" fmlaLink="$I$28" max="30000" page="10" val="0"/>
</file>

<file path=xl/ctrlProps/ctrlProp244.xml><?xml version="1.0" encoding="utf-8"?>
<formControlPr xmlns="http://schemas.microsoft.com/office/spreadsheetml/2009/9/main" objectType="Spin" dx="31" fmlaLink="$J$25" max="30000" page="10" val="0"/>
</file>

<file path=xl/ctrlProps/ctrlProp245.xml><?xml version="1.0" encoding="utf-8"?>
<formControlPr xmlns="http://schemas.microsoft.com/office/spreadsheetml/2009/9/main" objectType="Spin" dx="31" fmlaLink="$J$26" max="30000" page="10" val="0"/>
</file>

<file path=xl/ctrlProps/ctrlProp246.xml><?xml version="1.0" encoding="utf-8"?>
<formControlPr xmlns="http://schemas.microsoft.com/office/spreadsheetml/2009/9/main" objectType="Spin" dx="31" fmlaLink="$J$27" max="30000" page="10" val="0"/>
</file>

<file path=xl/ctrlProps/ctrlProp247.xml><?xml version="1.0" encoding="utf-8"?>
<formControlPr xmlns="http://schemas.microsoft.com/office/spreadsheetml/2009/9/main" objectType="Spin" dx="31" fmlaLink="$J$28" max="30000" page="10" val="0"/>
</file>

<file path=xl/ctrlProps/ctrlProp248.xml><?xml version="1.0" encoding="utf-8"?>
<formControlPr xmlns="http://schemas.microsoft.com/office/spreadsheetml/2009/9/main" objectType="Spin" dx="31" fmlaLink="$K$25" max="30000" page="10" val="0"/>
</file>

<file path=xl/ctrlProps/ctrlProp249.xml><?xml version="1.0" encoding="utf-8"?>
<formControlPr xmlns="http://schemas.microsoft.com/office/spreadsheetml/2009/9/main" objectType="Spin" dx="31" fmlaLink="$K$26" max="30000" page="10" val="0"/>
</file>

<file path=xl/ctrlProps/ctrlProp250.xml><?xml version="1.0" encoding="utf-8"?>
<formControlPr xmlns="http://schemas.microsoft.com/office/spreadsheetml/2009/9/main" objectType="Spin" dx="31" fmlaLink="$K$27" max="30000" page="10" val="0"/>
</file>

<file path=xl/ctrlProps/ctrlProp251.xml><?xml version="1.0" encoding="utf-8"?>
<formControlPr xmlns="http://schemas.microsoft.com/office/spreadsheetml/2009/9/main" objectType="Spin" dx="31" fmlaLink="$K$28" max="30000" page="10" val="0"/>
</file>

<file path=xl/ctrlProps/ctrlProp252.xml><?xml version="1.0" encoding="utf-8"?>
<formControlPr xmlns="http://schemas.microsoft.com/office/spreadsheetml/2009/9/main" objectType="Spin" dx="31" fmlaLink="$L$25" max="30000" page="10" val="0"/>
</file>

<file path=xl/ctrlProps/ctrlProp253.xml><?xml version="1.0" encoding="utf-8"?>
<formControlPr xmlns="http://schemas.microsoft.com/office/spreadsheetml/2009/9/main" objectType="Spin" dx="31" fmlaLink="$L$26" max="30000" page="10" val="0"/>
</file>

<file path=xl/ctrlProps/ctrlProp254.xml><?xml version="1.0" encoding="utf-8"?>
<formControlPr xmlns="http://schemas.microsoft.com/office/spreadsheetml/2009/9/main" objectType="Spin" dx="31" fmlaLink="$L$27" max="30000" page="10" val="0"/>
</file>

<file path=xl/ctrlProps/ctrlProp255.xml><?xml version="1.0" encoding="utf-8"?>
<formControlPr xmlns="http://schemas.microsoft.com/office/spreadsheetml/2009/9/main" objectType="Spin" dx="31" fmlaLink="$L$28" max="30000" page="10" val="0"/>
</file>

<file path=xl/ctrlProps/ctrlProp256.xml><?xml version="1.0" encoding="utf-8"?>
<formControlPr xmlns="http://schemas.microsoft.com/office/spreadsheetml/2009/9/main" objectType="Spin" dx="31" fmlaLink="$I$63" max="30000" page="10" val="0"/>
</file>

<file path=xl/ctrlProps/ctrlProp257.xml><?xml version="1.0" encoding="utf-8"?>
<formControlPr xmlns="http://schemas.microsoft.com/office/spreadsheetml/2009/9/main" objectType="Spin" dx="31" fmlaLink="$I$64" max="30000" page="10" val="0"/>
</file>

<file path=xl/ctrlProps/ctrlProp258.xml><?xml version="1.0" encoding="utf-8"?>
<formControlPr xmlns="http://schemas.microsoft.com/office/spreadsheetml/2009/9/main" objectType="Spin" dx="31" fmlaLink="$I$65" max="30000" page="10" val="0"/>
</file>

<file path=xl/ctrlProps/ctrlProp259.xml><?xml version="1.0" encoding="utf-8"?>
<formControlPr xmlns="http://schemas.microsoft.com/office/spreadsheetml/2009/9/main" objectType="Spin" dx="31" fmlaLink="$I$66" max="30000" page="10" val="0"/>
</file>

<file path=xl/ctrlProps/ctrlProp260.xml><?xml version="1.0" encoding="utf-8"?>
<formControlPr xmlns="http://schemas.microsoft.com/office/spreadsheetml/2009/9/main" objectType="Spin" dx="31" fmlaLink="$J$63" max="30000" page="10" val="0"/>
</file>

<file path=xl/ctrlProps/ctrlProp261.xml><?xml version="1.0" encoding="utf-8"?>
<formControlPr xmlns="http://schemas.microsoft.com/office/spreadsheetml/2009/9/main" objectType="Spin" dx="31" fmlaLink="$J$64" max="30000" page="10" val="0"/>
</file>

<file path=xl/ctrlProps/ctrlProp262.xml><?xml version="1.0" encoding="utf-8"?>
<formControlPr xmlns="http://schemas.microsoft.com/office/spreadsheetml/2009/9/main" objectType="Spin" dx="31" fmlaLink="$J$65" max="30000" page="10" val="0"/>
</file>

<file path=xl/ctrlProps/ctrlProp263.xml><?xml version="1.0" encoding="utf-8"?>
<formControlPr xmlns="http://schemas.microsoft.com/office/spreadsheetml/2009/9/main" objectType="Spin" dx="31" fmlaLink="$J$66" max="30000" page="10" val="0"/>
</file>

<file path=xl/ctrlProps/ctrlProp264.xml><?xml version="1.0" encoding="utf-8"?>
<formControlPr xmlns="http://schemas.microsoft.com/office/spreadsheetml/2009/9/main" objectType="Spin" dx="31" fmlaLink="$K$63" max="30000" page="10" val="0"/>
</file>

<file path=xl/ctrlProps/ctrlProp265.xml><?xml version="1.0" encoding="utf-8"?>
<formControlPr xmlns="http://schemas.microsoft.com/office/spreadsheetml/2009/9/main" objectType="Spin" dx="31" fmlaLink="$L$63" max="30000" page="10" val="0"/>
</file>

<file path=xl/ctrlProps/ctrlProp266.xml><?xml version="1.0" encoding="utf-8"?>
<formControlPr xmlns="http://schemas.microsoft.com/office/spreadsheetml/2009/9/main" objectType="Spin" dx="31" fmlaLink="$L$64" max="30000" page="10" val="0"/>
</file>

<file path=xl/ctrlProps/ctrlProp267.xml><?xml version="1.0" encoding="utf-8"?>
<formControlPr xmlns="http://schemas.microsoft.com/office/spreadsheetml/2009/9/main" objectType="Spin" dx="31" fmlaLink="$L$65" max="30000" page="10" val="0"/>
</file>

<file path=xl/ctrlProps/ctrlProp268.xml><?xml version="1.0" encoding="utf-8"?>
<formControlPr xmlns="http://schemas.microsoft.com/office/spreadsheetml/2009/9/main" objectType="Spin" dx="31" fmlaLink="$L$66" max="30000" page="10" val="0"/>
</file>

<file path=xl/ctrlProps/ctrlProp269.xml><?xml version="1.0" encoding="utf-8"?>
<formControlPr xmlns="http://schemas.microsoft.com/office/spreadsheetml/2009/9/main" objectType="Spin" dx="31" fmlaLink="$K$64" max="30000" page="10" val="0"/>
</file>

<file path=xl/ctrlProps/ctrlProp270.xml><?xml version="1.0" encoding="utf-8"?>
<formControlPr xmlns="http://schemas.microsoft.com/office/spreadsheetml/2009/9/main" objectType="Spin" dx="31" fmlaLink="$K$65" max="30000" page="10" val="0"/>
</file>

<file path=xl/ctrlProps/ctrlProp271.xml><?xml version="1.0" encoding="utf-8"?>
<formControlPr xmlns="http://schemas.microsoft.com/office/spreadsheetml/2009/9/main" objectType="Spin" dx="31" fmlaLink="$K$66" max="30000" page="10" val="0"/>
</file>

<file path=xl/drawings/_rels/drawing1.xml.rels><Relationships xmlns="http://schemas.openxmlformats.org/package/2006/relationships"><Relationship Type="http://schemas.openxmlformats.org/officeDocument/2006/relationships/chart" Target="/xl/charts/chart1.xml" Id="rId1" /><Relationship Type="http://schemas.openxmlformats.org/officeDocument/2006/relationships/chart" Target="/xl/charts/chart2.xml" Id="rId2" /><Relationship Type="http://schemas.openxmlformats.org/officeDocument/2006/relationships/chart" Target="/xl/charts/chart3.xml" Id="rId3" /><Relationship Type="http://schemas.openxmlformats.org/officeDocument/2006/relationships/chart" Target="/xl/charts/chart4.xml" Id="rId4" /><Relationship Type="http://schemas.openxmlformats.org/officeDocument/2006/relationships/chart" Target="/xl/charts/chart5.xml" Id="rId5" /></Relationships>
</file>

<file path=xl/drawings/_rels/drawing2.xml.rels><Relationships xmlns="http://schemas.openxmlformats.org/package/2006/relationships"><Relationship Type="http://schemas.openxmlformats.org/officeDocument/2006/relationships/chart" Target="/xl/charts/chart6.xml" Id="rId1" /><Relationship Type="http://schemas.openxmlformats.org/officeDocument/2006/relationships/chart" Target="/xl/charts/chart7.xml" Id="rId2" /><Relationship Type="http://schemas.openxmlformats.org/officeDocument/2006/relationships/chart" Target="/xl/charts/chart8.xml" Id="rId3" /><Relationship Type="http://schemas.openxmlformats.org/officeDocument/2006/relationships/chart" Target="/xl/charts/chart9.xml" Id="rId4" /><Relationship Type="http://schemas.openxmlformats.org/officeDocument/2006/relationships/chart" Target="/xl/charts/chart10.xml" Id="rId5" /></Relationships>
</file>

<file path=xl/drawings/_rels/drawing3.xml.rels><Relationships xmlns="http://schemas.openxmlformats.org/package/2006/relationships"><Relationship Type="http://schemas.openxmlformats.org/officeDocument/2006/relationships/chart" Target="/xl/charts/chart11.xml" Id="rId1" /><Relationship Type="http://schemas.openxmlformats.org/officeDocument/2006/relationships/chart" Target="/xl/charts/chart12.xml" Id="rId2" /><Relationship Type="http://schemas.openxmlformats.org/officeDocument/2006/relationships/chart" Target="/xl/charts/chart13.xml" Id="rId3" /><Relationship Type="http://schemas.openxmlformats.org/officeDocument/2006/relationships/chart" Target="/xl/charts/chart14.xml" Id="rId4" /><Relationship Type="http://schemas.openxmlformats.org/officeDocument/2006/relationships/chart" Target="/xl/charts/chart15.xml" Id="rId5" /></Relationships>
</file>

<file path=xl/drawings/_rels/drawing4.xml.rels><Relationships xmlns="http://schemas.openxmlformats.org/package/2006/relationships"><Relationship Type="http://schemas.openxmlformats.org/officeDocument/2006/relationships/chart" Target="/xl/charts/chart16.xml" Id="rId1" /><Relationship Type="http://schemas.openxmlformats.org/officeDocument/2006/relationships/chart" Target="/xl/charts/chart17.xml" Id="rId2" /><Relationship Type="http://schemas.openxmlformats.org/officeDocument/2006/relationships/chart" Target="/xl/charts/chart18.xml" Id="rId3" /><Relationship Type="http://schemas.openxmlformats.org/officeDocument/2006/relationships/chart" Target="/xl/charts/chart19.xml" Id="rId4" /><Relationship Type="http://schemas.openxmlformats.org/officeDocument/2006/relationships/chart" Target="/xl/charts/chart20.xml" Id="rId5" /></Relationships>
</file>

<file path=xl/drawings/_rels/drawing5.xml.rels><Relationships xmlns="http://schemas.openxmlformats.org/package/2006/relationships"><Relationship Type="http://schemas.openxmlformats.org/officeDocument/2006/relationships/chart" Target="/xl/charts/chart21.xml" Id="rId1" /><Relationship Type="http://schemas.openxmlformats.org/officeDocument/2006/relationships/chart" Target="/xl/charts/chart22.xml" Id="rId2" /><Relationship Type="http://schemas.openxmlformats.org/officeDocument/2006/relationships/chart" Target="/xl/charts/chart23.xml" Id="rId3" /><Relationship Type="http://schemas.openxmlformats.org/officeDocument/2006/relationships/chart" Target="/xl/charts/chart24.xml" Id="rId4" /><Relationship Type="http://schemas.openxmlformats.org/officeDocument/2006/relationships/chart" Target="/xl/charts/chart25.xml" Id="rId5" /></Relationships>
</file>

<file path=xl/drawings/_rels/drawing6.xml.rels><Relationships xmlns="http://schemas.openxmlformats.org/package/2006/relationships"><Relationship Type="http://schemas.openxmlformats.org/officeDocument/2006/relationships/chart" Target="/xl/charts/chart26.xml" Id="rId1" /><Relationship Type="http://schemas.openxmlformats.org/officeDocument/2006/relationships/chart" Target="/xl/charts/chart27.xml" Id="rId2" /><Relationship Type="http://schemas.openxmlformats.org/officeDocument/2006/relationships/chart" Target="/xl/charts/chart28.xml" Id="rId3" /><Relationship Type="http://schemas.openxmlformats.org/officeDocument/2006/relationships/chart" Target="/xl/charts/chart29.xml" Id="rId4" /><Relationship Type="http://schemas.openxmlformats.org/officeDocument/2006/relationships/chart" Target="/xl/charts/chart30.xml" Id="rId5" /></Relationships>
</file>

<file path=xl/drawings/_rels/drawing7.xml.rels><Relationships xmlns="http://schemas.openxmlformats.org/package/2006/relationships"><Relationship Type="http://schemas.openxmlformats.org/officeDocument/2006/relationships/chart" Target="/xl/charts/chart31.xml" Id="rId1" /><Relationship Type="http://schemas.openxmlformats.org/officeDocument/2006/relationships/chart" Target="/xl/charts/chart32.xml" Id="rId2" /><Relationship Type="http://schemas.openxmlformats.org/officeDocument/2006/relationships/chart" Target="/xl/charts/chart33.xml" Id="rId3" /><Relationship Type="http://schemas.openxmlformats.org/officeDocument/2006/relationships/chart" Target="/xl/charts/chart34.xml" Id="rId4" /><Relationship Type="http://schemas.openxmlformats.org/officeDocument/2006/relationships/chart" Target="/xl/charts/chart35.xml" Id="rId5" /></Relationships>
</file>

<file path=xl/drawings/_rels/drawing8.xml.rels><Relationships xmlns="http://schemas.openxmlformats.org/package/2006/relationships"><Relationship Type="http://schemas.openxmlformats.org/officeDocument/2006/relationships/chart" Target="/xl/charts/chart36.xml" Id="rId1" /><Relationship Type="http://schemas.openxmlformats.org/officeDocument/2006/relationships/chart" Target="/xl/charts/chart37.xml" Id="rId2" /><Relationship Type="http://schemas.openxmlformats.org/officeDocument/2006/relationships/chart" Target="/xl/charts/chart38.xml" Id="rId3" /><Relationship Type="http://schemas.openxmlformats.org/officeDocument/2006/relationships/chart" Target="/xl/charts/chart39.xml" Id="rId4" /><Relationship Type="http://schemas.openxmlformats.org/officeDocument/2006/relationships/chart" Target="/xl/charts/chart40.xml" Id="rId5" /></Relationships>
</file>

<file path=xl/drawings/_rels/drawing9.xml.rels><Relationships xmlns="http://schemas.openxmlformats.org/package/2006/relationships"><Relationship Type="http://schemas.openxmlformats.org/officeDocument/2006/relationships/chart" Target="/xl/charts/chart41.xml" Id="rId1" /><Relationship Type="http://schemas.openxmlformats.org/officeDocument/2006/relationships/chart" Target="/xl/charts/chart42.xml" Id="rId2" /><Relationship Type="http://schemas.openxmlformats.org/officeDocument/2006/relationships/chart" Target="/xl/charts/chart43.xml" Id="rId3" /><Relationship Type="http://schemas.openxmlformats.org/officeDocument/2006/relationships/chart" Target="/xl/charts/chart44.xml" Id="rId4" /><Relationship Type="http://schemas.openxmlformats.org/officeDocument/2006/relationships/chart" Target="/xl/charts/chart45.xml" Id="rId5" /></Relationships>
</file>

<file path=xl/drawings/_rels/drawing10.xml.rels><Relationships xmlns="http://schemas.openxmlformats.org/package/2006/relationships"><Relationship Type="http://schemas.openxmlformats.org/officeDocument/2006/relationships/chart" Target="/xl/charts/chart46.xml" Id="rId1" /><Relationship Type="http://schemas.openxmlformats.org/officeDocument/2006/relationships/chart" Target="/xl/charts/chart47.xml" Id="rId2" /><Relationship Type="http://schemas.openxmlformats.org/officeDocument/2006/relationships/chart" Target="/xl/charts/chart48.xml" Id="rId3" /><Relationship Type="http://schemas.openxmlformats.org/officeDocument/2006/relationships/chart" Target="/xl/charts/chart49.xml" Id="rId4" /><Relationship Type="http://schemas.openxmlformats.org/officeDocument/2006/relationships/chart" Target="/xl/charts/chart50.xml" Id="rId5" /></Relationships>
</file>

<file path=xl/drawings/_rels/drawing11.xml.rels><Relationships xmlns="http://schemas.openxmlformats.org/package/2006/relationships"><Relationship Type="http://schemas.openxmlformats.org/officeDocument/2006/relationships/chart" Target="/xl/charts/chart51.xml" Id="rId1" /><Relationship Type="http://schemas.openxmlformats.org/officeDocument/2006/relationships/chart" Target="/xl/charts/chart52.xml" Id="rId2" /><Relationship Type="http://schemas.openxmlformats.org/officeDocument/2006/relationships/chart" Target="/xl/charts/chart53.xml" Id="rId3" /><Relationship Type="http://schemas.openxmlformats.org/officeDocument/2006/relationships/chart" Target="/xl/charts/chart54.xml" Id="rId4" /><Relationship Type="http://schemas.openxmlformats.org/officeDocument/2006/relationships/chart" Target="/xl/charts/chart55.xml" Id="rId5" /></Relationships>
</file>

<file path=xl/drawings/_rels/drawing12.xml.rels><Relationships xmlns="http://schemas.openxmlformats.org/package/2006/relationships"><Relationship Type="http://schemas.openxmlformats.org/officeDocument/2006/relationships/chart" Target="/xl/charts/chart56.xml" Id="rId1" /><Relationship Type="http://schemas.openxmlformats.org/officeDocument/2006/relationships/chart" Target="/xl/charts/chart57.xml" Id="rId2" /><Relationship Type="http://schemas.openxmlformats.org/officeDocument/2006/relationships/chart" Target="/xl/charts/chart58.xml" Id="rId3" /><Relationship Type="http://schemas.openxmlformats.org/officeDocument/2006/relationships/chart" Target="/xl/charts/chart59.xml" Id="rId4" /><Relationship Type="http://schemas.openxmlformats.org/officeDocument/2006/relationships/chart" Target="/xl/charts/chart60.xml" Id="rId5" /></Relationships>
</file>

<file path=xl/drawings/_rels/drawing13.xml.rels><Relationships xmlns="http://schemas.openxmlformats.org/package/2006/relationships"><Relationship Type="http://schemas.openxmlformats.org/officeDocument/2006/relationships/chart" Target="/xl/charts/chart61.xml" Id="rId1" /><Relationship Type="http://schemas.openxmlformats.org/officeDocument/2006/relationships/chart" Target="/xl/charts/chart62.xml" Id="rId2" /><Relationship Type="http://schemas.openxmlformats.org/officeDocument/2006/relationships/chart" Target="/xl/charts/chart63.xml" Id="rId3" /><Relationship Type="http://schemas.openxmlformats.org/officeDocument/2006/relationships/chart" Target="/xl/charts/chart64.xml" Id="rId4" /><Relationship Type="http://schemas.openxmlformats.org/officeDocument/2006/relationships/chart" Target="/xl/charts/chart65.xml" Id="rId5" /></Relationships>
</file>

<file path=xl/drawings/_rels/drawing14.xml.rels><Relationships xmlns="http://schemas.openxmlformats.org/package/2006/relationships"><Relationship Type="http://schemas.openxmlformats.org/officeDocument/2006/relationships/chart" Target="/xl/charts/chart66.xml" Id="rId1" /><Relationship Type="http://schemas.openxmlformats.org/officeDocument/2006/relationships/chart" Target="/xl/charts/chart67.xml" Id="rId2" /><Relationship Type="http://schemas.openxmlformats.org/officeDocument/2006/relationships/chart" Target="/xl/charts/chart68.xml" Id="rId3" /><Relationship Type="http://schemas.openxmlformats.org/officeDocument/2006/relationships/chart" Target="/xl/charts/chart69.xml" Id="rId4" /><Relationship Type="http://schemas.openxmlformats.org/officeDocument/2006/relationships/chart" Target="/xl/charts/chart70.xml" Id="rId5" /></Relationships>
</file>

<file path=xl/drawings/_rels/drawing15.xml.rels><Relationships xmlns="http://schemas.openxmlformats.org/package/2006/relationships"><Relationship Type="http://schemas.openxmlformats.org/officeDocument/2006/relationships/chart" Target="/xl/charts/chart71.xml" Id="rId1" /><Relationship Type="http://schemas.openxmlformats.org/officeDocument/2006/relationships/chart" Target="/xl/charts/chart72.xml" Id="rId2" /><Relationship Type="http://schemas.openxmlformats.org/officeDocument/2006/relationships/chart" Target="/xl/charts/chart73.xml" Id="rId3" /><Relationship Type="http://schemas.openxmlformats.org/officeDocument/2006/relationships/chart" Target="/xl/charts/chart74.xml" Id="rId4" /><Relationship Type="http://schemas.openxmlformats.org/officeDocument/2006/relationships/chart" Target="/xl/charts/chart75.xml" Id="rId5" /></Relationships>
</file>

<file path=xl/drawings/_rels/drawing16.xml.rels><Relationships xmlns="http://schemas.openxmlformats.org/package/2006/relationships"><Relationship Type="http://schemas.openxmlformats.org/officeDocument/2006/relationships/chart" Target="/xl/charts/chart76.xml" Id="rId1" /><Relationship Type="http://schemas.openxmlformats.org/officeDocument/2006/relationships/chart" Target="/xl/charts/chart77.xml" Id="rId2" /><Relationship Type="http://schemas.openxmlformats.org/officeDocument/2006/relationships/chart" Target="/xl/charts/chart78.xml" Id="rId3" /><Relationship Type="http://schemas.openxmlformats.org/officeDocument/2006/relationships/chart" Target="/xl/charts/chart79.xml" Id="rId4" /><Relationship Type="http://schemas.openxmlformats.org/officeDocument/2006/relationships/chart" Target="/xl/charts/chart80.xml" Id="rId5" /></Relationships>
</file>

<file path=xl/drawings/drawing1.xml><?xml version="1.0" encoding="utf-8"?>
<wsDr xmlns:a="http://schemas.openxmlformats.org/drawingml/2006/main" xmlns:c="http://schemas.openxmlformats.org/drawingml/2006/chart" xmlns:r="http://schemas.openxmlformats.org/officeDocument/2006/relationships" xmlns="http://schemas.openxmlformats.org/drawingml/2006/spreadsheetDrawing">
  <twoCellAnchor>
    <from>
      <col>17</col>
      <colOff>19050</colOff>
      <row>0</row>
      <rowOff>0</rowOff>
    </from>
    <to>
      <col>30</col>
      <colOff>12700</colOff>
      <row>25</row>
      <rowOff>146050</rowOff>
    </to>
    <graphicFrame>
      <nvGraphicFramePr>
        <cNvPr id="1" name="Chart 1"/>
        <cNvGraphicFramePr/>
      </nvGraphicFramePr>
      <xfrm/>
      <a:graphic>
        <a:graphicData uri="http://schemas.openxmlformats.org/drawingml/2006/chart">
          <c:chart r:id="rId1"/>
        </a:graphicData>
      </a:graphic>
    </graphicFrame>
    <clientData/>
  </twoCellAnchor>
  <twoCellAnchor>
    <from>
      <col>9</col>
      <colOff>25400</colOff>
      <row>48</row>
      <rowOff>171450</rowOff>
    </from>
    <to>
      <col>16</col>
      <colOff>63500</colOff>
      <row>64</row>
      <rowOff>19050</rowOff>
    </to>
    <graphicFrame>
      <nvGraphicFramePr>
        <cNvPr id="2" name="Chart 2"/>
        <cNvGraphicFramePr/>
      </nvGraphicFramePr>
      <xfrm/>
      <a:graphic>
        <a:graphicData uri="http://schemas.openxmlformats.org/drawingml/2006/chart">
          <c:chart r:id="rId2"/>
        </a:graphicData>
      </a:graphic>
    </graphicFrame>
    <clientData/>
  </twoCellAnchor>
  <twoCellAnchor>
    <from>
      <col>16</col>
      <colOff>63500</colOff>
      <row>48</row>
      <rowOff>171450</rowOff>
    </from>
    <to>
      <col>23</col>
      <colOff>368300</colOff>
      <row>64</row>
      <rowOff>19050</rowOff>
    </to>
    <graphicFrame>
      <nvGraphicFramePr>
        <cNvPr id="3" name="Chart 3"/>
        <cNvGraphicFramePr/>
      </nvGraphicFramePr>
      <xfrm/>
      <a:graphic>
        <a:graphicData uri="http://schemas.openxmlformats.org/drawingml/2006/chart">
          <c:chart r:id="rId3"/>
        </a:graphicData>
      </a:graphic>
    </graphicFrame>
    <clientData/>
  </twoCellAnchor>
  <twoCellAnchor>
    <from>
      <col>21</col>
      <colOff>203200</colOff>
      <row>30</row>
      <rowOff>146050</rowOff>
    </from>
    <to>
      <col>28</col>
      <colOff>508000</colOff>
      <row>45</row>
      <rowOff>158750</rowOff>
    </to>
    <graphicFrame>
      <nvGraphicFramePr>
        <cNvPr id="4" name="Chart 4"/>
        <cNvGraphicFramePr/>
      </nvGraphicFramePr>
      <xfrm/>
      <a:graphic>
        <a:graphicData uri="http://schemas.openxmlformats.org/drawingml/2006/chart">
          <c:chart r:id="rId4"/>
        </a:graphicData>
      </a:graphic>
    </graphicFrame>
    <clientData/>
  </twoCellAnchor>
  <twoCellAnchor>
    <from>
      <col>14</col>
      <colOff>12700</colOff>
      <row>30</row>
      <rowOff>165100</rowOff>
    </from>
    <to>
      <col>21</col>
      <colOff>203200</colOff>
      <row>45</row>
      <rowOff>158750</rowOff>
    </to>
    <graphicFrame>
      <nvGraphicFramePr>
        <cNvPr id="5" name="Chart 5"/>
        <cNvGraphicFramePr/>
      </nvGraphicFramePr>
      <xfrm/>
      <a:graphic>
        <a:graphicData uri="http://schemas.openxmlformats.org/drawingml/2006/chart">
          <c:chart r:id="rId5"/>
        </a:graphicData>
      </a:graphic>
    </graphicFrame>
    <clientData/>
  </twoCellAnchor>
</wsDr>
</file>

<file path=xl/drawings/drawing2.xml><?xml version="1.0" encoding="utf-8"?>
<wsDr xmlns:a="http://schemas.openxmlformats.org/drawingml/2006/main" xmlns:c="http://schemas.openxmlformats.org/drawingml/2006/chart" xmlns:r="http://schemas.openxmlformats.org/officeDocument/2006/relationships" xmlns="http://schemas.openxmlformats.org/drawingml/2006/spreadsheetDrawing">
  <twoCellAnchor>
    <from>
      <col>17</col>
      <colOff>50800</colOff>
      <row>0</row>
      <rowOff>0</rowOff>
    </from>
    <to>
      <col>28</col>
      <colOff>457200</colOff>
      <row>25</row>
      <rowOff>165100</rowOff>
    </to>
    <graphicFrame>
      <nvGraphicFramePr>
        <cNvPr id="1" name="Chart 1"/>
        <cNvGraphicFramePr/>
      </nvGraphicFramePr>
      <xfrm/>
      <a:graphic>
        <a:graphicData uri="http://schemas.openxmlformats.org/drawingml/2006/chart">
          <c:chart r:id="rId1"/>
        </a:graphicData>
      </a:graphic>
    </graphicFrame>
    <clientData/>
  </twoCellAnchor>
  <twoCellAnchor>
    <from>
      <col>8</col>
      <colOff>596900</colOff>
      <row>48</row>
      <rowOff>177800</rowOff>
    </from>
    <to>
      <col>16</col>
      <colOff>298450</colOff>
      <row>64</row>
      <rowOff>114300</rowOff>
    </to>
    <graphicFrame>
      <nvGraphicFramePr>
        <cNvPr id="2" name="Chart 2"/>
        <cNvGraphicFramePr/>
      </nvGraphicFramePr>
      <xfrm/>
      <a:graphic>
        <a:graphicData uri="http://schemas.openxmlformats.org/drawingml/2006/chart">
          <c:chart r:id="rId2"/>
        </a:graphicData>
      </a:graphic>
    </graphicFrame>
    <clientData/>
  </twoCellAnchor>
  <twoCellAnchor>
    <from>
      <col>16</col>
      <colOff>304800</colOff>
      <row>49</row>
      <rowOff>12700</rowOff>
    </from>
    <to>
      <col>24</col>
      <colOff>12700</colOff>
      <row>64</row>
      <rowOff>31750</rowOff>
    </to>
    <graphicFrame>
      <nvGraphicFramePr>
        <cNvPr id="3" name="Chart 3"/>
        <cNvGraphicFramePr/>
      </nvGraphicFramePr>
      <xfrm/>
      <a:graphic>
        <a:graphicData uri="http://schemas.openxmlformats.org/drawingml/2006/chart">
          <c:chart r:id="rId3"/>
        </a:graphicData>
      </a:graphic>
    </graphicFrame>
    <clientData/>
  </twoCellAnchor>
  <twoCellAnchor>
    <from>
      <col>14</col>
      <colOff>31750</colOff>
      <row>30</row>
      <rowOff>127000</rowOff>
    </from>
    <to>
      <col>21</col>
      <colOff>336550</colOff>
      <row>45</row>
      <rowOff>139700</rowOff>
    </to>
    <graphicFrame>
      <nvGraphicFramePr>
        <cNvPr id="4" name="Chart 4"/>
        <cNvGraphicFramePr/>
      </nvGraphicFramePr>
      <xfrm/>
      <a:graphic>
        <a:graphicData uri="http://schemas.openxmlformats.org/drawingml/2006/chart">
          <c:chart r:id="rId4"/>
        </a:graphicData>
      </a:graphic>
    </graphicFrame>
    <clientData/>
  </twoCellAnchor>
  <twoCellAnchor>
    <from>
      <col>21</col>
      <colOff>336550</colOff>
      <row>30</row>
      <rowOff>107950</rowOff>
    </from>
    <to>
      <col>29</col>
      <colOff>31750</colOff>
      <row>45</row>
      <rowOff>120650</rowOff>
    </to>
    <graphicFrame>
      <nvGraphicFramePr>
        <cNvPr id="5" name="Chart 5"/>
        <cNvGraphicFramePr/>
      </nvGraphicFramePr>
      <xfrm/>
      <a:graphic>
        <a:graphicData uri="http://schemas.openxmlformats.org/drawingml/2006/chart">
          <c:chart r:id="rId5"/>
        </a:graphicData>
      </a:graphic>
    </graphicFrame>
    <clientData/>
  </twoCellAnchor>
</wsDr>
</file>

<file path=xl/drawings/drawing3.xml><?xml version="1.0" encoding="utf-8"?>
<wsDr xmlns:a="http://schemas.openxmlformats.org/drawingml/2006/main" xmlns:c="http://schemas.openxmlformats.org/drawingml/2006/chart" xmlns:r="http://schemas.openxmlformats.org/officeDocument/2006/relationships" xmlns="http://schemas.openxmlformats.org/drawingml/2006/spreadsheetDrawing">
  <twoCellAnchor>
    <from>
      <col>17</col>
      <colOff>38100</colOff>
      <row>0</row>
      <rowOff>0</rowOff>
    </from>
    <to>
      <col>28</col>
      <colOff>12700</colOff>
      <row>25</row>
      <rowOff>165100</rowOff>
    </to>
    <graphicFrame>
      <nvGraphicFramePr>
        <cNvPr id="1" name="Chart 1"/>
        <cNvGraphicFramePr/>
      </nvGraphicFramePr>
      <xfrm/>
      <a:graphic>
        <a:graphicData uri="http://schemas.openxmlformats.org/drawingml/2006/chart">
          <c:chart r:id="rId1"/>
        </a:graphicData>
      </a:graphic>
    </graphicFrame>
    <clientData/>
  </twoCellAnchor>
  <twoCellAnchor>
    <from>
      <col>9</col>
      <colOff>63500</colOff>
      <row>49</row>
      <rowOff>12700</rowOff>
    </from>
    <to>
      <col>16</col>
      <colOff>368300</colOff>
      <row>64</row>
      <rowOff>25400</rowOff>
    </to>
    <graphicFrame>
      <nvGraphicFramePr>
        <cNvPr id="2" name="Chart 2"/>
        <cNvGraphicFramePr/>
      </nvGraphicFramePr>
      <xfrm/>
      <a:graphic>
        <a:graphicData uri="http://schemas.openxmlformats.org/drawingml/2006/chart">
          <c:chart r:id="rId2"/>
        </a:graphicData>
      </a:graphic>
    </graphicFrame>
    <clientData/>
  </twoCellAnchor>
  <twoCellAnchor>
    <from>
      <col>16</col>
      <colOff>400050</colOff>
      <row>49</row>
      <rowOff>6350</rowOff>
    </from>
    <to>
      <col>24</col>
      <colOff>88900</colOff>
      <row>64</row>
      <rowOff>6350</rowOff>
    </to>
    <graphicFrame>
      <nvGraphicFramePr>
        <cNvPr id="3" name="Chart 3"/>
        <cNvGraphicFramePr/>
      </nvGraphicFramePr>
      <xfrm/>
      <a:graphic>
        <a:graphicData uri="http://schemas.openxmlformats.org/drawingml/2006/chart">
          <c:chart r:id="rId3"/>
        </a:graphicData>
      </a:graphic>
    </graphicFrame>
    <clientData/>
  </twoCellAnchor>
  <twoCellAnchor>
    <from>
      <col>14</col>
      <colOff>31750</colOff>
      <row>31</row>
      <rowOff>6985</rowOff>
    </from>
    <to>
      <col>21</col>
      <colOff>336550</colOff>
      <row>45</row>
      <rowOff>146050</rowOff>
    </to>
    <graphicFrame>
      <nvGraphicFramePr>
        <cNvPr id="4" name="Chart 4"/>
        <cNvGraphicFramePr/>
      </nvGraphicFramePr>
      <xfrm/>
      <a:graphic>
        <a:graphicData uri="http://schemas.openxmlformats.org/drawingml/2006/chart">
          <c:chart r:id="rId4"/>
        </a:graphicData>
      </a:graphic>
    </graphicFrame>
    <clientData/>
  </twoCellAnchor>
  <twoCellAnchor>
    <from>
      <col>21</col>
      <colOff>323850</colOff>
      <row>31</row>
      <rowOff>25400</rowOff>
    </from>
    <to>
      <col>29</col>
      <colOff>19050</colOff>
      <row>45</row>
      <rowOff>171450</rowOff>
    </to>
    <graphicFrame>
      <nvGraphicFramePr>
        <cNvPr id="5" name="Chart 5"/>
        <cNvGraphicFramePr/>
      </nvGraphicFramePr>
      <xfrm/>
      <a:graphic>
        <a:graphicData uri="http://schemas.openxmlformats.org/drawingml/2006/chart">
          <c:chart r:id="rId5"/>
        </a:graphicData>
      </a:graphic>
    </graphicFrame>
    <clientData/>
  </twoCellAnchor>
</wsDr>
</file>

<file path=xl/drawings/drawing4.xml><?xml version="1.0" encoding="utf-8"?>
<wsDr xmlns:a="http://schemas.openxmlformats.org/drawingml/2006/main" xmlns:c="http://schemas.openxmlformats.org/drawingml/2006/chart" xmlns:r="http://schemas.openxmlformats.org/officeDocument/2006/relationships" xmlns="http://schemas.openxmlformats.org/drawingml/2006/spreadsheetDrawing">
  <twoCellAnchor>
    <from>
      <col>17</col>
      <colOff>12700</colOff>
      <row>0</row>
      <rowOff>0</rowOff>
    </from>
    <to>
      <col>29</col>
      <colOff>596900</colOff>
      <row>26</row>
      <rowOff>25400</rowOff>
    </to>
    <graphicFrame>
      <nvGraphicFramePr>
        <cNvPr id="1" name="Chart 1"/>
        <cNvGraphicFramePr/>
      </nvGraphicFramePr>
      <xfrm/>
      <a:graphic>
        <a:graphicData uri="http://schemas.openxmlformats.org/drawingml/2006/chart">
          <c:chart r:id="rId1"/>
        </a:graphicData>
      </a:graphic>
    </graphicFrame>
    <clientData/>
  </twoCellAnchor>
  <twoCellAnchor>
    <from>
      <col>8</col>
      <colOff>603250</colOff>
      <row>49</row>
      <rowOff>6350</rowOff>
    </from>
    <to>
      <col>16</col>
      <colOff>298450</colOff>
      <row>64</row>
      <rowOff>12700</rowOff>
    </to>
    <graphicFrame>
      <nvGraphicFramePr>
        <cNvPr id="2" name="Chart 2"/>
        <cNvGraphicFramePr/>
      </nvGraphicFramePr>
      <xfrm/>
      <a:graphic>
        <a:graphicData uri="http://schemas.openxmlformats.org/drawingml/2006/chart">
          <c:chart r:id="rId2"/>
        </a:graphicData>
      </a:graphic>
    </graphicFrame>
    <clientData/>
  </twoCellAnchor>
  <twoCellAnchor>
    <from>
      <col>16</col>
      <colOff>330200</colOff>
      <row>48</row>
      <rowOff>184150</rowOff>
    </from>
    <to>
      <col>24</col>
      <colOff>25400</colOff>
      <row>63</row>
      <rowOff>184150</rowOff>
    </to>
    <graphicFrame>
      <nvGraphicFramePr>
        <cNvPr id="3" name="Chart 3"/>
        <cNvGraphicFramePr/>
      </nvGraphicFramePr>
      <xfrm/>
      <a:graphic>
        <a:graphicData uri="http://schemas.openxmlformats.org/drawingml/2006/chart">
          <c:chart r:id="rId3"/>
        </a:graphicData>
      </a:graphic>
    </graphicFrame>
    <clientData/>
  </twoCellAnchor>
  <twoCellAnchor>
    <from>
      <col>14</col>
      <colOff>12700</colOff>
      <row>31</row>
      <rowOff>6985</rowOff>
    </from>
    <to>
      <col>21</col>
      <colOff>317500</colOff>
      <row>45</row>
      <rowOff>146050</rowOff>
    </to>
    <graphicFrame>
      <nvGraphicFramePr>
        <cNvPr id="4" name="Chart 4"/>
        <cNvGraphicFramePr/>
      </nvGraphicFramePr>
      <xfrm/>
      <a:graphic>
        <a:graphicData uri="http://schemas.openxmlformats.org/drawingml/2006/chart">
          <c:chart r:id="rId4"/>
        </a:graphicData>
      </a:graphic>
    </graphicFrame>
    <clientData/>
  </twoCellAnchor>
  <twoCellAnchor>
    <from>
      <col>21</col>
      <colOff>349250</colOff>
      <row>31</row>
      <rowOff>25400</rowOff>
    </from>
    <to>
      <col>29</col>
      <colOff>44450</colOff>
      <row>45</row>
      <rowOff>171450</rowOff>
    </to>
    <graphicFrame>
      <nvGraphicFramePr>
        <cNvPr id="5" name="Chart 5"/>
        <cNvGraphicFramePr/>
      </nvGraphicFramePr>
      <xfrm/>
      <a:graphic>
        <a:graphicData uri="http://schemas.openxmlformats.org/drawingml/2006/chart">
          <c:chart r:id="rId5"/>
        </a:graphicData>
      </a:graphic>
    </graphicFrame>
    <clientData/>
  </twoCellAnchor>
</wsDr>
</file>

<file path=xl/drawings/drawing5.xml><?xml version="1.0" encoding="utf-8"?>
<wsDr xmlns:a="http://schemas.openxmlformats.org/drawingml/2006/main" xmlns:c="http://schemas.openxmlformats.org/drawingml/2006/chart" xmlns:r="http://schemas.openxmlformats.org/officeDocument/2006/relationships" xmlns="http://schemas.openxmlformats.org/drawingml/2006/spreadsheetDrawing">
  <twoCellAnchor>
    <from>
      <col>17</col>
      <colOff>82550</colOff>
      <row>0</row>
      <rowOff>82550</rowOff>
    </from>
    <to>
      <col>28</col>
      <colOff>539750</colOff>
      <row>26</row>
      <rowOff>6350</rowOff>
    </to>
    <graphicFrame>
      <nvGraphicFramePr>
        <cNvPr id="1" name="Chart 1"/>
        <cNvGraphicFramePr/>
      </nvGraphicFramePr>
      <xfrm/>
      <a:graphic>
        <a:graphicData uri="http://schemas.openxmlformats.org/drawingml/2006/chart">
          <c:chart r:id="rId1"/>
        </a:graphicData>
      </a:graphic>
    </graphicFrame>
    <clientData/>
  </twoCellAnchor>
  <twoCellAnchor>
    <from>
      <col>9</col>
      <colOff>25400</colOff>
      <row>48</row>
      <rowOff>177800</rowOff>
    </from>
    <to>
      <col>16</col>
      <colOff>330200</colOff>
      <row>63</row>
      <rowOff>127000</rowOff>
    </to>
    <graphicFrame>
      <nvGraphicFramePr>
        <cNvPr id="2" name="Chart 2"/>
        <cNvGraphicFramePr/>
      </nvGraphicFramePr>
      <xfrm/>
      <a:graphic>
        <a:graphicData uri="http://schemas.openxmlformats.org/drawingml/2006/chart">
          <c:chart r:id="rId2"/>
        </a:graphicData>
      </a:graphic>
    </graphicFrame>
    <clientData/>
  </twoCellAnchor>
  <twoCellAnchor>
    <from>
      <col>16</col>
      <colOff>374650</colOff>
      <row>48</row>
      <rowOff>165100</rowOff>
    </from>
    <to>
      <col>24</col>
      <colOff>69850</colOff>
      <row>63</row>
      <rowOff>120650</rowOff>
    </to>
    <graphicFrame>
      <nvGraphicFramePr>
        <cNvPr id="3" name="Chart 3"/>
        <cNvGraphicFramePr/>
      </nvGraphicFramePr>
      <xfrm/>
      <a:graphic>
        <a:graphicData uri="http://schemas.openxmlformats.org/drawingml/2006/chart">
          <c:chart r:id="rId3"/>
        </a:graphicData>
      </a:graphic>
    </graphicFrame>
    <clientData/>
  </twoCellAnchor>
  <twoCellAnchor>
    <from>
      <col>14</col>
      <colOff>19050</colOff>
      <row>30</row>
      <rowOff>177800</rowOff>
    </from>
    <to>
      <col>21</col>
      <colOff>323850</colOff>
      <row>45</row>
      <rowOff>133350</rowOff>
    </to>
    <graphicFrame>
      <nvGraphicFramePr>
        <cNvPr id="4" name="Chart 4"/>
        <cNvGraphicFramePr/>
      </nvGraphicFramePr>
      <xfrm/>
      <a:graphic>
        <a:graphicData uri="http://schemas.openxmlformats.org/drawingml/2006/chart">
          <c:chart r:id="rId4"/>
        </a:graphicData>
      </a:graphic>
    </graphicFrame>
    <clientData/>
  </twoCellAnchor>
  <twoCellAnchor>
    <from>
      <col>21</col>
      <colOff>393700</colOff>
      <row>30</row>
      <rowOff>177800</rowOff>
    </from>
    <to>
      <col>29</col>
      <colOff>88900</colOff>
      <row>45</row>
      <rowOff>133350</rowOff>
    </to>
    <graphicFrame>
      <nvGraphicFramePr>
        <cNvPr id="5" name="Chart 5"/>
        <cNvGraphicFramePr/>
      </nvGraphicFramePr>
      <xfrm/>
      <a:graphic>
        <a:graphicData uri="http://schemas.openxmlformats.org/drawingml/2006/chart">
          <c:chart r:id="rId5"/>
        </a:graphicData>
      </a:graphic>
    </graphicFrame>
    <clientData/>
  </twoCellAnchor>
</wsDr>
</file>

<file path=xl/drawings/drawing6.xml><?xml version="1.0" encoding="utf-8"?>
<wsDr xmlns:a="http://schemas.openxmlformats.org/drawingml/2006/main" xmlns:c="http://schemas.openxmlformats.org/drawingml/2006/chart" xmlns:r="http://schemas.openxmlformats.org/officeDocument/2006/relationships" xmlns="http://schemas.openxmlformats.org/drawingml/2006/spreadsheetDrawing">
  <twoCellAnchor>
    <from>
      <col>17</col>
      <colOff>25400</colOff>
      <row>0</row>
      <rowOff>0</rowOff>
    </from>
    <to>
      <col>29</col>
      <colOff>0</colOff>
      <row>26</row>
      <rowOff>6350</rowOff>
    </to>
    <graphicFrame>
      <nvGraphicFramePr>
        <cNvPr id="1" name="Chart 1"/>
        <cNvGraphicFramePr/>
      </nvGraphicFramePr>
      <xfrm/>
      <a:graphic>
        <a:graphicData uri="http://schemas.openxmlformats.org/drawingml/2006/chart">
          <c:chart r:id="rId1"/>
        </a:graphicData>
      </a:graphic>
    </graphicFrame>
    <clientData/>
  </twoCellAnchor>
  <twoCellAnchor>
    <from>
      <col>9</col>
      <colOff>88900</colOff>
      <row>49</row>
      <rowOff>19050</rowOff>
    </from>
    <to>
      <col>16</col>
      <colOff>406400</colOff>
      <row>64</row>
      <rowOff>31750</rowOff>
    </to>
    <graphicFrame>
      <nvGraphicFramePr>
        <cNvPr id="2" name="Chart 2"/>
        <cNvGraphicFramePr/>
      </nvGraphicFramePr>
      <xfrm/>
      <a:graphic>
        <a:graphicData uri="http://schemas.openxmlformats.org/drawingml/2006/chart">
          <c:chart r:id="rId2"/>
        </a:graphicData>
      </a:graphic>
    </graphicFrame>
    <clientData/>
  </twoCellAnchor>
  <twoCellAnchor>
    <from>
      <col>16</col>
      <colOff>400050</colOff>
      <row>49</row>
      <rowOff>6350</rowOff>
    </from>
    <to>
      <col>24</col>
      <colOff>95250</colOff>
      <row>64</row>
      <rowOff>6350</rowOff>
    </to>
    <graphicFrame>
      <nvGraphicFramePr>
        <cNvPr id="3" name="Chart 3"/>
        <cNvGraphicFramePr/>
      </nvGraphicFramePr>
      <xfrm/>
      <a:graphic>
        <a:graphicData uri="http://schemas.openxmlformats.org/drawingml/2006/chart">
          <c:chart r:id="rId3"/>
        </a:graphicData>
      </a:graphic>
    </graphicFrame>
    <clientData/>
  </twoCellAnchor>
  <twoCellAnchor>
    <from>
      <col>14</col>
      <colOff>31750</colOff>
      <row>30</row>
      <rowOff>158750</rowOff>
    </from>
    <to>
      <col>21</col>
      <colOff>336550</colOff>
      <row>45</row>
      <rowOff>114300</rowOff>
    </to>
    <graphicFrame>
      <nvGraphicFramePr>
        <cNvPr id="4" name="Chart 4"/>
        <cNvGraphicFramePr/>
      </nvGraphicFramePr>
      <xfrm/>
      <a:graphic>
        <a:graphicData uri="http://schemas.openxmlformats.org/drawingml/2006/chart">
          <c:chart r:id="rId4"/>
        </a:graphicData>
      </a:graphic>
    </graphicFrame>
    <clientData/>
  </twoCellAnchor>
  <twoCellAnchor>
    <from>
      <col>21</col>
      <colOff>368300</colOff>
      <row>31</row>
      <rowOff>6985</rowOff>
    </from>
    <to>
      <col>29</col>
      <colOff>63500</colOff>
      <row>45</row>
      <rowOff>146050</rowOff>
    </to>
    <graphicFrame>
      <nvGraphicFramePr>
        <cNvPr id="5" name="Chart 5"/>
        <cNvGraphicFramePr/>
      </nvGraphicFramePr>
      <xfrm/>
      <a:graphic>
        <a:graphicData uri="http://schemas.openxmlformats.org/drawingml/2006/chart">
          <c:chart r:id="rId5"/>
        </a:graphicData>
      </a:graphic>
    </graphicFrame>
    <clientData/>
  </twoCellAnchor>
</wsDr>
</file>

<file path=xl/drawings/drawing7.xml><?xml version="1.0" encoding="utf-8"?>
<wsDr xmlns:a="http://schemas.openxmlformats.org/drawingml/2006/main" xmlns:c="http://schemas.openxmlformats.org/drawingml/2006/chart" xmlns:r="http://schemas.openxmlformats.org/officeDocument/2006/relationships" xmlns="http://schemas.openxmlformats.org/drawingml/2006/spreadsheetDrawing">
  <twoCellAnchor>
    <from>
      <col>17</col>
      <colOff>63500</colOff>
      <row>0</row>
      <rowOff>0</rowOff>
    </from>
    <to>
      <col>28</col>
      <colOff>57150</colOff>
      <row>25</row>
      <rowOff>165100</rowOff>
    </to>
    <graphicFrame>
      <nvGraphicFramePr>
        <cNvPr id="1" name="Chart 1"/>
        <cNvGraphicFramePr/>
      </nvGraphicFramePr>
      <xfrm/>
      <a:graphic>
        <a:graphicData uri="http://schemas.openxmlformats.org/drawingml/2006/chart">
          <c:chart r:id="rId1"/>
        </a:graphicData>
      </a:graphic>
    </graphicFrame>
    <clientData/>
  </twoCellAnchor>
  <twoCellAnchor>
    <from>
      <col>16</col>
      <colOff>425450</colOff>
      <row>49</row>
      <rowOff>25400</rowOff>
    </from>
    <to>
      <col>24</col>
      <colOff>120650</colOff>
      <row>64</row>
      <rowOff>25400</rowOff>
    </to>
    <graphicFrame>
      <nvGraphicFramePr>
        <cNvPr id="2" name="Chart 2"/>
        <cNvGraphicFramePr/>
      </nvGraphicFramePr>
      <xfrm/>
      <a:graphic>
        <a:graphicData uri="http://schemas.openxmlformats.org/drawingml/2006/chart">
          <c:chart r:id="rId2"/>
        </a:graphicData>
      </a:graphic>
    </graphicFrame>
    <clientData/>
  </twoCellAnchor>
  <twoCellAnchor>
    <from>
      <col>9</col>
      <colOff>50800</colOff>
      <row>49</row>
      <rowOff>25400</rowOff>
    </from>
    <to>
      <col>16</col>
      <colOff>368300</colOff>
      <row>64</row>
      <rowOff>38100</rowOff>
    </to>
    <graphicFrame>
      <nvGraphicFramePr>
        <cNvPr id="3" name="Chart 3"/>
        <cNvGraphicFramePr/>
      </nvGraphicFramePr>
      <xfrm/>
      <a:graphic>
        <a:graphicData uri="http://schemas.openxmlformats.org/drawingml/2006/chart">
          <c:chart r:id="rId3"/>
        </a:graphicData>
      </a:graphic>
    </graphicFrame>
    <clientData/>
  </twoCellAnchor>
  <twoCellAnchor>
    <from>
      <col>14</col>
      <colOff>12700</colOff>
      <row>31</row>
      <rowOff>6985</rowOff>
    </from>
    <to>
      <col>21</col>
      <colOff>317500</colOff>
      <row>45</row>
      <rowOff>146050</rowOff>
    </to>
    <graphicFrame>
      <nvGraphicFramePr>
        <cNvPr id="4" name="Chart 4"/>
        <cNvGraphicFramePr/>
      </nvGraphicFramePr>
      <xfrm/>
      <a:graphic>
        <a:graphicData uri="http://schemas.openxmlformats.org/drawingml/2006/chart">
          <c:chart r:id="rId4"/>
        </a:graphicData>
      </a:graphic>
    </graphicFrame>
    <clientData/>
  </twoCellAnchor>
  <twoCellAnchor>
    <from>
      <col>21</col>
      <colOff>368300</colOff>
      <row>31</row>
      <rowOff>6985</rowOff>
    </from>
    <to>
      <col>29</col>
      <colOff>63500</colOff>
      <row>45</row>
      <rowOff>146050</rowOff>
    </to>
    <graphicFrame>
      <nvGraphicFramePr>
        <cNvPr id="5" name="Chart 5"/>
        <cNvGraphicFramePr/>
      </nvGraphicFramePr>
      <xfrm/>
      <a:graphic>
        <a:graphicData uri="http://schemas.openxmlformats.org/drawingml/2006/chart">
          <c:chart r:id="rId5"/>
        </a:graphicData>
      </a:graphic>
    </graphicFrame>
    <clientData/>
  </twoCellAnchor>
</wsDr>
</file>

<file path=xl/drawings/drawing8.xml><?xml version="1.0" encoding="utf-8"?>
<wsDr xmlns:a="http://schemas.openxmlformats.org/drawingml/2006/main" xmlns:c="http://schemas.openxmlformats.org/drawingml/2006/chart" xmlns:r="http://schemas.openxmlformats.org/officeDocument/2006/relationships" xmlns="http://schemas.openxmlformats.org/drawingml/2006/spreadsheetDrawing">
  <twoCellAnchor>
    <from>
      <col>17</col>
      <colOff>50800</colOff>
      <row>0</row>
      <rowOff>0</rowOff>
    </from>
    <to>
      <col>28</col>
      <colOff>44450</colOff>
      <row>26</row>
      <rowOff>6350</rowOff>
    </to>
    <graphicFrame>
      <nvGraphicFramePr>
        <cNvPr id="1" name="Chart 1"/>
        <cNvGraphicFramePr/>
      </nvGraphicFramePr>
      <xfrm/>
      <a:graphic>
        <a:graphicData uri="http://schemas.openxmlformats.org/drawingml/2006/chart">
          <c:chart r:id="rId1"/>
        </a:graphicData>
      </a:graphic>
    </graphicFrame>
    <clientData/>
  </twoCellAnchor>
  <twoCellAnchor>
    <from>
      <col>16</col>
      <colOff>361950</colOff>
      <row>49</row>
      <rowOff>12700</rowOff>
    </from>
    <to>
      <col>24</col>
      <colOff>57150</colOff>
      <row>64</row>
      <rowOff>12700</rowOff>
    </to>
    <graphicFrame>
      <nvGraphicFramePr>
        <cNvPr id="2" name="Chart 2"/>
        <cNvGraphicFramePr/>
      </nvGraphicFramePr>
      <xfrm/>
      <a:graphic>
        <a:graphicData uri="http://schemas.openxmlformats.org/drawingml/2006/chart">
          <c:chart r:id="rId2"/>
        </a:graphicData>
      </a:graphic>
    </graphicFrame>
    <clientData/>
  </twoCellAnchor>
  <twoCellAnchor>
    <from>
      <col>9</col>
      <colOff>19050</colOff>
      <row>49</row>
      <rowOff>19050</rowOff>
    </from>
    <to>
      <col>16</col>
      <colOff>336550</colOff>
      <row>64</row>
      <rowOff>31750</rowOff>
    </to>
    <graphicFrame>
      <nvGraphicFramePr>
        <cNvPr id="3" name="Chart 3"/>
        <cNvGraphicFramePr/>
      </nvGraphicFramePr>
      <xfrm/>
      <a:graphic>
        <a:graphicData uri="http://schemas.openxmlformats.org/drawingml/2006/chart">
          <c:chart r:id="rId3"/>
        </a:graphicData>
      </a:graphic>
    </graphicFrame>
    <clientData/>
  </twoCellAnchor>
  <twoCellAnchor>
    <from>
      <col>14</col>
      <colOff>107950</colOff>
      <row>30</row>
      <rowOff>158750</rowOff>
    </from>
    <to>
      <col>21</col>
      <colOff>412750</colOff>
      <row>45</row>
      <rowOff>114300</rowOff>
    </to>
    <graphicFrame>
      <nvGraphicFramePr>
        <cNvPr id="4" name="Chart 4"/>
        <cNvGraphicFramePr/>
      </nvGraphicFramePr>
      <xfrm/>
      <a:graphic>
        <a:graphicData uri="http://schemas.openxmlformats.org/drawingml/2006/chart">
          <c:chart r:id="rId4"/>
        </a:graphicData>
      </a:graphic>
    </graphicFrame>
    <clientData/>
  </twoCellAnchor>
  <twoCellAnchor>
    <from>
      <col>21</col>
      <colOff>438150</colOff>
      <row>30</row>
      <rowOff>177800</rowOff>
    </from>
    <to>
      <col>29</col>
      <colOff>133350</colOff>
      <row>45</row>
      <rowOff>133350</rowOff>
    </to>
    <graphicFrame>
      <nvGraphicFramePr>
        <cNvPr id="5" name="Chart 5"/>
        <cNvGraphicFramePr/>
      </nvGraphicFramePr>
      <xfrm/>
      <a:graphic>
        <a:graphicData uri="http://schemas.openxmlformats.org/drawingml/2006/chart">
          <c:chart r:id="rId5"/>
        </a:graphicData>
      </a:graphic>
    </graphicFrame>
    <clientData/>
  </twoCellAnchor>
</wsDr>
</file>

<file path=xl/drawings/drawing9.xml><?xml version="1.0" encoding="utf-8"?>
<wsDr xmlns:a="http://schemas.openxmlformats.org/drawingml/2006/main" xmlns:c="http://schemas.openxmlformats.org/drawingml/2006/chart" xmlns:r="http://schemas.openxmlformats.org/officeDocument/2006/relationships" xmlns="http://schemas.openxmlformats.org/drawingml/2006/spreadsheetDrawing">
  <twoCellAnchor>
    <from>
      <col>17</col>
      <colOff>50800</colOff>
      <row>0</row>
      <rowOff>0</rowOff>
    </from>
    <to>
      <col>29</col>
      <colOff>25400</colOff>
      <row>26</row>
      <rowOff>6350</rowOff>
    </to>
    <graphicFrame>
      <nvGraphicFramePr>
        <cNvPr id="1" name="Chart 1"/>
        <cNvGraphicFramePr/>
      </nvGraphicFramePr>
      <xfrm/>
      <a:graphic>
        <a:graphicData uri="http://schemas.openxmlformats.org/drawingml/2006/chart">
          <c:chart r:id="rId1"/>
        </a:graphicData>
      </a:graphic>
    </graphicFrame>
    <clientData/>
  </twoCellAnchor>
  <twoCellAnchor>
    <from>
      <col>9</col>
      <colOff>19050</colOff>
      <row>49</row>
      <rowOff>6350</rowOff>
    </from>
    <to>
      <col>16</col>
      <colOff>323850</colOff>
      <row>64</row>
      <rowOff>63500</rowOff>
    </to>
    <graphicFrame>
      <nvGraphicFramePr>
        <cNvPr id="2" name="Chart 2"/>
        <cNvGraphicFramePr/>
      </nvGraphicFramePr>
      <xfrm/>
      <a:graphic>
        <a:graphicData uri="http://schemas.openxmlformats.org/drawingml/2006/chart">
          <c:chart r:id="rId2"/>
        </a:graphicData>
      </a:graphic>
    </graphicFrame>
    <clientData/>
  </twoCellAnchor>
  <twoCellAnchor>
    <from>
      <col>16</col>
      <colOff>323850</colOff>
      <row>49</row>
      <rowOff>31750</rowOff>
    </from>
    <to>
      <col>24</col>
      <colOff>19050</colOff>
      <row>64</row>
      <rowOff>63500</rowOff>
    </to>
    <graphicFrame>
      <nvGraphicFramePr>
        <cNvPr id="3" name="Chart 3"/>
        <cNvGraphicFramePr/>
      </nvGraphicFramePr>
      <xfrm/>
      <a:graphic>
        <a:graphicData uri="http://schemas.openxmlformats.org/drawingml/2006/chart">
          <c:chart r:id="rId3"/>
        </a:graphicData>
      </a:graphic>
    </graphicFrame>
    <clientData/>
  </twoCellAnchor>
  <twoCellAnchor>
    <from>
      <col>14</col>
      <colOff>69850</colOff>
      <row>30</row>
      <rowOff>171450</rowOff>
    </from>
    <to>
      <col>21</col>
      <colOff>374650</colOff>
      <row>46</row>
      <rowOff>44450</rowOff>
    </to>
    <graphicFrame>
      <nvGraphicFramePr>
        <cNvPr id="4" name="Chart 4"/>
        <cNvGraphicFramePr/>
      </nvGraphicFramePr>
      <xfrm/>
      <a:graphic>
        <a:graphicData uri="http://schemas.openxmlformats.org/drawingml/2006/chart">
          <c:chart r:id="rId4"/>
        </a:graphicData>
      </a:graphic>
    </graphicFrame>
    <clientData/>
  </twoCellAnchor>
  <twoCellAnchor>
    <from>
      <col>21</col>
      <colOff>412750</colOff>
      <row>30</row>
      <rowOff>158750</rowOff>
    </from>
    <to>
      <col>29</col>
      <colOff>107950</colOff>
      <row>46</row>
      <rowOff>31750</rowOff>
    </to>
    <graphicFrame>
      <nvGraphicFramePr>
        <cNvPr id="5" name="Chart 5"/>
        <cNvGraphicFramePr/>
      </nvGraphicFramePr>
      <xfrm/>
      <a:graphic>
        <a:graphicData uri="http://schemas.openxmlformats.org/drawingml/2006/chart">
          <c:chart r:id="rId5"/>
        </a:graphicData>
      </a:graphic>
    </graphicFrame>
    <clientData/>
  </twoCellAnchor>
</wsDr>
</file>

<file path=xl/drawings/drawing10.xml><?xml version="1.0" encoding="utf-8"?>
<wsDr xmlns:a="http://schemas.openxmlformats.org/drawingml/2006/main" xmlns:c="http://schemas.openxmlformats.org/drawingml/2006/chart" xmlns:r="http://schemas.openxmlformats.org/officeDocument/2006/relationships" xmlns="http://schemas.openxmlformats.org/drawingml/2006/spreadsheetDrawing">
  <twoCellAnchor>
    <from>
      <col>17</col>
      <colOff>76200</colOff>
      <row>0</row>
      <rowOff>0</rowOff>
    </from>
    <to>
      <col>28</col>
      <colOff>76200</colOff>
      <row>25</row>
      <rowOff>177800</rowOff>
    </to>
    <graphicFrame>
      <nvGraphicFramePr>
        <cNvPr id="1" name="Chart 1"/>
        <cNvGraphicFramePr/>
      </nvGraphicFramePr>
      <xfrm/>
      <a:graphic>
        <a:graphicData uri="http://schemas.openxmlformats.org/drawingml/2006/chart">
          <c:chart r:id="rId1"/>
        </a:graphicData>
      </a:graphic>
    </graphicFrame>
    <clientData/>
  </twoCellAnchor>
  <twoCellAnchor>
    <from>
      <col>16</col>
      <colOff>406400</colOff>
      <row>49</row>
      <rowOff>25400</rowOff>
    </from>
    <to>
      <col>24</col>
      <colOff>101600</colOff>
      <row>64</row>
      <rowOff>25400</rowOff>
    </to>
    <graphicFrame>
      <nvGraphicFramePr>
        <cNvPr id="2" name="Chart 2"/>
        <cNvGraphicFramePr/>
      </nvGraphicFramePr>
      <xfrm/>
      <a:graphic>
        <a:graphicData uri="http://schemas.openxmlformats.org/drawingml/2006/chart">
          <c:chart r:id="rId2"/>
        </a:graphicData>
      </a:graphic>
    </graphicFrame>
    <clientData/>
  </twoCellAnchor>
  <twoCellAnchor>
    <from>
      <col>9</col>
      <colOff>31750</colOff>
      <row>49</row>
      <rowOff>6350</rowOff>
    </from>
    <to>
      <col>16</col>
      <colOff>349250</colOff>
      <row>64</row>
      <rowOff>12700</rowOff>
    </to>
    <graphicFrame>
      <nvGraphicFramePr>
        <cNvPr id="3" name="Chart 3"/>
        <cNvGraphicFramePr/>
      </nvGraphicFramePr>
      <xfrm/>
      <a:graphic>
        <a:graphicData uri="http://schemas.openxmlformats.org/drawingml/2006/chart">
          <c:chart r:id="rId3"/>
        </a:graphicData>
      </a:graphic>
    </graphicFrame>
    <clientData/>
  </twoCellAnchor>
  <twoCellAnchor>
    <from>
      <col>14</col>
      <colOff>19050</colOff>
      <row>30</row>
      <rowOff>158750</rowOff>
    </from>
    <to>
      <col>21</col>
      <colOff>323850</colOff>
      <row>45</row>
      <rowOff>114300</rowOff>
    </to>
    <graphicFrame>
      <nvGraphicFramePr>
        <cNvPr id="4" name="Chart 4"/>
        <cNvGraphicFramePr/>
      </nvGraphicFramePr>
      <xfrm/>
      <a:graphic>
        <a:graphicData uri="http://schemas.openxmlformats.org/drawingml/2006/chart">
          <c:chart r:id="rId4"/>
        </a:graphicData>
      </a:graphic>
    </graphicFrame>
    <clientData/>
  </twoCellAnchor>
  <twoCellAnchor>
    <from>
      <col>21</col>
      <colOff>400050</colOff>
      <row>30</row>
      <rowOff>171450</rowOff>
    </from>
    <to>
      <col>29</col>
      <colOff>95250</colOff>
      <row>45</row>
      <rowOff>127000</rowOff>
    </to>
    <graphicFrame>
      <nvGraphicFramePr>
        <cNvPr id="5" name="Chart 5"/>
        <cNvGraphicFramePr/>
      </nvGraphicFramePr>
      <xfrm/>
      <a:graphic>
        <a:graphicData uri="http://schemas.openxmlformats.org/drawingml/2006/chart">
          <c:chart r:id="rId5"/>
        </a:graphicData>
      </a:graphic>
    </graphicFrame>
    <clientData/>
  </twoCellAnchor>
</wsDr>
</file>

<file path=xl/drawings/drawing11.xml><?xml version="1.0" encoding="utf-8"?>
<wsDr xmlns:a="http://schemas.openxmlformats.org/drawingml/2006/main" xmlns:c="http://schemas.openxmlformats.org/drawingml/2006/chart" xmlns:r="http://schemas.openxmlformats.org/officeDocument/2006/relationships" xmlns="http://schemas.openxmlformats.org/drawingml/2006/spreadsheetDrawing">
  <twoCellAnchor>
    <from>
      <col>17</col>
      <colOff>38100</colOff>
      <row>0</row>
      <rowOff>0</rowOff>
    </from>
    <to>
      <col>28</col>
      <colOff>6350</colOff>
      <row>25</row>
      <rowOff>177800</rowOff>
    </to>
    <graphicFrame>
      <nvGraphicFramePr>
        <cNvPr id="1" name="Chart 1"/>
        <cNvGraphicFramePr/>
      </nvGraphicFramePr>
      <xfrm/>
      <a:graphic>
        <a:graphicData uri="http://schemas.openxmlformats.org/drawingml/2006/chart">
          <c:chart r:id="rId1"/>
        </a:graphicData>
      </a:graphic>
    </graphicFrame>
    <clientData/>
  </twoCellAnchor>
  <twoCellAnchor>
    <from>
      <col>16</col>
      <colOff>400050</colOff>
      <row>49</row>
      <rowOff>38100</rowOff>
    </from>
    <to>
      <col>24</col>
      <colOff>95250</colOff>
      <row>64</row>
      <rowOff>38100</rowOff>
    </to>
    <graphicFrame>
      <nvGraphicFramePr>
        <cNvPr id="2" name="Chart 2"/>
        <cNvGraphicFramePr/>
      </nvGraphicFramePr>
      <xfrm/>
      <a:graphic>
        <a:graphicData uri="http://schemas.openxmlformats.org/drawingml/2006/chart">
          <c:chart r:id="rId2"/>
        </a:graphicData>
      </a:graphic>
    </graphicFrame>
    <clientData/>
  </twoCellAnchor>
  <twoCellAnchor>
    <from>
      <col>9</col>
      <colOff>44450</colOff>
      <row>49</row>
      <rowOff>25400</rowOff>
    </from>
    <to>
      <col>16</col>
      <colOff>349250</colOff>
      <row>64</row>
      <rowOff>25400</rowOff>
    </to>
    <graphicFrame>
      <nvGraphicFramePr>
        <cNvPr id="3" name="Chart 3"/>
        <cNvGraphicFramePr/>
      </nvGraphicFramePr>
      <xfrm/>
      <a:graphic>
        <a:graphicData uri="http://schemas.openxmlformats.org/drawingml/2006/chart">
          <c:chart r:id="rId3"/>
        </a:graphicData>
      </a:graphic>
    </graphicFrame>
    <clientData/>
  </twoCellAnchor>
  <twoCellAnchor>
    <from>
      <col>14</col>
      <colOff>44450</colOff>
      <row>30</row>
      <rowOff>171450</rowOff>
    </from>
    <to>
      <col>21</col>
      <colOff>349250</colOff>
      <row>45</row>
      <rowOff>127000</rowOff>
    </to>
    <graphicFrame>
      <nvGraphicFramePr>
        <cNvPr id="4" name="Chart 4"/>
        <cNvGraphicFramePr/>
      </nvGraphicFramePr>
      <xfrm/>
      <a:graphic>
        <a:graphicData uri="http://schemas.openxmlformats.org/drawingml/2006/chart">
          <c:chart r:id="rId4"/>
        </a:graphicData>
      </a:graphic>
    </graphicFrame>
    <clientData/>
  </twoCellAnchor>
  <twoCellAnchor>
    <from>
      <col>21</col>
      <colOff>444500</colOff>
      <row>30</row>
      <rowOff>171450</rowOff>
    </from>
    <to>
      <col>29</col>
      <colOff>139700</colOff>
      <row>45</row>
      <rowOff>127000</rowOff>
    </to>
    <graphicFrame>
      <nvGraphicFramePr>
        <cNvPr id="5" name="Chart 5"/>
        <cNvGraphicFramePr/>
      </nvGraphicFramePr>
      <xfrm/>
      <a:graphic>
        <a:graphicData uri="http://schemas.openxmlformats.org/drawingml/2006/chart">
          <c:chart r:id="rId5"/>
        </a:graphicData>
      </a:graphic>
    </graphicFrame>
    <clientData/>
  </twoCellAnchor>
</wsDr>
</file>

<file path=xl/drawings/drawing12.xml><?xml version="1.0" encoding="utf-8"?>
<wsDr xmlns:a="http://schemas.openxmlformats.org/drawingml/2006/main" xmlns:c="http://schemas.openxmlformats.org/drawingml/2006/chart" xmlns:r="http://schemas.openxmlformats.org/officeDocument/2006/relationships" xmlns="http://schemas.openxmlformats.org/drawingml/2006/spreadsheetDrawing">
  <twoCellAnchor>
    <from>
      <col>17</col>
      <colOff>38100</colOff>
      <row>0</row>
      <rowOff>25400</rowOff>
    </from>
    <to>
      <col>30</col>
      <colOff>565150</colOff>
      <row>26</row>
      <rowOff>12700</rowOff>
    </to>
    <graphicFrame>
      <nvGraphicFramePr>
        <cNvPr id="1" name="Chart 1"/>
        <cNvGraphicFramePr/>
      </nvGraphicFramePr>
      <xfrm/>
      <a:graphic>
        <a:graphicData uri="http://schemas.openxmlformats.org/drawingml/2006/chart">
          <c:chart r:id="rId1"/>
        </a:graphicData>
      </a:graphic>
    </graphicFrame>
    <clientData/>
  </twoCellAnchor>
  <twoCellAnchor>
    <from>
      <col>16</col>
      <colOff>457200</colOff>
      <row>49</row>
      <rowOff>25400</rowOff>
    </from>
    <to>
      <col>24</col>
      <colOff>152400</colOff>
      <row>64</row>
      <rowOff>25400</rowOff>
    </to>
    <graphicFrame>
      <nvGraphicFramePr>
        <cNvPr id="2" name="Chart 2"/>
        <cNvGraphicFramePr/>
      </nvGraphicFramePr>
      <xfrm/>
      <a:graphic>
        <a:graphicData uri="http://schemas.openxmlformats.org/drawingml/2006/chart">
          <c:chart r:id="rId2"/>
        </a:graphicData>
      </a:graphic>
    </graphicFrame>
    <clientData/>
  </twoCellAnchor>
  <twoCellAnchor>
    <from>
      <col>9</col>
      <colOff>63500</colOff>
      <row>49</row>
      <rowOff>12700</rowOff>
    </from>
    <to>
      <col>16</col>
      <colOff>368300</colOff>
      <row>64</row>
      <rowOff>12700</rowOff>
    </to>
    <graphicFrame>
      <nvGraphicFramePr>
        <cNvPr id="3" name="Chart 3"/>
        <cNvGraphicFramePr/>
      </nvGraphicFramePr>
      <xfrm/>
      <a:graphic>
        <a:graphicData uri="http://schemas.openxmlformats.org/drawingml/2006/chart">
          <c:chart r:id="rId3"/>
        </a:graphicData>
      </a:graphic>
    </graphicFrame>
    <clientData/>
  </twoCellAnchor>
  <twoCellAnchor>
    <from>
      <col>14</col>
      <colOff>69850</colOff>
      <row>30</row>
      <rowOff>171450</rowOff>
    </from>
    <to>
      <col>21</col>
      <colOff>374650</colOff>
      <row>46</row>
      <rowOff>44450</rowOff>
    </to>
    <graphicFrame>
      <nvGraphicFramePr>
        <cNvPr id="4" name="Chart 4"/>
        <cNvGraphicFramePr/>
      </nvGraphicFramePr>
      <xfrm/>
      <a:graphic>
        <a:graphicData uri="http://schemas.openxmlformats.org/drawingml/2006/chart">
          <c:chart r:id="rId4"/>
        </a:graphicData>
      </a:graphic>
    </graphicFrame>
    <clientData/>
  </twoCellAnchor>
  <twoCellAnchor>
    <from>
      <col>21</col>
      <colOff>476250</colOff>
      <row>30</row>
      <rowOff>158750</rowOff>
    </from>
    <to>
      <col>29</col>
      <colOff>171450</colOff>
      <row>46</row>
      <rowOff>31750</rowOff>
    </to>
    <graphicFrame>
      <nvGraphicFramePr>
        <cNvPr id="5" name="Chart 5"/>
        <cNvGraphicFramePr/>
      </nvGraphicFramePr>
      <xfrm/>
      <a:graphic>
        <a:graphicData uri="http://schemas.openxmlformats.org/drawingml/2006/chart">
          <c:chart r:id="rId5"/>
        </a:graphicData>
      </a:graphic>
    </graphicFrame>
    <clientData/>
  </twoCellAnchor>
</wsDr>
</file>

<file path=xl/drawings/drawing13.xml><?xml version="1.0" encoding="utf-8"?>
<wsDr xmlns:a="http://schemas.openxmlformats.org/drawingml/2006/main" xmlns:c="http://schemas.openxmlformats.org/drawingml/2006/chart" xmlns:r="http://schemas.openxmlformats.org/officeDocument/2006/relationships" xmlns="http://schemas.openxmlformats.org/drawingml/2006/spreadsheetDrawing">
  <twoCellAnchor>
    <from>
      <col>17</col>
      <colOff>38100</colOff>
      <row>0</row>
      <rowOff>0</rowOff>
    </from>
    <to>
      <col>30</col>
      <colOff>12700</colOff>
      <row>25</row>
      <rowOff>165100</rowOff>
    </to>
    <graphicFrame>
      <nvGraphicFramePr>
        <cNvPr id="1" name="Chart 1"/>
        <cNvGraphicFramePr/>
      </nvGraphicFramePr>
      <xfrm/>
      <a:graphic>
        <a:graphicData uri="http://schemas.openxmlformats.org/drawingml/2006/chart">
          <c:chart r:id="rId1"/>
        </a:graphicData>
      </a:graphic>
    </graphicFrame>
    <clientData/>
  </twoCellAnchor>
  <twoCellAnchor>
    <from>
      <col>9</col>
      <colOff>44450</colOff>
      <row>49</row>
      <rowOff>57150</rowOff>
    </from>
    <to>
      <col>16</col>
      <colOff>349250</colOff>
      <row>64</row>
      <rowOff>57150</rowOff>
    </to>
    <graphicFrame>
      <nvGraphicFramePr>
        <cNvPr id="2" name="Chart 2"/>
        <cNvGraphicFramePr/>
      </nvGraphicFramePr>
      <xfrm/>
      <a:graphic>
        <a:graphicData uri="http://schemas.openxmlformats.org/drawingml/2006/chart">
          <c:chart r:id="rId2"/>
        </a:graphicData>
      </a:graphic>
    </graphicFrame>
    <clientData/>
  </twoCellAnchor>
  <twoCellAnchor>
    <from>
      <col>16</col>
      <colOff>412750</colOff>
      <row>49</row>
      <rowOff>57150</rowOff>
    </from>
    <to>
      <col>24</col>
      <colOff>107950</colOff>
      <row>64</row>
      <rowOff>31750</rowOff>
    </to>
    <graphicFrame>
      <nvGraphicFramePr>
        <cNvPr id="3" name="Chart 3"/>
        <cNvGraphicFramePr/>
      </nvGraphicFramePr>
      <xfrm/>
      <a:graphic>
        <a:graphicData uri="http://schemas.openxmlformats.org/drawingml/2006/chart">
          <c:chart r:id="rId3"/>
        </a:graphicData>
      </a:graphic>
    </graphicFrame>
    <clientData/>
  </twoCellAnchor>
  <twoCellAnchor>
    <from>
      <col>14</col>
      <colOff>44450</colOff>
      <row>31</row>
      <rowOff>19050</rowOff>
    </from>
    <to>
      <col>21</col>
      <colOff>349250</colOff>
      <row>46</row>
      <rowOff>69850</rowOff>
    </to>
    <graphicFrame>
      <nvGraphicFramePr>
        <cNvPr id="4" name="Chart 4"/>
        <cNvGraphicFramePr/>
      </nvGraphicFramePr>
      <xfrm/>
      <a:graphic>
        <a:graphicData uri="http://schemas.openxmlformats.org/drawingml/2006/chart">
          <c:chart r:id="rId4"/>
        </a:graphicData>
      </a:graphic>
    </graphicFrame>
    <clientData/>
  </twoCellAnchor>
  <twoCellAnchor>
    <from>
      <col>21</col>
      <colOff>387350</colOff>
      <row>31</row>
      <rowOff>6985</rowOff>
    </from>
    <to>
      <col>29</col>
      <colOff>82550</colOff>
      <row>46</row>
      <rowOff>57150</rowOff>
    </to>
    <graphicFrame>
      <nvGraphicFramePr>
        <cNvPr id="5" name="Chart 5"/>
        <cNvGraphicFramePr/>
      </nvGraphicFramePr>
      <xfrm/>
      <a:graphic>
        <a:graphicData uri="http://schemas.openxmlformats.org/drawingml/2006/chart">
          <c:chart r:id="rId5"/>
        </a:graphicData>
      </a:graphic>
    </graphicFrame>
    <clientData/>
  </twoCellAnchor>
</wsDr>
</file>

<file path=xl/drawings/drawing14.xml><?xml version="1.0" encoding="utf-8"?>
<wsDr xmlns:a="http://schemas.openxmlformats.org/drawingml/2006/main" xmlns:c="http://schemas.openxmlformats.org/drawingml/2006/chart" xmlns:r="http://schemas.openxmlformats.org/officeDocument/2006/relationships" xmlns="http://schemas.openxmlformats.org/drawingml/2006/spreadsheetDrawing">
  <twoCellAnchor>
    <from>
      <col>17</col>
      <colOff>6350</colOff>
      <row>0</row>
      <rowOff>0</rowOff>
    </from>
    <to>
      <col>30</col>
      <colOff>50800</colOff>
      <row>25</row>
      <rowOff>165100</rowOff>
    </to>
    <graphicFrame>
      <nvGraphicFramePr>
        <cNvPr id="1" name="Chart 1"/>
        <cNvGraphicFramePr/>
      </nvGraphicFramePr>
      <xfrm/>
      <a:graphic>
        <a:graphicData uri="http://schemas.openxmlformats.org/drawingml/2006/chart">
          <c:chart r:id="rId1"/>
        </a:graphicData>
      </a:graphic>
    </graphicFrame>
    <clientData/>
  </twoCellAnchor>
  <twoCellAnchor>
    <from>
      <col>16</col>
      <colOff>482600</colOff>
      <row>48</row>
      <rowOff>139700</rowOff>
    </from>
    <to>
      <col>24</col>
      <colOff>177800</colOff>
      <row>63</row>
      <rowOff>139700</rowOff>
    </to>
    <graphicFrame>
      <nvGraphicFramePr>
        <cNvPr id="2" name="Chart 2"/>
        <cNvGraphicFramePr/>
      </nvGraphicFramePr>
      <xfrm/>
      <a:graphic>
        <a:graphicData uri="http://schemas.openxmlformats.org/drawingml/2006/chart">
          <c:chart r:id="rId2"/>
        </a:graphicData>
      </a:graphic>
    </graphicFrame>
    <clientData/>
  </twoCellAnchor>
  <twoCellAnchor>
    <from>
      <col>9</col>
      <colOff>44450</colOff>
      <row>48</row>
      <rowOff>165100</rowOff>
    </from>
    <to>
      <col>16</col>
      <colOff>349250</colOff>
      <row>63</row>
      <rowOff>177800</rowOff>
    </to>
    <graphicFrame>
      <nvGraphicFramePr>
        <cNvPr id="3" name="Chart 3"/>
        <cNvGraphicFramePr/>
      </nvGraphicFramePr>
      <xfrm/>
      <a:graphic>
        <a:graphicData uri="http://schemas.openxmlformats.org/drawingml/2006/chart">
          <c:chart r:id="rId3"/>
        </a:graphicData>
      </a:graphic>
    </graphicFrame>
    <clientData/>
  </twoCellAnchor>
  <twoCellAnchor>
    <from>
      <col>14</col>
      <colOff>57150</colOff>
      <row>30</row>
      <rowOff>177800</rowOff>
    </from>
    <to>
      <col>21</col>
      <colOff>361950</colOff>
      <row>45</row>
      <rowOff>133350</rowOff>
    </to>
    <graphicFrame>
      <nvGraphicFramePr>
        <cNvPr id="4" name="Chart 4"/>
        <cNvGraphicFramePr/>
      </nvGraphicFramePr>
      <xfrm/>
      <a:graphic>
        <a:graphicData uri="http://schemas.openxmlformats.org/drawingml/2006/chart">
          <c:chart r:id="rId4"/>
        </a:graphicData>
      </a:graphic>
    </graphicFrame>
    <clientData/>
  </twoCellAnchor>
  <twoCellAnchor>
    <from>
      <col>21</col>
      <colOff>412750</colOff>
      <row>31</row>
      <rowOff>25400</rowOff>
    </from>
    <to>
      <col>29</col>
      <colOff>107950</colOff>
      <row>45</row>
      <rowOff>171450</rowOff>
    </to>
    <graphicFrame>
      <nvGraphicFramePr>
        <cNvPr id="5" name="Chart 5"/>
        <cNvGraphicFramePr/>
      </nvGraphicFramePr>
      <xfrm/>
      <a:graphic>
        <a:graphicData uri="http://schemas.openxmlformats.org/drawingml/2006/chart">
          <c:chart r:id="rId5"/>
        </a:graphicData>
      </a:graphic>
    </graphicFrame>
    <clientData/>
  </twoCellAnchor>
</wsDr>
</file>

<file path=xl/drawings/drawing15.xml><?xml version="1.0" encoding="utf-8"?>
<wsDr xmlns:a="http://schemas.openxmlformats.org/drawingml/2006/main" xmlns:c="http://schemas.openxmlformats.org/drawingml/2006/chart" xmlns:r="http://schemas.openxmlformats.org/officeDocument/2006/relationships" xmlns="http://schemas.openxmlformats.org/drawingml/2006/spreadsheetDrawing">
  <twoCellAnchor>
    <from>
      <col>17</col>
      <colOff>6350</colOff>
      <row>0</row>
      <rowOff>0</rowOff>
    </from>
    <to>
      <col>30</col>
      <colOff>6350</colOff>
      <row>26</row>
      <rowOff>0</rowOff>
    </to>
    <graphicFrame>
      <nvGraphicFramePr>
        <cNvPr id="1" name="Chart 1"/>
        <cNvGraphicFramePr/>
      </nvGraphicFramePr>
      <xfrm/>
      <a:graphic>
        <a:graphicData uri="http://schemas.openxmlformats.org/drawingml/2006/chart">
          <c:chart r:id="rId1"/>
        </a:graphicData>
      </a:graphic>
    </graphicFrame>
    <clientData/>
  </twoCellAnchor>
  <twoCellAnchor>
    <from>
      <col>16</col>
      <colOff>361950</colOff>
      <row>49</row>
      <rowOff>19050</rowOff>
    </from>
    <to>
      <col>24</col>
      <colOff>57150</colOff>
      <row>64</row>
      <rowOff>19050</rowOff>
    </to>
    <graphicFrame>
      <nvGraphicFramePr>
        <cNvPr id="2" name="Chart 2"/>
        <cNvGraphicFramePr/>
      </nvGraphicFramePr>
      <xfrm/>
      <a:graphic>
        <a:graphicData uri="http://schemas.openxmlformats.org/drawingml/2006/chart">
          <c:chart r:id="rId2"/>
        </a:graphicData>
      </a:graphic>
    </graphicFrame>
    <clientData/>
  </twoCellAnchor>
  <twoCellAnchor>
    <from>
      <col>9</col>
      <colOff>25400</colOff>
      <row>49</row>
      <rowOff>19050</rowOff>
    </from>
    <to>
      <col>16</col>
      <colOff>330200</colOff>
      <row>64</row>
      <rowOff>31750</rowOff>
    </to>
    <graphicFrame>
      <nvGraphicFramePr>
        <cNvPr id="3" name="Chart 3"/>
        <cNvGraphicFramePr/>
      </nvGraphicFramePr>
      <xfrm/>
      <a:graphic>
        <a:graphicData uri="http://schemas.openxmlformats.org/drawingml/2006/chart">
          <c:chart r:id="rId3"/>
        </a:graphicData>
      </a:graphic>
    </graphicFrame>
    <clientData/>
  </twoCellAnchor>
  <twoCellAnchor>
    <from>
      <col>14</col>
      <colOff>31750</colOff>
      <row>30</row>
      <rowOff>177800</rowOff>
    </from>
    <to>
      <col>21</col>
      <colOff>336550</colOff>
      <row>45</row>
      <rowOff>133350</rowOff>
    </to>
    <graphicFrame>
      <nvGraphicFramePr>
        <cNvPr id="4" name="Chart 4"/>
        <cNvGraphicFramePr/>
      </nvGraphicFramePr>
      <xfrm/>
      <a:graphic>
        <a:graphicData uri="http://schemas.openxmlformats.org/drawingml/2006/chart">
          <c:chart r:id="rId4"/>
        </a:graphicData>
      </a:graphic>
    </graphicFrame>
    <clientData/>
  </twoCellAnchor>
  <twoCellAnchor>
    <from>
      <col>21</col>
      <colOff>381000</colOff>
      <row>31</row>
      <rowOff>25400</rowOff>
    </from>
    <to>
      <col>29</col>
      <colOff>76200</colOff>
      <row>45</row>
      <rowOff>171450</rowOff>
    </to>
    <graphicFrame>
      <nvGraphicFramePr>
        <cNvPr id="5" name="Chart 5"/>
        <cNvGraphicFramePr/>
      </nvGraphicFramePr>
      <xfrm/>
      <a:graphic>
        <a:graphicData uri="http://schemas.openxmlformats.org/drawingml/2006/chart">
          <c:chart r:id="rId5"/>
        </a:graphicData>
      </a:graphic>
    </graphicFrame>
    <clientData/>
  </twoCellAnchor>
</wsDr>
</file>

<file path=xl/drawings/drawing16.xml><?xml version="1.0" encoding="utf-8"?>
<wsDr xmlns:a="http://schemas.openxmlformats.org/drawingml/2006/main" xmlns:c="http://schemas.openxmlformats.org/drawingml/2006/chart" xmlns:r="http://schemas.openxmlformats.org/officeDocument/2006/relationships" xmlns="http://schemas.openxmlformats.org/drawingml/2006/spreadsheetDrawing">
  <twoCellAnchor>
    <from>
      <col>17</col>
      <colOff>25400</colOff>
      <row>0</row>
      <rowOff>0</rowOff>
    </from>
    <to>
      <col>30</col>
      <colOff>260350</colOff>
      <row>25</row>
      <rowOff>165100</rowOff>
    </to>
    <graphicFrame>
      <nvGraphicFramePr>
        <cNvPr id="1" name="Chart 1"/>
        <cNvGraphicFramePr/>
      </nvGraphicFramePr>
      <xfrm/>
      <a:graphic>
        <a:graphicData uri="http://schemas.openxmlformats.org/drawingml/2006/chart">
          <c:chart r:id="rId1"/>
        </a:graphicData>
      </a:graphic>
    </graphicFrame>
    <clientData/>
  </twoCellAnchor>
  <twoCellAnchor>
    <from>
      <col>16</col>
      <colOff>412750</colOff>
      <row>49</row>
      <rowOff>0</rowOff>
    </from>
    <to>
      <col>24</col>
      <colOff>107950</colOff>
      <row>64</row>
      <rowOff>0</rowOff>
    </to>
    <graphicFrame>
      <nvGraphicFramePr>
        <cNvPr id="2" name="Chart 2"/>
        <cNvGraphicFramePr/>
      </nvGraphicFramePr>
      <xfrm/>
      <a:graphic>
        <a:graphicData uri="http://schemas.openxmlformats.org/drawingml/2006/chart">
          <c:chart r:id="rId2"/>
        </a:graphicData>
      </a:graphic>
    </graphicFrame>
    <clientData/>
  </twoCellAnchor>
  <twoCellAnchor>
    <from>
      <col>9</col>
      <colOff>50800</colOff>
      <row>48</row>
      <rowOff>171450</rowOff>
    </from>
    <to>
      <col>16</col>
      <colOff>355600</colOff>
      <row>64</row>
      <rowOff>6350</rowOff>
    </to>
    <graphicFrame>
      <nvGraphicFramePr>
        <cNvPr id="3" name="Chart 3"/>
        <cNvGraphicFramePr/>
      </nvGraphicFramePr>
      <xfrm/>
      <a:graphic>
        <a:graphicData uri="http://schemas.openxmlformats.org/drawingml/2006/chart">
          <c:chart r:id="rId3"/>
        </a:graphicData>
      </a:graphic>
    </graphicFrame>
    <clientData/>
  </twoCellAnchor>
  <twoCellAnchor>
    <from>
      <col>14</col>
      <colOff>44450</colOff>
      <row>30</row>
      <rowOff>165100</rowOff>
    </from>
    <to>
      <col>21</col>
      <colOff>349250</colOff>
      <row>45</row>
      <rowOff>177800</rowOff>
    </to>
    <graphicFrame>
      <nvGraphicFramePr>
        <cNvPr id="4" name="Chart 4"/>
        <cNvGraphicFramePr/>
      </nvGraphicFramePr>
      <xfrm/>
      <a:graphic>
        <a:graphicData uri="http://schemas.openxmlformats.org/drawingml/2006/chart">
          <c:chart r:id="rId4"/>
        </a:graphicData>
      </a:graphic>
    </graphicFrame>
    <clientData/>
  </twoCellAnchor>
  <twoCellAnchor>
    <from>
      <col>21</col>
      <colOff>374650</colOff>
      <row>30</row>
      <rowOff>165100</rowOff>
    </from>
    <to>
      <col>29</col>
      <colOff>69850</colOff>
      <row>45</row>
      <rowOff>177800</rowOff>
    </to>
    <graphicFrame>
      <nvGraphicFramePr>
        <cNvPr id="5" name="Chart 5"/>
        <cNvGraphicFramePr/>
      </nvGraphicFramePr>
      <xfrm/>
      <a:graphic>
        <a:graphicData uri="http://schemas.openxmlformats.org/drawingml/2006/chart">
          <c:chart r:id="rId5"/>
        </a:graphicData>
      </a:graphic>
    </graphicFrame>
    <clientData/>
  </twoCellAnchor>
</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230000">
            <a:alpha val="74001"/>
          </a:srgbClr>
        </a:solidFill>
        <a:ln w="9525" cap="flat" cmpd="sng" algn="ctr">
          <a:solidFill>
            <a:srgbClr val="400000"/>
          </a:solidFill>
          <a:prstDash val="solid"/>
          <a:round/>
          <a:headEnd type="none" w="med" len="med"/>
          <a:tailEnd type="none" w="med" len="med"/>
        </a:ln>
      </a:spPr>
      <a:bodyPr vertOverflow="clip" wrap="square" lIns="18288" tIns="0" rIns="0" bIns="0" upright="1"/>
      <a:lstStyle/>
    </a:spDef>
    <a:lnDef>
      <a:spPr bwMode="auto">
        <a:xfrm>
          <a:off x="0" y="0"/>
          <a:ext cx="1" cy="1"/>
        </a:xfrm>
        <a:custGeom>
          <a:avLst/>
          <a:gdLst/>
          <a:ahLst/>
          <a:cxnLst/>
          <a:rect l="0" t="0" r="0" b="0"/>
          <a:pathLst/>
        </a:custGeom>
        <a:solidFill>
          <a:srgbClr val="230000">
            <a:alpha val="74001"/>
          </a:srgbClr>
        </a:solidFill>
        <a:ln w="9525" cap="flat" cmpd="sng" algn="ctr">
          <a:solidFill>
            <a:srgbClr val="400000"/>
          </a:solidFill>
          <a:prstDash val="solid"/>
          <a:round/>
          <a:headEnd type="none" w="med" len="med"/>
          <a:tailEnd type="none" w="med" len="med"/>
        </a:ln>
      </a:spPr>
      <a:bodyPr vertOverflow="clip" wrap="square" lIns="18288" tIns="0" rIns="0" bIns="0" upright="1"/>
      <a:lstStyle/>
    </a:lnDef>
  </a:objectDefaults>
  <a:extraClrSchemeLst/>
</a:theme>
</file>

<file path=xl/worksheets/_rels/sheet1.xml.rels><Relationships xmlns="http://schemas.openxmlformats.org/package/2006/relationships"><Relationship Type="http://schemas.openxmlformats.org/officeDocument/2006/relationships/hyperlink" Target="javascript:close();" TargetMode="External" Id="rId1" /><Relationship Type="http://schemas.openxmlformats.org/officeDocument/2006/relationships/hyperlink" Target="javascript:expandCollapse('infoBlockID',%20true);" TargetMode="External" Id="rId2" /><Relationship Type="http://schemas.openxmlformats.org/officeDocument/2006/relationships/hyperlink" Target="https://ibizsim.cn/games/rules?gameid=86452&amp;teamid=874473" TargetMode="External" Id="rId3" /><Relationship Type="http://schemas.openxmlformats.org/officeDocument/2006/relationships/hyperlink" Target="/games/team_score?gameid=258771&amp;teamid=605554" TargetMode="External" Id="rId4" /><Relationship Type="http://schemas.openxmlformats.org/officeDocument/2006/relationships/hyperlink" Target="https://beian.miit.gov.cn/" TargetMode="External" Id="rId5" /></Relationships>
</file>

<file path=xl/worksheets/_rels/sheet2.xml.rels><Relationships xmlns="http://schemas.openxmlformats.org/package/2006/relationships"><Relationship Type="http://schemas.openxmlformats.org/officeDocument/2006/relationships/hyperlink" Target="http://www.ibizsim.cn/" TargetMode="External" Id="rId1" /><Relationship Type="http://schemas.openxmlformats.org/officeDocument/2006/relationships/comments" Target="/xl/comments/comment1.xml" Id="comments" /><Relationship Type="http://schemas.openxmlformats.org/officeDocument/2006/relationships/vmlDrawing" Target="/xl/drawings/vmlDrawing1.vml" Id="anysvml" /></Relationships>
</file>

<file path=xl/worksheets/_rels/sheet4.xml.rels><Relationships xmlns="http://schemas.openxmlformats.org/package/2006/relationships"><Relationship Type="http://schemas.openxmlformats.org/officeDocument/2006/relationships/comments" Target="/xl/comments/comment2.xml" Id="comments" /><Relationship Type="http://schemas.openxmlformats.org/officeDocument/2006/relationships/vmlDrawing" Target="/xl/drawings/vmlDrawing2.vml" Id="anysvml" /></Relationships>
</file>

<file path=xl/worksheets/_rels/sheet5.xml.rels><Relationships xmlns="http://schemas.openxmlformats.org/package/2006/relationships"><Relationship Type="http://schemas.openxmlformats.org/officeDocument/2006/relationships/comments" Target="/xl/comments/comment3.xml" Id="comments" /><Relationship Type="http://schemas.openxmlformats.org/officeDocument/2006/relationships/vmlDrawing" Target="/xl/drawings/vmlDrawing3.vml" Id="anysvml" /></Relationships>
</file>

<file path=xl/worksheets/_rels/sheet6.xml.rels><Relationships xmlns="http://schemas.openxmlformats.org/package/2006/relationships"><Relationship Type="http://schemas.openxmlformats.org/officeDocument/2006/relationships/comments" Target="/xl/comments/comment4.xml" Id="comments" /><Relationship Type="http://schemas.openxmlformats.org/officeDocument/2006/relationships/vmlDrawing" Target="/xl/drawings/vmlDrawing4.vml" Id="anysvml" /></Relationships>
</file>

<file path=xl/worksheets/_rels/sheet7.xml.rels><Relationships xmlns="http://schemas.openxmlformats.org/package/2006/relationships"><Relationship Type="http://schemas.openxmlformats.org/officeDocument/2006/relationships/comments" Target="/xl/comments/comment5.xml" Id="comments" /><Relationship Type="http://schemas.openxmlformats.org/officeDocument/2006/relationships/vmlDrawing" Target="/xl/drawings/vmlDrawing5.vml" Id="anysvml" /></Relationships>
</file>

<file path=xl/worksheets/_rels/sheet8.xml.rels><Relationships xmlns="http://schemas.openxmlformats.org/package/2006/relationships"><Relationship Type="http://schemas.openxmlformats.org/officeDocument/2006/relationships/comments" Target="/xl/comments/comment6.xml" Id="comments" /><Relationship Type="http://schemas.openxmlformats.org/officeDocument/2006/relationships/vmlDrawing" Target="/xl/drawings/vmlDrawing6.vml" Id="anysvml" /></Relationships>
</file>

<file path=xl/worksheets/_rels/sheet9.xml.rels><Relationships xmlns="http://schemas.openxmlformats.org/package/2006/relationships"><Relationship Type="http://schemas.openxmlformats.org/officeDocument/2006/relationships/comments" Target="/xl/comments/comment7.xml" Id="comments" /><Relationship Type="http://schemas.openxmlformats.org/officeDocument/2006/relationships/vmlDrawing" Target="/xl/drawings/vmlDrawing7.vml" Id="anysvml" /></Relationships>
</file>

<file path=xl/worksheets/_rels/sheet10.xml.rels><Relationships xmlns="http://schemas.openxmlformats.org/package/2006/relationships"><Relationship Type="http://schemas.openxmlformats.org/officeDocument/2006/relationships/comments" Target="/xl/comments/comment8.xml" Id="comments" /><Relationship Type="http://schemas.openxmlformats.org/officeDocument/2006/relationships/vmlDrawing" Target="/xl/drawings/vmlDrawing8.vml" Id="anysvml" /></Relationships>
</file>

<file path=xl/worksheets/_rels/sheet11.xml.rels><Relationships xmlns="http://schemas.openxmlformats.org/package/2006/relationships"><Relationship Type="http://schemas.openxmlformats.org/officeDocument/2006/relationships/comments" Target="/xl/comments/comment9.xml" Id="comments" /><Relationship Type="http://schemas.openxmlformats.org/officeDocument/2006/relationships/vmlDrawing" Target="/xl/drawings/vmlDrawing9.vml" Id="anysvml" /></Relationships>
</file>

<file path=xl/worksheets/_rels/sheet12.xml.rels><Relationships xmlns="http://schemas.openxmlformats.org/package/2006/relationships"><Relationship Type="http://schemas.openxmlformats.org/officeDocument/2006/relationships/comments" Target="/xl/comments/comment10.xml" Id="comments" /><Relationship Type="http://schemas.openxmlformats.org/officeDocument/2006/relationships/vmlDrawing" Target="/xl/drawings/vmlDrawing10.vml" Id="anysvml" /></Relationships>
</file>

<file path=xl/worksheets/_rels/sheet13.xml.rels><Relationships xmlns="http://schemas.openxmlformats.org/package/2006/relationships"><Relationship Type="http://schemas.openxmlformats.org/officeDocument/2006/relationships/drawing" Target="/xl/drawings/drawing1.xml" Id="rId1" /></Relationships>
</file>

<file path=xl/worksheets/_rels/sheet14.xml.rels><Relationships xmlns="http://schemas.openxmlformats.org/package/2006/relationships"><Relationship Type="http://schemas.openxmlformats.org/officeDocument/2006/relationships/drawing" Target="/xl/drawings/drawing2.xml" Id="rId1" /></Relationships>
</file>

<file path=xl/worksheets/_rels/sheet15.xml.rels><Relationships xmlns="http://schemas.openxmlformats.org/package/2006/relationships"><Relationship Type="http://schemas.openxmlformats.org/officeDocument/2006/relationships/drawing" Target="/xl/drawings/drawing3.xml" Id="rId1" /></Relationships>
</file>

<file path=xl/worksheets/_rels/sheet16.xml.rels><Relationships xmlns="http://schemas.openxmlformats.org/package/2006/relationships"><Relationship Type="http://schemas.openxmlformats.org/officeDocument/2006/relationships/drawing" Target="/xl/drawings/drawing4.xml" Id="rId1" /></Relationships>
</file>

<file path=xl/worksheets/_rels/sheet17.xml.rels><Relationships xmlns="http://schemas.openxmlformats.org/package/2006/relationships"><Relationship Type="http://schemas.openxmlformats.org/officeDocument/2006/relationships/drawing" Target="/xl/drawings/drawing5.xml" Id="rId1" /></Relationships>
</file>

<file path=xl/worksheets/_rels/sheet18.xml.rels><Relationships xmlns="http://schemas.openxmlformats.org/package/2006/relationships"><Relationship Type="http://schemas.openxmlformats.org/officeDocument/2006/relationships/drawing" Target="/xl/drawings/drawing6.xml" Id="rId1" /></Relationships>
</file>

<file path=xl/worksheets/_rels/sheet19.xml.rels><Relationships xmlns="http://schemas.openxmlformats.org/package/2006/relationships"><Relationship Type="http://schemas.openxmlformats.org/officeDocument/2006/relationships/drawing" Target="/xl/drawings/drawing7.xml" Id="rId1" /></Relationships>
</file>

<file path=xl/worksheets/_rels/sheet20.xml.rels><Relationships xmlns="http://schemas.openxmlformats.org/package/2006/relationships"><Relationship Type="http://schemas.openxmlformats.org/officeDocument/2006/relationships/drawing" Target="/xl/drawings/drawing8.xml" Id="rId1" /></Relationships>
</file>

<file path=xl/worksheets/_rels/sheet21.xml.rels><Relationships xmlns="http://schemas.openxmlformats.org/package/2006/relationships"><Relationship Type="http://schemas.openxmlformats.org/officeDocument/2006/relationships/drawing" Target="/xl/drawings/drawing9.xml" Id="rId1" /></Relationships>
</file>

<file path=xl/worksheets/_rels/sheet22.xml.rels><Relationships xmlns="http://schemas.openxmlformats.org/package/2006/relationships"><Relationship Type="http://schemas.openxmlformats.org/officeDocument/2006/relationships/drawing" Target="/xl/drawings/drawing10.xml" Id="rId1" /></Relationships>
</file>

<file path=xl/worksheets/_rels/sheet23.xml.rels><Relationships xmlns="http://schemas.openxmlformats.org/package/2006/relationships"><Relationship Type="http://schemas.openxmlformats.org/officeDocument/2006/relationships/drawing" Target="/xl/drawings/drawing11.xml" Id="rId1" /></Relationships>
</file>

<file path=xl/worksheets/_rels/sheet24.xml.rels><Relationships xmlns="http://schemas.openxmlformats.org/package/2006/relationships"><Relationship Type="http://schemas.openxmlformats.org/officeDocument/2006/relationships/drawing" Target="/xl/drawings/drawing12.xml" Id="rId1" /></Relationships>
</file>

<file path=xl/worksheets/_rels/sheet25.xml.rels><Relationships xmlns="http://schemas.openxmlformats.org/package/2006/relationships"><Relationship Type="http://schemas.openxmlformats.org/officeDocument/2006/relationships/drawing" Target="/xl/drawings/drawing13.xml" Id="rId1" /></Relationships>
</file>

<file path=xl/worksheets/_rels/sheet26.xml.rels><Relationships xmlns="http://schemas.openxmlformats.org/package/2006/relationships"><Relationship Type="http://schemas.openxmlformats.org/officeDocument/2006/relationships/drawing" Target="/xl/drawings/drawing14.xml" Id="rId1" /></Relationships>
</file>

<file path=xl/worksheets/_rels/sheet27.xml.rels><Relationships xmlns="http://schemas.openxmlformats.org/package/2006/relationships"><Relationship Type="http://schemas.openxmlformats.org/officeDocument/2006/relationships/drawing" Target="/xl/drawings/drawing15.xml" Id="rId1" /></Relationships>
</file>

<file path=xl/worksheets/_rels/sheet28.xml.rels><Relationships xmlns="http://schemas.openxmlformats.org/package/2006/relationships"><Relationship Type="http://schemas.openxmlformats.org/officeDocument/2006/relationships/drawing" Target="/xl/drawings/drawing16.xml" Id="rId1" /></Relationships>
</file>

<file path=xl/worksheets/sheet1.xml><?xml version="1.0" encoding="utf-8"?>
<worksheet xmlns="http://schemas.openxmlformats.org/spreadsheetml/2006/main">
  <sheetPr codeName="Sheet7">
    <outlinePr summaryBelow="1" summaryRight="1"/>
    <pageSetUpPr/>
  </sheetPr>
  <dimension ref="A1:I414"/>
  <sheetViews>
    <sheetView workbookViewId="0">
      <selection activeCell="H9" sqref="H9"/>
    </sheetView>
  </sheetViews>
  <sheetFormatPr baseColWidth="8" defaultColWidth="9" defaultRowHeight="14"/>
  <sheetData>
    <row r="1">
      <c r="A1" s="988" t="inlineStr">
        <is>
          <t>此站点不安全</t>
        </is>
      </c>
    </row>
    <row r="2">
      <c r="A2" s="989" t="inlineStr">
        <is>
          <t>这可能意味着，有人正在尝试欺骗你或窃取你发送到服务器的任何信息。你应该立即关闭此站点。</t>
        </is>
      </c>
    </row>
    <row r="4">
      <c r="A4" s="989" t="inlineStr">
        <is>
          <t>关闭此标签页</t>
        </is>
      </c>
    </row>
    <row r="6">
      <c r="B6" s="990" t="inlineStr">
        <is>
          <t>详细信息</t>
        </is>
      </c>
    </row>
    <row r="8">
      <c r="A8" s="991" t="inlineStr">
        <is>
          <t>该网站的安全证书中的主机名与你正在尝试访问的网站不同。</t>
        </is>
      </c>
    </row>
    <row r="10">
      <c r="A10" s="992" t="inlineStr">
        <is>
          <t>错误代码: DLG_FLAGS_SEC_CERT_CN_INVALID</t>
        </is>
      </c>
    </row>
    <row r="12">
      <c r="A12" s="992" t="inlineStr">
        <is>
          <t>转到此网页(不推荐)</t>
        </is>
      </c>
    </row>
    <row r="13">
      <c r="A13" s="993" t="inlineStr">
        <is>
          <t>报表 公共报表 内部报表 市场消息</t>
        </is>
      </c>
    </row>
    <row r="14">
      <c r="A14" s="993" t="inlineStr">
        <is>
          <t>模拟规则 中文 英文</t>
        </is>
      </c>
    </row>
    <row r="15">
      <c r="A15" s="994" t="inlineStr">
        <is>
          <t>成绩报表 团队成绩</t>
        </is>
      </c>
    </row>
    <row r="17" ht="30" customHeight="1" s="1178">
      <c r="A17" s="995" t="inlineStr">
        <is>
          <t>iBizSim企业竞争模拟系统规则</t>
        </is>
      </c>
    </row>
    <row r="18">
      <c r="A18" s="996" t="n"/>
    </row>
    <row r="19">
      <c r="A19" s="997" t="inlineStr">
        <is>
          <t>一、一般规则</t>
        </is>
      </c>
    </row>
    <row r="20">
      <c r="A20" s="997" t="inlineStr">
        <is>
          <t>二、市场机制</t>
        </is>
      </c>
    </row>
    <row r="21">
      <c r="A21" s="997" t="inlineStr">
        <is>
          <t>三、产品分销</t>
        </is>
      </c>
    </row>
    <row r="22">
      <c r="A22" s="997" t="inlineStr">
        <is>
          <t>四、库存与预订</t>
        </is>
      </c>
    </row>
    <row r="23">
      <c r="A23" s="997" t="inlineStr">
        <is>
          <t>五、生产作业</t>
        </is>
      </c>
    </row>
    <row r="24">
      <c r="A24" s="997" t="inlineStr">
        <is>
          <t>六、研究开发</t>
        </is>
      </c>
    </row>
    <row r="25">
      <c r="A25" s="997" t="inlineStr">
        <is>
          <t>七、人员招聘、退休与解聘</t>
        </is>
      </c>
    </row>
    <row r="26">
      <c r="A26" s="997" t="inlineStr">
        <is>
          <t>八、资金筹措</t>
        </is>
      </c>
    </row>
    <row r="27">
      <c r="A27" s="997" t="inlineStr">
        <is>
          <t>九、纳税与分红</t>
        </is>
      </c>
    </row>
    <row r="28">
      <c r="A28" s="997" t="inlineStr">
        <is>
          <t>十、现金收支次序</t>
        </is>
      </c>
    </row>
    <row r="29">
      <c r="A29" s="997" t="inlineStr">
        <is>
          <t>十一、评判标准</t>
        </is>
      </c>
    </row>
    <row r="31" ht="23" customHeight="1" s="1178">
      <c r="A31" s="998" t="inlineStr">
        <is>
          <t>一、一般规则</t>
        </is>
      </c>
    </row>
    <row r="33">
      <c r="A33" s="993" t="inlineStr">
        <is>
          <t>模拟参加者要服从比赛管理者的领导和指挥，按时、按规定的方式提交决策。</t>
        </is>
      </c>
    </row>
    <row r="35">
      <c r="A35" s="993" t="inlineStr">
        <is>
          <t>人机对战比赛无需管理员参与，用户提交经营决策后系统自动进行模拟。</t>
        </is>
      </c>
    </row>
    <row r="37">
      <c r="A37" s="993" t="inlineStr">
        <is>
          <t>参加本次模拟的有20个组，代表20个相同类型、相同规模的企业（或称公司），它们可以生产4种产品，在4个市场上销售。模拟情景难度属第9级（共9级）。</t>
        </is>
      </c>
    </row>
    <row r="39">
      <c r="A39" s="993" t="inlineStr">
        <is>
          <t>各公司每期（假定一期为一个季度）做一个决策。各公司要在管理者指定的时间以前将决策输入计算机（在网络上运行时），或将决策交给模拟管理者（在单机上运行时）。否则，模拟管理者可以将该公司上期的决策作为该公司本期的决策。</t>
        </is>
      </c>
    </row>
    <row r="41" ht="15" customHeight="1" s="1178">
      <c r="A41" s="993" t="inlineStr">
        <is>
          <t>公司做决策时应考虑本公司的现状、历史状况、经营环境以及其它公司的信息，综合运用学过的管理学知识，发挥集体智慧与创造精神，追求成功的目标。</t>
        </is>
      </c>
    </row>
    <row r="43">
      <c r="A43" s="993" t="inlineStr">
        <is>
          <t>公司做决策时一定要注意决策的可行性。比如，安排生产时要有足够的机时、人力和原材料，要买机器要有足够的资金。当决策不可行时，模拟软件将改变公司的决策。这种改变有一定的随意性，并不遵循优化原则。</t>
        </is>
      </c>
    </row>
    <row r="45">
      <c r="A45" s="994" t="inlineStr">
        <is>
          <t>返回顶部</t>
        </is>
      </c>
    </row>
    <row r="47" ht="23" customHeight="1" s="1178">
      <c r="A47" s="998" t="inlineStr">
        <is>
          <t>二、市场机制</t>
        </is>
      </c>
    </row>
    <row r="49">
      <c r="A49" s="993" t="inlineStr">
        <is>
          <t>各市场对各种产品的需求与多种因素有关，符合基本的经济规律。对某公司的需求量依赖于该公司的决策及状况（包括对产品的定价、广告费、促销费用及市场份额等），也依赖于其它公司的决策及状况。同时，需求量也与整个市场的容量、经济发展水平、季节变动等因素有关。</t>
        </is>
      </c>
    </row>
    <row r="51">
      <c r="A51" s="993" t="inlineStr">
        <is>
          <t>价格、广告和促销费的绝对值会影响需求，与其它公司比较的相对值也会影响需求。企业对产品的广告影响该产品在各个市场上的需求，可能有滞后作用。促销费包括营销人员费用等，企业在各市场的促销费影响它在该市场的各种产品的需求。</t>
        </is>
      </c>
    </row>
    <row r="53">
      <c r="A53" s="993" t="inlineStr">
        <is>
          <t>企业的研发费、工人工资会影响产品的等级，等级高的产品可以较高的价格出售。</t>
        </is>
      </c>
    </row>
    <row r="55">
      <c r="A55" s="993" t="inlineStr">
        <is>
          <t>模拟中发布的动态消息是对下期的经济环境、社会变革、自然现象等突发事件的预测，事件是否真正发生以及将造成多大影响都具有随机性，决策者要有风险意识。</t>
        </is>
      </c>
    </row>
    <row r="57">
      <c r="A57" s="994" t="inlineStr">
        <is>
          <t>返回顶部</t>
        </is>
      </c>
    </row>
    <row r="59" ht="23" customHeight="1" s="1178">
      <c r="A59" s="998" t="inlineStr">
        <is>
          <t>三、产品分销</t>
        </is>
      </c>
    </row>
    <row r="61">
      <c r="A61" s="993" t="inlineStr">
        <is>
          <t>本期产品的95.0%和在工厂的全部库存可以运往各市场，市场之间不转运。</t>
        </is>
      </c>
    </row>
    <row r="63">
      <c r="A63" s="993" t="inlineStr">
        <is>
          <t>产品运输固定费用（元）</t>
        </is>
      </c>
    </row>
    <row r="64" ht="15" customHeight="1" s="1178"/>
    <row r="65">
      <c r="A65" s="1006" t="n"/>
      <c r="B65" s="1006" t="inlineStr">
        <is>
          <t>产品A</t>
        </is>
      </c>
      <c r="F65" s="1006" t="inlineStr">
        <is>
          <t>产品B</t>
        </is>
      </c>
    </row>
    <row r="66">
      <c r="A66" s="1000" t="inlineStr">
        <is>
          <t>公司</t>
        </is>
      </c>
      <c r="B66" s="1000" t="inlineStr">
        <is>
          <t>市场1</t>
        </is>
      </c>
      <c r="C66" s="1000" t="inlineStr">
        <is>
          <t>市场2</t>
        </is>
      </c>
      <c r="D66" s="1000" t="inlineStr">
        <is>
          <t>市场3</t>
        </is>
      </c>
      <c r="E66" s="1000" t="inlineStr">
        <is>
          <t>市场4</t>
        </is>
      </c>
      <c r="F66" s="1000" t="inlineStr">
        <is>
          <t>市场1</t>
        </is>
      </c>
      <c r="G66" s="1000" t="inlineStr">
        <is>
          <t>市场2</t>
        </is>
      </c>
      <c r="H66" s="1000" t="inlineStr">
        <is>
          <t>市场3</t>
        </is>
      </c>
      <c r="I66" s="1000" t="inlineStr">
        <is>
          <t>市场4</t>
        </is>
      </c>
    </row>
    <row r="67">
      <c r="A67" s="1000" t="inlineStr">
        <is>
          <t>小果冻</t>
        </is>
      </c>
      <c r="B67" s="1001" t="n">
        <v>1600</v>
      </c>
      <c r="C67" s="1001" t="n">
        <v>1000</v>
      </c>
      <c r="D67" s="1001" t="n">
        <v>3800</v>
      </c>
      <c r="E67" s="1001" t="n">
        <v>3800</v>
      </c>
      <c r="F67" s="1001" t="n">
        <v>9000</v>
      </c>
      <c r="G67" s="1001" t="n">
        <v>7000</v>
      </c>
      <c r="H67" s="1001" t="n">
        <v>11000</v>
      </c>
      <c r="I67" s="1001" t="n">
        <v>11000</v>
      </c>
    </row>
    <row r="68">
      <c r="A68" s="1000" t="inlineStr">
        <is>
          <t>如梦</t>
        </is>
      </c>
      <c r="B68" s="1001" t="n">
        <v>1568</v>
      </c>
      <c r="C68" s="1001" t="n">
        <v>1032</v>
      </c>
      <c r="D68" s="1001" t="n">
        <v>3800</v>
      </c>
      <c r="E68" s="1001" t="n">
        <v>3800</v>
      </c>
      <c r="F68" s="1001" t="n">
        <v>8895</v>
      </c>
      <c r="G68" s="1001" t="n">
        <v>7105</v>
      </c>
      <c r="H68" s="1001" t="n">
        <v>11000</v>
      </c>
      <c r="I68" s="1001" t="n">
        <v>11000</v>
      </c>
    </row>
    <row r="69" ht="25" customHeight="1" s="1178">
      <c r="A69" s="1000" t="inlineStr">
        <is>
          <t>哈哈哈哈哈</t>
        </is>
      </c>
      <c r="B69" s="1001" t="n">
        <v>1537</v>
      </c>
      <c r="C69" s="1001" t="n">
        <v>1063</v>
      </c>
      <c r="D69" s="1001" t="n">
        <v>3800</v>
      </c>
      <c r="E69" s="1001" t="n">
        <v>3800</v>
      </c>
      <c r="F69" s="1001" t="n">
        <v>8789</v>
      </c>
      <c r="G69" s="1001" t="n">
        <v>7211</v>
      </c>
      <c r="H69" s="1001" t="n">
        <v>11000</v>
      </c>
      <c r="I69" s="1001" t="n">
        <v>11000</v>
      </c>
    </row>
    <row r="70">
      <c r="A70" s="1000" t="inlineStr">
        <is>
          <t>sleep</t>
        </is>
      </c>
      <c r="B70" s="1001" t="n">
        <v>1505</v>
      </c>
      <c r="C70" s="1001" t="n">
        <v>1095</v>
      </c>
      <c r="D70" s="1001" t="n">
        <v>3800</v>
      </c>
      <c r="E70" s="1001" t="n">
        <v>3800</v>
      </c>
      <c r="F70" s="1001" t="n">
        <v>8684</v>
      </c>
      <c r="G70" s="1001" t="n">
        <v>7316</v>
      </c>
      <c r="H70" s="1001" t="n">
        <v>11000</v>
      </c>
      <c r="I70" s="1001" t="n">
        <v>11000</v>
      </c>
    </row>
    <row r="71">
      <c r="A71" s="1000" t="inlineStr">
        <is>
          <t>棋子</t>
        </is>
      </c>
      <c r="B71" s="1001" t="n">
        <v>1474</v>
      </c>
      <c r="C71" s="1001" t="n">
        <v>1126</v>
      </c>
      <c r="D71" s="1001" t="n">
        <v>3800</v>
      </c>
      <c r="E71" s="1001" t="n">
        <v>3800</v>
      </c>
      <c r="F71" s="1001" t="n">
        <v>8579</v>
      </c>
      <c r="G71" s="1001" t="n">
        <v>7421</v>
      </c>
      <c r="H71" s="1001" t="n">
        <v>11000</v>
      </c>
      <c r="I71" s="1001" t="n">
        <v>11000</v>
      </c>
    </row>
    <row r="72">
      <c r="A72" s="1000" t="inlineStr">
        <is>
          <t>按时长大</t>
        </is>
      </c>
      <c r="B72" s="1001" t="n">
        <v>1442</v>
      </c>
      <c r="C72" s="1001" t="n">
        <v>1158</v>
      </c>
      <c r="D72" s="1001" t="n">
        <v>3800</v>
      </c>
      <c r="E72" s="1001" t="n">
        <v>3800</v>
      </c>
      <c r="F72" s="1001" t="n">
        <v>8474</v>
      </c>
      <c r="G72" s="1001" t="n">
        <v>7526</v>
      </c>
      <c r="H72" s="1001" t="n">
        <v>11000</v>
      </c>
      <c r="I72" s="1001" t="n">
        <v>11000</v>
      </c>
    </row>
    <row r="73">
      <c r="A73" s="1000" t="inlineStr">
        <is>
          <t>刺客猫猫</t>
        </is>
      </c>
      <c r="B73" s="1001" t="n">
        <v>1411</v>
      </c>
      <c r="C73" s="1001" t="n">
        <v>1189</v>
      </c>
      <c r="D73" s="1001" t="n">
        <v>3800</v>
      </c>
      <c r="E73" s="1001" t="n">
        <v>3800</v>
      </c>
      <c r="F73" s="1001" t="n">
        <v>8368</v>
      </c>
      <c r="G73" s="1001" t="n">
        <v>7632</v>
      </c>
      <c r="H73" s="1001" t="n">
        <v>11000</v>
      </c>
      <c r="I73" s="1001" t="n">
        <v>11000</v>
      </c>
    </row>
    <row r="74">
      <c r="A74" s="1000" t="inlineStr">
        <is>
          <t>小yu泡泡</t>
        </is>
      </c>
      <c r="B74" s="1001" t="n">
        <v>1379</v>
      </c>
      <c r="C74" s="1001" t="n">
        <v>1221</v>
      </c>
      <c r="D74" s="1001" t="n">
        <v>3800</v>
      </c>
      <c r="E74" s="1001" t="n">
        <v>3800</v>
      </c>
      <c r="F74" s="1001" t="n">
        <v>8263</v>
      </c>
      <c r="G74" s="1001" t="n">
        <v>7737</v>
      </c>
      <c r="H74" s="1001" t="n">
        <v>11000</v>
      </c>
      <c r="I74" s="1001" t="n">
        <v>11000</v>
      </c>
    </row>
    <row r="75">
      <c r="A75" s="1000" t="inlineStr">
        <is>
          <t>誩</t>
        </is>
      </c>
      <c r="B75" s="1001" t="n">
        <v>1347</v>
      </c>
      <c r="C75" s="1001" t="n">
        <v>1253</v>
      </c>
      <c r="D75" s="1001" t="n">
        <v>3800</v>
      </c>
      <c r="E75" s="1001" t="n">
        <v>3800</v>
      </c>
      <c r="F75" s="1001" t="n">
        <v>8158</v>
      </c>
      <c r="G75" s="1001" t="n">
        <v>7842</v>
      </c>
      <c r="H75" s="1001" t="n">
        <v>11000</v>
      </c>
      <c r="I75" s="1001" t="n">
        <v>11000</v>
      </c>
    </row>
    <row r="76">
      <c r="A76" s="1000" t="inlineStr">
        <is>
          <t>辞</t>
        </is>
      </c>
      <c r="B76" s="1001" t="n">
        <v>1316</v>
      </c>
      <c r="C76" s="1001" t="n">
        <v>1284</v>
      </c>
      <c r="D76" s="1001" t="n">
        <v>3800</v>
      </c>
      <c r="E76" s="1001" t="n">
        <v>3800</v>
      </c>
      <c r="F76" s="1001" t="n">
        <v>8053</v>
      </c>
      <c r="G76" s="1001" t="n">
        <v>7947</v>
      </c>
      <c r="H76" s="1001" t="n">
        <v>11000</v>
      </c>
      <c r="I76" s="1001" t="n">
        <v>11000</v>
      </c>
    </row>
    <row r="77" ht="25" customHeight="1" s="1178">
      <c r="A77" s="1000" t="inlineStr">
        <is>
          <t>藤原拓High</t>
        </is>
      </c>
      <c r="B77" s="1001" t="n">
        <v>1284</v>
      </c>
      <c r="C77" s="1001" t="n">
        <v>1316</v>
      </c>
      <c r="D77" s="1001" t="n">
        <v>3800</v>
      </c>
      <c r="E77" s="1001" t="n">
        <v>3800</v>
      </c>
      <c r="F77" s="1001" t="n">
        <v>7947</v>
      </c>
      <c r="G77" s="1001" t="n">
        <v>8053</v>
      </c>
      <c r="H77" s="1001" t="n">
        <v>11000</v>
      </c>
      <c r="I77" s="1001" t="n">
        <v>11000</v>
      </c>
    </row>
    <row r="78">
      <c r="A78" s="1000" t="inlineStr">
        <is>
          <t>Zi</t>
        </is>
      </c>
      <c r="B78" s="1001" t="n">
        <v>1253</v>
      </c>
      <c r="C78" s="1001" t="n">
        <v>1347</v>
      </c>
      <c r="D78" s="1001" t="n">
        <v>3800</v>
      </c>
      <c r="E78" s="1001" t="n">
        <v>3800</v>
      </c>
      <c r="F78" s="1001" t="n">
        <v>7842</v>
      </c>
      <c r="G78" s="1001" t="n">
        <v>8158</v>
      </c>
      <c r="H78" s="1001" t="n">
        <v>11000</v>
      </c>
      <c r="I78" s="1001" t="n">
        <v>11000</v>
      </c>
    </row>
    <row r="79">
      <c r="A79" s="1000" t="n">
        <v>678</v>
      </c>
      <c r="B79" s="1001" t="n">
        <v>1221</v>
      </c>
      <c r="C79" s="1001" t="n">
        <v>1379</v>
      </c>
      <c r="D79" s="1001" t="n">
        <v>3800</v>
      </c>
      <c r="E79" s="1001" t="n">
        <v>3800</v>
      </c>
      <c r="F79" s="1001" t="n">
        <v>7737</v>
      </c>
      <c r="G79" s="1001" t="n">
        <v>8263</v>
      </c>
      <c r="H79" s="1001" t="n">
        <v>11000</v>
      </c>
      <c r="I79" s="1001" t="n">
        <v>11000</v>
      </c>
    </row>
    <row r="80">
      <c r="A80" s="1000" t="inlineStr">
        <is>
          <t>lumen</t>
        </is>
      </c>
      <c r="B80" s="1001" t="n">
        <v>1189</v>
      </c>
      <c r="C80" s="1001" t="n">
        <v>1411</v>
      </c>
      <c r="D80" s="1001" t="n">
        <v>3800</v>
      </c>
      <c r="E80" s="1001" t="n">
        <v>3800</v>
      </c>
      <c r="F80" s="1001" t="n">
        <v>7632</v>
      </c>
      <c r="G80" s="1001" t="n">
        <v>8368</v>
      </c>
      <c r="H80" s="1001" t="n">
        <v>11000</v>
      </c>
      <c r="I80" s="1001" t="n">
        <v>11000</v>
      </c>
    </row>
    <row r="81">
      <c r="A81" s="1000" t="inlineStr">
        <is>
          <t>南柯一梦</t>
        </is>
      </c>
      <c r="B81" s="1001" t="n">
        <v>1158</v>
      </c>
      <c r="C81" s="1001" t="n">
        <v>1442</v>
      </c>
      <c r="D81" s="1001" t="n">
        <v>3800</v>
      </c>
      <c r="E81" s="1001" t="n">
        <v>3800</v>
      </c>
      <c r="F81" s="1001" t="n">
        <v>7526</v>
      </c>
      <c r="G81" s="1001" t="n">
        <v>8474</v>
      </c>
      <c r="H81" s="1001" t="n">
        <v>11000</v>
      </c>
      <c r="I81" s="1001" t="n">
        <v>11000</v>
      </c>
    </row>
    <row r="82">
      <c r="A82" s="1000" t="inlineStr">
        <is>
          <t>晨旭</t>
        </is>
      </c>
      <c r="B82" s="1001" t="n">
        <v>1126</v>
      </c>
      <c r="C82" s="1001" t="n">
        <v>1474</v>
      </c>
      <c r="D82" s="1001" t="n">
        <v>3800</v>
      </c>
      <c r="E82" s="1001" t="n">
        <v>3800</v>
      </c>
      <c r="F82" s="1001" t="n">
        <v>7421</v>
      </c>
      <c r="G82" s="1001" t="n">
        <v>8579</v>
      </c>
      <c r="H82" s="1001" t="n">
        <v>11000</v>
      </c>
      <c r="I82" s="1001" t="n">
        <v>11000</v>
      </c>
    </row>
    <row r="83">
      <c r="A83" s="1000" t="inlineStr">
        <is>
          <t>淮叶</t>
        </is>
      </c>
      <c r="B83" s="1001" t="n">
        <v>1095</v>
      </c>
      <c r="C83" s="1001" t="n">
        <v>1505</v>
      </c>
      <c r="D83" s="1001" t="n">
        <v>3800</v>
      </c>
      <c r="E83" s="1001" t="n">
        <v>3800</v>
      </c>
      <c r="F83" s="1001" t="n">
        <v>7316</v>
      </c>
      <c r="G83" s="1001" t="n">
        <v>8684</v>
      </c>
      <c r="H83" s="1001" t="n">
        <v>11000</v>
      </c>
      <c r="I83" s="1001" t="n">
        <v>11000</v>
      </c>
    </row>
    <row r="84">
      <c r="A84" s="1000" t="inlineStr">
        <is>
          <t>白马弄堂</t>
        </is>
      </c>
      <c r="B84" s="1001" t="n">
        <v>1063</v>
      </c>
      <c r="C84" s="1001" t="n">
        <v>1537</v>
      </c>
      <c r="D84" s="1001" t="n">
        <v>3800</v>
      </c>
      <c r="E84" s="1001" t="n">
        <v>3800</v>
      </c>
      <c r="F84" s="1001" t="n">
        <v>7211</v>
      </c>
      <c r="G84" s="1001" t="n">
        <v>8789</v>
      </c>
      <c r="H84" s="1001" t="n">
        <v>11000</v>
      </c>
      <c r="I84" s="1001" t="n">
        <v>11000</v>
      </c>
    </row>
    <row r="85" ht="25" customHeight="1" s="1178">
      <c r="A85" s="1000" t="inlineStr">
        <is>
          <t>爱宠大联盟</t>
        </is>
      </c>
      <c r="B85" s="1001" t="n">
        <v>1032</v>
      </c>
      <c r="C85" s="1001" t="n">
        <v>1568</v>
      </c>
      <c r="D85" s="1001" t="n">
        <v>3800</v>
      </c>
      <c r="E85" s="1001" t="n">
        <v>3800</v>
      </c>
      <c r="F85" s="1001" t="n">
        <v>7105</v>
      </c>
      <c r="G85" s="1001" t="n">
        <v>8895</v>
      </c>
      <c r="H85" s="1001" t="n">
        <v>11000</v>
      </c>
      <c r="I85" s="1001" t="n">
        <v>11000</v>
      </c>
    </row>
    <row r="86" ht="25" customHeight="1" s="1178">
      <c r="A86" s="1000" t="inlineStr">
        <is>
          <t>哈哈哈哈哈</t>
        </is>
      </c>
      <c r="B86" s="1001" t="n">
        <v>1000</v>
      </c>
      <c r="C86" s="1001" t="n">
        <v>1600</v>
      </c>
      <c r="D86" s="1001" t="n">
        <v>3800</v>
      </c>
      <c r="E86" s="1001" t="n">
        <v>3800</v>
      </c>
      <c r="F86" s="1001" t="n">
        <v>7000</v>
      </c>
      <c r="G86" s="1001" t="n">
        <v>9000</v>
      </c>
      <c r="H86" s="1001" t="n">
        <v>11000</v>
      </c>
      <c r="I86" s="1001" t="n">
        <v>11000</v>
      </c>
    </row>
    <row r="87" ht="15" customHeight="1" s="1178"/>
    <row r="88">
      <c r="A88" s="993" t="inlineStr">
        <is>
          <t>产品运输固定费用（元）</t>
        </is>
      </c>
    </row>
    <row r="90">
      <c r="A90" s="1006" t="n"/>
      <c r="B90" s="1006" t="inlineStr">
        <is>
          <t>产品C</t>
        </is>
      </c>
      <c r="F90" s="1006" t="inlineStr">
        <is>
          <t>产品D</t>
        </is>
      </c>
    </row>
    <row r="91">
      <c r="A91" s="1000" t="inlineStr">
        <is>
          <t>公司</t>
        </is>
      </c>
      <c r="B91" s="1000" t="inlineStr">
        <is>
          <t>市场1</t>
        </is>
      </c>
      <c r="C91" s="1000" t="inlineStr">
        <is>
          <t>市场2</t>
        </is>
      </c>
      <c r="D91" s="1000" t="inlineStr">
        <is>
          <t>市场3</t>
        </is>
      </c>
      <c r="E91" s="1000" t="inlineStr">
        <is>
          <t>市场4</t>
        </is>
      </c>
      <c r="F91" s="1000" t="inlineStr">
        <is>
          <t>市场1</t>
        </is>
      </c>
      <c r="G91" s="1000" t="inlineStr">
        <is>
          <t>市场2</t>
        </is>
      </c>
      <c r="H91" s="1000" t="inlineStr">
        <is>
          <t>市场3</t>
        </is>
      </c>
      <c r="I91" s="1000" t="inlineStr">
        <is>
          <t>市场4</t>
        </is>
      </c>
    </row>
    <row r="92">
      <c r="A92" s="1000" t="inlineStr">
        <is>
          <t>小果冻</t>
        </is>
      </c>
      <c r="B92" s="1001" t="n">
        <v>10000</v>
      </c>
      <c r="C92" s="1001" t="n">
        <v>8000</v>
      </c>
      <c r="D92" s="1001" t="n">
        <v>14000</v>
      </c>
      <c r="E92" s="1001" t="n">
        <v>14000</v>
      </c>
      <c r="F92" s="1001" t="n">
        <v>12000</v>
      </c>
      <c r="G92" s="1001" t="n">
        <v>11000</v>
      </c>
      <c r="H92" s="1001" t="n">
        <v>18000</v>
      </c>
      <c r="I92" s="1001" t="n">
        <v>18000</v>
      </c>
    </row>
    <row r="93">
      <c r="A93" s="1000" t="inlineStr">
        <is>
          <t>如梦</t>
        </is>
      </c>
      <c r="B93" s="1001" t="n">
        <v>9895</v>
      </c>
      <c r="C93" s="1001" t="n">
        <v>8105</v>
      </c>
      <c r="D93" s="1001" t="n">
        <v>14000</v>
      </c>
      <c r="E93" s="1001" t="n">
        <v>14000</v>
      </c>
      <c r="F93" s="1001" t="n">
        <v>11947</v>
      </c>
      <c r="G93" s="1001" t="n">
        <v>11053</v>
      </c>
      <c r="H93" s="1001" t="n">
        <v>18000</v>
      </c>
      <c r="I93" s="1001" t="n">
        <v>18000</v>
      </c>
    </row>
    <row r="94" ht="25" customHeight="1" s="1178">
      <c r="A94" s="1000" t="inlineStr">
        <is>
          <t>哈哈哈哈哈</t>
        </is>
      </c>
      <c r="B94" s="1001" t="n">
        <v>9789</v>
      </c>
      <c r="C94" s="1001" t="n">
        <v>8211</v>
      </c>
      <c r="D94" s="1001" t="n">
        <v>14000</v>
      </c>
      <c r="E94" s="1001" t="n">
        <v>14000</v>
      </c>
      <c r="F94" s="1001" t="n">
        <v>11895</v>
      </c>
      <c r="G94" s="1001" t="n">
        <v>11105</v>
      </c>
      <c r="H94" s="1001" t="n">
        <v>18000</v>
      </c>
      <c r="I94" s="1001" t="n">
        <v>18000</v>
      </c>
    </row>
    <row r="95">
      <c r="A95" s="1000" t="inlineStr">
        <is>
          <t>sleep</t>
        </is>
      </c>
      <c r="B95" s="1001" t="n">
        <v>9684</v>
      </c>
      <c r="C95" s="1001" t="n">
        <v>8316</v>
      </c>
      <c r="D95" s="1001" t="n">
        <v>14000</v>
      </c>
      <c r="E95" s="1001" t="n">
        <v>14000</v>
      </c>
      <c r="F95" s="1001" t="n">
        <v>11842</v>
      </c>
      <c r="G95" s="1001" t="n">
        <v>11158</v>
      </c>
      <c r="H95" s="1001" t="n">
        <v>18000</v>
      </c>
      <c r="I95" s="1001" t="n">
        <v>18000</v>
      </c>
    </row>
    <row r="96">
      <c r="A96" s="1000" t="inlineStr">
        <is>
          <t>棋子</t>
        </is>
      </c>
      <c r="B96" s="1001" t="n">
        <v>9579</v>
      </c>
      <c r="C96" s="1001" t="n">
        <v>8421</v>
      </c>
      <c r="D96" s="1001" t="n">
        <v>14000</v>
      </c>
      <c r="E96" s="1001" t="n">
        <v>14000</v>
      </c>
      <c r="F96" s="1001" t="n">
        <v>11789</v>
      </c>
      <c r="G96" s="1001" t="n">
        <v>11211</v>
      </c>
      <c r="H96" s="1001" t="n">
        <v>18000</v>
      </c>
      <c r="I96" s="1001" t="n">
        <v>18000</v>
      </c>
    </row>
    <row r="97">
      <c r="A97" s="1000" t="inlineStr">
        <is>
          <t>按时长大</t>
        </is>
      </c>
      <c r="B97" s="1001" t="n">
        <v>9474</v>
      </c>
      <c r="C97" s="1001" t="n">
        <v>8526</v>
      </c>
      <c r="D97" s="1001" t="n">
        <v>14000</v>
      </c>
      <c r="E97" s="1001" t="n">
        <v>14000</v>
      </c>
      <c r="F97" s="1001" t="n">
        <v>11737</v>
      </c>
      <c r="G97" s="1001" t="n">
        <v>11263</v>
      </c>
      <c r="H97" s="1001" t="n">
        <v>18000</v>
      </c>
      <c r="I97" s="1001" t="n">
        <v>18000</v>
      </c>
    </row>
    <row r="98">
      <c r="A98" s="1000" t="inlineStr">
        <is>
          <t>刺客猫猫</t>
        </is>
      </c>
      <c r="B98" s="1001" t="n">
        <v>9368</v>
      </c>
      <c r="C98" s="1001" t="n">
        <v>8632</v>
      </c>
      <c r="D98" s="1001" t="n">
        <v>14000</v>
      </c>
      <c r="E98" s="1001" t="n">
        <v>14000</v>
      </c>
      <c r="F98" s="1001" t="n">
        <v>11684</v>
      </c>
      <c r="G98" s="1001" t="n">
        <v>11316</v>
      </c>
      <c r="H98" s="1001" t="n">
        <v>18000</v>
      </c>
      <c r="I98" s="1001" t="n">
        <v>18000</v>
      </c>
    </row>
    <row r="99">
      <c r="A99" s="1000" t="inlineStr">
        <is>
          <t>小yu泡泡</t>
        </is>
      </c>
      <c r="B99" s="1001" t="n">
        <v>9263</v>
      </c>
      <c r="C99" s="1001" t="n">
        <v>8737</v>
      </c>
      <c r="D99" s="1001" t="n">
        <v>14000</v>
      </c>
      <c r="E99" s="1001" t="n">
        <v>14000</v>
      </c>
      <c r="F99" s="1001" t="n">
        <v>11632</v>
      </c>
      <c r="G99" s="1001" t="n">
        <v>11368</v>
      </c>
      <c r="H99" s="1001" t="n">
        <v>18000</v>
      </c>
      <c r="I99" s="1001" t="n">
        <v>18000</v>
      </c>
    </row>
    <row r="100">
      <c r="A100" s="1000" t="inlineStr">
        <is>
          <t>誩</t>
        </is>
      </c>
      <c r="B100" s="1001" t="n">
        <v>9158</v>
      </c>
      <c r="C100" s="1001" t="n">
        <v>8842</v>
      </c>
      <c r="D100" s="1001" t="n">
        <v>14000</v>
      </c>
      <c r="E100" s="1001" t="n">
        <v>14000</v>
      </c>
      <c r="F100" s="1001" t="n">
        <v>11579</v>
      </c>
      <c r="G100" s="1001" t="n">
        <v>11421</v>
      </c>
      <c r="H100" s="1001" t="n">
        <v>18000</v>
      </c>
      <c r="I100" s="1001" t="n">
        <v>18000</v>
      </c>
    </row>
    <row r="101">
      <c r="A101" s="1000" t="inlineStr">
        <is>
          <t>辞</t>
        </is>
      </c>
      <c r="B101" s="1001" t="n">
        <v>9053</v>
      </c>
      <c r="C101" s="1001" t="n">
        <v>8947</v>
      </c>
      <c r="D101" s="1001" t="n">
        <v>14000</v>
      </c>
      <c r="E101" s="1001" t="n">
        <v>14000</v>
      </c>
      <c r="F101" s="1001" t="n">
        <v>11526</v>
      </c>
      <c r="G101" s="1001" t="n">
        <v>11474</v>
      </c>
      <c r="H101" s="1001" t="n">
        <v>18000</v>
      </c>
      <c r="I101" s="1001" t="n">
        <v>18000</v>
      </c>
    </row>
    <row r="102" ht="25" customHeight="1" s="1178">
      <c r="A102" s="1000" t="inlineStr">
        <is>
          <t>藤原拓High</t>
        </is>
      </c>
      <c r="B102" s="1001" t="n">
        <v>8947</v>
      </c>
      <c r="C102" s="1001" t="n">
        <v>9053</v>
      </c>
      <c r="D102" s="1001" t="n">
        <v>14000</v>
      </c>
      <c r="E102" s="1001" t="n">
        <v>14000</v>
      </c>
      <c r="F102" s="1001" t="n">
        <v>11474</v>
      </c>
      <c r="G102" s="1001" t="n">
        <v>11526</v>
      </c>
      <c r="H102" s="1001" t="n">
        <v>18000</v>
      </c>
      <c r="I102" s="1001" t="n">
        <v>18000</v>
      </c>
    </row>
    <row r="103">
      <c r="A103" s="1000" t="inlineStr">
        <is>
          <t>Zi</t>
        </is>
      </c>
      <c r="B103" s="1001" t="n">
        <v>8842</v>
      </c>
      <c r="C103" s="1001" t="n">
        <v>9158</v>
      </c>
      <c r="D103" s="1001" t="n">
        <v>14000</v>
      </c>
      <c r="E103" s="1001" t="n">
        <v>14000</v>
      </c>
      <c r="F103" s="1001" t="n">
        <v>11421</v>
      </c>
      <c r="G103" s="1001" t="n">
        <v>11579</v>
      </c>
      <c r="H103" s="1001" t="n">
        <v>18000</v>
      </c>
      <c r="I103" s="1001" t="n">
        <v>18000</v>
      </c>
    </row>
    <row r="104">
      <c r="A104" s="1000" t="n">
        <v>678</v>
      </c>
      <c r="B104" s="1001" t="n">
        <v>8737</v>
      </c>
      <c r="C104" s="1001" t="n">
        <v>9263</v>
      </c>
      <c r="D104" s="1001" t="n">
        <v>14000</v>
      </c>
      <c r="E104" s="1001" t="n">
        <v>14000</v>
      </c>
      <c r="F104" s="1001" t="n">
        <v>11368</v>
      </c>
      <c r="G104" s="1001" t="n">
        <v>11632</v>
      </c>
      <c r="H104" s="1001" t="n">
        <v>18000</v>
      </c>
      <c r="I104" s="1001" t="n">
        <v>18000</v>
      </c>
    </row>
    <row r="105">
      <c r="A105" s="1000" t="inlineStr">
        <is>
          <t>lumen</t>
        </is>
      </c>
      <c r="B105" s="1001" t="n">
        <v>8632</v>
      </c>
      <c r="C105" s="1001" t="n">
        <v>9368</v>
      </c>
      <c r="D105" s="1001" t="n">
        <v>14000</v>
      </c>
      <c r="E105" s="1001" t="n">
        <v>14000</v>
      </c>
      <c r="F105" s="1001" t="n">
        <v>11316</v>
      </c>
      <c r="G105" s="1001" t="n">
        <v>11684</v>
      </c>
      <c r="H105" s="1001" t="n">
        <v>18000</v>
      </c>
      <c r="I105" s="1001" t="n">
        <v>18000</v>
      </c>
    </row>
    <row r="106">
      <c r="A106" s="1000" t="inlineStr">
        <is>
          <t>南柯一梦</t>
        </is>
      </c>
      <c r="B106" s="1001" t="n">
        <v>8526</v>
      </c>
      <c r="C106" s="1001" t="n">
        <v>9474</v>
      </c>
      <c r="D106" s="1001" t="n">
        <v>14000</v>
      </c>
      <c r="E106" s="1001" t="n">
        <v>14000</v>
      </c>
      <c r="F106" s="1001" t="n">
        <v>11263</v>
      </c>
      <c r="G106" s="1001" t="n">
        <v>11737</v>
      </c>
      <c r="H106" s="1001" t="n">
        <v>18000</v>
      </c>
      <c r="I106" s="1001" t="n">
        <v>18000</v>
      </c>
    </row>
    <row r="107">
      <c r="A107" s="1000" t="inlineStr">
        <is>
          <t>晨旭</t>
        </is>
      </c>
      <c r="B107" s="1001" t="n">
        <v>8421</v>
      </c>
      <c r="C107" s="1001" t="n">
        <v>9579</v>
      </c>
      <c r="D107" s="1001" t="n">
        <v>14000</v>
      </c>
      <c r="E107" s="1001" t="n">
        <v>14000</v>
      </c>
      <c r="F107" s="1001" t="n">
        <v>11211</v>
      </c>
      <c r="G107" s="1001" t="n">
        <v>11789</v>
      </c>
      <c r="H107" s="1001" t="n">
        <v>18000</v>
      </c>
      <c r="I107" s="1001" t="n">
        <v>18000</v>
      </c>
    </row>
    <row r="108">
      <c r="A108" s="1000" t="inlineStr">
        <is>
          <t>淮叶</t>
        </is>
      </c>
      <c r="B108" s="1001" t="n">
        <v>8316</v>
      </c>
      <c r="C108" s="1001" t="n">
        <v>9684</v>
      </c>
      <c r="D108" s="1001" t="n">
        <v>14000</v>
      </c>
      <c r="E108" s="1001" t="n">
        <v>14000</v>
      </c>
      <c r="F108" s="1001" t="n">
        <v>11158</v>
      </c>
      <c r="G108" s="1001" t="n">
        <v>11842</v>
      </c>
      <c r="H108" s="1001" t="n">
        <v>18000</v>
      </c>
      <c r="I108" s="1001" t="n">
        <v>18000</v>
      </c>
    </row>
    <row r="109">
      <c r="A109" s="1000" t="inlineStr">
        <is>
          <t>白马弄堂</t>
        </is>
      </c>
      <c r="B109" s="1001" t="n">
        <v>8211</v>
      </c>
      <c r="C109" s="1001" t="n">
        <v>9789</v>
      </c>
      <c r="D109" s="1001" t="n">
        <v>14000</v>
      </c>
      <c r="E109" s="1001" t="n">
        <v>14000</v>
      </c>
      <c r="F109" s="1001" t="n">
        <v>11105</v>
      </c>
      <c r="G109" s="1001" t="n">
        <v>11895</v>
      </c>
      <c r="H109" s="1001" t="n">
        <v>18000</v>
      </c>
      <c r="I109" s="1001" t="n">
        <v>18000</v>
      </c>
    </row>
    <row r="110" ht="15" customHeight="1" s="1178">
      <c r="A110" s="1000" t="inlineStr">
        <is>
          <t>爱宠大联盟</t>
        </is>
      </c>
      <c r="B110" s="1001" t="n">
        <v>8105</v>
      </c>
      <c r="C110" s="1001" t="n">
        <v>9895</v>
      </c>
      <c r="D110" s="1001" t="n">
        <v>14000</v>
      </c>
      <c r="E110" s="1001" t="n">
        <v>14000</v>
      </c>
      <c r="F110" s="1001" t="n">
        <v>11053</v>
      </c>
      <c r="G110" s="1001" t="n">
        <v>11947</v>
      </c>
      <c r="H110" s="1001" t="n">
        <v>18000</v>
      </c>
      <c r="I110" s="1001" t="n">
        <v>18000</v>
      </c>
    </row>
    <row r="111" ht="25" customHeight="1" s="1178">
      <c r="A111" s="1000" t="inlineStr">
        <is>
          <t>哈哈哈哈哈</t>
        </is>
      </c>
      <c r="B111" s="1001" t="n">
        <v>8000</v>
      </c>
      <c r="C111" s="1001" t="n">
        <v>10000</v>
      </c>
      <c r="D111" s="1001" t="n">
        <v>14000</v>
      </c>
      <c r="E111" s="1001" t="n">
        <v>14000</v>
      </c>
      <c r="F111" s="1001" t="n">
        <v>11000</v>
      </c>
      <c r="G111" s="1001" t="n">
        <v>12000</v>
      </c>
      <c r="H111" s="1001" t="n">
        <v>18000</v>
      </c>
      <c r="I111" s="1001" t="n">
        <v>18000</v>
      </c>
    </row>
    <row r="113">
      <c r="A113" s="993" t="inlineStr">
        <is>
          <t>注意：只要有产品运往市场，就要付固定运输费用。</t>
        </is>
      </c>
    </row>
    <row r="115">
      <c r="A115" s="993" t="inlineStr">
        <is>
          <t>产品运输变动费用（元）</t>
        </is>
      </c>
    </row>
    <row r="117">
      <c r="A117" s="1006" t="n"/>
      <c r="B117" s="1006" t="inlineStr">
        <is>
          <t>产品A</t>
        </is>
      </c>
      <c r="F117" s="1006" t="inlineStr">
        <is>
          <t>产品B</t>
        </is>
      </c>
    </row>
    <row r="118">
      <c r="A118" s="1000" t="inlineStr">
        <is>
          <t>公司</t>
        </is>
      </c>
      <c r="B118" s="1000" t="inlineStr">
        <is>
          <t>市场1</t>
        </is>
      </c>
      <c r="C118" s="1000" t="inlineStr">
        <is>
          <t>市场2</t>
        </is>
      </c>
      <c r="D118" s="1000" t="inlineStr">
        <is>
          <t>市场3</t>
        </is>
      </c>
      <c r="E118" s="1000" t="inlineStr">
        <is>
          <t>市场4</t>
        </is>
      </c>
      <c r="F118" s="1000" t="inlineStr">
        <is>
          <t>市场1</t>
        </is>
      </c>
      <c r="G118" s="1000" t="inlineStr">
        <is>
          <t>市场2</t>
        </is>
      </c>
      <c r="H118" s="1000" t="inlineStr">
        <is>
          <t>市场3</t>
        </is>
      </c>
      <c r="I118" s="1000" t="inlineStr">
        <is>
          <t>市场4</t>
        </is>
      </c>
    </row>
    <row r="119">
      <c r="A119" s="1000" t="inlineStr">
        <is>
          <t>小果冻</t>
        </is>
      </c>
      <c r="B119" s="1000" t="n">
        <v>240</v>
      </c>
      <c r="C119" s="1000" t="n">
        <v>160</v>
      </c>
      <c r="D119" s="1000" t="n">
        <v>300</v>
      </c>
      <c r="E119" s="1000" t="n">
        <v>300</v>
      </c>
      <c r="F119" s="1000" t="n">
        <v>390</v>
      </c>
      <c r="G119" s="1000" t="n">
        <v>250</v>
      </c>
      <c r="H119" s="1000" t="n">
        <v>500</v>
      </c>
      <c r="I119" s="1000" t="n">
        <v>500</v>
      </c>
    </row>
    <row r="120">
      <c r="A120" s="1000" t="inlineStr">
        <is>
          <t>如梦</t>
        </is>
      </c>
      <c r="B120" s="1000" t="n">
        <v>236</v>
      </c>
      <c r="C120" s="1000" t="n">
        <v>164</v>
      </c>
      <c r="D120" s="1000" t="n">
        <v>300</v>
      </c>
      <c r="E120" s="1000" t="n">
        <v>300</v>
      </c>
      <c r="F120" s="1000" t="n">
        <v>383</v>
      </c>
      <c r="G120" s="1000" t="n">
        <v>257</v>
      </c>
      <c r="H120" s="1000" t="n">
        <v>500</v>
      </c>
      <c r="I120" s="1000" t="n">
        <v>500</v>
      </c>
    </row>
    <row r="121" ht="25" customHeight="1" s="1178">
      <c r="A121" s="1000" t="inlineStr">
        <is>
          <t>哈哈哈哈哈</t>
        </is>
      </c>
      <c r="B121" s="1000" t="n">
        <v>232</v>
      </c>
      <c r="C121" s="1000" t="n">
        <v>168</v>
      </c>
      <c r="D121" s="1000" t="n">
        <v>300</v>
      </c>
      <c r="E121" s="1000" t="n">
        <v>300</v>
      </c>
      <c r="F121" s="1000" t="n">
        <v>375</v>
      </c>
      <c r="G121" s="1000" t="n">
        <v>265</v>
      </c>
      <c r="H121" s="1000" t="n">
        <v>500</v>
      </c>
      <c r="I121" s="1000" t="n">
        <v>500</v>
      </c>
    </row>
    <row r="122">
      <c r="A122" s="1000" t="inlineStr">
        <is>
          <t>sleep</t>
        </is>
      </c>
      <c r="B122" s="1000" t="n">
        <v>227</v>
      </c>
      <c r="C122" s="1000" t="n">
        <v>173</v>
      </c>
      <c r="D122" s="1000" t="n">
        <v>300</v>
      </c>
      <c r="E122" s="1000" t="n">
        <v>300</v>
      </c>
      <c r="F122" s="1000" t="n">
        <v>368</v>
      </c>
      <c r="G122" s="1000" t="n">
        <v>272</v>
      </c>
      <c r="H122" s="1000" t="n">
        <v>500</v>
      </c>
      <c r="I122" s="1000" t="n">
        <v>500</v>
      </c>
    </row>
    <row r="123">
      <c r="A123" s="1000" t="inlineStr">
        <is>
          <t>棋子</t>
        </is>
      </c>
      <c r="B123" s="1000" t="n">
        <v>223</v>
      </c>
      <c r="C123" s="1000" t="n">
        <v>177</v>
      </c>
      <c r="D123" s="1000" t="n">
        <v>300</v>
      </c>
      <c r="E123" s="1000" t="n">
        <v>300</v>
      </c>
      <c r="F123" s="1000" t="n">
        <v>361</v>
      </c>
      <c r="G123" s="1000" t="n">
        <v>279</v>
      </c>
      <c r="H123" s="1000" t="n">
        <v>500</v>
      </c>
      <c r="I123" s="1000" t="n">
        <v>500</v>
      </c>
    </row>
    <row r="124">
      <c r="A124" s="1000" t="inlineStr">
        <is>
          <t>按时长大</t>
        </is>
      </c>
      <c r="B124" s="1000" t="n">
        <v>219</v>
      </c>
      <c r="C124" s="1000" t="n">
        <v>181</v>
      </c>
      <c r="D124" s="1000" t="n">
        <v>300</v>
      </c>
      <c r="E124" s="1000" t="n">
        <v>300</v>
      </c>
      <c r="F124" s="1000" t="n">
        <v>353</v>
      </c>
      <c r="G124" s="1000" t="n">
        <v>287</v>
      </c>
      <c r="H124" s="1000" t="n">
        <v>500</v>
      </c>
      <c r="I124" s="1000" t="n">
        <v>500</v>
      </c>
    </row>
    <row r="125">
      <c r="A125" s="1000" t="inlineStr">
        <is>
          <t>刺客猫猫</t>
        </is>
      </c>
      <c r="B125" s="1000" t="n">
        <v>215</v>
      </c>
      <c r="C125" s="1000" t="n">
        <v>185</v>
      </c>
      <c r="D125" s="1000" t="n">
        <v>300</v>
      </c>
      <c r="E125" s="1000" t="n">
        <v>300</v>
      </c>
      <c r="F125" s="1000" t="n">
        <v>346</v>
      </c>
      <c r="G125" s="1000" t="n">
        <v>294</v>
      </c>
      <c r="H125" s="1000" t="n">
        <v>500</v>
      </c>
      <c r="I125" s="1000" t="n">
        <v>500</v>
      </c>
    </row>
    <row r="126">
      <c r="A126" s="1000" t="inlineStr">
        <is>
          <t>小yu泡泡</t>
        </is>
      </c>
      <c r="B126" s="1000" t="n">
        <v>211</v>
      </c>
      <c r="C126" s="1000" t="n">
        <v>189</v>
      </c>
      <c r="D126" s="1000" t="n">
        <v>300</v>
      </c>
      <c r="E126" s="1000" t="n">
        <v>300</v>
      </c>
      <c r="F126" s="1000" t="n">
        <v>338</v>
      </c>
      <c r="G126" s="1000" t="n">
        <v>302</v>
      </c>
      <c r="H126" s="1000" t="n">
        <v>500</v>
      </c>
      <c r="I126" s="1000" t="n">
        <v>500</v>
      </c>
    </row>
    <row r="127">
      <c r="A127" s="1000" t="inlineStr">
        <is>
          <t>誩</t>
        </is>
      </c>
      <c r="B127" s="1000" t="n">
        <v>206</v>
      </c>
      <c r="C127" s="1000" t="n">
        <v>194</v>
      </c>
      <c r="D127" s="1000" t="n">
        <v>300</v>
      </c>
      <c r="E127" s="1000" t="n">
        <v>300</v>
      </c>
      <c r="F127" s="1000" t="n">
        <v>331</v>
      </c>
      <c r="G127" s="1000" t="n">
        <v>309</v>
      </c>
      <c r="H127" s="1000" t="n">
        <v>500</v>
      </c>
      <c r="I127" s="1000" t="n">
        <v>500</v>
      </c>
    </row>
    <row r="128">
      <c r="A128" s="1000" t="inlineStr">
        <is>
          <t>辞</t>
        </is>
      </c>
      <c r="B128" s="1000" t="n">
        <v>202</v>
      </c>
      <c r="C128" s="1000" t="n">
        <v>198</v>
      </c>
      <c r="D128" s="1000" t="n">
        <v>300</v>
      </c>
      <c r="E128" s="1000" t="n">
        <v>300</v>
      </c>
      <c r="F128" s="1000" t="n">
        <v>324</v>
      </c>
      <c r="G128" s="1000" t="n">
        <v>316</v>
      </c>
      <c r="H128" s="1000" t="n">
        <v>500</v>
      </c>
      <c r="I128" s="1000" t="n">
        <v>500</v>
      </c>
    </row>
    <row r="129" ht="25" customHeight="1" s="1178">
      <c r="A129" s="1000" t="inlineStr">
        <is>
          <t>藤原拓High</t>
        </is>
      </c>
      <c r="B129" s="1000" t="n">
        <v>198</v>
      </c>
      <c r="C129" s="1000" t="n">
        <v>202</v>
      </c>
      <c r="D129" s="1000" t="n">
        <v>300</v>
      </c>
      <c r="E129" s="1000" t="n">
        <v>300</v>
      </c>
      <c r="F129" s="1000" t="n">
        <v>316</v>
      </c>
      <c r="G129" s="1000" t="n">
        <v>324</v>
      </c>
      <c r="H129" s="1000" t="n">
        <v>500</v>
      </c>
      <c r="I129" s="1000" t="n">
        <v>500</v>
      </c>
    </row>
    <row r="130">
      <c r="A130" s="1000" t="inlineStr">
        <is>
          <t>Zi</t>
        </is>
      </c>
      <c r="B130" s="1000" t="n">
        <v>194</v>
      </c>
      <c r="C130" s="1000" t="n">
        <v>206</v>
      </c>
      <c r="D130" s="1000" t="n">
        <v>300</v>
      </c>
      <c r="E130" s="1000" t="n">
        <v>300</v>
      </c>
      <c r="F130" s="1000" t="n">
        <v>309</v>
      </c>
      <c r="G130" s="1000" t="n">
        <v>331</v>
      </c>
      <c r="H130" s="1000" t="n">
        <v>500</v>
      </c>
      <c r="I130" s="1000" t="n">
        <v>500</v>
      </c>
    </row>
    <row r="131">
      <c r="A131" s="1000" t="n">
        <v>678</v>
      </c>
      <c r="B131" s="1000" t="n">
        <v>189</v>
      </c>
      <c r="C131" s="1000" t="n">
        <v>211</v>
      </c>
      <c r="D131" s="1000" t="n">
        <v>300</v>
      </c>
      <c r="E131" s="1000" t="n">
        <v>300</v>
      </c>
      <c r="F131" s="1000" t="n">
        <v>302</v>
      </c>
      <c r="G131" s="1000" t="n">
        <v>338</v>
      </c>
      <c r="H131" s="1000" t="n">
        <v>500</v>
      </c>
      <c r="I131" s="1000" t="n">
        <v>500</v>
      </c>
    </row>
    <row r="132">
      <c r="A132" s="1000" t="inlineStr">
        <is>
          <t>lumen</t>
        </is>
      </c>
      <c r="B132" s="1000" t="n">
        <v>185</v>
      </c>
      <c r="C132" s="1000" t="n">
        <v>215</v>
      </c>
      <c r="D132" s="1000" t="n">
        <v>300</v>
      </c>
      <c r="E132" s="1000" t="n">
        <v>300</v>
      </c>
      <c r="F132" s="1000" t="n">
        <v>294</v>
      </c>
      <c r="G132" s="1000" t="n">
        <v>346</v>
      </c>
      <c r="H132" s="1000" t="n">
        <v>500</v>
      </c>
      <c r="I132" s="1000" t="n">
        <v>500</v>
      </c>
    </row>
    <row r="133">
      <c r="A133" s="1000" t="inlineStr">
        <is>
          <t>南柯一梦</t>
        </is>
      </c>
      <c r="B133" s="1000" t="n">
        <v>181</v>
      </c>
      <c r="C133" s="1000" t="n">
        <v>219</v>
      </c>
      <c r="D133" s="1000" t="n">
        <v>300</v>
      </c>
      <c r="E133" s="1000" t="n">
        <v>300</v>
      </c>
      <c r="F133" s="1000" t="n">
        <v>287</v>
      </c>
      <c r="G133" s="1000" t="n">
        <v>353</v>
      </c>
      <c r="H133" s="1000" t="n">
        <v>500</v>
      </c>
      <c r="I133" s="1000" t="n">
        <v>500</v>
      </c>
    </row>
    <row r="134">
      <c r="A134" s="1000" t="inlineStr">
        <is>
          <t>晨旭</t>
        </is>
      </c>
      <c r="B134" s="1000" t="n">
        <v>177</v>
      </c>
      <c r="C134" s="1000" t="n">
        <v>223</v>
      </c>
      <c r="D134" s="1000" t="n">
        <v>300</v>
      </c>
      <c r="E134" s="1000" t="n">
        <v>300</v>
      </c>
      <c r="F134" s="1000" t="n">
        <v>279</v>
      </c>
      <c r="G134" s="1000" t="n">
        <v>361</v>
      </c>
      <c r="H134" s="1000" t="n">
        <v>500</v>
      </c>
      <c r="I134" s="1000" t="n">
        <v>500</v>
      </c>
    </row>
    <row r="135">
      <c r="A135" s="1000" t="inlineStr">
        <is>
          <t>淮叶</t>
        </is>
      </c>
      <c r="B135" s="1000" t="n">
        <v>173</v>
      </c>
      <c r="C135" s="1000" t="n">
        <v>227</v>
      </c>
      <c r="D135" s="1000" t="n">
        <v>300</v>
      </c>
      <c r="E135" s="1000" t="n">
        <v>300</v>
      </c>
      <c r="F135" s="1000" t="n">
        <v>272</v>
      </c>
      <c r="G135" s="1000" t="n">
        <v>368</v>
      </c>
      <c r="H135" s="1000" t="n">
        <v>500</v>
      </c>
      <c r="I135" s="1000" t="n">
        <v>500</v>
      </c>
    </row>
    <row r="136">
      <c r="A136" s="1000" t="inlineStr">
        <is>
          <t>白马弄堂</t>
        </is>
      </c>
      <c r="B136" s="1000" t="n">
        <v>168</v>
      </c>
      <c r="C136" s="1000" t="n">
        <v>232</v>
      </c>
      <c r="D136" s="1000" t="n">
        <v>300</v>
      </c>
      <c r="E136" s="1000" t="n">
        <v>300</v>
      </c>
      <c r="F136" s="1000" t="n">
        <v>265</v>
      </c>
      <c r="G136" s="1000" t="n">
        <v>375</v>
      </c>
      <c r="H136" s="1000" t="n">
        <v>500</v>
      </c>
      <c r="I136" s="1000" t="n">
        <v>500</v>
      </c>
    </row>
    <row r="137" ht="25" customHeight="1" s="1178">
      <c r="A137" s="1000" t="inlineStr">
        <is>
          <t>爱宠大联盟</t>
        </is>
      </c>
      <c r="B137" s="1000" t="n">
        <v>164</v>
      </c>
      <c r="C137" s="1000" t="n">
        <v>236</v>
      </c>
      <c r="D137" s="1000" t="n">
        <v>300</v>
      </c>
      <c r="E137" s="1000" t="n">
        <v>300</v>
      </c>
      <c r="F137" s="1000" t="n">
        <v>257</v>
      </c>
      <c r="G137" s="1000" t="n">
        <v>383</v>
      </c>
      <c r="H137" s="1000" t="n">
        <v>500</v>
      </c>
      <c r="I137" s="1000" t="n">
        <v>500</v>
      </c>
    </row>
    <row r="138" ht="25" customHeight="1" s="1178">
      <c r="A138" s="1000" t="inlineStr">
        <is>
          <t>哈哈哈哈哈</t>
        </is>
      </c>
      <c r="B138" s="1000" t="n">
        <v>160</v>
      </c>
      <c r="C138" s="1000" t="n">
        <v>240</v>
      </c>
      <c r="D138" s="1000" t="n">
        <v>300</v>
      </c>
      <c r="E138" s="1000" t="n">
        <v>300</v>
      </c>
      <c r="F138" s="1000" t="n">
        <v>250</v>
      </c>
      <c r="G138" s="1000" t="n">
        <v>390</v>
      </c>
      <c r="H138" s="1000" t="n">
        <v>500</v>
      </c>
      <c r="I138" s="1000" t="n">
        <v>500</v>
      </c>
    </row>
    <row r="140">
      <c r="A140" s="993" t="inlineStr">
        <is>
          <t>产品运输变动费用（元）</t>
        </is>
      </c>
    </row>
    <row r="142">
      <c r="A142" s="1006" t="n"/>
      <c r="B142" s="1006" t="inlineStr">
        <is>
          <t>产品C</t>
        </is>
      </c>
      <c r="F142" s="1006" t="inlineStr">
        <is>
          <t>产品D</t>
        </is>
      </c>
    </row>
    <row r="143">
      <c r="A143" s="1000" t="inlineStr">
        <is>
          <t>公司</t>
        </is>
      </c>
      <c r="B143" s="1000" t="inlineStr">
        <is>
          <t>市场1</t>
        </is>
      </c>
      <c r="C143" s="1000" t="inlineStr">
        <is>
          <t>市场2</t>
        </is>
      </c>
      <c r="D143" s="1000" t="inlineStr">
        <is>
          <t>市场3</t>
        </is>
      </c>
      <c r="E143" s="1000" t="inlineStr">
        <is>
          <t>市场4</t>
        </is>
      </c>
      <c r="F143" s="1000" t="inlineStr">
        <is>
          <t>市场1</t>
        </is>
      </c>
      <c r="G143" s="1000" t="inlineStr">
        <is>
          <t>市场2</t>
        </is>
      </c>
      <c r="H143" s="1000" t="inlineStr">
        <is>
          <t>市场3</t>
        </is>
      </c>
      <c r="I143" s="1000" t="inlineStr">
        <is>
          <t>市场4</t>
        </is>
      </c>
    </row>
    <row r="144">
      <c r="A144" s="1000" t="inlineStr">
        <is>
          <t>小果冻</t>
        </is>
      </c>
      <c r="B144" s="1000" t="n">
        <v>670</v>
      </c>
      <c r="C144" s="1000" t="n">
        <v>430</v>
      </c>
      <c r="D144" s="1000" t="n">
        <v>800</v>
      </c>
      <c r="E144" s="1000" t="n">
        <v>800</v>
      </c>
      <c r="F144" s="1000" t="n">
        <v>830</v>
      </c>
      <c r="G144" s="1000" t="n">
        <v>470</v>
      </c>
      <c r="H144" s="1001" t="n">
        <v>1000</v>
      </c>
      <c r="I144" s="1001" t="n">
        <v>1000</v>
      </c>
    </row>
    <row r="145">
      <c r="A145" s="1000" t="inlineStr">
        <is>
          <t>如梦</t>
        </is>
      </c>
      <c r="B145" s="1000" t="n">
        <v>657</v>
      </c>
      <c r="C145" s="1000" t="n">
        <v>443</v>
      </c>
      <c r="D145" s="1000" t="n">
        <v>800</v>
      </c>
      <c r="E145" s="1000" t="n">
        <v>800</v>
      </c>
      <c r="F145" s="1000" t="n">
        <v>811</v>
      </c>
      <c r="G145" s="1000" t="n">
        <v>489</v>
      </c>
      <c r="H145" s="1001" t="n">
        <v>1000</v>
      </c>
      <c r="I145" s="1001" t="n">
        <v>1000</v>
      </c>
    </row>
    <row r="146" ht="25" customHeight="1" s="1178">
      <c r="A146" s="1000" t="inlineStr">
        <is>
          <t>哈哈哈哈哈</t>
        </is>
      </c>
      <c r="B146" s="1000" t="n">
        <v>645</v>
      </c>
      <c r="C146" s="1000" t="n">
        <v>455</v>
      </c>
      <c r="D146" s="1000" t="n">
        <v>800</v>
      </c>
      <c r="E146" s="1000" t="n">
        <v>800</v>
      </c>
      <c r="F146" s="1000" t="n">
        <v>792</v>
      </c>
      <c r="G146" s="1000" t="n">
        <v>508</v>
      </c>
      <c r="H146" s="1001" t="n">
        <v>1000</v>
      </c>
      <c r="I146" s="1001" t="n">
        <v>1000</v>
      </c>
    </row>
    <row r="147">
      <c r="A147" s="1000" t="inlineStr">
        <is>
          <t>sleep</t>
        </is>
      </c>
      <c r="B147" s="1000" t="n">
        <v>632</v>
      </c>
      <c r="C147" s="1000" t="n">
        <v>468</v>
      </c>
      <c r="D147" s="1000" t="n">
        <v>800</v>
      </c>
      <c r="E147" s="1000" t="n">
        <v>800</v>
      </c>
      <c r="F147" s="1000" t="n">
        <v>773</v>
      </c>
      <c r="G147" s="1000" t="n">
        <v>527</v>
      </c>
      <c r="H147" s="1001" t="n">
        <v>1000</v>
      </c>
      <c r="I147" s="1001" t="n">
        <v>1000</v>
      </c>
    </row>
    <row r="148">
      <c r="A148" s="1000" t="inlineStr">
        <is>
          <t>棋子</t>
        </is>
      </c>
      <c r="B148" s="1000" t="n">
        <v>619</v>
      </c>
      <c r="C148" s="1000" t="n">
        <v>481</v>
      </c>
      <c r="D148" s="1000" t="n">
        <v>800</v>
      </c>
      <c r="E148" s="1000" t="n">
        <v>800</v>
      </c>
      <c r="F148" s="1000" t="n">
        <v>754</v>
      </c>
      <c r="G148" s="1000" t="n">
        <v>546</v>
      </c>
      <c r="H148" s="1001" t="n">
        <v>1000</v>
      </c>
      <c r="I148" s="1001" t="n">
        <v>1000</v>
      </c>
    </row>
    <row r="149">
      <c r="A149" s="1000" t="inlineStr">
        <is>
          <t>按时长大</t>
        </is>
      </c>
      <c r="B149" s="1000" t="n">
        <v>607</v>
      </c>
      <c r="C149" s="1000" t="n">
        <v>493</v>
      </c>
      <c r="D149" s="1000" t="n">
        <v>800</v>
      </c>
      <c r="E149" s="1000" t="n">
        <v>800</v>
      </c>
      <c r="F149" s="1000" t="n">
        <v>735</v>
      </c>
      <c r="G149" s="1000" t="n">
        <v>565</v>
      </c>
      <c r="H149" s="1001" t="n">
        <v>1000</v>
      </c>
      <c r="I149" s="1001" t="n">
        <v>1000</v>
      </c>
    </row>
    <row r="150">
      <c r="A150" s="1000" t="inlineStr">
        <is>
          <t>刺客猫猫</t>
        </is>
      </c>
      <c r="B150" s="1000" t="n">
        <v>594</v>
      </c>
      <c r="C150" s="1000" t="n">
        <v>506</v>
      </c>
      <c r="D150" s="1000" t="n">
        <v>800</v>
      </c>
      <c r="E150" s="1000" t="n">
        <v>800</v>
      </c>
      <c r="F150" s="1000" t="n">
        <v>716</v>
      </c>
      <c r="G150" s="1000" t="n">
        <v>584</v>
      </c>
      <c r="H150" s="1001" t="n">
        <v>1000</v>
      </c>
      <c r="I150" s="1001" t="n">
        <v>1000</v>
      </c>
    </row>
    <row r="151">
      <c r="A151" s="1000" t="inlineStr">
        <is>
          <t>小yu泡泡</t>
        </is>
      </c>
      <c r="B151" s="1000" t="n">
        <v>582</v>
      </c>
      <c r="C151" s="1000" t="n">
        <v>518</v>
      </c>
      <c r="D151" s="1000" t="n">
        <v>800</v>
      </c>
      <c r="E151" s="1000" t="n">
        <v>800</v>
      </c>
      <c r="F151" s="1000" t="n">
        <v>697</v>
      </c>
      <c r="G151" s="1000" t="n">
        <v>603</v>
      </c>
      <c r="H151" s="1001" t="n">
        <v>1000</v>
      </c>
      <c r="I151" s="1001" t="n">
        <v>1000</v>
      </c>
    </row>
    <row r="152">
      <c r="A152" s="1000" t="inlineStr">
        <is>
          <t>誩</t>
        </is>
      </c>
      <c r="B152" s="1000" t="n">
        <v>569</v>
      </c>
      <c r="C152" s="1000" t="n">
        <v>531</v>
      </c>
      <c r="D152" s="1000" t="n">
        <v>800</v>
      </c>
      <c r="E152" s="1000" t="n">
        <v>800</v>
      </c>
      <c r="F152" s="1000" t="n">
        <v>678</v>
      </c>
      <c r="G152" s="1000" t="n">
        <v>622</v>
      </c>
      <c r="H152" s="1001" t="n">
        <v>1000</v>
      </c>
      <c r="I152" s="1001" t="n">
        <v>1000</v>
      </c>
    </row>
    <row r="153">
      <c r="A153" s="1000" t="inlineStr">
        <is>
          <t>辞</t>
        </is>
      </c>
      <c r="B153" s="1000" t="n">
        <v>556</v>
      </c>
      <c r="C153" s="1000" t="n">
        <v>544</v>
      </c>
      <c r="D153" s="1000" t="n">
        <v>800</v>
      </c>
      <c r="E153" s="1000" t="n">
        <v>800</v>
      </c>
      <c r="F153" s="1000" t="n">
        <v>659</v>
      </c>
      <c r="G153" s="1000" t="n">
        <v>641</v>
      </c>
      <c r="H153" s="1001" t="n">
        <v>1000</v>
      </c>
      <c r="I153" s="1001" t="n">
        <v>1000</v>
      </c>
    </row>
    <row r="154" ht="25" customHeight="1" s="1178">
      <c r="A154" s="1000" t="inlineStr">
        <is>
          <t>藤原拓High</t>
        </is>
      </c>
      <c r="B154" s="1000" t="n">
        <v>544</v>
      </c>
      <c r="C154" s="1000" t="n">
        <v>556</v>
      </c>
      <c r="D154" s="1000" t="n">
        <v>800</v>
      </c>
      <c r="E154" s="1000" t="n">
        <v>800</v>
      </c>
      <c r="F154" s="1000" t="n">
        <v>641</v>
      </c>
      <c r="G154" s="1000" t="n">
        <v>659</v>
      </c>
      <c r="H154" s="1001" t="n">
        <v>1000</v>
      </c>
      <c r="I154" s="1001" t="n">
        <v>1000</v>
      </c>
    </row>
    <row r="155">
      <c r="A155" s="1000" t="inlineStr">
        <is>
          <t>Zi</t>
        </is>
      </c>
      <c r="B155" s="1000" t="n">
        <v>531</v>
      </c>
      <c r="C155" s="1000" t="n">
        <v>569</v>
      </c>
      <c r="D155" s="1000" t="n">
        <v>800</v>
      </c>
      <c r="E155" s="1000" t="n">
        <v>800</v>
      </c>
      <c r="F155" s="1000" t="n">
        <v>622</v>
      </c>
      <c r="G155" s="1000" t="n">
        <v>678</v>
      </c>
      <c r="H155" s="1001" t="n">
        <v>1000</v>
      </c>
      <c r="I155" s="1001" t="n">
        <v>1000</v>
      </c>
    </row>
    <row r="156">
      <c r="A156" s="1000" t="n">
        <v>678</v>
      </c>
      <c r="B156" s="1000" t="n">
        <v>518</v>
      </c>
      <c r="C156" s="1000" t="n">
        <v>582</v>
      </c>
      <c r="D156" s="1000" t="n">
        <v>800</v>
      </c>
      <c r="E156" s="1000" t="n">
        <v>800</v>
      </c>
      <c r="F156" s="1000" t="n">
        <v>603</v>
      </c>
      <c r="G156" s="1000" t="n">
        <v>697</v>
      </c>
      <c r="H156" s="1001" t="n">
        <v>1000</v>
      </c>
      <c r="I156" s="1001" t="n">
        <v>1000</v>
      </c>
    </row>
    <row r="157">
      <c r="A157" s="1000" t="inlineStr">
        <is>
          <t>lumen</t>
        </is>
      </c>
      <c r="B157" s="1000" t="n">
        <v>506</v>
      </c>
      <c r="C157" s="1000" t="n">
        <v>594</v>
      </c>
      <c r="D157" s="1000" t="n">
        <v>800</v>
      </c>
      <c r="E157" s="1000" t="n">
        <v>800</v>
      </c>
      <c r="F157" s="1000" t="n">
        <v>584</v>
      </c>
      <c r="G157" s="1000" t="n">
        <v>716</v>
      </c>
      <c r="H157" s="1001" t="n">
        <v>1000</v>
      </c>
      <c r="I157" s="1001" t="n">
        <v>1000</v>
      </c>
    </row>
    <row r="158">
      <c r="A158" s="1000" t="inlineStr">
        <is>
          <t>南柯一梦</t>
        </is>
      </c>
      <c r="B158" s="1000" t="n">
        <v>493</v>
      </c>
      <c r="C158" s="1000" t="n">
        <v>607</v>
      </c>
      <c r="D158" s="1000" t="n">
        <v>800</v>
      </c>
      <c r="E158" s="1000" t="n">
        <v>800</v>
      </c>
      <c r="F158" s="1000" t="n">
        <v>565</v>
      </c>
      <c r="G158" s="1000" t="n">
        <v>735</v>
      </c>
      <c r="H158" s="1001" t="n">
        <v>1000</v>
      </c>
      <c r="I158" s="1001" t="n">
        <v>1000</v>
      </c>
    </row>
    <row r="159">
      <c r="A159" s="1000" t="inlineStr">
        <is>
          <t>晨旭</t>
        </is>
      </c>
      <c r="B159" s="1000" t="n">
        <v>481</v>
      </c>
      <c r="C159" s="1000" t="n">
        <v>619</v>
      </c>
      <c r="D159" s="1000" t="n">
        <v>800</v>
      </c>
      <c r="E159" s="1000" t="n">
        <v>800</v>
      </c>
      <c r="F159" s="1000" t="n">
        <v>546</v>
      </c>
      <c r="G159" s="1000" t="n">
        <v>754</v>
      </c>
      <c r="H159" s="1001" t="n">
        <v>1000</v>
      </c>
      <c r="I159" s="1001" t="n">
        <v>1000</v>
      </c>
    </row>
    <row r="160">
      <c r="A160" s="1000" t="inlineStr">
        <is>
          <t>淮叶</t>
        </is>
      </c>
      <c r="B160" s="1000" t="n">
        <v>468</v>
      </c>
      <c r="C160" s="1000" t="n">
        <v>632</v>
      </c>
      <c r="D160" s="1000" t="n">
        <v>800</v>
      </c>
      <c r="E160" s="1000" t="n">
        <v>800</v>
      </c>
      <c r="F160" s="1000" t="n">
        <v>527</v>
      </c>
      <c r="G160" s="1000" t="n">
        <v>773</v>
      </c>
      <c r="H160" s="1001" t="n">
        <v>1000</v>
      </c>
      <c r="I160" s="1001" t="n">
        <v>1000</v>
      </c>
    </row>
    <row r="161">
      <c r="A161" s="1000" t="inlineStr">
        <is>
          <t>白马弄堂</t>
        </is>
      </c>
      <c r="B161" s="1000" t="n">
        <v>455</v>
      </c>
      <c r="C161" s="1000" t="n">
        <v>645</v>
      </c>
      <c r="D161" s="1000" t="n">
        <v>800</v>
      </c>
      <c r="E161" s="1000" t="n">
        <v>800</v>
      </c>
      <c r="F161" s="1000" t="n">
        <v>508</v>
      </c>
      <c r="G161" s="1000" t="n">
        <v>792</v>
      </c>
      <c r="H161" s="1001" t="n">
        <v>1000</v>
      </c>
      <c r="I161" s="1001" t="n">
        <v>1000</v>
      </c>
    </row>
    <row r="162" ht="25" customHeight="1" s="1178">
      <c r="A162" s="1000" t="inlineStr">
        <is>
          <t>爱宠大联盟</t>
        </is>
      </c>
      <c r="B162" s="1000" t="n">
        <v>443</v>
      </c>
      <c r="C162" s="1000" t="n">
        <v>657</v>
      </c>
      <c r="D162" s="1000" t="n">
        <v>800</v>
      </c>
      <c r="E162" s="1000" t="n">
        <v>800</v>
      </c>
      <c r="F162" s="1000" t="n">
        <v>489</v>
      </c>
      <c r="G162" s="1000" t="n">
        <v>811</v>
      </c>
      <c r="H162" s="1001" t="n">
        <v>1000</v>
      </c>
      <c r="I162" s="1001" t="n">
        <v>1000</v>
      </c>
    </row>
    <row r="163" ht="25" customHeight="1" s="1178">
      <c r="A163" s="1000" t="inlineStr">
        <is>
          <t>哈哈哈哈哈</t>
        </is>
      </c>
      <c r="B163" s="1000" t="n">
        <v>430</v>
      </c>
      <c r="C163" s="1000" t="n">
        <v>670</v>
      </c>
      <c r="D163" s="1000" t="n">
        <v>800</v>
      </c>
      <c r="E163" s="1000" t="n">
        <v>800</v>
      </c>
      <c r="F163" s="1000" t="n">
        <v>470</v>
      </c>
      <c r="G163" s="1000" t="n">
        <v>830</v>
      </c>
      <c r="H163" s="1001" t="n">
        <v>1000</v>
      </c>
      <c r="I163" s="1001" t="n">
        <v>1000</v>
      </c>
    </row>
    <row r="165">
      <c r="A165" s="993" t="inlineStr">
        <is>
          <t>注意：变动运输费用是每个产品的运输费用。</t>
        </is>
      </c>
    </row>
    <row r="167">
      <c r="A167" s="994" t="inlineStr">
        <is>
          <t>返回顶部</t>
        </is>
      </c>
    </row>
    <row r="169" ht="23" customHeight="1" s="1178">
      <c r="A169" s="998" t="inlineStr">
        <is>
          <t>四、库存与预订</t>
        </is>
      </c>
    </row>
    <row r="171" ht="17.5" customHeight="1" s="1178">
      <c r="A171" s="1002" t="inlineStr">
        <is>
          <t>库存</t>
        </is>
      </c>
    </row>
    <row r="173">
      <c r="A173" s="993" t="inlineStr">
        <is>
          <t>剩余原材料可存在企业的仓库，库存费为每元原材料每期0.02元。成品可存于工厂的仓库或各市场的仓库，单位成品每期库存费为：</t>
        </is>
      </c>
    </row>
    <row r="175">
      <c r="A175" s="1000" t="inlineStr">
        <is>
          <t>产品A</t>
        </is>
      </c>
      <c r="B175" s="1000" t="inlineStr">
        <is>
          <t>85.00元</t>
        </is>
      </c>
    </row>
    <row r="176">
      <c r="A176" s="1000" t="inlineStr">
        <is>
          <t>产品B</t>
        </is>
      </c>
      <c r="B176" s="1000" t="inlineStr">
        <is>
          <t>125.00元</t>
        </is>
      </c>
    </row>
    <row r="177">
      <c r="A177" s="1000" t="inlineStr">
        <is>
          <t>产品C</t>
        </is>
      </c>
      <c r="B177" s="1000" t="inlineStr">
        <is>
          <t>170.00元</t>
        </is>
      </c>
    </row>
    <row r="178">
      <c r="A178" s="1000" t="inlineStr">
        <is>
          <t>产品D</t>
        </is>
      </c>
      <c r="B178" s="1000" t="inlineStr">
        <is>
          <t>225.00元</t>
        </is>
      </c>
    </row>
    <row r="180">
      <c r="A180" s="993" t="inlineStr">
        <is>
          <t>库存费在每期期末支付，库存量按期初和期末的平均数计算。</t>
        </is>
      </c>
    </row>
    <row r="182" ht="17.5" customHeight="1" s="1178">
      <c r="A182" s="1002" t="inlineStr">
        <is>
          <t>预订</t>
        </is>
      </c>
    </row>
    <row r="184">
      <c r="A184" s="993" t="inlineStr">
        <is>
          <t>当市场对某公司的产品需求多于公司在该市场的库存加本期运去的总量时，多余的需求按以下比例变为对下期的定货，到时以本期价格与下期价格较低者付款。公司下期的运到该市场的产品优先满足上期定货。若上期定货不能被满足，剩余的不再转为下期定货。</t>
        </is>
      </c>
    </row>
    <row r="186">
      <c r="A186" s="1006" t="n"/>
      <c r="B186" s="1006" t="inlineStr">
        <is>
          <t>产品A</t>
        </is>
      </c>
      <c r="C186" s="1006" t="inlineStr">
        <is>
          <t>产品B</t>
        </is>
      </c>
      <c r="D186" s="1006" t="inlineStr">
        <is>
          <t>产品C</t>
        </is>
      </c>
      <c r="E186" s="1006" t="inlineStr">
        <is>
          <t>产品D</t>
        </is>
      </c>
    </row>
    <row r="187">
      <c r="A187" s="1000" t="inlineStr">
        <is>
          <t>市场1</t>
        </is>
      </c>
      <c r="B187" s="1003" t="n">
        <v>0.25</v>
      </c>
      <c r="C187" s="1003" t="n">
        <v>0.28</v>
      </c>
      <c r="D187" s="1003" t="n">
        <v>0.31</v>
      </c>
      <c r="E187" s="1003" t="n">
        <v>0.32</v>
      </c>
    </row>
    <row r="188">
      <c r="A188" s="1000" t="inlineStr">
        <is>
          <t>市场2</t>
        </is>
      </c>
      <c r="B188" s="1003" t="n">
        <v>0.25</v>
      </c>
      <c r="C188" s="1003" t="n">
        <v>0.28</v>
      </c>
      <c r="D188" s="1003" t="n">
        <v>0.31</v>
      </c>
      <c r="E188" s="1003" t="n">
        <v>0.32</v>
      </c>
    </row>
    <row r="189">
      <c r="A189" s="1000" t="inlineStr">
        <is>
          <t>市场3</t>
        </is>
      </c>
      <c r="B189" s="1003" t="n">
        <v>0.27</v>
      </c>
      <c r="C189" s="1003" t="n">
        <v>0.26</v>
      </c>
      <c r="D189" s="1003" t="n">
        <v>0.28</v>
      </c>
      <c r="E189" s="1003" t="n">
        <v>0.31</v>
      </c>
    </row>
    <row r="190">
      <c r="A190" s="1000" t="inlineStr">
        <is>
          <t>市场4</t>
        </is>
      </c>
      <c r="B190" s="1003" t="n">
        <v>0.27</v>
      </c>
      <c r="C190" s="1003" t="n">
        <v>0.26</v>
      </c>
      <c r="D190" s="1003" t="n">
        <v>0.29</v>
      </c>
      <c r="E190" s="1003" t="n">
        <v>0.31</v>
      </c>
    </row>
    <row r="192">
      <c r="A192" s="993" t="inlineStr">
        <is>
          <t>注意：某公司不能满足的需求，除了转为下期定货，其余的可能变为对其它公司的需求。</t>
        </is>
      </c>
    </row>
    <row r="194">
      <c r="A194" s="994" t="inlineStr">
        <is>
          <t>返回顶部</t>
        </is>
      </c>
    </row>
    <row r="196" ht="23" customHeight="1" s="1178">
      <c r="A196" s="998" t="inlineStr">
        <is>
          <t>五、生产作业</t>
        </is>
      </c>
    </row>
    <row r="198" ht="17.5" customHeight="1" s="1178">
      <c r="A198" s="1002" t="inlineStr">
        <is>
          <t>生产单个产品所需要的资源</t>
        </is>
      </c>
    </row>
    <row r="200">
      <c r="A200" s="1006" t="n"/>
      <c r="B200" s="1006" t="inlineStr">
        <is>
          <t>产品A</t>
        </is>
      </c>
      <c r="C200" s="1006" t="inlineStr">
        <is>
          <t>产品B</t>
        </is>
      </c>
      <c r="D200" s="1006" t="inlineStr">
        <is>
          <t>产品C</t>
        </is>
      </c>
      <c r="E200" s="1006" t="inlineStr">
        <is>
          <t>产品D</t>
        </is>
      </c>
    </row>
    <row r="201" ht="25" customHeight="1" s="1178">
      <c r="A201" s="1000" t="inlineStr">
        <is>
          <t>机器（时）</t>
        </is>
      </c>
      <c r="B201" s="1000" t="n">
        <v>131</v>
      </c>
      <c r="C201" s="1000" t="n">
        <v>214</v>
      </c>
      <c r="D201" s="1000" t="n">
        <v>287</v>
      </c>
      <c r="E201" s="1000" t="n">
        <v>422</v>
      </c>
    </row>
    <row r="202" ht="25" customHeight="1" s="1178">
      <c r="A202" s="1000" t="inlineStr">
        <is>
          <t>人力（时）</t>
        </is>
      </c>
      <c r="B202" s="1000" t="n">
        <v>86</v>
      </c>
      <c r="C202" s="1000" t="n">
        <v>120</v>
      </c>
      <c r="D202" s="1000" t="n">
        <v>152</v>
      </c>
      <c r="E202" s="1000" t="n">
        <v>202</v>
      </c>
    </row>
    <row r="203" ht="25" customHeight="1" s="1178">
      <c r="A203" s="1000" t="inlineStr">
        <is>
          <t>原材料（单位）</t>
        </is>
      </c>
      <c r="B203" s="1000" t="n">
        <v>770</v>
      </c>
      <c r="C203" s="1000" t="n">
        <v>1150</v>
      </c>
      <c r="D203" s="1000" t="n">
        <v>2040</v>
      </c>
      <c r="E203" s="1000" t="n">
        <v>3480</v>
      </c>
    </row>
    <row r="205" ht="17.5" customHeight="1" s="1178">
      <c r="A205" s="1002" t="inlineStr">
        <is>
          <t>班次</t>
        </is>
      </c>
    </row>
    <row r="207">
      <c r="A207" s="993" t="inlineStr">
        <is>
          <t>第一班正班：6:00-14:00</t>
        </is>
      </c>
    </row>
    <row r="209">
      <c r="A209" s="993" t="inlineStr">
        <is>
          <t>第一班加班：14:00-18:00</t>
        </is>
      </c>
    </row>
    <row r="211">
      <c r="A211" s="993" t="inlineStr">
        <is>
          <t>第二班正班：14:00-22:00</t>
        </is>
      </c>
    </row>
    <row r="213">
      <c r="A213" s="993" t="inlineStr">
        <is>
          <t>第二班加班：22:00-2:00</t>
        </is>
      </c>
    </row>
    <row r="215">
      <c r="A215" s="993" t="inlineStr">
        <is>
          <t>一期正常班为520小时（一季度13周，每周40小时），加班为260小时。</t>
        </is>
      </c>
    </row>
    <row r="217" ht="17.5" customHeight="1" s="1178">
      <c r="A217" s="1002" t="inlineStr">
        <is>
          <t>机器</t>
        </is>
      </c>
    </row>
    <row r="219">
      <c r="A219" s="993" t="inlineStr">
        <is>
          <t>机器可在两班使用，但第一班加班和第二班用的机器总数不能多于公司机器总数。</t>
        </is>
      </c>
    </row>
    <row r="221">
      <c r="A221" s="993" t="inlineStr">
        <is>
          <t>第一班加班用的机器在完工后的四小时也不能用于第二班正常班。</t>
        </is>
      </c>
    </row>
    <row r="223">
      <c r="A223" s="993" t="inlineStr">
        <is>
          <t>机器价格为120,000.00元，折旧期为5年，每期（季度）折旧为5.0%，不管使用与否。</t>
        </is>
      </c>
    </row>
    <row r="225">
      <c r="A225" s="993" t="inlineStr">
        <is>
          <t>若购买机器，本期末付款，下期运输安装，再一期才能使用，使用时才计算折旧。</t>
        </is>
      </c>
    </row>
    <row r="227" ht="17.5" customHeight="1" s="1178">
      <c r="A227" s="1002" t="inlineStr">
        <is>
          <t>材料定购</t>
        </is>
      </c>
    </row>
    <row r="229" ht="15.5" customHeight="1" s="1178">
      <c r="A229" s="1004" t="inlineStr">
        <is>
          <t>原材料价格</t>
        </is>
      </c>
    </row>
    <row r="231">
      <c r="A231" s="993" t="inlineStr">
        <is>
          <t>原材的标价为１元，但可以根据定货的多少得到批量价格优惠。优惠价格如下。</t>
        </is>
      </c>
    </row>
    <row r="233">
      <c r="A233" s="1000" t="inlineStr">
        <is>
          <t>定购量 &gt;=</t>
        </is>
      </c>
      <c r="B233" s="1000" t="inlineStr">
        <is>
          <t>单价</t>
        </is>
      </c>
    </row>
    <row r="234">
      <c r="A234" s="1000" t="n">
        <v>3000000</v>
      </c>
      <c r="B234" s="1000" t="n">
        <v>0.95</v>
      </c>
    </row>
    <row r="235">
      <c r="A235" s="1000" t="n">
        <v>2000000</v>
      </c>
      <c r="B235" s="1000" t="n">
        <v>0.97</v>
      </c>
    </row>
    <row r="236">
      <c r="A236" s="1000" t="n">
        <v>1000000</v>
      </c>
      <c r="B236" s="1000" t="n">
        <v>0.98</v>
      </c>
    </row>
    <row r="237">
      <c r="A237" s="1000" t="n">
        <v>0</v>
      </c>
      <c r="B237" s="1000" t="n">
        <v>1</v>
      </c>
    </row>
    <row r="239" ht="15.5" customHeight="1" s="1178">
      <c r="A239" s="1004" t="inlineStr">
        <is>
          <t>原材料运输费用</t>
        </is>
      </c>
    </row>
    <row r="241">
      <c r="A241" s="993" t="inlineStr">
        <is>
          <t>原材料的运输费用分固定费用（按是否定货）和变动费用（按定货量）。原材料的运输费固定费用为12000元，变动费用为0.02元。购原材料的运费算作本期的成本，批量优惠算作本期收入。</t>
        </is>
      </c>
    </row>
    <row r="243" ht="15.5" customHeight="1" s="1178">
      <c r="A243" s="1004" t="inlineStr">
        <is>
          <t>原材料运输时间</t>
        </is>
      </c>
    </row>
    <row r="245">
      <c r="A245" s="993" t="inlineStr">
        <is>
          <t>由于运输的原因，本期决策订购的原材料至多有94.0%可以用于本期使用。</t>
        </is>
      </c>
    </row>
    <row r="247" ht="17.5" customHeight="1" s="1178">
      <c r="A247" s="1002" t="inlineStr">
        <is>
          <t>管理成本</t>
        </is>
      </c>
    </row>
    <row r="249" ht="15.5" customHeight="1" s="1178">
      <c r="A249" s="1004" t="inlineStr">
        <is>
          <t>管理成本</t>
        </is>
      </c>
    </row>
    <row r="251">
      <c r="A251" s="993" t="inlineStr">
        <is>
          <t>公司每期的固定费用与生产的产品和班次有关，具体见下表（单位：元）</t>
        </is>
      </c>
    </row>
    <row r="253">
      <c r="A253" s="1006" t="n"/>
      <c r="B253" s="1006" t="inlineStr">
        <is>
          <t>第一班</t>
        </is>
      </c>
      <c r="C253" s="1006" t="inlineStr">
        <is>
          <t>第二班</t>
        </is>
      </c>
    </row>
    <row r="254">
      <c r="A254" s="1006" t="inlineStr">
        <is>
          <t>产品A</t>
        </is>
      </c>
      <c r="B254" s="1000" t="n">
        <v>8000</v>
      </c>
      <c r="C254" s="1000" t="n">
        <v>10000</v>
      </c>
    </row>
    <row r="255">
      <c r="A255" s="1006" t="inlineStr">
        <is>
          <t>产品B</t>
        </is>
      </c>
      <c r="B255" s="1000" t="n">
        <v>10000</v>
      </c>
      <c r="C255" s="1000" t="n">
        <v>12000</v>
      </c>
    </row>
    <row r="256">
      <c r="A256" s="1006" t="inlineStr">
        <is>
          <t>产品C</t>
        </is>
      </c>
      <c r="B256" s="1000" t="n">
        <v>12000</v>
      </c>
      <c r="C256" s="1000" t="n">
        <v>15000</v>
      </c>
    </row>
    <row r="257">
      <c r="A257" s="1006" t="inlineStr">
        <is>
          <t>产品D</t>
        </is>
      </c>
      <c r="B257" s="1000" t="n">
        <v>16000</v>
      </c>
      <c r="C257" s="1000" t="n">
        <v>20000</v>
      </c>
    </row>
    <row r="259" ht="15.5" customHeight="1" s="1178">
      <c r="A259" s="1004" t="inlineStr">
        <is>
          <t>维修费</t>
        </is>
      </c>
    </row>
    <row r="261">
      <c r="A261" s="993" t="inlineStr">
        <is>
          <t>每台机器每期的维修费为1200.0元，不论使用与否。</t>
        </is>
      </c>
    </row>
    <row r="263">
      <c r="A263" s="994" t="inlineStr">
        <is>
          <t>返回顶部</t>
        </is>
      </c>
    </row>
    <row r="265" ht="23" customHeight="1" s="1178">
      <c r="A265" s="998" t="inlineStr">
        <is>
          <t>六、研究开发</t>
        </is>
      </c>
    </row>
    <row r="267" ht="17.5" customHeight="1" s="1178">
      <c r="A267" s="1002" t="inlineStr">
        <is>
          <t>研发的作用</t>
        </is>
      </c>
    </row>
    <row r="269">
      <c r="A269" s="993" t="inlineStr">
        <is>
          <t>企业要生产某种产品，需先投入基本的研发费用，其数量相当于下面的等级1。它包括为生产该新产品需要的专利的获得、设施的购置和技术的培训等。</t>
        </is>
      </c>
    </row>
    <row r="271">
      <c r="A271" s="993" t="inlineStr">
        <is>
          <t>为了提高该产品的等级，企业还需要进一步投入研发费。它包括为提高产品质量的技术革新和生产工艺的改进等。这些费用相当于下面的等级2、3、4、5。若产品等级高，可以增加客户的需求。在计算成本时，将本期的研发费用平均分摊在本期和下一期。</t>
        </is>
      </c>
    </row>
    <row r="273" ht="17.5" customHeight="1" s="1178">
      <c r="A273" s="1002" t="inlineStr">
        <is>
          <t>研发费用</t>
        </is>
      </c>
    </row>
    <row r="275">
      <c r="A275" s="993" t="inlineStr">
        <is>
          <t>各种产品达到不同等级需要的累积研发费用（简单加总）如下：</t>
        </is>
      </c>
    </row>
    <row r="277">
      <c r="A277" s="872" t="n"/>
      <c r="B277" s="1000" t="inlineStr">
        <is>
          <t>等级1</t>
        </is>
      </c>
      <c r="C277" s="1000" t="inlineStr">
        <is>
          <t>等级2</t>
        </is>
      </c>
      <c r="D277" s="1000" t="inlineStr">
        <is>
          <t>等级3</t>
        </is>
      </c>
      <c r="E277" s="1000" t="inlineStr">
        <is>
          <t>等级4</t>
        </is>
      </c>
      <c r="F277" s="1000" t="inlineStr">
        <is>
          <t>等级5</t>
        </is>
      </c>
    </row>
    <row r="278">
      <c r="A278" s="1000" t="inlineStr">
        <is>
          <t>产品A</t>
        </is>
      </c>
      <c r="B278" s="1005" t="n">
        <v>120000</v>
      </c>
      <c r="C278" s="1005" t="n">
        <v>200000</v>
      </c>
      <c r="D278" s="1005" t="n">
        <v>290000</v>
      </c>
      <c r="E278" s="1005" t="n">
        <v>390000</v>
      </c>
      <c r="F278" s="1005" t="n">
        <v>500000</v>
      </c>
    </row>
    <row r="279">
      <c r="A279" s="1000" t="inlineStr">
        <is>
          <t>产品B</t>
        </is>
      </c>
      <c r="B279" s="1005" t="n">
        <v>220000</v>
      </c>
      <c r="C279" s="1005" t="n">
        <v>310000</v>
      </c>
      <c r="D279" s="1005" t="n">
        <v>410000</v>
      </c>
      <c r="E279" s="1005" t="n">
        <v>520000</v>
      </c>
      <c r="F279" s="1005" t="n">
        <v>640000</v>
      </c>
    </row>
    <row r="280">
      <c r="A280" s="1000" t="inlineStr">
        <is>
          <t>产品C</t>
        </is>
      </c>
      <c r="B280" s="1005" t="n">
        <v>400000</v>
      </c>
      <c r="C280" s="1005" t="n">
        <v>500000</v>
      </c>
      <c r="D280" s="1005" t="n">
        <v>610000</v>
      </c>
      <c r="E280" s="1005" t="n">
        <v>730000</v>
      </c>
      <c r="F280" s="1005" t="n">
        <v>860000</v>
      </c>
    </row>
    <row r="281">
      <c r="A281" s="1000" t="inlineStr">
        <is>
          <t>产品D</t>
        </is>
      </c>
      <c r="B281" s="1005" t="n">
        <v>500000</v>
      </c>
      <c r="C281" s="1005" t="n">
        <v>600000</v>
      </c>
      <c r="D281" s="1005" t="n">
        <v>710000</v>
      </c>
      <c r="E281" s="1005" t="n">
        <v>830000</v>
      </c>
      <c r="F281" s="1005" t="n">
        <v>960000</v>
      </c>
    </row>
    <row r="283">
      <c r="A283" s="993" t="inlineStr">
        <is>
          <t>说明：</t>
        </is>
      </c>
    </row>
    <row r="285">
      <c r="A285" s="993" t="inlineStr">
        <is>
          <t>工人工资系数对产品等级的影响是在研发费用基础上的进一步调整。比如，研发费决定的产品等级为3，考虑工资系数后，产品等级调节后的区间为（3.0, 3.9）。</t>
        </is>
      </c>
    </row>
    <row r="287">
      <c r="A287" s="993" t="inlineStr">
        <is>
          <t>考虑研发费的产品等级的提高要循序渐进，每期最多提高一级。</t>
        </is>
      </c>
    </row>
    <row r="289">
      <c r="A289" s="994" t="inlineStr">
        <is>
          <t>返回顶部</t>
        </is>
      </c>
    </row>
    <row r="291" ht="23" customHeight="1" s="1178">
      <c r="A291" s="998" t="inlineStr">
        <is>
          <t>七、人员招聘、退休与解聘</t>
        </is>
      </c>
    </row>
    <row r="293" ht="17.5" customHeight="1" s="1178">
      <c r="A293" s="1002" t="inlineStr">
        <is>
          <t>新工人招聘与培训</t>
        </is>
      </c>
    </row>
    <row r="295">
      <c r="A295" s="993" t="inlineStr">
        <is>
          <t>企业可以在每期期初招聘工人，但招收人数不得超过当期期初工人总数的50.0%。本期决策招收的新工人在本期为培训期。每个新工人的培训费为2000.0元。培训期间新工人的作用和工资相当于正式工人的25.0%。经过一期培训后，新工人成为熟练工人。</t>
        </is>
      </c>
    </row>
    <row r="297" ht="17.5" customHeight="1" s="1178">
      <c r="A297" s="1002" t="inlineStr">
        <is>
          <t>工人退休或解聘</t>
        </is>
      </c>
    </row>
    <row r="299">
      <c r="A299" s="993" t="inlineStr">
        <is>
          <t>企业每期有3.0%的工人正常退休。企业决策时，可以根据情况解聘工人。决策单中的解聘工人数是退休和解聘人数之和。根据政府规定，退休和解聘人数之和不能多于期初工人数的10%。本期退休或解聘的工人不再参加本期的工作，企业要发给退休和解聘的工人每人一次性生活安置费3000.0元。</t>
        </is>
      </c>
    </row>
    <row r="301" ht="17.5" customHeight="1" s="1178">
      <c r="A301" s="1002" t="inlineStr">
        <is>
          <t>员工待遇与激励</t>
        </is>
      </c>
    </row>
    <row r="303" ht="15.5" customHeight="1" s="1178">
      <c r="A303" s="1004" t="inlineStr">
        <is>
          <t>工作小时基本工资</t>
        </is>
      </c>
    </row>
    <row r="305">
      <c r="A305" s="993" t="inlineStr">
        <is>
          <t>第一班正班：12.0元</t>
        </is>
      </c>
    </row>
    <row r="307">
      <c r="A307" s="993" t="inlineStr">
        <is>
          <t>第一班加班：17.0元</t>
        </is>
      </c>
    </row>
    <row r="309">
      <c r="A309" s="993" t="inlineStr">
        <is>
          <t>第二班正班：16.0元</t>
        </is>
      </c>
    </row>
    <row r="311">
      <c r="A311" s="993" t="inlineStr">
        <is>
          <t>第二班加班：24.0元</t>
        </is>
      </c>
    </row>
    <row r="313">
      <c r="A313" s="993" t="inlineStr">
        <is>
          <t>每个工人只能上一种班，加班人数不能多于本班正班人数。未值班的工人按第一班正班付工资。</t>
        </is>
      </c>
    </row>
    <row r="315" ht="15.5" customHeight="1" s="1178">
      <c r="A315" s="1004" t="inlineStr">
        <is>
          <t>员工激励</t>
        </is>
      </c>
    </row>
    <row r="317">
      <c r="A317" s="993" t="inlineStr">
        <is>
          <t>以上的小时基本工资是本行业的基本工资，也是各企业确定工资的最低线。</t>
        </is>
      </c>
    </row>
    <row r="319">
      <c r="A319" s="993" t="inlineStr">
        <is>
          <t>企业可以用提高工资系数的办法激励员工。设对应基本工资的工资系数为１，若工资系数为1.2，则实际工资为基本工资乘以1.2。提高工资系数有助于提高企业的产品质量，减少废品率，也可以提高产品的级别。当然，提高工资系数会增加成本。废品会浪费企业的资源、运费，还会因为顾客退换产品造成折价40%的经济损失。</t>
        </is>
      </c>
    </row>
    <row r="321">
      <c r="A321" s="993" t="inlineStr">
        <is>
          <t>工资系数变化只对模拟难度5以上的情景。当难度等级小于5时系数设为１，在决策单上不包括工资系数，也不考虑废品率。</t>
        </is>
      </c>
    </row>
    <row r="323">
      <c r="A323" s="994" t="inlineStr">
        <is>
          <t>返回顶部</t>
        </is>
      </c>
    </row>
    <row r="325" ht="23" customHeight="1" s="1178">
      <c r="A325" s="998" t="inlineStr">
        <is>
          <t>八、资金筹措</t>
        </is>
      </c>
    </row>
    <row r="327" ht="17.5" customHeight="1" s="1178">
      <c r="A327" s="1002" t="inlineStr">
        <is>
          <t>银行贷款：</t>
        </is>
      </c>
    </row>
    <row r="329">
      <c r="A329" s="993" t="inlineStr">
        <is>
          <t>模拟开始时各公司有现金4,000,000元。</t>
        </is>
      </c>
    </row>
    <row r="331">
      <c r="A331" s="993" t="inlineStr">
        <is>
          <t>为了保证公司的运营，每期期末公司至少应有4,000,000元现金，若不足，在该公司信用额度的范围内，银行将在下期初自动给予贷款补足。</t>
        </is>
      </c>
    </row>
    <row r="333">
      <c r="A333" s="993" t="inlineStr">
        <is>
          <t>企业也可以在决策时提出向银行贷款。但是，整个模拟期间贷款的总数不得超过10,500,000.0元的信用总额。</t>
        </is>
      </c>
    </row>
    <row r="335">
      <c r="A335" s="993" t="inlineStr">
        <is>
          <t>银行贷款的本利在本期末偿还，年利率为6.0%（每期的利率为年利率的1/4）。</t>
        </is>
      </c>
    </row>
    <row r="337" ht="17.5" customHeight="1" s="1178">
      <c r="A337" s="1002" t="inlineStr">
        <is>
          <t>国债：</t>
        </is>
      </c>
    </row>
    <row r="339">
      <c r="A339" s="993" t="inlineStr">
        <is>
          <t>公司每期都可以买国债，年利率为3.0%。若购买国债，在本期末付款，本利在下期末兑现。</t>
        </is>
      </c>
    </row>
    <row r="341" ht="17.5" customHeight="1" s="1178">
      <c r="A341" s="1002" t="inlineStr">
        <is>
          <t>发债券：</t>
        </is>
      </c>
    </row>
    <row r="343">
      <c r="A343" s="993" t="inlineStr">
        <is>
          <t>公司为了筹集发展资金或应付财政困难，可以发行债券。当期发行的债券可以在期初得到现金。公司某期发行的债券数额与尚未归还的债券之和不得超过公司该期初净资产的50.0%。各期要按5.0%的比例偿还债券的本金，并付利息。债券的年利率为9.0%。公司模拟开始几期，可能已经发行了债券。未偿还的债券总量可在公司信息里查看。本期发行的债券本利的偿还从下一期开始。债券不能提前偿付或拖延。</t>
        </is>
      </c>
    </row>
    <row r="345">
      <c r="A345" s="994" t="inlineStr">
        <is>
          <t>返回顶部</t>
        </is>
      </c>
    </row>
    <row r="347" ht="23" customHeight="1" s="1178">
      <c r="A347" s="998" t="inlineStr">
        <is>
          <t>九、纳税与分红</t>
        </is>
      </c>
    </row>
    <row r="349" ht="17.5" customHeight="1" s="1178">
      <c r="A349" s="1002" t="inlineStr">
        <is>
          <t>税务：</t>
        </is>
      </c>
    </row>
    <row r="351">
      <c r="A351" s="993" t="inlineStr">
        <is>
          <t>公司缴税是公司对国家应尽的义务，也是评价公司经营绩效的一项重要指标。</t>
        </is>
      </c>
    </row>
    <row r="353">
      <c r="A353" s="993" t="inlineStr">
        <is>
          <t>税金为本期净收益的20.0%，在本期末缴纳。</t>
        </is>
      </c>
    </row>
    <row r="355">
      <c r="A355" s="993" t="inlineStr">
        <is>
          <t>本期净收益为负值时，可按该亏损额的20.0%在下一期（或以后几期）减税。</t>
        </is>
      </c>
    </row>
    <row r="357" ht="17.5" customHeight="1" s="1178">
      <c r="A357" s="1002" t="inlineStr">
        <is>
          <t>分红：</t>
        </is>
      </c>
    </row>
    <row r="359" ht="15.5" customHeight="1" s="1178">
      <c r="A359" s="1004" t="inlineStr">
        <is>
          <t>公司分红的条件：</t>
        </is>
      </c>
    </row>
    <row r="361">
      <c r="A361" s="993" t="inlineStr">
        <is>
          <t>（1）应优先保证期末剩余的现金数量超过4,000,000元。</t>
        </is>
      </c>
    </row>
    <row r="363">
      <c r="A363" s="993" t="inlineStr">
        <is>
          <t>（2）分红数量不能超过公司该期末的税后利润。</t>
        </is>
      </c>
    </row>
    <row r="365" ht="17.5" customHeight="1" s="1178">
      <c r="A365" s="1002" t="inlineStr">
        <is>
          <t>注意：</t>
        </is>
      </c>
    </row>
    <row r="367">
      <c r="A367" s="993" t="inlineStr">
        <is>
          <t>考虑到资金的时效性，公司累计缴税和累计分红按6.00%的年息计算。</t>
        </is>
      </c>
    </row>
    <row r="369">
      <c r="A369" s="994" t="inlineStr">
        <is>
          <t>返回顶部</t>
        </is>
      </c>
    </row>
    <row r="371" ht="23" customHeight="1" s="1178">
      <c r="A371" s="998" t="inlineStr">
        <is>
          <t>十、现金收支次序</t>
        </is>
      </c>
    </row>
    <row r="373">
      <c r="A373" s="993" t="inlineStr">
        <is>
          <t>期初现金 +银行贷款 +发行债券</t>
        </is>
      </c>
    </row>
    <row r="375">
      <c r="A375" s="993" t="inlineStr">
        <is>
          <t>-部分债券本 -债券息 -培训费 -退休费</t>
        </is>
      </c>
    </row>
    <row r="377">
      <c r="A377" s="993" t="inlineStr">
        <is>
          <t>-基本工资（工人至少得到第一班正常班的工资） -机器维护费</t>
        </is>
      </c>
    </row>
    <row r="379">
      <c r="A379" s="993" t="inlineStr">
        <is>
          <t>+紧急救援贷款 -研发费 -购原材料 -管理费</t>
        </is>
      </c>
    </row>
    <row r="381">
      <c r="A381" s="993" t="inlineStr">
        <is>
          <t>-特殊班工资（第二班差额及加班） -运输费 -广告费 -促销费</t>
        </is>
      </c>
    </row>
    <row r="383">
      <c r="A383" s="993" t="inlineStr">
        <is>
          <t>+销售收入 -存储费 +上期国债本息</t>
        </is>
      </c>
    </row>
    <row r="385">
      <c r="A385" s="993" t="inlineStr">
        <is>
          <t>-本期银行贷款本息 -上期紧急救援贷款本息</t>
        </is>
      </c>
    </row>
    <row r="387">
      <c r="A387" s="993" t="inlineStr">
        <is>
          <t>-税金 -买机器 -分红 -买国债</t>
        </is>
      </c>
    </row>
    <row r="389">
      <c r="A389" s="993" t="inlineStr">
        <is>
          <t>警告：</t>
        </is>
      </c>
    </row>
    <row r="391">
      <c r="A391" s="993" t="inlineStr">
        <is>
          <t>当资金不足时，将按以上次序支出，并修改决策。如果现金不够支付机器维护费以前的项目，会得到紧急救援贷款。此贷款年利率为40%，本息需在下期末偿还。</t>
        </is>
      </c>
    </row>
    <row r="393">
      <c r="A393" s="993" t="inlineStr">
        <is>
          <t>企业发生紧急救援贷款，即为破产。</t>
        </is>
      </c>
    </row>
    <row r="395">
      <c r="A395" s="994" t="inlineStr">
        <is>
          <t>返回顶部</t>
        </is>
      </c>
    </row>
    <row r="397" ht="23" customHeight="1" s="1178">
      <c r="A397" s="998" t="inlineStr">
        <is>
          <t>十一、评判标准</t>
        </is>
      </c>
    </row>
    <row r="399">
      <c r="A399" s="993" t="inlineStr">
        <is>
          <t>每期模拟结束后，软件根据各企业的经营业绩评定一个综合成绩。评判的标准包含七项指标：本期利润、市场份额、累计分红、累计缴税、净资产、人均利润率、资本利润率。其中计算人均利润率的人数包括本期解聘的和本期新雇的工人，计算资本利润率的资本等于净资产加未偿还的债券。</t>
        </is>
      </c>
    </row>
    <row r="401">
      <c r="A401" s="993" t="inlineStr">
        <is>
          <t>评定的方法是先按这些指标分别计算标准分，再按设定的权重计算出综合评分。</t>
        </is>
      </c>
    </row>
    <row r="403">
      <c r="A403" s="993" t="inlineStr">
        <is>
          <t>各项指标的权重分别为： 0.15, 0.16, 0.15, 0.12, 0.16, 0.13, 0.13, 其中市场份额是按各个产品在各个市场的销售数量的占有率，分别计算标准分后再求平均的。</t>
        </is>
      </c>
    </row>
    <row r="405">
      <c r="A405" s="993" t="inlineStr">
        <is>
          <t>标准分的算法是先求全部公司某指标的均值和标准差，用企业的指标减去均值，再除以该指标的标准差。标准分为0意味着企业的这一指标等于各企业的均值；标准分为正，表示该指标较好；若为负，表示该指标不佳。</t>
        </is>
      </c>
    </row>
    <row r="407">
      <c r="A407" s="993" t="inlineStr">
        <is>
          <t>在计算标准分时，会考虑上期综合评分的影响，也会根据企业的发展潜力进行调整。如果企业所留现金小于本期期初现金或本期成本，这意味着经营的连续性不佳，其标准分将适当下调。</t>
        </is>
      </c>
    </row>
    <row r="409">
      <c r="A409" s="993" t="inlineStr">
        <is>
          <t>软件将公布各企业七项指标各自的名次与综合评分。</t>
        </is>
      </c>
    </row>
    <row r="411">
      <c r="A411" s="994" t="inlineStr">
        <is>
          <t>返回顶部</t>
        </is>
      </c>
    </row>
    <row r="413">
      <c r="A413" s="993" t="inlineStr">
        <is>
          <t>全国企业竞争模拟大赛组委会 使用Chrome或Firefox游览器获得最佳显示效果</t>
        </is>
      </c>
    </row>
    <row r="414">
      <c r="A414" s="994" t="inlineStr">
        <is>
          <t>京ICP备09047967号-6</t>
        </is>
      </c>
    </row>
  </sheetData>
  <mergeCells count="8">
    <mergeCell ref="B65:E65"/>
    <mergeCell ref="B90:E90"/>
    <mergeCell ref="B142:E142"/>
    <mergeCell ref="F90:I90"/>
    <mergeCell ref="F142:I142"/>
    <mergeCell ref="F65:I65"/>
    <mergeCell ref="F117:I117"/>
    <mergeCell ref="B117:E117"/>
  </mergeCells>
  <hyperlinks>
    <hyperlink xmlns:r="http://schemas.openxmlformats.org/officeDocument/2006/relationships" ref="A4" tooltip="javascript:close();" r:id="rId1"/>
    <hyperlink xmlns:r="http://schemas.openxmlformats.org/officeDocument/2006/relationships" ref="B6" tooltip="javascript:expandCollapse('infoBlockID', true);" r:id="rId2"/>
    <hyperlink xmlns:r="http://schemas.openxmlformats.org/officeDocument/2006/relationships" ref="A12" tooltip="https://ibizsim.cn/games/rules?gameid=86452&amp;teamid=874473" r:id="rId3"/>
    <hyperlink xmlns:r="http://schemas.openxmlformats.org/officeDocument/2006/relationships" ref="A15" r:id="rId4"/>
    <hyperlink ref="A19" location="general" display="一、一般规则"/>
    <hyperlink ref="A20" location="market" display="二、市场机制"/>
    <hyperlink ref="A21" location="ship" display="三、产品分销"/>
    <hyperlink ref="A22" location="reorder" display="四、库存与预订"/>
    <hyperlink ref="A23" location="producing" display="五、生产作业"/>
    <hyperlink ref="A24" location="r_d" display="六、研究开发"/>
    <hyperlink ref="A25" location="human" display="七、人员招聘、退休与解聘"/>
    <hyperlink ref="A26" location="finance" display="八、资金筹措"/>
    <hyperlink ref="A27" location="tax" display="九、纳税与分红"/>
    <hyperlink ref="A28" location="cash" display="十、现金收支次序"/>
    <hyperlink ref="A29" location="score" display="十一、评判标准"/>
    <hyperlink ref="A45" location="top" display="返回顶部"/>
    <hyperlink ref="A57" location="top" display="返回顶部"/>
    <hyperlink ref="A167" location="top" display="返回顶部"/>
    <hyperlink ref="A194" location="top" display="返回顶部"/>
    <hyperlink ref="A263" location="top" display="返回顶部"/>
    <hyperlink ref="A289" location="top" display="返回顶部"/>
    <hyperlink ref="A323" location="top" display="返回顶部"/>
    <hyperlink ref="A345" location="top" display="返回顶部"/>
    <hyperlink ref="A369" location="top" display="返回顶部"/>
    <hyperlink ref="A395" location="top" display="返回顶部"/>
    <hyperlink ref="A411" location="top" display="返回顶部"/>
    <hyperlink xmlns:r="http://schemas.openxmlformats.org/officeDocument/2006/relationships" ref="A414" r:id="rId5"/>
  </hyperlinks>
  <pageMargins left="0.7" right="0.7" top="0.75" bottom="0.75" header="0.3" footer="0.3"/>
</worksheet>
</file>

<file path=xl/worksheets/sheet2.xml><?xml version="1.0" encoding="utf-8"?>
<worksheet xmlns="http://schemas.openxmlformats.org/spreadsheetml/2006/main">
  <sheetPr codeName="Sheet1">
    <outlinePr summaryBelow="1" summaryRight="1"/>
    <pageSetUpPr/>
  </sheetPr>
  <dimension ref="A1:IN307"/>
  <sheetViews>
    <sheetView tabSelected="1" zoomScale="85" zoomScaleNormal="85" workbookViewId="0">
      <selection activeCell="I8" sqref="I8"/>
    </sheetView>
  </sheetViews>
  <sheetFormatPr baseColWidth="8" defaultColWidth="9" defaultRowHeight="13.5" customHeight="1"/>
  <cols>
    <col width="20.54296875" customWidth="1" style="761" min="1" max="1"/>
    <col width="8.453125" customWidth="1" style="761" min="2" max="2"/>
    <col width="8" customWidth="1" style="761" min="3" max="3"/>
    <col width="15.26953125" customWidth="1" style="761" min="4" max="4"/>
    <col width="11.6328125" customWidth="1" style="761" min="5" max="5"/>
    <col width="10.453125" customWidth="1" style="761" min="6" max="7"/>
    <col width="9.7265625" customWidth="1" style="761" min="8" max="8"/>
    <col width="11.08984375" customWidth="1" style="761" min="9" max="9"/>
    <col width="7.81640625" customWidth="1" style="761" min="10" max="10"/>
    <col width="11.36328125" customWidth="1" style="761" min="11" max="11"/>
    <col width="9" customWidth="1" style="761" min="12" max="12"/>
    <col width="8.26953125" customWidth="1" style="761" min="13" max="14"/>
    <col width="9.36328125" customWidth="1" style="761" min="15" max="15"/>
    <col width="8.26953125" customWidth="1" style="761" min="16" max="17"/>
    <col width="11.36328125" customWidth="1" style="761" min="18" max="18"/>
    <col width="9.6328125" customWidth="1" style="761" min="19" max="19"/>
    <col width="12.6328125" customWidth="1" style="761" min="20" max="20"/>
    <col width="9" customWidth="1" style="761" min="21" max="27"/>
    <col width="9" customWidth="1" style="761" min="28" max="28"/>
    <col width="7.6328125" customWidth="1" style="761" min="29" max="29"/>
    <col width="5.6328125" customWidth="1" style="761" min="30" max="30"/>
    <col width="9" customWidth="1" style="761" min="31" max="16384"/>
  </cols>
  <sheetData>
    <row r="1" ht="13.5" customHeight="1" s="1178">
      <c r="A1" s="910" t="n"/>
      <c r="B1" s="911" t="n">
        <v>3</v>
      </c>
      <c r="C1" s="912" t="n"/>
      <c r="D1" s="912" t="n"/>
      <c r="E1" s="912" t="n"/>
      <c r="F1" s="913" t="inlineStr">
        <is>
          <t>账号</t>
        </is>
      </c>
      <c r="G1" s="914" t="n"/>
      <c r="H1" s="913" t="inlineStr">
        <is>
          <t>gameid</t>
        </is>
      </c>
      <c r="I1" s="786">
        <f>LEFT((RIGHT(I3,LEN(I3)-FIND("meid=",I3)-4)),FIND("&amp;per",(RIGHT(I3,LEN(I3)-FIND("meid=",I3)-4)),1)-1)</f>
        <v/>
      </c>
      <c r="J1" s="913" t="inlineStr">
        <is>
          <t>网址</t>
        </is>
      </c>
      <c r="K1" s="964" t="inlineStr">
        <is>
          <t>www.ibizsim.cn</t>
        </is>
      </c>
      <c r="L1" s="241" t="n"/>
      <c r="M1" s="241" t="n"/>
      <c r="N1" s="241" t="n"/>
      <c r="O1" s="241" t="n"/>
      <c r="P1" s="241" t="n"/>
      <c r="Q1" s="241" t="n"/>
      <c r="R1" s="241" t="n"/>
      <c r="S1" s="241" t="n"/>
      <c r="T1" s="241" t="n"/>
      <c r="U1" s="241" t="n"/>
      <c r="V1" s="241" t="n"/>
      <c r="W1" s="241" t="n"/>
      <c r="X1" s="241" t="n"/>
      <c r="Y1" s="241" t="n"/>
      <c r="Z1" s="241" t="n"/>
      <c r="AA1" s="241" t="n"/>
      <c r="AB1" s="241" t="n"/>
      <c r="AC1" s="241" t="n"/>
      <c r="AD1" s="241" t="n"/>
      <c r="AE1" s="241" t="n"/>
      <c r="AF1" s="241" t="n"/>
      <c r="AG1" s="241" t="n"/>
      <c r="AH1" s="241" t="n"/>
      <c r="AI1" s="839" t="n"/>
      <c r="AJ1" s="839" t="n"/>
      <c r="AK1" s="839" t="n"/>
      <c r="AL1" s="839" t="n"/>
      <c r="AM1" s="839" t="n"/>
      <c r="AN1" s="839" t="n"/>
      <c r="AO1" s="839" t="n"/>
      <c r="AP1" s="839" t="n"/>
      <c r="AQ1" s="839" t="n"/>
      <c r="AR1" s="839" t="n"/>
      <c r="AS1" s="839" t="n"/>
      <c r="AT1" s="839" t="n"/>
      <c r="AU1" s="839" t="n"/>
      <c r="AV1" s="839" t="n"/>
      <c r="AW1" s="839" t="n"/>
      <c r="AX1" s="839" t="n"/>
      <c r="AY1" s="839" t="n"/>
      <c r="AZ1" s="839" t="n"/>
      <c r="BA1" s="839" t="n"/>
      <c r="BB1" s="839" t="n"/>
      <c r="BC1" s="839" t="n"/>
    </row>
    <row r="2" ht="13.5" customHeight="1" s="1178">
      <c r="A2" s="910" t="n"/>
      <c r="B2" s="911" t="n">
        <v>2</v>
      </c>
      <c r="C2" s="912" t="n"/>
      <c r="D2" s="912" t="n"/>
      <c r="E2" s="912" t="n"/>
      <c r="F2" s="915" t="inlineStr">
        <is>
          <t>密码</t>
        </is>
      </c>
      <c r="G2" s="916" t="n"/>
      <c r="H2" s="915" t="inlineStr">
        <is>
          <t>teamid</t>
        </is>
      </c>
      <c r="I2" s="916">
        <f>(RIGHT(I3,LEN(I3)-FIND("amid=",I3)-4))</f>
        <v/>
      </c>
      <c r="J2" s="915" t="inlineStr">
        <is>
          <t>periodid</t>
        </is>
      </c>
      <c r="K2" s="965">
        <f>LEFT((RIGHT(I3,LEN(I3)-FIND("odid=",I3)-4)),FIND("&amp;",(RIGHT(I3,LEN(I3)-FIND("odid=",I3)-4)),1)-1)</f>
        <v/>
      </c>
      <c r="L2" s="241" t="n"/>
      <c r="M2" s="241" t="n"/>
      <c r="N2" s="241" t="n"/>
      <c r="O2" s="241" t="n"/>
      <c r="P2" s="241" t="n"/>
      <c r="Q2" s="241" t="n"/>
      <c r="R2" s="241" t="n"/>
      <c r="S2" s="241" t="n"/>
      <c r="T2" s="241" t="n"/>
      <c r="U2" s="241" t="n"/>
      <c r="V2" s="241" t="n"/>
      <c r="W2" s="241" t="n"/>
      <c r="X2" s="241" t="n"/>
      <c r="Y2" s="241" t="n"/>
      <c r="Z2" s="241" t="n"/>
      <c r="AA2" s="241" t="n"/>
      <c r="AB2" s="241" t="n"/>
      <c r="AC2" s="986" t="n"/>
      <c r="AD2" s="241" t="n"/>
      <c r="AE2" s="241" t="n"/>
      <c r="AF2" s="241" t="n"/>
      <c r="AG2" s="241" t="n"/>
      <c r="AH2" s="241" t="n"/>
      <c r="AI2" s="839" t="n"/>
      <c r="AJ2" s="839" t="n"/>
      <c r="AK2" s="839" t="n"/>
      <c r="AL2" s="839" t="n"/>
      <c r="AM2" s="839" t="n"/>
      <c r="AN2" s="839" t="n"/>
      <c r="AO2" s="839" t="n"/>
      <c r="AP2" s="839" t="n"/>
      <c r="AQ2" s="839" t="n"/>
      <c r="AR2" s="839" t="n"/>
      <c r="AS2" s="839" t="n"/>
      <c r="AT2" s="839" t="n"/>
      <c r="AU2" s="839" t="n"/>
      <c r="AV2" s="839" t="n"/>
      <c r="AW2" s="839" t="n"/>
      <c r="AX2" s="839" t="n"/>
      <c r="AY2" s="839" t="n"/>
      <c r="AZ2" s="839" t="n"/>
      <c r="BA2" s="839" t="n"/>
      <c r="BB2" s="839" t="n"/>
      <c r="BC2" s="839" t="n"/>
    </row>
    <row r="3" ht="18.75" customHeight="1" s="1178">
      <c r="A3" s="910" t="n"/>
      <c r="B3" s="788" t="n"/>
      <c r="C3" s="912" t="n"/>
      <c r="D3" s="912" t="n"/>
      <c r="E3" s="912" t="n"/>
      <c r="F3" s="1179" t="inlineStr">
        <is>
          <t>第八期期末内部报表网址：</t>
        </is>
      </c>
      <c r="G3" s="1180" t="n"/>
      <c r="H3" s="1181" t="n"/>
      <c r="I3" s="966" t="n"/>
      <c r="J3" s="967" t="n"/>
      <c r="K3" s="968" t="n"/>
      <c r="L3" s="241" t="n"/>
      <c r="M3" s="241" t="n"/>
      <c r="N3" s="241" t="n"/>
      <c r="O3" s="241" t="n"/>
      <c r="P3" s="241" t="n"/>
      <c r="Q3" s="241" t="n"/>
      <c r="R3" s="241" t="n"/>
      <c r="S3" s="241" t="n"/>
      <c r="T3" s="241" t="n"/>
      <c r="U3" s="241" t="n"/>
      <c r="V3" s="241" t="n"/>
      <c r="W3" s="241" t="n"/>
      <c r="X3" s="241" t="n"/>
      <c r="Y3" s="241" t="n"/>
      <c r="Z3" s="241" t="n"/>
      <c r="AA3" s="241" t="n"/>
      <c r="AB3" s="241" t="n"/>
      <c r="AC3" s="241" t="n"/>
      <c r="AD3" s="241" t="n"/>
      <c r="AE3" s="241" t="n"/>
      <c r="AF3" s="241" t="n"/>
      <c r="AG3" s="241" t="n"/>
      <c r="AH3" s="241" t="n"/>
      <c r="AI3" s="839" t="n"/>
      <c r="AJ3" s="839" t="n"/>
      <c r="AK3" s="839" t="n"/>
      <c r="AL3" s="839" t="n"/>
      <c r="AM3" s="839" t="n"/>
      <c r="AN3" s="839" t="n"/>
      <c r="AO3" s="839" t="n"/>
      <c r="AP3" s="839" t="n"/>
      <c r="AQ3" s="839" t="n"/>
      <c r="AR3" s="839" t="n"/>
      <c r="AS3" s="839" t="n"/>
      <c r="AT3" s="839" t="n"/>
      <c r="AU3" s="839" t="n"/>
      <c r="AV3" s="839" t="n"/>
      <c r="AW3" s="839" t="n"/>
      <c r="AX3" s="839" t="n"/>
      <c r="AY3" s="839" t="n"/>
      <c r="AZ3" s="839" t="n"/>
      <c r="BA3" s="839" t="n"/>
      <c r="BB3" s="839" t="n"/>
      <c r="BC3" s="839" t="n"/>
      <c r="BD3" s="761" t="n"/>
      <c r="BE3" s="761" t="n"/>
      <c r="BF3" s="761" t="n"/>
      <c r="BG3" s="761" t="n"/>
      <c r="BH3" s="761" t="n"/>
      <c r="BI3" s="761" t="n"/>
      <c r="BJ3" s="761" t="n"/>
      <c r="BK3" s="761" t="n"/>
      <c r="BL3" s="761" t="n"/>
      <c r="BM3" s="761" t="n"/>
      <c r="BN3" s="761" t="n"/>
      <c r="BO3" s="761" t="n"/>
      <c r="BP3" s="761" t="n"/>
      <c r="BQ3" s="761" t="n"/>
      <c r="BR3" s="761" t="n"/>
      <c r="BS3" s="761" t="n"/>
      <c r="BT3" s="761" t="n"/>
      <c r="BU3" s="761" t="n"/>
      <c r="BV3" s="761" t="n"/>
      <c r="BW3" s="761" t="n"/>
      <c r="BX3" s="761" t="n"/>
      <c r="BY3" s="761" t="n"/>
      <c r="BZ3" s="761" t="n"/>
      <c r="CA3" s="761" t="n"/>
      <c r="CB3" s="761" t="n"/>
      <c r="CC3" s="761" t="n"/>
      <c r="CD3" s="761" t="n"/>
      <c r="CE3" s="761" t="n"/>
      <c r="CF3" s="761" t="n"/>
      <c r="CG3" s="761" t="n"/>
      <c r="CH3" s="761" t="n"/>
      <c r="CI3" s="761" t="n"/>
      <c r="CJ3" s="761" t="n"/>
      <c r="CK3" s="761" t="n"/>
      <c r="CL3" s="761" t="n"/>
      <c r="CM3" s="761" t="n"/>
      <c r="CN3" s="761" t="n"/>
      <c r="CO3" s="761" t="n"/>
      <c r="CP3" s="761" t="n"/>
      <c r="CQ3" s="761" t="n"/>
      <c r="CR3" s="761" t="n"/>
      <c r="CS3" s="761" t="n"/>
      <c r="CT3" s="761" t="n"/>
      <c r="CU3" s="761" t="n"/>
      <c r="CV3" s="761" t="n"/>
      <c r="CW3" s="761" t="n"/>
      <c r="CX3" s="761" t="n"/>
      <c r="CY3" s="761" t="n"/>
      <c r="CZ3" s="761" t="n"/>
      <c r="DA3" s="761" t="n"/>
      <c r="DB3" s="761" t="n"/>
      <c r="DC3" s="761" t="n"/>
      <c r="DD3" s="761" t="n"/>
      <c r="DE3" s="761" t="n"/>
      <c r="DF3" s="761" t="n"/>
      <c r="DG3" s="761" t="n"/>
      <c r="DH3" s="761" t="n"/>
      <c r="DI3" s="761" t="n"/>
      <c r="DJ3" s="761" t="n"/>
      <c r="DK3" s="761" t="n"/>
      <c r="DL3" s="761" t="n"/>
      <c r="DM3" s="761" t="n"/>
      <c r="DN3" s="761" t="n"/>
      <c r="DO3" s="761" t="n"/>
      <c r="DP3" s="761" t="n"/>
      <c r="DQ3" s="761" t="n"/>
      <c r="DR3" s="761" t="n"/>
      <c r="DS3" s="761" t="n"/>
      <c r="DT3" s="761" t="n"/>
      <c r="DU3" s="761" t="n"/>
      <c r="DV3" s="761" t="n"/>
      <c r="DW3" s="761" t="n"/>
      <c r="DX3" s="761" t="n"/>
      <c r="DY3" s="761" t="n"/>
      <c r="DZ3" s="761" t="n"/>
      <c r="EA3" s="761" t="n"/>
      <c r="EB3" s="761" t="n"/>
      <c r="EC3" s="761" t="n"/>
      <c r="ED3" s="761" t="n"/>
      <c r="EE3" s="761" t="n"/>
      <c r="EF3" s="761" t="n"/>
      <c r="EG3" s="761" t="n"/>
      <c r="EH3" s="761" t="n"/>
      <c r="EI3" s="761" t="n"/>
      <c r="EJ3" s="761" t="n"/>
      <c r="EK3" s="761" t="n"/>
      <c r="EL3" s="761" t="n"/>
      <c r="EM3" s="761" t="n"/>
      <c r="EN3" s="761" t="n"/>
      <c r="EO3" s="761" t="n"/>
      <c r="EP3" s="761" t="n"/>
      <c r="EQ3" s="761" t="n"/>
      <c r="ER3" s="761" t="n"/>
      <c r="ES3" s="761" t="n"/>
      <c r="ET3" s="761" t="n"/>
      <c r="EU3" s="761" t="n"/>
      <c r="EV3" s="761" t="n"/>
      <c r="EW3" s="761" t="n"/>
      <c r="EX3" s="761" t="n"/>
      <c r="EY3" s="761" t="n"/>
      <c r="EZ3" s="761" t="n"/>
      <c r="FA3" s="761" t="n"/>
      <c r="FB3" s="761" t="n"/>
      <c r="FC3" s="761" t="n"/>
      <c r="FD3" s="761" t="n"/>
      <c r="FE3" s="761" t="n"/>
      <c r="FF3" s="761" t="n"/>
      <c r="FG3" s="761" t="n"/>
      <c r="FH3" s="761" t="n"/>
      <c r="FI3" s="761" t="n"/>
      <c r="FJ3" s="761" t="n"/>
      <c r="FK3" s="761" t="n"/>
      <c r="FL3" s="761" t="n"/>
      <c r="FM3" s="761" t="n"/>
      <c r="FN3" s="761" t="n"/>
      <c r="FO3" s="761" t="n"/>
      <c r="FP3" s="761" t="n"/>
      <c r="FQ3" s="761" t="n"/>
      <c r="FR3" s="761" t="n"/>
      <c r="FS3" s="761" t="n"/>
      <c r="FT3" s="761" t="n"/>
      <c r="FU3" s="761" t="n"/>
      <c r="FV3" s="761" t="n"/>
      <c r="FW3" s="761" t="n"/>
      <c r="FX3" s="761" t="n"/>
      <c r="FY3" s="761" t="n"/>
      <c r="FZ3" s="761" t="n"/>
      <c r="GA3" s="761" t="n"/>
      <c r="GB3" s="761" t="n"/>
      <c r="GC3" s="761" t="n"/>
      <c r="GD3" s="761" t="n"/>
      <c r="GE3" s="761" t="n"/>
      <c r="GF3" s="761" t="n"/>
      <c r="GG3" s="761" t="n"/>
      <c r="GH3" s="761" t="n"/>
      <c r="GI3" s="761" t="n"/>
      <c r="GJ3" s="761" t="n"/>
      <c r="GK3" s="761" t="n"/>
      <c r="GL3" s="761" t="n"/>
      <c r="GM3" s="761" t="n"/>
      <c r="GN3" s="761" t="n"/>
      <c r="GO3" s="761" t="n"/>
      <c r="GP3" s="761" t="n"/>
      <c r="GQ3" s="761" t="n"/>
      <c r="GR3" s="761" t="n"/>
      <c r="GS3" s="761" t="n"/>
      <c r="GT3" s="761" t="n"/>
      <c r="GU3" s="761" t="n"/>
      <c r="GV3" s="761" t="n"/>
      <c r="GW3" s="761" t="n"/>
      <c r="GX3" s="761" t="n"/>
      <c r="GY3" s="761" t="n"/>
      <c r="GZ3" s="761" t="n"/>
      <c r="HA3" s="761" t="n"/>
      <c r="HB3" s="761" t="n"/>
      <c r="HC3" s="761" t="n"/>
      <c r="HD3" s="761" t="n"/>
      <c r="HE3" s="761" t="n"/>
      <c r="HF3" s="761" t="n"/>
      <c r="HG3" s="761" t="n"/>
      <c r="HH3" s="761" t="n"/>
      <c r="HI3" s="761" t="n"/>
      <c r="HJ3" s="761" t="n"/>
      <c r="HK3" s="761" t="n"/>
      <c r="HL3" s="761" t="n"/>
      <c r="HM3" s="761" t="n"/>
      <c r="HN3" s="761" t="n"/>
      <c r="HO3" s="761" t="n"/>
      <c r="HP3" s="761" t="n"/>
      <c r="HQ3" s="761" t="n"/>
      <c r="HR3" s="761" t="n"/>
      <c r="HS3" s="761" t="n"/>
      <c r="HT3" s="761" t="n"/>
      <c r="HU3" s="761" t="n"/>
      <c r="HV3" s="761" t="n"/>
      <c r="HW3" s="761" t="n"/>
      <c r="HX3" s="761" t="n"/>
      <c r="HY3" s="761" t="n"/>
      <c r="HZ3" s="761" t="n"/>
      <c r="IA3" s="761" t="n"/>
      <c r="IB3" s="761" t="n"/>
      <c r="IC3" s="761" t="n"/>
      <c r="ID3" s="761" t="n"/>
      <c r="IE3" s="761" t="n"/>
      <c r="IF3" s="761" t="n"/>
      <c r="IG3" s="761" t="n"/>
      <c r="IH3" s="761" t="n"/>
      <c r="II3" s="761" t="n"/>
      <c r="IJ3" s="761" t="n"/>
      <c r="IK3" s="761" t="n"/>
      <c r="IL3" s="761" t="n"/>
      <c r="IM3" s="761" t="n"/>
      <c r="IN3" s="761" t="n"/>
    </row>
    <row r="4" ht="13.5" customHeight="1" s="1178">
      <c r="A4" s="917" t="inlineStr">
        <is>
          <t>当期生产可运输比例</t>
        </is>
      </c>
      <c r="B4" s="918" t="inlineStr">
        <is>
          <t>92.0%</t>
        </is>
      </c>
      <c r="C4" s="912" t="n"/>
      <c r="D4" s="1182" t="inlineStr">
        <is>
          <t>成品库存费</t>
        </is>
      </c>
      <c r="E4" s="1183" t="n"/>
      <c r="F4" s="919" t="n"/>
      <c r="G4" s="920" t="inlineStr">
        <is>
          <t>新工人效率</t>
        </is>
      </c>
      <c r="H4" s="921" t="n">
        <v>0.25</v>
      </c>
      <c r="I4" s="919" t="n"/>
      <c r="J4" s="919" t="n"/>
      <c r="K4" s="969" t="inlineStr">
        <is>
          <t>1固定运费</t>
        </is>
      </c>
      <c r="L4" s="1012" t="inlineStr">
        <is>
          <t>市场11</t>
        </is>
      </c>
      <c r="M4" s="1012" t="inlineStr">
        <is>
          <t>市场12</t>
        </is>
      </c>
      <c r="N4" s="1012" t="inlineStr">
        <is>
          <t>市场13</t>
        </is>
      </c>
      <c r="O4" s="1012" t="inlineStr">
        <is>
          <t>市场14</t>
        </is>
      </c>
      <c r="P4" s="1012" t="inlineStr">
        <is>
          <t>市场21</t>
        </is>
      </c>
      <c r="Q4" s="1012" t="inlineStr">
        <is>
          <t>市场22</t>
        </is>
      </c>
      <c r="R4" s="1012" t="inlineStr">
        <is>
          <t>市场23</t>
        </is>
      </c>
      <c r="S4" s="1012" t="inlineStr">
        <is>
          <t>市场24</t>
        </is>
      </c>
      <c r="T4" s="919" t="n"/>
      <c r="U4" s="919" t="n"/>
      <c r="V4" s="919" t="n"/>
      <c r="W4" s="919" t="n"/>
      <c r="X4" s="241" t="n"/>
      <c r="Y4" s="241" t="n"/>
      <c r="Z4" s="241" t="n"/>
      <c r="AA4" s="241" t="n"/>
      <c r="AB4" s="241" t="n"/>
      <c r="AC4" s="241" t="n"/>
      <c r="AD4" s="241" t="n"/>
      <c r="AE4" s="241" t="n"/>
      <c r="AF4" s="241" t="n"/>
      <c r="AG4" s="241" t="n"/>
      <c r="AH4" s="241" t="n"/>
      <c r="AI4" s="839" t="n"/>
      <c r="AJ4" s="839" t="n"/>
      <c r="AK4" s="839" t="n"/>
      <c r="AL4" s="839" t="n"/>
      <c r="AM4" s="839" t="n"/>
      <c r="AN4" s="839" t="n"/>
      <c r="AO4" s="839" t="n"/>
      <c r="AP4" s="839" t="n"/>
      <c r="AQ4" s="839" t="n"/>
      <c r="AR4" s="839" t="n"/>
      <c r="AS4" s="839" t="n"/>
      <c r="AT4" s="839" t="n"/>
      <c r="AU4" s="839" t="n"/>
      <c r="AV4" s="839" t="n"/>
      <c r="AW4" s="839" t="n"/>
      <c r="AX4" s="839" t="n"/>
      <c r="AY4" s="839" t="n"/>
      <c r="AZ4" s="839" t="n"/>
      <c r="BA4" s="839" t="n"/>
      <c r="BB4" s="839" t="n"/>
      <c r="BC4" s="839" t="n"/>
    </row>
    <row r="5" ht="13.5" customHeight="1" s="1178">
      <c r="A5" s="1012" t="inlineStr">
        <is>
          <t>公司总数</t>
        </is>
      </c>
      <c r="B5" s="923" t="inlineStr">
        <is>
          <t>18</t>
        </is>
      </c>
      <c r="C5" s="912" t="n"/>
      <c r="D5" s="917" t="inlineStr">
        <is>
          <t>产品1</t>
        </is>
      </c>
      <c r="E5" s="924" t="n"/>
      <c r="F5" s="919" t="n"/>
      <c r="G5" s="925" t="inlineStr">
        <is>
          <t>折旧率</t>
        </is>
      </c>
      <c r="H5" s="926" t="n">
        <v>0.05</v>
      </c>
      <c r="I5" s="919" t="n"/>
      <c r="J5" s="919" t="n"/>
      <c r="K5" s="1012" t="inlineStr">
        <is>
          <t>产品12</t>
        </is>
      </c>
      <c r="L5" s="970" t="n"/>
      <c r="M5" s="971" t="n"/>
      <c r="N5" s="971" t="n"/>
      <c r="O5" s="971" t="n"/>
      <c r="P5" s="971" t="n"/>
      <c r="Q5" s="971" t="n"/>
      <c r="R5" s="971" t="n"/>
      <c r="S5" s="971" t="n"/>
      <c r="T5" s="919" t="n"/>
      <c r="U5" s="919" t="n"/>
      <c r="V5" s="919" t="n"/>
      <c r="W5" s="919" t="n"/>
      <c r="X5" s="241" t="n"/>
      <c r="Y5" s="241" t="n"/>
      <c r="Z5" s="241" t="n"/>
      <c r="AA5" s="241" t="n"/>
      <c r="AB5" s="241" t="n"/>
      <c r="AC5" s="241" t="n"/>
      <c r="AD5" s="241" t="n"/>
      <c r="AE5" s="241" t="n"/>
      <c r="AF5" s="241" t="n"/>
      <c r="AG5" s="241" t="n"/>
      <c r="AH5" s="241" t="n"/>
      <c r="AI5" s="839" t="n"/>
      <c r="AJ5" s="839" t="n"/>
      <c r="AK5" s="839" t="n"/>
      <c r="AL5" s="839" t="n"/>
      <c r="AM5" s="839" t="n"/>
      <c r="AN5" s="839" t="n"/>
      <c r="AO5" s="839" t="n"/>
      <c r="AP5" s="839" t="n"/>
      <c r="AQ5" s="839" t="n"/>
      <c r="AR5" s="839" t="n"/>
      <c r="AS5" s="839" t="n"/>
      <c r="AT5" s="839" t="n"/>
      <c r="AU5" s="839" t="n"/>
      <c r="AV5" s="839" t="n"/>
      <c r="AW5" s="839" t="n"/>
      <c r="AX5" s="839" t="n"/>
      <c r="AY5" s="839" t="n"/>
      <c r="AZ5" s="839" t="n"/>
      <c r="BA5" s="839" t="n"/>
      <c r="BB5" s="839" t="n"/>
      <c r="BC5" s="839" t="n"/>
    </row>
    <row r="6" ht="13.5" customHeight="1" s="1178">
      <c r="A6" s="1012" t="inlineStr">
        <is>
          <t>公司序号</t>
        </is>
      </c>
      <c r="B6" s="923" t="inlineStr">
        <is>
          <t>2</t>
        </is>
      </c>
      <c r="C6" s="912" t="n"/>
      <c r="D6" s="917" t="inlineStr">
        <is>
          <t>产品2</t>
        </is>
      </c>
      <c r="E6" s="924" t="n"/>
      <c r="F6" s="919" t="n"/>
      <c r="G6" s="912" t="n"/>
      <c r="H6" s="919" t="n"/>
      <c r="I6" s="919" t="n"/>
      <c r="J6" s="919" t="n"/>
      <c r="K6" s="972" t="inlineStr">
        <is>
          <t>产品34</t>
        </is>
      </c>
      <c r="L6" s="1184" t="n"/>
      <c r="M6" s="1184" t="n"/>
      <c r="N6" s="1184" t="n"/>
      <c r="O6" s="1184" t="n"/>
      <c r="P6" s="1184" t="n"/>
      <c r="Q6" s="1184" t="n"/>
      <c r="R6" s="1184" t="n"/>
      <c r="S6" s="1184" t="n"/>
      <c r="T6" s="919" t="n"/>
      <c r="U6" s="919" t="n"/>
      <c r="V6" s="919" t="n"/>
      <c r="W6" s="919" t="n"/>
      <c r="X6" s="241" t="n"/>
      <c r="Y6" s="241" t="n"/>
      <c r="Z6" s="241" t="n"/>
      <c r="AA6" s="241" t="n"/>
      <c r="AB6" s="241" t="n"/>
      <c r="AC6" s="241" t="n"/>
      <c r="AD6" s="241" t="n"/>
      <c r="AE6" s="241" t="n"/>
      <c r="AF6" s="241" t="n"/>
      <c r="AG6" s="241" t="n"/>
      <c r="AH6" s="241" t="n"/>
      <c r="AI6" s="839" t="n"/>
      <c r="AJ6" s="839" t="n"/>
      <c r="AK6" s="839" t="n"/>
      <c r="AL6" s="839" t="n"/>
      <c r="AM6" s="839" t="n"/>
      <c r="AN6" s="839" t="n"/>
      <c r="AO6" s="839" t="n"/>
      <c r="AP6" s="839" t="n"/>
      <c r="AQ6" s="839" t="n"/>
      <c r="AR6" s="839" t="n"/>
      <c r="AS6" s="839" t="n"/>
      <c r="AT6" s="839" t="n"/>
      <c r="AU6" s="839" t="n"/>
      <c r="AV6" s="839" t="n"/>
      <c r="AW6" s="839" t="n"/>
      <c r="AX6" s="839" t="n"/>
      <c r="AY6" s="839" t="n"/>
      <c r="AZ6" s="839" t="n"/>
      <c r="BA6" s="839" t="n"/>
      <c r="BB6" s="839" t="n"/>
      <c r="BC6" s="839" t="n"/>
    </row>
    <row r="7" ht="13.5" customHeight="1" s="1178">
      <c r="A7" s="917" t="inlineStr">
        <is>
          <t>原材料库存费用</t>
        </is>
      </c>
      <c r="B7" s="1185" t="inlineStr">
        <is>
          <t>0.02</t>
        </is>
      </c>
      <c r="C7" s="912" t="n"/>
      <c r="D7" s="917" t="inlineStr">
        <is>
          <t>产品3</t>
        </is>
      </c>
      <c r="E7" s="924" t="n"/>
      <c r="F7" s="919" t="n"/>
      <c r="G7" s="912" t="n"/>
      <c r="H7" s="919" t="n"/>
      <c r="I7" s="919" t="n"/>
      <c r="J7" s="919" t="n"/>
      <c r="K7" s="919" t="n"/>
      <c r="L7" s="919" t="n"/>
      <c r="M7" s="919" t="n"/>
      <c r="N7" s="919" t="n"/>
      <c r="O7" s="919" t="n"/>
      <c r="P7" s="919" t="n"/>
      <c r="Q7" s="919" t="n"/>
      <c r="R7" s="919" t="n"/>
      <c r="S7" s="919" t="n"/>
      <c r="T7" s="919" t="n"/>
      <c r="U7" s="919" t="n"/>
      <c r="V7" s="919" t="n"/>
      <c r="W7" s="919" t="n"/>
      <c r="X7" s="241" t="n"/>
      <c r="Y7" s="241" t="n"/>
      <c r="Z7" s="241" t="n"/>
      <c r="AA7" s="241" t="n"/>
      <c r="AB7" s="241" t="n"/>
      <c r="AC7" s="241" t="n"/>
      <c r="AD7" s="241" t="n"/>
      <c r="AE7" s="241" t="n"/>
      <c r="AF7" s="241" t="n"/>
      <c r="AG7" s="241" t="n"/>
      <c r="AH7" s="241" t="n"/>
      <c r="AI7" s="839" t="n"/>
      <c r="AJ7" s="839" t="n"/>
      <c r="AK7" s="839" t="n"/>
      <c r="AL7" s="839" t="n"/>
      <c r="AM7" s="839" t="n"/>
      <c r="AN7" s="839" t="n"/>
      <c r="AO7" s="839" t="n"/>
      <c r="AP7" s="839" t="n"/>
      <c r="AQ7" s="839" t="n"/>
      <c r="AR7" s="839" t="n"/>
      <c r="AS7" s="839" t="n"/>
      <c r="AT7" s="839" t="n"/>
      <c r="AU7" s="839" t="n"/>
      <c r="AV7" s="839" t="n"/>
      <c r="AW7" s="839" t="n"/>
      <c r="AX7" s="839" t="n"/>
      <c r="AY7" s="839" t="n"/>
      <c r="AZ7" s="839" t="n"/>
      <c r="BA7" s="839" t="n"/>
      <c r="BB7" s="839" t="n"/>
      <c r="BC7" s="839" t="n"/>
    </row>
    <row r="8" ht="13.5" customHeight="1" s="1178">
      <c r="A8" s="917" t="inlineStr">
        <is>
          <t>购机费用</t>
        </is>
      </c>
      <c r="B8" s="1186" t="inlineStr">
        <is>
          <t>120000</t>
        </is>
      </c>
      <c r="C8" s="551" t="n"/>
      <c r="D8" s="917" t="inlineStr">
        <is>
          <t>产品4</t>
        </is>
      </c>
      <c r="E8" s="924" t="n"/>
      <c r="F8" s="919" t="n"/>
      <c r="G8" s="912" t="n"/>
      <c r="H8" s="912" t="n"/>
      <c r="I8" s="919" t="n"/>
      <c r="J8" s="919" t="n"/>
      <c r="K8" s="974" t="inlineStr">
        <is>
          <t>1变动运费</t>
        </is>
      </c>
      <c r="L8" s="1012" t="inlineStr">
        <is>
          <t>市场31</t>
        </is>
      </c>
      <c r="M8" s="1012" t="inlineStr">
        <is>
          <t>市场32</t>
        </is>
      </c>
      <c r="N8" s="1012" t="inlineStr">
        <is>
          <t>市场33</t>
        </is>
      </c>
      <c r="O8" s="1012" t="inlineStr">
        <is>
          <t>市场34</t>
        </is>
      </c>
      <c r="P8" s="1012" t="inlineStr">
        <is>
          <t>市场41</t>
        </is>
      </c>
      <c r="Q8" s="1012" t="inlineStr">
        <is>
          <t>市场42</t>
        </is>
      </c>
      <c r="R8" s="1012" t="inlineStr">
        <is>
          <t>市场43</t>
        </is>
      </c>
      <c r="S8" s="1012" t="inlineStr">
        <is>
          <t>市场44</t>
        </is>
      </c>
      <c r="T8" s="919" t="n"/>
      <c r="U8" s="919" t="n"/>
      <c r="V8" s="919" t="n"/>
      <c r="W8" s="919" t="n"/>
      <c r="X8" s="241" t="n"/>
      <c r="Y8" s="241" t="n"/>
      <c r="Z8" s="241" t="n"/>
      <c r="AA8" s="241" t="n"/>
      <c r="AB8" s="241" t="n"/>
      <c r="AC8" s="241" t="n"/>
      <c r="AD8" s="241" t="n"/>
      <c r="AE8" s="241" t="n"/>
      <c r="AF8" s="241" t="n"/>
      <c r="AG8" s="241" t="n"/>
      <c r="AH8" s="241" t="n"/>
      <c r="AI8" s="839" t="n"/>
      <c r="AJ8" s="839" t="n"/>
      <c r="AK8" s="839" t="n"/>
      <c r="AL8" s="839" t="n"/>
      <c r="AM8" s="839" t="n"/>
      <c r="AN8" s="839" t="n"/>
      <c r="AO8" s="839" t="n"/>
      <c r="AP8" s="839" t="n"/>
      <c r="AQ8" s="839" t="n"/>
      <c r="AR8" s="839" t="n"/>
      <c r="AS8" s="839" t="n"/>
      <c r="AT8" s="839" t="n"/>
      <c r="AU8" s="839" t="n"/>
      <c r="AV8" s="839" t="n"/>
      <c r="AW8" s="839" t="n"/>
      <c r="AX8" s="839" t="n"/>
      <c r="AY8" s="839" t="n"/>
      <c r="AZ8" s="839" t="n"/>
      <c r="BA8" s="839" t="n"/>
      <c r="BB8" s="839" t="n"/>
      <c r="BC8" s="839" t="n"/>
    </row>
    <row r="9" ht="13.5" customHeight="1" s="1178">
      <c r="A9" s="917" t="inlineStr">
        <is>
          <t>原材料固定运费</t>
        </is>
      </c>
      <c r="B9" s="924" t="inlineStr">
        <is>
          <t>12000</t>
        </is>
      </c>
      <c r="C9" s="912" t="n"/>
      <c r="D9" s="912" t="n"/>
      <c r="E9" s="912" t="n"/>
      <c r="F9" s="912" t="n"/>
      <c r="G9" s="919" t="n"/>
      <c r="H9" s="919" t="n"/>
      <c r="I9" s="919" t="n"/>
      <c r="J9" s="919" t="n"/>
      <c r="K9" s="1012" t="inlineStr">
        <is>
          <t>产品12</t>
        </is>
      </c>
      <c r="L9" s="975" t="n"/>
      <c r="M9" s="975" t="n"/>
      <c r="N9" s="975" t="n"/>
      <c r="O9" s="975" t="n"/>
      <c r="P9" s="975" t="n"/>
      <c r="Q9" s="975" t="n"/>
      <c r="R9" s="975" t="n"/>
      <c r="S9" s="975" t="n"/>
      <c r="T9" s="919" t="n"/>
      <c r="U9" s="919" t="n"/>
      <c r="V9" s="919" t="n"/>
      <c r="W9" s="919" t="n"/>
      <c r="X9" s="241" t="n"/>
      <c r="Y9" s="241" t="n"/>
      <c r="Z9" s="241" t="n"/>
      <c r="AA9" s="241" t="n"/>
      <c r="AB9" s="241" t="n"/>
      <c r="AC9" s="241" t="n"/>
      <c r="AD9" s="241" t="n"/>
      <c r="AE9" s="241" t="n"/>
      <c r="AF9" s="241" t="n"/>
      <c r="AG9" s="241" t="n"/>
      <c r="AH9" s="241" t="n"/>
      <c r="AI9" s="839" t="n"/>
      <c r="AJ9" s="839" t="n"/>
      <c r="AK9" s="839" t="n"/>
      <c r="AL9" s="839" t="n"/>
      <c r="AM9" s="839" t="n"/>
      <c r="AN9" s="839" t="n"/>
      <c r="AO9" s="839" t="n"/>
      <c r="AP9" s="839" t="n"/>
      <c r="AQ9" s="839" t="n"/>
      <c r="AR9" s="839" t="n"/>
      <c r="AS9" s="839" t="n"/>
      <c r="AT9" s="839" t="n"/>
      <c r="AU9" s="839" t="n"/>
      <c r="AV9" s="839" t="n"/>
      <c r="AW9" s="839" t="n"/>
      <c r="AX9" s="839" t="n"/>
      <c r="AY9" s="839" t="n"/>
      <c r="AZ9" s="839" t="n"/>
      <c r="BA9" s="839" t="n"/>
      <c r="BB9" s="839" t="n"/>
      <c r="BC9" s="839" t="n"/>
    </row>
    <row r="10" ht="13.5" customHeight="1" s="1178">
      <c r="A10" s="917" t="inlineStr">
        <is>
          <t>原材料变动运费</t>
        </is>
      </c>
      <c r="B10" s="924" t="inlineStr">
        <is>
          <t>0.02</t>
        </is>
      </c>
      <c r="C10" s="912" t="n"/>
      <c r="D10" s="917" t="inlineStr">
        <is>
          <t>订货转化比例</t>
        </is>
      </c>
      <c r="E10" s="917" t="inlineStr">
        <is>
          <t>产品1</t>
        </is>
      </c>
      <c r="F10" s="917" t="inlineStr">
        <is>
          <t>产品2</t>
        </is>
      </c>
      <c r="G10" s="917" t="inlineStr">
        <is>
          <t>产品3</t>
        </is>
      </c>
      <c r="H10" s="917" t="inlineStr">
        <is>
          <t>产品4</t>
        </is>
      </c>
      <c r="I10" s="919" t="n"/>
      <c r="J10" s="919" t="n"/>
      <c r="K10" s="1012" t="inlineStr">
        <is>
          <t>产品34</t>
        </is>
      </c>
      <c r="L10" s="975" t="n"/>
      <c r="M10" s="975" t="n"/>
      <c r="N10" s="975" t="n"/>
      <c r="O10" s="975" t="n"/>
      <c r="P10" s="975" t="n"/>
      <c r="Q10" s="975" t="n"/>
      <c r="R10" s="985" t="n"/>
      <c r="S10" s="985" t="n"/>
      <c r="T10" s="919" t="n"/>
      <c r="U10" s="919" t="n"/>
      <c r="V10" s="919" t="n"/>
      <c r="W10" s="919" t="n"/>
      <c r="X10" s="241" t="n"/>
      <c r="Y10" s="241" t="n"/>
      <c r="Z10" s="241" t="n"/>
      <c r="AA10" s="241" t="n"/>
      <c r="AB10" s="241" t="n"/>
      <c r="AC10" s="241" t="n"/>
      <c r="AD10" s="241" t="n"/>
      <c r="AE10" s="241" t="n"/>
      <c r="AF10" s="241" t="n"/>
      <c r="AG10" s="241" t="n"/>
      <c r="AH10" s="241" t="n"/>
      <c r="AI10" s="839" t="n"/>
      <c r="AJ10" s="839" t="n"/>
      <c r="AK10" s="839" t="n"/>
      <c r="AL10" s="839" t="n"/>
      <c r="AM10" s="839" t="n"/>
      <c r="AN10" s="839" t="n"/>
      <c r="AO10" s="839" t="n"/>
      <c r="AP10" s="839" t="n"/>
      <c r="AQ10" s="839" t="n"/>
      <c r="AR10" s="839" t="n"/>
      <c r="AS10" s="839" t="n"/>
      <c r="AT10" s="839" t="n"/>
      <c r="AU10" s="839" t="n"/>
      <c r="AV10" s="839" t="n"/>
      <c r="AW10" s="839" t="n"/>
      <c r="AX10" s="839" t="n"/>
      <c r="AY10" s="839" t="n"/>
      <c r="AZ10" s="839" t="n"/>
      <c r="BA10" s="839" t="n"/>
      <c r="BB10" s="839" t="n"/>
      <c r="BC10" s="839" t="n"/>
    </row>
    <row r="11" ht="13.5" customHeight="1" s="1178">
      <c r="A11" s="917" t="inlineStr">
        <is>
          <t>当期原材料可用比例</t>
        </is>
      </c>
      <c r="B11" s="929" t="inlineStr">
        <is>
          <t>90.0%</t>
        </is>
      </c>
      <c r="C11" s="912" t="n"/>
      <c r="D11" s="917" t="inlineStr">
        <is>
          <t>市场1</t>
        </is>
      </c>
      <c r="E11" s="930" t="n"/>
      <c r="F11" s="931" t="n"/>
      <c r="G11" s="931" t="n"/>
      <c r="H11" s="931" t="n"/>
      <c r="I11" s="919" t="n"/>
      <c r="J11" s="919" t="n"/>
      <c r="K11" s="919" t="n"/>
      <c r="L11" s="919" t="n"/>
      <c r="M11" s="919" t="n"/>
      <c r="N11" s="919" t="n"/>
      <c r="O11" s="919" t="n"/>
      <c r="P11" s="919" t="n"/>
      <c r="Q11" s="919" t="n"/>
      <c r="R11" s="919" t="n"/>
      <c r="S11" s="919" t="n"/>
      <c r="T11" s="919" t="n"/>
      <c r="U11" s="919" t="n"/>
      <c r="V11" s="919" t="n"/>
      <c r="W11" s="919" t="n"/>
      <c r="X11" s="241" t="n"/>
      <c r="Y11" s="241" t="n"/>
      <c r="Z11" s="241" t="n"/>
      <c r="AA11" s="241" t="n"/>
      <c r="AB11" s="241" t="n"/>
      <c r="AC11" s="241" t="n"/>
      <c r="AD11" s="241" t="n"/>
      <c r="AE11" s="241" t="n"/>
      <c r="AF11" s="241" t="n"/>
      <c r="AG11" s="241" t="n"/>
      <c r="AH11" s="241" t="n"/>
      <c r="AI11" s="839" t="n"/>
      <c r="AJ11" s="839" t="n"/>
      <c r="AK11" s="839" t="n"/>
      <c r="AL11" s="839" t="n"/>
      <c r="AM11" s="839" t="n"/>
      <c r="AN11" s="839" t="n"/>
      <c r="AO11" s="839" t="n"/>
      <c r="AP11" s="839" t="n"/>
      <c r="AQ11" s="839" t="n"/>
      <c r="AR11" s="839" t="n"/>
      <c r="AS11" s="839" t="n"/>
      <c r="AT11" s="839" t="n"/>
      <c r="AU11" s="839" t="n"/>
      <c r="AV11" s="839" t="n"/>
      <c r="AW11" s="839" t="n"/>
      <c r="AX11" s="839" t="n"/>
      <c r="AY11" s="839" t="n"/>
      <c r="AZ11" s="839" t="n"/>
      <c r="BA11" s="839" t="n"/>
      <c r="BB11" s="839" t="n"/>
      <c r="BC11" s="839" t="n"/>
    </row>
    <row r="12" ht="13.5" customHeight="1" s="1178">
      <c r="A12" s="917" t="inlineStr">
        <is>
          <t>维修费</t>
        </is>
      </c>
      <c r="B12" s="924" t="inlineStr">
        <is>
          <t>1440</t>
        </is>
      </c>
      <c r="C12" s="932" t="n"/>
      <c r="D12" s="917" t="inlineStr">
        <is>
          <t>市场2</t>
        </is>
      </c>
      <c r="E12" s="930" t="n"/>
      <c r="F12" s="931" t="n"/>
      <c r="G12" s="931" t="n"/>
      <c r="H12" s="931" t="n"/>
      <c r="I12" s="919" t="n"/>
      <c r="J12" s="919" t="n"/>
      <c r="K12" s="810" t="inlineStr">
        <is>
          <t>固定运费</t>
        </is>
      </c>
      <c r="L12" s="955" t="inlineStr">
        <is>
          <t>市场1</t>
        </is>
      </c>
      <c r="M12" s="955" t="inlineStr">
        <is>
          <t>市场2</t>
        </is>
      </c>
      <c r="N12" s="955" t="inlineStr">
        <is>
          <t>市场3</t>
        </is>
      </c>
      <c r="O12" s="961" t="inlineStr">
        <is>
          <t>市场4</t>
        </is>
      </c>
      <c r="P12" s="919" t="n"/>
      <c r="Q12" s="919" t="n"/>
      <c r="R12" s="919" t="n"/>
      <c r="S12" s="919" t="n"/>
      <c r="T12" s="919" t="n"/>
      <c r="U12" s="919" t="n"/>
      <c r="V12" s="919" t="n"/>
      <c r="W12" s="919" t="n"/>
      <c r="X12" s="241" t="n"/>
      <c r="Y12" s="241" t="n"/>
      <c r="Z12" s="241" t="n"/>
      <c r="AA12" s="241" t="n"/>
      <c r="AB12" s="241" t="n"/>
      <c r="AC12" s="241" t="n"/>
      <c r="AD12" s="241" t="n"/>
      <c r="AE12" s="241" t="n"/>
      <c r="AF12" s="241" t="n"/>
      <c r="AG12" s="241" t="n"/>
      <c r="AH12" s="241" t="n"/>
      <c r="AI12" s="839" t="n"/>
      <c r="AJ12" s="839" t="n"/>
      <c r="AK12" s="839" t="n"/>
      <c r="AL12" s="839" t="n"/>
      <c r="AM12" s="839" t="n"/>
      <c r="AN12" s="839" t="n"/>
      <c r="AO12" s="839" t="n"/>
      <c r="AP12" s="839" t="n"/>
      <c r="AQ12" s="839" t="n"/>
      <c r="AR12" s="839" t="n"/>
      <c r="AS12" s="839" t="n"/>
      <c r="AT12" s="839" t="n"/>
      <c r="AU12" s="839" t="n"/>
      <c r="AV12" s="839" t="n"/>
      <c r="AW12" s="839" t="n"/>
      <c r="AX12" s="839" t="n"/>
      <c r="AY12" s="839" t="n"/>
      <c r="AZ12" s="839" t="n"/>
      <c r="BA12" s="839" t="n"/>
      <c r="BB12" s="839" t="n"/>
      <c r="BC12" s="839" t="n"/>
    </row>
    <row r="13" ht="13.5" customHeight="1" s="1178">
      <c r="A13" s="917" t="inlineStr">
        <is>
          <t>新工培训费</t>
        </is>
      </c>
      <c r="B13" s="924" t="inlineStr">
        <is>
          <t>2000</t>
        </is>
      </c>
      <c r="C13" s="912" t="n"/>
      <c r="D13" s="917" t="inlineStr">
        <is>
          <t>市场3</t>
        </is>
      </c>
      <c r="E13" s="930" t="n"/>
      <c r="F13" s="931" t="n"/>
      <c r="G13" s="931" t="n"/>
      <c r="H13" s="931" t="n"/>
      <c r="I13" s="919" t="n"/>
      <c r="J13" s="919" t="n"/>
      <c r="K13" s="813" t="inlineStr">
        <is>
          <t>产品1</t>
        </is>
      </c>
      <c r="L13" s="976">
        <f>IF(B1=1,INT(L5-(B6-1)*(L5-M5)/(B5-1)+0.5),L5-(B6-1)*(L5-M5)/(B5-1))</f>
        <v/>
      </c>
      <c r="M13" s="976">
        <f>IF(B1=1,INT(M5+(B6-1)*(L5-M5)/(B5-1)+0.5),M5+(B6-1)*(L5-M5)/(B5-1))</f>
        <v/>
      </c>
      <c r="N13" s="976">
        <f>N5</f>
        <v/>
      </c>
      <c r="O13" s="977">
        <f>O5</f>
        <v/>
      </c>
      <c r="P13" s="919" t="n"/>
      <c r="Q13" s="919" t="n"/>
      <c r="R13" s="919" t="n"/>
      <c r="S13" s="919" t="n"/>
      <c r="T13" s="919" t="n"/>
      <c r="U13" s="919" t="n"/>
      <c r="V13" s="919" t="n"/>
      <c r="W13" s="919" t="n"/>
      <c r="X13" s="241" t="n"/>
      <c r="Y13" s="241" t="n"/>
      <c r="Z13" s="241" t="n"/>
      <c r="AA13" s="241" t="n"/>
      <c r="AB13" s="241" t="n"/>
      <c r="AC13" s="241" t="n"/>
      <c r="AD13" s="241" t="n"/>
      <c r="AE13" s="241" t="n"/>
      <c r="AF13" s="241" t="n"/>
      <c r="AG13" s="241" t="n"/>
      <c r="AH13" s="241" t="n"/>
      <c r="AI13" s="839" t="n"/>
      <c r="AJ13" s="839" t="n"/>
      <c r="AK13" s="839" t="n"/>
      <c r="AL13" s="839" t="n"/>
      <c r="AM13" s="839" t="n"/>
      <c r="AN13" s="839" t="n"/>
      <c r="AO13" s="839" t="n"/>
      <c r="AP13" s="839" t="n"/>
      <c r="AQ13" s="839" t="n"/>
      <c r="AR13" s="839" t="n"/>
      <c r="AS13" s="839" t="n"/>
      <c r="AT13" s="839" t="n"/>
      <c r="AU13" s="839" t="n"/>
      <c r="AV13" s="839" t="n"/>
      <c r="AW13" s="839" t="n"/>
      <c r="AX13" s="839" t="n"/>
      <c r="AY13" s="839" t="n"/>
      <c r="AZ13" s="839" t="n"/>
      <c r="BA13" s="839" t="n"/>
      <c r="BB13" s="839" t="n"/>
      <c r="BC13" s="839" t="n"/>
    </row>
    <row r="14" ht="13.5" customHeight="1" s="1178">
      <c r="A14" s="917" t="inlineStr">
        <is>
          <t>安置费</t>
        </is>
      </c>
      <c r="B14" s="924" t="inlineStr">
        <is>
          <t>3000</t>
        </is>
      </c>
      <c r="C14" s="912" t="n"/>
      <c r="D14" s="933" t="inlineStr">
        <is>
          <t>市场4</t>
        </is>
      </c>
      <c r="E14" s="930" t="n"/>
      <c r="F14" s="931" t="n"/>
      <c r="G14" s="931" t="n"/>
      <c r="H14" s="931" t="n"/>
      <c r="I14" s="919" t="n"/>
      <c r="J14" s="919" t="n"/>
      <c r="K14" s="813" t="inlineStr">
        <is>
          <t>产品2</t>
        </is>
      </c>
      <c r="L14" s="976">
        <f>IF(B1=1,INT(P5-(B6-1)*(P5-Q5)/(B5-1)+0.5),P5-(B6-1)*(P5-Q5)/(B5-1))</f>
        <v/>
      </c>
      <c r="M14" s="976">
        <f>IF(B1=1,INT(Q5+(B6-1)*(P5-Q5)/(B5-1)+0.5),Q5+(B6-1)*(P5-Q5)/(B5-1))</f>
        <v/>
      </c>
      <c r="N14" s="976">
        <f>R5</f>
        <v/>
      </c>
      <c r="O14" s="977">
        <f>S5</f>
        <v/>
      </c>
      <c r="P14" s="919" t="n"/>
      <c r="Q14" s="919" t="n"/>
      <c r="R14" s="919" t="n"/>
      <c r="S14" s="919" t="n"/>
      <c r="T14" s="919" t="n"/>
      <c r="U14" s="919" t="n"/>
      <c r="V14" s="919" t="n"/>
      <c r="W14" s="919" t="n"/>
      <c r="X14" s="241" t="n"/>
      <c r="Y14" s="241" t="n"/>
      <c r="Z14" s="241" t="n"/>
      <c r="AA14" s="241" t="n"/>
      <c r="AB14" s="241" t="n"/>
      <c r="AC14" s="241" t="n"/>
      <c r="AD14" s="241" t="n"/>
      <c r="AE14" s="241" t="n"/>
      <c r="AF14" s="241" t="n"/>
      <c r="AG14" s="241" t="n"/>
      <c r="AH14" s="241" t="n"/>
      <c r="AI14" s="839" t="n"/>
      <c r="AJ14" s="839" t="n"/>
      <c r="AK14" s="839" t="n"/>
      <c r="AL14" s="839" t="n"/>
      <c r="AM14" s="839" t="n"/>
      <c r="AN14" s="839" t="n"/>
      <c r="AO14" s="839" t="n"/>
      <c r="AP14" s="839" t="n"/>
      <c r="AQ14" s="839" t="n"/>
      <c r="AR14" s="839" t="n"/>
      <c r="AS14" s="839" t="n"/>
      <c r="AT14" s="839" t="n"/>
      <c r="AU14" s="839" t="n"/>
      <c r="AV14" s="839" t="n"/>
      <c r="AW14" s="839" t="n"/>
      <c r="AX14" s="839" t="n"/>
      <c r="AY14" s="839" t="n"/>
      <c r="AZ14" s="839" t="n"/>
      <c r="BA14" s="839" t="n"/>
      <c r="BB14" s="839" t="n"/>
      <c r="BC14" s="839" t="n"/>
    </row>
    <row r="15" ht="13.5" customHeight="1" s="1178">
      <c r="A15" s="917" t="inlineStr">
        <is>
          <t>基本工资</t>
        </is>
      </c>
      <c r="B15" s="924" t="inlineStr">
        <is>
          <t>12</t>
        </is>
      </c>
      <c r="C15" s="912" t="n"/>
      <c r="D15" s="919" t="n"/>
      <c r="E15" s="919" t="n"/>
      <c r="F15" s="934" t="n"/>
      <c r="G15" s="934" t="n"/>
      <c r="H15" s="934" t="n"/>
      <c r="I15" s="919" t="n"/>
      <c r="J15" s="919" t="n"/>
      <c r="K15" s="813" t="inlineStr">
        <is>
          <t>产品3</t>
        </is>
      </c>
      <c r="L15" s="976">
        <f>IF(B1=1,INT(L6-(B6-1)*(L6-M6)/(B5-1)+0.5),L6-(B6-1)*(L6-M6)/(B5-1))</f>
        <v/>
      </c>
      <c r="M15" s="976">
        <f>IF(B1=1,INT(M6+(B6-1)*(L6-M6)/(B5-1)+0.5),M6+(B6-1)*(L6-M6)/(B5-1))</f>
        <v/>
      </c>
      <c r="N15" s="976">
        <f>N6</f>
        <v/>
      </c>
      <c r="O15" s="977">
        <f>O6</f>
        <v/>
      </c>
      <c r="P15" s="919" t="n"/>
      <c r="Q15" s="919" t="n"/>
      <c r="R15" s="919" t="n"/>
      <c r="S15" s="919" t="n"/>
      <c r="T15" s="241" t="n"/>
      <c r="U15" s="919" t="n"/>
      <c r="V15" s="919" t="n"/>
      <c r="W15" s="919" t="n"/>
      <c r="X15" s="241" t="n"/>
      <c r="Y15" s="241" t="n"/>
      <c r="Z15" s="241" t="n"/>
      <c r="AA15" s="241" t="n"/>
      <c r="AB15" s="241" t="n"/>
      <c r="AC15" s="241" t="n"/>
      <c r="AD15" s="241" t="n"/>
      <c r="AE15" s="241" t="n"/>
      <c r="AF15" s="241" t="n"/>
      <c r="AG15" s="241" t="n"/>
      <c r="AH15" s="241" t="n"/>
      <c r="AI15" s="839" t="n"/>
      <c r="AJ15" s="839" t="n"/>
      <c r="AK15" s="839" t="n"/>
      <c r="AL15" s="839" t="n"/>
      <c r="AM15" s="839" t="n"/>
      <c r="AN15" s="839" t="n"/>
      <c r="AO15" s="839" t="n"/>
      <c r="AP15" s="839" t="n"/>
      <c r="AQ15" s="839" t="n"/>
      <c r="AR15" s="839" t="n"/>
      <c r="AS15" s="839" t="n"/>
      <c r="AT15" s="839" t="n"/>
      <c r="AU15" s="839" t="n"/>
      <c r="AV15" s="839" t="n"/>
      <c r="AW15" s="839" t="n"/>
      <c r="AX15" s="839" t="n"/>
      <c r="AY15" s="839" t="n"/>
      <c r="AZ15" s="839" t="n"/>
      <c r="BA15" s="839" t="n"/>
      <c r="BB15" s="839" t="n"/>
      <c r="BC15" s="839" t="n"/>
    </row>
    <row r="16" ht="13.5" customHeight="1" s="1178">
      <c r="A16" s="917" t="inlineStr">
        <is>
          <t>第一班加班特殊工资</t>
        </is>
      </c>
      <c r="B16" s="924" t="inlineStr">
        <is>
          <t>17</t>
        </is>
      </c>
      <c r="C16" s="912" t="n"/>
      <c r="D16" s="917" t="inlineStr">
        <is>
          <t>产品生产消耗</t>
        </is>
      </c>
      <c r="E16" s="917" t="n"/>
      <c r="F16" s="917" t="inlineStr">
        <is>
          <t>产品2</t>
        </is>
      </c>
      <c r="G16" s="917" t="inlineStr">
        <is>
          <t>产品3</t>
        </is>
      </c>
      <c r="H16" s="917" t="inlineStr">
        <is>
          <t>产品4</t>
        </is>
      </c>
      <c r="I16" s="919" t="n"/>
      <c r="J16" s="919" t="n"/>
      <c r="K16" s="958" t="inlineStr">
        <is>
          <t>产品4</t>
        </is>
      </c>
      <c r="L16" s="978">
        <f>IF(B1=1,INT(P6-(B6-1)*(P6-Q6)/(B5-1)+0.5),P6-(B6-1)*(P6-Q6)/(B5-1))</f>
        <v/>
      </c>
      <c r="M16" s="978">
        <f>IF(B1=1,INT(Q6+(B6-1)*(P6-Q6)/(B5-1)+0.5),Q6+(B6-1)*(P6-Q6)/(B5-1))</f>
        <v/>
      </c>
      <c r="N16" s="978">
        <f>R6</f>
        <v/>
      </c>
      <c r="O16" s="979">
        <f>S6</f>
        <v/>
      </c>
      <c r="P16" s="919" t="n"/>
      <c r="Q16" s="919" t="n"/>
      <c r="R16" s="919" t="n"/>
      <c r="S16" s="919" t="n"/>
      <c r="T16" s="241" t="n"/>
      <c r="U16" s="919" t="n"/>
      <c r="V16" s="919" t="n"/>
      <c r="W16" s="919" t="n"/>
      <c r="X16" s="241" t="n"/>
      <c r="Y16" s="241" t="n"/>
      <c r="Z16" s="241" t="n"/>
      <c r="AA16" s="241" t="n"/>
      <c r="AB16" s="241" t="n"/>
      <c r="AC16" s="241" t="n"/>
      <c r="AD16" s="241" t="n"/>
      <c r="AE16" s="241" t="n"/>
      <c r="AF16" s="241" t="n"/>
      <c r="AG16" s="241" t="n"/>
      <c r="AH16" s="241" t="n"/>
      <c r="AI16" s="839" t="n"/>
      <c r="AJ16" s="839" t="n"/>
      <c r="AK16" s="839" t="n"/>
      <c r="AL16" s="839" t="n"/>
      <c r="AM16" s="839" t="n"/>
      <c r="AN16" s="839" t="n"/>
      <c r="AO16" s="839" t="n"/>
      <c r="AP16" s="839" t="n"/>
      <c r="AQ16" s="839" t="n"/>
      <c r="AR16" s="839" t="n"/>
      <c r="AS16" s="839" t="n"/>
      <c r="AT16" s="839" t="n"/>
      <c r="AU16" s="839" t="n"/>
      <c r="AV16" s="839" t="n"/>
      <c r="AW16" s="839" t="n"/>
      <c r="AX16" s="839" t="n"/>
      <c r="AY16" s="839" t="n"/>
      <c r="AZ16" s="839" t="n"/>
      <c r="BA16" s="839" t="n"/>
      <c r="BB16" s="839" t="n"/>
      <c r="BC16" s="839" t="n"/>
    </row>
    <row r="17" ht="13.5" customHeight="1" s="1178">
      <c r="A17" s="917" t="inlineStr">
        <is>
          <t>第二班正班特殊工资</t>
        </is>
      </c>
      <c r="B17" s="924" t="inlineStr">
        <is>
          <t>16</t>
        </is>
      </c>
      <c r="C17" s="912" t="n"/>
      <c r="D17" s="933" t="inlineStr">
        <is>
          <t>机 器(时)</t>
        </is>
      </c>
      <c r="E17" s="935" t="n"/>
      <c r="F17" s="936" t="n"/>
      <c r="G17" s="936" t="n"/>
      <c r="H17" s="936" t="n"/>
      <c r="I17" s="919" t="n"/>
      <c r="J17" s="919" t="n"/>
      <c r="K17" s="980" t="n"/>
      <c r="L17" s="981" t="n"/>
      <c r="M17" s="981" t="n"/>
      <c r="N17" s="981" t="n"/>
      <c r="O17" s="981" t="n"/>
      <c r="P17" s="919" t="n"/>
      <c r="Q17" s="919" t="n"/>
      <c r="R17" s="919" t="n"/>
      <c r="S17" s="919" t="n"/>
      <c r="T17" s="241" t="n"/>
      <c r="U17" s="919" t="n"/>
      <c r="V17" s="919" t="n"/>
      <c r="W17" s="919" t="n"/>
      <c r="X17" s="241" t="n"/>
      <c r="Y17" s="241" t="n"/>
      <c r="Z17" s="241" t="n"/>
      <c r="AA17" s="241" t="n"/>
      <c r="AB17" s="241" t="n"/>
      <c r="AC17" s="241" t="n"/>
      <c r="AD17" s="241" t="n"/>
      <c r="AE17" s="241" t="n"/>
      <c r="AF17" s="241" t="n"/>
      <c r="AG17" s="241" t="n"/>
      <c r="AH17" s="241" t="n"/>
      <c r="AI17" s="839" t="n"/>
      <c r="AJ17" s="839" t="n"/>
      <c r="AK17" s="839" t="n"/>
      <c r="AL17" s="839" t="n"/>
      <c r="AM17" s="839" t="n"/>
      <c r="AN17" s="839" t="n"/>
      <c r="AO17" s="839" t="n"/>
      <c r="AP17" s="839" t="n"/>
      <c r="AQ17" s="839" t="n"/>
      <c r="AR17" s="839" t="n"/>
      <c r="AS17" s="839" t="n"/>
      <c r="AT17" s="839" t="n"/>
      <c r="AU17" s="839" t="n"/>
      <c r="AV17" s="839" t="n"/>
      <c r="AW17" s="839" t="n"/>
      <c r="AX17" s="839" t="n"/>
      <c r="AY17" s="839" t="n"/>
      <c r="AZ17" s="839" t="n"/>
      <c r="BA17" s="839" t="n"/>
      <c r="BB17" s="839" t="n"/>
      <c r="BC17" s="839" t="n"/>
    </row>
    <row r="18" ht="13.5" customHeight="1" s="1178">
      <c r="A18" s="917" t="inlineStr">
        <is>
          <t>第二班加班特殊工资</t>
        </is>
      </c>
      <c r="B18" s="924" t="inlineStr">
        <is>
          <t>24</t>
        </is>
      </c>
      <c r="C18" s="551" t="n"/>
      <c r="D18" s="933" t="inlineStr">
        <is>
          <t>人 力(时)</t>
        </is>
      </c>
      <c r="E18" s="935" t="n"/>
      <c r="F18" s="936" t="n"/>
      <c r="G18" s="936" t="n"/>
      <c r="H18" s="936" t="n"/>
      <c r="I18" s="919" t="n"/>
      <c r="J18" s="919" t="n"/>
      <c r="K18" s="810" t="inlineStr">
        <is>
          <t>变动运费</t>
        </is>
      </c>
      <c r="L18" s="982" t="inlineStr">
        <is>
          <t>市场1</t>
        </is>
      </c>
      <c r="M18" s="982" t="inlineStr">
        <is>
          <t>市场2</t>
        </is>
      </c>
      <c r="N18" s="982" t="inlineStr">
        <is>
          <t>市场3</t>
        </is>
      </c>
      <c r="O18" s="983" t="inlineStr">
        <is>
          <t>市场4</t>
        </is>
      </c>
      <c r="P18" s="919" t="n"/>
      <c r="Q18" s="919" t="n"/>
      <c r="R18" s="919" t="n"/>
      <c r="S18" s="919" t="n"/>
      <c r="T18" s="241" t="n"/>
      <c r="U18" s="919" t="n"/>
      <c r="V18" s="919" t="n"/>
      <c r="W18" s="919" t="n"/>
      <c r="X18" s="241" t="n"/>
      <c r="Y18" s="241" t="n"/>
      <c r="Z18" s="241" t="n"/>
      <c r="AA18" s="241" t="n"/>
      <c r="AB18" s="241" t="n"/>
      <c r="AC18" s="241" t="n"/>
      <c r="AD18" s="241" t="n"/>
      <c r="AE18" s="241" t="n"/>
      <c r="AF18" s="241" t="n"/>
      <c r="AG18" s="241" t="n"/>
      <c r="AH18" s="241" t="n"/>
      <c r="AI18" s="839" t="n"/>
      <c r="AJ18" s="839" t="n"/>
      <c r="AK18" s="839" t="n"/>
      <c r="AL18" s="839" t="n"/>
      <c r="AM18" s="839" t="n"/>
      <c r="AN18" s="839" t="n"/>
      <c r="AO18" s="839" t="n"/>
      <c r="AP18" s="839" t="n"/>
      <c r="AQ18" s="839" t="n"/>
      <c r="AR18" s="839" t="n"/>
      <c r="AS18" s="839" t="n"/>
      <c r="AT18" s="839" t="n"/>
      <c r="AU18" s="839" t="n"/>
      <c r="AV18" s="839" t="n"/>
      <c r="AW18" s="839" t="n"/>
      <c r="AX18" s="839" t="n"/>
      <c r="AY18" s="839" t="n"/>
      <c r="AZ18" s="839" t="n"/>
      <c r="BA18" s="839" t="n"/>
      <c r="BB18" s="839" t="n"/>
      <c r="BC18" s="839" t="n"/>
    </row>
    <row r="19" ht="13.5" customHeight="1" s="1178">
      <c r="A19" s="917" t="inlineStr">
        <is>
          <t>废品系数</t>
        </is>
      </c>
      <c r="B19" s="924" t="inlineStr">
        <is>
          <t>1</t>
        </is>
      </c>
      <c r="C19" s="912" t="n"/>
      <c r="D19" s="933" t="inlineStr">
        <is>
          <t>原材料(单位)</t>
        </is>
      </c>
      <c r="E19" s="935" t="n"/>
      <c r="F19" s="936" t="n"/>
      <c r="G19" s="936" t="n"/>
      <c r="H19" s="936" t="n"/>
      <c r="I19" s="919" t="n"/>
      <c r="J19" s="919" t="n"/>
      <c r="K19" s="813" t="inlineStr">
        <is>
          <t>产品1</t>
        </is>
      </c>
      <c r="L19" s="976">
        <f>IF(B1=1,INT(L9-(B6-1)*(L9-M9)/(B5-1)+0.5),L9-(B6-1)*(L9-M9)/(B5-1))</f>
        <v/>
      </c>
      <c r="M19" s="976">
        <f>IF(B1=1,INT(M9+(B6-1)*(L9-M9)/(B5-1)+0.5),M9+(B6-1)*(L9-M9)/(B5-1))</f>
        <v/>
      </c>
      <c r="N19" s="976">
        <f>N9</f>
        <v/>
      </c>
      <c r="O19" s="977">
        <f>O9</f>
        <v/>
      </c>
      <c r="P19" s="919" t="n"/>
      <c r="Q19" s="919" t="n"/>
      <c r="R19" s="919" t="n"/>
      <c r="S19" s="919" t="n"/>
      <c r="T19" s="241" t="n"/>
      <c r="U19" s="919" t="n"/>
      <c r="V19" s="919" t="n"/>
      <c r="W19" s="919" t="n"/>
      <c r="X19" s="241" t="n"/>
      <c r="Y19" s="241" t="n"/>
      <c r="Z19" s="241" t="n"/>
      <c r="AA19" s="241" t="n"/>
      <c r="AB19" s="241" t="n"/>
      <c r="AC19" s="241" t="n"/>
      <c r="AD19" s="241" t="n"/>
      <c r="AE19" s="241" t="n"/>
      <c r="AF19" s="241" t="n"/>
      <c r="AG19" s="241" t="n"/>
      <c r="AH19" s="241" t="n"/>
      <c r="AI19" s="839" t="n"/>
      <c r="AJ19" s="839" t="n"/>
      <c r="AK19" s="839" t="n"/>
      <c r="AL19" s="839" t="n"/>
      <c r="AM19" s="839" t="n"/>
      <c r="AN19" s="839" t="n"/>
      <c r="AO19" s="839" t="n"/>
      <c r="AP19" s="839" t="n"/>
      <c r="AQ19" s="839" t="n"/>
      <c r="AR19" s="839" t="n"/>
      <c r="AS19" s="839" t="n"/>
      <c r="AT19" s="839" t="n"/>
      <c r="AU19" s="839" t="n"/>
      <c r="AV19" s="839" t="n"/>
      <c r="AW19" s="839" t="n"/>
      <c r="AX19" s="839" t="n"/>
      <c r="AY19" s="839" t="n"/>
      <c r="AZ19" s="839" t="n"/>
      <c r="BA19" s="839" t="n"/>
      <c r="BB19" s="839" t="n"/>
      <c r="BC19" s="839" t="n"/>
    </row>
    <row r="20" ht="13.5" customHeight="1" s="1178">
      <c r="A20" s="1187" t="inlineStr">
        <is>
          <t>最高等级工资系数</t>
        </is>
      </c>
      <c r="B20" s="924" t="inlineStr">
        <is>
          <t>1.4</t>
        </is>
      </c>
      <c r="C20" s="912" t="n"/>
      <c r="D20" s="938" t="inlineStr">
        <is>
          <t>人机比</t>
        </is>
      </c>
      <c r="E20" s="1188" t="n"/>
      <c r="F20" s="1189" t="n"/>
      <c r="G20" s="1189" t="n"/>
      <c r="H20" s="1189" t="n"/>
      <c r="I20" s="919" t="n"/>
      <c r="J20" s="919" t="n"/>
      <c r="K20" s="813" t="inlineStr">
        <is>
          <t>产品2</t>
        </is>
      </c>
      <c r="L20" s="976">
        <f>IF(B1=1,INT(P9-(B6-1)*(P9-Q9)/(B5-1)+0.5),P9-(B6-1)*(P9-Q9)/(B5-1))</f>
        <v/>
      </c>
      <c r="M20" s="976">
        <f>IF(B1=1,INT(Q9+(B6-1)*(P9-Q9)/(B5-1)+0.5),Q9+(B6-1)*(P9-Q9)/(B5-1))</f>
        <v/>
      </c>
      <c r="N20" s="976">
        <f>R9</f>
        <v/>
      </c>
      <c r="O20" s="977">
        <f>S9</f>
        <v/>
      </c>
      <c r="P20" s="919" t="n"/>
      <c r="Q20" s="919" t="n"/>
      <c r="R20" s="919" t="n"/>
      <c r="S20" s="919" t="n"/>
      <c r="T20" s="241" t="n"/>
      <c r="U20" s="919" t="n"/>
      <c r="V20" s="919" t="n"/>
      <c r="W20" s="919" t="n"/>
      <c r="X20" s="241" t="n"/>
      <c r="Y20" s="241" t="n"/>
      <c r="Z20" s="241" t="n"/>
      <c r="AA20" s="241" t="n"/>
      <c r="AB20" s="241" t="n"/>
      <c r="AC20" s="241" t="n"/>
      <c r="AD20" s="241" t="n"/>
      <c r="AE20" s="241" t="n"/>
      <c r="AF20" s="241" t="n"/>
      <c r="AG20" s="241" t="n"/>
      <c r="AH20" s="241" t="n"/>
      <c r="AI20" s="839" t="n"/>
      <c r="AJ20" s="839" t="n"/>
      <c r="AK20" s="839" t="n"/>
      <c r="AL20" s="839" t="n"/>
      <c r="AM20" s="839" t="n"/>
      <c r="AN20" s="839" t="n"/>
      <c r="AO20" s="839" t="n"/>
      <c r="AP20" s="839" t="n"/>
      <c r="AQ20" s="839" t="n"/>
      <c r="AR20" s="839" t="n"/>
      <c r="AS20" s="839" t="n"/>
      <c r="AT20" s="839" t="n"/>
      <c r="AU20" s="839" t="n"/>
      <c r="AV20" s="839" t="n"/>
      <c r="AW20" s="839" t="n"/>
      <c r="AX20" s="839" t="n"/>
      <c r="AY20" s="839" t="n"/>
      <c r="AZ20" s="839" t="n"/>
      <c r="BA20" s="839" t="n"/>
      <c r="BB20" s="839" t="n"/>
      <c r="BC20" s="839" t="n"/>
    </row>
    <row r="21" ht="13.5" customHeight="1" s="1178">
      <c r="A21" s="917" t="inlineStr">
        <is>
          <t>最低资金额度</t>
        </is>
      </c>
      <c r="B21" s="941" t="inlineStr">
        <is>
          <t>4000000</t>
        </is>
      </c>
      <c r="C21" s="912" t="n"/>
      <c r="D21" s="938" t="inlineStr">
        <is>
          <t>材机比</t>
        </is>
      </c>
      <c r="E21" s="1188" t="n"/>
      <c r="F21" s="1189" t="n"/>
      <c r="G21" s="1189" t="n"/>
      <c r="H21" s="1189" t="n"/>
      <c r="I21" s="919" t="n"/>
      <c r="J21" s="919" t="n"/>
      <c r="K21" s="813" t="inlineStr">
        <is>
          <t>产品3</t>
        </is>
      </c>
      <c r="L21" s="976">
        <f>IF(B1=1,INT(L10-(B6-1)*(L10-M10)/(B5-1)+0.5),L10-(B6-1)*(L10-M10)/(B5-1))</f>
        <v/>
      </c>
      <c r="M21" s="976">
        <f>IF(B1=1,INT(M10+(B6-1)*(L10-M10)/(B5-1)+0.5),M10+(B6-1)*(L10-M10)/(B5-1))</f>
        <v/>
      </c>
      <c r="N21" s="976">
        <f>N10</f>
        <v/>
      </c>
      <c r="O21" s="977">
        <f>O10</f>
        <v/>
      </c>
      <c r="P21" s="919" t="n"/>
      <c r="Q21" s="919" t="n"/>
      <c r="R21" s="919" t="n"/>
      <c r="S21" s="919" t="n"/>
      <c r="T21" s="241" t="n"/>
      <c r="U21" s="919" t="n"/>
      <c r="V21" s="919" t="n"/>
      <c r="W21" s="919" t="n"/>
      <c r="X21" s="241" t="n"/>
      <c r="Y21" s="241" t="n"/>
      <c r="Z21" s="241" t="n"/>
      <c r="AA21" s="241" t="n"/>
      <c r="AB21" s="241" t="n"/>
      <c r="AC21" s="241" t="n"/>
      <c r="AD21" s="241" t="n"/>
      <c r="AE21" s="241" t="n"/>
      <c r="AF21" s="241" t="n"/>
      <c r="AG21" s="241" t="n"/>
      <c r="AH21" s="241" t="n"/>
      <c r="AI21" s="839" t="n"/>
      <c r="AJ21" s="839" t="n"/>
      <c r="AK21" s="839" t="n"/>
      <c r="AL21" s="839" t="n"/>
      <c r="AM21" s="839" t="n"/>
      <c r="AN21" s="839" t="n"/>
      <c r="AO21" s="839" t="n"/>
      <c r="AP21" s="839" t="n"/>
      <c r="AQ21" s="839" t="n"/>
      <c r="AR21" s="839" t="n"/>
      <c r="AS21" s="839" t="n"/>
      <c r="AT21" s="839" t="n"/>
      <c r="AU21" s="839" t="n"/>
      <c r="AV21" s="839" t="n"/>
      <c r="AW21" s="839" t="n"/>
      <c r="AX21" s="839" t="n"/>
      <c r="AY21" s="839" t="n"/>
      <c r="AZ21" s="839" t="n"/>
      <c r="BA21" s="839" t="n"/>
      <c r="BB21" s="839" t="n"/>
      <c r="BC21" s="839" t="n"/>
    </row>
    <row r="22" ht="13.5" customHeight="1" s="1178">
      <c r="A22" s="917" t="inlineStr">
        <is>
          <t>贷款利息</t>
        </is>
      </c>
      <c r="B22" s="929" t="inlineStr">
        <is>
          <t>6.0%</t>
        </is>
      </c>
      <c r="C22" s="942">
        <f>B23/4</f>
        <v/>
      </c>
      <c r="D22" s="943" t="inlineStr">
        <is>
          <t>生产成本</t>
        </is>
      </c>
      <c r="E22" s="1190">
        <f>E17*$B8*H5/520+E18*$B15+E19</f>
        <v/>
      </c>
      <c r="F22" s="1190">
        <f>F17*$B8*H5/520+F18*$B15+F19</f>
        <v/>
      </c>
      <c r="G22" s="1190">
        <f>G17*$B8*H5/520+G18*$B15+G19</f>
        <v/>
      </c>
      <c r="H22" s="1190">
        <f>H17*$B8*H5/520+H18*$B15+H19</f>
        <v/>
      </c>
      <c r="I22" s="919" t="n"/>
      <c r="J22" s="919" t="n"/>
      <c r="K22" s="813" t="inlineStr">
        <is>
          <t>产品4</t>
        </is>
      </c>
      <c r="L22" s="976">
        <f>IF(B1=1,INT(P10-(B6-1)*(P10-Q10)/(B5-1)+0.5),P10-(B6-1)*(P10-Q10)/(B5-1))</f>
        <v/>
      </c>
      <c r="M22" s="976">
        <f>IF(B1=1,INT(Q10+(B6-1)*(P10-Q10)/(B5-1)+0.5),Q10+(B6-1)*(P10-Q10)/(B5-1))</f>
        <v/>
      </c>
      <c r="N22" s="976">
        <f>R10</f>
        <v/>
      </c>
      <c r="O22" s="977">
        <f>S10</f>
        <v/>
      </c>
      <c r="P22" s="919" t="n"/>
      <c r="Q22" s="919" t="n"/>
      <c r="R22" s="919" t="n"/>
      <c r="S22" s="919" t="n"/>
      <c r="T22" s="241" t="n"/>
      <c r="U22" s="919" t="n"/>
      <c r="V22" s="919" t="n"/>
      <c r="W22" s="919" t="n"/>
      <c r="X22" s="241" t="n"/>
      <c r="Y22" s="241" t="n"/>
      <c r="Z22" s="241" t="n"/>
      <c r="AA22" s="241" t="n"/>
      <c r="AB22" s="241" t="n"/>
      <c r="AC22" s="241" t="n"/>
      <c r="AD22" s="241" t="n"/>
      <c r="AE22" s="241" t="n"/>
      <c r="AF22" s="241" t="n"/>
      <c r="AG22" s="241" t="n"/>
      <c r="AH22" s="241" t="n"/>
      <c r="AI22" s="839" t="n"/>
      <c r="AJ22" s="839" t="n"/>
      <c r="AK22" s="839" t="n"/>
      <c r="AL22" s="839" t="n"/>
      <c r="AM22" s="839" t="n"/>
      <c r="AN22" s="839" t="n"/>
      <c r="AO22" s="839" t="n"/>
      <c r="AP22" s="839" t="n"/>
      <c r="AQ22" s="839" t="n"/>
      <c r="AR22" s="839" t="n"/>
      <c r="AS22" s="839" t="n"/>
      <c r="AT22" s="839" t="n"/>
      <c r="AU22" s="839" t="n"/>
      <c r="AV22" s="839" t="n"/>
      <c r="AW22" s="839" t="n"/>
      <c r="AX22" s="839" t="n"/>
      <c r="AY22" s="839" t="n"/>
      <c r="AZ22" s="839" t="n"/>
      <c r="BA22" s="839" t="n"/>
      <c r="BB22" s="839" t="n"/>
      <c r="BC22" s="839" t="n"/>
    </row>
    <row r="23" ht="13.5" customHeight="1" s="1178">
      <c r="A23" s="917" t="inlineStr">
        <is>
          <t>国债利息</t>
        </is>
      </c>
      <c r="B23" s="929" t="inlineStr">
        <is>
          <t>3.0%</t>
        </is>
      </c>
      <c r="C23" s="942">
        <f>1-E26-B10-B7/2</f>
        <v/>
      </c>
      <c r="D23" s="919" t="n"/>
      <c r="E23" s="1191">
        <f>E17*$B8*H5/1300+E18*$B15+E19</f>
        <v/>
      </c>
      <c r="F23" s="1191">
        <f>F17*$B8*H5/1300+F18*$B15+F19</f>
        <v/>
      </c>
      <c r="G23" s="1191">
        <f>G17*$B8*H5/1300+G18*$B15+G19</f>
        <v/>
      </c>
      <c r="H23" s="1191" t="n">
        <v>8000</v>
      </c>
      <c r="I23" s="919" t="n"/>
      <c r="J23" s="919" t="n"/>
      <c r="K23" s="958" t="n"/>
      <c r="L23" s="959" t="n"/>
      <c r="M23" s="959" t="n"/>
      <c r="N23" s="959" t="n"/>
      <c r="O23" s="963" t="n"/>
      <c r="P23" s="919" t="n"/>
      <c r="Q23" s="919" t="n"/>
      <c r="R23" s="919" t="n"/>
      <c r="S23" s="919" t="n"/>
      <c r="T23" s="241" t="n"/>
      <c r="U23" s="919" t="n"/>
      <c r="V23" s="919" t="n"/>
      <c r="W23" s="919" t="n"/>
      <c r="X23" s="241" t="n"/>
      <c r="Y23" s="241" t="n"/>
      <c r="Z23" s="241" t="n"/>
      <c r="AA23" s="241" t="n"/>
      <c r="AB23" s="241" t="n"/>
      <c r="AC23" s="241" t="n"/>
      <c r="AD23" s="241" t="n"/>
      <c r="AE23" s="241" t="n"/>
      <c r="AF23" s="241" t="n"/>
      <c r="AG23" s="241" t="n"/>
      <c r="AH23" s="241" t="n"/>
      <c r="AI23" s="839" t="n"/>
      <c r="AJ23" s="839" t="n"/>
      <c r="AK23" s="839" t="n"/>
      <c r="AL23" s="839" t="n"/>
      <c r="AM23" s="839" t="n"/>
      <c r="AN23" s="839" t="n"/>
      <c r="AO23" s="839" t="n"/>
      <c r="AP23" s="839" t="n"/>
      <c r="AQ23" s="839" t="n"/>
      <c r="AR23" s="839" t="n"/>
      <c r="AS23" s="839" t="n"/>
      <c r="AT23" s="839" t="n"/>
      <c r="AU23" s="839" t="n"/>
      <c r="AV23" s="839" t="n"/>
      <c r="AW23" s="839" t="n"/>
      <c r="AX23" s="839" t="n"/>
      <c r="AY23" s="839" t="n"/>
      <c r="AZ23" s="839" t="n"/>
      <c r="BA23" s="839" t="n"/>
      <c r="BB23" s="839" t="n"/>
      <c r="BC23" s="839" t="n"/>
    </row>
    <row r="24" ht="13.5" customHeight="1" s="1178">
      <c r="A24" s="917" t="inlineStr">
        <is>
          <t>债券利息</t>
        </is>
      </c>
      <c r="B24" s="929" t="inlineStr">
        <is>
          <t>9.0%</t>
        </is>
      </c>
      <c r="C24" s="942">
        <f>1-E26-B10-B7</f>
        <v/>
      </c>
      <c r="D24" s="934" t="n"/>
      <c r="E24" s="934" t="n"/>
      <c r="F24" s="934" t="n"/>
      <c r="G24" s="946" t="inlineStr">
        <is>
          <t>管理费</t>
        </is>
      </c>
      <c r="H24" s="946" t="inlineStr">
        <is>
          <t>一正</t>
        </is>
      </c>
      <c r="I24" s="946" t="inlineStr">
        <is>
          <t>二正</t>
        </is>
      </c>
      <c r="J24" s="919" t="n"/>
      <c r="K24" s="919" t="n"/>
      <c r="L24" s="919" t="n"/>
      <c r="M24" s="919" t="n"/>
      <c r="N24" s="919" t="n"/>
      <c r="O24" s="919" t="n"/>
      <c r="P24" s="919" t="n"/>
      <c r="Q24" s="919" t="n"/>
      <c r="R24" s="919" t="n"/>
      <c r="S24" s="919" t="n"/>
      <c r="T24" s="241" t="n"/>
      <c r="U24" s="919" t="n"/>
      <c r="V24" s="919" t="n"/>
      <c r="W24" s="919" t="n"/>
      <c r="X24" s="241" t="n"/>
      <c r="Y24" s="241" t="n"/>
      <c r="Z24" s="241" t="n"/>
      <c r="AA24" s="241" t="n"/>
      <c r="AB24" s="241" t="n"/>
      <c r="AC24" s="241" t="n"/>
      <c r="AD24" s="241" t="n"/>
      <c r="AE24" s="241" t="n"/>
      <c r="AF24" s="241" t="n"/>
      <c r="AG24" s="241" t="n"/>
      <c r="AH24" s="241" t="n"/>
      <c r="AI24" s="839" t="n"/>
      <c r="AJ24" s="839" t="n"/>
      <c r="AK24" s="839" t="n"/>
      <c r="AL24" s="839" t="n"/>
      <c r="AM24" s="839" t="n"/>
      <c r="AN24" s="839" t="n"/>
      <c r="AO24" s="839" t="n"/>
      <c r="AP24" s="839" t="n"/>
      <c r="AQ24" s="839" t="n"/>
      <c r="AR24" s="839" t="n"/>
      <c r="AS24" s="839" t="n"/>
      <c r="AT24" s="839" t="n"/>
      <c r="AU24" s="839" t="n"/>
      <c r="AV24" s="839" t="n"/>
      <c r="AW24" s="839" t="n"/>
      <c r="AX24" s="839" t="n"/>
      <c r="AY24" s="839" t="n"/>
      <c r="AZ24" s="839" t="n"/>
      <c r="BA24" s="839" t="n"/>
      <c r="BB24" s="839" t="n"/>
      <c r="BC24" s="839" t="n"/>
    </row>
    <row r="25" ht="13.5" customHeight="1" s="1178">
      <c r="A25" s="917" t="inlineStr">
        <is>
          <t>税收比例</t>
        </is>
      </c>
      <c r="B25" s="929" t="inlineStr">
        <is>
          <t>20.0%</t>
        </is>
      </c>
      <c r="C25" s="912" t="n"/>
      <c r="D25" s="946" t="inlineStr">
        <is>
          <t>条件</t>
        </is>
      </c>
      <c r="E25" s="946" t="inlineStr">
        <is>
          <t>原料折扣</t>
        </is>
      </c>
      <c r="F25" s="934" t="n"/>
      <c r="G25" s="946" t="inlineStr">
        <is>
          <t>产品1</t>
        </is>
      </c>
      <c r="H25" s="936" t="n"/>
      <c r="I25" s="936" t="n"/>
      <c r="J25" s="919" t="n"/>
      <c r="K25" s="919" t="n"/>
      <c r="L25" s="919" t="n"/>
      <c r="M25" s="919" t="n"/>
      <c r="N25" s="919" t="n"/>
      <c r="O25" s="919" t="n"/>
      <c r="P25" s="919" t="n"/>
      <c r="Q25" s="919" t="n"/>
      <c r="R25" s="919" t="n"/>
      <c r="S25" s="919" t="n"/>
      <c r="T25" s="241" t="n"/>
      <c r="U25" s="919" t="n"/>
      <c r="V25" s="919" t="n"/>
      <c r="W25" s="919" t="n"/>
      <c r="X25" s="241" t="n"/>
      <c r="Y25" s="241" t="n"/>
      <c r="Z25" s="241" t="n"/>
      <c r="AA25" s="241" t="n"/>
      <c r="AB25" s="241" t="n"/>
      <c r="AC25" s="241" t="n"/>
      <c r="AD25" s="241" t="n"/>
      <c r="AE25" s="241" t="n"/>
      <c r="AF25" s="241" t="n"/>
      <c r="AG25" s="241" t="n"/>
      <c r="AH25" s="241" t="n"/>
      <c r="AI25" s="839" t="n"/>
      <c r="AJ25" s="839" t="n"/>
      <c r="AK25" s="839" t="n"/>
      <c r="AL25" s="839" t="n"/>
      <c r="AM25" s="839" t="n"/>
      <c r="AN25" s="839" t="n"/>
      <c r="AO25" s="839" t="n"/>
      <c r="AP25" s="839" t="n"/>
      <c r="AQ25" s="839" t="n"/>
      <c r="AR25" s="839" t="n"/>
      <c r="AS25" s="839" t="n"/>
      <c r="AT25" s="839" t="n"/>
      <c r="AU25" s="839" t="n"/>
      <c r="AV25" s="839" t="n"/>
      <c r="AW25" s="839" t="n"/>
      <c r="AX25" s="839" t="n"/>
      <c r="AY25" s="839" t="n"/>
      <c r="AZ25" s="839" t="n"/>
      <c r="BA25" s="839" t="n"/>
      <c r="BB25" s="839" t="n"/>
      <c r="BC25" s="839" t="n"/>
    </row>
    <row r="26" ht="13.5" customHeight="1" s="1178">
      <c r="A26" s="917" t="inlineStr">
        <is>
          <t>减税比例</t>
        </is>
      </c>
      <c r="B26" s="929" t="inlineStr">
        <is>
          <t>20.0%</t>
        </is>
      </c>
      <c r="C26" s="912" t="n"/>
      <c r="D26" s="1192" t="n"/>
      <c r="E26" s="948" t="n"/>
      <c r="F26" s="934" t="n"/>
      <c r="G26" s="946" t="inlineStr">
        <is>
          <t>产品2</t>
        </is>
      </c>
      <c r="H26" s="936" t="n"/>
      <c r="I26" s="936" t="n"/>
      <c r="J26" s="919" t="n"/>
      <c r="K26" s="919" t="n"/>
      <c r="L26" s="919" t="n"/>
      <c r="M26" s="919" t="n"/>
      <c r="N26" s="919" t="n"/>
      <c r="O26" s="919" t="n"/>
      <c r="P26" s="919" t="n"/>
      <c r="Q26" s="919" t="n"/>
      <c r="R26" s="919" t="n"/>
      <c r="S26" s="919" t="n"/>
      <c r="T26" s="241" t="n"/>
      <c r="U26" s="919" t="n"/>
      <c r="V26" s="919" t="n"/>
      <c r="W26" s="919" t="n"/>
      <c r="X26" s="241" t="n"/>
      <c r="Y26" s="241" t="n"/>
      <c r="Z26" s="241" t="n"/>
      <c r="AA26" s="241" t="n"/>
      <c r="AB26" s="241" t="n"/>
      <c r="AC26" s="241" t="n"/>
      <c r="AD26" s="241" t="n"/>
      <c r="AE26" s="241" t="n"/>
      <c r="AF26" s="241" t="n"/>
      <c r="AG26" s="241" t="n"/>
      <c r="AH26" s="241" t="n"/>
      <c r="AI26" s="839" t="n"/>
      <c r="AJ26" s="839" t="n"/>
      <c r="AK26" s="839" t="n"/>
      <c r="AL26" s="839" t="n"/>
      <c r="AM26" s="839" t="n"/>
      <c r="AN26" s="839" t="n"/>
      <c r="AO26" s="839" t="n"/>
      <c r="AP26" s="839" t="n"/>
      <c r="AQ26" s="839" t="n"/>
      <c r="AR26" s="839" t="n"/>
      <c r="AS26" s="839" t="n"/>
      <c r="AT26" s="839" t="n"/>
      <c r="AU26" s="839" t="n"/>
      <c r="AV26" s="839" t="n"/>
      <c r="AW26" s="839" t="n"/>
      <c r="AX26" s="839" t="n"/>
      <c r="AY26" s="839" t="n"/>
      <c r="AZ26" s="839" t="n"/>
      <c r="BA26" s="839" t="n"/>
      <c r="BB26" s="839" t="n"/>
      <c r="BC26" s="839" t="n"/>
    </row>
    <row r="27" ht="13.5" customHeight="1" s="1178">
      <c r="A27" s="1012" t="inlineStr">
        <is>
          <t>资金的有效性</t>
        </is>
      </c>
      <c r="B27" s="949" t="inlineStr">
        <is>
          <t>6.00%</t>
        </is>
      </c>
      <c r="C27" s="912" t="n"/>
      <c r="D27" s="1192" t="n"/>
      <c r="E27" s="948" t="n"/>
      <c r="F27" s="934" t="n"/>
      <c r="G27" s="946" t="inlineStr">
        <is>
          <t>产品3</t>
        </is>
      </c>
      <c r="H27" s="936" t="n"/>
      <c r="I27" s="936" t="n"/>
      <c r="J27" s="919" t="n"/>
      <c r="K27" s="919" t="n"/>
      <c r="L27" s="919" t="n"/>
      <c r="M27" s="919" t="n"/>
      <c r="N27" s="919" t="n"/>
      <c r="O27" s="919" t="n"/>
      <c r="P27" s="919" t="n"/>
      <c r="Q27" s="919" t="n"/>
      <c r="R27" s="919" t="n"/>
      <c r="S27" s="919" t="n"/>
      <c r="T27" s="241" t="n"/>
      <c r="U27" s="919" t="n"/>
      <c r="V27" s="919" t="n"/>
      <c r="W27" s="919" t="n"/>
      <c r="X27" s="241" t="n"/>
      <c r="Y27" s="241" t="n"/>
      <c r="Z27" s="241" t="n"/>
      <c r="AA27" s="241" t="n"/>
      <c r="AB27" s="241" t="n"/>
      <c r="AC27" s="241" t="n"/>
      <c r="AD27" s="241" t="n"/>
      <c r="AE27" s="241" t="n"/>
      <c r="AF27" s="241" t="n"/>
      <c r="AG27" s="241" t="n"/>
      <c r="AH27" s="241" t="n"/>
      <c r="AI27" s="839" t="n"/>
      <c r="AJ27" s="839" t="n"/>
      <c r="AK27" s="839" t="n"/>
      <c r="AL27" s="839" t="n"/>
      <c r="AM27" s="839" t="n"/>
      <c r="AN27" s="839" t="n"/>
      <c r="AO27" s="839" t="n"/>
      <c r="AP27" s="839" t="n"/>
      <c r="AQ27" s="839" t="n"/>
      <c r="AR27" s="839" t="n"/>
      <c r="AS27" s="839" t="n"/>
      <c r="AT27" s="839" t="n"/>
      <c r="AU27" s="839" t="n"/>
      <c r="AV27" s="839" t="n"/>
      <c r="AW27" s="839" t="n"/>
      <c r="AX27" s="839" t="n"/>
      <c r="AY27" s="839" t="n"/>
      <c r="AZ27" s="839" t="n"/>
      <c r="BA27" s="839" t="n"/>
      <c r="BB27" s="839" t="n"/>
      <c r="BC27" s="839" t="n"/>
    </row>
    <row r="28" ht="13.5" customHeight="1" s="1178">
      <c r="A28" s="919" t="n"/>
      <c r="B28" s="919" t="n"/>
      <c r="C28" s="912" t="n"/>
      <c r="D28" s="1192" t="n"/>
      <c r="E28" s="948" t="n"/>
      <c r="F28" s="934" t="n"/>
      <c r="G28" s="946" t="inlineStr">
        <is>
          <t>产品4</t>
        </is>
      </c>
      <c r="H28" s="936" t="n"/>
      <c r="I28" s="936" t="n"/>
      <c r="J28" s="919" t="n"/>
      <c r="K28" s="919" t="n"/>
      <c r="L28" s="919" t="n"/>
      <c r="M28" s="919" t="n"/>
      <c r="N28" s="919" t="n"/>
      <c r="O28" s="919" t="n"/>
      <c r="P28" s="919" t="n"/>
      <c r="Q28" s="919" t="n"/>
      <c r="R28" s="919" t="n"/>
      <c r="S28" s="919" t="n"/>
      <c r="T28" s="241" t="n"/>
      <c r="U28" s="919" t="n"/>
      <c r="V28" s="919" t="n"/>
      <c r="W28" s="919" t="n"/>
      <c r="X28" s="241" t="n"/>
      <c r="Y28" s="241" t="n"/>
      <c r="Z28" s="241" t="n"/>
      <c r="AA28" s="241" t="n"/>
      <c r="AB28" s="241" t="n"/>
      <c r="AC28" s="241" t="n"/>
      <c r="AD28" s="241" t="n"/>
      <c r="AE28" s="241" t="n"/>
      <c r="AF28" s="241" t="n"/>
      <c r="AG28" s="241" t="n"/>
      <c r="AH28" s="241" t="n"/>
      <c r="AI28" s="839" t="n"/>
      <c r="AJ28" s="839" t="n"/>
      <c r="AK28" s="839" t="n"/>
      <c r="AL28" s="839" t="n"/>
      <c r="AM28" s="839" t="n"/>
      <c r="AN28" s="839" t="n"/>
      <c r="AO28" s="839" t="n"/>
      <c r="AP28" s="839" t="n"/>
      <c r="AQ28" s="839" t="n"/>
      <c r="AR28" s="839" t="n"/>
      <c r="AS28" s="839" t="n"/>
      <c r="AT28" s="839" t="n"/>
      <c r="AU28" s="839" t="n"/>
      <c r="AV28" s="839" t="n"/>
      <c r="AW28" s="839" t="n"/>
      <c r="AX28" s="839" t="n"/>
      <c r="AY28" s="839" t="n"/>
      <c r="AZ28" s="839" t="n"/>
      <c r="BA28" s="839" t="n"/>
      <c r="BB28" s="839" t="n"/>
      <c r="BC28" s="839" t="n"/>
    </row>
    <row r="29" ht="13.5" customHeight="1" s="1178">
      <c r="A29" s="1012" t="inlineStr">
        <is>
          <t>评分权重</t>
        </is>
      </c>
      <c r="B29" s="1181" t="n"/>
      <c r="C29" s="912" t="n"/>
      <c r="D29" s="934" t="n"/>
      <c r="E29" s="934" t="n"/>
      <c r="F29" s="934" t="n"/>
      <c r="G29" s="934" t="n"/>
      <c r="H29" s="934" t="n"/>
      <c r="I29" s="934" t="n"/>
      <c r="J29" s="919" t="n"/>
      <c r="K29" s="810" t="inlineStr">
        <is>
          <t>条件折合</t>
        </is>
      </c>
      <c r="L29" s="961" t="inlineStr">
        <is>
          <t>折扣折合</t>
        </is>
      </c>
      <c r="M29" s="919" t="n"/>
      <c r="N29" s="919" t="n"/>
      <c r="O29" s="919" t="n"/>
      <c r="P29" s="919" t="n"/>
      <c r="Q29" s="919" t="n"/>
      <c r="R29" s="919" t="n"/>
      <c r="S29" s="919" t="n"/>
      <c r="T29" s="241" t="n"/>
      <c r="U29" s="919" t="n"/>
      <c r="V29" s="919" t="n"/>
      <c r="W29" s="919" t="n"/>
      <c r="X29" s="241" t="n"/>
      <c r="Y29" s="241" t="n"/>
      <c r="Z29" s="241" t="n"/>
      <c r="AA29" s="241" t="n"/>
      <c r="AB29" s="241" t="n"/>
      <c r="AC29" s="241" t="n"/>
      <c r="AD29" s="241" t="n"/>
      <c r="AE29" s="241" t="n"/>
      <c r="AF29" s="241" t="n"/>
      <c r="AG29" s="241" t="n"/>
      <c r="AH29" s="241" t="n"/>
      <c r="AI29" s="839" t="n"/>
      <c r="AJ29" s="839" t="n"/>
      <c r="AK29" s="839" t="n"/>
      <c r="AL29" s="839" t="n"/>
      <c r="AM29" s="839" t="n"/>
      <c r="AN29" s="839" t="n"/>
      <c r="AO29" s="839" t="n"/>
      <c r="AP29" s="839" t="n"/>
      <c r="AQ29" s="839" t="n"/>
      <c r="AR29" s="839" t="n"/>
      <c r="AS29" s="839" t="n"/>
      <c r="AT29" s="839" t="n"/>
      <c r="AU29" s="839" t="n"/>
      <c r="AV29" s="839" t="n"/>
      <c r="AW29" s="839" t="n"/>
      <c r="AX29" s="839" t="n"/>
      <c r="AY29" s="839" t="n"/>
      <c r="AZ29" s="839" t="n"/>
      <c r="BA29" s="839" t="n"/>
      <c r="BB29" s="839" t="n"/>
      <c r="BC29" s="839" t="n"/>
    </row>
    <row r="30" ht="13.5" customHeight="1" s="1178">
      <c r="A30" s="1012" t="inlineStr">
        <is>
          <t>本期利润</t>
        </is>
      </c>
      <c r="B30" s="935" t="inlineStr">
        <is>
          <t>0.15</t>
        </is>
      </c>
      <c r="C30" s="912" t="n"/>
      <c r="D30" s="946" t="inlineStr">
        <is>
          <t>研发部分累计</t>
        </is>
      </c>
      <c r="E30" s="946" t="inlineStr">
        <is>
          <t>等级1投入</t>
        </is>
      </c>
      <c r="F30" s="946" t="inlineStr">
        <is>
          <t>等级2投入</t>
        </is>
      </c>
      <c r="G30" s="946" t="inlineStr">
        <is>
          <t>等级3投入</t>
        </is>
      </c>
      <c r="H30" s="946" t="inlineStr">
        <is>
          <t>等级4投入</t>
        </is>
      </c>
      <c r="I30" s="946" t="inlineStr">
        <is>
          <t>等级5投入</t>
        </is>
      </c>
      <c r="J30" s="919" t="n"/>
      <c r="K30" s="813">
        <f>IF(B1=1,D28,D26)</f>
        <v/>
      </c>
      <c r="L30" s="962">
        <f>IF(K30=D26,E26,E28)</f>
        <v/>
      </c>
      <c r="M30" s="919" t="n"/>
      <c r="N30" s="919" t="n"/>
      <c r="O30" s="919" t="n"/>
      <c r="P30" s="919" t="n"/>
      <c r="Q30" s="919" t="n"/>
      <c r="R30" s="919" t="n"/>
      <c r="S30" s="919" t="n"/>
      <c r="T30" s="241" t="n"/>
      <c r="U30" s="919" t="n"/>
      <c r="V30" s="919" t="n"/>
      <c r="W30" s="919" t="n"/>
      <c r="X30" s="241" t="n"/>
      <c r="Y30" s="241" t="n"/>
      <c r="Z30" s="241" t="n"/>
      <c r="AA30" s="241" t="n"/>
      <c r="AB30" s="241" t="n"/>
      <c r="AC30" s="241" t="n"/>
      <c r="AD30" s="241" t="n"/>
      <c r="AE30" s="241" t="n"/>
      <c r="AF30" s="241" t="n"/>
      <c r="AG30" s="241" t="n"/>
      <c r="AH30" s="241" t="n"/>
      <c r="AI30" s="839" t="n"/>
      <c r="AJ30" s="839" t="n"/>
      <c r="AK30" s="839" t="n"/>
      <c r="AL30" s="839" t="n"/>
      <c r="AM30" s="839" t="n"/>
      <c r="AN30" s="839" t="n"/>
      <c r="AO30" s="839" t="n"/>
      <c r="AP30" s="839" t="n"/>
      <c r="AQ30" s="839" t="n"/>
      <c r="AR30" s="839" t="n"/>
      <c r="AS30" s="839" t="n"/>
      <c r="AT30" s="839" t="n"/>
      <c r="AU30" s="839" t="n"/>
      <c r="AV30" s="839" t="n"/>
      <c r="AW30" s="839" t="n"/>
      <c r="AX30" s="839" t="n"/>
      <c r="AY30" s="839" t="n"/>
      <c r="AZ30" s="839" t="n"/>
      <c r="BA30" s="839" t="n"/>
      <c r="BB30" s="839" t="n"/>
      <c r="BC30" s="839" t="n"/>
    </row>
    <row r="31" ht="13.5" customHeight="1" s="1178">
      <c r="A31" s="1012" t="inlineStr">
        <is>
          <t>市场份额</t>
        </is>
      </c>
      <c r="B31" s="935" t="inlineStr">
        <is>
          <t>0.16</t>
        </is>
      </c>
      <c r="C31" s="912" t="n"/>
      <c r="D31" s="950" t="inlineStr">
        <is>
          <t>产品 1</t>
        </is>
      </c>
      <c r="E31" s="1193" t="n"/>
      <c r="F31" s="1193" t="n"/>
      <c r="G31" s="1193" t="n"/>
      <c r="H31" s="1193" t="n"/>
      <c r="I31" s="1193" t="n"/>
      <c r="J31" s="919" t="n"/>
      <c r="K31" s="813">
        <f>D27</f>
        <v/>
      </c>
      <c r="L31" s="962">
        <f>E27</f>
        <v/>
      </c>
      <c r="M31" s="919" t="n"/>
      <c r="N31" s="919" t="n"/>
      <c r="O31" s="919" t="n"/>
      <c r="P31" s="919" t="n"/>
      <c r="Q31" s="919" t="n"/>
      <c r="R31" s="919" t="n"/>
      <c r="S31" s="919" t="n"/>
      <c r="T31" s="919" t="n"/>
      <c r="U31" s="919" t="n"/>
      <c r="V31" s="919" t="n"/>
      <c r="W31" s="919" t="n"/>
      <c r="X31" s="241" t="n"/>
      <c r="Y31" s="241" t="n"/>
      <c r="Z31" s="241" t="n"/>
      <c r="AA31" s="241" t="n"/>
      <c r="AB31" s="241" t="n"/>
      <c r="AC31" s="241" t="n"/>
      <c r="AD31" s="241" t="n"/>
      <c r="AE31" s="241" t="n"/>
      <c r="AF31" s="241" t="n"/>
      <c r="AG31" s="241" t="n"/>
      <c r="AH31" s="241" t="n"/>
      <c r="AI31" s="839" t="n"/>
      <c r="AJ31" s="839" t="n"/>
      <c r="AK31" s="839" t="n"/>
      <c r="AL31" s="839" t="n"/>
      <c r="AM31" s="839" t="n"/>
      <c r="AN31" s="839" t="n"/>
      <c r="AO31" s="839" t="n"/>
      <c r="AP31" s="839" t="n"/>
      <c r="AQ31" s="839" t="n"/>
      <c r="AR31" s="839" t="n"/>
      <c r="AS31" s="839" t="n"/>
      <c r="AT31" s="839" t="n"/>
      <c r="AU31" s="839" t="n"/>
      <c r="AV31" s="839" t="n"/>
      <c r="AW31" s="839" t="n"/>
      <c r="AX31" s="839" t="n"/>
      <c r="AY31" s="839" t="n"/>
      <c r="AZ31" s="839" t="n"/>
      <c r="BA31" s="839" t="n"/>
      <c r="BB31" s="839" t="n"/>
      <c r="BC31" s="839" t="n"/>
    </row>
    <row r="32" ht="13.5" customHeight="1" s="1178">
      <c r="A32" s="1012" t="inlineStr">
        <is>
          <t>累计分红</t>
        </is>
      </c>
      <c r="B32" s="935" t="inlineStr">
        <is>
          <t>0.15</t>
        </is>
      </c>
      <c r="C32" s="912" t="n"/>
      <c r="D32" s="950" t="inlineStr">
        <is>
          <t>产品 2</t>
        </is>
      </c>
      <c r="E32" s="1193" t="n"/>
      <c r="F32" s="1193" t="n"/>
      <c r="G32" s="1193" t="n"/>
      <c r="H32" s="1193" t="n"/>
      <c r="I32" s="1193" t="n"/>
      <c r="J32" s="919" t="n"/>
      <c r="K32" s="813">
        <f>IF(B1=1,D26,D28)</f>
        <v/>
      </c>
      <c r="L32" s="962">
        <f>IF(K32=D26,E26,E28)</f>
        <v/>
      </c>
      <c r="M32" s="919" t="n"/>
      <c r="N32" s="919" t="n"/>
      <c r="O32" s="919" t="n"/>
      <c r="P32" s="919" t="n"/>
      <c r="Q32" s="919" t="n"/>
      <c r="R32" s="919" t="n"/>
      <c r="S32" s="919" t="n"/>
      <c r="T32" s="919" t="n"/>
      <c r="U32" s="919" t="n"/>
      <c r="V32" s="919" t="n"/>
      <c r="W32" s="919" t="n"/>
      <c r="X32" s="241" t="n"/>
      <c r="Y32" s="241" t="n"/>
      <c r="Z32" s="241" t="n"/>
      <c r="AA32" s="241" t="n"/>
      <c r="AB32" s="241" t="n"/>
      <c r="AC32" s="241" t="n"/>
      <c r="AD32" s="241" t="n"/>
      <c r="AE32" s="241" t="n"/>
      <c r="AF32" s="241" t="n"/>
      <c r="AG32" s="241" t="n"/>
      <c r="AH32" s="241" t="n"/>
      <c r="AI32" s="839" t="n"/>
      <c r="AJ32" s="839" t="n"/>
      <c r="AK32" s="839" t="n"/>
      <c r="AL32" s="839" t="n"/>
      <c r="AM32" s="839" t="n"/>
      <c r="AN32" s="839" t="n"/>
      <c r="AO32" s="839" t="n"/>
      <c r="AP32" s="839" t="n"/>
      <c r="AQ32" s="839" t="n"/>
      <c r="AR32" s="839" t="n"/>
      <c r="AS32" s="839" t="n"/>
      <c r="AT32" s="839" t="n"/>
      <c r="AU32" s="839" t="n"/>
      <c r="AV32" s="839" t="n"/>
      <c r="AW32" s="839" t="n"/>
      <c r="AX32" s="839" t="n"/>
      <c r="AY32" s="839" t="n"/>
      <c r="AZ32" s="839" t="n"/>
      <c r="BA32" s="839" t="n"/>
      <c r="BB32" s="839" t="n"/>
      <c r="BC32" s="839" t="n"/>
    </row>
    <row r="33" ht="13.5" customHeight="1" s="1178">
      <c r="A33" s="1012" t="inlineStr">
        <is>
          <t>累计缴税</t>
        </is>
      </c>
      <c r="B33" s="935" t="inlineStr">
        <is>
          <t>0.12</t>
        </is>
      </c>
      <c r="C33" s="912" t="n"/>
      <c r="D33" s="950" t="inlineStr">
        <is>
          <t>产品 3</t>
        </is>
      </c>
      <c r="E33" s="1193" t="n"/>
      <c r="F33" s="1193" t="n"/>
      <c r="G33" s="1193" t="n"/>
      <c r="H33" s="1193" t="n"/>
      <c r="I33" s="1193" t="n"/>
      <c r="J33" s="919" t="n"/>
      <c r="K33" s="813" t="n"/>
      <c r="L33" s="962" t="n"/>
      <c r="M33" s="919" t="n"/>
      <c r="N33" s="919" t="n"/>
      <c r="O33" s="919" t="n"/>
      <c r="P33" s="919" t="n"/>
      <c r="Q33" s="919" t="n"/>
      <c r="R33" s="919" t="n"/>
      <c r="S33" s="919" t="n"/>
      <c r="T33" s="919" t="n"/>
      <c r="U33" s="919" t="n"/>
      <c r="V33" s="919" t="n"/>
      <c r="W33" s="919" t="n"/>
      <c r="X33" s="241" t="n"/>
      <c r="Y33" s="241" t="n"/>
      <c r="Z33" s="241" t="n"/>
      <c r="AA33" s="241" t="n"/>
      <c r="AB33" s="241" t="n"/>
      <c r="AC33" s="241" t="n"/>
      <c r="AD33" s="241" t="n"/>
      <c r="AE33" s="241" t="n"/>
      <c r="AF33" s="241" t="n"/>
      <c r="AG33" s="241" t="n"/>
      <c r="AH33" s="241" t="n"/>
      <c r="AI33" s="839" t="n"/>
      <c r="AJ33" s="839" t="n"/>
      <c r="AK33" s="839" t="n"/>
      <c r="AL33" s="839" t="n"/>
      <c r="AM33" s="839" t="n"/>
      <c r="AN33" s="839" t="n"/>
      <c r="AO33" s="839" t="n"/>
      <c r="AP33" s="839" t="n"/>
      <c r="AQ33" s="839" t="n"/>
      <c r="AR33" s="839" t="n"/>
      <c r="AS33" s="839" t="n"/>
      <c r="AT33" s="839" t="n"/>
      <c r="AU33" s="839" t="n"/>
      <c r="AV33" s="839" t="n"/>
      <c r="AW33" s="839" t="n"/>
      <c r="AX33" s="839" t="n"/>
      <c r="AY33" s="839" t="n"/>
      <c r="AZ33" s="839" t="n"/>
      <c r="BA33" s="839" t="n"/>
      <c r="BB33" s="839" t="n"/>
      <c r="BC33" s="839" t="n"/>
    </row>
    <row r="34" ht="13.5" customHeight="1" s="1178">
      <c r="A34" s="1012" t="inlineStr">
        <is>
          <t>净资产</t>
        </is>
      </c>
      <c r="B34" s="935" t="inlineStr">
        <is>
          <t>0.16</t>
        </is>
      </c>
      <c r="C34" s="912" t="n"/>
      <c r="D34" s="952" t="inlineStr">
        <is>
          <t>产品 4</t>
        </is>
      </c>
      <c r="E34" s="1193" t="n"/>
      <c r="F34" s="1193" t="n"/>
      <c r="G34" s="1193" t="n"/>
      <c r="H34" s="1193" t="n"/>
      <c r="I34" s="1193" t="n"/>
      <c r="J34" s="919" t="n"/>
      <c r="K34" s="958" t="n"/>
      <c r="L34" s="963" t="n"/>
      <c r="M34" s="919" t="n"/>
      <c r="N34" s="919" t="n"/>
      <c r="O34" s="919" t="n"/>
      <c r="P34" s="919" t="n"/>
      <c r="Q34" s="919" t="n"/>
      <c r="R34" s="919" t="n"/>
      <c r="S34" s="919" t="n"/>
      <c r="T34" s="919" t="n"/>
      <c r="U34" s="919" t="n"/>
      <c r="V34" s="919" t="n"/>
      <c r="W34" s="919" t="n"/>
      <c r="X34" s="241" t="n"/>
      <c r="Y34" s="241" t="n"/>
      <c r="Z34" s="241" t="n"/>
      <c r="AA34" s="241" t="n"/>
      <c r="AB34" s="241" t="n"/>
      <c r="AC34" s="241" t="n"/>
      <c r="AD34" s="241" t="n"/>
      <c r="AE34" s="241" t="n"/>
      <c r="AF34" s="241" t="n"/>
      <c r="AG34" s="241" t="n"/>
      <c r="AH34" s="241" t="n"/>
      <c r="AI34" s="839" t="n"/>
      <c r="AJ34" s="839" t="n"/>
      <c r="AK34" s="839" t="n"/>
      <c r="AL34" s="839" t="n"/>
      <c r="AM34" s="839" t="n"/>
      <c r="AN34" s="839" t="n"/>
      <c r="AO34" s="839" t="n"/>
      <c r="AP34" s="839" t="n"/>
      <c r="AQ34" s="839" t="n"/>
      <c r="AR34" s="839" t="n"/>
      <c r="AS34" s="839" t="n"/>
      <c r="AT34" s="839" t="n"/>
      <c r="AU34" s="839" t="n"/>
      <c r="AV34" s="839" t="n"/>
      <c r="AW34" s="839" t="n"/>
      <c r="AX34" s="839" t="n"/>
      <c r="AY34" s="839" t="n"/>
      <c r="AZ34" s="839" t="n"/>
      <c r="BA34" s="839" t="n"/>
      <c r="BB34" s="839" t="n"/>
      <c r="BC34" s="839" t="n"/>
    </row>
    <row r="35" ht="13.5" customHeight="1" s="1178">
      <c r="A35" s="1012" t="inlineStr">
        <is>
          <t>人均利润率</t>
        </is>
      </c>
      <c r="B35" s="935" t="inlineStr">
        <is>
          <t>0.13</t>
        </is>
      </c>
      <c r="C35" s="912" t="n"/>
      <c r="D35" s="953" t="inlineStr">
        <is>
          <t>研发费累计</t>
        </is>
      </c>
      <c r="E35" s="954" t="n"/>
      <c r="F35" s="954" t="n"/>
      <c r="G35" s="954" t="n"/>
      <c r="H35" s="954" t="n"/>
      <c r="I35" s="1194" t="n"/>
      <c r="J35" s="919" t="n"/>
      <c r="K35" s="919" t="n"/>
      <c r="L35" s="919" t="n"/>
      <c r="M35" s="919" t="n"/>
      <c r="N35" s="919" t="n"/>
      <c r="O35" s="919" t="n"/>
      <c r="P35" s="919" t="n"/>
      <c r="Q35" s="919" t="n"/>
      <c r="R35" s="919" t="n"/>
      <c r="S35" s="919" t="n"/>
      <c r="T35" s="919" t="n"/>
      <c r="U35" s="919" t="n"/>
      <c r="V35" s="919" t="n"/>
      <c r="W35" s="919" t="n"/>
      <c r="X35" s="241" t="n"/>
      <c r="Y35" s="241" t="n"/>
      <c r="Z35" s="241" t="n"/>
      <c r="AA35" s="241" t="n"/>
      <c r="AB35" s="241" t="n"/>
      <c r="AC35" s="241" t="n"/>
      <c r="AD35" s="241" t="n"/>
      <c r="AE35" s="241" t="n"/>
      <c r="AF35" s="241" t="n"/>
      <c r="AG35" s="241" t="n"/>
      <c r="AH35" s="241" t="n"/>
      <c r="AI35" s="839" t="inlineStr">
        <is>
          <t>公司</t>
        </is>
      </c>
      <c r="AJ35" s="839" t="inlineStr">
        <is>
          <t>产品A</t>
        </is>
      </c>
      <c r="AK35" s="839" t="inlineStr">
        <is>
          <t>产品B</t>
        </is>
      </c>
      <c r="AL35" s="839" t="inlineStr">
        <is>
          <t>产品C</t>
        </is>
      </c>
      <c r="AM35" s="839" t="inlineStr">
        <is>
          <t>产品D</t>
        </is>
      </c>
      <c r="AN35" s="839" t="n"/>
      <c r="AO35" s="839" t="n"/>
      <c r="AP35" s="839" t="n"/>
      <c r="AQ35" s="839" t="n"/>
      <c r="AR35" s="839" t="n"/>
      <c r="AS35" s="839" t="n"/>
      <c r="AT35" s="839" t="n"/>
      <c r="AU35" s="839" t="n"/>
      <c r="AV35" s="839" t="n"/>
      <c r="AW35" s="839" t="n"/>
      <c r="AX35" s="839" t="n"/>
      <c r="AY35" s="839" t="n"/>
      <c r="AZ35" s="839" t="n"/>
      <c r="BA35" s="839" t="n"/>
      <c r="BB35" s="839" t="n"/>
      <c r="BC35" s="839" t="n"/>
    </row>
    <row r="36" ht="13.5" customHeight="1" s="1178">
      <c r="A36" s="1012" t="inlineStr">
        <is>
          <t>资本利润率</t>
        </is>
      </c>
      <c r="B36" s="935" t="inlineStr">
        <is>
          <t>0.13</t>
        </is>
      </c>
      <c r="C36" s="912" t="n"/>
      <c r="D36" s="934" t="n"/>
      <c r="E36" s="934" t="n"/>
      <c r="F36" s="934" t="n"/>
      <c r="G36" s="934" t="n"/>
      <c r="H36" s="934" t="n"/>
      <c r="I36" s="934" t="n"/>
      <c r="J36" s="919" t="n"/>
      <c r="K36" s="919" t="n"/>
      <c r="L36" s="919" t="n"/>
      <c r="M36" s="919" t="n"/>
      <c r="N36" s="919" t="n"/>
      <c r="O36" s="919" t="n"/>
      <c r="P36" s="919" t="n"/>
      <c r="Q36" s="919" t="n"/>
      <c r="R36" s="919" t="n"/>
      <c r="S36" s="919" t="n"/>
      <c r="T36" s="919" t="n"/>
      <c r="U36" s="919" t="n"/>
      <c r="V36" s="919" t="n"/>
      <c r="W36" s="919" t="n"/>
      <c r="X36" s="241" t="n"/>
      <c r="Y36" s="241" t="n"/>
      <c r="Z36" s="241" t="n"/>
      <c r="AA36" s="241" t="n"/>
      <c r="AB36" s="241" t="n"/>
      <c r="AC36" s="241" t="n"/>
      <c r="AD36" s="241" t="n"/>
      <c r="AE36" s="241" t="n"/>
      <c r="AF36" s="241" t="n"/>
      <c r="AG36" s="241" t="n"/>
      <c r="AH36" s="241" t="n"/>
      <c r="AI36" s="839" t="inlineStr">
        <is>
          <t>市场1</t>
        </is>
      </c>
      <c r="AJ36" s="839" t="inlineStr">
        <is>
          <t>市场2</t>
        </is>
      </c>
      <c r="AK36" s="839" t="inlineStr">
        <is>
          <t>市场3</t>
        </is>
      </c>
      <c r="AL36" s="839" t="n"/>
      <c r="AM36" s="839" t="n"/>
      <c r="AN36" s="839" t="n"/>
      <c r="AO36" s="839" t="n"/>
      <c r="AP36" s="839" t="n"/>
      <c r="AQ36" s="839" t="n"/>
      <c r="AR36" s="839" t="n"/>
      <c r="AS36" s="839" t="n"/>
      <c r="AT36" s="839" t="n"/>
      <c r="AU36" s="839" t="n"/>
      <c r="AV36" s="839" t="n"/>
      <c r="AW36" s="839" t="n"/>
      <c r="AX36" s="839" t="n"/>
      <c r="AY36" s="839" t="n"/>
      <c r="AZ36" s="839" t="n"/>
      <c r="BA36" s="839" t="n"/>
      <c r="BB36" s="839" t="n"/>
      <c r="BC36" s="839" t="n"/>
    </row>
    <row r="37" ht="13.5" customHeight="1" s="1178">
      <c r="A37" s="919" t="n"/>
      <c r="B37" s="919">
        <f>B30+B31+B32+B33+B34+B35+B36</f>
        <v/>
      </c>
      <c r="C37" s="912" t="n"/>
      <c r="D37" s="810" t="inlineStr">
        <is>
          <t>研发部分单级</t>
        </is>
      </c>
      <c r="E37" s="955" t="inlineStr">
        <is>
          <t>等级1投入</t>
        </is>
      </c>
      <c r="F37" s="955" t="inlineStr">
        <is>
          <t>等级2投入</t>
        </is>
      </c>
      <c r="G37" s="955" t="inlineStr">
        <is>
          <t>等级3投入</t>
        </is>
      </c>
      <c r="H37" s="955" t="inlineStr">
        <is>
          <t>等级4投入</t>
        </is>
      </c>
      <c r="I37" s="961" t="inlineStr">
        <is>
          <t>等级5投入</t>
        </is>
      </c>
      <c r="J37" s="919" t="n"/>
      <c r="K37" s="919" t="n"/>
      <c r="L37" s="919" t="n"/>
      <c r="M37" s="919" t="n"/>
      <c r="N37" s="919" t="n"/>
      <c r="O37" s="919" t="n"/>
      <c r="P37" s="919" t="n"/>
      <c r="Q37" s="919" t="n"/>
      <c r="R37" s="919" t="n"/>
      <c r="S37" s="919" t="n"/>
      <c r="T37" s="919" t="n"/>
      <c r="U37" s="919" t="n"/>
      <c r="V37" s="919" t="n"/>
      <c r="W37" s="919" t="n"/>
      <c r="X37" s="241" t="n"/>
      <c r="Y37" s="241" t="n"/>
      <c r="Z37" s="241" t="n"/>
      <c r="AA37" s="241" t="n"/>
      <c r="AB37" s="241" t="n"/>
      <c r="AC37" s="241" t="n"/>
      <c r="AD37" s="241" t="n"/>
      <c r="AE37" s="241" t="n"/>
      <c r="AF37" s="241" t="n"/>
      <c r="AG37" s="241" t="n"/>
      <c r="AH37" s="241" t="n"/>
      <c r="AI37" s="839" t="n"/>
      <c r="AJ37" s="839" t="n"/>
      <c r="AK37" s="839" t="n"/>
      <c r="AL37" s="839" t="n"/>
      <c r="AM37" s="839" t="n"/>
      <c r="AN37" s="839" t="n"/>
      <c r="AO37" s="839" t="n"/>
      <c r="AP37" s="839" t="n"/>
      <c r="AQ37" s="839" t="n"/>
      <c r="AR37" s="839" t="n"/>
      <c r="AS37" s="839" t="n"/>
      <c r="AT37" s="839" t="n"/>
      <c r="AU37" s="839" t="n"/>
      <c r="AV37" s="839" t="n"/>
      <c r="AW37" s="839" t="n"/>
      <c r="AX37" s="839" t="n"/>
      <c r="AY37" s="839" t="n"/>
      <c r="AZ37" s="839" t="n"/>
      <c r="BA37" s="839" t="n"/>
      <c r="BB37" s="839" t="n"/>
      <c r="BC37" s="839" t="n"/>
    </row>
    <row r="38" ht="13.5" customHeight="1" s="1178">
      <c r="A38" s="919" t="n"/>
      <c r="B38" s="1195">
        <f>2000000*(1-VLOOKUP(2000000,D26:E28,2,FALSE))-2*1000000*(1-VLOOKUP(1000000,D26:E28,2,FALSE))+B9-1000000*B7</f>
        <v/>
      </c>
      <c r="C38" s="1195">
        <f>B38-1000000*B24/4</f>
        <v/>
      </c>
      <c r="D38" s="813" t="inlineStr">
        <is>
          <t>产品 1</t>
        </is>
      </c>
      <c r="E38" s="957">
        <f>E31</f>
        <v/>
      </c>
      <c r="F38" s="957">
        <f>F31-E31</f>
        <v/>
      </c>
      <c r="G38" s="957">
        <f>G31-F31</f>
        <v/>
      </c>
      <c r="H38" s="957">
        <f>H31-G31</f>
        <v/>
      </c>
      <c r="I38" s="962">
        <f>I31-H31</f>
        <v/>
      </c>
      <c r="J38" s="919" t="n"/>
      <c r="K38" s="919" t="n"/>
      <c r="L38" s="919" t="n"/>
      <c r="M38" s="919" t="n"/>
      <c r="N38" s="919" t="n"/>
      <c r="O38" s="919" t="n"/>
      <c r="P38" s="919" t="n"/>
      <c r="Q38" s="919" t="n"/>
      <c r="R38" s="919" t="n"/>
      <c r="S38" s="919" t="n"/>
      <c r="T38" s="919" t="n"/>
      <c r="U38" s="919" t="n"/>
      <c r="V38" s="919" t="n"/>
      <c r="W38" s="919" t="n"/>
      <c r="X38" s="241" t="n"/>
      <c r="Y38" s="241" t="n"/>
      <c r="Z38" s="241" t="n"/>
      <c r="AA38" s="241" t="n"/>
      <c r="AB38" s="241" t="n"/>
      <c r="AC38" s="241" t="n"/>
      <c r="AD38" s="241" t="n"/>
      <c r="AE38" s="241" t="n"/>
      <c r="AF38" s="241" t="n"/>
      <c r="AG38" s="241" t="n"/>
      <c r="AH38" s="241" t="n"/>
      <c r="AI38" s="839" t="n"/>
      <c r="AJ38" s="839" t="n"/>
      <c r="AK38" s="839" t="n"/>
      <c r="AL38" s="839" t="n"/>
      <c r="AM38" s="839" t="n"/>
      <c r="AN38" s="839" t="n"/>
      <c r="AO38" s="839" t="n"/>
      <c r="AP38" s="839" t="n"/>
      <c r="AQ38" s="839" t="n"/>
      <c r="AR38" s="839" t="n"/>
      <c r="AS38" s="839" t="n"/>
      <c r="AT38" s="839" t="n"/>
      <c r="AU38" s="839" t="n"/>
      <c r="AV38" s="839" t="n"/>
      <c r="AW38" s="839" t="n"/>
      <c r="AX38" s="839" t="n"/>
      <c r="AY38" s="839" t="n"/>
      <c r="AZ38" s="839" t="n"/>
      <c r="BA38" s="839" t="n"/>
      <c r="BB38" s="839" t="n"/>
      <c r="BC38" s="839" t="n"/>
    </row>
    <row r="39" ht="13.5" customHeight="1" s="1178">
      <c r="A39" s="919" t="n"/>
      <c r="B39" s="1195">
        <f>2000000*(1-VLOOKUP(2000000,D26:E28,2,FALSE))+1000000*(1-VLOOKUP(1000000,D26:E28,2,FALSE))-2*1500000*(1-VLOOKUP(1500000,D26:E28,2,FALSE))-(2000000-1500000)*B7</f>
        <v/>
      </c>
      <c r="C39" s="919" t="n"/>
      <c r="D39" s="813" t="inlineStr">
        <is>
          <t>产品 2</t>
        </is>
      </c>
      <c r="E39" s="957">
        <f>E32</f>
        <v/>
      </c>
      <c r="F39" s="957">
        <f>F32-E32</f>
        <v/>
      </c>
      <c r="G39" s="957">
        <f>G32-F32</f>
        <v/>
      </c>
      <c r="H39" s="957">
        <f>H32-G32</f>
        <v/>
      </c>
      <c r="I39" s="962">
        <f>I32-H32</f>
        <v/>
      </c>
      <c r="J39" s="919" t="n"/>
      <c r="K39" s="919" t="n"/>
      <c r="L39" s="919" t="n"/>
      <c r="M39" s="919" t="n"/>
      <c r="N39" s="919" t="n"/>
      <c r="O39" s="919" t="n"/>
      <c r="P39" s="919" t="n"/>
      <c r="Q39" s="919" t="n"/>
      <c r="R39" s="919" t="n"/>
      <c r="S39" s="919" t="n"/>
      <c r="T39" s="919" t="n"/>
      <c r="U39" s="919" t="n"/>
      <c r="V39" s="919" t="n"/>
      <c r="W39" s="919" t="n"/>
      <c r="X39" s="241" t="n"/>
      <c r="Y39" s="241" t="n"/>
      <c r="Z39" s="241" t="n"/>
      <c r="AA39" s="241" t="n"/>
      <c r="AB39" s="241" t="n"/>
      <c r="AC39" s="241" t="n"/>
      <c r="AD39" s="241" t="n"/>
      <c r="AE39" s="241" t="n"/>
      <c r="AF39" s="241" t="n"/>
      <c r="AG39" s="241" t="n"/>
      <c r="AH39" s="241" t="n"/>
      <c r="AI39" s="839" t="n"/>
      <c r="AJ39" s="839" t="n"/>
      <c r="AK39" s="839" t="n"/>
      <c r="AL39" s="839" t="n"/>
      <c r="AM39" s="839" t="n"/>
      <c r="AN39" s="839" t="n"/>
      <c r="AO39" s="839" t="n"/>
      <c r="AP39" s="839" t="n"/>
      <c r="AQ39" s="839" t="n"/>
      <c r="AR39" s="839" t="n"/>
      <c r="AS39" s="839" t="n"/>
      <c r="AT39" s="839" t="n"/>
      <c r="AU39" s="839" t="n"/>
      <c r="AV39" s="839" t="n"/>
      <c r="AW39" s="839" t="n"/>
      <c r="AX39" s="839" t="n"/>
      <c r="AY39" s="839" t="n"/>
      <c r="AZ39" s="839" t="n"/>
      <c r="BA39" s="839" t="n"/>
      <c r="BB39" s="839" t="n"/>
      <c r="BC39" s="839" t="n"/>
    </row>
    <row r="40" ht="13.5" customHeight="1" s="1178">
      <c r="A40" s="919" t="n"/>
      <c r="B40" s="1195" t="n"/>
      <c r="C40" s="919" t="n"/>
      <c r="D40" s="813" t="inlineStr">
        <is>
          <t>产品 3</t>
        </is>
      </c>
      <c r="E40" s="957">
        <f>E33</f>
        <v/>
      </c>
      <c r="F40" s="957">
        <f>F33-E33</f>
        <v/>
      </c>
      <c r="G40" s="957">
        <f>G33-F33</f>
        <v/>
      </c>
      <c r="H40" s="957">
        <f>H33-G33</f>
        <v/>
      </c>
      <c r="I40" s="962">
        <f>I33-H33</f>
        <v/>
      </c>
      <c r="J40" s="919" t="n"/>
      <c r="K40" s="919" t="n"/>
      <c r="L40" s="919" t="n"/>
      <c r="M40" s="919" t="n"/>
      <c r="N40" s="919" t="n"/>
      <c r="O40" s="919" t="n"/>
      <c r="P40" s="919" t="n"/>
      <c r="Q40" s="919" t="n"/>
      <c r="R40" s="919" t="n"/>
      <c r="S40" s="919" t="n"/>
      <c r="T40" s="919" t="n"/>
      <c r="U40" s="919" t="n"/>
      <c r="V40" s="919" t="n"/>
      <c r="W40" s="919" t="n"/>
      <c r="X40" s="241" t="n"/>
      <c r="Y40" s="241" t="n"/>
      <c r="Z40" s="241" t="n"/>
      <c r="AA40" s="241" t="n"/>
      <c r="AB40" s="241" t="n"/>
      <c r="AC40" s="241" t="n"/>
      <c r="AD40" s="241" t="n"/>
      <c r="AE40" s="241" t="n"/>
      <c r="AF40" s="241" t="n"/>
      <c r="AG40" s="241" t="n"/>
      <c r="AH40" s="241" t="n"/>
      <c r="AI40" s="839" t="n"/>
      <c r="AJ40" s="839" t="n"/>
      <c r="AK40" s="839" t="n"/>
      <c r="AL40" s="839" t="n"/>
      <c r="AM40" s="839" t="n"/>
      <c r="AN40" s="839" t="n"/>
      <c r="AO40" s="839" t="n"/>
      <c r="AP40" s="839" t="n"/>
      <c r="AQ40" s="839" t="n"/>
      <c r="AR40" s="839" t="n"/>
      <c r="AS40" s="839" t="n"/>
      <c r="AT40" s="839" t="n"/>
      <c r="AU40" s="839" t="n"/>
      <c r="AV40" s="839" t="n"/>
      <c r="AW40" s="839" t="n"/>
      <c r="AX40" s="839" t="n"/>
      <c r="AY40" s="839" t="n"/>
      <c r="AZ40" s="839" t="n"/>
      <c r="BA40" s="839" t="n"/>
      <c r="BB40" s="839" t="n"/>
      <c r="BC40" s="839" t="n"/>
    </row>
    <row r="41" ht="13.5" customHeight="1" s="1178">
      <c r="A41" s="919" t="n"/>
      <c r="B41" s="1195">
        <f>2000000*(1-VLOOKUP(2000000,D26:E28,2,FALSE))-(2000000-1000000)/2*B7-1000000*(1-VLOOKUP(1000000,D26:E28,2,FALSE))</f>
        <v/>
      </c>
      <c r="C41" s="919" t="n"/>
      <c r="D41" s="958" t="inlineStr">
        <is>
          <t>产品 4</t>
        </is>
      </c>
      <c r="E41" s="959">
        <f>E34</f>
        <v/>
      </c>
      <c r="F41" s="959">
        <f>F34-E34</f>
        <v/>
      </c>
      <c r="G41" s="959">
        <f>G34-F34</f>
        <v/>
      </c>
      <c r="H41" s="959">
        <f>H34-G34</f>
        <v/>
      </c>
      <c r="I41" s="963">
        <f>I34-H34</f>
        <v/>
      </c>
      <c r="J41" s="919" t="n"/>
      <c r="K41" s="919" t="n"/>
      <c r="L41" s="919" t="n"/>
      <c r="M41" s="919" t="n"/>
      <c r="N41" s="919" t="n"/>
      <c r="O41" s="919" t="n"/>
      <c r="P41" s="919" t="n"/>
      <c r="Q41" s="919" t="n"/>
      <c r="R41" s="919" t="n"/>
      <c r="S41" s="919" t="n"/>
      <c r="T41" s="919" t="n"/>
      <c r="U41" s="919" t="n"/>
      <c r="V41" s="919" t="n"/>
      <c r="W41" s="919" t="n"/>
      <c r="X41" s="241" t="n"/>
      <c r="Y41" s="241" t="n"/>
      <c r="Z41" s="241" t="n"/>
      <c r="AA41" s="241" t="n"/>
      <c r="AB41" s="241" t="n"/>
      <c r="AC41" s="241" t="n"/>
      <c r="AD41" s="241" t="n"/>
      <c r="AE41" s="241" t="n"/>
      <c r="AF41" s="241" t="n"/>
      <c r="AG41" s="241" t="n"/>
      <c r="AH41" s="241" t="n"/>
      <c r="AI41" s="839" t="n"/>
      <c r="AJ41" s="839" t="n"/>
      <c r="AK41" s="839" t="n"/>
      <c r="AL41" s="839" t="n"/>
      <c r="AM41" s="839" t="n"/>
      <c r="AN41" s="839" t="n"/>
      <c r="AO41" s="839" t="n"/>
      <c r="AP41" s="839" t="n"/>
      <c r="AQ41" s="839" t="n"/>
      <c r="AR41" s="839" t="n"/>
      <c r="AS41" s="839" t="n"/>
      <c r="AT41" s="839" t="n"/>
      <c r="AU41" s="839" t="n"/>
      <c r="AV41" s="839" t="n"/>
      <c r="AW41" s="839" t="n"/>
      <c r="AX41" s="839" t="n"/>
      <c r="AY41" s="839" t="n"/>
      <c r="AZ41" s="839" t="n"/>
      <c r="BA41" s="839" t="n"/>
      <c r="BB41" s="839" t="n"/>
      <c r="BC41" s="839" t="n"/>
    </row>
    <row r="42" ht="13.5" customHeight="1" s="1178">
      <c r="A42" s="919" t="n"/>
      <c r="B42" s="1195">
        <f>-(2000000-1000000)/2*B7-(1000000*(1-VLOOKUP(1000000,D26:E28,2,FALSE))-B9)</f>
        <v/>
      </c>
      <c r="C42" s="919" t="n"/>
      <c r="D42" s="919" t="n"/>
      <c r="E42" s="919" t="n"/>
      <c r="F42" s="919" t="n"/>
      <c r="G42" s="919" t="n"/>
      <c r="H42" s="919" t="n"/>
      <c r="I42" s="919" t="n"/>
      <c r="J42" s="919" t="n"/>
      <c r="K42" s="919" t="n"/>
      <c r="L42" s="919" t="n"/>
      <c r="M42" s="919" t="n"/>
      <c r="N42" s="919" t="n"/>
      <c r="O42" s="919" t="n"/>
      <c r="P42" s="919" t="n"/>
      <c r="Q42" s="919" t="n"/>
      <c r="R42" s="919" t="n"/>
      <c r="S42" s="919" t="n"/>
      <c r="T42" s="919" t="n"/>
      <c r="U42" s="919" t="n"/>
      <c r="V42" s="919" t="n"/>
      <c r="W42" s="919" t="n"/>
      <c r="X42" s="241" t="n"/>
      <c r="Y42" s="241" t="n"/>
      <c r="Z42" s="241" t="n"/>
      <c r="AA42" s="241" t="n"/>
      <c r="AB42" s="241" t="n"/>
      <c r="AC42" s="241" t="n"/>
      <c r="AD42" s="241" t="n"/>
      <c r="AE42" s="241" t="n"/>
      <c r="AF42" s="241" t="n"/>
      <c r="AG42" s="241" t="n"/>
      <c r="AH42" s="241" t="n"/>
      <c r="AI42" s="839" t="n"/>
      <c r="AJ42" s="839" t="n"/>
      <c r="AK42" s="839" t="n"/>
      <c r="AL42" s="839" t="n"/>
      <c r="AM42" s="839" t="n"/>
      <c r="AN42" s="839" t="n"/>
      <c r="AO42" s="839" t="n"/>
      <c r="AP42" s="839" t="n"/>
      <c r="AQ42" s="839" t="n"/>
      <c r="AR42" s="839" t="n"/>
      <c r="AS42" s="839" t="n"/>
      <c r="AT42" s="839" t="n"/>
      <c r="AU42" s="839" t="n"/>
      <c r="AV42" s="839" t="n"/>
      <c r="AW42" s="839" t="n"/>
      <c r="AX42" s="839" t="n"/>
      <c r="AY42" s="839" t="n"/>
      <c r="AZ42" s="839" t="n"/>
      <c r="BA42" s="839" t="n"/>
      <c r="BB42" s="839" t="n"/>
      <c r="BC42" s="839" t="n"/>
    </row>
    <row r="43" ht="13.5" customHeight="1" s="1178">
      <c r="A43" s="919" t="n"/>
      <c r="B43" s="919" t="n"/>
      <c r="C43" s="919" t="n"/>
      <c r="D43" s="919" t="n"/>
      <c r="E43" s="919" t="n"/>
      <c r="F43" s="919" t="n"/>
      <c r="G43" s="919" t="n"/>
      <c r="H43" s="919" t="n"/>
      <c r="I43" s="919" t="n"/>
      <c r="J43" s="919" t="n"/>
      <c r="K43" s="919" t="n"/>
      <c r="L43" s="919" t="n"/>
      <c r="M43" s="919" t="n"/>
      <c r="N43" s="919" t="n"/>
      <c r="O43" s="919" t="n"/>
      <c r="P43" s="919" t="n"/>
      <c r="Q43" s="919" t="n"/>
      <c r="R43" s="919" t="n"/>
      <c r="S43" s="919" t="n"/>
      <c r="T43" s="919" t="n"/>
      <c r="U43" s="919" t="n"/>
      <c r="V43" s="919" t="n"/>
      <c r="W43" s="919" t="n"/>
      <c r="X43" s="241" t="n"/>
      <c r="Y43" s="241" t="n"/>
      <c r="Z43" s="241" t="n"/>
      <c r="AA43" s="241" t="n"/>
      <c r="AB43" s="241" t="n"/>
      <c r="AC43" s="241" t="n"/>
      <c r="AD43" s="241" t="n"/>
      <c r="AE43" s="241" t="n"/>
      <c r="AF43" s="241" t="n"/>
      <c r="AG43" s="241" t="n"/>
      <c r="AH43" s="241" t="n"/>
      <c r="AI43" s="839" t="n"/>
      <c r="AJ43" s="839" t="n"/>
      <c r="AK43" s="839" t="n"/>
      <c r="AL43" s="839" t="n"/>
      <c r="AM43" s="839" t="n"/>
      <c r="AN43" s="839" t="n"/>
      <c r="AO43" s="839" t="n"/>
      <c r="AP43" s="839" t="n"/>
      <c r="AQ43" s="839" t="n"/>
      <c r="AR43" s="839" t="n"/>
      <c r="AS43" s="839" t="n"/>
      <c r="AT43" s="839" t="n"/>
      <c r="AU43" s="839" t="n"/>
      <c r="AV43" s="839" t="n"/>
      <c r="AW43" s="839" t="n"/>
      <c r="AX43" s="839" t="n"/>
      <c r="AY43" s="839" t="n"/>
      <c r="AZ43" s="839" t="n"/>
      <c r="BA43" s="839" t="n"/>
      <c r="BB43" s="839" t="n"/>
      <c r="BC43" s="839" t="n"/>
    </row>
    <row r="44" ht="13.5" customHeight="1" s="1178">
      <c r="A44" s="960" t="n"/>
      <c r="B44" s="960" t="n"/>
      <c r="C44" s="919" t="n"/>
      <c r="D44" s="919" t="n"/>
      <c r="E44" s="919" t="n"/>
      <c r="F44" s="919" t="n"/>
      <c r="G44" s="919" t="n"/>
      <c r="H44" s="919" t="n"/>
      <c r="I44" s="919" t="n"/>
      <c r="J44" s="919" t="n"/>
      <c r="K44" s="919" t="n"/>
      <c r="L44" s="919" t="n"/>
      <c r="M44" s="919" t="n"/>
      <c r="N44" s="919" t="n"/>
      <c r="O44" s="919" t="n"/>
      <c r="P44" s="919" t="n"/>
      <c r="Q44" s="919" t="n"/>
      <c r="R44" s="919" t="n"/>
      <c r="S44" s="919" t="n"/>
      <c r="T44" s="919" t="n"/>
      <c r="U44" s="919" t="n"/>
      <c r="V44" s="919" t="n"/>
      <c r="W44" s="919" t="n"/>
      <c r="X44" s="241" t="n"/>
      <c r="Y44" s="241" t="n"/>
      <c r="Z44" s="241" t="n"/>
      <c r="AA44" s="241" t="n"/>
      <c r="AB44" s="241" t="n"/>
      <c r="AC44" s="241" t="n"/>
      <c r="AD44" s="241" t="n"/>
      <c r="AE44" s="241" t="n"/>
      <c r="AF44" s="241" t="n"/>
      <c r="AG44" s="241" t="n"/>
      <c r="AH44" s="241" t="n"/>
      <c r="AI44" s="839" t="n"/>
      <c r="AJ44" s="839" t="n"/>
      <c r="AK44" s="839" t="n"/>
      <c r="AL44" s="839" t="n"/>
      <c r="AM44" s="839" t="n"/>
      <c r="AN44" s="839" t="n"/>
      <c r="AO44" s="839" t="n"/>
      <c r="AP44" s="839" t="n"/>
      <c r="AQ44" s="839" t="n"/>
      <c r="AR44" s="839" t="n"/>
      <c r="AS44" s="839" t="n"/>
      <c r="AT44" s="839" t="n"/>
      <c r="AU44" s="839" t="n"/>
      <c r="AV44" s="839" t="n"/>
      <c r="AW44" s="839" t="n"/>
      <c r="AX44" s="839" t="n"/>
      <c r="AY44" s="839" t="n"/>
      <c r="AZ44" s="839" t="n"/>
      <c r="BA44" s="839" t="n"/>
      <c r="BB44" s="839" t="n"/>
      <c r="BC44" s="839" t="n"/>
    </row>
    <row r="45" ht="13.5" customHeight="1" s="1178">
      <c r="A45" s="960" t="n"/>
      <c r="B45" s="960" t="n"/>
      <c r="C45" s="919" t="n"/>
      <c r="D45" s="810" t="inlineStr">
        <is>
          <t>产品生产消耗</t>
        </is>
      </c>
      <c r="E45" s="955" t="inlineStr">
        <is>
          <t>产品1</t>
        </is>
      </c>
      <c r="F45" s="955" t="inlineStr">
        <is>
          <t>产品2</t>
        </is>
      </c>
      <c r="G45" s="955" t="inlineStr">
        <is>
          <t>产品3</t>
        </is>
      </c>
      <c r="H45" s="961" t="inlineStr">
        <is>
          <t>产品4</t>
        </is>
      </c>
      <c r="I45" s="919" t="n"/>
      <c r="J45" s="919" t="n"/>
      <c r="K45" s="919" t="n"/>
      <c r="L45" s="919" t="n"/>
      <c r="M45" s="919" t="n"/>
      <c r="N45" s="919" t="n"/>
      <c r="O45" s="919" t="n"/>
      <c r="P45" s="919" t="n"/>
      <c r="Q45" s="919" t="n"/>
      <c r="R45" s="919" t="n"/>
      <c r="S45" s="919" t="n"/>
      <c r="T45" s="919" t="n"/>
      <c r="U45" s="919" t="n"/>
      <c r="V45" s="919" t="n"/>
      <c r="W45" s="919" t="n"/>
      <c r="X45" s="241" t="n"/>
      <c r="Y45" s="241" t="n"/>
      <c r="Z45" s="241" t="n"/>
      <c r="AA45" s="241" t="n"/>
      <c r="AB45" s="241" t="n"/>
      <c r="AC45" s="241" t="n"/>
      <c r="AD45" s="241" t="n"/>
      <c r="AE45" s="241" t="n"/>
      <c r="AF45" s="241" t="n"/>
      <c r="AG45" s="241" t="n"/>
      <c r="AH45" s="241" t="n"/>
      <c r="AI45" s="839" t="n"/>
      <c r="AJ45" s="839" t="n"/>
      <c r="AK45" s="839" t="n"/>
      <c r="AL45" s="839" t="n"/>
      <c r="AM45" s="839" t="n"/>
      <c r="AN45" s="839" t="n"/>
      <c r="AO45" s="839" t="n"/>
      <c r="AP45" s="839" t="n"/>
      <c r="AQ45" s="839" t="n"/>
      <c r="AR45" s="839" t="n"/>
      <c r="AS45" s="839" t="n"/>
      <c r="AT45" s="839" t="n"/>
      <c r="AU45" s="839" t="n"/>
      <c r="AV45" s="839" t="n"/>
      <c r="AW45" s="839" t="n"/>
      <c r="AX45" s="839" t="n"/>
      <c r="AY45" s="839" t="n"/>
      <c r="AZ45" s="839" t="n"/>
      <c r="BA45" s="839" t="n"/>
      <c r="BB45" s="839" t="n"/>
      <c r="BC45" s="839" t="n"/>
    </row>
    <row r="46" ht="13.5" customHeight="1" s="1178">
      <c r="A46" s="960" t="n"/>
      <c r="B46" s="960" t="n"/>
      <c r="C46" s="919" t="n"/>
      <c r="D46" s="813" t="inlineStr">
        <is>
          <t>机 器(时)</t>
        </is>
      </c>
      <c r="E46" s="957" t="n">
        <v>100</v>
      </c>
      <c r="F46" s="957" t="n">
        <v>180</v>
      </c>
      <c r="G46" s="957" t="n">
        <v>380</v>
      </c>
      <c r="H46" s="962" t="n">
        <v>500</v>
      </c>
      <c r="I46" s="919" t="n"/>
      <c r="J46" s="919" t="n"/>
      <c r="K46" s="919" t="n"/>
      <c r="L46" s="919" t="n"/>
      <c r="M46" s="919" t="n"/>
      <c r="N46" s="919" t="n"/>
      <c r="O46" s="919" t="n"/>
      <c r="P46" s="919" t="n"/>
      <c r="Q46" s="919" t="n"/>
      <c r="R46" s="919" t="n"/>
      <c r="S46" s="919" t="n"/>
      <c r="T46" s="919" t="n"/>
      <c r="U46" s="919" t="n"/>
      <c r="V46" s="919" t="n"/>
      <c r="W46" s="919" t="n"/>
      <c r="X46" s="241" t="n"/>
      <c r="Y46" s="241" t="n"/>
      <c r="Z46" s="241" t="n"/>
      <c r="AA46" s="241" t="n"/>
      <c r="AB46" s="241" t="n"/>
      <c r="AC46" s="241" t="n"/>
      <c r="AD46" s="241" t="n"/>
      <c r="AE46" s="241" t="n"/>
      <c r="AF46" s="241" t="n"/>
      <c r="AG46" s="241" t="n"/>
      <c r="AH46" s="241" t="n"/>
      <c r="AI46" s="839" t="n"/>
      <c r="AJ46" s="839" t="n"/>
      <c r="AK46" s="839" t="n"/>
      <c r="AL46" s="839" t="n"/>
      <c r="AM46" s="839" t="n"/>
      <c r="AN46" s="839" t="n"/>
      <c r="AO46" s="839" t="n"/>
      <c r="AP46" s="839" t="n"/>
      <c r="AQ46" s="839" t="n"/>
      <c r="AR46" s="839" t="n"/>
      <c r="AS46" s="839" t="n"/>
      <c r="AT46" s="839" t="n"/>
      <c r="AU46" s="839" t="n"/>
      <c r="AV46" s="839" t="n"/>
      <c r="AW46" s="839" t="n"/>
      <c r="AX46" s="839" t="n"/>
      <c r="AY46" s="839" t="n"/>
      <c r="AZ46" s="839" t="n"/>
      <c r="BA46" s="839" t="n"/>
      <c r="BB46" s="839" t="n"/>
      <c r="BC46" s="839" t="n"/>
    </row>
    <row r="47" ht="13.5" customHeight="1" s="1178">
      <c r="A47" s="960" t="n"/>
      <c r="B47" s="960" t="n"/>
      <c r="C47" s="919" t="n"/>
      <c r="D47" s="813" t="inlineStr">
        <is>
          <t>人 力(时)</t>
        </is>
      </c>
      <c r="E47" s="957" t="n">
        <v>150</v>
      </c>
      <c r="F47" s="957" t="n">
        <v>220</v>
      </c>
      <c r="G47" s="957" t="n">
        <v>200</v>
      </c>
      <c r="H47" s="962" t="n">
        <v>180</v>
      </c>
      <c r="I47" s="919" t="n"/>
      <c r="J47" s="919" t="n"/>
      <c r="K47" s="919" t="n"/>
      <c r="L47" s="919" t="n"/>
      <c r="M47" s="919" t="n"/>
      <c r="N47" s="919" t="n"/>
      <c r="O47" s="919" t="n"/>
      <c r="P47" s="919" t="n"/>
      <c r="Q47" s="919" t="n"/>
      <c r="R47" s="919" t="n"/>
      <c r="S47" s="919" t="n"/>
      <c r="T47" s="919" t="n"/>
      <c r="U47" s="919" t="n"/>
      <c r="V47" s="919" t="n"/>
      <c r="W47" s="919" t="n"/>
      <c r="X47" s="241" t="n"/>
      <c r="Y47" s="241" t="n"/>
      <c r="Z47" s="241" t="n"/>
      <c r="AA47" s="241" t="n"/>
      <c r="AB47" s="241" t="n"/>
      <c r="AC47" s="241" t="n"/>
      <c r="AD47" s="241" t="n"/>
      <c r="AE47" s="241" t="n"/>
      <c r="AF47" s="241" t="n"/>
      <c r="AG47" s="241" t="n"/>
      <c r="AH47" s="241" t="n"/>
      <c r="AI47" s="839" t="n"/>
      <c r="AJ47" s="839" t="n"/>
      <c r="AK47" s="839" t="n"/>
      <c r="AL47" s="839" t="n"/>
      <c r="AM47" s="839" t="n"/>
      <c r="AN47" s="839" t="n"/>
      <c r="AO47" s="839" t="n"/>
      <c r="AP47" s="839" t="n"/>
      <c r="AQ47" s="839" t="n"/>
      <c r="AR47" s="839" t="n"/>
      <c r="AS47" s="839" t="n"/>
      <c r="AT47" s="839" t="n"/>
      <c r="AU47" s="839" t="n"/>
      <c r="AV47" s="839" t="n"/>
      <c r="AW47" s="839" t="n"/>
      <c r="AX47" s="839" t="n"/>
      <c r="AY47" s="839" t="n"/>
      <c r="AZ47" s="839" t="n"/>
      <c r="BA47" s="839" t="n"/>
      <c r="BB47" s="839" t="n"/>
      <c r="BC47" s="839" t="n"/>
    </row>
    <row r="48" ht="13.5" customHeight="1" s="1178">
      <c r="A48" s="960" t="n"/>
      <c r="B48" s="960" t="n"/>
      <c r="C48" s="919" t="n"/>
      <c r="D48" s="813" t="inlineStr">
        <is>
          <t>原材料(单位)</t>
        </is>
      </c>
      <c r="E48" s="957" t="n">
        <v>300</v>
      </c>
      <c r="F48" s="957" t="n">
        <v>1200</v>
      </c>
      <c r="G48" s="957" t="n">
        <v>2000</v>
      </c>
      <c r="H48" s="962" t="n">
        <v>3000</v>
      </c>
      <c r="I48" s="919" t="n"/>
      <c r="J48" s="919" t="n"/>
      <c r="K48" s="919" t="n"/>
      <c r="L48" s="919" t="n"/>
      <c r="M48" s="919" t="n"/>
      <c r="N48" s="919" t="n"/>
      <c r="O48" s="919" t="n"/>
      <c r="P48" s="919" t="n"/>
      <c r="Q48" s="919" t="n"/>
      <c r="R48" s="919" t="n"/>
      <c r="S48" s="919" t="n"/>
      <c r="T48" s="919" t="n"/>
      <c r="U48" s="919" t="n"/>
      <c r="V48" s="919" t="n"/>
      <c r="W48" s="919" t="n"/>
      <c r="X48" s="241" t="n"/>
      <c r="Y48" s="241" t="n"/>
      <c r="Z48" s="241" t="n"/>
      <c r="AA48" s="241" t="n"/>
      <c r="AB48" s="241" t="n"/>
      <c r="AC48" s="241" t="n"/>
      <c r="AD48" s="241" t="n"/>
      <c r="AE48" s="241" t="n"/>
      <c r="AF48" s="241" t="n"/>
      <c r="AG48" s="241" t="n"/>
      <c r="AH48" s="241" t="n"/>
      <c r="AI48" s="839" t="n"/>
      <c r="AJ48" s="839" t="n"/>
      <c r="AK48" s="839" t="n"/>
      <c r="AL48" s="839" t="n"/>
      <c r="AM48" s="839" t="n"/>
      <c r="AN48" s="839" t="n"/>
      <c r="AO48" s="839" t="n"/>
      <c r="AP48" s="839" t="n"/>
      <c r="AQ48" s="839" t="n"/>
      <c r="AR48" s="839" t="n"/>
      <c r="AS48" s="839" t="n"/>
      <c r="AT48" s="839" t="n"/>
      <c r="AU48" s="839" t="n"/>
      <c r="AV48" s="839" t="n"/>
      <c r="AW48" s="839" t="n"/>
      <c r="AX48" s="839" t="n"/>
      <c r="AY48" s="839" t="n"/>
      <c r="AZ48" s="839" t="n"/>
      <c r="BA48" s="839" t="n"/>
      <c r="BB48" s="839" t="n"/>
      <c r="BC48" s="839" t="n"/>
    </row>
    <row r="49" ht="13.5" customHeight="1" s="1178">
      <c r="A49" s="960" t="n"/>
      <c r="B49" s="960" t="n"/>
      <c r="C49" s="919" t="n"/>
      <c r="D49" s="813" t="inlineStr">
        <is>
          <t>人机比</t>
        </is>
      </c>
      <c r="E49" s="957">
        <f>E47/E46</f>
        <v/>
      </c>
      <c r="F49" s="957">
        <f>F47/F46</f>
        <v/>
      </c>
      <c r="G49" s="957">
        <f>G47/G46</f>
        <v/>
      </c>
      <c r="H49" s="962">
        <f>H47/H46</f>
        <v/>
      </c>
      <c r="I49" s="919" t="n"/>
      <c r="J49" s="919" t="n"/>
      <c r="K49" s="919" t="n"/>
      <c r="L49" s="919" t="n"/>
      <c r="M49" s="919" t="n"/>
      <c r="N49" s="919" t="n"/>
      <c r="O49" s="919" t="n"/>
      <c r="P49" s="919" t="n"/>
      <c r="Q49" s="919" t="n"/>
      <c r="R49" s="919" t="n"/>
      <c r="S49" s="919" t="n"/>
      <c r="T49" s="919" t="n"/>
      <c r="U49" s="919" t="n"/>
      <c r="V49" s="919" t="n"/>
      <c r="W49" s="919" t="n"/>
      <c r="X49" s="241" t="n"/>
      <c r="Y49" s="241" t="n"/>
      <c r="Z49" s="241" t="n"/>
      <c r="AA49" s="241" t="n"/>
      <c r="AB49" s="241" t="n"/>
      <c r="AC49" s="241" t="n"/>
      <c r="AD49" s="241" t="n"/>
      <c r="AE49" s="241" t="n"/>
      <c r="AF49" s="241" t="n"/>
      <c r="AG49" s="241" t="n"/>
      <c r="AH49" s="241" t="n"/>
      <c r="AI49" s="839" t="n"/>
      <c r="AJ49" s="839" t="n"/>
      <c r="AK49" s="839" t="n"/>
      <c r="AL49" s="839" t="n"/>
      <c r="AM49" s="839" t="n"/>
      <c r="AN49" s="839" t="n"/>
      <c r="AO49" s="839" t="n"/>
      <c r="AP49" s="839" t="n"/>
      <c r="AQ49" s="839" t="n"/>
      <c r="AR49" s="839" t="n"/>
      <c r="AS49" s="839" t="n"/>
      <c r="AT49" s="839" t="n"/>
      <c r="AU49" s="839" t="n"/>
      <c r="AV49" s="839" t="n"/>
      <c r="AW49" s="839" t="n"/>
      <c r="AX49" s="839" t="n"/>
      <c r="AY49" s="839" t="n"/>
      <c r="AZ49" s="839" t="n"/>
      <c r="BA49" s="839" t="n"/>
      <c r="BB49" s="839" t="n"/>
      <c r="BC49" s="839" t="n"/>
    </row>
    <row r="50" ht="13.5" customHeight="1" s="1178">
      <c r="A50" s="960" t="n"/>
      <c r="B50" s="960" t="n"/>
      <c r="C50" s="919" t="n"/>
      <c r="D50" s="958" t="inlineStr">
        <is>
          <t>材机比</t>
        </is>
      </c>
      <c r="E50" s="959">
        <f>E48/E46</f>
        <v/>
      </c>
      <c r="F50" s="959">
        <f>F48/F46</f>
        <v/>
      </c>
      <c r="G50" s="959">
        <f>G48/G46</f>
        <v/>
      </c>
      <c r="H50" s="963">
        <f>H48/H46</f>
        <v/>
      </c>
      <c r="I50" s="919" t="n"/>
      <c r="J50" s="919" t="n"/>
      <c r="K50" s="919" t="n"/>
      <c r="L50" s="919" t="n"/>
      <c r="M50" s="919" t="n"/>
      <c r="N50" s="919" t="n"/>
      <c r="O50" s="919" t="n"/>
      <c r="P50" s="919" t="n"/>
      <c r="Q50" s="919" t="n"/>
      <c r="R50" s="919" t="n"/>
      <c r="S50" s="919" t="n"/>
      <c r="T50" s="919" t="n"/>
      <c r="U50" s="919" t="n"/>
      <c r="V50" s="919" t="n"/>
      <c r="W50" s="919" t="n"/>
      <c r="X50" s="241" t="n"/>
      <c r="Y50" s="241" t="n"/>
      <c r="Z50" s="241" t="n"/>
      <c r="AA50" s="241" t="n"/>
      <c r="AB50" s="241" t="n"/>
      <c r="AC50" s="241" t="n"/>
      <c r="AD50" s="241" t="n"/>
      <c r="AE50" s="241" t="n"/>
      <c r="AF50" s="241" t="n"/>
      <c r="AG50" s="241" t="n"/>
      <c r="AH50" s="241" t="n"/>
      <c r="AI50" s="839" t="n"/>
      <c r="AJ50" s="839" t="n"/>
      <c r="AK50" s="839" t="n"/>
      <c r="AL50" s="839" t="n"/>
      <c r="AM50" s="839" t="n"/>
      <c r="AN50" s="839" t="n"/>
      <c r="AO50" s="839" t="n"/>
      <c r="AP50" s="839" t="n"/>
      <c r="AQ50" s="839" t="n"/>
      <c r="AR50" s="839" t="n"/>
      <c r="AS50" s="839" t="n"/>
      <c r="AT50" s="839" t="n"/>
      <c r="AU50" s="839" t="n"/>
      <c r="AV50" s="839" t="n"/>
      <c r="AW50" s="839" t="n"/>
      <c r="AX50" s="839" t="n"/>
      <c r="AY50" s="839" t="n"/>
      <c r="AZ50" s="839" t="n"/>
      <c r="BA50" s="839" t="n"/>
      <c r="BB50" s="839" t="n"/>
      <c r="BC50" s="839" t="n"/>
    </row>
    <row r="51" ht="13.5" customHeight="1" s="1178">
      <c r="A51" s="960" t="n"/>
      <c r="B51" s="960" t="n"/>
      <c r="C51" s="919" t="n"/>
      <c r="D51" s="919" t="n"/>
      <c r="E51" s="919" t="n"/>
      <c r="F51" s="919" t="n"/>
      <c r="G51" s="919" t="n"/>
      <c r="H51" s="919" t="n"/>
      <c r="I51" s="919" t="n"/>
      <c r="J51" s="919" t="n"/>
      <c r="K51" s="919" t="n"/>
      <c r="L51" s="919" t="n"/>
      <c r="M51" s="919" t="n"/>
      <c r="N51" s="919" t="n"/>
      <c r="O51" s="919" t="n"/>
      <c r="P51" s="919" t="n"/>
      <c r="Q51" s="919" t="n"/>
      <c r="R51" s="919" t="n"/>
      <c r="S51" s="919" t="n"/>
      <c r="T51" s="919" t="n"/>
      <c r="U51" s="919" t="n"/>
      <c r="V51" s="919" t="n"/>
      <c r="W51" s="919" t="n"/>
      <c r="X51" s="241" t="n"/>
      <c r="Y51" s="241" t="n"/>
      <c r="Z51" s="241" t="n"/>
      <c r="AA51" s="241" t="n"/>
      <c r="AB51" s="241" t="n"/>
      <c r="AC51" s="241" t="n"/>
      <c r="AD51" s="241" t="n"/>
      <c r="AE51" s="241" t="n"/>
      <c r="AF51" s="241" t="n"/>
      <c r="AG51" s="241" t="n"/>
      <c r="AH51" s="241" t="n"/>
      <c r="AI51" s="839" t="n"/>
      <c r="AJ51" s="839" t="n"/>
      <c r="AK51" s="839" t="n"/>
      <c r="AL51" s="839" t="n"/>
      <c r="AM51" s="839" t="n"/>
      <c r="AN51" s="839" t="n"/>
      <c r="AO51" s="839" t="n"/>
      <c r="AP51" s="839" t="n"/>
      <c r="AQ51" s="839" t="n"/>
      <c r="AR51" s="839" t="n"/>
      <c r="AS51" s="839" t="n"/>
      <c r="AT51" s="839" t="n"/>
      <c r="AU51" s="839" t="n"/>
      <c r="AV51" s="839" t="n"/>
      <c r="AW51" s="839" t="n"/>
      <c r="AX51" s="839" t="n"/>
      <c r="AY51" s="839" t="n"/>
      <c r="AZ51" s="839" t="n"/>
      <c r="BA51" s="839" t="n"/>
      <c r="BB51" s="839" t="n"/>
      <c r="BC51" s="839" t="n"/>
    </row>
    <row r="52" ht="13.5" customHeight="1" s="1178">
      <c r="A52" s="960" t="n"/>
      <c r="B52" s="960" t="n"/>
      <c r="C52" s="919" t="n"/>
      <c r="D52" s="919" t="n"/>
      <c r="E52" s="919" t="n"/>
      <c r="F52" s="919" t="n"/>
      <c r="G52" s="919" t="n"/>
      <c r="H52" s="919" t="n"/>
      <c r="I52" s="919" t="n"/>
      <c r="J52" s="919" t="n"/>
      <c r="K52" s="919" t="n"/>
      <c r="L52" s="919" t="n"/>
      <c r="M52" s="919" t="n"/>
      <c r="N52" s="919" t="n"/>
      <c r="O52" s="919" t="n"/>
      <c r="P52" s="919" t="n"/>
      <c r="Q52" s="919" t="n"/>
      <c r="R52" s="919" t="n"/>
      <c r="S52" s="919" t="n"/>
      <c r="T52" s="919" t="n"/>
      <c r="U52" s="919" t="n"/>
      <c r="V52" s="919" t="n"/>
      <c r="W52" s="919" t="n"/>
      <c r="X52" s="241" t="n"/>
      <c r="Y52" s="241" t="n"/>
      <c r="Z52" s="241" t="n"/>
      <c r="AA52" s="241" t="n"/>
      <c r="AB52" s="241" t="n"/>
      <c r="AC52" s="241" t="n"/>
      <c r="AD52" s="241" t="n"/>
      <c r="AE52" s="241" t="n"/>
      <c r="AF52" s="241" t="n"/>
      <c r="AG52" s="241" t="n"/>
      <c r="AH52" s="241" t="n"/>
      <c r="AI52" s="839" t="n"/>
      <c r="AJ52" s="839" t="n"/>
      <c r="AK52" s="839" t="n"/>
      <c r="AL52" s="839" t="n"/>
      <c r="AM52" s="839" t="n"/>
      <c r="AN52" s="839" t="n"/>
      <c r="AO52" s="839" t="n"/>
      <c r="AP52" s="839" t="n"/>
      <c r="AQ52" s="839" t="n"/>
      <c r="AR52" s="839" t="n"/>
      <c r="AS52" s="839" t="n"/>
      <c r="AT52" s="839" t="n"/>
      <c r="AU52" s="839" t="n"/>
      <c r="AV52" s="839" t="n"/>
      <c r="AW52" s="839" t="n"/>
      <c r="AX52" s="839" t="n"/>
      <c r="AY52" s="839" t="n"/>
      <c r="AZ52" s="839" t="n"/>
      <c r="BA52" s="839" t="n"/>
      <c r="BB52" s="839" t="n"/>
      <c r="BC52" s="839" t="n"/>
    </row>
    <row r="53" ht="13.5" customHeight="1" s="1178">
      <c r="A53" s="960" t="n"/>
      <c r="B53" s="960" t="n"/>
      <c r="C53" s="919" t="n"/>
      <c r="D53" s="919" t="n"/>
      <c r="E53" s="919" t="n"/>
      <c r="F53" s="919" t="n"/>
      <c r="G53" s="919" t="n"/>
      <c r="H53" s="919" t="n"/>
      <c r="I53" s="919" t="n"/>
      <c r="J53" s="919" t="n"/>
      <c r="K53" s="919" t="n"/>
      <c r="L53" s="919" t="n"/>
      <c r="M53" s="919" t="n"/>
      <c r="N53" s="919" t="n"/>
      <c r="O53" s="919" t="n"/>
      <c r="P53" s="919" t="n"/>
      <c r="Q53" s="919" t="n"/>
      <c r="R53" s="919" t="n"/>
      <c r="S53" s="919" t="n"/>
      <c r="T53" s="919" t="n"/>
      <c r="U53" s="919" t="n"/>
      <c r="V53" s="919" t="n"/>
      <c r="W53" s="919" t="n"/>
      <c r="X53" s="241" t="n"/>
      <c r="Y53" s="241" t="n"/>
      <c r="Z53" s="241" t="n"/>
      <c r="AA53" s="241" t="n"/>
      <c r="AB53" s="241" t="n"/>
      <c r="AC53" s="241" t="n"/>
      <c r="AD53" s="241" t="n"/>
      <c r="AE53" s="241" t="n"/>
      <c r="AF53" s="241" t="n"/>
      <c r="AG53" s="241" t="n"/>
      <c r="AH53" s="241" t="n"/>
      <c r="AI53" s="839" t="n"/>
      <c r="AJ53" s="839" t="n"/>
      <c r="AK53" s="839" t="n"/>
      <c r="AL53" s="839" t="n"/>
      <c r="AM53" s="839" t="n"/>
      <c r="AN53" s="839" t="n"/>
      <c r="AO53" s="839" t="n"/>
      <c r="AP53" s="839" t="n"/>
      <c r="AQ53" s="839" t="n"/>
      <c r="AR53" s="839" t="n"/>
      <c r="AS53" s="839" t="n"/>
      <c r="AT53" s="839" t="n"/>
      <c r="AU53" s="839" t="n"/>
      <c r="AV53" s="839" t="n"/>
      <c r="AW53" s="839" t="n"/>
      <c r="AX53" s="839" t="n"/>
      <c r="AY53" s="839" t="n"/>
      <c r="AZ53" s="839" t="n"/>
      <c r="BA53" s="839" t="n"/>
      <c r="BB53" s="839" t="n"/>
      <c r="BC53" s="839" t="n"/>
    </row>
    <row r="54" ht="13.5" customHeight="1" s="1178">
      <c r="A54" s="960" t="n"/>
      <c r="B54" s="960" t="n"/>
      <c r="C54" s="919" t="n"/>
      <c r="D54" s="919" t="n"/>
      <c r="E54" s="919" t="n"/>
      <c r="F54" s="919" t="n"/>
      <c r="G54" s="919" t="n"/>
      <c r="H54" s="919" t="n"/>
      <c r="I54" s="919" t="n"/>
      <c r="J54" s="919" t="n"/>
      <c r="K54" s="919" t="n"/>
      <c r="L54" s="919" t="n"/>
      <c r="M54" s="919" t="n"/>
      <c r="N54" s="919" t="n"/>
      <c r="O54" s="919" t="n"/>
      <c r="P54" s="919" t="n"/>
      <c r="Q54" s="919" t="n"/>
      <c r="R54" s="919" t="n"/>
      <c r="S54" s="919" t="n"/>
      <c r="T54" s="919" t="n"/>
      <c r="U54" s="919" t="n"/>
      <c r="V54" s="919" t="n"/>
      <c r="W54" s="919" t="n"/>
      <c r="X54" s="241" t="n"/>
      <c r="Y54" s="241" t="n"/>
      <c r="Z54" s="241" t="n"/>
      <c r="AA54" s="241" t="n"/>
      <c r="AB54" s="241" t="n"/>
      <c r="AC54" s="241" t="n"/>
      <c r="AD54" s="241" t="n"/>
      <c r="AE54" s="241" t="n"/>
      <c r="AF54" s="241" t="n"/>
      <c r="AG54" s="241" t="n"/>
      <c r="AH54" s="241" t="n"/>
      <c r="AI54" s="839" t="n"/>
      <c r="AJ54" s="839" t="n"/>
      <c r="AK54" s="839" t="n"/>
      <c r="AL54" s="839" t="n"/>
      <c r="AM54" s="839" t="n"/>
      <c r="AN54" s="839" t="n"/>
      <c r="AO54" s="839" t="n"/>
      <c r="AP54" s="839" t="n"/>
      <c r="AQ54" s="839" t="n"/>
      <c r="AR54" s="839" t="n"/>
      <c r="AS54" s="839" t="n"/>
      <c r="AT54" s="839" t="n"/>
      <c r="AU54" s="839" t="n"/>
      <c r="AV54" s="839" t="n"/>
      <c r="AW54" s="839" t="n"/>
      <c r="AX54" s="839" t="n"/>
      <c r="AY54" s="839" t="n"/>
      <c r="AZ54" s="839" t="n"/>
      <c r="BA54" s="839" t="n"/>
      <c r="BB54" s="839" t="n"/>
      <c r="BC54" s="839" t="n"/>
    </row>
    <row r="55" ht="13.5" customHeight="1" s="1178">
      <c r="A55" s="960" t="n"/>
      <c r="B55" s="960" t="n"/>
      <c r="C55" s="919" t="n"/>
      <c r="D55" s="919" t="n"/>
      <c r="E55" s="919" t="n"/>
      <c r="F55" s="919" t="n"/>
      <c r="G55" s="919" t="n"/>
      <c r="H55" s="919" t="n"/>
      <c r="I55" s="919" t="n"/>
      <c r="J55" s="919" t="n"/>
      <c r="K55" s="919" t="n"/>
      <c r="L55" s="919" t="n"/>
      <c r="M55" s="919" t="n"/>
      <c r="N55" s="919" t="n"/>
      <c r="O55" s="919" t="n"/>
      <c r="P55" s="919" t="n"/>
      <c r="Q55" s="919" t="n"/>
      <c r="R55" s="919" t="n"/>
      <c r="S55" s="919" t="n"/>
      <c r="T55" s="919" t="n"/>
      <c r="U55" s="919" t="n"/>
      <c r="V55" s="919" t="n"/>
      <c r="W55" s="919" t="n"/>
      <c r="X55" s="241" t="n"/>
      <c r="Y55" s="241" t="n"/>
      <c r="Z55" s="241" t="n"/>
      <c r="AA55" s="241" t="n"/>
      <c r="AB55" s="241" t="n"/>
      <c r="AC55" s="241" t="n"/>
      <c r="AD55" s="241" t="n"/>
      <c r="AE55" s="241" t="n"/>
      <c r="AF55" s="241" t="n"/>
      <c r="AG55" s="241" t="n"/>
      <c r="AH55" s="241" t="n"/>
      <c r="AI55" s="839" t="n"/>
      <c r="AJ55" s="839" t="n"/>
      <c r="AK55" s="839" t="n"/>
      <c r="AL55" s="839" t="n"/>
      <c r="AM55" s="839" t="n"/>
      <c r="AN55" s="839" t="n"/>
      <c r="AO55" s="839" t="n"/>
      <c r="AP55" s="839" t="n"/>
      <c r="AQ55" s="839" t="n"/>
      <c r="AR55" s="839" t="n"/>
      <c r="AS55" s="839" t="n"/>
      <c r="AT55" s="839" t="n"/>
      <c r="AU55" s="839" t="n"/>
      <c r="AV55" s="839" t="n"/>
      <c r="AW55" s="839" t="n"/>
      <c r="AX55" s="839" t="n"/>
      <c r="AY55" s="839" t="n"/>
      <c r="AZ55" s="839" t="n"/>
      <c r="BA55" s="839" t="n"/>
      <c r="BB55" s="839" t="n"/>
      <c r="BC55" s="839" t="n"/>
    </row>
    <row r="56" ht="13.5" customHeight="1" s="1178">
      <c r="A56" s="960" t="n"/>
      <c r="B56" s="960" t="n"/>
      <c r="C56" s="919" t="n"/>
      <c r="D56" s="919" t="n"/>
      <c r="E56" s="919" t="n"/>
      <c r="F56" s="919" t="n"/>
      <c r="G56" s="919" t="n"/>
      <c r="H56" s="919" t="n"/>
      <c r="I56" s="919" t="n"/>
      <c r="J56" s="919" t="n"/>
      <c r="K56" s="919" t="n"/>
      <c r="L56" s="919" t="n"/>
      <c r="M56" s="919" t="n"/>
      <c r="N56" s="919" t="n"/>
      <c r="O56" s="919" t="n"/>
      <c r="P56" s="919" t="n"/>
      <c r="Q56" s="919" t="n"/>
      <c r="R56" s="919" t="n"/>
      <c r="S56" s="919" t="n"/>
      <c r="T56" s="919" t="n"/>
      <c r="U56" s="919" t="n"/>
      <c r="V56" s="919" t="n"/>
      <c r="W56" s="919" t="n"/>
      <c r="X56" s="241" t="n"/>
      <c r="Y56" s="241" t="n"/>
      <c r="Z56" s="241" t="n"/>
      <c r="AA56" s="241" t="n"/>
      <c r="AB56" s="241" t="n"/>
      <c r="AC56" s="241" t="n"/>
      <c r="AD56" s="241" t="n"/>
      <c r="AE56" s="241" t="n"/>
      <c r="AF56" s="241" t="n"/>
      <c r="AG56" s="241" t="n"/>
      <c r="AH56" s="241" t="n"/>
      <c r="AI56" s="839" t="n"/>
      <c r="AJ56" s="839" t="n"/>
      <c r="AK56" s="839" t="n"/>
      <c r="AL56" s="839" t="n"/>
      <c r="AM56" s="839" t="n"/>
      <c r="AN56" s="839" t="n"/>
      <c r="AO56" s="839" t="n"/>
      <c r="AP56" s="839" t="n"/>
      <c r="AQ56" s="839" t="n"/>
      <c r="AR56" s="839" t="n"/>
      <c r="AS56" s="839" t="n"/>
      <c r="AT56" s="839" t="n"/>
      <c r="AU56" s="839" t="n"/>
      <c r="AV56" s="839" t="n"/>
      <c r="AW56" s="839" t="n"/>
      <c r="AX56" s="839" t="n"/>
      <c r="AY56" s="839" t="n"/>
      <c r="AZ56" s="839" t="n"/>
      <c r="BA56" s="839" t="n"/>
      <c r="BB56" s="839" t="n"/>
      <c r="BC56" s="839" t="n"/>
    </row>
    <row r="57" ht="13.5" customHeight="1" s="1178">
      <c r="A57" s="919" t="n"/>
      <c r="B57" s="919" t="n"/>
      <c r="C57" s="919" t="n"/>
      <c r="D57" s="919" t="n"/>
      <c r="E57" s="919" t="n"/>
      <c r="F57" s="919" t="n"/>
      <c r="G57" s="919" t="n"/>
      <c r="H57" s="919" t="n"/>
      <c r="I57" s="919" t="n"/>
      <c r="J57" s="919" t="n"/>
      <c r="K57" s="919" t="n"/>
      <c r="L57" s="919" t="n"/>
      <c r="M57" s="919" t="n"/>
      <c r="N57" s="919" t="n"/>
      <c r="O57" s="919" t="n"/>
      <c r="P57" s="919" t="n"/>
      <c r="Q57" s="919" t="n"/>
      <c r="R57" s="919" t="n"/>
      <c r="S57" s="919" t="n"/>
      <c r="T57" s="919" t="n"/>
      <c r="U57" s="919" t="n"/>
      <c r="V57" s="919" t="n"/>
      <c r="W57" s="919" t="n"/>
      <c r="X57" s="241" t="n"/>
      <c r="Y57" s="241" t="n"/>
      <c r="Z57" s="241" t="n"/>
      <c r="AA57" s="241" t="n"/>
      <c r="AB57" s="241" t="n"/>
      <c r="AC57" s="241" t="n"/>
      <c r="AD57" s="241" t="n"/>
      <c r="AE57" s="241" t="n"/>
      <c r="AF57" s="241" t="n"/>
      <c r="AG57" s="241" t="n"/>
      <c r="AH57" s="241" t="n"/>
      <c r="AI57" s="839" t="n"/>
      <c r="AJ57" s="839" t="n"/>
      <c r="AK57" s="839" t="n"/>
      <c r="AL57" s="839" t="n"/>
      <c r="AM57" s="839" t="n"/>
      <c r="AN57" s="839" t="n"/>
      <c r="AO57" s="839" t="n"/>
      <c r="AP57" s="839" t="n"/>
      <c r="AQ57" s="839" t="n"/>
      <c r="AR57" s="839" t="n"/>
      <c r="AS57" s="839" t="n"/>
      <c r="AT57" s="839" t="n"/>
      <c r="AU57" s="839" t="n"/>
      <c r="AV57" s="839" t="n"/>
      <c r="AW57" s="839" t="n"/>
      <c r="AX57" s="839" t="n"/>
      <c r="AY57" s="839" t="n"/>
      <c r="AZ57" s="839" t="n"/>
      <c r="BA57" s="839" t="n"/>
      <c r="BB57" s="839" t="n"/>
      <c r="BC57" s="839" t="n"/>
    </row>
    <row r="58" ht="13.5" customHeight="1" s="1178">
      <c r="A58" s="919" t="n"/>
      <c r="B58" s="919" t="n"/>
      <c r="C58" s="919" t="n"/>
      <c r="D58" s="919" t="n"/>
      <c r="E58" s="919" t="n"/>
      <c r="F58" s="919" t="n"/>
      <c r="G58" s="919" t="n"/>
      <c r="H58" s="919" t="n"/>
      <c r="I58" s="919" t="n"/>
      <c r="J58" s="919" t="n"/>
      <c r="K58" s="919" t="n"/>
      <c r="L58" s="919" t="n"/>
      <c r="M58" s="919" t="n"/>
      <c r="N58" s="919" t="n"/>
      <c r="O58" s="919" t="n"/>
      <c r="P58" s="919" t="n"/>
      <c r="Q58" s="919" t="n"/>
      <c r="R58" s="919" t="n"/>
      <c r="S58" s="919" t="n"/>
      <c r="T58" s="919" t="n"/>
      <c r="U58" s="919" t="n"/>
      <c r="V58" s="919" t="n"/>
      <c r="W58" s="919" t="n"/>
      <c r="X58" s="241" t="n"/>
      <c r="Y58" s="241" t="n"/>
      <c r="Z58" s="241" t="n"/>
      <c r="AA58" s="241" t="n"/>
      <c r="AB58" s="241" t="n"/>
      <c r="AC58" s="241" t="n"/>
      <c r="AD58" s="241" t="n"/>
      <c r="AE58" s="241" t="n"/>
      <c r="AF58" s="241" t="n"/>
      <c r="AG58" s="241" t="n"/>
      <c r="AH58" s="241" t="n"/>
      <c r="AI58" s="839" t="n"/>
      <c r="AJ58" s="839" t="n"/>
      <c r="AK58" s="839" t="n"/>
      <c r="AL58" s="839" t="n"/>
      <c r="AM58" s="839" t="n"/>
      <c r="AN58" s="839" t="n"/>
      <c r="AO58" s="839" t="n"/>
      <c r="AP58" s="839" t="n"/>
      <c r="AQ58" s="839" t="n"/>
      <c r="AR58" s="839" t="n"/>
      <c r="AS58" s="839" t="n"/>
      <c r="AT58" s="839" t="n"/>
      <c r="AU58" s="839" t="n"/>
      <c r="AV58" s="839" t="n"/>
      <c r="AW58" s="839" t="n"/>
      <c r="AX58" s="839" t="n"/>
      <c r="AY58" s="839" t="n"/>
      <c r="AZ58" s="839" t="n"/>
      <c r="BA58" s="839" t="n"/>
      <c r="BB58" s="839" t="n"/>
      <c r="BC58" s="839" t="n"/>
    </row>
    <row r="59" ht="13.5" customHeight="1" s="1178">
      <c r="A59" s="919" t="n"/>
      <c r="B59" s="919" t="n"/>
      <c r="C59" s="919" t="n"/>
      <c r="D59" s="919" t="n"/>
      <c r="E59" s="919" t="n"/>
      <c r="F59" s="919" t="n"/>
      <c r="G59" s="919" t="n"/>
      <c r="H59" s="919" t="n"/>
      <c r="I59" s="919" t="n"/>
      <c r="J59" s="919" t="n"/>
      <c r="K59" s="919" t="n"/>
      <c r="L59" s="919" t="n"/>
      <c r="M59" s="919" t="n"/>
      <c r="N59" s="919" t="n"/>
      <c r="O59" s="919" t="n"/>
      <c r="P59" s="919" t="n"/>
      <c r="Q59" s="919" t="n"/>
      <c r="R59" s="919" t="n"/>
      <c r="S59" s="919" t="n"/>
      <c r="T59" s="919" t="n"/>
      <c r="U59" s="919" t="n"/>
      <c r="V59" s="919" t="n"/>
      <c r="W59" s="919" t="n"/>
      <c r="X59" s="241" t="n"/>
      <c r="Y59" s="241" t="n"/>
      <c r="Z59" s="241" t="n"/>
      <c r="AA59" s="241" t="n"/>
      <c r="AB59" s="241" t="n"/>
      <c r="AC59" s="241" t="n"/>
      <c r="AD59" s="241" t="n"/>
      <c r="AE59" s="241" t="n"/>
      <c r="AF59" s="241" t="n"/>
      <c r="AG59" s="241" t="n"/>
      <c r="AH59" s="241" t="n"/>
      <c r="AI59" s="839" t="n"/>
      <c r="AJ59" s="839" t="n"/>
      <c r="AK59" s="839" t="n"/>
      <c r="AL59" s="839" t="n"/>
      <c r="AM59" s="839" t="n"/>
      <c r="AN59" s="839" t="n"/>
      <c r="AO59" s="839" t="n"/>
      <c r="AP59" s="839" t="n"/>
      <c r="AQ59" s="839" t="n"/>
      <c r="AR59" s="839" t="n"/>
      <c r="AS59" s="839" t="n"/>
      <c r="AT59" s="839" t="n"/>
      <c r="AU59" s="839" t="n"/>
      <c r="AV59" s="839" t="n"/>
      <c r="AW59" s="839" t="n"/>
      <c r="AX59" s="839" t="n"/>
      <c r="AY59" s="839" t="n"/>
      <c r="AZ59" s="839" t="n"/>
      <c r="BA59" s="839" t="n"/>
      <c r="BB59" s="839" t="n"/>
      <c r="BC59" s="839" t="n"/>
    </row>
    <row r="60" ht="13.5" customHeight="1" s="1178">
      <c r="A60" s="919" t="n"/>
      <c r="B60" s="919" t="n"/>
      <c r="C60" s="919" t="n"/>
      <c r="D60" s="919" t="n"/>
      <c r="E60" s="919" t="n"/>
      <c r="F60" s="919" t="n"/>
      <c r="G60" s="919" t="n"/>
      <c r="H60" s="919" t="n"/>
      <c r="I60" s="919" t="n"/>
      <c r="J60" s="919" t="n"/>
      <c r="K60" s="919" t="n"/>
      <c r="L60" s="919" t="n"/>
      <c r="M60" s="919" t="n"/>
      <c r="N60" s="919" t="n"/>
      <c r="O60" s="919" t="n"/>
      <c r="P60" s="919" t="n"/>
      <c r="Q60" s="919" t="n"/>
      <c r="R60" s="919" t="n"/>
      <c r="S60" s="919" t="n"/>
      <c r="T60" s="919" t="n"/>
      <c r="U60" s="919" t="n"/>
      <c r="V60" s="919" t="n"/>
      <c r="W60" s="919" t="n"/>
      <c r="X60" s="241" t="n"/>
      <c r="Y60" s="241" t="n"/>
      <c r="Z60" s="241" t="n"/>
      <c r="AA60" s="241" t="n"/>
      <c r="AB60" s="241" t="n"/>
      <c r="AC60" s="241" t="n"/>
      <c r="AD60" s="241" t="n"/>
      <c r="AE60" s="241" t="n"/>
      <c r="AF60" s="241" t="n"/>
      <c r="AG60" s="241" t="n"/>
      <c r="AH60" s="241" t="n"/>
      <c r="AI60" s="839" t="n"/>
      <c r="AJ60" s="839" t="n"/>
      <c r="AK60" s="839" t="n"/>
      <c r="AL60" s="839" t="n"/>
      <c r="AM60" s="839" t="n"/>
      <c r="AN60" s="839" t="n"/>
      <c r="AO60" s="839" t="n"/>
      <c r="AP60" s="839" t="n"/>
      <c r="AQ60" s="839" t="n"/>
      <c r="AR60" s="839" t="n"/>
      <c r="AS60" s="839" t="n"/>
      <c r="AT60" s="839" t="n"/>
      <c r="AU60" s="839" t="n"/>
      <c r="AV60" s="839" t="n"/>
      <c r="AW60" s="839" t="n"/>
      <c r="AX60" s="839" t="n"/>
      <c r="AY60" s="839" t="n"/>
      <c r="AZ60" s="839" t="n"/>
      <c r="BA60" s="839" t="n"/>
      <c r="BB60" s="839" t="n"/>
      <c r="BC60" s="839" t="n"/>
    </row>
    <row r="61" ht="13.5" customHeight="1" s="1178">
      <c r="A61" s="919" t="n"/>
      <c r="B61" s="919" t="n"/>
      <c r="C61" s="919" t="n"/>
      <c r="D61" s="919" t="n"/>
      <c r="E61" s="919" t="n"/>
      <c r="F61" s="919" t="n"/>
      <c r="G61" s="919" t="n"/>
      <c r="H61" s="919" t="n"/>
      <c r="I61" s="919" t="n"/>
      <c r="J61" s="919" t="n"/>
      <c r="K61" s="919" t="n"/>
      <c r="L61" s="919" t="n"/>
      <c r="M61" s="919" t="n"/>
      <c r="N61" s="919" t="n"/>
      <c r="O61" s="919" t="n"/>
      <c r="P61" s="919" t="n"/>
      <c r="Q61" s="919" t="n"/>
      <c r="R61" s="919" t="n"/>
      <c r="S61" s="919" t="n"/>
      <c r="T61" s="919" t="n"/>
      <c r="U61" s="919" t="n"/>
      <c r="V61" s="919" t="n"/>
      <c r="W61" s="919" t="n"/>
      <c r="X61" s="241" t="n"/>
      <c r="Y61" s="241" t="n"/>
      <c r="Z61" s="241" t="n"/>
      <c r="AA61" s="241" t="n"/>
      <c r="AB61" s="241" t="n"/>
      <c r="AC61" s="241" t="n"/>
      <c r="AD61" s="241" t="n"/>
      <c r="AE61" s="241" t="n"/>
      <c r="AF61" s="241" t="n"/>
      <c r="AG61" s="241" t="n"/>
      <c r="AH61" s="241" t="n"/>
      <c r="AI61" s="839" t="n"/>
      <c r="AJ61" s="839" t="n"/>
      <c r="AK61" s="839" t="n"/>
      <c r="AL61" s="839" t="n"/>
      <c r="AM61" s="839" t="n"/>
      <c r="AN61" s="839" t="n"/>
      <c r="AO61" s="839" t="n"/>
      <c r="AP61" s="839" t="n"/>
      <c r="AQ61" s="839" t="n"/>
      <c r="AR61" s="839" t="n"/>
      <c r="AS61" s="839" t="n"/>
      <c r="AT61" s="839" t="n"/>
      <c r="AU61" s="839" t="n"/>
      <c r="AV61" s="839" t="n"/>
      <c r="AW61" s="839" t="n"/>
      <c r="AX61" s="839" t="n"/>
      <c r="AY61" s="839" t="n"/>
      <c r="AZ61" s="839" t="n"/>
      <c r="BA61" s="839" t="n"/>
      <c r="BB61" s="839" t="n"/>
      <c r="BC61" s="839" t="n"/>
    </row>
    <row r="62" ht="13.5" customHeight="1" s="1178">
      <c r="A62" s="919" t="n"/>
      <c r="B62" s="919" t="n"/>
      <c r="C62" s="919" t="n"/>
      <c r="D62" s="919" t="n"/>
      <c r="E62" s="919" t="n"/>
      <c r="F62" s="919" t="n"/>
      <c r="G62" s="919" t="n"/>
      <c r="H62" s="919" t="n"/>
      <c r="I62" s="919" t="n"/>
      <c r="J62" s="919" t="n"/>
      <c r="K62" s="919" t="n"/>
      <c r="L62" s="919" t="n"/>
      <c r="M62" s="919" t="n"/>
      <c r="N62" s="919" t="n"/>
      <c r="O62" s="919" t="n"/>
      <c r="P62" s="919" t="n"/>
      <c r="Q62" s="919" t="n"/>
      <c r="R62" s="919" t="n"/>
      <c r="S62" s="919" t="n"/>
      <c r="T62" s="919" t="n"/>
      <c r="U62" s="919" t="n"/>
      <c r="V62" s="919" t="n"/>
      <c r="W62" s="919" t="n"/>
      <c r="X62" s="241" t="n"/>
      <c r="Y62" s="241" t="n"/>
      <c r="Z62" s="241" t="n"/>
      <c r="AA62" s="241" t="n"/>
      <c r="AB62" s="241" t="n"/>
      <c r="AC62" s="241" t="n"/>
      <c r="AD62" s="241" t="n"/>
      <c r="AE62" s="241" t="n"/>
      <c r="AF62" s="241" t="n"/>
      <c r="AG62" s="241" t="n"/>
      <c r="AH62" s="241" t="n"/>
      <c r="AI62" s="839" t="n"/>
      <c r="AJ62" s="839" t="n"/>
      <c r="AK62" s="839" t="n"/>
      <c r="AL62" s="839" t="n"/>
      <c r="AM62" s="839" t="n"/>
      <c r="AN62" s="839" t="n"/>
      <c r="AO62" s="839" t="n"/>
      <c r="AP62" s="839" t="n"/>
      <c r="AQ62" s="839" t="n"/>
      <c r="AR62" s="839" t="n"/>
      <c r="AS62" s="839" t="n"/>
      <c r="AT62" s="839" t="n"/>
      <c r="AU62" s="839" t="n"/>
      <c r="AV62" s="839" t="n"/>
      <c r="AW62" s="839" t="n"/>
      <c r="AX62" s="839" t="n"/>
      <c r="AY62" s="839" t="n"/>
      <c r="AZ62" s="839" t="n"/>
      <c r="BA62" s="839" t="n"/>
      <c r="BB62" s="839" t="n"/>
      <c r="BC62" s="839" t="n"/>
    </row>
    <row r="63" ht="13.5" customHeight="1" s="1178">
      <c r="A63" s="241" t="n"/>
      <c r="B63" s="241" t="n"/>
      <c r="C63" s="241" t="n"/>
      <c r="D63" s="241" t="n"/>
      <c r="E63" s="241" t="n"/>
      <c r="F63" s="241" t="n"/>
      <c r="G63" s="241" t="n"/>
      <c r="H63" s="241" t="n"/>
      <c r="I63" s="241" t="n"/>
      <c r="J63" s="241" t="n"/>
      <c r="K63" s="241" t="n"/>
      <c r="L63" s="241" t="n"/>
      <c r="M63" s="919" t="n"/>
      <c r="N63" s="919" t="n"/>
      <c r="O63" s="919" t="n"/>
      <c r="P63" s="919" t="n"/>
      <c r="Q63" s="919" t="n"/>
      <c r="R63" s="919" t="n"/>
      <c r="S63" s="919" t="n"/>
      <c r="T63" s="919" t="n"/>
      <c r="U63" s="919" t="n"/>
      <c r="V63" s="919" t="n"/>
      <c r="W63" s="919" t="n"/>
      <c r="X63" s="241" t="n"/>
      <c r="Y63" s="241" t="n"/>
      <c r="Z63" s="241" t="n"/>
      <c r="AA63" s="241" t="n"/>
      <c r="AB63" s="241" t="n"/>
      <c r="AC63" s="241" t="n"/>
      <c r="AD63" s="241" t="n"/>
      <c r="AE63" s="241" t="n"/>
      <c r="AF63" s="241" t="n"/>
      <c r="AG63" s="241" t="n"/>
      <c r="AH63" s="241" t="n"/>
      <c r="AI63" s="839" t="n"/>
      <c r="AJ63" s="839" t="n"/>
      <c r="AK63" s="839" t="n"/>
      <c r="AL63" s="839" t="n"/>
      <c r="AM63" s="839" t="n"/>
      <c r="AN63" s="839" t="n"/>
      <c r="AO63" s="839" t="n"/>
      <c r="AP63" s="839" t="n"/>
      <c r="AQ63" s="839" t="n"/>
      <c r="AR63" s="839" t="n"/>
      <c r="AS63" s="839" t="n"/>
      <c r="AT63" s="839" t="n"/>
      <c r="AU63" s="839" t="n"/>
      <c r="AV63" s="839" t="n"/>
      <c r="AW63" s="839" t="n"/>
      <c r="AX63" s="839" t="n"/>
      <c r="AY63" s="839" t="n"/>
      <c r="AZ63" s="839" t="n"/>
      <c r="BA63" s="839" t="n"/>
      <c r="BB63" s="839" t="n"/>
      <c r="BC63" s="839" t="n"/>
    </row>
    <row r="64" ht="13.5" customHeight="1" s="1178">
      <c r="A64" s="241" t="n"/>
      <c r="B64" s="241" t="n"/>
      <c r="C64" s="241" t="n"/>
      <c r="D64" s="241" t="n"/>
      <c r="E64" s="241" t="n"/>
      <c r="F64" s="241" t="n"/>
      <c r="G64" s="241" t="n"/>
      <c r="H64" s="241" t="n"/>
      <c r="I64" s="241" t="n"/>
      <c r="J64" s="241" t="n"/>
      <c r="K64" s="241" t="n"/>
      <c r="L64" s="241" t="n"/>
      <c r="M64" s="919" t="n"/>
      <c r="N64" s="919" t="n"/>
      <c r="O64" s="919" t="n"/>
      <c r="P64" s="919" t="n"/>
      <c r="Q64" s="919" t="n"/>
      <c r="R64" s="919" t="n"/>
      <c r="S64" s="919" t="n"/>
      <c r="T64" s="919" t="n"/>
      <c r="U64" s="919" t="n"/>
      <c r="V64" s="919" t="n"/>
      <c r="W64" s="919" t="n"/>
      <c r="X64" s="241" t="n"/>
      <c r="Y64" s="241" t="n"/>
      <c r="Z64" s="241" t="n"/>
      <c r="AA64" s="241" t="n"/>
      <c r="AB64" s="241" t="n"/>
      <c r="AC64" s="241" t="n"/>
      <c r="AD64" s="241" t="n"/>
      <c r="AE64" s="241" t="n"/>
      <c r="AF64" s="241" t="n"/>
      <c r="AG64" s="241" t="n"/>
      <c r="AH64" s="241" t="n"/>
      <c r="AI64" s="839" t="n"/>
      <c r="AJ64" s="839" t="n"/>
      <c r="AK64" s="839" t="n"/>
      <c r="AL64" s="839" t="n"/>
      <c r="AM64" s="839" t="n"/>
      <c r="AN64" s="839" t="n"/>
      <c r="AO64" s="839" t="n"/>
      <c r="AP64" s="839" t="n"/>
      <c r="AQ64" s="839" t="n"/>
      <c r="AR64" s="839" t="n"/>
      <c r="AS64" s="839" t="n"/>
      <c r="AT64" s="839" t="n"/>
      <c r="AU64" s="839" t="n"/>
      <c r="AV64" s="839" t="n"/>
      <c r="AW64" s="839" t="n"/>
      <c r="AX64" s="839" t="n"/>
      <c r="AY64" s="839" t="n"/>
      <c r="AZ64" s="839" t="n"/>
      <c r="BA64" s="839" t="n"/>
      <c r="BB64" s="839" t="n"/>
      <c r="BC64" s="839" t="n"/>
    </row>
    <row r="65" ht="13.5" customHeight="1" s="1178">
      <c r="A65" s="241" t="n"/>
      <c r="B65" s="241" t="n"/>
      <c r="C65" s="241" t="n"/>
      <c r="D65" s="241" t="n"/>
      <c r="E65" s="241" t="n"/>
      <c r="F65" s="241" t="n"/>
      <c r="G65" s="241" t="n"/>
      <c r="H65" s="241" t="n"/>
      <c r="I65" s="241" t="n"/>
      <c r="J65" s="241" t="n"/>
      <c r="K65" s="241" t="n"/>
      <c r="L65" s="241" t="n"/>
      <c r="M65" s="919" t="n"/>
      <c r="N65" s="919" t="n"/>
      <c r="O65" s="919" t="n"/>
      <c r="P65" s="919" t="n"/>
      <c r="Q65" s="919" t="n"/>
      <c r="R65" s="919" t="n"/>
      <c r="S65" s="919" t="n"/>
      <c r="T65" s="919" t="n"/>
      <c r="U65" s="919" t="n"/>
      <c r="V65" s="919" t="n"/>
      <c r="W65" s="919" t="n"/>
      <c r="X65" s="241" t="n"/>
      <c r="Y65" s="241" t="n"/>
      <c r="Z65" s="241" t="n"/>
      <c r="AA65" s="241" t="n"/>
      <c r="AB65" s="241" t="n"/>
      <c r="AC65" s="241" t="n"/>
      <c r="AD65" s="241" t="n"/>
      <c r="AE65" s="241" t="n"/>
      <c r="AF65" s="241" t="n"/>
      <c r="AG65" s="241" t="n"/>
      <c r="AH65" s="241" t="n"/>
      <c r="AI65" s="839" t="n"/>
      <c r="AJ65" s="839" t="n"/>
      <c r="AK65" s="839" t="n"/>
      <c r="AL65" s="839" t="n"/>
      <c r="AM65" s="839" t="n"/>
      <c r="AN65" s="839" t="n"/>
      <c r="AO65" s="839" t="n"/>
      <c r="AP65" s="839" t="n"/>
      <c r="AQ65" s="839" t="n"/>
      <c r="AR65" s="839" t="n"/>
      <c r="AS65" s="839" t="n"/>
      <c r="AT65" s="839" t="n"/>
      <c r="AU65" s="839" t="n"/>
      <c r="AV65" s="839" t="n"/>
      <c r="AW65" s="839" t="n"/>
      <c r="AX65" s="839" t="n"/>
      <c r="AY65" s="839" t="n"/>
      <c r="AZ65" s="839" t="n"/>
      <c r="BA65" s="839" t="n"/>
      <c r="BB65" s="839" t="n"/>
      <c r="BC65" s="839" t="n"/>
    </row>
    <row r="66" ht="13.5" customHeight="1" s="1178">
      <c r="A66" s="241" t="n"/>
      <c r="B66" s="241" t="n"/>
      <c r="C66" s="241" t="n"/>
      <c r="D66" s="241" t="n"/>
      <c r="E66" s="241" t="n"/>
      <c r="F66" s="241" t="n"/>
      <c r="G66" s="241" t="n"/>
      <c r="H66" s="241" t="n"/>
      <c r="I66" s="241" t="n"/>
      <c r="J66" s="241" t="n"/>
      <c r="K66" s="241" t="n"/>
      <c r="L66" s="241" t="n"/>
      <c r="M66" s="919" t="n"/>
      <c r="N66" s="919" t="n"/>
      <c r="O66" s="919" t="n"/>
      <c r="P66" s="919" t="n"/>
      <c r="Q66" s="919" t="n"/>
      <c r="R66" s="919" t="n"/>
      <c r="S66" s="919" t="n"/>
      <c r="T66" s="919" t="n"/>
      <c r="U66" s="919" t="n"/>
      <c r="V66" s="919" t="n"/>
      <c r="W66" s="919" t="n"/>
      <c r="X66" s="241" t="n"/>
      <c r="Y66" s="241" t="n"/>
      <c r="Z66" s="241" t="n"/>
      <c r="AA66" s="241" t="n"/>
      <c r="AB66" s="241" t="n"/>
      <c r="AC66" s="241" t="n"/>
      <c r="AD66" s="241" t="n"/>
      <c r="AE66" s="241" t="n"/>
      <c r="AF66" s="241" t="n"/>
      <c r="AG66" s="241" t="n"/>
      <c r="AH66" s="241" t="n"/>
      <c r="AI66" s="839" t="n"/>
      <c r="AJ66" s="839" t="n"/>
      <c r="AK66" s="839" t="n"/>
      <c r="AL66" s="839" t="n"/>
      <c r="AM66" s="839" t="n"/>
      <c r="AN66" s="839" t="n"/>
      <c r="AO66" s="839" t="n"/>
      <c r="AP66" s="839" t="n"/>
      <c r="AQ66" s="839" t="n"/>
      <c r="AR66" s="839" t="n"/>
      <c r="AS66" s="839" t="n"/>
      <c r="AT66" s="839" t="n"/>
      <c r="AU66" s="839" t="n"/>
      <c r="AV66" s="839" t="n"/>
      <c r="AW66" s="839" t="n"/>
      <c r="AX66" s="839" t="n"/>
      <c r="AY66" s="839" t="n"/>
      <c r="AZ66" s="839" t="n"/>
      <c r="BA66" s="839" t="n"/>
      <c r="BB66" s="839" t="n"/>
      <c r="BC66" s="839" t="n"/>
    </row>
    <row r="67" ht="13.5" customHeight="1" s="1178">
      <c r="A67" s="241" t="n"/>
      <c r="B67" s="241" t="n"/>
      <c r="C67" s="241" t="n"/>
      <c r="D67" s="241" t="n"/>
      <c r="E67" s="241" t="n"/>
      <c r="F67" s="241" t="n"/>
      <c r="G67" s="241" t="n"/>
      <c r="H67" s="241" t="n"/>
      <c r="I67" s="241" t="n"/>
      <c r="J67" s="241" t="n"/>
      <c r="K67" s="241" t="n"/>
      <c r="L67" s="241" t="n"/>
      <c r="M67" s="919" t="n"/>
      <c r="N67" s="919" t="n"/>
      <c r="O67" s="919" t="n"/>
      <c r="P67" s="919" t="n"/>
      <c r="Q67" s="919" t="n"/>
      <c r="R67" s="919" t="n"/>
      <c r="S67" s="919" t="n"/>
      <c r="T67" s="919" t="n"/>
      <c r="U67" s="919" t="n"/>
      <c r="V67" s="919" t="n"/>
      <c r="W67" s="919" t="n"/>
      <c r="X67" s="241" t="n"/>
      <c r="Y67" s="241" t="n"/>
      <c r="Z67" s="241" t="n"/>
      <c r="AA67" s="241" t="n"/>
      <c r="AB67" s="241" t="n"/>
      <c r="AC67" s="241" t="n"/>
      <c r="AD67" s="241" t="n"/>
      <c r="AE67" s="241" t="n"/>
      <c r="AF67" s="241" t="n"/>
      <c r="AG67" s="241" t="n"/>
      <c r="AH67" s="241" t="n"/>
      <c r="AI67" s="839" t="n"/>
      <c r="AJ67" s="839" t="n"/>
      <c r="AK67" s="839" t="n"/>
      <c r="AL67" s="839" t="n"/>
      <c r="AM67" s="839" t="n"/>
      <c r="AN67" s="839" t="n"/>
      <c r="AO67" s="839" t="n"/>
      <c r="AP67" s="839" t="n"/>
      <c r="AQ67" s="839" t="n"/>
      <c r="AR67" s="839" t="n"/>
      <c r="AS67" s="839" t="n"/>
      <c r="AT67" s="839" t="n"/>
      <c r="AU67" s="839" t="n"/>
      <c r="AV67" s="839" t="n"/>
      <c r="AW67" s="839" t="n"/>
      <c r="AX67" s="839" t="n"/>
      <c r="AY67" s="839" t="n"/>
      <c r="AZ67" s="839" t="n"/>
      <c r="BA67" s="839" t="n"/>
      <c r="BB67" s="839" t="n"/>
      <c r="BC67" s="839" t="n"/>
    </row>
    <row r="68" ht="13.5" customHeight="1" s="1178">
      <c r="A68" s="241" t="n"/>
      <c r="B68" s="241" t="n"/>
      <c r="C68" s="241" t="n"/>
      <c r="D68" s="241" t="n"/>
      <c r="E68" s="241" t="n"/>
      <c r="F68" s="241" t="n"/>
      <c r="G68" s="241" t="n"/>
      <c r="H68" s="241" t="n"/>
      <c r="I68" s="241" t="n"/>
      <c r="J68" s="241" t="n"/>
      <c r="K68" s="241" t="n"/>
      <c r="L68" s="241" t="n"/>
      <c r="M68" s="919" t="n"/>
      <c r="N68" s="919" t="n"/>
      <c r="O68" s="919" t="n"/>
      <c r="P68" s="919" t="n"/>
      <c r="Q68" s="919" t="n"/>
      <c r="R68" s="919" t="n"/>
      <c r="S68" s="919" t="n"/>
      <c r="T68" s="919" t="n"/>
      <c r="U68" s="919" t="n"/>
      <c r="V68" s="919" t="n"/>
      <c r="W68" s="919" t="n"/>
      <c r="X68" s="241" t="n"/>
      <c r="Y68" s="241" t="n"/>
      <c r="Z68" s="241" t="n"/>
      <c r="AA68" s="241" t="n"/>
      <c r="AB68" s="241" t="n"/>
      <c r="AC68" s="241" t="n"/>
      <c r="AD68" s="241" t="n"/>
      <c r="AE68" s="241" t="n"/>
      <c r="AF68" s="241" t="n"/>
      <c r="AG68" s="241" t="n"/>
      <c r="AH68" s="241" t="n"/>
      <c r="AI68" s="839" t="n"/>
      <c r="AJ68" s="839" t="n"/>
      <c r="AK68" s="839" t="n"/>
      <c r="AL68" s="839" t="n"/>
      <c r="AM68" s="839" t="n"/>
      <c r="AN68" s="839" t="n"/>
      <c r="AO68" s="839" t="n"/>
      <c r="AP68" s="839" t="n"/>
      <c r="AQ68" s="839" t="n"/>
      <c r="AR68" s="839" t="n"/>
      <c r="AS68" s="839" t="n"/>
      <c r="AT68" s="839" t="n"/>
      <c r="AU68" s="839" t="n"/>
      <c r="AV68" s="839" t="n"/>
      <c r="AW68" s="839" t="n"/>
      <c r="AX68" s="839" t="n"/>
      <c r="AY68" s="839" t="n"/>
      <c r="AZ68" s="839" t="n"/>
      <c r="BA68" s="839" t="n"/>
      <c r="BB68" s="839" t="n"/>
      <c r="BC68" s="839" t="n"/>
    </row>
    <row r="69" ht="13.5" customHeight="1" s="1178">
      <c r="A69" s="241" t="n"/>
      <c r="B69" s="241" t="n"/>
      <c r="C69" s="241" t="n"/>
      <c r="D69" s="241" t="n"/>
      <c r="E69" s="241" t="n"/>
      <c r="F69" s="241" t="n"/>
      <c r="G69" s="241" t="n"/>
      <c r="H69" s="241" t="n"/>
      <c r="I69" s="241" t="n"/>
      <c r="J69" s="241" t="n"/>
      <c r="K69" s="241" t="n"/>
      <c r="L69" s="241" t="n"/>
      <c r="M69" s="919" t="n"/>
      <c r="N69" s="919" t="n"/>
      <c r="O69" s="919" t="n"/>
      <c r="P69" s="919" t="n"/>
      <c r="Q69" s="919" t="n"/>
      <c r="R69" s="919" t="n"/>
      <c r="S69" s="919" t="n"/>
      <c r="T69" s="919" t="n"/>
      <c r="U69" s="919" t="n"/>
      <c r="V69" s="919" t="n"/>
      <c r="W69" s="919" t="n"/>
      <c r="X69" s="241" t="n"/>
      <c r="Y69" s="241" t="n"/>
      <c r="Z69" s="241" t="n"/>
      <c r="AA69" s="241" t="n"/>
      <c r="AB69" s="241" t="n"/>
      <c r="AC69" s="241" t="n"/>
      <c r="AD69" s="241" t="n"/>
      <c r="AE69" s="241" t="n"/>
      <c r="AF69" s="241" t="n"/>
      <c r="AG69" s="241" t="n"/>
      <c r="AH69" s="241" t="n"/>
      <c r="AI69" s="839" t="n"/>
      <c r="AJ69" s="839" t="n"/>
      <c r="AK69" s="839" t="n"/>
      <c r="AL69" s="839" t="n"/>
      <c r="AM69" s="839" t="n"/>
      <c r="AN69" s="839" t="n"/>
      <c r="AO69" s="839" t="n"/>
      <c r="AP69" s="839" t="n"/>
      <c r="AQ69" s="839" t="n"/>
      <c r="AR69" s="839" t="n"/>
      <c r="AS69" s="839" t="n"/>
      <c r="AT69" s="839" t="n"/>
      <c r="AU69" s="839" t="n"/>
      <c r="AV69" s="839" t="n"/>
      <c r="AW69" s="839" t="n"/>
      <c r="AX69" s="839" t="n"/>
      <c r="AY69" s="839" t="n"/>
      <c r="AZ69" s="839" t="n"/>
      <c r="BA69" s="839" t="n"/>
      <c r="BB69" s="839" t="n"/>
      <c r="BC69" s="839" t="n"/>
    </row>
    <row r="70" ht="13.5" customHeight="1" s="1178">
      <c r="A70" s="241" t="n"/>
      <c r="B70" s="241" t="n"/>
      <c r="C70" s="241" t="n"/>
      <c r="D70" s="241" t="n"/>
      <c r="E70" s="241" t="n"/>
      <c r="F70" s="241" t="n"/>
      <c r="G70" s="241" t="n"/>
      <c r="H70" s="241" t="n"/>
      <c r="I70" s="241" t="n"/>
      <c r="J70" s="241" t="n"/>
      <c r="K70" s="241" t="n"/>
      <c r="L70" s="241" t="n"/>
      <c r="M70" s="919" t="n"/>
      <c r="N70" s="919" t="n"/>
      <c r="O70" s="919" t="n"/>
      <c r="P70" s="919" t="n"/>
      <c r="Q70" s="919" t="n"/>
      <c r="R70" s="919" t="n"/>
      <c r="S70" s="919" t="n"/>
      <c r="T70" s="919" t="n"/>
      <c r="U70" s="919" t="n"/>
      <c r="V70" s="919" t="n"/>
      <c r="W70" s="919" t="n"/>
      <c r="X70" s="241" t="n"/>
      <c r="Y70" s="241" t="n"/>
      <c r="Z70" s="241" t="n"/>
      <c r="AA70" s="241" t="n"/>
      <c r="AB70" s="241" t="n"/>
      <c r="AC70" s="241" t="n"/>
      <c r="AD70" s="241" t="n"/>
      <c r="AE70" s="241" t="n"/>
      <c r="AF70" s="241" t="n"/>
      <c r="AG70" s="241" t="n"/>
      <c r="AH70" s="241" t="n"/>
      <c r="AI70" s="839" t="n"/>
      <c r="AJ70" s="839" t="n"/>
      <c r="AK70" s="839" t="n"/>
      <c r="AL70" s="839" t="n"/>
      <c r="AM70" s="839" t="n"/>
      <c r="AN70" s="839" t="n"/>
      <c r="AO70" s="839" t="n"/>
      <c r="AP70" s="839" t="n"/>
      <c r="AQ70" s="839" t="n"/>
      <c r="AR70" s="839" t="n"/>
      <c r="AS70" s="839" t="n"/>
      <c r="AT70" s="839" t="n"/>
      <c r="AU70" s="839" t="n"/>
      <c r="AV70" s="839" t="n"/>
      <c r="AW70" s="839" t="n"/>
      <c r="AX70" s="839" t="n"/>
      <c r="AY70" s="839" t="n"/>
      <c r="AZ70" s="839" t="n"/>
      <c r="BA70" s="839" t="n"/>
      <c r="BB70" s="839" t="n"/>
      <c r="BC70" s="839" t="n"/>
    </row>
    <row r="71" ht="13.5" customHeight="1" s="1178">
      <c r="A71" s="241" t="n"/>
      <c r="B71" s="241" t="n"/>
      <c r="C71" s="241" t="n"/>
      <c r="D71" s="241" t="n"/>
      <c r="E71" s="241" t="n"/>
      <c r="F71" s="241" t="n"/>
      <c r="G71" s="241" t="n"/>
      <c r="H71" s="241" t="n"/>
      <c r="I71" s="241" t="n"/>
      <c r="J71" s="241" t="n"/>
      <c r="K71" s="241" t="n"/>
      <c r="L71" s="241" t="n"/>
      <c r="M71" s="919" t="n"/>
      <c r="N71" s="919" t="n"/>
      <c r="O71" s="919" t="n"/>
      <c r="P71" s="919" t="n"/>
      <c r="Q71" s="919" t="n"/>
      <c r="R71" s="919" t="n"/>
      <c r="S71" s="919" t="n"/>
      <c r="T71" s="919" t="n"/>
      <c r="U71" s="919" t="n"/>
      <c r="V71" s="919" t="n"/>
      <c r="W71" s="919" t="n"/>
      <c r="X71" s="241" t="n"/>
      <c r="Y71" s="241" t="n"/>
      <c r="Z71" s="241" t="n"/>
      <c r="AA71" s="241" t="n"/>
      <c r="AB71" s="241" t="n"/>
      <c r="AC71" s="241" t="n"/>
      <c r="AD71" s="241" t="n"/>
      <c r="AE71" s="241" t="n"/>
      <c r="AF71" s="241" t="n"/>
      <c r="AG71" s="241" t="n"/>
      <c r="AH71" s="241" t="n"/>
      <c r="AI71" s="839" t="n"/>
      <c r="AJ71" s="839" t="n"/>
      <c r="AK71" s="839" t="n"/>
      <c r="AL71" s="839" t="n"/>
      <c r="AM71" s="839" t="n"/>
      <c r="AN71" s="839" t="n"/>
      <c r="AO71" s="839" t="n"/>
      <c r="AP71" s="839" t="n"/>
      <c r="AQ71" s="839" t="n"/>
      <c r="AR71" s="839" t="n"/>
      <c r="AS71" s="839" t="n"/>
      <c r="AT71" s="839" t="n"/>
      <c r="AU71" s="839" t="n"/>
      <c r="AV71" s="839" t="n"/>
      <c r="AW71" s="839" t="n"/>
      <c r="AX71" s="839" t="n"/>
      <c r="AY71" s="839" t="n"/>
      <c r="AZ71" s="839" t="n"/>
      <c r="BA71" s="839" t="n"/>
      <c r="BB71" s="839" t="n"/>
      <c r="BC71" s="839" t="n"/>
    </row>
    <row r="72" ht="13.5" customHeight="1" s="1178">
      <c r="A72" s="839" t="n"/>
      <c r="B72" s="839" t="n"/>
      <c r="C72" s="839" t="n"/>
      <c r="D72" s="839" t="n"/>
      <c r="E72" s="839" t="n"/>
      <c r="F72" s="839" t="n"/>
      <c r="G72" s="839" t="n"/>
      <c r="H72" s="839" t="n"/>
      <c r="I72" s="839" t="n"/>
      <c r="J72" s="241" t="n"/>
      <c r="K72" s="241" t="n"/>
      <c r="L72" s="241" t="n"/>
      <c r="M72" s="919" t="n"/>
      <c r="N72" s="919" t="n"/>
      <c r="O72" s="919" t="n"/>
      <c r="P72" s="919" t="n"/>
      <c r="Q72" s="919" t="n"/>
      <c r="R72" s="919" t="n"/>
      <c r="S72" s="919" t="n"/>
      <c r="T72" s="919" t="n"/>
      <c r="U72" s="919" t="n"/>
      <c r="V72" s="919" t="n"/>
      <c r="W72" s="919" t="n"/>
      <c r="X72" s="241" t="n"/>
      <c r="Y72" s="241" t="n"/>
      <c r="Z72" s="839" t="n"/>
      <c r="AA72" s="839" t="n"/>
      <c r="AB72" s="839" t="n"/>
      <c r="AC72" s="839" t="n"/>
      <c r="AD72" s="839" t="n"/>
      <c r="AE72" s="839" t="n"/>
      <c r="AF72" s="839" t="n"/>
      <c r="AG72" s="839" t="n"/>
      <c r="AH72" s="839" t="n"/>
      <c r="AI72" s="839" t="n"/>
      <c r="AJ72" s="839" t="n"/>
      <c r="AK72" s="839" t="n"/>
      <c r="AL72" s="839" t="n"/>
      <c r="AM72" s="839" t="n"/>
      <c r="AN72" s="839" t="n"/>
      <c r="AO72" s="839" t="n"/>
      <c r="AP72" s="839" t="n"/>
      <c r="AQ72" s="839" t="n"/>
      <c r="AR72" s="839" t="n"/>
      <c r="AS72" s="839" t="n"/>
      <c r="AT72" s="839" t="n"/>
      <c r="AU72" s="839" t="n"/>
      <c r="AV72" s="839" t="n"/>
      <c r="AW72" s="839" t="n"/>
      <c r="AX72" s="839" t="n"/>
      <c r="AY72" s="839" t="n"/>
      <c r="AZ72" s="839" t="n"/>
      <c r="BA72" s="839" t="n"/>
      <c r="BB72" s="839" t="n"/>
      <c r="BC72" s="839" t="n"/>
    </row>
    <row r="73" ht="13.5" customHeight="1" s="1178">
      <c r="A73" s="839" t="n"/>
      <c r="B73" s="839" t="n"/>
      <c r="C73" s="839" t="n"/>
      <c r="D73" s="839" t="n"/>
      <c r="E73" s="839" t="n"/>
      <c r="F73" s="839" t="n"/>
      <c r="G73" s="839" t="n"/>
      <c r="H73" s="839" t="n"/>
      <c r="I73" s="839" t="n"/>
      <c r="J73" s="241" t="n"/>
      <c r="K73" s="241" t="n"/>
      <c r="L73" s="241" t="n"/>
      <c r="M73" s="919" t="n"/>
      <c r="N73" s="919" t="n"/>
      <c r="O73" s="919" t="n"/>
      <c r="P73" s="919" t="n"/>
      <c r="Q73" s="919" t="n"/>
      <c r="R73" s="919" t="n"/>
      <c r="S73" s="919" t="n"/>
      <c r="T73" s="919" t="n"/>
      <c r="U73" s="919" t="n"/>
      <c r="V73" s="919" t="n"/>
      <c r="W73" s="919" t="n"/>
      <c r="X73" s="241" t="n"/>
      <c r="Y73" s="241" t="n"/>
      <c r="Z73" s="839" t="n"/>
      <c r="AA73" s="839" t="n"/>
      <c r="AB73" s="839" t="n"/>
      <c r="AC73" s="839" t="n"/>
      <c r="AD73" s="839" t="n"/>
      <c r="AE73" s="839" t="n"/>
      <c r="AF73" s="839" t="n"/>
      <c r="AG73" s="839" t="n"/>
      <c r="AH73" s="839" t="n"/>
      <c r="AI73" s="839" t="n"/>
      <c r="AJ73" s="839" t="n"/>
      <c r="AK73" s="839" t="n"/>
      <c r="AL73" s="839" t="n"/>
      <c r="AM73" s="839" t="n"/>
      <c r="AN73" s="839" t="n"/>
      <c r="AO73" s="839" t="n"/>
      <c r="AP73" s="839" t="n"/>
      <c r="AQ73" s="839" t="n"/>
      <c r="AR73" s="839" t="n"/>
      <c r="AS73" s="839" t="n"/>
      <c r="AT73" s="839" t="n"/>
      <c r="AU73" s="839" t="n"/>
      <c r="AV73" s="839" t="n"/>
      <c r="AW73" s="839" t="n"/>
      <c r="AX73" s="839" t="n"/>
      <c r="AY73" s="839" t="n"/>
      <c r="AZ73" s="839" t="n"/>
      <c r="BA73" s="839" t="n"/>
      <c r="BB73" s="839" t="n"/>
      <c r="BC73" s="839" t="n"/>
    </row>
    <row r="74" ht="13.5" customHeight="1" s="1178">
      <c r="A74" s="839" t="n"/>
      <c r="B74" s="839" t="n"/>
      <c r="C74" s="839" t="n"/>
      <c r="D74" s="839" t="n"/>
      <c r="E74" s="839" t="n"/>
      <c r="F74" s="839" t="n"/>
      <c r="G74" s="839" t="n"/>
      <c r="H74" s="839" t="n"/>
      <c r="I74" s="839" t="n"/>
      <c r="J74" s="241" t="n"/>
      <c r="K74" s="241" t="n"/>
      <c r="L74" s="241" t="n"/>
      <c r="M74" s="919" t="n"/>
      <c r="N74" s="919" t="n"/>
      <c r="O74" s="919" t="n"/>
      <c r="P74" s="919" t="n"/>
      <c r="Q74" s="919" t="n"/>
      <c r="R74" s="919" t="n"/>
      <c r="S74" s="919" t="n"/>
      <c r="T74" s="919" t="n"/>
      <c r="U74" s="919" t="n"/>
      <c r="V74" s="919" t="n"/>
      <c r="W74" s="919" t="n"/>
      <c r="X74" s="241" t="n"/>
      <c r="Y74" s="241" t="n"/>
      <c r="Z74" s="839" t="n"/>
      <c r="AA74" s="839" t="n"/>
      <c r="AB74" s="839" t="n"/>
      <c r="AC74" s="839" t="n"/>
      <c r="AD74" s="839" t="n"/>
      <c r="AE74" s="839" t="n"/>
      <c r="AF74" s="839" t="n"/>
      <c r="AG74" s="839" t="n"/>
      <c r="AH74" s="839" t="n"/>
      <c r="AI74" s="839" t="n"/>
      <c r="AJ74" s="839" t="n"/>
      <c r="AK74" s="839" t="n"/>
      <c r="AL74" s="839" t="n"/>
      <c r="AM74" s="839" t="n"/>
      <c r="AN74" s="839" t="n"/>
      <c r="AO74" s="839" t="n"/>
      <c r="AP74" s="839" t="n"/>
      <c r="AQ74" s="839" t="n"/>
      <c r="AR74" s="839" t="n"/>
      <c r="AS74" s="839" t="n"/>
      <c r="AT74" s="839" t="n"/>
      <c r="AU74" s="839" t="n"/>
      <c r="AV74" s="839" t="n"/>
      <c r="AW74" s="839" t="n"/>
      <c r="AX74" s="839" t="n"/>
      <c r="AY74" s="839" t="n"/>
      <c r="AZ74" s="839" t="n"/>
      <c r="BA74" s="839" t="n"/>
      <c r="BB74" s="839" t="n"/>
      <c r="BC74" s="839" t="n"/>
    </row>
    <row r="75" ht="13.5" customHeight="1" s="1178">
      <c r="A75" s="839" t="n"/>
      <c r="B75" s="839" t="n"/>
      <c r="C75" s="839" t="n"/>
      <c r="D75" s="839" t="n"/>
      <c r="E75" s="839" t="n"/>
      <c r="F75" s="839" t="n"/>
      <c r="G75" s="839" t="n"/>
      <c r="H75" s="839" t="n"/>
      <c r="I75" s="839" t="n"/>
      <c r="J75" s="241" t="n"/>
      <c r="K75" s="241" t="n"/>
      <c r="L75" s="241" t="n"/>
      <c r="M75" s="919" t="n"/>
      <c r="N75" s="919" t="n"/>
      <c r="O75" s="919" t="n"/>
      <c r="P75" s="919" t="n"/>
      <c r="Q75" s="919" t="n"/>
      <c r="R75" s="919" t="n"/>
      <c r="S75" s="919" t="n"/>
      <c r="T75" s="919" t="n"/>
      <c r="U75" s="919" t="n"/>
      <c r="V75" s="919" t="n"/>
      <c r="W75" s="919" t="n"/>
      <c r="X75" s="241" t="n"/>
      <c r="Y75" s="241" t="n"/>
      <c r="Z75" s="839" t="n"/>
      <c r="AA75" s="839" t="n"/>
      <c r="AB75" s="839" t="n"/>
      <c r="AC75" s="839" t="n"/>
      <c r="AD75" s="839" t="n"/>
      <c r="AE75" s="839" t="n"/>
      <c r="AF75" s="839" t="n"/>
      <c r="AG75" s="839" t="n"/>
      <c r="AH75" s="839" t="n"/>
      <c r="AI75" s="839" t="n"/>
      <c r="AJ75" s="839" t="n"/>
      <c r="AK75" s="839" t="n"/>
      <c r="AL75" s="839" t="n"/>
      <c r="AM75" s="839" t="n"/>
      <c r="AN75" s="839" t="n"/>
      <c r="AO75" s="839" t="n"/>
      <c r="AP75" s="839" t="n"/>
      <c r="AQ75" s="839" t="n"/>
      <c r="AR75" s="839" t="n"/>
      <c r="AS75" s="839" t="n"/>
      <c r="AT75" s="839" t="n"/>
      <c r="AU75" s="839" t="n"/>
      <c r="AV75" s="839" t="n"/>
      <c r="AW75" s="839" t="n"/>
      <c r="AX75" s="839" t="n"/>
      <c r="AY75" s="839" t="n"/>
      <c r="AZ75" s="839" t="n"/>
      <c r="BA75" s="839" t="n"/>
      <c r="BB75" s="839" t="n"/>
      <c r="BC75" s="839" t="n"/>
    </row>
    <row r="76" ht="13.5" customHeight="1" s="1178">
      <c r="A76" s="839" t="n"/>
      <c r="B76" s="839" t="n"/>
      <c r="C76" s="839" t="n"/>
      <c r="D76" s="839" t="n"/>
      <c r="E76" s="839" t="n"/>
      <c r="F76" s="839" t="n"/>
      <c r="G76" s="839" t="n"/>
      <c r="H76" s="839" t="n"/>
      <c r="I76" s="839" t="n"/>
      <c r="J76" s="839" t="n"/>
      <c r="K76" s="839" t="n"/>
      <c r="L76" s="839" t="n"/>
      <c r="M76" s="987" t="n"/>
      <c r="N76" s="987" t="n"/>
      <c r="O76" s="987" t="n"/>
      <c r="P76" s="987" t="n"/>
      <c r="Q76" s="987" t="n"/>
      <c r="R76" s="987" t="n"/>
      <c r="S76" s="987" t="n"/>
      <c r="T76" s="987" t="n"/>
      <c r="U76" s="987" t="n"/>
      <c r="V76" s="987" t="n"/>
      <c r="W76" s="987" t="n"/>
      <c r="X76" s="839" t="n"/>
      <c r="Y76" s="839" t="n"/>
      <c r="Z76" s="839" t="n"/>
      <c r="AA76" s="839" t="n"/>
      <c r="AB76" s="839" t="n"/>
      <c r="AC76" s="839" t="n"/>
      <c r="AD76" s="839" t="n"/>
      <c r="AE76" s="839" t="n"/>
      <c r="AF76" s="839" t="n"/>
      <c r="AG76" s="839" t="n"/>
      <c r="AH76" s="839" t="n"/>
      <c r="AI76" s="839" t="n"/>
      <c r="AJ76" s="839" t="n"/>
      <c r="AK76" s="839" t="n"/>
      <c r="AL76" s="839" t="n"/>
      <c r="AM76" s="839" t="n"/>
      <c r="AN76" s="839" t="n"/>
      <c r="AO76" s="839" t="n"/>
      <c r="AP76" s="839" t="n"/>
      <c r="AQ76" s="839" t="n"/>
      <c r="AR76" s="839" t="n"/>
      <c r="AS76" s="839" t="n"/>
      <c r="AT76" s="839" t="n"/>
      <c r="AU76" s="839" t="n"/>
      <c r="AV76" s="839" t="n"/>
      <c r="AW76" s="839" t="n"/>
      <c r="AX76" s="839" t="n"/>
      <c r="AY76" s="839" t="n"/>
      <c r="AZ76" s="839" t="n"/>
      <c r="BA76" s="839" t="n"/>
      <c r="BB76" s="839" t="n"/>
      <c r="BC76" s="839" t="n"/>
    </row>
    <row r="77" ht="13.5" customHeight="1" s="1178">
      <c r="A77" s="839" t="n"/>
      <c r="B77" s="839" t="n"/>
      <c r="C77" s="839" t="n"/>
      <c r="D77" s="839" t="n"/>
      <c r="E77" s="839" t="n"/>
      <c r="F77" s="839" t="n"/>
      <c r="G77" s="839" t="n"/>
      <c r="H77" s="839" t="n"/>
      <c r="I77" s="839" t="n"/>
      <c r="J77" s="839" t="n"/>
      <c r="K77" s="839" t="n"/>
      <c r="L77" s="839" t="n"/>
      <c r="M77" s="987" t="n"/>
      <c r="N77" s="987" t="n"/>
      <c r="O77" s="987" t="n"/>
      <c r="P77" s="987" t="n"/>
      <c r="Q77" s="987" t="n"/>
      <c r="R77" s="987" t="n"/>
      <c r="S77" s="987" t="n"/>
      <c r="T77" s="987" t="n"/>
      <c r="U77" s="987" t="n"/>
      <c r="V77" s="987" t="n"/>
      <c r="W77" s="987" t="n"/>
      <c r="X77" s="839" t="n"/>
      <c r="Y77" s="839" t="n"/>
      <c r="Z77" s="839" t="n"/>
      <c r="AA77" s="839" t="n"/>
      <c r="AB77" s="839" t="n"/>
      <c r="AC77" s="839" t="n"/>
      <c r="AD77" s="839" t="n"/>
      <c r="AE77" s="839" t="n"/>
      <c r="AF77" s="839" t="n"/>
      <c r="AG77" s="839" t="n"/>
      <c r="AH77" s="839" t="n"/>
      <c r="AI77" s="839" t="n"/>
      <c r="AJ77" s="839" t="n"/>
      <c r="AK77" s="839" t="n"/>
      <c r="AL77" s="839" t="n"/>
      <c r="AM77" s="839" t="n"/>
      <c r="AN77" s="839" t="n"/>
      <c r="AO77" s="839" t="n"/>
      <c r="AP77" s="839" t="n"/>
      <c r="AQ77" s="839" t="n"/>
      <c r="AR77" s="839" t="n"/>
      <c r="AS77" s="839" t="n"/>
      <c r="AT77" s="839" t="n"/>
      <c r="AU77" s="839" t="n"/>
      <c r="AV77" s="839" t="n"/>
      <c r="AW77" s="839" t="n"/>
      <c r="AX77" s="839" t="n"/>
      <c r="AY77" s="839" t="n"/>
      <c r="AZ77" s="839" t="n"/>
      <c r="BA77" s="839" t="n"/>
      <c r="BB77" s="839" t="n"/>
      <c r="BC77" s="839" t="n"/>
    </row>
    <row r="78" ht="13.5" customHeight="1" s="1178">
      <c r="A78" s="839" t="n"/>
      <c r="B78" s="839" t="n"/>
      <c r="C78" s="839" t="n"/>
      <c r="D78" s="839" t="n"/>
      <c r="E78" s="839" t="n"/>
      <c r="F78" s="839" t="n"/>
      <c r="G78" s="839" t="n"/>
      <c r="H78" s="839" t="n"/>
      <c r="I78" s="839" t="n"/>
      <c r="J78" s="839" t="n"/>
      <c r="K78" s="839" t="n"/>
      <c r="L78" s="839" t="n"/>
      <c r="M78" s="987" t="n"/>
      <c r="N78" s="987" t="n"/>
      <c r="O78" s="987" t="n"/>
      <c r="P78" s="987" t="n"/>
      <c r="Q78" s="987" t="n"/>
      <c r="R78" s="987" t="n"/>
      <c r="S78" s="987" t="n"/>
      <c r="T78" s="987" t="n"/>
      <c r="U78" s="987" t="n"/>
      <c r="V78" s="987" t="n"/>
      <c r="W78" s="987" t="n"/>
      <c r="X78" s="839" t="n"/>
      <c r="Y78" s="839" t="n"/>
      <c r="Z78" s="839" t="n"/>
      <c r="AA78" s="839" t="n"/>
      <c r="AB78" s="839" t="n"/>
      <c r="AC78" s="839" t="n"/>
      <c r="AD78" s="839" t="n"/>
      <c r="AE78" s="839" t="n"/>
      <c r="AF78" s="839" t="n"/>
      <c r="AG78" s="839" t="n"/>
      <c r="AH78" s="839" t="n"/>
      <c r="AI78" s="839" t="n"/>
      <c r="AJ78" s="839" t="n"/>
      <c r="AK78" s="839" t="n"/>
      <c r="AL78" s="839" t="n"/>
      <c r="AM78" s="839" t="n"/>
      <c r="AN78" s="839" t="n"/>
      <c r="AO78" s="839" t="n"/>
      <c r="AP78" s="839" t="n"/>
      <c r="AQ78" s="839" t="n"/>
      <c r="AR78" s="839" t="n"/>
      <c r="AS78" s="839" t="n"/>
      <c r="AT78" s="839" t="n"/>
      <c r="AU78" s="839" t="n"/>
      <c r="AV78" s="839" t="n"/>
      <c r="AW78" s="839" t="n"/>
      <c r="AX78" s="839" t="n"/>
      <c r="AY78" s="839" t="n"/>
      <c r="AZ78" s="839" t="n"/>
      <c r="BA78" s="839" t="n"/>
      <c r="BB78" s="839" t="n"/>
      <c r="BC78" s="839" t="n"/>
    </row>
    <row r="79" ht="13.5" customHeight="1" s="1178">
      <c r="A79" s="839" t="n"/>
      <c r="B79" s="839" t="n"/>
      <c r="C79" s="839" t="n"/>
      <c r="D79" s="839" t="n"/>
      <c r="E79" s="839" t="n"/>
      <c r="F79" s="839" t="n"/>
      <c r="G79" s="839" t="n"/>
      <c r="H79" s="839" t="n"/>
      <c r="I79" s="839" t="n"/>
      <c r="J79" s="839" t="n"/>
      <c r="K79" s="839" t="n"/>
      <c r="L79" s="839" t="n"/>
      <c r="M79" s="987" t="n"/>
      <c r="N79" s="987" t="n"/>
      <c r="O79" s="987" t="n"/>
      <c r="P79" s="987" t="n"/>
      <c r="Q79" s="987" t="n"/>
      <c r="R79" s="987" t="n"/>
      <c r="S79" s="987" t="n"/>
      <c r="T79" s="987" t="n"/>
      <c r="U79" s="987" t="n"/>
      <c r="V79" s="987" t="n"/>
      <c r="W79" s="987" t="n"/>
      <c r="X79" s="839" t="n"/>
      <c r="Y79" s="839" t="n"/>
      <c r="Z79" s="839" t="n"/>
      <c r="AA79" s="839" t="n"/>
      <c r="AB79" s="839" t="n"/>
      <c r="AC79" s="839" t="n"/>
      <c r="AD79" s="839" t="n"/>
      <c r="AE79" s="839" t="n"/>
      <c r="AF79" s="839" t="n"/>
      <c r="AG79" s="839" t="n"/>
      <c r="AH79" s="839" t="n"/>
      <c r="AI79" s="839" t="n"/>
      <c r="AJ79" s="839" t="n"/>
      <c r="AK79" s="839" t="n"/>
      <c r="AL79" s="839" t="n"/>
      <c r="AM79" s="839" t="n"/>
      <c r="AN79" s="839" t="n"/>
      <c r="AO79" s="839" t="n"/>
      <c r="AP79" s="839" t="n"/>
      <c r="AQ79" s="839" t="n"/>
      <c r="AR79" s="839" t="n"/>
      <c r="AS79" s="839" t="n"/>
      <c r="AT79" s="839" t="n"/>
      <c r="AU79" s="839" t="n"/>
      <c r="AV79" s="839" t="n"/>
      <c r="AW79" s="839" t="n"/>
      <c r="AX79" s="839" t="n"/>
      <c r="AY79" s="839" t="n"/>
      <c r="AZ79" s="839" t="n"/>
      <c r="BA79" s="839" t="n"/>
      <c r="BB79" s="839" t="n"/>
      <c r="BC79" s="839" t="n"/>
    </row>
    <row r="80" ht="13.5" customHeight="1" s="1178">
      <c r="A80" s="839" t="n"/>
      <c r="B80" s="839" t="n"/>
      <c r="C80" s="839" t="n"/>
      <c r="D80" s="839" t="n"/>
      <c r="E80" s="839" t="n"/>
      <c r="F80" s="839" t="n"/>
      <c r="G80" s="839" t="n"/>
      <c r="H80" s="839" t="n"/>
      <c r="I80" s="839" t="n"/>
      <c r="J80" s="839" t="n"/>
      <c r="K80" s="839" t="n"/>
      <c r="L80" s="839" t="n"/>
      <c r="M80" s="987" t="n"/>
      <c r="N80" s="987" t="n"/>
      <c r="O80" s="987" t="n"/>
      <c r="P80" s="987" t="n"/>
      <c r="Q80" s="987" t="n"/>
      <c r="R80" s="987" t="n"/>
      <c r="S80" s="987" t="n"/>
      <c r="T80" s="987" t="n"/>
      <c r="U80" s="987" t="n"/>
      <c r="V80" s="987" t="n"/>
      <c r="W80" s="987" t="n"/>
      <c r="X80" s="839" t="n"/>
      <c r="Y80" s="839" t="n"/>
      <c r="Z80" s="839" t="n"/>
      <c r="AA80" s="839" t="n"/>
      <c r="AB80" s="839" t="n"/>
      <c r="AC80" s="839" t="n"/>
      <c r="AD80" s="839" t="n"/>
      <c r="AE80" s="839" t="n"/>
      <c r="AF80" s="839" t="n"/>
      <c r="AG80" s="839" t="n"/>
      <c r="AH80" s="839" t="n"/>
      <c r="AI80" s="839" t="n"/>
      <c r="AJ80" s="839" t="n"/>
      <c r="AK80" s="839" t="n"/>
      <c r="AL80" s="839" t="n"/>
      <c r="AM80" s="839" t="n"/>
      <c r="AN80" s="839" t="n"/>
      <c r="AO80" s="839" t="n"/>
      <c r="AP80" s="839" t="n"/>
      <c r="AQ80" s="839" t="n"/>
      <c r="AR80" s="839" t="n"/>
      <c r="AS80" s="839" t="n"/>
      <c r="AT80" s="839" t="n"/>
      <c r="AU80" s="839" t="n"/>
      <c r="AV80" s="839" t="n"/>
      <c r="AW80" s="839" t="n"/>
      <c r="AX80" s="839" t="n"/>
      <c r="AY80" s="839" t="n"/>
      <c r="AZ80" s="839" t="n"/>
      <c r="BA80" s="839" t="n"/>
      <c r="BB80" s="839" t="n"/>
      <c r="BC80" s="839" t="n"/>
    </row>
    <row r="81" ht="13.5" customHeight="1" s="1178">
      <c r="A81" s="839" t="n"/>
      <c r="B81" s="839" t="n"/>
      <c r="C81" s="839" t="n"/>
      <c r="D81" s="839" t="n"/>
      <c r="E81" s="839" t="n"/>
      <c r="F81" s="839" t="n"/>
      <c r="G81" s="839" t="n"/>
      <c r="H81" s="839" t="n"/>
      <c r="I81" s="839" t="n"/>
      <c r="J81" s="839" t="n"/>
      <c r="K81" s="839" t="n"/>
      <c r="L81" s="839" t="n"/>
      <c r="M81" s="839" t="n"/>
      <c r="N81" s="839" t="n"/>
      <c r="O81" s="839" t="n"/>
      <c r="P81" s="839" t="n"/>
      <c r="Q81" s="839" t="n"/>
      <c r="R81" s="839" t="n"/>
      <c r="S81" s="839" t="n"/>
      <c r="T81" s="839" t="n"/>
      <c r="U81" s="839" t="n"/>
      <c r="V81" s="839" t="n"/>
      <c r="W81" s="839" t="n"/>
      <c r="X81" s="839" t="n"/>
      <c r="Y81" s="839" t="n"/>
      <c r="Z81" s="839" t="n"/>
      <c r="AA81" s="839" t="n"/>
      <c r="AB81" s="839" t="n"/>
      <c r="AC81" s="839" t="n"/>
      <c r="AD81" s="839" t="n"/>
      <c r="AE81" s="839" t="n"/>
      <c r="AF81" s="839" t="n"/>
      <c r="AG81" s="839" t="n"/>
      <c r="AH81" s="839" t="n"/>
      <c r="AI81" s="839" t="n"/>
      <c r="AJ81" s="839" t="n"/>
      <c r="AK81" s="839" t="n"/>
      <c r="AL81" s="839" t="n"/>
      <c r="AM81" s="839" t="n"/>
      <c r="AN81" s="839" t="n"/>
      <c r="AO81" s="839" t="n"/>
      <c r="AP81" s="839" t="n"/>
      <c r="AQ81" s="839" t="n"/>
      <c r="AR81" s="839" t="n"/>
      <c r="AS81" s="839" t="n"/>
      <c r="AT81" s="839" t="n"/>
      <c r="AU81" s="839" t="n"/>
      <c r="AV81" s="839" t="n"/>
      <c r="AW81" s="839" t="n"/>
      <c r="AX81" s="839" t="n"/>
      <c r="AY81" s="839" t="n"/>
      <c r="AZ81" s="839" t="n"/>
      <c r="BA81" s="839" t="n"/>
      <c r="BB81" s="839" t="n"/>
      <c r="BC81" s="839" t="n"/>
    </row>
    <row r="82" ht="13.5" customHeight="1" s="1178">
      <c r="A82" s="839" t="n"/>
      <c r="B82" s="839" t="n"/>
      <c r="C82" s="839" t="n"/>
      <c r="D82" s="839" t="n"/>
      <c r="E82" s="839" t="n"/>
      <c r="F82" s="839" t="n"/>
      <c r="G82" s="839" t="n"/>
      <c r="H82" s="839" t="n"/>
      <c r="I82" s="839" t="n"/>
      <c r="J82" s="839" t="n"/>
      <c r="K82" s="839" t="n"/>
      <c r="L82" s="839" t="n"/>
      <c r="M82" s="839" t="n"/>
      <c r="N82" s="839" t="n"/>
      <c r="O82" s="839" t="n"/>
      <c r="P82" s="839" t="n"/>
      <c r="Q82" s="839" t="n"/>
      <c r="R82" s="839" t="n"/>
      <c r="S82" s="839" t="n"/>
      <c r="T82" s="839" t="n"/>
      <c r="U82" s="839" t="n"/>
      <c r="V82" s="839" t="n"/>
      <c r="W82" s="839" t="n"/>
      <c r="X82" s="839" t="n"/>
      <c r="Y82" s="839" t="n"/>
      <c r="Z82" s="839" t="n"/>
      <c r="AA82" s="839" t="n"/>
      <c r="AB82" s="839" t="n"/>
      <c r="AC82" s="839" t="n"/>
      <c r="AD82" s="839" t="n"/>
      <c r="AE82" s="839" t="n"/>
      <c r="AF82" s="839" t="n"/>
      <c r="AG82" s="839" t="n"/>
      <c r="AH82" s="839" t="n"/>
      <c r="AI82" s="839" t="n"/>
      <c r="AJ82" s="839" t="n"/>
      <c r="AK82" s="839" t="n"/>
      <c r="AL82" s="839" t="n"/>
      <c r="AM82" s="839" t="n"/>
      <c r="AN82" s="839" t="n"/>
      <c r="AO82" s="839" t="n"/>
      <c r="AP82" s="839" t="n"/>
      <c r="AQ82" s="839" t="n"/>
      <c r="AR82" s="839" t="n"/>
      <c r="AS82" s="839" t="n"/>
      <c r="AT82" s="839" t="n"/>
      <c r="AU82" s="839" t="n"/>
      <c r="AV82" s="839" t="n"/>
      <c r="AW82" s="839" t="n"/>
      <c r="AX82" s="839" t="n"/>
      <c r="AY82" s="839" t="n"/>
      <c r="AZ82" s="839" t="n"/>
      <c r="BA82" s="839" t="n"/>
      <c r="BB82" s="839" t="n"/>
      <c r="BC82" s="839" t="n"/>
    </row>
    <row r="83" ht="13.5" customHeight="1" s="1178">
      <c r="A83" s="839" t="n"/>
      <c r="B83" s="839" t="n"/>
      <c r="C83" s="839" t="n"/>
      <c r="D83" s="839" t="n"/>
      <c r="E83" s="839" t="n"/>
      <c r="F83" s="839" t="n"/>
      <c r="G83" s="839" t="n"/>
      <c r="H83" s="839" t="n"/>
      <c r="I83" s="839" t="n"/>
      <c r="J83" s="839" t="n"/>
      <c r="K83" s="839" t="n"/>
      <c r="L83" s="839" t="n"/>
      <c r="M83" s="839" t="n"/>
      <c r="N83" s="839" t="n"/>
      <c r="O83" s="839" t="n"/>
      <c r="P83" s="839" t="n"/>
      <c r="Q83" s="839" t="n"/>
      <c r="R83" s="839" t="n"/>
      <c r="S83" s="839" t="n"/>
      <c r="T83" s="839" t="n"/>
      <c r="U83" s="839" t="n"/>
      <c r="V83" s="839" t="n"/>
      <c r="W83" s="839" t="n"/>
      <c r="X83" s="839" t="n"/>
      <c r="Y83" s="839" t="n"/>
      <c r="Z83" s="839" t="n"/>
      <c r="AA83" s="839" t="n"/>
      <c r="AB83" s="839" t="n"/>
      <c r="AC83" s="839" t="n"/>
      <c r="AD83" s="839" t="n"/>
      <c r="AE83" s="839" t="n"/>
      <c r="AF83" s="839" t="n"/>
      <c r="AG83" s="839" t="n"/>
      <c r="AH83" s="839" t="n"/>
      <c r="AI83" s="839" t="n"/>
      <c r="AJ83" s="839" t="n"/>
      <c r="AK83" s="839" t="n"/>
      <c r="AL83" s="839" t="n"/>
      <c r="AM83" s="839" t="n"/>
      <c r="AN83" s="839" t="n"/>
      <c r="AO83" s="839" t="n"/>
      <c r="AP83" s="839" t="n"/>
      <c r="AQ83" s="839" t="n"/>
      <c r="AR83" s="839" t="n"/>
      <c r="AS83" s="839" t="n"/>
      <c r="AT83" s="839" t="n"/>
      <c r="AU83" s="839" t="n"/>
      <c r="AV83" s="839" t="n"/>
      <c r="AW83" s="839" t="n"/>
      <c r="AX83" s="839" t="n"/>
      <c r="AY83" s="839" t="n"/>
      <c r="AZ83" s="839" t="n"/>
      <c r="BA83" s="839" t="n"/>
      <c r="BB83" s="839" t="n"/>
      <c r="BC83" s="839" t="n"/>
    </row>
    <row r="84" ht="13.5" customHeight="1" s="1178">
      <c r="A84" s="839" t="n"/>
      <c r="B84" s="839" t="n"/>
      <c r="C84" s="839" t="n"/>
      <c r="D84" s="839" t="n"/>
      <c r="E84" s="839" t="n"/>
      <c r="F84" s="839" t="n"/>
      <c r="G84" s="839" t="n"/>
      <c r="H84" s="839" t="n"/>
      <c r="I84" s="839" t="n"/>
      <c r="J84" s="839" t="n"/>
      <c r="K84" s="839" t="n"/>
      <c r="L84" s="839" t="n"/>
      <c r="M84" s="839" t="n"/>
      <c r="N84" s="839" t="n"/>
      <c r="O84" s="839" t="n"/>
      <c r="P84" s="839" t="n"/>
      <c r="Q84" s="839" t="n"/>
      <c r="R84" s="839" t="n"/>
      <c r="S84" s="839" t="n"/>
      <c r="T84" s="839" t="n"/>
      <c r="U84" s="839" t="n"/>
      <c r="V84" s="839" t="n"/>
      <c r="W84" s="839" t="n"/>
      <c r="X84" s="839" t="n"/>
      <c r="Y84" s="839" t="n"/>
      <c r="Z84" s="839" t="n"/>
      <c r="AA84" s="839" t="n"/>
      <c r="AB84" s="839" t="n"/>
      <c r="AC84" s="839" t="n"/>
      <c r="AD84" s="839" t="n"/>
      <c r="AE84" s="839" t="n"/>
      <c r="AF84" s="839" t="n"/>
      <c r="AG84" s="839" t="n"/>
      <c r="AH84" s="839" t="n"/>
      <c r="AI84" s="839" t="n"/>
      <c r="AJ84" s="839" t="n"/>
      <c r="AK84" s="839" t="n"/>
      <c r="AL84" s="839" t="n"/>
      <c r="AM84" s="839" t="n"/>
      <c r="AN84" s="839" t="n"/>
      <c r="AO84" s="839" t="n"/>
      <c r="AP84" s="839" t="n"/>
      <c r="AQ84" s="839" t="n"/>
      <c r="AR84" s="839" t="n"/>
      <c r="AS84" s="839" t="n"/>
      <c r="AT84" s="839" t="n"/>
      <c r="AU84" s="839" t="n"/>
      <c r="AV84" s="839" t="n"/>
      <c r="AW84" s="839" t="n"/>
      <c r="AX84" s="839" t="n"/>
      <c r="AY84" s="839" t="n"/>
      <c r="AZ84" s="839" t="n"/>
      <c r="BA84" s="839" t="n"/>
      <c r="BB84" s="839" t="n"/>
      <c r="BC84" s="839" t="n"/>
    </row>
    <row r="85" ht="13.5" customHeight="1" s="1178">
      <c r="A85" s="839" t="n"/>
      <c r="B85" s="839" t="n"/>
      <c r="C85" s="839" t="n"/>
      <c r="D85" s="839" t="n"/>
      <c r="E85" s="839" t="n"/>
      <c r="F85" s="839" t="n"/>
      <c r="G85" s="839" t="n"/>
      <c r="H85" s="839" t="n"/>
      <c r="I85" s="839" t="n"/>
      <c r="J85" s="839" t="n"/>
      <c r="K85" s="839" t="n"/>
      <c r="L85" s="839" t="n"/>
      <c r="M85" s="839" t="n"/>
      <c r="N85" s="839" t="n"/>
      <c r="O85" s="839" t="n"/>
      <c r="P85" s="839" t="n"/>
      <c r="Q85" s="839" t="n"/>
      <c r="R85" s="839" t="n"/>
      <c r="S85" s="839" t="n"/>
      <c r="T85" s="839" t="n"/>
      <c r="U85" s="839" t="n"/>
      <c r="V85" s="839" t="n"/>
      <c r="W85" s="839" t="n"/>
      <c r="X85" s="839" t="n"/>
      <c r="Y85" s="839" t="n"/>
      <c r="Z85" s="839" t="n"/>
      <c r="AA85" s="839" t="n"/>
      <c r="AB85" s="839" t="n"/>
      <c r="AC85" s="839" t="n"/>
      <c r="AD85" s="839" t="n"/>
      <c r="AE85" s="839" t="n"/>
      <c r="AF85" s="839" t="n"/>
      <c r="AG85" s="839" t="n"/>
      <c r="AH85" s="839" t="n"/>
      <c r="AI85" s="839" t="n"/>
      <c r="AJ85" s="839" t="n"/>
      <c r="AK85" s="839" t="n"/>
      <c r="AL85" s="839" t="n"/>
      <c r="AM85" s="839" t="n"/>
      <c r="AN85" s="839" t="n"/>
      <c r="AO85" s="839" t="n"/>
      <c r="AP85" s="839" t="n"/>
      <c r="AQ85" s="839" t="n"/>
      <c r="AR85" s="839" t="n"/>
      <c r="AS85" s="839" t="n"/>
      <c r="AT85" s="839" t="n"/>
      <c r="AU85" s="839" t="n"/>
      <c r="AV85" s="839" t="n"/>
      <c r="AW85" s="839" t="n"/>
      <c r="AX85" s="839" t="n"/>
      <c r="AY85" s="839" t="n"/>
      <c r="AZ85" s="839" t="n"/>
      <c r="BA85" s="839" t="n"/>
      <c r="BB85" s="839" t="n"/>
      <c r="BC85" s="839" t="n"/>
    </row>
    <row r="86" ht="13.5" customHeight="1" s="1178">
      <c r="A86" s="839" t="n"/>
      <c r="B86" s="839" t="n"/>
      <c r="C86" s="839" t="n"/>
      <c r="D86" s="839" t="n"/>
      <c r="E86" s="839" t="n"/>
      <c r="F86" s="839" t="n"/>
      <c r="G86" s="839" t="n"/>
      <c r="H86" s="839" t="n"/>
      <c r="I86" s="839" t="n"/>
      <c r="J86" s="839" t="n"/>
      <c r="K86" s="839" t="n"/>
      <c r="L86" s="839" t="n"/>
      <c r="M86" s="839" t="n"/>
      <c r="N86" s="839" t="n"/>
      <c r="O86" s="839" t="n"/>
      <c r="P86" s="839" t="n"/>
      <c r="Q86" s="839" t="n"/>
      <c r="R86" s="839" t="n"/>
      <c r="S86" s="839" t="n"/>
      <c r="T86" s="839" t="n"/>
      <c r="U86" s="839" t="n"/>
      <c r="V86" s="839" t="n"/>
      <c r="W86" s="839" t="n"/>
      <c r="X86" s="839" t="n"/>
      <c r="Y86" s="839" t="n"/>
      <c r="Z86" s="839" t="n"/>
      <c r="AA86" s="839" t="n"/>
      <c r="AB86" s="839" t="n"/>
      <c r="AC86" s="839" t="n"/>
      <c r="AD86" s="839" t="n"/>
      <c r="AE86" s="839" t="n"/>
      <c r="AF86" s="839" t="n"/>
      <c r="AG86" s="839" t="n"/>
      <c r="AH86" s="839" t="n"/>
      <c r="AI86" s="839" t="n"/>
      <c r="AJ86" s="839" t="n"/>
      <c r="AK86" s="839" t="n"/>
      <c r="AL86" s="839" t="n"/>
      <c r="AM86" s="839" t="n"/>
      <c r="AN86" s="839" t="n"/>
      <c r="AO86" s="839" t="n"/>
      <c r="AP86" s="839" t="n"/>
      <c r="AQ86" s="839" t="n"/>
      <c r="AR86" s="839" t="n"/>
      <c r="AS86" s="839" t="n"/>
      <c r="AT86" s="839" t="n"/>
      <c r="AU86" s="839" t="n"/>
      <c r="AV86" s="839" t="n"/>
      <c r="AW86" s="839" t="n"/>
      <c r="AX86" s="839" t="n"/>
      <c r="AY86" s="839" t="n"/>
      <c r="AZ86" s="839" t="n"/>
      <c r="BA86" s="839" t="n"/>
      <c r="BB86" s="839" t="n"/>
      <c r="BC86" s="839" t="n"/>
    </row>
    <row r="87" ht="13.5" customHeight="1" s="1178">
      <c r="A87" s="839" t="n"/>
      <c r="B87" s="839" t="n"/>
      <c r="C87" s="839" t="n"/>
      <c r="D87" s="839" t="n"/>
      <c r="E87" s="839" t="n"/>
      <c r="F87" s="839" t="n"/>
      <c r="G87" s="839" t="n"/>
      <c r="H87" s="839" t="n"/>
      <c r="I87" s="839" t="n"/>
      <c r="J87" s="839" t="n"/>
      <c r="K87" s="839" t="n"/>
      <c r="L87" s="839" t="n"/>
      <c r="M87" s="839" t="n"/>
      <c r="N87" s="839" t="n"/>
      <c r="O87" s="839" t="n"/>
      <c r="P87" s="839" t="n"/>
      <c r="Q87" s="839" t="n"/>
      <c r="R87" s="839" t="n"/>
      <c r="S87" s="839" t="n"/>
      <c r="T87" s="839" t="n"/>
      <c r="U87" s="839" t="n"/>
      <c r="V87" s="839" t="n"/>
      <c r="W87" s="839" t="n"/>
      <c r="X87" s="839" t="n"/>
      <c r="Y87" s="839" t="n"/>
      <c r="Z87" s="839" t="n"/>
      <c r="AA87" s="839" t="n"/>
      <c r="AB87" s="839" t="n"/>
      <c r="AC87" s="839" t="n"/>
      <c r="AD87" s="839" t="n"/>
      <c r="AE87" s="839" t="n"/>
      <c r="AF87" s="839" t="n"/>
      <c r="AG87" s="839" t="n"/>
      <c r="AH87" s="839" t="n"/>
      <c r="AI87" s="839" t="n"/>
      <c r="AJ87" s="839" t="n"/>
      <c r="AK87" s="839" t="n"/>
      <c r="AL87" s="839" t="n"/>
      <c r="AM87" s="839" t="n"/>
      <c r="AN87" s="839" t="n"/>
      <c r="AO87" s="839" t="n"/>
      <c r="AP87" s="839" t="n"/>
      <c r="AQ87" s="839" t="n"/>
      <c r="AR87" s="839" t="n"/>
      <c r="AS87" s="839" t="n"/>
      <c r="AT87" s="839" t="n"/>
      <c r="AU87" s="839" t="n"/>
      <c r="AV87" s="839" t="n"/>
      <c r="AW87" s="839" t="n"/>
      <c r="AX87" s="839" t="n"/>
      <c r="AY87" s="839" t="n"/>
      <c r="AZ87" s="839" t="n"/>
      <c r="BA87" s="839" t="n"/>
      <c r="BB87" s="839" t="n"/>
      <c r="BC87" s="839" t="n"/>
    </row>
    <row r="88" ht="13.5" customHeight="1" s="1178">
      <c r="A88" s="839" t="n"/>
      <c r="B88" s="839" t="n"/>
      <c r="C88" s="839" t="n"/>
      <c r="D88" s="839" t="n"/>
      <c r="E88" s="839" t="n"/>
      <c r="F88" s="839" t="n"/>
      <c r="G88" s="839" t="n"/>
      <c r="H88" s="839" t="n"/>
      <c r="I88" s="839" t="n"/>
      <c r="J88" s="839" t="n"/>
      <c r="K88" s="839" t="n"/>
      <c r="L88" s="839" t="n"/>
      <c r="M88" s="839" t="n"/>
      <c r="N88" s="839" t="n"/>
      <c r="O88" s="839" t="n"/>
      <c r="P88" s="839" t="n"/>
      <c r="Q88" s="839" t="n"/>
      <c r="R88" s="839" t="n"/>
      <c r="S88" s="839" t="n"/>
      <c r="T88" s="839" t="n"/>
      <c r="U88" s="839" t="n"/>
      <c r="V88" s="839" t="n"/>
      <c r="W88" s="839" t="n"/>
      <c r="X88" s="839" t="n"/>
      <c r="Y88" s="839" t="n"/>
      <c r="Z88" s="839" t="n"/>
      <c r="AA88" s="839" t="n"/>
      <c r="AB88" s="839" t="n"/>
      <c r="AC88" s="839" t="n"/>
      <c r="AD88" s="839" t="n"/>
      <c r="AE88" s="839" t="n"/>
      <c r="AF88" s="839" t="n"/>
      <c r="AG88" s="839" t="n"/>
      <c r="AH88" s="839" t="n"/>
      <c r="AI88" s="839" t="n"/>
      <c r="AJ88" s="839" t="n"/>
      <c r="AK88" s="839" t="n"/>
      <c r="AL88" s="839" t="n"/>
      <c r="AM88" s="839" t="n"/>
      <c r="AN88" s="839" t="n"/>
      <c r="AO88" s="839" t="n"/>
      <c r="AP88" s="839" t="n"/>
      <c r="AQ88" s="839" t="n"/>
      <c r="AR88" s="839" t="n"/>
      <c r="AS88" s="839" t="n"/>
      <c r="AT88" s="839" t="n"/>
      <c r="AU88" s="839" t="n"/>
      <c r="AV88" s="839" t="n"/>
      <c r="AW88" s="839" t="n"/>
      <c r="AX88" s="839" t="n"/>
      <c r="AY88" s="839" t="n"/>
      <c r="AZ88" s="839" t="n"/>
      <c r="BA88" s="839" t="n"/>
      <c r="BB88" s="839" t="n"/>
      <c r="BC88" s="839" t="n"/>
    </row>
    <row r="89" ht="13.5" customHeight="1" s="1178">
      <c r="A89" s="839" t="n"/>
      <c r="B89" s="839" t="n"/>
      <c r="C89" s="839" t="n"/>
      <c r="D89" s="839" t="n"/>
      <c r="E89" s="839" t="n"/>
      <c r="F89" s="839" t="n"/>
      <c r="G89" s="839" t="n"/>
      <c r="H89" s="839" t="n"/>
      <c r="I89" s="839" t="n"/>
      <c r="J89" s="839" t="n"/>
      <c r="K89" s="839" t="n"/>
      <c r="L89" s="839" t="n"/>
      <c r="M89" s="839" t="n"/>
      <c r="N89" s="839" t="n"/>
      <c r="O89" s="839" t="n"/>
      <c r="P89" s="839" t="n"/>
      <c r="Q89" s="839" t="n"/>
      <c r="R89" s="839" t="n"/>
      <c r="S89" s="839" t="n"/>
      <c r="T89" s="839" t="n"/>
      <c r="U89" s="839" t="n"/>
      <c r="V89" s="839" t="n"/>
      <c r="W89" s="839" t="n"/>
      <c r="X89" s="839" t="n"/>
      <c r="Y89" s="839" t="n"/>
      <c r="Z89" s="839" t="n"/>
      <c r="AA89" s="839" t="n"/>
      <c r="AB89" s="839" t="n"/>
      <c r="AC89" s="839" t="n"/>
      <c r="AD89" s="839" t="n"/>
      <c r="AE89" s="839" t="n"/>
      <c r="AF89" s="839" t="n"/>
      <c r="AG89" s="839" t="n"/>
      <c r="AH89" s="839" t="n"/>
      <c r="AI89" s="839" t="n"/>
      <c r="AJ89" s="839" t="n"/>
      <c r="AK89" s="839" t="n"/>
      <c r="AL89" s="839" t="n"/>
      <c r="AM89" s="839" t="n"/>
      <c r="AN89" s="839" t="n"/>
      <c r="AO89" s="839" t="n"/>
      <c r="AP89" s="839" t="n"/>
      <c r="AQ89" s="839" t="n"/>
      <c r="AR89" s="839" t="n"/>
      <c r="AS89" s="839" t="n"/>
      <c r="AT89" s="839" t="n"/>
      <c r="AU89" s="839" t="n"/>
      <c r="AV89" s="839" t="n"/>
      <c r="AW89" s="839" t="n"/>
      <c r="AX89" s="839" t="n"/>
      <c r="AY89" s="839" t="n"/>
      <c r="AZ89" s="839" t="n"/>
      <c r="BA89" s="839" t="n"/>
      <c r="BB89" s="839" t="n"/>
      <c r="BC89" s="839" t="n"/>
    </row>
    <row r="90" ht="13.5" customHeight="1" s="1178">
      <c r="A90" s="839" t="n"/>
      <c r="B90" s="839" t="n"/>
      <c r="C90" s="839" t="n"/>
      <c r="D90" s="839" t="n"/>
      <c r="E90" s="839" t="n"/>
      <c r="F90" s="839" t="n"/>
      <c r="G90" s="839" t="n"/>
      <c r="H90" s="839" t="n"/>
      <c r="I90" s="839" t="n"/>
      <c r="J90" s="839" t="n"/>
      <c r="K90" s="839" t="n"/>
      <c r="L90" s="839" t="n"/>
      <c r="M90" s="839" t="n"/>
      <c r="N90" s="839" t="n"/>
      <c r="O90" s="839" t="n"/>
      <c r="P90" s="839" t="n"/>
      <c r="Q90" s="839" t="n"/>
      <c r="R90" s="839" t="n"/>
      <c r="S90" s="839" t="n"/>
      <c r="T90" s="839" t="n"/>
      <c r="U90" s="839" t="n"/>
      <c r="V90" s="839" t="n"/>
      <c r="W90" s="839" t="n"/>
      <c r="X90" s="839" t="n"/>
      <c r="Y90" s="839" t="n"/>
      <c r="Z90" s="839" t="n"/>
      <c r="AA90" s="839" t="n"/>
      <c r="AB90" s="839" t="n"/>
      <c r="AC90" s="839" t="n"/>
      <c r="AD90" s="839" t="n"/>
      <c r="AE90" s="839" t="n"/>
      <c r="AF90" s="839" t="n"/>
      <c r="AG90" s="839" t="n"/>
      <c r="AH90" s="839" t="n"/>
      <c r="AI90" s="839" t="n"/>
      <c r="AJ90" s="839" t="n"/>
      <c r="AK90" s="839" t="n"/>
      <c r="AL90" s="839" t="n"/>
      <c r="AM90" s="839" t="n"/>
      <c r="AN90" s="839" t="n"/>
      <c r="AO90" s="839" t="n"/>
      <c r="AP90" s="839" t="n"/>
      <c r="AQ90" s="839" t="n"/>
      <c r="AR90" s="839" t="n"/>
      <c r="AS90" s="839" t="n"/>
      <c r="AT90" s="839" t="n"/>
      <c r="AU90" s="839" t="n"/>
      <c r="AV90" s="839" t="n"/>
      <c r="AW90" s="839" t="n"/>
      <c r="AX90" s="839" t="n"/>
      <c r="AY90" s="839" t="n"/>
      <c r="AZ90" s="839" t="n"/>
      <c r="BA90" s="839" t="n"/>
      <c r="BB90" s="839" t="n"/>
      <c r="BC90" s="839" t="n"/>
    </row>
    <row r="91" ht="13.5" customHeight="1" s="1178">
      <c r="A91" s="839" t="n"/>
      <c r="B91" s="839" t="n"/>
      <c r="C91" s="839" t="n"/>
      <c r="D91" s="839" t="n"/>
      <c r="E91" s="839" t="n"/>
      <c r="F91" s="839" t="n"/>
      <c r="G91" s="839" t="n"/>
      <c r="H91" s="839" t="n"/>
      <c r="I91" s="839" t="n"/>
      <c r="J91" s="839" t="n"/>
      <c r="K91" s="839" t="n"/>
      <c r="L91" s="839" t="n"/>
      <c r="M91" s="839" t="n"/>
      <c r="N91" s="839" t="n"/>
      <c r="O91" s="839" t="n"/>
      <c r="P91" s="839" t="n"/>
      <c r="Q91" s="839" t="n"/>
      <c r="R91" s="839" t="n"/>
      <c r="S91" s="839" t="n"/>
      <c r="T91" s="839" t="n"/>
      <c r="U91" s="839" t="n"/>
      <c r="V91" s="839" t="n"/>
      <c r="W91" s="839" t="n"/>
      <c r="X91" s="839" t="n"/>
      <c r="Y91" s="839" t="n"/>
      <c r="Z91" s="839" t="n"/>
      <c r="AA91" s="839" t="n"/>
      <c r="AB91" s="839" t="n"/>
      <c r="AC91" s="839" t="n"/>
      <c r="AD91" s="839" t="n"/>
      <c r="AE91" s="839" t="n"/>
      <c r="AF91" s="839" t="n"/>
      <c r="AG91" s="839" t="n"/>
      <c r="AH91" s="839" t="n"/>
      <c r="AI91" s="839" t="n"/>
      <c r="AJ91" s="839" t="n"/>
      <c r="AK91" s="839" t="n"/>
      <c r="AL91" s="839" t="n"/>
      <c r="AM91" s="839" t="n"/>
      <c r="AN91" s="839" t="n"/>
      <c r="AO91" s="839" t="n"/>
      <c r="AP91" s="839" t="n"/>
      <c r="AQ91" s="839" t="n"/>
      <c r="AR91" s="839" t="n"/>
      <c r="AS91" s="839" t="n"/>
      <c r="AT91" s="839" t="n"/>
      <c r="AU91" s="839" t="n"/>
      <c r="AV91" s="839" t="n"/>
      <c r="AW91" s="839" t="n"/>
      <c r="AX91" s="839" t="n"/>
      <c r="AY91" s="839" t="n"/>
      <c r="AZ91" s="839" t="n"/>
      <c r="BA91" s="839" t="n"/>
      <c r="BB91" s="839" t="n"/>
      <c r="BC91" s="839" t="n"/>
    </row>
    <row r="92" ht="13.5" customHeight="1" s="1178">
      <c r="A92" s="839" t="n"/>
      <c r="B92" s="839" t="n"/>
      <c r="C92" s="839" t="n"/>
      <c r="D92" s="839" t="n"/>
      <c r="E92" s="839" t="n"/>
      <c r="F92" s="839" t="n"/>
      <c r="G92" s="839" t="n"/>
      <c r="H92" s="839" t="n"/>
      <c r="I92" s="839" t="n"/>
      <c r="J92" s="839" t="n"/>
      <c r="K92" s="839" t="n"/>
      <c r="L92" s="839" t="n"/>
      <c r="M92" s="839" t="n"/>
      <c r="N92" s="839" t="n"/>
      <c r="O92" s="839" t="n"/>
      <c r="P92" s="839" t="n"/>
      <c r="Q92" s="839" t="n"/>
      <c r="R92" s="839" t="n"/>
      <c r="S92" s="839" t="n"/>
      <c r="T92" s="839" t="n"/>
      <c r="U92" s="839" t="n"/>
      <c r="V92" s="839" t="n"/>
      <c r="W92" s="839" t="n"/>
      <c r="X92" s="839" t="n"/>
      <c r="Y92" s="839" t="n"/>
      <c r="Z92" s="839" t="n"/>
      <c r="AA92" s="839" t="n"/>
      <c r="AB92" s="839" t="n"/>
      <c r="AC92" s="839" t="n"/>
      <c r="AD92" s="839" t="n"/>
      <c r="AE92" s="839" t="n"/>
      <c r="AF92" s="839" t="n"/>
      <c r="AG92" s="839" t="n"/>
      <c r="AH92" s="839" t="n"/>
      <c r="AI92" s="839" t="n"/>
      <c r="AJ92" s="839" t="n"/>
      <c r="AK92" s="839" t="n"/>
      <c r="AL92" s="839" t="n"/>
      <c r="AM92" s="839" t="n"/>
      <c r="AN92" s="839" t="n"/>
      <c r="AO92" s="839" t="n"/>
      <c r="AP92" s="839" t="n"/>
      <c r="AQ92" s="839" t="n"/>
      <c r="AR92" s="839" t="n"/>
      <c r="AS92" s="839" t="n"/>
      <c r="AT92" s="839" t="n"/>
      <c r="AU92" s="839" t="n"/>
      <c r="AV92" s="839" t="n"/>
      <c r="AW92" s="839" t="n"/>
      <c r="AX92" s="839" t="n"/>
      <c r="AY92" s="839" t="n"/>
      <c r="AZ92" s="839" t="n"/>
      <c r="BA92" s="839" t="n"/>
      <c r="BB92" s="839" t="n"/>
      <c r="BC92" s="839" t="n"/>
    </row>
    <row r="93" ht="13.5" customHeight="1" s="1178">
      <c r="A93" s="839" t="n"/>
      <c r="B93" s="839" t="n"/>
      <c r="C93" s="839" t="n"/>
      <c r="D93" s="839" t="n"/>
      <c r="E93" s="839" t="n"/>
      <c r="F93" s="839" t="n"/>
      <c r="G93" s="839" t="n"/>
      <c r="H93" s="839" t="n"/>
      <c r="I93" s="839" t="n"/>
      <c r="J93" s="839" t="n"/>
      <c r="K93" s="839" t="n"/>
      <c r="L93" s="839" t="n"/>
      <c r="M93" s="839" t="n"/>
      <c r="N93" s="839" t="n"/>
      <c r="O93" s="839" t="n"/>
      <c r="P93" s="839" t="n"/>
      <c r="Q93" s="839" t="n"/>
      <c r="R93" s="839" t="n"/>
      <c r="S93" s="839" t="n"/>
      <c r="T93" s="839" t="n"/>
      <c r="U93" s="839" t="n"/>
      <c r="V93" s="839" t="n"/>
      <c r="W93" s="839" t="n"/>
      <c r="X93" s="839" t="n"/>
      <c r="Y93" s="839" t="n"/>
      <c r="Z93" s="839" t="n"/>
      <c r="AA93" s="839" t="n"/>
      <c r="AB93" s="839" t="n"/>
      <c r="AC93" s="839" t="n"/>
      <c r="AD93" s="839" t="n"/>
      <c r="AE93" s="839" t="n"/>
      <c r="AF93" s="839" t="n"/>
      <c r="AG93" s="839" t="n"/>
      <c r="AH93" s="839" t="n"/>
      <c r="AI93" s="839" t="n"/>
      <c r="AJ93" s="839" t="n"/>
      <c r="AK93" s="839" t="n"/>
      <c r="AL93" s="839" t="n"/>
      <c r="AM93" s="839" t="n"/>
      <c r="AN93" s="839" t="n"/>
      <c r="AO93" s="839" t="n"/>
      <c r="AP93" s="839" t="n"/>
      <c r="AQ93" s="839" t="n"/>
      <c r="AR93" s="839" t="n"/>
      <c r="AS93" s="839" t="n"/>
      <c r="AT93" s="839" t="n"/>
      <c r="AU93" s="839" t="n"/>
      <c r="AV93" s="839" t="n"/>
      <c r="AW93" s="839" t="n"/>
      <c r="AX93" s="839" t="n"/>
      <c r="AY93" s="839" t="n"/>
      <c r="AZ93" s="839" t="n"/>
      <c r="BA93" s="839" t="n"/>
      <c r="BB93" s="839" t="n"/>
      <c r="BC93" s="839" t="n"/>
    </row>
    <row r="94" ht="13.5" customHeight="1" s="1178">
      <c r="A94" s="839" t="n"/>
      <c r="B94" s="839" t="n"/>
      <c r="C94" s="839" t="n"/>
      <c r="D94" s="839" t="n"/>
      <c r="E94" s="839" t="n"/>
      <c r="F94" s="839" t="n"/>
      <c r="G94" s="839" t="n"/>
      <c r="H94" s="839" t="n"/>
      <c r="I94" s="839" t="n"/>
      <c r="J94" s="839" t="n"/>
      <c r="K94" s="839" t="n"/>
      <c r="L94" s="839" t="n"/>
      <c r="M94" s="839" t="n"/>
      <c r="N94" s="839" t="n"/>
      <c r="O94" s="839" t="n"/>
      <c r="P94" s="839" t="n"/>
      <c r="Q94" s="839" t="n"/>
      <c r="R94" s="839" t="n"/>
      <c r="S94" s="839" t="n"/>
      <c r="T94" s="839" t="n"/>
      <c r="U94" s="839" t="n"/>
      <c r="V94" s="839" t="n"/>
      <c r="W94" s="839" t="n"/>
      <c r="X94" s="839" t="n"/>
      <c r="Y94" s="839" t="n"/>
      <c r="Z94" s="839" t="n"/>
      <c r="AA94" s="839" t="n"/>
      <c r="AB94" s="839" t="n"/>
      <c r="AC94" s="839" t="n"/>
      <c r="AD94" s="839" t="n"/>
      <c r="AE94" s="839" t="n"/>
      <c r="AF94" s="839" t="n"/>
      <c r="AG94" s="839" t="n"/>
      <c r="AH94" s="839" t="n"/>
      <c r="AI94" s="839" t="n"/>
      <c r="AJ94" s="839" t="n"/>
      <c r="AK94" s="839" t="n"/>
      <c r="AL94" s="839" t="n"/>
      <c r="AM94" s="839" t="n"/>
      <c r="AN94" s="839" t="n"/>
      <c r="AO94" s="839" t="n"/>
      <c r="AP94" s="839" t="n"/>
      <c r="AQ94" s="839" t="n"/>
      <c r="AR94" s="839" t="n"/>
      <c r="AS94" s="839" t="n"/>
      <c r="AT94" s="839" t="n"/>
      <c r="AU94" s="839" t="n"/>
      <c r="AV94" s="839" t="n"/>
      <c r="AW94" s="839" t="n"/>
      <c r="AX94" s="839" t="n"/>
      <c r="AY94" s="839" t="n"/>
      <c r="AZ94" s="839" t="n"/>
      <c r="BA94" s="839" t="n"/>
      <c r="BB94" s="839" t="n"/>
      <c r="BC94" s="839" t="n"/>
    </row>
    <row r="95" ht="13.5" customHeight="1" s="1178">
      <c r="A95" s="839" t="n"/>
      <c r="B95" s="839" t="n"/>
      <c r="C95" s="839" t="n"/>
      <c r="D95" s="839" t="n"/>
      <c r="E95" s="839" t="n"/>
      <c r="F95" s="839" t="n"/>
      <c r="G95" s="839" t="n"/>
      <c r="H95" s="839" t="n"/>
      <c r="I95" s="839" t="n"/>
      <c r="J95" s="839" t="n"/>
      <c r="K95" s="839" t="n"/>
      <c r="L95" s="839" t="n"/>
      <c r="M95" s="839" t="n"/>
      <c r="N95" s="839" t="n"/>
      <c r="O95" s="839" t="n"/>
      <c r="P95" s="839" t="n"/>
      <c r="Q95" s="839" t="n"/>
      <c r="R95" s="839" t="n"/>
      <c r="S95" s="839" t="n"/>
      <c r="T95" s="839" t="n"/>
      <c r="U95" s="839" t="n"/>
      <c r="V95" s="839" t="n"/>
      <c r="W95" s="839" t="n"/>
      <c r="X95" s="839" t="n"/>
      <c r="Y95" s="839" t="n"/>
      <c r="Z95" s="839" t="n"/>
      <c r="AA95" s="839" t="n"/>
      <c r="AB95" s="839" t="n"/>
      <c r="AC95" s="839" t="n"/>
      <c r="AD95" s="839" t="n"/>
      <c r="AE95" s="839" t="n"/>
      <c r="AF95" s="839" t="n"/>
      <c r="AG95" s="839" t="n"/>
      <c r="AH95" s="839" t="n"/>
      <c r="AI95" s="839" t="n"/>
      <c r="AJ95" s="839" t="n"/>
      <c r="AK95" s="839" t="n"/>
      <c r="AL95" s="839" t="n"/>
      <c r="AM95" s="839" t="n"/>
      <c r="AN95" s="839" t="n"/>
      <c r="AO95" s="839" t="n"/>
      <c r="AP95" s="839" t="n"/>
      <c r="AQ95" s="839" t="n"/>
      <c r="AR95" s="839" t="n"/>
      <c r="AS95" s="839" t="n"/>
      <c r="AT95" s="839" t="n"/>
      <c r="AU95" s="839" t="n"/>
      <c r="AV95" s="839" t="n"/>
      <c r="AW95" s="839" t="n"/>
      <c r="AX95" s="839" t="n"/>
      <c r="AY95" s="839" t="n"/>
      <c r="AZ95" s="839" t="n"/>
      <c r="BA95" s="839" t="n"/>
      <c r="BB95" s="839" t="n"/>
      <c r="BC95" s="839" t="n"/>
    </row>
    <row r="96" ht="13.5" customHeight="1" s="1178">
      <c r="A96" s="839" t="n"/>
      <c r="B96" s="839" t="n"/>
      <c r="C96" s="839" t="n"/>
      <c r="D96" s="839" t="n"/>
      <c r="E96" s="839" t="n"/>
      <c r="F96" s="839" t="n"/>
      <c r="G96" s="839" t="n"/>
      <c r="H96" s="839" t="n"/>
      <c r="I96" s="839" t="n"/>
      <c r="J96" s="839" t="n"/>
      <c r="K96" s="839" t="n"/>
      <c r="L96" s="839" t="n"/>
      <c r="M96" s="839" t="n"/>
      <c r="N96" s="839" t="n"/>
      <c r="O96" s="839" t="n"/>
      <c r="P96" s="839" t="n"/>
      <c r="Q96" s="839" t="n"/>
      <c r="R96" s="839" t="n"/>
      <c r="S96" s="839" t="n"/>
      <c r="T96" s="839" t="n"/>
      <c r="U96" s="839" t="n"/>
      <c r="V96" s="839" t="n"/>
      <c r="W96" s="839" t="n"/>
      <c r="X96" s="839" t="n"/>
      <c r="Y96" s="839" t="n"/>
      <c r="Z96" s="839" t="n"/>
      <c r="AA96" s="839" t="n"/>
      <c r="AB96" s="839" t="n"/>
      <c r="AC96" s="839" t="n"/>
      <c r="AD96" s="839" t="n"/>
      <c r="AE96" s="839" t="n"/>
      <c r="AF96" s="839" t="n"/>
      <c r="AG96" s="839" t="n"/>
      <c r="AH96" s="839" t="n"/>
      <c r="AI96" s="839" t="n"/>
      <c r="AJ96" s="839" t="n"/>
      <c r="AK96" s="839" t="n"/>
      <c r="AL96" s="839" t="n"/>
      <c r="AM96" s="839" t="n"/>
      <c r="AN96" s="839" t="n"/>
      <c r="AO96" s="839" t="n"/>
      <c r="AP96" s="839" t="n"/>
      <c r="AQ96" s="839" t="n"/>
      <c r="AR96" s="839" t="n"/>
      <c r="AS96" s="839" t="n"/>
      <c r="AT96" s="839" t="n"/>
      <c r="AU96" s="839" t="n"/>
      <c r="AV96" s="839" t="n"/>
      <c r="AW96" s="839" t="n"/>
      <c r="AX96" s="839" t="n"/>
      <c r="AY96" s="839" t="n"/>
      <c r="AZ96" s="839" t="n"/>
      <c r="BA96" s="839" t="n"/>
      <c r="BB96" s="839" t="n"/>
      <c r="BC96" s="839" t="n"/>
    </row>
    <row r="97" ht="13.5" customHeight="1" s="1178">
      <c r="A97" s="839" t="n"/>
      <c r="B97" s="839" t="n"/>
      <c r="C97" s="839" t="n"/>
      <c r="D97" s="839" t="n"/>
      <c r="E97" s="839" t="n"/>
      <c r="F97" s="839" t="n"/>
      <c r="G97" s="839" t="n"/>
      <c r="H97" s="839" t="n"/>
      <c r="I97" s="839" t="n"/>
      <c r="J97" s="839" t="n"/>
      <c r="K97" s="839" t="n"/>
      <c r="L97" s="839" t="n"/>
      <c r="M97" s="839" t="n"/>
      <c r="N97" s="839" t="n"/>
      <c r="O97" s="839" t="n"/>
      <c r="P97" s="839" t="n"/>
      <c r="Q97" s="839" t="n"/>
      <c r="R97" s="839" t="n"/>
      <c r="S97" s="839" t="n"/>
      <c r="T97" s="839" t="n"/>
      <c r="U97" s="839" t="n"/>
      <c r="V97" s="839" t="n"/>
      <c r="W97" s="839" t="n"/>
      <c r="X97" s="839" t="n"/>
      <c r="Y97" s="839" t="n"/>
      <c r="Z97" s="839" t="n"/>
      <c r="AA97" s="839" t="n"/>
      <c r="AB97" s="839" t="n"/>
      <c r="AC97" s="839" t="n"/>
      <c r="AD97" s="839" t="n"/>
      <c r="AE97" s="839" t="n"/>
      <c r="AF97" s="839" t="n"/>
      <c r="AG97" s="839" t="n"/>
      <c r="AH97" s="839" t="n"/>
      <c r="AI97" s="839" t="n"/>
      <c r="AJ97" s="839" t="n"/>
      <c r="AK97" s="839" t="n"/>
      <c r="AL97" s="839" t="n"/>
      <c r="AM97" s="839" t="n"/>
      <c r="AN97" s="839" t="n"/>
      <c r="AO97" s="839" t="n"/>
      <c r="AP97" s="839" t="n"/>
      <c r="AQ97" s="839" t="n"/>
      <c r="AR97" s="839" t="n"/>
      <c r="AS97" s="839" t="n"/>
      <c r="AT97" s="839" t="n"/>
      <c r="AU97" s="839" t="n"/>
      <c r="AV97" s="839" t="n"/>
      <c r="AW97" s="839" t="n"/>
      <c r="AX97" s="839" t="n"/>
      <c r="AY97" s="839" t="n"/>
      <c r="AZ97" s="839" t="n"/>
      <c r="BA97" s="839" t="n"/>
      <c r="BB97" s="839" t="n"/>
      <c r="BC97" s="839" t="n"/>
    </row>
    <row r="98" ht="13.5" customHeight="1" s="1178">
      <c r="A98" s="839" t="n"/>
      <c r="B98" s="839" t="n"/>
      <c r="C98" s="839" t="n"/>
      <c r="D98" s="839" t="n"/>
      <c r="E98" s="839" t="n"/>
      <c r="F98" s="839" t="n"/>
      <c r="G98" s="839" t="n"/>
      <c r="H98" s="839" t="n"/>
      <c r="I98" s="839" t="n"/>
      <c r="J98" s="839" t="n"/>
      <c r="K98" s="839" t="n"/>
      <c r="L98" s="839" t="n"/>
      <c r="M98" s="839" t="n"/>
      <c r="N98" s="839" t="n"/>
      <c r="O98" s="839" t="n"/>
      <c r="P98" s="839" t="n"/>
      <c r="Q98" s="839" t="n"/>
      <c r="R98" s="839" t="n"/>
      <c r="S98" s="839" t="n"/>
      <c r="T98" s="839" t="n"/>
      <c r="U98" s="839" t="n"/>
      <c r="V98" s="839" t="n"/>
      <c r="W98" s="839" t="n"/>
      <c r="X98" s="839" t="n"/>
      <c r="Y98" s="839" t="n"/>
      <c r="Z98" s="839" t="n"/>
      <c r="AA98" s="839" t="n"/>
      <c r="AB98" s="839" t="n"/>
      <c r="AC98" s="839" t="n"/>
      <c r="AD98" s="839" t="n"/>
      <c r="AE98" s="839" t="n"/>
      <c r="AF98" s="839" t="n"/>
      <c r="AG98" s="839" t="n"/>
      <c r="AH98" s="839" t="n"/>
      <c r="AI98" s="839" t="n"/>
      <c r="AJ98" s="839" t="n"/>
      <c r="AK98" s="839" t="n"/>
      <c r="AL98" s="839" t="n"/>
      <c r="AM98" s="839" t="n"/>
      <c r="AN98" s="839" t="n"/>
      <c r="AO98" s="839" t="n"/>
      <c r="AP98" s="839" t="n"/>
      <c r="AQ98" s="839" t="n"/>
      <c r="AR98" s="839" t="n"/>
      <c r="AS98" s="839" t="n"/>
      <c r="AT98" s="839" t="n"/>
      <c r="AU98" s="839" t="n"/>
      <c r="AV98" s="839" t="n"/>
      <c r="AW98" s="839" t="n"/>
      <c r="AX98" s="839" t="n"/>
      <c r="AY98" s="839" t="n"/>
      <c r="AZ98" s="839" t="n"/>
      <c r="BA98" s="839" t="n"/>
      <c r="BB98" s="839" t="n"/>
      <c r="BC98" s="839" t="n"/>
    </row>
    <row r="99" ht="13.5" customHeight="1" s="1178">
      <c r="A99" s="839" t="n"/>
      <c r="B99" s="839" t="n"/>
      <c r="C99" s="839" t="n"/>
      <c r="D99" s="839" t="n"/>
      <c r="E99" s="839" t="n"/>
      <c r="F99" s="839" t="n"/>
      <c r="G99" s="839" t="n"/>
      <c r="H99" s="839" t="n"/>
      <c r="I99" s="839" t="n"/>
      <c r="J99" s="839" t="n"/>
      <c r="K99" s="839" t="n"/>
      <c r="L99" s="839" t="n"/>
      <c r="M99" s="839" t="n"/>
      <c r="N99" s="839" t="n"/>
      <c r="O99" s="839" t="n"/>
      <c r="P99" s="839" t="n"/>
      <c r="Q99" s="839" t="n"/>
      <c r="R99" s="839" t="n"/>
      <c r="S99" s="839" t="n"/>
      <c r="T99" s="839" t="n"/>
      <c r="U99" s="839" t="n"/>
      <c r="V99" s="839" t="n"/>
      <c r="W99" s="839" t="n"/>
      <c r="X99" s="839" t="n"/>
      <c r="Y99" s="839" t="n"/>
      <c r="Z99" s="839" t="n"/>
      <c r="AA99" s="839" t="n"/>
      <c r="AB99" s="839" t="n"/>
      <c r="AC99" s="839" t="n"/>
      <c r="AD99" s="839" t="n"/>
      <c r="AE99" s="839" t="n"/>
      <c r="AF99" s="839" t="n"/>
      <c r="AG99" s="839" t="n"/>
      <c r="AH99" s="839" t="n"/>
      <c r="AI99" s="839" t="n"/>
      <c r="AJ99" s="839" t="n"/>
      <c r="AK99" s="839" t="n"/>
      <c r="AL99" s="839" t="n"/>
      <c r="AM99" s="839" t="n"/>
      <c r="AN99" s="839" t="n"/>
      <c r="AO99" s="839" t="n"/>
      <c r="AP99" s="839" t="n"/>
      <c r="AQ99" s="839" t="n"/>
      <c r="AR99" s="839" t="n"/>
      <c r="AS99" s="839" t="n"/>
      <c r="AT99" s="839" t="n"/>
      <c r="AU99" s="839" t="n"/>
      <c r="AV99" s="839" t="n"/>
      <c r="AW99" s="839" t="n"/>
      <c r="AX99" s="839" t="n"/>
      <c r="AY99" s="839" t="n"/>
      <c r="AZ99" s="839" t="n"/>
      <c r="BA99" s="839" t="n"/>
      <c r="BB99" s="839" t="n"/>
      <c r="BC99" s="839" t="n"/>
    </row>
    <row r="100" ht="13.5" customHeight="1" s="1178">
      <c r="A100" s="839" t="n"/>
      <c r="B100" s="839" t="n"/>
      <c r="C100" s="839" t="n"/>
      <c r="D100" s="839" t="n"/>
      <c r="E100" s="839" t="n"/>
      <c r="F100" s="839" t="n"/>
      <c r="G100" s="839" t="n"/>
      <c r="H100" s="839" t="n"/>
      <c r="I100" s="839" t="n"/>
      <c r="J100" s="839" t="n"/>
      <c r="K100" s="839" t="n"/>
      <c r="L100" s="839" t="n"/>
      <c r="M100" s="839" t="n"/>
      <c r="N100" s="839" t="n"/>
      <c r="O100" s="839" t="n"/>
      <c r="P100" s="839" t="n"/>
      <c r="Q100" s="839" t="n"/>
      <c r="R100" s="839" t="n"/>
      <c r="S100" s="839" t="n"/>
      <c r="T100" s="839" t="n"/>
      <c r="U100" s="839" t="n"/>
      <c r="V100" s="839" t="n"/>
      <c r="W100" s="839" t="n"/>
      <c r="X100" s="839" t="n"/>
      <c r="Y100" s="839" t="n"/>
      <c r="Z100" s="839" t="n"/>
      <c r="AA100" s="839" t="n"/>
      <c r="AB100" s="839" t="n"/>
      <c r="AC100" s="839" t="n"/>
      <c r="AD100" s="839" t="n"/>
      <c r="AE100" s="839" t="n"/>
      <c r="AF100" s="839" t="n"/>
      <c r="AG100" s="839" t="n"/>
      <c r="AH100" s="839" t="n"/>
      <c r="AI100" s="839" t="n"/>
      <c r="AJ100" s="839" t="n"/>
      <c r="AK100" s="839" t="n"/>
      <c r="AL100" s="839" t="n"/>
      <c r="AM100" s="839" t="n"/>
      <c r="AN100" s="839" t="n"/>
      <c r="AO100" s="839" t="n"/>
      <c r="AP100" s="839" t="n"/>
      <c r="AQ100" s="839" t="n"/>
      <c r="AR100" s="839" t="n"/>
      <c r="AS100" s="839" t="n"/>
      <c r="AT100" s="839" t="n"/>
      <c r="AU100" s="839" t="n"/>
      <c r="AV100" s="839" t="n"/>
      <c r="AW100" s="839" t="n"/>
      <c r="AX100" s="839" t="n"/>
      <c r="AY100" s="839" t="n"/>
      <c r="AZ100" s="839" t="n"/>
      <c r="BA100" s="839" t="n"/>
      <c r="BB100" s="839" t="n"/>
      <c r="BC100" s="839" t="n"/>
    </row>
    <row r="101" ht="13.5" customHeight="1" s="1178">
      <c r="A101" s="839" t="n"/>
      <c r="B101" s="839" t="n"/>
      <c r="C101" s="839" t="n"/>
      <c r="D101" s="839" t="n"/>
      <c r="E101" s="839" t="n"/>
      <c r="F101" s="839" t="n"/>
      <c r="G101" s="839" t="n"/>
      <c r="H101" s="839" t="n"/>
      <c r="I101" s="839" t="n"/>
      <c r="J101" s="839" t="n"/>
      <c r="K101" s="839" t="n"/>
      <c r="L101" s="839" t="n"/>
      <c r="M101" s="839" t="n"/>
      <c r="N101" s="839" t="n"/>
      <c r="O101" s="839" t="n"/>
      <c r="P101" s="839" t="n"/>
      <c r="Q101" s="839" t="n"/>
      <c r="R101" s="839" t="n"/>
      <c r="S101" s="839" t="n"/>
      <c r="T101" s="839" t="n"/>
      <c r="U101" s="839" t="n"/>
      <c r="V101" s="839" t="n"/>
      <c r="W101" s="839" t="n"/>
      <c r="X101" s="839" t="n"/>
      <c r="Y101" s="839" t="n"/>
      <c r="Z101" s="839" t="n"/>
      <c r="AA101" s="839" t="n"/>
      <c r="AB101" s="839" t="n"/>
      <c r="AC101" s="839" t="n"/>
      <c r="AD101" s="839" t="n"/>
      <c r="AE101" s="839" t="n"/>
      <c r="AF101" s="839" t="n"/>
      <c r="AG101" s="839" t="n"/>
      <c r="AH101" s="839" t="n"/>
      <c r="AI101" s="839" t="n"/>
      <c r="AJ101" s="839" t="n"/>
      <c r="AK101" s="839" t="n"/>
      <c r="AL101" s="839" t="n"/>
      <c r="AM101" s="839" t="n"/>
      <c r="AN101" s="839" t="n"/>
      <c r="AO101" s="839" t="n"/>
      <c r="AP101" s="839" t="n"/>
      <c r="AQ101" s="839" t="n"/>
      <c r="AR101" s="839" t="n"/>
      <c r="AS101" s="839" t="n"/>
      <c r="AT101" s="839" t="n"/>
      <c r="AU101" s="839" t="n"/>
      <c r="AV101" s="839" t="n"/>
      <c r="AW101" s="839" t="n"/>
      <c r="AX101" s="839" t="n"/>
      <c r="AY101" s="839" t="n"/>
      <c r="AZ101" s="839" t="n"/>
      <c r="BA101" s="839" t="n"/>
      <c r="BB101" s="839" t="n"/>
      <c r="BC101" s="839" t="n"/>
    </row>
    <row r="102" ht="13.5" customHeight="1" s="1178">
      <c r="A102" s="839" t="n"/>
      <c r="B102" s="839" t="n"/>
      <c r="C102" s="839" t="n"/>
      <c r="D102" s="839" t="n"/>
      <c r="E102" s="839" t="n"/>
      <c r="F102" s="839" t="n"/>
      <c r="G102" s="839" t="n"/>
      <c r="H102" s="839" t="n"/>
      <c r="I102" s="839" t="n"/>
      <c r="J102" s="839" t="n"/>
      <c r="K102" s="839" t="n"/>
      <c r="L102" s="839" t="n"/>
      <c r="M102" s="839" t="n"/>
      <c r="N102" s="839" t="n"/>
      <c r="O102" s="839" t="n"/>
      <c r="P102" s="839" t="n"/>
      <c r="Q102" s="839" t="n"/>
      <c r="R102" s="839" t="n"/>
      <c r="S102" s="839" t="n"/>
      <c r="T102" s="839" t="n"/>
      <c r="U102" s="839" t="n"/>
      <c r="V102" s="839" t="n"/>
      <c r="W102" s="839" t="n"/>
      <c r="X102" s="839" t="n"/>
      <c r="Y102" s="839" t="n"/>
      <c r="Z102" s="839" t="n"/>
      <c r="AA102" s="839" t="n"/>
      <c r="AB102" s="839" t="n"/>
      <c r="AC102" s="839" t="n"/>
      <c r="AD102" s="839" t="n"/>
      <c r="AE102" s="839" t="n"/>
      <c r="AF102" s="839" t="n"/>
      <c r="AG102" s="839" t="n"/>
      <c r="AH102" s="839" t="n"/>
      <c r="AI102" s="839" t="n"/>
      <c r="AJ102" s="839" t="n"/>
      <c r="AK102" s="839" t="n"/>
      <c r="AL102" s="839" t="n"/>
      <c r="AM102" s="839" t="n"/>
      <c r="AN102" s="839" t="n"/>
      <c r="AO102" s="839" t="n"/>
      <c r="AP102" s="839" t="n"/>
      <c r="AQ102" s="839" t="n"/>
      <c r="AR102" s="839" t="n"/>
      <c r="AS102" s="839" t="n"/>
      <c r="AT102" s="839" t="n"/>
      <c r="AU102" s="839" t="n"/>
      <c r="AV102" s="839" t="n"/>
      <c r="AW102" s="839" t="n"/>
      <c r="AX102" s="839" t="n"/>
      <c r="AY102" s="839" t="n"/>
      <c r="AZ102" s="839" t="n"/>
      <c r="BA102" s="839" t="n"/>
      <c r="BB102" s="839" t="n"/>
      <c r="BC102" s="839" t="n"/>
    </row>
    <row r="103" ht="13.5" customHeight="1" s="1178">
      <c r="A103" s="839" t="n"/>
      <c r="B103" s="839" t="n"/>
      <c r="C103" s="839" t="n"/>
      <c r="D103" s="839" t="n"/>
      <c r="E103" s="839" t="n"/>
      <c r="F103" s="839" t="n"/>
      <c r="G103" s="839" t="n"/>
      <c r="H103" s="839" t="n"/>
      <c r="I103" s="839" t="n"/>
      <c r="J103" s="839" t="n"/>
      <c r="K103" s="839" t="n"/>
      <c r="L103" s="839" t="n"/>
      <c r="M103" s="839" t="n"/>
      <c r="N103" s="839" t="n"/>
      <c r="O103" s="839" t="n"/>
      <c r="P103" s="839" t="n"/>
      <c r="Q103" s="839" t="n"/>
      <c r="R103" s="839" t="n"/>
      <c r="S103" s="839" t="n"/>
      <c r="T103" s="839" t="n"/>
      <c r="U103" s="839" t="n"/>
      <c r="V103" s="839" t="n"/>
      <c r="W103" s="839" t="n"/>
      <c r="X103" s="839" t="n"/>
      <c r="Y103" s="839" t="n"/>
      <c r="Z103" s="839" t="n"/>
      <c r="AA103" s="839" t="n"/>
      <c r="AB103" s="839" t="n"/>
      <c r="AC103" s="839" t="n"/>
      <c r="AD103" s="839" t="n"/>
      <c r="AE103" s="839" t="n"/>
      <c r="AF103" s="839" t="n"/>
      <c r="AG103" s="839" t="n"/>
      <c r="AH103" s="839" t="n"/>
      <c r="AI103" s="839" t="n"/>
      <c r="AJ103" s="839" t="n"/>
      <c r="AK103" s="839" t="n"/>
      <c r="AL103" s="839" t="n"/>
      <c r="AM103" s="839" t="n"/>
      <c r="AN103" s="839" t="n"/>
      <c r="AO103" s="839" t="n"/>
      <c r="AP103" s="839" t="n"/>
      <c r="AQ103" s="839" t="n"/>
      <c r="AR103" s="839" t="n"/>
      <c r="AS103" s="839" t="n"/>
      <c r="AT103" s="839" t="n"/>
      <c r="AU103" s="839" t="n"/>
      <c r="AV103" s="839" t="n"/>
      <c r="AW103" s="839" t="n"/>
      <c r="AX103" s="839" t="n"/>
      <c r="AY103" s="839" t="n"/>
      <c r="AZ103" s="839" t="n"/>
      <c r="BA103" s="839" t="n"/>
      <c r="BB103" s="839" t="n"/>
      <c r="BC103" s="839" t="n"/>
    </row>
    <row r="104" ht="13.5" customHeight="1" s="1178">
      <c r="A104" s="839" t="n"/>
      <c r="B104" s="839" t="n"/>
      <c r="C104" s="839" t="n"/>
      <c r="D104" s="839" t="n"/>
      <c r="E104" s="839" t="n"/>
      <c r="F104" s="839" t="n"/>
      <c r="G104" s="839" t="n"/>
      <c r="H104" s="839" t="n"/>
      <c r="I104" s="839" t="n"/>
      <c r="J104" s="839" t="n"/>
      <c r="K104" s="839" t="n"/>
      <c r="L104" s="839" t="n"/>
      <c r="M104" s="839" t="n"/>
      <c r="N104" s="839" t="n"/>
      <c r="O104" s="839" t="n"/>
      <c r="P104" s="839" t="n"/>
      <c r="Q104" s="839" t="n"/>
      <c r="R104" s="839" t="n"/>
      <c r="S104" s="839" t="n"/>
      <c r="T104" s="839" t="n"/>
      <c r="U104" s="839" t="n"/>
      <c r="V104" s="839" t="n"/>
      <c r="W104" s="839" t="n"/>
      <c r="X104" s="839" t="n"/>
      <c r="Y104" s="839" t="n"/>
      <c r="Z104" s="839" t="n"/>
      <c r="AA104" s="839" t="n"/>
      <c r="AB104" s="839" t="n"/>
      <c r="AC104" s="839" t="n"/>
      <c r="AD104" s="839" t="n"/>
      <c r="AE104" s="839" t="n"/>
      <c r="AF104" s="839" t="n"/>
      <c r="AG104" s="839" t="n"/>
      <c r="AH104" s="839" t="n"/>
      <c r="AI104" s="839" t="n"/>
      <c r="AJ104" s="839" t="n"/>
      <c r="AK104" s="839" t="n"/>
      <c r="AL104" s="839" t="n"/>
      <c r="AM104" s="839" t="n"/>
      <c r="AN104" s="839" t="n"/>
      <c r="AO104" s="839" t="n"/>
      <c r="AP104" s="839" t="n"/>
      <c r="AQ104" s="839" t="n"/>
      <c r="AR104" s="839" t="n"/>
      <c r="AS104" s="839" t="n"/>
      <c r="AT104" s="839" t="n"/>
      <c r="AU104" s="839" t="n"/>
      <c r="AV104" s="839" t="n"/>
      <c r="AW104" s="839" t="n"/>
      <c r="AX104" s="839" t="n"/>
      <c r="AY104" s="839" t="n"/>
      <c r="AZ104" s="839" t="n"/>
      <c r="BA104" s="839" t="n"/>
      <c r="BB104" s="839" t="n"/>
      <c r="BC104" s="839" t="n"/>
    </row>
    <row r="105" ht="13.5" customHeight="1" s="1178">
      <c r="A105" s="839" t="n"/>
      <c r="B105" s="839" t="n"/>
      <c r="C105" s="839" t="n"/>
      <c r="D105" s="839" t="n"/>
      <c r="E105" s="839" t="n"/>
      <c r="F105" s="839" t="n"/>
      <c r="G105" s="839" t="n"/>
      <c r="H105" s="839" t="n"/>
      <c r="I105" s="839" t="n"/>
      <c r="J105" s="839" t="n"/>
      <c r="K105" s="839" t="n"/>
      <c r="L105" s="839" t="n"/>
      <c r="M105" s="839" t="n"/>
      <c r="N105" s="839" t="n"/>
      <c r="O105" s="839" t="n"/>
      <c r="P105" s="839" t="n"/>
      <c r="Q105" s="839" t="n"/>
      <c r="R105" s="839" t="n"/>
      <c r="S105" s="839" t="n"/>
      <c r="T105" s="839" t="n"/>
      <c r="U105" s="839" t="n"/>
      <c r="V105" s="839" t="n"/>
      <c r="W105" s="839" t="n"/>
      <c r="X105" s="839" t="n"/>
      <c r="Y105" s="839" t="n"/>
      <c r="Z105" s="839" t="n"/>
      <c r="AA105" s="839" t="n"/>
      <c r="AB105" s="839" t="n"/>
      <c r="AC105" s="839" t="n"/>
      <c r="AD105" s="839" t="n"/>
      <c r="AE105" s="839" t="n"/>
      <c r="AF105" s="839" t="n"/>
      <c r="AG105" s="839" t="n"/>
      <c r="AH105" s="839" t="n"/>
      <c r="AI105" s="839" t="n"/>
      <c r="AJ105" s="839" t="n"/>
      <c r="AK105" s="839" t="n"/>
      <c r="AL105" s="839" t="n"/>
      <c r="AM105" s="839" t="n"/>
      <c r="AN105" s="839" t="n"/>
      <c r="AO105" s="839" t="n"/>
      <c r="AP105" s="839" t="n"/>
      <c r="AQ105" s="839" t="n"/>
      <c r="AR105" s="839" t="n"/>
      <c r="AS105" s="839" t="n"/>
      <c r="AT105" s="839" t="n"/>
      <c r="AU105" s="839" t="n"/>
      <c r="AV105" s="839" t="n"/>
      <c r="AW105" s="839" t="n"/>
      <c r="AX105" s="839" t="n"/>
      <c r="AY105" s="839" t="n"/>
      <c r="AZ105" s="839" t="n"/>
      <c r="BA105" s="839" t="n"/>
      <c r="BB105" s="839" t="n"/>
      <c r="BC105" s="839" t="n"/>
    </row>
    <row r="106" ht="13.5" customHeight="1" s="1178">
      <c r="A106" s="839" t="n"/>
      <c r="B106" s="839" t="n"/>
      <c r="C106" s="839" t="n"/>
      <c r="D106" s="839" t="n"/>
      <c r="E106" s="839" t="n"/>
      <c r="F106" s="839" t="n"/>
      <c r="G106" s="839" t="n"/>
      <c r="H106" s="839" t="n"/>
      <c r="I106" s="839" t="n"/>
      <c r="J106" s="839" t="n"/>
      <c r="K106" s="839" t="n"/>
      <c r="L106" s="839" t="n"/>
      <c r="M106" s="839" t="n"/>
      <c r="N106" s="839" t="n"/>
      <c r="O106" s="839" t="n"/>
      <c r="P106" s="839" t="n"/>
      <c r="Q106" s="839" t="n"/>
      <c r="R106" s="839" t="n"/>
      <c r="S106" s="839" t="n"/>
      <c r="T106" s="839" t="n"/>
      <c r="U106" s="839" t="n"/>
      <c r="V106" s="839" t="n"/>
      <c r="W106" s="839" t="n"/>
      <c r="X106" s="839" t="n"/>
      <c r="Y106" s="839" t="n"/>
      <c r="Z106" s="839" t="n"/>
      <c r="AA106" s="839" t="n"/>
      <c r="AB106" s="839" t="n"/>
      <c r="AC106" s="839" t="n"/>
      <c r="AD106" s="839" t="n"/>
      <c r="AE106" s="839" t="n"/>
      <c r="AF106" s="839" t="n"/>
      <c r="AG106" s="839" t="n"/>
      <c r="AH106" s="839" t="n"/>
      <c r="AI106" s="839" t="n"/>
      <c r="AJ106" s="839" t="n"/>
      <c r="AK106" s="839" t="n"/>
      <c r="AL106" s="839" t="n"/>
      <c r="AM106" s="839" t="n"/>
      <c r="AN106" s="839" t="n"/>
      <c r="AO106" s="839" t="n"/>
      <c r="AP106" s="839" t="n"/>
      <c r="AQ106" s="839" t="n"/>
      <c r="AR106" s="839" t="n"/>
      <c r="AS106" s="839" t="n"/>
      <c r="AT106" s="839" t="n"/>
      <c r="AU106" s="839" t="n"/>
      <c r="AV106" s="839" t="n"/>
      <c r="AW106" s="839" t="n"/>
      <c r="AX106" s="839" t="n"/>
      <c r="AY106" s="839" t="n"/>
      <c r="AZ106" s="839" t="n"/>
      <c r="BA106" s="839" t="n"/>
      <c r="BB106" s="839" t="n"/>
      <c r="BC106" s="839" t="n"/>
    </row>
    <row r="107" ht="13.5" customHeight="1" s="1178">
      <c r="A107" s="839" t="n"/>
      <c r="B107" s="839" t="n"/>
      <c r="C107" s="839" t="n"/>
      <c r="D107" s="839" t="n"/>
      <c r="E107" s="839" t="n"/>
      <c r="F107" s="839" t="n"/>
      <c r="G107" s="839" t="n"/>
      <c r="H107" s="839" t="n"/>
      <c r="I107" s="839" t="n"/>
      <c r="J107" s="839" t="n"/>
      <c r="K107" s="839" t="n"/>
      <c r="L107" s="839" t="n"/>
      <c r="M107" s="839" t="n"/>
      <c r="N107" s="839" t="n"/>
      <c r="O107" s="839" t="n"/>
      <c r="P107" s="839" t="n"/>
      <c r="Q107" s="839" t="n"/>
      <c r="R107" s="839" t="n"/>
      <c r="S107" s="839" t="n"/>
      <c r="T107" s="839" t="n"/>
      <c r="U107" s="839" t="n"/>
      <c r="V107" s="839" t="n"/>
      <c r="W107" s="839" t="n"/>
      <c r="X107" s="839" t="n"/>
      <c r="Y107" s="839" t="n"/>
      <c r="Z107" s="839" t="n"/>
      <c r="AA107" s="839" t="n"/>
      <c r="AB107" s="839" t="n"/>
      <c r="AC107" s="839" t="n"/>
      <c r="AD107" s="839" t="n"/>
      <c r="AE107" s="839" t="n"/>
      <c r="AF107" s="839" t="n"/>
      <c r="AG107" s="839" t="n"/>
      <c r="AH107" s="839" t="n"/>
      <c r="AI107" s="839" t="n"/>
      <c r="AJ107" s="839" t="n"/>
      <c r="AK107" s="839" t="n"/>
      <c r="AL107" s="839" t="n"/>
      <c r="AM107" s="839" t="n"/>
      <c r="AN107" s="839" t="n"/>
      <c r="AO107" s="839" t="n"/>
      <c r="AP107" s="839" t="n"/>
      <c r="AQ107" s="839" t="n"/>
      <c r="AR107" s="839" t="n"/>
      <c r="AS107" s="839" t="n"/>
      <c r="AT107" s="839" t="n"/>
      <c r="AU107" s="839" t="n"/>
      <c r="AV107" s="839" t="n"/>
      <c r="AW107" s="839" t="n"/>
      <c r="AX107" s="839" t="n"/>
      <c r="AY107" s="839" t="n"/>
      <c r="AZ107" s="839" t="n"/>
      <c r="BA107" s="839" t="n"/>
      <c r="BB107" s="839" t="n"/>
      <c r="BC107" s="839" t="n"/>
    </row>
    <row r="108" ht="13.5" customHeight="1" s="1178">
      <c r="A108" s="839" t="n"/>
      <c r="B108" s="839" t="n"/>
      <c r="C108" s="839" t="n"/>
      <c r="D108" s="839" t="n"/>
      <c r="E108" s="839" t="n"/>
      <c r="F108" s="839" t="n"/>
      <c r="G108" s="839" t="n"/>
      <c r="H108" s="839" t="n"/>
      <c r="I108" s="839" t="n"/>
      <c r="J108" s="839" t="n"/>
      <c r="K108" s="839" t="n"/>
      <c r="L108" s="839" t="n"/>
      <c r="M108" s="839" t="n"/>
      <c r="N108" s="839" t="n"/>
      <c r="O108" s="839" t="n"/>
      <c r="P108" s="839" t="n"/>
      <c r="Q108" s="839" t="n"/>
      <c r="R108" s="839" t="n"/>
      <c r="S108" s="839" t="n"/>
      <c r="T108" s="839" t="n"/>
      <c r="U108" s="839" t="n"/>
      <c r="V108" s="839" t="n"/>
      <c r="W108" s="839" t="n"/>
      <c r="X108" s="839" t="n"/>
      <c r="Y108" s="839" t="n"/>
      <c r="Z108" s="839" t="n"/>
      <c r="AA108" s="839" t="n"/>
      <c r="AB108" s="839" t="n"/>
      <c r="AC108" s="839" t="n"/>
      <c r="AD108" s="839" t="n"/>
      <c r="AE108" s="839" t="n"/>
      <c r="AF108" s="839" t="n"/>
      <c r="AG108" s="839" t="n"/>
      <c r="AH108" s="839" t="n"/>
      <c r="AI108" s="839" t="n"/>
      <c r="AJ108" s="839" t="n"/>
      <c r="AK108" s="839" t="n"/>
      <c r="AL108" s="839" t="n"/>
      <c r="AM108" s="839" t="n"/>
      <c r="AN108" s="839" t="n"/>
      <c r="AO108" s="839" t="n"/>
      <c r="AP108" s="839" t="n"/>
      <c r="AQ108" s="839" t="n"/>
      <c r="AR108" s="839" t="n"/>
      <c r="AS108" s="839" t="n"/>
      <c r="AT108" s="839" t="n"/>
      <c r="AU108" s="839" t="n"/>
      <c r="AV108" s="839" t="n"/>
      <c r="AW108" s="839" t="n"/>
      <c r="AX108" s="839" t="n"/>
      <c r="AY108" s="839" t="n"/>
      <c r="AZ108" s="839" t="n"/>
      <c r="BA108" s="839" t="n"/>
      <c r="BB108" s="839" t="n"/>
      <c r="BC108" s="839" t="n"/>
    </row>
    <row r="109" ht="13.5" customHeight="1" s="1178">
      <c r="A109" s="839" t="n"/>
      <c r="B109" s="839" t="n"/>
      <c r="C109" s="839" t="n"/>
      <c r="D109" s="839" t="n"/>
      <c r="E109" s="839" t="n"/>
      <c r="F109" s="839" t="n"/>
      <c r="G109" s="839" t="n"/>
      <c r="H109" s="839" t="n"/>
      <c r="I109" s="839" t="n"/>
      <c r="J109" s="839" t="n"/>
      <c r="K109" s="839" t="n"/>
      <c r="L109" s="839" t="n"/>
      <c r="M109" s="839" t="n"/>
      <c r="N109" s="839" t="n"/>
      <c r="O109" s="839" t="n"/>
      <c r="P109" s="839" t="n"/>
      <c r="Q109" s="839" t="n"/>
      <c r="R109" s="839" t="n"/>
      <c r="S109" s="839" t="n"/>
      <c r="T109" s="839" t="n"/>
      <c r="U109" s="839" t="n"/>
      <c r="V109" s="839" t="n"/>
      <c r="W109" s="839" t="n"/>
      <c r="X109" s="839" t="n"/>
      <c r="Y109" s="839" t="n"/>
      <c r="Z109" s="839" t="n"/>
      <c r="AA109" s="839" t="n"/>
      <c r="AB109" s="839" t="n"/>
      <c r="AC109" s="839" t="n"/>
      <c r="AD109" s="839" t="n"/>
      <c r="AE109" s="839" t="n"/>
      <c r="AF109" s="839" t="n"/>
      <c r="AG109" s="839" t="n"/>
      <c r="AH109" s="839" t="n"/>
      <c r="AI109" s="839" t="n"/>
      <c r="AJ109" s="839" t="n"/>
      <c r="AK109" s="839" t="n"/>
      <c r="AL109" s="839" t="n"/>
      <c r="AM109" s="839" t="n"/>
      <c r="AN109" s="839" t="n"/>
      <c r="AO109" s="839" t="n"/>
      <c r="AP109" s="839" t="n"/>
      <c r="AQ109" s="839" t="n"/>
      <c r="AR109" s="839" t="n"/>
      <c r="AS109" s="839" t="n"/>
      <c r="AT109" s="839" t="n"/>
      <c r="AU109" s="839" t="n"/>
      <c r="AV109" s="839" t="n"/>
      <c r="AW109" s="839" t="n"/>
      <c r="AX109" s="839" t="n"/>
      <c r="AY109" s="839" t="n"/>
      <c r="AZ109" s="839" t="n"/>
      <c r="BA109" s="839" t="n"/>
      <c r="BB109" s="839" t="n"/>
      <c r="BC109" s="839" t="n"/>
    </row>
    <row r="110" ht="13.5" customHeight="1" s="1178">
      <c r="A110" s="839" t="n"/>
      <c r="B110" s="839" t="n"/>
      <c r="C110" s="839" t="n"/>
      <c r="D110" s="839" t="n"/>
      <c r="E110" s="839" t="n"/>
      <c r="F110" s="839" t="n"/>
      <c r="G110" s="839" t="n"/>
      <c r="H110" s="839" t="n"/>
      <c r="I110" s="839" t="n"/>
      <c r="J110" s="839" t="n"/>
      <c r="K110" s="839" t="n"/>
      <c r="L110" s="839" t="n"/>
      <c r="M110" s="839" t="n"/>
      <c r="N110" s="839" t="n"/>
      <c r="O110" s="839" t="n"/>
      <c r="P110" s="839" t="n"/>
      <c r="Q110" s="839" t="n"/>
      <c r="R110" s="839" t="n"/>
      <c r="S110" s="839" t="n"/>
      <c r="T110" s="839" t="n"/>
      <c r="U110" s="839" t="n"/>
      <c r="V110" s="839" t="n"/>
      <c r="W110" s="839" t="n"/>
      <c r="X110" s="839" t="n"/>
      <c r="Y110" s="839" t="n"/>
      <c r="Z110" s="839" t="n"/>
      <c r="AA110" s="839" t="n"/>
      <c r="AB110" s="839" t="n"/>
      <c r="AC110" s="839" t="n"/>
      <c r="AD110" s="839" t="n"/>
      <c r="AE110" s="839" t="n"/>
      <c r="AF110" s="839" t="n"/>
      <c r="AG110" s="839" t="n"/>
      <c r="AH110" s="839" t="n"/>
      <c r="AI110" s="839" t="n"/>
      <c r="AJ110" s="839" t="n"/>
      <c r="AK110" s="839" t="n"/>
      <c r="AL110" s="839" t="n"/>
      <c r="AM110" s="839" t="n"/>
      <c r="AN110" s="839" t="n"/>
      <c r="AO110" s="839" t="n"/>
      <c r="AP110" s="839" t="n"/>
      <c r="AQ110" s="839" t="n"/>
      <c r="AR110" s="839" t="n"/>
      <c r="AS110" s="839" t="n"/>
      <c r="AT110" s="839" t="n"/>
      <c r="AU110" s="839" t="n"/>
      <c r="AV110" s="839" t="n"/>
      <c r="AW110" s="839" t="n"/>
      <c r="AX110" s="839" t="n"/>
      <c r="AY110" s="839" t="n"/>
      <c r="AZ110" s="839" t="n"/>
      <c r="BA110" s="839" t="n"/>
      <c r="BB110" s="839" t="n"/>
      <c r="BC110" s="839" t="n"/>
    </row>
    <row r="111" ht="13.5" customHeight="1" s="1178">
      <c r="A111" s="839" t="n"/>
      <c r="B111" s="839" t="n"/>
      <c r="C111" s="839" t="n"/>
      <c r="D111" s="839" t="n"/>
      <c r="E111" s="839" t="n"/>
      <c r="F111" s="839" t="n"/>
      <c r="G111" s="839" t="n"/>
      <c r="H111" s="839" t="n"/>
      <c r="I111" s="839" t="n"/>
      <c r="J111" s="839" t="n"/>
      <c r="K111" s="839" t="n"/>
      <c r="L111" s="839" t="n"/>
      <c r="M111" s="839" t="n"/>
      <c r="N111" s="839" t="n"/>
      <c r="O111" s="839" t="n"/>
      <c r="P111" s="839" t="n"/>
      <c r="Q111" s="839" t="n"/>
      <c r="R111" s="839" t="n"/>
      <c r="S111" s="839" t="n"/>
      <c r="T111" s="839" t="n"/>
      <c r="U111" s="839" t="n"/>
      <c r="V111" s="839" t="n"/>
      <c r="W111" s="839" t="n"/>
      <c r="X111" s="839" t="n"/>
      <c r="Y111" s="839" t="n"/>
      <c r="Z111" s="839" t="n"/>
      <c r="AA111" s="839" t="n"/>
      <c r="AB111" s="839" t="n"/>
      <c r="AC111" s="839" t="n"/>
      <c r="AD111" s="839" t="n"/>
      <c r="AE111" s="839" t="n"/>
      <c r="AF111" s="839" t="n"/>
      <c r="AG111" s="839" t="n"/>
      <c r="AH111" s="839" t="n"/>
      <c r="AI111" s="839" t="n"/>
      <c r="AJ111" s="839" t="n"/>
      <c r="AK111" s="839" t="n"/>
      <c r="AL111" s="839" t="n"/>
      <c r="AM111" s="839" t="n"/>
      <c r="AN111" s="839" t="n"/>
      <c r="AO111" s="839" t="n"/>
      <c r="AP111" s="839" t="n"/>
      <c r="AQ111" s="839" t="n"/>
      <c r="AR111" s="839" t="n"/>
      <c r="AS111" s="839" t="n"/>
      <c r="AT111" s="839" t="n"/>
      <c r="AU111" s="839" t="n"/>
      <c r="AV111" s="839" t="n"/>
      <c r="AW111" s="839" t="n"/>
      <c r="AX111" s="839" t="n"/>
      <c r="AY111" s="839" t="n"/>
      <c r="AZ111" s="839" t="n"/>
      <c r="BA111" s="839" t="n"/>
      <c r="BB111" s="839" t="n"/>
      <c r="BC111" s="839" t="n"/>
    </row>
    <row r="112" ht="13.5" customHeight="1" s="1178">
      <c r="A112" s="839" t="n"/>
      <c r="B112" s="839" t="n"/>
      <c r="C112" s="839" t="n"/>
      <c r="D112" s="839" t="n"/>
      <c r="E112" s="839" t="n"/>
      <c r="F112" s="839" t="n"/>
      <c r="G112" s="839" t="n"/>
      <c r="H112" s="839" t="n"/>
      <c r="I112" s="839" t="n"/>
      <c r="J112" s="839" t="n"/>
      <c r="K112" s="839" t="n"/>
      <c r="L112" s="839" t="n"/>
      <c r="M112" s="839" t="n"/>
      <c r="N112" s="839" t="n"/>
      <c r="O112" s="839" t="n"/>
      <c r="P112" s="839" t="n"/>
      <c r="Q112" s="839" t="n"/>
      <c r="R112" s="839" t="n"/>
      <c r="S112" s="839" t="n"/>
      <c r="T112" s="839" t="n"/>
      <c r="U112" s="839" t="n"/>
      <c r="V112" s="839" t="n"/>
      <c r="W112" s="839" t="n"/>
      <c r="X112" s="839" t="n"/>
      <c r="Y112" s="839" t="n"/>
      <c r="Z112" s="839" t="n"/>
      <c r="AA112" s="839" t="n"/>
      <c r="AB112" s="839" t="n"/>
      <c r="AC112" s="839" t="n"/>
      <c r="AD112" s="839" t="n"/>
      <c r="AE112" s="839" t="n"/>
      <c r="AF112" s="839" t="n"/>
      <c r="AG112" s="839" t="n"/>
      <c r="AH112" s="839" t="n"/>
      <c r="AI112" s="839" t="n"/>
      <c r="AJ112" s="839" t="n"/>
      <c r="AK112" s="839" t="n"/>
      <c r="AL112" s="839" t="n"/>
      <c r="AM112" s="839" t="n"/>
      <c r="AN112" s="839" t="n"/>
      <c r="AO112" s="839" t="n"/>
      <c r="AP112" s="839" t="n"/>
      <c r="AQ112" s="839" t="n"/>
      <c r="AR112" s="839" t="n"/>
      <c r="AS112" s="839" t="n"/>
      <c r="AT112" s="839" t="n"/>
      <c r="AU112" s="839" t="n"/>
      <c r="AV112" s="839" t="n"/>
      <c r="AW112" s="839" t="n"/>
      <c r="AX112" s="839" t="n"/>
      <c r="AY112" s="839" t="n"/>
      <c r="AZ112" s="839" t="n"/>
      <c r="BA112" s="839" t="n"/>
      <c r="BB112" s="839" t="n"/>
      <c r="BC112" s="839" t="n"/>
    </row>
    <row r="113" ht="13.5" customHeight="1" s="1178">
      <c r="A113" s="839" t="n"/>
      <c r="B113" s="839" t="n"/>
      <c r="C113" s="839" t="n"/>
      <c r="D113" s="839" t="n"/>
      <c r="E113" s="839" t="n"/>
      <c r="F113" s="839" t="n"/>
      <c r="G113" s="839" t="n"/>
      <c r="H113" s="839" t="n"/>
      <c r="I113" s="839" t="n"/>
      <c r="J113" s="839" t="n"/>
      <c r="K113" s="839" t="n"/>
      <c r="L113" s="839" t="n"/>
      <c r="M113" s="839" t="n"/>
      <c r="N113" s="839" t="n"/>
      <c r="O113" s="839" t="n"/>
      <c r="P113" s="839" t="n"/>
      <c r="Q113" s="839" t="n"/>
      <c r="R113" s="839" t="n"/>
      <c r="S113" s="839" t="n"/>
      <c r="T113" s="839" t="n"/>
      <c r="U113" s="839" t="n"/>
      <c r="V113" s="839" t="n"/>
      <c r="W113" s="839" t="n"/>
      <c r="X113" s="839" t="n"/>
      <c r="Y113" s="839" t="n"/>
      <c r="Z113" s="839" t="n"/>
      <c r="AA113" s="839" t="n"/>
      <c r="AB113" s="839" t="n"/>
      <c r="AC113" s="839" t="n"/>
      <c r="AD113" s="839" t="n"/>
      <c r="AE113" s="839" t="n"/>
      <c r="AF113" s="839" t="n"/>
      <c r="AG113" s="839" t="n"/>
      <c r="AH113" s="839" t="n"/>
      <c r="AI113" s="839" t="n"/>
      <c r="AJ113" s="839" t="n"/>
      <c r="AK113" s="839" t="n"/>
      <c r="AL113" s="839" t="n"/>
      <c r="AM113" s="839" t="n"/>
      <c r="AN113" s="839" t="n"/>
      <c r="AO113" s="839" t="n"/>
      <c r="AP113" s="839" t="n"/>
      <c r="AQ113" s="839" t="n"/>
      <c r="AR113" s="839" t="n"/>
      <c r="AS113" s="839" t="n"/>
      <c r="AT113" s="839" t="n"/>
      <c r="AU113" s="839" t="n"/>
      <c r="AV113" s="839" t="n"/>
      <c r="AW113" s="839" t="n"/>
      <c r="AX113" s="839" t="n"/>
      <c r="AY113" s="839" t="n"/>
      <c r="AZ113" s="839" t="n"/>
      <c r="BA113" s="839" t="n"/>
      <c r="BB113" s="839" t="n"/>
      <c r="BC113" s="839" t="n"/>
    </row>
    <row r="114" ht="13.5" customHeight="1" s="1178">
      <c r="A114" s="839" t="n"/>
      <c r="B114" s="839" t="n"/>
      <c r="C114" s="839" t="n"/>
      <c r="D114" s="839" t="n"/>
      <c r="E114" s="839" t="n"/>
      <c r="F114" s="839" t="n"/>
      <c r="G114" s="839" t="n"/>
      <c r="H114" s="839" t="n"/>
      <c r="I114" s="839" t="n"/>
      <c r="J114" s="839" t="n"/>
      <c r="K114" s="839" t="n"/>
      <c r="L114" s="839" t="n"/>
      <c r="M114" s="839" t="n"/>
      <c r="N114" s="839" t="n"/>
      <c r="O114" s="839" t="n"/>
      <c r="P114" s="839" t="n"/>
      <c r="Q114" s="839" t="n"/>
      <c r="R114" s="839" t="n"/>
      <c r="S114" s="839" t="n"/>
      <c r="T114" s="839" t="n"/>
      <c r="U114" s="839" t="n"/>
      <c r="V114" s="839" t="n"/>
      <c r="W114" s="839" t="n"/>
      <c r="X114" s="839" t="n"/>
      <c r="Y114" s="839" t="n"/>
      <c r="Z114" s="839" t="n"/>
      <c r="AA114" s="839" t="n"/>
      <c r="AB114" s="839" t="n"/>
      <c r="AC114" s="839" t="n"/>
      <c r="AD114" s="839" t="n"/>
      <c r="AE114" s="839" t="n"/>
      <c r="AF114" s="839" t="n"/>
      <c r="AG114" s="839" t="n"/>
      <c r="AH114" s="839" t="n"/>
      <c r="AI114" s="839" t="n"/>
      <c r="AJ114" s="839" t="n"/>
      <c r="AK114" s="839" t="n"/>
      <c r="AL114" s="839" t="n"/>
      <c r="AM114" s="839" t="n"/>
      <c r="AN114" s="839" t="n"/>
      <c r="AO114" s="839" t="n"/>
      <c r="AP114" s="839" t="n"/>
      <c r="AQ114" s="839" t="n"/>
      <c r="AR114" s="839" t="n"/>
      <c r="AS114" s="839" t="n"/>
      <c r="AT114" s="839" t="n"/>
      <c r="AU114" s="839" t="n"/>
      <c r="AV114" s="839" t="n"/>
      <c r="AW114" s="839" t="n"/>
      <c r="AX114" s="839" t="n"/>
      <c r="AY114" s="839" t="n"/>
      <c r="AZ114" s="839" t="n"/>
      <c r="BA114" s="839" t="n"/>
      <c r="BB114" s="839" t="n"/>
      <c r="BC114" s="839" t="n"/>
    </row>
    <row r="115" ht="13.5" customHeight="1" s="1178">
      <c r="A115" s="839" t="n"/>
      <c r="B115" s="839" t="n"/>
      <c r="C115" s="839" t="n"/>
      <c r="D115" s="839" t="n"/>
      <c r="E115" s="839" t="n"/>
      <c r="F115" s="839" t="n"/>
      <c r="G115" s="839" t="n"/>
      <c r="H115" s="839" t="n"/>
      <c r="I115" s="839" t="n"/>
      <c r="J115" s="839" t="n"/>
      <c r="K115" s="839" t="n"/>
      <c r="L115" s="839" t="n"/>
      <c r="M115" s="839" t="n"/>
      <c r="N115" s="839" t="n"/>
      <c r="O115" s="839" t="n"/>
      <c r="P115" s="839" t="n"/>
      <c r="Q115" s="839" t="n"/>
      <c r="R115" s="839" t="n"/>
      <c r="S115" s="839" t="n"/>
      <c r="T115" s="839" t="n"/>
      <c r="U115" s="839" t="n"/>
      <c r="V115" s="839" t="n"/>
      <c r="W115" s="839" t="n"/>
      <c r="X115" s="839" t="n"/>
      <c r="Y115" s="839" t="n"/>
      <c r="Z115" s="839" t="n"/>
      <c r="AA115" s="839" t="n"/>
      <c r="AB115" s="839" t="n"/>
      <c r="AC115" s="839" t="n"/>
      <c r="AD115" s="839" t="n"/>
      <c r="AE115" s="839" t="n"/>
      <c r="AF115" s="839" t="n"/>
      <c r="AG115" s="839" t="n"/>
      <c r="AH115" s="839" t="n"/>
      <c r="AI115" s="839" t="n"/>
      <c r="AJ115" s="839" t="n"/>
      <c r="AK115" s="839" t="n"/>
      <c r="AL115" s="839" t="n"/>
      <c r="AM115" s="839" t="n"/>
      <c r="AN115" s="839" t="n"/>
      <c r="AO115" s="839" t="n"/>
      <c r="AP115" s="839" t="n"/>
      <c r="AQ115" s="839" t="n"/>
      <c r="AR115" s="839" t="n"/>
      <c r="AS115" s="839" t="n"/>
      <c r="AT115" s="839" t="n"/>
      <c r="AU115" s="839" t="n"/>
      <c r="AV115" s="839" t="n"/>
      <c r="AW115" s="839" t="n"/>
      <c r="AX115" s="839" t="n"/>
      <c r="AY115" s="839" t="n"/>
      <c r="AZ115" s="839" t="n"/>
      <c r="BA115" s="839" t="n"/>
      <c r="BB115" s="839" t="n"/>
      <c r="BC115" s="839" t="n"/>
    </row>
    <row r="116" ht="13.5" customHeight="1" s="1178">
      <c r="A116" s="839" t="n"/>
      <c r="B116" s="839" t="n"/>
      <c r="C116" s="839" t="n"/>
      <c r="D116" s="839" t="n"/>
      <c r="E116" s="839" t="n"/>
      <c r="F116" s="839" t="n"/>
      <c r="G116" s="839" t="n"/>
      <c r="H116" s="839" t="n"/>
      <c r="I116" s="839" t="n"/>
      <c r="J116" s="839" t="n"/>
      <c r="K116" s="839" t="n"/>
      <c r="L116" s="839" t="n"/>
      <c r="M116" s="839" t="n"/>
      <c r="N116" s="839" t="n"/>
      <c r="O116" s="839" t="n"/>
      <c r="P116" s="839" t="n"/>
      <c r="Q116" s="839" t="n"/>
      <c r="R116" s="839" t="n"/>
      <c r="S116" s="839" t="n"/>
      <c r="T116" s="839" t="n"/>
      <c r="U116" s="839" t="n"/>
      <c r="V116" s="839" t="n"/>
      <c r="W116" s="839" t="n"/>
      <c r="X116" s="839" t="n"/>
      <c r="Y116" s="839" t="n"/>
      <c r="Z116" s="839" t="n"/>
      <c r="AA116" s="839" t="n"/>
      <c r="AB116" s="839" t="n"/>
      <c r="AC116" s="839" t="n"/>
      <c r="AD116" s="839" t="n"/>
      <c r="AE116" s="839" t="n"/>
      <c r="AF116" s="839" t="n"/>
      <c r="AG116" s="839" t="n"/>
      <c r="AH116" s="839" t="n"/>
      <c r="AI116" s="839" t="n"/>
      <c r="AJ116" s="839" t="n"/>
      <c r="AK116" s="839" t="n"/>
      <c r="AL116" s="839" t="n"/>
      <c r="AM116" s="839" t="n"/>
      <c r="AN116" s="839" t="n"/>
      <c r="AO116" s="839" t="n"/>
      <c r="AP116" s="839" t="n"/>
      <c r="AQ116" s="839" t="n"/>
      <c r="AR116" s="839" t="n"/>
      <c r="AS116" s="839" t="n"/>
      <c r="AT116" s="839" t="n"/>
      <c r="AU116" s="839" t="n"/>
      <c r="AV116" s="839" t="n"/>
      <c r="AW116" s="839" t="n"/>
      <c r="AX116" s="839" t="n"/>
      <c r="AY116" s="839" t="n"/>
      <c r="AZ116" s="839" t="n"/>
      <c r="BA116" s="839" t="n"/>
      <c r="BB116" s="839" t="n"/>
      <c r="BC116" s="839" t="n"/>
    </row>
    <row r="117" ht="13.5" customHeight="1" s="1178">
      <c r="A117" s="839" t="n"/>
      <c r="B117" s="839" t="n"/>
      <c r="C117" s="839" t="n"/>
      <c r="D117" s="839" t="n"/>
      <c r="E117" s="839" t="n"/>
      <c r="F117" s="839" t="n"/>
      <c r="G117" s="839" t="n"/>
      <c r="H117" s="839" t="n"/>
      <c r="I117" s="839" t="n"/>
      <c r="J117" s="839" t="n"/>
      <c r="K117" s="839" t="n"/>
      <c r="L117" s="839" t="n"/>
      <c r="M117" s="839" t="n"/>
      <c r="N117" s="839" t="n"/>
      <c r="O117" s="839" t="n"/>
      <c r="P117" s="839" t="n"/>
      <c r="Q117" s="839" t="n"/>
      <c r="R117" s="839" t="n"/>
      <c r="S117" s="839" t="n"/>
      <c r="T117" s="839" t="n"/>
      <c r="U117" s="839" t="n"/>
      <c r="V117" s="839" t="n"/>
      <c r="W117" s="839" t="n"/>
      <c r="X117" s="839" t="n"/>
      <c r="Y117" s="839" t="n"/>
      <c r="Z117" s="839" t="n"/>
      <c r="AA117" s="839" t="n"/>
      <c r="AB117" s="839" t="n"/>
      <c r="AC117" s="839" t="n"/>
      <c r="AD117" s="839" t="n"/>
      <c r="AE117" s="839" t="n"/>
      <c r="AF117" s="839" t="n"/>
      <c r="AG117" s="839" t="n"/>
      <c r="AH117" s="839" t="n"/>
      <c r="AI117" s="839" t="n"/>
      <c r="AJ117" s="839" t="n"/>
      <c r="AK117" s="839" t="n"/>
      <c r="AL117" s="839" t="n"/>
      <c r="AM117" s="839" t="n"/>
      <c r="AN117" s="839" t="n"/>
      <c r="AO117" s="839" t="n"/>
      <c r="AP117" s="839" t="n"/>
      <c r="AQ117" s="839" t="n"/>
      <c r="AR117" s="839" t="n"/>
      <c r="AS117" s="839" t="n"/>
      <c r="AT117" s="839" t="n"/>
      <c r="AU117" s="839" t="n"/>
      <c r="AV117" s="839" t="n"/>
      <c r="AW117" s="839" t="n"/>
      <c r="AX117" s="839" t="n"/>
      <c r="AY117" s="839" t="n"/>
      <c r="AZ117" s="839" t="n"/>
      <c r="BA117" s="839" t="n"/>
      <c r="BB117" s="839" t="n"/>
      <c r="BC117" s="839" t="n"/>
    </row>
    <row r="118" ht="13.5" customHeight="1" s="1178">
      <c r="A118" s="839" t="n"/>
      <c r="B118" s="839" t="n"/>
      <c r="C118" s="839" t="n"/>
      <c r="D118" s="839" t="n"/>
      <c r="E118" s="839" t="n"/>
      <c r="F118" s="839" t="n"/>
      <c r="G118" s="839" t="n"/>
      <c r="H118" s="839" t="n"/>
      <c r="I118" s="839" t="n"/>
      <c r="J118" s="839" t="n"/>
      <c r="K118" s="839" t="n"/>
      <c r="L118" s="839" t="n"/>
      <c r="M118" s="839" t="n"/>
      <c r="N118" s="839" t="n"/>
      <c r="O118" s="839" t="n"/>
      <c r="P118" s="839" t="n"/>
      <c r="Q118" s="839" t="n"/>
      <c r="R118" s="839" t="n"/>
      <c r="S118" s="839" t="n"/>
      <c r="T118" s="839" t="n"/>
      <c r="U118" s="839" t="n"/>
      <c r="V118" s="839" t="n"/>
      <c r="W118" s="839" t="n"/>
      <c r="X118" s="839" t="n"/>
      <c r="Y118" s="839" t="n"/>
      <c r="Z118" s="839" t="n"/>
      <c r="AA118" s="839" t="n"/>
      <c r="AB118" s="839" t="n"/>
      <c r="AC118" s="839" t="n"/>
      <c r="AD118" s="839" t="n"/>
      <c r="AE118" s="839" t="n"/>
      <c r="AF118" s="839" t="n"/>
      <c r="AG118" s="839" t="n"/>
      <c r="AH118" s="839" t="n"/>
      <c r="AI118" s="839" t="n"/>
      <c r="AJ118" s="839" t="n"/>
      <c r="AK118" s="839" t="n"/>
      <c r="AL118" s="839" t="n"/>
      <c r="AM118" s="839" t="n"/>
      <c r="AN118" s="839" t="n"/>
      <c r="AO118" s="839" t="n"/>
      <c r="AP118" s="839" t="n"/>
      <c r="AQ118" s="839" t="n"/>
      <c r="AR118" s="839" t="n"/>
      <c r="AS118" s="839" t="n"/>
      <c r="AT118" s="839" t="n"/>
      <c r="AU118" s="839" t="n"/>
      <c r="AV118" s="839" t="n"/>
      <c r="AW118" s="839" t="n"/>
      <c r="AX118" s="839" t="n"/>
      <c r="AY118" s="839" t="n"/>
      <c r="AZ118" s="839" t="n"/>
      <c r="BA118" s="839" t="n"/>
      <c r="BB118" s="839" t="n"/>
      <c r="BC118" s="839" t="n"/>
    </row>
    <row r="119" ht="13.5" customHeight="1" s="1178">
      <c r="A119" s="839" t="n"/>
      <c r="B119" s="839" t="n"/>
      <c r="C119" s="839" t="n"/>
      <c r="D119" s="839" t="n"/>
      <c r="E119" s="839" t="n"/>
      <c r="F119" s="839" t="n"/>
      <c r="G119" s="839" t="n"/>
      <c r="H119" s="839" t="n"/>
      <c r="I119" s="839" t="n"/>
      <c r="J119" s="839" t="n"/>
      <c r="K119" s="839" t="n"/>
      <c r="L119" s="839" t="n"/>
      <c r="M119" s="839" t="n"/>
      <c r="N119" s="839" t="n"/>
      <c r="O119" s="839" t="n"/>
      <c r="P119" s="839" t="n"/>
      <c r="Q119" s="839" t="n"/>
      <c r="R119" s="839" t="n"/>
      <c r="S119" s="839" t="n"/>
      <c r="T119" s="839" t="n"/>
      <c r="U119" s="839" t="n"/>
      <c r="V119" s="839" t="n"/>
      <c r="W119" s="839" t="n"/>
      <c r="X119" s="839" t="n"/>
      <c r="Y119" s="839" t="n"/>
      <c r="Z119" s="839" t="n"/>
      <c r="AA119" s="839" t="n"/>
      <c r="AB119" s="839" t="n"/>
      <c r="AC119" s="839" t="n"/>
      <c r="AD119" s="839" t="n"/>
      <c r="AE119" s="839" t="n"/>
      <c r="AF119" s="839" t="n"/>
      <c r="AG119" s="839" t="n"/>
      <c r="AH119" s="839" t="n"/>
      <c r="AI119" s="839" t="n"/>
      <c r="AJ119" s="839" t="n"/>
      <c r="AK119" s="839" t="n"/>
      <c r="AL119" s="839" t="n"/>
      <c r="AM119" s="839" t="n"/>
      <c r="AN119" s="839" t="n"/>
      <c r="AO119" s="839" t="n"/>
      <c r="AP119" s="839" t="n"/>
      <c r="AQ119" s="839" t="n"/>
      <c r="AR119" s="839" t="n"/>
      <c r="AS119" s="839" t="n"/>
      <c r="AT119" s="839" t="n"/>
      <c r="AU119" s="839" t="n"/>
      <c r="AV119" s="839" t="n"/>
      <c r="AW119" s="839" t="n"/>
      <c r="AX119" s="839" t="n"/>
      <c r="AY119" s="839" t="n"/>
      <c r="AZ119" s="839" t="n"/>
      <c r="BA119" s="839" t="n"/>
      <c r="BB119" s="839" t="n"/>
      <c r="BC119" s="839" t="n"/>
    </row>
    <row r="120" ht="13.5" customHeight="1" s="1178">
      <c r="A120" s="839" t="n"/>
      <c r="B120" s="839" t="n"/>
      <c r="C120" s="839" t="n"/>
      <c r="D120" s="839" t="n"/>
      <c r="E120" s="839" t="n"/>
      <c r="F120" s="839" t="n"/>
      <c r="G120" s="839" t="n"/>
      <c r="H120" s="839" t="n"/>
      <c r="I120" s="839" t="n"/>
      <c r="J120" s="839" t="n"/>
      <c r="K120" s="839" t="n"/>
      <c r="L120" s="839" t="n"/>
      <c r="M120" s="839" t="n"/>
      <c r="N120" s="839" t="n"/>
      <c r="O120" s="839" t="n"/>
      <c r="P120" s="839" t="n"/>
      <c r="Q120" s="839" t="n"/>
      <c r="R120" s="839" t="n"/>
      <c r="S120" s="839" t="n"/>
      <c r="T120" s="839" t="n"/>
      <c r="U120" s="839" t="n"/>
      <c r="V120" s="839" t="n"/>
      <c r="W120" s="839" t="n"/>
      <c r="X120" s="839" t="n"/>
      <c r="Y120" s="839" t="n"/>
      <c r="Z120" s="839" t="n"/>
      <c r="AA120" s="839" t="n"/>
      <c r="AB120" s="839" t="n"/>
      <c r="AC120" s="839" t="n"/>
      <c r="AD120" s="839" t="n"/>
      <c r="AE120" s="839" t="n"/>
      <c r="AF120" s="839" t="n"/>
      <c r="AG120" s="839" t="n"/>
      <c r="AH120" s="839" t="n"/>
      <c r="AI120" s="839" t="n"/>
      <c r="AJ120" s="839" t="n"/>
      <c r="AK120" s="839" t="n"/>
      <c r="AL120" s="839" t="n"/>
      <c r="AM120" s="839" t="n"/>
      <c r="AN120" s="839" t="n"/>
      <c r="AO120" s="839" t="n"/>
      <c r="AP120" s="839" t="n"/>
      <c r="AQ120" s="839" t="n"/>
      <c r="AR120" s="839" t="n"/>
      <c r="AS120" s="839" t="n"/>
      <c r="AT120" s="839" t="n"/>
      <c r="AU120" s="839" t="n"/>
      <c r="AV120" s="839" t="n"/>
      <c r="AW120" s="839" t="n"/>
      <c r="AX120" s="839" t="n"/>
      <c r="AY120" s="839" t="n"/>
      <c r="AZ120" s="839" t="n"/>
      <c r="BA120" s="839" t="n"/>
      <c r="BB120" s="839" t="n"/>
      <c r="BC120" s="839" t="n"/>
    </row>
    <row r="121" ht="13.5" customHeight="1" s="1178">
      <c r="A121" s="839" t="n"/>
      <c r="B121" s="839" t="n"/>
      <c r="C121" s="839" t="n"/>
      <c r="D121" s="839" t="n"/>
      <c r="E121" s="839" t="n"/>
      <c r="F121" s="839" t="n"/>
      <c r="G121" s="839" t="n"/>
      <c r="H121" s="839" t="n"/>
      <c r="I121" s="839" t="n"/>
      <c r="J121" s="839" t="n"/>
      <c r="K121" s="839" t="n"/>
      <c r="L121" s="839" t="n"/>
      <c r="M121" s="839" t="n"/>
      <c r="N121" s="839" t="n"/>
      <c r="O121" s="839" t="n"/>
      <c r="P121" s="839" t="n"/>
      <c r="Q121" s="839" t="n"/>
      <c r="R121" s="839" t="n"/>
      <c r="S121" s="839" t="n"/>
      <c r="T121" s="839" t="n"/>
      <c r="U121" s="839" t="n"/>
      <c r="V121" s="839" t="n"/>
      <c r="W121" s="839" t="n"/>
      <c r="X121" s="839" t="n"/>
      <c r="Y121" s="839" t="n"/>
      <c r="Z121" s="839" t="n"/>
      <c r="AA121" s="839" t="n"/>
      <c r="AB121" s="839" t="n"/>
      <c r="AC121" s="839" t="n"/>
      <c r="AD121" s="839" t="n"/>
      <c r="AE121" s="839" t="n"/>
      <c r="AF121" s="839" t="n"/>
      <c r="AG121" s="839" t="n"/>
      <c r="AH121" s="839" t="n"/>
      <c r="AI121" s="839" t="n"/>
      <c r="AJ121" s="839" t="n"/>
      <c r="AK121" s="839" t="n"/>
      <c r="AL121" s="839" t="n"/>
      <c r="AM121" s="839" t="n"/>
      <c r="AN121" s="839" t="n"/>
      <c r="AO121" s="839" t="n"/>
      <c r="AP121" s="839" t="n"/>
      <c r="AQ121" s="839" t="n"/>
      <c r="AR121" s="839" t="n"/>
      <c r="AS121" s="839" t="n"/>
      <c r="AT121" s="839" t="n"/>
      <c r="AU121" s="839" t="n"/>
      <c r="AV121" s="839" t="n"/>
      <c r="AW121" s="839" t="n"/>
      <c r="AX121" s="839" t="n"/>
      <c r="AY121" s="839" t="n"/>
      <c r="AZ121" s="839" t="n"/>
      <c r="BA121" s="839" t="n"/>
      <c r="BB121" s="839" t="n"/>
      <c r="BC121" s="839" t="n"/>
    </row>
    <row r="122" ht="13.5" customHeight="1" s="1178">
      <c r="A122" s="839" t="n"/>
      <c r="B122" s="839" t="n"/>
      <c r="C122" s="839" t="n"/>
      <c r="D122" s="839" t="n"/>
      <c r="E122" s="839" t="n"/>
      <c r="F122" s="839" t="n"/>
      <c r="G122" s="839" t="n"/>
      <c r="H122" s="839" t="n"/>
      <c r="I122" s="839" t="n"/>
      <c r="J122" s="839" t="n"/>
      <c r="K122" s="839" t="n"/>
      <c r="L122" s="839" t="n"/>
      <c r="M122" s="839" t="n"/>
      <c r="N122" s="839" t="n"/>
      <c r="O122" s="839" t="n"/>
      <c r="P122" s="839" t="n"/>
      <c r="Q122" s="839" t="n"/>
      <c r="R122" s="839" t="n"/>
      <c r="S122" s="839" t="n"/>
      <c r="T122" s="839" t="n"/>
      <c r="U122" s="839" t="n"/>
      <c r="V122" s="839" t="n"/>
      <c r="W122" s="839" t="n"/>
      <c r="X122" s="839" t="n"/>
      <c r="Y122" s="839" t="n"/>
      <c r="Z122" s="839" t="n"/>
      <c r="AA122" s="839" t="n"/>
      <c r="AB122" s="839" t="n"/>
      <c r="AC122" s="839" t="n"/>
      <c r="AD122" s="839" t="n"/>
      <c r="AE122" s="839" t="n"/>
      <c r="AF122" s="839" t="n"/>
      <c r="AG122" s="839" t="n"/>
      <c r="AH122" s="839" t="n"/>
      <c r="AI122" s="839" t="n"/>
      <c r="AJ122" s="839" t="n"/>
      <c r="AK122" s="839" t="n"/>
      <c r="AL122" s="839" t="n"/>
      <c r="AM122" s="839" t="n"/>
      <c r="AN122" s="839" t="n"/>
      <c r="AO122" s="839" t="n"/>
      <c r="AP122" s="839" t="n"/>
      <c r="AQ122" s="839" t="n"/>
      <c r="AR122" s="839" t="n"/>
      <c r="AS122" s="839" t="n"/>
      <c r="AT122" s="839" t="n"/>
      <c r="AU122" s="839" t="n"/>
      <c r="AV122" s="839" t="n"/>
      <c r="AW122" s="839" t="n"/>
      <c r="AX122" s="839" t="n"/>
      <c r="AY122" s="839" t="n"/>
      <c r="AZ122" s="839" t="n"/>
      <c r="BA122" s="839" t="n"/>
      <c r="BB122" s="839" t="n"/>
      <c r="BC122" s="839" t="n"/>
    </row>
    <row r="123" ht="13.5" customHeight="1" s="1178">
      <c r="A123" s="839" t="n"/>
      <c r="B123" s="839" t="n"/>
      <c r="C123" s="839" t="n"/>
      <c r="D123" s="839" t="n"/>
      <c r="E123" s="839" t="n"/>
      <c r="F123" s="839" t="n"/>
      <c r="G123" s="839" t="n"/>
      <c r="H123" s="839" t="n"/>
      <c r="I123" s="839" t="n"/>
      <c r="J123" s="839" t="n"/>
      <c r="K123" s="839" t="n"/>
      <c r="L123" s="839" t="n"/>
      <c r="M123" s="839" t="n"/>
      <c r="N123" s="839" t="n"/>
      <c r="O123" s="839" t="n"/>
      <c r="P123" s="839" t="n"/>
      <c r="Q123" s="839" t="n"/>
      <c r="R123" s="839" t="n"/>
      <c r="S123" s="839" t="n"/>
      <c r="T123" s="839" t="n"/>
      <c r="U123" s="839" t="n"/>
      <c r="V123" s="839" t="n"/>
      <c r="W123" s="839" t="n"/>
      <c r="X123" s="839" t="n"/>
      <c r="Y123" s="839" t="n"/>
      <c r="Z123" s="839" t="n"/>
      <c r="AA123" s="839" t="n"/>
      <c r="AB123" s="839" t="n"/>
      <c r="AC123" s="839" t="n"/>
      <c r="AD123" s="839" t="n"/>
      <c r="AE123" s="839" t="n"/>
      <c r="AF123" s="839" t="n"/>
      <c r="AG123" s="839" t="n"/>
      <c r="AH123" s="839" t="n"/>
      <c r="AI123" s="839" t="n"/>
      <c r="AJ123" s="839" t="n"/>
      <c r="AK123" s="839" t="n"/>
      <c r="AL123" s="839" t="n"/>
      <c r="AM123" s="839" t="n"/>
      <c r="AN123" s="839" t="n"/>
      <c r="AO123" s="839" t="n"/>
      <c r="AP123" s="839" t="n"/>
      <c r="AQ123" s="839" t="n"/>
      <c r="AR123" s="839" t="n"/>
      <c r="AS123" s="839" t="n"/>
      <c r="AT123" s="839" t="n"/>
      <c r="AU123" s="839" t="n"/>
      <c r="AV123" s="839" t="n"/>
      <c r="AW123" s="839" t="n"/>
      <c r="AX123" s="839" t="n"/>
      <c r="AY123" s="839" t="n"/>
      <c r="AZ123" s="839" t="n"/>
      <c r="BA123" s="839" t="n"/>
      <c r="BB123" s="839" t="n"/>
      <c r="BC123" s="839" t="n"/>
    </row>
    <row r="124" ht="13.5" customHeight="1" s="1178">
      <c r="A124" s="839" t="n"/>
      <c r="B124" s="839" t="n"/>
      <c r="C124" s="839" t="n"/>
      <c r="D124" s="839" t="n"/>
      <c r="E124" s="839" t="n"/>
      <c r="F124" s="839" t="n"/>
      <c r="G124" s="839" t="n"/>
      <c r="H124" s="839" t="n"/>
      <c r="I124" s="839" t="n"/>
      <c r="J124" s="839" t="n"/>
      <c r="K124" s="839" t="n"/>
      <c r="L124" s="839" t="n"/>
      <c r="M124" s="839" t="n"/>
      <c r="N124" s="839" t="n"/>
      <c r="O124" s="839" t="n"/>
      <c r="P124" s="839" t="n"/>
      <c r="Q124" s="839" t="n"/>
      <c r="R124" s="839" t="n"/>
      <c r="S124" s="839" t="n"/>
      <c r="T124" s="839" t="n"/>
      <c r="U124" s="839" t="n"/>
      <c r="V124" s="839" t="n"/>
      <c r="W124" s="839" t="n"/>
      <c r="X124" s="839" t="n"/>
      <c r="Y124" s="839" t="n"/>
      <c r="Z124" s="839" t="n"/>
      <c r="AA124" s="839" t="n"/>
      <c r="AB124" s="839" t="n"/>
      <c r="AC124" s="839" t="n"/>
      <c r="AD124" s="839" t="n"/>
      <c r="AE124" s="839" t="n"/>
      <c r="AF124" s="839" t="n"/>
      <c r="AG124" s="839" t="n"/>
      <c r="AH124" s="839" t="n"/>
      <c r="AI124" s="839" t="n"/>
      <c r="AJ124" s="839" t="n"/>
      <c r="AK124" s="839" t="n"/>
      <c r="AL124" s="839" t="n"/>
      <c r="AM124" s="839" t="n"/>
      <c r="AN124" s="839" t="n"/>
      <c r="AO124" s="839" t="n"/>
      <c r="AP124" s="839" t="n"/>
      <c r="AQ124" s="839" t="n"/>
      <c r="AR124" s="839" t="n"/>
      <c r="AS124" s="839" t="n"/>
      <c r="AT124" s="839" t="n"/>
      <c r="AU124" s="839" t="n"/>
      <c r="AV124" s="839" t="n"/>
      <c r="AW124" s="839" t="n"/>
      <c r="AX124" s="839" t="n"/>
      <c r="AY124" s="839" t="n"/>
      <c r="AZ124" s="839" t="n"/>
      <c r="BA124" s="839" t="n"/>
      <c r="BB124" s="839" t="n"/>
      <c r="BC124" s="839" t="n"/>
    </row>
    <row r="125" ht="13.5" customHeight="1" s="1178">
      <c r="A125" s="839" t="n"/>
      <c r="B125" s="839" t="n"/>
      <c r="C125" s="839" t="n"/>
      <c r="D125" s="839" t="n"/>
      <c r="E125" s="839" t="n"/>
      <c r="F125" s="839" t="n"/>
      <c r="G125" s="839" t="n"/>
      <c r="H125" s="839" t="n"/>
      <c r="I125" s="839" t="n"/>
      <c r="J125" s="839" t="n"/>
      <c r="K125" s="839" t="n"/>
      <c r="L125" s="839" t="n"/>
      <c r="M125" s="839" t="n"/>
      <c r="N125" s="839" t="n"/>
      <c r="O125" s="839" t="n"/>
      <c r="P125" s="839" t="n"/>
      <c r="Q125" s="839" t="n"/>
      <c r="R125" s="839" t="n"/>
      <c r="S125" s="839" t="n"/>
      <c r="T125" s="839" t="n"/>
      <c r="U125" s="839" t="n"/>
      <c r="V125" s="839" t="n"/>
      <c r="W125" s="839" t="n"/>
      <c r="X125" s="839" t="n"/>
      <c r="Y125" s="839" t="n"/>
      <c r="Z125" s="839" t="n"/>
      <c r="AA125" s="839" t="n"/>
      <c r="AB125" s="839" t="n"/>
      <c r="AC125" s="839" t="n"/>
      <c r="AD125" s="839" t="n"/>
      <c r="AE125" s="839" t="n"/>
      <c r="AF125" s="839" t="n"/>
      <c r="AG125" s="839" t="n"/>
      <c r="AH125" s="839" t="n"/>
      <c r="AI125" s="839" t="n"/>
      <c r="AJ125" s="839" t="n"/>
      <c r="AK125" s="839" t="n"/>
      <c r="AL125" s="839" t="n"/>
      <c r="AM125" s="839" t="n"/>
      <c r="AN125" s="839" t="n"/>
      <c r="AO125" s="839" t="n"/>
      <c r="AP125" s="839" t="n"/>
      <c r="AQ125" s="839" t="n"/>
      <c r="AR125" s="839" t="n"/>
      <c r="AS125" s="839" t="n"/>
      <c r="AT125" s="839" t="n"/>
      <c r="AU125" s="839" t="n"/>
      <c r="AV125" s="839" t="n"/>
      <c r="AW125" s="839" t="n"/>
      <c r="AX125" s="839" t="n"/>
      <c r="AY125" s="839" t="n"/>
      <c r="AZ125" s="839" t="n"/>
      <c r="BA125" s="839" t="n"/>
      <c r="BB125" s="839" t="n"/>
      <c r="BC125" s="839" t="n"/>
    </row>
    <row r="126" ht="13.5" customHeight="1" s="1178">
      <c r="A126" s="839" t="n"/>
      <c r="B126" s="839" t="n"/>
      <c r="C126" s="839" t="n"/>
      <c r="D126" s="839" t="n"/>
      <c r="E126" s="839" t="n"/>
      <c r="F126" s="839" t="n"/>
      <c r="G126" s="839" t="n"/>
      <c r="H126" s="839" t="n"/>
      <c r="I126" s="839" t="n"/>
      <c r="J126" s="839" t="n"/>
      <c r="K126" s="839" t="n"/>
      <c r="L126" s="839" t="n"/>
      <c r="M126" s="839" t="n"/>
      <c r="N126" s="839" t="n"/>
      <c r="O126" s="839" t="n"/>
      <c r="P126" s="839" t="n"/>
      <c r="Q126" s="839" t="n"/>
      <c r="R126" s="839" t="n"/>
      <c r="S126" s="839" t="n"/>
      <c r="T126" s="839" t="n"/>
      <c r="U126" s="839" t="n"/>
      <c r="V126" s="839" t="n"/>
      <c r="W126" s="839" t="n"/>
      <c r="X126" s="839" t="n"/>
      <c r="Y126" s="839" t="n"/>
      <c r="Z126" s="839" t="n"/>
      <c r="AA126" s="839" t="n"/>
      <c r="AB126" s="839" t="n"/>
      <c r="AC126" s="839" t="n"/>
      <c r="AD126" s="839" t="n"/>
      <c r="AE126" s="839" t="n"/>
      <c r="AF126" s="839" t="n"/>
      <c r="AG126" s="839" t="n"/>
      <c r="AH126" s="839" t="n"/>
      <c r="AI126" s="839" t="n"/>
      <c r="AJ126" s="839" t="n"/>
      <c r="AK126" s="839" t="n"/>
      <c r="AL126" s="839" t="n"/>
      <c r="AM126" s="839" t="n"/>
      <c r="AN126" s="839" t="n"/>
      <c r="AO126" s="839" t="n"/>
      <c r="AP126" s="839" t="n"/>
      <c r="AQ126" s="839" t="n"/>
      <c r="AR126" s="839" t="n"/>
      <c r="AS126" s="839" t="n"/>
      <c r="AT126" s="839" t="n"/>
      <c r="AU126" s="839" t="n"/>
      <c r="AV126" s="839" t="n"/>
      <c r="AW126" s="839" t="n"/>
      <c r="AX126" s="839" t="n"/>
      <c r="AY126" s="839" t="n"/>
      <c r="AZ126" s="839" t="n"/>
      <c r="BA126" s="839" t="n"/>
      <c r="BB126" s="839" t="n"/>
      <c r="BC126" s="839" t="n"/>
    </row>
    <row r="127" ht="13.5" customHeight="1" s="1178">
      <c r="A127" s="839" t="n"/>
      <c r="B127" s="839" t="n"/>
      <c r="C127" s="839" t="n"/>
      <c r="D127" s="839" t="n"/>
      <c r="E127" s="839" t="n"/>
      <c r="F127" s="839" t="n"/>
      <c r="G127" s="839" t="n"/>
      <c r="H127" s="839" t="n"/>
      <c r="I127" s="839" t="n"/>
      <c r="J127" s="839" t="n"/>
      <c r="K127" s="839" t="n"/>
      <c r="L127" s="839" t="n"/>
      <c r="M127" s="839" t="n"/>
      <c r="N127" s="839" t="n"/>
      <c r="O127" s="839" t="n"/>
      <c r="P127" s="839" t="n"/>
      <c r="Q127" s="839" t="n"/>
      <c r="R127" s="839" t="n"/>
      <c r="S127" s="839" t="n"/>
      <c r="T127" s="839" t="n"/>
      <c r="U127" s="839" t="n"/>
      <c r="V127" s="839" t="n"/>
      <c r="W127" s="839" t="n"/>
      <c r="X127" s="839" t="n"/>
      <c r="Y127" s="839" t="n"/>
      <c r="Z127" s="839" t="n"/>
      <c r="AA127" s="839" t="n"/>
      <c r="AB127" s="839" t="n"/>
      <c r="AC127" s="839" t="n"/>
      <c r="AD127" s="839" t="n"/>
      <c r="AE127" s="839" t="n"/>
      <c r="AF127" s="839" t="n"/>
      <c r="AG127" s="839" t="n"/>
      <c r="AH127" s="839" t="n"/>
      <c r="AI127" s="839" t="n"/>
      <c r="AJ127" s="839" t="n"/>
      <c r="AK127" s="839" t="n"/>
      <c r="AL127" s="839" t="n"/>
      <c r="AM127" s="839" t="n"/>
      <c r="AN127" s="839" t="n"/>
      <c r="AO127" s="839" t="n"/>
      <c r="AP127" s="839" t="n"/>
      <c r="AQ127" s="839" t="n"/>
      <c r="AR127" s="839" t="n"/>
      <c r="AS127" s="839" t="n"/>
      <c r="AT127" s="839" t="n"/>
      <c r="AU127" s="839" t="n"/>
      <c r="AV127" s="839" t="n"/>
      <c r="AW127" s="839" t="n"/>
      <c r="AX127" s="839" t="n"/>
      <c r="AY127" s="839" t="n"/>
      <c r="AZ127" s="839" t="n"/>
      <c r="BA127" s="839" t="n"/>
      <c r="BB127" s="839" t="n"/>
      <c r="BC127" s="839" t="n"/>
    </row>
    <row r="128" ht="13.5" customHeight="1" s="1178">
      <c r="A128" s="839" t="n"/>
      <c r="B128" s="839" t="n"/>
      <c r="C128" s="839" t="n"/>
      <c r="D128" s="839" t="n"/>
      <c r="E128" s="839" t="n"/>
      <c r="F128" s="839" t="n"/>
      <c r="G128" s="839" t="n"/>
      <c r="H128" s="839" t="n"/>
      <c r="I128" s="839" t="n"/>
      <c r="J128" s="839" t="n"/>
      <c r="K128" s="839" t="n"/>
      <c r="L128" s="839" t="n"/>
      <c r="M128" s="839" t="n"/>
      <c r="N128" s="839" t="n"/>
      <c r="O128" s="839" t="n"/>
      <c r="P128" s="839" t="n"/>
      <c r="Q128" s="839" t="n"/>
      <c r="R128" s="839" t="n"/>
      <c r="S128" s="839" t="n"/>
      <c r="T128" s="839" t="n"/>
      <c r="U128" s="839" t="n"/>
      <c r="V128" s="839" t="n"/>
      <c r="W128" s="839" t="n"/>
      <c r="X128" s="839" t="n"/>
      <c r="Y128" s="839" t="n"/>
      <c r="Z128" s="839" t="n"/>
      <c r="AA128" s="839" t="n"/>
      <c r="AB128" s="839" t="n"/>
      <c r="AC128" s="839" t="n"/>
      <c r="AD128" s="839" t="n"/>
      <c r="AE128" s="839" t="n"/>
      <c r="AF128" s="839" t="n"/>
      <c r="AG128" s="839" t="n"/>
      <c r="AH128" s="839" t="n"/>
      <c r="AI128" s="839" t="n"/>
      <c r="AJ128" s="839" t="n"/>
      <c r="AK128" s="839" t="n"/>
      <c r="AL128" s="839" t="n"/>
      <c r="AM128" s="839" t="n"/>
      <c r="AN128" s="839" t="n"/>
      <c r="AO128" s="839" t="n"/>
      <c r="AP128" s="839" t="n"/>
      <c r="AQ128" s="839" t="n"/>
      <c r="AR128" s="839" t="n"/>
      <c r="AS128" s="839" t="n"/>
      <c r="AT128" s="839" t="n"/>
      <c r="AU128" s="839" t="n"/>
      <c r="AV128" s="839" t="n"/>
      <c r="AW128" s="839" t="n"/>
      <c r="AX128" s="839" t="n"/>
      <c r="AY128" s="839" t="n"/>
      <c r="AZ128" s="839" t="n"/>
      <c r="BA128" s="839" t="n"/>
      <c r="BB128" s="839" t="n"/>
      <c r="BC128" s="839" t="n"/>
    </row>
    <row r="129" ht="13.5" customHeight="1" s="1178">
      <c r="A129" s="839" t="n"/>
      <c r="B129" s="839" t="n"/>
      <c r="C129" s="839" t="n"/>
      <c r="D129" s="839" t="n"/>
      <c r="E129" s="839" t="n"/>
      <c r="F129" s="839" t="n"/>
      <c r="G129" s="839" t="n"/>
      <c r="H129" s="839" t="n"/>
      <c r="I129" s="839" t="n"/>
      <c r="J129" s="839" t="n"/>
      <c r="K129" s="839" t="n"/>
      <c r="L129" s="839" t="n"/>
      <c r="M129" s="839" t="n"/>
      <c r="N129" s="839" t="n"/>
      <c r="O129" s="839" t="n"/>
      <c r="P129" s="839" t="n"/>
      <c r="Q129" s="839" t="n"/>
      <c r="R129" s="839" t="n"/>
      <c r="S129" s="839" t="n"/>
      <c r="T129" s="839" t="n"/>
      <c r="U129" s="839" t="n"/>
      <c r="V129" s="839" t="n"/>
      <c r="W129" s="839" t="n"/>
      <c r="X129" s="839" t="n"/>
      <c r="Y129" s="839" t="n"/>
      <c r="Z129" s="839" t="n"/>
      <c r="AA129" s="839" t="n"/>
      <c r="AB129" s="839" t="n"/>
      <c r="AC129" s="839" t="n"/>
      <c r="AD129" s="839" t="n"/>
      <c r="AE129" s="839" t="n"/>
      <c r="AF129" s="839" t="n"/>
      <c r="AG129" s="839" t="n"/>
      <c r="AH129" s="839" t="n"/>
      <c r="AI129" s="839" t="n"/>
      <c r="AJ129" s="839" t="n"/>
      <c r="AK129" s="839" t="n"/>
      <c r="AL129" s="839" t="n"/>
      <c r="AM129" s="839" t="n"/>
      <c r="AN129" s="839" t="n"/>
      <c r="AO129" s="839" t="n"/>
      <c r="AP129" s="839" t="n"/>
      <c r="AQ129" s="839" t="n"/>
      <c r="AR129" s="839" t="n"/>
      <c r="AS129" s="839" t="n"/>
      <c r="AT129" s="839" t="n"/>
      <c r="AU129" s="839" t="n"/>
      <c r="AV129" s="839" t="n"/>
      <c r="AW129" s="839" t="n"/>
      <c r="AX129" s="839" t="n"/>
      <c r="AY129" s="839" t="n"/>
      <c r="AZ129" s="839" t="n"/>
      <c r="BA129" s="839" t="n"/>
      <c r="BB129" s="839" t="n"/>
      <c r="BC129" s="839" t="n"/>
    </row>
    <row r="130" ht="13.5" customHeight="1" s="1178">
      <c r="A130" s="839" t="n"/>
      <c r="B130" s="839" t="n"/>
      <c r="C130" s="839" t="n"/>
      <c r="D130" s="839" t="n"/>
      <c r="E130" s="839" t="n"/>
      <c r="F130" s="839" t="n"/>
      <c r="G130" s="839" t="n"/>
      <c r="H130" s="839" t="n"/>
      <c r="I130" s="839" t="n"/>
      <c r="J130" s="839" t="n"/>
      <c r="K130" s="839" t="n"/>
      <c r="L130" s="839" t="n"/>
      <c r="M130" s="839" t="n"/>
      <c r="N130" s="839" t="n"/>
      <c r="O130" s="839" t="n"/>
      <c r="P130" s="839" t="n"/>
      <c r="Q130" s="839" t="n"/>
      <c r="R130" s="839" t="n"/>
      <c r="S130" s="839" t="n"/>
      <c r="T130" s="839" t="n"/>
      <c r="U130" s="839" t="n"/>
      <c r="V130" s="839" t="n"/>
      <c r="W130" s="839" t="n"/>
      <c r="X130" s="839" t="n"/>
      <c r="Y130" s="839" t="n"/>
      <c r="Z130" s="839" t="n"/>
      <c r="AA130" s="839" t="n"/>
      <c r="AB130" s="839" t="n"/>
      <c r="AC130" s="839" t="n"/>
      <c r="AD130" s="839" t="n"/>
      <c r="AE130" s="839" t="n"/>
      <c r="AF130" s="839" t="n"/>
      <c r="AG130" s="839" t="n"/>
      <c r="AH130" s="839" t="n"/>
      <c r="AI130" s="839" t="n"/>
      <c r="AJ130" s="839" t="n"/>
      <c r="AK130" s="839" t="n"/>
      <c r="AL130" s="839" t="n"/>
      <c r="AM130" s="839" t="n"/>
      <c r="AN130" s="839" t="n"/>
      <c r="AO130" s="839" t="n"/>
      <c r="AP130" s="839" t="n"/>
      <c r="AQ130" s="839" t="n"/>
      <c r="AR130" s="839" t="n"/>
      <c r="AS130" s="839" t="n"/>
      <c r="AT130" s="839" t="n"/>
      <c r="AU130" s="839" t="n"/>
      <c r="AV130" s="839" t="n"/>
      <c r="AW130" s="839" t="n"/>
      <c r="AX130" s="839" t="n"/>
      <c r="AY130" s="839" t="n"/>
      <c r="AZ130" s="839" t="n"/>
      <c r="BA130" s="839" t="n"/>
      <c r="BB130" s="839" t="n"/>
      <c r="BC130" s="839" t="n"/>
    </row>
    <row r="131" ht="13.5" customHeight="1" s="1178">
      <c r="A131" s="839" t="n"/>
      <c r="B131" s="839" t="n"/>
      <c r="C131" s="839" t="n"/>
      <c r="D131" s="839" t="n"/>
      <c r="E131" s="839" t="n"/>
      <c r="F131" s="839" t="n"/>
      <c r="G131" s="839" t="n"/>
      <c r="H131" s="839" t="n"/>
      <c r="I131" s="839" t="n"/>
      <c r="J131" s="839" t="n"/>
      <c r="K131" s="839" t="n"/>
      <c r="L131" s="839" t="n"/>
      <c r="M131" s="839" t="n"/>
      <c r="N131" s="839" t="n"/>
      <c r="O131" s="839" t="n"/>
      <c r="P131" s="839" t="n"/>
      <c r="Q131" s="839" t="n"/>
      <c r="R131" s="839" t="n"/>
      <c r="S131" s="839" t="n"/>
      <c r="T131" s="839" t="n"/>
      <c r="U131" s="839" t="n"/>
      <c r="V131" s="839" t="n"/>
      <c r="W131" s="839" t="n"/>
      <c r="X131" s="839" t="n"/>
      <c r="Y131" s="839" t="n"/>
      <c r="Z131" s="839" t="n"/>
      <c r="AA131" s="839" t="n"/>
      <c r="AB131" s="839" t="n"/>
      <c r="AC131" s="839" t="n"/>
      <c r="AD131" s="839" t="n"/>
      <c r="AE131" s="839" t="n"/>
      <c r="AF131" s="839" t="n"/>
      <c r="AG131" s="839" t="n"/>
      <c r="AH131" s="839" t="n"/>
      <c r="AI131" s="839" t="n"/>
      <c r="AJ131" s="839" t="n"/>
      <c r="AK131" s="839" t="n"/>
      <c r="AL131" s="839" t="n"/>
      <c r="AM131" s="839" t="n"/>
      <c r="AN131" s="839" t="n"/>
      <c r="AO131" s="839" t="n"/>
      <c r="AP131" s="839" t="n"/>
      <c r="AQ131" s="839" t="n"/>
      <c r="AR131" s="839" t="n"/>
      <c r="AS131" s="839" t="n"/>
      <c r="AT131" s="839" t="n"/>
      <c r="AU131" s="839" t="n"/>
      <c r="AV131" s="839" t="n"/>
      <c r="AW131" s="839" t="n"/>
      <c r="AX131" s="839" t="n"/>
      <c r="AY131" s="839" t="n"/>
      <c r="AZ131" s="839" t="n"/>
      <c r="BA131" s="839" t="n"/>
      <c r="BB131" s="839" t="n"/>
      <c r="BC131" s="839" t="n"/>
    </row>
    <row r="132" ht="13.5" customHeight="1" s="1178">
      <c r="A132" s="839" t="n"/>
      <c r="B132" s="839" t="n"/>
      <c r="C132" s="839" t="n"/>
      <c r="D132" s="839" t="n"/>
      <c r="E132" s="839" t="n"/>
      <c r="F132" s="839" t="n"/>
      <c r="G132" s="839" t="n"/>
      <c r="H132" s="839" t="n"/>
      <c r="I132" s="839" t="n"/>
      <c r="J132" s="839" t="n"/>
      <c r="K132" s="839" t="n"/>
      <c r="L132" s="839" t="n"/>
      <c r="M132" s="839" t="n"/>
      <c r="N132" s="839" t="n"/>
      <c r="O132" s="839" t="n"/>
      <c r="P132" s="839" t="n"/>
      <c r="Q132" s="839" t="n"/>
      <c r="R132" s="839" t="n"/>
      <c r="S132" s="839" t="n"/>
      <c r="T132" s="839" t="n"/>
      <c r="U132" s="839" t="n"/>
      <c r="V132" s="839" t="n"/>
      <c r="W132" s="839" t="n"/>
      <c r="X132" s="839" t="n"/>
      <c r="Y132" s="839" t="n"/>
      <c r="Z132" s="839" t="n"/>
      <c r="AA132" s="839" t="n"/>
      <c r="AB132" s="839" t="n"/>
      <c r="AC132" s="839" t="n"/>
      <c r="AD132" s="839" t="n"/>
      <c r="AE132" s="839" t="n"/>
      <c r="AF132" s="839" t="n"/>
      <c r="AG132" s="839" t="n"/>
      <c r="AH132" s="839" t="n"/>
      <c r="AI132" s="839" t="n"/>
      <c r="AJ132" s="839" t="n"/>
      <c r="AK132" s="839" t="n"/>
      <c r="AL132" s="839" t="n"/>
      <c r="AM132" s="839" t="n"/>
      <c r="AN132" s="839" t="n"/>
      <c r="AO132" s="839" t="n"/>
      <c r="AP132" s="839" t="n"/>
      <c r="AQ132" s="839" t="n"/>
      <c r="AR132" s="839" t="n"/>
      <c r="AS132" s="839" t="n"/>
      <c r="AT132" s="839" t="n"/>
      <c r="AU132" s="839" t="n"/>
      <c r="AV132" s="839" t="n"/>
      <c r="AW132" s="839" t="n"/>
      <c r="AX132" s="839" t="n"/>
      <c r="AY132" s="839" t="n"/>
      <c r="AZ132" s="839" t="n"/>
      <c r="BA132" s="839" t="n"/>
      <c r="BB132" s="839" t="n"/>
      <c r="BC132" s="839" t="n"/>
    </row>
    <row r="133" ht="13.5" customHeight="1" s="1178">
      <c r="A133" s="839" t="n"/>
      <c r="B133" s="839" t="n"/>
      <c r="C133" s="839" t="n"/>
      <c r="D133" s="839" t="n"/>
      <c r="E133" s="839" t="n"/>
      <c r="F133" s="839" t="n"/>
      <c r="G133" s="839" t="n"/>
      <c r="H133" s="839" t="n"/>
      <c r="I133" s="839" t="n"/>
      <c r="J133" s="839" t="n"/>
      <c r="K133" s="839" t="n"/>
      <c r="L133" s="839" t="n"/>
      <c r="M133" s="839" t="n"/>
      <c r="N133" s="839" t="n"/>
      <c r="O133" s="839" t="n"/>
      <c r="P133" s="839" t="n"/>
      <c r="Q133" s="839" t="n"/>
      <c r="R133" s="839" t="n"/>
      <c r="S133" s="839" t="n"/>
      <c r="T133" s="839" t="n"/>
      <c r="U133" s="839" t="n"/>
      <c r="V133" s="839" t="n"/>
      <c r="W133" s="839" t="n"/>
      <c r="X133" s="839" t="n"/>
      <c r="Y133" s="839" t="n"/>
      <c r="Z133" s="839" t="n"/>
      <c r="AA133" s="839" t="n"/>
      <c r="AB133" s="839" t="n"/>
      <c r="AC133" s="839" t="n"/>
      <c r="AD133" s="839" t="n"/>
      <c r="AE133" s="839" t="n"/>
      <c r="AF133" s="839" t="n"/>
      <c r="AG133" s="839" t="n"/>
      <c r="AH133" s="839" t="n"/>
      <c r="AI133" s="839" t="n"/>
      <c r="AJ133" s="839" t="n"/>
      <c r="AK133" s="839" t="n"/>
      <c r="AL133" s="839" t="n"/>
      <c r="AM133" s="839" t="n"/>
      <c r="AN133" s="839" t="n"/>
      <c r="AO133" s="839" t="n"/>
      <c r="AP133" s="839" t="n"/>
      <c r="AQ133" s="839" t="n"/>
      <c r="AR133" s="839" t="n"/>
      <c r="AS133" s="839" t="n"/>
      <c r="AT133" s="839" t="n"/>
      <c r="AU133" s="839" t="n"/>
      <c r="AV133" s="839" t="n"/>
      <c r="AW133" s="839" t="n"/>
      <c r="AX133" s="839" t="n"/>
      <c r="AY133" s="839" t="n"/>
      <c r="AZ133" s="839" t="n"/>
      <c r="BA133" s="839" t="n"/>
      <c r="BB133" s="839" t="n"/>
      <c r="BC133" s="839" t="n"/>
    </row>
    <row r="134" ht="13.5" customHeight="1" s="1178">
      <c r="A134" s="839" t="n"/>
      <c r="B134" s="839" t="n"/>
      <c r="C134" s="839" t="n"/>
      <c r="D134" s="839" t="n"/>
      <c r="E134" s="839" t="n"/>
      <c r="F134" s="839" t="n"/>
      <c r="G134" s="839" t="n"/>
      <c r="H134" s="839" t="n"/>
      <c r="I134" s="839" t="n"/>
      <c r="J134" s="839" t="n"/>
      <c r="K134" s="839" t="n"/>
      <c r="L134" s="839" t="n"/>
      <c r="M134" s="839" t="n"/>
      <c r="N134" s="839" t="n"/>
      <c r="O134" s="839" t="n"/>
      <c r="P134" s="839" t="n"/>
      <c r="Q134" s="839" t="n"/>
      <c r="R134" s="839" t="n"/>
      <c r="S134" s="839" t="n"/>
      <c r="T134" s="839" t="n"/>
      <c r="U134" s="839" t="n"/>
      <c r="V134" s="839" t="n"/>
      <c r="W134" s="839" t="n"/>
      <c r="X134" s="839" t="n"/>
      <c r="Y134" s="839" t="n"/>
      <c r="Z134" s="839" t="n"/>
      <c r="AA134" s="839" t="n"/>
      <c r="AB134" s="839" t="n"/>
      <c r="AC134" s="839" t="n"/>
      <c r="AD134" s="839" t="n"/>
      <c r="AE134" s="839" t="n"/>
      <c r="AF134" s="839" t="n"/>
      <c r="AG134" s="839" t="n"/>
      <c r="AH134" s="839" t="n"/>
      <c r="AI134" s="839" t="n"/>
      <c r="AJ134" s="839" t="n"/>
      <c r="AK134" s="839" t="n"/>
      <c r="AL134" s="839" t="n"/>
      <c r="AM134" s="839" t="n"/>
      <c r="AN134" s="839" t="n"/>
      <c r="AO134" s="839" t="n"/>
      <c r="AP134" s="839" t="n"/>
      <c r="AQ134" s="839" t="n"/>
      <c r="AR134" s="839" t="n"/>
      <c r="AS134" s="839" t="n"/>
      <c r="AT134" s="839" t="n"/>
      <c r="AU134" s="839" t="n"/>
      <c r="AV134" s="839" t="n"/>
      <c r="AW134" s="839" t="n"/>
      <c r="AX134" s="839" t="n"/>
      <c r="AY134" s="839" t="n"/>
      <c r="AZ134" s="839" t="n"/>
      <c r="BA134" s="839" t="n"/>
      <c r="BB134" s="839" t="n"/>
      <c r="BC134" s="839" t="n"/>
    </row>
    <row r="135" ht="13.5" customHeight="1" s="1178">
      <c r="A135" s="839" t="n"/>
      <c r="B135" s="839" t="n"/>
      <c r="C135" s="839" t="n"/>
      <c r="D135" s="839" t="n"/>
      <c r="E135" s="839" t="n"/>
      <c r="F135" s="839" t="n"/>
      <c r="G135" s="839" t="n"/>
      <c r="H135" s="839" t="n"/>
      <c r="I135" s="839" t="n"/>
      <c r="J135" s="839" t="n"/>
      <c r="K135" s="839" t="n"/>
      <c r="L135" s="839" t="n"/>
      <c r="M135" s="839" t="n"/>
      <c r="N135" s="839" t="n"/>
      <c r="O135" s="839" t="n"/>
      <c r="P135" s="839" t="n"/>
      <c r="Q135" s="839" t="n"/>
      <c r="R135" s="839" t="n"/>
      <c r="S135" s="839" t="n"/>
      <c r="T135" s="839" t="n"/>
      <c r="U135" s="839" t="n"/>
      <c r="V135" s="839" t="n"/>
      <c r="W135" s="839" t="n"/>
      <c r="X135" s="839" t="n"/>
      <c r="Y135" s="839" t="n"/>
      <c r="Z135" s="839" t="n"/>
      <c r="AA135" s="839" t="n"/>
      <c r="AB135" s="839" t="n"/>
      <c r="AC135" s="839" t="n"/>
      <c r="AD135" s="839" t="n"/>
      <c r="AE135" s="839" t="n"/>
      <c r="AF135" s="839" t="n"/>
      <c r="AG135" s="839" t="n"/>
      <c r="AH135" s="839" t="n"/>
      <c r="AI135" s="839" t="n"/>
      <c r="AJ135" s="839" t="n"/>
      <c r="AK135" s="839" t="n"/>
      <c r="AL135" s="839" t="n"/>
      <c r="AM135" s="839" t="n"/>
      <c r="AN135" s="839" t="n"/>
      <c r="AO135" s="839" t="n"/>
      <c r="AP135" s="839" t="n"/>
      <c r="AQ135" s="839" t="n"/>
      <c r="AR135" s="839" t="n"/>
      <c r="AS135" s="839" t="n"/>
      <c r="AT135" s="839" t="n"/>
      <c r="AU135" s="839" t="n"/>
      <c r="AV135" s="839" t="n"/>
      <c r="AW135" s="839" t="n"/>
      <c r="AX135" s="839" t="n"/>
      <c r="AY135" s="839" t="n"/>
      <c r="AZ135" s="839" t="n"/>
      <c r="BA135" s="839" t="n"/>
      <c r="BB135" s="839" t="n"/>
      <c r="BC135" s="839" t="n"/>
    </row>
    <row r="136" ht="13.5" customHeight="1" s="1178">
      <c r="A136" s="839" t="n"/>
      <c r="B136" s="839" t="n"/>
      <c r="C136" s="839" t="n"/>
      <c r="D136" s="839" t="n"/>
      <c r="E136" s="839" t="n"/>
      <c r="F136" s="839" t="n"/>
      <c r="G136" s="839" t="n"/>
      <c r="H136" s="839" t="n"/>
      <c r="I136" s="839" t="n"/>
      <c r="J136" s="839" t="n"/>
      <c r="K136" s="839" t="n"/>
      <c r="L136" s="839" t="n"/>
      <c r="M136" s="839" t="n"/>
      <c r="N136" s="839" t="n"/>
      <c r="O136" s="839" t="n"/>
      <c r="P136" s="839" t="n"/>
      <c r="Q136" s="839" t="n"/>
      <c r="R136" s="839" t="n"/>
      <c r="S136" s="839" t="n"/>
      <c r="T136" s="839" t="n"/>
      <c r="U136" s="839" t="n"/>
      <c r="V136" s="839" t="n"/>
      <c r="W136" s="839" t="n"/>
      <c r="X136" s="839" t="n"/>
      <c r="Y136" s="839" t="n"/>
      <c r="Z136" s="839" t="n"/>
      <c r="AA136" s="839" t="n"/>
      <c r="AB136" s="839" t="n"/>
      <c r="AC136" s="839" t="n"/>
      <c r="AD136" s="839" t="n"/>
      <c r="AE136" s="839" t="n"/>
      <c r="AF136" s="839" t="n"/>
      <c r="AG136" s="839" t="n"/>
      <c r="AH136" s="839" t="n"/>
      <c r="AI136" s="839" t="n"/>
      <c r="AJ136" s="839" t="n"/>
      <c r="AK136" s="839" t="n"/>
      <c r="AL136" s="839" t="n"/>
      <c r="AM136" s="839" t="n"/>
      <c r="AN136" s="839" t="n"/>
      <c r="AO136" s="839" t="n"/>
      <c r="AP136" s="839" t="n"/>
      <c r="AQ136" s="839" t="n"/>
      <c r="AR136" s="839" t="n"/>
      <c r="AS136" s="839" t="n"/>
      <c r="AT136" s="839" t="n"/>
      <c r="AU136" s="839" t="n"/>
      <c r="AV136" s="839" t="n"/>
      <c r="AW136" s="839" t="n"/>
      <c r="AX136" s="839" t="n"/>
      <c r="AY136" s="839" t="n"/>
      <c r="AZ136" s="839" t="n"/>
      <c r="BA136" s="839" t="n"/>
      <c r="BB136" s="839" t="n"/>
      <c r="BC136" s="839" t="n"/>
    </row>
    <row r="137" ht="13.5" customHeight="1" s="1178">
      <c r="A137" s="839" t="n"/>
      <c r="B137" s="839" t="n"/>
      <c r="C137" s="839" t="n"/>
      <c r="D137" s="839" t="n"/>
      <c r="E137" s="839" t="n"/>
      <c r="F137" s="839" t="n"/>
      <c r="G137" s="839" t="n"/>
      <c r="H137" s="839" t="n"/>
      <c r="I137" s="839" t="n"/>
      <c r="J137" s="839" t="n"/>
      <c r="K137" s="839" t="n"/>
      <c r="L137" s="839" t="n"/>
      <c r="M137" s="839" t="n"/>
      <c r="N137" s="839" t="n"/>
      <c r="O137" s="839" t="n"/>
      <c r="P137" s="839" t="n"/>
      <c r="Q137" s="839" t="n"/>
      <c r="R137" s="839" t="n"/>
      <c r="S137" s="839" t="n"/>
      <c r="T137" s="839" t="n"/>
      <c r="U137" s="839" t="n"/>
      <c r="V137" s="839" t="n"/>
      <c r="W137" s="839" t="n"/>
      <c r="X137" s="839" t="n"/>
      <c r="Y137" s="839" t="n"/>
      <c r="Z137" s="839" t="n"/>
      <c r="AA137" s="839" t="n"/>
      <c r="AB137" s="839" t="n"/>
      <c r="AC137" s="839" t="n"/>
      <c r="AD137" s="839" t="n"/>
      <c r="AE137" s="839" t="n"/>
      <c r="AF137" s="839" t="n"/>
      <c r="AG137" s="839" t="n"/>
      <c r="AH137" s="839" t="n"/>
      <c r="AI137" s="839" t="n"/>
      <c r="AJ137" s="839" t="n"/>
      <c r="AK137" s="839" t="n"/>
      <c r="AL137" s="839" t="n"/>
      <c r="AM137" s="839" t="n"/>
      <c r="AN137" s="839" t="n"/>
      <c r="AO137" s="839" t="n"/>
      <c r="AP137" s="839" t="n"/>
      <c r="AQ137" s="839" t="n"/>
      <c r="AR137" s="839" t="n"/>
      <c r="AS137" s="839" t="n"/>
      <c r="AT137" s="839" t="n"/>
      <c r="AU137" s="839" t="n"/>
      <c r="AV137" s="839" t="n"/>
      <c r="AW137" s="839" t="n"/>
      <c r="AX137" s="839" t="n"/>
      <c r="AY137" s="839" t="n"/>
      <c r="AZ137" s="839" t="n"/>
      <c r="BA137" s="839" t="n"/>
      <c r="BB137" s="839" t="n"/>
      <c r="BC137" s="839" t="n"/>
    </row>
    <row r="138" ht="13.5" customHeight="1" s="1178">
      <c r="A138" s="839" t="n"/>
      <c r="B138" s="839" t="n"/>
      <c r="C138" s="839" t="n"/>
      <c r="D138" s="839" t="n"/>
      <c r="E138" s="839" t="n"/>
      <c r="F138" s="839" t="n"/>
      <c r="G138" s="839" t="n"/>
      <c r="H138" s="839" t="n"/>
      <c r="I138" s="839" t="n"/>
      <c r="J138" s="839" t="n"/>
      <c r="K138" s="839" t="n"/>
      <c r="L138" s="839" t="n"/>
      <c r="M138" s="839" t="n"/>
      <c r="N138" s="839" t="n"/>
      <c r="O138" s="839" t="n"/>
      <c r="P138" s="839" t="n"/>
      <c r="Q138" s="839" t="n"/>
      <c r="R138" s="839" t="n"/>
      <c r="S138" s="839" t="n"/>
      <c r="T138" s="839" t="n"/>
      <c r="U138" s="839" t="n"/>
      <c r="V138" s="839" t="n"/>
      <c r="W138" s="839" t="n"/>
      <c r="X138" s="839" t="n"/>
      <c r="Y138" s="839" t="n"/>
      <c r="Z138" s="839" t="n"/>
      <c r="AA138" s="839" t="n"/>
      <c r="AB138" s="839" t="n"/>
      <c r="AC138" s="839" t="n"/>
      <c r="AD138" s="839" t="n"/>
      <c r="AE138" s="839" t="n"/>
      <c r="AF138" s="839" t="n"/>
      <c r="AG138" s="839" t="n"/>
      <c r="AH138" s="839" t="n"/>
      <c r="AI138" s="839" t="n"/>
      <c r="AJ138" s="839" t="n"/>
      <c r="AK138" s="839" t="n"/>
      <c r="AL138" s="839" t="n"/>
      <c r="AM138" s="839" t="n"/>
      <c r="AN138" s="839" t="n"/>
      <c r="AO138" s="839" t="n"/>
      <c r="AP138" s="839" t="n"/>
      <c r="AQ138" s="839" t="n"/>
      <c r="AR138" s="839" t="n"/>
      <c r="AS138" s="839" t="n"/>
      <c r="AT138" s="839" t="n"/>
      <c r="AU138" s="839" t="n"/>
      <c r="AV138" s="839" t="n"/>
      <c r="AW138" s="839" t="n"/>
      <c r="AX138" s="839" t="n"/>
      <c r="AY138" s="839" t="n"/>
      <c r="AZ138" s="839" t="n"/>
      <c r="BA138" s="839" t="n"/>
      <c r="BB138" s="839" t="n"/>
      <c r="BC138" s="839" t="n"/>
    </row>
    <row r="139" ht="13.5" customHeight="1" s="1178">
      <c r="A139" s="839" t="n"/>
      <c r="B139" s="839" t="n"/>
      <c r="C139" s="839" t="n"/>
      <c r="D139" s="839" t="n"/>
      <c r="E139" s="839" t="n"/>
      <c r="F139" s="839" t="n"/>
      <c r="G139" s="839" t="n"/>
      <c r="H139" s="839" t="n"/>
      <c r="I139" s="839" t="n"/>
      <c r="J139" s="839" t="n"/>
      <c r="K139" s="839" t="n"/>
      <c r="L139" s="839" t="n"/>
      <c r="M139" s="839" t="n"/>
      <c r="N139" s="839" t="n"/>
      <c r="O139" s="839" t="n"/>
      <c r="P139" s="839" t="n"/>
      <c r="Q139" s="839" t="n"/>
      <c r="R139" s="839" t="n"/>
      <c r="S139" s="839" t="n"/>
      <c r="T139" s="839" t="n"/>
      <c r="U139" s="839" t="n"/>
      <c r="V139" s="839" t="n"/>
      <c r="W139" s="839" t="n"/>
      <c r="X139" s="839" t="n"/>
      <c r="Y139" s="839" t="n"/>
      <c r="Z139" s="839" t="n"/>
      <c r="AA139" s="839" t="n"/>
      <c r="AB139" s="839" t="n"/>
      <c r="AC139" s="839" t="n"/>
      <c r="AD139" s="839" t="n"/>
      <c r="AE139" s="839" t="n"/>
      <c r="AF139" s="839" t="n"/>
      <c r="AG139" s="839" t="n"/>
      <c r="AH139" s="839" t="n"/>
      <c r="AI139" s="839" t="n"/>
      <c r="AJ139" s="839" t="n"/>
      <c r="AK139" s="839" t="n"/>
      <c r="AL139" s="839" t="n"/>
      <c r="AM139" s="839" t="n"/>
      <c r="AN139" s="839" t="n"/>
      <c r="AO139" s="839" t="n"/>
      <c r="AP139" s="839" t="n"/>
      <c r="AQ139" s="839" t="n"/>
      <c r="AR139" s="839" t="n"/>
      <c r="AS139" s="839" t="n"/>
      <c r="AT139" s="839" t="n"/>
      <c r="AU139" s="839" t="n"/>
      <c r="AV139" s="839" t="n"/>
      <c r="AW139" s="839" t="n"/>
      <c r="AX139" s="839" t="n"/>
      <c r="AY139" s="839" t="n"/>
      <c r="AZ139" s="839" t="n"/>
      <c r="BA139" s="839" t="n"/>
      <c r="BB139" s="839" t="n"/>
      <c r="BC139" s="839" t="n"/>
    </row>
    <row r="140" ht="13.5" customHeight="1" s="1178">
      <c r="A140" s="839" t="n"/>
      <c r="B140" s="839" t="n"/>
      <c r="C140" s="839" t="n"/>
      <c r="D140" s="839" t="n"/>
      <c r="E140" s="839" t="n"/>
      <c r="F140" s="839" t="n"/>
      <c r="G140" s="839" t="n"/>
      <c r="H140" s="839" t="n"/>
      <c r="I140" s="839" t="n"/>
      <c r="J140" s="839" t="n"/>
      <c r="K140" s="839" t="n"/>
      <c r="L140" s="839" t="n"/>
      <c r="M140" s="839" t="n"/>
      <c r="N140" s="839" t="n"/>
      <c r="O140" s="839" t="n"/>
      <c r="P140" s="839" t="n"/>
      <c r="Q140" s="839" t="n"/>
      <c r="R140" s="839" t="n"/>
      <c r="S140" s="839" t="n"/>
      <c r="T140" s="839" t="n"/>
      <c r="U140" s="839" t="n"/>
      <c r="V140" s="839" t="n"/>
      <c r="W140" s="839" t="n"/>
      <c r="X140" s="839" t="n"/>
      <c r="Y140" s="839" t="n"/>
      <c r="Z140" s="839" t="n"/>
      <c r="AA140" s="839" t="n"/>
      <c r="AB140" s="839" t="n"/>
      <c r="AC140" s="839" t="n"/>
      <c r="AD140" s="839" t="n"/>
      <c r="AE140" s="839" t="n"/>
      <c r="AF140" s="839" t="n"/>
      <c r="AG140" s="839" t="n"/>
      <c r="AH140" s="839" t="n"/>
      <c r="AI140" s="839" t="n"/>
      <c r="AJ140" s="839" t="n"/>
      <c r="AK140" s="839" t="n"/>
      <c r="AL140" s="839" t="n"/>
      <c r="AM140" s="839" t="n"/>
      <c r="AN140" s="839" t="n"/>
      <c r="AO140" s="839" t="n"/>
      <c r="AP140" s="839" t="n"/>
      <c r="AQ140" s="839" t="n"/>
      <c r="AR140" s="839" t="n"/>
      <c r="AS140" s="839" t="n"/>
      <c r="AT140" s="839" t="n"/>
      <c r="AU140" s="839" t="n"/>
      <c r="AV140" s="839" t="n"/>
      <c r="AW140" s="839" t="n"/>
      <c r="AX140" s="839" t="n"/>
      <c r="AY140" s="839" t="n"/>
      <c r="AZ140" s="839" t="n"/>
      <c r="BA140" s="839" t="n"/>
      <c r="BB140" s="839" t="n"/>
      <c r="BC140" s="839" t="n"/>
    </row>
    <row r="141" ht="13.5" customHeight="1" s="1178">
      <c r="A141" s="839" t="n"/>
      <c r="B141" s="839" t="n"/>
      <c r="C141" s="839" t="n"/>
      <c r="D141" s="839" t="n"/>
      <c r="E141" s="839" t="n"/>
      <c r="F141" s="839" t="n"/>
      <c r="G141" s="839" t="n"/>
      <c r="H141" s="839" t="n"/>
      <c r="I141" s="839" t="n"/>
      <c r="J141" s="839" t="n"/>
      <c r="K141" s="839" t="n"/>
      <c r="L141" s="839" t="n"/>
      <c r="M141" s="839" t="n"/>
      <c r="N141" s="839" t="n"/>
      <c r="O141" s="839" t="n"/>
      <c r="P141" s="839" t="n"/>
      <c r="Q141" s="839" t="n"/>
      <c r="R141" s="839" t="n"/>
      <c r="S141" s="839" t="n"/>
      <c r="T141" s="839" t="n"/>
      <c r="U141" s="839" t="n"/>
      <c r="V141" s="839" t="n"/>
      <c r="W141" s="839" t="n"/>
      <c r="X141" s="839" t="n"/>
      <c r="Y141" s="839" t="n"/>
      <c r="Z141" s="839" t="n"/>
      <c r="AA141" s="839" t="n"/>
      <c r="AB141" s="839" t="n"/>
      <c r="AC141" s="839" t="n"/>
      <c r="AD141" s="839" t="n"/>
      <c r="AE141" s="839" t="n"/>
      <c r="AF141" s="839" t="n"/>
      <c r="AG141" s="839" t="n"/>
      <c r="AH141" s="839" t="n"/>
      <c r="AI141" s="839" t="n"/>
      <c r="AJ141" s="839" t="n"/>
      <c r="AK141" s="839" t="n"/>
      <c r="AL141" s="839" t="n"/>
      <c r="AM141" s="839" t="n"/>
      <c r="AN141" s="839" t="n"/>
      <c r="AO141" s="839" t="n"/>
      <c r="AP141" s="839" t="n"/>
      <c r="AQ141" s="839" t="n"/>
      <c r="AR141" s="839" t="n"/>
      <c r="AS141" s="839" t="n"/>
      <c r="AT141" s="839" t="n"/>
      <c r="AU141" s="839" t="n"/>
      <c r="AV141" s="839" t="n"/>
      <c r="AW141" s="839" t="n"/>
      <c r="AX141" s="839" t="n"/>
      <c r="AY141" s="839" t="n"/>
      <c r="AZ141" s="839" t="n"/>
      <c r="BA141" s="839" t="n"/>
      <c r="BB141" s="839" t="n"/>
      <c r="BC141" s="839" t="n"/>
    </row>
    <row r="142" ht="13.5" customHeight="1" s="1178">
      <c r="A142" s="839" t="n"/>
      <c r="B142" s="839" t="n"/>
      <c r="C142" s="839" t="n"/>
      <c r="D142" s="839" t="n"/>
      <c r="E142" s="839" t="n"/>
      <c r="F142" s="839" t="n"/>
      <c r="G142" s="839" t="n"/>
      <c r="H142" s="839" t="n"/>
      <c r="I142" s="839" t="n"/>
      <c r="J142" s="839" t="n"/>
      <c r="K142" s="839" t="n"/>
      <c r="L142" s="839" t="n"/>
      <c r="M142" s="839" t="n"/>
      <c r="N142" s="839" t="n"/>
      <c r="O142" s="839" t="n"/>
      <c r="P142" s="839" t="n"/>
      <c r="Q142" s="839" t="n"/>
      <c r="R142" s="839" t="n"/>
      <c r="S142" s="839" t="n"/>
      <c r="T142" s="839" t="n"/>
      <c r="U142" s="839" t="n"/>
      <c r="V142" s="839" t="n"/>
      <c r="W142" s="839" t="n"/>
      <c r="X142" s="839" t="n"/>
      <c r="Y142" s="839" t="n"/>
      <c r="Z142" s="839" t="n"/>
      <c r="AA142" s="839" t="n"/>
      <c r="AB142" s="839" t="n"/>
      <c r="AC142" s="839" t="n"/>
      <c r="AD142" s="839" t="n"/>
      <c r="AE142" s="839" t="n"/>
      <c r="AF142" s="839" t="n"/>
      <c r="AG142" s="839" t="n"/>
      <c r="AH142" s="839" t="n"/>
      <c r="AI142" s="839" t="n"/>
      <c r="AJ142" s="839" t="n"/>
      <c r="AK142" s="839" t="n"/>
      <c r="AL142" s="839" t="n"/>
      <c r="AM142" s="839" t="n"/>
      <c r="AN142" s="839" t="n"/>
      <c r="AO142" s="839" t="n"/>
      <c r="AP142" s="839" t="n"/>
      <c r="AQ142" s="839" t="n"/>
      <c r="AR142" s="839" t="n"/>
      <c r="AS142" s="839" t="n"/>
      <c r="AT142" s="839" t="n"/>
      <c r="AU142" s="839" t="n"/>
      <c r="AV142" s="839" t="n"/>
      <c r="AW142" s="839" t="n"/>
      <c r="AX142" s="839" t="n"/>
      <c r="AY142" s="839" t="n"/>
      <c r="AZ142" s="839" t="n"/>
      <c r="BA142" s="839" t="n"/>
      <c r="BB142" s="839" t="n"/>
      <c r="BC142" s="839" t="n"/>
    </row>
    <row r="143" ht="13.5" customHeight="1" s="1178">
      <c r="A143" s="839" t="n"/>
      <c r="B143" s="839" t="n"/>
      <c r="C143" s="839" t="n"/>
      <c r="D143" s="839" t="n"/>
      <c r="E143" s="839" t="n"/>
      <c r="F143" s="839" t="n"/>
      <c r="G143" s="839" t="n"/>
      <c r="H143" s="839" t="n"/>
      <c r="I143" s="839" t="n"/>
      <c r="J143" s="839" t="n"/>
      <c r="K143" s="839" t="n"/>
      <c r="L143" s="839" t="n"/>
      <c r="M143" s="839" t="n"/>
      <c r="N143" s="839" t="n"/>
      <c r="O143" s="839" t="n"/>
      <c r="P143" s="839" t="n"/>
      <c r="Q143" s="839" t="n"/>
      <c r="R143" s="839" t="n"/>
      <c r="S143" s="839" t="n"/>
      <c r="T143" s="839" t="n"/>
      <c r="U143" s="839" t="n"/>
      <c r="V143" s="839" t="n"/>
      <c r="W143" s="839" t="n"/>
      <c r="X143" s="839" t="n"/>
      <c r="Y143" s="839" t="n"/>
      <c r="Z143" s="839" t="n"/>
      <c r="AA143" s="839" t="n"/>
      <c r="AB143" s="839" t="n"/>
      <c r="AC143" s="839" t="n"/>
      <c r="AD143" s="839" t="n"/>
      <c r="AE143" s="839" t="n"/>
      <c r="AF143" s="839" t="n"/>
      <c r="AG143" s="839" t="n"/>
      <c r="AH143" s="839" t="n"/>
      <c r="AI143" s="839" t="n"/>
      <c r="AJ143" s="839" t="n"/>
      <c r="AK143" s="839" t="n"/>
      <c r="AL143" s="839" t="n"/>
      <c r="AM143" s="839" t="n"/>
      <c r="AN143" s="839" t="n"/>
      <c r="AO143" s="839" t="n"/>
      <c r="AP143" s="839" t="n"/>
      <c r="AQ143" s="839" t="n"/>
      <c r="AR143" s="839" t="n"/>
      <c r="AS143" s="839" t="n"/>
      <c r="AT143" s="839" t="n"/>
      <c r="AU143" s="839" t="n"/>
      <c r="AV143" s="839" t="n"/>
      <c r="AW143" s="839" t="n"/>
      <c r="AX143" s="839" t="n"/>
      <c r="AY143" s="839" t="n"/>
      <c r="AZ143" s="839" t="n"/>
      <c r="BA143" s="839" t="n"/>
      <c r="BB143" s="839" t="n"/>
      <c r="BC143" s="839" t="n"/>
    </row>
    <row r="144" ht="13.5" customHeight="1" s="1178">
      <c r="A144" s="839" t="n"/>
      <c r="B144" s="839" t="n"/>
      <c r="C144" s="839" t="n"/>
      <c r="D144" s="839" t="n"/>
      <c r="E144" s="839" t="n"/>
      <c r="F144" s="839" t="n"/>
      <c r="G144" s="839" t="n"/>
      <c r="H144" s="839" t="n"/>
      <c r="I144" s="839" t="n"/>
      <c r="J144" s="839" t="n"/>
      <c r="K144" s="839" t="n"/>
      <c r="L144" s="839" t="n"/>
      <c r="M144" s="839" t="n"/>
      <c r="N144" s="839" t="n"/>
      <c r="O144" s="839" t="n"/>
      <c r="P144" s="839" t="n"/>
      <c r="Q144" s="839" t="n"/>
      <c r="R144" s="839" t="n"/>
      <c r="S144" s="839" t="n"/>
      <c r="T144" s="839" t="n"/>
      <c r="U144" s="839" t="n"/>
      <c r="V144" s="839" t="n"/>
      <c r="W144" s="839" t="n"/>
      <c r="X144" s="839" t="n"/>
      <c r="Y144" s="839" t="n"/>
      <c r="Z144" s="839" t="n"/>
      <c r="AA144" s="839" t="n"/>
      <c r="AB144" s="839" t="n"/>
      <c r="AC144" s="839" t="n"/>
      <c r="AD144" s="839" t="n"/>
      <c r="AE144" s="839" t="n"/>
      <c r="AF144" s="839" t="n"/>
      <c r="AG144" s="839" t="n"/>
      <c r="AH144" s="839" t="n"/>
      <c r="AI144" s="839" t="n"/>
      <c r="AJ144" s="839" t="n"/>
      <c r="AK144" s="839" t="n"/>
      <c r="AL144" s="839" t="n"/>
      <c r="AM144" s="839" t="n"/>
      <c r="AN144" s="839" t="n"/>
      <c r="AO144" s="839" t="n"/>
      <c r="AP144" s="839" t="n"/>
      <c r="AQ144" s="839" t="n"/>
      <c r="AR144" s="839" t="n"/>
      <c r="AS144" s="839" t="n"/>
      <c r="AT144" s="839" t="n"/>
      <c r="AU144" s="839" t="n"/>
      <c r="AV144" s="839" t="n"/>
      <c r="AW144" s="839" t="n"/>
      <c r="AX144" s="839" t="n"/>
      <c r="AY144" s="839" t="n"/>
      <c r="AZ144" s="839" t="n"/>
      <c r="BA144" s="839" t="n"/>
      <c r="BB144" s="839" t="n"/>
      <c r="BC144" s="839" t="n"/>
    </row>
    <row r="145" ht="13.5" customHeight="1" s="1178">
      <c r="A145" s="839" t="n"/>
      <c r="B145" s="839" t="n"/>
      <c r="C145" s="839" t="n"/>
      <c r="D145" s="839" t="n"/>
      <c r="E145" s="839" t="n"/>
      <c r="F145" s="839" t="n"/>
      <c r="G145" s="839" t="n"/>
      <c r="H145" s="839" t="n"/>
      <c r="I145" s="839" t="n"/>
      <c r="J145" s="839" t="n"/>
      <c r="K145" s="839" t="n"/>
      <c r="L145" s="839" t="n"/>
      <c r="M145" s="839" t="n"/>
      <c r="N145" s="839" t="n"/>
      <c r="O145" s="839" t="n"/>
      <c r="P145" s="839" t="n"/>
      <c r="Q145" s="839" t="n"/>
      <c r="R145" s="839" t="n"/>
      <c r="S145" s="839" t="n"/>
      <c r="T145" s="839" t="n"/>
      <c r="U145" s="839" t="n"/>
      <c r="V145" s="839" t="n"/>
      <c r="W145" s="839" t="n"/>
      <c r="X145" s="839" t="n"/>
      <c r="Y145" s="839" t="n"/>
      <c r="Z145" s="839" t="n"/>
      <c r="AA145" s="839" t="n"/>
      <c r="AB145" s="839" t="n"/>
      <c r="AC145" s="839" t="n"/>
      <c r="AD145" s="839" t="n"/>
      <c r="AE145" s="839" t="n"/>
      <c r="AF145" s="839" t="n"/>
      <c r="AG145" s="839" t="n"/>
      <c r="AH145" s="839" t="n"/>
      <c r="AI145" s="839" t="n"/>
      <c r="AJ145" s="839" t="n"/>
      <c r="AK145" s="839" t="n"/>
      <c r="AL145" s="839" t="n"/>
      <c r="AM145" s="839" t="n"/>
      <c r="AN145" s="839" t="n"/>
      <c r="AO145" s="839" t="n"/>
      <c r="AP145" s="839" t="n"/>
      <c r="AQ145" s="839" t="n"/>
      <c r="AR145" s="839" t="n"/>
      <c r="AS145" s="839" t="n"/>
      <c r="AT145" s="839" t="n"/>
      <c r="AU145" s="839" t="n"/>
      <c r="AV145" s="839" t="n"/>
      <c r="AW145" s="839" t="n"/>
      <c r="AX145" s="839" t="n"/>
      <c r="AY145" s="839" t="n"/>
      <c r="AZ145" s="839" t="n"/>
      <c r="BA145" s="839" t="n"/>
      <c r="BB145" s="839" t="n"/>
      <c r="BC145" s="839" t="n"/>
    </row>
    <row r="146" ht="13.5" customHeight="1" s="1178">
      <c r="A146" s="839" t="n"/>
      <c r="B146" s="839" t="n"/>
      <c r="C146" s="839" t="n"/>
      <c r="D146" s="839" t="n"/>
      <c r="E146" s="839" t="n"/>
      <c r="F146" s="839" t="n"/>
      <c r="G146" s="839" t="n"/>
      <c r="H146" s="839" t="n"/>
      <c r="I146" s="839" t="n"/>
      <c r="J146" s="839" t="n"/>
      <c r="K146" s="839" t="n"/>
      <c r="L146" s="839" t="n"/>
      <c r="M146" s="839" t="n"/>
      <c r="N146" s="839" t="n"/>
      <c r="O146" s="839" t="n"/>
      <c r="P146" s="839" t="n"/>
      <c r="Q146" s="839" t="n"/>
      <c r="R146" s="839" t="n"/>
      <c r="S146" s="839" t="n"/>
      <c r="T146" s="839" t="n"/>
      <c r="U146" s="839" t="n"/>
      <c r="V146" s="839" t="n"/>
      <c r="W146" s="839" t="n"/>
      <c r="X146" s="839" t="n"/>
      <c r="Y146" s="839" t="n"/>
      <c r="Z146" s="839" t="n"/>
      <c r="AA146" s="839" t="n"/>
      <c r="AB146" s="839" t="n"/>
      <c r="AC146" s="839" t="n"/>
      <c r="AD146" s="839" t="n"/>
      <c r="AE146" s="839" t="n"/>
      <c r="AF146" s="839" t="n"/>
      <c r="AG146" s="839" t="n"/>
      <c r="AH146" s="839" t="n"/>
      <c r="AI146" s="839" t="n"/>
      <c r="AJ146" s="839" t="n"/>
      <c r="AK146" s="839" t="n"/>
      <c r="AL146" s="839" t="n"/>
      <c r="AM146" s="839" t="n"/>
      <c r="AN146" s="839" t="n"/>
      <c r="AO146" s="839" t="n"/>
      <c r="AP146" s="839" t="n"/>
      <c r="AQ146" s="839" t="n"/>
      <c r="AR146" s="839" t="n"/>
      <c r="AS146" s="839" t="n"/>
      <c r="AT146" s="839" t="n"/>
      <c r="AU146" s="839" t="n"/>
      <c r="AV146" s="839" t="n"/>
      <c r="AW146" s="839" t="n"/>
      <c r="AX146" s="839" t="n"/>
      <c r="AY146" s="839" t="n"/>
      <c r="AZ146" s="839" t="n"/>
      <c r="BA146" s="839" t="n"/>
      <c r="BB146" s="839" t="n"/>
      <c r="BC146" s="839" t="n"/>
    </row>
    <row r="147" ht="13.5" customHeight="1" s="1178">
      <c r="A147" s="839" t="n"/>
      <c r="B147" s="839" t="n"/>
      <c r="C147" s="839" t="n"/>
      <c r="D147" s="839" t="n"/>
      <c r="E147" s="839" t="n"/>
      <c r="F147" s="839" t="n"/>
      <c r="G147" s="839" t="n"/>
      <c r="H147" s="839" t="n"/>
      <c r="I147" s="839" t="n"/>
      <c r="J147" s="839" t="n"/>
      <c r="K147" s="839" t="n"/>
      <c r="L147" s="839" t="n"/>
      <c r="M147" s="839" t="n"/>
      <c r="N147" s="839" t="n"/>
      <c r="O147" s="839" t="n"/>
      <c r="P147" s="839" t="n"/>
      <c r="Q147" s="839" t="n"/>
      <c r="R147" s="839" t="n"/>
      <c r="S147" s="839" t="n"/>
      <c r="T147" s="839" t="n"/>
      <c r="U147" s="839" t="n"/>
      <c r="V147" s="839" t="n"/>
      <c r="W147" s="839" t="n"/>
      <c r="X147" s="839" t="n"/>
      <c r="Y147" s="839" t="n"/>
      <c r="Z147" s="839" t="n"/>
      <c r="AA147" s="839" t="n"/>
      <c r="AB147" s="839" t="n"/>
      <c r="AC147" s="839" t="n"/>
      <c r="AD147" s="839" t="n"/>
      <c r="AE147" s="839" t="n"/>
      <c r="AF147" s="839" t="n"/>
      <c r="AG147" s="839" t="n"/>
      <c r="AH147" s="839" t="n"/>
      <c r="AI147" s="839" t="n"/>
      <c r="AJ147" s="839" t="n"/>
      <c r="AK147" s="839" t="n"/>
      <c r="AL147" s="839" t="n"/>
      <c r="AM147" s="839" t="n"/>
      <c r="AN147" s="839" t="n"/>
      <c r="AO147" s="839" t="n"/>
      <c r="AP147" s="839" t="n"/>
      <c r="AQ147" s="839" t="n"/>
      <c r="AR147" s="839" t="n"/>
      <c r="AS147" s="839" t="n"/>
      <c r="AT147" s="839" t="n"/>
      <c r="AU147" s="839" t="n"/>
      <c r="AV147" s="839" t="n"/>
      <c r="AW147" s="839" t="n"/>
      <c r="AX147" s="839" t="n"/>
      <c r="AY147" s="839" t="n"/>
      <c r="AZ147" s="839" t="n"/>
      <c r="BA147" s="839" t="n"/>
      <c r="BB147" s="839" t="n"/>
      <c r="BC147" s="839" t="n"/>
    </row>
    <row r="148" ht="13.5" customHeight="1" s="1178">
      <c r="A148" s="839" t="n"/>
      <c r="B148" s="839" t="n"/>
      <c r="C148" s="839" t="n"/>
      <c r="D148" s="839" t="n"/>
      <c r="E148" s="839" t="n"/>
      <c r="F148" s="839" t="n"/>
      <c r="G148" s="839" t="n"/>
      <c r="H148" s="839" t="n"/>
      <c r="I148" s="839" t="n"/>
      <c r="J148" s="839" t="n"/>
      <c r="K148" s="839" t="n"/>
      <c r="L148" s="839" t="n"/>
      <c r="M148" s="839" t="n"/>
      <c r="N148" s="839" t="n"/>
      <c r="O148" s="839" t="n"/>
      <c r="P148" s="839" t="n"/>
      <c r="Q148" s="839" t="n"/>
      <c r="R148" s="839" t="n"/>
      <c r="S148" s="839" t="n"/>
      <c r="T148" s="839" t="n"/>
      <c r="U148" s="839" t="n"/>
      <c r="V148" s="839" t="n"/>
      <c r="W148" s="839" t="n"/>
      <c r="X148" s="839" t="n"/>
      <c r="Y148" s="839" t="n"/>
      <c r="Z148" s="839" t="n"/>
      <c r="AA148" s="839" t="n"/>
      <c r="AB148" s="839" t="n"/>
      <c r="AC148" s="839" t="n"/>
      <c r="AD148" s="839" t="n"/>
      <c r="AE148" s="839" t="n"/>
      <c r="AF148" s="839" t="n"/>
      <c r="AG148" s="839" t="n"/>
      <c r="AH148" s="839" t="n"/>
      <c r="AI148" s="839" t="n"/>
      <c r="AJ148" s="839" t="n"/>
      <c r="AK148" s="839" t="n"/>
      <c r="AL148" s="839" t="n"/>
      <c r="AM148" s="839" t="n"/>
      <c r="AN148" s="839" t="n"/>
      <c r="AO148" s="839" t="n"/>
      <c r="AP148" s="839" t="n"/>
      <c r="AQ148" s="839" t="n"/>
      <c r="AR148" s="839" t="n"/>
      <c r="AS148" s="839" t="n"/>
      <c r="AT148" s="839" t="n"/>
      <c r="AU148" s="839" t="n"/>
      <c r="AV148" s="839" t="n"/>
      <c r="AW148" s="839" t="n"/>
      <c r="AX148" s="839" t="n"/>
      <c r="AY148" s="839" t="n"/>
      <c r="AZ148" s="839" t="n"/>
      <c r="BA148" s="839" t="n"/>
      <c r="BB148" s="839" t="n"/>
      <c r="BC148" s="839" t="n"/>
    </row>
    <row r="149" ht="13.5" customHeight="1" s="1178">
      <c r="A149" s="839" t="n"/>
      <c r="B149" s="839" t="n"/>
      <c r="C149" s="839" t="n"/>
      <c r="D149" s="839" t="n"/>
      <c r="E149" s="839" t="n"/>
      <c r="F149" s="839" t="n"/>
      <c r="G149" s="839" t="n"/>
      <c r="H149" s="839" t="n"/>
      <c r="I149" s="839" t="n"/>
      <c r="J149" s="839" t="n"/>
      <c r="K149" s="839" t="n"/>
      <c r="L149" s="839" t="n"/>
      <c r="M149" s="839" t="n"/>
      <c r="N149" s="839" t="n"/>
      <c r="O149" s="839" t="n"/>
      <c r="P149" s="839" t="n"/>
      <c r="Q149" s="839" t="n"/>
      <c r="R149" s="839" t="n"/>
      <c r="S149" s="839" t="n"/>
      <c r="T149" s="839" t="n"/>
      <c r="U149" s="839" t="n"/>
      <c r="V149" s="839" t="n"/>
      <c r="W149" s="839" t="n"/>
      <c r="X149" s="839" t="n"/>
      <c r="Y149" s="839" t="n"/>
      <c r="Z149" s="839" t="n"/>
      <c r="AA149" s="839" t="n"/>
      <c r="AB149" s="839" t="n"/>
      <c r="AC149" s="839" t="n"/>
      <c r="AD149" s="839" t="n"/>
      <c r="AE149" s="839" t="n"/>
      <c r="AF149" s="839" t="n"/>
      <c r="AG149" s="839" t="n"/>
      <c r="AH149" s="839" t="n"/>
      <c r="AI149" s="839" t="n"/>
      <c r="AJ149" s="839" t="n"/>
      <c r="AK149" s="839" t="n"/>
      <c r="AL149" s="839" t="n"/>
      <c r="AM149" s="839" t="n"/>
      <c r="AN149" s="839" t="n"/>
      <c r="AO149" s="839" t="n"/>
      <c r="AP149" s="839" t="n"/>
      <c r="AQ149" s="839" t="n"/>
      <c r="AR149" s="839" t="n"/>
      <c r="AS149" s="839" t="n"/>
      <c r="AT149" s="839" t="n"/>
      <c r="AU149" s="839" t="n"/>
      <c r="AV149" s="839" t="n"/>
      <c r="AW149" s="839" t="n"/>
      <c r="AX149" s="839" t="n"/>
      <c r="AY149" s="839" t="n"/>
      <c r="AZ149" s="839" t="n"/>
      <c r="BA149" s="839" t="n"/>
      <c r="BB149" s="839" t="n"/>
      <c r="BC149" s="839" t="n"/>
    </row>
    <row r="150" ht="13.5" customHeight="1" s="1178">
      <c r="A150" s="839" t="n"/>
      <c r="B150" s="839" t="n"/>
      <c r="C150" s="839" t="n"/>
      <c r="D150" s="839" t="n"/>
      <c r="E150" s="839" t="n"/>
      <c r="F150" s="839" t="n"/>
      <c r="G150" s="839" t="n"/>
      <c r="H150" s="839" t="n"/>
      <c r="I150" s="839" t="n"/>
      <c r="J150" s="839" t="n"/>
      <c r="K150" s="839" t="n"/>
      <c r="L150" s="839" t="n"/>
      <c r="M150" s="839" t="n"/>
      <c r="N150" s="839" t="n"/>
      <c r="O150" s="839" t="n"/>
      <c r="P150" s="839" t="n"/>
      <c r="Q150" s="839" t="n"/>
      <c r="R150" s="839" t="n"/>
      <c r="S150" s="839" t="n"/>
      <c r="T150" s="839" t="n"/>
      <c r="U150" s="839" t="n"/>
      <c r="V150" s="839" t="n"/>
      <c r="W150" s="839" t="n"/>
      <c r="X150" s="839" t="n"/>
      <c r="Y150" s="839" t="n"/>
      <c r="Z150" s="839" t="n"/>
      <c r="AA150" s="839" t="n"/>
      <c r="AB150" s="839" t="n"/>
      <c r="AC150" s="839" t="n"/>
      <c r="AD150" s="839" t="n"/>
      <c r="AE150" s="839" t="n"/>
      <c r="AF150" s="839" t="n"/>
      <c r="AG150" s="839" t="n"/>
      <c r="AH150" s="839" t="n"/>
      <c r="AI150" s="839" t="n"/>
      <c r="AJ150" s="839" t="n"/>
      <c r="AK150" s="839" t="n"/>
      <c r="AL150" s="839" t="n"/>
      <c r="AM150" s="839" t="n"/>
      <c r="AN150" s="839" t="n"/>
      <c r="AO150" s="839" t="n"/>
      <c r="AP150" s="839" t="n"/>
      <c r="AQ150" s="839" t="n"/>
      <c r="AR150" s="839" t="n"/>
      <c r="AS150" s="839" t="n"/>
      <c r="AT150" s="839" t="n"/>
      <c r="AU150" s="839" t="n"/>
      <c r="AV150" s="839" t="n"/>
      <c r="AW150" s="839" t="n"/>
      <c r="AX150" s="839" t="n"/>
      <c r="AY150" s="839" t="n"/>
      <c r="AZ150" s="839" t="n"/>
      <c r="BA150" s="839" t="n"/>
      <c r="BB150" s="839" t="n"/>
      <c r="BC150" s="839" t="n"/>
    </row>
    <row r="151" ht="13.5" customHeight="1" s="1178">
      <c r="A151" s="839" t="n"/>
      <c r="B151" s="839" t="n"/>
      <c r="C151" s="839" t="n"/>
      <c r="D151" s="839" t="n"/>
      <c r="E151" s="839" t="n"/>
      <c r="F151" s="839" t="n"/>
      <c r="G151" s="839" t="n"/>
      <c r="H151" s="839" t="n"/>
      <c r="I151" s="839" t="n"/>
      <c r="J151" s="839" t="n"/>
      <c r="K151" s="839" t="n"/>
      <c r="L151" s="839" t="n"/>
      <c r="M151" s="839" t="n"/>
      <c r="N151" s="839" t="n"/>
      <c r="O151" s="839" t="n"/>
      <c r="P151" s="839" t="n"/>
      <c r="Q151" s="839" t="n"/>
      <c r="R151" s="839" t="n"/>
      <c r="S151" s="839" t="n"/>
      <c r="T151" s="839" t="n"/>
      <c r="U151" s="839" t="n"/>
      <c r="V151" s="839" t="n"/>
      <c r="W151" s="839" t="n"/>
      <c r="X151" s="839" t="n"/>
      <c r="Y151" s="839" t="n"/>
      <c r="Z151" s="839" t="n"/>
      <c r="AA151" s="839" t="n"/>
      <c r="AB151" s="839" t="n"/>
      <c r="AC151" s="839" t="n"/>
      <c r="AD151" s="839" t="n"/>
      <c r="AE151" s="839" t="n"/>
      <c r="AF151" s="839" t="n"/>
      <c r="AG151" s="839" t="n"/>
      <c r="AH151" s="839" t="n"/>
      <c r="AI151" s="839" t="n"/>
      <c r="AJ151" s="839" t="n"/>
      <c r="AK151" s="839" t="n"/>
      <c r="AL151" s="839" t="n"/>
      <c r="AM151" s="839" t="n"/>
      <c r="AN151" s="839" t="n"/>
      <c r="AO151" s="839" t="n"/>
      <c r="AP151" s="839" t="n"/>
      <c r="AQ151" s="839" t="n"/>
      <c r="AR151" s="839" t="n"/>
      <c r="AS151" s="839" t="n"/>
      <c r="AT151" s="839" t="n"/>
      <c r="AU151" s="839" t="n"/>
      <c r="AV151" s="839" t="n"/>
      <c r="AW151" s="839" t="n"/>
      <c r="AX151" s="839" t="n"/>
      <c r="AY151" s="839" t="n"/>
      <c r="AZ151" s="839" t="n"/>
      <c r="BA151" s="839" t="n"/>
      <c r="BB151" s="839" t="n"/>
      <c r="BC151" s="839" t="n"/>
    </row>
    <row r="152" ht="13.5" customHeight="1" s="1178">
      <c r="A152" s="839" t="n"/>
      <c r="B152" s="839" t="n"/>
      <c r="C152" s="839" t="n"/>
      <c r="D152" s="839" t="n"/>
      <c r="E152" s="839" t="n"/>
      <c r="F152" s="839" t="n"/>
      <c r="G152" s="839" t="n"/>
      <c r="H152" s="839" t="n"/>
      <c r="I152" s="839" t="n"/>
      <c r="J152" s="839" t="n"/>
      <c r="K152" s="839" t="n"/>
      <c r="L152" s="839" t="n"/>
      <c r="M152" s="839" t="n"/>
      <c r="N152" s="839" t="n"/>
      <c r="O152" s="839" t="n"/>
      <c r="P152" s="839" t="n"/>
      <c r="Q152" s="839" t="n"/>
      <c r="R152" s="839" t="n"/>
      <c r="S152" s="839" t="n"/>
      <c r="T152" s="839" t="n"/>
      <c r="U152" s="839" t="n"/>
      <c r="V152" s="839" t="n"/>
      <c r="W152" s="839" t="n"/>
      <c r="X152" s="839" t="n"/>
      <c r="Y152" s="839" t="n"/>
      <c r="Z152" s="839" t="n"/>
      <c r="AA152" s="839" t="n"/>
      <c r="AB152" s="839" t="n"/>
      <c r="AC152" s="839" t="n"/>
      <c r="AD152" s="839" t="n"/>
      <c r="AE152" s="839" t="n"/>
      <c r="AF152" s="839" t="n"/>
      <c r="AG152" s="839" t="n"/>
      <c r="AH152" s="839" t="n"/>
      <c r="AI152" s="839" t="n"/>
      <c r="AJ152" s="839" t="n"/>
      <c r="AK152" s="839" t="n"/>
      <c r="AL152" s="839" t="n"/>
      <c r="AM152" s="839" t="n"/>
      <c r="AN152" s="839" t="n"/>
      <c r="AO152" s="839" t="n"/>
      <c r="AP152" s="839" t="n"/>
      <c r="AQ152" s="839" t="n"/>
      <c r="AR152" s="839" t="n"/>
      <c r="AS152" s="839" t="n"/>
      <c r="AT152" s="839" t="n"/>
      <c r="AU152" s="839" t="n"/>
      <c r="AV152" s="839" t="n"/>
      <c r="AW152" s="839" t="n"/>
      <c r="AX152" s="839" t="n"/>
      <c r="AY152" s="839" t="n"/>
      <c r="AZ152" s="839" t="n"/>
      <c r="BA152" s="839" t="n"/>
      <c r="BB152" s="839" t="n"/>
      <c r="BC152" s="839" t="n"/>
    </row>
    <row r="153" ht="13.5" customHeight="1" s="1178">
      <c r="A153" s="839" t="n"/>
      <c r="B153" s="839" t="n"/>
      <c r="C153" s="839" t="n"/>
      <c r="D153" s="839" t="n"/>
      <c r="E153" s="839" t="n"/>
      <c r="F153" s="839" t="n"/>
      <c r="G153" s="839" t="n"/>
      <c r="H153" s="839" t="n"/>
      <c r="I153" s="839" t="n"/>
      <c r="J153" s="839" t="n"/>
      <c r="K153" s="839" t="n"/>
      <c r="L153" s="839" t="n"/>
      <c r="M153" s="839" t="n"/>
      <c r="N153" s="839" t="n"/>
      <c r="O153" s="839" t="n"/>
      <c r="P153" s="839" t="n"/>
      <c r="Q153" s="839" t="n"/>
      <c r="R153" s="839" t="n"/>
      <c r="S153" s="839" t="n"/>
      <c r="T153" s="839" t="n"/>
      <c r="U153" s="839" t="n"/>
      <c r="V153" s="839" t="n"/>
      <c r="W153" s="839" t="n"/>
      <c r="X153" s="839" t="n"/>
      <c r="Y153" s="839" t="n"/>
      <c r="Z153" s="839" t="n"/>
      <c r="AA153" s="839" t="n"/>
      <c r="AB153" s="839" t="n"/>
      <c r="AC153" s="839" t="n"/>
      <c r="AD153" s="839" t="n"/>
      <c r="AE153" s="839" t="n"/>
      <c r="AF153" s="839" t="n"/>
      <c r="AG153" s="839" t="n"/>
      <c r="AH153" s="839" t="n"/>
      <c r="AI153" s="839" t="n"/>
      <c r="AJ153" s="839" t="n"/>
      <c r="AK153" s="839" t="n"/>
      <c r="AL153" s="839" t="n"/>
      <c r="AM153" s="839" t="n"/>
      <c r="AN153" s="839" t="n"/>
      <c r="AO153" s="839" t="n"/>
      <c r="AP153" s="839" t="n"/>
      <c r="AQ153" s="839" t="n"/>
      <c r="AR153" s="839" t="n"/>
      <c r="AS153" s="839" t="n"/>
      <c r="AT153" s="839" t="n"/>
      <c r="AU153" s="839" t="n"/>
      <c r="AV153" s="839" t="n"/>
      <c r="AW153" s="839" t="n"/>
      <c r="AX153" s="839" t="n"/>
      <c r="AY153" s="839" t="n"/>
      <c r="AZ153" s="839" t="n"/>
      <c r="BA153" s="839" t="n"/>
      <c r="BB153" s="839" t="n"/>
      <c r="BC153" s="839" t="n"/>
    </row>
    <row r="154" ht="13.5" customHeight="1" s="1178">
      <c r="A154" s="839" t="n"/>
      <c r="B154" s="839" t="n"/>
      <c r="C154" s="839" t="n"/>
      <c r="D154" s="839" t="n"/>
      <c r="E154" s="839" t="n"/>
      <c r="F154" s="839" t="n"/>
      <c r="G154" s="839" t="n"/>
      <c r="H154" s="839" t="n"/>
      <c r="I154" s="839" t="n"/>
      <c r="J154" s="839" t="n"/>
      <c r="K154" s="839" t="n"/>
      <c r="L154" s="839" t="n"/>
      <c r="M154" s="839" t="n"/>
      <c r="N154" s="839" t="n"/>
      <c r="O154" s="839" t="n"/>
      <c r="P154" s="839" t="n"/>
      <c r="Q154" s="839" t="n"/>
      <c r="R154" s="839" t="n"/>
      <c r="S154" s="839" t="n"/>
      <c r="T154" s="839" t="n"/>
      <c r="U154" s="839" t="n"/>
      <c r="V154" s="839" t="n"/>
      <c r="W154" s="839" t="n"/>
      <c r="X154" s="839" t="n"/>
      <c r="Y154" s="839" t="n"/>
      <c r="Z154" s="839" t="n"/>
      <c r="AA154" s="839" t="n"/>
      <c r="AB154" s="839" t="n"/>
      <c r="AC154" s="839" t="n"/>
      <c r="AD154" s="839" t="n"/>
      <c r="AE154" s="839" t="n"/>
      <c r="AF154" s="839" t="n"/>
      <c r="AG154" s="839" t="n"/>
      <c r="AH154" s="839" t="n"/>
      <c r="AI154" s="839" t="n"/>
      <c r="AJ154" s="839" t="n"/>
      <c r="AK154" s="839" t="n"/>
      <c r="AL154" s="839" t="n"/>
      <c r="AM154" s="839" t="n"/>
      <c r="AN154" s="839" t="n"/>
      <c r="AO154" s="839" t="n"/>
      <c r="AP154" s="839" t="n"/>
      <c r="AQ154" s="839" t="n"/>
      <c r="AR154" s="839" t="n"/>
      <c r="AS154" s="839" t="n"/>
      <c r="AT154" s="839" t="n"/>
      <c r="AU154" s="839" t="n"/>
      <c r="AV154" s="839" t="n"/>
      <c r="AW154" s="839" t="n"/>
      <c r="AX154" s="839" t="n"/>
      <c r="AY154" s="839" t="n"/>
      <c r="AZ154" s="839" t="n"/>
      <c r="BA154" s="839" t="n"/>
      <c r="BB154" s="839" t="n"/>
      <c r="BC154" s="839" t="n"/>
    </row>
    <row r="155" ht="13.5" customHeight="1" s="1178">
      <c r="A155" s="839" t="n"/>
      <c r="B155" s="839" t="n"/>
      <c r="C155" s="839" t="n"/>
      <c r="D155" s="839" t="n"/>
      <c r="E155" s="839" t="n"/>
      <c r="F155" s="839" t="n"/>
      <c r="G155" s="839" t="n"/>
      <c r="H155" s="839" t="n"/>
      <c r="I155" s="839" t="n"/>
      <c r="J155" s="839" t="n"/>
      <c r="K155" s="839" t="n"/>
      <c r="L155" s="839" t="n"/>
      <c r="M155" s="839" t="n"/>
      <c r="N155" s="839" t="n"/>
      <c r="O155" s="839" t="n"/>
      <c r="P155" s="839" t="n"/>
      <c r="Q155" s="839" t="n"/>
      <c r="R155" s="839" t="n"/>
      <c r="S155" s="839" t="n"/>
      <c r="T155" s="839" t="n"/>
      <c r="U155" s="839" t="n"/>
      <c r="V155" s="839" t="n"/>
      <c r="W155" s="839" t="n"/>
      <c r="X155" s="839" t="n"/>
      <c r="Y155" s="839" t="n"/>
      <c r="Z155" s="839" t="n"/>
      <c r="AA155" s="839" t="n"/>
      <c r="AB155" s="839" t="n"/>
      <c r="AC155" s="839" t="n"/>
      <c r="AD155" s="839" t="n"/>
      <c r="AE155" s="839" t="n"/>
      <c r="AF155" s="839" t="n"/>
      <c r="AG155" s="839" t="n"/>
      <c r="AH155" s="839" t="n"/>
      <c r="AI155" s="839" t="n"/>
      <c r="AJ155" s="839" t="n"/>
      <c r="AK155" s="839" t="n"/>
      <c r="AL155" s="839" t="n"/>
      <c r="AM155" s="839" t="n"/>
      <c r="AN155" s="839" t="n"/>
      <c r="AO155" s="839" t="n"/>
      <c r="AP155" s="839" t="n"/>
      <c r="AQ155" s="839" t="n"/>
      <c r="AR155" s="839" t="n"/>
      <c r="AS155" s="839" t="n"/>
      <c r="AT155" s="839" t="n"/>
      <c r="AU155" s="839" t="n"/>
      <c r="AV155" s="839" t="n"/>
      <c r="AW155" s="839" t="n"/>
      <c r="AX155" s="839" t="n"/>
      <c r="AY155" s="839" t="n"/>
      <c r="AZ155" s="839" t="n"/>
      <c r="BA155" s="839" t="n"/>
      <c r="BB155" s="839" t="n"/>
      <c r="BC155" s="839" t="n"/>
    </row>
    <row r="156" ht="13.5" customHeight="1" s="1178">
      <c r="A156" s="839" t="n"/>
      <c r="B156" s="839" t="n"/>
      <c r="C156" s="839" t="n"/>
      <c r="D156" s="839" t="n"/>
      <c r="E156" s="839" t="n"/>
      <c r="F156" s="839" t="n"/>
      <c r="G156" s="839" t="n"/>
      <c r="H156" s="839" t="n"/>
      <c r="I156" s="839" t="n"/>
      <c r="J156" s="839" t="n"/>
      <c r="K156" s="839" t="n"/>
      <c r="L156" s="839" t="n"/>
      <c r="M156" s="839" t="n"/>
      <c r="N156" s="839" t="n"/>
      <c r="O156" s="839" t="n"/>
      <c r="P156" s="839" t="n"/>
      <c r="Q156" s="839" t="n"/>
      <c r="R156" s="839" t="n"/>
      <c r="S156" s="839" t="n"/>
      <c r="T156" s="839" t="n"/>
      <c r="U156" s="839" t="n"/>
      <c r="V156" s="839" t="n"/>
      <c r="W156" s="839" t="n"/>
      <c r="X156" s="839" t="n"/>
      <c r="Y156" s="839" t="n"/>
      <c r="Z156" s="839" t="n"/>
      <c r="AA156" s="839" t="n"/>
      <c r="AB156" s="839" t="n"/>
      <c r="AC156" s="839" t="n"/>
      <c r="AD156" s="839" t="n"/>
      <c r="AE156" s="839" t="n"/>
      <c r="AF156" s="839" t="n"/>
      <c r="AG156" s="839" t="n"/>
      <c r="AH156" s="839" t="n"/>
      <c r="AI156" s="839" t="n"/>
      <c r="AJ156" s="839" t="n"/>
      <c r="AK156" s="839" t="n"/>
      <c r="AL156" s="839" t="n"/>
      <c r="AM156" s="839" t="n"/>
      <c r="AN156" s="839" t="n"/>
      <c r="AO156" s="839" t="n"/>
      <c r="AP156" s="839" t="n"/>
      <c r="AQ156" s="839" t="n"/>
      <c r="AR156" s="839" t="n"/>
      <c r="AS156" s="839" t="n"/>
      <c r="AT156" s="839" t="n"/>
      <c r="AU156" s="839" t="n"/>
      <c r="AV156" s="839" t="n"/>
      <c r="AW156" s="839" t="n"/>
      <c r="AX156" s="839" t="n"/>
      <c r="AY156" s="839" t="n"/>
      <c r="AZ156" s="839" t="n"/>
      <c r="BA156" s="839" t="n"/>
      <c r="BB156" s="839" t="n"/>
      <c r="BC156" s="839" t="n"/>
    </row>
    <row r="157" ht="13.5" customHeight="1" s="1178">
      <c r="A157" s="839" t="n"/>
      <c r="B157" s="839" t="n"/>
      <c r="C157" s="839" t="n"/>
      <c r="D157" s="839" t="n"/>
      <c r="E157" s="839" t="n"/>
      <c r="F157" s="839" t="n"/>
      <c r="G157" s="839" t="n"/>
      <c r="H157" s="839" t="n"/>
      <c r="I157" s="839" t="n"/>
      <c r="J157" s="839" t="n"/>
      <c r="K157" s="839" t="n"/>
      <c r="L157" s="839" t="n"/>
      <c r="M157" s="839" t="n"/>
      <c r="N157" s="839" t="n"/>
      <c r="O157" s="839" t="n"/>
      <c r="P157" s="839" t="n"/>
      <c r="Q157" s="839" t="n"/>
      <c r="R157" s="839" t="n"/>
      <c r="S157" s="839" t="n"/>
      <c r="T157" s="839" t="n"/>
      <c r="U157" s="839" t="n"/>
      <c r="V157" s="839" t="n"/>
      <c r="W157" s="839" t="n"/>
      <c r="X157" s="839" t="n"/>
      <c r="Y157" s="839" t="n"/>
      <c r="Z157" s="839" t="n"/>
      <c r="AA157" s="839" t="n"/>
      <c r="AB157" s="839" t="n"/>
      <c r="AC157" s="839" t="n"/>
      <c r="AD157" s="839" t="n"/>
      <c r="AE157" s="839" t="n"/>
      <c r="AF157" s="839" t="n"/>
      <c r="AG157" s="839" t="n"/>
      <c r="AH157" s="839" t="n"/>
      <c r="AI157" s="839" t="n"/>
      <c r="AJ157" s="839" t="n"/>
      <c r="AK157" s="839" t="n"/>
      <c r="AL157" s="839" t="n"/>
      <c r="AM157" s="839" t="n"/>
      <c r="AN157" s="839" t="n"/>
      <c r="AO157" s="839" t="n"/>
      <c r="AP157" s="839" t="n"/>
      <c r="AQ157" s="839" t="n"/>
      <c r="AR157" s="839" t="n"/>
      <c r="AS157" s="839" t="n"/>
      <c r="AT157" s="839" t="n"/>
      <c r="AU157" s="839" t="n"/>
      <c r="AV157" s="839" t="n"/>
      <c r="AW157" s="839" t="n"/>
      <c r="AX157" s="839" t="n"/>
      <c r="AY157" s="839" t="n"/>
      <c r="AZ157" s="839" t="n"/>
      <c r="BA157" s="839" t="n"/>
      <c r="BB157" s="839" t="n"/>
      <c r="BC157" s="839" t="n"/>
    </row>
    <row r="158" ht="13.5" customHeight="1" s="1178">
      <c r="A158" s="839" t="n"/>
      <c r="B158" s="839" t="n"/>
      <c r="C158" s="839" t="n"/>
      <c r="D158" s="839" t="n"/>
      <c r="E158" s="839" t="n"/>
      <c r="F158" s="839" t="n"/>
      <c r="G158" s="839" t="n"/>
      <c r="H158" s="839" t="n"/>
      <c r="I158" s="839" t="n"/>
      <c r="J158" s="839" t="n"/>
      <c r="K158" s="839" t="n"/>
      <c r="L158" s="839" t="n"/>
      <c r="M158" s="839" t="n"/>
      <c r="N158" s="839" t="n"/>
      <c r="O158" s="839" t="n"/>
      <c r="P158" s="839" t="n"/>
      <c r="Q158" s="839" t="n"/>
      <c r="R158" s="839" t="n"/>
      <c r="S158" s="839" t="n"/>
      <c r="T158" s="839" t="n"/>
      <c r="U158" s="839" t="n"/>
      <c r="V158" s="839" t="n"/>
      <c r="W158" s="839" t="n"/>
      <c r="X158" s="839" t="n"/>
      <c r="Y158" s="839" t="n"/>
      <c r="Z158" s="839" t="n"/>
      <c r="AA158" s="839" t="n"/>
      <c r="AB158" s="839" t="n"/>
      <c r="AC158" s="839" t="n"/>
      <c r="AD158" s="839" t="n"/>
      <c r="AE158" s="839" t="n"/>
      <c r="AF158" s="839" t="n"/>
      <c r="AG158" s="839" t="n"/>
      <c r="AH158" s="839" t="n"/>
      <c r="AI158" s="839" t="n"/>
      <c r="AJ158" s="839" t="n"/>
      <c r="AK158" s="839" t="n"/>
      <c r="AL158" s="839" t="n"/>
      <c r="AM158" s="839" t="n"/>
      <c r="AN158" s="839" t="n"/>
      <c r="AO158" s="839" t="n"/>
      <c r="AP158" s="839" t="n"/>
      <c r="AQ158" s="839" t="n"/>
      <c r="AR158" s="839" t="n"/>
      <c r="AS158" s="839" t="n"/>
      <c r="AT158" s="839" t="n"/>
      <c r="AU158" s="839" t="n"/>
      <c r="AV158" s="839" t="n"/>
      <c r="AW158" s="839" t="n"/>
      <c r="AX158" s="839" t="n"/>
      <c r="AY158" s="839" t="n"/>
      <c r="AZ158" s="839" t="n"/>
      <c r="BA158" s="839" t="n"/>
      <c r="BB158" s="839" t="n"/>
      <c r="BC158" s="839" t="n"/>
    </row>
    <row r="159" ht="13.5" customHeight="1" s="1178">
      <c r="A159" s="839" t="n"/>
      <c r="B159" s="839" t="n"/>
      <c r="C159" s="839" t="n"/>
      <c r="D159" s="839" t="n"/>
      <c r="E159" s="839" t="n"/>
      <c r="F159" s="839" t="n"/>
      <c r="G159" s="839" t="n"/>
      <c r="H159" s="839" t="n"/>
      <c r="I159" s="839" t="n"/>
      <c r="J159" s="839" t="n"/>
      <c r="K159" s="839" t="n"/>
      <c r="L159" s="839" t="n"/>
      <c r="M159" s="839" t="n"/>
      <c r="N159" s="839" t="n"/>
      <c r="O159" s="839" t="n"/>
      <c r="P159" s="839" t="n"/>
      <c r="Q159" s="839" t="n"/>
      <c r="R159" s="839" t="n"/>
      <c r="S159" s="839" t="n"/>
      <c r="T159" s="839" t="n"/>
      <c r="U159" s="839" t="n"/>
      <c r="V159" s="839" t="n"/>
      <c r="W159" s="839" t="n"/>
      <c r="X159" s="839" t="n"/>
      <c r="Y159" s="839" t="n"/>
      <c r="Z159" s="839" t="n"/>
      <c r="AA159" s="839" t="n"/>
      <c r="AB159" s="839" t="n"/>
      <c r="AC159" s="839" t="n"/>
      <c r="AD159" s="839" t="n"/>
      <c r="AE159" s="839" t="n"/>
      <c r="AF159" s="839" t="n"/>
      <c r="AG159" s="839" t="n"/>
      <c r="AH159" s="839" t="n"/>
      <c r="AI159" s="839" t="n"/>
      <c r="AJ159" s="839" t="n"/>
      <c r="AK159" s="839" t="n"/>
      <c r="AL159" s="839" t="n"/>
      <c r="AM159" s="839" t="n"/>
      <c r="AN159" s="839" t="n"/>
      <c r="AO159" s="839" t="n"/>
      <c r="AP159" s="839" t="n"/>
      <c r="AQ159" s="839" t="n"/>
      <c r="AR159" s="839" t="n"/>
      <c r="AS159" s="839" t="n"/>
      <c r="AT159" s="839" t="n"/>
      <c r="AU159" s="839" t="n"/>
      <c r="AV159" s="839" t="n"/>
      <c r="AW159" s="839" t="n"/>
      <c r="AX159" s="839" t="n"/>
      <c r="AY159" s="839" t="n"/>
      <c r="AZ159" s="839" t="n"/>
      <c r="BA159" s="839" t="n"/>
      <c r="BB159" s="839" t="n"/>
      <c r="BC159" s="839" t="n"/>
    </row>
    <row r="160" ht="13.5" customHeight="1" s="1178">
      <c r="A160" s="839" t="n"/>
      <c r="B160" s="839" t="n"/>
      <c r="C160" s="839" t="n"/>
      <c r="D160" s="839" t="n"/>
      <c r="E160" s="839" t="n"/>
      <c r="F160" s="839" t="n"/>
      <c r="G160" s="839" t="n"/>
      <c r="H160" s="839" t="n"/>
      <c r="I160" s="839" t="n"/>
      <c r="J160" s="839" t="n"/>
      <c r="K160" s="839" t="n"/>
      <c r="L160" s="839" t="n"/>
      <c r="M160" s="839" t="n"/>
      <c r="N160" s="839" t="n"/>
      <c r="O160" s="839" t="n"/>
      <c r="P160" s="839" t="n"/>
      <c r="Q160" s="839" t="n"/>
      <c r="R160" s="839" t="n"/>
      <c r="S160" s="839" t="n"/>
      <c r="T160" s="839" t="n"/>
      <c r="U160" s="839" t="n"/>
      <c r="V160" s="839" t="n"/>
      <c r="W160" s="839" t="n"/>
      <c r="X160" s="839" t="n"/>
      <c r="Y160" s="839" t="n"/>
      <c r="Z160" s="839" t="n"/>
      <c r="AA160" s="839" t="n"/>
      <c r="AB160" s="839" t="n"/>
      <c r="AC160" s="839" t="n"/>
      <c r="AD160" s="839" t="n"/>
      <c r="AE160" s="839" t="n"/>
      <c r="AF160" s="839" t="n"/>
      <c r="AG160" s="839" t="n"/>
      <c r="AH160" s="839" t="n"/>
      <c r="AI160" s="839" t="n"/>
      <c r="AJ160" s="839" t="n"/>
      <c r="AK160" s="839" t="n"/>
      <c r="AL160" s="839" t="n"/>
      <c r="AM160" s="839" t="n"/>
      <c r="AN160" s="839" t="n"/>
      <c r="AO160" s="839" t="n"/>
      <c r="AP160" s="839" t="n"/>
      <c r="AQ160" s="839" t="n"/>
      <c r="AR160" s="839" t="n"/>
      <c r="AS160" s="839" t="n"/>
      <c r="AT160" s="839" t="n"/>
      <c r="AU160" s="839" t="n"/>
      <c r="AV160" s="839" t="n"/>
      <c r="AW160" s="839" t="n"/>
      <c r="AX160" s="839" t="n"/>
      <c r="AY160" s="839" t="n"/>
      <c r="AZ160" s="839" t="n"/>
      <c r="BA160" s="839" t="n"/>
      <c r="BB160" s="839" t="n"/>
      <c r="BC160" s="839" t="n"/>
    </row>
    <row r="161" ht="13.5" customHeight="1" s="1178">
      <c r="A161" s="839" t="n"/>
      <c r="B161" s="839" t="n"/>
      <c r="C161" s="839" t="n"/>
      <c r="D161" s="839" t="n"/>
      <c r="E161" s="839" t="n"/>
      <c r="F161" s="839" t="n"/>
      <c r="G161" s="839" t="n"/>
      <c r="H161" s="839" t="n"/>
      <c r="I161" s="839" t="n"/>
      <c r="J161" s="839" t="n"/>
      <c r="K161" s="839" t="n"/>
      <c r="L161" s="839" t="n"/>
      <c r="M161" s="839" t="n"/>
      <c r="N161" s="839" t="n"/>
      <c r="O161" s="839" t="n"/>
      <c r="P161" s="839" t="n"/>
      <c r="Q161" s="839" t="n"/>
      <c r="R161" s="839" t="n"/>
      <c r="S161" s="839" t="n"/>
      <c r="T161" s="839" t="n"/>
      <c r="U161" s="839" t="n"/>
      <c r="V161" s="839" t="n"/>
      <c r="W161" s="839" t="n"/>
      <c r="X161" s="839" t="n"/>
      <c r="Y161" s="839" t="n"/>
      <c r="Z161" s="839" t="n"/>
      <c r="AA161" s="839" t="n"/>
      <c r="AB161" s="839" t="n"/>
      <c r="AC161" s="839" t="n"/>
      <c r="AD161" s="839" t="n"/>
      <c r="AE161" s="839" t="n"/>
      <c r="AF161" s="839" t="n"/>
      <c r="AG161" s="839" t="n"/>
      <c r="AH161" s="839" t="n"/>
      <c r="AI161" s="839" t="n"/>
      <c r="AJ161" s="839" t="n"/>
      <c r="AK161" s="839" t="n"/>
      <c r="AL161" s="839" t="n"/>
      <c r="AM161" s="839" t="n"/>
      <c r="AN161" s="839" t="n"/>
      <c r="AO161" s="839" t="n"/>
      <c r="AP161" s="839" t="n"/>
      <c r="AQ161" s="839" t="n"/>
      <c r="AR161" s="839" t="n"/>
      <c r="AS161" s="839" t="n"/>
      <c r="AT161" s="839" t="n"/>
      <c r="AU161" s="839" t="n"/>
      <c r="AV161" s="839" t="n"/>
      <c r="AW161" s="839" t="n"/>
      <c r="AX161" s="839" t="n"/>
      <c r="AY161" s="839" t="n"/>
      <c r="AZ161" s="839" t="n"/>
      <c r="BA161" s="839" t="n"/>
      <c r="BB161" s="839" t="n"/>
      <c r="BC161" s="839" t="n"/>
    </row>
    <row r="162" ht="13.5" customHeight="1" s="1178">
      <c r="A162" s="839" t="n"/>
      <c r="B162" s="839" t="n"/>
      <c r="C162" s="839" t="n"/>
      <c r="D162" s="839" t="n"/>
      <c r="E162" s="839" t="n"/>
      <c r="F162" s="839" t="n"/>
      <c r="G162" s="839" t="n"/>
      <c r="H162" s="839" t="n"/>
      <c r="I162" s="839" t="n"/>
      <c r="J162" s="839" t="n"/>
      <c r="K162" s="839" t="n"/>
      <c r="L162" s="839" t="n"/>
      <c r="M162" s="839" t="n"/>
      <c r="N162" s="839" t="n"/>
      <c r="O162" s="839" t="n"/>
      <c r="P162" s="839" t="n"/>
      <c r="Q162" s="839" t="n"/>
      <c r="R162" s="839" t="n"/>
      <c r="S162" s="839" t="n"/>
      <c r="T162" s="839" t="n"/>
      <c r="U162" s="839" t="n"/>
      <c r="V162" s="839" t="n"/>
      <c r="W162" s="839" t="n"/>
      <c r="X162" s="839" t="n"/>
      <c r="Y162" s="839" t="n"/>
      <c r="Z162" s="839" t="n"/>
      <c r="AA162" s="839" t="n"/>
      <c r="AB162" s="839" t="n"/>
      <c r="AC162" s="839" t="n"/>
      <c r="AD162" s="839" t="n"/>
      <c r="AE162" s="839" t="n"/>
      <c r="AF162" s="839" t="n"/>
      <c r="AG162" s="839" t="n"/>
      <c r="AH162" s="839" t="n"/>
      <c r="AI162" s="839" t="n"/>
      <c r="AJ162" s="839" t="n"/>
      <c r="AK162" s="839" t="n"/>
      <c r="AL162" s="839" t="n"/>
      <c r="AM162" s="839" t="n"/>
      <c r="AN162" s="839" t="n"/>
      <c r="AO162" s="839" t="n"/>
      <c r="AP162" s="839" t="n"/>
      <c r="AQ162" s="839" t="n"/>
      <c r="AR162" s="839" t="n"/>
      <c r="AS162" s="839" t="n"/>
      <c r="AT162" s="839" t="n"/>
      <c r="AU162" s="839" t="n"/>
      <c r="AV162" s="839" t="n"/>
      <c r="AW162" s="839" t="n"/>
      <c r="AX162" s="839" t="n"/>
      <c r="AY162" s="839" t="n"/>
      <c r="AZ162" s="839" t="n"/>
      <c r="BA162" s="839" t="n"/>
      <c r="BB162" s="839" t="n"/>
      <c r="BC162" s="839" t="n"/>
    </row>
    <row r="163" ht="13.5" customHeight="1" s="1178">
      <c r="A163" s="839" t="n"/>
      <c r="B163" s="839" t="n"/>
      <c r="C163" s="839" t="n"/>
      <c r="D163" s="839" t="n"/>
      <c r="E163" s="839" t="n"/>
      <c r="F163" s="839" t="n"/>
      <c r="G163" s="839" t="n"/>
      <c r="H163" s="839" t="n"/>
      <c r="I163" s="839" t="n"/>
      <c r="J163" s="839" t="n"/>
      <c r="K163" s="839" t="n"/>
      <c r="L163" s="839" t="n"/>
      <c r="M163" s="839" t="n"/>
      <c r="N163" s="839" t="n"/>
      <c r="O163" s="839" t="n"/>
      <c r="P163" s="839" t="n"/>
      <c r="Q163" s="839" t="n"/>
      <c r="R163" s="839" t="n"/>
      <c r="S163" s="839" t="n"/>
      <c r="T163" s="839" t="n"/>
      <c r="U163" s="839" t="n"/>
      <c r="V163" s="839" t="n"/>
      <c r="W163" s="839" t="n"/>
      <c r="X163" s="839" t="n"/>
      <c r="Y163" s="839" t="n"/>
      <c r="Z163" s="839" t="n"/>
      <c r="AA163" s="839" t="n"/>
      <c r="AB163" s="839" t="n"/>
      <c r="AC163" s="839" t="n"/>
      <c r="AD163" s="839" t="n"/>
      <c r="AE163" s="839" t="n"/>
      <c r="AF163" s="839" t="n"/>
      <c r="AG163" s="839" t="n"/>
      <c r="AH163" s="839" t="n"/>
      <c r="AI163" s="839" t="n"/>
      <c r="AJ163" s="839" t="n"/>
      <c r="AK163" s="839" t="n"/>
      <c r="AL163" s="839" t="n"/>
      <c r="AM163" s="839" t="n"/>
      <c r="AN163" s="839" t="n"/>
      <c r="AO163" s="839" t="n"/>
      <c r="AP163" s="839" t="n"/>
      <c r="AQ163" s="839" t="n"/>
      <c r="AR163" s="839" t="n"/>
      <c r="AS163" s="839" t="n"/>
      <c r="AT163" s="839" t="n"/>
      <c r="AU163" s="839" t="n"/>
      <c r="AV163" s="839" t="n"/>
      <c r="AW163" s="839" t="n"/>
      <c r="AX163" s="839" t="n"/>
      <c r="AY163" s="839" t="n"/>
      <c r="AZ163" s="839" t="n"/>
      <c r="BA163" s="839" t="n"/>
      <c r="BB163" s="839" t="n"/>
      <c r="BC163" s="839" t="n"/>
    </row>
    <row r="164" ht="13.5" customHeight="1" s="1178">
      <c r="A164" s="839" t="n"/>
      <c r="B164" s="839" t="n"/>
      <c r="C164" s="839" t="n"/>
      <c r="D164" s="839" t="n"/>
      <c r="E164" s="839" t="n"/>
      <c r="F164" s="839" t="n"/>
      <c r="G164" s="839" t="n"/>
      <c r="H164" s="839" t="n"/>
      <c r="I164" s="839" t="n"/>
      <c r="J164" s="839" t="n"/>
      <c r="K164" s="839" t="n"/>
      <c r="L164" s="839" t="n"/>
      <c r="M164" s="839" t="n"/>
      <c r="N164" s="839" t="n"/>
      <c r="O164" s="839" t="n"/>
      <c r="P164" s="839" t="n"/>
      <c r="Q164" s="839" t="n"/>
      <c r="R164" s="839" t="n"/>
      <c r="S164" s="839" t="n"/>
      <c r="T164" s="839" t="n"/>
      <c r="U164" s="839" t="n"/>
      <c r="V164" s="839" t="n"/>
      <c r="W164" s="839" t="n"/>
      <c r="X164" s="839" t="n"/>
      <c r="Y164" s="839" t="n"/>
      <c r="Z164" s="839" t="n"/>
      <c r="AA164" s="839" t="n"/>
      <c r="AB164" s="839" t="n"/>
      <c r="AC164" s="839" t="n"/>
      <c r="AD164" s="839" t="n"/>
      <c r="AE164" s="839" t="n"/>
      <c r="AF164" s="839" t="n"/>
      <c r="AG164" s="839" t="n"/>
      <c r="AH164" s="839" t="n"/>
      <c r="AI164" s="839" t="n"/>
      <c r="AJ164" s="839" t="n"/>
      <c r="AK164" s="839" t="n"/>
      <c r="AL164" s="839" t="n"/>
      <c r="AM164" s="839" t="n"/>
      <c r="AN164" s="839" t="n"/>
      <c r="AO164" s="839" t="n"/>
      <c r="AP164" s="839" t="n"/>
      <c r="AQ164" s="839" t="n"/>
      <c r="AR164" s="839" t="n"/>
      <c r="AS164" s="839" t="n"/>
      <c r="AT164" s="839" t="n"/>
      <c r="AU164" s="839" t="n"/>
      <c r="AV164" s="839" t="n"/>
      <c r="AW164" s="839" t="n"/>
      <c r="AX164" s="839" t="n"/>
      <c r="AY164" s="839" t="n"/>
      <c r="AZ164" s="839" t="n"/>
      <c r="BA164" s="839" t="n"/>
      <c r="BB164" s="839" t="n"/>
      <c r="BC164" s="839" t="n"/>
    </row>
    <row r="165" ht="13.5" customHeight="1" s="1178">
      <c r="A165" s="839" t="n"/>
      <c r="B165" s="839" t="n"/>
      <c r="C165" s="839" t="n"/>
      <c r="D165" s="839" t="n"/>
      <c r="E165" s="839" t="n"/>
      <c r="F165" s="839" t="n"/>
      <c r="G165" s="839" t="n"/>
      <c r="H165" s="839" t="n"/>
      <c r="I165" s="839" t="n"/>
      <c r="J165" s="839" t="n"/>
      <c r="K165" s="839" t="n"/>
      <c r="L165" s="839" t="n"/>
      <c r="M165" s="839" t="n"/>
      <c r="N165" s="839" t="n"/>
      <c r="O165" s="839" t="n"/>
      <c r="P165" s="839" t="n"/>
      <c r="Q165" s="839" t="n"/>
      <c r="R165" s="839" t="n"/>
      <c r="S165" s="839" t="n"/>
      <c r="T165" s="839" t="n"/>
      <c r="U165" s="839" t="n"/>
      <c r="V165" s="839" t="n"/>
      <c r="W165" s="839" t="n"/>
      <c r="X165" s="839" t="n"/>
      <c r="Y165" s="839" t="n"/>
      <c r="Z165" s="839" t="n"/>
      <c r="AA165" s="839" t="n"/>
      <c r="AB165" s="839" t="n"/>
      <c r="AC165" s="839" t="n"/>
      <c r="AD165" s="839" t="n"/>
      <c r="AE165" s="839" t="n"/>
      <c r="AF165" s="839" t="n"/>
      <c r="AG165" s="839" t="n"/>
      <c r="AH165" s="839" t="n"/>
      <c r="AI165" s="839" t="n"/>
      <c r="AJ165" s="839" t="n"/>
      <c r="AK165" s="839" t="n"/>
      <c r="AL165" s="839" t="n"/>
      <c r="AM165" s="839" t="n"/>
      <c r="AN165" s="839" t="n"/>
      <c r="AO165" s="839" t="n"/>
      <c r="AP165" s="839" t="n"/>
      <c r="AQ165" s="839" t="n"/>
      <c r="AR165" s="839" t="n"/>
      <c r="AS165" s="839" t="n"/>
      <c r="AT165" s="839" t="n"/>
      <c r="AU165" s="839" t="n"/>
      <c r="AV165" s="839" t="n"/>
      <c r="AW165" s="839" t="n"/>
      <c r="AX165" s="839" t="n"/>
      <c r="AY165" s="839" t="n"/>
      <c r="AZ165" s="839" t="n"/>
      <c r="BA165" s="839" t="n"/>
      <c r="BB165" s="839" t="n"/>
      <c r="BC165" s="839" t="n"/>
    </row>
    <row r="166" ht="13.5" customHeight="1" s="1178">
      <c r="A166" s="839" t="n"/>
      <c r="B166" s="839" t="n"/>
      <c r="C166" s="839" t="n"/>
      <c r="D166" s="839" t="n"/>
      <c r="E166" s="839" t="n"/>
      <c r="F166" s="839" t="n"/>
      <c r="G166" s="839" t="n"/>
      <c r="H166" s="839" t="n"/>
      <c r="I166" s="839" t="n"/>
      <c r="J166" s="839" t="n"/>
      <c r="K166" s="839" t="n"/>
      <c r="L166" s="839" t="n"/>
      <c r="M166" s="839" t="n"/>
      <c r="N166" s="839" t="n"/>
      <c r="O166" s="839" t="n"/>
      <c r="P166" s="839" t="n"/>
      <c r="Q166" s="839" t="n"/>
      <c r="R166" s="839" t="n"/>
      <c r="S166" s="839" t="n"/>
      <c r="T166" s="839" t="n"/>
      <c r="U166" s="839" t="n"/>
      <c r="V166" s="839" t="n"/>
      <c r="W166" s="839" t="n"/>
      <c r="X166" s="839" t="n"/>
      <c r="Y166" s="839" t="n"/>
      <c r="Z166" s="839" t="n"/>
      <c r="AA166" s="839" t="n"/>
      <c r="AB166" s="839" t="n"/>
      <c r="AC166" s="839" t="n"/>
      <c r="AD166" s="839" t="n"/>
      <c r="AE166" s="839" t="n"/>
      <c r="AF166" s="839" t="n"/>
      <c r="AG166" s="839" t="n"/>
      <c r="AH166" s="839" t="n"/>
      <c r="AI166" s="839" t="n"/>
      <c r="AJ166" s="839" t="n"/>
      <c r="AK166" s="839" t="n"/>
      <c r="AL166" s="839" t="n"/>
      <c r="AM166" s="839" t="n"/>
      <c r="AN166" s="839" t="n"/>
      <c r="AO166" s="839" t="n"/>
      <c r="AP166" s="839" t="n"/>
      <c r="AQ166" s="839" t="n"/>
      <c r="AR166" s="839" t="n"/>
      <c r="AS166" s="839" t="n"/>
      <c r="AT166" s="839" t="n"/>
      <c r="AU166" s="839" t="n"/>
      <c r="AV166" s="839" t="n"/>
      <c r="AW166" s="839" t="n"/>
      <c r="AX166" s="839" t="n"/>
      <c r="AY166" s="839" t="n"/>
      <c r="AZ166" s="839" t="n"/>
      <c r="BA166" s="839" t="n"/>
      <c r="BB166" s="839" t="n"/>
      <c r="BC166" s="839" t="n"/>
    </row>
    <row r="167" ht="13.5" customHeight="1" s="1178">
      <c r="A167" s="839" t="n"/>
      <c r="B167" s="839" t="n"/>
      <c r="C167" s="839" t="n"/>
      <c r="D167" s="839" t="n"/>
      <c r="E167" s="839" t="n"/>
      <c r="F167" s="839" t="n"/>
      <c r="G167" s="839" t="n"/>
      <c r="H167" s="839" t="n"/>
      <c r="I167" s="839" t="n"/>
      <c r="J167" s="839" t="n"/>
      <c r="K167" s="839" t="n"/>
      <c r="L167" s="839" t="n"/>
      <c r="M167" s="839" t="n"/>
      <c r="N167" s="839" t="n"/>
      <c r="O167" s="839" t="n"/>
      <c r="P167" s="839" t="n"/>
      <c r="Q167" s="839" t="n"/>
      <c r="R167" s="839" t="n"/>
      <c r="S167" s="839" t="n"/>
      <c r="T167" s="839" t="n"/>
      <c r="U167" s="839" t="n"/>
      <c r="V167" s="839" t="n"/>
      <c r="W167" s="839" t="n"/>
      <c r="X167" s="839" t="n"/>
      <c r="Y167" s="839" t="n"/>
      <c r="Z167" s="839" t="n"/>
      <c r="AA167" s="839" t="n"/>
      <c r="AB167" s="839" t="n"/>
      <c r="AC167" s="839" t="n"/>
      <c r="AD167" s="839" t="n"/>
      <c r="AE167" s="839" t="n"/>
      <c r="AF167" s="839" t="n"/>
      <c r="AG167" s="839" t="n"/>
      <c r="AH167" s="839" t="n"/>
      <c r="AI167" s="839" t="n"/>
      <c r="AJ167" s="839" t="n"/>
      <c r="AK167" s="839" t="n"/>
      <c r="AL167" s="839" t="n"/>
      <c r="AM167" s="839" t="n"/>
      <c r="AN167" s="839" t="n"/>
      <c r="AO167" s="839" t="n"/>
      <c r="AP167" s="839" t="n"/>
      <c r="AQ167" s="839" t="n"/>
      <c r="AR167" s="839" t="n"/>
      <c r="AS167" s="839" t="n"/>
      <c r="AT167" s="839" t="n"/>
      <c r="AU167" s="839" t="n"/>
      <c r="AV167" s="839" t="n"/>
      <c r="AW167" s="839" t="n"/>
      <c r="AX167" s="839" t="n"/>
      <c r="AY167" s="839" t="n"/>
      <c r="AZ167" s="839" t="n"/>
      <c r="BA167" s="839" t="n"/>
      <c r="BB167" s="839" t="n"/>
      <c r="BC167" s="839" t="n"/>
    </row>
    <row r="168" ht="13.5" customHeight="1" s="1178">
      <c r="A168" s="839" t="n"/>
      <c r="B168" s="839" t="n"/>
      <c r="C168" s="839" t="n"/>
      <c r="D168" s="839" t="n"/>
      <c r="E168" s="839" t="n"/>
      <c r="F168" s="839" t="n"/>
      <c r="G168" s="839" t="n"/>
      <c r="H168" s="839" t="n"/>
      <c r="I168" s="839" t="n"/>
      <c r="J168" s="839" t="n"/>
      <c r="K168" s="839" t="n"/>
      <c r="L168" s="839" t="n"/>
      <c r="M168" s="839" t="n"/>
      <c r="N168" s="839" t="n"/>
      <c r="O168" s="839" t="n"/>
      <c r="P168" s="839" t="n"/>
      <c r="Q168" s="839" t="n"/>
      <c r="R168" s="839" t="n"/>
      <c r="S168" s="839" t="n"/>
      <c r="T168" s="839" t="n"/>
      <c r="U168" s="839" t="n"/>
      <c r="V168" s="839" t="n"/>
      <c r="W168" s="839" t="n"/>
      <c r="X168" s="839" t="n"/>
      <c r="Y168" s="839" t="n"/>
      <c r="Z168" s="839" t="n"/>
      <c r="AA168" s="839" t="n"/>
      <c r="AB168" s="839" t="n"/>
      <c r="AC168" s="839" t="n"/>
      <c r="AD168" s="839" t="n"/>
      <c r="AE168" s="839" t="n"/>
      <c r="AF168" s="839" t="n"/>
      <c r="AG168" s="839" t="n"/>
      <c r="AH168" s="839" t="n"/>
      <c r="AI168" s="839" t="n"/>
      <c r="AJ168" s="839" t="n"/>
      <c r="AK168" s="839" t="n"/>
      <c r="AL168" s="839" t="n"/>
      <c r="AM168" s="839" t="n"/>
      <c r="AN168" s="839" t="n"/>
      <c r="AO168" s="839" t="n"/>
      <c r="AP168" s="839" t="n"/>
      <c r="AQ168" s="839" t="n"/>
      <c r="AR168" s="839" t="n"/>
      <c r="AS168" s="839" t="n"/>
      <c r="AT168" s="839" t="n"/>
      <c r="AU168" s="839" t="n"/>
      <c r="AV168" s="839" t="n"/>
      <c r="AW168" s="839" t="n"/>
      <c r="AX168" s="839" t="n"/>
      <c r="AY168" s="839" t="n"/>
      <c r="AZ168" s="839" t="n"/>
      <c r="BA168" s="839" t="n"/>
      <c r="BB168" s="839" t="n"/>
      <c r="BC168" s="839" t="n"/>
    </row>
    <row r="169" ht="13.5" customHeight="1" s="1178">
      <c r="A169" s="839" t="n"/>
      <c r="B169" s="839" t="n"/>
      <c r="C169" s="839" t="n"/>
      <c r="D169" s="839" t="n"/>
      <c r="E169" s="839" t="n"/>
      <c r="F169" s="839" t="n"/>
      <c r="G169" s="839" t="n"/>
      <c r="H169" s="839" t="n"/>
      <c r="I169" s="839" t="n"/>
      <c r="J169" s="839" t="n"/>
      <c r="K169" s="839" t="n"/>
      <c r="L169" s="839" t="n"/>
      <c r="M169" s="839" t="n"/>
      <c r="N169" s="839" t="n"/>
      <c r="O169" s="839" t="n"/>
      <c r="P169" s="839" t="n"/>
      <c r="Q169" s="839" t="n"/>
      <c r="R169" s="839" t="n"/>
      <c r="S169" s="839" t="n"/>
      <c r="T169" s="839" t="n"/>
      <c r="U169" s="839" t="n"/>
      <c r="V169" s="839" t="n"/>
      <c r="W169" s="839" t="n"/>
      <c r="X169" s="839" t="n"/>
      <c r="Y169" s="839" t="n"/>
      <c r="Z169" s="839" t="n"/>
      <c r="AA169" s="839" t="n"/>
      <c r="AB169" s="839" t="n"/>
      <c r="AC169" s="839" t="n"/>
      <c r="AD169" s="839" t="n"/>
      <c r="AE169" s="839" t="n"/>
      <c r="AF169" s="839" t="n"/>
      <c r="AG169" s="839" t="n"/>
      <c r="AH169" s="839" t="n"/>
      <c r="AI169" s="839" t="n"/>
      <c r="AJ169" s="839" t="n"/>
      <c r="AK169" s="839" t="n"/>
      <c r="AL169" s="839" t="n"/>
      <c r="AM169" s="839" t="n"/>
      <c r="AN169" s="839" t="n"/>
      <c r="AO169" s="839" t="n"/>
      <c r="AP169" s="839" t="n"/>
      <c r="AQ169" s="839" t="n"/>
      <c r="AR169" s="839" t="n"/>
      <c r="AS169" s="839" t="n"/>
      <c r="AT169" s="839" t="n"/>
      <c r="AU169" s="839" t="n"/>
      <c r="AV169" s="839" t="n"/>
      <c r="AW169" s="839" t="n"/>
      <c r="AX169" s="839" t="n"/>
      <c r="AY169" s="839" t="n"/>
      <c r="AZ169" s="839" t="n"/>
      <c r="BA169" s="839" t="n"/>
      <c r="BB169" s="839" t="n"/>
      <c r="BC169" s="839" t="n"/>
    </row>
    <row r="170" ht="13.5" customHeight="1" s="1178">
      <c r="A170" s="839" t="n"/>
      <c r="B170" s="839" t="n"/>
      <c r="C170" s="839" t="n"/>
      <c r="D170" s="839" t="n"/>
      <c r="E170" s="839" t="n"/>
      <c r="F170" s="839" t="n"/>
      <c r="G170" s="839" t="n"/>
      <c r="H170" s="839" t="n"/>
      <c r="I170" s="839" t="n"/>
      <c r="J170" s="839" t="n"/>
      <c r="K170" s="839" t="n"/>
      <c r="L170" s="839" t="n"/>
      <c r="M170" s="839" t="n"/>
      <c r="N170" s="839" t="n"/>
      <c r="O170" s="839" t="n"/>
      <c r="P170" s="839" t="n"/>
      <c r="Q170" s="839" t="n"/>
      <c r="R170" s="839" t="n"/>
      <c r="S170" s="839" t="n"/>
      <c r="T170" s="839" t="n"/>
      <c r="U170" s="839" t="n"/>
      <c r="V170" s="839" t="n"/>
      <c r="W170" s="839" t="n"/>
      <c r="X170" s="839" t="n"/>
      <c r="Y170" s="839" t="n"/>
      <c r="Z170" s="839" t="n"/>
      <c r="AA170" s="839" t="n"/>
      <c r="AB170" s="839" t="n"/>
      <c r="AC170" s="839" t="n"/>
      <c r="AD170" s="839" t="n"/>
      <c r="AE170" s="839" t="n"/>
      <c r="AF170" s="839" t="n"/>
      <c r="AG170" s="839" t="n"/>
      <c r="AH170" s="839" t="n"/>
      <c r="AI170" s="839" t="n"/>
      <c r="AJ170" s="839" t="n"/>
      <c r="AK170" s="839" t="n"/>
      <c r="AL170" s="839" t="n"/>
      <c r="AM170" s="839" t="n"/>
      <c r="AN170" s="839" t="n"/>
      <c r="AO170" s="839" t="n"/>
      <c r="AP170" s="839" t="n"/>
      <c r="AQ170" s="839" t="n"/>
      <c r="AR170" s="839" t="n"/>
      <c r="AS170" s="839" t="n"/>
      <c r="AT170" s="839" t="n"/>
      <c r="AU170" s="839" t="n"/>
      <c r="AV170" s="839" t="n"/>
      <c r="AW170" s="839" t="n"/>
      <c r="AX170" s="839" t="n"/>
      <c r="AY170" s="839" t="n"/>
      <c r="AZ170" s="839" t="n"/>
      <c r="BA170" s="839" t="n"/>
      <c r="BB170" s="839" t="n"/>
      <c r="BC170" s="839" t="n"/>
    </row>
    <row r="171" ht="13.5" customHeight="1" s="1178">
      <c r="A171" s="839" t="n"/>
      <c r="B171" s="839" t="n"/>
      <c r="C171" s="839" t="n"/>
      <c r="D171" s="839" t="n"/>
      <c r="E171" s="839" t="n"/>
      <c r="F171" s="839" t="n"/>
      <c r="G171" s="839" t="n"/>
      <c r="H171" s="839" t="n"/>
      <c r="I171" s="839" t="n"/>
      <c r="J171" s="839" t="n"/>
      <c r="K171" s="839" t="n"/>
      <c r="L171" s="839" t="n"/>
      <c r="M171" s="839" t="n"/>
      <c r="N171" s="839" t="n"/>
      <c r="O171" s="839" t="n"/>
      <c r="P171" s="839" t="n"/>
      <c r="Q171" s="839" t="n"/>
      <c r="R171" s="839" t="n"/>
      <c r="S171" s="839" t="n"/>
      <c r="T171" s="839" t="n"/>
      <c r="U171" s="839" t="n"/>
      <c r="V171" s="839" t="n"/>
      <c r="W171" s="839" t="n"/>
      <c r="X171" s="839" t="n"/>
      <c r="Y171" s="839" t="n"/>
      <c r="Z171" s="839" t="n"/>
      <c r="AA171" s="839" t="n"/>
      <c r="AB171" s="839" t="n"/>
      <c r="AC171" s="839" t="n"/>
      <c r="AD171" s="839" t="n"/>
      <c r="AE171" s="839" t="n"/>
      <c r="AF171" s="839" t="n"/>
      <c r="AG171" s="839" t="n"/>
      <c r="AH171" s="839" t="n"/>
      <c r="AI171" s="839" t="n"/>
      <c r="AJ171" s="839" t="n"/>
      <c r="AK171" s="839" t="n"/>
      <c r="AL171" s="839" t="n"/>
      <c r="AM171" s="839" t="n"/>
      <c r="AN171" s="839" t="n"/>
      <c r="AO171" s="839" t="n"/>
      <c r="AP171" s="839" t="n"/>
      <c r="AQ171" s="839" t="n"/>
      <c r="AR171" s="839" t="n"/>
      <c r="AS171" s="839" t="n"/>
      <c r="AT171" s="839" t="n"/>
      <c r="AU171" s="839" t="n"/>
      <c r="AV171" s="839" t="n"/>
      <c r="AW171" s="839" t="n"/>
      <c r="AX171" s="839" t="n"/>
      <c r="AY171" s="839" t="n"/>
      <c r="AZ171" s="839" t="n"/>
      <c r="BA171" s="839" t="n"/>
      <c r="BB171" s="839" t="n"/>
      <c r="BC171" s="839" t="n"/>
    </row>
    <row r="172" ht="13.5" customHeight="1" s="1178">
      <c r="A172" s="839" t="n"/>
      <c r="B172" s="839" t="n"/>
      <c r="C172" s="839" t="n"/>
      <c r="D172" s="839" t="n"/>
      <c r="E172" s="839" t="n"/>
      <c r="F172" s="839" t="n"/>
      <c r="G172" s="839" t="n"/>
      <c r="H172" s="839" t="n"/>
      <c r="I172" s="839" t="n"/>
      <c r="J172" s="839" t="n"/>
      <c r="K172" s="839" t="n"/>
      <c r="L172" s="839" t="n"/>
      <c r="M172" s="839" t="n"/>
      <c r="N172" s="839" t="n"/>
      <c r="O172" s="839" t="n"/>
      <c r="P172" s="839" t="n"/>
      <c r="Q172" s="839" t="n"/>
      <c r="R172" s="839" t="n"/>
      <c r="S172" s="839" t="n"/>
      <c r="T172" s="839" t="n"/>
      <c r="U172" s="839" t="n"/>
      <c r="V172" s="839" t="n"/>
      <c r="W172" s="839" t="n"/>
      <c r="X172" s="839" t="n"/>
      <c r="Y172" s="839" t="n"/>
      <c r="Z172" s="839" t="n"/>
      <c r="AA172" s="839" t="n"/>
      <c r="AB172" s="839" t="n"/>
      <c r="AC172" s="839" t="n"/>
      <c r="AD172" s="839" t="n"/>
      <c r="AE172" s="839" t="n"/>
      <c r="AF172" s="839" t="n"/>
      <c r="AG172" s="839" t="n"/>
      <c r="AH172" s="839" t="n"/>
      <c r="AI172" s="839" t="n"/>
      <c r="AJ172" s="839" t="n"/>
      <c r="AK172" s="839" t="n"/>
      <c r="AL172" s="839" t="n"/>
      <c r="AM172" s="839" t="n"/>
      <c r="AN172" s="839" t="n"/>
      <c r="AO172" s="839" t="n"/>
      <c r="AP172" s="839" t="n"/>
      <c r="AQ172" s="839" t="n"/>
      <c r="AR172" s="839" t="n"/>
      <c r="AS172" s="839" t="n"/>
      <c r="AT172" s="839" t="n"/>
      <c r="AU172" s="839" t="n"/>
      <c r="AV172" s="839" t="n"/>
      <c r="AW172" s="839" t="n"/>
      <c r="AX172" s="839" t="n"/>
      <c r="AY172" s="839" t="n"/>
      <c r="AZ172" s="839" t="n"/>
      <c r="BA172" s="839" t="n"/>
      <c r="BB172" s="839" t="n"/>
      <c r="BC172" s="839" t="n"/>
    </row>
    <row r="173" ht="13.5" customHeight="1" s="1178">
      <c r="A173" s="839" t="n"/>
      <c r="B173" s="839" t="n"/>
      <c r="C173" s="839" t="n"/>
      <c r="D173" s="839" t="n"/>
      <c r="E173" s="839" t="n"/>
      <c r="F173" s="839" t="n"/>
      <c r="G173" s="839" t="n"/>
      <c r="H173" s="839" t="n"/>
      <c r="I173" s="839" t="n"/>
      <c r="J173" s="839" t="n"/>
      <c r="K173" s="839" t="n"/>
      <c r="L173" s="839" t="n"/>
      <c r="M173" s="839" t="n"/>
      <c r="N173" s="839" t="n"/>
      <c r="O173" s="839" t="n"/>
      <c r="P173" s="839" t="n"/>
      <c r="Q173" s="839" t="n"/>
      <c r="R173" s="839" t="n"/>
      <c r="S173" s="839" t="n"/>
      <c r="T173" s="839" t="n"/>
      <c r="U173" s="839" t="n"/>
      <c r="V173" s="839" t="n"/>
      <c r="W173" s="839" t="n"/>
      <c r="X173" s="839" t="n"/>
      <c r="Y173" s="839" t="n"/>
      <c r="Z173" s="839" t="n"/>
      <c r="AA173" s="839" t="n"/>
      <c r="AB173" s="839" t="n"/>
      <c r="AC173" s="839" t="n"/>
      <c r="AD173" s="839" t="n"/>
      <c r="AE173" s="839" t="n"/>
      <c r="AF173" s="839" t="n"/>
      <c r="AG173" s="839" t="n"/>
      <c r="AH173" s="839" t="n"/>
      <c r="AI173" s="839" t="n"/>
      <c r="AJ173" s="839" t="n"/>
      <c r="AK173" s="839" t="n"/>
      <c r="AL173" s="839" t="n"/>
      <c r="AM173" s="839" t="n"/>
      <c r="AN173" s="839" t="n"/>
      <c r="AO173" s="839" t="n"/>
      <c r="AP173" s="839" t="n"/>
      <c r="AQ173" s="839" t="n"/>
      <c r="AR173" s="839" t="n"/>
      <c r="AS173" s="839" t="n"/>
      <c r="AT173" s="839" t="n"/>
      <c r="AU173" s="839" t="n"/>
      <c r="AV173" s="839" t="n"/>
      <c r="AW173" s="839" t="n"/>
      <c r="AX173" s="839" t="n"/>
      <c r="AY173" s="839" t="n"/>
      <c r="AZ173" s="839" t="n"/>
      <c r="BA173" s="839" t="n"/>
      <c r="BB173" s="839" t="n"/>
      <c r="BC173" s="839" t="n"/>
    </row>
    <row r="174" ht="13.5" customHeight="1" s="1178">
      <c r="A174" s="839" t="n"/>
      <c r="B174" s="839" t="n"/>
      <c r="C174" s="839" t="n"/>
      <c r="D174" s="839" t="n"/>
      <c r="E174" s="839" t="n"/>
      <c r="F174" s="839" t="n"/>
      <c r="G174" s="839" t="n"/>
      <c r="H174" s="839" t="n"/>
      <c r="I174" s="839" t="n"/>
      <c r="J174" s="839" t="n"/>
      <c r="K174" s="839" t="n"/>
      <c r="L174" s="839" t="n"/>
      <c r="M174" s="839" t="n"/>
      <c r="N174" s="839" t="n"/>
      <c r="O174" s="839" t="n"/>
      <c r="P174" s="839" t="n"/>
      <c r="Q174" s="839" t="n"/>
      <c r="R174" s="839" t="n"/>
      <c r="S174" s="839" t="n"/>
      <c r="T174" s="839" t="n"/>
      <c r="U174" s="839" t="n"/>
      <c r="V174" s="839" t="n"/>
      <c r="W174" s="839" t="n"/>
      <c r="X174" s="839" t="n"/>
      <c r="Y174" s="839" t="n"/>
      <c r="Z174" s="839" t="n"/>
      <c r="AA174" s="839" t="n"/>
      <c r="AB174" s="839" t="n"/>
      <c r="AC174" s="839" t="n"/>
      <c r="AD174" s="839" t="n"/>
      <c r="AE174" s="839" t="n"/>
      <c r="AF174" s="839" t="n"/>
      <c r="AG174" s="839" t="n"/>
      <c r="AH174" s="839" t="n"/>
      <c r="AI174" s="839" t="n"/>
      <c r="AJ174" s="839" t="n"/>
      <c r="AK174" s="839" t="n"/>
      <c r="AL174" s="839" t="n"/>
      <c r="AM174" s="839" t="n"/>
      <c r="AN174" s="839" t="n"/>
      <c r="AO174" s="839" t="n"/>
      <c r="AP174" s="839" t="n"/>
      <c r="AQ174" s="839" t="n"/>
      <c r="AR174" s="839" t="n"/>
      <c r="AS174" s="839" t="n"/>
      <c r="AT174" s="839" t="n"/>
      <c r="AU174" s="839" t="n"/>
      <c r="AV174" s="839" t="n"/>
      <c r="AW174" s="839" t="n"/>
      <c r="AX174" s="839" t="n"/>
      <c r="AY174" s="839" t="n"/>
      <c r="AZ174" s="839" t="n"/>
      <c r="BA174" s="839" t="n"/>
      <c r="BB174" s="839" t="n"/>
      <c r="BC174" s="839" t="n"/>
    </row>
    <row r="175" ht="13.5" customHeight="1" s="1178">
      <c r="A175" s="839" t="n"/>
      <c r="B175" s="839" t="n"/>
      <c r="C175" s="839" t="n"/>
      <c r="D175" s="839" t="n"/>
      <c r="E175" s="839" t="n"/>
      <c r="F175" s="839" t="n"/>
      <c r="G175" s="839" t="n"/>
      <c r="H175" s="839" t="n"/>
      <c r="I175" s="839" t="n"/>
      <c r="J175" s="839" t="n"/>
      <c r="K175" s="839" t="n"/>
      <c r="L175" s="839" t="n"/>
      <c r="M175" s="839" t="n"/>
      <c r="N175" s="839" t="n"/>
      <c r="O175" s="839" t="n"/>
      <c r="P175" s="839" t="n"/>
      <c r="Q175" s="839" t="n"/>
      <c r="R175" s="839" t="n"/>
      <c r="S175" s="839" t="n"/>
      <c r="T175" s="839" t="n"/>
      <c r="U175" s="839" t="n"/>
      <c r="V175" s="839" t="n"/>
      <c r="W175" s="839" t="n"/>
      <c r="X175" s="839" t="n"/>
      <c r="Y175" s="839" t="n"/>
      <c r="Z175" s="839" t="n"/>
      <c r="AA175" s="839" t="n"/>
      <c r="AB175" s="839" t="n"/>
      <c r="AC175" s="839" t="n"/>
      <c r="AD175" s="839" t="n"/>
      <c r="AE175" s="839" t="n"/>
      <c r="AF175" s="839" t="n"/>
      <c r="AG175" s="839" t="n"/>
      <c r="AH175" s="839" t="n"/>
      <c r="AI175" s="839" t="n"/>
      <c r="AJ175" s="839" t="n"/>
      <c r="AK175" s="839" t="n"/>
      <c r="AL175" s="839" t="n"/>
      <c r="AM175" s="839" t="n"/>
      <c r="AN175" s="839" t="n"/>
      <c r="AO175" s="839" t="n"/>
      <c r="AP175" s="839" t="n"/>
      <c r="AQ175" s="839" t="n"/>
      <c r="AR175" s="839" t="n"/>
      <c r="AS175" s="839" t="n"/>
      <c r="AT175" s="839" t="n"/>
      <c r="AU175" s="839" t="n"/>
      <c r="AV175" s="839" t="n"/>
      <c r="AW175" s="839" t="n"/>
      <c r="AX175" s="839" t="n"/>
      <c r="AY175" s="839" t="n"/>
      <c r="AZ175" s="839" t="n"/>
      <c r="BA175" s="839" t="n"/>
      <c r="BB175" s="839" t="n"/>
      <c r="BC175" s="839" t="n"/>
    </row>
    <row r="176" ht="13.5" customHeight="1" s="1178">
      <c r="A176" s="839" t="n"/>
      <c r="B176" s="839" t="n"/>
      <c r="C176" s="839" t="n"/>
      <c r="D176" s="839" t="n"/>
      <c r="E176" s="839" t="n"/>
      <c r="F176" s="839" t="n"/>
      <c r="G176" s="839" t="n"/>
      <c r="H176" s="839" t="n"/>
      <c r="I176" s="839" t="n"/>
      <c r="J176" s="839" t="n"/>
      <c r="K176" s="839" t="n"/>
      <c r="L176" s="839" t="n"/>
      <c r="M176" s="839" t="n"/>
      <c r="N176" s="839" t="n"/>
      <c r="O176" s="839" t="n"/>
      <c r="P176" s="839" t="n"/>
      <c r="Q176" s="839" t="n"/>
      <c r="R176" s="839" t="n"/>
      <c r="S176" s="839" t="n"/>
      <c r="T176" s="839" t="n"/>
      <c r="U176" s="839" t="n"/>
      <c r="V176" s="839" t="n"/>
      <c r="W176" s="839" t="n"/>
      <c r="X176" s="839" t="n"/>
      <c r="Y176" s="839" t="n"/>
      <c r="Z176" s="839" t="n"/>
      <c r="AA176" s="839" t="n"/>
      <c r="AB176" s="839" t="n"/>
      <c r="AC176" s="839" t="n"/>
      <c r="AD176" s="839" t="n"/>
      <c r="AE176" s="839" t="n"/>
      <c r="AF176" s="839" t="n"/>
      <c r="AG176" s="839" t="n"/>
      <c r="AH176" s="839" t="n"/>
      <c r="AI176" s="839" t="n"/>
      <c r="AJ176" s="839" t="n"/>
      <c r="AK176" s="839" t="n"/>
      <c r="AL176" s="839" t="n"/>
      <c r="AM176" s="839" t="n"/>
      <c r="AN176" s="839" t="n"/>
      <c r="AO176" s="839" t="n"/>
      <c r="AP176" s="839" t="n"/>
      <c r="AQ176" s="839" t="n"/>
      <c r="AR176" s="839" t="n"/>
      <c r="AS176" s="839" t="n"/>
      <c r="AT176" s="839" t="n"/>
      <c r="AU176" s="839" t="n"/>
      <c r="AV176" s="839" t="n"/>
      <c r="AW176" s="839" t="n"/>
      <c r="AX176" s="839" t="n"/>
      <c r="AY176" s="839" t="n"/>
      <c r="AZ176" s="839" t="n"/>
      <c r="BA176" s="839" t="n"/>
      <c r="BB176" s="839" t="n"/>
      <c r="BC176" s="839" t="n"/>
    </row>
    <row r="177" ht="13.5" customHeight="1" s="1178">
      <c r="A177" s="839" t="n"/>
      <c r="B177" s="839" t="n"/>
      <c r="C177" s="839" t="n"/>
      <c r="D177" s="839" t="n"/>
      <c r="E177" s="839" t="n"/>
      <c r="F177" s="839" t="n"/>
      <c r="G177" s="839" t="n"/>
      <c r="H177" s="839" t="n"/>
      <c r="I177" s="839" t="n"/>
      <c r="J177" s="839" t="n"/>
      <c r="K177" s="839" t="n"/>
      <c r="L177" s="839" t="n"/>
      <c r="M177" s="839" t="n"/>
      <c r="N177" s="839" t="n"/>
      <c r="O177" s="839" t="n"/>
      <c r="P177" s="839" t="n"/>
      <c r="Q177" s="839" t="n"/>
      <c r="R177" s="839" t="n"/>
      <c r="S177" s="839" t="n"/>
      <c r="T177" s="839" t="n"/>
      <c r="U177" s="839" t="n"/>
      <c r="V177" s="839" t="n"/>
      <c r="W177" s="839" t="n"/>
      <c r="X177" s="839" t="n"/>
      <c r="Y177" s="839" t="n"/>
      <c r="Z177" s="839" t="n"/>
      <c r="AA177" s="839" t="n"/>
      <c r="AB177" s="839" t="n"/>
      <c r="AC177" s="839" t="n"/>
      <c r="AD177" s="839" t="n"/>
      <c r="AE177" s="839" t="n"/>
      <c r="AF177" s="839" t="n"/>
      <c r="AG177" s="839" t="n"/>
      <c r="AH177" s="839" t="n"/>
      <c r="AI177" s="839" t="n"/>
      <c r="AJ177" s="839" t="n"/>
      <c r="AK177" s="839" t="n"/>
      <c r="AL177" s="839" t="n"/>
      <c r="AM177" s="839" t="n"/>
      <c r="AN177" s="839" t="n"/>
      <c r="AO177" s="839" t="n"/>
      <c r="AP177" s="839" t="n"/>
      <c r="AQ177" s="839" t="n"/>
      <c r="AR177" s="839" t="n"/>
      <c r="AS177" s="839" t="n"/>
      <c r="AT177" s="839" t="n"/>
      <c r="AU177" s="839" t="n"/>
      <c r="AV177" s="839" t="n"/>
      <c r="AW177" s="839" t="n"/>
      <c r="AX177" s="839" t="n"/>
      <c r="AY177" s="839" t="n"/>
      <c r="AZ177" s="839" t="n"/>
      <c r="BA177" s="839" t="n"/>
      <c r="BB177" s="839" t="n"/>
      <c r="BC177" s="839" t="n"/>
    </row>
    <row r="178" ht="13.5" customHeight="1" s="1178">
      <c r="A178" s="839" t="n"/>
      <c r="B178" s="839" t="n"/>
      <c r="C178" s="839" t="n"/>
      <c r="D178" s="839" t="n"/>
      <c r="E178" s="839" t="n"/>
      <c r="F178" s="839" t="n"/>
      <c r="G178" s="839" t="n"/>
      <c r="H178" s="839" t="n"/>
      <c r="I178" s="839" t="n"/>
      <c r="J178" s="839" t="n"/>
      <c r="K178" s="839" t="n"/>
      <c r="L178" s="839" t="n"/>
      <c r="M178" s="839" t="n"/>
      <c r="N178" s="839" t="n"/>
      <c r="O178" s="839" t="n"/>
      <c r="P178" s="839" t="n"/>
      <c r="Q178" s="839" t="n"/>
      <c r="R178" s="839" t="n"/>
      <c r="S178" s="839" t="n"/>
      <c r="T178" s="839" t="n"/>
      <c r="U178" s="839" t="n"/>
      <c r="V178" s="839" t="n"/>
      <c r="W178" s="839" t="n"/>
      <c r="X178" s="839" t="n"/>
      <c r="Y178" s="839" t="n"/>
      <c r="Z178" s="839" t="n"/>
      <c r="AA178" s="839" t="n"/>
      <c r="AB178" s="839" t="n"/>
      <c r="AC178" s="839" t="n"/>
      <c r="AD178" s="839" t="n"/>
      <c r="AE178" s="839" t="n"/>
      <c r="AF178" s="839" t="n"/>
      <c r="AG178" s="839" t="n"/>
      <c r="AH178" s="839" t="n"/>
      <c r="AI178" s="839" t="n"/>
      <c r="AJ178" s="839" t="n"/>
      <c r="AK178" s="839" t="n"/>
      <c r="AL178" s="839" t="n"/>
      <c r="AM178" s="839" t="n"/>
      <c r="AN178" s="839" t="n"/>
      <c r="AO178" s="839" t="n"/>
      <c r="AP178" s="839" t="n"/>
      <c r="AQ178" s="839" t="n"/>
      <c r="AR178" s="839" t="n"/>
      <c r="AS178" s="839" t="n"/>
      <c r="AT178" s="839" t="n"/>
      <c r="AU178" s="839" t="n"/>
      <c r="AV178" s="839" t="n"/>
      <c r="AW178" s="839" t="n"/>
      <c r="AX178" s="839" t="n"/>
      <c r="AY178" s="839" t="n"/>
      <c r="AZ178" s="839" t="n"/>
      <c r="BA178" s="839" t="n"/>
      <c r="BB178" s="839" t="n"/>
      <c r="BC178" s="839" t="n"/>
    </row>
    <row r="179" ht="13.5" customHeight="1" s="1178">
      <c r="A179" s="839" t="n"/>
      <c r="B179" s="839" t="n"/>
      <c r="C179" s="839" t="n"/>
      <c r="D179" s="839" t="n"/>
      <c r="E179" s="839" t="n"/>
      <c r="F179" s="839" t="n"/>
      <c r="G179" s="839" t="n"/>
      <c r="H179" s="839" t="n"/>
      <c r="I179" s="839" t="n"/>
      <c r="J179" s="839" t="n"/>
      <c r="K179" s="839" t="n"/>
      <c r="L179" s="839" t="n"/>
      <c r="M179" s="839" t="n"/>
      <c r="N179" s="839" t="n"/>
      <c r="O179" s="839" t="n"/>
      <c r="P179" s="839" t="n"/>
      <c r="Q179" s="839" t="n"/>
      <c r="R179" s="839" t="n"/>
      <c r="S179" s="839" t="n"/>
      <c r="T179" s="839" t="n"/>
      <c r="U179" s="839" t="n"/>
      <c r="V179" s="839" t="n"/>
      <c r="W179" s="839" t="n"/>
      <c r="X179" s="839" t="n"/>
      <c r="Y179" s="839" t="n"/>
      <c r="Z179" s="839" t="n"/>
      <c r="AA179" s="839" t="n"/>
      <c r="AB179" s="839" t="n"/>
      <c r="AC179" s="839" t="n"/>
      <c r="AD179" s="839" t="n"/>
      <c r="AE179" s="839" t="n"/>
      <c r="AF179" s="839" t="n"/>
      <c r="AG179" s="839" t="n"/>
      <c r="AH179" s="839" t="n"/>
      <c r="AI179" s="839" t="n"/>
      <c r="AJ179" s="839" t="n"/>
      <c r="AK179" s="839" t="n"/>
      <c r="AL179" s="839" t="n"/>
      <c r="AM179" s="839" t="n"/>
      <c r="AN179" s="839" t="n"/>
      <c r="AO179" s="839" t="n"/>
      <c r="AP179" s="839" t="n"/>
      <c r="AQ179" s="839" t="n"/>
      <c r="AR179" s="839" t="n"/>
      <c r="AS179" s="839" t="n"/>
      <c r="AT179" s="839" t="n"/>
      <c r="AU179" s="839" t="n"/>
      <c r="AV179" s="839" t="n"/>
      <c r="AW179" s="839" t="n"/>
      <c r="AX179" s="839" t="n"/>
      <c r="AY179" s="839" t="n"/>
      <c r="AZ179" s="839" t="n"/>
      <c r="BA179" s="839" t="n"/>
      <c r="BB179" s="839" t="n"/>
      <c r="BC179" s="839" t="n"/>
    </row>
    <row r="180" ht="13.5" customHeight="1" s="1178">
      <c r="A180" s="839" t="n"/>
      <c r="B180" s="839" t="n"/>
      <c r="C180" s="839" t="n"/>
      <c r="D180" s="839" t="n"/>
      <c r="E180" s="839" t="n"/>
      <c r="F180" s="839" t="n"/>
      <c r="G180" s="839" t="n"/>
      <c r="H180" s="839" t="n"/>
      <c r="I180" s="839" t="n"/>
      <c r="J180" s="839" t="n"/>
      <c r="K180" s="839" t="n"/>
      <c r="L180" s="839" t="n"/>
      <c r="M180" s="839" t="n"/>
      <c r="N180" s="839" t="n"/>
      <c r="O180" s="839" t="n"/>
      <c r="P180" s="839" t="n"/>
      <c r="Q180" s="839" t="n"/>
      <c r="R180" s="839" t="n"/>
      <c r="S180" s="839" t="n"/>
      <c r="T180" s="839" t="n"/>
      <c r="U180" s="839" t="n"/>
      <c r="V180" s="839" t="n"/>
      <c r="W180" s="839" t="n"/>
      <c r="X180" s="839" t="n"/>
      <c r="Y180" s="839" t="n"/>
      <c r="Z180" s="839" t="n"/>
      <c r="AA180" s="839" t="n"/>
      <c r="AB180" s="839" t="n"/>
      <c r="AC180" s="839" t="n"/>
      <c r="AD180" s="839" t="n"/>
      <c r="AE180" s="839" t="n"/>
      <c r="AF180" s="839" t="n"/>
      <c r="AG180" s="839" t="n"/>
      <c r="AH180" s="839" t="n"/>
      <c r="AI180" s="839" t="n"/>
      <c r="AJ180" s="839" t="n"/>
      <c r="AK180" s="839" t="n"/>
      <c r="AL180" s="839" t="n"/>
      <c r="AM180" s="839" t="n"/>
      <c r="AN180" s="839" t="n"/>
      <c r="AO180" s="839" t="n"/>
      <c r="AP180" s="839" t="n"/>
      <c r="AQ180" s="839" t="n"/>
      <c r="AR180" s="839" t="n"/>
      <c r="AS180" s="839" t="n"/>
      <c r="AT180" s="839" t="n"/>
      <c r="AU180" s="839" t="n"/>
      <c r="AV180" s="839" t="n"/>
      <c r="AW180" s="839" t="n"/>
      <c r="AX180" s="839" t="n"/>
      <c r="AY180" s="839" t="n"/>
      <c r="AZ180" s="839" t="n"/>
      <c r="BA180" s="839" t="n"/>
      <c r="BB180" s="839" t="n"/>
      <c r="BC180" s="839" t="n"/>
    </row>
    <row r="181" ht="13.5" customHeight="1" s="1178">
      <c r="A181" s="839" t="n"/>
      <c r="B181" s="839" t="n"/>
      <c r="C181" s="839" t="n"/>
      <c r="D181" s="839" t="n"/>
      <c r="E181" s="839" t="n"/>
      <c r="F181" s="839" t="n"/>
      <c r="G181" s="839" t="n"/>
      <c r="H181" s="839" t="n"/>
      <c r="I181" s="839" t="n"/>
      <c r="J181" s="839" t="n"/>
      <c r="K181" s="839" t="n"/>
      <c r="L181" s="839" t="n"/>
      <c r="M181" s="839" t="n"/>
      <c r="N181" s="839" t="n"/>
      <c r="O181" s="839" t="n"/>
      <c r="P181" s="839" t="n"/>
      <c r="Q181" s="839" t="n"/>
      <c r="R181" s="839" t="n"/>
      <c r="S181" s="839" t="n"/>
      <c r="T181" s="839" t="n"/>
      <c r="U181" s="839" t="n"/>
      <c r="V181" s="839" t="n"/>
      <c r="W181" s="839" t="n"/>
      <c r="X181" s="839" t="n"/>
      <c r="Y181" s="839" t="n"/>
      <c r="Z181" s="839" t="n"/>
      <c r="AA181" s="839" t="n"/>
      <c r="AB181" s="839" t="n"/>
      <c r="AC181" s="839" t="n"/>
      <c r="AD181" s="839" t="n"/>
      <c r="AE181" s="839" t="n"/>
      <c r="AF181" s="839" t="n"/>
      <c r="AG181" s="839" t="n"/>
      <c r="AH181" s="839" t="n"/>
      <c r="AI181" s="839" t="n"/>
      <c r="AJ181" s="839" t="n"/>
      <c r="AK181" s="839" t="n"/>
      <c r="AL181" s="839" t="n"/>
      <c r="AM181" s="839" t="n"/>
      <c r="AN181" s="839" t="n"/>
      <c r="AO181" s="839" t="n"/>
      <c r="AP181" s="839" t="n"/>
      <c r="AQ181" s="839" t="n"/>
      <c r="AR181" s="839" t="n"/>
      <c r="AS181" s="839" t="n"/>
      <c r="AT181" s="839" t="n"/>
      <c r="AU181" s="839" t="n"/>
      <c r="AV181" s="839" t="n"/>
      <c r="AW181" s="839" t="n"/>
      <c r="AX181" s="839" t="n"/>
      <c r="AY181" s="839" t="n"/>
      <c r="AZ181" s="839" t="n"/>
      <c r="BA181" s="839" t="n"/>
      <c r="BB181" s="839" t="n"/>
      <c r="BC181" s="839" t="n"/>
    </row>
    <row r="182" ht="13.5" customHeight="1" s="1178">
      <c r="A182" s="839" t="n"/>
      <c r="B182" s="839" t="n"/>
      <c r="C182" s="839" t="n"/>
      <c r="D182" s="839" t="n"/>
      <c r="E182" s="839" t="n"/>
      <c r="F182" s="839" t="n"/>
      <c r="G182" s="839" t="n"/>
      <c r="H182" s="839" t="n"/>
      <c r="I182" s="839" t="n"/>
      <c r="J182" s="839" t="n"/>
      <c r="K182" s="839" t="n"/>
      <c r="L182" s="839" t="n"/>
      <c r="M182" s="839" t="n"/>
      <c r="N182" s="839" t="n"/>
      <c r="O182" s="839" t="n"/>
      <c r="P182" s="839" t="n"/>
      <c r="Q182" s="839" t="n"/>
      <c r="R182" s="839" t="n"/>
      <c r="S182" s="839" t="n"/>
      <c r="T182" s="839" t="n"/>
      <c r="U182" s="839" t="n"/>
      <c r="V182" s="839" t="n"/>
      <c r="W182" s="839" t="n"/>
      <c r="X182" s="839" t="n"/>
      <c r="Y182" s="839" t="n"/>
      <c r="Z182" s="839" t="n"/>
      <c r="AA182" s="839" t="n"/>
      <c r="AB182" s="839" t="n"/>
      <c r="AC182" s="839" t="n"/>
      <c r="AD182" s="839" t="n"/>
      <c r="AE182" s="839" t="n"/>
      <c r="AF182" s="839" t="n"/>
      <c r="AG182" s="839" t="n"/>
      <c r="AH182" s="839" t="n"/>
      <c r="AI182" s="839" t="n"/>
      <c r="AJ182" s="839" t="n"/>
      <c r="AK182" s="839" t="n"/>
      <c r="AL182" s="839" t="n"/>
      <c r="AM182" s="839" t="n"/>
      <c r="AN182" s="839" t="n"/>
      <c r="AO182" s="839" t="n"/>
      <c r="AP182" s="839" t="n"/>
      <c r="AQ182" s="839" t="n"/>
      <c r="AR182" s="839" t="n"/>
      <c r="AS182" s="839" t="n"/>
      <c r="AT182" s="839" t="n"/>
      <c r="AU182" s="839" t="n"/>
      <c r="AV182" s="839" t="n"/>
      <c r="AW182" s="839" t="n"/>
      <c r="AX182" s="839" t="n"/>
      <c r="AY182" s="839" t="n"/>
      <c r="AZ182" s="839" t="n"/>
      <c r="BA182" s="839" t="n"/>
      <c r="BB182" s="839" t="n"/>
      <c r="BC182" s="839" t="n"/>
    </row>
    <row r="183" ht="13.5" customHeight="1" s="1178">
      <c r="A183" s="839" t="n"/>
      <c r="B183" s="839" t="n"/>
      <c r="C183" s="839" t="n"/>
      <c r="D183" s="839" t="n"/>
      <c r="E183" s="839" t="n"/>
      <c r="F183" s="839" t="n"/>
      <c r="G183" s="839" t="n"/>
      <c r="H183" s="839" t="n"/>
      <c r="I183" s="839" t="n"/>
      <c r="J183" s="839" t="n"/>
      <c r="K183" s="839" t="n"/>
      <c r="L183" s="839" t="n"/>
      <c r="M183" s="839" t="n"/>
      <c r="N183" s="839" t="n"/>
      <c r="O183" s="839" t="n"/>
      <c r="P183" s="839" t="n"/>
      <c r="Q183" s="839" t="n"/>
      <c r="R183" s="839" t="n"/>
      <c r="S183" s="839" t="n"/>
      <c r="T183" s="839" t="n"/>
      <c r="U183" s="839" t="n"/>
      <c r="V183" s="839" t="n"/>
      <c r="W183" s="839" t="n"/>
      <c r="X183" s="839" t="n"/>
      <c r="Y183" s="839" t="n"/>
      <c r="Z183" s="839" t="n"/>
      <c r="AA183" s="839" t="n"/>
      <c r="AB183" s="839" t="n"/>
      <c r="AC183" s="839" t="n"/>
      <c r="AD183" s="839" t="n"/>
      <c r="AE183" s="839" t="n"/>
      <c r="AF183" s="839" t="n"/>
      <c r="AG183" s="839" t="n"/>
      <c r="AH183" s="839" t="n"/>
      <c r="AI183" s="839" t="n"/>
      <c r="AJ183" s="839" t="n"/>
      <c r="AK183" s="839" t="n"/>
      <c r="AL183" s="839" t="n"/>
      <c r="AM183" s="839" t="n"/>
      <c r="AN183" s="839" t="n"/>
      <c r="AO183" s="839" t="n"/>
      <c r="AP183" s="839" t="n"/>
      <c r="AQ183" s="839" t="n"/>
      <c r="AR183" s="839" t="n"/>
      <c r="AS183" s="839" t="n"/>
      <c r="AT183" s="839" t="n"/>
      <c r="AU183" s="839" t="n"/>
      <c r="AV183" s="839" t="n"/>
      <c r="AW183" s="839" t="n"/>
      <c r="AX183" s="839" t="n"/>
      <c r="AY183" s="839" t="n"/>
      <c r="AZ183" s="839" t="n"/>
      <c r="BA183" s="839" t="n"/>
      <c r="BB183" s="839" t="n"/>
      <c r="BC183" s="839" t="n"/>
    </row>
    <row r="184" ht="13.5" customHeight="1" s="1178">
      <c r="A184" s="839" t="n"/>
      <c r="B184" s="839" t="n"/>
      <c r="C184" s="839" t="n"/>
      <c r="D184" s="839" t="n"/>
      <c r="E184" s="839" t="n"/>
      <c r="F184" s="839" t="n"/>
      <c r="G184" s="839" t="n"/>
      <c r="H184" s="839" t="n"/>
      <c r="I184" s="839" t="n"/>
      <c r="J184" s="839" t="n"/>
      <c r="K184" s="839" t="n"/>
      <c r="L184" s="839" t="n"/>
      <c r="M184" s="839" t="n"/>
      <c r="N184" s="839" t="n"/>
      <c r="O184" s="839" t="n"/>
      <c r="P184" s="839" t="n"/>
      <c r="Q184" s="839" t="n"/>
      <c r="R184" s="839" t="n"/>
      <c r="S184" s="839" t="n"/>
      <c r="T184" s="839" t="n"/>
      <c r="U184" s="839" t="n"/>
      <c r="V184" s="839" t="n"/>
      <c r="W184" s="839" t="n"/>
      <c r="X184" s="839" t="n"/>
      <c r="Y184" s="839" t="n"/>
      <c r="Z184" s="839" t="n"/>
      <c r="AA184" s="839" t="n"/>
      <c r="AB184" s="839" t="n"/>
      <c r="AC184" s="839" t="n"/>
      <c r="AD184" s="839" t="n"/>
      <c r="AE184" s="839" t="n"/>
      <c r="AF184" s="839" t="n"/>
      <c r="AG184" s="839" t="n"/>
      <c r="AH184" s="839" t="n"/>
      <c r="AI184" s="839" t="n"/>
      <c r="AJ184" s="839" t="n"/>
      <c r="AK184" s="839" t="n"/>
      <c r="AL184" s="839" t="n"/>
      <c r="AM184" s="839" t="n"/>
      <c r="AN184" s="839" t="n"/>
      <c r="AO184" s="839" t="n"/>
      <c r="AP184" s="839" t="n"/>
      <c r="AQ184" s="839" t="n"/>
      <c r="AR184" s="839" t="n"/>
      <c r="AS184" s="839" t="n"/>
      <c r="AT184" s="839" t="n"/>
      <c r="AU184" s="839" t="n"/>
      <c r="AV184" s="839" t="n"/>
      <c r="AW184" s="839" t="n"/>
      <c r="AX184" s="839" t="n"/>
      <c r="AY184" s="839" t="n"/>
      <c r="AZ184" s="839" t="n"/>
      <c r="BA184" s="839" t="n"/>
      <c r="BB184" s="839" t="n"/>
      <c r="BC184" s="839" t="n"/>
    </row>
    <row r="185" ht="13.5" customHeight="1" s="1178">
      <c r="A185" s="839" t="n"/>
      <c r="B185" s="839" t="n"/>
      <c r="C185" s="839" t="n"/>
      <c r="D185" s="839" t="n"/>
      <c r="E185" s="839" t="n"/>
      <c r="F185" s="839" t="n"/>
      <c r="G185" s="839" t="n"/>
      <c r="H185" s="839" t="n"/>
      <c r="I185" s="839" t="n"/>
      <c r="J185" s="839" t="n"/>
      <c r="K185" s="839" t="n"/>
      <c r="L185" s="839" t="n"/>
      <c r="M185" s="839" t="n"/>
      <c r="N185" s="839" t="n"/>
      <c r="O185" s="839" t="n"/>
      <c r="P185" s="839" t="n"/>
      <c r="Q185" s="839" t="n"/>
      <c r="R185" s="839" t="n"/>
      <c r="S185" s="839" t="n"/>
      <c r="T185" s="839" t="n"/>
      <c r="U185" s="839" t="n"/>
      <c r="V185" s="839" t="n"/>
      <c r="W185" s="839" t="n"/>
      <c r="X185" s="839" t="n"/>
      <c r="Y185" s="839" t="n"/>
      <c r="Z185" s="839" t="n"/>
      <c r="AA185" s="839" t="n"/>
      <c r="AB185" s="839" t="n"/>
      <c r="AC185" s="839" t="n"/>
      <c r="AD185" s="839" t="n"/>
      <c r="AE185" s="839" t="n"/>
      <c r="AF185" s="839" t="n"/>
      <c r="AG185" s="839" t="n"/>
      <c r="AH185" s="839" t="n"/>
      <c r="AI185" s="839" t="n"/>
      <c r="AJ185" s="839" t="n"/>
      <c r="AK185" s="839" t="n"/>
      <c r="AL185" s="839" t="n"/>
      <c r="AM185" s="839" t="n"/>
      <c r="AN185" s="839" t="n"/>
      <c r="AO185" s="839" t="n"/>
      <c r="AP185" s="839" t="n"/>
      <c r="AQ185" s="839" t="n"/>
      <c r="AR185" s="839" t="n"/>
      <c r="AS185" s="839" t="n"/>
      <c r="AT185" s="839" t="n"/>
      <c r="AU185" s="839" t="n"/>
      <c r="AV185" s="839" t="n"/>
      <c r="AW185" s="839" t="n"/>
      <c r="AX185" s="839" t="n"/>
      <c r="AY185" s="839" t="n"/>
      <c r="AZ185" s="839" t="n"/>
      <c r="BA185" s="839" t="n"/>
      <c r="BB185" s="839" t="n"/>
      <c r="BC185" s="839" t="n"/>
    </row>
    <row r="186" ht="13.5" customHeight="1" s="1178">
      <c r="A186" s="839" t="n"/>
      <c r="B186" s="839" t="n"/>
      <c r="C186" s="839" t="n"/>
      <c r="D186" s="839" t="n"/>
      <c r="E186" s="839" t="n"/>
      <c r="F186" s="839" t="n"/>
      <c r="G186" s="839" t="n"/>
      <c r="H186" s="839" t="n"/>
      <c r="I186" s="839" t="n"/>
      <c r="J186" s="839" t="n"/>
      <c r="K186" s="839" t="n"/>
      <c r="L186" s="839" t="n"/>
      <c r="M186" s="839" t="n"/>
      <c r="N186" s="839" t="n"/>
      <c r="O186" s="839" t="n"/>
      <c r="P186" s="839" t="n"/>
      <c r="Q186" s="839" t="n"/>
      <c r="R186" s="839" t="n"/>
      <c r="S186" s="839" t="n"/>
      <c r="T186" s="839" t="n"/>
      <c r="U186" s="839" t="n"/>
      <c r="V186" s="839" t="n"/>
      <c r="W186" s="839" t="n"/>
      <c r="X186" s="839" t="n"/>
      <c r="Y186" s="839" t="n"/>
      <c r="Z186" s="839" t="n"/>
      <c r="AA186" s="839" t="n"/>
      <c r="AB186" s="839" t="n"/>
      <c r="AC186" s="839" t="n"/>
      <c r="AD186" s="839" t="n"/>
      <c r="AE186" s="839" t="n"/>
      <c r="AF186" s="839" t="n"/>
      <c r="AG186" s="839" t="n"/>
      <c r="AH186" s="839" t="n"/>
      <c r="AI186" s="839" t="n"/>
      <c r="AJ186" s="839" t="n"/>
      <c r="AK186" s="839" t="n"/>
      <c r="AL186" s="839" t="n"/>
      <c r="AM186" s="839" t="n"/>
      <c r="AN186" s="839" t="n"/>
      <c r="AO186" s="839" t="n"/>
      <c r="AP186" s="839" t="n"/>
      <c r="AQ186" s="839" t="n"/>
      <c r="AR186" s="839" t="n"/>
      <c r="AS186" s="839" t="n"/>
      <c r="AT186" s="839" t="n"/>
      <c r="AU186" s="839" t="n"/>
      <c r="AV186" s="839" t="n"/>
      <c r="AW186" s="839" t="n"/>
      <c r="AX186" s="839" t="n"/>
      <c r="AY186" s="839" t="n"/>
      <c r="AZ186" s="839" t="n"/>
      <c r="BA186" s="839" t="n"/>
      <c r="BB186" s="839" t="n"/>
      <c r="BC186" s="839" t="n"/>
    </row>
    <row r="187" ht="13.5" customHeight="1" s="1178">
      <c r="A187" s="839" t="n"/>
      <c r="B187" s="839" t="n"/>
      <c r="C187" s="839" t="n"/>
      <c r="D187" s="839" t="n"/>
      <c r="E187" s="839" t="n"/>
      <c r="F187" s="839" t="n"/>
      <c r="G187" s="839" t="n"/>
      <c r="H187" s="839" t="n"/>
      <c r="I187" s="839" t="n"/>
      <c r="J187" s="839" t="n"/>
      <c r="K187" s="839" t="n"/>
      <c r="L187" s="839" t="n"/>
      <c r="M187" s="839" t="n"/>
      <c r="N187" s="839" t="n"/>
      <c r="O187" s="839" t="n"/>
      <c r="P187" s="839" t="n"/>
      <c r="Q187" s="839" t="n"/>
      <c r="R187" s="839" t="n"/>
      <c r="S187" s="839" t="n"/>
      <c r="T187" s="839" t="n"/>
      <c r="U187" s="839" t="n"/>
      <c r="V187" s="839" t="n"/>
      <c r="W187" s="839" t="n"/>
      <c r="X187" s="839" t="n"/>
      <c r="Y187" s="839" t="n"/>
      <c r="Z187" s="839" t="n"/>
      <c r="AA187" s="839" t="n"/>
      <c r="AB187" s="839" t="n"/>
      <c r="AC187" s="839" t="n"/>
      <c r="AD187" s="839" t="n"/>
      <c r="AE187" s="839" t="n"/>
      <c r="AF187" s="839" t="n"/>
      <c r="AG187" s="839" t="n"/>
      <c r="AH187" s="839" t="n"/>
      <c r="AI187" s="839" t="n"/>
      <c r="AJ187" s="839" t="n"/>
      <c r="AK187" s="839" t="n"/>
      <c r="AL187" s="839" t="n"/>
      <c r="AM187" s="839" t="n"/>
      <c r="AN187" s="839" t="n"/>
      <c r="AO187" s="839" t="n"/>
      <c r="AP187" s="839" t="n"/>
      <c r="AQ187" s="839" t="n"/>
      <c r="AR187" s="839" t="n"/>
      <c r="AS187" s="839" t="n"/>
      <c r="AT187" s="839" t="n"/>
      <c r="AU187" s="839" t="n"/>
      <c r="AV187" s="839" t="n"/>
      <c r="AW187" s="839" t="n"/>
      <c r="AX187" s="839" t="n"/>
      <c r="AY187" s="839" t="n"/>
      <c r="AZ187" s="839" t="n"/>
      <c r="BA187" s="839" t="n"/>
      <c r="BB187" s="839" t="n"/>
      <c r="BC187" s="839" t="n"/>
    </row>
    <row r="188" ht="13.5" customHeight="1" s="1178">
      <c r="A188" s="839" t="n"/>
      <c r="B188" s="839" t="n"/>
      <c r="C188" s="839" t="n"/>
      <c r="D188" s="839" t="n"/>
      <c r="E188" s="839" t="n"/>
      <c r="F188" s="839" t="n"/>
      <c r="G188" s="839" t="n"/>
      <c r="H188" s="839" t="n"/>
      <c r="I188" s="839" t="n"/>
      <c r="J188" s="839" t="n"/>
      <c r="K188" s="839" t="n"/>
      <c r="L188" s="839" t="n"/>
      <c r="M188" s="839" t="n"/>
      <c r="N188" s="839" t="n"/>
      <c r="O188" s="839" t="n"/>
      <c r="P188" s="839" t="n"/>
      <c r="Q188" s="839" t="n"/>
      <c r="R188" s="839" t="n"/>
      <c r="S188" s="839" t="n"/>
      <c r="T188" s="839" t="n"/>
      <c r="U188" s="839" t="n"/>
      <c r="V188" s="839" t="n"/>
      <c r="W188" s="839" t="n"/>
      <c r="X188" s="839" t="n"/>
      <c r="Y188" s="839" t="n"/>
      <c r="Z188" s="839" t="n"/>
      <c r="AA188" s="839" t="n"/>
      <c r="AB188" s="839" t="n"/>
      <c r="AC188" s="839" t="n"/>
      <c r="AD188" s="839" t="n"/>
      <c r="AE188" s="839" t="n"/>
      <c r="AF188" s="839" t="n"/>
      <c r="AG188" s="839" t="n"/>
      <c r="AH188" s="839" t="n"/>
      <c r="AI188" s="839" t="n"/>
      <c r="AJ188" s="839" t="n"/>
      <c r="AK188" s="839" t="n"/>
      <c r="AL188" s="839" t="n"/>
      <c r="AM188" s="839" t="n"/>
      <c r="AN188" s="839" t="n"/>
      <c r="AO188" s="839" t="n"/>
      <c r="AP188" s="839" t="n"/>
      <c r="AQ188" s="839" t="n"/>
      <c r="AR188" s="839" t="n"/>
      <c r="AS188" s="839" t="n"/>
      <c r="AT188" s="839" t="n"/>
      <c r="AU188" s="839" t="n"/>
      <c r="AV188" s="839" t="n"/>
      <c r="AW188" s="839" t="n"/>
      <c r="AX188" s="839" t="n"/>
      <c r="AY188" s="839" t="n"/>
      <c r="AZ188" s="839" t="n"/>
      <c r="BA188" s="839" t="n"/>
      <c r="BB188" s="839" t="n"/>
      <c r="BC188" s="839" t="n"/>
    </row>
    <row r="189" ht="13.5" customHeight="1" s="1178">
      <c r="A189" s="839" t="n"/>
      <c r="B189" s="839" t="n"/>
      <c r="C189" s="839" t="n"/>
      <c r="D189" s="839" t="n"/>
      <c r="E189" s="839" t="n"/>
      <c r="F189" s="839" t="n"/>
      <c r="G189" s="839" t="n"/>
      <c r="H189" s="839" t="n"/>
      <c r="I189" s="839" t="n"/>
      <c r="J189" s="839" t="n"/>
      <c r="K189" s="839" t="n"/>
      <c r="L189" s="839" t="n"/>
      <c r="M189" s="839" t="n"/>
      <c r="N189" s="839" t="n"/>
      <c r="O189" s="839" t="n"/>
      <c r="P189" s="839" t="n"/>
      <c r="Q189" s="839" t="n"/>
      <c r="R189" s="839" t="n"/>
      <c r="S189" s="839" t="n"/>
      <c r="T189" s="839" t="n"/>
      <c r="U189" s="839" t="n"/>
      <c r="V189" s="839" t="n"/>
      <c r="W189" s="839" t="n"/>
      <c r="X189" s="839" t="n"/>
      <c r="Y189" s="839" t="n"/>
      <c r="Z189" s="839" t="n"/>
      <c r="AA189" s="839" t="n"/>
      <c r="AB189" s="839" t="n"/>
      <c r="AC189" s="839" t="n"/>
      <c r="AD189" s="839" t="n"/>
      <c r="AE189" s="839" t="n"/>
      <c r="AF189" s="839" t="n"/>
      <c r="AG189" s="839" t="n"/>
      <c r="AH189" s="839" t="n"/>
      <c r="AI189" s="839" t="n"/>
      <c r="AJ189" s="839" t="n"/>
      <c r="AK189" s="839" t="n"/>
      <c r="AL189" s="839" t="n"/>
      <c r="AM189" s="839" t="n"/>
      <c r="AN189" s="839" t="n"/>
      <c r="AO189" s="839" t="n"/>
      <c r="AP189" s="839" t="n"/>
      <c r="AQ189" s="839" t="n"/>
      <c r="AR189" s="839" t="n"/>
      <c r="AS189" s="839" t="n"/>
      <c r="AT189" s="839" t="n"/>
      <c r="AU189" s="839" t="n"/>
      <c r="AV189" s="839" t="n"/>
      <c r="AW189" s="839" t="n"/>
      <c r="AX189" s="839" t="n"/>
      <c r="AY189" s="839" t="n"/>
      <c r="AZ189" s="839" t="n"/>
      <c r="BA189" s="839" t="n"/>
      <c r="BB189" s="839" t="n"/>
      <c r="BC189" s="839" t="n"/>
    </row>
    <row r="190" ht="13.5" customHeight="1" s="1178">
      <c r="A190" s="839" t="n"/>
      <c r="B190" s="839" t="n"/>
      <c r="C190" s="839" t="n"/>
      <c r="D190" s="839" t="n"/>
      <c r="E190" s="839" t="n"/>
      <c r="F190" s="839" t="n"/>
      <c r="G190" s="839" t="n"/>
      <c r="H190" s="839" t="n"/>
      <c r="I190" s="839" t="n"/>
      <c r="J190" s="839" t="n"/>
      <c r="K190" s="839" t="n"/>
      <c r="L190" s="839" t="n"/>
      <c r="M190" s="839" t="n"/>
      <c r="N190" s="839" t="n"/>
      <c r="O190" s="839" t="n"/>
      <c r="P190" s="839" t="n"/>
      <c r="Q190" s="839" t="n"/>
      <c r="R190" s="839" t="n"/>
      <c r="S190" s="839" t="n"/>
      <c r="T190" s="839" t="n"/>
      <c r="U190" s="839" t="n"/>
      <c r="V190" s="839" t="n"/>
      <c r="W190" s="839" t="n"/>
      <c r="X190" s="839" t="n"/>
      <c r="Y190" s="839" t="n"/>
      <c r="Z190" s="839" t="n"/>
      <c r="AA190" s="839" t="n"/>
      <c r="AB190" s="839" t="n"/>
      <c r="AC190" s="839" t="n"/>
      <c r="AD190" s="839" t="n"/>
      <c r="AE190" s="839" t="n"/>
      <c r="AF190" s="839" t="n"/>
      <c r="AG190" s="839" t="n"/>
      <c r="AH190" s="839" t="n"/>
      <c r="AI190" s="839" t="n"/>
      <c r="AJ190" s="839" t="n"/>
      <c r="AK190" s="839" t="n"/>
      <c r="AL190" s="839" t="n"/>
      <c r="AM190" s="839" t="n"/>
      <c r="AN190" s="839" t="n"/>
      <c r="AO190" s="839" t="n"/>
      <c r="AP190" s="839" t="n"/>
      <c r="AQ190" s="839" t="n"/>
      <c r="AR190" s="839" t="n"/>
      <c r="AS190" s="839" t="n"/>
      <c r="AT190" s="839" t="n"/>
      <c r="AU190" s="839" t="n"/>
      <c r="AV190" s="839" t="n"/>
      <c r="AW190" s="839" t="n"/>
      <c r="AX190" s="839" t="n"/>
      <c r="AY190" s="839" t="n"/>
      <c r="AZ190" s="839" t="n"/>
      <c r="BA190" s="839" t="n"/>
      <c r="BB190" s="839" t="n"/>
      <c r="BC190" s="839" t="n"/>
    </row>
    <row r="191" ht="13.5" customHeight="1" s="1178">
      <c r="A191" s="839" t="n"/>
      <c r="B191" s="839" t="n"/>
      <c r="C191" s="839" t="n"/>
      <c r="D191" s="839" t="n"/>
      <c r="E191" s="839" t="n"/>
      <c r="F191" s="839" t="n"/>
      <c r="G191" s="839" t="n"/>
      <c r="H191" s="839" t="n"/>
      <c r="I191" s="839" t="n"/>
      <c r="J191" s="839" t="n"/>
      <c r="K191" s="839" t="n"/>
      <c r="L191" s="839" t="n"/>
      <c r="M191" s="839" t="n"/>
      <c r="N191" s="839" t="n"/>
      <c r="O191" s="839" t="n"/>
      <c r="P191" s="839" t="n"/>
      <c r="Q191" s="839" t="n"/>
      <c r="R191" s="839" t="n"/>
      <c r="S191" s="839" t="n"/>
      <c r="T191" s="839" t="n"/>
      <c r="U191" s="839" t="n"/>
      <c r="V191" s="839" t="n"/>
      <c r="W191" s="839" t="n"/>
      <c r="X191" s="839" t="n"/>
      <c r="Y191" s="839" t="n"/>
      <c r="Z191" s="839" t="n"/>
      <c r="AA191" s="839" t="n"/>
      <c r="AB191" s="839" t="n"/>
      <c r="AC191" s="839" t="n"/>
      <c r="AD191" s="839" t="n"/>
      <c r="AE191" s="839" t="n"/>
      <c r="AF191" s="839" t="n"/>
      <c r="AG191" s="839" t="n"/>
      <c r="AH191" s="839" t="n"/>
      <c r="AI191" s="839" t="n"/>
      <c r="AJ191" s="839" t="n"/>
      <c r="AK191" s="839" t="n"/>
      <c r="AL191" s="839" t="n"/>
      <c r="AM191" s="839" t="n"/>
      <c r="AN191" s="839" t="n"/>
      <c r="AO191" s="839" t="n"/>
      <c r="AP191" s="839" t="n"/>
      <c r="AQ191" s="839" t="n"/>
      <c r="AR191" s="839" t="n"/>
      <c r="AS191" s="839" t="n"/>
      <c r="AT191" s="839" t="n"/>
      <c r="AU191" s="839" t="n"/>
      <c r="AV191" s="839" t="n"/>
      <c r="AW191" s="839" t="n"/>
      <c r="AX191" s="839" t="n"/>
      <c r="AY191" s="839" t="n"/>
      <c r="AZ191" s="839" t="n"/>
      <c r="BA191" s="839" t="n"/>
      <c r="BB191" s="839" t="n"/>
      <c r="BC191" s="839" t="n"/>
    </row>
    <row r="192" ht="13.5" customHeight="1" s="1178">
      <c r="A192" s="839" t="n"/>
      <c r="B192" s="839" t="n"/>
      <c r="C192" s="839" t="n"/>
      <c r="D192" s="839" t="n"/>
      <c r="E192" s="839" t="n"/>
      <c r="F192" s="839" t="n"/>
      <c r="G192" s="839" t="n"/>
      <c r="H192" s="839" t="n"/>
      <c r="I192" s="839" t="n"/>
      <c r="J192" s="839" t="n"/>
      <c r="K192" s="839" t="n"/>
      <c r="L192" s="839" t="n"/>
      <c r="M192" s="839" t="n"/>
      <c r="N192" s="839" t="n"/>
      <c r="O192" s="839" t="n"/>
      <c r="P192" s="839" t="n"/>
      <c r="Q192" s="839" t="n"/>
      <c r="R192" s="839" t="n"/>
      <c r="S192" s="839" t="n"/>
      <c r="T192" s="839" t="n"/>
      <c r="U192" s="839" t="n"/>
      <c r="V192" s="839" t="n"/>
      <c r="W192" s="839" t="n"/>
      <c r="X192" s="839" t="n"/>
      <c r="Y192" s="839" t="n"/>
      <c r="Z192" s="839" t="n"/>
      <c r="AA192" s="839" t="n"/>
      <c r="AB192" s="839" t="n"/>
      <c r="AC192" s="839" t="n"/>
      <c r="AD192" s="839" t="n"/>
      <c r="AE192" s="839" t="n"/>
      <c r="AF192" s="839" t="n"/>
      <c r="AG192" s="839" t="n"/>
      <c r="AH192" s="839" t="n"/>
      <c r="AI192" s="839" t="n"/>
      <c r="AJ192" s="839" t="n"/>
      <c r="AK192" s="839" t="n"/>
      <c r="AL192" s="839" t="n"/>
      <c r="AM192" s="839" t="n"/>
      <c r="AN192" s="839" t="n"/>
      <c r="AO192" s="839" t="n"/>
      <c r="AP192" s="839" t="n"/>
      <c r="AQ192" s="839" t="n"/>
      <c r="AR192" s="839" t="n"/>
      <c r="AS192" s="839" t="n"/>
      <c r="AT192" s="839" t="n"/>
      <c r="AU192" s="839" t="n"/>
      <c r="AV192" s="839" t="n"/>
      <c r="AW192" s="839" t="n"/>
      <c r="AX192" s="839" t="n"/>
      <c r="AY192" s="839" t="n"/>
      <c r="AZ192" s="839" t="n"/>
      <c r="BA192" s="839" t="n"/>
      <c r="BB192" s="839" t="n"/>
      <c r="BC192" s="839" t="n"/>
    </row>
    <row r="193" ht="13.5" customHeight="1" s="1178">
      <c r="A193" s="839" t="n"/>
      <c r="B193" s="839" t="n"/>
      <c r="C193" s="839" t="n"/>
      <c r="D193" s="839" t="n"/>
      <c r="E193" s="839" t="n"/>
      <c r="F193" s="839" t="n"/>
      <c r="G193" s="839" t="n"/>
      <c r="H193" s="839" t="n"/>
      <c r="I193" s="839" t="n"/>
      <c r="J193" s="839" t="n"/>
      <c r="K193" s="839" t="n"/>
      <c r="L193" s="839" t="n"/>
      <c r="M193" s="839" t="n"/>
      <c r="N193" s="839" t="n"/>
      <c r="O193" s="839" t="n"/>
      <c r="P193" s="839" t="n"/>
      <c r="Q193" s="839" t="n"/>
      <c r="R193" s="839" t="n"/>
      <c r="S193" s="839" t="n"/>
      <c r="T193" s="839" t="n"/>
      <c r="U193" s="839" t="n"/>
      <c r="V193" s="839" t="n"/>
      <c r="W193" s="839" t="n"/>
      <c r="X193" s="839" t="n"/>
      <c r="Y193" s="839" t="n"/>
      <c r="Z193" s="839" t="n"/>
      <c r="AA193" s="839" t="n"/>
      <c r="AB193" s="839" t="n"/>
      <c r="AC193" s="839" t="n"/>
      <c r="AD193" s="839" t="n"/>
      <c r="AE193" s="839" t="n"/>
      <c r="AF193" s="839" t="n"/>
      <c r="AG193" s="839" t="n"/>
      <c r="AH193" s="839" t="n"/>
      <c r="AI193" s="839" t="n"/>
      <c r="AJ193" s="839" t="n"/>
      <c r="AK193" s="839" t="n"/>
      <c r="AL193" s="839" t="n"/>
      <c r="AM193" s="839" t="n"/>
      <c r="AN193" s="839" t="n"/>
      <c r="AO193" s="839" t="n"/>
      <c r="AP193" s="839" t="n"/>
      <c r="AQ193" s="839" t="n"/>
      <c r="AR193" s="839" t="n"/>
      <c r="AS193" s="839" t="n"/>
      <c r="AT193" s="839" t="n"/>
      <c r="AU193" s="839" t="n"/>
      <c r="AV193" s="839" t="n"/>
      <c r="AW193" s="839" t="n"/>
      <c r="AX193" s="839" t="n"/>
      <c r="AY193" s="839" t="n"/>
      <c r="AZ193" s="839" t="n"/>
      <c r="BA193" s="839" t="n"/>
      <c r="BB193" s="839" t="n"/>
      <c r="BC193" s="839" t="n"/>
    </row>
    <row r="194" ht="13.5" customHeight="1" s="1178">
      <c r="A194" s="839" t="n"/>
      <c r="B194" s="839" t="n"/>
      <c r="C194" s="839" t="n"/>
      <c r="D194" s="839" t="n"/>
      <c r="E194" s="839" t="n"/>
      <c r="F194" s="839" t="n"/>
      <c r="G194" s="839" t="n"/>
      <c r="H194" s="839" t="n"/>
      <c r="I194" s="839" t="n"/>
      <c r="J194" s="839" t="n"/>
      <c r="K194" s="839" t="n"/>
      <c r="L194" s="839" t="n"/>
      <c r="M194" s="839" t="n"/>
      <c r="N194" s="839" t="n"/>
      <c r="O194" s="839" t="n"/>
      <c r="P194" s="839" t="n"/>
      <c r="Q194" s="839" t="n"/>
      <c r="R194" s="839" t="n"/>
      <c r="S194" s="839" t="n"/>
      <c r="T194" s="839" t="n"/>
      <c r="U194" s="839" t="n"/>
      <c r="V194" s="839" t="n"/>
      <c r="W194" s="839" t="n"/>
      <c r="X194" s="839" t="n"/>
      <c r="Y194" s="839" t="n"/>
      <c r="Z194" s="839" t="n"/>
      <c r="AA194" s="839" t="n"/>
      <c r="AB194" s="839" t="n"/>
      <c r="AC194" s="839" t="n"/>
      <c r="AD194" s="839" t="n"/>
      <c r="AE194" s="839" t="n"/>
      <c r="AF194" s="839" t="n"/>
      <c r="AG194" s="839" t="n"/>
      <c r="AH194" s="839" t="n"/>
      <c r="AI194" s="839" t="n"/>
      <c r="AJ194" s="839" t="n"/>
      <c r="AK194" s="839" t="n"/>
      <c r="AL194" s="839" t="n"/>
      <c r="AM194" s="839" t="n"/>
      <c r="AN194" s="839" t="n"/>
      <c r="AO194" s="839" t="n"/>
      <c r="AP194" s="839" t="n"/>
      <c r="AQ194" s="839" t="n"/>
      <c r="AR194" s="839" t="n"/>
      <c r="AS194" s="839" t="n"/>
      <c r="AT194" s="839" t="n"/>
      <c r="AU194" s="839" t="n"/>
      <c r="AV194" s="839" t="n"/>
      <c r="AW194" s="839" t="n"/>
      <c r="AX194" s="839" t="n"/>
      <c r="AY194" s="839" t="n"/>
      <c r="AZ194" s="839" t="n"/>
      <c r="BA194" s="839" t="n"/>
      <c r="BB194" s="839" t="n"/>
      <c r="BC194" s="839" t="n"/>
    </row>
    <row r="195" ht="13.5" customHeight="1" s="1178">
      <c r="A195" s="839" t="n"/>
      <c r="B195" s="839" t="n"/>
      <c r="C195" s="839" t="n"/>
      <c r="D195" s="839" t="n"/>
      <c r="E195" s="839" t="n"/>
      <c r="F195" s="839" t="n"/>
      <c r="G195" s="839" t="n"/>
      <c r="H195" s="839" t="n"/>
      <c r="I195" s="839" t="n"/>
      <c r="J195" s="839" t="n"/>
      <c r="K195" s="839" t="n"/>
      <c r="L195" s="839" t="n"/>
      <c r="M195" s="839" t="n"/>
      <c r="N195" s="839" t="n"/>
      <c r="O195" s="839" t="n"/>
      <c r="P195" s="839" t="n"/>
      <c r="Q195" s="839" t="n"/>
      <c r="R195" s="839" t="n"/>
      <c r="S195" s="839" t="n"/>
      <c r="T195" s="839" t="n"/>
      <c r="U195" s="839" t="n"/>
      <c r="V195" s="839" t="n"/>
      <c r="W195" s="839" t="n"/>
      <c r="X195" s="839" t="n"/>
      <c r="Y195" s="839" t="n"/>
      <c r="Z195" s="839" t="n"/>
      <c r="AA195" s="839" t="n"/>
      <c r="AB195" s="839" t="n"/>
      <c r="AC195" s="839" t="n"/>
      <c r="AD195" s="839" t="n"/>
      <c r="AE195" s="839" t="n"/>
      <c r="AF195" s="839" t="n"/>
      <c r="AG195" s="839" t="n"/>
      <c r="AH195" s="839" t="n"/>
      <c r="AI195" s="839" t="n"/>
      <c r="AJ195" s="839" t="n"/>
      <c r="AK195" s="839" t="n"/>
      <c r="AL195" s="839" t="n"/>
      <c r="AM195" s="839" t="n"/>
      <c r="AN195" s="839" t="n"/>
      <c r="AO195" s="839" t="n"/>
      <c r="AP195" s="839" t="n"/>
      <c r="AQ195" s="839" t="n"/>
      <c r="AR195" s="839" t="n"/>
      <c r="AS195" s="839" t="n"/>
      <c r="AT195" s="839" t="n"/>
      <c r="AU195" s="839" t="n"/>
      <c r="AV195" s="839" t="n"/>
      <c r="AW195" s="839" t="n"/>
      <c r="AX195" s="839" t="n"/>
      <c r="AY195" s="839" t="n"/>
      <c r="AZ195" s="839" t="n"/>
      <c r="BA195" s="839" t="n"/>
      <c r="BB195" s="839" t="n"/>
      <c r="BC195" s="839" t="n"/>
    </row>
    <row r="196" ht="13.5" customHeight="1" s="1178">
      <c r="A196" s="839" t="n"/>
      <c r="B196" s="839" t="n"/>
      <c r="C196" s="839" t="n"/>
      <c r="D196" s="839" t="n"/>
      <c r="E196" s="839" t="n"/>
      <c r="F196" s="839" t="n"/>
      <c r="G196" s="839" t="n"/>
      <c r="H196" s="839" t="n"/>
      <c r="I196" s="839" t="n"/>
      <c r="J196" s="839" t="n"/>
      <c r="K196" s="839" t="n"/>
      <c r="L196" s="839" t="n"/>
      <c r="M196" s="839" t="n"/>
      <c r="N196" s="839" t="n"/>
      <c r="O196" s="839" t="n"/>
      <c r="P196" s="839" t="n"/>
      <c r="Q196" s="839" t="n"/>
      <c r="R196" s="839" t="n"/>
      <c r="S196" s="839" t="n"/>
      <c r="T196" s="839" t="n"/>
      <c r="U196" s="839" t="n"/>
      <c r="V196" s="839" t="n"/>
      <c r="W196" s="839" t="n"/>
      <c r="X196" s="839" t="n"/>
      <c r="Y196" s="839" t="n"/>
      <c r="Z196" s="839" t="n"/>
      <c r="AA196" s="839" t="n"/>
      <c r="AB196" s="839" t="n"/>
      <c r="AC196" s="839" t="n"/>
      <c r="AD196" s="839" t="n"/>
      <c r="AE196" s="839" t="n"/>
      <c r="AF196" s="839" t="n"/>
      <c r="AG196" s="839" t="n"/>
      <c r="AH196" s="839" t="n"/>
      <c r="AI196" s="839" t="n"/>
      <c r="AJ196" s="839" t="n"/>
      <c r="AK196" s="839" t="n"/>
      <c r="AL196" s="839" t="n"/>
      <c r="AM196" s="839" t="n"/>
      <c r="AN196" s="839" t="n"/>
      <c r="AO196" s="839" t="n"/>
      <c r="AP196" s="839" t="n"/>
      <c r="AQ196" s="839" t="n"/>
      <c r="AR196" s="839" t="n"/>
      <c r="AS196" s="839" t="n"/>
      <c r="AT196" s="839" t="n"/>
      <c r="AU196" s="839" t="n"/>
      <c r="AV196" s="839" t="n"/>
      <c r="AW196" s="839" t="n"/>
      <c r="AX196" s="839" t="n"/>
      <c r="AY196" s="839" t="n"/>
      <c r="AZ196" s="839" t="n"/>
      <c r="BA196" s="839" t="n"/>
      <c r="BB196" s="839" t="n"/>
      <c r="BC196" s="839" t="n"/>
    </row>
    <row r="197" ht="13.5" customHeight="1" s="1178">
      <c r="A197" s="839" t="n"/>
      <c r="B197" s="839" t="n"/>
      <c r="C197" s="839" t="n"/>
      <c r="D197" s="839" t="n"/>
      <c r="E197" s="839" t="n"/>
      <c r="F197" s="839" t="n"/>
      <c r="G197" s="839" t="n"/>
      <c r="H197" s="839" t="n"/>
      <c r="I197" s="839" t="n"/>
      <c r="J197" s="839" t="n"/>
      <c r="K197" s="839" t="n"/>
      <c r="L197" s="839" t="n"/>
      <c r="M197" s="839" t="n"/>
      <c r="N197" s="839" t="n"/>
      <c r="O197" s="839" t="n"/>
      <c r="P197" s="839" t="n"/>
      <c r="Q197" s="839" t="n"/>
      <c r="R197" s="839" t="n"/>
      <c r="S197" s="839" t="n"/>
      <c r="T197" s="839" t="n"/>
      <c r="U197" s="839" t="n"/>
      <c r="V197" s="839" t="n"/>
      <c r="W197" s="839" t="n"/>
      <c r="X197" s="839" t="n"/>
      <c r="Y197" s="839" t="n"/>
      <c r="Z197" s="839" t="n"/>
      <c r="AA197" s="839" t="n"/>
      <c r="AB197" s="839" t="n"/>
      <c r="AC197" s="839" t="n"/>
      <c r="AD197" s="839" t="n"/>
      <c r="AE197" s="839" t="n"/>
      <c r="AF197" s="839" t="n"/>
      <c r="AG197" s="839" t="n"/>
      <c r="AH197" s="839" t="n"/>
      <c r="AI197" s="839" t="n"/>
      <c r="AJ197" s="839" t="n"/>
      <c r="AK197" s="839" t="n"/>
      <c r="AL197" s="839" t="n"/>
      <c r="AM197" s="839" t="n"/>
      <c r="AN197" s="839" t="n"/>
      <c r="AO197" s="839" t="n"/>
      <c r="AP197" s="839" t="n"/>
      <c r="AQ197" s="839" t="n"/>
      <c r="AR197" s="839" t="n"/>
      <c r="AS197" s="839" t="n"/>
      <c r="AT197" s="839" t="n"/>
      <c r="AU197" s="839" t="n"/>
      <c r="AV197" s="839" t="n"/>
      <c r="AW197" s="839" t="n"/>
      <c r="AX197" s="839" t="n"/>
      <c r="AY197" s="839" t="n"/>
      <c r="AZ197" s="839" t="n"/>
      <c r="BA197" s="839" t="n"/>
      <c r="BB197" s="839" t="n"/>
      <c r="BC197" s="839" t="n"/>
    </row>
    <row r="198" ht="13.5" customHeight="1" s="1178">
      <c r="A198" s="839" t="n"/>
      <c r="B198" s="839" t="n"/>
      <c r="C198" s="839" t="n"/>
      <c r="D198" s="839" t="n"/>
      <c r="E198" s="839" t="n"/>
      <c r="F198" s="839" t="n"/>
      <c r="G198" s="839" t="n"/>
      <c r="H198" s="839" t="n"/>
      <c r="I198" s="839" t="n"/>
      <c r="J198" s="839" t="n"/>
      <c r="K198" s="839" t="n"/>
      <c r="L198" s="839" t="n"/>
      <c r="M198" s="839" t="n"/>
      <c r="N198" s="839" t="n"/>
      <c r="O198" s="839" t="n"/>
      <c r="P198" s="839" t="n"/>
      <c r="Q198" s="839" t="n"/>
      <c r="R198" s="839" t="n"/>
      <c r="S198" s="839" t="n"/>
      <c r="T198" s="839" t="n"/>
      <c r="U198" s="839" t="n"/>
      <c r="V198" s="839" t="n"/>
      <c r="W198" s="839" t="n"/>
      <c r="X198" s="839" t="n"/>
      <c r="Y198" s="839" t="n"/>
      <c r="Z198" s="839" t="n"/>
      <c r="AA198" s="839" t="n"/>
      <c r="AB198" s="839" t="n"/>
      <c r="AC198" s="839" t="n"/>
      <c r="AD198" s="839" t="n"/>
      <c r="AE198" s="839" t="n"/>
      <c r="AF198" s="839" t="n"/>
      <c r="AG198" s="839" t="n"/>
      <c r="AH198" s="839" t="n"/>
      <c r="AI198" s="839" t="n"/>
      <c r="AJ198" s="839" t="n"/>
      <c r="AK198" s="839" t="n"/>
      <c r="AL198" s="839" t="n"/>
      <c r="AM198" s="839" t="n"/>
      <c r="AN198" s="839" t="n"/>
      <c r="AO198" s="839" t="n"/>
      <c r="AP198" s="839" t="n"/>
      <c r="AQ198" s="839" t="n"/>
      <c r="AR198" s="839" t="n"/>
      <c r="AS198" s="839" t="n"/>
      <c r="AT198" s="839" t="n"/>
      <c r="AU198" s="839" t="n"/>
      <c r="AV198" s="839" t="n"/>
      <c r="AW198" s="839" t="n"/>
      <c r="AX198" s="839" t="n"/>
      <c r="AY198" s="839" t="n"/>
      <c r="AZ198" s="839" t="n"/>
      <c r="BA198" s="839" t="n"/>
      <c r="BB198" s="839" t="n"/>
      <c r="BC198" s="839" t="n"/>
    </row>
    <row r="199" ht="13.5" customHeight="1" s="1178">
      <c r="A199" s="839" t="n"/>
      <c r="B199" s="839" t="n"/>
      <c r="C199" s="839" t="n"/>
      <c r="D199" s="839" t="n"/>
      <c r="E199" s="839" t="n"/>
      <c r="F199" s="839" t="n"/>
      <c r="G199" s="839" t="n"/>
      <c r="H199" s="839" t="n"/>
      <c r="I199" s="839" t="n"/>
      <c r="J199" s="839" t="n"/>
      <c r="K199" s="839" t="n"/>
      <c r="L199" s="839" t="n"/>
      <c r="M199" s="839" t="n"/>
      <c r="N199" s="839" t="n"/>
      <c r="O199" s="839" t="n"/>
      <c r="P199" s="839" t="n"/>
      <c r="Q199" s="839" t="n"/>
      <c r="R199" s="839" t="n"/>
      <c r="S199" s="839" t="n"/>
      <c r="T199" s="839" t="n"/>
      <c r="U199" s="839" t="n"/>
      <c r="V199" s="839" t="n"/>
      <c r="W199" s="839" t="n"/>
      <c r="X199" s="839" t="n"/>
      <c r="Y199" s="839" t="n"/>
      <c r="Z199" s="839" t="n"/>
      <c r="AA199" s="839" t="n"/>
      <c r="AB199" s="839" t="n"/>
      <c r="AC199" s="839" t="n"/>
      <c r="AD199" s="839" t="n"/>
      <c r="AE199" s="839" t="n"/>
      <c r="AF199" s="839" t="n"/>
      <c r="AG199" s="839" t="n"/>
      <c r="AH199" s="839" t="n"/>
      <c r="AI199" s="839" t="n"/>
      <c r="AJ199" s="839" t="n"/>
      <c r="AK199" s="839" t="n"/>
      <c r="AL199" s="839" t="n"/>
      <c r="AM199" s="839" t="n"/>
      <c r="AN199" s="839" t="n"/>
      <c r="AO199" s="839" t="n"/>
      <c r="AP199" s="839" t="n"/>
      <c r="AQ199" s="839" t="n"/>
      <c r="AR199" s="839" t="n"/>
      <c r="AS199" s="839" t="n"/>
      <c r="AT199" s="839" t="n"/>
      <c r="AU199" s="839" t="n"/>
      <c r="AV199" s="839" t="n"/>
      <c r="AW199" s="839" t="n"/>
      <c r="AX199" s="839" t="n"/>
      <c r="AY199" s="839" t="n"/>
      <c r="AZ199" s="839" t="n"/>
      <c r="BA199" s="839" t="n"/>
      <c r="BB199" s="839" t="n"/>
      <c r="BC199" s="839" t="n"/>
    </row>
    <row r="200" ht="13.5" customHeight="1" s="1178">
      <c r="A200" s="839" t="n"/>
      <c r="B200" s="839" t="n"/>
      <c r="C200" s="839" t="n"/>
      <c r="D200" s="839" t="n"/>
      <c r="E200" s="839" t="n"/>
      <c r="F200" s="839" t="n"/>
      <c r="G200" s="839" t="n"/>
      <c r="H200" s="839" t="n"/>
      <c r="I200" s="839" t="n"/>
      <c r="J200" s="839" t="n"/>
      <c r="K200" s="839" t="n"/>
      <c r="L200" s="839" t="n"/>
      <c r="M200" s="839" t="n"/>
      <c r="N200" s="839" t="n"/>
      <c r="O200" s="839" t="n"/>
      <c r="P200" s="839" t="n"/>
      <c r="Q200" s="839" t="n"/>
      <c r="R200" s="839" t="n"/>
      <c r="S200" s="839" t="n"/>
      <c r="T200" s="839" t="n"/>
      <c r="U200" s="839" t="n"/>
      <c r="V200" s="839" t="n"/>
      <c r="W200" s="839" t="n"/>
      <c r="X200" s="839" t="n"/>
      <c r="Y200" s="839" t="n"/>
      <c r="Z200" s="839" t="n"/>
      <c r="AA200" s="839" t="n"/>
      <c r="AB200" s="839" t="n"/>
      <c r="AC200" s="839" t="n"/>
      <c r="AD200" s="839" t="n"/>
      <c r="AE200" s="839" t="n"/>
      <c r="AF200" s="839" t="n"/>
      <c r="AG200" s="839" t="n"/>
      <c r="AH200" s="839" t="n"/>
      <c r="AI200" s="839" t="n"/>
      <c r="AJ200" s="839" t="n"/>
      <c r="AK200" s="839" t="n"/>
      <c r="AL200" s="839" t="n"/>
      <c r="AM200" s="839" t="n"/>
      <c r="AN200" s="839" t="n"/>
      <c r="AO200" s="839" t="n"/>
      <c r="AP200" s="839" t="n"/>
      <c r="AQ200" s="839" t="n"/>
      <c r="AR200" s="839" t="n"/>
      <c r="AS200" s="839" t="n"/>
      <c r="AT200" s="839" t="n"/>
      <c r="AU200" s="839" t="n"/>
      <c r="AV200" s="839" t="n"/>
      <c r="AW200" s="839" t="n"/>
      <c r="AX200" s="839" t="n"/>
      <c r="AY200" s="839" t="n"/>
      <c r="AZ200" s="839" t="n"/>
      <c r="BA200" s="839" t="n"/>
      <c r="BB200" s="839" t="n"/>
      <c r="BC200" s="839" t="n"/>
    </row>
    <row r="201" ht="13.5" customHeight="1" s="1178">
      <c r="A201" s="839" t="n"/>
      <c r="B201" s="839" t="n"/>
      <c r="C201" s="839" t="n"/>
      <c r="D201" s="839" t="n"/>
      <c r="E201" s="839" t="n"/>
      <c r="F201" s="839" t="n"/>
      <c r="G201" s="839" t="n"/>
      <c r="H201" s="839" t="n"/>
      <c r="I201" s="839" t="n"/>
      <c r="J201" s="839" t="n"/>
      <c r="K201" s="839" t="n"/>
      <c r="L201" s="839" t="n"/>
      <c r="M201" s="839" t="n"/>
      <c r="N201" s="839" t="n"/>
      <c r="O201" s="839" t="n"/>
      <c r="P201" s="839" t="n"/>
      <c r="Q201" s="839" t="n"/>
      <c r="R201" s="839" t="n"/>
      <c r="S201" s="839" t="n"/>
      <c r="T201" s="839" t="n"/>
      <c r="U201" s="839" t="n"/>
      <c r="V201" s="839" t="n"/>
      <c r="W201" s="839" t="n"/>
      <c r="X201" s="839" t="n"/>
      <c r="Y201" s="839" t="n"/>
      <c r="Z201" s="839" t="n"/>
      <c r="AA201" s="839" t="n"/>
      <c r="AB201" s="839" t="n"/>
      <c r="AC201" s="839" t="n"/>
      <c r="AD201" s="839" t="n"/>
      <c r="AE201" s="839" t="n"/>
      <c r="AF201" s="839" t="n"/>
      <c r="AG201" s="839" t="n"/>
      <c r="AH201" s="839" t="n"/>
      <c r="AI201" s="839" t="n"/>
      <c r="AJ201" s="839" t="n"/>
      <c r="AK201" s="839" t="n"/>
      <c r="AL201" s="839" t="n"/>
      <c r="AM201" s="839" t="n"/>
      <c r="AN201" s="839" t="n"/>
      <c r="AO201" s="839" t="n"/>
      <c r="AP201" s="839" t="n"/>
      <c r="AQ201" s="839" t="n"/>
      <c r="AR201" s="839" t="n"/>
      <c r="AS201" s="839" t="n"/>
      <c r="AT201" s="839" t="n"/>
      <c r="AU201" s="839" t="n"/>
      <c r="AV201" s="839" t="n"/>
      <c r="AW201" s="839" t="n"/>
      <c r="AX201" s="839" t="n"/>
      <c r="AY201" s="839" t="n"/>
      <c r="AZ201" s="839" t="n"/>
      <c r="BA201" s="839" t="n"/>
      <c r="BB201" s="839" t="n"/>
      <c r="BC201" s="839" t="n"/>
    </row>
    <row r="202" ht="13.5" customHeight="1" s="1178">
      <c r="A202" s="839" t="n"/>
      <c r="B202" s="839" t="n"/>
      <c r="C202" s="839" t="n"/>
      <c r="D202" s="839" t="n"/>
      <c r="E202" s="839" t="n"/>
      <c r="F202" s="839" t="n"/>
      <c r="G202" s="839" t="n"/>
      <c r="H202" s="839" t="n"/>
      <c r="I202" s="839" t="n"/>
      <c r="J202" s="839" t="n"/>
      <c r="K202" s="839" t="n"/>
      <c r="L202" s="839" t="n"/>
      <c r="M202" s="839" t="n"/>
      <c r="N202" s="839" t="n"/>
      <c r="O202" s="839" t="n"/>
      <c r="P202" s="839" t="n"/>
      <c r="Q202" s="839" t="n"/>
      <c r="R202" s="839" t="n"/>
      <c r="S202" s="839" t="n"/>
      <c r="T202" s="839" t="n"/>
      <c r="U202" s="839" t="n"/>
      <c r="V202" s="839" t="n"/>
      <c r="W202" s="839" t="n"/>
      <c r="X202" s="839" t="n"/>
      <c r="Y202" s="839" t="n"/>
      <c r="Z202" s="839" t="n"/>
      <c r="AA202" s="839" t="n"/>
      <c r="AB202" s="839" t="n"/>
      <c r="AC202" s="839" t="n"/>
      <c r="AD202" s="839" t="n"/>
      <c r="AE202" s="839" t="n"/>
      <c r="AF202" s="839" t="n"/>
      <c r="AG202" s="839" t="n"/>
      <c r="AH202" s="839" t="n"/>
      <c r="AI202" s="839" t="n"/>
      <c r="AJ202" s="839" t="n"/>
      <c r="AK202" s="839" t="n"/>
      <c r="AL202" s="839" t="n"/>
      <c r="AM202" s="839" t="n"/>
      <c r="AN202" s="839" t="n"/>
      <c r="AO202" s="839" t="n"/>
      <c r="AP202" s="839" t="n"/>
      <c r="AQ202" s="839" t="n"/>
      <c r="AR202" s="839" t="n"/>
      <c r="AS202" s="839" t="n"/>
      <c r="AT202" s="839" t="n"/>
      <c r="AU202" s="839" t="n"/>
      <c r="AV202" s="839" t="n"/>
      <c r="AW202" s="839" t="n"/>
      <c r="AX202" s="839" t="n"/>
      <c r="AY202" s="839" t="n"/>
      <c r="AZ202" s="839" t="n"/>
      <c r="BA202" s="839" t="n"/>
      <c r="BB202" s="839" t="n"/>
      <c r="BC202" s="839" t="n"/>
    </row>
    <row r="203" ht="13.5" customHeight="1" s="1178">
      <c r="A203" s="839" t="n"/>
      <c r="B203" s="839" t="n"/>
      <c r="C203" s="839" t="n"/>
      <c r="D203" s="839" t="n"/>
      <c r="E203" s="839" t="n"/>
      <c r="F203" s="839" t="n"/>
      <c r="G203" s="839" t="n"/>
      <c r="H203" s="839" t="n"/>
      <c r="I203" s="839" t="n"/>
      <c r="J203" s="839" t="n"/>
      <c r="K203" s="839" t="n"/>
      <c r="L203" s="839" t="n"/>
      <c r="M203" s="839" t="n"/>
      <c r="N203" s="839" t="n"/>
      <c r="O203" s="839" t="n"/>
      <c r="P203" s="839" t="n"/>
      <c r="Q203" s="839" t="n"/>
      <c r="R203" s="839" t="n"/>
      <c r="S203" s="839" t="n"/>
      <c r="T203" s="839" t="n"/>
      <c r="U203" s="839" t="n"/>
      <c r="V203" s="839" t="n"/>
      <c r="W203" s="839" t="n"/>
      <c r="X203" s="839" t="n"/>
      <c r="Y203" s="839" t="n"/>
      <c r="Z203" s="839" t="n"/>
      <c r="AA203" s="839" t="n"/>
      <c r="AB203" s="839" t="n"/>
      <c r="AC203" s="839" t="n"/>
      <c r="AD203" s="839" t="n"/>
      <c r="AE203" s="839" t="n"/>
      <c r="AF203" s="839" t="n"/>
      <c r="AG203" s="839" t="n"/>
      <c r="AH203" s="839" t="n"/>
      <c r="AI203" s="839" t="n"/>
      <c r="AJ203" s="839" t="n"/>
      <c r="AK203" s="839" t="n"/>
      <c r="AL203" s="839" t="n"/>
      <c r="AM203" s="839" t="n"/>
      <c r="AN203" s="839" t="n"/>
      <c r="AO203" s="839" t="n"/>
      <c r="AP203" s="839" t="n"/>
      <c r="AQ203" s="839" t="n"/>
      <c r="AR203" s="839" t="n"/>
      <c r="AS203" s="839" t="n"/>
      <c r="AT203" s="839" t="n"/>
      <c r="AU203" s="839" t="n"/>
      <c r="AV203" s="839" t="n"/>
      <c r="AW203" s="839" t="n"/>
      <c r="AX203" s="839" t="n"/>
      <c r="AY203" s="839" t="n"/>
      <c r="AZ203" s="839" t="n"/>
      <c r="BA203" s="839" t="n"/>
      <c r="BB203" s="839" t="n"/>
      <c r="BC203" s="839" t="n"/>
    </row>
    <row r="204" ht="13.5" customHeight="1" s="1178">
      <c r="A204" s="839" t="n"/>
      <c r="B204" s="839" t="n"/>
      <c r="C204" s="839" t="n"/>
      <c r="D204" s="839" t="n"/>
      <c r="E204" s="839" t="n"/>
      <c r="F204" s="839" t="n"/>
      <c r="G204" s="839" t="n"/>
      <c r="H204" s="839" t="n"/>
      <c r="I204" s="839" t="n"/>
      <c r="J204" s="839" t="n"/>
      <c r="K204" s="839" t="n"/>
      <c r="L204" s="839" t="n"/>
      <c r="M204" s="839" t="n"/>
      <c r="N204" s="839" t="n"/>
      <c r="O204" s="839" t="n"/>
      <c r="P204" s="839" t="n"/>
      <c r="Q204" s="839" t="n"/>
      <c r="R204" s="839" t="n"/>
      <c r="S204" s="839" t="n"/>
      <c r="T204" s="839" t="n"/>
      <c r="U204" s="839" t="n"/>
      <c r="V204" s="839" t="n"/>
      <c r="W204" s="839" t="n"/>
      <c r="X204" s="839" t="n"/>
      <c r="Y204" s="839" t="n"/>
      <c r="Z204" s="839" t="n"/>
      <c r="AA204" s="839" t="n"/>
      <c r="AB204" s="839" t="n"/>
      <c r="AC204" s="839" t="n"/>
      <c r="AD204" s="839" t="n"/>
      <c r="AE204" s="839" t="n"/>
      <c r="AF204" s="839" t="n"/>
      <c r="AG204" s="839" t="n"/>
      <c r="AH204" s="839" t="n"/>
      <c r="AI204" s="839" t="n"/>
      <c r="AJ204" s="839" t="n"/>
      <c r="AK204" s="839" t="n"/>
      <c r="AL204" s="839" t="n"/>
      <c r="AM204" s="839" t="n"/>
      <c r="AN204" s="839" t="n"/>
      <c r="AO204" s="839" t="n"/>
      <c r="AP204" s="839" t="n"/>
      <c r="AQ204" s="839" t="n"/>
      <c r="AR204" s="839" t="n"/>
      <c r="AS204" s="839" t="n"/>
      <c r="AT204" s="839" t="n"/>
      <c r="AU204" s="839" t="n"/>
      <c r="AV204" s="839" t="n"/>
      <c r="AW204" s="839" t="n"/>
      <c r="AX204" s="839" t="n"/>
      <c r="AY204" s="839" t="n"/>
      <c r="AZ204" s="839" t="n"/>
      <c r="BA204" s="839" t="n"/>
      <c r="BB204" s="839" t="n"/>
      <c r="BC204" s="839" t="n"/>
    </row>
    <row r="205" ht="13.5" customHeight="1" s="1178">
      <c r="A205" s="839" t="n"/>
      <c r="B205" s="839" t="n"/>
      <c r="C205" s="839" t="n"/>
      <c r="D205" s="839" t="n"/>
      <c r="E205" s="839" t="n"/>
      <c r="F205" s="839" t="n"/>
      <c r="G205" s="839" t="n"/>
      <c r="H205" s="839" t="n"/>
      <c r="I205" s="839" t="n"/>
      <c r="J205" s="839" t="n"/>
      <c r="K205" s="839" t="n"/>
      <c r="L205" s="839" t="n"/>
      <c r="M205" s="839" t="n"/>
      <c r="N205" s="839" t="n"/>
      <c r="O205" s="839" t="n"/>
      <c r="P205" s="839" t="n"/>
      <c r="Q205" s="839" t="n"/>
      <c r="R205" s="839" t="n"/>
      <c r="S205" s="839" t="n"/>
      <c r="T205" s="839" t="n"/>
      <c r="U205" s="839" t="n"/>
      <c r="V205" s="839" t="n"/>
      <c r="W205" s="839" t="n"/>
      <c r="X205" s="839" t="n"/>
      <c r="Y205" s="839" t="n"/>
      <c r="Z205" s="839" t="n"/>
      <c r="AA205" s="839" t="n"/>
      <c r="AB205" s="839" t="n"/>
      <c r="AC205" s="839" t="n"/>
      <c r="AD205" s="839" t="n"/>
      <c r="AE205" s="839" t="n"/>
      <c r="AF205" s="839" t="n"/>
      <c r="AG205" s="839" t="n"/>
      <c r="AH205" s="839" t="n"/>
      <c r="AI205" s="839" t="n"/>
      <c r="AJ205" s="839" t="n"/>
      <c r="AK205" s="839" t="n"/>
      <c r="AL205" s="839" t="n"/>
      <c r="AM205" s="839" t="n"/>
      <c r="AN205" s="839" t="n"/>
      <c r="AO205" s="839" t="n"/>
      <c r="AP205" s="839" t="n"/>
      <c r="AQ205" s="839" t="n"/>
      <c r="AR205" s="839" t="n"/>
      <c r="AS205" s="839" t="n"/>
      <c r="AT205" s="839" t="n"/>
      <c r="AU205" s="839" t="n"/>
      <c r="AV205" s="839" t="n"/>
      <c r="AW205" s="839" t="n"/>
      <c r="AX205" s="839" t="n"/>
      <c r="AY205" s="839" t="n"/>
      <c r="AZ205" s="839" t="n"/>
      <c r="BA205" s="839" t="n"/>
      <c r="BB205" s="839" t="n"/>
      <c r="BC205" s="839" t="n"/>
    </row>
    <row r="206" ht="13.5" customHeight="1" s="1178">
      <c r="A206" s="839" t="n"/>
      <c r="B206" s="839" t="n"/>
      <c r="C206" s="839" t="n"/>
      <c r="D206" s="839" t="n"/>
      <c r="E206" s="839" t="n"/>
      <c r="F206" s="839" t="n"/>
      <c r="G206" s="839" t="n"/>
      <c r="H206" s="839" t="n"/>
      <c r="I206" s="839" t="n"/>
      <c r="J206" s="839" t="n"/>
      <c r="K206" s="839" t="n"/>
      <c r="L206" s="839" t="n"/>
      <c r="M206" s="839" t="n"/>
      <c r="N206" s="839" t="n"/>
      <c r="O206" s="839" t="n"/>
      <c r="P206" s="839" t="n"/>
      <c r="Q206" s="839" t="n"/>
      <c r="R206" s="839" t="n"/>
      <c r="S206" s="839" t="n"/>
      <c r="T206" s="839" t="n"/>
      <c r="U206" s="839" t="n"/>
      <c r="V206" s="839" t="n"/>
      <c r="W206" s="839" t="n"/>
      <c r="X206" s="839" t="n"/>
      <c r="Y206" s="839" t="n"/>
      <c r="Z206" s="839" t="n"/>
      <c r="AA206" s="839" t="n"/>
      <c r="AB206" s="839" t="n"/>
      <c r="AC206" s="839" t="n"/>
      <c r="AD206" s="839" t="n"/>
      <c r="AE206" s="839" t="n"/>
      <c r="AF206" s="839" t="n"/>
      <c r="AG206" s="839" t="n"/>
      <c r="AH206" s="839" t="n"/>
      <c r="AI206" s="839" t="n"/>
      <c r="AJ206" s="839" t="n"/>
      <c r="AK206" s="839" t="n"/>
      <c r="AL206" s="839" t="n"/>
      <c r="AM206" s="839" t="n"/>
      <c r="AN206" s="839" t="n"/>
      <c r="AO206" s="839" t="n"/>
      <c r="AP206" s="839" t="n"/>
      <c r="AQ206" s="839" t="n"/>
      <c r="AR206" s="839" t="n"/>
      <c r="AS206" s="839" t="n"/>
      <c r="AT206" s="839" t="n"/>
      <c r="AU206" s="839" t="n"/>
      <c r="AV206" s="839" t="n"/>
      <c r="AW206" s="839" t="n"/>
      <c r="AX206" s="839" t="n"/>
      <c r="AY206" s="839" t="n"/>
      <c r="AZ206" s="839" t="n"/>
      <c r="BA206" s="839" t="n"/>
      <c r="BB206" s="839" t="n"/>
      <c r="BC206" s="839" t="n"/>
    </row>
    <row r="207" ht="13.5" customHeight="1" s="1178">
      <c r="A207" s="839" t="n"/>
      <c r="B207" s="839" t="n"/>
      <c r="C207" s="839" t="n"/>
      <c r="D207" s="839" t="n"/>
      <c r="E207" s="839" t="n"/>
      <c r="F207" s="839" t="n"/>
      <c r="G207" s="839" t="n"/>
      <c r="H207" s="839" t="n"/>
      <c r="I207" s="839" t="n"/>
      <c r="J207" s="839" t="n"/>
      <c r="K207" s="839" t="n"/>
      <c r="L207" s="839" t="n"/>
      <c r="M207" s="839" t="n"/>
      <c r="N207" s="839" t="n"/>
      <c r="O207" s="839" t="n"/>
      <c r="P207" s="839" t="n"/>
      <c r="Q207" s="839" t="n"/>
      <c r="R207" s="839" t="n"/>
      <c r="S207" s="839" t="n"/>
      <c r="T207" s="839" t="n"/>
      <c r="U207" s="839" t="n"/>
      <c r="V207" s="839" t="n"/>
      <c r="W207" s="839" t="n"/>
      <c r="X207" s="839" t="n"/>
      <c r="Y207" s="839" t="n"/>
      <c r="Z207" s="839" t="n"/>
      <c r="AA207" s="839" t="n"/>
      <c r="AB207" s="839" t="n"/>
      <c r="AC207" s="839" t="n"/>
      <c r="AD207" s="839" t="n"/>
      <c r="AE207" s="839" t="n"/>
      <c r="AF207" s="839" t="n"/>
      <c r="AG207" s="839" t="n"/>
      <c r="AH207" s="839" t="n"/>
      <c r="AI207" s="839" t="n"/>
      <c r="AJ207" s="839" t="n"/>
      <c r="AK207" s="839" t="n"/>
      <c r="AL207" s="839" t="n"/>
      <c r="AM207" s="839" t="n"/>
      <c r="AN207" s="839" t="n"/>
      <c r="AO207" s="839" t="n"/>
      <c r="AP207" s="839" t="n"/>
      <c r="AQ207" s="839" t="n"/>
      <c r="AR207" s="839" t="n"/>
      <c r="AS207" s="839" t="n"/>
      <c r="AT207" s="839" t="n"/>
      <c r="AU207" s="839" t="n"/>
      <c r="AV207" s="839" t="n"/>
      <c r="AW207" s="839" t="n"/>
      <c r="AX207" s="839" t="n"/>
      <c r="AY207" s="839" t="n"/>
      <c r="AZ207" s="839" t="n"/>
      <c r="BA207" s="839" t="n"/>
      <c r="BB207" s="839" t="n"/>
      <c r="BC207" s="839" t="n"/>
    </row>
    <row r="208" ht="13.5" customHeight="1" s="1178">
      <c r="A208" s="839" t="n"/>
      <c r="B208" s="839" t="n"/>
      <c r="C208" s="839" t="n"/>
      <c r="D208" s="839" t="n"/>
      <c r="E208" s="839" t="n"/>
      <c r="F208" s="839" t="n"/>
      <c r="G208" s="839" t="n"/>
      <c r="H208" s="839" t="n"/>
      <c r="I208" s="839" t="n"/>
      <c r="J208" s="839" t="n"/>
      <c r="K208" s="839" t="n"/>
      <c r="L208" s="839" t="n"/>
      <c r="M208" s="839" t="n"/>
      <c r="N208" s="839" t="n"/>
      <c r="O208" s="839" t="n"/>
      <c r="P208" s="839" t="n"/>
      <c r="Q208" s="839" t="n"/>
      <c r="R208" s="839" t="n"/>
      <c r="S208" s="839" t="n"/>
      <c r="T208" s="839" t="n"/>
      <c r="U208" s="839" t="n"/>
      <c r="V208" s="839" t="n"/>
      <c r="W208" s="839" t="n"/>
      <c r="X208" s="839" t="n"/>
      <c r="Y208" s="839" t="n"/>
      <c r="Z208" s="839" t="n"/>
      <c r="AA208" s="839" t="n"/>
      <c r="AB208" s="839" t="n"/>
      <c r="AC208" s="839" t="n"/>
      <c r="AD208" s="839" t="n"/>
      <c r="AE208" s="839" t="n"/>
      <c r="AF208" s="839" t="n"/>
      <c r="AG208" s="839" t="n"/>
      <c r="AH208" s="839" t="n"/>
      <c r="AI208" s="839" t="n"/>
      <c r="AJ208" s="839" t="n"/>
      <c r="AK208" s="839" t="n"/>
      <c r="AL208" s="839" t="n"/>
      <c r="AM208" s="839" t="n"/>
      <c r="AN208" s="839" t="n"/>
      <c r="AO208" s="839" t="n"/>
      <c r="AP208" s="839" t="n"/>
      <c r="AQ208" s="839" t="n"/>
      <c r="AR208" s="839" t="n"/>
      <c r="AS208" s="839" t="n"/>
      <c r="AT208" s="839" t="n"/>
      <c r="AU208" s="839" t="n"/>
      <c r="AV208" s="839" t="n"/>
      <c r="AW208" s="839" t="n"/>
      <c r="AX208" s="839" t="n"/>
      <c r="AY208" s="839" t="n"/>
      <c r="AZ208" s="839" t="n"/>
      <c r="BA208" s="839" t="n"/>
      <c r="BB208" s="839" t="n"/>
      <c r="BC208" s="839" t="n"/>
    </row>
    <row r="209" ht="13.5" customHeight="1" s="1178">
      <c r="A209" s="839" t="n"/>
      <c r="B209" s="839" t="n"/>
      <c r="C209" s="839" t="n"/>
      <c r="D209" s="839" t="n"/>
      <c r="E209" s="839" t="n"/>
      <c r="F209" s="839" t="n"/>
      <c r="G209" s="839" t="n"/>
      <c r="H209" s="839" t="n"/>
      <c r="I209" s="839" t="n"/>
      <c r="J209" s="839" t="n"/>
      <c r="K209" s="839" t="n"/>
      <c r="L209" s="839" t="n"/>
      <c r="M209" s="839" t="n"/>
      <c r="N209" s="839" t="n"/>
      <c r="O209" s="839" t="n"/>
      <c r="P209" s="839" t="n"/>
      <c r="Q209" s="839" t="n"/>
      <c r="R209" s="839" t="n"/>
      <c r="S209" s="839" t="n"/>
      <c r="T209" s="839" t="n"/>
      <c r="U209" s="839" t="n"/>
      <c r="V209" s="839" t="n"/>
      <c r="W209" s="839" t="n"/>
      <c r="X209" s="839" t="n"/>
      <c r="Y209" s="839" t="n"/>
      <c r="Z209" s="839" t="n"/>
      <c r="AA209" s="839" t="n"/>
      <c r="AB209" s="839" t="n"/>
      <c r="AC209" s="839" t="n"/>
      <c r="AD209" s="839" t="n"/>
      <c r="AE209" s="839" t="n"/>
      <c r="AF209" s="839" t="n"/>
      <c r="AG209" s="839" t="n"/>
      <c r="AH209" s="839" t="n"/>
      <c r="AI209" s="839" t="n"/>
      <c r="AJ209" s="839" t="n"/>
      <c r="AK209" s="839" t="n"/>
      <c r="AL209" s="839" t="n"/>
      <c r="AM209" s="839" t="n"/>
      <c r="AN209" s="839" t="n"/>
      <c r="AO209" s="839" t="n"/>
      <c r="AP209" s="839" t="n"/>
      <c r="AQ209" s="839" t="n"/>
      <c r="AR209" s="839" t="n"/>
      <c r="AS209" s="839" t="n"/>
      <c r="AT209" s="839" t="n"/>
      <c r="AU209" s="839" t="n"/>
      <c r="AV209" s="839" t="n"/>
      <c r="AW209" s="839" t="n"/>
      <c r="AX209" s="839" t="n"/>
      <c r="AY209" s="839" t="n"/>
      <c r="AZ209" s="839" t="n"/>
      <c r="BA209" s="839" t="n"/>
      <c r="BB209" s="839" t="n"/>
      <c r="BC209" s="839" t="n"/>
    </row>
    <row r="210" ht="13.5" customHeight="1" s="1178">
      <c r="A210" s="839" t="n"/>
      <c r="B210" s="839" t="n"/>
      <c r="C210" s="839" t="n"/>
      <c r="D210" s="839" t="n"/>
      <c r="E210" s="839" t="n"/>
      <c r="F210" s="839" t="n"/>
      <c r="G210" s="839" t="n"/>
      <c r="H210" s="839" t="n"/>
      <c r="I210" s="839" t="n"/>
      <c r="J210" s="839" t="n"/>
      <c r="K210" s="839" t="n"/>
      <c r="L210" s="839" t="n"/>
      <c r="M210" s="839" t="n"/>
      <c r="N210" s="839" t="n"/>
      <c r="O210" s="839" t="n"/>
      <c r="P210" s="839" t="n"/>
      <c r="Q210" s="839" t="n"/>
      <c r="R210" s="839" t="n"/>
      <c r="S210" s="839" t="n"/>
      <c r="T210" s="839" t="n"/>
      <c r="U210" s="839" t="n"/>
      <c r="V210" s="839" t="n"/>
      <c r="W210" s="839" t="n"/>
      <c r="X210" s="839" t="n"/>
      <c r="Y210" s="839" t="n"/>
      <c r="Z210" s="839" t="n"/>
      <c r="AA210" s="839" t="n"/>
      <c r="AB210" s="839" t="n"/>
      <c r="AC210" s="839" t="n"/>
      <c r="AD210" s="839" t="n"/>
      <c r="AE210" s="839" t="n"/>
      <c r="AF210" s="839" t="n"/>
      <c r="AG210" s="839" t="n"/>
      <c r="AH210" s="839" t="n"/>
      <c r="AI210" s="839" t="n"/>
      <c r="AJ210" s="839" t="n"/>
      <c r="AK210" s="839" t="n"/>
      <c r="AL210" s="839" t="n"/>
      <c r="AM210" s="839" t="n"/>
      <c r="AN210" s="839" t="n"/>
      <c r="AO210" s="839" t="n"/>
      <c r="AP210" s="839" t="n"/>
      <c r="AQ210" s="839" t="n"/>
      <c r="AR210" s="839" t="n"/>
      <c r="AS210" s="839" t="n"/>
      <c r="AT210" s="839" t="n"/>
      <c r="AU210" s="839" t="n"/>
      <c r="AV210" s="839" t="n"/>
      <c r="AW210" s="839" t="n"/>
      <c r="AX210" s="839" t="n"/>
      <c r="AY210" s="839" t="n"/>
      <c r="AZ210" s="839" t="n"/>
      <c r="BA210" s="839" t="n"/>
      <c r="BB210" s="839" t="n"/>
      <c r="BC210" s="839" t="n"/>
    </row>
    <row r="211" ht="13.5" customHeight="1" s="1178">
      <c r="A211" s="839" t="n"/>
      <c r="B211" s="839" t="n"/>
      <c r="C211" s="839" t="n"/>
      <c r="D211" s="839" t="n"/>
      <c r="E211" s="839" t="n"/>
      <c r="F211" s="839" t="n"/>
      <c r="G211" s="839" t="n"/>
      <c r="H211" s="839" t="n"/>
      <c r="I211" s="839" t="n"/>
      <c r="J211" s="839" t="n"/>
      <c r="K211" s="839" t="n"/>
      <c r="L211" s="839" t="n"/>
      <c r="M211" s="839" t="n"/>
      <c r="N211" s="839" t="n"/>
      <c r="O211" s="839" t="n"/>
      <c r="P211" s="839" t="n"/>
      <c r="Q211" s="839" t="n"/>
      <c r="R211" s="839" t="n"/>
      <c r="S211" s="839" t="n"/>
      <c r="T211" s="839" t="n"/>
      <c r="U211" s="839" t="n"/>
      <c r="V211" s="839" t="n"/>
      <c r="W211" s="839" t="n"/>
      <c r="X211" s="839" t="n"/>
      <c r="Y211" s="839" t="n"/>
      <c r="Z211" s="839" t="n"/>
      <c r="AA211" s="839" t="n"/>
      <c r="AB211" s="839" t="n"/>
      <c r="AC211" s="839" t="n"/>
      <c r="AD211" s="839" t="n"/>
      <c r="AE211" s="839" t="n"/>
      <c r="AF211" s="839" t="n"/>
      <c r="AG211" s="839" t="n"/>
      <c r="AH211" s="839" t="n"/>
      <c r="AI211" s="839" t="n"/>
      <c r="AJ211" s="839" t="n"/>
      <c r="AK211" s="839" t="n"/>
      <c r="AL211" s="839" t="n"/>
      <c r="AM211" s="839" t="n"/>
      <c r="AN211" s="839" t="n"/>
      <c r="AO211" s="839" t="n"/>
      <c r="AP211" s="839" t="n"/>
      <c r="AQ211" s="839" t="n"/>
      <c r="AR211" s="839" t="n"/>
      <c r="AS211" s="839" t="n"/>
      <c r="AT211" s="839" t="n"/>
      <c r="AU211" s="839" t="n"/>
      <c r="AV211" s="839" t="n"/>
      <c r="AW211" s="839" t="n"/>
      <c r="AX211" s="839" t="n"/>
      <c r="AY211" s="839" t="n"/>
      <c r="AZ211" s="839" t="n"/>
      <c r="BA211" s="839" t="n"/>
      <c r="BB211" s="839" t="n"/>
      <c r="BC211" s="839" t="n"/>
    </row>
    <row r="212" ht="13.5" customHeight="1" s="1178">
      <c r="A212" s="839" t="n"/>
      <c r="B212" s="839" t="n"/>
      <c r="C212" s="839" t="n"/>
      <c r="D212" s="839" t="n"/>
      <c r="E212" s="839" t="n"/>
      <c r="F212" s="839" t="n"/>
      <c r="G212" s="839" t="n"/>
      <c r="H212" s="839" t="n"/>
      <c r="I212" s="839" t="n"/>
      <c r="J212" s="839" t="n"/>
      <c r="K212" s="839" t="n"/>
      <c r="L212" s="839" t="n"/>
      <c r="M212" s="839" t="n"/>
      <c r="N212" s="839" t="n"/>
      <c r="O212" s="839" t="n"/>
      <c r="P212" s="839" t="n"/>
      <c r="Q212" s="839" t="n"/>
      <c r="R212" s="839" t="n"/>
      <c r="S212" s="839" t="n"/>
      <c r="T212" s="839" t="n"/>
      <c r="U212" s="839" t="n"/>
      <c r="V212" s="839" t="n"/>
      <c r="W212" s="839" t="n"/>
      <c r="X212" s="839" t="n"/>
      <c r="Y212" s="839" t="n"/>
      <c r="Z212" s="839" t="n"/>
      <c r="AA212" s="839" t="n"/>
      <c r="AB212" s="839" t="n"/>
      <c r="AC212" s="839" t="n"/>
      <c r="AD212" s="839" t="n"/>
      <c r="AE212" s="839" t="n"/>
      <c r="AF212" s="839" t="n"/>
      <c r="AG212" s="839" t="n"/>
      <c r="AH212" s="839" t="n"/>
      <c r="AI212" s="839" t="n"/>
      <c r="AJ212" s="839" t="n"/>
      <c r="AK212" s="839" t="n"/>
      <c r="AL212" s="839" t="n"/>
      <c r="AM212" s="839" t="n"/>
      <c r="AN212" s="839" t="n"/>
      <c r="AO212" s="839" t="n"/>
      <c r="AP212" s="839" t="n"/>
      <c r="AQ212" s="839" t="n"/>
      <c r="AR212" s="839" t="n"/>
      <c r="AS212" s="839" t="n"/>
      <c r="AT212" s="839" t="n"/>
      <c r="AU212" s="839" t="n"/>
      <c r="AV212" s="839" t="n"/>
      <c r="AW212" s="839" t="n"/>
      <c r="AX212" s="839" t="n"/>
      <c r="AY212" s="839" t="n"/>
      <c r="AZ212" s="839" t="n"/>
      <c r="BA212" s="839" t="n"/>
      <c r="BB212" s="839" t="n"/>
      <c r="BC212" s="839" t="n"/>
    </row>
    <row r="213" ht="13.5" customHeight="1" s="1178">
      <c r="A213" s="839" t="n"/>
      <c r="B213" s="839" t="n"/>
      <c r="C213" s="839" t="n"/>
      <c r="D213" s="839" t="n"/>
      <c r="E213" s="839" t="n"/>
      <c r="F213" s="839" t="n"/>
      <c r="G213" s="839" t="n"/>
      <c r="H213" s="839" t="n"/>
      <c r="I213" s="839" t="n"/>
      <c r="J213" s="839" t="n"/>
      <c r="K213" s="839" t="n"/>
      <c r="L213" s="839" t="n"/>
      <c r="M213" s="839" t="n"/>
      <c r="N213" s="839" t="n"/>
      <c r="O213" s="839" t="n"/>
      <c r="P213" s="839" t="n"/>
      <c r="Q213" s="839" t="n"/>
      <c r="R213" s="839" t="n"/>
      <c r="S213" s="839" t="n"/>
      <c r="T213" s="839" t="n"/>
      <c r="U213" s="839" t="n"/>
      <c r="V213" s="839" t="n"/>
      <c r="W213" s="839" t="n"/>
      <c r="X213" s="839" t="n"/>
      <c r="Y213" s="839" t="n"/>
      <c r="Z213" s="839" t="n"/>
      <c r="AA213" s="839" t="n"/>
      <c r="AB213" s="839" t="n"/>
      <c r="AC213" s="839" t="n"/>
      <c r="AD213" s="839" t="n"/>
      <c r="AE213" s="839" t="n"/>
      <c r="AF213" s="839" t="n"/>
      <c r="AG213" s="839" t="n"/>
      <c r="AH213" s="839" t="n"/>
      <c r="AI213" s="839" t="n"/>
      <c r="AJ213" s="839" t="n"/>
      <c r="AK213" s="839" t="n"/>
      <c r="AL213" s="839" t="n"/>
      <c r="AM213" s="839" t="n"/>
      <c r="AN213" s="839" t="n"/>
      <c r="AO213" s="839" t="n"/>
      <c r="AP213" s="839" t="n"/>
      <c r="AQ213" s="839" t="n"/>
      <c r="AR213" s="839" t="n"/>
      <c r="AS213" s="839" t="n"/>
      <c r="AT213" s="839" t="n"/>
      <c r="AU213" s="839" t="n"/>
      <c r="AV213" s="839" t="n"/>
      <c r="AW213" s="839" t="n"/>
      <c r="AX213" s="839" t="n"/>
      <c r="AY213" s="839" t="n"/>
      <c r="AZ213" s="839" t="n"/>
      <c r="BA213" s="839" t="n"/>
      <c r="BB213" s="839" t="n"/>
      <c r="BC213" s="839" t="n"/>
    </row>
    <row r="214" ht="13.5" customHeight="1" s="1178">
      <c r="A214" s="839" t="n"/>
      <c r="B214" s="839" t="n"/>
      <c r="C214" s="839" t="n"/>
      <c r="D214" s="839" t="n"/>
      <c r="E214" s="839" t="n"/>
      <c r="F214" s="839" t="n"/>
      <c r="G214" s="839" t="n"/>
      <c r="H214" s="839" t="n"/>
      <c r="I214" s="839" t="n"/>
      <c r="J214" s="839" t="n"/>
      <c r="K214" s="839" t="n"/>
      <c r="L214" s="839" t="n"/>
      <c r="M214" s="839" t="n"/>
      <c r="N214" s="839" t="n"/>
      <c r="O214" s="839" t="n"/>
      <c r="P214" s="839" t="n"/>
      <c r="Q214" s="839" t="n"/>
      <c r="R214" s="839" t="n"/>
      <c r="S214" s="839" t="n"/>
      <c r="T214" s="839" t="n"/>
      <c r="U214" s="839" t="n"/>
      <c r="V214" s="839" t="n"/>
      <c r="W214" s="839" t="n"/>
      <c r="X214" s="839" t="n"/>
      <c r="Y214" s="839" t="n"/>
      <c r="Z214" s="839" t="n"/>
      <c r="AA214" s="839" t="n"/>
      <c r="AB214" s="839" t="n"/>
      <c r="AC214" s="839" t="n"/>
      <c r="AD214" s="839" t="n"/>
      <c r="AE214" s="839" t="n"/>
      <c r="AF214" s="839" t="n"/>
      <c r="AG214" s="839" t="n"/>
      <c r="AH214" s="839" t="n"/>
      <c r="AI214" s="839" t="n"/>
      <c r="AJ214" s="839" t="n"/>
      <c r="AK214" s="839" t="n"/>
      <c r="AL214" s="839" t="n"/>
      <c r="AM214" s="839" t="n"/>
      <c r="AN214" s="839" t="n"/>
      <c r="AO214" s="839" t="n"/>
      <c r="AP214" s="839" t="n"/>
      <c r="AQ214" s="839" t="n"/>
      <c r="AR214" s="839" t="n"/>
      <c r="AS214" s="839" t="n"/>
      <c r="AT214" s="839" t="n"/>
      <c r="AU214" s="839" t="n"/>
      <c r="AV214" s="839" t="n"/>
      <c r="AW214" s="839" t="n"/>
      <c r="AX214" s="839" t="n"/>
      <c r="AY214" s="839" t="n"/>
      <c r="AZ214" s="839" t="n"/>
      <c r="BA214" s="839" t="n"/>
      <c r="BB214" s="839" t="n"/>
      <c r="BC214" s="839" t="n"/>
    </row>
    <row r="215" ht="13.5" customHeight="1" s="1178">
      <c r="A215" s="839" t="n"/>
      <c r="B215" s="839" t="n"/>
      <c r="C215" s="839" t="n"/>
      <c r="D215" s="839" t="n"/>
      <c r="E215" s="839" t="n"/>
      <c r="F215" s="839" t="n"/>
      <c r="G215" s="839" t="n"/>
      <c r="H215" s="839" t="n"/>
      <c r="I215" s="839" t="n"/>
      <c r="J215" s="839" t="n"/>
      <c r="K215" s="839" t="n"/>
      <c r="L215" s="839" t="n"/>
      <c r="M215" s="839" t="n"/>
      <c r="N215" s="839" t="n"/>
      <c r="O215" s="839" t="n"/>
      <c r="P215" s="839" t="n"/>
      <c r="Q215" s="839" t="n"/>
      <c r="R215" s="839" t="n"/>
      <c r="S215" s="839" t="n"/>
      <c r="T215" s="839" t="n"/>
      <c r="U215" s="839" t="n"/>
      <c r="V215" s="839" t="n"/>
      <c r="W215" s="839" t="n"/>
      <c r="X215" s="839" t="n"/>
      <c r="Y215" s="839" t="n"/>
      <c r="Z215" s="839" t="n"/>
      <c r="AA215" s="839" t="n"/>
      <c r="AB215" s="839" t="n"/>
      <c r="AC215" s="839" t="n"/>
      <c r="AD215" s="839" t="n"/>
      <c r="AE215" s="839" t="n"/>
      <c r="AF215" s="839" t="n"/>
      <c r="AG215" s="839" t="n"/>
      <c r="AH215" s="839" t="n"/>
      <c r="AI215" s="839" t="n"/>
      <c r="AJ215" s="839" t="n"/>
      <c r="AK215" s="839" t="n"/>
      <c r="AL215" s="839" t="n"/>
      <c r="AM215" s="839" t="n"/>
      <c r="AN215" s="839" t="n"/>
      <c r="AO215" s="839" t="n"/>
      <c r="AP215" s="839" t="n"/>
      <c r="AQ215" s="839" t="n"/>
      <c r="AR215" s="839" t="n"/>
      <c r="AS215" s="839" t="n"/>
      <c r="AT215" s="839" t="n"/>
      <c r="AU215" s="839" t="n"/>
      <c r="AV215" s="839" t="n"/>
      <c r="AW215" s="839" t="n"/>
      <c r="AX215" s="839" t="n"/>
      <c r="AY215" s="839" t="n"/>
      <c r="AZ215" s="839" t="n"/>
      <c r="BA215" s="839" t="n"/>
      <c r="BB215" s="839" t="n"/>
      <c r="BC215" s="839" t="n"/>
    </row>
    <row r="216" ht="13.5" customHeight="1" s="1178">
      <c r="A216" s="839" t="n"/>
      <c r="B216" s="839" t="n"/>
      <c r="C216" s="839" t="n"/>
      <c r="D216" s="839" t="n"/>
      <c r="E216" s="839" t="n"/>
      <c r="F216" s="839" t="n"/>
      <c r="G216" s="839" t="n"/>
      <c r="H216" s="839" t="n"/>
      <c r="I216" s="839" t="n"/>
      <c r="J216" s="839" t="n"/>
      <c r="K216" s="839" t="n"/>
      <c r="L216" s="839" t="n"/>
      <c r="M216" s="839" t="n"/>
      <c r="N216" s="839" t="n"/>
      <c r="O216" s="839" t="n"/>
      <c r="P216" s="839" t="n"/>
      <c r="Q216" s="839" t="n"/>
      <c r="R216" s="839" t="n"/>
      <c r="S216" s="839" t="n"/>
      <c r="T216" s="839" t="n"/>
      <c r="U216" s="839" t="n"/>
      <c r="V216" s="839" t="n"/>
      <c r="W216" s="839" t="n"/>
      <c r="X216" s="839" t="n"/>
      <c r="Y216" s="839" t="n"/>
      <c r="Z216" s="839" t="n"/>
      <c r="AA216" s="839" t="n"/>
      <c r="AB216" s="839" t="n"/>
      <c r="AC216" s="839" t="n"/>
      <c r="AD216" s="839" t="n"/>
      <c r="AE216" s="839" t="n"/>
      <c r="AF216" s="839" t="n"/>
      <c r="AG216" s="839" t="n"/>
      <c r="AH216" s="839" t="n"/>
      <c r="AI216" s="839" t="n"/>
      <c r="AJ216" s="839" t="n"/>
      <c r="AK216" s="839" t="n"/>
      <c r="AL216" s="839" t="n"/>
      <c r="AM216" s="839" t="n"/>
      <c r="AN216" s="839" t="n"/>
      <c r="AO216" s="839" t="n"/>
      <c r="AP216" s="839" t="n"/>
      <c r="AQ216" s="839" t="n"/>
      <c r="AR216" s="839" t="n"/>
      <c r="AS216" s="839" t="n"/>
      <c r="AT216" s="839" t="n"/>
      <c r="AU216" s="839" t="n"/>
      <c r="AV216" s="839" t="n"/>
      <c r="AW216" s="839" t="n"/>
      <c r="AX216" s="839" t="n"/>
      <c r="AY216" s="839" t="n"/>
      <c r="AZ216" s="839" t="n"/>
      <c r="BA216" s="839" t="n"/>
      <c r="BB216" s="839" t="n"/>
      <c r="BC216" s="839" t="n"/>
    </row>
    <row r="217" ht="13.5" customHeight="1" s="1178">
      <c r="A217" s="839" t="n"/>
      <c r="B217" s="839" t="n"/>
      <c r="C217" s="839" t="n"/>
      <c r="D217" s="839" t="n"/>
      <c r="E217" s="839" t="n"/>
      <c r="F217" s="839" t="n"/>
      <c r="G217" s="839" t="n"/>
      <c r="H217" s="839" t="n"/>
      <c r="I217" s="839" t="n"/>
      <c r="J217" s="839" t="n"/>
      <c r="K217" s="839" t="n"/>
      <c r="L217" s="839" t="n"/>
      <c r="M217" s="839" t="n"/>
      <c r="N217" s="839" t="n"/>
      <c r="O217" s="839" t="n"/>
      <c r="P217" s="839" t="n"/>
      <c r="Q217" s="839" t="n"/>
      <c r="R217" s="839" t="n"/>
      <c r="S217" s="839" t="n"/>
      <c r="T217" s="839" t="n"/>
      <c r="U217" s="839" t="n"/>
      <c r="V217" s="839" t="n"/>
      <c r="W217" s="839" t="n"/>
      <c r="X217" s="839" t="n"/>
      <c r="Y217" s="839" t="n"/>
      <c r="Z217" s="839" t="n"/>
      <c r="AA217" s="839" t="n"/>
      <c r="AB217" s="839" t="n"/>
      <c r="AC217" s="839" t="n"/>
      <c r="AD217" s="839" t="n"/>
      <c r="AE217" s="839" t="n"/>
      <c r="AF217" s="839" t="n"/>
      <c r="AG217" s="839" t="n"/>
      <c r="AH217" s="839" t="n"/>
      <c r="AI217" s="839" t="n"/>
      <c r="AJ217" s="839" t="n"/>
      <c r="AK217" s="839" t="n"/>
      <c r="AL217" s="839" t="n"/>
      <c r="AM217" s="839" t="n"/>
      <c r="AN217" s="839" t="n"/>
      <c r="AO217" s="839" t="n"/>
      <c r="AP217" s="839" t="n"/>
      <c r="AQ217" s="839" t="n"/>
      <c r="AR217" s="839" t="n"/>
      <c r="AS217" s="839" t="n"/>
      <c r="AT217" s="839" t="n"/>
      <c r="AU217" s="839" t="n"/>
      <c r="AV217" s="839" t="n"/>
      <c r="AW217" s="839" t="n"/>
      <c r="AX217" s="839" t="n"/>
      <c r="AY217" s="839" t="n"/>
      <c r="AZ217" s="839" t="n"/>
      <c r="BA217" s="839" t="n"/>
      <c r="BB217" s="839" t="n"/>
      <c r="BC217" s="839" t="n"/>
    </row>
    <row r="218" ht="13.5" customHeight="1" s="1178">
      <c r="A218" s="839" t="n"/>
      <c r="B218" s="839" t="n"/>
      <c r="C218" s="839" t="n"/>
      <c r="D218" s="839" t="n"/>
      <c r="E218" s="839" t="n"/>
      <c r="F218" s="839" t="n"/>
      <c r="G218" s="839" t="n"/>
      <c r="H218" s="839" t="n"/>
      <c r="I218" s="839" t="n"/>
      <c r="J218" s="839" t="n"/>
      <c r="K218" s="839" t="n"/>
      <c r="L218" s="839" t="n"/>
      <c r="M218" s="839" t="n"/>
      <c r="N218" s="839" t="n"/>
      <c r="O218" s="839" t="n"/>
      <c r="P218" s="839" t="n"/>
      <c r="Q218" s="839" t="n"/>
      <c r="R218" s="839" t="n"/>
      <c r="S218" s="839" t="n"/>
      <c r="T218" s="839" t="n"/>
      <c r="U218" s="839" t="n"/>
      <c r="V218" s="839" t="n"/>
      <c r="W218" s="839" t="n"/>
      <c r="X218" s="839" t="n"/>
      <c r="Y218" s="839" t="n"/>
      <c r="Z218" s="839" t="n"/>
      <c r="AA218" s="839" t="n"/>
      <c r="AB218" s="839" t="n"/>
      <c r="AC218" s="839" t="n"/>
      <c r="AD218" s="839" t="n"/>
      <c r="AE218" s="839" t="n"/>
      <c r="AF218" s="839" t="n"/>
      <c r="AG218" s="839" t="n"/>
      <c r="AH218" s="839" t="n"/>
      <c r="AI218" s="839" t="n"/>
      <c r="AJ218" s="839" t="n"/>
      <c r="AK218" s="839" t="n"/>
      <c r="AL218" s="839" t="n"/>
      <c r="AM218" s="839" t="n"/>
      <c r="AN218" s="839" t="n"/>
      <c r="AO218" s="839" t="n"/>
      <c r="AP218" s="839" t="n"/>
      <c r="AQ218" s="839" t="n"/>
      <c r="AR218" s="839" t="n"/>
      <c r="AS218" s="839" t="n"/>
      <c r="AT218" s="839" t="n"/>
      <c r="AU218" s="839" t="n"/>
      <c r="AV218" s="839" t="n"/>
      <c r="AW218" s="839" t="n"/>
      <c r="AX218" s="839" t="n"/>
      <c r="AY218" s="839" t="n"/>
      <c r="AZ218" s="839" t="n"/>
      <c r="BA218" s="839" t="n"/>
      <c r="BB218" s="839" t="n"/>
      <c r="BC218" s="839" t="n"/>
    </row>
    <row r="219" ht="13.5" customHeight="1" s="1178">
      <c r="A219" s="839" t="n"/>
      <c r="B219" s="839" t="n"/>
      <c r="C219" s="839" t="n"/>
      <c r="D219" s="839" t="n"/>
      <c r="E219" s="839" t="n"/>
      <c r="F219" s="839" t="n"/>
      <c r="G219" s="839" t="n"/>
      <c r="H219" s="839" t="n"/>
      <c r="I219" s="839" t="n"/>
      <c r="J219" s="839" t="n"/>
      <c r="K219" s="839" t="n"/>
      <c r="L219" s="839" t="n"/>
      <c r="M219" s="839" t="n"/>
      <c r="N219" s="839" t="n"/>
      <c r="O219" s="839" t="n"/>
      <c r="P219" s="839" t="n"/>
      <c r="Q219" s="839" t="n"/>
      <c r="R219" s="839" t="n"/>
      <c r="S219" s="839" t="n"/>
      <c r="T219" s="839" t="n"/>
      <c r="U219" s="839" t="n"/>
      <c r="V219" s="839" t="n"/>
      <c r="W219" s="839" t="n"/>
      <c r="X219" s="839" t="n"/>
      <c r="Y219" s="839" t="n"/>
      <c r="Z219" s="839" t="n"/>
      <c r="AA219" s="839" t="n"/>
      <c r="AB219" s="839" t="n"/>
      <c r="AC219" s="839" t="n"/>
      <c r="AD219" s="839" t="n"/>
      <c r="AE219" s="839" t="n"/>
      <c r="AF219" s="839" t="n"/>
      <c r="AG219" s="839" t="n"/>
      <c r="AH219" s="839" t="n"/>
      <c r="AI219" s="839" t="n"/>
      <c r="AJ219" s="839" t="n"/>
      <c r="AK219" s="839" t="n"/>
      <c r="AL219" s="839" t="n"/>
      <c r="AM219" s="839" t="n"/>
      <c r="AN219" s="839" t="n"/>
      <c r="AO219" s="839" t="n"/>
      <c r="AP219" s="839" t="n"/>
      <c r="AQ219" s="839" t="n"/>
      <c r="AR219" s="839" t="n"/>
      <c r="AS219" s="839" t="n"/>
      <c r="AT219" s="839" t="n"/>
      <c r="AU219" s="839" t="n"/>
      <c r="AV219" s="839" t="n"/>
      <c r="AW219" s="839" t="n"/>
      <c r="AX219" s="839" t="n"/>
      <c r="AY219" s="839" t="n"/>
      <c r="AZ219" s="839" t="n"/>
      <c r="BA219" s="839" t="n"/>
      <c r="BB219" s="839" t="n"/>
      <c r="BC219" s="839" t="n"/>
    </row>
    <row r="220" ht="13.5" customHeight="1" s="1178">
      <c r="A220" s="839" t="n"/>
      <c r="B220" s="839" t="n"/>
      <c r="C220" s="839" t="n"/>
      <c r="D220" s="839" t="n"/>
      <c r="E220" s="839" t="n"/>
      <c r="F220" s="839" t="n"/>
      <c r="G220" s="839" t="n"/>
      <c r="H220" s="839" t="n"/>
      <c r="I220" s="839" t="n"/>
      <c r="J220" s="839" t="n"/>
      <c r="K220" s="839" t="n"/>
      <c r="L220" s="839" t="n"/>
      <c r="M220" s="839" t="n"/>
      <c r="N220" s="839" t="n"/>
      <c r="O220" s="839" t="n"/>
      <c r="P220" s="839" t="n"/>
      <c r="Q220" s="839" t="n"/>
      <c r="R220" s="839" t="n"/>
      <c r="S220" s="839" t="n"/>
      <c r="T220" s="839" t="n"/>
      <c r="U220" s="839" t="n"/>
      <c r="V220" s="839" t="n"/>
      <c r="W220" s="839" t="n"/>
      <c r="X220" s="839" t="n"/>
      <c r="Y220" s="839" t="n"/>
      <c r="Z220" s="839" t="n"/>
      <c r="AA220" s="839" t="n"/>
      <c r="AB220" s="839" t="n"/>
      <c r="AC220" s="839" t="n"/>
      <c r="AD220" s="839" t="n"/>
      <c r="AE220" s="839" t="n"/>
      <c r="AF220" s="839" t="n"/>
      <c r="AG220" s="839" t="n"/>
      <c r="AH220" s="839" t="n"/>
      <c r="AI220" s="839" t="n"/>
      <c r="AJ220" s="839" t="n"/>
      <c r="AK220" s="839" t="n"/>
      <c r="AL220" s="839" t="n"/>
      <c r="AM220" s="839" t="n"/>
      <c r="AN220" s="839" t="n"/>
      <c r="AO220" s="839" t="n"/>
      <c r="AP220" s="839" t="n"/>
      <c r="AQ220" s="839" t="n"/>
      <c r="AR220" s="839" t="n"/>
      <c r="AS220" s="839" t="n"/>
      <c r="AT220" s="839" t="n"/>
      <c r="AU220" s="839" t="n"/>
      <c r="AV220" s="839" t="n"/>
      <c r="AW220" s="839" t="n"/>
      <c r="AX220" s="839" t="n"/>
      <c r="AY220" s="839" t="n"/>
      <c r="AZ220" s="839" t="n"/>
      <c r="BA220" s="839" t="n"/>
      <c r="BB220" s="839" t="n"/>
      <c r="BC220" s="839" t="n"/>
    </row>
    <row r="221" ht="13.5" customHeight="1" s="1178">
      <c r="A221" s="839" t="n"/>
      <c r="B221" s="839" t="n"/>
      <c r="C221" s="839" t="n"/>
      <c r="D221" s="839" t="n"/>
      <c r="E221" s="839" t="n"/>
      <c r="F221" s="839" t="n"/>
      <c r="G221" s="839" t="n"/>
      <c r="H221" s="839" t="n"/>
      <c r="I221" s="839" t="n"/>
      <c r="J221" s="839" t="n"/>
      <c r="K221" s="839" t="n"/>
      <c r="L221" s="839" t="n"/>
      <c r="M221" s="839" t="n"/>
      <c r="N221" s="839" t="n"/>
      <c r="O221" s="839" t="n"/>
      <c r="P221" s="839" t="n"/>
      <c r="Q221" s="839" t="n"/>
      <c r="R221" s="839" t="n"/>
      <c r="S221" s="839" t="n"/>
      <c r="T221" s="839" t="n"/>
      <c r="U221" s="839" t="n"/>
      <c r="V221" s="839" t="n"/>
      <c r="W221" s="839" t="n"/>
      <c r="X221" s="839" t="n"/>
      <c r="Y221" s="839" t="n"/>
      <c r="Z221" s="839" t="n"/>
      <c r="AA221" s="839" t="n"/>
      <c r="AB221" s="839" t="n"/>
      <c r="AC221" s="839" t="n"/>
      <c r="AD221" s="839" t="n"/>
      <c r="AE221" s="839" t="n"/>
      <c r="AF221" s="839" t="n"/>
      <c r="AG221" s="839" t="n"/>
      <c r="AH221" s="839" t="n"/>
      <c r="AI221" s="839" t="n"/>
      <c r="AJ221" s="839" t="n"/>
      <c r="AK221" s="839" t="n"/>
      <c r="AL221" s="839" t="n"/>
      <c r="AM221" s="839" t="n"/>
      <c r="AN221" s="839" t="n"/>
      <c r="AO221" s="839" t="n"/>
      <c r="AP221" s="839" t="n"/>
      <c r="AQ221" s="839" t="n"/>
      <c r="AR221" s="839" t="n"/>
      <c r="AS221" s="839" t="n"/>
      <c r="AT221" s="839" t="n"/>
      <c r="AU221" s="839" t="n"/>
      <c r="AV221" s="839" t="n"/>
      <c r="AW221" s="839" t="n"/>
      <c r="AX221" s="839" t="n"/>
      <c r="AY221" s="839" t="n"/>
      <c r="AZ221" s="839" t="n"/>
      <c r="BA221" s="839" t="n"/>
      <c r="BB221" s="839" t="n"/>
      <c r="BC221" s="839" t="n"/>
    </row>
    <row r="222" ht="13.5" customHeight="1" s="1178">
      <c r="A222" s="839" t="n"/>
      <c r="B222" s="839" t="n"/>
      <c r="C222" s="839" t="n"/>
      <c r="D222" s="839" t="n"/>
      <c r="E222" s="839" t="n"/>
      <c r="F222" s="839" t="n"/>
      <c r="G222" s="839" t="n"/>
      <c r="H222" s="839" t="n"/>
      <c r="I222" s="839" t="n"/>
      <c r="J222" s="839" t="n"/>
      <c r="K222" s="839" t="n"/>
      <c r="L222" s="839" t="n"/>
      <c r="M222" s="839" t="n"/>
      <c r="N222" s="839" t="n"/>
      <c r="O222" s="839" t="n"/>
      <c r="P222" s="839" t="n"/>
      <c r="Q222" s="839" t="n"/>
      <c r="R222" s="839" t="n"/>
      <c r="S222" s="839" t="n"/>
      <c r="T222" s="839" t="n"/>
      <c r="U222" s="839" t="n"/>
      <c r="V222" s="839" t="n"/>
      <c r="W222" s="839" t="n"/>
      <c r="X222" s="839" t="n"/>
      <c r="Y222" s="839" t="n"/>
      <c r="Z222" s="839" t="n"/>
      <c r="AA222" s="839" t="n"/>
      <c r="AB222" s="839" t="n"/>
      <c r="AC222" s="839" t="n"/>
      <c r="AD222" s="839" t="n"/>
      <c r="AE222" s="839" t="n"/>
      <c r="AF222" s="839" t="n"/>
      <c r="AG222" s="839" t="n"/>
      <c r="AH222" s="839" t="n"/>
      <c r="AI222" s="839" t="n"/>
      <c r="AJ222" s="839" t="n"/>
      <c r="AK222" s="839" t="n"/>
      <c r="AL222" s="839" t="n"/>
      <c r="AM222" s="839" t="n"/>
      <c r="AN222" s="839" t="n"/>
      <c r="AO222" s="839" t="n"/>
      <c r="AP222" s="839" t="n"/>
      <c r="AQ222" s="839" t="n"/>
      <c r="AR222" s="839" t="n"/>
      <c r="AS222" s="839" t="n"/>
      <c r="AT222" s="839" t="n"/>
      <c r="AU222" s="839" t="n"/>
      <c r="AV222" s="839" t="n"/>
      <c r="AW222" s="839" t="n"/>
      <c r="AX222" s="839" t="n"/>
      <c r="AY222" s="839" t="n"/>
      <c r="AZ222" s="839" t="n"/>
      <c r="BA222" s="839" t="n"/>
      <c r="BB222" s="839" t="n"/>
      <c r="BC222" s="839" t="n"/>
    </row>
    <row r="223" ht="13.5" customHeight="1" s="1178">
      <c r="A223" s="839" t="n"/>
      <c r="B223" s="839" t="n"/>
      <c r="C223" s="839" t="n"/>
      <c r="D223" s="839" t="n"/>
      <c r="E223" s="839" t="n"/>
      <c r="F223" s="839" t="n"/>
      <c r="G223" s="839" t="n"/>
      <c r="H223" s="839" t="n"/>
      <c r="I223" s="839" t="n"/>
      <c r="J223" s="839" t="n"/>
      <c r="K223" s="839" t="n"/>
      <c r="L223" s="839" t="n"/>
      <c r="M223" s="839" t="n"/>
      <c r="N223" s="839" t="n"/>
      <c r="O223" s="839" t="n"/>
      <c r="P223" s="839" t="n"/>
      <c r="Q223" s="839" t="n"/>
      <c r="R223" s="839" t="n"/>
      <c r="S223" s="839" t="n"/>
      <c r="T223" s="839" t="n"/>
      <c r="U223" s="839" t="n"/>
      <c r="V223" s="839" t="n"/>
      <c r="W223" s="839" t="n"/>
      <c r="X223" s="839" t="n"/>
      <c r="Y223" s="839" t="n"/>
      <c r="Z223" s="839" t="n"/>
      <c r="AA223" s="839" t="n"/>
      <c r="AB223" s="839" t="n"/>
      <c r="AC223" s="839" t="n"/>
      <c r="AD223" s="839" t="n"/>
      <c r="AE223" s="839" t="n"/>
      <c r="AF223" s="839" t="n"/>
      <c r="AG223" s="839" t="n"/>
      <c r="AH223" s="839" t="n"/>
      <c r="AI223" s="839" t="n"/>
      <c r="AJ223" s="839" t="n"/>
      <c r="AK223" s="839" t="n"/>
      <c r="AL223" s="839" t="n"/>
      <c r="AM223" s="839" t="n"/>
      <c r="AN223" s="839" t="n"/>
      <c r="AO223" s="839" t="n"/>
      <c r="AP223" s="839" t="n"/>
      <c r="AQ223" s="839" t="n"/>
      <c r="AR223" s="839" t="n"/>
      <c r="AS223" s="839" t="n"/>
      <c r="AT223" s="839" t="n"/>
      <c r="AU223" s="839" t="n"/>
      <c r="AV223" s="839" t="n"/>
      <c r="AW223" s="839" t="n"/>
      <c r="AX223" s="839" t="n"/>
      <c r="AY223" s="839" t="n"/>
      <c r="AZ223" s="839" t="n"/>
      <c r="BA223" s="839" t="n"/>
      <c r="BB223" s="839" t="n"/>
      <c r="BC223" s="839" t="n"/>
    </row>
    <row r="224" ht="13.5" customHeight="1" s="1178">
      <c r="A224" s="839" t="n"/>
      <c r="B224" s="839" t="n"/>
      <c r="C224" s="839" t="n"/>
      <c r="D224" s="839" t="n"/>
      <c r="E224" s="839" t="n"/>
      <c r="F224" s="839" t="n"/>
      <c r="G224" s="839" t="n"/>
      <c r="H224" s="839" t="n"/>
      <c r="I224" s="839" t="n"/>
      <c r="J224" s="839" t="n"/>
      <c r="K224" s="839" t="n"/>
      <c r="L224" s="839" t="n"/>
      <c r="M224" s="839" t="n"/>
      <c r="N224" s="839" t="n"/>
      <c r="O224" s="839" t="n"/>
      <c r="P224" s="839" t="n"/>
      <c r="Q224" s="839" t="n"/>
      <c r="R224" s="839" t="n"/>
      <c r="S224" s="839" t="n"/>
      <c r="T224" s="839" t="n"/>
      <c r="U224" s="839" t="n"/>
      <c r="V224" s="839" t="n"/>
      <c r="W224" s="839" t="n"/>
      <c r="X224" s="839" t="n"/>
      <c r="Y224" s="839" t="n"/>
      <c r="Z224" s="839" t="n"/>
      <c r="AA224" s="839" t="n"/>
      <c r="AB224" s="839" t="n"/>
      <c r="AC224" s="839" t="n"/>
      <c r="AD224" s="839" t="n"/>
      <c r="AE224" s="839" t="n"/>
      <c r="AF224" s="839" t="n"/>
      <c r="AG224" s="839" t="n"/>
      <c r="AH224" s="839" t="n"/>
      <c r="AI224" s="839" t="n"/>
      <c r="AJ224" s="839" t="n"/>
      <c r="AK224" s="839" t="n"/>
      <c r="AL224" s="839" t="n"/>
      <c r="AM224" s="839" t="n"/>
      <c r="AN224" s="839" t="n"/>
      <c r="AO224" s="839" t="n"/>
      <c r="AP224" s="839" t="n"/>
      <c r="AQ224" s="839" t="n"/>
      <c r="AR224" s="839" t="n"/>
      <c r="AS224" s="839" t="n"/>
      <c r="AT224" s="839" t="n"/>
      <c r="AU224" s="839" t="n"/>
      <c r="AV224" s="839" t="n"/>
      <c r="AW224" s="839" t="n"/>
      <c r="AX224" s="839" t="n"/>
      <c r="AY224" s="839" t="n"/>
      <c r="AZ224" s="839" t="n"/>
      <c r="BA224" s="839" t="n"/>
      <c r="BB224" s="839" t="n"/>
      <c r="BC224" s="839" t="n"/>
    </row>
    <row r="225" ht="13.5" customHeight="1" s="1178">
      <c r="A225" s="839" t="n"/>
      <c r="B225" s="839" t="n"/>
      <c r="C225" s="839" t="n"/>
      <c r="D225" s="839" t="n"/>
      <c r="E225" s="839" t="n"/>
      <c r="F225" s="839" t="n"/>
      <c r="G225" s="839" t="n"/>
      <c r="H225" s="839" t="n"/>
      <c r="I225" s="839" t="n"/>
      <c r="J225" s="839" t="n"/>
      <c r="K225" s="839" t="n"/>
      <c r="L225" s="839" t="n"/>
      <c r="M225" s="839" t="n"/>
      <c r="N225" s="839" t="n"/>
      <c r="O225" s="839" t="n"/>
      <c r="P225" s="839" t="n"/>
      <c r="Q225" s="839" t="n"/>
      <c r="R225" s="839" t="n"/>
      <c r="S225" s="839" t="n"/>
      <c r="T225" s="839" t="n"/>
      <c r="U225" s="839" t="n"/>
      <c r="V225" s="839" t="n"/>
      <c r="W225" s="839" t="n"/>
      <c r="X225" s="839" t="n"/>
      <c r="Y225" s="839" t="n"/>
      <c r="Z225" s="839" t="n"/>
      <c r="AA225" s="839" t="n"/>
      <c r="AB225" s="839" t="n"/>
      <c r="AC225" s="839" t="n"/>
      <c r="AD225" s="839" t="n"/>
      <c r="AE225" s="839" t="n"/>
      <c r="AF225" s="839" t="n"/>
      <c r="AG225" s="839" t="n"/>
      <c r="AH225" s="839" t="n"/>
      <c r="AI225" s="839" t="n"/>
      <c r="AJ225" s="839" t="n"/>
      <c r="AK225" s="839" t="n"/>
      <c r="AL225" s="839" t="n"/>
      <c r="AM225" s="839" t="n"/>
      <c r="AN225" s="839" t="n"/>
      <c r="AO225" s="839" t="n"/>
      <c r="AP225" s="839" t="n"/>
      <c r="AQ225" s="839" t="n"/>
      <c r="AR225" s="839" t="n"/>
      <c r="AS225" s="839" t="n"/>
      <c r="AT225" s="839" t="n"/>
      <c r="AU225" s="839" t="n"/>
      <c r="AV225" s="839" t="n"/>
      <c r="AW225" s="839" t="n"/>
      <c r="AX225" s="839" t="n"/>
      <c r="AY225" s="839" t="n"/>
      <c r="AZ225" s="839" t="n"/>
      <c r="BA225" s="839" t="n"/>
      <c r="BB225" s="839" t="n"/>
      <c r="BC225" s="839" t="n"/>
    </row>
    <row r="226" ht="13.5" customHeight="1" s="1178">
      <c r="A226" s="839" t="n"/>
      <c r="B226" s="839" t="n"/>
      <c r="C226" s="839" t="n"/>
      <c r="D226" s="839" t="n"/>
      <c r="E226" s="839" t="n"/>
      <c r="F226" s="839" t="n"/>
      <c r="G226" s="839" t="n"/>
      <c r="H226" s="839" t="n"/>
      <c r="I226" s="839" t="n"/>
      <c r="J226" s="839" t="n"/>
      <c r="K226" s="839" t="n"/>
      <c r="L226" s="839" t="n"/>
      <c r="M226" s="839" t="n"/>
      <c r="N226" s="839" t="n"/>
      <c r="O226" s="839" t="n"/>
      <c r="P226" s="839" t="n"/>
      <c r="Q226" s="839" t="n"/>
      <c r="R226" s="839" t="n"/>
      <c r="S226" s="839" t="n"/>
      <c r="T226" s="839" t="n"/>
      <c r="U226" s="839" t="n"/>
      <c r="V226" s="839" t="n"/>
      <c r="W226" s="839" t="n"/>
      <c r="X226" s="839" t="n"/>
      <c r="Y226" s="839" t="n"/>
      <c r="Z226" s="839" t="n"/>
      <c r="AA226" s="839" t="n"/>
      <c r="AB226" s="839" t="n"/>
      <c r="AC226" s="839" t="n"/>
      <c r="AD226" s="839" t="n"/>
      <c r="AE226" s="839" t="n"/>
      <c r="AF226" s="839" t="n"/>
      <c r="AG226" s="839" t="n"/>
      <c r="AH226" s="839" t="n"/>
      <c r="AI226" s="839" t="n"/>
      <c r="AJ226" s="839" t="n"/>
      <c r="AK226" s="839" t="n"/>
      <c r="AL226" s="839" t="n"/>
      <c r="AM226" s="839" t="n"/>
      <c r="AN226" s="839" t="n"/>
      <c r="AO226" s="839" t="n"/>
      <c r="AP226" s="839" t="n"/>
      <c r="AQ226" s="839" t="n"/>
      <c r="AR226" s="839" t="n"/>
      <c r="AS226" s="839" t="n"/>
      <c r="AT226" s="839" t="n"/>
      <c r="AU226" s="839" t="n"/>
      <c r="AV226" s="839" t="n"/>
      <c r="AW226" s="839" t="n"/>
      <c r="AX226" s="839" t="n"/>
      <c r="AY226" s="839" t="n"/>
      <c r="AZ226" s="839" t="n"/>
      <c r="BA226" s="839" t="n"/>
      <c r="BB226" s="839" t="n"/>
      <c r="BC226" s="839" t="n"/>
    </row>
    <row r="227" ht="13.5" customHeight="1" s="1178">
      <c r="A227" s="839" t="n"/>
      <c r="B227" s="839" t="n"/>
      <c r="C227" s="839" t="n"/>
      <c r="D227" s="839" t="n"/>
      <c r="E227" s="839" t="n"/>
      <c r="F227" s="839" t="n"/>
      <c r="G227" s="839" t="n"/>
      <c r="H227" s="839" t="n"/>
      <c r="I227" s="839" t="n"/>
      <c r="J227" s="839" t="n"/>
      <c r="K227" s="839" t="n"/>
      <c r="L227" s="839" t="n"/>
      <c r="M227" s="839" t="n"/>
      <c r="N227" s="839" t="n"/>
      <c r="O227" s="839" t="n"/>
      <c r="P227" s="839" t="n"/>
      <c r="Q227" s="839" t="n"/>
      <c r="R227" s="839" t="n"/>
      <c r="S227" s="839" t="n"/>
      <c r="T227" s="839" t="n"/>
      <c r="U227" s="839" t="n"/>
      <c r="V227" s="839" t="n"/>
      <c r="W227" s="839" t="n"/>
      <c r="X227" s="839" t="n"/>
      <c r="Y227" s="839" t="n"/>
      <c r="Z227" s="839" t="n"/>
      <c r="AA227" s="839" t="n"/>
      <c r="AB227" s="839" t="n"/>
      <c r="AC227" s="839" t="n"/>
      <c r="AD227" s="839" t="n"/>
      <c r="AE227" s="839" t="n"/>
      <c r="AF227" s="839" t="n"/>
      <c r="AG227" s="839" t="n"/>
      <c r="AH227" s="839" t="n"/>
      <c r="AI227" s="839" t="n"/>
      <c r="AJ227" s="839" t="n"/>
      <c r="AK227" s="839" t="n"/>
      <c r="AL227" s="839" t="n"/>
      <c r="AM227" s="839" t="n"/>
      <c r="AN227" s="839" t="n"/>
      <c r="AO227" s="839" t="n"/>
      <c r="AP227" s="839" t="n"/>
      <c r="AQ227" s="839" t="n"/>
      <c r="AR227" s="839" t="n"/>
      <c r="AS227" s="839" t="n"/>
      <c r="AT227" s="839" t="n"/>
      <c r="AU227" s="839" t="n"/>
      <c r="AV227" s="839" t="n"/>
      <c r="AW227" s="839" t="n"/>
      <c r="AX227" s="839" t="n"/>
      <c r="AY227" s="839" t="n"/>
      <c r="AZ227" s="839" t="n"/>
      <c r="BA227" s="839" t="n"/>
      <c r="BB227" s="839" t="n"/>
      <c r="BC227" s="839" t="n"/>
    </row>
    <row r="228" ht="13.5" customHeight="1" s="1178">
      <c r="A228" s="839" t="n"/>
      <c r="B228" s="839" t="n"/>
      <c r="C228" s="839" t="n"/>
      <c r="D228" s="839" t="n"/>
      <c r="E228" s="839" t="n"/>
      <c r="F228" s="839" t="n"/>
      <c r="G228" s="839" t="n"/>
      <c r="H228" s="839" t="n"/>
      <c r="I228" s="839" t="n"/>
      <c r="J228" s="839" t="n"/>
      <c r="K228" s="839" t="n"/>
      <c r="L228" s="839" t="n"/>
      <c r="M228" s="839" t="n"/>
      <c r="N228" s="839" t="n"/>
      <c r="O228" s="839" t="n"/>
      <c r="P228" s="839" t="n"/>
      <c r="Q228" s="839" t="n"/>
      <c r="R228" s="839" t="n"/>
      <c r="S228" s="839" t="n"/>
      <c r="T228" s="839" t="n"/>
      <c r="U228" s="839" t="n"/>
      <c r="V228" s="839" t="n"/>
      <c r="W228" s="839" t="n"/>
      <c r="X228" s="839" t="n"/>
      <c r="Y228" s="839" t="n"/>
      <c r="Z228" s="839" t="n"/>
      <c r="AA228" s="839" t="n"/>
      <c r="AB228" s="839" t="n"/>
      <c r="AC228" s="839" t="n"/>
      <c r="AD228" s="839" t="n"/>
      <c r="AE228" s="839" t="n"/>
      <c r="AF228" s="839" t="n"/>
      <c r="AG228" s="839" t="n"/>
      <c r="AH228" s="839" t="n"/>
      <c r="AI228" s="839" t="n"/>
      <c r="AJ228" s="839" t="n"/>
      <c r="AK228" s="839" t="n"/>
      <c r="AL228" s="839" t="n"/>
      <c r="AM228" s="839" t="n"/>
      <c r="AN228" s="839" t="n"/>
      <c r="AO228" s="839" t="n"/>
      <c r="AP228" s="839" t="n"/>
      <c r="AQ228" s="839" t="n"/>
      <c r="AR228" s="839" t="n"/>
      <c r="AS228" s="839" t="n"/>
      <c r="AT228" s="839" t="n"/>
      <c r="AU228" s="839" t="n"/>
      <c r="AV228" s="839" t="n"/>
      <c r="AW228" s="839" t="n"/>
      <c r="AX228" s="839" t="n"/>
      <c r="AY228" s="839" t="n"/>
      <c r="AZ228" s="839" t="n"/>
      <c r="BA228" s="839" t="n"/>
      <c r="BB228" s="839" t="n"/>
      <c r="BC228" s="839" t="n"/>
    </row>
    <row r="229" ht="13.5" customHeight="1" s="1178">
      <c r="A229" s="839" t="n"/>
      <c r="B229" s="839" t="n"/>
      <c r="C229" s="839" t="n"/>
      <c r="D229" s="839" t="n"/>
      <c r="E229" s="839" t="n"/>
      <c r="F229" s="839" t="n"/>
      <c r="G229" s="839" t="n"/>
      <c r="H229" s="839" t="n"/>
      <c r="I229" s="839" t="n"/>
      <c r="J229" s="839" t="n"/>
      <c r="K229" s="839" t="n"/>
      <c r="L229" s="839" t="n"/>
      <c r="M229" s="839" t="n"/>
      <c r="N229" s="839" t="n"/>
      <c r="O229" s="839" t="n"/>
      <c r="P229" s="839" t="n"/>
      <c r="Q229" s="839" t="n"/>
      <c r="R229" s="839" t="n"/>
      <c r="S229" s="839" t="n"/>
      <c r="T229" s="839" t="n"/>
      <c r="U229" s="839" t="n"/>
      <c r="V229" s="839" t="n"/>
      <c r="W229" s="839" t="n"/>
      <c r="X229" s="839" t="n"/>
      <c r="Y229" s="839" t="n"/>
      <c r="Z229" s="839" t="n"/>
      <c r="AA229" s="839" t="n"/>
      <c r="AB229" s="839" t="n"/>
      <c r="AC229" s="839" t="n"/>
      <c r="AD229" s="839" t="n"/>
      <c r="AE229" s="839" t="n"/>
      <c r="AF229" s="839" t="n"/>
      <c r="AG229" s="839" t="n"/>
      <c r="AH229" s="839" t="n"/>
      <c r="AI229" s="839" t="n"/>
      <c r="AJ229" s="839" t="n"/>
      <c r="AK229" s="839" t="n"/>
      <c r="AL229" s="839" t="n"/>
      <c r="AM229" s="839" t="n"/>
      <c r="AN229" s="839" t="n"/>
      <c r="AO229" s="839" t="n"/>
      <c r="AP229" s="839" t="n"/>
      <c r="AQ229" s="839" t="n"/>
      <c r="AR229" s="839" t="n"/>
      <c r="AS229" s="839" t="n"/>
      <c r="AT229" s="839" t="n"/>
      <c r="AU229" s="839" t="n"/>
      <c r="AV229" s="839" t="n"/>
      <c r="AW229" s="839" t="n"/>
      <c r="AX229" s="839" t="n"/>
      <c r="AY229" s="839" t="n"/>
      <c r="AZ229" s="839" t="n"/>
      <c r="BA229" s="839" t="n"/>
      <c r="BB229" s="839" t="n"/>
      <c r="BC229" s="839" t="n"/>
    </row>
    <row r="230" ht="13.5" customHeight="1" s="1178">
      <c r="A230" s="839" t="n"/>
      <c r="B230" s="839" t="n"/>
      <c r="C230" s="839" t="n"/>
      <c r="D230" s="839" t="n"/>
      <c r="E230" s="839" t="n"/>
      <c r="F230" s="839" t="n"/>
      <c r="G230" s="839" t="n"/>
      <c r="H230" s="839" t="n"/>
      <c r="I230" s="839" t="n"/>
      <c r="J230" s="839" t="n"/>
      <c r="K230" s="839" t="n"/>
      <c r="L230" s="839" t="n"/>
      <c r="M230" s="839" t="n"/>
      <c r="N230" s="839" t="n"/>
      <c r="O230" s="839" t="n"/>
      <c r="P230" s="839" t="n"/>
      <c r="Q230" s="839" t="n"/>
      <c r="R230" s="839" t="n"/>
      <c r="S230" s="839" t="n"/>
      <c r="T230" s="839" t="n"/>
      <c r="U230" s="839" t="n"/>
      <c r="V230" s="839" t="n"/>
      <c r="W230" s="839" t="n"/>
      <c r="X230" s="839" t="n"/>
      <c r="Y230" s="839" t="n"/>
      <c r="Z230" s="839" t="n"/>
      <c r="AA230" s="839" t="n"/>
      <c r="AB230" s="839" t="n"/>
      <c r="AC230" s="839" t="n"/>
      <c r="AD230" s="839" t="n"/>
      <c r="AE230" s="839" t="n"/>
      <c r="AF230" s="839" t="n"/>
      <c r="AG230" s="839" t="n"/>
      <c r="AH230" s="839" t="n"/>
      <c r="AI230" s="839" t="n"/>
      <c r="AJ230" s="839" t="n"/>
      <c r="AK230" s="839" t="n"/>
      <c r="AL230" s="839" t="n"/>
      <c r="AM230" s="839" t="n"/>
      <c r="AN230" s="839" t="n"/>
      <c r="AO230" s="839" t="n"/>
      <c r="AP230" s="839" t="n"/>
      <c r="AQ230" s="839" t="n"/>
      <c r="AR230" s="839" t="n"/>
      <c r="AS230" s="839" t="n"/>
      <c r="AT230" s="839" t="n"/>
      <c r="AU230" s="839" t="n"/>
      <c r="AV230" s="839" t="n"/>
      <c r="AW230" s="839" t="n"/>
      <c r="AX230" s="839" t="n"/>
      <c r="AY230" s="839" t="n"/>
      <c r="AZ230" s="839" t="n"/>
      <c r="BA230" s="839" t="n"/>
      <c r="BB230" s="839" t="n"/>
      <c r="BC230" s="839" t="n"/>
    </row>
    <row r="231" ht="13.5" customHeight="1" s="1178">
      <c r="A231" s="839" t="n"/>
      <c r="B231" s="839" t="n"/>
      <c r="C231" s="839" t="n"/>
      <c r="D231" s="839" t="n"/>
      <c r="E231" s="839" t="n"/>
      <c r="F231" s="839" t="n"/>
      <c r="G231" s="839" t="n"/>
      <c r="H231" s="839" t="n"/>
      <c r="I231" s="839" t="n"/>
      <c r="J231" s="839" t="n"/>
      <c r="K231" s="839" t="n"/>
      <c r="L231" s="839" t="n"/>
      <c r="M231" s="839" t="n"/>
      <c r="N231" s="839" t="n"/>
      <c r="O231" s="839" t="n"/>
      <c r="P231" s="839" t="n"/>
      <c r="Q231" s="839" t="n"/>
      <c r="R231" s="839" t="n"/>
      <c r="S231" s="839" t="n"/>
      <c r="T231" s="839" t="n"/>
      <c r="U231" s="839" t="n"/>
      <c r="V231" s="839" t="n"/>
      <c r="W231" s="839" t="n"/>
      <c r="X231" s="839" t="n"/>
      <c r="Y231" s="839" t="n"/>
      <c r="Z231" s="839" t="n"/>
      <c r="AA231" s="839" t="n"/>
      <c r="AB231" s="839" t="n"/>
      <c r="AC231" s="839" t="n"/>
      <c r="AD231" s="839" t="n"/>
      <c r="AE231" s="839" t="n"/>
      <c r="AF231" s="839" t="n"/>
      <c r="AG231" s="839" t="n"/>
      <c r="AH231" s="839" t="n"/>
      <c r="AI231" s="839" t="n"/>
      <c r="AJ231" s="839" t="n"/>
      <c r="AK231" s="839" t="n"/>
      <c r="AL231" s="839" t="n"/>
      <c r="AM231" s="839" t="n"/>
      <c r="AN231" s="839" t="n"/>
      <c r="AO231" s="839" t="n"/>
      <c r="AP231" s="839" t="n"/>
      <c r="AQ231" s="839" t="n"/>
      <c r="AR231" s="839" t="n"/>
      <c r="AS231" s="839" t="n"/>
      <c r="AT231" s="839" t="n"/>
      <c r="AU231" s="839" t="n"/>
      <c r="AV231" s="839" t="n"/>
      <c r="AW231" s="839" t="n"/>
      <c r="AX231" s="839" t="n"/>
      <c r="AY231" s="839" t="n"/>
      <c r="AZ231" s="839" t="n"/>
      <c r="BA231" s="839" t="n"/>
      <c r="BB231" s="839" t="n"/>
      <c r="BC231" s="839" t="n"/>
    </row>
    <row r="232" ht="13.5" customHeight="1" s="1178">
      <c r="A232" s="839" t="n"/>
      <c r="B232" s="839" t="n"/>
      <c r="C232" s="839" t="n"/>
      <c r="D232" s="839" t="n"/>
      <c r="E232" s="839" t="n"/>
      <c r="F232" s="839" t="n"/>
      <c r="G232" s="839" t="n"/>
      <c r="H232" s="839" t="n"/>
      <c r="I232" s="839" t="n"/>
      <c r="J232" s="839" t="n"/>
      <c r="K232" s="839" t="n"/>
      <c r="L232" s="839" t="n"/>
      <c r="M232" s="839" t="n"/>
      <c r="N232" s="839" t="n"/>
      <c r="O232" s="839" t="n"/>
      <c r="P232" s="839" t="n"/>
      <c r="Q232" s="839" t="n"/>
      <c r="R232" s="839" t="n"/>
      <c r="S232" s="839" t="n"/>
      <c r="T232" s="839" t="n"/>
      <c r="U232" s="839" t="n"/>
      <c r="V232" s="839" t="n"/>
      <c r="W232" s="839" t="n"/>
      <c r="X232" s="839" t="n"/>
      <c r="Y232" s="839" t="n"/>
      <c r="Z232" s="839" t="n"/>
      <c r="AA232" s="839" t="n"/>
      <c r="AB232" s="839" t="n"/>
      <c r="AC232" s="839" t="n"/>
      <c r="AD232" s="839" t="n"/>
      <c r="AE232" s="839" t="n"/>
      <c r="AF232" s="839" t="n"/>
      <c r="AG232" s="839" t="n"/>
      <c r="AH232" s="839" t="n"/>
      <c r="AI232" s="839" t="n"/>
      <c r="AJ232" s="839" t="n"/>
      <c r="AK232" s="839" t="n"/>
      <c r="AL232" s="839" t="n"/>
      <c r="AM232" s="839" t="n"/>
      <c r="AN232" s="839" t="n"/>
      <c r="AO232" s="839" t="n"/>
      <c r="AP232" s="839" t="n"/>
      <c r="AQ232" s="839" t="n"/>
      <c r="AR232" s="839" t="n"/>
      <c r="AS232" s="839" t="n"/>
      <c r="AT232" s="839" t="n"/>
      <c r="AU232" s="839" t="n"/>
      <c r="AV232" s="839" t="n"/>
      <c r="AW232" s="839" t="n"/>
      <c r="AX232" s="839" t="n"/>
      <c r="AY232" s="839" t="n"/>
      <c r="AZ232" s="839" t="n"/>
      <c r="BA232" s="839" t="n"/>
      <c r="BB232" s="839" t="n"/>
      <c r="BC232" s="839" t="n"/>
    </row>
    <row r="233" ht="13.5" customHeight="1" s="1178">
      <c r="A233" s="839" t="n"/>
      <c r="B233" s="839" t="n"/>
      <c r="C233" s="839" t="n"/>
      <c r="D233" s="839" t="n"/>
      <c r="E233" s="839" t="n"/>
      <c r="F233" s="839" t="n"/>
      <c r="G233" s="839" t="n"/>
      <c r="H233" s="839" t="n"/>
      <c r="I233" s="839" t="n"/>
      <c r="J233" s="839" t="n"/>
      <c r="K233" s="839" t="n"/>
      <c r="L233" s="839" t="n"/>
      <c r="M233" s="839" t="n"/>
      <c r="N233" s="839" t="n"/>
      <c r="O233" s="839" t="n"/>
      <c r="P233" s="839" t="n"/>
      <c r="Q233" s="839" t="n"/>
      <c r="R233" s="839" t="n"/>
      <c r="S233" s="839" t="n"/>
      <c r="T233" s="839" t="n"/>
      <c r="U233" s="839" t="n"/>
      <c r="V233" s="839" t="n"/>
      <c r="W233" s="839" t="n"/>
      <c r="X233" s="839" t="n"/>
      <c r="Y233" s="839" t="n"/>
      <c r="Z233" s="839" t="n"/>
      <c r="AA233" s="839" t="n"/>
      <c r="AB233" s="839" t="n"/>
      <c r="AC233" s="839" t="n"/>
      <c r="AD233" s="839" t="n"/>
      <c r="AE233" s="839" t="n"/>
      <c r="AF233" s="839" t="n"/>
      <c r="AG233" s="839" t="n"/>
      <c r="AH233" s="839" t="n"/>
      <c r="AI233" s="839" t="n"/>
      <c r="AJ233" s="839" t="n"/>
      <c r="AK233" s="839" t="n"/>
      <c r="AL233" s="839" t="n"/>
      <c r="AM233" s="839" t="n"/>
      <c r="AN233" s="839" t="n"/>
      <c r="AO233" s="839" t="n"/>
      <c r="AP233" s="839" t="n"/>
      <c r="AQ233" s="839" t="n"/>
      <c r="AR233" s="839" t="n"/>
      <c r="AS233" s="839" t="n"/>
      <c r="AT233" s="839" t="n"/>
      <c r="AU233" s="839" t="n"/>
      <c r="AV233" s="839" t="n"/>
      <c r="AW233" s="839" t="n"/>
      <c r="AX233" s="839" t="n"/>
      <c r="AY233" s="839" t="n"/>
      <c r="AZ233" s="839" t="n"/>
      <c r="BA233" s="839" t="n"/>
      <c r="BB233" s="839" t="n"/>
      <c r="BC233" s="839" t="n"/>
    </row>
    <row r="234" ht="13.5" customHeight="1" s="1178">
      <c r="A234" s="839" t="n"/>
      <c r="B234" s="839" t="n"/>
      <c r="C234" s="839" t="n"/>
      <c r="D234" s="839" t="n"/>
      <c r="E234" s="839" t="n"/>
      <c r="F234" s="839" t="n"/>
      <c r="G234" s="839" t="n"/>
      <c r="H234" s="839" t="n"/>
      <c r="I234" s="839" t="n"/>
      <c r="J234" s="839" t="n"/>
      <c r="K234" s="839" t="n"/>
      <c r="L234" s="839" t="n"/>
      <c r="M234" s="839" t="n"/>
      <c r="N234" s="839" t="n"/>
      <c r="O234" s="839" t="n"/>
      <c r="P234" s="839" t="n"/>
      <c r="Q234" s="839" t="n"/>
      <c r="R234" s="839" t="n"/>
      <c r="S234" s="839" t="n"/>
      <c r="T234" s="839" t="n"/>
      <c r="U234" s="839" t="n"/>
      <c r="V234" s="839" t="n"/>
      <c r="W234" s="839" t="n"/>
      <c r="X234" s="839" t="n"/>
      <c r="Y234" s="839" t="n"/>
      <c r="Z234" s="839" t="n"/>
      <c r="AA234" s="839" t="n"/>
      <c r="AB234" s="839" t="n"/>
      <c r="AC234" s="839" t="n"/>
      <c r="AD234" s="839" t="n"/>
      <c r="AE234" s="839" t="n"/>
      <c r="AF234" s="839" t="n"/>
      <c r="AG234" s="839" t="n"/>
      <c r="AH234" s="839" t="n"/>
      <c r="AI234" s="839" t="n"/>
      <c r="AJ234" s="839" t="n"/>
      <c r="AK234" s="839" t="n"/>
      <c r="AL234" s="839" t="n"/>
      <c r="AM234" s="839" t="n"/>
      <c r="AN234" s="839" t="n"/>
      <c r="AO234" s="839" t="n"/>
      <c r="AP234" s="839" t="n"/>
      <c r="AQ234" s="839" t="n"/>
      <c r="AR234" s="839" t="n"/>
      <c r="AS234" s="839" t="n"/>
      <c r="AT234" s="839" t="n"/>
      <c r="AU234" s="839" t="n"/>
      <c r="AV234" s="839" t="n"/>
      <c r="AW234" s="839" t="n"/>
      <c r="AX234" s="839" t="n"/>
      <c r="AY234" s="839" t="n"/>
      <c r="AZ234" s="839" t="n"/>
      <c r="BA234" s="839" t="n"/>
      <c r="BB234" s="839" t="n"/>
      <c r="BC234" s="839" t="n"/>
    </row>
    <row r="235" ht="13.5" customHeight="1" s="1178">
      <c r="A235" s="839" t="n"/>
      <c r="B235" s="839" t="n"/>
      <c r="C235" s="839" t="n"/>
      <c r="D235" s="839" t="n"/>
      <c r="E235" s="839" t="n"/>
      <c r="F235" s="839" t="n"/>
      <c r="G235" s="839" t="n"/>
      <c r="H235" s="839" t="n"/>
      <c r="I235" s="839" t="n"/>
      <c r="J235" s="839" t="n"/>
      <c r="K235" s="839" t="n"/>
      <c r="L235" s="839" t="n"/>
      <c r="M235" s="839" t="n"/>
      <c r="N235" s="839" t="n"/>
      <c r="O235" s="839" t="n"/>
      <c r="P235" s="839" t="n"/>
      <c r="Q235" s="839" t="n"/>
      <c r="R235" s="839" t="n"/>
      <c r="S235" s="839" t="n"/>
      <c r="T235" s="839" t="n"/>
      <c r="U235" s="839" t="n"/>
      <c r="V235" s="839" t="n"/>
      <c r="W235" s="839" t="n"/>
      <c r="X235" s="839" t="n"/>
      <c r="Y235" s="839" t="n"/>
      <c r="Z235" s="839" t="n"/>
      <c r="AA235" s="839" t="n"/>
      <c r="AB235" s="839" t="n"/>
      <c r="AC235" s="839" t="n"/>
      <c r="AD235" s="839" t="n"/>
      <c r="AE235" s="839" t="n"/>
      <c r="AF235" s="839" t="n"/>
      <c r="AG235" s="839" t="n"/>
      <c r="AH235" s="839" t="n"/>
      <c r="AI235" s="839" t="n"/>
      <c r="AJ235" s="839" t="n"/>
      <c r="AK235" s="839" t="n"/>
      <c r="AL235" s="839" t="n"/>
      <c r="AM235" s="839" t="n"/>
      <c r="AN235" s="839" t="n"/>
      <c r="AO235" s="839" t="n"/>
      <c r="AP235" s="839" t="n"/>
      <c r="AQ235" s="839" t="n"/>
      <c r="AR235" s="839" t="n"/>
      <c r="AS235" s="839" t="n"/>
      <c r="AT235" s="839" t="n"/>
      <c r="AU235" s="839" t="n"/>
      <c r="AV235" s="839" t="n"/>
      <c r="AW235" s="839" t="n"/>
      <c r="AX235" s="839" t="n"/>
      <c r="AY235" s="839" t="n"/>
      <c r="AZ235" s="839" t="n"/>
      <c r="BA235" s="839" t="n"/>
      <c r="BB235" s="839" t="n"/>
      <c r="BC235" s="839" t="n"/>
    </row>
    <row r="236" ht="13.5" customHeight="1" s="1178">
      <c r="A236" s="839" t="n"/>
      <c r="B236" s="839" t="n"/>
      <c r="C236" s="839" t="n"/>
      <c r="D236" s="839" t="n"/>
      <c r="E236" s="839" t="n"/>
      <c r="F236" s="839" t="n"/>
      <c r="G236" s="839" t="n"/>
      <c r="H236" s="839" t="n"/>
      <c r="I236" s="839" t="n"/>
      <c r="J236" s="839" t="n"/>
      <c r="K236" s="839" t="n"/>
      <c r="L236" s="839" t="n"/>
      <c r="M236" s="839" t="n"/>
      <c r="N236" s="839" t="n"/>
      <c r="O236" s="839" t="n"/>
      <c r="P236" s="839" t="n"/>
      <c r="Q236" s="839" t="n"/>
      <c r="R236" s="839" t="n"/>
      <c r="S236" s="839" t="n"/>
      <c r="T236" s="839" t="n"/>
      <c r="U236" s="839" t="n"/>
      <c r="V236" s="839" t="n"/>
      <c r="W236" s="839" t="n"/>
      <c r="X236" s="839" t="n"/>
      <c r="Y236" s="839" t="n"/>
      <c r="Z236" s="839" t="n"/>
      <c r="AA236" s="839" t="n"/>
      <c r="AB236" s="839" t="n"/>
      <c r="AC236" s="839" t="n"/>
      <c r="AD236" s="839" t="n"/>
      <c r="AE236" s="839" t="n"/>
      <c r="AF236" s="839" t="n"/>
      <c r="AG236" s="839" t="n"/>
      <c r="AH236" s="839" t="n"/>
      <c r="AI236" s="839" t="n"/>
      <c r="AJ236" s="839" t="n"/>
      <c r="AK236" s="839" t="n"/>
      <c r="AL236" s="839" t="n"/>
      <c r="AM236" s="839" t="n"/>
      <c r="AN236" s="839" t="n"/>
      <c r="AO236" s="839" t="n"/>
      <c r="AP236" s="839" t="n"/>
      <c r="AQ236" s="839" t="n"/>
      <c r="AR236" s="839" t="n"/>
      <c r="AS236" s="839" t="n"/>
      <c r="AT236" s="839" t="n"/>
      <c r="AU236" s="839" t="n"/>
      <c r="AV236" s="839" t="n"/>
      <c r="AW236" s="839" t="n"/>
      <c r="AX236" s="839" t="n"/>
      <c r="AY236" s="839" t="n"/>
      <c r="AZ236" s="839" t="n"/>
      <c r="BA236" s="839" t="n"/>
      <c r="BB236" s="839" t="n"/>
      <c r="BC236" s="839" t="n"/>
    </row>
    <row r="237" ht="13.5" customHeight="1" s="1178">
      <c r="A237" s="839" t="n"/>
      <c r="B237" s="839" t="n"/>
      <c r="C237" s="839" t="n"/>
      <c r="D237" s="839" t="n"/>
      <c r="E237" s="839" t="n"/>
      <c r="F237" s="839" t="n"/>
      <c r="G237" s="839" t="n"/>
      <c r="H237" s="839" t="n"/>
      <c r="I237" s="839" t="n"/>
      <c r="J237" s="839" t="n"/>
      <c r="K237" s="839" t="n"/>
      <c r="L237" s="839" t="n"/>
      <c r="M237" s="839" t="n"/>
      <c r="N237" s="839" t="n"/>
      <c r="O237" s="839" t="n"/>
      <c r="P237" s="839" t="n"/>
      <c r="Q237" s="839" t="n"/>
      <c r="R237" s="839" t="n"/>
      <c r="S237" s="839" t="n"/>
      <c r="T237" s="839" t="n"/>
      <c r="U237" s="839" t="n"/>
      <c r="V237" s="839" t="n"/>
      <c r="W237" s="839" t="n"/>
      <c r="X237" s="839" t="n"/>
      <c r="Y237" s="839" t="n"/>
      <c r="Z237" s="839" t="n"/>
      <c r="AA237" s="839" t="n"/>
      <c r="AB237" s="839" t="n"/>
      <c r="AC237" s="839" t="n"/>
      <c r="AD237" s="839" t="n"/>
      <c r="AE237" s="839" t="n"/>
      <c r="AF237" s="839" t="n"/>
      <c r="AG237" s="839" t="n"/>
      <c r="AH237" s="839" t="n"/>
      <c r="AI237" s="839" t="n"/>
      <c r="AJ237" s="839" t="n"/>
      <c r="AK237" s="839" t="n"/>
      <c r="AL237" s="839" t="n"/>
      <c r="AM237" s="839" t="n"/>
      <c r="AN237" s="839" t="n"/>
      <c r="AO237" s="839" t="n"/>
      <c r="AP237" s="839" t="n"/>
      <c r="AQ237" s="839" t="n"/>
      <c r="AR237" s="839" t="n"/>
      <c r="AS237" s="839" t="n"/>
      <c r="AT237" s="839" t="n"/>
      <c r="AU237" s="839" t="n"/>
      <c r="AV237" s="839" t="n"/>
      <c r="AW237" s="839" t="n"/>
      <c r="AX237" s="839" t="n"/>
      <c r="AY237" s="839" t="n"/>
      <c r="AZ237" s="839" t="n"/>
      <c r="BA237" s="839" t="n"/>
      <c r="BB237" s="839" t="n"/>
      <c r="BC237" s="839" t="n"/>
    </row>
    <row r="238" ht="13.5" customHeight="1" s="1178">
      <c r="A238" s="839" t="n"/>
      <c r="B238" s="839" t="n"/>
      <c r="C238" s="839" t="n"/>
      <c r="D238" s="839" t="n"/>
      <c r="E238" s="839" t="n"/>
      <c r="F238" s="839" t="n"/>
      <c r="G238" s="839" t="n"/>
      <c r="H238" s="839" t="n"/>
      <c r="I238" s="839" t="n"/>
      <c r="J238" s="839" t="n"/>
      <c r="K238" s="839" t="n"/>
      <c r="L238" s="839" t="n"/>
      <c r="M238" s="839" t="n"/>
      <c r="N238" s="839" t="n"/>
      <c r="O238" s="839" t="n"/>
      <c r="P238" s="839" t="n"/>
      <c r="Q238" s="839" t="n"/>
      <c r="R238" s="839" t="n"/>
      <c r="S238" s="839" t="n"/>
      <c r="T238" s="839" t="n"/>
      <c r="U238" s="839" t="n"/>
      <c r="V238" s="839" t="n"/>
      <c r="W238" s="839" t="n"/>
      <c r="X238" s="839" t="n"/>
      <c r="Y238" s="839" t="n"/>
      <c r="Z238" s="839" t="n"/>
      <c r="AA238" s="839" t="n"/>
      <c r="AB238" s="839" t="n"/>
      <c r="AC238" s="839" t="n"/>
      <c r="AD238" s="839" t="n"/>
      <c r="AE238" s="839" t="n"/>
      <c r="AF238" s="839" t="n"/>
      <c r="AG238" s="839" t="n"/>
      <c r="AH238" s="839" t="n"/>
      <c r="AI238" s="839" t="n"/>
      <c r="AJ238" s="839" t="n"/>
      <c r="AK238" s="839" t="n"/>
      <c r="AL238" s="839" t="n"/>
      <c r="AM238" s="839" t="n"/>
      <c r="AN238" s="839" t="n"/>
      <c r="AO238" s="839" t="n"/>
      <c r="AP238" s="839" t="n"/>
      <c r="AQ238" s="839" t="n"/>
      <c r="AR238" s="839" t="n"/>
      <c r="AS238" s="839" t="n"/>
      <c r="AT238" s="839" t="n"/>
      <c r="AU238" s="839" t="n"/>
      <c r="AV238" s="839" t="n"/>
      <c r="AW238" s="839" t="n"/>
      <c r="AX238" s="839" t="n"/>
      <c r="AY238" s="839" t="n"/>
      <c r="AZ238" s="839" t="n"/>
      <c r="BA238" s="839" t="n"/>
      <c r="BB238" s="839" t="n"/>
      <c r="BC238" s="839" t="n"/>
    </row>
    <row r="239" ht="13.5" customHeight="1" s="1178">
      <c r="A239" s="839" t="n"/>
      <c r="B239" s="839" t="n"/>
      <c r="C239" s="839" t="n"/>
      <c r="D239" s="839" t="n"/>
      <c r="E239" s="839" t="n"/>
      <c r="F239" s="839" t="n"/>
      <c r="G239" s="839" t="n"/>
      <c r="H239" s="839" t="n"/>
      <c r="I239" s="839" t="n"/>
      <c r="J239" s="839" t="n"/>
      <c r="K239" s="839" t="n"/>
      <c r="L239" s="839" t="n"/>
      <c r="M239" s="839" t="n"/>
      <c r="N239" s="839" t="n"/>
      <c r="O239" s="839" t="n"/>
      <c r="P239" s="839" t="n"/>
      <c r="Q239" s="839" t="n"/>
      <c r="R239" s="839" t="n"/>
      <c r="S239" s="839" t="n"/>
      <c r="T239" s="839" t="n"/>
      <c r="U239" s="839" t="n"/>
      <c r="V239" s="839" t="n"/>
      <c r="W239" s="839" t="n"/>
      <c r="X239" s="839" t="n"/>
      <c r="Y239" s="839" t="n"/>
      <c r="Z239" s="839" t="n"/>
      <c r="AA239" s="839" t="n"/>
      <c r="AB239" s="839" t="n"/>
      <c r="AC239" s="839" t="n"/>
      <c r="AD239" s="839" t="n"/>
      <c r="AE239" s="839" t="n"/>
      <c r="AF239" s="839" t="n"/>
      <c r="AG239" s="839" t="n"/>
      <c r="AH239" s="839" t="n"/>
      <c r="AI239" s="839" t="n"/>
      <c r="AJ239" s="839" t="n"/>
      <c r="AK239" s="839" t="n"/>
      <c r="AL239" s="839" t="n"/>
      <c r="AM239" s="839" t="n"/>
      <c r="AN239" s="839" t="n"/>
      <c r="AO239" s="839" t="n"/>
      <c r="AP239" s="839" t="n"/>
      <c r="AQ239" s="839" t="n"/>
      <c r="AR239" s="839" t="n"/>
      <c r="AS239" s="839" t="n"/>
      <c r="AT239" s="839" t="n"/>
      <c r="AU239" s="839" t="n"/>
      <c r="AV239" s="839" t="n"/>
      <c r="AW239" s="839" t="n"/>
      <c r="AX239" s="839" t="n"/>
      <c r="AY239" s="839" t="n"/>
      <c r="AZ239" s="839" t="n"/>
      <c r="BA239" s="839" t="n"/>
      <c r="BB239" s="839" t="n"/>
      <c r="BC239" s="839" t="n"/>
    </row>
    <row r="240" ht="13.5" customHeight="1" s="1178">
      <c r="A240" s="839" t="n"/>
      <c r="B240" s="839" t="n"/>
      <c r="C240" s="839" t="n"/>
      <c r="D240" s="839" t="n"/>
      <c r="E240" s="839" t="n"/>
      <c r="F240" s="839" t="n"/>
      <c r="G240" s="839" t="n"/>
      <c r="H240" s="839" t="n"/>
      <c r="I240" s="839" t="n"/>
      <c r="J240" s="839" t="n"/>
      <c r="K240" s="839" t="n"/>
      <c r="L240" s="839" t="n"/>
      <c r="M240" s="839" t="n"/>
      <c r="N240" s="839" t="n"/>
      <c r="O240" s="839" t="n"/>
      <c r="P240" s="839" t="n"/>
      <c r="Q240" s="839" t="n"/>
      <c r="R240" s="839" t="n"/>
      <c r="S240" s="839" t="n"/>
      <c r="T240" s="839" t="n"/>
      <c r="U240" s="839" t="n"/>
      <c r="V240" s="839" t="n"/>
      <c r="W240" s="839" t="n"/>
      <c r="X240" s="839" t="n"/>
      <c r="Y240" s="839" t="n"/>
      <c r="Z240" s="839" t="n"/>
      <c r="AA240" s="839" t="n"/>
      <c r="AB240" s="839" t="n"/>
      <c r="AC240" s="839" t="n"/>
      <c r="AD240" s="839" t="n"/>
      <c r="AE240" s="839" t="n"/>
      <c r="AF240" s="839" t="n"/>
      <c r="AG240" s="839" t="n"/>
      <c r="AH240" s="839" t="n"/>
      <c r="AI240" s="839" t="n"/>
      <c r="AJ240" s="839" t="n"/>
      <c r="AK240" s="839" t="n"/>
      <c r="AL240" s="839" t="n"/>
      <c r="AM240" s="839" t="n"/>
      <c r="AN240" s="839" t="n"/>
      <c r="AO240" s="839" t="n"/>
      <c r="AP240" s="839" t="n"/>
      <c r="AQ240" s="839" t="n"/>
      <c r="AR240" s="839" t="n"/>
      <c r="AS240" s="839" t="n"/>
      <c r="AT240" s="839" t="n"/>
      <c r="AU240" s="839" t="n"/>
      <c r="AV240" s="839" t="n"/>
      <c r="AW240" s="839" t="n"/>
      <c r="AX240" s="839" t="n"/>
      <c r="AY240" s="839" t="n"/>
      <c r="AZ240" s="839" t="n"/>
      <c r="BA240" s="839" t="n"/>
      <c r="BB240" s="839" t="n"/>
      <c r="BC240" s="839" t="n"/>
    </row>
    <row r="241" ht="13.5" customHeight="1" s="1178">
      <c r="A241" s="839" t="n"/>
      <c r="B241" s="839" t="n"/>
      <c r="C241" s="839" t="n"/>
      <c r="D241" s="839" t="n"/>
      <c r="E241" s="839" t="n"/>
      <c r="F241" s="839" t="n"/>
      <c r="G241" s="839" t="n"/>
      <c r="H241" s="839" t="n"/>
      <c r="I241" s="839" t="n"/>
      <c r="J241" s="839" t="n"/>
      <c r="K241" s="839" t="n"/>
      <c r="L241" s="839" t="n"/>
      <c r="M241" s="839" t="n"/>
      <c r="N241" s="839" t="n"/>
      <c r="O241" s="839" t="n"/>
      <c r="P241" s="839" t="n"/>
      <c r="Q241" s="839" t="n"/>
      <c r="R241" s="839" t="n"/>
      <c r="S241" s="839" t="n"/>
      <c r="T241" s="839" t="n"/>
      <c r="U241" s="839" t="n"/>
      <c r="V241" s="839" t="n"/>
      <c r="W241" s="839" t="n"/>
      <c r="X241" s="839" t="n"/>
      <c r="Y241" s="839" t="n"/>
      <c r="Z241" s="839" t="n"/>
      <c r="AA241" s="839" t="n"/>
      <c r="AB241" s="839" t="n"/>
      <c r="AC241" s="839" t="n"/>
      <c r="AD241" s="839" t="n"/>
      <c r="AE241" s="839" t="n"/>
      <c r="AF241" s="839" t="n"/>
      <c r="AG241" s="839" t="n"/>
      <c r="AH241" s="839" t="n"/>
      <c r="AI241" s="839" t="n"/>
      <c r="AJ241" s="839" t="n"/>
      <c r="AK241" s="839" t="n"/>
      <c r="AL241" s="839" t="n"/>
      <c r="AM241" s="839" t="n"/>
      <c r="AN241" s="839" t="n"/>
      <c r="AO241" s="839" t="n"/>
      <c r="AP241" s="839" t="n"/>
      <c r="AQ241" s="839" t="n"/>
      <c r="AR241" s="839" t="n"/>
      <c r="AS241" s="839" t="n"/>
      <c r="AT241" s="839" t="n"/>
      <c r="AU241" s="839" t="n"/>
      <c r="AV241" s="839" t="n"/>
      <c r="AW241" s="839" t="n"/>
      <c r="AX241" s="839" t="n"/>
      <c r="AY241" s="839" t="n"/>
      <c r="AZ241" s="839" t="n"/>
      <c r="BA241" s="839" t="n"/>
      <c r="BB241" s="839" t="n"/>
      <c r="BC241" s="839" t="n"/>
    </row>
    <row r="242" ht="13.5" customHeight="1" s="1178">
      <c r="A242" s="839" t="n"/>
      <c r="B242" s="839" t="n"/>
      <c r="C242" s="839" t="n"/>
      <c r="D242" s="839" t="n"/>
      <c r="E242" s="839" t="n"/>
      <c r="F242" s="839" t="n"/>
      <c r="G242" s="839" t="n"/>
      <c r="H242" s="839" t="n"/>
      <c r="I242" s="839" t="n"/>
      <c r="J242" s="839" t="n"/>
      <c r="K242" s="839" t="n"/>
      <c r="L242" s="839" t="n"/>
      <c r="M242" s="839" t="n"/>
      <c r="N242" s="839" t="n"/>
      <c r="O242" s="839" t="n"/>
      <c r="P242" s="839" t="n"/>
      <c r="Q242" s="839" t="n"/>
      <c r="R242" s="839" t="n"/>
      <c r="S242" s="839" t="n"/>
      <c r="T242" s="839" t="n"/>
      <c r="U242" s="839" t="n"/>
      <c r="V242" s="839" t="n"/>
      <c r="W242" s="839" t="n"/>
      <c r="X242" s="839" t="n"/>
      <c r="Y242" s="839" t="n"/>
      <c r="Z242" s="839" t="n"/>
      <c r="AA242" s="839" t="n"/>
      <c r="AB242" s="839" t="n"/>
      <c r="AC242" s="839" t="n"/>
      <c r="AD242" s="839" t="n"/>
      <c r="AE242" s="839" t="n"/>
      <c r="AF242" s="839" t="n"/>
      <c r="AG242" s="839" t="n"/>
      <c r="AH242" s="839" t="n"/>
      <c r="AI242" s="839" t="n"/>
      <c r="AJ242" s="839" t="n"/>
      <c r="AK242" s="839" t="n"/>
      <c r="AL242" s="839" t="n"/>
      <c r="AM242" s="839" t="n"/>
      <c r="AN242" s="839" t="n"/>
      <c r="AO242" s="839" t="n"/>
      <c r="AP242" s="839" t="n"/>
      <c r="AQ242" s="839" t="n"/>
      <c r="AR242" s="839" t="n"/>
      <c r="AS242" s="839" t="n"/>
      <c r="AT242" s="839" t="n"/>
      <c r="AU242" s="839" t="n"/>
      <c r="AV242" s="839" t="n"/>
      <c r="AW242" s="839" t="n"/>
      <c r="AX242" s="839" t="n"/>
      <c r="AY242" s="839" t="n"/>
      <c r="AZ242" s="839" t="n"/>
      <c r="BA242" s="839" t="n"/>
      <c r="BB242" s="839" t="n"/>
      <c r="BC242" s="839" t="n"/>
    </row>
    <row r="243" ht="13.5" customHeight="1" s="1178">
      <c r="A243" s="839" t="n"/>
      <c r="B243" s="839" t="n"/>
      <c r="C243" s="839" t="n"/>
      <c r="D243" s="839" t="n"/>
      <c r="E243" s="839" t="n"/>
      <c r="F243" s="839" t="n"/>
      <c r="G243" s="839" t="n"/>
      <c r="H243" s="839" t="n"/>
      <c r="I243" s="839" t="n"/>
      <c r="J243" s="839" t="n"/>
      <c r="K243" s="839" t="n"/>
      <c r="L243" s="839" t="n"/>
      <c r="M243" s="839" t="n"/>
      <c r="N243" s="839" t="n"/>
      <c r="O243" s="839" t="n"/>
      <c r="P243" s="839" t="n"/>
      <c r="Q243" s="839" t="n"/>
      <c r="R243" s="839" t="n"/>
      <c r="S243" s="839" t="n"/>
      <c r="T243" s="839" t="n"/>
      <c r="U243" s="839" t="n"/>
      <c r="V243" s="839" t="n"/>
      <c r="W243" s="839" t="n"/>
      <c r="X243" s="839" t="n"/>
      <c r="Y243" s="839" t="n"/>
      <c r="Z243" s="839" t="n"/>
      <c r="AA243" s="839" t="n"/>
      <c r="AB243" s="839" t="n"/>
      <c r="AC243" s="839" t="n"/>
      <c r="AD243" s="839" t="n"/>
      <c r="AE243" s="839" t="n"/>
      <c r="AF243" s="839" t="n"/>
      <c r="AG243" s="839" t="n"/>
      <c r="AH243" s="839" t="n"/>
      <c r="AI243" s="839" t="n"/>
      <c r="AJ243" s="839" t="n"/>
      <c r="AK243" s="839" t="n"/>
      <c r="AL243" s="839" t="n"/>
      <c r="AM243" s="839" t="n"/>
      <c r="AN243" s="839" t="n"/>
      <c r="AO243" s="839" t="n"/>
      <c r="AP243" s="839" t="n"/>
      <c r="AQ243" s="839" t="n"/>
      <c r="AR243" s="839" t="n"/>
      <c r="AS243" s="839" t="n"/>
      <c r="AT243" s="839" t="n"/>
      <c r="AU243" s="839" t="n"/>
      <c r="AV243" s="839" t="n"/>
      <c r="AW243" s="839" t="n"/>
      <c r="AX243" s="839" t="n"/>
      <c r="AY243" s="839" t="n"/>
      <c r="AZ243" s="839" t="n"/>
      <c r="BA243" s="839" t="n"/>
      <c r="BB243" s="839" t="n"/>
      <c r="BC243" s="839" t="n"/>
    </row>
    <row r="244" ht="13.5" customHeight="1" s="1178">
      <c r="A244" s="839" t="n"/>
      <c r="B244" s="839" t="n"/>
      <c r="C244" s="839" t="n"/>
      <c r="D244" s="839" t="n"/>
      <c r="E244" s="839" t="n"/>
      <c r="F244" s="839" t="n"/>
      <c r="G244" s="839" t="n"/>
      <c r="H244" s="839" t="n"/>
      <c r="I244" s="839" t="n"/>
      <c r="J244" s="839" t="n"/>
      <c r="K244" s="839" t="n"/>
      <c r="L244" s="839" t="n"/>
      <c r="M244" s="839" t="n"/>
      <c r="N244" s="839" t="n"/>
      <c r="O244" s="839" t="n"/>
      <c r="P244" s="839" t="n"/>
      <c r="Q244" s="839" t="n"/>
      <c r="R244" s="839" t="n"/>
      <c r="S244" s="839" t="n"/>
      <c r="T244" s="839" t="n"/>
      <c r="U244" s="839" t="n"/>
      <c r="V244" s="839" t="n"/>
      <c r="W244" s="839" t="n"/>
      <c r="X244" s="839" t="n"/>
      <c r="Y244" s="839" t="n"/>
      <c r="Z244" s="839" t="n"/>
      <c r="AA244" s="839" t="n"/>
      <c r="AB244" s="839" t="n"/>
      <c r="AC244" s="839" t="n"/>
      <c r="AD244" s="839" t="n"/>
      <c r="AE244" s="839" t="n"/>
      <c r="AF244" s="839" t="n"/>
      <c r="AG244" s="839" t="n"/>
      <c r="AH244" s="839" t="n"/>
      <c r="AI244" s="839" t="n"/>
      <c r="AJ244" s="839" t="n"/>
      <c r="AK244" s="839" t="n"/>
      <c r="AL244" s="839" t="n"/>
      <c r="AM244" s="839" t="n"/>
      <c r="AN244" s="839" t="n"/>
      <c r="AO244" s="839" t="n"/>
      <c r="AP244" s="839" t="n"/>
      <c r="AQ244" s="839" t="n"/>
      <c r="AR244" s="839" t="n"/>
      <c r="AS244" s="839" t="n"/>
      <c r="AT244" s="839" t="n"/>
      <c r="AU244" s="839" t="n"/>
      <c r="AV244" s="839" t="n"/>
      <c r="AW244" s="839" t="n"/>
      <c r="AX244" s="839" t="n"/>
      <c r="AY244" s="839" t="n"/>
      <c r="AZ244" s="839" t="n"/>
      <c r="BA244" s="839" t="n"/>
      <c r="BB244" s="839" t="n"/>
      <c r="BC244" s="839" t="n"/>
    </row>
    <row r="245" ht="13.5" customHeight="1" s="1178">
      <c r="A245" s="839" t="n"/>
      <c r="B245" s="839" t="n"/>
      <c r="C245" s="839" t="n"/>
      <c r="D245" s="839" t="n"/>
      <c r="E245" s="839" t="n"/>
      <c r="F245" s="839" t="n"/>
      <c r="G245" s="839" t="n"/>
      <c r="H245" s="839" t="n"/>
      <c r="I245" s="839" t="n"/>
      <c r="J245" s="839" t="n"/>
      <c r="K245" s="839" t="n"/>
      <c r="L245" s="839" t="n"/>
      <c r="M245" s="839" t="n"/>
      <c r="N245" s="839" t="n"/>
      <c r="O245" s="839" t="n"/>
      <c r="P245" s="839" t="n"/>
      <c r="Q245" s="839" t="n"/>
      <c r="R245" s="839" t="n"/>
      <c r="S245" s="839" t="n"/>
      <c r="T245" s="839" t="n"/>
      <c r="U245" s="839" t="n"/>
      <c r="V245" s="839" t="n"/>
      <c r="W245" s="839" t="n"/>
      <c r="X245" s="839" t="n"/>
      <c r="Y245" s="839" t="n"/>
      <c r="Z245" s="839" t="n"/>
      <c r="AA245" s="839" t="n"/>
      <c r="AB245" s="839" t="n"/>
      <c r="AC245" s="839" t="n"/>
      <c r="AD245" s="839" t="n"/>
      <c r="AE245" s="839" t="n"/>
      <c r="AF245" s="839" t="n"/>
      <c r="AG245" s="839" t="n"/>
      <c r="AH245" s="839" t="n"/>
      <c r="AI245" s="839" t="n"/>
      <c r="AJ245" s="839" t="n"/>
      <c r="AK245" s="839" t="n"/>
      <c r="AL245" s="839" t="n"/>
      <c r="AM245" s="839" t="n"/>
      <c r="AN245" s="839" t="n"/>
      <c r="AO245" s="839" t="n"/>
      <c r="AP245" s="839" t="n"/>
      <c r="AQ245" s="839" t="n"/>
      <c r="AR245" s="839" t="n"/>
      <c r="AS245" s="839" t="n"/>
      <c r="AT245" s="839" t="n"/>
      <c r="AU245" s="839" t="n"/>
      <c r="AV245" s="839" t="n"/>
      <c r="AW245" s="839" t="n"/>
      <c r="AX245" s="839" t="n"/>
      <c r="AY245" s="839" t="n"/>
      <c r="AZ245" s="839" t="n"/>
      <c r="BA245" s="839" t="n"/>
      <c r="BB245" s="839" t="n"/>
      <c r="BC245" s="839" t="n"/>
    </row>
    <row r="246" ht="13.5" customHeight="1" s="1178">
      <c r="A246" s="839" t="n"/>
      <c r="B246" s="839" t="n"/>
      <c r="C246" s="839" t="n"/>
      <c r="D246" s="839" t="n"/>
      <c r="E246" s="839" t="n"/>
      <c r="F246" s="839" t="n"/>
      <c r="G246" s="839" t="n"/>
      <c r="H246" s="839" t="n"/>
      <c r="I246" s="839" t="n"/>
      <c r="J246" s="839" t="n"/>
      <c r="K246" s="839" t="n"/>
      <c r="L246" s="839" t="n"/>
      <c r="M246" s="839" t="n"/>
      <c r="N246" s="839" t="n"/>
      <c r="O246" s="839" t="n"/>
      <c r="P246" s="839" t="n"/>
      <c r="Q246" s="839" t="n"/>
      <c r="R246" s="839" t="n"/>
      <c r="S246" s="839" t="n"/>
      <c r="T246" s="839" t="n"/>
      <c r="U246" s="839" t="n"/>
      <c r="V246" s="839" t="n"/>
      <c r="W246" s="839" t="n"/>
      <c r="X246" s="839" t="n"/>
      <c r="Y246" s="839" t="n"/>
      <c r="Z246" s="839" t="n"/>
      <c r="AA246" s="839" t="n"/>
      <c r="AB246" s="839" t="n"/>
      <c r="AC246" s="839" t="n"/>
      <c r="AD246" s="839" t="n"/>
      <c r="AE246" s="839" t="n"/>
      <c r="AF246" s="839" t="n"/>
      <c r="AG246" s="839" t="n"/>
      <c r="AH246" s="839" t="n"/>
      <c r="AI246" s="839" t="n"/>
      <c r="AJ246" s="839" t="n"/>
      <c r="AK246" s="839" t="n"/>
      <c r="AL246" s="839" t="n"/>
      <c r="AM246" s="839" t="n"/>
      <c r="AN246" s="839" t="n"/>
      <c r="AO246" s="839" t="n"/>
      <c r="AP246" s="839" t="n"/>
      <c r="AQ246" s="839" t="n"/>
      <c r="AR246" s="839" t="n"/>
      <c r="AS246" s="839" t="n"/>
      <c r="AT246" s="839" t="n"/>
      <c r="AU246" s="839" t="n"/>
      <c r="AV246" s="839" t="n"/>
      <c r="AW246" s="839" t="n"/>
      <c r="AX246" s="839" t="n"/>
      <c r="AY246" s="839" t="n"/>
      <c r="AZ246" s="839" t="n"/>
      <c r="BA246" s="839" t="n"/>
      <c r="BB246" s="839" t="n"/>
      <c r="BC246" s="839" t="n"/>
    </row>
    <row r="247" ht="13.5" customHeight="1" s="1178">
      <c r="A247" s="839" t="n"/>
      <c r="B247" s="839" t="n"/>
      <c r="C247" s="839" t="n"/>
      <c r="D247" s="839" t="n"/>
      <c r="E247" s="839" t="n"/>
      <c r="F247" s="839" t="n"/>
      <c r="G247" s="839" t="n"/>
      <c r="H247" s="839" t="n"/>
      <c r="I247" s="839" t="n"/>
      <c r="J247" s="839" t="n"/>
      <c r="K247" s="839" t="n"/>
      <c r="L247" s="839" t="n"/>
      <c r="M247" s="839" t="n"/>
      <c r="N247" s="839" t="n"/>
      <c r="O247" s="839" t="n"/>
      <c r="P247" s="839" t="n"/>
      <c r="Q247" s="839" t="n"/>
      <c r="R247" s="839" t="n"/>
      <c r="S247" s="839" t="n"/>
      <c r="T247" s="839" t="n"/>
      <c r="U247" s="839" t="n"/>
      <c r="V247" s="839" t="n"/>
      <c r="W247" s="839" t="n"/>
      <c r="X247" s="839" t="n"/>
      <c r="Y247" s="839" t="n"/>
      <c r="Z247" s="839" t="n"/>
      <c r="AA247" s="839" t="n"/>
      <c r="AB247" s="839" t="n"/>
      <c r="AC247" s="839" t="n"/>
      <c r="AD247" s="839" t="n"/>
      <c r="AE247" s="839" t="n"/>
      <c r="AF247" s="839" t="n"/>
      <c r="AG247" s="839" t="n"/>
      <c r="AH247" s="839" t="n"/>
      <c r="AI247" s="839" t="n"/>
      <c r="AJ247" s="839" t="n"/>
      <c r="AK247" s="839" t="n"/>
      <c r="AL247" s="839" t="n"/>
      <c r="AM247" s="839" t="n"/>
      <c r="AN247" s="839" t="n"/>
      <c r="AO247" s="839" t="n"/>
      <c r="AP247" s="839" t="n"/>
      <c r="AQ247" s="839" t="n"/>
      <c r="AR247" s="839" t="n"/>
      <c r="AS247" s="839" t="n"/>
      <c r="AT247" s="839" t="n"/>
      <c r="AU247" s="839" t="n"/>
      <c r="AV247" s="839" t="n"/>
      <c r="AW247" s="839" t="n"/>
      <c r="AX247" s="839" t="n"/>
      <c r="AY247" s="839" t="n"/>
      <c r="AZ247" s="839" t="n"/>
      <c r="BA247" s="839" t="n"/>
      <c r="BB247" s="839" t="n"/>
      <c r="BC247" s="839" t="n"/>
    </row>
    <row r="248" ht="13.5" customHeight="1" s="1178">
      <c r="A248" s="839" t="n"/>
      <c r="B248" s="839" t="n"/>
      <c r="C248" s="839" t="n"/>
      <c r="D248" s="839" t="n"/>
      <c r="E248" s="839" t="n"/>
      <c r="F248" s="839" t="n"/>
      <c r="G248" s="839" t="n"/>
      <c r="H248" s="839" t="n"/>
      <c r="I248" s="839" t="n"/>
      <c r="J248" s="839" t="n"/>
      <c r="K248" s="839" t="n"/>
      <c r="L248" s="839" t="n"/>
      <c r="M248" s="839" t="n"/>
      <c r="N248" s="839" t="n"/>
      <c r="O248" s="839" t="n"/>
      <c r="P248" s="839" t="n"/>
      <c r="Q248" s="839" t="n"/>
      <c r="R248" s="839" t="n"/>
      <c r="S248" s="839" t="n"/>
      <c r="T248" s="839" t="n"/>
      <c r="U248" s="839" t="n"/>
      <c r="V248" s="839" t="n"/>
      <c r="W248" s="839" t="n"/>
      <c r="X248" s="839" t="n"/>
      <c r="Y248" s="839" t="n"/>
      <c r="Z248" s="839" t="n"/>
      <c r="AA248" s="839" t="n"/>
      <c r="AB248" s="839" t="n"/>
      <c r="AC248" s="839" t="n"/>
      <c r="AD248" s="839" t="n"/>
      <c r="AE248" s="839" t="n"/>
      <c r="AF248" s="839" t="n"/>
      <c r="AG248" s="839" t="n"/>
      <c r="AH248" s="839" t="n"/>
      <c r="AI248" s="839" t="n"/>
      <c r="AJ248" s="839" t="n"/>
      <c r="AK248" s="839" t="n"/>
      <c r="AL248" s="839" t="n"/>
      <c r="AM248" s="839" t="n"/>
      <c r="AN248" s="839" t="n"/>
      <c r="AO248" s="839" t="n"/>
      <c r="AP248" s="839" t="n"/>
      <c r="AQ248" s="839" t="n"/>
      <c r="AR248" s="839" t="n"/>
      <c r="AS248" s="839" t="n"/>
      <c r="AT248" s="839" t="n"/>
      <c r="AU248" s="839" t="n"/>
      <c r="AV248" s="839" t="n"/>
      <c r="AW248" s="839" t="n"/>
      <c r="AX248" s="839" t="n"/>
      <c r="AY248" s="839" t="n"/>
      <c r="AZ248" s="839" t="n"/>
      <c r="BA248" s="839" t="n"/>
      <c r="BB248" s="839" t="n"/>
      <c r="BC248" s="839" t="n"/>
    </row>
    <row r="249" ht="13.5" customHeight="1" s="1178">
      <c r="A249" s="839" t="n"/>
      <c r="B249" s="839" t="n"/>
      <c r="C249" s="839" t="n"/>
      <c r="D249" s="839" t="n"/>
      <c r="E249" s="839" t="n"/>
      <c r="F249" s="839" t="n"/>
      <c r="G249" s="839" t="n"/>
      <c r="H249" s="839" t="n"/>
      <c r="I249" s="839" t="n"/>
      <c r="J249" s="839" t="n"/>
      <c r="K249" s="839" t="n"/>
      <c r="L249" s="839" t="n"/>
      <c r="M249" s="839" t="n"/>
      <c r="N249" s="839" t="n"/>
      <c r="O249" s="839" t="n"/>
      <c r="P249" s="839" t="n"/>
      <c r="Q249" s="839" t="n"/>
      <c r="R249" s="839" t="n"/>
      <c r="S249" s="839" t="n"/>
      <c r="T249" s="839" t="n"/>
      <c r="U249" s="839" t="n"/>
      <c r="V249" s="839" t="n"/>
      <c r="W249" s="839" t="n"/>
      <c r="X249" s="839" t="n"/>
      <c r="Y249" s="839" t="n"/>
      <c r="Z249" s="839" t="n"/>
      <c r="AA249" s="839" t="n"/>
      <c r="AB249" s="839" t="n"/>
      <c r="AC249" s="839" t="n"/>
      <c r="AD249" s="839" t="n"/>
      <c r="AE249" s="839" t="n"/>
      <c r="AF249" s="839" t="n"/>
      <c r="AG249" s="839" t="n"/>
      <c r="AH249" s="839" t="n"/>
      <c r="AI249" s="839" t="n"/>
      <c r="AJ249" s="839" t="n"/>
      <c r="AK249" s="839" t="n"/>
      <c r="AL249" s="839" t="n"/>
      <c r="AM249" s="839" t="n"/>
      <c r="AN249" s="839" t="n"/>
      <c r="AO249" s="839" t="n"/>
      <c r="AP249" s="839" t="n"/>
      <c r="AQ249" s="839" t="n"/>
      <c r="AR249" s="839" t="n"/>
      <c r="AS249" s="839" t="n"/>
      <c r="AT249" s="839" t="n"/>
      <c r="AU249" s="839" t="n"/>
      <c r="AV249" s="839" t="n"/>
      <c r="AW249" s="839" t="n"/>
      <c r="AX249" s="839" t="n"/>
      <c r="AY249" s="839" t="n"/>
      <c r="AZ249" s="839" t="n"/>
      <c r="BA249" s="839" t="n"/>
      <c r="BB249" s="839" t="n"/>
      <c r="BC249" s="839" t="n"/>
    </row>
    <row r="250" ht="13.5" customHeight="1" s="1178">
      <c r="A250" s="839" t="n"/>
      <c r="B250" s="839" t="n"/>
      <c r="C250" s="839" t="n"/>
      <c r="D250" s="839" t="n"/>
      <c r="E250" s="839" t="n"/>
      <c r="F250" s="839" t="n"/>
      <c r="G250" s="839" t="n"/>
      <c r="H250" s="839" t="n"/>
      <c r="I250" s="839" t="n"/>
      <c r="J250" s="839" t="n"/>
      <c r="K250" s="839" t="n"/>
      <c r="L250" s="839" t="n"/>
      <c r="M250" s="839" t="n"/>
      <c r="N250" s="839" t="n"/>
      <c r="O250" s="839" t="n"/>
      <c r="P250" s="839" t="n"/>
      <c r="Q250" s="839" t="n"/>
      <c r="R250" s="839" t="n"/>
      <c r="S250" s="839" t="n"/>
      <c r="T250" s="839" t="n"/>
      <c r="U250" s="839" t="n"/>
      <c r="V250" s="839" t="n"/>
      <c r="W250" s="839" t="n"/>
      <c r="X250" s="839" t="n"/>
      <c r="Y250" s="839" t="n"/>
      <c r="Z250" s="839" t="n"/>
      <c r="AA250" s="839" t="n"/>
      <c r="AB250" s="839" t="n"/>
      <c r="AC250" s="839" t="n"/>
      <c r="AD250" s="839" t="n"/>
      <c r="AE250" s="839" t="n"/>
      <c r="AF250" s="839" t="n"/>
      <c r="AG250" s="839" t="n"/>
      <c r="AH250" s="839" t="n"/>
      <c r="AI250" s="839" t="n"/>
      <c r="AJ250" s="839" t="n"/>
      <c r="AK250" s="839" t="n"/>
      <c r="AL250" s="839" t="n"/>
      <c r="AM250" s="839" t="n"/>
      <c r="AN250" s="839" t="n"/>
      <c r="AO250" s="839" t="n"/>
      <c r="AP250" s="839" t="n"/>
      <c r="AQ250" s="839" t="n"/>
      <c r="AR250" s="839" t="n"/>
      <c r="AS250" s="839" t="n"/>
      <c r="AT250" s="839" t="n"/>
      <c r="AU250" s="839" t="n"/>
      <c r="AV250" s="839" t="n"/>
      <c r="AW250" s="839" t="n"/>
      <c r="AX250" s="839" t="n"/>
      <c r="AY250" s="839" t="n"/>
      <c r="AZ250" s="839" t="n"/>
      <c r="BA250" s="839" t="n"/>
      <c r="BB250" s="839" t="n"/>
      <c r="BC250" s="839" t="n"/>
    </row>
    <row r="251" ht="13.5" customHeight="1" s="1178">
      <c r="A251" s="839" t="n"/>
      <c r="B251" s="839" t="n"/>
      <c r="C251" s="839" t="n"/>
      <c r="D251" s="839" t="n"/>
      <c r="E251" s="839" t="n"/>
      <c r="F251" s="839" t="n"/>
      <c r="G251" s="839" t="n"/>
      <c r="H251" s="839" t="n"/>
      <c r="I251" s="839" t="n"/>
      <c r="J251" s="839" t="n"/>
      <c r="K251" s="839" t="n"/>
      <c r="L251" s="839" t="n"/>
      <c r="M251" s="839" t="n"/>
      <c r="N251" s="839" t="n"/>
      <c r="O251" s="839" t="n"/>
      <c r="P251" s="839" t="n"/>
      <c r="Q251" s="839" t="n"/>
      <c r="R251" s="839" t="n"/>
      <c r="S251" s="839" t="n"/>
      <c r="T251" s="839" t="n"/>
      <c r="U251" s="839" t="n"/>
      <c r="V251" s="839" t="n"/>
      <c r="W251" s="839" t="n"/>
      <c r="X251" s="839" t="n"/>
      <c r="Y251" s="839" t="n"/>
      <c r="Z251" s="839" t="n"/>
      <c r="AA251" s="839" t="n"/>
      <c r="AB251" s="839" t="n"/>
      <c r="AC251" s="839" t="n"/>
      <c r="AD251" s="839" t="n"/>
      <c r="AE251" s="839" t="n"/>
      <c r="AF251" s="839" t="n"/>
      <c r="AG251" s="839" t="n"/>
      <c r="AH251" s="839" t="n"/>
      <c r="AI251" s="839" t="n"/>
      <c r="AJ251" s="839" t="n"/>
      <c r="AK251" s="839" t="n"/>
      <c r="AL251" s="839" t="n"/>
      <c r="AM251" s="839" t="n"/>
      <c r="AN251" s="839" t="n"/>
      <c r="AO251" s="839" t="n"/>
      <c r="AP251" s="839" t="n"/>
      <c r="AQ251" s="839" t="n"/>
      <c r="AR251" s="839" t="n"/>
      <c r="AS251" s="839" t="n"/>
      <c r="AT251" s="839" t="n"/>
      <c r="AU251" s="839" t="n"/>
      <c r="AV251" s="839" t="n"/>
      <c r="AW251" s="839" t="n"/>
      <c r="AX251" s="839" t="n"/>
      <c r="AY251" s="839" t="n"/>
      <c r="AZ251" s="839" t="n"/>
      <c r="BA251" s="839" t="n"/>
      <c r="BB251" s="839" t="n"/>
      <c r="BC251" s="839" t="n"/>
    </row>
    <row r="252" ht="13.5" customHeight="1" s="1178">
      <c r="A252" s="839" t="n"/>
      <c r="B252" s="839" t="n"/>
      <c r="C252" s="839" t="n"/>
      <c r="D252" s="839" t="n"/>
      <c r="E252" s="839" t="n"/>
      <c r="F252" s="839" t="n"/>
      <c r="G252" s="839" t="n"/>
      <c r="H252" s="839" t="n"/>
      <c r="I252" s="839" t="n"/>
      <c r="J252" s="839" t="n"/>
      <c r="K252" s="839" t="n"/>
      <c r="L252" s="839" t="n"/>
      <c r="M252" s="839" t="n"/>
      <c r="N252" s="839" t="n"/>
      <c r="O252" s="839" t="n"/>
      <c r="P252" s="839" t="n"/>
      <c r="Q252" s="839" t="n"/>
      <c r="R252" s="839" t="n"/>
      <c r="S252" s="839" t="n"/>
      <c r="T252" s="839" t="n"/>
      <c r="U252" s="839" t="n"/>
      <c r="V252" s="839" t="n"/>
      <c r="W252" s="839" t="n"/>
      <c r="X252" s="839" t="n"/>
      <c r="Y252" s="839" t="n"/>
      <c r="Z252" s="839" t="n"/>
      <c r="AA252" s="839" t="n"/>
      <c r="AB252" s="839" t="n"/>
      <c r="AC252" s="839" t="n"/>
      <c r="AD252" s="839" t="n"/>
      <c r="AE252" s="839" t="n"/>
      <c r="AF252" s="839" t="n"/>
      <c r="AG252" s="839" t="n"/>
      <c r="AH252" s="839" t="n"/>
      <c r="AI252" s="839" t="n"/>
      <c r="AJ252" s="839" t="n"/>
      <c r="AK252" s="839" t="n"/>
      <c r="AL252" s="839" t="n"/>
      <c r="AM252" s="839" t="n"/>
      <c r="AN252" s="839" t="n"/>
      <c r="AO252" s="839" t="n"/>
      <c r="AP252" s="839" t="n"/>
      <c r="AQ252" s="839" t="n"/>
      <c r="AR252" s="839" t="n"/>
      <c r="AS252" s="839" t="n"/>
      <c r="AT252" s="839" t="n"/>
      <c r="AU252" s="839" t="n"/>
      <c r="AV252" s="839" t="n"/>
      <c r="AW252" s="839" t="n"/>
      <c r="AX252" s="839" t="n"/>
      <c r="AY252" s="839" t="n"/>
      <c r="AZ252" s="839" t="n"/>
      <c r="BA252" s="839" t="n"/>
      <c r="BB252" s="839" t="n"/>
      <c r="BC252" s="839" t="n"/>
    </row>
    <row r="253" ht="13.5" customHeight="1" s="1178">
      <c r="A253" s="839" t="n"/>
      <c r="B253" s="839" t="n"/>
      <c r="C253" s="839" t="n"/>
      <c r="D253" s="839" t="n"/>
      <c r="E253" s="839" t="n"/>
      <c r="F253" s="839" t="n"/>
      <c r="G253" s="839" t="n"/>
      <c r="H253" s="839" t="n"/>
      <c r="I253" s="839" t="n"/>
      <c r="J253" s="839" t="n"/>
      <c r="K253" s="839" t="n"/>
      <c r="L253" s="839" t="n"/>
      <c r="M253" s="839" t="n"/>
      <c r="N253" s="839" t="n"/>
      <c r="O253" s="839" t="n"/>
      <c r="P253" s="839" t="n"/>
      <c r="Q253" s="839" t="n"/>
      <c r="R253" s="839" t="n"/>
      <c r="S253" s="839" t="n"/>
      <c r="T253" s="839" t="n"/>
      <c r="U253" s="839" t="n"/>
      <c r="V253" s="839" t="n"/>
      <c r="W253" s="839" t="n"/>
      <c r="X253" s="839" t="n"/>
      <c r="Y253" s="839" t="n"/>
      <c r="Z253" s="839" t="n"/>
      <c r="AA253" s="839" t="n"/>
      <c r="AB253" s="839" t="n"/>
      <c r="AC253" s="839" t="n"/>
      <c r="AD253" s="839" t="n"/>
      <c r="AE253" s="839" t="n"/>
      <c r="AF253" s="839" t="n"/>
      <c r="AG253" s="839" t="n"/>
      <c r="AH253" s="839" t="n"/>
      <c r="AI253" s="839" t="n"/>
      <c r="AJ253" s="839" t="n"/>
      <c r="AK253" s="839" t="n"/>
      <c r="AL253" s="839" t="n"/>
      <c r="AM253" s="839" t="n"/>
      <c r="AN253" s="839" t="n"/>
      <c r="AO253" s="839" t="n"/>
      <c r="AP253" s="839" t="n"/>
      <c r="AQ253" s="839" t="n"/>
      <c r="AR253" s="839" t="n"/>
      <c r="AS253" s="839" t="n"/>
      <c r="AT253" s="839" t="n"/>
      <c r="AU253" s="839" t="n"/>
      <c r="AV253" s="839" t="n"/>
      <c r="AW253" s="839" t="n"/>
      <c r="AX253" s="839" t="n"/>
      <c r="AY253" s="839" t="n"/>
      <c r="AZ253" s="839" t="n"/>
      <c r="BA253" s="839" t="n"/>
      <c r="BB253" s="839" t="n"/>
      <c r="BC253" s="839" t="n"/>
    </row>
    <row r="254" ht="13.5" customHeight="1" s="1178">
      <c r="A254" s="839" t="n"/>
      <c r="B254" s="839" t="n"/>
      <c r="C254" s="839" t="n"/>
      <c r="D254" s="839" t="n"/>
      <c r="E254" s="839" t="n"/>
      <c r="F254" s="839" t="n"/>
      <c r="G254" s="839" t="n"/>
      <c r="H254" s="839" t="n"/>
      <c r="I254" s="839" t="n"/>
      <c r="J254" s="839" t="n"/>
      <c r="K254" s="839" t="n"/>
      <c r="L254" s="839" t="n"/>
      <c r="M254" s="839" t="n"/>
      <c r="N254" s="839" t="n"/>
      <c r="O254" s="839" t="n"/>
      <c r="P254" s="839" t="n"/>
      <c r="Q254" s="839" t="n"/>
      <c r="R254" s="839" t="n"/>
      <c r="S254" s="839" t="n"/>
      <c r="T254" s="839" t="n"/>
      <c r="U254" s="839" t="n"/>
      <c r="V254" s="839" t="n"/>
      <c r="W254" s="839" t="n"/>
      <c r="X254" s="839" t="n"/>
      <c r="Y254" s="839" t="n"/>
      <c r="Z254" s="839" t="n"/>
      <c r="AA254" s="839" t="n"/>
      <c r="AB254" s="839" t="n"/>
      <c r="AC254" s="839" t="n"/>
      <c r="AD254" s="839" t="n"/>
      <c r="AE254" s="839" t="n"/>
      <c r="AF254" s="839" t="n"/>
      <c r="AG254" s="839" t="n"/>
      <c r="AH254" s="839" t="n"/>
      <c r="AI254" s="839" t="n"/>
      <c r="AJ254" s="839" t="n"/>
      <c r="AK254" s="839" t="n"/>
      <c r="AL254" s="839" t="n"/>
      <c r="AM254" s="839" t="n"/>
      <c r="AN254" s="839" t="n"/>
      <c r="AO254" s="839" t="n"/>
      <c r="AP254" s="839" t="n"/>
      <c r="AQ254" s="839" t="n"/>
      <c r="AR254" s="839" t="n"/>
      <c r="AS254" s="839" t="n"/>
      <c r="AT254" s="839" t="n"/>
      <c r="AU254" s="839" t="n"/>
      <c r="AV254" s="839" t="n"/>
      <c r="AW254" s="839" t="n"/>
      <c r="AX254" s="839" t="n"/>
      <c r="AY254" s="839" t="n"/>
      <c r="AZ254" s="839" t="n"/>
      <c r="BA254" s="839" t="n"/>
      <c r="BB254" s="839" t="n"/>
      <c r="BC254" s="839" t="n"/>
    </row>
    <row r="255" ht="13.5" customHeight="1" s="1178">
      <c r="A255" s="839" t="n"/>
      <c r="B255" s="839" t="n"/>
      <c r="C255" s="839" t="n"/>
      <c r="D255" s="839" t="n"/>
      <c r="E255" s="839" t="n"/>
      <c r="F255" s="839" t="n"/>
      <c r="G255" s="839" t="n"/>
      <c r="H255" s="839" t="n"/>
      <c r="I255" s="839" t="n"/>
      <c r="J255" s="839" t="n"/>
      <c r="K255" s="839" t="n"/>
      <c r="L255" s="839" t="n"/>
      <c r="M255" s="839" t="n"/>
      <c r="N255" s="839" t="n"/>
      <c r="O255" s="839" t="n"/>
      <c r="P255" s="839" t="n"/>
      <c r="Q255" s="839" t="n"/>
      <c r="R255" s="839" t="n"/>
      <c r="S255" s="839" t="n"/>
      <c r="T255" s="839" t="n"/>
      <c r="U255" s="839" t="n"/>
      <c r="V255" s="839" t="n"/>
      <c r="W255" s="839" t="n"/>
      <c r="X255" s="839" t="n"/>
      <c r="Y255" s="839" t="n"/>
      <c r="Z255" s="839" t="n"/>
      <c r="AA255" s="839" t="n"/>
      <c r="AB255" s="839" t="n"/>
      <c r="AC255" s="839" t="n"/>
      <c r="AD255" s="839" t="n"/>
      <c r="AE255" s="839" t="n"/>
      <c r="AF255" s="839" t="n"/>
      <c r="AG255" s="839" t="n"/>
      <c r="AH255" s="839" t="n"/>
      <c r="AI255" s="839" t="n"/>
      <c r="AJ255" s="839" t="n"/>
      <c r="AK255" s="839" t="n"/>
      <c r="AL255" s="839" t="n"/>
      <c r="AM255" s="839" t="n"/>
      <c r="AN255" s="839" t="n"/>
      <c r="AO255" s="839" t="n"/>
      <c r="AP255" s="839" t="n"/>
      <c r="AQ255" s="839" t="n"/>
      <c r="AR255" s="839" t="n"/>
      <c r="AS255" s="839" t="n"/>
      <c r="AT255" s="839" t="n"/>
      <c r="AU255" s="839" t="n"/>
      <c r="AV255" s="839" t="n"/>
      <c r="AW255" s="839" t="n"/>
      <c r="AX255" s="839" t="n"/>
      <c r="AY255" s="839" t="n"/>
      <c r="AZ255" s="839" t="n"/>
      <c r="BA255" s="839" t="n"/>
      <c r="BB255" s="839" t="n"/>
      <c r="BC255" s="839" t="n"/>
    </row>
    <row r="256" ht="13.5" customHeight="1" s="1178">
      <c r="A256" s="839" t="n"/>
      <c r="B256" s="839" t="n"/>
      <c r="C256" s="839" t="n"/>
      <c r="D256" s="839" t="n"/>
      <c r="E256" s="839" t="n"/>
      <c r="F256" s="839" t="n"/>
      <c r="G256" s="839" t="n"/>
      <c r="H256" s="839" t="n"/>
      <c r="I256" s="839" t="n"/>
      <c r="J256" s="839" t="n"/>
      <c r="K256" s="839" t="n"/>
      <c r="L256" s="839" t="n"/>
      <c r="M256" s="839" t="n"/>
      <c r="N256" s="839" t="n"/>
      <c r="O256" s="839" t="n"/>
      <c r="P256" s="839" t="n"/>
      <c r="Q256" s="839" t="n"/>
      <c r="R256" s="839" t="n"/>
      <c r="S256" s="839" t="n"/>
      <c r="T256" s="839" t="n"/>
      <c r="U256" s="839" t="n"/>
      <c r="V256" s="839" t="n"/>
      <c r="W256" s="839" t="n"/>
      <c r="X256" s="839" t="n"/>
      <c r="Y256" s="839" t="n"/>
      <c r="Z256" s="839" t="n"/>
      <c r="AA256" s="839" t="n"/>
      <c r="AB256" s="839" t="n"/>
      <c r="AC256" s="839" t="n"/>
      <c r="AD256" s="839" t="n"/>
      <c r="AE256" s="839" t="n"/>
      <c r="AF256" s="839" t="n"/>
      <c r="AG256" s="839" t="n"/>
      <c r="AH256" s="839" t="n"/>
      <c r="AI256" s="839" t="n"/>
      <c r="AJ256" s="839" t="n"/>
      <c r="AK256" s="839" t="n"/>
      <c r="AL256" s="839" t="n"/>
      <c r="AM256" s="839" t="n"/>
      <c r="AN256" s="839" t="n"/>
      <c r="AO256" s="839" t="n"/>
      <c r="AP256" s="839" t="n"/>
      <c r="AQ256" s="839" t="n"/>
      <c r="AR256" s="839" t="n"/>
      <c r="AS256" s="839" t="n"/>
      <c r="AT256" s="839" t="n"/>
      <c r="AU256" s="839" t="n"/>
      <c r="AV256" s="839" t="n"/>
      <c r="AW256" s="839" t="n"/>
      <c r="AX256" s="839" t="n"/>
      <c r="AY256" s="839" t="n"/>
      <c r="AZ256" s="839" t="n"/>
      <c r="BA256" s="839" t="n"/>
      <c r="BB256" s="839" t="n"/>
      <c r="BC256" s="839" t="n"/>
    </row>
    <row r="257" ht="13.5" customHeight="1" s="1178">
      <c r="A257" s="839" t="n"/>
      <c r="B257" s="839" t="n"/>
      <c r="C257" s="839" t="n"/>
      <c r="D257" s="839" t="n"/>
      <c r="E257" s="839" t="n"/>
      <c r="F257" s="839" t="n"/>
      <c r="G257" s="839" t="n"/>
      <c r="H257" s="839" t="n"/>
      <c r="I257" s="839" t="n"/>
      <c r="J257" s="839" t="n"/>
      <c r="K257" s="839" t="n"/>
      <c r="L257" s="839" t="n"/>
      <c r="M257" s="839" t="n"/>
      <c r="N257" s="839" t="n"/>
      <c r="O257" s="839" t="n"/>
      <c r="P257" s="839" t="n"/>
      <c r="Q257" s="839" t="n"/>
      <c r="R257" s="839" t="n"/>
      <c r="S257" s="839" t="n"/>
      <c r="T257" s="839" t="n"/>
      <c r="U257" s="839" t="n"/>
      <c r="V257" s="839" t="n"/>
      <c r="W257" s="839" t="n"/>
      <c r="X257" s="839" t="n"/>
      <c r="Y257" s="839" t="n"/>
      <c r="Z257" s="839" t="n"/>
      <c r="AA257" s="839" t="n"/>
      <c r="AB257" s="839" t="n"/>
      <c r="AC257" s="839" t="n"/>
      <c r="AD257" s="839" t="n"/>
      <c r="AE257" s="839" t="n"/>
      <c r="AF257" s="839" t="n"/>
      <c r="AG257" s="839" t="n"/>
      <c r="AH257" s="839" t="n"/>
      <c r="AI257" s="839" t="n"/>
      <c r="AJ257" s="839" t="n"/>
      <c r="AK257" s="839" t="n"/>
      <c r="AL257" s="839" t="n"/>
      <c r="AM257" s="839" t="n"/>
      <c r="AN257" s="839" t="n"/>
      <c r="AO257" s="839" t="n"/>
      <c r="AP257" s="839" t="n"/>
      <c r="AQ257" s="839" t="n"/>
      <c r="AR257" s="839" t="n"/>
      <c r="AS257" s="839" t="n"/>
      <c r="AT257" s="839" t="n"/>
      <c r="AU257" s="839" t="n"/>
      <c r="AV257" s="839" t="n"/>
      <c r="AW257" s="839" t="n"/>
      <c r="AX257" s="839" t="n"/>
      <c r="AY257" s="839" t="n"/>
      <c r="AZ257" s="839" t="n"/>
      <c r="BA257" s="839" t="n"/>
      <c r="BB257" s="839" t="n"/>
      <c r="BC257" s="839" t="n"/>
    </row>
    <row r="258" ht="13.5" customHeight="1" s="1178">
      <c r="A258" s="839" t="n"/>
      <c r="B258" s="839" t="n"/>
      <c r="C258" s="839" t="n"/>
      <c r="D258" s="839" t="n"/>
      <c r="E258" s="839" t="n"/>
      <c r="F258" s="839" t="n"/>
      <c r="G258" s="839" t="n"/>
      <c r="H258" s="839" t="n"/>
      <c r="I258" s="839" t="n"/>
      <c r="J258" s="839" t="n"/>
      <c r="K258" s="839" t="n"/>
      <c r="L258" s="839" t="n"/>
      <c r="M258" s="839" t="n"/>
      <c r="N258" s="839" t="n"/>
      <c r="O258" s="839" t="n"/>
      <c r="P258" s="839" t="n"/>
      <c r="Q258" s="839" t="n"/>
      <c r="R258" s="839" t="n"/>
      <c r="S258" s="839" t="n"/>
      <c r="T258" s="839" t="n"/>
      <c r="U258" s="839" t="n"/>
      <c r="V258" s="839" t="n"/>
      <c r="W258" s="839" t="n"/>
      <c r="X258" s="839" t="n"/>
      <c r="Y258" s="839" t="n"/>
      <c r="Z258" s="839" t="n"/>
      <c r="AA258" s="839" t="n"/>
      <c r="AB258" s="839" t="n"/>
      <c r="AC258" s="839" t="n"/>
      <c r="AD258" s="839" t="n"/>
      <c r="AE258" s="839" t="n"/>
      <c r="AF258" s="839" t="n"/>
      <c r="AG258" s="839" t="n"/>
      <c r="AH258" s="839" t="n"/>
      <c r="AI258" s="839" t="n"/>
      <c r="AJ258" s="839" t="n"/>
      <c r="AK258" s="839" t="n"/>
      <c r="AL258" s="839" t="n"/>
      <c r="AM258" s="839" t="n"/>
      <c r="AN258" s="839" t="n"/>
      <c r="AO258" s="839" t="n"/>
      <c r="AP258" s="839" t="n"/>
      <c r="AQ258" s="839" t="n"/>
      <c r="AR258" s="839" t="n"/>
      <c r="AS258" s="839" t="n"/>
      <c r="AT258" s="839" t="n"/>
      <c r="AU258" s="839" t="n"/>
      <c r="AV258" s="839" t="n"/>
      <c r="AW258" s="839" t="n"/>
      <c r="AX258" s="839" t="n"/>
      <c r="AY258" s="839" t="n"/>
      <c r="AZ258" s="839" t="n"/>
      <c r="BA258" s="839" t="n"/>
      <c r="BB258" s="839" t="n"/>
      <c r="BC258" s="839" t="n"/>
    </row>
    <row r="259" ht="13.5" customHeight="1" s="1178">
      <c r="A259" s="839" t="n"/>
      <c r="B259" s="839" t="n"/>
      <c r="C259" s="839" t="n"/>
      <c r="D259" s="839" t="n"/>
      <c r="E259" s="839" t="n"/>
      <c r="F259" s="839" t="n"/>
      <c r="G259" s="839" t="n"/>
      <c r="H259" s="839" t="n"/>
      <c r="I259" s="839" t="n"/>
      <c r="J259" s="839" t="n"/>
      <c r="K259" s="839" t="n"/>
      <c r="L259" s="839" t="n"/>
      <c r="M259" s="839" t="n"/>
      <c r="N259" s="839" t="n"/>
      <c r="O259" s="839" t="n"/>
      <c r="P259" s="839" t="n"/>
      <c r="Q259" s="839" t="n"/>
      <c r="R259" s="839" t="n"/>
      <c r="S259" s="839" t="n"/>
      <c r="T259" s="839" t="n"/>
      <c r="U259" s="839" t="n"/>
      <c r="V259" s="839" t="n"/>
      <c r="W259" s="839" t="n"/>
      <c r="X259" s="839" t="n"/>
      <c r="Y259" s="839" t="n"/>
      <c r="Z259" s="839" t="n"/>
      <c r="AA259" s="839" t="n"/>
      <c r="AB259" s="839" t="n"/>
      <c r="AC259" s="839" t="n"/>
      <c r="AD259" s="839" t="n"/>
      <c r="AE259" s="839" t="n"/>
      <c r="AF259" s="839" t="n"/>
      <c r="AG259" s="839" t="n"/>
      <c r="AH259" s="839" t="n"/>
      <c r="AI259" s="839" t="n"/>
      <c r="AJ259" s="839" t="n"/>
      <c r="AK259" s="839" t="n"/>
      <c r="AL259" s="839" t="n"/>
      <c r="AM259" s="839" t="n"/>
      <c r="AN259" s="839" t="n"/>
      <c r="AO259" s="839" t="n"/>
      <c r="AP259" s="839" t="n"/>
      <c r="AQ259" s="839" t="n"/>
      <c r="AR259" s="839" t="n"/>
      <c r="AS259" s="839" t="n"/>
      <c r="AT259" s="839" t="n"/>
      <c r="AU259" s="839" t="n"/>
      <c r="AV259" s="839" t="n"/>
      <c r="AW259" s="839" t="n"/>
      <c r="AX259" s="839" t="n"/>
      <c r="AY259" s="839" t="n"/>
      <c r="AZ259" s="839" t="n"/>
      <c r="BA259" s="839" t="n"/>
      <c r="BB259" s="839" t="n"/>
      <c r="BC259" s="839" t="n"/>
    </row>
    <row r="260" ht="13.5" customHeight="1" s="1178">
      <c r="A260" s="839" t="n"/>
      <c r="B260" s="839" t="n"/>
      <c r="C260" s="839" t="n"/>
      <c r="D260" s="839" t="n"/>
      <c r="E260" s="839" t="n"/>
      <c r="F260" s="839" t="n"/>
      <c r="G260" s="839" t="n"/>
      <c r="H260" s="839" t="n"/>
      <c r="I260" s="839" t="n"/>
      <c r="J260" s="839" t="n"/>
      <c r="K260" s="839" t="n"/>
      <c r="L260" s="839" t="n"/>
      <c r="M260" s="839" t="n"/>
      <c r="N260" s="839" t="n"/>
      <c r="O260" s="839" t="n"/>
      <c r="P260" s="839" t="n"/>
      <c r="Q260" s="839" t="n"/>
      <c r="R260" s="839" t="n"/>
      <c r="S260" s="839" t="n"/>
      <c r="T260" s="839" t="n"/>
      <c r="U260" s="839" t="n"/>
      <c r="V260" s="839" t="n"/>
      <c r="W260" s="839" t="n"/>
      <c r="X260" s="839" t="n"/>
      <c r="Y260" s="839" t="n"/>
      <c r="Z260" s="839" t="n"/>
      <c r="AA260" s="839" t="n"/>
      <c r="AB260" s="839" t="n"/>
      <c r="AC260" s="839" t="n"/>
      <c r="AD260" s="839" t="n"/>
      <c r="AE260" s="839" t="n"/>
      <c r="AF260" s="839" t="n"/>
      <c r="AG260" s="839" t="n"/>
      <c r="AH260" s="839" t="n"/>
      <c r="AI260" s="839" t="n"/>
      <c r="AJ260" s="839" t="n"/>
      <c r="AK260" s="839" t="n"/>
      <c r="AL260" s="839" t="n"/>
      <c r="AM260" s="839" t="n"/>
      <c r="AN260" s="839" t="n"/>
      <c r="AO260" s="839" t="n"/>
      <c r="AP260" s="839" t="n"/>
      <c r="AQ260" s="839" t="n"/>
      <c r="AR260" s="839" t="n"/>
      <c r="AS260" s="839" t="n"/>
      <c r="AT260" s="839" t="n"/>
      <c r="AU260" s="839" t="n"/>
      <c r="AV260" s="839" t="n"/>
      <c r="AW260" s="839" t="n"/>
      <c r="AX260" s="839" t="n"/>
      <c r="AY260" s="839" t="n"/>
      <c r="AZ260" s="839" t="n"/>
      <c r="BA260" s="839" t="n"/>
      <c r="BB260" s="839" t="n"/>
      <c r="BC260" s="839" t="n"/>
    </row>
    <row r="261" ht="13.5" customHeight="1" s="1178">
      <c r="A261" s="839" t="n"/>
      <c r="B261" s="839" t="n"/>
      <c r="C261" s="839" t="n"/>
      <c r="D261" s="839" t="n"/>
      <c r="E261" s="839" t="n"/>
      <c r="F261" s="839" t="n"/>
      <c r="G261" s="839" t="n"/>
      <c r="H261" s="839" t="n"/>
      <c r="I261" s="839" t="n"/>
      <c r="J261" s="839" t="n"/>
      <c r="K261" s="839" t="n"/>
      <c r="L261" s="839" t="n"/>
      <c r="M261" s="839" t="n"/>
      <c r="N261" s="839" t="n"/>
      <c r="O261" s="839" t="n"/>
      <c r="P261" s="839" t="n"/>
      <c r="Q261" s="839" t="n"/>
      <c r="R261" s="839" t="n"/>
      <c r="S261" s="839" t="n"/>
      <c r="T261" s="839" t="n"/>
      <c r="U261" s="839" t="n"/>
      <c r="V261" s="839" t="n"/>
      <c r="W261" s="839" t="n"/>
      <c r="X261" s="839" t="n"/>
      <c r="Y261" s="839" t="n"/>
      <c r="Z261" s="839" t="n"/>
      <c r="AA261" s="839" t="n"/>
      <c r="AB261" s="839" t="n"/>
      <c r="AC261" s="839" t="n"/>
      <c r="AD261" s="839" t="n"/>
      <c r="AE261" s="839" t="n"/>
      <c r="AF261" s="839" t="n"/>
      <c r="AG261" s="839" t="n"/>
      <c r="AH261" s="839" t="n"/>
      <c r="AI261" s="839" t="n"/>
      <c r="AJ261" s="839" t="n"/>
      <c r="AK261" s="839" t="n"/>
      <c r="AL261" s="839" t="n"/>
      <c r="AM261" s="839" t="n"/>
      <c r="AN261" s="839" t="n"/>
      <c r="AO261" s="839" t="n"/>
      <c r="AP261" s="839" t="n"/>
      <c r="AQ261" s="839" t="n"/>
      <c r="AR261" s="839" t="n"/>
      <c r="AS261" s="839" t="n"/>
      <c r="AT261" s="839" t="n"/>
      <c r="AU261" s="839" t="n"/>
      <c r="AV261" s="839" t="n"/>
      <c r="AW261" s="839" t="n"/>
      <c r="AX261" s="839" t="n"/>
      <c r="AY261" s="839" t="n"/>
      <c r="AZ261" s="839" t="n"/>
      <c r="BA261" s="839" t="n"/>
      <c r="BB261" s="839" t="n"/>
      <c r="BC261" s="839" t="n"/>
    </row>
    <row r="262" ht="13.5" customHeight="1" s="1178">
      <c r="A262" s="839" t="n"/>
      <c r="B262" s="839" t="n"/>
      <c r="C262" s="839" t="n"/>
      <c r="D262" s="839" t="n"/>
      <c r="E262" s="839" t="n"/>
      <c r="F262" s="839" t="n"/>
      <c r="G262" s="839" t="n"/>
      <c r="H262" s="839" t="n"/>
      <c r="I262" s="839" t="n"/>
      <c r="J262" s="839" t="n"/>
      <c r="K262" s="839" t="n"/>
      <c r="L262" s="839" t="n"/>
      <c r="M262" s="839" t="n"/>
      <c r="N262" s="839" t="n"/>
      <c r="O262" s="839" t="n"/>
      <c r="P262" s="839" t="n"/>
      <c r="Q262" s="839" t="n"/>
      <c r="R262" s="839" t="n"/>
      <c r="S262" s="839" t="n"/>
      <c r="T262" s="839" t="n"/>
      <c r="U262" s="839" t="n"/>
      <c r="V262" s="839" t="n"/>
      <c r="W262" s="839" t="n"/>
      <c r="X262" s="839" t="n"/>
      <c r="Y262" s="839" t="n"/>
      <c r="Z262" s="839" t="n"/>
      <c r="AA262" s="839" t="n"/>
      <c r="AB262" s="839" t="n"/>
      <c r="AC262" s="839" t="n"/>
      <c r="AD262" s="839" t="n"/>
      <c r="AE262" s="839" t="n"/>
      <c r="AF262" s="839" t="n"/>
      <c r="AG262" s="839" t="n"/>
      <c r="AH262" s="839" t="n"/>
      <c r="AI262" s="839" t="n"/>
      <c r="AJ262" s="839" t="n"/>
      <c r="AK262" s="839" t="n"/>
      <c r="AL262" s="839" t="n"/>
      <c r="AM262" s="839" t="n"/>
      <c r="AN262" s="839" t="n"/>
      <c r="AO262" s="839" t="n"/>
      <c r="AP262" s="839" t="n"/>
      <c r="AQ262" s="839" t="n"/>
      <c r="AR262" s="839" t="n"/>
      <c r="AS262" s="839" t="n"/>
      <c r="AT262" s="839" t="n"/>
      <c r="AU262" s="839" t="n"/>
      <c r="AV262" s="839" t="n"/>
      <c r="AW262" s="839" t="n"/>
      <c r="AX262" s="839" t="n"/>
      <c r="AY262" s="839" t="n"/>
      <c r="AZ262" s="839" t="n"/>
      <c r="BA262" s="839" t="n"/>
      <c r="BB262" s="839" t="n"/>
      <c r="BC262" s="839" t="n"/>
    </row>
    <row r="263" ht="13.5" customHeight="1" s="1178">
      <c r="A263" s="839" t="n"/>
      <c r="B263" s="839" t="n"/>
      <c r="C263" s="839" t="n"/>
      <c r="D263" s="839" t="n"/>
      <c r="E263" s="839" t="n"/>
      <c r="F263" s="839" t="n"/>
      <c r="G263" s="839" t="n"/>
      <c r="H263" s="839" t="n"/>
      <c r="I263" s="839" t="n"/>
      <c r="J263" s="839" t="n"/>
      <c r="K263" s="839" t="n"/>
      <c r="L263" s="839" t="n"/>
      <c r="M263" s="839" t="n"/>
      <c r="N263" s="839" t="n"/>
      <c r="O263" s="839" t="n"/>
      <c r="P263" s="839" t="n"/>
      <c r="Q263" s="839" t="n"/>
      <c r="R263" s="839" t="n"/>
      <c r="S263" s="839" t="n"/>
      <c r="T263" s="839" t="n"/>
      <c r="U263" s="839" t="n"/>
      <c r="V263" s="839" t="n"/>
      <c r="W263" s="839" t="n"/>
      <c r="X263" s="839" t="n"/>
      <c r="Y263" s="839" t="n"/>
      <c r="Z263" s="839" t="n"/>
      <c r="AA263" s="839" t="n"/>
      <c r="AB263" s="839" t="n"/>
      <c r="AC263" s="839" t="n"/>
      <c r="AD263" s="839" t="n"/>
      <c r="AE263" s="839" t="n"/>
      <c r="AF263" s="839" t="n"/>
      <c r="AG263" s="839" t="n"/>
      <c r="AH263" s="839" t="n"/>
      <c r="AI263" s="839" t="n"/>
      <c r="AJ263" s="839" t="n"/>
      <c r="AK263" s="839" t="n"/>
      <c r="AL263" s="839" t="n"/>
      <c r="AM263" s="839" t="n"/>
      <c r="AN263" s="839" t="n"/>
      <c r="AO263" s="839" t="n"/>
      <c r="AP263" s="839" t="n"/>
      <c r="AQ263" s="839" t="n"/>
      <c r="AR263" s="839" t="n"/>
      <c r="AS263" s="839" t="n"/>
      <c r="AT263" s="839" t="n"/>
      <c r="AU263" s="839" t="n"/>
      <c r="AV263" s="839" t="n"/>
      <c r="AW263" s="839" t="n"/>
      <c r="AX263" s="839" t="n"/>
      <c r="AY263" s="839" t="n"/>
      <c r="AZ263" s="839" t="n"/>
      <c r="BA263" s="839" t="n"/>
      <c r="BB263" s="839" t="n"/>
      <c r="BC263" s="839" t="n"/>
    </row>
    <row r="264" ht="13.5" customHeight="1" s="1178">
      <c r="A264" s="839" t="n"/>
      <c r="B264" s="839" t="n"/>
      <c r="C264" s="839" t="n"/>
      <c r="D264" s="839" t="n"/>
      <c r="E264" s="839" t="n"/>
      <c r="F264" s="839" t="n"/>
      <c r="G264" s="839" t="n"/>
      <c r="H264" s="839" t="n"/>
      <c r="I264" s="839" t="n"/>
      <c r="J264" s="839" t="n"/>
      <c r="K264" s="839" t="n"/>
      <c r="L264" s="839" t="n"/>
      <c r="M264" s="839" t="n"/>
      <c r="N264" s="839" t="n"/>
      <c r="O264" s="839" t="n"/>
      <c r="P264" s="839" t="n"/>
      <c r="Q264" s="839" t="n"/>
      <c r="R264" s="839" t="n"/>
      <c r="S264" s="839" t="n"/>
      <c r="T264" s="839" t="n"/>
      <c r="U264" s="839" t="n"/>
      <c r="V264" s="839" t="n"/>
      <c r="W264" s="839" t="n"/>
      <c r="X264" s="839" t="n"/>
      <c r="Y264" s="839" t="n"/>
      <c r="Z264" s="839" t="n"/>
      <c r="AA264" s="839" t="n"/>
      <c r="AB264" s="839" t="n"/>
      <c r="AC264" s="839" t="n"/>
      <c r="AD264" s="839" t="n"/>
      <c r="AE264" s="839" t="n"/>
      <c r="AF264" s="839" t="n"/>
      <c r="AG264" s="839" t="n"/>
      <c r="AH264" s="839" t="n"/>
      <c r="AI264" s="839" t="n"/>
      <c r="AJ264" s="839" t="n"/>
      <c r="AK264" s="839" t="n"/>
      <c r="AL264" s="839" t="n"/>
      <c r="AM264" s="839" t="n"/>
      <c r="AN264" s="839" t="n"/>
      <c r="AO264" s="839" t="n"/>
      <c r="AP264" s="839" t="n"/>
      <c r="AQ264" s="839" t="n"/>
      <c r="AR264" s="839" t="n"/>
      <c r="AS264" s="839" t="n"/>
      <c r="AT264" s="839" t="n"/>
      <c r="AU264" s="839" t="n"/>
      <c r="AV264" s="839" t="n"/>
      <c r="AW264" s="839" t="n"/>
      <c r="AX264" s="839" t="n"/>
      <c r="AY264" s="839" t="n"/>
      <c r="AZ264" s="839" t="n"/>
      <c r="BA264" s="839" t="n"/>
      <c r="BB264" s="839" t="n"/>
      <c r="BC264" s="839" t="n"/>
    </row>
    <row r="265" ht="13.5" customHeight="1" s="1178">
      <c r="A265" s="839" t="n"/>
      <c r="B265" s="839" t="n"/>
      <c r="C265" s="839" t="n"/>
      <c r="D265" s="839" t="n"/>
      <c r="E265" s="839" t="n"/>
      <c r="F265" s="839" t="n"/>
      <c r="G265" s="839" t="n"/>
      <c r="H265" s="839" t="n"/>
      <c r="I265" s="839" t="n"/>
      <c r="J265" s="839" t="n"/>
      <c r="K265" s="839" t="n"/>
      <c r="L265" s="839" t="n"/>
      <c r="M265" s="839" t="n"/>
      <c r="N265" s="839" t="n"/>
      <c r="O265" s="839" t="n"/>
      <c r="P265" s="839" t="n"/>
      <c r="Q265" s="839" t="n"/>
      <c r="R265" s="839" t="n"/>
      <c r="S265" s="839" t="n"/>
      <c r="T265" s="839" t="n"/>
      <c r="U265" s="839" t="n"/>
      <c r="V265" s="839" t="n"/>
      <c r="W265" s="839" t="n"/>
      <c r="X265" s="839" t="n"/>
      <c r="Y265" s="839" t="n"/>
      <c r="Z265" s="839" t="n"/>
      <c r="AA265" s="839" t="n"/>
      <c r="AB265" s="839" t="n"/>
      <c r="AC265" s="839" t="n"/>
      <c r="AD265" s="839" t="n"/>
      <c r="AE265" s="839" t="n"/>
      <c r="AF265" s="839" t="n"/>
      <c r="AG265" s="839" t="n"/>
      <c r="AH265" s="839" t="n"/>
      <c r="AI265" s="839" t="n"/>
      <c r="AJ265" s="839" t="n"/>
      <c r="AK265" s="839" t="n"/>
      <c r="AL265" s="839" t="n"/>
      <c r="AM265" s="839" t="n"/>
      <c r="AN265" s="839" t="n"/>
      <c r="AO265" s="839" t="n"/>
      <c r="AP265" s="839" t="n"/>
      <c r="AQ265" s="839" t="n"/>
      <c r="AR265" s="839" t="n"/>
      <c r="AS265" s="839" t="n"/>
      <c r="AT265" s="839" t="n"/>
      <c r="AU265" s="839" t="n"/>
      <c r="AV265" s="839" t="n"/>
      <c r="AW265" s="839" t="n"/>
      <c r="AX265" s="839" t="n"/>
      <c r="AY265" s="839" t="n"/>
      <c r="AZ265" s="839" t="n"/>
      <c r="BA265" s="839" t="n"/>
      <c r="BB265" s="839" t="n"/>
      <c r="BC265" s="839" t="n"/>
    </row>
    <row r="266" ht="13.5" customHeight="1" s="1178">
      <c r="A266" s="839" t="n"/>
      <c r="B266" s="839" t="n"/>
      <c r="C266" s="839" t="n"/>
      <c r="D266" s="839" t="n"/>
      <c r="E266" s="839" t="n"/>
      <c r="F266" s="839" t="n"/>
      <c r="G266" s="839" t="n"/>
      <c r="H266" s="839" t="n"/>
      <c r="I266" s="839" t="n"/>
      <c r="J266" s="839" t="n"/>
      <c r="K266" s="839" t="n"/>
      <c r="L266" s="839" t="n"/>
      <c r="M266" s="839" t="n"/>
      <c r="N266" s="839" t="n"/>
      <c r="O266" s="839" t="n"/>
      <c r="P266" s="839" t="n"/>
      <c r="Q266" s="839" t="n"/>
      <c r="R266" s="839" t="n"/>
      <c r="S266" s="839" t="n"/>
      <c r="T266" s="839" t="n"/>
      <c r="U266" s="839" t="n"/>
      <c r="V266" s="839" t="n"/>
      <c r="W266" s="839" t="n"/>
      <c r="X266" s="839" t="n"/>
      <c r="Y266" s="839" t="n"/>
      <c r="Z266" s="839" t="n"/>
      <c r="AA266" s="839" t="n"/>
      <c r="AB266" s="839" t="n"/>
      <c r="AC266" s="839" t="n"/>
      <c r="AD266" s="839" t="n"/>
      <c r="AE266" s="839" t="n"/>
      <c r="AF266" s="839" t="n"/>
      <c r="AG266" s="839" t="n"/>
      <c r="AH266" s="839" t="n"/>
      <c r="AI266" s="839" t="n"/>
      <c r="AJ266" s="839" t="n"/>
      <c r="AK266" s="839" t="n"/>
      <c r="AL266" s="839" t="n"/>
      <c r="AM266" s="839" t="n"/>
      <c r="AN266" s="839" t="n"/>
      <c r="AO266" s="839" t="n"/>
      <c r="AP266" s="839" t="n"/>
      <c r="AQ266" s="839" t="n"/>
      <c r="AR266" s="839" t="n"/>
      <c r="AS266" s="839" t="n"/>
      <c r="AT266" s="839" t="n"/>
      <c r="AU266" s="839" t="n"/>
      <c r="AV266" s="839" t="n"/>
      <c r="AW266" s="839" t="n"/>
      <c r="AX266" s="839" t="n"/>
      <c r="AY266" s="839" t="n"/>
      <c r="AZ266" s="839" t="n"/>
      <c r="BA266" s="839" t="n"/>
      <c r="BB266" s="839" t="n"/>
      <c r="BC266" s="839" t="n"/>
    </row>
    <row r="267" ht="13.5" customHeight="1" s="1178">
      <c r="A267" s="839" t="n"/>
      <c r="B267" s="839" t="n"/>
      <c r="C267" s="839" t="n"/>
      <c r="D267" s="839" t="n"/>
      <c r="E267" s="839" t="n"/>
      <c r="F267" s="839" t="n"/>
      <c r="G267" s="839" t="n"/>
      <c r="H267" s="839" t="n"/>
      <c r="I267" s="839" t="n"/>
      <c r="J267" s="839" t="n"/>
      <c r="K267" s="839" t="n"/>
      <c r="L267" s="839" t="n"/>
      <c r="M267" s="839" t="n"/>
      <c r="N267" s="839" t="n"/>
      <c r="O267" s="839" t="n"/>
      <c r="P267" s="839" t="n"/>
      <c r="Q267" s="839" t="n"/>
      <c r="R267" s="839" t="n"/>
      <c r="S267" s="839" t="n"/>
      <c r="T267" s="839" t="n"/>
      <c r="U267" s="839" t="n"/>
      <c r="V267" s="839" t="n"/>
      <c r="W267" s="839" t="n"/>
      <c r="X267" s="839" t="n"/>
      <c r="Y267" s="839" t="n"/>
      <c r="Z267" s="839" t="n"/>
      <c r="AA267" s="839" t="n"/>
      <c r="AB267" s="839" t="n"/>
      <c r="AC267" s="839" t="n"/>
      <c r="AD267" s="839" t="n"/>
      <c r="AE267" s="839" t="n"/>
      <c r="AF267" s="839" t="n"/>
      <c r="AG267" s="839" t="n"/>
      <c r="AH267" s="839" t="n"/>
      <c r="AI267" s="839" t="n"/>
      <c r="AJ267" s="839" t="n"/>
      <c r="AK267" s="839" t="n"/>
      <c r="AL267" s="839" t="n"/>
      <c r="AM267" s="839" t="n"/>
      <c r="AN267" s="839" t="n"/>
      <c r="AO267" s="839" t="n"/>
      <c r="AP267" s="839" t="n"/>
      <c r="AQ267" s="839" t="n"/>
      <c r="AR267" s="839" t="n"/>
      <c r="AS267" s="839" t="n"/>
      <c r="AT267" s="839" t="n"/>
      <c r="AU267" s="839" t="n"/>
      <c r="AV267" s="839" t="n"/>
      <c r="AW267" s="839" t="n"/>
      <c r="AX267" s="839" t="n"/>
      <c r="AY267" s="839" t="n"/>
      <c r="AZ267" s="839" t="n"/>
      <c r="BA267" s="839" t="n"/>
      <c r="BB267" s="839" t="n"/>
      <c r="BC267" s="839" t="n"/>
    </row>
    <row r="268" ht="13.5" customHeight="1" s="1178">
      <c r="A268" s="839" t="n"/>
      <c r="B268" s="839" t="n"/>
      <c r="C268" s="839" t="n"/>
      <c r="D268" s="839" t="n"/>
      <c r="E268" s="839" t="n"/>
      <c r="F268" s="839" t="n"/>
      <c r="G268" s="839" t="n"/>
      <c r="H268" s="839" t="n"/>
      <c r="I268" s="839" t="n"/>
      <c r="J268" s="839" t="n"/>
      <c r="K268" s="839" t="n"/>
      <c r="L268" s="839" t="n"/>
      <c r="M268" s="839" t="n"/>
      <c r="N268" s="839" t="n"/>
      <c r="O268" s="839" t="n"/>
      <c r="P268" s="839" t="n"/>
      <c r="Q268" s="839" t="n"/>
      <c r="R268" s="839" t="n"/>
      <c r="S268" s="839" t="n"/>
      <c r="T268" s="839" t="n"/>
      <c r="U268" s="839" t="n"/>
      <c r="V268" s="839" t="n"/>
      <c r="W268" s="839" t="n"/>
      <c r="X268" s="839" t="n"/>
      <c r="Y268" s="839" t="n"/>
      <c r="Z268" s="839" t="n"/>
      <c r="AA268" s="839" t="n"/>
      <c r="AB268" s="839" t="n"/>
      <c r="AC268" s="839" t="n"/>
      <c r="AD268" s="839" t="n"/>
      <c r="AE268" s="839" t="n"/>
      <c r="AF268" s="839" t="n"/>
      <c r="AG268" s="839" t="n"/>
      <c r="AH268" s="839" t="n"/>
      <c r="AI268" s="839" t="n"/>
      <c r="AJ268" s="839" t="n"/>
      <c r="AK268" s="839" t="n"/>
      <c r="AL268" s="839" t="n"/>
      <c r="AM268" s="839" t="n"/>
      <c r="AN268" s="839" t="n"/>
      <c r="AO268" s="839" t="n"/>
      <c r="AP268" s="839" t="n"/>
      <c r="AQ268" s="839" t="n"/>
      <c r="AR268" s="839" t="n"/>
      <c r="AS268" s="839" t="n"/>
      <c r="AT268" s="839" t="n"/>
      <c r="AU268" s="839" t="n"/>
      <c r="AV268" s="839" t="n"/>
      <c r="AW268" s="839" t="n"/>
      <c r="AX268" s="839" t="n"/>
      <c r="AY268" s="839" t="n"/>
      <c r="AZ268" s="839" t="n"/>
      <c r="BA268" s="839" t="n"/>
      <c r="BB268" s="839" t="n"/>
      <c r="BC268" s="839" t="n"/>
    </row>
    <row r="269" ht="13.5" customHeight="1" s="1178">
      <c r="A269" s="839" t="n"/>
      <c r="B269" s="839" t="n"/>
      <c r="C269" s="839" t="n"/>
      <c r="D269" s="839" t="n"/>
      <c r="E269" s="839" t="n"/>
      <c r="F269" s="839" t="n"/>
      <c r="G269" s="839" t="n"/>
      <c r="H269" s="839" t="n"/>
      <c r="I269" s="839" t="n"/>
      <c r="J269" s="839" t="n"/>
      <c r="K269" s="839" t="n"/>
      <c r="L269" s="839" t="n"/>
      <c r="M269" s="839" t="n"/>
      <c r="N269" s="839" t="n"/>
      <c r="O269" s="839" t="n"/>
      <c r="P269" s="839" t="n"/>
      <c r="Q269" s="839" t="n"/>
      <c r="R269" s="839" t="n"/>
      <c r="S269" s="839" t="n"/>
      <c r="T269" s="839" t="n"/>
      <c r="U269" s="839" t="n"/>
      <c r="V269" s="839" t="n"/>
      <c r="W269" s="839" t="n"/>
      <c r="X269" s="839" t="n"/>
      <c r="Y269" s="839" t="n"/>
      <c r="Z269" s="839" t="n"/>
      <c r="AA269" s="839" t="n"/>
      <c r="AB269" s="839" t="n"/>
      <c r="AC269" s="839" t="n"/>
      <c r="AD269" s="839" t="n"/>
      <c r="AE269" s="839" t="n"/>
      <c r="AF269" s="839" t="n"/>
      <c r="AG269" s="839" t="n"/>
      <c r="AH269" s="839" t="n"/>
      <c r="AI269" s="839" t="n"/>
      <c r="AJ269" s="839" t="n"/>
      <c r="AK269" s="839" t="n"/>
      <c r="AL269" s="839" t="n"/>
      <c r="AM269" s="839" t="n"/>
      <c r="AN269" s="839" t="n"/>
      <c r="AO269" s="839" t="n"/>
      <c r="AP269" s="839" t="n"/>
      <c r="AQ269" s="839" t="n"/>
      <c r="AR269" s="839" t="n"/>
      <c r="AS269" s="839" t="n"/>
      <c r="AT269" s="839" t="n"/>
      <c r="AU269" s="839" t="n"/>
      <c r="AV269" s="839" t="n"/>
      <c r="AW269" s="839" t="n"/>
      <c r="AX269" s="839" t="n"/>
      <c r="AY269" s="839" t="n"/>
      <c r="AZ269" s="839" t="n"/>
      <c r="BA269" s="839" t="n"/>
      <c r="BB269" s="839" t="n"/>
      <c r="BC269" s="839" t="n"/>
    </row>
    <row r="270" ht="13.5" customHeight="1" s="1178">
      <c r="A270" s="839" t="n"/>
      <c r="B270" s="839" t="n"/>
      <c r="C270" s="839" t="n"/>
      <c r="D270" s="839" t="n"/>
      <c r="E270" s="839" t="n"/>
      <c r="F270" s="839" t="n"/>
      <c r="G270" s="839" t="n"/>
      <c r="H270" s="839" t="n"/>
      <c r="I270" s="839" t="n"/>
      <c r="J270" s="839" t="n"/>
      <c r="K270" s="839" t="n"/>
      <c r="L270" s="839" t="n"/>
      <c r="M270" s="839" t="n"/>
      <c r="N270" s="839" t="n"/>
      <c r="O270" s="839" t="n"/>
      <c r="P270" s="839" t="n"/>
      <c r="Q270" s="839" t="n"/>
      <c r="R270" s="839" t="n"/>
      <c r="S270" s="839" t="n"/>
      <c r="T270" s="839" t="n"/>
      <c r="U270" s="839" t="n"/>
      <c r="V270" s="839" t="n"/>
      <c r="W270" s="839" t="n"/>
      <c r="X270" s="839" t="n"/>
      <c r="Y270" s="839" t="n"/>
      <c r="Z270" s="839" t="n"/>
      <c r="AA270" s="839" t="n"/>
      <c r="AB270" s="839" t="n"/>
      <c r="AC270" s="839" t="n"/>
      <c r="AD270" s="839" t="n"/>
      <c r="AE270" s="839" t="n"/>
      <c r="AF270" s="839" t="n"/>
      <c r="AG270" s="839" t="n"/>
      <c r="AH270" s="839" t="n"/>
      <c r="AI270" s="839" t="n"/>
      <c r="AJ270" s="839" t="n"/>
      <c r="AK270" s="839" t="n"/>
      <c r="AL270" s="839" t="n"/>
      <c r="AM270" s="839" t="n"/>
      <c r="AN270" s="839" t="n"/>
      <c r="AO270" s="839" t="n"/>
      <c r="AP270" s="839" t="n"/>
      <c r="AQ270" s="839" t="n"/>
      <c r="AR270" s="839" t="n"/>
      <c r="AS270" s="839" t="n"/>
      <c r="AT270" s="839" t="n"/>
      <c r="AU270" s="839" t="n"/>
      <c r="AV270" s="839" t="n"/>
      <c r="AW270" s="839" t="n"/>
      <c r="AX270" s="839" t="n"/>
      <c r="AY270" s="839" t="n"/>
      <c r="AZ270" s="839" t="n"/>
      <c r="BA270" s="839" t="n"/>
      <c r="BB270" s="839" t="n"/>
      <c r="BC270" s="839" t="n"/>
    </row>
    <row r="271" ht="13.5" customHeight="1" s="1178">
      <c r="A271" s="839" t="n"/>
      <c r="B271" s="839" t="n"/>
      <c r="C271" s="839" t="n"/>
      <c r="D271" s="839" t="n"/>
      <c r="E271" s="839" t="n"/>
      <c r="F271" s="839" t="n"/>
      <c r="G271" s="839" t="n"/>
      <c r="H271" s="839" t="n"/>
      <c r="I271" s="839" t="n"/>
      <c r="J271" s="839" t="n"/>
      <c r="K271" s="839" t="n"/>
      <c r="L271" s="839" t="n"/>
      <c r="M271" s="839" t="n"/>
      <c r="N271" s="839" t="n"/>
      <c r="O271" s="839" t="n"/>
      <c r="P271" s="839" t="n"/>
      <c r="Q271" s="839" t="n"/>
      <c r="R271" s="839" t="n"/>
      <c r="S271" s="839" t="n"/>
      <c r="T271" s="839" t="n"/>
      <c r="U271" s="839" t="n"/>
      <c r="V271" s="839" t="n"/>
      <c r="W271" s="839" t="n"/>
      <c r="X271" s="839" t="n"/>
      <c r="Y271" s="839" t="n"/>
      <c r="Z271" s="839" t="n"/>
      <c r="AA271" s="839" t="n"/>
      <c r="AB271" s="839" t="n"/>
      <c r="AC271" s="839" t="n"/>
      <c r="AD271" s="839" t="n"/>
      <c r="AE271" s="839" t="n"/>
      <c r="AF271" s="839" t="n"/>
      <c r="AG271" s="839" t="n"/>
      <c r="AH271" s="839" t="n"/>
      <c r="AI271" s="839" t="n"/>
      <c r="AJ271" s="839" t="n"/>
      <c r="AK271" s="839" t="n"/>
      <c r="AL271" s="839" t="n"/>
      <c r="AM271" s="839" t="n"/>
      <c r="AN271" s="839" t="n"/>
      <c r="AO271" s="839" t="n"/>
      <c r="AP271" s="839" t="n"/>
      <c r="AQ271" s="839" t="n"/>
      <c r="AR271" s="839" t="n"/>
      <c r="AS271" s="839" t="n"/>
      <c r="AT271" s="839" t="n"/>
      <c r="AU271" s="839" t="n"/>
      <c r="AV271" s="839" t="n"/>
      <c r="AW271" s="839" t="n"/>
      <c r="AX271" s="839" t="n"/>
      <c r="AY271" s="839" t="n"/>
      <c r="AZ271" s="839" t="n"/>
      <c r="BA271" s="839" t="n"/>
      <c r="BB271" s="839" t="n"/>
      <c r="BC271" s="839" t="n"/>
    </row>
    <row r="272" ht="13.5" customHeight="1" s="1178">
      <c r="A272" s="839" t="n"/>
      <c r="B272" s="839" t="n"/>
      <c r="C272" s="839" t="n"/>
      <c r="D272" s="839" t="n"/>
      <c r="E272" s="839" t="n"/>
      <c r="F272" s="839" t="n"/>
      <c r="G272" s="839" t="n"/>
      <c r="H272" s="839" t="n"/>
      <c r="I272" s="839" t="n"/>
      <c r="J272" s="839" t="n"/>
      <c r="K272" s="839" t="n"/>
      <c r="L272" s="839" t="n"/>
      <c r="M272" s="839" t="n"/>
      <c r="N272" s="839" t="n"/>
      <c r="O272" s="839" t="n"/>
      <c r="P272" s="839" t="n"/>
      <c r="Q272" s="839" t="n"/>
      <c r="R272" s="839" t="n"/>
      <c r="S272" s="839" t="n"/>
      <c r="T272" s="839" t="n"/>
      <c r="U272" s="839" t="n"/>
      <c r="V272" s="839" t="n"/>
      <c r="W272" s="839" t="n"/>
      <c r="X272" s="839" t="n"/>
      <c r="Y272" s="839" t="n"/>
      <c r="Z272" s="839" t="n"/>
      <c r="AA272" s="839" t="n"/>
      <c r="AB272" s="839" t="n"/>
      <c r="AC272" s="839" t="n"/>
      <c r="AD272" s="839" t="n"/>
      <c r="AE272" s="839" t="n"/>
      <c r="AF272" s="839" t="n"/>
      <c r="AG272" s="839" t="n"/>
      <c r="AH272" s="839" t="n"/>
      <c r="AI272" s="839" t="n"/>
      <c r="AJ272" s="839" t="n"/>
      <c r="AK272" s="839" t="n"/>
      <c r="AL272" s="839" t="n"/>
      <c r="AM272" s="839" t="n"/>
      <c r="AN272" s="839" t="n"/>
      <c r="AO272" s="839" t="n"/>
      <c r="AP272" s="839" t="n"/>
      <c r="AQ272" s="839" t="n"/>
      <c r="AR272" s="839" t="n"/>
      <c r="AS272" s="839" t="n"/>
      <c r="AT272" s="839" t="n"/>
      <c r="AU272" s="839" t="n"/>
      <c r="AV272" s="839" t="n"/>
      <c r="AW272" s="839" t="n"/>
      <c r="AX272" s="839" t="n"/>
      <c r="AY272" s="839" t="n"/>
      <c r="AZ272" s="839" t="n"/>
      <c r="BA272" s="839" t="n"/>
      <c r="BB272" s="839" t="n"/>
      <c r="BC272" s="839" t="n"/>
    </row>
    <row r="273" ht="13.5" customHeight="1" s="1178">
      <c r="A273" s="839" t="n"/>
      <c r="B273" s="839" t="n"/>
      <c r="C273" s="839" t="n"/>
      <c r="D273" s="839" t="n"/>
      <c r="E273" s="839" t="n"/>
      <c r="F273" s="839" t="n"/>
      <c r="G273" s="839" t="n"/>
      <c r="H273" s="839" t="n"/>
      <c r="I273" s="839" t="n"/>
      <c r="J273" s="839" t="n"/>
      <c r="K273" s="839" t="n"/>
      <c r="L273" s="839" t="n"/>
      <c r="M273" s="839" t="n"/>
      <c r="N273" s="839" t="n"/>
      <c r="O273" s="839" t="n"/>
      <c r="P273" s="839" t="n"/>
      <c r="Q273" s="839" t="n"/>
      <c r="R273" s="839" t="n"/>
      <c r="S273" s="839" t="n"/>
      <c r="T273" s="839" t="n"/>
      <c r="U273" s="839" t="n"/>
      <c r="V273" s="839" t="n"/>
      <c r="W273" s="839" t="n"/>
      <c r="X273" s="839" t="n"/>
      <c r="Y273" s="839" t="n"/>
      <c r="Z273" s="839" t="n"/>
      <c r="AA273" s="839" t="n"/>
      <c r="AB273" s="839" t="n"/>
      <c r="AC273" s="839" t="n"/>
      <c r="AD273" s="839" t="n"/>
      <c r="AE273" s="839" t="n"/>
      <c r="AF273" s="839" t="n"/>
      <c r="AG273" s="839" t="n"/>
      <c r="AH273" s="839" t="n"/>
      <c r="AI273" s="839" t="n"/>
      <c r="AJ273" s="839" t="n"/>
      <c r="AK273" s="839" t="n"/>
      <c r="AL273" s="839" t="n"/>
      <c r="AM273" s="839" t="n"/>
      <c r="AN273" s="839" t="n"/>
      <c r="AO273" s="839" t="n"/>
      <c r="AP273" s="839" t="n"/>
      <c r="AQ273" s="839" t="n"/>
      <c r="AR273" s="839" t="n"/>
      <c r="AS273" s="839" t="n"/>
      <c r="AT273" s="839" t="n"/>
      <c r="AU273" s="839" t="n"/>
      <c r="AV273" s="839" t="n"/>
      <c r="AW273" s="839" t="n"/>
      <c r="AX273" s="839" t="n"/>
      <c r="AY273" s="839" t="n"/>
      <c r="AZ273" s="839" t="n"/>
      <c r="BA273" s="839" t="n"/>
      <c r="BB273" s="839" t="n"/>
      <c r="BC273" s="839" t="n"/>
    </row>
    <row r="274" ht="13.5" customHeight="1" s="1178">
      <c r="A274" s="839" t="n"/>
      <c r="B274" s="839" t="n"/>
      <c r="C274" s="839" t="n"/>
      <c r="D274" s="839" t="n"/>
      <c r="E274" s="839" t="n"/>
      <c r="F274" s="839" t="n"/>
      <c r="G274" s="839" t="n"/>
      <c r="H274" s="839" t="n"/>
      <c r="I274" s="839" t="n"/>
      <c r="J274" s="839" t="n"/>
      <c r="K274" s="839" t="n"/>
      <c r="L274" s="839" t="n"/>
      <c r="M274" s="839" t="n"/>
      <c r="N274" s="839" t="n"/>
      <c r="O274" s="839" t="n"/>
      <c r="P274" s="839" t="n"/>
      <c r="Q274" s="839" t="n"/>
      <c r="R274" s="839" t="n"/>
      <c r="S274" s="839" t="n"/>
      <c r="T274" s="839" t="n"/>
      <c r="U274" s="839" t="n"/>
      <c r="V274" s="839" t="n"/>
      <c r="W274" s="839" t="n"/>
      <c r="X274" s="839" t="n"/>
      <c r="Y274" s="839" t="n"/>
      <c r="Z274" s="839" t="n"/>
      <c r="AA274" s="839" t="n"/>
      <c r="AB274" s="839" t="n"/>
      <c r="AC274" s="839" t="n"/>
      <c r="AD274" s="839" t="n"/>
      <c r="AE274" s="839" t="n"/>
      <c r="AF274" s="839" t="n"/>
      <c r="AG274" s="839" t="n"/>
      <c r="AH274" s="839" t="n"/>
      <c r="AI274" s="839" t="n"/>
      <c r="AJ274" s="839" t="n"/>
      <c r="AK274" s="839" t="n"/>
      <c r="AL274" s="839" t="n"/>
      <c r="AM274" s="839" t="n"/>
      <c r="AN274" s="839" t="n"/>
      <c r="AO274" s="839" t="n"/>
      <c r="AP274" s="839" t="n"/>
      <c r="AQ274" s="839" t="n"/>
      <c r="AR274" s="839" t="n"/>
      <c r="AS274" s="839" t="n"/>
      <c r="AT274" s="839" t="n"/>
      <c r="AU274" s="839" t="n"/>
      <c r="AV274" s="839" t="n"/>
      <c r="AW274" s="839" t="n"/>
      <c r="AX274" s="839" t="n"/>
      <c r="AY274" s="839" t="n"/>
      <c r="AZ274" s="839" t="n"/>
      <c r="BA274" s="839" t="n"/>
      <c r="BB274" s="839" t="n"/>
      <c r="BC274" s="839" t="n"/>
    </row>
    <row r="275" ht="13.5" customHeight="1" s="1178">
      <c r="A275" s="839" t="n"/>
      <c r="B275" s="839" t="n"/>
      <c r="C275" s="839" t="n"/>
      <c r="D275" s="839" t="n"/>
      <c r="E275" s="839" t="n"/>
      <c r="F275" s="839" t="n"/>
      <c r="G275" s="839" t="n"/>
      <c r="H275" s="839" t="n"/>
      <c r="I275" s="839" t="n"/>
      <c r="J275" s="839" t="n"/>
      <c r="K275" s="839" t="n"/>
      <c r="L275" s="839" t="n"/>
      <c r="M275" s="839" t="n"/>
      <c r="N275" s="839" t="n"/>
      <c r="O275" s="839" t="n"/>
      <c r="P275" s="839" t="n"/>
      <c r="Q275" s="839" t="n"/>
      <c r="R275" s="839" t="n"/>
      <c r="S275" s="839" t="n"/>
      <c r="T275" s="839" t="n"/>
      <c r="U275" s="839" t="n"/>
      <c r="V275" s="839" t="n"/>
      <c r="W275" s="839" t="n"/>
      <c r="X275" s="839" t="n"/>
      <c r="Y275" s="839" t="n"/>
      <c r="Z275" s="839" t="n"/>
      <c r="AA275" s="839" t="n"/>
      <c r="AB275" s="839" t="n"/>
      <c r="AC275" s="839" t="n"/>
      <c r="AD275" s="839" t="n"/>
      <c r="AE275" s="839" t="n"/>
      <c r="AF275" s="839" t="n"/>
      <c r="AG275" s="839" t="n"/>
      <c r="AH275" s="839" t="n"/>
      <c r="AI275" s="839" t="n"/>
      <c r="AJ275" s="839" t="n"/>
      <c r="AK275" s="839" t="n"/>
      <c r="AL275" s="839" t="n"/>
      <c r="AM275" s="839" t="n"/>
      <c r="AN275" s="839" t="n"/>
      <c r="AO275" s="839" t="n"/>
      <c r="AP275" s="839" t="n"/>
      <c r="AQ275" s="839" t="n"/>
      <c r="AR275" s="839" t="n"/>
      <c r="AS275" s="839" t="n"/>
      <c r="AT275" s="839" t="n"/>
      <c r="AU275" s="839" t="n"/>
      <c r="AV275" s="839" t="n"/>
      <c r="AW275" s="839" t="n"/>
      <c r="AX275" s="839" t="n"/>
      <c r="AY275" s="839" t="n"/>
      <c r="AZ275" s="839" t="n"/>
      <c r="BA275" s="839" t="n"/>
      <c r="BB275" s="839" t="n"/>
      <c r="BC275" s="839" t="n"/>
    </row>
    <row r="276" ht="13.5" customHeight="1" s="1178">
      <c r="A276" s="839" t="n"/>
      <c r="B276" s="839" t="n"/>
      <c r="C276" s="839" t="n"/>
      <c r="D276" s="839" t="n"/>
      <c r="E276" s="839" t="n"/>
      <c r="F276" s="839" t="n"/>
      <c r="G276" s="839" t="n"/>
      <c r="H276" s="839" t="n"/>
      <c r="I276" s="839" t="n"/>
      <c r="J276" s="839" t="n"/>
      <c r="K276" s="839" t="n"/>
      <c r="L276" s="839" t="n"/>
      <c r="M276" s="839" t="n"/>
      <c r="N276" s="839" t="n"/>
      <c r="O276" s="839" t="n"/>
      <c r="P276" s="839" t="n"/>
      <c r="Q276" s="839" t="n"/>
      <c r="R276" s="839" t="n"/>
      <c r="S276" s="839" t="n"/>
      <c r="T276" s="839" t="n"/>
      <c r="U276" s="839" t="n"/>
      <c r="V276" s="839" t="n"/>
      <c r="W276" s="839" t="n"/>
      <c r="X276" s="839" t="n"/>
      <c r="Y276" s="839" t="n"/>
      <c r="Z276" s="839" t="n"/>
      <c r="AA276" s="839" t="n"/>
      <c r="AB276" s="839" t="n"/>
      <c r="AC276" s="839" t="n"/>
      <c r="AD276" s="839" t="n"/>
      <c r="AE276" s="839" t="n"/>
      <c r="AF276" s="839" t="n"/>
      <c r="AG276" s="839" t="n"/>
      <c r="AH276" s="839" t="n"/>
      <c r="AI276" s="839" t="n"/>
      <c r="AJ276" s="839" t="n"/>
      <c r="AK276" s="839" t="n"/>
      <c r="AL276" s="839" t="n"/>
      <c r="AM276" s="839" t="n"/>
      <c r="AN276" s="839" t="n"/>
      <c r="AO276" s="839" t="n"/>
      <c r="AP276" s="839" t="n"/>
      <c r="AQ276" s="839" t="n"/>
      <c r="AR276" s="839" t="n"/>
      <c r="AS276" s="839" t="n"/>
      <c r="AT276" s="839" t="n"/>
      <c r="AU276" s="839" t="n"/>
      <c r="AV276" s="839" t="n"/>
      <c r="AW276" s="839" t="n"/>
      <c r="AX276" s="839" t="n"/>
      <c r="AY276" s="839" t="n"/>
      <c r="AZ276" s="839" t="n"/>
      <c r="BA276" s="839" t="n"/>
      <c r="BB276" s="839" t="n"/>
      <c r="BC276" s="839" t="n"/>
    </row>
    <row r="277" ht="13.5" customHeight="1" s="1178">
      <c r="A277" s="839" t="n"/>
      <c r="B277" s="839" t="n"/>
      <c r="C277" s="839" t="n"/>
      <c r="D277" s="839" t="n"/>
      <c r="E277" s="839" t="n"/>
      <c r="F277" s="839" t="n"/>
      <c r="G277" s="839" t="n"/>
      <c r="H277" s="839" t="n"/>
      <c r="I277" s="839" t="n"/>
      <c r="J277" s="839" t="n"/>
      <c r="K277" s="839" t="n"/>
      <c r="L277" s="839" t="n"/>
      <c r="M277" s="839" t="n"/>
      <c r="N277" s="839" t="n"/>
      <c r="O277" s="839" t="n"/>
      <c r="P277" s="839" t="n"/>
      <c r="Q277" s="839" t="n"/>
      <c r="R277" s="839" t="n"/>
      <c r="S277" s="839" t="n"/>
      <c r="T277" s="839" t="n"/>
      <c r="U277" s="839" t="n"/>
      <c r="V277" s="839" t="n"/>
      <c r="W277" s="839" t="n"/>
      <c r="X277" s="839" t="n"/>
      <c r="Y277" s="839" t="n"/>
      <c r="Z277" s="839" t="n"/>
      <c r="AA277" s="839" t="n"/>
      <c r="AB277" s="839" t="n"/>
      <c r="AC277" s="839" t="n"/>
      <c r="AD277" s="839" t="n"/>
      <c r="AE277" s="839" t="n"/>
      <c r="AF277" s="839" t="n"/>
      <c r="AG277" s="839" t="n"/>
      <c r="AH277" s="839" t="n"/>
      <c r="AI277" s="839" t="n"/>
      <c r="AJ277" s="839" t="n"/>
      <c r="AK277" s="839" t="n"/>
      <c r="AL277" s="839" t="n"/>
      <c r="AM277" s="839" t="n"/>
      <c r="AN277" s="839" t="n"/>
      <c r="AO277" s="839" t="n"/>
      <c r="AP277" s="839" t="n"/>
      <c r="AQ277" s="839" t="n"/>
      <c r="AR277" s="839" t="n"/>
      <c r="AS277" s="839" t="n"/>
      <c r="AT277" s="839" t="n"/>
      <c r="AU277" s="839" t="n"/>
      <c r="AV277" s="839" t="n"/>
      <c r="AW277" s="839" t="n"/>
      <c r="AX277" s="839" t="n"/>
      <c r="AY277" s="839" t="n"/>
      <c r="AZ277" s="839" t="n"/>
      <c r="BA277" s="839" t="n"/>
      <c r="BB277" s="839" t="n"/>
      <c r="BC277" s="839" t="n"/>
    </row>
    <row r="278" ht="13.5" customHeight="1" s="1178">
      <c r="A278" s="839" t="n"/>
      <c r="B278" s="839" t="n"/>
      <c r="C278" s="839" t="n"/>
      <c r="D278" s="839" t="n"/>
      <c r="E278" s="839" t="n"/>
      <c r="F278" s="839" t="n"/>
      <c r="G278" s="839" t="n"/>
      <c r="H278" s="839" t="n"/>
      <c r="I278" s="839" t="n"/>
      <c r="J278" s="839" t="n"/>
      <c r="K278" s="839" t="n"/>
      <c r="L278" s="839" t="n"/>
      <c r="M278" s="839" t="n"/>
      <c r="N278" s="839" t="n"/>
      <c r="O278" s="839" t="n"/>
      <c r="P278" s="839" t="n"/>
      <c r="Q278" s="839" t="n"/>
      <c r="R278" s="839" t="n"/>
      <c r="S278" s="839" t="n"/>
      <c r="T278" s="839" t="n"/>
      <c r="U278" s="839" t="n"/>
      <c r="V278" s="839" t="n"/>
      <c r="W278" s="839" t="n"/>
      <c r="X278" s="839" t="n"/>
      <c r="Y278" s="839" t="n"/>
      <c r="Z278" s="839" t="n"/>
      <c r="AA278" s="839" t="n"/>
      <c r="AB278" s="839" t="n"/>
      <c r="AC278" s="839" t="n"/>
      <c r="AD278" s="839" t="n"/>
      <c r="AE278" s="839" t="n"/>
      <c r="AF278" s="839" t="n"/>
      <c r="AG278" s="839" t="n"/>
      <c r="AH278" s="839" t="n"/>
      <c r="AI278" s="839" t="n"/>
      <c r="AJ278" s="839" t="n"/>
      <c r="AK278" s="839" t="n"/>
      <c r="AL278" s="839" t="n"/>
      <c r="AM278" s="839" t="n"/>
      <c r="AN278" s="839" t="n"/>
      <c r="AO278" s="839" t="n"/>
      <c r="AP278" s="839" t="n"/>
      <c r="AQ278" s="839" t="n"/>
      <c r="AR278" s="839" t="n"/>
      <c r="AS278" s="839" t="n"/>
      <c r="AT278" s="839" t="n"/>
      <c r="AU278" s="839" t="n"/>
      <c r="AV278" s="839" t="n"/>
      <c r="AW278" s="839" t="n"/>
      <c r="AX278" s="839" t="n"/>
      <c r="AY278" s="839" t="n"/>
      <c r="AZ278" s="839" t="n"/>
      <c r="BA278" s="839" t="n"/>
      <c r="BB278" s="839" t="n"/>
      <c r="BC278" s="839" t="n"/>
    </row>
    <row r="279" ht="13.5" customHeight="1" s="1178">
      <c r="A279" s="839" t="n"/>
      <c r="B279" s="839" t="n"/>
      <c r="C279" s="839" t="n"/>
      <c r="D279" s="839" t="n"/>
      <c r="E279" s="839" t="n"/>
      <c r="F279" s="839" t="n"/>
      <c r="G279" s="839" t="n"/>
      <c r="H279" s="839" t="n"/>
      <c r="I279" s="839" t="n"/>
      <c r="J279" s="839" t="n"/>
      <c r="K279" s="839" t="n"/>
      <c r="L279" s="839" t="n"/>
      <c r="M279" s="839" t="n"/>
      <c r="N279" s="839" t="n"/>
      <c r="O279" s="839" t="n"/>
      <c r="P279" s="839" t="n"/>
      <c r="Q279" s="839" t="n"/>
      <c r="R279" s="839" t="n"/>
      <c r="S279" s="839" t="n"/>
      <c r="T279" s="839" t="n"/>
      <c r="U279" s="839" t="n"/>
      <c r="V279" s="839" t="n"/>
      <c r="W279" s="839" t="n"/>
      <c r="X279" s="839" t="n"/>
      <c r="Y279" s="839" t="n"/>
      <c r="Z279" s="839" t="n"/>
      <c r="AA279" s="839" t="n"/>
      <c r="AB279" s="839" t="n"/>
      <c r="AC279" s="839" t="n"/>
      <c r="AD279" s="839" t="n"/>
      <c r="AE279" s="839" t="n"/>
      <c r="AF279" s="839" t="n"/>
      <c r="AG279" s="839" t="n"/>
      <c r="AH279" s="839" t="n"/>
      <c r="AI279" s="839" t="n"/>
      <c r="AJ279" s="839" t="n"/>
      <c r="AK279" s="839" t="n"/>
      <c r="AL279" s="839" t="n"/>
      <c r="AM279" s="839" t="n"/>
      <c r="AN279" s="839" t="n"/>
      <c r="AO279" s="839" t="n"/>
      <c r="AP279" s="839" t="n"/>
      <c r="AQ279" s="839" t="n"/>
      <c r="AR279" s="839" t="n"/>
      <c r="AS279" s="839" t="n"/>
      <c r="AT279" s="839" t="n"/>
      <c r="AU279" s="839" t="n"/>
      <c r="AV279" s="839" t="n"/>
      <c r="AW279" s="839" t="n"/>
      <c r="AX279" s="839" t="n"/>
      <c r="AY279" s="839" t="n"/>
      <c r="AZ279" s="839" t="n"/>
      <c r="BA279" s="839" t="n"/>
      <c r="BB279" s="839" t="n"/>
      <c r="BC279" s="839" t="n"/>
    </row>
    <row r="280" ht="13.5" customHeight="1" s="1178">
      <c r="A280" s="839" t="n"/>
      <c r="B280" s="839" t="n"/>
      <c r="C280" s="839" t="n"/>
      <c r="D280" s="839" t="n"/>
      <c r="E280" s="839" t="n"/>
      <c r="F280" s="839" t="n"/>
      <c r="G280" s="839" t="n"/>
      <c r="H280" s="839" t="n"/>
      <c r="I280" s="839" t="n"/>
      <c r="J280" s="839" t="n"/>
      <c r="K280" s="839" t="n"/>
      <c r="L280" s="839" t="n"/>
      <c r="M280" s="839" t="n"/>
      <c r="N280" s="839" t="n"/>
      <c r="O280" s="839" t="n"/>
      <c r="P280" s="839" t="n"/>
      <c r="Q280" s="839" t="n"/>
      <c r="R280" s="839" t="n"/>
      <c r="S280" s="839" t="n"/>
      <c r="T280" s="839" t="n"/>
      <c r="U280" s="839" t="n"/>
      <c r="V280" s="839" t="n"/>
      <c r="W280" s="839" t="n"/>
      <c r="X280" s="839" t="n"/>
      <c r="Y280" s="839" t="n"/>
      <c r="Z280" s="839" t="n"/>
      <c r="AA280" s="839" t="n"/>
      <c r="AB280" s="839" t="n"/>
      <c r="AC280" s="839" t="n"/>
      <c r="AD280" s="839" t="n"/>
      <c r="AE280" s="839" t="n"/>
      <c r="AF280" s="839" t="n"/>
      <c r="AG280" s="839" t="n"/>
      <c r="AH280" s="839" t="n"/>
      <c r="AI280" s="839" t="n"/>
      <c r="AJ280" s="839" t="n"/>
      <c r="AK280" s="839" t="n"/>
      <c r="AL280" s="839" t="n"/>
      <c r="AM280" s="839" t="n"/>
      <c r="AN280" s="839" t="n"/>
      <c r="AO280" s="839" t="n"/>
      <c r="AP280" s="839" t="n"/>
      <c r="AQ280" s="839" t="n"/>
      <c r="AR280" s="839" t="n"/>
      <c r="AS280" s="839" t="n"/>
      <c r="AT280" s="839" t="n"/>
      <c r="AU280" s="839" t="n"/>
      <c r="AV280" s="839" t="n"/>
      <c r="AW280" s="839" t="n"/>
      <c r="AX280" s="839" t="n"/>
      <c r="AY280" s="839" t="n"/>
      <c r="AZ280" s="839" t="n"/>
      <c r="BA280" s="839" t="n"/>
      <c r="BB280" s="839" t="n"/>
      <c r="BC280" s="839" t="n"/>
    </row>
    <row r="281" ht="13.5" customHeight="1" s="1178">
      <c r="A281" s="839" t="n"/>
      <c r="B281" s="839" t="n"/>
      <c r="C281" s="839" t="n"/>
      <c r="D281" s="839" t="n"/>
      <c r="E281" s="839" t="n"/>
      <c r="F281" s="839" t="n"/>
      <c r="G281" s="839" t="n"/>
      <c r="H281" s="839" t="n"/>
      <c r="I281" s="839" t="n"/>
      <c r="J281" s="839" t="n"/>
      <c r="K281" s="839" t="n"/>
      <c r="L281" s="839" t="n"/>
      <c r="M281" s="839" t="n"/>
      <c r="N281" s="839" t="n"/>
      <c r="O281" s="839" t="n"/>
      <c r="P281" s="839" t="n"/>
      <c r="Q281" s="839" t="n"/>
      <c r="R281" s="839" t="n"/>
      <c r="S281" s="839" t="n"/>
      <c r="T281" s="839" t="n"/>
      <c r="U281" s="839" t="n"/>
      <c r="V281" s="839" t="n"/>
      <c r="W281" s="839" t="n"/>
      <c r="X281" s="839" t="n"/>
      <c r="Y281" s="839" t="n"/>
      <c r="Z281" s="839" t="n"/>
      <c r="AA281" s="839" t="n"/>
      <c r="AB281" s="839" t="n"/>
      <c r="AC281" s="839" t="n"/>
      <c r="AD281" s="839" t="n"/>
      <c r="AE281" s="839" t="n"/>
      <c r="AF281" s="839" t="n"/>
      <c r="AG281" s="839" t="n"/>
      <c r="AH281" s="839" t="n"/>
      <c r="AI281" s="839" t="n"/>
      <c r="AJ281" s="839" t="n"/>
      <c r="AK281" s="839" t="n"/>
      <c r="AL281" s="839" t="n"/>
      <c r="AM281" s="839" t="n"/>
      <c r="AN281" s="839" t="n"/>
      <c r="AO281" s="839" t="n"/>
      <c r="AP281" s="839" t="n"/>
      <c r="AQ281" s="839" t="n"/>
      <c r="AR281" s="839" t="n"/>
      <c r="AS281" s="839" t="n"/>
      <c r="AT281" s="839" t="n"/>
      <c r="AU281" s="839" t="n"/>
      <c r="AV281" s="839" t="n"/>
      <c r="AW281" s="839" t="n"/>
      <c r="AX281" s="839" t="n"/>
      <c r="AY281" s="839" t="n"/>
      <c r="AZ281" s="839" t="n"/>
      <c r="BA281" s="839" t="n"/>
      <c r="BB281" s="839" t="n"/>
      <c r="BC281" s="839" t="n"/>
    </row>
    <row r="282" ht="13.5" customHeight="1" s="1178">
      <c r="A282" s="839" t="n"/>
      <c r="B282" s="839" t="n"/>
      <c r="C282" s="839" t="n"/>
      <c r="D282" s="839" t="n"/>
      <c r="E282" s="839" t="n"/>
      <c r="F282" s="839" t="n"/>
      <c r="G282" s="839" t="n"/>
      <c r="H282" s="839" t="n"/>
      <c r="I282" s="839" t="n"/>
      <c r="J282" s="839" t="n"/>
      <c r="K282" s="839" t="n"/>
      <c r="L282" s="839" t="n"/>
      <c r="M282" s="839" t="n"/>
      <c r="N282" s="839" t="n"/>
      <c r="O282" s="839" t="n"/>
      <c r="P282" s="839" t="n"/>
      <c r="Q282" s="839" t="n"/>
      <c r="R282" s="839" t="n"/>
      <c r="S282" s="839" t="n"/>
      <c r="T282" s="839" t="n"/>
      <c r="U282" s="839" t="n"/>
      <c r="V282" s="839" t="n"/>
      <c r="W282" s="839" t="n"/>
      <c r="X282" s="839" t="n"/>
      <c r="Y282" s="839" t="n"/>
      <c r="Z282" s="839" t="n"/>
      <c r="AA282" s="839" t="n"/>
      <c r="AB282" s="839" t="n"/>
      <c r="AC282" s="839" t="n"/>
      <c r="AD282" s="839" t="n"/>
      <c r="AE282" s="839" t="n"/>
      <c r="AF282" s="839" t="n"/>
      <c r="AG282" s="839" t="n"/>
      <c r="AH282" s="839" t="n"/>
      <c r="AI282" s="839" t="n"/>
      <c r="AJ282" s="839" t="n"/>
      <c r="AK282" s="839" t="n"/>
      <c r="AL282" s="839" t="n"/>
      <c r="AM282" s="839" t="n"/>
      <c r="AN282" s="839" t="n"/>
      <c r="AO282" s="839" t="n"/>
      <c r="AP282" s="839" t="n"/>
      <c r="AQ282" s="839" t="n"/>
      <c r="AR282" s="839" t="n"/>
      <c r="AS282" s="839" t="n"/>
      <c r="AT282" s="839" t="n"/>
      <c r="AU282" s="839" t="n"/>
      <c r="AV282" s="839" t="n"/>
      <c r="AW282" s="839" t="n"/>
      <c r="AX282" s="839" t="n"/>
      <c r="AY282" s="839" t="n"/>
      <c r="AZ282" s="839" t="n"/>
      <c r="BA282" s="839" t="n"/>
      <c r="BB282" s="839" t="n"/>
      <c r="BC282" s="839" t="n"/>
    </row>
    <row r="283" ht="13.5" customHeight="1" s="1178">
      <c r="A283" s="839" t="n"/>
      <c r="B283" s="839" t="n"/>
      <c r="C283" s="839" t="n"/>
      <c r="D283" s="839" t="n"/>
      <c r="E283" s="839" t="n"/>
      <c r="F283" s="839" t="n"/>
      <c r="G283" s="839" t="n"/>
      <c r="H283" s="839" t="n"/>
      <c r="I283" s="839" t="n"/>
      <c r="J283" s="839" t="n"/>
      <c r="K283" s="839" t="n"/>
      <c r="L283" s="839" t="n"/>
      <c r="M283" s="839" t="n"/>
      <c r="N283" s="839" t="n"/>
      <c r="O283" s="839" t="n"/>
      <c r="P283" s="839" t="n"/>
      <c r="Q283" s="839" t="n"/>
      <c r="R283" s="839" t="n"/>
      <c r="S283" s="839" t="n"/>
      <c r="T283" s="839" t="n"/>
      <c r="U283" s="839" t="n"/>
      <c r="V283" s="839" t="n"/>
      <c r="W283" s="839" t="n"/>
      <c r="X283" s="839" t="n"/>
      <c r="Y283" s="839" t="n"/>
      <c r="Z283" s="839" t="n"/>
      <c r="AA283" s="839" t="n"/>
      <c r="AB283" s="839" t="n"/>
      <c r="AC283" s="839" t="n"/>
      <c r="AD283" s="839" t="n"/>
      <c r="AE283" s="839" t="n"/>
      <c r="AF283" s="839" t="n"/>
      <c r="AG283" s="839" t="n"/>
      <c r="AH283" s="839" t="n"/>
      <c r="AI283" s="839" t="n"/>
      <c r="AJ283" s="839" t="n"/>
      <c r="AK283" s="839" t="n"/>
      <c r="AL283" s="839" t="n"/>
      <c r="AM283" s="839" t="n"/>
      <c r="AN283" s="839" t="n"/>
      <c r="AO283" s="839" t="n"/>
      <c r="AP283" s="839" t="n"/>
      <c r="AQ283" s="839" t="n"/>
      <c r="AR283" s="839" t="n"/>
      <c r="AS283" s="839" t="n"/>
      <c r="AT283" s="839" t="n"/>
      <c r="AU283" s="839" t="n"/>
      <c r="AV283" s="839" t="n"/>
      <c r="AW283" s="839" t="n"/>
      <c r="AX283" s="839" t="n"/>
      <c r="AY283" s="839" t="n"/>
      <c r="AZ283" s="839" t="n"/>
      <c r="BA283" s="839" t="n"/>
      <c r="BB283" s="839" t="n"/>
      <c r="BC283" s="839" t="n"/>
    </row>
    <row r="284" ht="13.5" customHeight="1" s="1178">
      <c r="A284" s="839" t="n"/>
      <c r="B284" s="839" t="n"/>
      <c r="C284" s="839" t="n"/>
      <c r="D284" s="839" t="n"/>
      <c r="E284" s="839" t="n"/>
      <c r="F284" s="839" t="n"/>
      <c r="G284" s="839" t="n"/>
      <c r="H284" s="839" t="n"/>
      <c r="I284" s="839" t="n"/>
      <c r="J284" s="839" t="n"/>
      <c r="K284" s="839" t="n"/>
      <c r="L284" s="839" t="n"/>
      <c r="M284" s="839" t="n"/>
      <c r="N284" s="839" t="n"/>
      <c r="O284" s="839" t="n"/>
      <c r="P284" s="839" t="n"/>
      <c r="Q284" s="839" t="n"/>
      <c r="R284" s="839" t="n"/>
      <c r="S284" s="839" t="n"/>
      <c r="T284" s="839" t="n"/>
      <c r="U284" s="839" t="n"/>
      <c r="V284" s="839" t="n"/>
      <c r="W284" s="839" t="n"/>
      <c r="X284" s="839" t="n"/>
      <c r="Y284" s="839" t="n"/>
      <c r="Z284" s="839" t="n"/>
      <c r="AA284" s="839" t="n"/>
      <c r="AB284" s="839" t="n"/>
      <c r="AC284" s="839" t="n"/>
      <c r="AD284" s="839" t="n"/>
      <c r="AE284" s="839" t="n"/>
      <c r="AF284" s="839" t="n"/>
      <c r="AG284" s="839" t="n"/>
      <c r="AH284" s="839" t="n"/>
      <c r="AI284" s="839" t="n"/>
      <c r="AJ284" s="839" t="n"/>
      <c r="AK284" s="839" t="n"/>
      <c r="AL284" s="839" t="n"/>
      <c r="AM284" s="839" t="n"/>
      <c r="AN284" s="839" t="n"/>
      <c r="AO284" s="839" t="n"/>
      <c r="AP284" s="839" t="n"/>
      <c r="AQ284" s="839" t="n"/>
      <c r="AR284" s="839" t="n"/>
      <c r="AS284" s="839" t="n"/>
      <c r="AT284" s="839" t="n"/>
      <c r="AU284" s="839" t="n"/>
      <c r="AV284" s="839" t="n"/>
      <c r="AW284" s="839" t="n"/>
      <c r="AX284" s="839" t="n"/>
      <c r="AY284" s="839" t="n"/>
      <c r="AZ284" s="839" t="n"/>
      <c r="BA284" s="839" t="n"/>
      <c r="BB284" s="839" t="n"/>
      <c r="BC284" s="839" t="n"/>
    </row>
    <row r="285" ht="13.5" customHeight="1" s="1178">
      <c r="A285" s="839" t="n"/>
      <c r="B285" s="839" t="n"/>
      <c r="C285" s="839" t="n"/>
      <c r="D285" s="839" t="n"/>
      <c r="E285" s="839" t="n"/>
      <c r="F285" s="839" t="n"/>
      <c r="G285" s="839" t="n"/>
      <c r="H285" s="839" t="n"/>
      <c r="I285" s="839" t="n"/>
      <c r="J285" s="839" t="n"/>
      <c r="K285" s="839" t="n"/>
      <c r="L285" s="839" t="n"/>
      <c r="M285" s="839" t="n"/>
      <c r="N285" s="839" t="n"/>
      <c r="O285" s="839" t="n"/>
      <c r="P285" s="839" t="n"/>
      <c r="Q285" s="839" t="n"/>
      <c r="R285" s="839" t="n"/>
      <c r="S285" s="839" t="n"/>
      <c r="T285" s="839" t="n"/>
      <c r="U285" s="839" t="n"/>
      <c r="V285" s="839" t="n"/>
      <c r="W285" s="839" t="n"/>
      <c r="X285" s="839" t="n"/>
      <c r="Y285" s="839" t="n"/>
      <c r="Z285" s="839" t="n"/>
      <c r="AA285" s="839" t="n"/>
      <c r="AB285" s="839" t="n"/>
      <c r="AC285" s="839" t="n"/>
      <c r="AD285" s="839" t="n"/>
      <c r="AE285" s="839" t="n"/>
      <c r="AF285" s="839" t="n"/>
      <c r="AG285" s="839" t="n"/>
      <c r="AH285" s="839" t="n"/>
      <c r="AI285" s="839" t="n"/>
      <c r="AJ285" s="839" t="n"/>
      <c r="AK285" s="839" t="n"/>
      <c r="AL285" s="839" t="n"/>
      <c r="AM285" s="839" t="n"/>
      <c r="AN285" s="839" t="n"/>
      <c r="AO285" s="839" t="n"/>
      <c r="AP285" s="839" t="n"/>
      <c r="AQ285" s="839" t="n"/>
      <c r="AR285" s="839" t="n"/>
      <c r="AS285" s="839" t="n"/>
      <c r="AT285" s="839" t="n"/>
      <c r="AU285" s="839" t="n"/>
      <c r="AV285" s="839" t="n"/>
      <c r="AW285" s="839" t="n"/>
      <c r="AX285" s="839" t="n"/>
      <c r="AY285" s="839" t="n"/>
      <c r="AZ285" s="839" t="n"/>
      <c r="BA285" s="839" t="n"/>
      <c r="BB285" s="839" t="n"/>
      <c r="BC285" s="839" t="n"/>
    </row>
    <row r="286" ht="13.5" customHeight="1" s="1178">
      <c r="A286" s="839" t="n"/>
      <c r="B286" s="839" t="n"/>
      <c r="C286" s="839" t="n"/>
      <c r="D286" s="839" t="n"/>
      <c r="E286" s="839" t="n"/>
      <c r="F286" s="839" t="n"/>
      <c r="G286" s="839" t="n"/>
      <c r="H286" s="839" t="n"/>
      <c r="I286" s="839" t="n"/>
      <c r="J286" s="839" t="n"/>
      <c r="K286" s="839" t="n"/>
      <c r="L286" s="839" t="n"/>
      <c r="M286" s="839" t="n"/>
      <c r="N286" s="839" t="n"/>
      <c r="O286" s="839" t="n"/>
      <c r="P286" s="839" t="n"/>
      <c r="Q286" s="839" t="n"/>
      <c r="R286" s="839" t="n"/>
      <c r="S286" s="839" t="n"/>
      <c r="T286" s="839" t="n"/>
      <c r="U286" s="839" t="n"/>
      <c r="V286" s="839" t="n"/>
      <c r="W286" s="839" t="n"/>
      <c r="X286" s="839" t="n"/>
      <c r="Y286" s="839" t="n"/>
      <c r="Z286" s="839" t="n"/>
      <c r="AA286" s="839" t="n"/>
      <c r="AB286" s="839" t="n"/>
      <c r="AC286" s="839" t="n"/>
      <c r="AD286" s="839" t="n"/>
      <c r="AE286" s="839" t="n"/>
      <c r="AF286" s="839" t="n"/>
      <c r="AG286" s="839" t="n"/>
      <c r="AH286" s="839" t="n"/>
      <c r="AI286" s="839" t="n"/>
      <c r="AJ286" s="839" t="n"/>
      <c r="AK286" s="839" t="n"/>
      <c r="AL286" s="839" t="n"/>
      <c r="AM286" s="839" t="n"/>
      <c r="AN286" s="839" t="n"/>
      <c r="AO286" s="839" t="n"/>
      <c r="AP286" s="839" t="n"/>
      <c r="AQ286" s="839" t="n"/>
      <c r="AR286" s="839" t="n"/>
      <c r="AS286" s="839" t="n"/>
      <c r="AT286" s="839" t="n"/>
      <c r="AU286" s="839" t="n"/>
      <c r="AV286" s="839" t="n"/>
      <c r="AW286" s="839" t="n"/>
      <c r="AX286" s="839" t="n"/>
      <c r="AY286" s="839" t="n"/>
      <c r="AZ286" s="839" t="n"/>
      <c r="BA286" s="839" t="n"/>
      <c r="BB286" s="839" t="n"/>
      <c r="BC286" s="839" t="n"/>
    </row>
    <row r="287" ht="13.5" customHeight="1" s="1178">
      <c r="A287" s="839" t="n"/>
      <c r="B287" s="839" t="n"/>
      <c r="C287" s="839" t="n"/>
      <c r="D287" s="839" t="n"/>
      <c r="E287" s="839" t="n"/>
      <c r="F287" s="839" t="n"/>
      <c r="G287" s="839" t="n"/>
      <c r="H287" s="839" t="n"/>
      <c r="I287" s="839" t="n"/>
      <c r="J287" s="839" t="n"/>
      <c r="K287" s="839" t="n"/>
      <c r="L287" s="839" t="n"/>
      <c r="M287" s="839" t="n"/>
      <c r="N287" s="839" t="n"/>
      <c r="O287" s="839" t="n"/>
      <c r="P287" s="839" t="n"/>
      <c r="Q287" s="839" t="n"/>
      <c r="R287" s="839" t="n"/>
      <c r="S287" s="839" t="n"/>
      <c r="T287" s="839" t="n"/>
      <c r="U287" s="839" t="n"/>
      <c r="V287" s="839" t="n"/>
      <c r="W287" s="839" t="n"/>
      <c r="X287" s="839" t="n"/>
      <c r="Y287" s="839" t="n"/>
      <c r="Z287" s="839" t="n"/>
      <c r="AA287" s="839" t="n"/>
      <c r="AB287" s="839" t="n"/>
      <c r="AC287" s="839" t="n"/>
      <c r="AD287" s="839" t="n"/>
      <c r="AE287" s="839" t="n"/>
      <c r="AF287" s="839" t="n"/>
      <c r="AG287" s="839" t="n"/>
      <c r="AH287" s="839" t="n"/>
      <c r="AI287" s="839" t="n"/>
      <c r="AJ287" s="839" t="n"/>
      <c r="AK287" s="839" t="n"/>
      <c r="AL287" s="839" t="n"/>
      <c r="AM287" s="839" t="n"/>
      <c r="AN287" s="839" t="n"/>
      <c r="AO287" s="839" t="n"/>
      <c r="AP287" s="839" t="n"/>
      <c r="AQ287" s="839" t="n"/>
      <c r="AR287" s="839" t="n"/>
      <c r="AS287" s="839" t="n"/>
      <c r="AT287" s="839" t="n"/>
      <c r="AU287" s="839" t="n"/>
      <c r="AV287" s="839" t="n"/>
      <c r="AW287" s="839" t="n"/>
      <c r="AX287" s="839" t="n"/>
      <c r="AY287" s="839" t="n"/>
      <c r="AZ287" s="839" t="n"/>
      <c r="BA287" s="839" t="n"/>
      <c r="BB287" s="839" t="n"/>
      <c r="BC287" s="839" t="n"/>
    </row>
    <row r="288" ht="13.5" customHeight="1" s="1178">
      <c r="A288" s="839" t="n"/>
      <c r="B288" s="839" t="n"/>
      <c r="C288" s="839" t="n"/>
      <c r="D288" s="839" t="n"/>
      <c r="E288" s="839" t="n"/>
      <c r="F288" s="839" t="n"/>
      <c r="G288" s="839" t="n"/>
      <c r="H288" s="839" t="n"/>
      <c r="I288" s="839" t="n"/>
      <c r="J288" s="839" t="n"/>
      <c r="K288" s="839" t="n"/>
      <c r="L288" s="839" t="n"/>
      <c r="M288" s="839" t="n"/>
      <c r="N288" s="839" t="n"/>
      <c r="O288" s="839" t="n"/>
      <c r="P288" s="839" t="n"/>
      <c r="Q288" s="839" t="n"/>
      <c r="R288" s="839" t="n"/>
      <c r="S288" s="839" t="n"/>
      <c r="T288" s="839" t="n"/>
      <c r="U288" s="839" t="n"/>
      <c r="V288" s="839" t="n"/>
      <c r="W288" s="839" t="n"/>
      <c r="X288" s="839" t="n"/>
      <c r="Y288" s="839" t="n"/>
      <c r="Z288" s="839" t="n"/>
      <c r="AA288" s="839" t="n"/>
      <c r="AB288" s="839" t="n"/>
      <c r="AC288" s="839" t="n"/>
      <c r="AD288" s="839" t="n"/>
      <c r="AE288" s="839" t="n"/>
      <c r="AF288" s="839" t="n"/>
      <c r="AG288" s="839" t="n"/>
      <c r="AH288" s="839" t="n"/>
      <c r="AI288" s="839" t="n"/>
      <c r="AJ288" s="839" t="n"/>
      <c r="AK288" s="839" t="n"/>
      <c r="AL288" s="839" t="n"/>
      <c r="AM288" s="839" t="n"/>
      <c r="AN288" s="839" t="n"/>
      <c r="AO288" s="839" t="n"/>
      <c r="AP288" s="839" t="n"/>
      <c r="AQ288" s="839" t="n"/>
      <c r="AR288" s="839" t="n"/>
      <c r="AS288" s="839" t="n"/>
      <c r="AT288" s="839" t="n"/>
      <c r="AU288" s="839" t="n"/>
      <c r="AV288" s="839" t="n"/>
      <c r="AW288" s="839" t="n"/>
      <c r="AX288" s="839" t="n"/>
      <c r="AY288" s="839" t="n"/>
      <c r="AZ288" s="839" t="n"/>
      <c r="BA288" s="839" t="n"/>
      <c r="BB288" s="839" t="n"/>
      <c r="BC288" s="839" t="n"/>
    </row>
    <row r="289" ht="13.5" customHeight="1" s="1178">
      <c r="A289" s="839" t="n"/>
      <c r="B289" s="839" t="n"/>
      <c r="C289" s="839" t="n"/>
      <c r="D289" s="839" t="n"/>
      <c r="E289" s="839" t="n"/>
      <c r="F289" s="839" t="n"/>
      <c r="G289" s="839" t="n"/>
      <c r="H289" s="839" t="n"/>
      <c r="I289" s="839" t="n"/>
      <c r="J289" s="839" t="n"/>
      <c r="K289" s="839" t="n"/>
      <c r="L289" s="839" t="n"/>
      <c r="M289" s="839" t="n"/>
      <c r="N289" s="839" t="n"/>
      <c r="O289" s="839" t="n"/>
      <c r="P289" s="839" t="n"/>
      <c r="Q289" s="839" t="n"/>
      <c r="R289" s="839" t="n"/>
      <c r="S289" s="839" t="n"/>
      <c r="T289" s="839" t="n"/>
      <c r="U289" s="839" t="n"/>
      <c r="V289" s="839" t="n"/>
      <c r="W289" s="839" t="n"/>
      <c r="X289" s="839" t="n"/>
      <c r="Y289" s="839" t="n"/>
      <c r="Z289" s="839" t="n"/>
      <c r="AA289" s="839" t="n"/>
      <c r="AB289" s="839" t="n"/>
      <c r="AC289" s="839" t="n"/>
      <c r="AD289" s="839" t="n"/>
      <c r="AE289" s="839" t="n"/>
      <c r="AF289" s="839" t="n"/>
      <c r="AG289" s="839" t="n"/>
      <c r="AH289" s="839" t="n"/>
      <c r="AI289" s="839" t="n"/>
      <c r="AJ289" s="839" t="n"/>
      <c r="AK289" s="839" t="n"/>
      <c r="AL289" s="839" t="n"/>
      <c r="AM289" s="839" t="n"/>
      <c r="AN289" s="839" t="n"/>
      <c r="AO289" s="839" t="n"/>
      <c r="AP289" s="839" t="n"/>
      <c r="AQ289" s="839" t="n"/>
      <c r="AR289" s="839" t="n"/>
      <c r="AS289" s="839" t="n"/>
      <c r="AT289" s="839" t="n"/>
      <c r="AU289" s="839" t="n"/>
      <c r="AV289" s="839" t="n"/>
      <c r="AW289" s="839" t="n"/>
      <c r="AX289" s="839" t="n"/>
      <c r="AY289" s="839" t="n"/>
      <c r="AZ289" s="839" t="n"/>
      <c r="BA289" s="839" t="n"/>
      <c r="BB289" s="839" t="n"/>
      <c r="BC289" s="839" t="n"/>
    </row>
    <row r="290" ht="13.5" customHeight="1" s="1178">
      <c r="A290" s="839" t="n"/>
      <c r="B290" s="839" t="n"/>
      <c r="C290" s="839" t="n"/>
      <c r="D290" s="839" t="n"/>
      <c r="E290" s="839" t="n"/>
      <c r="F290" s="839" t="n"/>
      <c r="G290" s="839" t="n"/>
      <c r="H290" s="839" t="n"/>
      <c r="I290" s="839" t="n"/>
      <c r="J290" s="839" t="n"/>
      <c r="K290" s="839" t="n"/>
      <c r="L290" s="839" t="n"/>
      <c r="M290" s="839" t="n"/>
      <c r="N290" s="839" t="n"/>
      <c r="O290" s="839" t="n"/>
      <c r="P290" s="839" t="n"/>
      <c r="Q290" s="839" t="n"/>
      <c r="R290" s="839" t="n"/>
      <c r="S290" s="839" t="n"/>
      <c r="T290" s="839" t="n"/>
      <c r="U290" s="839" t="n"/>
      <c r="V290" s="839" t="n"/>
      <c r="W290" s="839" t="n"/>
      <c r="X290" s="839" t="n"/>
      <c r="Y290" s="839" t="n"/>
      <c r="Z290" s="839" t="n"/>
      <c r="AA290" s="839" t="n"/>
      <c r="AB290" s="839" t="n"/>
      <c r="AC290" s="839" t="n"/>
      <c r="AD290" s="839" t="n"/>
      <c r="AE290" s="839" t="n"/>
      <c r="AF290" s="839" t="n"/>
      <c r="AG290" s="839" t="n"/>
      <c r="AH290" s="839" t="n"/>
      <c r="AI290" s="839" t="n"/>
      <c r="AJ290" s="839" t="n"/>
      <c r="AK290" s="839" t="n"/>
      <c r="AL290" s="839" t="n"/>
      <c r="AM290" s="839" t="n"/>
      <c r="AN290" s="839" t="n"/>
      <c r="AO290" s="839" t="n"/>
      <c r="AP290" s="839" t="n"/>
      <c r="AQ290" s="839" t="n"/>
      <c r="AR290" s="839" t="n"/>
      <c r="AS290" s="839" t="n"/>
      <c r="AT290" s="839" t="n"/>
      <c r="AU290" s="839" t="n"/>
      <c r="AV290" s="839" t="n"/>
      <c r="AW290" s="839" t="n"/>
      <c r="AX290" s="839" t="n"/>
      <c r="AY290" s="839" t="n"/>
      <c r="AZ290" s="839" t="n"/>
      <c r="BA290" s="839" t="n"/>
      <c r="BB290" s="839" t="n"/>
      <c r="BC290" s="839" t="n"/>
    </row>
    <row r="291" ht="13.5" customHeight="1" s="1178">
      <c r="A291" s="839" t="n"/>
      <c r="B291" s="839" t="n"/>
      <c r="C291" s="839" t="n"/>
      <c r="D291" s="839" t="n"/>
      <c r="E291" s="839" t="n"/>
      <c r="F291" s="839" t="n"/>
      <c r="G291" s="839" t="n"/>
      <c r="H291" s="839" t="n"/>
      <c r="I291" s="839" t="n"/>
      <c r="J291" s="839" t="n"/>
      <c r="K291" s="839" t="n"/>
      <c r="L291" s="839" t="n"/>
      <c r="M291" s="839" t="n"/>
      <c r="N291" s="839" t="n"/>
      <c r="O291" s="839" t="n"/>
      <c r="P291" s="839" t="n"/>
      <c r="Q291" s="839" t="n"/>
      <c r="R291" s="839" t="n"/>
      <c r="S291" s="839" t="n"/>
      <c r="T291" s="839" t="n"/>
      <c r="U291" s="839" t="n"/>
      <c r="V291" s="839" t="n"/>
      <c r="W291" s="839" t="n"/>
      <c r="X291" s="839" t="n"/>
      <c r="Y291" s="839" t="n"/>
      <c r="Z291" s="839" t="n"/>
      <c r="AA291" s="839" t="n"/>
      <c r="AB291" s="839" t="n"/>
      <c r="AC291" s="839" t="n"/>
      <c r="AD291" s="839" t="n"/>
      <c r="AE291" s="839" t="n"/>
      <c r="AF291" s="839" t="n"/>
      <c r="AG291" s="839" t="n"/>
      <c r="AH291" s="839" t="n"/>
      <c r="AI291" s="839" t="n"/>
      <c r="AJ291" s="839" t="n"/>
      <c r="AK291" s="839" t="n"/>
      <c r="AL291" s="839" t="n"/>
      <c r="AM291" s="839" t="n"/>
      <c r="AN291" s="839" t="n"/>
      <c r="AO291" s="839" t="n"/>
      <c r="AP291" s="839" t="n"/>
      <c r="AQ291" s="839" t="n"/>
      <c r="AR291" s="839" t="n"/>
      <c r="AS291" s="839" t="n"/>
      <c r="AT291" s="839" t="n"/>
      <c r="AU291" s="839" t="n"/>
      <c r="AV291" s="839" t="n"/>
      <c r="AW291" s="839" t="n"/>
      <c r="AX291" s="839" t="n"/>
      <c r="AY291" s="839" t="n"/>
      <c r="AZ291" s="839" t="n"/>
      <c r="BA291" s="839" t="n"/>
      <c r="BB291" s="839" t="n"/>
      <c r="BC291" s="839" t="n"/>
    </row>
    <row r="292" ht="13.5" customHeight="1" s="1178">
      <c r="A292" s="839" t="n"/>
      <c r="B292" s="839" t="n"/>
      <c r="C292" s="839" t="n"/>
      <c r="D292" s="839" t="n"/>
      <c r="E292" s="839" t="n"/>
      <c r="F292" s="839" t="n"/>
      <c r="G292" s="839" t="n"/>
      <c r="H292" s="839" t="n"/>
      <c r="I292" s="839" t="n"/>
      <c r="J292" s="839" t="n"/>
      <c r="K292" s="839" t="n"/>
      <c r="L292" s="839" t="n"/>
      <c r="M292" s="839" t="n"/>
      <c r="N292" s="839" t="n"/>
      <c r="O292" s="839" t="n"/>
      <c r="P292" s="839" t="n"/>
      <c r="Q292" s="839" t="n"/>
      <c r="R292" s="839" t="n"/>
      <c r="S292" s="839" t="n"/>
      <c r="T292" s="839" t="n"/>
      <c r="U292" s="839" t="n"/>
      <c r="V292" s="839" t="n"/>
      <c r="W292" s="839" t="n"/>
      <c r="X292" s="839" t="n"/>
      <c r="Y292" s="839" t="n"/>
      <c r="Z292" s="839" t="n"/>
      <c r="AA292" s="839" t="n"/>
      <c r="AB292" s="839" t="n"/>
      <c r="AC292" s="839" t="n"/>
      <c r="AD292" s="839" t="n"/>
      <c r="AE292" s="839" t="n"/>
      <c r="AF292" s="839" t="n"/>
      <c r="AG292" s="839" t="n"/>
      <c r="AH292" s="839" t="n"/>
      <c r="AI292" s="839" t="n"/>
      <c r="AJ292" s="839" t="n"/>
      <c r="AK292" s="839" t="n"/>
      <c r="AL292" s="839" t="n"/>
      <c r="AM292" s="839" t="n"/>
      <c r="AN292" s="839" t="n"/>
      <c r="AO292" s="839" t="n"/>
      <c r="AP292" s="839" t="n"/>
      <c r="AQ292" s="839" t="n"/>
      <c r="AR292" s="839" t="n"/>
      <c r="AS292" s="839" t="n"/>
      <c r="AT292" s="839" t="n"/>
      <c r="AU292" s="839" t="n"/>
      <c r="AV292" s="839" t="n"/>
      <c r="AW292" s="839" t="n"/>
      <c r="AX292" s="839" t="n"/>
      <c r="AY292" s="839" t="n"/>
      <c r="AZ292" s="839" t="n"/>
      <c r="BA292" s="839" t="n"/>
      <c r="BB292" s="839" t="n"/>
      <c r="BC292" s="839" t="n"/>
    </row>
    <row r="293" ht="13.5" customHeight="1" s="1178">
      <c r="A293" s="839" t="n"/>
      <c r="B293" s="839" t="n"/>
      <c r="C293" s="839" t="n"/>
      <c r="D293" s="839" t="n"/>
      <c r="E293" s="839" t="n"/>
      <c r="F293" s="839" t="n"/>
      <c r="G293" s="839" t="n"/>
      <c r="H293" s="839" t="n"/>
      <c r="I293" s="839" t="n"/>
      <c r="J293" s="839" t="n"/>
      <c r="K293" s="839" t="n"/>
      <c r="L293" s="839" t="n"/>
      <c r="M293" s="839" t="n"/>
      <c r="N293" s="839" t="n"/>
      <c r="O293" s="839" t="n"/>
      <c r="P293" s="839" t="n"/>
      <c r="Q293" s="839" t="n"/>
      <c r="R293" s="839" t="n"/>
      <c r="S293" s="839" t="n"/>
      <c r="T293" s="839" t="n"/>
      <c r="U293" s="839" t="n"/>
      <c r="V293" s="839" t="n"/>
      <c r="W293" s="839" t="n"/>
      <c r="X293" s="839" t="n"/>
      <c r="Y293" s="839" t="n"/>
      <c r="Z293" s="839" t="n"/>
      <c r="AA293" s="839" t="n"/>
      <c r="AB293" s="839" t="n"/>
      <c r="AC293" s="839" t="n"/>
      <c r="AD293" s="839" t="n"/>
      <c r="AE293" s="839" t="n"/>
      <c r="AF293" s="839" t="n"/>
      <c r="AG293" s="839" t="n"/>
      <c r="AH293" s="839" t="n"/>
      <c r="AI293" s="839" t="n"/>
      <c r="AJ293" s="839" t="n"/>
      <c r="AK293" s="839" t="n"/>
      <c r="AL293" s="839" t="n"/>
      <c r="AM293" s="839" t="n"/>
      <c r="AN293" s="839" t="n"/>
      <c r="AO293" s="839" t="n"/>
      <c r="AP293" s="839" t="n"/>
      <c r="AQ293" s="839" t="n"/>
      <c r="AR293" s="839" t="n"/>
      <c r="AS293" s="839" t="n"/>
      <c r="AT293" s="839" t="n"/>
      <c r="AU293" s="839" t="n"/>
      <c r="AV293" s="839" t="n"/>
      <c r="AW293" s="839" t="n"/>
      <c r="AX293" s="839" t="n"/>
      <c r="AY293" s="839" t="n"/>
      <c r="AZ293" s="839" t="n"/>
      <c r="BA293" s="839" t="n"/>
      <c r="BB293" s="839" t="n"/>
      <c r="BC293" s="839" t="n"/>
    </row>
    <row r="294" ht="13.5" customHeight="1" s="1178">
      <c r="A294" s="839" t="n"/>
      <c r="B294" s="839" t="n"/>
      <c r="C294" s="839" t="n"/>
      <c r="D294" s="839" t="n"/>
      <c r="E294" s="839" t="n"/>
      <c r="F294" s="839" t="n"/>
      <c r="G294" s="839" t="n"/>
      <c r="H294" s="839" t="n"/>
      <c r="I294" s="839" t="n"/>
      <c r="J294" s="839" t="n"/>
      <c r="K294" s="839" t="n"/>
      <c r="L294" s="839" t="n"/>
      <c r="M294" s="839" t="n"/>
      <c r="N294" s="839" t="n"/>
      <c r="O294" s="839" t="n"/>
      <c r="P294" s="839" t="n"/>
      <c r="Q294" s="839" t="n"/>
      <c r="R294" s="839" t="n"/>
      <c r="S294" s="839" t="n"/>
      <c r="T294" s="839" t="n"/>
      <c r="U294" s="839" t="n"/>
      <c r="V294" s="839" t="n"/>
      <c r="W294" s="839" t="n"/>
      <c r="X294" s="839" t="n"/>
      <c r="Y294" s="839" t="n"/>
      <c r="Z294" s="839" t="n"/>
      <c r="AA294" s="839" t="n"/>
      <c r="AB294" s="839" t="n"/>
      <c r="AC294" s="839" t="n"/>
      <c r="AD294" s="839" t="n"/>
      <c r="AE294" s="839" t="n"/>
      <c r="AF294" s="839" t="n"/>
      <c r="AG294" s="839" t="n"/>
      <c r="AH294" s="839" t="n"/>
      <c r="AI294" s="839" t="n"/>
      <c r="AJ294" s="839" t="n"/>
      <c r="AK294" s="839" t="n"/>
      <c r="AL294" s="839" t="n"/>
      <c r="AM294" s="839" t="n"/>
      <c r="AN294" s="839" t="n"/>
      <c r="AO294" s="839" t="n"/>
      <c r="AP294" s="839" t="n"/>
      <c r="AQ294" s="839" t="n"/>
      <c r="AR294" s="839" t="n"/>
      <c r="AS294" s="839" t="n"/>
      <c r="AT294" s="839" t="n"/>
      <c r="AU294" s="839" t="n"/>
      <c r="AV294" s="839" t="n"/>
      <c r="AW294" s="839" t="n"/>
      <c r="AX294" s="839" t="n"/>
      <c r="AY294" s="839" t="n"/>
      <c r="AZ294" s="839" t="n"/>
      <c r="BA294" s="839" t="n"/>
      <c r="BB294" s="839" t="n"/>
      <c r="BC294" s="839" t="n"/>
    </row>
    <row r="295" ht="13.5" customHeight="1" s="1178">
      <c r="A295" s="839" t="n"/>
      <c r="B295" s="839" t="n"/>
      <c r="C295" s="839" t="n"/>
      <c r="D295" s="839" t="n"/>
      <c r="E295" s="839" t="n"/>
      <c r="F295" s="839" t="n"/>
      <c r="G295" s="839" t="n"/>
      <c r="H295" s="839" t="n"/>
      <c r="I295" s="839" t="n"/>
      <c r="J295" s="839" t="n"/>
      <c r="K295" s="839" t="n"/>
      <c r="L295" s="839" t="n"/>
      <c r="M295" s="839" t="n"/>
      <c r="N295" s="839" t="n"/>
      <c r="O295" s="839" t="n"/>
      <c r="P295" s="839" t="n"/>
      <c r="Q295" s="839" t="n"/>
      <c r="R295" s="839" t="n"/>
      <c r="S295" s="839" t="n"/>
      <c r="T295" s="839" t="n"/>
      <c r="U295" s="839" t="n"/>
      <c r="V295" s="839" t="n"/>
      <c r="W295" s="839" t="n"/>
      <c r="X295" s="839" t="n"/>
      <c r="Y295" s="839" t="n"/>
      <c r="Z295" s="839" t="n"/>
      <c r="AA295" s="839" t="n"/>
      <c r="AB295" s="839" t="n"/>
      <c r="AC295" s="839" t="n"/>
      <c r="AD295" s="839" t="n"/>
      <c r="AE295" s="839" t="n"/>
      <c r="AF295" s="839" t="n"/>
      <c r="AG295" s="839" t="n"/>
      <c r="AH295" s="839" t="n"/>
      <c r="AI295" s="839" t="n"/>
      <c r="AJ295" s="839" t="n"/>
      <c r="AK295" s="839" t="n"/>
      <c r="AL295" s="839" t="n"/>
      <c r="AM295" s="839" t="n"/>
      <c r="AN295" s="839" t="n"/>
      <c r="AO295" s="839" t="n"/>
      <c r="AP295" s="839" t="n"/>
      <c r="AQ295" s="839" t="n"/>
      <c r="AR295" s="839" t="n"/>
      <c r="AS295" s="839" t="n"/>
      <c r="AT295" s="839" t="n"/>
      <c r="AU295" s="839" t="n"/>
      <c r="AV295" s="839" t="n"/>
      <c r="AW295" s="839" t="n"/>
      <c r="AX295" s="839" t="n"/>
      <c r="AY295" s="839" t="n"/>
      <c r="AZ295" s="839" t="n"/>
      <c r="BA295" s="839" t="n"/>
      <c r="BB295" s="839" t="n"/>
      <c r="BC295" s="839" t="n"/>
    </row>
    <row r="296" ht="13.5" customHeight="1" s="1178">
      <c r="A296" s="839" t="n"/>
      <c r="B296" s="839" t="n"/>
      <c r="C296" s="839" t="n"/>
      <c r="D296" s="839" t="n"/>
      <c r="E296" s="839" t="n"/>
      <c r="F296" s="839" t="n"/>
      <c r="G296" s="839" t="n"/>
      <c r="H296" s="839" t="n"/>
      <c r="I296" s="839" t="n"/>
      <c r="J296" s="839" t="n"/>
      <c r="K296" s="839" t="n"/>
      <c r="L296" s="839" t="n"/>
      <c r="M296" s="839" t="n"/>
      <c r="N296" s="839" t="n"/>
      <c r="O296" s="839" t="n"/>
      <c r="P296" s="839" t="n"/>
      <c r="Q296" s="839" t="n"/>
      <c r="R296" s="839" t="n"/>
      <c r="S296" s="839" t="n"/>
      <c r="T296" s="839" t="n"/>
      <c r="U296" s="839" t="n"/>
      <c r="V296" s="839" t="n"/>
      <c r="W296" s="839" t="n"/>
      <c r="X296" s="839" t="n"/>
      <c r="Y296" s="839" t="n"/>
      <c r="Z296" s="839" t="n"/>
      <c r="AA296" s="839" t="n"/>
      <c r="AB296" s="839" t="n"/>
      <c r="AC296" s="839" t="n"/>
      <c r="AD296" s="839" t="n"/>
      <c r="AE296" s="839" t="n"/>
      <c r="AF296" s="839" t="n"/>
      <c r="AG296" s="839" t="n"/>
      <c r="AH296" s="839" t="n"/>
      <c r="AI296" s="839" t="n"/>
      <c r="AJ296" s="839" t="n"/>
      <c r="AK296" s="839" t="n"/>
      <c r="AL296" s="839" t="n"/>
      <c r="AM296" s="839" t="n"/>
      <c r="AN296" s="839" t="n"/>
      <c r="AO296" s="839" t="n"/>
      <c r="AP296" s="839" t="n"/>
      <c r="AQ296" s="839" t="n"/>
      <c r="AR296" s="839" t="n"/>
      <c r="AS296" s="839" t="n"/>
      <c r="AT296" s="839" t="n"/>
      <c r="AU296" s="839" t="n"/>
      <c r="AV296" s="839" t="n"/>
      <c r="AW296" s="839" t="n"/>
      <c r="AX296" s="839" t="n"/>
      <c r="AY296" s="839" t="n"/>
      <c r="AZ296" s="839" t="n"/>
      <c r="BA296" s="839" t="n"/>
      <c r="BB296" s="839" t="n"/>
      <c r="BC296" s="839" t="n"/>
    </row>
    <row r="297" ht="13.5" customHeight="1" s="1178">
      <c r="A297" s="839" t="n"/>
      <c r="B297" s="839" t="n"/>
      <c r="C297" s="839" t="n"/>
      <c r="D297" s="839" t="n"/>
      <c r="E297" s="839" t="n"/>
      <c r="F297" s="839" t="n"/>
      <c r="G297" s="839" t="n"/>
      <c r="H297" s="839" t="n"/>
      <c r="I297" s="839" t="n"/>
      <c r="J297" s="839" t="n"/>
      <c r="K297" s="839" t="n"/>
      <c r="L297" s="839" t="n"/>
      <c r="M297" s="839" t="n"/>
      <c r="N297" s="839" t="n"/>
      <c r="O297" s="839" t="n"/>
      <c r="P297" s="839" t="n"/>
      <c r="Q297" s="839" t="n"/>
      <c r="R297" s="839" t="n"/>
      <c r="S297" s="839" t="n"/>
      <c r="T297" s="839" t="n"/>
      <c r="U297" s="839" t="n"/>
      <c r="V297" s="839" t="n"/>
      <c r="W297" s="839" t="n"/>
      <c r="X297" s="839" t="n"/>
      <c r="Y297" s="839" t="n"/>
      <c r="Z297" s="839" t="n"/>
      <c r="AA297" s="839" t="n"/>
      <c r="AB297" s="839" t="n"/>
      <c r="AC297" s="839" t="n"/>
      <c r="AD297" s="839" t="n"/>
      <c r="AE297" s="839" t="n"/>
      <c r="AF297" s="839" t="n"/>
      <c r="AG297" s="839" t="n"/>
      <c r="AH297" s="839" t="n"/>
      <c r="AI297" s="839" t="n"/>
      <c r="AJ297" s="839" t="n"/>
      <c r="AK297" s="839" t="n"/>
      <c r="AL297" s="839" t="n"/>
      <c r="AM297" s="839" t="n"/>
      <c r="AN297" s="839" t="n"/>
      <c r="AO297" s="839" t="n"/>
      <c r="AP297" s="839" t="n"/>
      <c r="AQ297" s="839" t="n"/>
      <c r="AR297" s="839" t="n"/>
      <c r="AS297" s="839" t="n"/>
      <c r="AT297" s="839" t="n"/>
      <c r="AU297" s="839" t="n"/>
      <c r="AV297" s="839" t="n"/>
      <c r="AW297" s="839" t="n"/>
      <c r="AX297" s="839" t="n"/>
      <c r="AY297" s="839" t="n"/>
      <c r="AZ297" s="839" t="n"/>
      <c r="BA297" s="839" t="n"/>
      <c r="BB297" s="839" t="n"/>
      <c r="BC297" s="839" t="n"/>
    </row>
    <row r="298" ht="13.5" customHeight="1" s="1178">
      <c r="A298" s="839" t="n"/>
      <c r="B298" s="839" t="n"/>
      <c r="C298" s="839" t="n"/>
      <c r="D298" s="839" t="n"/>
      <c r="E298" s="839" t="n"/>
      <c r="F298" s="839" t="n"/>
      <c r="G298" s="839" t="n"/>
      <c r="H298" s="839" t="n"/>
      <c r="I298" s="839" t="n"/>
      <c r="J298" s="839" t="n"/>
      <c r="K298" s="839" t="n"/>
      <c r="L298" s="839" t="n"/>
      <c r="M298" s="839" t="n"/>
      <c r="N298" s="839" t="n"/>
      <c r="O298" s="839" t="n"/>
      <c r="P298" s="839" t="n"/>
      <c r="Q298" s="839" t="n"/>
      <c r="R298" s="839" t="n"/>
      <c r="S298" s="839" t="n"/>
      <c r="T298" s="839" t="n"/>
      <c r="U298" s="839" t="n"/>
      <c r="V298" s="839" t="n"/>
      <c r="W298" s="839" t="n"/>
      <c r="X298" s="839" t="n"/>
      <c r="Y298" s="839" t="n"/>
      <c r="Z298" s="839" t="n"/>
      <c r="AA298" s="839" t="n"/>
      <c r="AB298" s="839" t="n"/>
      <c r="AC298" s="839" t="n"/>
      <c r="AD298" s="839" t="n"/>
      <c r="AE298" s="839" t="n"/>
      <c r="AF298" s="839" t="n"/>
      <c r="AG298" s="839" t="n"/>
      <c r="AH298" s="839" t="n"/>
      <c r="AI298" s="839" t="n"/>
      <c r="AJ298" s="839" t="n"/>
      <c r="AK298" s="839" t="n"/>
      <c r="AL298" s="839" t="n"/>
      <c r="AM298" s="839" t="n"/>
      <c r="AN298" s="839" t="n"/>
      <c r="AO298" s="839" t="n"/>
      <c r="AP298" s="839" t="n"/>
      <c r="AQ298" s="839" t="n"/>
      <c r="AR298" s="839" t="n"/>
      <c r="AS298" s="839" t="n"/>
      <c r="AT298" s="839" t="n"/>
      <c r="AU298" s="839" t="n"/>
      <c r="AV298" s="839" t="n"/>
      <c r="AW298" s="839" t="n"/>
      <c r="AX298" s="839" t="n"/>
      <c r="AY298" s="839" t="n"/>
      <c r="AZ298" s="839" t="n"/>
      <c r="BA298" s="839" t="n"/>
      <c r="BB298" s="839" t="n"/>
      <c r="BC298" s="839" t="n"/>
    </row>
    <row r="299" ht="13.5" customHeight="1" s="1178">
      <c r="A299" s="839" t="n"/>
      <c r="B299" s="839" t="n"/>
      <c r="C299" s="839" t="n"/>
      <c r="D299" s="839" t="n"/>
      <c r="E299" s="839" t="n"/>
      <c r="F299" s="839" t="n"/>
      <c r="G299" s="839" t="n"/>
      <c r="H299" s="839" t="n"/>
      <c r="I299" s="839" t="n"/>
      <c r="J299" s="839" t="n"/>
      <c r="K299" s="839" t="n"/>
      <c r="L299" s="839" t="n"/>
      <c r="M299" s="839" t="n"/>
      <c r="N299" s="839" t="n"/>
      <c r="O299" s="839" t="n"/>
      <c r="P299" s="839" t="n"/>
      <c r="Q299" s="839" t="n"/>
      <c r="R299" s="839" t="n"/>
      <c r="S299" s="839" t="n"/>
      <c r="T299" s="839" t="n"/>
      <c r="U299" s="839" t="n"/>
      <c r="V299" s="839" t="n"/>
      <c r="W299" s="839" t="n"/>
      <c r="X299" s="839" t="n"/>
      <c r="Y299" s="839" t="n"/>
      <c r="Z299" s="839" t="n"/>
      <c r="AA299" s="839" t="n"/>
      <c r="AB299" s="839" t="n"/>
      <c r="AC299" s="839" t="n"/>
      <c r="AD299" s="839" t="n"/>
      <c r="AE299" s="839" t="n"/>
      <c r="AF299" s="839" t="n"/>
      <c r="AG299" s="839" t="n"/>
      <c r="AH299" s="839" t="n"/>
      <c r="AI299" s="839" t="n"/>
      <c r="AJ299" s="839" t="n"/>
      <c r="AK299" s="839" t="n"/>
      <c r="AL299" s="839" t="n"/>
      <c r="AM299" s="839" t="n"/>
      <c r="AN299" s="839" t="n"/>
      <c r="AO299" s="839" t="n"/>
      <c r="AP299" s="839" t="n"/>
      <c r="AQ299" s="839" t="n"/>
      <c r="AR299" s="839" t="n"/>
      <c r="AS299" s="839" t="n"/>
      <c r="AT299" s="839" t="n"/>
      <c r="AU299" s="839" t="n"/>
      <c r="AV299" s="839" t="n"/>
      <c r="AW299" s="839" t="n"/>
      <c r="AX299" s="839" t="n"/>
      <c r="AY299" s="839" t="n"/>
      <c r="AZ299" s="839" t="n"/>
      <c r="BA299" s="839" t="n"/>
      <c r="BB299" s="839" t="n"/>
      <c r="BC299" s="839" t="n"/>
    </row>
    <row r="300" ht="13.5" customHeight="1" s="1178">
      <c r="A300" s="839" t="n"/>
      <c r="B300" s="839" t="n"/>
      <c r="C300" s="839" t="n"/>
      <c r="D300" s="839" t="n"/>
      <c r="E300" s="839" t="n"/>
      <c r="F300" s="839" t="n"/>
      <c r="G300" s="839" t="n"/>
      <c r="H300" s="839" t="n"/>
      <c r="I300" s="839" t="n"/>
      <c r="J300" s="839" t="n"/>
      <c r="K300" s="839" t="n"/>
      <c r="L300" s="839" t="n"/>
      <c r="M300" s="839" t="n"/>
      <c r="N300" s="839" t="n"/>
      <c r="O300" s="839" t="n"/>
      <c r="P300" s="839" t="n"/>
      <c r="Q300" s="839" t="n"/>
      <c r="R300" s="839" t="n"/>
      <c r="S300" s="839" t="n"/>
      <c r="T300" s="839" t="n"/>
      <c r="U300" s="839" t="n"/>
      <c r="V300" s="839" t="n"/>
      <c r="W300" s="839" t="n"/>
      <c r="X300" s="839" t="n"/>
      <c r="Y300" s="839" t="n"/>
      <c r="Z300" s="839" t="n"/>
      <c r="AA300" s="839" t="n"/>
      <c r="AB300" s="839" t="n"/>
      <c r="AC300" s="839" t="n"/>
      <c r="AD300" s="839" t="n"/>
      <c r="AE300" s="839" t="n"/>
      <c r="AF300" s="839" t="n"/>
      <c r="AG300" s="839" t="n"/>
      <c r="AH300" s="839" t="n"/>
      <c r="AI300" s="839" t="n"/>
      <c r="AJ300" s="839" t="n"/>
      <c r="AK300" s="839" t="n"/>
      <c r="AL300" s="839" t="n"/>
      <c r="AM300" s="839" t="n"/>
      <c r="AN300" s="839" t="n"/>
      <c r="AO300" s="839" t="n"/>
      <c r="AP300" s="839" t="n"/>
      <c r="AQ300" s="839" t="n"/>
      <c r="AR300" s="839" t="n"/>
      <c r="AS300" s="839" t="n"/>
      <c r="AT300" s="839" t="n"/>
      <c r="AU300" s="839" t="n"/>
      <c r="AV300" s="839" t="n"/>
      <c r="AW300" s="839" t="n"/>
      <c r="AX300" s="839" t="n"/>
      <c r="AY300" s="839" t="n"/>
      <c r="AZ300" s="839" t="n"/>
      <c r="BA300" s="839" t="n"/>
      <c r="BB300" s="839" t="n"/>
      <c r="BC300" s="839" t="n"/>
    </row>
    <row r="301" ht="13.5" customHeight="1" s="1178">
      <c r="A301" s="839" t="n"/>
      <c r="B301" s="839" t="n"/>
      <c r="C301" s="839" t="n"/>
      <c r="D301" s="839" t="n"/>
      <c r="E301" s="839" t="n"/>
      <c r="F301" s="839" t="n"/>
      <c r="G301" s="839" t="n"/>
      <c r="H301" s="839" t="n"/>
      <c r="I301" s="839" t="n"/>
      <c r="J301" s="839" t="n"/>
      <c r="K301" s="839" t="n"/>
      <c r="L301" s="839" t="n"/>
      <c r="M301" s="839" t="n"/>
      <c r="N301" s="839" t="n"/>
      <c r="O301" s="839" t="n"/>
      <c r="P301" s="839" t="n"/>
      <c r="Q301" s="839" t="n"/>
      <c r="R301" s="839" t="n"/>
      <c r="S301" s="839" t="n"/>
      <c r="T301" s="839" t="n"/>
      <c r="U301" s="839" t="n"/>
      <c r="V301" s="839" t="n"/>
      <c r="W301" s="839" t="n"/>
      <c r="X301" s="839" t="n"/>
      <c r="Y301" s="839" t="n"/>
      <c r="Z301" s="839" t="n"/>
      <c r="AA301" s="839" t="n"/>
      <c r="AB301" s="839" t="n"/>
      <c r="AC301" s="839" t="n"/>
      <c r="AD301" s="839" t="n"/>
      <c r="AE301" s="839" t="n"/>
      <c r="AF301" s="839" t="n"/>
      <c r="AG301" s="839" t="n"/>
      <c r="AH301" s="839" t="n"/>
      <c r="AI301" s="839" t="n"/>
      <c r="AJ301" s="839" t="n"/>
      <c r="AK301" s="839" t="n"/>
      <c r="AL301" s="839" t="n"/>
      <c r="AM301" s="839" t="n"/>
      <c r="AN301" s="839" t="n"/>
      <c r="AO301" s="839" t="n"/>
      <c r="AP301" s="839" t="n"/>
      <c r="AQ301" s="839" t="n"/>
      <c r="AR301" s="839" t="n"/>
      <c r="AS301" s="839" t="n"/>
      <c r="AT301" s="839" t="n"/>
      <c r="AU301" s="839" t="n"/>
      <c r="AV301" s="839" t="n"/>
      <c r="AW301" s="839" t="n"/>
      <c r="AX301" s="839" t="n"/>
      <c r="AY301" s="839" t="n"/>
      <c r="AZ301" s="839" t="n"/>
      <c r="BA301" s="839" t="n"/>
      <c r="BB301" s="839" t="n"/>
      <c r="BC301" s="839" t="n"/>
    </row>
    <row r="302" ht="13.5" customHeight="1" s="1178">
      <c r="A302" s="839" t="n"/>
      <c r="B302" s="839" t="n"/>
      <c r="C302" s="839" t="n"/>
      <c r="D302" s="839" t="n"/>
      <c r="E302" s="839" t="n"/>
      <c r="F302" s="839" t="n"/>
      <c r="G302" s="839" t="n"/>
      <c r="H302" s="839" t="n"/>
      <c r="I302" s="839" t="n"/>
      <c r="J302" s="839" t="n"/>
      <c r="K302" s="839" t="n"/>
      <c r="L302" s="839" t="n"/>
      <c r="M302" s="839" t="n"/>
      <c r="N302" s="839" t="n"/>
      <c r="O302" s="839" t="n"/>
      <c r="P302" s="839" t="n"/>
      <c r="Q302" s="839" t="n"/>
      <c r="R302" s="839" t="n"/>
      <c r="S302" s="839" t="n"/>
      <c r="T302" s="839" t="n"/>
      <c r="U302" s="839" t="n"/>
      <c r="V302" s="839" t="n"/>
      <c r="W302" s="839" t="n"/>
      <c r="X302" s="839" t="n"/>
      <c r="Y302" s="839" t="n"/>
      <c r="Z302" s="839" t="n"/>
      <c r="AA302" s="839" t="n"/>
      <c r="AB302" s="839" t="n"/>
      <c r="AC302" s="839" t="n"/>
      <c r="AD302" s="839" t="n"/>
      <c r="AE302" s="839" t="n"/>
      <c r="AF302" s="839" t="n"/>
      <c r="AG302" s="839" t="n"/>
      <c r="AH302" s="839" t="n"/>
      <c r="AI302" s="839" t="n"/>
      <c r="AJ302" s="839" t="n"/>
      <c r="AK302" s="839" t="n"/>
      <c r="AL302" s="839" t="n"/>
      <c r="AM302" s="839" t="n"/>
      <c r="AN302" s="839" t="n"/>
      <c r="AO302" s="839" t="n"/>
      <c r="AP302" s="839" t="n"/>
      <c r="AQ302" s="839" t="n"/>
      <c r="AR302" s="839" t="n"/>
      <c r="AS302" s="839" t="n"/>
      <c r="AT302" s="839" t="n"/>
      <c r="AU302" s="839" t="n"/>
      <c r="AV302" s="839" t="n"/>
      <c r="AW302" s="839" t="n"/>
      <c r="AX302" s="839" t="n"/>
      <c r="AY302" s="839" t="n"/>
      <c r="AZ302" s="839" t="n"/>
      <c r="BA302" s="839" t="n"/>
      <c r="BB302" s="839" t="n"/>
      <c r="BC302" s="839" t="n"/>
    </row>
    <row r="303" ht="13.5" customHeight="1" s="1178">
      <c r="A303" s="839" t="n"/>
      <c r="B303" s="839" t="n"/>
      <c r="C303" s="839" t="n"/>
      <c r="D303" s="839" t="n"/>
      <c r="E303" s="839" t="n"/>
      <c r="F303" s="839" t="n"/>
      <c r="G303" s="839" t="n"/>
      <c r="H303" s="839" t="n"/>
      <c r="I303" s="839" t="n"/>
      <c r="J303" s="839" t="n"/>
      <c r="K303" s="839" t="n"/>
      <c r="L303" s="839" t="n"/>
      <c r="M303" s="839" t="n"/>
      <c r="N303" s="839" t="n"/>
      <c r="O303" s="839" t="n"/>
      <c r="P303" s="839" t="n"/>
      <c r="Q303" s="839" t="n"/>
      <c r="R303" s="839" t="n"/>
      <c r="S303" s="839" t="n"/>
      <c r="T303" s="839" t="n"/>
      <c r="U303" s="839" t="n"/>
      <c r="V303" s="839" t="n"/>
      <c r="W303" s="839" t="n"/>
      <c r="X303" s="839" t="n"/>
      <c r="Y303" s="839" t="n"/>
      <c r="Z303" s="839" t="n"/>
      <c r="AA303" s="839" t="n"/>
      <c r="AB303" s="839" t="n"/>
      <c r="AC303" s="839" t="n"/>
      <c r="AD303" s="839" t="n"/>
      <c r="AE303" s="839" t="n"/>
      <c r="AF303" s="839" t="n"/>
      <c r="AG303" s="839" t="n"/>
      <c r="AH303" s="839" t="n"/>
      <c r="AI303" s="839" t="n"/>
      <c r="AJ303" s="839" t="n"/>
      <c r="AK303" s="839" t="n"/>
      <c r="AL303" s="839" t="n"/>
      <c r="AM303" s="839" t="n"/>
      <c r="AN303" s="839" t="n"/>
      <c r="AO303" s="839" t="n"/>
      <c r="AP303" s="839" t="n"/>
      <c r="AQ303" s="839" t="n"/>
      <c r="AR303" s="839" t="n"/>
      <c r="AS303" s="839" t="n"/>
      <c r="AT303" s="839" t="n"/>
      <c r="AU303" s="839" t="n"/>
      <c r="AV303" s="839" t="n"/>
      <c r="AW303" s="839" t="n"/>
      <c r="AX303" s="839" t="n"/>
      <c r="AY303" s="839" t="n"/>
      <c r="AZ303" s="839" t="n"/>
      <c r="BA303" s="839" t="n"/>
      <c r="BB303" s="839" t="n"/>
      <c r="BC303" s="839" t="n"/>
    </row>
    <row r="304" ht="13.5" customHeight="1" s="1178">
      <c r="A304" s="839" t="n"/>
      <c r="B304" s="839" t="n"/>
      <c r="C304" s="839" t="n"/>
      <c r="D304" s="839" t="n"/>
      <c r="E304" s="839" t="n"/>
      <c r="F304" s="839" t="n"/>
      <c r="G304" s="839" t="n"/>
      <c r="H304" s="839" t="n"/>
      <c r="I304" s="839" t="n"/>
      <c r="J304" s="839" t="n"/>
      <c r="K304" s="839" t="n"/>
      <c r="L304" s="839" t="n"/>
      <c r="M304" s="839" t="n"/>
      <c r="N304" s="839" t="n"/>
      <c r="O304" s="839" t="n"/>
      <c r="P304" s="839" t="n"/>
      <c r="Q304" s="839" t="n"/>
      <c r="R304" s="839" t="n"/>
      <c r="S304" s="839" t="n"/>
      <c r="T304" s="839" t="n"/>
      <c r="U304" s="839" t="n"/>
      <c r="V304" s="839" t="n"/>
      <c r="W304" s="839" t="n"/>
      <c r="X304" s="839" t="n"/>
      <c r="Y304" s="839" t="n"/>
      <c r="Z304" s="839" t="n"/>
      <c r="AA304" s="839" t="n"/>
      <c r="AB304" s="839" t="n"/>
      <c r="AC304" s="839" t="n"/>
      <c r="AD304" s="839" t="n"/>
      <c r="AE304" s="839" t="n"/>
      <c r="AF304" s="839" t="n"/>
      <c r="AG304" s="839" t="n"/>
      <c r="AH304" s="839" t="n"/>
      <c r="AI304" s="839" t="n"/>
      <c r="AJ304" s="839" t="n"/>
      <c r="AK304" s="839" t="n"/>
      <c r="AL304" s="839" t="n"/>
      <c r="AM304" s="839" t="n"/>
      <c r="AN304" s="839" t="n"/>
      <c r="AO304" s="839" t="n"/>
      <c r="AP304" s="839" t="n"/>
      <c r="AQ304" s="839" t="n"/>
      <c r="AR304" s="839" t="n"/>
      <c r="AS304" s="839" t="n"/>
      <c r="AT304" s="839" t="n"/>
      <c r="AU304" s="839" t="n"/>
      <c r="AV304" s="839" t="n"/>
      <c r="AW304" s="839" t="n"/>
      <c r="AX304" s="839" t="n"/>
      <c r="AY304" s="839" t="n"/>
      <c r="AZ304" s="839" t="n"/>
      <c r="BA304" s="839" t="n"/>
      <c r="BB304" s="839" t="n"/>
      <c r="BC304" s="839" t="n"/>
    </row>
    <row r="305" ht="13.5" customHeight="1" s="1178">
      <c r="A305" s="839" t="n"/>
      <c r="B305" s="839" t="n"/>
      <c r="C305" s="839" t="n"/>
      <c r="D305" s="839" t="n"/>
      <c r="E305" s="839" t="n"/>
      <c r="F305" s="839" t="n"/>
      <c r="G305" s="839" t="n"/>
      <c r="H305" s="839" t="n"/>
      <c r="I305" s="839" t="n"/>
      <c r="J305" s="839" t="n"/>
      <c r="K305" s="839" t="n"/>
      <c r="L305" s="839" t="n"/>
      <c r="M305" s="839" t="n"/>
      <c r="N305" s="839" t="n"/>
      <c r="O305" s="839" t="n"/>
      <c r="P305" s="839" t="n"/>
      <c r="Q305" s="839" t="n"/>
      <c r="R305" s="839" t="n"/>
      <c r="S305" s="839" t="n"/>
      <c r="T305" s="839" t="n"/>
      <c r="U305" s="839" t="n"/>
      <c r="V305" s="839" t="n"/>
      <c r="W305" s="839" t="n"/>
      <c r="X305" s="839" t="n"/>
      <c r="Y305" s="839" t="n"/>
      <c r="Z305" s="839" t="n"/>
      <c r="AA305" s="839" t="n"/>
      <c r="AB305" s="839" t="n"/>
      <c r="AC305" s="839" t="n"/>
      <c r="AD305" s="839" t="n"/>
      <c r="AE305" s="839" t="n"/>
      <c r="AF305" s="839" t="n"/>
      <c r="AG305" s="839" t="n"/>
      <c r="AH305" s="839" t="n"/>
      <c r="AI305" s="839" t="n"/>
      <c r="AJ305" s="839" t="n"/>
      <c r="AK305" s="839" t="n"/>
      <c r="AL305" s="839" t="n"/>
      <c r="AM305" s="839" t="n"/>
      <c r="AN305" s="839" t="n"/>
      <c r="AO305" s="839" t="n"/>
      <c r="AP305" s="839" t="n"/>
      <c r="AQ305" s="839" t="n"/>
      <c r="AR305" s="839" t="n"/>
      <c r="AS305" s="839" t="n"/>
      <c r="AT305" s="839" t="n"/>
      <c r="AU305" s="839" t="n"/>
      <c r="AV305" s="839" t="n"/>
      <c r="AW305" s="839" t="n"/>
      <c r="AX305" s="839" t="n"/>
      <c r="AY305" s="839" t="n"/>
      <c r="AZ305" s="839" t="n"/>
      <c r="BA305" s="839" t="n"/>
      <c r="BB305" s="839" t="n"/>
      <c r="BC305" s="839" t="n"/>
    </row>
    <row r="306" ht="13.5" customHeight="1" s="1178">
      <c r="A306" s="839" t="n"/>
      <c r="B306" s="839" t="n"/>
      <c r="C306" s="839" t="n"/>
      <c r="D306" s="839" t="n"/>
      <c r="E306" s="839" t="n"/>
      <c r="F306" s="839" t="n"/>
      <c r="G306" s="839" t="n"/>
      <c r="H306" s="839" t="n"/>
      <c r="I306" s="839" t="n"/>
      <c r="J306" s="839" t="n"/>
      <c r="K306" s="839" t="n"/>
      <c r="L306" s="839" t="n"/>
      <c r="M306" s="839" t="n"/>
      <c r="N306" s="839" t="n"/>
      <c r="O306" s="839" t="n"/>
      <c r="P306" s="839" t="n"/>
      <c r="Q306" s="839" t="n"/>
      <c r="R306" s="839" t="n"/>
      <c r="S306" s="839" t="n"/>
      <c r="T306" s="839" t="n"/>
      <c r="U306" s="839" t="n"/>
      <c r="V306" s="839" t="n"/>
      <c r="W306" s="839" t="n"/>
      <c r="X306" s="839" t="n"/>
      <c r="Y306" s="839" t="n"/>
      <c r="Z306" s="839" t="n"/>
      <c r="AA306" s="839" t="n"/>
      <c r="AB306" s="839" t="n"/>
      <c r="AC306" s="839" t="n"/>
      <c r="AD306" s="839" t="n"/>
      <c r="AE306" s="839" t="n"/>
      <c r="AF306" s="839" t="n"/>
      <c r="AG306" s="839" t="n"/>
      <c r="AH306" s="839" t="n"/>
      <c r="AI306" s="839" t="n"/>
      <c r="AJ306" s="839" t="n"/>
      <c r="AK306" s="839" t="n"/>
      <c r="AL306" s="839" t="n"/>
      <c r="AM306" s="839" t="n"/>
      <c r="AN306" s="839" t="n"/>
      <c r="AO306" s="839" t="n"/>
      <c r="AP306" s="839" t="n"/>
      <c r="AQ306" s="839" t="n"/>
      <c r="AR306" s="839" t="n"/>
      <c r="AS306" s="839" t="n"/>
      <c r="AT306" s="839" t="n"/>
      <c r="AU306" s="839" t="n"/>
      <c r="AV306" s="839" t="n"/>
      <c r="AW306" s="839" t="n"/>
      <c r="AX306" s="839" t="n"/>
      <c r="AY306" s="839" t="n"/>
      <c r="AZ306" s="839" t="n"/>
      <c r="BA306" s="839" t="n"/>
      <c r="BB306" s="839" t="n"/>
      <c r="BC306" s="839" t="n"/>
    </row>
    <row r="307" ht="13.5" customHeight="1" s="1178">
      <c r="A307" s="839" t="n"/>
      <c r="B307" s="839" t="n"/>
      <c r="C307" s="839" t="n"/>
      <c r="D307" s="839" t="n"/>
      <c r="E307" s="839" t="n"/>
      <c r="F307" s="839" t="n"/>
      <c r="G307" s="839" t="n"/>
      <c r="H307" s="839" t="n"/>
      <c r="I307" s="839" t="n"/>
      <c r="J307" s="839" t="n"/>
      <c r="K307" s="839" t="n"/>
      <c r="L307" s="839" t="n"/>
      <c r="M307" s="839" t="n"/>
      <c r="N307" s="839" t="n"/>
      <c r="O307" s="839" t="n"/>
      <c r="P307" s="839" t="n"/>
      <c r="Q307" s="839" t="n"/>
      <c r="R307" s="839" t="n"/>
      <c r="S307" s="839" t="n"/>
      <c r="T307" s="839" t="n"/>
      <c r="U307" s="839" t="n"/>
      <c r="V307" s="839" t="n"/>
      <c r="W307" s="839" t="n"/>
      <c r="X307" s="839" t="n"/>
      <c r="Y307" s="839" t="n"/>
      <c r="Z307" s="839" t="n"/>
      <c r="AA307" s="839" t="n"/>
      <c r="AB307" s="839" t="n"/>
      <c r="AC307" s="839" t="n"/>
      <c r="AD307" s="839" t="n"/>
      <c r="AE307" s="839" t="n"/>
      <c r="AF307" s="839" t="n"/>
      <c r="AG307" s="839" t="n"/>
      <c r="AH307" s="839" t="n"/>
      <c r="AI307" s="839" t="n"/>
      <c r="AJ307" s="839" t="n"/>
      <c r="AK307" s="839" t="n"/>
      <c r="AL307" s="839" t="n"/>
      <c r="AM307" s="839" t="n"/>
      <c r="AN307" s="839" t="n"/>
      <c r="AO307" s="839" t="n"/>
      <c r="AP307" s="839" t="n"/>
      <c r="AQ307" s="839" t="n"/>
      <c r="AR307" s="839" t="n"/>
      <c r="AS307" s="839" t="n"/>
      <c r="AT307" s="839" t="n"/>
      <c r="AU307" s="839" t="n"/>
      <c r="AV307" s="839" t="n"/>
      <c r="AW307" s="839" t="n"/>
      <c r="AX307" s="839" t="n"/>
      <c r="AY307" s="839" t="n"/>
      <c r="AZ307" s="839" t="n"/>
      <c r="BA307" s="839" t="n"/>
      <c r="BB307" s="839" t="n"/>
      <c r="BC307" s="839" t="n"/>
    </row>
  </sheetData>
  <mergeCells count="3">
    <mergeCell ref="F3:H3"/>
    <mergeCell ref="D4:E4"/>
    <mergeCell ref="A29:B29"/>
  </mergeCells>
  <conditionalFormatting sqref="H4:H5">
    <cfRule type="expression" priority="1" dxfId="113" stopIfTrue="1">
      <formula>OR(CELL("ROW")=ROW(),CELL("COL")=COLUMN())</formula>
    </cfRule>
    <cfRule type="expression" priority="2" dxfId="113" stopIfTrue="1">
      <formula>OR(CELL("ROW")=ROW(),CELL("COL")=COLUMN())</formula>
    </cfRule>
    <cfRule type="expression" priority="3" dxfId="113" stopIfTrue="1">
      <formula>OR(CELL("ROW")=ROW(),CELL("COL")=COLUMN())</formula>
    </cfRule>
  </conditionalFormatting>
  <dataValidations count="4">
    <dataValidation sqref="B1" showDropDown="0" showInputMessage="0" showErrorMessage="1" allowBlank="1" errorTitle="错的的比赛系统" error="请选择正确的比赛系统" type="list">
      <formula1>"1,2,3"</formula1>
    </dataValidation>
    <dataValidation sqref="B2" showDropDown="1" showInputMessage="0" showErrorMessage="1" allowBlank="0" errorTitle="错的的模板模式" error="请选择正确的模板模式" type="list">
      <formula1>"2"</formula1>
    </dataValidation>
    <dataValidation sqref="B5" showDropDown="0" showInputMessage="1" showErrorMessage="1" allowBlank="1" type="list">
      <formula1>"2,3,4,5,6,7,8,9,10,11,12,13,14,15,16,17,18,19,20"</formula1>
    </dataValidation>
    <dataValidation sqref="B6" showDropDown="0" showInputMessage="1" showErrorMessage="1" allowBlank="1" type="list">
      <formula1>"1,2,3,4,5,6,7,8,9,10,11,12,13,14,15,16,17,18,19,20"</formula1>
    </dataValidation>
  </dataValidations>
  <hyperlinks>
    <hyperlink xmlns:r="http://schemas.openxmlformats.org/officeDocument/2006/relationships" ref="K1" r:id="rId1"/>
  </hyperlinks>
  <pageMargins left="0.698611111111111" right="0.698611111111111" top="0.75" bottom="0.75" header="0.3" footer="0.3"/>
  <pageSetup orientation="portrait" paperSize="9" firstPageNumber="4294963191" useFirstPageNumber="1"/>
  <legacyDrawing xmlns:r="http://schemas.openxmlformats.org/officeDocument/2006/relationships" r:id="anysvml"/>
</worksheet>
</file>

<file path=xl/worksheets/sheet3.xml><?xml version="1.0" encoding="utf-8"?>
<worksheet xmlns="http://schemas.openxmlformats.org/spreadsheetml/2006/main">
  <sheetPr codeName="Sheet3">
    <outlinePr summaryBelow="1" summaryRight="1"/>
    <pageSetUpPr/>
  </sheetPr>
  <dimension ref="A1:BK149"/>
  <sheetViews>
    <sheetView showGridLines="0" showRowColHeaders="0" workbookViewId="0">
      <selection activeCell="H36" sqref="H36"/>
    </sheetView>
  </sheetViews>
  <sheetFormatPr baseColWidth="8" defaultColWidth="9" defaultRowHeight="14"/>
  <cols>
    <col width="9.26953125" customWidth="1" style="1178" min="9" max="9"/>
    <col width="10.08984375" customWidth="1" style="1178" min="10" max="10"/>
    <col width="11.08984375" customWidth="1" style="1178" min="11" max="20"/>
    <col width="9.36328125" customWidth="1" style="1178" min="21" max="21"/>
  </cols>
  <sheetData>
    <row r="1">
      <c r="A1" s="838" t="n"/>
      <c r="B1" s="838" t="n"/>
      <c r="C1" s="838" t="n"/>
      <c r="D1" s="838" t="n"/>
      <c r="E1" s="838" t="n"/>
      <c r="F1" s="838" t="n"/>
      <c r="G1" s="838" t="n"/>
      <c r="H1" s="838" t="n"/>
      <c r="I1" s="838" t="n"/>
      <c r="J1" s="838" t="n"/>
      <c r="K1" s="838" t="n"/>
      <c r="L1" s="838" t="n"/>
      <c r="M1" s="838" t="n"/>
      <c r="N1" s="838" t="n"/>
      <c r="O1" s="838" t="n"/>
      <c r="P1" s="838" t="n"/>
      <c r="Q1" s="838" t="n"/>
      <c r="R1" s="838" t="n"/>
      <c r="S1" s="838" t="n"/>
      <c r="T1" s="838" t="n"/>
      <c r="U1" s="838" t="n"/>
      <c r="V1" s="838" t="n"/>
      <c r="W1" s="838" t="n"/>
      <c r="X1" s="838" t="n"/>
      <c r="Y1" s="838" t="n"/>
      <c r="Z1" s="838" t="n"/>
      <c r="AA1" s="838" t="n"/>
      <c r="AB1" s="838" t="n"/>
      <c r="AC1" s="838" t="n"/>
      <c r="AD1" s="838" t="n"/>
      <c r="AE1" s="838" t="n"/>
      <c r="AF1" s="838" t="n"/>
      <c r="AG1" s="838" t="n"/>
      <c r="AH1" s="838" t="n"/>
      <c r="AI1" s="838" t="n"/>
      <c r="AJ1" s="838" t="n"/>
      <c r="AK1" s="838" t="n"/>
      <c r="AL1" s="838" t="n"/>
      <c r="AM1" s="838" t="n"/>
      <c r="AN1" s="838" t="n"/>
      <c r="AO1" s="838" t="n"/>
      <c r="AP1" s="838" t="n"/>
      <c r="AQ1" s="838" t="n"/>
      <c r="AR1" s="838" t="n"/>
      <c r="AS1" s="838" t="n"/>
      <c r="AT1" s="838" t="n"/>
      <c r="AU1" s="838" t="n"/>
      <c r="AV1" s="838" t="n"/>
      <c r="AW1" s="838" t="n"/>
      <c r="AX1" s="838" t="n"/>
      <c r="AY1" s="838" t="n"/>
      <c r="AZ1" s="838" t="n"/>
      <c r="BA1" s="838" t="n"/>
      <c r="BB1" s="838" t="n"/>
      <c r="BC1" s="838" t="n"/>
      <c r="BD1" s="838" t="n"/>
      <c r="BE1" s="838" t="n"/>
      <c r="BF1" s="838" t="n"/>
      <c r="BG1" s="838" t="n"/>
      <c r="BH1" s="838" t="n"/>
      <c r="BI1" s="838" t="n"/>
      <c r="BJ1" s="838" t="n"/>
      <c r="BK1" s="838" t="n"/>
    </row>
    <row r="2">
      <c r="A2" s="838" t="n"/>
      <c r="B2" s="838" t="n"/>
      <c r="C2" s="838" t="n"/>
      <c r="D2" s="838" t="n"/>
      <c r="E2" s="838" t="n"/>
      <c r="F2" s="838" t="n"/>
      <c r="G2" s="838" t="n"/>
      <c r="H2" s="838" t="n"/>
      <c r="I2" s="838" t="n"/>
      <c r="J2" s="838" t="n"/>
      <c r="K2" s="838" t="n"/>
      <c r="L2" s="838" t="n"/>
      <c r="M2" s="838" t="n"/>
      <c r="N2" s="838" t="n"/>
      <c r="O2" s="838" t="n"/>
      <c r="P2" s="838" t="n"/>
      <c r="Q2" s="838" t="n"/>
      <c r="R2" s="838" t="n"/>
      <c r="S2" s="838" t="n"/>
      <c r="T2" s="838" t="n"/>
      <c r="U2" s="838" t="n"/>
      <c r="V2" s="838" t="n"/>
      <c r="W2" s="838" t="n"/>
      <c r="X2" s="838" t="n"/>
      <c r="Y2" s="838" t="n"/>
      <c r="Z2" s="838" t="n"/>
      <c r="AA2" s="838" t="n"/>
      <c r="AB2" s="838" t="n"/>
      <c r="AC2" s="838" t="n"/>
      <c r="AD2" s="838" t="n"/>
      <c r="AE2" s="838" t="n"/>
      <c r="AF2" s="838" t="n"/>
      <c r="AG2" s="838" t="n"/>
      <c r="AH2" s="838" t="n"/>
      <c r="AI2" s="838" t="n"/>
      <c r="AJ2" s="838" t="n"/>
      <c r="AK2" s="838" t="n"/>
      <c r="AL2" s="838" t="n"/>
      <c r="AM2" s="838" t="n"/>
      <c r="AN2" s="838" t="n"/>
      <c r="AO2" s="838" t="n"/>
      <c r="AP2" s="838" t="n"/>
      <c r="AQ2" s="838" t="n"/>
      <c r="AR2" s="838" t="n"/>
      <c r="AS2" s="838" t="n"/>
      <c r="AT2" s="838" t="n"/>
      <c r="AU2" s="838" t="n"/>
      <c r="AV2" s="838" t="n"/>
      <c r="AW2" s="838" t="n"/>
      <c r="AX2" s="838" t="n"/>
      <c r="AY2" s="838" t="n"/>
      <c r="AZ2" s="838" t="n"/>
      <c r="BA2" s="838" t="n"/>
      <c r="BB2" s="838" t="n"/>
      <c r="BC2" s="838" t="n"/>
      <c r="BD2" s="838" t="n"/>
      <c r="BE2" s="838" t="n"/>
      <c r="BF2" s="838" t="n"/>
      <c r="BG2" s="838" t="n"/>
      <c r="BH2" s="838" t="n"/>
      <c r="BI2" s="838" t="n"/>
      <c r="BJ2" s="838" t="n"/>
      <c r="BK2" s="838" t="n"/>
    </row>
    <row r="3">
      <c r="A3" s="838" t="n"/>
      <c r="B3" s="838" t="n"/>
      <c r="C3" s="838" t="n"/>
      <c r="D3" s="838" t="n"/>
      <c r="E3" s="838" t="n"/>
      <c r="F3" s="838" t="n"/>
      <c r="G3" s="838" t="n"/>
      <c r="H3" s="838" t="n"/>
      <c r="I3" s="838" t="n"/>
      <c r="J3" s="838" t="n"/>
      <c r="K3" s="838" t="n"/>
      <c r="L3" s="838" t="n"/>
      <c r="M3" s="838" t="n"/>
      <c r="N3" s="838" t="n"/>
      <c r="O3" s="838" t="n"/>
      <c r="P3" s="838" t="n"/>
      <c r="Q3" s="838" t="n"/>
      <c r="R3" s="838" t="n"/>
      <c r="S3" s="838" t="n"/>
      <c r="T3" s="838" t="n"/>
      <c r="U3" s="838" t="n"/>
      <c r="V3" s="838" t="n"/>
      <c r="W3" s="838" t="n"/>
      <c r="X3" s="838" t="n"/>
      <c r="Y3" s="838" t="n"/>
      <c r="Z3" s="838" t="n"/>
      <c r="AA3" s="838" t="n"/>
      <c r="AB3" s="838" t="n"/>
      <c r="AC3" s="838" t="n"/>
      <c r="AD3" s="838" t="n"/>
      <c r="AE3" s="838" t="n"/>
      <c r="AF3" s="838" t="n"/>
      <c r="AG3" s="838" t="n"/>
      <c r="AH3" s="838" t="n"/>
      <c r="AI3" s="838" t="n"/>
      <c r="AJ3" s="838" t="n"/>
      <c r="AK3" s="838" t="n"/>
      <c r="AL3" s="838" t="n"/>
      <c r="AM3" s="838" t="n"/>
      <c r="AN3" s="838" t="n"/>
      <c r="AO3" s="838" t="n"/>
      <c r="AP3" s="838" t="n"/>
      <c r="AQ3" s="838" t="n"/>
      <c r="AR3" s="838" t="n"/>
      <c r="AS3" s="838" t="n"/>
      <c r="AT3" s="838" t="n"/>
      <c r="AU3" s="838" t="n"/>
      <c r="AV3" s="838" t="n"/>
      <c r="AW3" s="838" t="n"/>
      <c r="AX3" s="838" t="n"/>
      <c r="AY3" s="838" t="n"/>
      <c r="AZ3" s="838" t="n"/>
      <c r="BA3" s="838" t="n"/>
      <c r="BB3" s="838" t="n"/>
      <c r="BC3" s="838" t="n"/>
      <c r="BD3" s="838" t="n"/>
      <c r="BE3" s="838" t="n"/>
      <c r="BF3" s="838" t="n"/>
      <c r="BG3" s="838" t="n"/>
      <c r="BH3" s="838" t="n"/>
      <c r="BI3" s="838" t="n"/>
      <c r="BJ3" s="838" t="n"/>
      <c r="BK3" s="838" t="n"/>
    </row>
    <row r="4">
      <c r="A4" s="838" t="n"/>
      <c r="B4" s="838" t="n"/>
      <c r="C4" s="838" t="n"/>
      <c r="D4" s="838" t="n"/>
      <c r="E4" s="878" t="n"/>
      <c r="F4" s="838" t="n"/>
      <c r="G4" s="838" t="n"/>
      <c r="H4" s="838" t="n"/>
      <c r="I4" s="838" t="n"/>
      <c r="J4" s="838" t="n"/>
      <c r="K4" s="838" t="n"/>
      <c r="L4" s="838" t="n"/>
      <c r="M4" s="838" t="n"/>
      <c r="N4" s="838" t="n"/>
      <c r="O4" s="838" t="n"/>
      <c r="P4" s="838" t="n"/>
      <c r="Q4" s="838" t="n"/>
      <c r="R4" s="838" t="n"/>
      <c r="S4" s="838" t="n"/>
      <c r="T4" s="838" t="n"/>
      <c r="U4" s="838" t="n"/>
      <c r="V4" s="838" t="n"/>
      <c r="W4" s="838" t="n"/>
      <c r="X4" s="838" t="n"/>
      <c r="Y4" s="838" t="n"/>
      <c r="Z4" s="838" t="n"/>
      <c r="AA4" s="838" t="n"/>
      <c r="AB4" s="838" t="n"/>
      <c r="AC4" s="838" t="n"/>
      <c r="AD4" s="838" t="n"/>
      <c r="AE4" s="838" t="n"/>
      <c r="AF4" s="838" t="n"/>
      <c r="AG4" s="838" t="n"/>
      <c r="AH4" s="838" t="n"/>
      <c r="AI4" s="838" t="n"/>
      <c r="AJ4" s="838" t="n"/>
      <c r="AK4" s="838" t="n"/>
      <c r="AL4" s="838" t="n"/>
      <c r="AM4" s="838" t="n"/>
      <c r="AN4" s="838" t="n"/>
      <c r="AO4" s="838" t="n"/>
      <c r="AP4" s="838" t="n"/>
      <c r="AQ4" s="838" t="n"/>
      <c r="AR4" s="838" t="n"/>
      <c r="AS4" s="838" t="n"/>
      <c r="AT4" s="838" t="n"/>
      <c r="AU4" s="838" t="n"/>
      <c r="AV4" s="838" t="n"/>
      <c r="AW4" s="838" t="n"/>
      <c r="AX4" s="838" t="n"/>
      <c r="AY4" s="838" t="n"/>
      <c r="AZ4" s="838" t="n"/>
      <c r="BA4" s="838" t="n"/>
      <c r="BB4" s="838" t="n"/>
      <c r="BC4" s="838" t="n"/>
      <c r="BD4" s="838" t="n"/>
      <c r="BE4" s="838" t="n"/>
      <c r="BF4" s="838" t="n"/>
      <c r="BG4" s="838" t="n"/>
      <c r="BH4" s="838" t="n"/>
      <c r="BI4" s="838" t="n"/>
      <c r="BJ4" s="838" t="n"/>
      <c r="BK4" s="838" t="n"/>
    </row>
    <row r="5">
      <c r="A5" s="838" t="n"/>
      <c r="B5" s="838" t="n"/>
      <c r="C5" s="838" t="n"/>
      <c r="D5" s="838" t="n"/>
      <c r="E5" s="838" t="n"/>
      <c r="F5" s="838" t="n"/>
      <c r="G5" s="838" t="n"/>
      <c r="H5" s="838" t="n"/>
      <c r="I5" s="838" t="n"/>
      <c r="J5" s="838" t="n"/>
      <c r="K5" s="838" t="n"/>
      <c r="L5" s="838" t="n"/>
      <c r="M5" s="838" t="n"/>
      <c r="N5" s="838" t="n"/>
      <c r="O5" s="838" t="n"/>
      <c r="P5" s="838" t="n"/>
      <c r="Q5" s="838" t="n"/>
      <c r="R5" s="838" t="n"/>
      <c r="S5" s="838" t="n"/>
      <c r="T5" s="838" t="n"/>
      <c r="U5" s="838" t="n"/>
      <c r="V5" s="838" t="n"/>
      <c r="W5" s="838" t="n"/>
      <c r="X5" s="838" t="n"/>
      <c r="Y5" s="838" t="n"/>
      <c r="Z5" s="838" t="n"/>
      <c r="AA5" s="838" t="n"/>
      <c r="AB5" s="838" t="n"/>
      <c r="AC5" s="838" t="n"/>
      <c r="AD5" s="838" t="n"/>
      <c r="AE5" s="838" t="n"/>
      <c r="AF5" s="838" t="n"/>
      <c r="AG5" s="838" t="n"/>
      <c r="AH5" s="838" t="n"/>
      <c r="AI5" s="838" t="n"/>
      <c r="AJ5" s="838" t="n"/>
      <c r="AK5" s="838" t="n"/>
      <c r="AL5" s="838" t="n"/>
      <c r="AM5" s="838" t="n"/>
      <c r="AN5" s="838" t="n"/>
      <c r="AO5" s="838" t="n"/>
      <c r="AP5" s="838" t="n"/>
      <c r="AQ5" s="838" t="n"/>
      <c r="AR5" s="838" t="n"/>
      <c r="AS5" s="838" t="n"/>
      <c r="AT5" s="838" t="n"/>
      <c r="AU5" s="838" t="n"/>
      <c r="AV5" s="838" t="n"/>
      <c r="AW5" s="838" t="n"/>
      <c r="AX5" s="838" t="n"/>
      <c r="AY5" s="838" t="n"/>
      <c r="AZ5" s="838" t="n"/>
      <c r="BA5" s="838" t="n"/>
      <c r="BB5" s="838" t="n"/>
      <c r="BC5" s="838" t="n"/>
      <c r="BD5" s="838" t="n"/>
      <c r="BE5" s="838" t="n"/>
      <c r="BF5" s="838" t="n"/>
      <c r="BG5" s="838" t="n"/>
      <c r="BH5" s="838" t="n"/>
      <c r="BI5" s="838" t="n"/>
      <c r="BJ5" s="838" t="n"/>
      <c r="BK5" s="838" t="n"/>
    </row>
    <row r="6">
      <c r="A6" s="838" t="n"/>
      <c r="B6" s="838" t="n"/>
      <c r="C6" s="838" t="n"/>
      <c r="D6" s="838" t="n"/>
      <c r="E6" s="838" t="n"/>
      <c r="F6" s="879" t="n"/>
      <c r="G6" s="838" t="n"/>
      <c r="H6" s="838" t="n"/>
      <c r="I6" s="838" t="n"/>
      <c r="J6" s="838" t="n"/>
      <c r="K6" s="838" t="n"/>
      <c r="L6" s="838" t="n"/>
      <c r="M6" s="838" t="n"/>
      <c r="N6" s="838" t="n"/>
      <c r="O6" s="838" t="n"/>
      <c r="P6" s="838" t="n"/>
      <c r="Q6" s="838" t="n"/>
      <c r="R6" s="838" t="n"/>
      <c r="S6" s="838" t="n"/>
      <c r="T6" s="838" t="n"/>
      <c r="U6" s="838" t="n"/>
      <c r="V6" s="838" t="n"/>
      <c r="W6" s="838" t="n"/>
      <c r="X6" s="838" t="n"/>
      <c r="Y6" s="838" t="n"/>
      <c r="Z6" s="838" t="n"/>
      <c r="AA6" s="838" t="n"/>
      <c r="AB6" s="838" t="n"/>
      <c r="AC6" s="838" t="n"/>
      <c r="AD6" s="838" t="n"/>
      <c r="AE6" s="838" t="n"/>
      <c r="AF6" s="838" t="n"/>
      <c r="AG6" s="838" t="n"/>
      <c r="AH6" s="838" t="n"/>
      <c r="AI6" s="838" t="n"/>
      <c r="AJ6" s="838" t="n"/>
      <c r="AK6" s="838" t="n"/>
      <c r="AL6" s="838" t="n"/>
      <c r="AM6" s="838" t="n"/>
      <c r="AN6" s="838" t="n"/>
      <c r="AO6" s="838" t="n"/>
      <c r="AP6" s="838" t="n"/>
      <c r="AQ6" s="838" t="n"/>
      <c r="AR6" s="838" t="n"/>
      <c r="AS6" s="838" t="n"/>
      <c r="AT6" s="838" t="n"/>
      <c r="AU6" s="838" t="n"/>
      <c r="AV6" s="838" t="n"/>
      <c r="AW6" s="838" t="n"/>
      <c r="AX6" s="838" t="n"/>
      <c r="AY6" s="838" t="n"/>
      <c r="AZ6" s="838" t="n"/>
      <c r="BA6" s="838" t="n"/>
      <c r="BB6" s="838" t="n"/>
      <c r="BC6" s="838" t="n"/>
      <c r="BD6" s="838" t="n"/>
      <c r="BE6" s="838" t="n"/>
      <c r="BF6" s="838" t="n"/>
      <c r="BG6" s="838" t="n"/>
      <c r="BH6" s="838" t="n"/>
      <c r="BI6" s="838" t="n"/>
      <c r="BJ6" s="838" t="n"/>
      <c r="BK6" s="838" t="n"/>
    </row>
    <row r="7">
      <c r="A7" s="838" t="n"/>
      <c r="B7" s="838" t="n"/>
      <c r="C7" s="880" t="n"/>
      <c r="D7" s="881" t="n"/>
      <c r="E7" s="882" t="n"/>
      <c r="F7" s="881" t="n"/>
      <c r="G7" s="881" t="n"/>
      <c r="H7" s="838" t="n"/>
      <c r="I7" s="838" t="n"/>
      <c r="J7" s="838" t="n"/>
      <c r="K7" s="838" t="n"/>
      <c r="L7" s="838" t="n"/>
      <c r="M7" s="838" t="n"/>
      <c r="N7" s="838" t="n"/>
      <c r="O7" s="838" t="n"/>
      <c r="P7" s="838" t="n"/>
      <c r="Q7" s="838" t="n"/>
      <c r="R7" s="838" t="n"/>
      <c r="S7" s="838" t="n"/>
      <c r="T7" s="838" t="n"/>
      <c r="U7" s="838" t="n"/>
      <c r="V7" s="838" t="n"/>
      <c r="W7" s="838" t="n"/>
      <c r="X7" s="838" t="n"/>
      <c r="Y7" s="838" t="n"/>
      <c r="Z7" s="838" t="n"/>
      <c r="AA7" s="838" t="n"/>
      <c r="AB7" s="838" t="n"/>
      <c r="AC7" s="838" t="n"/>
      <c r="AD7" s="838" t="n"/>
      <c r="AE7" s="838" t="n"/>
      <c r="AF7" s="838" t="n"/>
      <c r="AG7" s="838" t="n"/>
      <c r="AH7" s="838" t="n"/>
      <c r="AI7" s="838" t="n"/>
      <c r="AJ7" s="838" t="n"/>
      <c r="AK7" s="838" t="n"/>
      <c r="AL7" s="838" t="n"/>
      <c r="AM7" s="838" t="n"/>
      <c r="AN7" s="838" t="n"/>
      <c r="AO7" s="838" t="n"/>
      <c r="AP7" s="838" t="n"/>
      <c r="AQ7" s="838" t="n"/>
      <c r="AR7" s="838" t="n"/>
      <c r="AS7" s="838" t="n"/>
      <c r="AT7" s="838" t="n"/>
      <c r="AU7" s="838" t="n"/>
      <c r="AV7" s="838" t="n"/>
      <c r="AW7" s="838" t="n"/>
      <c r="AX7" s="838" t="n"/>
      <c r="AY7" s="838" t="n"/>
      <c r="AZ7" s="838" t="n"/>
      <c r="BA7" s="838" t="n"/>
      <c r="BB7" s="838" t="n"/>
      <c r="BC7" s="838" t="n"/>
      <c r="BD7" s="838" t="n"/>
      <c r="BE7" s="838" t="n"/>
      <c r="BF7" s="838" t="n"/>
      <c r="BG7" s="838" t="n"/>
      <c r="BH7" s="838" t="n"/>
      <c r="BI7" s="838" t="n"/>
      <c r="BJ7" s="838" t="n"/>
      <c r="BK7" s="838" t="n"/>
    </row>
    <row r="8">
      <c r="A8" s="838" t="n"/>
      <c r="B8" s="838" t="n"/>
      <c r="C8" s="880" t="n"/>
      <c r="D8" s="881" t="n"/>
      <c r="E8" s="881" t="n"/>
      <c r="F8" s="882" t="n"/>
      <c r="G8" s="881" t="n"/>
      <c r="H8" s="838" t="n"/>
      <c r="I8" s="838" t="n"/>
      <c r="J8" s="838" t="n"/>
      <c r="K8" s="838" t="n"/>
      <c r="L8" s="838" t="n"/>
      <c r="M8" s="838" t="n"/>
      <c r="N8" s="838" t="n"/>
      <c r="O8" s="838" t="n"/>
      <c r="P8" s="838" t="n"/>
      <c r="Q8" s="838" t="n"/>
      <c r="R8" s="838" t="n"/>
      <c r="S8" s="838" t="n"/>
      <c r="T8" s="838" t="n"/>
      <c r="U8" s="838" t="n"/>
      <c r="V8" s="838" t="n"/>
      <c r="W8" s="838" t="n"/>
      <c r="X8" s="838" t="n"/>
      <c r="Y8" s="838" t="n"/>
      <c r="Z8" s="838" t="n"/>
      <c r="AA8" s="838" t="n"/>
      <c r="AB8" s="838" t="n"/>
      <c r="AC8" s="838" t="n"/>
      <c r="AD8" s="838" t="n"/>
      <c r="AE8" s="838" t="n"/>
      <c r="AF8" s="838" t="n"/>
      <c r="AG8" s="838" t="n"/>
      <c r="AH8" s="838" t="n"/>
      <c r="AI8" s="838" t="n"/>
      <c r="AJ8" s="838" t="n"/>
      <c r="AK8" s="838" t="n"/>
      <c r="AL8" s="838" t="n"/>
      <c r="AM8" s="838" t="n"/>
      <c r="AN8" s="838" t="n"/>
      <c r="AO8" s="838" t="n"/>
      <c r="AP8" s="838" t="n"/>
      <c r="AQ8" s="838" t="n"/>
      <c r="AR8" s="838" t="n"/>
      <c r="AS8" s="838" t="n"/>
      <c r="AT8" s="838" t="n"/>
      <c r="AU8" s="838" t="n"/>
      <c r="AV8" s="838" t="n"/>
      <c r="AW8" s="838" t="n"/>
      <c r="AX8" s="838" t="n"/>
      <c r="AY8" s="838" t="n"/>
      <c r="AZ8" s="838" t="n"/>
      <c r="BA8" s="838" t="n"/>
      <c r="BB8" s="838" t="n"/>
      <c r="BC8" s="838" t="n"/>
      <c r="BD8" s="838" t="n"/>
      <c r="BE8" s="838" t="n"/>
      <c r="BF8" s="838" t="n"/>
      <c r="BG8" s="838" t="n"/>
      <c r="BH8" s="838" t="n"/>
      <c r="BI8" s="838" t="n"/>
      <c r="BJ8" s="838" t="n"/>
      <c r="BK8" s="838" t="n"/>
    </row>
    <row r="9">
      <c r="A9" s="838" t="n"/>
      <c r="B9" s="883" t="n"/>
      <c r="C9" s="884" t="inlineStr">
        <is>
          <t>正品参数</t>
        </is>
      </c>
      <c r="D9" s="885" t="n">
        <v>2.25</v>
      </c>
      <c r="E9" s="885" t="n">
        <v>2.15</v>
      </c>
      <c r="F9" s="885" t="n">
        <v>2.05</v>
      </c>
      <c r="G9" s="885" t="n">
        <v>1.95</v>
      </c>
      <c r="H9" s="886" t="n"/>
      <c r="I9" s="886" t="n"/>
      <c r="J9" s="886" t="n"/>
      <c r="K9" s="886" t="n"/>
      <c r="L9" s="907" t="n"/>
      <c r="M9" s="838" t="n"/>
      <c r="N9" s="838" t="n"/>
      <c r="O9" s="838" t="n"/>
      <c r="P9" s="838" t="n"/>
      <c r="Q9" s="838" t="n"/>
      <c r="R9" s="838" t="n"/>
      <c r="S9" s="838" t="n"/>
      <c r="T9" s="838" t="n"/>
      <c r="U9" s="838" t="n"/>
      <c r="V9" s="838" t="n"/>
      <c r="W9" s="838" t="n"/>
      <c r="X9" s="838" t="n"/>
      <c r="Y9" s="838" t="n"/>
      <c r="Z9" s="838" t="n"/>
      <c r="AA9" s="838" t="n"/>
      <c r="AB9" s="838" t="n"/>
      <c r="AC9" s="838" t="n"/>
      <c r="AD9" s="838" t="n"/>
      <c r="AE9" s="838" t="n"/>
      <c r="AF9" s="838" t="n"/>
      <c r="AG9" s="838" t="n"/>
      <c r="AH9" s="838" t="n"/>
      <c r="AI9" s="838" t="n"/>
      <c r="AJ9" s="838" t="n"/>
      <c r="AK9" s="838" t="n"/>
      <c r="AL9" s="838" t="n"/>
      <c r="AM9" s="838" t="n"/>
      <c r="AN9" s="838" t="n"/>
      <c r="AO9" s="838" t="n"/>
      <c r="AP9" s="838" t="n"/>
      <c r="AQ9" s="838" t="n"/>
      <c r="AR9" s="838" t="n"/>
      <c r="AS9" s="838" t="n"/>
      <c r="AT9" s="838" t="n"/>
      <c r="AU9" s="838" t="n"/>
      <c r="AV9" s="838" t="n"/>
      <c r="AW9" s="838" t="n"/>
      <c r="AX9" s="838" t="n"/>
      <c r="AY9" s="838" t="n"/>
      <c r="AZ9" s="838" t="n"/>
      <c r="BA9" s="838" t="n"/>
      <c r="BB9" s="838" t="n"/>
      <c r="BC9" s="838" t="n"/>
      <c r="BD9" s="838" t="n"/>
      <c r="BE9" s="838" t="n"/>
      <c r="BF9" s="838" t="n"/>
      <c r="BG9" s="838" t="n"/>
      <c r="BH9" s="838" t="n"/>
      <c r="BI9" s="838" t="n"/>
      <c r="BJ9" s="838" t="n"/>
      <c r="BK9" s="838" t="n"/>
    </row>
    <row r="10">
      <c r="A10" s="838" t="n"/>
      <c r="B10" s="887" t="n"/>
      <c r="C10" s="888" t="inlineStr">
        <is>
          <t>工资系数</t>
        </is>
      </c>
      <c r="D10" s="888" t="inlineStr">
        <is>
          <t>产品1</t>
        </is>
      </c>
      <c r="E10" s="888" t="inlineStr">
        <is>
          <t>产品2</t>
        </is>
      </c>
      <c r="F10" s="888" t="inlineStr">
        <is>
          <t>产品3</t>
        </is>
      </c>
      <c r="G10" s="888" t="inlineStr">
        <is>
          <t>产品4</t>
        </is>
      </c>
      <c r="H10" s="888" t="inlineStr">
        <is>
          <t>废品检验</t>
        </is>
      </c>
      <c r="I10" s="908" t="n"/>
      <c r="J10" s="908" t="n"/>
      <c r="K10" s="908" t="n"/>
      <c r="L10" s="909" t="n"/>
      <c r="M10" s="838" t="n"/>
      <c r="N10" s="838" t="n"/>
      <c r="O10" s="838" t="n"/>
      <c r="P10" s="838" t="n"/>
      <c r="Q10" s="838" t="n"/>
      <c r="R10" s="838" t="n"/>
      <c r="S10" s="838" t="n"/>
      <c r="T10" s="838" t="n"/>
      <c r="U10" s="838" t="n"/>
      <c r="V10" s="838" t="n"/>
      <c r="W10" s="838" t="n"/>
      <c r="X10" s="838" t="n"/>
      <c r="Y10" s="838" t="n"/>
      <c r="Z10" s="838" t="n"/>
      <c r="AA10" s="838" t="n"/>
      <c r="AB10" s="838" t="n"/>
      <c r="AC10" s="838" t="n"/>
      <c r="AD10" s="838" t="n"/>
      <c r="AE10" s="838" t="n"/>
      <c r="AF10" s="838" t="n"/>
      <c r="AG10" s="838" t="n"/>
      <c r="AH10" s="838" t="n"/>
      <c r="AI10" s="838" t="n"/>
      <c r="AJ10" s="838" t="n"/>
      <c r="AK10" s="838" t="n"/>
      <c r="AL10" s="838" t="n"/>
      <c r="AM10" s="838" t="n"/>
      <c r="AN10" s="838" t="n"/>
      <c r="AO10" s="838" t="n"/>
      <c r="AP10" s="838" t="n"/>
      <c r="AQ10" s="838" t="n"/>
      <c r="AR10" s="838" t="n"/>
      <c r="AS10" s="838" t="n"/>
      <c r="AT10" s="838" t="n"/>
      <c r="AU10" s="838" t="n"/>
      <c r="AV10" s="838" t="n"/>
      <c r="AW10" s="838" t="n"/>
      <c r="AX10" s="838" t="n"/>
      <c r="AY10" s="838" t="n"/>
      <c r="AZ10" s="838" t="n"/>
      <c r="BA10" s="838" t="n"/>
      <c r="BB10" s="838" t="n"/>
      <c r="BC10" s="838" t="n"/>
      <c r="BD10" s="838" t="n"/>
      <c r="BE10" s="838" t="n"/>
      <c r="BF10" s="838" t="n"/>
      <c r="BG10" s="838" t="n"/>
      <c r="BH10" s="838" t="n"/>
      <c r="BI10" s="838" t="n"/>
      <c r="BJ10" s="838" t="n"/>
      <c r="BK10" s="838" t="n"/>
    </row>
    <row r="11">
      <c r="A11" s="838" t="n"/>
      <c r="B11" s="889" t="inlineStr">
        <is>
          <t xml:space="preserve">第1期 </t>
        </is>
      </c>
      <c r="C11" s="1196" t="n">
        <v>1</v>
      </c>
      <c r="D11" s="1197" t="n">
        <v>0.95</v>
      </c>
      <c r="E11" s="1198" t="n">
        <v>0.95</v>
      </c>
      <c r="F11" s="1198" t="n">
        <v>0.95</v>
      </c>
      <c r="G11" s="1199" t="n">
        <v>0.95</v>
      </c>
      <c r="H11" s="1200">
        <f>IF(AND(ROUND(D11,3)=I11,ROUND(E11,3)=J11,ROUND(F11,3)=K11,ROUND(G11,3)=L11),"正确","错误")</f>
        <v/>
      </c>
      <c r="I11" s="1197">
        <f>第1期!$F$201</f>
        <v/>
      </c>
      <c r="J11" s="1198">
        <f>第1期!$F$202</f>
        <v/>
      </c>
      <c r="K11" s="1198">
        <f>第1期!$F$203</f>
        <v/>
      </c>
      <c r="L11" s="1199">
        <f>第1期!$F$204</f>
        <v/>
      </c>
      <c r="M11" s="838" t="n"/>
      <c r="N11" s="838" t="n"/>
      <c r="O11" s="838" t="n"/>
      <c r="P11" s="838" t="n"/>
      <c r="Q11" s="838" t="n"/>
      <c r="R11" s="838" t="n"/>
      <c r="S11" s="838" t="n"/>
      <c r="T11" s="838" t="n"/>
      <c r="U11" s="838" t="n"/>
      <c r="V11" s="838" t="n"/>
      <c r="W11" s="838" t="n"/>
      <c r="X11" s="838" t="n"/>
      <c r="Y11" s="838" t="n"/>
      <c r="Z11" s="838" t="n"/>
      <c r="AA11" s="838" t="n"/>
      <c r="AB11" s="838" t="n"/>
      <c r="AC11" s="838" t="n"/>
      <c r="AD11" s="838" t="n"/>
      <c r="AE11" s="838" t="n"/>
      <c r="AF11" s="838" t="n"/>
      <c r="AG11" s="838" t="n"/>
      <c r="AH11" s="838" t="n"/>
      <c r="AI11" s="838" t="n"/>
      <c r="AJ11" s="838" t="n"/>
      <c r="AK11" s="838" t="n"/>
      <c r="AL11" s="838" t="n"/>
      <c r="AM11" s="838" t="n"/>
      <c r="AN11" s="838" t="n"/>
      <c r="AO11" s="838" t="n"/>
      <c r="AP11" s="838" t="n"/>
      <c r="AQ11" s="838" t="n"/>
      <c r="AR11" s="838" t="n"/>
      <c r="AS11" s="838" t="n"/>
      <c r="AT11" s="838" t="n"/>
      <c r="AU11" s="838" t="n"/>
      <c r="AV11" s="838" t="n"/>
      <c r="AW11" s="838" t="n"/>
      <c r="AX11" s="838" t="n"/>
      <c r="AY11" s="838" t="n"/>
      <c r="AZ11" s="838" t="n"/>
      <c r="BA11" s="838" t="n"/>
      <c r="BB11" s="838" t="n"/>
      <c r="BC11" s="838" t="n"/>
      <c r="BD11" s="838" t="n"/>
      <c r="BE11" s="838" t="n"/>
      <c r="BF11" s="838" t="n"/>
      <c r="BG11" s="838" t="n"/>
      <c r="BH11" s="838" t="n"/>
      <c r="BI11" s="838" t="n"/>
      <c r="BJ11" s="838" t="n"/>
      <c r="BK11" s="838" t="n"/>
    </row>
    <row r="12">
      <c r="A12" s="838" t="n"/>
      <c r="B12" s="895" t="inlineStr">
        <is>
          <t xml:space="preserve">第2期 </t>
        </is>
      </c>
      <c r="C12" s="1201" t="n">
        <v>1</v>
      </c>
      <c r="D12" s="1202">
        <f>MIN(1,0.95+(C12-1)*$D$9*0.07+(D11-0.95)*0.3)</f>
        <v/>
      </c>
      <c r="E12" s="1203">
        <f>MIN(1,0.95+(C12-1)*$E$9*0.07+(E11-0.95)*0.3)</f>
        <v/>
      </c>
      <c r="F12" s="1203">
        <f>MIN(1,0.95+(C12-1)*$F$9*0.07+(F11-0.95)*0.3)</f>
        <v/>
      </c>
      <c r="G12" s="1204">
        <f>MIN(1,0.95+(C12-1)*$G$9*0.07+(G11-0.95)*0.3)</f>
        <v/>
      </c>
      <c r="H12" s="1200">
        <f>IF(AND(ROUND(D12,3)=I12,ROUND(E12,3)=J12,ROUND(F12,3)=K12,ROUND(G12,3)=L12),"正确","错误")</f>
        <v/>
      </c>
      <c r="I12" s="1202">
        <f>第2期!$F$201</f>
        <v/>
      </c>
      <c r="J12" s="1203">
        <f>第2期!$F$202</f>
        <v/>
      </c>
      <c r="K12" s="1203">
        <f>第2期!$F$203</f>
        <v/>
      </c>
      <c r="L12" s="1204">
        <f>第2期!$F$204</f>
        <v/>
      </c>
      <c r="M12" s="838" t="n"/>
      <c r="N12" s="838" t="n"/>
      <c r="O12" s="838" t="n"/>
      <c r="P12" s="838" t="n"/>
      <c r="Q12" s="838" t="n"/>
      <c r="R12" s="838" t="n"/>
      <c r="S12" s="838" t="n"/>
      <c r="T12" s="838" t="n"/>
      <c r="U12" s="838" t="n"/>
      <c r="V12" s="838" t="n"/>
      <c r="W12" s="838" t="n"/>
      <c r="X12" s="838" t="n"/>
      <c r="Y12" s="838" t="n"/>
      <c r="Z12" s="838" t="n"/>
      <c r="AA12" s="838" t="n"/>
      <c r="AB12" s="838" t="n"/>
      <c r="AC12" s="838" t="n"/>
      <c r="AD12" s="838" t="n"/>
      <c r="AE12" s="838" t="n"/>
      <c r="AF12" s="838" t="n"/>
      <c r="AG12" s="838" t="n"/>
      <c r="AH12" s="838" t="n"/>
      <c r="AI12" s="838" t="n"/>
      <c r="AJ12" s="838" t="n"/>
      <c r="AK12" s="838" t="n"/>
      <c r="AL12" s="838" t="n"/>
      <c r="AM12" s="838" t="n"/>
      <c r="AN12" s="838" t="n"/>
      <c r="AO12" s="838" t="n"/>
      <c r="AP12" s="838" t="n"/>
      <c r="AQ12" s="838" t="n"/>
      <c r="AR12" s="838" t="n"/>
      <c r="AS12" s="838" t="n"/>
      <c r="AT12" s="838" t="n"/>
      <c r="AU12" s="838" t="n"/>
      <c r="AV12" s="838" t="n"/>
      <c r="AW12" s="838" t="n"/>
      <c r="AX12" s="838" t="n"/>
      <c r="AY12" s="838" t="n"/>
      <c r="AZ12" s="838" t="n"/>
      <c r="BA12" s="838" t="n"/>
      <c r="BB12" s="838" t="n"/>
      <c r="BC12" s="838" t="n"/>
      <c r="BD12" s="838" t="n"/>
      <c r="BE12" s="838" t="n"/>
      <c r="BF12" s="838" t="n"/>
      <c r="BG12" s="838" t="n"/>
      <c r="BH12" s="838" t="n"/>
      <c r="BI12" s="838" t="n"/>
      <c r="BJ12" s="838" t="n"/>
      <c r="BK12" s="838" t="n"/>
    </row>
    <row r="13">
      <c r="A13" s="838" t="n"/>
      <c r="B13" s="895" t="inlineStr">
        <is>
          <t xml:space="preserve">第3期 </t>
        </is>
      </c>
      <c r="C13" s="1201" t="n">
        <v>1</v>
      </c>
      <c r="D13" s="1202">
        <f>MIN(1,0.95+(C13-1)*$D$9*0.07+(D12-0.95)*0.3)</f>
        <v/>
      </c>
      <c r="E13" s="1203">
        <f>MIN(1,0.95+(C13-1)*$E$9*0.07+(E12-0.95)*0.3)</f>
        <v/>
      </c>
      <c r="F13" s="1203">
        <f>MIN(1,0.95+(C13-1)*$F$9*0.07+(F12-0.95)*0.3)</f>
        <v/>
      </c>
      <c r="G13" s="1204">
        <f>MIN(1,0.95+(C13-1)*$G$9*0.07+(G12-0.95)*0.3)</f>
        <v/>
      </c>
      <c r="H13" s="1200">
        <f>IF(AND(ROUND(D13,3)=I13,ROUND(E13,3)=J13,ROUND(F13,3)=K13,ROUND(G13,3)=L13),"正确","错误")</f>
        <v/>
      </c>
      <c r="I13" s="1202">
        <f>第3期!$F$201</f>
        <v/>
      </c>
      <c r="J13" s="1203">
        <f>第3期!$F$202</f>
        <v/>
      </c>
      <c r="K13" s="1203">
        <f>第3期!$F$203</f>
        <v/>
      </c>
      <c r="L13" s="1204">
        <f>第3期!$F$204</f>
        <v/>
      </c>
      <c r="M13" s="838" t="n"/>
      <c r="N13" s="838" t="n"/>
      <c r="O13" s="838" t="n"/>
      <c r="P13" s="838" t="n"/>
      <c r="Q13" s="838" t="n"/>
      <c r="R13" s="838" t="n"/>
      <c r="S13" s="838" t="n"/>
      <c r="T13" s="838" t="n"/>
      <c r="U13" s="838" t="n"/>
      <c r="V13" s="838" t="n"/>
      <c r="W13" s="838" t="n"/>
      <c r="X13" s="838" t="n"/>
      <c r="Y13" s="838" t="n"/>
      <c r="Z13" s="838" t="n"/>
      <c r="AA13" s="838" t="n"/>
      <c r="AB13" s="838" t="n"/>
      <c r="AC13" s="838" t="n"/>
      <c r="AD13" s="838" t="n"/>
      <c r="AE13" s="838" t="n"/>
      <c r="AF13" s="838" t="n"/>
      <c r="AG13" s="838" t="n"/>
      <c r="AH13" s="838" t="n"/>
      <c r="AI13" s="838" t="n"/>
      <c r="AJ13" s="838" t="n"/>
      <c r="AK13" s="838" t="n"/>
      <c r="AL13" s="838" t="n"/>
      <c r="AM13" s="838" t="n"/>
      <c r="AN13" s="838" t="n"/>
      <c r="AO13" s="838" t="n"/>
      <c r="AP13" s="838" t="n"/>
      <c r="AQ13" s="838" t="n"/>
      <c r="AR13" s="838" t="n"/>
      <c r="AS13" s="838" t="n"/>
      <c r="AT13" s="838" t="n"/>
      <c r="AU13" s="838" t="n"/>
      <c r="AV13" s="838" t="n"/>
      <c r="AW13" s="838" t="n"/>
      <c r="AX13" s="838" t="n"/>
      <c r="AY13" s="838" t="n"/>
      <c r="AZ13" s="838" t="n"/>
      <c r="BA13" s="838" t="n"/>
      <c r="BB13" s="838" t="n"/>
      <c r="BC13" s="838" t="n"/>
      <c r="BD13" s="838" t="n"/>
      <c r="BE13" s="838" t="n"/>
      <c r="BF13" s="838" t="n"/>
      <c r="BG13" s="838" t="n"/>
      <c r="BH13" s="838" t="n"/>
      <c r="BI13" s="838" t="n"/>
      <c r="BJ13" s="838" t="n"/>
      <c r="BK13" s="838" t="n"/>
    </row>
    <row r="14">
      <c r="A14" s="838" t="n"/>
      <c r="B14" s="895" t="inlineStr">
        <is>
          <t xml:space="preserve">第4期 </t>
        </is>
      </c>
      <c r="C14" s="1202" t="n">
        <v>1</v>
      </c>
      <c r="D14" s="1202">
        <f>MIN(1,0.95+(C14-1)*$D$9*0.07+(D13-0.95)*0.3)</f>
        <v/>
      </c>
      <c r="E14" s="1203">
        <f>MIN(1,0.95+(C14-1)*$E$9*0.07+(E13-0.95)*0.3)</f>
        <v/>
      </c>
      <c r="F14" s="1203">
        <f>MIN(1,0.95+(C14-1)*$F$9*0.07+(F13-0.95)*0.3)</f>
        <v/>
      </c>
      <c r="G14" s="1204">
        <f>MIN(1,0.95+(C14-1)*$G$9*0.07+(G13-0.95)*0.3)</f>
        <v/>
      </c>
      <c r="H14" s="1200">
        <f>IF(AND(ROUND(D14,3)=I14,ROUND(E14,3)=J14,ROUND(F14,3)=K14,ROUND(G14,3)=L14),"正确","错误")</f>
        <v/>
      </c>
      <c r="I14" s="1202">
        <f>第4期!$F$201</f>
        <v/>
      </c>
      <c r="J14" s="1203">
        <f>第4期!$F$202</f>
        <v/>
      </c>
      <c r="K14" s="1203">
        <f>第4期!$F$203</f>
        <v/>
      </c>
      <c r="L14" s="1204">
        <f>第4期!$F$204</f>
        <v/>
      </c>
      <c r="M14" s="838" t="n"/>
      <c r="N14" s="838" t="n"/>
      <c r="O14" s="838" t="n"/>
      <c r="P14" s="838" t="n"/>
      <c r="Q14" s="838" t="n"/>
      <c r="R14" s="838" t="n"/>
      <c r="S14" s="838" t="n"/>
      <c r="T14" s="838" t="n"/>
      <c r="U14" s="838" t="n"/>
      <c r="V14" s="838" t="n"/>
      <c r="W14" s="838" t="n"/>
      <c r="X14" s="838" t="n"/>
      <c r="Y14" s="838" t="n"/>
      <c r="Z14" s="838" t="n"/>
      <c r="AA14" s="838" t="n"/>
      <c r="AB14" s="838" t="n"/>
      <c r="AC14" s="838" t="n"/>
      <c r="AD14" s="838" t="n"/>
      <c r="AE14" s="838" t="n"/>
      <c r="AF14" s="838" t="n"/>
      <c r="AG14" s="838" t="n"/>
      <c r="AH14" s="838" t="n"/>
      <c r="AI14" s="838" t="n"/>
      <c r="AJ14" s="838" t="n"/>
      <c r="AK14" s="838" t="n"/>
      <c r="AL14" s="838" t="n"/>
      <c r="AM14" s="838" t="n"/>
      <c r="AN14" s="838" t="n"/>
      <c r="AO14" s="838" t="n"/>
      <c r="AP14" s="838" t="n"/>
      <c r="AQ14" s="838" t="n"/>
      <c r="AR14" s="838" t="n"/>
      <c r="AS14" s="838" t="n"/>
      <c r="AT14" s="838" t="n"/>
      <c r="AU14" s="838" t="n"/>
      <c r="AV14" s="838" t="n"/>
      <c r="AW14" s="838" t="n"/>
      <c r="AX14" s="838" t="n"/>
      <c r="AY14" s="838" t="n"/>
      <c r="AZ14" s="838" t="n"/>
      <c r="BA14" s="838" t="n"/>
      <c r="BB14" s="838" t="n"/>
      <c r="BC14" s="838" t="n"/>
      <c r="BD14" s="838" t="n"/>
      <c r="BE14" s="838" t="n"/>
      <c r="BF14" s="838" t="n"/>
      <c r="BG14" s="838" t="n"/>
      <c r="BH14" s="838" t="n"/>
      <c r="BI14" s="838" t="n"/>
      <c r="BJ14" s="838" t="n"/>
      <c r="BK14" s="838" t="n"/>
    </row>
    <row r="15">
      <c r="A15" s="838" t="n"/>
      <c r="B15" s="895" t="inlineStr">
        <is>
          <t xml:space="preserve">第5期 </t>
        </is>
      </c>
      <c r="C15" s="1202" t="n">
        <v>1</v>
      </c>
      <c r="D15" s="1202">
        <f>MIN(1,0.95+(C15-1)*$D$9*0.07+(D14-0.95)*0.3)</f>
        <v/>
      </c>
      <c r="E15" s="1203">
        <f>MIN(1,0.95+(C15-1)*$E$9*0.07+(E14-0.95)*0.3)</f>
        <v/>
      </c>
      <c r="F15" s="1203">
        <f>MIN(1,0.95+(C15-1)*$F$9*0.07+(F14-0.95)*0.3)</f>
        <v/>
      </c>
      <c r="G15" s="1204">
        <f>MIN(1,0.95+(C15-1)*$G$9*0.07+(G14-0.95)*0.3)</f>
        <v/>
      </c>
      <c r="H15" s="1200">
        <f>IF(AND(ROUND(D15,3)=I15,ROUND(E15,3)=J15,ROUND(F15,3)=K15,ROUND(G15,3)=L15),"正确","错误")</f>
        <v/>
      </c>
      <c r="I15" s="1202" t="n">
        <v>0.95</v>
      </c>
      <c r="J15" s="1203" t="n">
        <v>0.95</v>
      </c>
      <c r="K15" s="1203" t="n">
        <v>0.95</v>
      </c>
      <c r="L15" s="1204" t="n">
        <v>0.95</v>
      </c>
      <c r="M15" s="838" t="n"/>
      <c r="N15" s="838" t="n"/>
      <c r="O15" s="838" t="n"/>
      <c r="P15" s="838" t="n"/>
      <c r="Q15" s="838" t="n"/>
      <c r="R15" s="838" t="n"/>
      <c r="S15" s="838" t="n"/>
      <c r="T15" s="838" t="n"/>
      <c r="U15" s="838" t="n"/>
      <c r="V15" s="838" t="n"/>
      <c r="W15" s="838" t="n"/>
      <c r="X15" s="838" t="n"/>
      <c r="Y15" s="838" t="n"/>
      <c r="Z15" s="838" t="n"/>
      <c r="AA15" s="838" t="n"/>
      <c r="AB15" s="838" t="n"/>
      <c r="AC15" s="838" t="n"/>
      <c r="AD15" s="838" t="n"/>
      <c r="AE15" s="838" t="n"/>
      <c r="AF15" s="838" t="n"/>
      <c r="AG15" s="838" t="n"/>
      <c r="AH15" s="838" t="n"/>
      <c r="AI15" s="838" t="n"/>
      <c r="AJ15" s="838" t="n"/>
      <c r="AK15" s="838" t="n"/>
      <c r="AL15" s="838" t="n"/>
      <c r="AM15" s="838" t="n"/>
      <c r="AN15" s="838" t="n"/>
      <c r="AO15" s="838" t="n"/>
      <c r="AP15" s="838" t="n"/>
      <c r="AQ15" s="838" t="n"/>
      <c r="AR15" s="838" t="n"/>
      <c r="AS15" s="838" t="n"/>
      <c r="AT15" s="838" t="n"/>
      <c r="AU15" s="838" t="n"/>
      <c r="AV15" s="838" t="n"/>
      <c r="AW15" s="838" t="n"/>
      <c r="AX15" s="838" t="n"/>
      <c r="AY15" s="838" t="n"/>
      <c r="AZ15" s="838" t="n"/>
      <c r="BA15" s="838" t="n"/>
      <c r="BB15" s="838" t="n"/>
      <c r="BC15" s="838" t="n"/>
      <c r="BD15" s="838" t="n"/>
      <c r="BE15" s="838" t="n"/>
      <c r="BF15" s="838" t="n"/>
      <c r="BG15" s="838" t="n"/>
      <c r="BH15" s="838" t="n"/>
      <c r="BI15" s="838" t="n"/>
      <c r="BJ15" s="838" t="n"/>
      <c r="BK15" s="838" t="n"/>
    </row>
    <row r="16">
      <c r="A16" s="838" t="n"/>
      <c r="B16" s="895" t="inlineStr">
        <is>
          <t xml:space="preserve">第6期 </t>
        </is>
      </c>
      <c r="C16" s="1202" t="n">
        <v>1</v>
      </c>
      <c r="D16" s="1202">
        <f>MIN(1,0.95+(C16-1)*$D$9*0.07+(D15-0.95)*0.3)</f>
        <v/>
      </c>
      <c r="E16" s="1203">
        <f>MIN(1,0.95+(C16-1)*$E$9*0.07+(E15-0.95)*0.3)</f>
        <v/>
      </c>
      <c r="F16" s="1203">
        <f>MIN(1,0.95+(C16-1)*$F$9*0.07+(F15-0.95)*0.3)</f>
        <v/>
      </c>
      <c r="G16" s="1204">
        <f>MIN(1,0.95+(C16-1)*$G$9*0.07+(G15-0.95)*0.3)</f>
        <v/>
      </c>
      <c r="H16" s="1200">
        <f>IF(AND(ROUND(D16,3)=I16,ROUND(E16,3)=J16,ROUND(F16,3)=K16,ROUND(G16,3)=L16),"正确","错误")</f>
        <v/>
      </c>
      <c r="I16" s="1202" t="n">
        <v>0.95</v>
      </c>
      <c r="J16" s="1203" t="n">
        <v>0.95</v>
      </c>
      <c r="K16" s="1203" t="n">
        <v>0.95</v>
      </c>
      <c r="L16" s="1204" t="n">
        <v>0.95</v>
      </c>
      <c r="M16" s="838" t="n"/>
      <c r="N16" s="838" t="n"/>
      <c r="O16" s="838" t="n"/>
      <c r="P16" s="838" t="n"/>
      <c r="Q16" s="838" t="n"/>
      <c r="R16" s="838" t="n"/>
      <c r="S16" s="838" t="n"/>
      <c r="T16" s="838" t="n"/>
      <c r="U16" s="838" t="n"/>
      <c r="V16" s="838" t="n"/>
      <c r="W16" s="838" t="n"/>
      <c r="X16" s="838" t="n"/>
      <c r="Y16" s="838" t="n"/>
      <c r="Z16" s="838" t="n"/>
      <c r="AA16" s="838" t="n"/>
      <c r="AB16" s="838" t="n"/>
      <c r="AC16" s="838" t="n"/>
      <c r="AD16" s="838" t="n"/>
      <c r="AE16" s="838" t="n"/>
      <c r="AF16" s="838" t="n"/>
      <c r="AG16" s="838" t="n"/>
      <c r="AH16" s="838" t="n"/>
      <c r="AI16" s="838" t="n"/>
      <c r="AJ16" s="838" t="n"/>
      <c r="AK16" s="838" t="n"/>
      <c r="AL16" s="838" t="n"/>
      <c r="AM16" s="838" t="n"/>
      <c r="AN16" s="838" t="n"/>
      <c r="AO16" s="838" t="n"/>
      <c r="AP16" s="838" t="n"/>
      <c r="AQ16" s="838" t="n"/>
      <c r="AR16" s="838" t="n"/>
      <c r="AS16" s="838" t="n"/>
      <c r="AT16" s="838" t="n"/>
      <c r="AU16" s="838" t="n"/>
      <c r="AV16" s="838" t="n"/>
      <c r="AW16" s="838" t="n"/>
      <c r="AX16" s="838" t="n"/>
      <c r="AY16" s="838" t="n"/>
      <c r="AZ16" s="838" t="n"/>
      <c r="BA16" s="838" t="n"/>
      <c r="BB16" s="838" t="n"/>
      <c r="BC16" s="838" t="n"/>
      <c r="BD16" s="838" t="n"/>
      <c r="BE16" s="838" t="n"/>
      <c r="BF16" s="838" t="n"/>
      <c r="BG16" s="838" t="n"/>
      <c r="BH16" s="838" t="n"/>
      <c r="BI16" s="838" t="n"/>
      <c r="BJ16" s="838" t="n"/>
      <c r="BK16" s="838" t="n"/>
    </row>
    <row r="17">
      <c r="A17" s="838" t="n"/>
      <c r="B17" s="895" t="inlineStr">
        <is>
          <t xml:space="preserve">第7期 </t>
        </is>
      </c>
      <c r="C17" s="1201" t="n">
        <v>1</v>
      </c>
      <c r="D17" s="1202">
        <f>MIN(1,0.95+(C17-1)*$D$9*0.07+(D16-0.95)*0.3)</f>
        <v/>
      </c>
      <c r="E17" s="1203">
        <f>MIN(1,0.95+(C17-1)*$E$9*0.07+(E16-0.95)*0.3)</f>
        <v/>
      </c>
      <c r="F17" s="1203">
        <f>MIN(1,0.95+(C17-1)*$F$9*0.07+(F16-0.95)*0.3)</f>
        <v/>
      </c>
      <c r="G17" s="1204">
        <f>MIN(1,0.95+(C17-1)*$G$9*0.07+(G16-0.95)*0.3)</f>
        <v/>
      </c>
      <c r="H17" s="1200">
        <f>IF(AND(ROUND(D17,3)=I17,ROUND(E17,3)=J17,ROUND(F17,3)=K17,ROUND(G17,3)=L17),"正确","错误")</f>
        <v/>
      </c>
      <c r="I17" s="1202" t="n">
        <v>0.95</v>
      </c>
      <c r="J17" s="1203" t="n">
        <v>0.95</v>
      </c>
      <c r="K17" s="1203" t="n">
        <v>0.95</v>
      </c>
      <c r="L17" s="1204" t="n">
        <v>0.95</v>
      </c>
      <c r="M17" s="838" t="n"/>
      <c r="N17" s="838" t="n"/>
      <c r="O17" s="838" t="n"/>
      <c r="P17" s="838" t="n"/>
      <c r="Q17" s="838" t="n"/>
      <c r="R17" s="838" t="n"/>
      <c r="S17" s="838" t="n"/>
      <c r="T17" s="838" t="n"/>
      <c r="U17" s="838" t="n"/>
      <c r="V17" s="838" t="n"/>
      <c r="W17" s="838" t="n"/>
      <c r="X17" s="838" t="n"/>
      <c r="Y17" s="838" t="n"/>
      <c r="Z17" s="838" t="n"/>
      <c r="AA17" s="838" t="n"/>
      <c r="AB17" s="838" t="n"/>
      <c r="AC17" s="838" t="n"/>
      <c r="AD17" s="838" t="n"/>
      <c r="AE17" s="838" t="n"/>
      <c r="AF17" s="838" t="n"/>
      <c r="AG17" s="838" t="n"/>
      <c r="AH17" s="838" t="n"/>
      <c r="AI17" s="838" t="n"/>
      <c r="AJ17" s="838" t="n"/>
      <c r="AK17" s="838" t="n"/>
      <c r="AL17" s="838" t="n"/>
      <c r="AM17" s="838" t="n"/>
      <c r="AN17" s="838" t="n"/>
      <c r="AO17" s="838" t="n"/>
      <c r="AP17" s="838" t="n"/>
      <c r="AQ17" s="838" t="n"/>
      <c r="AR17" s="838" t="n"/>
      <c r="AS17" s="838" t="n"/>
      <c r="AT17" s="838" t="n"/>
      <c r="AU17" s="838" t="n"/>
      <c r="AV17" s="838" t="n"/>
      <c r="AW17" s="838" t="n"/>
      <c r="AX17" s="838" t="n"/>
      <c r="AY17" s="838" t="n"/>
      <c r="AZ17" s="838" t="n"/>
      <c r="BA17" s="838" t="n"/>
      <c r="BB17" s="838" t="n"/>
      <c r="BC17" s="838" t="n"/>
      <c r="BD17" s="838" t="n"/>
      <c r="BE17" s="838" t="n"/>
      <c r="BF17" s="838" t="n"/>
      <c r="BG17" s="838" t="n"/>
      <c r="BH17" s="838" t="n"/>
      <c r="BI17" s="838" t="n"/>
      <c r="BJ17" s="838" t="n"/>
      <c r="BK17" s="838" t="n"/>
    </row>
    <row r="18">
      <c r="A18" s="838" t="n"/>
      <c r="B18" s="900" t="inlineStr">
        <is>
          <t xml:space="preserve">第8期 </t>
        </is>
      </c>
      <c r="C18" s="1205" t="n">
        <v>1</v>
      </c>
      <c r="D18" s="1206">
        <f>MIN(1,0.95+(C18-1)*$D$9*0.07+(D17-0.95)*0.3)</f>
        <v/>
      </c>
      <c r="E18" s="1207">
        <f>MIN(1,0.95+(C18-1)*$E$9*0.07+(E17-0.95)*0.3)</f>
        <v/>
      </c>
      <c r="F18" s="1207">
        <f>MIN(1,0.95+(C18-1)*$F$9*0.07+(F17-0.95)*0.3)</f>
        <v/>
      </c>
      <c r="G18" s="1208">
        <f>MIN(1,0.95+(C18-1)*$G$9*0.07+(G17-0.95)*0.3)</f>
        <v/>
      </c>
      <c r="H18" s="1200">
        <f>IF(AND(ROUND(D18,3)=I18,ROUND(E18,3)=J18,ROUND(F18,3)=K18,ROUND(G18,3)=L18),"正确","错误")</f>
        <v/>
      </c>
      <c r="I18" s="1206" t="n">
        <v>0.95</v>
      </c>
      <c r="J18" s="1207" t="n">
        <v>0.95</v>
      </c>
      <c r="K18" s="1207" t="n">
        <v>0.95</v>
      </c>
      <c r="L18" s="1208" t="n">
        <v>0.95</v>
      </c>
      <c r="M18" s="838" t="n"/>
      <c r="N18" s="838" t="n"/>
      <c r="O18" s="838" t="n"/>
      <c r="P18" s="838" t="n"/>
      <c r="Q18" s="838" t="n"/>
      <c r="R18" s="838" t="n"/>
      <c r="S18" s="838" t="n"/>
      <c r="T18" s="838" t="n"/>
      <c r="U18" s="838" t="n"/>
      <c r="V18" s="838" t="n"/>
      <c r="W18" s="838" t="n"/>
      <c r="X18" s="838" t="n"/>
      <c r="Y18" s="838" t="n"/>
      <c r="Z18" s="838" t="n"/>
      <c r="AA18" s="838" t="n"/>
      <c r="AB18" s="838" t="n"/>
      <c r="AC18" s="838" t="n"/>
      <c r="AD18" s="838" t="n"/>
      <c r="AE18" s="838" t="n"/>
      <c r="AF18" s="838" t="n"/>
      <c r="AG18" s="838" t="n"/>
      <c r="AH18" s="838" t="n"/>
      <c r="AI18" s="838" t="n"/>
      <c r="AJ18" s="838" t="n"/>
      <c r="AK18" s="838" t="n"/>
      <c r="AL18" s="838" t="n"/>
      <c r="AM18" s="838" t="n"/>
      <c r="AN18" s="838" t="n"/>
      <c r="AO18" s="838" t="n"/>
      <c r="AP18" s="838" t="n"/>
      <c r="AQ18" s="838" t="n"/>
      <c r="AR18" s="838" t="n"/>
      <c r="AS18" s="838" t="n"/>
      <c r="AT18" s="838" t="n"/>
      <c r="AU18" s="838" t="n"/>
      <c r="AV18" s="838" t="n"/>
      <c r="AW18" s="838" t="n"/>
      <c r="AX18" s="838" t="n"/>
      <c r="AY18" s="838" t="n"/>
      <c r="AZ18" s="838" t="n"/>
      <c r="BA18" s="838" t="n"/>
      <c r="BB18" s="838" t="n"/>
      <c r="BC18" s="838" t="n"/>
      <c r="BD18" s="838" t="n"/>
      <c r="BE18" s="838" t="n"/>
      <c r="BF18" s="838" t="n"/>
      <c r="BG18" s="838" t="n"/>
      <c r="BH18" s="838" t="n"/>
      <c r="BI18" s="838" t="n"/>
      <c r="BJ18" s="838" t="n"/>
      <c r="BK18" s="838" t="n"/>
    </row>
    <row r="19">
      <c r="A19" s="838" t="n"/>
      <c r="B19" s="905" t="inlineStr">
        <is>
          <t xml:space="preserve">第9期 </t>
        </is>
      </c>
      <c r="C19" s="1201">
        <f>第1期!$F$24</f>
        <v/>
      </c>
      <c r="D19" s="1202">
        <f>MIN(1,0.95+(C19-1)*$D$9*0.07+(D18-0.95)*0.3)</f>
        <v/>
      </c>
      <c r="E19" s="1203">
        <f>MIN(1,0.95+(C19-1)*$E$9*0.07+(E18-0.95)*0.3)</f>
        <v/>
      </c>
      <c r="F19" s="1203">
        <f>MIN(1,0.95+(C19-1)*$F$9*0.07+(F18-0.95)*0.3)</f>
        <v/>
      </c>
      <c r="G19" s="1204">
        <f>MIN(1,0.95+(C19-1)*$G$9*0.07+(G18-0.95)*0.3)</f>
        <v/>
      </c>
      <c r="H19" s="1200">
        <f>IF(AND(ROUND(D19,3)=I19,ROUND(E19,3)=J19,ROUND(F19,3)=K19,ROUND(G19,3)=L19),"正确","错误")</f>
        <v/>
      </c>
      <c r="I19" s="1202">
        <f>第1期!AN26</f>
        <v/>
      </c>
      <c r="J19" s="1203">
        <f>第1期!AN27</f>
        <v/>
      </c>
      <c r="K19" s="1203">
        <f>第1期!AN28</f>
        <v/>
      </c>
      <c r="L19" s="1204">
        <f>第1期!AN29</f>
        <v/>
      </c>
      <c r="M19" s="838" t="n"/>
      <c r="N19" s="838" t="n"/>
      <c r="O19" s="838" t="n"/>
      <c r="P19" s="838" t="n"/>
      <c r="Q19" s="838" t="n"/>
      <c r="R19" s="838" t="n"/>
      <c r="S19" s="838" t="n"/>
      <c r="T19" s="838" t="n"/>
      <c r="U19" s="838" t="n"/>
      <c r="V19" s="838" t="n"/>
      <c r="W19" s="838" t="n"/>
      <c r="X19" s="838" t="n"/>
      <c r="Y19" s="838" t="n"/>
      <c r="Z19" s="838" t="n"/>
      <c r="AA19" s="838" t="n"/>
      <c r="AB19" s="838" t="n"/>
      <c r="AC19" s="838" t="n"/>
      <c r="AD19" s="838" t="n"/>
      <c r="AE19" s="838" t="n"/>
      <c r="AF19" s="838" t="n"/>
      <c r="AG19" s="838" t="n"/>
      <c r="AH19" s="838" t="n"/>
      <c r="AI19" s="838" t="n"/>
      <c r="AJ19" s="838" t="n"/>
      <c r="AK19" s="838" t="n"/>
      <c r="AL19" s="838" t="n"/>
      <c r="AM19" s="838" t="n"/>
      <c r="AN19" s="838" t="n"/>
      <c r="AO19" s="838" t="n"/>
      <c r="AP19" s="838" t="n"/>
      <c r="AQ19" s="838" t="n"/>
      <c r="AR19" s="838" t="n"/>
      <c r="AS19" s="838" t="n"/>
      <c r="AT19" s="838" t="n"/>
      <c r="AU19" s="838" t="n"/>
      <c r="AV19" s="838" t="n"/>
      <c r="AW19" s="838" t="n"/>
      <c r="AX19" s="838" t="n"/>
      <c r="AY19" s="838" t="n"/>
      <c r="AZ19" s="838" t="n"/>
      <c r="BA19" s="838" t="n"/>
      <c r="BB19" s="838" t="n"/>
      <c r="BC19" s="838" t="n"/>
      <c r="BD19" s="838" t="n"/>
      <c r="BE19" s="838" t="n"/>
      <c r="BF19" s="838" t="n"/>
      <c r="BG19" s="838" t="n"/>
      <c r="BH19" s="838" t="n"/>
      <c r="BI19" s="838" t="n"/>
      <c r="BJ19" s="838" t="n"/>
      <c r="BK19" s="838" t="n"/>
    </row>
    <row r="20">
      <c r="A20" s="838" t="n"/>
      <c r="B20" s="905" t="inlineStr">
        <is>
          <t xml:space="preserve">第10期 </t>
        </is>
      </c>
      <c r="C20" s="1201">
        <f>第2期!$F$24</f>
        <v/>
      </c>
      <c r="D20" s="1202">
        <f>MIN(1,0.95+(C20-1)*$D$9*0.07+(D19-0.95)*0.3)</f>
        <v/>
      </c>
      <c r="E20" s="1203">
        <f>MIN(1,0.95+(C20-1)*$E$9*0.07+(E19-0.95)*0.3)</f>
        <v/>
      </c>
      <c r="F20" s="1203">
        <f>MIN(1,0.95+(C20-1)*$F$9*0.07+(F19-0.95)*0.3)</f>
        <v/>
      </c>
      <c r="G20" s="1204">
        <f>MIN(1,0.95+(C20-1)*$G$9*0.07+(G19-0.95)*0.3)</f>
        <v/>
      </c>
      <c r="H20" s="1200">
        <f>IF(AND(ROUND(D20,3)=I20,ROUND(E20,3)=J20,ROUND(F20,3)=K20,ROUND(G20,3)=L20),"正确","错误")</f>
        <v/>
      </c>
      <c r="I20" s="1202">
        <f>第2期!AN26</f>
        <v/>
      </c>
      <c r="J20" s="1203">
        <f>第2期!AN27</f>
        <v/>
      </c>
      <c r="K20" s="1203">
        <f>第2期!AN28</f>
        <v/>
      </c>
      <c r="L20" s="1204">
        <f>第2期!AN29</f>
        <v/>
      </c>
      <c r="M20" s="838" t="n"/>
      <c r="N20" s="838" t="n"/>
      <c r="O20" s="838" t="n"/>
      <c r="P20" s="838" t="n"/>
      <c r="Q20" s="838" t="n"/>
      <c r="R20" s="838" t="n"/>
      <c r="S20" s="838" t="n"/>
      <c r="T20" s="838" t="n"/>
      <c r="U20" s="838" t="n"/>
      <c r="V20" s="838" t="n"/>
      <c r="W20" s="838" t="n"/>
      <c r="X20" s="838" t="n"/>
      <c r="Y20" s="838" t="n"/>
      <c r="Z20" s="838" t="n"/>
      <c r="AA20" s="838" t="n"/>
      <c r="AB20" s="838" t="n"/>
      <c r="AC20" s="838" t="n"/>
      <c r="AD20" s="838" t="n"/>
      <c r="AE20" s="838" t="n"/>
      <c r="AF20" s="838" t="n"/>
      <c r="AG20" s="838" t="n"/>
      <c r="AH20" s="838" t="n"/>
      <c r="AI20" s="838" t="n"/>
      <c r="AJ20" s="838" t="n"/>
      <c r="AK20" s="838" t="n"/>
      <c r="AL20" s="838" t="n"/>
      <c r="AM20" s="838" t="n"/>
      <c r="AN20" s="838" t="n"/>
      <c r="AO20" s="838" t="n"/>
      <c r="AP20" s="838" t="n"/>
      <c r="AQ20" s="838" t="n"/>
      <c r="AR20" s="838" t="n"/>
      <c r="AS20" s="838" t="n"/>
      <c r="AT20" s="838" t="n"/>
      <c r="AU20" s="838" t="n"/>
      <c r="AV20" s="838" t="n"/>
      <c r="AW20" s="838" t="n"/>
      <c r="AX20" s="838" t="n"/>
      <c r="AY20" s="838" t="n"/>
      <c r="AZ20" s="838" t="n"/>
      <c r="BA20" s="838" t="n"/>
      <c r="BB20" s="838" t="n"/>
      <c r="BC20" s="838" t="n"/>
      <c r="BD20" s="838" t="n"/>
      <c r="BE20" s="838" t="n"/>
      <c r="BF20" s="838" t="n"/>
      <c r="BG20" s="838" t="n"/>
      <c r="BH20" s="838" t="n"/>
      <c r="BI20" s="838" t="n"/>
      <c r="BJ20" s="838" t="n"/>
      <c r="BK20" s="838" t="n"/>
    </row>
    <row r="21">
      <c r="A21" s="838" t="n"/>
      <c r="B21" s="905" t="inlineStr">
        <is>
          <t xml:space="preserve">第11期 </t>
        </is>
      </c>
      <c r="C21" s="1201">
        <f>第3期!$F$24</f>
        <v/>
      </c>
      <c r="D21" s="1202">
        <f>MIN(1,0.95+(C21-1)*$D$9*0.07+(D20-0.95)*0.3)</f>
        <v/>
      </c>
      <c r="E21" s="1203">
        <f>MIN(1,0.95+(C21-1)*$E$9*0.07+(E20-0.95)*0.3)</f>
        <v/>
      </c>
      <c r="F21" s="1203">
        <f>MIN(1,0.95+(C21-1)*$F$9*0.07+(F20-0.95)*0.3)</f>
        <v/>
      </c>
      <c r="G21" s="1204">
        <f>MIN(1,0.95+(C21-1)*$G$9*0.07+(G20-0.95)*0.3)</f>
        <v/>
      </c>
      <c r="H21" s="1200">
        <f>IF(AND(ROUND(D21,3)=I21,ROUND(E21,3)=J21,ROUND(F21,3)=K21,ROUND(G21,3)=L21),"正确","错误")</f>
        <v/>
      </c>
      <c r="I21" s="1202">
        <f>第3期!AN26</f>
        <v/>
      </c>
      <c r="J21" s="1203">
        <f>第3期!AN27</f>
        <v/>
      </c>
      <c r="K21" s="1203">
        <f>第3期!AN28</f>
        <v/>
      </c>
      <c r="L21" s="1204">
        <f>第3期!AN29</f>
        <v/>
      </c>
      <c r="M21" s="838" t="n"/>
      <c r="N21" s="838" t="n"/>
      <c r="O21" s="838" t="n"/>
      <c r="P21" s="838" t="n"/>
      <c r="Q21" s="838" t="n"/>
      <c r="R21" s="838" t="n"/>
      <c r="S21" s="838" t="n"/>
      <c r="T21" s="838" t="n"/>
      <c r="U21" s="838" t="n"/>
      <c r="V21" s="838" t="n"/>
      <c r="W21" s="838" t="n"/>
      <c r="X21" s="838" t="n"/>
      <c r="Y21" s="838" t="n"/>
      <c r="Z21" s="838" t="n"/>
      <c r="AA21" s="838" t="n"/>
      <c r="AB21" s="838" t="n"/>
      <c r="AC21" s="838" t="n"/>
      <c r="AD21" s="838" t="n"/>
      <c r="AE21" s="838" t="n"/>
      <c r="AF21" s="838" t="n"/>
      <c r="AG21" s="838" t="n"/>
      <c r="AH21" s="838" t="n"/>
      <c r="AI21" s="838" t="n"/>
      <c r="AJ21" s="838" t="n"/>
      <c r="AK21" s="838" t="n"/>
      <c r="AL21" s="838" t="n"/>
      <c r="AM21" s="838" t="n"/>
      <c r="AN21" s="838" t="n"/>
      <c r="AO21" s="838" t="n"/>
      <c r="AP21" s="838" t="n"/>
      <c r="AQ21" s="838" t="n"/>
      <c r="AR21" s="838" t="n"/>
      <c r="AS21" s="838" t="n"/>
      <c r="AT21" s="838" t="n"/>
      <c r="AU21" s="838" t="n"/>
      <c r="AV21" s="838" t="n"/>
      <c r="AW21" s="838" t="n"/>
      <c r="AX21" s="838" t="n"/>
      <c r="AY21" s="838" t="n"/>
      <c r="AZ21" s="838" t="n"/>
      <c r="BA21" s="838" t="n"/>
      <c r="BB21" s="838" t="n"/>
      <c r="BC21" s="838" t="n"/>
      <c r="BD21" s="838" t="n"/>
      <c r="BE21" s="838" t="n"/>
      <c r="BF21" s="838" t="n"/>
      <c r="BG21" s="838" t="n"/>
      <c r="BH21" s="838" t="n"/>
      <c r="BI21" s="838" t="n"/>
      <c r="BJ21" s="838" t="n"/>
      <c r="BK21" s="838" t="n"/>
    </row>
    <row r="22">
      <c r="A22" s="838" t="n"/>
      <c r="B22" s="905" t="inlineStr">
        <is>
          <t xml:space="preserve">第12期 </t>
        </is>
      </c>
      <c r="C22" s="1201">
        <f>第4期!$F$24</f>
        <v/>
      </c>
      <c r="D22" s="1202">
        <f>MIN(1,0.95+(C22-1)*$D$9*0.07+(D21-0.95)*0.3)</f>
        <v/>
      </c>
      <c r="E22" s="1203">
        <f>MIN(1,0.95+(C22-1)*$E$9*0.07+(E21-0.95)*0.3)</f>
        <v/>
      </c>
      <c r="F22" s="1203">
        <f>MIN(1,0.95+(C22-1)*$F$9*0.07+(F21-0.95)*0.3)</f>
        <v/>
      </c>
      <c r="G22" s="1204">
        <f>MIN(1,0.95+(C22-1)*$G$9*0.07+(G21-0.95)*0.3)</f>
        <v/>
      </c>
      <c r="H22" s="1200">
        <f>IF(AND(ROUND(D22,3)=I22,ROUND(E22,3)=J22,ROUND(F22,3)=K22,ROUND(G22,3)=L22),"正确","错误")</f>
        <v/>
      </c>
      <c r="I22" s="1202">
        <f>第4期!AN26</f>
        <v/>
      </c>
      <c r="J22" s="1203">
        <f>第4期!AN27</f>
        <v/>
      </c>
      <c r="K22" s="1203">
        <f>第4期!AN28</f>
        <v/>
      </c>
      <c r="L22" s="1204">
        <f>第4期!AN29</f>
        <v/>
      </c>
      <c r="M22" s="838" t="n"/>
      <c r="N22" s="838" t="n"/>
      <c r="O22" s="838" t="n"/>
      <c r="P22" s="838" t="n"/>
      <c r="Q22" s="838" t="n"/>
      <c r="R22" s="838" t="n"/>
      <c r="S22" s="838" t="n"/>
      <c r="T22" s="838" t="n"/>
      <c r="U22" s="838" t="n"/>
      <c r="V22" s="838" t="n"/>
      <c r="W22" s="838" t="n"/>
      <c r="X22" s="838" t="n"/>
      <c r="Y22" s="838" t="n"/>
      <c r="Z22" s="838" t="n"/>
      <c r="AA22" s="838" t="n"/>
      <c r="AB22" s="838" t="n"/>
      <c r="AC22" s="838" t="n"/>
      <c r="AD22" s="838" t="n"/>
      <c r="AE22" s="838" t="n"/>
      <c r="AF22" s="838" t="n"/>
      <c r="AG22" s="838" t="n"/>
      <c r="AH22" s="838" t="n"/>
      <c r="AI22" s="838" t="n"/>
      <c r="AJ22" s="838" t="n"/>
      <c r="AK22" s="838" t="n"/>
      <c r="AL22" s="838" t="n"/>
      <c r="AM22" s="838" t="n"/>
      <c r="AN22" s="838" t="n"/>
      <c r="AO22" s="838" t="n"/>
      <c r="AP22" s="838" t="n"/>
      <c r="AQ22" s="838" t="n"/>
      <c r="AR22" s="838" t="n"/>
      <c r="AS22" s="838" t="n"/>
      <c r="AT22" s="838" t="n"/>
      <c r="AU22" s="838" t="n"/>
      <c r="AV22" s="838" t="n"/>
      <c r="AW22" s="838" t="n"/>
      <c r="AX22" s="838" t="n"/>
      <c r="AY22" s="838" t="n"/>
      <c r="AZ22" s="838" t="n"/>
      <c r="BA22" s="838" t="n"/>
      <c r="BB22" s="838" t="n"/>
      <c r="BC22" s="838" t="n"/>
      <c r="BD22" s="838" t="n"/>
      <c r="BE22" s="838" t="n"/>
      <c r="BF22" s="838" t="n"/>
      <c r="BG22" s="838" t="n"/>
      <c r="BH22" s="838" t="n"/>
      <c r="BI22" s="838" t="n"/>
      <c r="BJ22" s="838" t="n"/>
      <c r="BK22" s="838" t="n"/>
    </row>
    <row r="23">
      <c r="A23" s="838" t="n"/>
      <c r="B23" s="905" t="inlineStr">
        <is>
          <t xml:space="preserve">第13期 </t>
        </is>
      </c>
      <c r="C23" s="1201">
        <f>第5期!$F$24</f>
        <v/>
      </c>
      <c r="D23" s="1202">
        <f>MIN(1,0.95+(C23-1)*$D$9*0.07+(D22-0.95)*0.3)</f>
        <v/>
      </c>
      <c r="E23" s="1203">
        <f>MIN(1,0.95+(C23-1)*$E$9*0.07+(E22-0.95)*0.3)</f>
        <v/>
      </c>
      <c r="F23" s="1203">
        <f>MIN(1,0.95+(C23-1)*$F$9*0.07+(F22-0.95)*0.3)</f>
        <v/>
      </c>
      <c r="G23" s="1204">
        <f>MIN(1,0.95+(C23-1)*$G$9*0.07+(G22-0.95)*0.3)</f>
        <v/>
      </c>
      <c r="H23" s="1200">
        <f>IF(AND(ROUND(D23,3)=I23,ROUND(E23,3)=J23,ROUND(F23,3)=K23,ROUND(G23,3)=L23),"正确","错误")</f>
        <v/>
      </c>
      <c r="I23" s="1202">
        <f>第5期!AN26</f>
        <v/>
      </c>
      <c r="J23" s="1203">
        <f>第5期!AN27</f>
        <v/>
      </c>
      <c r="K23" s="1203">
        <f>第5期!AN28</f>
        <v/>
      </c>
      <c r="L23" s="1204">
        <f>第5期!AN29</f>
        <v/>
      </c>
      <c r="M23" s="838" t="n"/>
      <c r="N23" s="838" t="n"/>
      <c r="O23" s="838" t="n"/>
      <c r="P23" s="838" t="n"/>
      <c r="Q23" s="838" t="n"/>
      <c r="R23" s="838" t="n"/>
      <c r="S23" s="838" t="n"/>
      <c r="T23" s="838" t="n"/>
      <c r="U23" s="838" t="n"/>
      <c r="V23" s="838" t="n"/>
      <c r="W23" s="838" t="n"/>
      <c r="X23" s="838" t="n"/>
      <c r="Y23" s="838" t="n"/>
      <c r="Z23" s="838" t="n"/>
      <c r="AA23" s="838" t="n"/>
      <c r="AB23" s="838" t="n"/>
      <c r="AC23" s="838" t="n"/>
      <c r="AD23" s="838" t="n"/>
      <c r="AE23" s="838" t="n"/>
      <c r="AF23" s="838" t="n"/>
      <c r="AG23" s="838" t="n"/>
      <c r="AH23" s="838" t="n"/>
      <c r="AI23" s="838" t="n"/>
      <c r="AJ23" s="838" t="n"/>
      <c r="AK23" s="838" t="n"/>
      <c r="AL23" s="838" t="n"/>
      <c r="AM23" s="838" t="n"/>
      <c r="AN23" s="838" t="n"/>
      <c r="AO23" s="838" t="n"/>
      <c r="AP23" s="838" t="n"/>
      <c r="AQ23" s="838" t="n"/>
      <c r="AR23" s="838" t="n"/>
      <c r="AS23" s="838" t="n"/>
      <c r="AT23" s="838" t="n"/>
      <c r="AU23" s="838" t="n"/>
      <c r="AV23" s="838" t="n"/>
      <c r="AW23" s="838" t="n"/>
      <c r="AX23" s="838" t="n"/>
      <c r="AY23" s="838" t="n"/>
      <c r="AZ23" s="838" t="n"/>
      <c r="BA23" s="838" t="n"/>
      <c r="BB23" s="838" t="n"/>
      <c r="BC23" s="838" t="n"/>
      <c r="BD23" s="838" t="n"/>
      <c r="BE23" s="838" t="n"/>
      <c r="BF23" s="838" t="n"/>
      <c r="BG23" s="838" t="n"/>
      <c r="BH23" s="838" t="n"/>
      <c r="BI23" s="838" t="n"/>
      <c r="BJ23" s="838" t="n"/>
      <c r="BK23" s="838" t="n"/>
    </row>
    <row r="24">
      <c r="A24" s="838" t="n"/>
      <c r="B24" s="905" t="inlineStr">
        <is>
          <t xml:space="preserve">第14期 </t>
        </is>
      </c>
      <c r="C24" s="1201">
        <f>第6期!$F$24</f>
        <v/>
      </c>
      <c r="D24" s="1202">
        <f>MIN(1,0.95+(C24-1)*$D$9*0.07+(D23-0.95)*0.3)</f>
        <v/>
      </c>
      <c r="E24" s="1203">
        <f>MIN(1,0.95+(C24-1)*$E$9*0.07+(E23-0.95)*0.3)</f>
        <v/>
      </c>
      <c r="F24" s="1203">
        <f>MIN(1,0.95+(C24-1)*$F$9*0.07+(F23-0.95)*0.3)</f>
        <v/>
      </c>
      <c r="G24" s="1204">
        <f>MIN(1,0.95+(C24-1)*$G$9*0.07+(G23-0.95)*0.3)</f>
        <v/>
      </c>
      <c r="H24" s="1200">
        <f>IF(AND(ROUND(D24,3)=I24,ROUND(E24,3)=J24,ROUND(F24,3)=K24,ROUND(G24,3)=L24),"正确","错误")</f>
        <v/>
      </c>
      <c r="I24" s="1202">
        <f>第6期!AN26</f>
        <v/>
      </c>
      <c r="J24" s="1203">
        <f>第6期!AN27</f>
        <v/>
      </c>
      <c r="K24" s="1203">
        <f>第6期!AN28</f>
        <v/>
      </c>
      <c r="L24" s="1204">
        <f>第6期!AN29</f>
        <v/>
      </c>
      <c r="M24" s="838" t="n"/>
      <c r="N24" s="838" t="n"/>
      <c r="O24" s="838" t="n"/>
      <c r="P24" s="838" t="n"/>
      <c r="Q24" s="838" t="n"/>
      <c r="R24" s="838" t="n"/>
      <c r="S24" s="838" t="n"/>
      <c r="T24" s="838" t="n"/>
      <c r="U24" s="838" t="n"/>
      <c r="V24" s="838" t="n"/>
      <c r="W24" s="838" t="n"/>
      <c r="X24" s="838" t="n"/>
      <c r="Y24" s="838" t="n"/>
      <c r="Z24" s="838" t="n"/>
      <c r="AA24" s="838" t="n"/>
      <c r="AB24" s="838" t="n"/>
      <c r="AC24" s="838" t="n"/>
      <c r="AD24" s="838" t="n"/>
      <c r="AE24" s="838" t="n"/>
      <c r="AF24" s="838" t="n"/>
      <c r="AG24" s="838" t="n"/>
      <c r="AH24" s="838" t="n"/>
      <c r="AI24" s="838" t="n"/>
      <c r="AJ24" s="838" t="n"/>
      <c r="AK24" s="838" t="n"/>
      <c r="AL24" s="838" t="n"/>
      <c r="AM24" s="838" t="n"/>
      <c r="AN24" s="838" t="n"/>
      <c r="AO24" s="838" t="n"/>
      <c r="AP24" s="838" t="n"/>
      <c r="AQ24" s="838" t="n"/>
      <c r="AR24" s="838" t="n"/>
      <c r="AS24" s="838" t="n"/>
      <c r="AT24" s="838" t="n"/>
      <c r="AU24" s="838" t="n"/>
      <c r="AV24" s="838" t="n"/>
      <c r="AW24" s="838" t="n"/>
      <c r="AX24" s="838" t="n"/>
      <c r="AY24" s="838" t="n"/>
      <c r="AZ24" s="838" t="n"/>
      <c r="BA24" s="838" t="n"/>
      <c r="BB24" s="838" t="n"/>
      <c r="BC24" s="838" t="n"/>
      <c r="BD24" s="838" t="n"/>
      <c r="BE24" s="838" t="n"/>
      <c r="BF24" s="838" t="n"/>
      <c r="BG24" s="838" t="n"/>
      <c r="BH24" s="838" t="n"/>
      <c r="BI24" s="838" t="n"/>
      <c r="BJ24" s="838" t="n"/>
      <c r="BK24" s="838" t="n"/>
    </row>
    <row r="25">
      <c r="A25" s="838" t="n"/>
      <c r="B25" s="905" t="inlineStr">
        <is>
          <t>第15期</t>
        </is>
      </c>
      <c r="C25" s="1201">
        <f>第7期!$F$24</f>
        <v/>
      </c>
      <c r="D25" s="1202">
        <f>MIN(1,0.95+(C25-1)*$D$9*0.07+(D24-0.95)*0.3)</f>
        <v/>
      </c>
      <c r="E25" s="1203">
        <f>MIN(1,0.95+(C25-1)*$E$9*0.07+(E24-0.95)*0.3)</f>
        <v/>
      </c>
      <c r="F25" s="1203">
        <f>MIN(1,0.95+(C25-1)*$F$9*0.07+(F24-0.95)*0.3)</f>
        <v/>
      </c>
      <c r="G25" s="1204">
        <f>MIN(1,0.95+(C25-1)*$G$9*0.07+(G24-0.95)*0.3)</f>
        <v/>
      </c>
      <c r="H25" s="1200">
        <f>IF(AND(ROUND(D25,3)=I25,ROUND(E25,3)=J25,ROUND(F25,3)=K25,ROUND(G25,3)=L25),"正确","错误")</f>
        <v/>
      </c>
      <c r="I25" s="1202">
        <f>第7期!AN26</f>
        <v/>
      </c>
      <c r="J25" s="1203">
        <f>第7期!AN27</f>
        <v/>
      </c>
      <c r="K25" s="1203">
        <f>第7期!AN28</f>
        <v/>
      </c>
      <c r="L25" s="1204">
        <f>第7期!AN29</f>
        <v/>
      </c>
      <c r="M25" s="838" t="n"/>
      <c r="N25" s="838" t="n"/>
      <c r="O25" s="838" t="n"/>
      <c r="P25" s="838" t="n"/>
      <c r="Q25" s="838" t="n"/>
      <c r="R25" s="838" t="n"/>
      <c r="S25" s="838" t="n"/>
      <c r="T25" s="838" t="n"/>
      <c r="U25" s="838" t="n"/>
      <c r="V25" s="838" t="n"/>
      <c r="W25" s="838" t="n"/>
      <c r="X25" s="838" t="n"/>
      <c r="Y25" s="838" t="n"/>
      <c r="Z25" s="838" t="n"/>
      <c r="AA25" s="838" t="n"/>
      <c r="AB25" s="838" t="n"/>
      <c r="AC25" s="838" t="n"/>
      <c r="AD25" s="838" t="n"/>
      <c r="AE25" s="838" t="n"/>
      <c r="AF25" s="838" t="n"/>
      <c r="AG25" s="838" t="n"/>
      <c r="AH25" s="838" t="n"/>
      <c r="AI25" s="838" t="n"/>
      <c r="AJ25" s="838" t="n"/>
      <c r="AK25" s="838" t="n"/>
      <c r="AL25" s="838" t="n"/>
      <c r="AM25" s="838" t="n"/>
      <c r="AN25" s="838" t="n"/>
      <c r="AO25" s="838" t="n"/>
      <c r="AP25" s="838" t="n"/>
      <c r="AQ25" s="838" t="n"/>
      <c r="AR25" s="838" t="n"/>
      <c r="AS25" s="838" t="n"/>
      <c r="AT25" s="838" t="n"/>
      <c r="AU25" s="838" t="n"/>
      <c r="AV25" s="838" t="n"/>
      <c r="AW25" s="838" t="n"/>
      <c r="AX25" s="838" t="n"/>
      <c r="AY25" s="838" t="n"/>
      <c r="AZ25" s="838" t="n"/>
      <c r="BA25" s="838" t="n"/>
      <c r="BB25" s="838" t="n"/>
      <c r="BC25" s="838" t="n"/>
      <c r="BD25" s="838" t="n"/>
      <c r="BE25" s="838" t="n"/>
      <c r="BF25" s="838" t="n"/>
      <c r="BG25" s="838" t="n"/>
      <c r="BH25" s="838" t="n"/>
      <c r="BI25" s="838" t="n"/>
      <c r="BJ25" s="838" t="n"/>
      <c r="BK25" s="838" t="n"/>
    </row>
    <row r="26">
      <c r="A26" s="838" t="n"/>
      <c r="B26" s="906" t="inlineStr">
        <is>
          <t>第16期</t>
        </is>
      </c>
      <c r="C26" s="1205">
        <f>第8期!$F$24</f>
        <v/>
      </c>
      <c r="D26" s="1206">
        <f>MIN(1,0.95+(C26-1)*$D$9*0.07+(D25-0.95)*0.3)</f>
        <v/>
      </c>
      <c r="E26" s="1207">
        <f>MIN(1,0.95+(C26-1)*$E$9*0.07+(E25-0.95)*0.3)</f>
        <v/>
      </c>
      <c r="F26" s="1207">
        <f>MIN(1,0.95+(C26-1)*$F$9*0.07+(F25-0.95)*0.3)</f>
        <v/>
      </c>
      <c r="G26" s="1208">
        <f>MIN(1,0.95+(C26-1)*$G$9*0.07+(G25-0.95)*0.3)</f>
        <v/>
      </c>
      <c r="H26" s="1200" t="inlineStr">
        <is>
          <t>正确</t>
        </is>
      </c>
      <c r="I26" s="1206">
        <f>第7期!AN27</f>
        <v/>
      </c>
      <c r="J26" s="1207">
        <f>第7期!AN28</f>
        <v/>
      </c>
      <c r="K26" s="1207">
        <f>第7期!AN29</f>
        <v/>
      </c>
      <c r="L26" s="1208">
        <f>第7期!AN30</f>
        <v/>
      </c>
      <c r="M26" s="838" t="n"/>
      <c r="N26" s="838" t="n"/>
      <c r="O26" s="838" t="n"/>
      <c r="P26" s="838" t="n"/>
      <c r="Q26" s="838" t="n"/>
      <c r="R26" s="838" t="n"/>
      <c r="S26" s="838" t="n"/>
      <c r="T26" s="838" t="n"/>
      <c r="U26" s="838" t="n"/>
      <c r="V26" s="838" t="n"/>
      <c r="W26" s="838" t="n"/>
      <c r="X26" s="838" t="n"/>
      <c r="Y26" s="838" t="n"/>
      <c r="Z26" s="838" t="n"/>
      <c r="AA26" s="838" t="n"/>
      <c r="AB26" s="838" t="n"/>
      <c r="AC26" s="838" t="n"/>
      <c r="AD26" s="838" t="n"/>
      <c r="AE26" s="838" t="n"/>
      <c r="AF26" s="838" t="n"/>
      <c r="AG26" s="838" t="n"/>
      <c r="AH26" s="838" t="n"/>
      <c r="AI26" s="838" t="n"/>
      <c r="AJ26" s="838" t="n"/>
      <c r="AK26" s="838" t="n"/>
      <c r="AL26" s="838" t="n"/>
      <c r="AM26" s="838" t="n"/>
      <c r="AN26" s="838" t="n"/>
      <c r="AO26" s="838" t="n"/>
      <c r="AP26" s="838" t="n"/>
      <c r="AQ26" s="838" t="n"/>
      <c r="AR26" s="838" t="n"/>
      <c r="AS26" s="838" t="n"/>
      <c r="AT26" s="838" t="n"/>
      <c r="AU26" s="838" t="n"/>
      <c r="AV26" s="838" t="n"/>
      <c r="AW26" s="838" t="n"/>
      <c r="AX26" s="838" t="n"/>
      <c r="AY26" s="838" t="n"/>
      <c r="AZ26" s="838" t="n"/>
      <c r="BA26" s="838" t="n"/>
      <c r="BB26" s="838" t="n"/>
      <c r="BC26" s="838" t="n"/>
      <c r="BD26" s="838" t="n"/>
      <c r="BE26" s="838" t="n"/>
      <c r="BF26" s="838" t="n"/>
      <c r="BG26" s="838" t="n"/>
      <c r="BH26" s="838" t="n"/>
      <c r="BI26" s="838" t="n"/>
      <c r="BJ26" s="838" t="n"/>
      <c r="BK26" s="838" t="n"/>
    </row>
    <row r="27">
      <c r="A27" s="838" t="n"/>
      <c r="B27" s="880" t="n"/>
      <c r="C27" s="838" t="n"/>
      <c r="D27" s="838" t="n"/>
      <c r="E27" s="838" t="n"/>
      <c r="F27" s="838" t="n"/>
      <c r="G27" s="838" t="n"/>
      <c r="H27" s="838" t="n"/>
      <c r="I27" s="838" t="n"/>
      <c r="J27" s="838" t="n"/>
      <c r="K27" s="838" t="n"/>
      <c r="L27" s="838" t="n"/>
      <c r="M27" s="838" t="n"/>
      <c r="N27" s="838" t="n"/>
      <c r="O27" s="838" t="n"/>
      <c r="P27" s="838" t="n"/>
      <c r="Q27" s="838" t="n"/>
      <c r="R27" s="838" t="n"/>
      <c r="S27" s="838" t="n"/>
      <c r="T27" s="838" t="n"/>
      <c r="U27" s="838" t="n"/>
      <c r="V27" s="838" t="n"/>
      <c r="W27" s="838" t="n"/>
      <c r="X27" s="838" t="n"/>
      <c r="Y27" s="838" t="n"/>
      <c r="Z27" s="838" t="n"/>
      <c r="AA27" s="838" t="n"/>
      <c r="AB27" s="838" t="n"/>
      <c r="AC27" s="838" t="n"/>
      <c r="AD27" s="838" t="n"/>
      <c r="AE27" s="838" t="n"/>
      <c r="AF27" s="838" t="n"/>
      <c r="AG27" s="838" t="n"/>
      <c r="AH27" s="838" t="n"/>
      <c r="AI27" s="838" t="n"/>
      <c r="AJ27" s="838" t="n"/>
      <c r="AK27" s="838" t="n"/>
      <c r="AL27" s="838" t="n"/>
      <c r="AM27" s="838" t="n"/>
      <c r="AN27" s="838" t="n"/>
      <c r="AO27" s="838" t="n"/>
      <c r="AP27" s="838" t="n"/>
      <c r="AQ27" s="838" t="n"/>
      <c r="AR27" s="838" t="n"/>
      <c r="AS27" s="838" t="n"/>
      <c r="AT27" s="838" t="n"/>
      <c r="AU27" s="838" t="n"/>
      <c r="AV27" s="838" t="n"/>
      <c r="AW27" s="838" t="n"/>
      <c r="AX27" s="838" t="n"/>
      <c r="AY27" s="838" t="n"/>
      <c r="AZ27" s="838" t="n"/>
      <c r="BA27" s="838" t="n"/>
      <c r="BB27" s="838" t="n"/>
      <c r="BC27" s="838" t="n"/>
      <c r="BD27" s="838" t="n"/>
      <c r="BE27" s="838" t="n"/>
      <c r="BF27" s="838" t="n"/>
      <c r="BG27" s="838" t="n"/>
      <c r="BH27" s="838" t="n"/>
      <c r="BI27" s="838" t="n"/>
      <c r="BJ27" s="838" t="n"/>
      <c r="BK27" s="838" t="n"/>
    </row>
    <row r="28">
      <c r="A28" s="838" t="n"/>
      <c r="B28" s="880" t="n"/>
      <c r="C28" s="838" t="n"/>
      <c r="D28" s="838" t="n"/>
      <c r="E28" s="838" t="n"/>
      <c r="F28" s="838" t="n"/>
      <c r="G28" s="838" t="n"/>
      <c r="H28" s="838" t="n"/>
      <c r="I28" s="838" t="n"/>
      <c r="J28" s="838" t="n"/>
      <c r="K28" s="838" t="n"/>
      <c r="L28" s="838" t="n"/>
      <c r="M28" s="838" t="n"/>
      <c r="N28" s="838" t="n"/>
      <c r="O28" s="838" t="n"/>
      <c r="P28" s="838" t="n"/>
      <c r="Q28" s="838" t="n"/>
      <c r="R28" s="838" t="n"/>
      <c r="S28" s="838" t="n"/>
      <c r="T28" s="838" t="n"/>
      <c r="U28" s="838" t="n"/>
      <c r="V28" s="838" t="n"/>
      <c r="W28" s="838" t="n"/>
      <c r="X28" s="838" t="n"/>
      <c r="Y28" s="838" t="n"/>
      <c r="Z28" s="838" t="n"/>
      <c r="AA28" s="838" t="n"/>
      <c r="AB28" s="838" t="n"/>
      <c r="AC28" s="838" t="n"/>
      <c r="AD28" s="838" t="n"/>
      <c r="AE28" s="838" t="n"/>
      <c r="AF28" s="838" t="n"/>
      <c r="AG28" s="838" t="n"/>
      <c r="AH28" s="838" t="n"/>
      <c r="AI28" s="838" t="n"/>
      <c r="AJ28" s="838" t="n"/>
      <c r="AK28" s="838" t="n"/>
      <c r="AL28" s="838" t="n"/>
      <c r="AM28" s="838" t="n"/>
      <c r="AN28" s="838" t="n"/>
      <c r="AO28" s="838" t="n"/>
      <c r="AP28" s="838" t="n"/>
      <c r="AQ28" s="838" t="n"/>
      <c r="AR28" s="838" t="n"/>
      <c r="AS28" s="838" t="n"/>
      <c r="AT28" s="838" t="n"/>
      <c r="AU28" s="838" t="n"/>
      <c r="AV28" s="838" t="n"/>
      <c r="AW28" s="838" t="n"/>
      <c r="AX28" s="838" t="n"/>
      <c r="AY28" s="838" t="n"/>
      <c r="AZ28" s="838" t="n"/>
      <c r="BA28" s="838" t="n"/>
      <c r="BB28" s="838" t="n"/>
      <c r="BC28" s="838" t="n"/>
      <c r="BD28" s="838" t="n"/>
      <c r="BE28" s="838" t="n"/>
      <c r="BF28" s="838" t="n"/>
      <c r="BG28" s="838" t="n"/>
      <c r="BH28" s="838" t="n"/>
      <c r="BI28" s="838" t="n"/>
      <c r="BJ28" s="838" t="n"/>
      <c r="BK28" s="838" t="n"/>
    </row>
    <row r="29">
      <c r="A29" s="838" t="n"/>
      <c r="B29" s="838" t="n"/>
      <c r="C29" s="838" t="n"/>
      <c r="D29" s="838" t="n"/>
      <c r="E29" s="838" t="n"/>
      <c r="F29" s="838" t="n"/>
      <c r="G29" s="838" t="n"/>
      <c r="H29" s="838" t="n"/>
      <c r="I29" s="838" t="n"/>
      <c r="J29" s="838" t="n"/>
      <c r="K29" s="838" t="n"/>
      <c r="L29" s="838" t="n"/>
      <c r="M29" s="838" t="n"/>
      <c r="N29" s="838" t="n"/>
      <c r="O29" s="838" t="n"/>
      <c r="P29" s="838" t="n"/>
      <c r="Q29" s="838" t="n"/>
      <c r="R29" s="838" t="n"/>
      <c r="S29" s="838" t="n"/>
      <c r="T29" s="838" t="n"/>
      <c r="U29" s="838" t="n"/>
      <c r="V29" s="838" t="n"/>
      <c r="W29" s="838" t="n"/>
      <c r="X29" s="838" t="n"/>
      <c r="Y29" s="838" t="n"/>
      <c r="Z29" s="838" t="n"/>
      <c r="AA29" s="838" t="n"/>
      <c r="AB29" s="838" t="n"/>
      <c r="AC29" s="838" t="n"/>
      <c r="AD29" s="838" t="n"/>
      <c r="AE29" s="838" t="n"/>
      <c r="AF29" s="838" t="n"/>
      <c r="AG29" s="838" t="n"/>
      <c r="AH29" s="838" t="n"/>
      <c r="AI29" s="838" t="n"/>
      <c r="AJ29" s="838" t="n"/>
      <c r="AK29" s="838" t="n"/>
      <c r="AL29" s="838" t="n"/>
      <c r="AM29" s="838" t="n"/>
      <c r="AN29" s="838" t="n"/>
      <c r="AO29" s="838" t="n"/>
      <c r="AP29" s="838" t="n"/>
      <c r="AQ29" s="838" t="n"/>
      <c r="AR29" s="838" t="n"/>
      <c r="AS29" s="838" t="n"/>
      <c r="AT29" s="838" t="n"/>
      <c r="AU29" s="838" t="n"/>
      <c r="AV29" s="838" t="n"/>
      <c r="AW29" s="838" t="n"/>
      <c r="AX29" s="838" t="n"/>
      <c r="AY29" s="838" t="n"/>
      <c r="AZ29" s="838" t="n"/>
      <c r="BA29" s="838" t="n"/>
      <c r="BB29" s="838" t="n"/>
      <c r="BC29" s="838" t="n"/>
      <c r="BD29" s="838" t="n"/>
      <c r="BE29" s="838" t="n"/>
      <c r="BF29" s="838" t="n"/>
      <c r="BG29" s="838" t="n"/>
      <c r="BH29" s="838" t="n"/>
      <c r="BI29" s="838" t="n"/>
      <c r="BJ29" s="838" t="n"/>
      <c r="BK29" s="838" t="n"/>
    </row>
    <row r="30">
      <c r="A30" s="838" t="n"/>
      <c r="B30" s="838" t="n"/>
      <c r="C30" s="838" t="n"/>
      <c r="D30" s="838" t="n"/>
      <c r="E30" s="838" t="n"/>
      <c r="F30" s="838" t="n"/>
      <c r="G30" s="838" t="n"/>
      <c r="H30" s="838" t="n"/>
      <c r="I30" s="838" t="n"/>
      <c r="J30" s="838" t="n"/>
      <c r="K30" s="838" t="n"/>
      <c r="L30" s="838" t="n"/>
      <c r="M30" s="838" t="n"/>
      <c r="N30" s="838" t="n"/>
      <c r="O30" s="838" t="n"/>
      <c r="P30" s="838" t="n"/>
      <c r="Q30" s="838" t="n"/>
      <c r="R30" s="838" t="n"/>
      <c r="S30" s="838" t="n"/>
      <c r="T30" s="838" t="n"/>
      <c r="U30" s="838" t="n"/>
      <c r="V30" s="838" t="n"/>
      <c r="W30" s="838" t="n"/>
      <c r="X30" s="838" t="n"/>
      <c r="Y30" s="838" t="n"/>
      <c r="Z30" s="838" t="n"/>
      <c r="AA30" s="838" t="n"/>
      <c r="AB30" s="838" t="n"/>
      <c r="AC30" s="838" t="n"/>
      <c r="AD30" s="838" t="n"/>
      <c r="AE30" s="838" t="n"/>
      <c r="AF30" s="838" t="n"/>
      <c r="AG30" s="838" t="n"/>
      <c r="AH30" s="838" t="n"/>
      <c r="AI30" s="838" t="n"/>
      <c r="AJ30" s="838" t="n"/>
      <c r="AK30" s="838" t="n"/>
      <c r="AL30" s="838" t="n"/>
      <c r="AM30" s="838" t="n"/>
      <c r="AN30" s="838" t="n"/>
      <c r="AO30" s="838" t="n"/>
      <c r="AP30" s="838" t="n"/>
      <c r="AQ30" s="838" t="n"/>
      <c r="AR30" s="838" t="n"/>
      <c r="AS30" s="838" t="n"/>
      <c r="AT30" s="838" t="n"/>
      <c r="AU30" s="838" t="n"/>
      <c r="AV30" s="838" t="n"/>
      <c r="AW30" s="838" t="n"/>
      <c r="AX30" s="838" t="n"/>
      <c r="AY30" s="838" t="n"/>
      <c r="AZ30" s="838" t="n"/>
      <c r="BA30" s="838" t="n"/>
      <c r="BB30" s="838" t="n"/>
      <c r="BC30" s="838" t="n"/>
      <c r="BD30" s="838" t="n"/>
      <c r="BE30" s="838" t="n"/>
      <c r="BF30" s="838" t="n"/>
      <c r="BG30" s="838" t="n"/>
      <c r="BH30" s="838" t="n"/>
      <c r="BI30" s="838" t="n"/>
      <c r="BJ30" s="838" t="n"/>
      <c r="BK30" s="838" t="n"/>
    </row>
    <row r="31">
      <c r="A31" s="838" t="n"/>
      <c r="B31" s="838" t="n"/>
      <c r="C31" s="838" t="n"/>
      <c r="D31" s="838" t="n"/>
      <c r="E31" s="838" t="n"/>
      <c r="F31" s="838" t="n"/>
      <c r="G31" s="838" t="n"/>
      <c r="H31" s="838" t="n"/>
      <c r="I31" s="838" t="n"/>
      <c r="J31" s="838" t="n"/>
      <c r="K31" s="838" t="n"/>
      <c r="L31" s="838" t="n"/>
      <c r="M31" s="838" t="n"/>
      <c r="N31" s="838" t="n"/>
      <c r="O31" s="838" t="n"/>
      <c r="P31" s="838" t="n"/>
      <c r="Q31" s="838" t="n"/>
      <c r="R31" s="838" t="n"/>
      <c r="S31" s="838" t="n"/>
      <c r="T31" s="838" t="n"/>
      <c r="U31" s="838" t="n"/>
      <c r="V31" s="838" t="n"/>
      <c r="W31" s="838" t="n"/>
      <c r="X31" s="838" t="n"/>
      <c r="Y31" s="838" t="n"/>
      <c r="Z31" s="838" t="n"/>
      <c r="AA31" s="838" t="n"/>
      <c r="AB31" s="838" t="n"/>
      <c r="AC31" s="838" t="n"/>
      <c r="AD31" s="838" t="n"/>
      <c r="AE31" s="838" t="n"/>
      <c r="AF31" s="838" t="n"/>
      <c r="AG31" s="838" t="n"/>
      <c r="AH31" s="838" t="n"/>
      <c r="AI31" s="838" t="n"/>
      <c r="AJ31" s="838" t="n"/>
      <c r="AK31" s="838" t="n"/>
      <c r="AL31" s="838" t="n"/>
      <c r="AM31" s="838" t="n"/>
      <c r="AN31" s="838" t="n"/>
      <c r="AO31" s="838" t="n"/>
      <c r="AP31" s="838" t="n"/>
      <c r="AQ31" s="838" t="n"/>
      <c r="AR31" s="838" t="n"/>
      <c r="AS31" s="838" t="n"/>
      <c r="AT31" s="838" t="n"/>
      <c r="AU31" s="838" t="n"/>
      <c r="AV31" s="838" t="n"/>
      <c r="AW31" s="838" t="n"/>
      <c r="AX31" s="838" t="n"/>
      <c r="AY31" s="838" t="n"/>
      <c r="AZ31" s="838" t="n"/>
      <c r="BA31" s="838" t="n"/>
      <c r="BB31" s="838" t="n"/>
      <c r="BC31" s="838" t="n"/>
      <c r="BD31" s="838" t="n"/>
      <c r="BE31" s="838" t="n"/>
      <c r="BF31" s="838" t="n"/>
      <c r="BG31" s="838" t="n"/>
      <c r="BH31" s="838" t="n"/>
      <c r="BI31" s="838" t="n"/>
      <c r="BJ31" s="838" t="n"/>
      <c r="BK31" s="838" t="n"/>
    </row>
    <row r="32">
      <c r="A32" s="838" t="n"/>
      <c r="B32" s="838" t="n"/>
      <c r="C32" s="838" t="n"/>
      <c r="D32" s="838" t="n"/>
      <c r="E32" s="838" t="n"/>
      <c r="F32" s="838" t="n"/>
      <c r="G32" s="838" t="n"/>
      <c r="H32" s="838" t="n"/>
      <c r="I32" s="838" t="n"/>
      <c r="J32" s="838" t="n"/>
      <c r="K32" s="838" t="n"/>
      <c r="L32" s="838" t="n"/>
      <c r="M32" s="838" t="n"/>
      <c r="N32" s="838" t="n"/>
      <c r="O32" s="838" t="n"/>
      <c r="P32" s="838" t="n"/>
      <c r="Q32" s="838" t="n"/>
      <c r="R32" s="838" t="n"/>
      <c r="S32" s="838" t="n"/>
      <c r="T32" s="838" t="n"/>
      <c r="U32" s="838" t="n"/>
      <c r="V32" s="838" t="n"/>
      <c r="W32" s="838" t="n"/>
      <c r="X32" s="838" t="n"/>
      <c r="Y32" s="838" t="n"/>
      <c r="Z32" s="838" t="n"/>
      <c r="AA32" s="838" t="n"/>
      <c r="AB32" s="838" t="n"/>
      <c r="AC32" s="838" t="n"/>
      <c r="AD32" s="838" t="n"/>
      <c r="AE32" s="838" t="n"/>
      <c r="AF32" s="838" t="n"/>
      <c r="AG32" s="838" t="n"/>
      <c r="AH32" s="838" t="n"/>
      <c r="AI32" s="838" t="n"/>
      <c r="AJ32" s="838" t="n"/>
      <c r="AK32" s="838" t="n"/>
      <c r="AL32" s="838" t="n"/>
      <c r="AM32" s="838" t="n"/>
      <c r="AN32" s="838" t="n"/>
      <c r="AO32" s="838" t="n"/>
      <c r="AP32" s="838" t="n"/>
      <c r="AQ32" s="838" t="n"/>
      <c r="AR32" s="838" t="n"/>
      <c r="AS32" s="838" t="n"/>
      <c r="AT32" s="838" t="n"/>
      <c r="AU32" s="838" t="n"/>
      <c r="AV32" s="838" t="n"/>
      <c r="AW32" s="838" t="n"/>
      <c r="AX32" s="838" t="n"/>
      <c r="AY32" s="838" t="n"/>
      <c r="AZ32" s="838" t="n"/>
      <c r="BA32" s="838" t="n"/>
      <c r="BB32" s="838" t="n"/>
      <c r="BC32" s="838" t="n"/>
      <c r="BD32" s="838" t="n"/>
      <c r="BE32" s="838" t="n"/>
      <c r="BF32" s="838" t="n"/>
      <c r="BG32" s="838" t="n"/>
      <c r="BH32" s="838" t="n"/>
      <c r="BI32" s="838" t="n"/>
      <c r="BJ32" s="838" t="n"/>
      <c r="BK32" s="838" t="n"/>
    </row>
    <row r="33">
      <c r="A33" s="838" t="n"/>
      <c r="B33" s="838" t="n"/>
      <c r="C33" s="838" t="n"/>
      <c r="D33" s="838" t="n"/>
      <c r="E33" s="838" t="n"/>
      <c r="F33" s="838" t="n"/>
      <c r="G33" s="838" t="n"/>
      <c r="H33" s="89" t="n"/>
      <c r="I33" s="838" t="n"/>
      <c r="J33" s="838" t="n"/>
      <c r="K33" s="838" t="n"/>
      <c r="L33" s="838" t="n"/>
      <c r="M33" s="838" t="n"/>
      <c r="N33" s="838" t="n"/>
      <c r="O33" s="838" t="n"/>
      <c r="P33" s="838" t="n"/>
      <c r="Q33" s="838" t="n"/>
      <c r="R33" s="838" t="n"/>
      <c r="S33" s="838" t="n"/>
      <c r="T33" s="838" t="n"/>
      <c r="U33" s="838" t="n"/>
      <c r="V33" s="838" t="n"/>
      <c r="W33" s="838" t="n"/>
      <c r="X33" s="838" t="n"/>
      <c r="Y33" s="838" t="n"/>
      <c r="Z33" s="838" t="n"/>
      <c r="AA33" s="838" t="n"/>
      <c r="AB33" s="838" t="n"/>
      <c r="AC33" s="838" t="n"/>
      <c r="AD33" s="838" t="n"/>
      <c r="AE33" s="838" t="n"/>
      <c r="AF33" s="838" t="n"/>
      <c r="AG33" s="838" t="n"/>
      <c r="AH33" s="838" t="n"/>
      <c r="AI33" s="838" t="n"/>
      <c r="AJ33" s="838" t="n"/>
      <c r="AK33" s="838" t="n"/>
      <c r="AL33" s="838" t="n"/>
      <c r="AM33" s="838" t="n"/>
      <c r="AN33" s="838" t="n"/>
      <c r="AO33" s="838" t="n"/>
      <c r="AP33" s="838" t="n"/>
      <c r="AQ33" s="838" t="n"/>
      <c r="AR33" s="838" t="n"/>
      <c r="AS33" s="838" t="n"/>
      <c r="AT33" s="838" t="n"/>
      <c r="AU33" s="838" t="n"/>
      <c r="AV33" s="838" t="n"/>
      <c r="AW33" s="838" t="n"/>
      <c r="AX33" s="838" t="n"/>
      <c r="AY33" s="838" t="n"/>
      <c r="AZ33" s="838" t="n"/>
      <c r="BA33" s="838" t="n"/>
      <c r="BB33" s="838" t="n"/>
      <c r="BC33" s="838" t="n"/>
      <c r="BD33" s="838" t="n"/>
      <c r="BE33" s="838" t="n"/>
      <c r="BF33" s="838" t="n"/>
      <c r="BG33" s="838" t="n"/>
      <c r="BH33" s="838" t="n"/>
      <c r="BI33" s="838" t="n"/>
      <c r="BJ33" s="838" t="n"/>
      <c r="BK33" s="838" t="n"/>
    </row>
    <row r="34">
      <c r="A34" s="838" t="n"/>
      <c r="B34" s="838" t="n"/>
      <c r="C34" s="838" t="n"/>
      <c r="D34" s="838" t="n"/>
      <c r="E34" s="838" t="n"/>
      <c r="F34" s="838" t="n"/>
      <c r="G34" s="838" t="n"/>
      <c r="H34" s="838" t="n"/>
      <c r="I34" s="838" t="n"/>
      <c r="J34" s="838" t="n"/>
      <c r="K34" s="838" t="n"/>
      <c r="L34" s="838" t="n"/>
      <c r="M34" s="838" t="n"/>
      <c r="N34" s="838" t="n"/>
      <c r="O34" s="838" t="n"/>
      <c r="P34" s="838" t="n"/>
      <c r="Q34" s="838" t="n"/>
      <c r="R34" s="838" t="n"/>
      <c r="S34" s="838" t="n"/>
      <c r="T34" s="838" t="n"/>
      <c r="U34" s="838" t="n"/>
      <c r="V34" s="838" t="n"/>
      <c r="W34" s="838" t="n"/>
      <c r="X34" s="838" t="n"/>
      <c r="Y34" s="838" t="n"/>
      <c r="Z34" s="838" t="n"/>
      <c r="AA34" s="838" t="n"/>
      <c r="AB34" s="838" t="n"/>
      <c r="AC34" s="838" t="n"/>
      <c r="AD34" s="838" t="n"/>
      <c r="AE34" s="838" t="n"/>
      <c r="AF34" s="838" t="n"/>
      <c r="AG34" s="838" t="n"/>
      <c r="AH34" s="838" t="n"/>
      <c r="AI34" s="838" t="n"/>
      <c r="AJ34" s="838" t="n"/>
      <c r="AK34" s="838" t="n"/>
      <c r="AL34" s="838" t="n"/>
      <c r="AM34" s="838" t="n"/>
      <c r="AN34" s="838" t="n"/>
      <c r="AO34" s="838" t="n"/>
      <c r="AP34" s="838" t="n"/>
      <c r="AQ34" s="838" t="n"/>
      <c r="AR34" s="838" t="n"/>
      <c r="AS34" s="838" t="n"/>
      <c r="AT34" s="838" t="n"/>
      <c r="AU34" s="838" t="n"/>
      <c r="AV34" s="838" t="n"/>
      <c r="AW34" s="838" t="n"/>
      <c r="AX34" s="838" t="n"/>
      <c r="AY34" s="838" t="n"/>
      <c r="AZ34" s="838" t="n"/>
      <c r="BA34" s="838" t="n"/>
      <c r="BB34" s="838" t="n"/>
      <c r="BC34" s="838" t="n"/>
      <c r="BD34" s="838" t="n"/>
      <c r="BE34" s="838" t="n"/>
      <c r="BF34" s="838" t="n"/>
      <c r="BG34" s="838" t="n"/>
      <c r="BH34" s="838" t="n"/>
      <c r="BI34" s="838" t="n"/>
      <c r="BJ34" s="838" t="n"/>
      <c r="BK34" s="838" t="n"/>
    </row>
    <row r="35">
      <c r="A35" s="838" t="n"/>
      <c r="B35" s="838" t="n"/>
      <c r="C35" s="838" t="n"/>
      <c r="D35" s="838" t="n"/>
      <c r="E35" s="838" t="n"/>
      <c r="F35" s="838" t="n"/>
      <c r="G35" s="838" t="n"/>
      <c r="H35" s="838" t="n"/>
      <c r="I35" s="838" t="n"/>
      <c r="J35" s="838" t="n"/>
      <c r="K35" s="838" t="n"/>
      <c r="L35" s="838" t="n"/>
      <c r="M35" s="838" t="n"/>
      <c r="N35" s="838" t="n"/>
      <c r="O35" s="838" t="n"/>
      <c r="P35" s="838" t="n"/>
      <c r="Q35" s="838" t="n"/>
      <c r="R35" s="838" t="n"/>
      <c r="S35" s="838" t="n"/>
      <c r="T35" s="838" t="n"/>
      <c r="U35" s="838" t="n"/>
      <c r="V35" s="838" t="n"/>
      <c r="W35" s="838" t="n"/>
      <c r="X35" s="838" t="n"/>
      <c r="Y35" s="838" t="n"/>
      <c r="Z35" s="838" t="n"/>
      <c r="AA35" s="838" t="n"/>
      <c r="AB35" s="838" t="n"/>
      <c r="AC35" s="838" t="n"/>
      <c r="AD35" s="838" t="n"/>
      <c r="AE35" s="838" t="n"/>
      <c r="AF35" s="838" t="n"/>
      <c r="AG35" s="838" t="n"/>
      <c r="AH35" s="838" t="n"/>
      <c r="AI35" s="838" t="n"/>
      <c r="AJ35" s="838" t="n"/>
      <c r="AK35" s="838" t="n"/>
      <c r="AL35" s="838" t="n"/>
      <c r="AM35" s="838" t="n"/>
      <c r="AN35" s="838" t="n"/>
      <c r="AO35" s="838" t="n"/>
      <c r="AP35" s="838" t="n"/>
      <c r="AQ35" s="838" t="n"/>
      <c r="AR35" s="838" t="n"/>
      <c r="AS35" s="838" t="n"/>
      <c r="AT35" s="838" t="n"/>
      <c r="AU35" s="838" t="n"/>
      <c r="AV35" s="838" t="n"/>
      <c r="AW35" s="838" t="n"/>
      <c r="AX35" s="838" t="n"/>
      <c r="AY35" s="838" t="n"/>
      <c r="AZ35" s="838" t="n"/>
      <c r="BA35" s="838" t="n"/>
      <c r="BB35" s="838" t="n"/>
      <c r="BC35" s="838" t="n"/>
      <c r="BD35" s="838" t="n"/>
      <c r="BE35" s="838" t="n"/>
      <c r="BF35" s="838" t="n"/>
      <c r="BG35" s="838" t="n"/>
      <c r="BH35" s="838" t="n"/>
      <c r="BI35" s="838" t="n"/>
      <c r="BJ35" s="838" t="n"/>
      <c r="BK35" s="838" t="n"/>
    </row>
    <row r="36">
      <c r="A36" s="838" t="n"/>
      <c r="B36" s="838" t="n"/>
      <c r="C36" s="838" t="n"/>
      <c r="D36" s="838" t="n"/>
      <c r="E36" s="838" t="n"/>
      <c r="F36" s="838" t="n"/>
      <c r="G36" s="838" t="n"/>
      <c r="H36" s="838" t="n"/>
      <c r="I36" s="838" t="n"/>
      <c r="J36" s="838" t="n"/>
      <c r="K36" s="838" t="n"/>
      <c r="L36" s="838" t="n"/>
      <c r="M36" s="838" t="n"/>
      <c r="N36" s="838" t="n"/>
      <c r="O36" s="838" t="n"/>
      <c r="P36" s="838" t="n"/>
      <c r="Q36" s="838" t="n"/>
      <c r="R36" s="838" t="n"/>
      <c r="S36" s="838" t="n"/>
      <c r="T36" s="838" t="n"/>
      <c r="U36" s="838" t="n"/>
      <c r="V36" s="838" t="n"/>
      <c r="W36" s="838" t="n"/>
      <c r="X36" s="838" t="n"/>
      <c r="Y36" s="838" t="n"/>
      <c r="Z36" s="838" t="n"/>
      <c r="AA36" s="838" t="n"/>
      <c r="AB36" s="838" t="n"/>
      <c r="AC36" s="838" t="n"/>
      <c r="AD36" s="838" t="n"/>
      <c r="AE36" s="838" t="n"/>
      <c r="AF36" s="838" t="n"/>
      <c r="AG36" s="838" t="n"/>
      <c r="AH36" s="838" t="n"/>
      <c r="AI36" s="838" t="n"/>
      <c r="AJ36" s="838" t="n"/>
      <c r="AK36" s="838" t="n"/>
      <c r="AL36" s="838" t="n"/>
      <c r="AM36" s="838" t="n"/>
      <c r="AN36" s="838" t="n"/>
      <c r="AO36" s="838" t="n"/>
      <c r="AP36" s="838" t="n"/>
      <c r="AQ36" s="838" t="n"/>
      <c r="AR36" s="838" t="n"/>
      <c r="AS36" s="838" t="n"/>
      <c r="AT36" s="838" t="n"/>
      <c r="AU36" s="838" t="n"/>
      <c r="AV36" s="838" t="n"/>
      <c r="AW36" s="838" t="n"/>
      <c r="AX36" s="838" t="n"/>
      <c r="AY36" s="838" t="n"/>
      <c r="AZ36" s="838" t="n"/>
      <c r="BA36" s="838" t="n"/>
      <c r="BB36" s="838" t="n"/>
      <c r="BC36" s="838" t="n"/>
      <c r="BD36" s="838" t="n"/>
      <c r="BE36" s="838" t="n"/>
      <c r="BF36" s="838" t="n"/>
      <c r="BG36" s="838" t="n"/>
      <c r="BH36" s="838" t="n"/>
      <c r="BI36" s="838" t="n"/>
      <c r="BJ36" s="838" t="n"/>
      <c r="BK36" s="838" t="n"/>
    </row>
    <row r="37">
      <c r="A37" s="838" t="n"/>
      <c r="B37" s="838" t="n"/>
      <c r="C37" s="838" t="n"/>
      <c r="D37" s="838" t="n"/>
      <c r="E37" s="838" t="n"/>
      <c r="F37" s="838" t="n"/>
      <c r="G37" s="838" t="n"/>
      <c r="H37" s="838" t="n"/>
      <c r="I37" s="838" t="n"/>
      <c r="J37" s="838" t="n"/>
      <c r="K37" s="838" t="n"/>
      <c r="L37" s="838" t="n"/>
      <c r="M37" s="838" t="n"/>
      <c r="N37" s="838" t="n"/>
      <c r="O37" s="838" t="n"/>
      <c r="P37" s="838" t="n"/>
      <c r="Q37" s="838" t="n"/>
      <c r="R37" s="838" t="n"/>
      <c r="S37" s="838" t="n"/>
      <c r="T37" s="838" t="n"/>
      <c r="U37" s="838" t="n"/>
      <c r="V37" s="838" t="n"/>
      <c r="W37" s="838" t="n"/>
      <c r="X37" s="838" t="n"/>
      <c r="Y37" s="838" t="n"/>
      <c r="Z37" s="838" t="n"/>
      <c r="AA37" s="838" t="n"/>
      <c r="AB37" s="838" t="n"/>
      <c r="AC37" s="838" t="n"/>
      <c r="AD37" s="838" t="n"/>
      <c r="AE37" s="838" t="n"/>
      <c r="AF37" s="838" t="n"/>
      <c r="AG37" s="838" t="n"/>
      <c r="AH37" s="838" t="n"/>
      <c r="AI37" s="838" t="n"/>
      <c r="AJ37" s="838" t="n"/>
      <c r="AK37" s="838" t="n"/>
      <c r="AL37" s="838" t="n"/>
      <c r="AM37" s="838" t="n"/>
      <c r="AN37" s="838" t="n"/>
      <c r="AO37" s="838" t="n"/>
      <c r="AP37" s="838" t="n"/>
      <c r="AQ37" s="838" t="n"/>
      <c r="AR37" s="838" t="n"/>
      <c r="AS37" s="838" t="n"/>
      <c r="AT37" s="838" t="n"/>
      <c r="AU37" s="838" t="n"/>
      <c r="AV37" s="838" t="n"/>
      <c r="AW37" s="838" t="n"/>
      <c r="AX37" s="838" t="n"/>
      <c r="AY37" s="838" t="n"/>
      <c r="AZ37" s="838" t="n"/>
      <c r="BA37" s="838" t="n"/>
      <c r="BB37" s="838" t="n"/>
      <c r="BC37" s="838" t="n"/>
      <c r="BD37" s="838" t="n"/>
      <c r="BE37" s="838" t="n"/>
      <c r="BF37" s="838" t="n"/>
      <c r="BG37" s="838" t="n"/>
      <c r="BH37" s="838" t="n"/>
      <c r="BI37" s="838" t="n"/>
      <c r="BJ37" s="838" t="n"/>
      <c r="BK37" s="838" t="n"/>
    </row>
    <row r="38">
      <c r="A38" s="838" t="n"/>
      <c r="B38" s="838" t="n"/>
      <c r="C38" s="838" t="n"/>
      <c r="D38" s="838" t="n"/>
      <c r="E38" s="838" t="n"/>
      <c r="F38" s="838" t="n"/>
      <c r="G38" s="838" t="n"/>
      <c r="H38" s="838" t="n"/>
      <c r="I38" s="838" t="n"/>
      <c r="J38" s="838" t="n"/>
      <c r="K38" s="838" t="n"/>
      <c r="L38" s="838" t="n"/>
      <c r="M38" s="838" t="n"/>
      <c r="N38" s="838" t="n"/>
      <c r="O38" s="838" t="n"/>
      <c r="P38" s="838" t="n"/>
      <c r="Q38" s="838" t="n"/>
      <c r="R38" s="838" t="n"/>
      <c r="S38" s="838" t="n"/>
      <c r="T38" s="838" t="n"/>
      <c r="U38" s="838" t="n"/>
      <c r="V38" s="838" t="n"/>
      <c r="W38" s="838" t="n"/>
      <c r="X38" s="838" t="n"/>
      <c r="Y38" s="838" t="n"/>
      <c r="Z38" s="838" t="n"/>
      <c r="AA38" s="838" t="n"/>
      <c r="AB38" s="838" t="n"/>
      <c r="AC38" s="838" t="n"/>
      <c r="AD38" s="838" t="n"/>
      <c r="AE38" s="838" t="n"/>
      <c r="AF38" s="838" t="n"/>
      <c r="AG38" s="838" t="n"/>
      <c r="AH38" s="838" t="n"/>
      <c r="AI38" s="838" t="n"/>
      <c r="AJ38" s="838" t="n"/>
      <c r="AK38" s="838" t="n"/>
      <c r="AL38" s="838" t="n"/>
      <c r="AM38" s="838" t="n"/>
      <c r="AN38" s="838" t="n"/>
      <c r="AO38" s="838" t="n"/>
      <c r="AP38" s="838" t="n"/>
      <c r="AQ38" s="838" t="n"/>
      <c r="AR38" s="838" t="n"/>
      <c r="AS38" s="838" t="n"/>
      <c r="AT38" s="838" t="n"/>
      <c r="AU38" s="838" t="n"/>
      <c r="AV38" s="838" t="n"/>
      <c r="AW38" s="838" t="n"/>
      <c r="AX38" s="838" t="n"/>
      <c r="AY38" s="838" t="n"/>
      <c r="AZ38" s="838" t="n"/>
      <c r="BA38" s="838" t="n"/>
      <c r="BB38" s="838" t="n"/>
      <c r="BC38" s="838" t="n"/>
      <c r="BD38" s="838" t="n"/>
      <c r="BE38" s="838" t="n"/>
      <c r="BF38" s="838" t="n"/>
      <c r="BG38" s="838" t="n"/>
      <c r="BH38" s="838" t="n"/>
      <c r="BI38" s="838" t="n"/>
      <c r="BJ38" s="838" t="n"/>
      <c r="BK38" s="838" t="n"/>
    </row>
    <row r="39">
      <c r="A39" s="838" t="n"/>
      <c r="B39" s="838" t="n"/>
      <c r="C39" s="838" t="n"/>
      <c r="D39" s="838" t="n"/>
      <c r="E39" s="838" t="n"/>
      <c r="F39" s="838" t="n"/>
      <c r="G39" s="838" t="n"/>
      <c r="H39" s="838" t="n"/>
      <c r="I39" s="838" t="n"/>
      <c r="J39" s="838" t="n"/>
      <c r="K39" s="838" t="n"/>
      <c r="L39" s="838" t="n"/>
      <c r="M39" s="838" t="n"/>
      <c r="N39" s="838" t="n"/>
      <c r="O39" s="838" t="n"/>
      <c r="P39" s="838" t="n"/>
      <c r="Q39" s="838" t="n"/>
      <c r="R39" s="838" t="n"/>
      <c r="S39" s="838" t="n"/>
      <c r="T39" s="838" t="n"/>
      <c r="U39" s="838" t="n"/>
      <c r="V39" s="838" t="n"/>
      <c r="W39" s="838" t="n"/>
      <c r="X39" s="838" t="n"/>
      <c r="Y39" s="838" t="n"/>
      <c r="Z39" s="838" t="n"/>
      <c r="AA39" s="838" t="n"/>
      <c r="AB39" s="838" t="n"/>
      <c r="AC39" s="838" t="n"/>
      <c r="AD39" s="838" t="n"/>
      <c r="AE39" s="838" t="n"/>
      <c r="AF39" s="838" t="n"/>
      <c r="AG39" s="838" t="n"/>
      <c r="AH39" s="838" t="n"/>
      <c r="AI39" s="838" t="n"/>
      <c r="AJ39" s="838" t="n"/>
      <c r="AK39" s="838" t="n"/>
      <c r="AL39" s="838" t="n"/>
      <c r="AM39" s="838" t="n"/>
      <c r="AN39" s="838" t="n"/>
      <c r="AO39" s="838" t="n"/>
      <c r="AP39" s="838" t="n"/>
      <c r="AQ39" s="838" t="n"/>
      <c r="AR39" s="838" t="n"/>
      <c r="AS39" s="838" t="n"/>
      <c r="AT39" s="838" t="n"/>
      <c r="AU39" s="838" t="n"/>
      <c r="AV39" s="838" t="n"/>
      <c r="AW39" s="838" t="n"/>
      <c r="AX39" s="838" t="n"/>
      <c r="AY39" s="838" t="n"/>
      <c r="AZ39" s="838" t="n"/>
      <c r="BA39" s="838" t="n"/>
      <c r="BB39" s="838" t="n"/>
      <c r="BC39" s="838" t="n"/>
      <c r="BD39" s="838" t="n"/>
      <c r="BE39" s="838" t="n"/>
      <c r="BF39" s="838" t="n"/>
      <c r="BG39" s="838" t="n"/>
      <c r="BH39" s="838" t="n"/>
      <c r="BI39" s="838" t="n"/>
      <c r="BJ39" s="838" t="n"/>
      <c r="BK39" s="838" t="n"/>
    </row>
    <row r="40">
      <c r="A40" s="838" t="n"/>
      <c r="B40" s="838" t="n"/>
      <c r="C40" s="838" t="n"/>
      <c r="D40" s="838" t="n"/>
      <c r="E40" s="838" t="n"/>
      <c r="F40" s="838" t="n"/>
      <c r="G40" s="838" t="n"/>
      <c r="H40" s="838" t="n"/>
      <c r="I40" s="838" t="n"/>
      <c r="J40" s="838" t="n"/>
      <c r="K40" s="838" t="n"/>
      <c r="L40" s="838" t="n"/>
      <c r="M40" s="838" t="n"/>
      <c r="N40" s="838" t="n"/>
      <c r="O40" s="838" t="n"/>
      <c r="P40" s="838" t="n"/>
      <c r="Q40" s="838" t="n"/>
      <c r="R40" s="838" t="n"/>
      <c r="S40" s="838" t="n"/>
      <c r="T40" s="838" t="n"/>
      <c r="U40" s="838" t="n"/>
      <c r="V40" s="838" t="n"/>
      <c r="W40" s="838" t="n"/>
      <c r="X40" s="838" t="n"/>
      <c r="Y40" s="838" t="n"/>
      <c r="Z40" s="838" t="n"/>
      <c r="AA40" s="838" t="n"/>
      <c r="AB40" s="838" t="n"/>
      <c r="AC40" s="838" t="n"/>
      <c r="AD40" s="838" t="n"/>
      <c r="AE40" s="838" t="n"/>
      <c r="AF40" s="838" t="n"/>
      <c r="AG40" s="838" t="n"/>
      <c r="AH40" s="838" t="n"/>
      <c r="AI40" s="838" t="n"/>
      <c r="AJ40" s="838" t="n"/>
      <c r="AK40" s="838" t="n"/>
      <c r="AL40" s="838" t="n"/>
      <c r="AM40" s="838" t="n"/>
      <c r="AN40" s="838" t="n"/>
      <c r="AO40" s="838" t="n"/>
      <c r="AP40" s="838" t="n"/>
      <c r="AQ40" s="838" t="n"/>
      <c r="AR40" s="838" t="n"/>
      <c r="AS40" s="838" t="n"/>
      <c r="AT40" s="838" t="n"/>
      <c r="AU40" s="838" t="n"/>
      <c r="AV40" s="838" t="n"/>
      <c r="AW40" s="838" t="n"/>
      <c r="AX40" s="838" t="n"/>
      <c r="AY40" s="838" t="n"/>
      <c r="AZ40" s="838" t="n"/>
      <c r="BA40" s="838" t="n"/>
      <c r="BB40" s="838" t="n"/>
      <c r="BC40" s="838" t="n"/>
      <c r="BD40" s="838" t="n"/>
      <c r="BE40" s="838" t="n"/>
      <c r="BF40" s="838" t="n"/>
      <c r="BG40" s="838" t="n"/>
      <c r="BH40" s="838" t="n"/>
      <c r="BI40" s="838" t="n"/>
      <c r="BJ40" s="838" t="n"/>
      <c r="BK40" s="838" t="n"/>
    </row>
    <row r="41">
      <c r="A41" s="838" t="n"/>
      <c r="B41" s="838" t="n"/>
      <c r="C41" s="838" t="n"/>
      <c r="D41" s="838" t="n"/>
      <c r="E41" s="838" t="n"/>
      <c r="F41" s="838" t="n"/>
      <c r="G41" s="838" t="n"/>
      <c r="H41" s="838" t="n"/>
      <c r="I41" s="838" t="n"/>
      <c r="J41" s="838" t="n"/>
      <c r="K41" s="838" t="n"/>
      <c r="L41" s="838" t="n"/>
      <c r="M41" s="838" t="n"/>
      <c r="N41" s="838" t="n"/>
      <c r="O41" s="838" t="n"/>
      <c r="P41" s="838" t="n"/>
      <c r="Q41" s="838" t="n"/>
      <c r="R41" s="838" t="n"/>
      <c r="S41" s="838" t="n"/>
      <c r="T41" s="838" t="n"/>
      <c r="U41" s="838" t="n"/>
      <c r="V41" s="838" t="n"/>
      <c r="W41" s="838" t="n"/>
      <c r="X41" s="838" t="n"/>
      <c r="Y41" s="838" t="n"/>
      <c r="Z41" s="838" t="n"/>
      <c r="AA41" s="838" t="n"/>
      <c r="AB41" s="838" t="n"/>
      <c r="AC41" s="838" t="n"/>
      <c r="AD41" s="838" t="n"/>
      <c r="AE41" s="838" t="n"/>
      <c r="AF41" s="838" t="n"/>
      <c r="AG41" s="838" t="n"/>
      <c r="AH41" s="838" t="n"/>
      <c r="AI41" s="838" t="n"/>
      <c r="AJ41" s="838" t="n"/>
      <c r="AK41" s="838" t="n"/>
      <c r="AL41" s="838" t="n"/>
      <c r="AM41" s="838" t="n"/>
      <c r="AN41" s="838" t="n"/>
      <c r="AO41" s="838" t="n"/>
      <c r="AP41" s="838" t="n"/>
      <c r="AQ41" s="838" t="n"/>
      <c r="AR41" s="838" t="n"/>
      <c r="AS41" s="838" t="n"/>
      <c r="AT41" s="838" t="n"/>
      <c r="AU41" s="838" t="n"/>
      <c r="AV41" s="838" t="n"/>
      <c r="AW41" s="838" t="n"/>
      <c r="AX41" s="838" t="n"/>
      <c r="AY41" s="838" t="n"/>
      <c r="AZ41" s="838" t="n"/>
      <c r="BA41" s="838" t="n"/>
      <c r="BB41" s="838" t="n"/>
      <c r="BC41" s="838" t="n"/>
      <c r="BD41" s="838" t="n"/>
      <c r="BE41" s="838" t="n"/>
      <c r="BF41" s="838" t="n"/>
      <c r="BG41" s="838" t="n"/>
      <c r="BH41" s="838" t="n"/>
      <c r="BI41" s="838" t="n"/>
      <c r="BJ41" s="838" t="n"/>
      <c r="BK41" s="838" t="n"/>
    </row>
    <row r="42">
      <c r="A42" s="838" t="n"/>
      <c r="B42" s="838" t="n"/>
      <c r="C42" s="838" t="n"/>
      <c r="D42" s="838" t="n"/>
      <c r="E42" s="838" t="n"/>
      <c r="F42" s="838" t="n"/>
      <c r="G42" s="838" t="n"/>
      <c r="H42" s="838" t="n"/>
      <c r="I42" s="838" t="n"/>
      <c r="J42" s="838" t="n"/>
      <c r="K42" s="838" t="n"/>
      <c r="L42" s="838" t="n"/>
      <c r="M42" s="838" t="n"/>
      <c r="N42" s="838" t="n"/>
      <c r="O42" s="838" t="n"/>
      <c r="P42" s="838" t="n"/>
      <c r="Q42" s="838" t="n"/>
      <c r="R42" s="838" t="n"/>
      <c r="S42" s="838" t="n"/>
      <c r="T42" s="838" t="n"/>
      <c r="U42" s="838" t="n"/>
      <c r="V42" s="838" t="n"/>
      <c r="W42" s="838" t="n"/>
      <c r="X42" s="838" t="n"/>
      <c r="Y42" s="838" t="n"/>
      <c r="Z42" s="838" t="n"/>
      <c r="AA42" s="838" t="n"/>
      <c r="AB42" s="838" t="n"/>
      <c r="AC42" s="838" t="n"/>
      <c r="AD42" s="838" t="n"/>
      <c r="AE42" s="838" t="n"/>
      <c r="AF42" s="838" t="n"/>
      <c r="AG42" s="838" t="n"/>
      <c r="AH42" s="838" t="n"/>
      <c r="AI42" s="838" t="n"/>
      <c r="AJ42" s="838" t="n"/>
      <c r="AK42" s="838" t="n"/>
      <c r="AL42" s="838" t="n"/>
      <c r="AM42" s="838" t="n"/>
      <c r="AN42" s="838" t="n"/>
      <c r="AO42" s="838" t="n"/>
      <c r="AP42" s="838" t="n"/>
      <c r="AQ42" s="838" t="n"/>
      <c r="AR42" s="838" t="n"/>
      <c r="AS42" s="838" t="n"/>
      <c r="AT42" s="838" t="n"/>
      <c r="AU42" s="838" t="n"/>
      <c r="AV42" s="838" t="n"/>
      <c r="AW42" s="838" t="n"/>
      <c r="AX42" s="838" t="n"/>
      <c r="AY42" s="838" t="n"/>
      <c r="AZ42" s="838" t="n"/>
      <c r="BA42" s="838" t="n"/>
      <c r="BB42" s="838" t="n"/>
      <c r="BC42" s="838" t="n"/>
      <c r="BD42" s="838" t="n"/>
      <c r="BE42" s="838" t="n"/>
      <c r="BF42" s="838" t="n"/>
      <c r="BG42" s="838" t="n"/>
      <c r="BH42" s="838" t="n"/>
      <c r="BI42" s="838" t="n"/>
      <c r="BJ42" s="838" t="n"/>
      <c r="BK42" s="838" t="n"/>
    </row>
    <row r="43">
      <c r="A43" s="838" t="n"/>
      <c r="B43" s="838" t="n"/>
      <c r="C43" s="838" t="n"/>
      <c r="D43" s="838" t="n"/>
      <c r="E43" s="838" t="n"/>
      <c r="F43" s="838" t="n"/>
      <c r="G43" s="838" t="n"/>
      <c r="H43" s="838" t="n"/>
      <c r="I43" s="838" t="n"/>
      <c r="J43" s="838" t="n"/>
      <c r="K43" s="838" t="n"/>
      <c r="L43" s="838" t="n"/>
      <c r="M43" s="838" t="n"/>
      <c r="N43" s="838" t="n"/>
      <c r="O43" s="838" t="n"/>
      <c r="P43" s="838" t="n"/>
      <c r="Q43" s="838" t="n"/>
      <c r="R43" s="838" t="n"/>
      <c r="S43" s="838" t="n"/>
      <c r="T43" s="838" t="n"/>
      <c r="U43" s="838" t="n"/>
      <c r="V43" s="838" t="n"/>
      <c r="W43" s="838" t="n"/>
      <c r="X43" s="838" t="n"/>
      <c r="Y43" s="838" t="n"/>
      <c r="Z43" s="838" t="n"/>
      <c r="AA43" s="838" t="n"/>
      <c r="AB43" s="838" t="n"/>
      <c r="AC43" s="838" t="n"/>
      <c r="AD43" s="838" t="n"/>
      <c r="AE43" s="838" t="n"/>
      <c r="AF43" s="838" t="n"/>
      <c r="AG43" s="838" t="n"/>
      <c r="AH43" s="838" t="n"/>
      <c r="AI43" s="838" t="n"/>
      <c r="AJ43" s="838" t="n"/>
      <c r="AK43" s="838" t="n"/>
      <c r="AL43" s="838" t="n"/>
      <c r="AM43" s="838" t="n"/>
      <c r="AN43" s="838" t="n"/>
      <c r="AO43" s="838" t="n"/>
      <c r="AP43" s="838" t="n"/>
      <c r="AQ43" s="838" t="n"/>
      <c r="AR43" s="838" t="n"/>
      <c r="AS43" s="838" t="n"/>
      <c r="AT43" s="838" t="n"/>
      <c r="AU43" s="838" t="n"/>
      <c r="AV43" s="838" t="n"/>
      <c r="AW43" s="838" t="n"/>
      <c r="AX43" s="838" t="n"/>
      <c r="AY43" s="838" t="n"/>
      <c r="AZ43" s="838" t="n"/>
      <c r="BA43" s="838" t="n"/>
      <c r="BB43" s="838" t="n"/>
      <c r="BC43" s="838" t="n"/>
      <c r="BD43" s="838" t="n"/>
      <c r="BE43" s="838" t="n"/>
      <c r="BF43" s="838" t="n"/>
      <c r="BG43" s="838" t="n"/>
      <c r="BH43" s="838" t="n"/>
      <c r="BI43" s="838" t="n"/>
      <c r="BJ43" s="838" t="n"/>
      <c r="BK43" s="838" t="n"/>
    </row>
    <row r="44">
      <c r="A44" s="838" t="n"/>
      <c r="B44" s="838" t="n"/>
      <c r="C44" s="838" t="n"/>
      <c r="D44" s="838" t="n"/>
      <c r="E44" s="838" t="n"/>
      <c r="F44" s="838" t="n"/>
      <c r="G44" s="838" t="n"/>
      <c r="H44" s="838" t="n"/>
      <c r="I44" s="838" t="n"/>
      <c r="J44" s="838" t="n"/>
      <c r="K44" s="838" t="n"/>
      <c r="L44" s="838" t="n"/>
      <c r="M44" s="838" t="n"/>
      <c r="N44" s="838" t="n"/>
      <c r="O44" s="838" t="n"/>
      <c r="P44" s="838" t="n"/>
      <c r="Q44" s="838" t="n"/>
      <c r="R44" s="838" t="n"/>
      <c r="S44" s="838" t="n"/>
      <c r="T44" s="838" t="n"/>
      <c r="U44" s="838" t="n"/>
      <c r="V44" s="838" t="n"/>
      <c r="W44" s="838" t="n"/>
      <c r="X44" s="838" t="n"/>
      <c r="Y44" s="838" t="n"/>
      <c r="Z44" s="838" t="n"/>
      <c r="AA44" s="838" t="n"/>
      <c r="AB44" s="838" t="n"/>
      <c r="AC44" s="838" t="n"/>
      <c r="AD44" s="838" t="n"/>
      <c r="AE44" s="838" t="n"/>
      <c r="AF44" s="838" t="n"/>
      <c r="AG44" s="838" t="n"/>
      <c r="AH44" s="838" t="n"/>
      <c r="AI44" s="838" t="n"/>
      <c r="AJ44" s="838" t="n"/>
      <c r="AK44" s="838" t="n"/>
      <c r="AL44" s="838" t="n"/>
      <c r="AM44" s="838" t="n"/>
      <c r="AN44" s="838" t="n"/>
      <c r="AO44" s="838" t="n"/>
      <c r="AP44" s="838" t="n"/>
      <c r="AQ44" s="838" t="n"/>
      <c r="AR44" s="838" t="n"/>
      <c r="AS44" s="838" t="n"/>
      <c r="AT44" s="838" t="n"/>
      <c r="AU44" s="838" t="n"/>
      <c r="AV44" s="838" t="n"/>
      <c r="AW44" s="838" t="n"/>
      <c r="AX44" s="838" t="n"/>
      <c r="AY44" s="838" t="n"/>
      <c r="AZ44" s="838" t="n"/>
      <c r="BA44" s="838" t="n"/>
      <c r="BB44" s="838" t="n"/>
      <c r="BC44" s="838" t="n"/>
      <c r="BD44" s="838" t="n"/>
      <c r="BE44" s="838" t="n"/>
      <c r="BF44" s="838" t="n"/>
      <c r="BG44" s="838" t="n"/>
      <c r="BH44" s="838" t="n"/>
      <c r="BI44" s="838" t="n"/>
      <c r="BJ44" s="838" t="n"/>
      <c r="BK44" s="838" t="n"/>
    </row>
    <row r="45">
      <c r="A45" s="838" t="n"/>
      <c r="B45" s="838" t="n"/>
      <c r="C45" s="838" t="n"/>
      <c r="D45" s="838" t="n"/>
      <c r="E45" s="838" t="n"/>
      <c r="F45" s="838" t="n"/>
      <c r="G45" s="838" t="n"/>
      <c r="H45" s="838" t="n"/>
      <c r="I45" s="838" t="n"/>
      <c r="J45" s="838" t="n"/>
      <c r="K45" s="838" t="n"/>
      <c r="L45" s="838" t="n"/>
      <c r="M45" s="838" t="n"/>
      <c r="N45" s="838" t="n"/>
      <c r="O45" s="838" t="n"/>
      <c r="P45" s="838" t="n"/>
      <c r="Q45" s="838" t="n"/>
      <c r="R45" s="838" t="n"/>
      <c r="S45" s="838" t="n"/>
      <c r="T45" s="838" t="n"/>
      <c r="U45" s="838" t="n"/>
      <c r="V45" s="838" t="n"/>
      <c r="W45" s="838" t="n"/>
      <c r="X45" s="838" t="n"/>
      <c r="Y45" s="838" t="n"/>
      <c r="Z45" s="838" t="n"/>
      <c r="AA45" s="838" t="n"/>
      <c r="AB45" s="838" t="n"/>
      <c r="AC45" s="838" t="n"/>
      <c r="AD45" s="838" t="n"/>
      <c r="AE45" s="838" t="n"/>
      <c r="AF45" s="838" t="n"/>
      <c r="AG45" s="838" t="n"/>
      <c r="AH45" s="838" t="n"/>
      <c r="AI45" s="838" t="n"/>
      <c r="AJ45" s="838" t="n"/>
      <c r="AK45" s="838" t="n"/>
      <c r="AL45" s="838" t="n"/>
      <c r="AM45" s="838" t="n"/>
      <c r="AN45" s="838" t="n"/>
      <c r="AO45" s="838" t="n"/>
      <c r="AP45" s="838" t="n"/>
      <c r="AQ45" s="838" t="n"/>
      <c r="AR45" s="838" t="n"/>
      <c r="AS45" s="838" t="n"/>
      <c r="AT45" s="838" t="n"/>
      <c r="AU45" s="838" t="n"/>
      <c r="AV45" s="838" t="n"/>
      <c r="AW45" s="838" t="n"/>
      <c r="AX45" s="838" t="n"/>
      <c r="AY45" s="838" t="n"/>
      <c r="AZ45" s="838" t="n"/>
      <c r="BA45" s="838" t="n"/>
      <c r="BB45" s="838" t="n"/>
      <c r="BC45" s="838" t="n"/>
      <c r="BD45" s="838" t="n"/>
      <c r="BE45" s="838" t="n"/>
      <c r="BF45" s="838" t="n"/>
      <c r="BG45" s="838" t="n"/>
      <c r="BH45" s="838" t="n"/>
      <c r="BI45" s="838" t="n"/>
      <c r="BJ45" s="838" t="n"/>
      <c r="BK45" s="838" t="n"/>
    </row>
    <row r="46">
      <c r="A46" s="838" t="n"/>
      <c r="B46" s="838" t="n"/>
      <c r="C46" s="838" t="n"/>
      <c r="D46" s="838" t="n"/>
      <c r="E46" s="838" t="n"/>
      <c r="F46" s="838" t="n"/>
      <c r="G46" s="838" t="n"/>
      <c r="H46" s="838" t="n"/>
      <c r="I46" s="838" t="n"/>
      <c r="J46" s="838" t="n"/>
      <c r="K46" s="838" t="n"/>
      <c r="L46" s="838" t="n"/>
      <c r="M46" s="838" t="n"/>
      <c r="N46" s="838" t="n"/>
      <c r="O46" s="838" t="n"/>
      <c r="P46" s="838" t="n"/>
      <c r="Q46" s="838" t="n"/>
      <c r="R46" s="838" t="n"/>
      <c r="S46" s="838" t="n"/>
      <c r="T46" s="838" t="n"/>
      <c r="U46" s="838" t="n"/>
      <c r="V46" s="838" t="n"/>
      <c r="W46" s="838" t="n"/>
      <c r="X46" s="838" t="n"/>
      <c r="Y46" s="838" t="n"/>
      <c r="Z46" s="838" t="n"/>
      <c r="AA46" s="838" t="n"/>
      <c r="AB46" s="838" t="n"/>
      <c r="AC46" s="838" t="n"/>
      <c r="AD46" s="838" t="n"/>
      <c r="AE46" s="838" t="n"/>
      <c r="AF46" s="838" t="n"/>
      <c r="AG46" s="838" t="n"/>
      <c r="AH46" s="838" t="n"/>
      <c r="AI46" s="838" t="n"/>
      <c r="AJ46" s="838" t="n"/>
      <c r="AK46" s="838" t="n"/>
      <c r="AL46" s="838" t="n"/>
      <c r="AM46" s="838" t="n"/>
      <c r="AN46" s="838" t="n"/>
      <c r="AO46" s="838" t="n"/>
      <c r="AP46" s="838" t="n"/>
      <c r="AQ46" s="838" t="n"/>
      <c r="AR46" s="838" t="n"/>
      <c r="AS46" s="838" t="n"/>
      <c r="AT46" s="838" t="n"/>
      <c r="AU46" s="838" t="n"/>
      <c r="AV46" s="838" t="n"/>
      <c r="AW46" s="838" t="n"/>
      <c r="AX46" s="838" t="n"/>
      <c r="AY46" s="838" t="n"/>
      <c r="AZ46" s="838" t="n"/>
      <c r="BA46" s="838" t="n"/>
      <c r="BB46" s="838" t="n"/>
      <c r="BC46" s="838" t="n"/>
      <c r="BD46" s="838" t="n"/>
      <c r="BE46" s="838" t="n"/>
      <c r="BF46" s="838" t="n"/>
      <c r="BG46" s="838" t="n"/>
      <c r="BH46" s="838" t="n"/>
      <c r="BI46" s="838" t="n"/>
      <c r="BJ46" s="838" t="n"/>
      <c r="BK46" s="838" t="n"/>
    </row>
    <row r="47">
      <c r="A47" s="838" t="n"/>
      <c r="B47" s="838" t="n"/>
      <c r="C47" s="838" t="n"/>
      <c r="D47" s="838" t="n"/>
      <c r="E47" s="838" t="n"/>
      <c r="F47" s="838" t="n"/>
      <c r="G47" s="838" t="n"/>
      <c r="H47" s="838" t="n"/>
      <c r="I47" s="838" t="n"/>
      <c r="J47" s="838" t="n"/>
      <c r="K47" s="838" t="n"/>
      <c r="L47" s="838" t="n"/>
      <c r="M47" s="838" t="n"/>
      <c r="N47" s="838" t="n"/>
      <c r="O47" s="838" t="n"/>
      <c r="P47" s="838" t="n"/>
      <c r="Q47" s="838" t="n"/>
      <c r="R47" s="838" t="n"/>
      <c r="S47" s="838" t="n"/>
      <c r="T47" s="838" t="n"/>
      <c r="U47" s="838" t="n"/>
      <c r="V47" s="838" t="n"/>
      <c r="W47" s="838" t="n"/>
      <c r="X47" s="838" t="n"/>
      <c r="Y47" s="838" t="n"/>
      <c r="Z47" s="838" t="n"/>
      <c r="AA47" s="838" t="n"/>
      <c r="AB47" s="838" t="n"/>
      <c r="AC47" s="838" t="n"/>
      <c r="AD47" s="838" t="n"/>
      <c r="AE47" s="838" t="n"/>
      <c r="AF47" s="838" t="n"/>
      <c r="AG47" s="838" t="n"/>
      <c r="AH47" s="838" t="n"/>
      <c r="AI47" s="838" t="n"/>
      <c r="AJ47" s="838" t="n"/>
      <c r="AK47" s="838" t="n"/>
      <c r="AL47" s="838" t="n"/>
      <c r="AM47" s="838" t="n"/>
      <c r="AN47" s="838" t="n"/>
      <c r="AO47" s="838" t="n"/>
      <c r="AP47" s="838" t="n"/>
      <c r="AQ47" s="838" t="n"/>
      <c r="AR47" s="838" t="n"/>
      <c r="AS47" s="838" t="n"/>
      <c r="AT47" s="838" t="n"/>
      <c r="AU47" s="838" t="n"/>
      <c r="AV47" s="838" t="n"/>
      <c r="AW47" s="838" t="n"/>
      <c r="AX47" s="838" t="n"/>
      <c r="AY47" s="838" t="n"/>
      <c r="AZ47" s="838" t="n"/>
      <c r="BA47" s="838" t="n"/>
      <c r="BB47" s="838" t="n"/>
      <c r="BC47" s="838" t="n"/>
      <c r="BD47" s="838" t="n"/>
      <c r="BE47" s="838" t="n"/>
      <c r="BF47" s="838" t="n"/>
      <c r="BG47" s="838" t="n"/>
      <c r="BH47" s="838" t="n"/>
      <c r="BI47" s="838" t="n"/>
      <c r="BJ47" s="838" t="n"/>
      <c r="BK47" s="838" t="n"/>
    </row>
    <row r="48">
      <c r="A48" s="838" t="n"/>
      <c r="B48" s="838" t="n"/>
      <c r="C48" s="838" t="n"/>
      <c r="D48" s="838" t="n"/>
      <c r="E48" s="838" t="n"/>
      <c r="F48" s="838" t="n"/>
      <c r="G48" s="838" t="n"/>
      <c r="H48" s="838" t="n"/>
      <c r="I48" s="838" t="n"/>
      <c r="J48" s="838" t="n"/>
      <c r="K48" s="838" t="n"/>
      <c r="L48" s="838" t="n"/>
      <c r="M48" s="838" t="n"/>
      <c r="N48" s="838" t="n"/>
      <c r="O48" s="838" t="n"/>
      <c r="P48" s="838" t="n"/>
      <c r="Q48" s="838" t="n"/>
      <c r="R48" s="838" t="n"/>
      <c r="S48" s="838" t="n"/>
      <c r="T48" s="838" t="n"/>
      <c r="U48" s="838" t="n"/>
      <c r="V48" s="838" t="n"/>
      <c r="W48" s="838" t="n"/>
      <c r="X48" s="838" t="n"/>
      <c r="Y48" s="838" t="n"/>
      <c r="Z48" s="838" t="n"/>
      <c r="AA48" s="838" t="n"/>
      <c r="AB48" s="838" t="n"/>
      <c r="AC48" s="838" t="n"/>
      <c r="AD48" s="838" t="n"/>
      <c r="AE48" s="838" t="n"/>
      <c r="AF48" s="838" t="n"/>
      <c r="AG48" s="838" t="n"/>
      <c r="AH48" s="838" t="n"/>
      <c r="AI48" s="838" t="n"/>
      <c r="AJ48" s="838" t="n"/>
      <c r="AK48" s="838" t="n"/>
      <c r="AL48" s="838" t="n"/>
      <c r="AM48" s="838" t="n"/>
      <c r="AN48" s="838" t="n"/>
      <c r="AO48" s="838" t="n"/>
      <c r="AP48" s="838" t="n"/>
      <c r="AQ48" s="838" t="n"/>
      <c r="AR48" s="838" t="n"/>
      <c r="AS48" s="838" t="n"/>
      <c r="AT48" s="838" t="n"/>
      <c r="AU48" s="838" t="n"/>
      <c r="AV48" s="838" t="n"/>
      <c r="AW48" s="838" t="n"/>
      <c r="AX48" s="838" t="n"/>
      <c r="AY48" s="838" t="n"/>
      <c r="AZ48" s="838" t="n"/>
      <c r="BA48" s="838" t="n"/>
      <c r="BB48" s="838" t="n"/>
      <c r="BC48" s="838" t="n"/>
      <c r="BD48" s="838" t="n"/>
      <c r="BE48" s="838" t="n"/>
      <c r="BF48" s="838" t="n"/>
      <c r="BG48" s="838" t="n"/>
      <c r="BH48" s="838" t="n"/>
      <c r="BI48" s="838" t="n"/>
      <c r="BJ48" s="838" t="n"/>
      <c r="BK48" s="838" t="n"/>
    </row>
    <row r="49">
      <c r="A49" s="838" t="n"/>
      <c r="B49" s="838" t="n"/>
      <c r="C49" s="838" t="n"/>
      <c r="D49" s="838" t="n"/>
      <c r="E49" s="838" t="n"/>
      <c r="F49" s="838" t="n"/>
      <c r="G49" s="838" t="n"/>
      <c r="H49" s="838" t="n"/>
      <c r="I49" s="838" t="n"/>
      <c r="J49" s="838" t="n"/>
      <c r="K49" s="838" t="n"/>
      <c r="L49" s="838" t="n"/>
      <c r="M49" s="838" t="n"/>
      <c r="N49" s="838" t="n"/>
      <c r="O49" s="838" t="n"/>
      <c r="P49" s="838" t="n"/>
      <c r="Q49" s="838" t="n"/>
      <c r="R49" s="838" t="n"/>
      <c r="S49" s="838" t="n"/>
      <c r="T49" s="838" t="n"/>
      <c r="U49" s="838" t="n"/>
      <c r="V49" s="838" t="n"/>
      <c r="W49" s="838" t="n"/>
      <c r="X49" s="838" t="n"/>
      <c r="Y49" s="838" t="n"/>
      <c r="Z49" s="838" t="n"/>
      <c r="AA49" s="838" t="n"/>
      <c r="AB49" s="838" t="n"/>
      <c r="AC49" s="838" t="n"/>
      <c r="AD49" s="838" t="n"/>
      <c r="AE49" s="838" t="n"/>
      <c r="AF49" s="838" t="n"/>
      <c r="AG49" s="838" t="n"/>
      <c r="AH49" s="838" t="n"/>
      <c r="AI49" s="838" t="n"/>
      <c r="AJ49" s="838" t="n"/>
      <c r="AK49" s="838" t="n"/>
      <c r="AL49" s="838" t="n"/>
      <c r="AM49" s="838" t="n"/>
      <c r="AN49" s="838" t="n"/>
      <c r="AO49" s="838" t="n"/>
      <c r="AP49" s="838" t="n"/>
      <c r="AQ49" s="838" t="n"/>
      <c r="AR49" s="838" t="n"/>
      <c r="AS49" s="838" t="n"/>
      <c r="AT49" s="838" t="n"/>
      <c r="AU49" s="838" t="n"/>
      <c r="AV49" s="838" t="n"/>
      <c r="AW49" s="838" t="n"/>
      <c r="AX49" s="838" t="n"/>
      <c r="AY49" s="838" t="n"/>
      <c r="AZ49" s="838" t="n"/>
      <c r="BA49" s="838" t="n"/>
      <c r="BB49" s="838" t="n"/>
      <c r="BC49" s="838" t="n"/>
      <c r="BD49" s="838" t="n"/>
      <c r="BE49" s="838" t="n"/>
      <c r="BF49" s="838" t="n"/>
      <c r="BG49" s="838" t="n"/>
      <c r="BH49" s="838" t="n"/>
      <c r="BI49" s="838" t="n"/>
      <c r="BJ49" s="838" t="n"/>
      <c r="BK49" s="838" t="n"/>
    </row>
    <row r="50">
      <c r="A50" s="838" t="n"/>
      <c r="B50" s="838" t="n"/>
      <c r="C50" s="838" t="n"/>
      <c r="D50" s="838" t="n"/>
      <c r="E50" s="838" t="n"/>
      <c r="F50" s="838" t="n"/>
      <c r="G50" s="838" t="n"/>
      <c r="H50" s="838" t="n"/>
      <c r="I50" s="838" t="n"/>
      <c r="J50" s="838" t="n"/>
      <c r="K50" s="838" t="n"/>
      <c r="L50" s="838" t="n"/>
      <c r="M50" s="838" t="n"/>
      <c r="N50" s="838" t="n"/>
      <c r="O50" s="838" t="n"/>
      <c r="P50" s="838" t="n"/>
      <c r="Q50" s="838" t="n"/>
      <c r="R50" s="838" t="n"/>
      <c r="S50" s="838" t="n"/>
      <c r="T50" s="838" t="n"/>
      <c r="U50" s="838" t="n"/>
      <c r="V50" s="838" t="n"/>
      <c r="W50" s="838" t="n"/>
      <c r="X50" s="838" t="n"/>
      <c r="Y50" s="838" t="n"/>
      <c r="Z50" s="838" t="n"/>
      <c r="AA50" s="838" t="n"/>
      <c r="AB50" s="838" t="n"/>
      <c r="AC50" s="838" t="n"/>
      <c r="AD50" s="838" t="n"/>
      <c r="AE50" s="838" t="n"/>
      <c r="AF50" s="838" t="n"/>
      <c r="AG50" s="838" t="n"/>
      <c r="AH50" s="838" t="n"/>
      <c r="AI50" s="838" t="n"/>
      <c r="AJ50" s="838" t="n"/>
      <c r="AK50" s="838" t="n"/>
      <c r="AL50" s="838" t="n"/>
      <c r="AM50" s="838" t="n"/>
      <c r="AN50" s="838" t="n"/>
      <c r="AO50" s="838" t="n"/>
      <c r="AP50" s="838" t="n"/>
      <c r="AQ50" s="838" t="n"/>
      <c r="AR50" s="838" t="n"/>
      <c r="AS50" s="838" t="n"/>
      <c r="AT50" s="838" t="n"/>
      <c r="AU50" s="838" t="n"/>
      <c r="AV50" s="838" t="n"/>
      <c r="AW50" s="838" t="n"/>
      <c r="AX50" s="838" t="n"/>
      <c r="AY50" s="838" t="n"/>
      <c r="AZ50" s="838" t="n"/>
      <c r="BA50" s="838" t="n"/>
      <c r="BB50" s="838" t="n"/>
      <c r="BC50" s="838" t="n"/>
      <c r="BD50" s="838" t="n"/>
      <c r="BE50" s="838" t="n"/>
      <c r="BF50" s="838" t="n"/>
      <c r="BG50" s="838" t="n"/>
      <c r="BH50" s="838" t="n"/>
      <c r="BI50" s="838" t="n"/>
      <c r="BJ50" s="838" t="n"/>
      <c r="BK50" s="838" t="n"/>
    </row>
    <row r="51">
      <c r="A51" s="838" t="n"/>
      <c r="B51" s="838" t="n"/>
      <c r="C51" s="838" t="n"/>
      <c r="D51" s="838" t="n"/>
      <c r="E51" s="838" t="n"/>
      <c r="F51" s="838" t="n"/>
      <c r="G51" s="838" t="n"/>
      <c r="H51" s="838" t="n"/>
      <c r="I51" s="838" t="n"/>
      <c r="J51" s="838" t="n"/>
      <c r="K51" s="838" t="n"/>
      <c r="L51" s="838" t="n"/>
      <c r="M51" s="838" t="n"/>
      <c r="N51" s="838" t="n"/>
      <c r="O51" s="838" t="n"/>
      <c r="P51" s="838" t="n"/>
      <c r="Q51" s="838" t="n"/>
      <c r="R51" s="838" t="n"/>
      <c r="S51" s="838" t="n"/>
      <c r="T51" s="838" t="n"/>
      <c r="U51" s="838" t="n"/>
      <c r="V51" s="838" t="n"/>
      <c r="W51" s="838" t="n"/>
      <c r="X51" s="838" t="n"/>
      <c r="Y51" s="838" t="n"/>
      <c r="Z51" s="838" t="n"/>
      <c r="AA51" s="838" t="n"/>
      <c r="AB51" s="838" t="n"/>
      <c r="AC51" s="838" t="n"/>
      <c r="AD51" s="838" t="n"/>
      <c r="AE51" s="838" t="n"/>
      <c r="AF51" s="838" t="n"/>
      <c r="AG51" s="838" t="n"/>
      <c r="AH51" s="838" t="n"/>
      <c r="AI51" s="838" t="n"/>
      <c r="AJ51" s="838" t="n"/>
      <c r="AK51" s="838" t="n"/>
      <c r="AL51" s="838" t="n"/>
      <c r="AM51" s="838" t="n"/>
      <c r="AN51" s="838" t="n"/>
      <c r="AO51" s="838" t="n"/>
      <c r="AP51" s="838" t="n"/>
      <c r="AQ51" s="838" t="n"/>
      <c r="AR51" s="838" t="n"/>
      <c r="AS51" s="838" t="n"/>
      <c r="AT51" s="838" t="n"/>
      <c r="AU51" s="838" t="n"/>
      <c r="AV51" s="838" t="n"/>
      <c r="AW51" s="838" t="n"/>
      <c r="AX51" s="838" t="n"/>
      <c r="AY51" s="838" t="n"/>
      <c r="AZ51" s="838" t="n"/>
      <c r="BA51" s="838" t="n"/>
      <c r="BB51" s="838" t="n"/>
      <c r="BC51" s="838" t="n"/>
      <c r="BD51" s="838" t="n"/>
      <c r="BE51" s="838" t="n"/>
      <c r="BF51" s="838" t="n"/>
      <c r="BG51" s="838" t="n"/>
      <c r="BH51" s="838" t="n"/>
      <c r="BI51" s="838" t="n"/>
      <c r="BJ51" s="838" t="n"/>
      <c r="BK51" s="838" t="n"/>
    </row>
    <row r="52">
      <c r="A52" s="838" t="n"/>
      <c r="B52" s="838" t="n"/>
      <c r="C52" s="838" t="n"/>
      <c r="D52" s="838" t="n"/>
      <c r="E52" s="838" t="n"/>
      <c r="F52" s="838" t="n"/>
      <c r="G52" s="838" t="n"/>
      <c r="H52" s="838" t="n"/>
      <c r="I52" s="838" t="n"/>
      <c r="J52" s="838" t="n"/>
      <c r="K52" s="838" t="n"/>
      <c r="L52" s="838" t="n"/>
      <c r="M52" s="838" t="n"/>
      <c r="N52" s="838" t="n"/>
      <c r="O52" s="838" t="n"/>
      <c r="P52" s="838" t="n"/>
      <c r="Q52" s="838" t="n"/>
      <c r="R52" s="838" t="n"/>
      <c r="S52" s="838" t="n"/>
      <c r="T52" s="838" t="n"/>
      <c r="U52" s="838" t="n"/>
      <c r="V52" s="838" t="n"/>
      <c r="W52" s="838" t="n"/>
      <c r="X52" s="838" t="n"/>
      <c r="Y52" s="838" t="n"/>
      <c r="Z52" s="838" t="n"/>
      <c r="AA52" s="838" t="n"/>
      <c r="AB52" s="838" t="n"/>
      <c r="AC52" s="838" t="n"/>
      <c r="AD52" s="838" t="n"/>
      <c r="AE52" s="838" t="n"/>
      <c r="AF52" s="838" t="n"/>
      <c r="AG52" s="838" t="n"/>
      <c r="AH52" s="838" t="n"/>
      <c r="AI52" s="838" t="n"/>
      <c r="AJ52" s="838" t="n"/>
      <c r="AK52" s="838" t="n"/>
      <c r="AL52" s="838" t="n"/>
      <c r="AM52" s="838" t="n"/>
      <c r="AN52" s="838" t="n"/>
      <c r="AO52" s="838" t="n"/>
      <c r="AP52" s="838" t="n"/>
      <c r="AQ52" s="838" t="n"/>
      <c r="AR52" s="838" t="n"/>
      <c r="AS52" s="838" t="n"/>
      <c r="AT52" s="838" t="n"/>
      <c r="AU52" s="838" t="n"/>
      <c r="AV52" s="838" t="n"/>
      <c r="AW52" s="838" t="n"/>
      <c r="AX52" s="838" t="n"/>
      <c r="AY52" s="838" t="n"/>
      <c r="AZ52" s="838" t="n"/>
      <c r="BA52" s="838" t="n"/>
      <c r="BB52" s="838" t="n"/>
      <c r="BC52" s="838" t="n"/>
      <c r="BD52" s="838" t="n"/>
      <c r="BE52" s="838" t="n"/>
      <c r="BF52" s="838" t="n"/>
      <c r="BG52" s="838" t="n"/>
      <c r="BH52" s="838" t="n"/>
      <c r="BI52" s="838" t="n"/>
      <c r="BJ52" s="838" t="n"/>
      <c r="BK52" s="838" t="n"/>
    </row>
    <row r="53">
      <c r="A53" s="838" t="n"/>
      <c r="B53" s="838" t="n"/>
      <c r="C53" s="838" t="n"/>
      <c r="D53" s="838" t="n"/>
      <c r="E53" s="838" t="n"/>
      <c r="F53" s="838" t="n"/>
      <c r="G53" s="838" t="n"/>
      <c r="H53" s="838" t="n"/>
      <c r="I53" s="838" t="n"/>
      <c r="J53" s="838" t="n"/>
      <c r="K53" s="838" t="n"/>
      <c r="L53" s="838" t="n"/>
      <c r="M53" s="838" t="n"/>
      <c r="N53" s="838" t="n"/>
      <c r="O53" s="838" t="n"/>
      <c r="P53" s="838" t="n"/>
      <c r="Q53" s="838" t="n"/>
      <c r="R53" s="838" t="n"/>
      <c r="S53" s="838" t="n"/>
      <c r="T53" s="838" t="n"/>
      <c r="U53" s="838" t="n"/>
      <c r="V53" s="838" t="n"/>
      <c r="W53" s="838" t="n"/>
      <c r="X53" s="838" t="n"/>
      <c r="Y53" s="838" t="n"/>
      <c r="Z53" s="838" t="n"/>
      <c r="AA53" s="838" t="n"/>
      <c r="AB53" s="838" t="n"/>
      <c r="AC53" s="838" t="n"/>
      <c r="AD53" s="838" t="n"/>
      <c r="AE53" s="838" t="n"/>
      <c r="AF53" s="838" t="n"/>
      <c r="AG53" s="838" t="n"/>
      <c r="AH53" s="838" t="n"/>
      <c r="AI53" s="838" t="n"/>
      <c r="AJ53" s="838" t="n"/>
      <c r="AK53" s="838" t="n"/>
      <c r="AL53" s="838" t="n"/>
      <c r="AM53" s="838" t="n"/>
      <c r="AN53" s="838" t="n"/>
      <c r="AO53" s="838" t="n"/>
      <c r="AP53" s="838" t="n"/>
      <c r="AQ53" s="838" t="n"/>
      <c r="AR53" s="838" t="n"/>
      <c r="AS53" s="838" t="n"/>
      <c r="AT53" s="838" t="n"/>
      <c r="AU53" s="838" t="n"/>
      <c r="AV53" s="838" t="n"/>
      <c r="AW53" s="838" t="n"/>
      <c r="AX53" s="838" t="n"/>
      <c r="AY53" s="838" t="n"/>
      <c r="AZ53" s="838" t="n"/>
      <c r="BA53" s="838" t="n"/>
      <c r="BB53" s="838" t="n"/>
      <c r="BC53" s="838" t="n"/>
      <c r="BD53" s="838" t="n"/>
      <c r="BE53" s="838" t="n"/>
      <c r="BF53" s="838" t="n"/>
      <c r="BG53" s="838" t="n"/>
      <c r="BH53" s="838" t="n"/>
      <c r="BI53" s="838" t="n"/>
      <c r="BJ53" s="838" t="n"/>
      <c r="BK53" s="838" t="n"/>
    </row>
    <row r="54">
      <c r="A54" s="838" t="n"/>
      <c r="B54" s="838" t="n"/>
      <c r="C54" s="838" t="n"/>
      <c r="D54" s="838" t="n"/>
      <c r="E54" s="838" t="n"/>
      <c r="F54" s="838" t="n"/>
      <c r="G54" s="838" t="n"/>
      <c r="H54" s="838" t="n"/>
      <c r="I54" s="838" t="n"/>
      <c r="J54" s="838" t="n"/>
      <c r="K54" s="838" t="n"/>
      <c r="L54" s="838" t="n"/>
      <c r="M54" s="838" t="n"/>
      <c r="N54" s="838" t="n"/>
      <c r="O54" s="838" t="n"/>
      <c r="P54" s="838" t="n"/>
      <c r="Q54" s="838" t="n"/>
      <c r="R54" s="838" t="n"/>
      <c r="S54" s="838" t="n"/>
      <c r="T54" s="838" t="n"/>
      <c r="U54" s="838" t="n"/>
      <c r="V54" s="838" t="n"/>
      <c r="W54" s="838" t="n"/>
      <c r="X54" s="838" t="n"/>
      <c r="Y54" s="838" t="n"/>
      <c r="Z54" s="838" t="n"/>
      <c r="AA54" s="838" t="n"/>
      <c r="AB54" s="838" t="n"/>
      <c r="AC54" s="838" t="n"/>
      <c r="AD54" s="838" t="n"/>
      <c r="AE54" s="838" t="n"/>
      <c r="AF54" s="838" t="n"/>
      <c r="AG54" s="838" t="n"/>
      <c r="AH54" s="838" t="n"/>
      <c r="AI54" s="838" t="n"/>
      <c r="AJ54" s="838" t="n"/>
      <c r="AK54" s="838" t="n"/>
      <c r="AL54" s="838" t="n"/>
      <c r="AM54" s="838" t="n"/>
      <c r="AN54" s="838" t="n"/>
      <c r="AO54" s="838" t="n"/>
      <c r="AP54" s="838" t="n"/>
      <c r="AQ54" s="838" t="n"/>
      <c r="AR54" s="838" t="n"/>
      <c r="AS54" s="838" t="n"/>
      <c r="AT54" s="838" t="n"/>
      <c r="AU54" s="838" t="n"/>
      <c r="AV54" s="838" t="n"/>
      <c r="AW54" s="838" t="n"/>
      <c r="AX54" s="838" t="n"/>
      <c r="AY54" s="838" t="n"/>
      <c r="AZ54" s="838" t="n"/>
      <c r="BA54" s="838" t="n"/>
      <c r="BB54" s="838" t="n"/>
      <c r="BC54" s="838" t="n"/>
      <c r="BD54" s="838" t="n"/>
      <c r="BE54" s="838" t="n"/>
      <c r="BF54" s="838" t="n"/>
      <c r="BG54" s="838" t="n"/>
      <c r="BH54" s="838" t="n"/>
      <c r="BI54" s="838" t="n"/>
      <c r="BJ54" s="838" t="n"/>
      <c r="BK54" s="838" t="n"/>
    </row>
    <row r="55">
      <c r="A55" s="838" t="n"/>
      <c r="B55" s="838" t="n"/>
      <c r="C55" s="838" t="n"/>
      <c r="D55" s="838" t="n"/>
      <c r="E55" s="838" t="n"/>
      <c r="F55" s="838" t="n"/>
      <c r="G55" s="838" t="n"/>
      <c r="H55" s="838" t="n"/>
      <c r="I55" s="838" t="n"/>
      <c r="J55" s="838" t="n"/>
      <c r="K55" s="838" t="n"/>
      <c r="L55" s="838" t="n"/>
      <c r="M55" s="838" t="n"/>
      <c r="N55" s="838" t="n"/>
      <c r="O55" s="838" t="n"/>
      <c r="P55" s="838" t="n"/>
      <c r="Q55" s="838" t="n"/>
      <c r="R55" s="838" t="n"/>
      <c r="S55" s="838" t="n"/>
      <c r="T55" s="838" t="n"/>
      <c r="U55" s="838" t="n"/>
      <c r="V55" s="838" t="n"/>
      <c r="W55" s="838" t="n"/>
      <c r="X55" s="838" t="n"/>
      <c r="Y55" s="838" t="n"/>
      <c r="Z55" s="838" t="n"/>
      <c r="AA55" s="838" t="n"/>
      <c r="AB55" s="838" t="n"/>
      <c r="AC55" s="838" t="n"/>
      <c r="AD55" s="838" t="n"/>
      <c r="AE55" s="838" t="n"/>
      <c r="AF55" s="838" t="n"/>
      <c r="AG55" s="838" t="n"/>
      <c r="AH55" s="838" t="n"/>
      <c r="AI55" s="838" t="n"/>
      <c r="AJ55" s="838" t="n"/>
      <c r="AK55" s="838" t="n"/>
      <c r="AL55" s="838" t="n"/>
      <c r="AM55" s="838" t="n"/>
      <c r="AN55" s="838" t="n"/>
      <c r="AO55" s="838" t="n"/>
      <c r="AP55" s="838" t="n"/>
      <c r="AQ55" s="838" t="n"/>
      <c r="AR55" s="838" t="n"/>
      <c r="AS55" s="838" t="n"/>
      <c r="AT55" s="838" t="n"/>
      <c r="AU55" s="838" t="n"/>
      <c r="AV55" s="838" t="n"/>
      <c r="AW55" s="838" t="n"/>
      <c r="AX55" s="838" t="n"/>
      <c r="AY55" s="838" t="n"/>
      <c r="AZ55" s="838" t="n"/>
      <c r="BA55" s="838" t="n"/>
      <c r="BB55" s="838" t="n"/>
      <c r="BC55" s="838" t="n"/>
      <c r="BD55" s="838" t="n"/>
      <c r="BE55" s="838" t="n"/>
      <c r="BF55" s="838" t="n"/>
      <c r="BG55" s="838" t="n"/>
      <c r="BH55" s="838" t="n"/>
      <c r="BI55" s="838" t="n"/>
      <c r="BJ55" s="838" t="n"/>
      <c r="BK55" s="838" t="n"/>
    </row>
    <row r="56">
      <c r="A56" s="838" t="n"/>
      <c r="B56" s="838" t="n"/>
      <c r="C56" s="838" t="n"/>
      <c r="D56" s="838" t="n"/>
      <c r="E56" s="838" t="n"/>
      <c r="F56" s="838" t="n"/>
      <c r="G56" s="838" t="n"/>
      <c r="H56" s="838" t="n"/>
      <c r="I56" s="838" t="n"/>
      <c r="J56" s="838" t="n"/>
      <c r="K56" s="838" t="n"/>
      <c r="L56" s="838" t="n"/>
      <c r="M56" s="838" t="n"/>
      <c r="N56" s="838" t="n"/>
      <c r="O56" s="838" t="n"/>
      <c r="P56" s="838" t="n"/>
      <c r="Q56" s="838" t="n"/>
      <c r="R56" s="838" t="n"/>
      <c r="S56" s="838" t="n"/>
      <c r="T56" s="838" t="n"/>
      <c r="U56" s="838" t="n"/>
      <c r="V56" s="838" t="n"/>
      <c r="W56" s="838" t="n"/>
      <c r="X56" s="838" t="n"/>
      <c r="Y56" s="838" t="n"/>
      <c r="Z56" s="838" t="n"/>
      <c r="AA56" s="838" t="n"/>
      <c r="AB56" s="838" t="n"/>
      <c r="AC56" s="838" t="n"/>
      <c r="AD56" s="838" t="n"/>
      <c r="AE56" s="838" t="n"/>
      <c r="AF56" s="838" t="n"/>
      <c r="AG56" s="838" t="n"/>
      <c r="AH56" s="838" t="n"/>
      <c r="AI56" s="838" t="n"/>
      <c r="AJ56" s="838" t="n"/>
      <c r="AK56" s="838" t="n"/>
      <c r="AL56" s="838" t="n"/>
      <c r="AM56" s="838" t="n"/>
      <c r="AN56" s="838" t="n"/>
      <c r="AO56" s="838" t="n"/>
      <c r="AP56" s="838" t="n"/>
      <c r="AQ56" s="838" t="n"/>
      <c r="AR56" s="838" t="n"/>
      <c r="AS56" s="838" t="n"/>
      <c r="AT56" s="838" t="n"/>
      <c r="AU56" s="838" t="n"/>
      <c r="AV56" s="838" t="n"/>
      <c r="AW56" s="838" t="n"/>
      <c r="AX56" s="838" t="n"/>
      <c r="AY56" s="838" t="n"/>
      <c r="AZ56" s="838" t="n"/>
      <c r="BA56" s="838" t="n"/>
      <c r="BB56" s="838" t="n"/>
      <c r="BC56" s="838" t="n"/>
      <c r="BD56" s="838" t="n"/>
      <c r="BE56" s="838" t="n"/>
      <c r="BF56" s="838" t="n"/>
      <c r="BG56" s="838" t="n"/>
      <c r="BH56" s="838" t="n"/>
      <c r="BI56" s="838" t="n"/>
      <c r="BJ56" s="838" t="n"/>
      <c r="BK56" s="838" t="n"/>
    </row>
    <row r="57">
      <c r="A57" s="838" t="n"/>
      <c r="B57" s="838" t="n"/>
      <c r="C57" s="838" t="n"/>
      <c r="D57" s="838" t="n"/>
      <c r="E57" s="838" t="n"/>
      <c r="F57" s="838" t="n"/>
      <c r="G57" s="838" t="n"/>
      <c r="H57" s="838" t="n"/>
      <c r="I57" s="838" t="n"/>
      <c r="J57" s="838" t="n"/>
      <c r="K57" s="838" t="n"/>
      <c r="L57" s="838" t="n"/>
      <c r="M57" s="838" t="n"/>
      <c r="N57" s="838" t="n"/>
      <c r="O57" s="838" t="n"/>
      <c r="P57" s="838" t="n"/>
      <c r="Q57" s="838" t="n"/>
      <c r="R57" s="838" t="n"/>
      <c r="S57" s="838" t="n"/>
      <c r="T57" s="838" t="n"/>
      <c r="U57" s="838" t="n"/>
      <c r="V57" s="838" t="n"/>
      <c r="W57" s="838" t="n"/>
      <c r="X57" s="838" t="n"/>
      <c r="Y57" s="838" t="n"/>
      <c r="Z57" s="838" t="n"/>
      <c r="AA57" s="838" t="n"/>
      <c r="AB57" s="838" t="n"/>
      <c r="AC57" s="838" t="n"/>
      <c r="AD57" s="838" t="n"/>
      <c r="AE57" s="838" t="n"/>
      <c r="AF57" s="838" t="n"/>
      <c r="AG57" s="838" t="n"/>
      <c r="AH57" s="838" t="n"/>
      <c r="AI57" s="838" t="n"/>
      <c r="AJ57" s="838" t="n"/>
      <c r="AK57" s="838" t="n"/>
      <c r="AL57" s="838" t="n"/>
      <c r="AM57" s="838" t="n"/>
      <c r="AN57" s="838" t="n"/>
      <c r="AO57" s="838" t="n"/>
      <c r="AP57" s="838" t="n"/>
      <c r="AQ57" s="838" t="n"/>
      <c r="AR57" s="838" t="n"/>
      <c r="AS57" s="838" t="n"/>
      <c r="AT57" s="838" t="n"/>
      <c r="AU57" s="838" t="n"/>
      <c r="AV57" s="838" t="n"/>
      <c r="AW57" s="838" t="n"/>
      <c r="AX57" s="838" t="n"/>
      <c r="AY57" s="838" t="n"/>
      <c r="AZ57" s="838" t="n"/>
      <c r="BA57" s="838" t="n"/>
      <c r="BB57" s="838" t="n"/>
      <c r="BC57" s="838" t="n"/>
      <c r="BD57" s="838" t="n"/>
      <c r="BE57" s="838" t="n"/>
      <c r="BF57" s="838" t="n"/>
      <c r="BG57" s="838" t="n"/>
      <c r="BH57" s="838" t="n"/>
      <c r="BI57" s="838" t="n"/>
      <c r="BJ57" s="838" t="n"/>
      <c r="BK57" s="838" t="n"/>
    </row>
    <row r="58">
      <c r="A58" s="838" t="n"/>
      <c r="B58" s="838" t="n"/>
      <c r="C58" s="838" t="n"/>
      <c r="D58" s="838" t="n"/>
      <c r="E58" s="838" t="n"/>
      <c r="F58" s="838" t="n"/>
      <c r="G58" s="838" t="n"/>
      <c r="H58" s="838" t="n"/>
      <c r="I58" s="838" t="n"/>
      <c r="J58" s="838" t="n"/>
      <c r="K58" s="838" t="n"/>
      <c r="L58" s="838" t="n"/>
      <c r="M58" s="838" t="n"/>
      <c r="N58" s="838" t="n"/>
      <c r="O58" s="838" t="n"/>
      <c r="P58" s="838" t="n"/>
      <c r="Q58" s="838" t="n"/>
      <c r="R58" s="838" t="n"/>
      <c r="S58" s="838" t="n"/>
      <c r="T58" s="838" t="n"/>
      <c r="U58" s="838" t="n"/>
      <c r="V58" s="838" t="n"/>
      <c r="W58" s="838" t="n"/>
      <c r="X58" s="838" t="n"/>
      <c r="Y58" s="838" t="n"/>
      <c r="Z58" s="838" t="n"/>
      <c r="AA58" s="838" t="n"/>
      <c r="AB58" s="838" t="n"/>
      <c r="AC58" s="838" t="n"/>
      <c r="AD58" s="838" t="n"/>
      <c r="AE58" s="838" t="n"/>
      <c r="AF58" s="838" t="n"/>
      <c r="AG58" s="838" t="n"/>
      <c r="AH58" s="838" t="n"/>
      <c r="AI58" s="838" t="n"/>
      <c r="AJ58" s="838" t="n"/>
      <c r="AK58" s="838" t="n"/>
      <c r="AL58" s="838" t="n"/>
      <c r="AM58" s="838" t="n"/>
      <c r="AN58" s="838" t="n"/>
      <c r="AO58" s="838" t="n"/>
      <c r="AP58" s="838" t="n"/>
      <c r="AQ58" s="838" t="n"/>
      <c r="AR58" s="838" t="n"/>
      <c r="AS58" s="838" t="n"/>
      <c r="AT58" s="838" t="n"/>
      <c r="AU58" s="838" t="n"/>
      <c r="AV58" s="838" t="n"/>
      <c r="AW58" s="838" t="n"/>
      <c r="AX58" s="838" t="n"/>
      <c r="AY58" s="838" t="n"/>
      <c r="AZ58" s="838" t="n"/>
      <c r="BA58" s="838" t="n"/>
      <c r="BB58" s="838" t="n"/>
      <c r="BC58" s="838" t="n"/>
      <c r="BD58" s="838" t="n"/>
      <c r="BE58" s="838" t="n"/>
      <c r="BF58" s="838" t="n"/>
      <c r="BG58" s="838" t="n"/>
      <c r="BH58" s="838" t="n"/>
      <c r="BI58" s="838" t="n"/>
      <c r="BJ58" s="838" t="n"/>
      <c r="BK58" s="838" t="n"/>
    </row>
    <row r="59">
      <c r="A59" s="838" t="n"/>
      <c r="B59" s="838" t="n"/>
      <c r="C59" s="838" t="n"/>
      <c r="D59" s="838" t="n"/>
      <c r="E59" s="838" t="n"/>
      <c r="F59" s="838" t="n"/>
      <c r="G59" s="838" t="n"/>
      <c r="H59" s="838" t="n"/>
      <c r="I59" s="838" t="n"/>
      <c r="J59" s="838" t="n"/>
      <c r="K59" s="838" t="n"/>
      <c r="L59" s="838" t="n"/>
      <c r="M59" s="838" t="n"/>
      <c r="N59" s="838" t="n"/>
      <c r="O59" s="838" t="n"/>
      <c r="P59" s="838" t="n"/>
      <c r="Q59" s="838" t="n"/>
      <c r="R59" s="838" t="n"/>
      <c r="S59" s="838" t="n"/>
      <c r="T59" s="838" t="n"/>
      <c r="U59" s="838" t="n"/>
      <c r="V59" s="838" t="n"/>
      <c r="W59" s="838" t="n"/>
      <c r="X59" s="838" t="n"/>
      <c r="Y59" s="838" t="n"/>
      <c r="Z59" s="838" t="n"/>
      <c r="AA59" s="838" t="n"/>
      <c r="AB59" s="838" t="n"/>
      <c r="AC59" s="838" t="n"/>
      <c r="AD59" s="838" t="n"/>
      <c r="AE59" s="838" t="n"/>
      <c r="AF59" s="838" t="n"/>
      <c r="AG59" s="838" t="n"/>
      <c r="AH59" s="838" t="n"/>
      <c r="AI59" s="838" t="n"/>
      <c r="AJ59" s="838" t="n"/>
      <c r="AK59" s="838" t="n"/>
      <c r="AL59" s="838" t="n"/>
      <c r="AM59" s="838" t="n"/>
      <c r="AN59" s="838" t="n"/>
      <c r="AO59" s="838" t="n"/>
      <c r="AP59" s="838" t="n"/>
      <c r="AQ59" s="838" t="n"/>
      <c r="AR59" s="838" t="n"/>
      <c r="AS59" s="838" t="n"/>
      <c r="AT59" s="838" t="n"/>
      <c r="AU59" s="838" t="n"/>
      <c r="AV59" s="838" t="n"/>
      <c r="AW59" s="838" t="n"/>
      <c r="AX59" s="838" t="n"/>
      <c r="AY59" s="838" t="n"/>
      <c r="AZ59" s="838" t="n"/>
      <c r="BA59" s="838" t="n"/>
      <c r="BB59" s="838" t="n"/>
      <c r="BC59" s="838" t="n"/>
      <c r="BD59" s="838" t="n"/>
      <c r="BE59" s="838" t="n"/>
      <c r="BF59" s="838" t="n"/>
      <c r="BG59" s="838" t="n"/>
      <c r="BH59" s="838" t="n"/>
      <c r="BI59" s="838" t="n"/>
      <c r="BJ59" s="838" t="n"/>
      <c r="BK59" s="838" t="n"/>
    </row>
    <row r="60">
      <c r="A60" s="838" t="n"/>
      <c r="B60" s="838" t="n"/>
      <c r="C60" s="838" t="n"/>
      <c r="D60" s="838" t="n"/>
      <c r="E60" s="838" t="n"/>
      <c r="F60" s="838" t="n"/>
      <c r="G60" s="838" t="n"/>
      <c r="H60" s="838" t="n"/>
      <c r="I60" s="838" t="n"/>
      <c r="J60" s="838" t="n"/>
      <c r="K60" s="838" t="n"/>
      <c r="L60" s="838" t="n"/>
      <c r="M60" s="838" t="n"/>
      <c r="N60" s="838" t="n"/>
      <c r="O60" s="838" t="n"/>
      <c r="P60" s="838" t="n"/>
      <c r="Q60" s="838" t="n"/>
      <c r="R60" s="838" t="n"/>
      <c r="S60" s="838" t="n"/>
      <c r="T60" s="838" t="n"/>
      <c r="U60" s="838" t="n"/>
      <c r="V60" s="838" t="n"/>
      <c r="W60" s="838" t="n"/>
      <c r="X60" s="838" t="n"/>
      <c r="Y60" s="838" t="n"/>
      <c r="Z60" s="838" t="n"/>
      <c r="AA60" s="838" t="n"/>
      <c r="AB60" s="838" t="n"/>
      <c r="AC60" s="838" t="n"/>
      <c r="AD60" s="838" t="n"/>
      <c r="AE60" s="838" t="n"/>
      <c r="AF60" s="838" t="n"/>
      <c r="AG60" s="838" t="n"/>
      <c r="AH60" s="838" t="n"/>
      <c r="AI60" s="838" t="n"/>
      <c r="AJ60" s="838" t="n"/>
      <c r="AK60" s="838" t="n"/>
      <c r="AL60" s="838" t="n"/>
      <c r="AM60" s="838" t="n"/>
      <c r="AN60" s="838" t="n"/>
      <c r="AO60" s="838" t="n"/>
      <c r="AP60" s="838" t="n"/>
      <c r="AQ60" s="838" t="n"/>
      <c r="AR60" s="838" t="n"/>
      <c r="AS60" s="838" t="n"/>
      <c r="AT60" s="838" t="n"/>
      <c r="AU60" s="838" t="n"/>
      <c r="AV60" s="838" t="n"/>
      <c r="AW60" s="838" t="n"/>
      <c r="AX60" s="838" t="n"/>
      <c r="AY60" s="838" t="n"/>
      <c r="AZ60" s="838" t="n"/>
      <c r="BA60" s="838" t="n"/>
      <c r="BB60" s="838" t="n"/>
      <c r="BC60" s="838" t="n"/>
      <c r="BD60" s="838" t="n"/>
      <c r="BE60" s="838" t="n"/>
      <c r="BF60" s="838" t="n"/>
      <c r="BG60" s="838" t="n"/>
      <c r="BH60" s="838" t="n"/>
      <c r="BI60" s="838" t="n"/>
      <c r="BJ60" s="838" t="n"/>
      <c r="BK60" s="838" t="n"/>
    </row>
    <row r="61">
      <c r="A61" s="838" t="n"/>
      <c r="B61" s="838" t="n"/>
      <c r="C61" s="838" t="n"/>
      <c r="D61" s="838" t="n"/>
      <c r="E61" s="838" t="n"/>
      <c r="F61" s="838" t="n"/>
      <c r="G61" s="838" t="n"/>
      <c r="H61" s="838" t="n"/>
      <c r="I61" s="838" t="n"/>
      <c r="J61" s="838" t="n"/>
      <c r="K61" s="838" t="n"/>
      <c r="L61" s="838" t="n"/>
      <c r="M61" s="838" t="n"/>
      <c r="N61" s="838" t="n"/>
      <c r="O61" s="838" t="n"/>
      <c r="P61" s="838" t="n"/>
      <c r="Q61" s="838" t="n"/>
      <c r="R61" s="838" t="n"/>
      <c r="S61" s="838" t="n"/>
      <c r="T61" s="838" t="n"/>
      <c r="U61" s="838" t="n"/>
      <c r="V61" s="838" t="n"/>
      <c r="W61" s="838" t="n"/>
      <c r="X61" s="838" t="n"/>
      <c r="Y61" s="838" t="n"/>
      <c r="Z61" s="838" t="n"/>
      <c r="AA61" s="838" t="n"/>
      <c r="AB61" s="838" t="n"/>
      <c r="AC61" s="838" t="n"/>
      <c r="AD61" s="838" t="n"/>
      <c r="AE61" s="838" t="n"/>
      <c r="AF61" s="838" t="n"/>
      <c r="AG61" s="838" t="n"/>
      <c r="AH61" s="838" t="n"/>
      <c r="AI61" s="838" t="n"/>
      <c r="AJ61" s="838" t="n"/>
      <c r="AK61" s="838" t="n"/>
      <c r="AL61" s="838" t="n"/>
      <c r="AM61" s="838" t="n"/>
      <c r="AN61" s="838" t="n"/>
      <c r="AO61" s="838" t="n"/>
      <c r="AP61" s="838" t="n"/>
      <c r="AQ61" s="838" t="n"/>
      <c r="AR61" s="838" t="n"/>
      <c r="AS61" s="838" t="n"/>
      <c r="AT61" s="838" t="n"/>
      <c r="AU61" s="838" t="n"/>
      <c r="AV61" s="838" t="n"/>
      <c r="AW61" s="838" t="n"/>
      <c r="AX61" s="838" t="n"/>
      <c r="AY61" s="838" t="n"/>
      <c r="AZ61" s="838" t="n"/>
      <c r="BA61" s="838" t="n"/>
      <c r="BB61" s="838" t="n"/>
      <c r="BC61" s="838" t="n"/>
      <c r="BD61" s="838" t="n"/>
      <c r="BE61" s="838" t="n"/>
      <c r="BF61" s="838" t="n"/>
      <c r="BG61" s="838" t="n"/>
      <c r="BH61" s="838" t="n"/>
      <c r="BI61" s="838" t="n"/>
      <c r="BJ61" s="838" t="n"/>
      <c r="BK61" s="838" t="n"/>
    </row>
    <row r="62">
      <c r="A62" s="838" t="n"/>
      <c r="B62" s="838" t="n"/>
      <c r="C62" s="838" t="n"/>
      <c r="D62" s="838" t="n"/>
      <c r="E62" s="838" t="n"/>
      <c r="F62" s="838" t="n"/>
      <c r="G62" s="838" t="n"/>
      <c r="H62" s="838" t="n"/>
      <c r="I62" s="838" t="n"/>
      <c r="J62" s="838" t="n"/>
      <c r="K62" s="838" t="n"/>
      <c r="L62" s="838" t="n"/>
      <c r="M62" s="838" t="n"/>
      <c r="N62" s="838" t="n"/>
      <c r="O62" s="838" t="n"/>
      <c r="P62" s="838" t="n"/>
      <c r="Q62" s="838" t="n"/>
      <c r="R62" s="838" t="n"/>
      <c r="S62" s="838" t="n"/>
      <c r="T62" s="838" t="n"/>
      <c r="U62" s="838" t="n"/>
      <c r="V62" s="838" t="n"/>
      <c r="W62" s="838" t="n"/>
      <c r="X62" s="838" t="n"/>
      <c r="Y62" s="838" t="n"/>
      <c r="Z62" s="838" t="n"/>
      <c r="AA62" s="838" t="n"/>
      <c r="AB62" s="838" t="n"/>
      <c r="AC62" s="838" t="n"/>
      <c r="AD62" s="838" t="n"/>
      <c r="AE62" s="838" t="n"/>
      <c r="AF62" s="838" t="n"/>
      <c r="AG62" s="838" t="n"/>
      <c r="AH62" s="838" t="n"/>
      <c r="AI62" s="838" t="n"/>
      <c r="AJ62" s="838" t="n"/>
      <c r="AK62" s="838" t="n"/>
      <c r="AL62" s="838" t="n"/>
      <c r="AM62" s="838" t="n"/>
      <c r="AN62" s="838" t="n"/>
      <c r="AO62" s="838" t="n"/>
      <c r="AP62" s="838" t="n"/>
      <c r="AQ62" s="838" t="n"/>
      <c r="AR62" s="838" t="n"/>
      <c r="AS62" s="838" t="n"/>
      <c r="AT62" s="838" t="n"/>
      <c r="AU62" s="838" t="n"/>
      <c r="AV62" s="838" t="n"/>
      <c r="AW62" s="838" t="n"/>
      <c r="AX62" s="838" t="n"/>
      <c r="AY62" s="838" t="n"/>
      <c r="AZ62" s="838" t="n"/>
      <c r="BA62" s="838" t="n"/>
      <c r="BB62" s="838" t="n"/>
      <c r="BC62" s="838" t="n"/>
      <c r="BD62" s="838" t="n"/>
      <c r="BE62" s="838" t="n"/>
      <c r="BF62" s="838" t="n"/>
      <c r="BG62" s="838" t="n"/>
      <c r="BH62" s="838" t="n"/>
      <c r="BI62" s="838" t="n"/>
      <c r="BJ62" s="838" t="n"/>
      <c r="BK62" s="838" t="n"/>
    </row>
    <row r="63">
      <c r="A63" s="838" t="n"/>
      <c r="B63" s="838" t="n"/>
      <c r="C63" s="838" t="n"/>
      <c r="D63" s="838" t="n"/>
      <c r="E63" s="838" t="n"/>
      <c r="F63" s="838" t="n"/>
      <c r="G63" s="838" t="n"/>
      <c r="H63" s="838" t="n"/>
      <c r="I63" s="838" t="n"/>
      <c r="J63" s="838" t="n"/>
      <c r="K63" s="838" t="n"/>
      <c r="L63" s="838" t="n"/>
      <c r="M63" s="838" t="n"/>
      <c r="N63" s="838" t="n"/>
      <c r="O63" s="838" t="n"/>
      <c r="P63" s="838" t="n"/>
      <c r="Q63" s="838" t="n"/>
      <c r="R63" s="838" t="n"/>
      <c r="S63" s="838" t="n"/>
      <c r="T63" s="838" t="n"/>
      <c r="U63" s="838" t="n"/>
      <c r="V63" s="838" t="n"/>
      <c r="W63" s="838" t="n"/>
      <c r="X63" s="838" t="n"/>
      <c r="Y63" s="838" t="n"/>
      <c r="Z63" s="838" t="n"/>
      <c r="AA63" s="838" t="n"/>
      <c r="AB63" s="838" t="n"/>
      <c r="AC63" s="838" t="n"/>
      <c r="AD63" s="838" t="n"/>
      <c r="AE63" s="838" t="n"/>
      <c r="AF63" s="838" t="n"/>
      <c r="AG63" s="838" t="n"/>
      <c r="AH63" s="838" t="n"/>
      <c r="AI63" s="838" t="n"/>
      <c r="AJ63" s="838" t="n"/>
      <c r="AK63" s="838" t="n"/>
      <c r="AL63" s="838" t="n"/>
      <c r="AM63" s="838" t="n"/>
      <c r="AN63" s="838" t="n"/>
      <c r="AO63" s="838" t="n"/>
      <c r="AP63" s="838" t="n"/>
      <c r="AQ63" s="838" t="n"/>
      <c r="AR63" s="838" t="n"/>
      <c r="AS63" s="838" t="n"/>
      <c r="AT63" s="838" t="n"/>
      <c r="AU63" s="838" t="n"/>
      <c r="AV63" s="838" t="n"/>
      <c r="AW63" s="838" t="n"/>
      <c r="AX63" s="838" t="n"/>
      <c r="AY63" s="838" t="n"/>
      <c r="AZ63" s="838" t="n"/>
      <c r="BA63" s="838" t="n"/>
      <c r="BB63" s="838" t="n"/>
      <c r="BC63" s="838" t="n"/>
      <c r="BD63" s="838" t="n"/>
      <c r="BE63" s="838" t="n"/>
      <c r="BF63" s="838" t="n"/>
      <c r="BG63" s="838" t="n"/>
      <c r="BH63" s="838" t="n"/>
      <c r="BI63" s="838" t="n"/>
      <c r="BJ63" s="838" t="n"/>
      <c r="BK63" s="838" t="n"/>
    </row>
    <row r="64">
      <c r="A64" s="838" t="n"/>
      <c r="B64" s="838" t="n"/>
      <c r="C64" s="838" t="n"/>
      <c r="D64" s="838" t="n"/>
      <c r="E64" s="838" t="n"/>
      <c r="F64" s="838" t="n"/>
      <c r="G64" s="838" t="n"/>
      <c r="H64" s="838" t="n"/>
      <c r="I64" s="838" t="n"/>
      <c r="J64" s="838" t="n"/>
      <c r="K64" s="838" t="n"/>
      <c r="L64" s="838" t="n"/>
      <c r="M64" s="838" t="n"/>
      <c r="N64" s="838" t="n"/>
      <c r="O64" s="838" t="n"/>
      <c r="P64" s="838" t="n"/>
      <c r="Q64" s="838" t="n"/>
      <c r="R64" s="838" t="n"/>
      <c r="S64" s="838" t="n"/>
      <c r="T64" s="838" t="n"/>
      <c r="U64" s="838" t="n"/>
      <c r="V64" s="838" t="n"/>
      <c r="W64" s="838" t="n"/>
      <c r="X64" s="838" t="n"/>
      <c r="Y64" s="838" t="n"/>
      <c r="Z64" s="838" t="n"/>
      <c r="AA64" s="838" t="n"/>
      <c r="AB64" s="838" t="n"/>
      <c r="AC64" s="838" t="n"/>
      <c r="AD64" s="838" t="n"/>
      <c r="AE64" s="838" t="n"/>
      <c r="AF64" s="838" t="n"/>
      <c r="AG64" s="838" t="n"/>
      <c r="AH64" s="838" t="n"/>
      <c r="AI64" s="838" t="n"/>
      <c r="AJ64" s="838" t="n"/>
      <c r="AK64" s="838" t="n"/>
      <c r="AL64" s="838" t="n"/>
      <c r="AM64" s="838" t="n"/>
      <c r="AN64" s="838" t="n"/>
      <c r="AO64" s="838" t="n"/>
      <c r="AP64" s="838" t="n"/>
      <c r="AQ64" s="838" t="n"/>
      <c r="AR64" s="838" t="n"/>
      <c r="AS64" s="838" t="n"/>
      <c r="AT64" s="838" t="n"/>
      <c r="AU64" s="838" t="n"/>
      <c r="AV64" s="838" t="n"/>
      <c r="AW64" s="838" t="n"/>
      <c r="AX64" s="838" t="n"/>
      <c r="AY64" s="838" t="n"/>
      <c r="AZ64" s="838" t="n"/>
      <c r="BA64" s="838" t="n"/>
      <c r="BB64" s="838" t="n"/>
      <c r="BC64" s="838" t="n"/>
      <c r="BD64" s="838" t="n"/>
      <c r="BE64" s="838" t="n"/>
      <c r="BF64" s="838" t="n"/>
      <c r="BG64" s="838" t="n"/>
      <c r="BH64" s="838" t="n"/>
      <c r="BI64" s="838" t="n"/>
      <c r="BJ64" s="838" t="n"/>
      <c r="BK64" s="838" t="n"/>
    </row>
    <row r="65">
      <c r="A65" s="838" t="n"/>
      <c r="B65" s="838" t="n"/>
      <c r="C65" s="838" t="n"/>
      <c r="D65" s="838" t="n"/>
      <c r="E65" s="838" t="n"/>
      <c r="F65" s="838" t="n"/>
      <c r="G65" s="838" t="n"/>
      <c r="H65" s="838" t="n"/>
      <c r="I65" s="838" t="n"/>
      <c r="J65" s="838" t="n"/>
      <c r="K65" s="838" t="n"/>
      <c r="L65" s="838" t="n"/>
      <c r="M65" s="838" t="n"/>
      <c r="N65" s="838" t="n"/>
      <c r="O65" s="838" t="n"/>
      <c r="P65" s="838" t="n"/>
      <c r="Q65" s="838" t="n"/>
      <c r="R65" s="838" t="n"/>
      <c r="S65" s="838" t="n"/>
      <c r="T65" s="838" t="n"/>
      <c r="U65" s="838" t="n"/>
      <c r="V65" s="838" t="n"/>
      <c r="W65" s="838" t="n"/>
      <c r="X65" s="838" t="n"/>
      <c r="Y65" s="838" t="n"/>
      <c r="Z65" s="838" t="n"/>
      <c r="AA65" s="838" t="n"/>
      <c r="AB65" s="838" t="n"/>
      <c r="AC65" s="838" t="n"/>
      <c r="AD65" s="838" t="n"/>
      <c r="AE65" s="838" t="n"/>
      <c r="AF65" s="838" t="n"/>
      <c r="AG65" s="838" t="n"/>
      <c r="AH65" s="838" t="n"/>
      <c r="AI65" s="838" t="n"/>
      <c r="AJ65" s="838" t="n"/>
      <c r="AK65" s="838" t="n"/>
      <c r="AL65" s="838" t="n"/>
      <c r="AM65" s="838" t="n"/>
      <c r="AN65" s="838" t="n"/>
      <c r="AO65" s="838" t="n"/>
      <c r="AP65" s="838" t="n"/>
      <c r="AQ65" s="838" t="n"/>
      <c r="AR65" s="838" t="n"/>
      <c r="AS65" s="838" t="n"/>
      <c r="AT65" s="838" t="n"/>
      <c r="AU65" s="838" t="n"/>
      <c r="AV65" s="838" t="n"/>
      <c r="AW65" s="838" t="n"/>
      <c r="AX65" s="838" t="n"/>
      <c r="AY65" s="838" t="n"/>
      <c r="AZ65" s="838" t="n"/>
      <c r="BA65" s="838" t="n"/>
      <c r="BB65" s="838" t="n"/>
      <c r="BC65" s="838" t="n"/>
      <c r="BD65" s="838" t="n"/>
      <c r="BE65" s="838" t="n"/>
      <c r="BF65" s="838" t="n"/>
      <c r="BG65" s="838" t="n"/>
      <c r="BH65" s="838" t="n"/>
      <c r="BI65" s="838" t="n"/>
      <c r="BJ65" s="838" t="n"/>
      <c r="BK65" s="838" t="n"/>
    </row>
    <row r="66">
      <c r="A66" s="838" t="n"/>
      <c r="B66" s="838" t="n"/>
      <c r="C66" s="838" t="n"/>
      <c r="D66" s="838" t="n"/>
      <c r="E66" s="838" t="n"/>
      <c r="F66" s="838" t="n"/>
      <c r="G66" s="838" t="n"/>
      <c r="H66" s="838" t="n"/>
      <c r="I66" s="838" t="n"/>
      <c r="J66" s="838" t="n"/>
      <c r="K66" s="838" t="n"/>
      <c r="L66" s="838" t="n"/>
      <c r="M66" s="838" t="n"/>
      <c r="N66" s="838" t="n"/>
      <c r="O66" s="838" t="n"/>
      <c r="P66" s="838" t="n"/>
      <c r="Q66" s="838" t="n"/>
      <c r="R66" s="838" t="n"/>
      <c r="S66" s="838" t="n"/>
      <c r="T66" s="838" t="n"/>
      <c r="U66" s="838" t="n"/>
      <c r="V66" s="838" t="n"/>
      <c r="W66" s="838" t="n"/>
      <c r="X66" s="838" t="n"/>
      <c r="Y66" s="838" t="n"/>
      <c r="Z66" s="838" t="n"/>
      <c r="AA66" s="838" t="n"/>
      <c r="AB66" s="838" t="n"/>
      <c r="AC66" s="838" t="n"/>
      <c r="AD66" s="838" t="n"/>
      <c r="AE66" s="838" t="n"/>
      <c r="AF66" s="838" t="n"/>
      <c r="AG66" s="838" t="n"/>
      <c r="AH66" s="838" t="n"/>
      <c r="AI66" s="838" t="n"/>
      <c r="AJ66" s="838" t="n"/>
      <c r="AK66" s="838" t="n"/>
      <c r="AL66" s="838" t="n"/>
      <c r="AM66" s="838" t="n"/>
      <c r="AN66" s="838" t="n"/>
      <c r="AO66" s="838" t="n"/>
      <c r="AP66" s="838" t="n"/>
      <c r="AQ66" s="838" t="n"/>
      <c r="AR66" s="838" t="n"/>
      <c r="AS66" s="838" t="n"/>
      <c r="AT66" s="838" t="n"/>
      <c r="AU66" s="838" t="n"/>
      <c r="AV66" s="838" t="n"/>
      <c r="AW66" s="838" t="n"/>
      <c r="AX66" s="838" t="n"/>
      <c r="AY66" s="838" t="n"/>
      <c r="AZ66" s="838" t="n"/>
      <c r="BA66" s="838" t="n"/>
      <c r="BB66" s="838" t="n"/>
      <c r="BC66" s="838" t="n"/>
      <c r="BD66" s="838" t="n"/>
      <c r="BE66" s="838" t="n"/>
      <c r="BF66" s="838" t="n"/>
      <c r="BG66" s="838" t="n"/>
      <c r="BH66" s="838" t="n"/>
      <c r="BI66" s="838" t="n"/>
      <c r="BJ66" s="838" t="n"/>
      <c r="BK66" s="838" t="n"/>
    </row>
    <row r="67">
      <c r="A67" s="838" t="n"/>
      <c r="B67" s="838" t="n"/>
      <c r="C67" s="838" t="n"/>
      <c r="D67" s="838" t="n"/>
      <c r="E67" s="838" t="n"/>
      <c r="F67" s="838" t="n"/>
      <c r="G67" s="838" t="n"/>
      <c r="H67" s="838" t="n"/>
      <c r="I67" s="838" t="n"/>
      <c r="J67" s="838" t="n"/>
      <c r="K67" s="838" t="n"/>
      <c r="L67" s="838" t="n"/>
      <c r="M67" s="838" t="n"/>
      <c r="N67" s="838" t="n"/>
      <c r="O67" s="838" t="n"/>
      <c r="P67" s="838" t="n"/>
      <c r="Q67" s="838" t="n"/>
      <c r="R67" s="838" t="n"/>
      <c r="S67" s="838" t="n"/>
      <c r="T67" s="838" t="n"/>
      <c r="U67" s="838" t="n"/>
      <c r="V67" s="838" t="n"/>
      <c r="W67" s="838" t="n"/>
      <c r="X67" s="838" t="n"/>
      <c r="Y67" s="838" t="n"/>
      <c r="Z67" s="838" t="n"/>
      <c r="AA67" s="838" t="n"/>
      <c r="AB67" s="838" t="n"/>
      <c r="AC67" s="838" t="n"/>
      <c r="AD67" s="838" t="n"/>
      <c r="AE67" s="838" t="n"/>
      <c r="AF67" s="838" t="n"/>
      <c r="AG67" s="838" t="n"/>
      <c r="AH67" s="838" t="n"/>
      <c r="AI67" s="838" t="n"/>
      <c r="AJ67" s="838" t="n"/>
      <c r="AK67" s="838" t="n"/>
      <c r="AL67" s="838" t="n"/>
      <c r="AM67" s="838" t="n"/>
      <c r="AN67" s="838" t="n"/>
      <c r="AO67" s="838" t="n"/>
      <c r="AP67" s="838" t="n"/>
      <c r="AQ67" s="838" t="n"/>
      <c r="AR67" s="838" t="n"/>
      <c r="AS67" s="838" t="n"/>
      <c r="AT67" s="838" t="n"/>
      <c r="AU67" s="838" t="n"/>
      <c r="AV67" s="838" t="n"/>
      <c r="AW67" s="838" t="n"/>
      <c r="AX67" s="838" t="n"/>
      <c r="AY67" s="838" t="n"/>
      <c r="AZ67" s="838" t="n"/>
      <c r="BA67" s="838" t="n"/>
      <c r="BB67" s="838" t="n"/>
      <c r="BC67" s="838" t="n"/>
      <c r="BD67" s="838" t="n"/>
      <c r="BE67" s="838" t="n"/>
      <c r="BF67" s="838" t="n"/>
      <c r="BG67" s="838" t="n"/>
      <c r="BH67" s="838" t="n"/>
      <c r="BI67" s="838" t="n"/>
      <c r="BJ67" s="838" t="n"/>
      <c r="BK67" s="838" t="n"/>
    </row>
    <row r="68">
      <c r="A68" s="838" t="n"/>
      <c r="B68" s="838" t="n"/>
      <c r="C68" s="838" t="n"/>
      <c r="D68" s="838" t="n"/>
      <c r="E68" s="838" t="n"/>
      <c r="F68" s="838" t="n"/>
      <c r="G68" s="838" t="n"/>
      <c r="H68" s="838" t="n"/>
      <c r="I68" s="838" t="n"/>
      <c r="J68" s="838" t="n"/>
      <c r="K68" s="838" t="n"/>
      <c r="L68" s="838" t="n"/>
      <c r="M68" s="838" t="n"/>
      <c r="N68" s="838" t="n"/>
      <c r="O68" s="838" t="n"/>
      <c r="P68" s="838" t="n"/>
      <c r="Q68" s="838" t="n"/>
      <c r="R68" s="838" t="n"/>
      <c r="S68" s="838" t="n"/>
      <c r="T68" s="838" t="n"/>
      <c r="U68" s="838" t="n"/>
      <c r="V68" s="838" t="n"/>
      <c r="W68" s="838" t="n"/>
      <c r="X68" s="838" t="n"/>
      <c r="Y68" s="838" t="n"/>
      <c r="Z68" s="838" t="n"/>
      <c r="AA68" s="838" t="n"/>
      <c r="AB68" s="838" t="n"/>
      <c r="AC68" s="838" t="n"/>
      <c r="AD68" s="838" t="n"/>
      <c r="AE68" s="838" t="n"/>
      <c r="AF68" s="838" t="n"/>
      <c r="AG68" s="838" t="n"/>
      <c r="AH68" s="838" t="n"/>
      <c r="AI68" s="838" t="n"/>
      <c r="AJ68" s="838" t="n"/>
      <c r="AK68" s="838" t="n"/>
      <c r="AL68" s="838" t="n"/>
      <c r="AM68" s="838" t="n"/>
      <c r="AN68" s="838" t="n"/>
      <c r="AO68" s="838" t="n"/>
      <c r="AP68" s="838" t="n"/>
      <c r="AQ68" s="838" t="n"/>
      <c r="AR68" s="838" t="n"/>
      <c r="AS68" s="838" t="n"/>
      <c r="AT68" s="838" t="n"/>
      <c r="AU68" s="838" t="n"/>
      <c r="AV68" s="838" t="n"/>
      <c r="AW68" s="838" t="n"/>
      <c r="AX68" s="838" t="n"/>
      <c r="AY68" s="838" t="n"/>
      <c r="AZ68" s="838" t="n"/>
      <c r="BA68" s="838" t="n"/>
      <c r="BB68" s="838" t="n"/>
      <c r="BC68" s="838" t="n"/>
      <c r="BD68" s="838" t="n"/>
      <c r="BE68" s="838" t="n"/>
      <c r="BF68" s="838" t="n"/>
      <c r="BG68" s="838" t="n"/>
      <c r="BH68" s="838" t="n"/>
      <c r="BI68" s="838" t="n"/>
      <c r="BJ68" s="838" t="n"/>
      <c r="BK68" s="838" t="n"/>
    </row>
    <row r="69">
      <c r="A69" s="838" t="n"/>
      <c r="B69" s="838" t="n"/>
      <c r="C69" s="838" t="n"/>
      <c r="D69" s="838" t="n"/>
      <c r="E69" s="838" t="n"/>
      <c r="F69" s="838" t="n"/>
      <c r="G69" s="838" t="n"/>
      <c r="H69" s="838" t="n"/>
      <c r="I69" s="838" t="n"/>
      <c r="J69" s="838" t="n"/>
      <c r="K69" s="838" t="n"/>
      <c r="L69" s="838" t="n"/>
      <c r="M69" s="838" t="n"/>
      <c r="N69" s="838" t="n"/>
      <c r="O69" s="838" t="n"/>
      <c r="P69" s="838" t="n"/>
      <c r="Q69" s="838" t="n"/>
      <c r="R69" s="838" t="n"/>
      <c r="S69" s="838" t="n"/>
      <c r="T69" s="838" t="n"/>
      <c r="U69" s="838" t="n"/>
      <c r="V69" s="838" t="n"/>
      <c r="W69" s="838" t="n"/>
      <c r="X69" s="838" t="n"/>
      <c r="Y69" s="838" t="n"/>
      <c r="Z69" s="838" t="n"/>
      <c r="AA69" s="838" t="n"/>
      <c r="AB69" s="838" t="n"/>
      <c r="AC69" s="838" t="n"/>
      <c r="AD69" s="838" t="n"/>
      <c r="AE69" s="838" t="n"/>
      <c r="AF69" s="838" t="n"/>
      <c r="AG69" s="838" t="n"/>
      <c r="AH69" s="838" t="n"/>
      <c r="AI69" s="838" t="n"/>
      <c r="AJ69" s="838" t="n"/>
      <c r="AK69" s="838" t="n"/>
      <c r="AL69" s="838" t="n"/>
      <c r="AM69" s="838" t="n"/>
      <c r="AN69" s="838" t="n"/>
      <c r="AO69" s="838" t="n"/>
      <c r="AP69" s="838" t="n"/>
      <c r="AQ69" s="838" t="n"/>
      <c r="AR69" s="838" t="n"/>
      <c r="AS69" s="838" t="n"/>
      <c r="AT69" s="838" t="n"/>
      <c r="AU69" s="838" t="n"/>
      <c r="AV69" s="838" t="n"/>
      <c r="AW69" s="838" t="n"/>
      <c r="AX69" s="838" t="n"/>
      <c r="AY69" s="838" t="n"/>
      <c r="AZ69" s="838" t="n"/>
      <c r="BA69" s="838" t="n"/>
      <c r="BB69" s="838" t="n"/>
      <c r="BC69" s="838" t="n"/>
      <c r="BD69" s="838" t="n"/>
      <c r="BE69" s="838" t="n"/>
      <c r="BF69" s="838" t="n"/>
      <c r="BG69" s="838" t="n"/>
      <c r="BH69" s="838" t="n"/>
      <c r="BI69" s="838" t="n"/>
      <c r="BJ69" s="838" t="n"/>
      <c r="BK69" s="838" t="n"/>
    </row>
    <row r="70">
      <c r="A70" s="838" t="n"/>
      <c r="B70" s="838" t="n"/>
      <c r="C70" s="838" t="n"/>
      <c r="D70" s="838" t="n"/>
      <c r="E70" s="838" t="n"/>
      <c r="F70" s="838" t="n"/>
      <c r="G70" s="838" t="n"/>
      <c r="H70" s="838" t="n"/>
      <c r="I70" s="838" t="n"/>
      <c r="J70" s="838" t="n"/>
      <c r="K70" s="838" t="n"/>
      <c r="L70" s="838" t="n"/>
      <c r="M70" s="838" t="n"/>
      <c r="N70" s="838" t="n"/>
      <c r="O70" s="838" t="n"/>
      <c r="P70" s="838" t="n"/>
      <c r="Q70" s="838" t="n"/>
      <c r="R70" s="838" t="n"/>
      <c r="S70" s="838" t="n"/>
      <c r="T70" s="838" t="n"/>
      <c r="U70" s="838" t="n"/>
      <c r="V70" s="838" t="n"/>
      <c r="W70" s="838" t="n"/>
      <c r="X70" s="838" t="n"/>
      <c r="Y70" s="838" t="n"/>
      <c r="Z70" s="838" t="n"/>
      <c r="AA70" s="838" t="n"/>
      <c r="AB70" s="838" t="n"/>
      <c r="AC70" s="838" t="n"/>
      <c r="AD70" s="838" t="n"/>
      <c r="AE70" s="838" t="n"/>
      <c r="AF70" s="838" t="n"/>
      <c r="AG70" s="838" t="n"/>
      <c r="AH70" s="838" t="n"/>
      <c r="AI70" s="838" t="n"/>
      <c r="AJ70" s="838" t="n"/>
      <c r="AK70" s="838" t="n"/>
      <c r="AL70" s="838" t="n"/>
      <c r="AM70" s="838" t="n"/>
      <c r="AN70" s="838" t="n"/>
      <c r="AO70" s="838" t="n"/>
      <c r="AP70" s="838" t="n"/>
      <c r="AQ70" s="838" t="n"/>
      <c r="AR70" s="838" t="n"/>
      <c r="AS70" s="838" t="n"/>
      <c r="AT70" s="838" t="n"/>
      <c r="AU70" s="838" t="n"/>
      <c r="AV70" s="838" t="n"/>
      <c r="AW70" s="838" t="n"/>
      <c r="AX70" s="838" t="n"/>
      <c r="AY70" s="838" t="n"/>
      <c r="AZ70" s="838" t="n"/>
      <c r="BA70" s="838" t="n"/>
      <c r="BB70" s="838" t="n"/>
      <c r="BC70" s="838" t="n"/>
      <c r="BD70" s="838" t="n"/>
      <c r="BE70" s="838" t="n"/>
      <c r="BF70" s="838" t="n"/>
      <c r="BG70" s="838" t="n"/>
      <c r="BH70" s="838" t="n"/>
      <c r="BI70" s="838" t="n"/>
      <c r="BJ70" s="838" t="n"/>
      <c r="BK70" s="838" t="n"/>
    </row>
    <row r="71">
      <c r="A71" s="838" t="n"/>
      <c r="B71" s="838" t="n"/>
      <c r="C71" s="838" t="n"/>
      <c r="D71" s="838" t="n"/>
      <c r="E71" s="838" t="n"/>
      <c r="F71" s="838" t="n"/>
      <c r="G71" s="838" t="n"/>
      <c r="H71" s="838" t="n"/>
      <c r="I71" s="838" t="n"/>
      <c r="J71" s="838" t="n"/>
      <c r="K71" s="838" t="n"/>
      <c r="L71" s="838" t="n"/>
      <c r="M71" s="838" t="n"/>
      <c r="N71" s="838" t="n"/>
      <c r="O71" s="838" t="n"/>
      <c r="P71" s="838" t="n"/>
      <c r="Q71" s="838" t="n"/>
      <c r="R71" s="838" t="n"/>
      <c r="S71" s="838" t="n"/>
      <c r="T71" s="838" t="n"/>
      <c r="U71" s="838" t="n"/>
      <c r="V71" s="838" t="n"/>
      <c r="W71" s="838" t="n"/>
      <c r="X71" s="838" t="n"/>
      <c r="Y71" s="838" t="n"/>
      <c r="Z71" s="838" t="n"/>
      <c r="AA71" s="838" t="n"/>
      <c r="AB71" s="838" t="n"/>
      <c r="AC71" s="838" t="n"/>
      <c r="AD71" s="838" t="n"/>
      <c r="AE71" s="838" t="n"/>
      <c r="AF71" s="838" t="n"/>
      <c r="AG71" s="838" t="n"/>
      <c r="AH71" s="838" t="n"/>
      <c r="AI71" s="838" t="n"/>
      <c r="AJ71" s="838" t="n"/>
      <c r="AK71" s="838" t="n"/>
      <c r="AL71" s="838" t="n"/>
      <c r="AM71" s="838" t="n"/>
      <c r="AN71" s="838" t="n"/>
      <c r="AO71" s="838" t="n"/>
      <c r="AP71" s="838" t="n"/>
      <c r="AQ71" s="838" t="n"/>
      <c r="AR71" s="838" t="n"/>
      <c r="AS71" s="838" t="n"/>
      <c r="AT71" s="838" t="n"/>
      <c r="AU71" s="838" t="n"/>
      <c r="AV71" s="838" t="n"/>
      <c r="AW71" s="838" t="n"/>
      <c r="AX71" s="838" t="n"/>
      <c r="AY71" s="838" t="n"/>
      <c r="AZ71" s="838" t="n"/>
      <c r="BA71" s="838" t="n"/>
      <c r="BB71" s="838" t="n"/>
      <c r="BC71" s="838" t="n"/>
      <c r="BD71" s="838" t="n"/>
      <c r="BE71" s="838" t="n"/>
      <c r="BF71" s="838" t="n"/>
      <c r="BG71" s="838" t="n"/>
      <c r="BH71" s="838" t="n"/>
      <c r="BI71" s="838" t="n"/>
      <c r="BJ71" s="838" t="n"/>
      <c r="BK71" s="838" t="n"/>
    </row>
    <row r="72">
      <c r="A72" s="838" t="n"/>
      <c r="B72" s="838" t="n"/>
      <c r="C72" s="838" t="n"/>
      <c r="D72" s="838" t="n"/>
      <c r="E72" s="838" t="n"/>
      <c r="F72" s="838" t="n"/>
      <c r="G72" s="838" t="n"/>
      <c r="H72" s="838" t="n"/>
      <c r="I72" s="838" t="n"/>
      <c r="J72" s="838" t="n"/>
      <c r="K72" s="838" t="n"/>
      <c r="L72" s="838" t="n"/>
      <c r="M72" s="838" t="n"/>
      <c r="N72" s="838" t="n"/>
      <c r="O72" s="838" t="n"/>
      <c r="P72" s="838" t="n"/>
      <c r="Q72" s="838" t="n"/>
      <c r="R72" s="838" t="n"/>
      <c r="S72" s="838" t="n"/>
      <c r="T72" s="838" t="n"/>
      <c r="U72" s="838" t="n"/>
      <c r="V72" s="838" t="n"/>
      <c r="W72" s="838" t="n"/>
      <c r="X72" s="838" t="n"/>
      <c r="Y72" s="838" t="n"/>
      <c r="Z72" s="838" t="n"/>
      <c r="AA72" s="838" t="n"/>
      <c r="AB72" s="838" t="n"/>
      <c r="AC72" s="838" t="n"/>
      <c r="AD72" s="838" t="n"/>
      <c r="AE72" s="838" t="n"/>
      <c r="AF72" s="838" t="n"/>
      <c r="AG72" s="838" t="n"/>
      <c r="AH72" s="838" t="n"/>
      <c r="AI72" s="838" t="n"/>
      <c r="AJ72" s="838" t="n"/>
      <c r="AK72" s="838" t="n"/>
      <c r="AL72" s="838" t="n"/>
      <c r="AM72" s="838" t="n"/>
      <c r="AN72" s="838" t="n"/>
      <c r="AO72" s="838" t="n"/>
      <c r="AP72" s="838" t="n"/>
      <c r="AQ72" s="838" t="n"/>
      <c r="AR72" s="838" t="n"/>
      <c r="AS72" s="838" t="n"/>
      <c r="AT72" s="838" t="n"/>
      <c r="AU72" s="838" t="n"/>
      <c r="AV72" s="838" t="n"/>
      <c r="AW72" s="838" t="n"/>
      <c r="AX72" s="838" t="n"/>
      <c r="AY72" s="838" t="n"/>
      <c r="AZ72" s="838" t="n"/>
      <c r="BA72" s="838" t="n"/>
      <c r="BB72" s="838" t="n"/>
      <c r="BC72" s="838" t="n"/>
      <c r="BD72" s="838" t="n"/>
      <c r="BE72" s="838" t="n"/>
      <c r="BF72" s="838" t="n"/>
      <c r="BG72" s="838" t="n"/>
      <c r="BH72" s="838" t="n"/>
      <c r="BI72" s="838" t="n"/>
      <c r="BJ72" s="838" t="n"/>
      <c r="BK72" s="838" t="n"/>
    </row>
    <row r="73">
      <c r="A73" s="838" t="n"/>
      <c r="B73" s="838" t="n"/>
      <c r="C73" s="838" t="n"/>
      <c r="D73" s="838" t="n"/>
      <c r="E73" s="838" t="n"/>
      <c r="F73" s="838" t="n"/>
      <c r="G73" s="838" t="n"/>
      <c r="H73" s="838" t="n"/>
      <c r="I73" s="838" t="n"/>
      <c r="J73" s="838" t="n"/>
      <c r="K73" s="838" t="n"/>
      <c r="L73" s="838" t="n"/>
      <c r="M73" s="838" t="n"/>
      <c r="N73" s="838" t="n"/>
      <c r="O73" s="838" t="n"/>
      <c r="P73" s="838" t="n"/>
      <c r="Q73" s="838" t="n"/>
      <c r="R73" s="838" t="n"/>
      <c r="S73" s="838" t="n"/>
      <c r="T73" s="838" t="n"/>
      <c r="U73" s="838" t="n"/>
      <c r="V73" s="838" t="n"/>
      <c r="W73" s="838" t="n"/>
      <c r="X73" s="838" t="n"/>
      <c r="Y73" s="838" t="n"/>
      <c r="Z73" s="838" t="n"/>
      <c r="AA73" s="838" t="n"/>
      <c r="AB73" s="838" t="n"/>
      <c r="AC73" s="838" t="n"/>
      <c r="AD73" s="838" t="n"/>
      <c r="AE73" s="838" t="n"/>
      <c r="AF73" s="838" t="n"/>
      <c r="AG73" s="838" t="n"/>
      <c r="AH73" s="838" t="n"/>
      <c r="AI73" s="838" t="n"/>
      <c r="AJ73" s="838" t="n"/>
      <c r="AK73" s="838" t="n"/>
      <c r="AL73" s="838" t="n"/>
      <c r="AM73" s="838" t="n"/>
      <c r="AN73" s="838" t="n"/>
      <c r="AO73" s="838" t="n"/>
      <c r="AP73" s="838" t="n"/>
      <c r="AQ73" s="838" t="n"/>
      <c r="AR73" s="838" t="n"/>
      <c r="AS73" s="838" t="n"/>
      <c r="AT73" s="838" t="n"/>
      <c r="AU73" s="838" t="n"/>
      <c r="AV73" s="838" t="n"/>
      <c r="AW73" s="838" t="n"/>
      <c r="AX73" s="838" t="n"/>
      <c r="AY73" s="838" t="n"/>
      <c r="AZ73" s="838" t="n"/>
      <c r="BA73" s="838" t="n"/>
      <c r="BB73" s="838" t="n"/>
      <c r="BC73" s="838" t="n"/>
      <c r="BD73" s="838" t="n"/>
      <c r="BE73" s="838" t="n"/>
      <c r="BF73" s="838" t="n"/>
      <c r="BG73" s="838" t="n"/>
      <c r="BH73" s="838" t="n"/>
      <c r="BI73" s="838" t="n"/>
      <c r="BJ73" s="838" t="n"/>
      <c r="BK73" s="838" t="n"/>
    </row>
    <row r="74">
      <c r="A74" s="838" t="n"/>
      <c r="B74" s="838" t="n"/>
      <c r="C74" s="838" t="n"/>
      <c r="D74" s="838" t="n"/>
      <c r="E74" s="838" t="n"/>
      <c r="F74" s="838" t="n"/>
      <c r="G74" s="838" t="n"/>
      <c r="H74" s="838" t="n"/>
      <c r="I74" s="838" t="n"/>
      <c r="J74" s="838" t="n"/>
      <c r="K74" s="838" t="n"/>
      <c r="L74" s="838" t="n"/>
      <c r="M74" s="838" t="n"/>
      <c r="N74" s="838" t="n"/>
      <c r="O74" s="838" t="n"/>
      <c r="P74" s="838" t="n"/>
      <c r="Q74" s="838" t="n"/>
      <c r="R74" s="838" t="n"/>
      <c r="S74" s="838" t="n"/>
      <c r="T74" s="838" t="n"/>
      <c r="U74" s="838" t="n"/>
      <c r="V74" s="838" t="n"/>
      <c r="W74" s="838" t="n"/>
      <c r="X74" s="838" t="n"/>
      <c r="Y74" s="838" t="n"/>
      <c r="Z74" s="838" t="n"/>
      <c r="AA74" s="838" t="n"/>
      <c r="AB74" s="838" t="n"/>
      <c r="AC74" s="838" t="n"/>
      <c r="AD74" s="838" t="n"/>
      <c r="AE74" s="838" t="n"/>
      <c r="AF74" s="838" t="n"/>
      <c r="AG74" s="838" t="n"/>
      <c r="AH74" s="838" t="n"/>
      <c r="AI74" s="838" t="n"/>
      <c r="AJ74" s="838" t="n"/>
      <c r="AK74" s="838" t="n"/>
      <c r="AL74" s="838" t="n"/>
      <c r="AM74" s="838" t="n"/>
      <c r="AN74" s="838" t="n"/>
      <c r="AO74" s="838" t="n"/>
      <c r="AP74" s="838" t="n"/>
      <c r="AQ74" s="838" t="n"/>
      <c r="AR74" s="838" t="n"/>
      <c r="AS74" s="838" t="n"/>
      <c r="AT74" s="838" t="n"/>
      <c r="AU74" s="838" t="n"/>
      <c r="AV74" s="838" t="n"/>
      <c r="AW74" s="838" t="n"/>
      <c r="AX74" s="838" t="n"/>
      <c r="AY74" s="838" t="n"/>
      <c r="AZ74" s="838" t="n"/>
      <c r="BA74" s="838" t="n"/>
      <c r="BB74" s="838" t="n"/>
      <c r="BC74" s="838" t="n"/>
      <c r="BD74" s="838" t="n"/>
      <c r="BE74" s="838" t="n"/>
      <c r="BF74" s="838" t="n"/>
      <c r="BG74" s="838" t="n"/>
      <c r="BH74" s="838" t="n"/>
      <c r="BI74" s="838" t="n"/>
      <c r="BJ74" s="838" t="n"/>
      <c r="BK74" s="838" t="n"/>
    </row>
    <row r="75">
      <c r="A75" s="838" t="n"/>
      <c r="B75" s="838" t="n"/>
      <c r="C75" s="838" t="n"/>
      <c r="D75" s="838" t="n"/>
      <c r="E75" s="838" t="n"/>
      <c r="F75" s="838" t="n"/>
      <c r="G75" s="838" t="n"/>
      <c r="H75" s="838" t="n"/>
      <c r="I75" s="838" t="n"/>
      <c r="J75" s="838" t="n"/>
      <c r="K75" s="838" t="n"/>
      <c r="L75" s="838" t="n"/>
      <c r="M75" s="838" t="n"/>
      <c r="N75" s="838" t="n"/>
      <c r="O75" s="838" t="n"/>
      <c r="P75" s="838" t="n"/>
      <c r="Q75" s="838" t="n"/>
      <c r="R75" s="838" t="n"/>
      <c r="S75" s="838" t="n"/>
      <c r="T75" s="838" t="n"/>
      <c r="U75" s="838" t="n"/>
      <c r="V75" s="838" t="n"/>
      <c r="W75" s="838" t="n"/>
      <c r="X75" s="838" t="n"/>
      <c r="Y75" s="838" t="n"/>
      <c r="Z75" s="838" t="n"/>
      <c r="AA75" s="838" t="n"/>
      <c r="AB75" s="838" t="n"/>
      <c r="AC75" s="838" t="n"/>
      <c r="AD75" s="838" t="n"/>
      <c r="AE75" s="838" t="n"/>
      <c r="AF75" s="838" t="n"/>
      <c r="AG75" s="838" t="n"/>
      <c r="AH75" s="838" t="n"/>
      <c r="AI75" s="838" t="n"/>
      <c r="AJ75" s="838" t="n"/>
      <c r="AK75" s="838" t="n"/>
      <c r="AL75" s="838" t="n"/>
      <c r="AM75" s="838" t="n"/>
      <c r="AN75" s="838" t="n"/>
      <c r="AO75" s="838" t="n"/>
      <c r="AP75" s="838" t="n"/>
      <c r="AQ75" s="838" t="n"/>
      <c r="AR75" s="838" t="n"/>
      <c r="AS75" s="838" t="n"/>
      <c r="AT75" s="838" t="n"/>
      <c r="AU75" s="838" t="n"/>
      <c r="AV75" s="838" t="n"/>
      <c r="AW75" s="838" t="n"/>
      <c r="AX75" s="838" t="n"/>
      <c r="AY75" s="838" t="n"/>
      <c r="AZ75" s="838" t="n"/>
      <c r="BA75" s="838" t="n"/>
      <c r="BB75" s="838" t="n"/>
      <c r="BC75" s="838" t="n"/>
      <c r="BD75" s="838" t="n"/>
      <c r="BE75" s="838" t="n"/>
      <c r="BF75" s="838" t="n"/>
      <c r="BG75" s="838" t="n"/>
      <c r="BH75" s="838" t="n"/>
      <c r="BI75" s="838" t="n"/>
      <c r="BJ75" s="838" t="n"/>
      <c r="BK75" s="838" t="n"/>
    </row>
    <row r="76">
      <c r="A76" s="838" t="n"/>
      <c r="B76" s="838" t="n"/>
      <c r="C76" s="838" t="n"/>
      <c r="D76" s="838" t="n"/>
      <c r="E76" s="838" t="n"/>
      <c r="F76" s="838" t="n"/>
      <c r="G76" s="838" t="n"/>
      <c r="H76" s="838" t="n"/>
      <c r="I76" s="838" t="n"/>
      <c r="J76" s="838" t="n"/>
      <c r="K76" s="838" t="n"/>
      <c r="L76" s="838" t="n"/>
      <c r="M76" s="838" t="n"/>
      <c r="N76" s="838" t="n"/>
      <c r="O76" s="838" t="n"/>
      <c r="P76" s="838" t="n"/>
      <c r="Q76" s="838" t="n"/>
      <c r="R76" s="838" t="n"/>
      <c r="S76" s="838" t="n"/>
      <c r="T76" s="838" t="n"/>
      <c r="U76" s="838" t="n"/>
      <c r="V76" s="838" t="n"/>
      <c r="W76" s="838" t="n"/>
      <c r="X76" s="838" t="n"/>
      <c r="Y76" s="838" t="n"/>
      <c r="Z76" s="838" t="n"/>
      <c r="AA76" s="838" t="n"/>
      <c r="AB76" s="838" t="n"/>
      <c r="AC76" s="838" t="n"/>
      <c r="AD76" s="838" t="n"/>
      <c r="AE76" s="838" t="n"/>
      <c r="AF76" s="838" t="n"/>
      <c r="AG76" s="838" t="n"/>
      <c r="AH76" s="838" t="n"/>
      <c r="AI76" s="838" t="n"/>
      <c r="AJ76" s="838" t="n"/>
      <c r="AK76" s="838" t="n"/>
      <c r="AL76" s="838" t="n"/>
      <c r="AM76" s="838" t="n"/>
      <c r="AN76" s="838" t="n"/>
      <c r="AO76" s="838" t="n"/>
      <c r="AP76" s="838" t="n"/>
      <c r="AQ76" s="838" t="n"/>
      <c r="AR76" s="838" t="n"/>
      <c r="AS76" s="838" t="n"/>
      <c r="AT76" s="838" t="n"/>
      <c r="AU76" s="838" t="n"/>
      <c r="AV76" s="838" t="n"/>
      <c r="AW76" s="838" t="n"/>
      <c r="AX76" s="838" t="n"/>
      <c r="AY76" s="838" t="n"/>
      <c r="AZ76" s="838" t="n"/>
      <c r="BA76" s="838" t="n"/>
      <c r="BB76" s="838" t="n"/>
      <c r="BC76" s="838" t="n"/>
      <c r="BD76" s="838" t="n"/>
      <c r="BE76" s="838" t="n"/>
      <c r="BF76" s="838" t="n"/>
      <c r="BG76" s="838" t="n"/>
      <c r="BH76" s="838" t="n"/>
      <c r="BI76" s="838" t="n"/>
      <c r="BJ76" s="838" t="n"/>
      <c r="BK76" s="838" t="n"/>
    </row>
    <row r="77">
      <c r="A77" s="838" t="n"/>
      <c r="B77" s="838" t="n"/>
      <c r="C77" s="838" t="n"/>
      <c r="D77" s="838" t="n"/>
      <c r="E77" s="838" t="n"/>
      <c r="F77" s="838" t="n"/>
      <c r="G77" s="838" t="n"/>
      <c r="H77" s="838" t="n"/>
      <c r="I77" s="838" t="n"/>
      <c r="J77" s="838" t="n"/>
      <c r="K77" s="838" t="n"/>
      <c r="L77" s="838" t="n"/>
      <c r="M77" s="838" t="n"/>
      <c r="N77" s="838" t="n"/>
      <c r="O77" s="838" t="n"/>
      <c r="P77" s="838" t="n"/>
      <c r="Q77" s="838" t="n"/>
      <c r="R77" s="838" t="n"/>
      <c r="S77" s="838" t="n"/>
      <c r="T77" s="838" t="n"/>
      <c r="U77" s="838" t="n"/>
      <c r="V77" s="838" t="n"/>
      <c r="W77" s="838" t="n"/>
      <c r="X77" s="838" t="n"/>
      <c r="Y77" s="838" t="n"/>
      <c r="Z77" s="838" t="n"/>
      <c r="AA77" s="838" t="n"/>
      <c r="AB77" s="838" t="n"/>
      <c r="AC77" s="838" t="n"/>
      <c r="AD77" s="838" t="n"/>
      <c r="AE77" s="838" t="n"/>
      <c r="AF77" s="838" t="n"/>
      <c r="AG77" s="838" t="n"/>
      <c r="AH77" s="838" t="n"/>
      <c r="AI77" s="838" t="n"/>
      <c r="AJ77" s="838" t="n"/>
      <c r="AK77" s="838" t="n"/>
      <c r="AL77" s="838" t="n"/>
      <c r="AM77" s="838" t="n"/>
      <c r="AN77" s="838" t="n"/>
      <c r="AO77" s="838" t="n"/>
      <c r="AP77" s="838" t="n"/>
      <c r="AQ77" s="838" t="n"/>
      <c r="AR77" s="838" t="n"/>
      <c r="AS77" s="838" t="n"/>
      <c r="AT77" s="838" t="n"/>
      <c r="AU77" s="838" t="n"/>
      <c r="AV77" s="838" t="n"/>
      <c r="AW77" s="838" t="n"/>
      <c r="AX77" s="838" t="n"/>
      <c r="AY77" s="838" t="n"/>
      <c r="AZ77" s="838" t="n"/>
      <c r="BA77" s="838" t="n"/>
      <c r="BB77" s="838" t="n"/>
      <c r="BC77" s="838" t="n"/>
      <c r="BD77" s="838" t="n"/>
      <c r="BE77" s="838" t="n"/>
      <c r="BF77" s="838" t="n"/>
      <c r="BG77" s="838" t="n"/>
      <c r="BH77" s="838" t="n"/>
      <c r="BI77" s="838" t="n"/>
      <c r="BJ77" s="838" t="n"/>
      <c r="BK77" s="838" t="n"/>
    </row>
    <row r="78">
      <c r="A78" s="838" t="n"/>
      <c r="B78" s="838" t="n"/>
      <c r="C78" s="838" t="n"/>
      <c r="D78" s="838" t="n"/>
      <c r="E78" s="838" t="n"/>
      <c r="F78" s="838" t="n"/>
      <c r="G78" s="838" t="n"/>
      <c r="H78" s="838" t="n"/>
      <c r="I78" s="838" t="n"/>
      <c r="J78" s="838" t="n"/>
      <c r="K78" s="838" t="n"/>
      <c r="L78" s="838" t="n"/>
      <c r="M78" s="838" t="n"/>
      <c r="N78" s="838" t="n"/>
      <c r="O78" s="838" t="n"/>
      <c r="P78" s="838" t="n"/>
      <c r="Q78" s="838" t="n"/>
      <c r="R78" s="838" t="n"/>
      <c r="S78" s="838" t="n"/>
      <c r="T78" s="838" t="n"/>
      <c r="U78" s="838" t="n"/>
      <c r="V78" s="838" t="n"/>
      <c r="W78" s="838" t="n"/>
      <c r="X78" s="838" t="n"/>
      <c r="Y78" s="838" t="n"/>
      <c r="Z78" s="838" t="n"/>
      <c r="AA78" s="838" t="n"/>
      <c r="AB78" s="838" t="n"/>
      <c r="AC78" s="838" t="n"/>
      <c r="AD78" s="838" t="n"/>
      <c r="AE78" s="838" t="n"/>
      <c r="AF78" s="838" t="n"/>
      <c r="AG78" s="838" t="n"/>
      <c r="AH78" s="838" t="n"/>
      <c r="AI78" s="838" t="n"/>
      <c r="AJ78" s="838" t="n"/>
      <c r="AK78" s="838" t="n"/>
      <c r="AL78" s="838" t="n"/>
      <c r="AM78" s="838" t="n"/>
      <c r="AN78" s="838" t="n"/>
      <c r="AO78" s="838" t="n"/>
      <c r="AP78" s="838" t="n"/>
      <c r="AQ78" s="838" t="n"/>
      <c r="AR78" s="838" t="n"/>
      <c r="AS78" s="838" t="n"/>
      <c r="AT78" s="838" t="n"/>
      <c r="AU78" s="838" t="n"/>
      <c r="AV78" s="838" t="n"/>
      <c r="AW78" s="838" t="n"/>
      <c r="AX78" s="838" t="n"/>
      <c r="AY78" s="838" t="n"/>
      <c r="AZ78" s="838" t="n"/>
      <c r="BA78" s="838" t="n"/>
      <c r="BB78" s="838" t="n"/>
      <c r="BC78" s="838" t="n"/>
      <c r="BD78" s="838" t="n"/>
      <c r="BE78" s="838" t="n"/>
      <c r="BF78" s="838" t="n"/>
      <c r="BG78" s="838" t="n"/>
      <c r="BH78" s="838" t="n"/>
      <c r="BI78" s="838" t="n"/>
      <c r="BJ78" s="838" t="n"/>
      <c r="BK78" s="838" t="n"/>
    </row>
    <row r="79">
      <c r="A79" s="838" t="n"/>
      <c r="B79" s="838" t="n"/>
      <c r="C79" s="838" t="n"/>
      <c r="D79" s="838" t="n"/>
      <c r="E79" s="838" t="n"/>
      <c r="F79" s="838" t="n"/>
      <c r="G79" s="838" t="n"/>
      <c r="H79" s="838" t="n"/>
      <c r="I79" s="838" t="n"/>
      <c r="J79" s="838" t="n"/>
      <c r="K79" s="838" t="n"/>
      <c r="L79" s="838" t="n"/>
      <c r="M79" s="838" t="n"/>
      <c r="N79" s="838" t="n"/>
      <c r="O79" s="838" t="n"/>
      <c r="P79" s="838" t="n"/>
      <c r="Q79" s="838" t="n"/>
      <c r="R79" s="838" t="n"/>
      <c r="S79" s="838" t="n"/>
      <c r="T79" s="838" t="n"/>
      <c r="U79" s="838" t="n"/>
      <c r="V79" s="838" t="n"/>
      <c r="W79" s="838" t="n"/>
      <c r="X79" s="838" t="n"/>
      <c r="Y79" s="838" t="n"/>
      <c r="Z79" s="838" t="n"/>
      <c r="AA79" s="838" t="n"/>
      <c r="AB79" s="838" t="n"/>
      <c r="AC79" s="838" t="n"/>
      <c r="AD79" s="838" t="n"/>
      <c r="AE79" s="838" t="n"/>
      <c r="AF79" s="838" t="n"/>
      <c r="AG79" s="838" t="n"/>
      <c r="AH79" s="838" t="n"/>
      <c r="AI79" s="838" t="n"/>
      <c r="AJ79" s="838" t="n"/>
      <c r="AK79" s="838" t="n"/>
      <c r="AL79" s="838" t="n"/>
      <c r="AM79" s="838" t="n"/>
      <c r="AN79" s="838" t="n"/>
      <c r="AO79" s="838" t="n"/>
      <c r="AP79" s="838" t="n"/>
      <c r="AQ79" s="838" t="n"/>
      <c r="AR79" s="838" t="n"/>
      <c r="AS79" s="838" t="n"/>
      <c r="AT79" s="838" t="n"/>
      <c r="AU79" s="838" t="n"/>
      <c r="AV79" s="838" t="n"/>
      <c r="AW79" s="838" t="n"/>
      <c r="AX79" s="838" t="n"/>
      <c r="AY79" s="838" t="n"/>
      <c r="AZ79" s="838" t="n"/>
      <c r="BA79" s="838" t="n"/>
      <c r="BB79" s="838" t="n"/>
      <c r="BC79" s="838" t="n"/>
      <c r="BD79" s="838" t="n"/>
      <c r="BE79" s="838" t="n"/>
      <c r="BF79" s="838" t="n"/>
      <c r="BG79" s="838" t="n"/>
      <c r="BH79" s="838" t="n"/>
      <c r="BI79" s="838" t="n"/>
      <c r="BJ79" s="838" t="n"/>
      <c r="BK79" s="838" t="n"/>
    </row>
    <row r="80">
      <c r="A80" s="838" t="n"/>
      <c r="B80" s="838" t="n"/>
      <c r="C80" s="838" t="n"/>
      <c r="D80" s="838" t="n"/>
      <c r="E80" s="838" t="n"/>
      <c r="F80" s="838" t="n"/>
      <c r="G80" s="838" t="n"/>
      <c r="H80" s="838" t="n"/>
      <c r="I80" s="838" t="n"/>
      <c r="J80" s="838" t="n"/>
      <c r="K80" s="838" t="n"/>
      <c r="L80" s="838" t="n"/>
      <c r="M80" s="838" t="n"/>
      <c r="N80" s="838" t="n"/>
      <c r="O80" s="838" t="n"/>
      <c r="P80" s="838" t="n"/>
      <c r="Q80" s="838" t="n"/>
      <c r="R80" s="838" t="n"/>
      <c r="S80" s="838" t="n"/>
      <c r="T80" s="838" t="n"/>
      <c r="U80" s="838" t="n"/>
      <c r="V80" s="838" t="n"/>
      <c r="W80" s="838" t="n"/>
      <c r="X80" s="838" t="n"/>
      <c r="Y80" s="838" t="n"/>
      <c r="Z80" s="838" t="n"/>
      <c r="AA80" s="838" t="n"/>
      <c r="AB80" s="838" t="n"/>
      <c r="AC80" s="838" t="n"/>
      <c r="AD80" s="838" t="n"/>
      <c r="AE80" s="838" t="n"/>
      <c r="AF80" s="838" t="n"/>
      <c r="AG80" s="838" t="n"/>
      <c r="AH80" s="838" t="n"/>
      <c r="AI80" s="838" t="n"/>
      <c r="AJ80" s="838" t="n"/>
      <c r="AK80" s="838" t="n"/>
      <c r="AL80" s="838" t="n"/>
      <c r="AM80" s="838" t="n"/>
      <c r="AN80" s="838" t="n"/>
      <c r="AO80" s="838" t="n"/>
      <c r="AP80" s="838" t="n"/>
      <c r="AQ80" s="838" t="n"/>
      <c r="AR80" s="838" t="n"/>
      <c r="AS80" s="838" t="n"/>
      <c r="AT80" s="838" t="n"/>
      <c r="AU80" s="838" t="n"/>
      <c r="AV80" s="838" t="n"/>
      <c r="AW80" s="838" t="n"/>
      <c r="AX80" s="838" t="n"/>
      <c r="AY80" s="838" t="n"/>
      <c r="AZ80" s="838" t="n"/>
      <c r="BA80" s="838" t="n"/>
      <c r="BB80" s="838" t="n"/>
      <c r="BC80" s="838" t="n"/>
      <c r="BD80" s="838" t="n"/>
      <c r="BE80" s="838" t="n"/>
      <c r="BF80" s="838" t="n"/>
      <c r="BG80" s="838" t="n"/>
      <c r="BH80" s="838" t="n"/>
      <c r="BI80" s="838" t="n"/>
      <c r="BJ80" s="838" t="n"/>
      <c r="BK80" s="838" t="n"/>
    </row>
    <row r="81">
      <c r="A81" s="838" t="n"/>
      <c r="B81" s="838" t="n"/>
      <c r="C81" s="838" t="n"/>
      <c r="D81" s="838" t="n"/>
      <c r="E81" s="838" t="n"/>
      <c r="F81" s="838" t="n"/>
      <c r="G81" s="838" t="n"/>
      <c r="H81" s="838" t="n"/>
      <c r="I81" s="838" t="n"/>
      <c r="J81" s="838" t="n"/>
      <c r="K81" s="838" t="n"/>
      <c r="L81" s="838" t="n"/>
      <c r="M81" s="838" t="n"/>
      <c r="N81" s="838" t="n"/>
      <c r="O81" s="838" t="n"/>
      <c r="P81" s="838" t="n"/>
      <c r="Q81" s="838" t="n"/>
      <c r="R81" s="838" t="n"/>
      <c r="S81" s="838" t="n"/>
      <c r="T81" s="838" t="n"/>
      <c r="U81" s="838" t="n"/>
      <c r="V81" s="838" t="n"/>
      <c r="W81" s="838" t="n"/>
      <c r="X81" s="838" t="n"/>
      <c r="Y81" s="838" t="n"/>
      <c r="Z81" s="838" t="n"/>
      <c r="AA81" s="838" t="n"/>
      <c r="AB81" s="838" t="n"/>
      <c r="AC81" s="838" t="n"/>
      <c r="AD81" s="838" t="n"/>
      <c r="AE81" s="838" t="n"/>
      <c r="AF81" s="838" t="n"/>
      <c r="AG81" s="838" t="n"/>
      <c r="AH81" s="838" t="n"/>
      <c r="AI81" s="838" t="n"/>
      <c r="AJ81" s="838" t="n"/>
      <c r="AK81" s="838" t="n"/>
      <c r="AL81" s="838" t="n"/>
      <c r="AM81" s="838" t="n"/>
      <c r="AN81" s="838" t="n"/>
      <c r="AO81" s="838" t="n"/>
      <c r="AP81" s="838" t="n"/>
      <c r="AQ81" s="838" t="n"/>
      <c r="AR81" s="838" t="n"/>
      <c r="AS81" s="838" t="n"/>
      <c r="AT81" s="838" t="n"/>
      <c r="AU81" s="838" t="n"/>
      <c r="AV81" s="838" t="n"/>
      <c r="AW81" s="838" t="n"/>
      <c r="AX81" s="838" t="n"/>
      <c r="AY81" s="838" t="n"/>
      <c r="AZ81" s="838" t="n"/>
      <c r="BA81" s="838" t="n"/>
      <c r="BB81" s="838" t="n"/>
      <c r="BC81" s="838" t="n"/>
      <c r="BD81" s="838" t="n"/>
      <c r="BE81" s="838" t="n"/>
      <c r="BF81" s="838" t="n"/>
      <c r="BG81" s="838" t="n"/>
      <c r="BH81" s="838" t="n"/>
      <c r="BI81" s="838" t="n"/>
      <c r="BJ81" s="838" t="n"/>
      <c r="BK81" s="838" t="n"/>
    </row>
    <row r="82">
      <c r="A82" s="838" t="n"/>
      <c r="B82" s="838" t="n"/>
      <c r="C82" s="838" t="n"/>
      <c r="D82" s="838" t="n"/>
      <c r="E82" s="838" t="n"/>
      <c r="F82" s="838" t="n"/>
      <c r="G82" s="838" t="n"/>
      <c r="H82" s="838" t="n"/>
      <c r="I82" s="838" t="n"/>
      <c r="J82" s="838" t="n"/>
      <c r="K82" s="838" t="n"/>
      <c r="L82" s="838" t="n"/>
      <c r="M82" s="838" t="n"/>
      <c r="N82" s="838" t="n"/>
      <c r="O82" s="838" t="n"/>
      <c r="P82" s="838" t="n"/>
      <c r="Q82" s="838" t="n"/>
      <c r="R82" s="838" t="n"/>
      <c r="S82" s="838" t="n"/>
      <c r="T82" s="838" t="n"/>
      <c r="U82" s="838" t="n"/>
      <c r="V82" s="838" t="n"/>
      <c r="W82" s="838" t="n"/>
      <c r="X82" s="838" t="n"/>
      <c r="Y82" s="838" t="n"/>
      <c r="Z82" s="838" t="n"/>
      <c r="AA82" s="838" t="n"/>
      <c r="AB82" s="838" t="n"/>
      <c r="AC82" s="838" t="n"/>
      <c r="AD82" s="838" t="n"/>
      <c r="AE82" s="838" t="n"/>
      <c r="AF82" s="838" t="n"/>
      <c r="AG82" s="838" t="n"/>
      <c r="AH82" s="838" t="n"/>
      <c r="AI82" s="838" t="n"/>
      <c r="AJ82" s="838" t="n"/>
      <c r="AK82" s="838" t="n"/>
      <c r="AL82" s="838" t="n"/>
      <c r="AM82" s="838" t="n"/>
      <c r="AN82" s="838" t="n"/>
      <c r="AO82" s="838" t="n"/>
      <c r="AP82" s="838" t="n"/>
      <c r="AQ82" s="838" t="n"/>
      <c r="AR82" s="838" t="n"/>
      <c r="AS82" s="838" t="n"/>
      <c r="AT82" s="838" t="n"/>
      <c r="AU82" s="838" t="n"/>
      <c r="AV82" s="838" t="n"/>
      <c r="AW82" s="838" t="n"/>
      <c r="AX82" s="838" t="n"/>
      <c r="AY82" s="838" t="n"/>
      <c r="AZ82" s="838" t="n"/>
      <c r="BA82" s="838" t="n"/>
      <c r="BB82" s="838" t="n"/>
      <c r="BC82" s="838" t="n"/>
      <c r="BD82" s="838" t="n"/>
      <c r="BE82" s="838" t="n"/>
      <c r="BF82" s="838" t="n"/>
      <c r="BG82" s="838" t="n"/>
      <c r="BH82" s="838" t="n"/>
      <c r="BI82" s="838" t="n"/>
      <c r="BJ82" s="838" t="n"/>
      <c r="BK82" s="838" t="n"/>
    </row>
    <row r="83">
      <c r="A83" s="838" t="n"/>
      <c r="B83" s="838" t="n"/>
      <c r="C83" s="838" t="n"/>
      <c r="D83" s="838" t="n"/>
      <c r="E83" s="838" t="n"/>
      <c r="F83" s="838" t="n"/>
      <c r="G83" s="838" t="n"/>
      <c r="H83" s="838" t="n"/>
      <c r="I83" s="838" t="n"/>
      <c r="J83" s="838" t="n"/>
      <c r="K83" s="838" t="n"/>
      <c r="L83" s="838" t="n"/>
      <c r="M83" s="838" t="n"/>
      <c r="N83" s="838" t="n"/>
      <c r="O83" s="838" t="n"/>
      <c r="P83" s="838" t="n"/>
      <c r="Q83" s="838" t="n"/>
      <c r="R83" s="838" t="n"/>
      <c r="S83" s="838" t="n"/>
      <c r="T83" s="838" t="n"/>
      <c r="U83" s="838" t="n"/>
      <c r="V83" s="838" t="n"/>
      <c r="W83" s="838" t="n"/>
      <c r="X83" s="838" t="n"/>
      <c r="Y83" s="838" t="n"/>
      <c r="Z83" s="838" t="n"/>
      <c r="AA83" s="838" t="n"/>
      <c r="AB83" s="838" t="n"/>
      <c r="AC83" s="838" t="n"/>
      <c r="AD83" s="838" t="n"/>
      <c r="AE83" s="838" t="n"/>
      <c r="AF83" s="838" t="n"/>
      <c r="AG83" s="838" t="n"/>
      <c r="AH83" s="838" t="n"/>
      <c r="AI83" s="838" t="n"/>
      <c r="AJ83" s="838" t="n"/>
      <c r="AK83" s="838" t="n"/>
      <c r="AL83" s="838" t="n"/>
      <c r="AM83" s="838" t="n"/>
      <c r="AN83" s="838" t="n"/>
      <c r="AO83" s="838" t="n"/>
      <c r="AP83" s="838" t="n"/>
      <c r="AQ83" s="838" t="n"/>
      <c r="AR83" s="838" t="n"/>
      <c r="AS83" s="838" t="n"/>
      <c r="AT83" s="838" t="n"/>
      <c r="AU83" s="838" t="n"/>
      <c r="AV83" s="838" t="n"/>
      <c r="AW83" s="838" t="n"/>
      <c r="AX83" s="838" t="n"/>
      <c r="AY83" s="838" t="n"/>
      <c r="AZ83" s="838" t="n"/>
      <c r="BA83" s="838" t="n"/>
      <c r="BB83" s="838" t="n"/>
      <c r="BC83" s="838" t="n"/>
      <c r="BD83" s="838" t="n"/>
      <c r="BE83" s="838" t="n"/>
      <c r="BF83" s="838" t="n"/>
      <c r="BG83" s="838" t="n"/>
      <c r="BH83" s="838" t="n"/>
      <c r="BI83" s="838" t="n"/>
      <c r="BJ83" s="838" t="n"/>
      <c r="BK83" s="838" t="n"/>
    </row>
    <row r="84">
      <c r="A84" s="838" t="n"/>
      <c r="B84" s="838" t="n"/>
      <c r="C84" s="838" t="n"/>
      <c r="D84" s="838" t="n"/>
      <c r="E84" s="838" t="n"/>
      <c r="F84" s="838" t="n"/>
      <c r="G84" s="838" t="n"/>
      <c r="H84" s="838" t="n"/>
      <c r="I84" s="838" t="n"/>
      <c r="J84" s="838" t="n"/>
      <c r="K84" s="838" t="n"/>
      <c r="L84" s="838" t="n"/>
      <c r="M84" s="838" t="n"/>
      <c r="N84" s="838" t="n"/>
      <c r="O84" s="838" t="n"/>
      <c r="P84" s="838" t="n"/>
      <c r="Q84" s="838" t="n"/>
      <c r="R84" s="838" t="n"/>
      <c r="S84" s="838" t="n"/>
      <c r="T84" s="838" t="n"/>
      <c r="U84" s="838" t="n"/>
      <c r="V84" s="838" t="n"/>
      <c r="W84" s="838" t="n"/>
      <c r="X84" s="838" t="n"/>
      <c r="Y84" s="838" t="n"/>
      <c r="Z84" s="838" t="n"/>
      <c r="AA84" s="838" t="n"/>
      <c r="AB84" s="838" t="n"/>
      <c r="AC84" s="838" t="n"/>
      <c r="AD84" s="838" t="n"/>
      <c r="AE84" s="838" t="n"/>
      <c r="AF84" s="838" t="n"/>
      <c r="AG84" s="838" t="n"/>
      <c r="AH84" s="838" t="n"/>
      <c r="AI84" s="838" t="n"/>
      <c r="AJ84" s="838" t="n"/>
      <c r="AK84" s="838" t="n"/>
      <c r="AL84" s="838" t="n"/>
      <c r="AM84" s="838" t="n"/>
      <c r="AN84" s="838" t="n"/>
      <c r="AO84" s="838" t="n"/>
      <c r="AP84" s="838" t="n"/>
      <c r="AQ84" s="838" t="n"/>
      <c r="AR84" s="838" t="n"/>
      <c r="AS84" s="838" t="n"/>
      <c r="AT84" s="838" t="n"/>
      <c r="AU84" s="838" t="n"/>
      <c r="AV84" s="838" t="n"/>
      <c r="AW84" s="838" t="n"/>
      <c r="AX84" s="838" t="n"/>
      <c r="AY84" s="838" t="n"/>
      <c r="AZ84" s="838" t="n"/>
      <c r="BA84" s="838" t="n"/>
      <c r="BB84" s="838" t="n"/>
      <c r="BC84" s="838" t="n"/>
      <c r="BD84" s="838" t="n"/>
      <c r="BE84" s="838" t="n"/>
      <c r="BF84" s="838" t="n"/>
      <c r="BG84" s="838" t="n"/>
      <c r="BH84" s="838" t="n"/>
      <c r="BI84" s="838" t="n"/>
      <c r="BJ84" s="838" t="n"/>
      <c r="BK84" s="838" t="n"/>
    </row>
    <row r="85">
      <c r="A85" s="838" t="n"/>
      <c r="B85" s="838" t="n"/>
      <c r="C85" s="838" t="n"/>
      <c r="D85" s="838" t="n"/>
      <c r="E85" s="838" t="n"/>
      <c r="F85" s="838" t="n"/>
      <c r="G85" s="838" t="n"/>
      <c r="H85" s="838" t="n"/>
      <c r="I85" s="838" t="n"/>
      <c r="J85" s="838" t="n"/>
      <c r="K85" s="838" t="n"/>
      <c r="L85" s="838" t="n"/>
      <c r="M85" s="838" t="n"/>
      <c r="N85" s="838" t="n"/>
      <c r="O85" s="838" t="n"/>
      <c r="P85" s="838" t="n"/>
      <c r="Q85" s="838" t="n"/>
      <c r="R85" s="838" t="n"/>
      <c r="S85" s="838" t="n"/>
      <c r="T85" s="838" t="n"/>
      <c r="U85" s="838" t="n"/>
      <c r="V85" s="838" t="n"/>
      <c r="W85" s="838" t="n"/>
      <c r="X85" s="838" t="n"/>
      <c r="Y85" s="838" t="n"/>
      <c r="Z85" s="838" t="n"/>
      <c r="AA85" s="838" t="n"/>
      <c r="AB85" s="838" t="n"/>
      <c r="AC85" s="838" t="n"/>
      <c r="AD85" s="838" t="n"/>
      <c r="AE85" s="838" t="n"/>
      <c r="AF85" s="838" t="n"/>
      <c r="AG85" s="838" t="n"/>
      <c r="AH85" s="838" t="n"/>
      <c r="AI85" s="838" t="n"/>
      <c r="AJ85" s="838" t="n"/>
      <c r="AK85" s="838" t="n"/>
      <c r="AL85" s="838" t="n"/>
      <c r="AM85" s="838" t="n"/>
      <c r="AN85" s="838" t="n"/>
      <c r="AO85" s="838" t="n"/>
      <c r="AP85" s="838" t="n"/>
      <c r="AQ85" s="838" t="n"/>
      <c r="AR85" s="838" t="n"/>
      <c r="AS85" s="838" t="n"/>
      <c r="AT85" s="838" t="n"/>
      <c r="AU85" s="838" t="n"/>
      <c r="AV85" s="838" t="n"/>
      <c r="AW85" s="838" t="n"/>
      <c r="AX85" s="838" t="n"/>
      <c r="AY85" s="838" t="n"/>
      <c r="AZ85" s="838" t="n"/>
      <c r="BA85" s="838" t="n"/>
      <c r="BB85" s="838" t="n"/>
      <c r="BC85" s="838" t="n"/>
      <c r="BD85" s="838" t="n"/>
      <c r="BE85" s="838" t="n"/>
      <c r="BF85" s="838" t="n"/>
      <c r="BG85" s="838" t="n"/>
      <c r="BH85" s="838" t="n"/>
      <c r="BI85" s="838" t="n"/>
      <c r="BJ85" s="838" t="n"/>
      <c r="BK85" s="838" t="n"/>
    </row>
    <row r="86">
      <c r="A86" s="838" t="n"/>
      <c r="B86" s="838" t="n"/>
      <c r="C86" s="838" t="n"/>
      <c r="D86" s="838" t="n"/>
      <c r="E86" s="838" t="n"/>
      <c r="F86" s="838" t="n"/>
      <c r="G86" s="838" t="n"/>
      <c r="H86" s="838" t="n"/>
      <c r="I86" s="838" t="n"/>
      <c r="J86" s="838" t="n"/>
      <c r="K86" s="838" t="n"/>
      <c r="L86" s="838" t="n"/>
      <c r="M86" s="838" t="n"/>
      <c r="N86" s="838" t="n"/>
      <c r="O86" s="838" t="n"/>
      <c r="P86" s="838" t="n"/>
      <c r="Q86" s="838" t="n"/>
      <c r="R86" s="838" t="n"/>
      <c r="S86" s="838" t="n"/>
      <c r="T86" s="838" t="n"/>
      <c r="U86" s="838" t="n"/>
      <c r="V86" s="838" t="n"/>
      <c r="W86" s="838" t="n"/>
      <c r="X86" s="838" t="n"/>
      <c r="Y86" s="838" t="n"/>
      <c r="Z86" s="838" t="n"/>
      <c r="AA86" s="838" t="n"/>
      <c r="AB86" s="838" t="n"/>
      <c r="AC86" s="838" t="n"/>
      <c r="AD86" s="838" t="n"/>
      <c r="AE86" s="838" t="n"/>
      <c r="AF86" s="838" t="n"/>
      <c r="AG86" s="838" t="n"/>
      <c r="AH86" s="838" t="n"/>
      <c r="AI86" s="838" t="n"/>
      <c r="AJ86" s="838" t="n"/>
      <c r="AK86" s="838" t="n"/>
      <c r="AL86" s="838" t="n"/>
      <c r="AM86" s="838" t="n"/>
      <c r="AN86" s="838" t="n"/>
      <c r="AO86" s="838" t="n"/>
      <c r="AP86" s="838" t="n"/>
      <c r="AQ86" s="838" t="n"/>
      <c r="AR86" s="838" t="n"/>
      <c r="AS86" s="838" t="n"/>
      <c r="AT86" s="838" t="n"/>
      <c r="AU86" s="838" t="n"/>
      <c r="AV86" s="838" t="n"/>
      <c r="AW86" s="838" t="n"/>
      <c r="AX86" s="838" t="n"/>
      <c r="AY86" s="838" t="n"/>
      <c r="AZ86" s="838" t="n"/>
      <c r="BA86" s="838" t="n"/>
      <c r="BB86" s="838" t="n"/>
      <c r="BC86" s="838" t="n"/>
      <c r="BD86" s="838" t="n"/>
      <c r="BE86" s="838" t="n"/>
      <c r="BF86" s="838" t="n"/>
      <c r="BG86" s="838" t="n"/>
      <c r="BH86" s="838" t="n"/>
      <c r="BI86" s="838" t="n"/>
      <c r="BJ86" s="838" t="n"/>
      <c r="BK86" s="838" t="n"/>
    </row>
    <row r="87">
      <c r="A87" s="838" t="n"/>
      <c r="B87" s="838" t="n"/>
      <c r="C87" s="838" t="n"/>
      <c r="D87" s="838" t="n"/>
      <c r="E87" s="838" t="n"/>
      <c r="F87" s="838" t="n"/>
      <c r="G87" s="838" t="n"/>
      <c r="H87" s="838" t="n"/>
      <c r="I87" s="838" t="n"/>
      <c r="J87" s="838" t="n"/>
      <c r="K87" s="838" t="n"/>
      <c r="L87" s="838" t="n"/>
      <c r="M87" s="838" t="n"/>
      <c r="N87" s="838" t="n"/>
      <c r="O87" s="838" t="n"/>
      <c r="P87" s="838" t="n"/>
      <c r="Q87" s="838" t="n"/>
      <c r="R87" s="838" t="n"/>
      <c r="S87" s="838" t="n"/>
      <c r="T87" s="838" t="n"/>
      <c r="U87" s="838" t="n"/>
      <c r="V87" s="838" t="n"/>
      <c r="W87" s="838" t="n"/>
      <c r="X87" s="838" t="n"/>
      <c r="Y87" s="838" t="n"/>
      <c r="Z87" s="838" t="n"/>
      <c r="AA87" s="838" t="n"/>
      <c r="AB87" s="838" t="n"/>
      <c r="AC87" s="838" t="n"/>
      <c r="AD87" s="838" t="n"/>
      <c r="AE87" s="838" t="n"/>
      <c r="AF87" s="838" t="n"/>
      <c r="AG87" s="838" t="n"/>
      <c r="AH87" s="838" t="n"/>
      <c r="AI87" s="838" t="n"/>
      <c r="AJ87" s="838" t="n"/>
      <c r="AK87" s="838" t="n"/>
      <c r="AL87" s="838" t="n"/>
      <c r="AM87" s="838" t="n"/>
      <c r="AN87" s="838" t="n"/>
      <c r="AO87" s="838" t="n"/>
      <c r="AP87" s="838" t="n"/>
      <c r="AQ87" s="838" t="n"/>
      <c r="AR87" s="838" t="n"/>
      <c r="AS87" s="838" t="n"/>
      <c r="AT87" s="838" t="n"/>
      <c r="AU87" s="838" t="n"/>
      <c r="AV87" s="838" t="n"/>
      <c r="AW87" s="838" t="n"/>
      <c r="AX87" s="838" t="n"/>
      <c r="AY87" s="838" t="n"/>
      <c r="AZ87" s="838" t="n"/>
      <c r="BA87" s="838" t="n"/>
      <c r="BB87" s="838" t="n"/>
      <c r="BC87" s="838" t="n"/>
      <c r="BD87" s="838" t="n"/>
      <c r="BE87" s="838" t="n"/>
      <c r="BF87" s="838" t="n"/>
      <c r="BG87" s="838" t="n"/>
      <c r="BH87" s="838" t="n"/>
      <c r="BI87" s="838" t="n"/>
      <c r="BJ87" s="838" t="n"/>
      <c r="BK87" s="838" t="n"/>
    </row>
    <row r="88">
      <c r="A88" s="838" t="n"/>
      <c r="B88" s="838" t="n"/>
      <c r="C88" s="838" t="n"/>
      <c r="D88" s="838" t="n"/>
      <c r="E88" s="838" t="n"/>
      <c r="F88" s="838" t="n"/>
      <c r="G88" s="838" t="n"/>
      <c r="H88" s="838" t="n"/>
      <c r="I88" s="838" t="n"/>
      <c r="J88" s="838" t="n"/>
      <c r="K88" s="838" t="n"/>
      <c r="L88" s="838" t="n"/>
      <c r="M88" s="838" t="n"/>
      <c r="N88" s="838" t="n"/>
      <c r="O88" s="838" t="n"/>
      <c r="P88" s="838" t="n"/>
      <c r="Q88" s="838" t="n"/>
      <c r="R88" s="838" t="n"/>
      <c r="S88" s="838" t="n"/>
      <c r="T88" s="838" t="n"/>
      <c r="U88" s="838" t="n"/>
      <c r="V88" s="838" t="n"/>
      <c r="W88" s="838" t="n"/>
      <c r="X88" s="838" t="n"/>
      <c r="Y88" s="838" t="n"/>
      <c r="Z88" s="838" t="n"/>
      <c r="AA88" s="838" t="n"/>
      <c r="AB88" s="838" t="n"/>
      <c r="AC88" s="838" t="n"/>
      <c r="AD88" s="838" t="n"/>
      <c r="AE88" s="838" t="n"/>
      <c r="AF88" s="838" t="n"/>
      <c r="AG88" s="838" t="n"/>
      <c r="AH88" s="838" t="n"/>
      <c r="AI88" s="838" t="n"/>
      <c r="AJ88" s="838" t="n"/>
      <c r="AK88" s="838" t="n"/>
      <c r="AL88" s="838" t="n"/>
      <c r="AM88" s="838" t="n"/>
      <c r="AN88" s="838" t="n"/>
      <c r="AO88" s="838" t="n"/>
      <c r="AP88" s="838" t="n"/>
      <c r="AQ88" s="838" t="n"/>
      <c r="AR88" s="838" t="n"/>
      <c r="AS88" s="838" t="n"/>
      <c r="AT88" s="838" t="n"/>
      <c r="AU88" s="838" t="n"/>
      <c r="AV88" s="838" t="n"/>
      <c r="AW88" s="838" t="n"/>
      <c r="AX88" s="838" t="n"/>
      <c r="AY88" s="838" t="n"/>
      <c r="AZ88" s="838" t="n"/>
      <c r="BA88" s="838" t="n"/>
      <c r="BB88" s="838" t="n"/>
      <c r="BC88" s="838" t="n"/>
      <c r="BD88" s="838" t="n"/>
      <c r="BE88" s="838" t="n"/>
      <c r="BF88" s="838" t="n"/>
      <c r="BG88" s="838" t="n"/>
      <c r="BH88" s="838" t="n"/>
      <c r="BI88" s="838" t="n"/>
      <c r="BJ88" s="838" t="n"/>
      <c r="BK88" s="838" t="n"/>
    </row>
    <row r="89">
      <c r="A89" s="838" t="n"/>
      <c r="B89" s="838" t="n"/>
      <c r="C89" s="838" t="n"/>
      <c r="D89" s="838" t="n"/>
      <c r="E89" s="838" t="n"/>
      <c r="F89" s="838" t="n"/>
      <c r="G89" s="838" t="n"/>
      <c r="H89" s="838" t="n"/>
      <c r="I89" s="838" t="n"/>
      <c r="J89" s="838" t="n"/>
      <c r="K89" s="838" t="n"/>
      <c r="L89" s="838" t="n"/>
      <c r="M89" s="838" t="n"/>
      <c r="N89" s="838" t="n"/>
      <c r="O89" s="838" t="n"/>
      <c r="P89" s="838" t="n"/>
      <c r="Q89" s="838" t="n"/>
      <c r="R89" s="838" t="n"/>
      <c r="S89" s="838" t="n"/>
      <c r="T89" s="838" t="n"/>
      <c r="U89" s="838" t="n"/>
      <c r="V89" s="838" t="n"/>
      <c r="W89" s="838" t="n"/>
      <c r="X89" s="838" t="n"/>
      <c r="Y89" s="838" t="n"/>
      <c r="Z89" s="838" t="n"/>
      <c r="AA89" s="838" t="n"/>
      <c r="AB89" s="838" t="n"/>
      <c r="AC89" s="838" t="n"/>
      <c r="AD89" s="838" t="n"/>
      <c r="AE89" s="838" t="n"/>
      <c r="AF89" s="838" t="n"/>
      <c r="AG89" s="838" t="n"/>
      <c r="AH89" s="838" t="n"/>
      <c r="AI89" s="838" t="n"/>
      <c r="AJ89" s="838" t="n"/>
      <c r="AK89" s="838" t="n"/>
      <c r="AL89" s="838" t="n"/>
      <c r="AM89" s="838" t="n"/>
      <c r="AN89" s="838" t="n"/>
      <c r="AO89" s="838" t="n"/>
      <c r="AP89" s="838" t="n"/>
      <c r="AQ89" s="838" t="n"/>
      <c r="AR89" s="838" t="n"/>
      <c r="AS89" s="838" t="n"/>
      <c r="AT89" s="838" t="n"/>
      <c r="AU89" s="838" t="n"/>
      <c r="AV89" s="838" t="n"/>
      <c r="AW89" s="838" t="n"/>
      <c r="AX89" s="838" t="n"/>
      <c r="AY89" s="838" t="n"/>
      <c r="AZ89" s="838" t="n"/>
      <c r="BA89" s="838" t="n"/>
      <c r="BB89" s="838" t="n"/>
      <c r="BC89" s="838" t="n"/>
      <c r="BD89" s="838" t="n"/>
      <c r="BE89" s="838" t="n"/>
      <c r="BF89" s="838" t="n"/>
      <c r="BG89" s="838" t="n"/>
      <c r="BH89" s="838" t="n"/>
      <c r="BI89" s="838" t="n"/>
      <c r="BJ89" s="838" t="n"/>
      <c r="BK89" s="838" t="n"/>
    </row>
    <row r="90">
      <c r="A90" s="838" t="n"/>
      <c r="B90" s="838" t="n"/>
      <c r="C90" s="838" t="n"/>
      <c r="D90" s="838" t="n"/>
      <c r="E90" s="838" t="n"/>
      <c r="F90" s="838" t="n"/>
      <c r="G90" s="838" t="n"/>
      <c r="H90" s="838" t="n"/>
      <c r="I90" s="838" t="n"/>
      <c r="J90" s="838" t="n"/>
      <c r="K90" s="838" t="n"/>
      <c r="L90" s="838" t="n"/>
      <c r="M90" s="838" t="n"/>
      <c r="N90" s="838" t="n"/>
      <c r="O90" s="838" t="n"/>
      <c r="P90" s="838" t="n"/>
      <c r="Q90" s="838" t="n"/>
      <c r="R90" s="838" t="n"/>
      <c r="S90" s="838" t="n"/>
      <c r="T90" s="838" t="n"/>
      <c r="U90" s="838" t="n"/>
      <c r="V90" s="838" t="n"/>
      <c r="W90" s="838" t="n"/>
      <c r="X90" s="838" t="n"/>
      <c r="Y90" s="838" t="n"/>
      <c r="Z90" s="838" t="n"/>
      <c r="AA90" s="838" t="n"/>
      <c r="AB90" s="838" t="n"/>
      <c r="AC90" s="838" t="n"/>
      <c r="AD90" s="838" t="n"/>
      <c r="AE90" s="838" t="n"/>
      <c r="AF90" s="838" t="n"/>
      <c r="AG90" s="838" t="n"/>
      <c r="AH90" s="838" t="n"/>
      <c r="AI90" s="838" t="n"/>
      <c r="AJ90" s="838" t="n"/>
      <c r="AK90" s="838" t="n"/>
      <c r="AL90" s="838" t="n"/>
      <c r="AM90" s="838" t="n"/>
      <c r="AN90" s="838" t="n"/>
      <c r="AO90" s="838" t="n"/>
      <c r="AP90" s="838" t="n"/>
      <c r="AQ90" s="838" t="n"/>
      <c r="AR90" s="838" t="n"/>
      <c r="AS90" s="838" t="n"/>
      <c r="AT90" s="838" t="n"/>
      <c r="AU90" s="838" t="n"/>
      <c r="AV90" s="838" t="n"/>
      <c r="AW90" s="838" t="n"/>
      <c r="AX90" s="838" t="n"/>
      <c r="AY90" s="838" t="n"/>
      <c r="AZ90" s="838" t="n"/>
      <c r="BA90" s="838" t="n"/>
      <c r="BB90" s="838" t="n"/>
      <c r="BC90" s="838" t="n"/>
      <c r="BD90" s="838" t="n"/>
      <c r="BE90" s="838" t="n"/>
      <c r="BF90" s="838" t="n"/>
      <c r="BG90" s="838" t="n"/>
      <c r="BH90" s="838" t="n"/>
      <c r="BI90" s="838" t="n"/>
      <c r="BJ90" s="838" t="n"/>
      <c r="BK90" s="838" t="n"/>
    </row>
    <row r="91">
      <c r="A91" s="838" t="n"/>
      <c r="B91" s="838" t="n"/>
      <c r="C91" s="838" t="n"/>
      <c r="D91" s="838" t="n"/>
      <c r="E91" s="838" t="n"/>
      <c r="F91" s="838" t="n"/>
      <c r="G91" s="838" t="n"/>
      <c r="H91" s="838" t="n"/>
      <c r="I91" s="838" t="n"/>
      <c r="J91" s="838" t="n"/>
      <c r="K91" s="838" t="n"/>
      <c r="L91" s="838" t="n"/>
      <c r="M91" s="838" t="n"/>
      <c r="N91" s="838" t="n"/>
      <c r="O91" s="838" t="n"/>
      <c r="P91" s="838" t="n"/>
      <c r="Q91" s="838" t="n"/>
      <c r="R91" s="838" t="n"/>
      <c r="S91" s="838" t="n"/>
      <c r="T91" s="838" t="n"/>
      <c r="U91" s="838" t="n"/>
      <c r="V91" s="838" t="n"/>
      <c r="W91" s="838" t="n"/>
      <c r="X91" s="838" t="n"/>
      <c r="Y91" s="838" t="n"/>
      <c r="Z91" s="838" t="n"/>
      <c r="AA91" s="838" t="n"/>
      <c r="AB91" s="838" t="n"/>
      <c r="AC91" s="838" t="n"/>
      <c r="AD91" s="838" t="n"/>
      <c r="AE91" s="838" t="n"/>
      <c r="AF91" s="838" t="n"/>
      <c r="AG91" s="838" t="n"/>
      <c r="AH91" s="838" t="n"/>
      <c r="AI91" s="838" t="n"/>
      <c r="AJ91" s="838" t="n"/>
      <c r="AK91" s="838" t="n"/>
      <c r="AL91" s="838" t="n"/>
      <c r="AM91" s="838" t="n"/>
      <c r="AN91" s="838" t="n"/>
      <c r="AO91" s="838" t="n"/>
      <c r="AP91" s="838" t="n"/>
      <c r="AQ91" s="838" t="n"/>
      <c r="AR91" s="838" t="n"/>
      <c r="AS91" s="838" t="n"/>
      <c r="AT91" s="838" t="n"/>
      <c r="AU91" s="838" t="n"/>
      <c r="AV91" s="838" t="n"/>
      <c r="AW91" s="838" t="n"/>
      <c r="AX91" s="838" t="n"/>
      <c r="AY91" s="838" t="n"/>
      <c r="AZ91" s="838" t="n"/>
      <c r="BA91" s="838" t="n"/>
      <c r="BB91" s="838" t="n"/>
      <c r="BC91" s="838" t="n"/>
      <c r="BD91" s="838" t="n"/>
      <c r="BE91" s="838" t="n"/>
      <c r="BF91" s="838" t="n"/>
      <c r="BG91" s="838" t="n"/>
      <c r="BH91" s="838" t="n"/>
      <c r="BI91" s="838" t="n"/>
      <c r="BJ91" s="838" t="n"/>
      <c r="BK91" s="838" t="n"/>
    </row>
    <row r="92">
      <c r="A92" s="838" t="n"/>
      <c r="B92" s="838" t="n"/>
      <c r="C92" s="838" t="n"/>
      <c r="D92" s="838" t="n"/>
      <c r="E92" s="838" t="n"/>
      <c r="F92" s="838" t="n"/>
      <c r="G92" s="838" t="n"/>
      <c r="H92" s="838" t="n"/>
      <c r="I92" s="838" t="n"/>
      <c r="J92" s="838" t="n"/>
      <c r="K92" s="838" t="n"/>
      <c r="L92" s="838" t="n"/>
      <c r="M92" s="838" t="n"/>
      <c r="N92" s="838" t="n"/>
      <c r="O92" s="838" t="n"/>
      <c r="P92" s="838" t="n"/>
      <c r="Q92" s="838" t="n"/>
      <c r="R92" s="838" t="n"/>
      <c r="S92" s="838" t="n"/>
      <c r="T92" s="838" t="n"/>
      <c r="U92" s="838" t="n"/>
      <c r="V92" s="838" t="n"/>
      <c r="W92" s="838" t="n"/>
      <c r="X92" s="838" t="n"/>
      <c r="Y92" s="838" t="n"/>
      <c r="Z92" s="838" t="n"/>
      <c r="AA92" s="838" t="n"/>
      <c r="AB92" s="838" t="n"/>
      <c r="AC92" s="838" t="n"/>
      <c r="AD92" s="838" t="n"/>
      <c r="AE92" s="838" t="n"/>
      <c r="AF92" s="838" t="n"/>
      <c r="AG92" s="838" t="n"/>
      <c r="AH92" s="838" t="n"/>
      <c r="AI92" s="838" t="n"/>
      <c r="AJ92" s="838" t="n"/>
      <c r="AK92" s="838" t="n"/>
      <c r="AL92" s="838" t="n"/>
      <c r="AM92" s="838" t="n"/>
      <c r="AN92" s="838" t="n"/>
      <c r="AO92" s="838" t="n"/>
      <c r="AP92" s="838" t="n"/>
      <c r="AQ92" s="838" t="n"/>
      <c r="AR92" s="838" t="n"/>
      <c r="AS92" s="838" t="n"/>
      <c r="AT92" s="838" t="n"/>
      <c r="AU92" s="838" t="n"/>
      <c r="AV92" s="838" t="n"/>
      <c r="AW92" s="838" t="n"/>
      <c r="AX92" s="838" t="n"/>
      <c r="AY92" s="838" t="n"/>
      <c r="AZ92" s="838" t="n"/>
      <c r="BA92" s="838" t="n"/>
      <c r="BB92" s="838" t="n"/>
      <c r="BC92" s="838" t="n"/>
      <c r="BD92" s="838" t="n"/>
      <c r="BE92" s="838" t="n"/>
      <c r="BF92" s="838" t="n"/>
      <c r="BG92" s="838" t="n"/>
      <c r="BH92" s="838" t="n"/>
      <c r="BI92" s="838" t="n"/>
      <c r="BJ92" s="838" t="n"/>
      <c r="BK92" s="838" t="n"/>
    </row>
    <row r="93">
      <c r="A93" s="838" t="n"/>
      <c r="B93" s="838" t="n"/>
      <c r="C93" s="838" t="n"/>
      <c r="D93" s="838" t="n"/>
      <c r="E93" s="838" t="n"/>
      <c r="F93" s="838" t="n"/>
      <c r="G93" s="838" t="n"/>
      <c r="H93" s="838" t="n"/>
      <c r="I93" s="838" t="n"/>
      <c r="J93" s="838" t="n"/>
      <c r="K93" s="838" t="n"/>
      <c r="L93" s="838" t="n"/>
      <c r="M93" s="838" t="n"/>
      <c r="N93" s="838" t="n"/>
      <c r="O93" s="838" t="n"/>
      <c r="P93" s="838" t="n"/>
      <c r="Q93" s="838" t="n"/>
      <c r="R93" s="838" t="n"/>
      <c r="S93" s="838" t="n"/>
      <c r="T93" s="838" t="n"/>
      <c r="U93" s="838" t="n"/>
      <c r="V93" s="838" t="n"/>
      <c r="W93" s="838" t="n"/>
      <c r="X93" s="838" t="n"/>
      <c r="Y93" s="838" t="n"/>
      <c r="Z93" s="838" t="n"/>
      <c r="AA93" s="838" t="n"/>
      <c r="AB93" s="838" t="n"/>
      <c r="AC93" s="838" t="n"/>
      <c r="AD93" s="838" t="n"/>
      <c r="AE93" s="838" t="n"/>
      <c r="AF93" s="838" t="n"/>
      <c r="AG93" s="838" t="n"/>
      <c r="AH93" s="838" t="n"/>
      <c r="AI93" s="838" t="n"/>
      <c r="AJ93" s="838" t="n"/>
      <c r="AK93" s="838" t="n"/>
      <c r="AL93" s="838" t="n"/>
      <c r="AM93" s="838" t="n"/>
      <c r="AN93" s="838" t="n"/>
      <c r="AO93" s="838" t="n"/>
      <c r="AP93" s="838" t="n"/>
      <c r="AQ93" s="838" t="n"/>
      <c r="AR93" s="838" t="n"/>
      <c r="AS93" s="838" t="n"/>
      <c r="AT93" s="838" t="n"/>
      <c r="AU93" s="838" t="n"/>
      <c r="AV93" s="838" t="n"/>
      <c r="AW93" s="838" t="n"/>
      <c r="AX93" s="838" t="n"/>
      <c r="AY93" s="838" t="n"/>
      <c r="AZ93" s="838" t="n"/>
      <c r="BA93" s="838" t="n"/>
      <c r="BB93" s="838" t="n"/>
      <c r="BC93" s="838" t="n"/>
      <c r="BD93" s="838" t="n"/>
      <c r="BE93" s="838" t="n"/>
      <c r="BF93" s="838" t="n"/>
      <c r="BG93" s="838" t="n"/>
      <c r="BH93" s="838" t="n"/>
      <c r="BI93" s="838" t="n"/>
      <c r="BJ93" s="838" t="n"/>
      <c r="BK93" s="838" t="n"/>
    </row>
    <row r="94">
      <c r="A94" s="838" t="n"/>
      <c r="B94" s="838" t="n"/>
      <c r="C94" s="838" t="n"/>
      <c r="D94" s="838" t="n"/>
      <c r="E94" s="838" t="n"/>
      <c r="F94" s="838" t="n"/>
      <c r="G94" s="838" t="n"/>
      <c r="H94" s="838" t="n"/>
      <c r="I94" s="838" t="n"/>
      <c r="J94" s="838" t="n"/>
      <c r="K94" s="838" t="n"/>
      <c r="L94" s="838" t="n"/>
      <c r="M94" s="838" t="n"/>
      <c r="N94" s="838" t="n"/>
      <c r="O94" s="838" t="n"/>
      <c r="P94" s="838" t="n"/>
      <c r="Q94" s="838" t="n"/>
      <c r="R94" s="838" t="n"/>
      <c r="S94" s="838" t="n"/>
      <c r="T94" s="838" t="n"/>
      <c r="U94" s="838" t="n"/>
      <c r="V94" s="838" t="n"/>
      <c r="W94" s="838" t="n"/>
      <c r="X94" s="838" t="n"/>
      <c r="Y94" s="838" t="n"/>
      <c r="Z94" s="838" t="n"/>
      <c r="AA94" s="838" t="n"/>
      <c r="AB94" s="838" t="n"/>
      <c r="AC94" s="838" t="n"/>
      <c r="AD94" s="838" t="n"/>
      <c r="AE94" s="838" t="n"/>
      <c r="AF94" s="838" t="n"/>
      <c r="AG94" s="838" t="n"/>
      <c r="AH94" s="838" t="n"/>
      <c r="AI94" s="838" t="n"/>
      <c r="AJ94" s="838" t="n"/>
      <c r="AK94" s="838" t="n"/>
      <c r="AL94" s="838" t="n"/>
      <c r="AM94" s="838" t="n"/>
      <c r="AN94" s="838" t="n"/>
      <c r="AO94" s="838" t="n"/>
      <c r="AP94" s="838" t="n"/>
      <c r="AQ94" s="838" t="n"/>
      <c r="AR94" s="838" t="n"/>
      <c r="AS94" s="838" t="n"/>
      <c r="AT94" s="838" t="n"/>
      <c r="AU94" s="838" t="n"/>
      <c r="AV94" s="838" t="n"/>
      <c r="AW94" s="838" t="n"/>
      <c r="AX94" s="838" t="n"/>
      <c r="AY94" s="838" t="n"/>
      <c r="AZ94" s="838" t="n"/>
      <c r="BA94" s="838" t="n"/>
      <c r="BB94" s="838" t="n"/>
      <c r="BC94" s="838" t="n"/>
      <c r="BD94" s="838" t="n"/>
      <c r="BE94" s="838" t="n"/>
      <c r="BF94" s="838" t="n"/>
      <c r="BG94" s="838" t="n"/>
      <c r="BH94" s="838" t="n"/>
      <c r="BI94" s="838" t="n"/>
      <c r="BJ94" s="838" t="n"/>
      <c r="BK94" s="838" t="n"/>
    </row>
    <row r="95">
      <c r="A95" s="838" t="n"/>
      <c r="B95" s="838" t="n"/>
      <c r="C95" s="838" t="n"/>
      <c r="D95" s="838" t="n"/>
      <c r="E95" s="838" t="n"/>
      <c r="F95" s="838" t="n"/>
      <c r="G95" s="838" t="n"/>
      <c r="H95" s="838" t="n"/>
      <c r="I95" s="838" t="n"/>
      <c r="J95" s="838" t="n"/>
      <c r="K95" s="838" t="n"/>
      <c r="L95" s="838" t="n"/>
      <c r="M95" s="838" t="n"/>
      <c r="N95" s="838" t="n"/>
      <c r="O95" s="838" t="n"/>
      <c r="P95" s="838" t="n"/>
      <c r="Q95" s="838" t="n"/>
      <c r="R95" s="838" t="n"/>
      <c r="S95" s="838" t="n"/>
      <c r="T95" s="838" t="n"/>
      <c r="U95" s="838" t="n"/>
      <c r="V95" s="838" t="n"/>
      <c r="W95" s="838" t="n"/>
      <c r="X95" s="838" t="n"/>
      <c r="Y95" s="838" t="n"/>
      <c r="Z95" s="838" t="n"/>
      <c r="AA95" s="838" t="n"/>
      <c r="AB95" s="838" t="n"/>
      <c r="AC95" s="838" t="n"/>
      <c r="AD95" s="838" t="n"/>
      <c r="AE95" s="838" t="n"/>
      <c r="AF95" s="838" t="n"/>
      <c r="AG95" s="838" t="n"/>
      <c r="AH95" s="838" t="n"/>
      <c r="AI95" s="838" t="n"/>
      <c r="AJ95" s="838" t="n"/>
      <c r="AK95" s="838" t="n"/>
      <c r="AL95" s="838" t="n"/>
      <c r="AM95" s="838" t="n"/>
      <c r="AN95" s="838" t="n"/>
      <c r="AO95" s="838" t="n"/>
      <c r="AP95" s="838" t="n"/>
      <c r="AQ95" s="838" t="n"/>
      <c r="AR95" s="838" t="n"/>
      <c r="AS95" s="838" t="n"/>
      <c r="AT95" s="838" t="n"/>
      <c r="AU95" s="838" t="n"/>
      <c r="AV95" s="838" t="n"/>
      <c r="AW95" s="838" t="n"/>
      <c r="AX95" s="838" t="n"/>
      <c r="AY95" s="838" t="n"/>
      <c r="AZ95" s="838" t="n"/>
      <c r="BA95" s="838" t="n"/>
      <c r="BB95" s="838" t="n"/>
      <c r="BC95" s="838" t="n"/>
      <c r="BD95" s="838" t="n"/>
      <c r="BE95" s="838" t="n"/>
      <c r="BF95" s="838" t="n"/>
      <c r="BG95" s="838" t="n"/>
      <c r="BH95" s="838" t="n"/>
      <c r="BI95" s="838" t="n"/>
      <c r="BJ95" s="838" t="n"/>
      <c r="BK95" s="838" t="n"/>
    </row>
    <row r="96">
      <c r="A96" s="838" t="n"/>
      <c r="B96" s="838" t="n"/>
      <c r="C96" s="838" t="n"/>
      <c r="D96" s="838" t="n"/>
      <c r="E96" s="838" t="n"/>
      <c r="F96" s="838" t="n"/>
      <c r="G96" s="838" t="n"/>
      <c r="H96" s="838" t="n"/>
      <c r="I96" s="838" t="n"/>
      <c r="J96" s="838" t="n"/>
      <c r="K96" s="838" t="n"/>
      <c r="L96" s="838" t="n"/>
      <c r="M96" s="838" t="n"/>
      <c r="N96" s="838" t="n"/>
      <c r="O96" s="838" t="n"/>
      <c r="P96" s="838" t="n"/>
      <c r="Q96" s="838" t="n"/>
      <c r="R96" s="838" t="n"/>
      <c r="S96" s="838" t="n"/>
      <c r="T96" s="838" t="n"/>
      <c r="U96" s="838" t="n"/>
      <c r="V96" s="838" t="n"/>
      <c r="W96" s="838" t="n"/>
      <c r="X96" s="838" t="n"/>
      <c r="Y96" s="838" t="n"/>
      <c r="Z96" s="838" t="n"/>
      <c r="AA96" s="838" t="n"/>
      <c r="AB96" s="838" t="n"/>
      <c r="AC96" s="838" t="n"/>
      <c r="AD96" s="838" t="n"/>
      <c r="AE96" s="838" t="n"/>
      <c r="AF96" s="838" t="n"/>
      <c r="AG96" s="838" t="n"/>
      <c r="AH96" s="838" t="n"/>
      <c r="AI96" s="838" t="n"/>
      <c r="AJ96" s="838" t="n"/>
      <c r="AK96" s="838" t="n"/>
      <c r="AL96" s="838" t="n"/>
      <c r="AM96" s="838" t="n"/>
      <c r="AN96" s="838" t="n"/>
      <c r="AO96" s="838" t="n"/>
      <c r="AP96" s="838" t="n"/>
      <c r="AQ96" s="838" t="n"/>
      <c r="AR96" s="838" t="n"/>
      <c r="AS96" s="838" t="n"/>
      <c r="AT96" s="838" t="n"/>
      <c r="AU96" s="838" t="n"/>
      <c r="AV96" s="838" t="n"/>
      <c r="AW96" s="838" t="n"/>
      <c r="AX96" s="838" t="n"/>
      <c r="AY96" s="838" t="n"/>
      <c r="AZ96" s="838" t="n"/>
      <c r="BA96" s="838" t="n"/>
      <c r="BB96" s="838" t="n"/>
      <c r="BC96" s="838" t="n"/>
      <c r="BD96" s="838" t="n"/>
      <c r="BE96" s="838" t="n"/>
      <c r="BF96" s="838" t="n"/>
      <c r="BG96" s="838" t="n"/>
      <c r="BH96" s="838" t="n"/>
      <c r="BI96" s="838" t="n"/>
      <c r="BJ96" s="838" t="n"/>
      <c r="BK96" s="838" t="n"/>
    </row>
    <row r="97">
      <c r="A97" s="838" t="n"/>
      <c r="B97" s="838" t="n"/>
      <c r="C97" s="838" t="n"/>
      <c r="D97" s="838" t="n"/>
      <c r="E97" s="838" t="n"/>
      <c r="F97" s="838" t="n"/>
      <c r="G97" s="838" t="n"/>
      <c r="H97" s="838" t="n"/>
      <c r="I97" s="838" t="n"/>
      <c r="J97" s="838" t="n"/>
      <c r="K97" s="838" t="n"/>
      <c r="L97" s="838" t="n"/>
      <c r="M97" s="838" t="n"/>
      <c r="N97" s="838" t="n"/>
      <c r="O97" s="838" t="n"/>
      <c r="P97" s="838" t="n"/>
      <c r="Q97" s="838" t="n"/>
      <c r="R97" s="838" t="n"/>
      <c r="S97" s="838" t="n"/>
      <c r="T97" s="838" t="n"/>
      <c r="U97" s="838" t="n"/>
      <c r="V97" s="838" t="n"/>
      <c r="W97" s="838" t="n"/>
      <c r="X97" s="838" t="n"/>
      <c r="Y97" s="838" t="n"/>
      <c r="Z97" s="838" t="n"/>
      <c r="AA97" s="838" t="n"/>
      <c r="AB97" s="838" t="n"/>
      <c r="AC97" s="838" t="n"/>
      <c r="AD97" s="838" t="n"/>
      <c r="AE97" s="838" t="n"/>
      <c r="AF97" s="838" t="n"/>
      <c r="AG97" s="838" t="n"/>
      <c r="AH97" s="838" t="n"/>
      <c r="AI97" s="838" t="n"/>
      <c r="AJ97" s="838" t="n"/>
      <c r="AK97" s="838" t="n"/>
      <c r="AL97" s="838" t="n"/>
      <c r="AM97" s="838" t="n"/>
      <c r="AN97" s="838" t="n"/>
      <c r="AO97" s="838" t="n"/>
      <c r="AP97" s="838" t="n"/>
      <c r="AQ97" s="838" t="n"/>
      <c r="AR97" s="838" t="n"/>
      <c r="AS97" s="838" t="n"/>
      <c r="AT97" s="838" t="n"/>
      <c r="AU97" s="838" t="n"/>
      <c r="AV97" s="838" t="n"/>
      <c r="AW97" s="838" t="n"/>
      <c r="AX97" s="838" t="n"/>
      <c r="AY97" s="838" t="n"/>
      <c r="AZ97" s="838" t="n"/>
      <c r="BA97" s="838" t="n"/>
      <c r="BB97" s="838" t="n"/>
      <c r="BC97" s="838" t="n"/>
      <c r="BD97" s="838" t="n"/>
      <c r="BE97" s="838" t="n"/>
      <c r="BF97" s="838" t="n"/>
      <c r="BG97" s="838" t="n"/>
      <c r="BH97" s="838" t="n"/>
      <c r="BI97" s="838" t="n"/>
      <c r="BJ97" s="838" t="n"/>
      <c r="BK97" s="838" t="n"/>
    </row>
    <row r="98">
      <c r="A98" s="838" t="n"/>
      <c r="B98" s="838" t="n"/>
      <c r="C98" s="838" t="n"/>
      <c r="D98" s="838" t="n"/>
      <c r="E98" s="838" t="n"/>
      <c r="F98" s="838" t="n"/>
      <c r="G98" s="838" t="n"/>
      <c r="H98" s="838" t="n"/>
      <c r="I98" s="838" t="n"/>
      <c r="J98" s="838" t="n"/>
      <c r="K98" s="838" t="n"/>
      <c r="L98" s="838" t="n"/>
      <c r="M98" s="838" t="n"/>
      <c r="N98" s="838" t="n"/>
      <c r="O98" s="838" t="n"/>
      <c r="P98" s="838" t="n"/>
      <c r="Q98" s="838" t="n"/>
      <c r="R98" s="838" t="n"/>
      <c r="S98" s="838" t="n"/>
      <c r="T98" s="838" t="n"/>
      <c r="U98" s="838" t="n"/>
      <c r="V98" s="838" t="n"/>
      <c r="W98" s="838" t="n"/>
      <c r="X98" s="838" t="n"/>
      <c r="Y98" s="838" t="n"/>
      <c r="Z98" s="838" t="n"/>
      <c r="AA98" s="838" t="n"/>
      <c r="AB98" s="838" t="n"/>
      <c r="AC98" s="838" t="n"/>
      <c r="AD98" s="838" t="n"/>
      <c r="AE98" s="838" t="n"/>
      <c r="AF98" s="838" t="n"/>
      <c r="AG98" s="838" t="n"/>
      <c r="AH98" s="838" t="n"/>
      <c r="AI98" s="838" t="n"/>
      <c r="AJ98" s="838" t="n"/>
      <c r="AK98" s="838" t="n"/>
      <c r="AL98" s="838" t="n"/>
      <c r="AM98" s="838" t="n"/>
      <c r="AN98" s="838" t="n"/>
      <c r="AO98" s="838" t="n"/>
      <c r="AP98" s="838" t="n"/>
      <c r="AQ98" s="838" t="n"/>
      <c r="AR98" s="838" t="n"/>
      <c r="AS98" s="838" t="n"/>
      <c r="AT98" s="838" t="n"/>
      <c r="AU98" s="838" t="n"/>
      <c r="AV98" s="838" t="n"/>
      <c r="AW98" s="838" t="n"/>
      <c r="AX98" s="838" t="n"/>
      <c r="AY98" s="838" t="n"/>
      <c r="AZ98" s="838" t="n"/>
      <c r="BA98" s="838" t="n"/>
      <c r="BB98" s="838" t="n"/>
      <c r="BC98" s="838" t="n"/>
      <c r="BD98" s="838" t="n"/>
      <c r="BE98" s="838" t="n"/>
      <c r="BF98" s="838" t="n"/>
      <c r="BG98" s="838" t="n"/>
      <c r="BH98" s="838" t="n"/>
      <c r="BI98" s="838" t="n"/>
      <c r="BJ98" s="838" t="n"/>
      <c r="BK98" s="838" t="n"/>
    </row>
    <row r="99">
      <c r="A99" s="838" t="n"/>
      <c r="B99" s="838" t="n"/>
      <c r="C99" s="838" t="n"/>
      <c r="D99" s="838" t="n"/>
      <c r="E99" s="838" t="n"/>
      <c r="F99" s="838" t="n"/>
      <c r="G99" s="838" t="n"/>
      <c r="H99" s="838" t="n"/>
      <c r="I99" s="838" t="n"/>
      <c r="J99" s="838" t="n"/>
      <c r="K99" s="838" t="n"/>
      <c r="L99" s="838" t="n"/>
      <c r="M99" s="838" t="n"/>
      <c r="N99" s="838" t="n"/>
      <c r="O99" s="838" t="n"/>
      <c r="P99" s="838" t="n"/>
      <c r="Q99" s="838" t="n"/>
      <c r="R99" s="838" t="n"/>
      <c r="S99" s="838" t="n"/>
      <c r="T99" s="838" t="n"/>
      <c r="U99" s="838" t="n"/>
      <c r="V99" s="838" t="n"/>
      <c r="W99" s="838" t="n"/>
      <c r="X99" s="838" t="n"/>
      <c r="Y99" s="838" t="n"/>
      <c r="Z99" s="838" t="n"/>
      <c r="AA99" s="838" t="n"/>
      <c r="AB99" s="838" t="n"/>
      <c r="AC99" s="838" t="n"/>
      <c r="AD99" s="838" t="n"/>
      <c r="AE99" s="838" t="n"/>
      <c r="AF99" s="838" t="n"/>
      <c r="AG99" s="838" t="n"/>
      <c r="AH99" s="838" t="n"/>
      <c r="AI99" s="838" t="n"/>
      <c r="AJ99" s="838" t="n"/>
      <c r="AK99" s="838" t="n"/>
      <c r="AL99" s="838" t="n"/>
      <c r="AM99" s="838" t="n"/>
      <c r="AN99" s="838" t="n"/>
      <c r="AO99" s="838" t="n"/>
      <c r="AP99" s="838" t="n"/>
      <c r="AQ99" s="838" t="n"/>
      <c r="AR99" s="838" t="n"/>
      <c r="AS99" s="838" t="n"/>
      <c r="AT99" s="838" t="n"/>
      <c r="AU99" s="838" t="n"/>
      <c r="AV99" s="838" t="n"/>
      <c r="AW99" s="838" t="n"/>
      <c r="AX99" s="838" t="n"/>
      <c r="AY99" s="838" t="n"/>
      <c r="AZ99" s="838" t="n"/>
      <c r="BA99" s="838" t="n"/>
      <c r="BB99" s="838" t="n"/>
      <c r="BC99" s="838" t="n"/>
      <c r="BD99" s="838" t="n"/>
      <c r="BE99" s="838" t="n"/>
      <c r="BF99" s="838" t="n"/>
      <c r="BG99" s="838" t="n"/>
      <c r="BH99" s="838" t="n"/>
      <c r="BI99" s="838" t="n"/>
      <c r="BJ99" s="838" t="n"/>
      <c r="BK99" s="838" t="n"/>
    </row>
    <row r="100">
      <c r="A100" s="838" t="n"/>
      <c r="B100" s="838" t="n"/>
      <c r="C100" s="838" t="n"/>
      <c r="D100" s="838" t="n"/>
      <c r="E100" s="838" t="n"/>
      <c r="F100" s="838" t="n"/>
      <c r="G100" s="838" t="n"/>
      <c r="H100" s="838" t="n"/>
      <c r="I100" s="838" t="n"/>
      <c r="J100" s="838" t="n"/>
      <c r="K100" s="838" t="n"/>
      <c r="L100" s="838" t="n"/>
      <c r="M100" s="838" t="n"/>
      <c r="N100" s="838" t="n"/>
      <c r="O100" s="838" t="n"/>
      <c r="P100" s="838" t="n"/>
      <c r="Q100" s="838" t="n"/>
      <c r="R100" s="838" t="n"/>
      <c r="S100" s="838" t="n"/>
      <c r="T100" s="838" t="n"/>
      <c r="U100" s="838" t="n"/>
      <c r="V100" s="838" t="n"/>
      <c r="W100" s="838" t="n"/>
      <c r="X100" s="838" t="n"/>
      <c r="Y100" s="838" t="n"/>
      <c r="Z100" s="838" t="n"/>
      <c r="AA100" s="838" t="n"/>
      <c r="AB100" s="838" t="n"/>
      <c r="AC100" s="838" t="n"/>
      <c r="AD100" s="838" t="n"/>
      <c r="AE100" s="838" t="n"/>
      <c r="AF100" s="838" t="n"/>
      <c r="AG100" s="838" t="n"/>
      <c r="AH100" s="838" t="n"/>
      <c r="AI100" s="838" t="n"/>
      <c r="AJ100" s="838" t="n"/>
      <c r="AK100" s="838" t="n"/>
      <c r="AL100" s="838" t="n"/>
      <c r="AM100" s="838" t="n"/>
      <c r="AN100" s="838" t="n"/>
      <c r="AO100" s="838" t="n"/>
      <c r="AP100" s="838" t="n"/>
      <c r="AQ100" s="838" t="n"/>
      <c r="AR100" s="838" t="n"/>
      <c r="AS100" s="838" t="n"/>
      <c r="AT100" s="838" t="n"/>
      <c r="AU100" s="838" t="n"/>
      <c r="AV100" s="838" t="n"/>
      <c r="AW100" s="838" t="n"/>
      <c r="AX100" s="838" t="n"/>
      <c r="AY100" s="838" t="n"/>
      <c r="AZ100" s="838" t="n"/>
      <c r="BA100" s="838" t="n"/>
      <c r="BB100" s="838" t="n"/>
      <c r="BC100" s="838" t="n"/>
      <c r="BD100" s="838" t="n"/>
      <c r="BE100" s="838" t="n"/>
      <c r="BF100" s="838" t="n"/>
      <c r="BG100" s="838" t="n"/>
      <c r="BH100" s="838" t="n"/>
      <c r="BI100" s="838" t="n"/>
      <c r="BJ100" s="838" t="n"/>
      <c r="BK100" s="838" t="n"/>
    </row>
    <row r="101">
      <c r="A101" s="838" t="n"/>
      <c r="B101" s="838" t="n"/>
      <c r="C101" s="838" t="n"/>
      <c r="D101" s="838" t="n"/>
      <c r="E101" s="838" t="n"/>
      <c r="F101" s="838" t="n"/>
      <c r="G101" s="838" t="n"/>
      <c r="H101" s="838" t="n"/>
      <c r="I101" s="838" t="n"/>
      <c r="J101" s="838" t="n"/>
      <c r="K101" s="838" t="n"/>
      <c r="L101" s="838" t="n"/>
      <c r="M101" s="838" t="n"/>
      <c r="N101" s="838" t="n"/>
      <c r="O101" s="838" t="n"/>
      <c r="P101" s="838" t="n"/>
      <c r="Q101" s="838" t="n"/>
      <c r="R101" s="838" t="n"/>
      <c r="S101" s="838" t="n"/>
      <c r="T101" s="838" t="n"/>
      <c r="U101" s="838" t="n"/>
      <c r="V101" s="838" t="n"/>
      <c r="W101" s="838" t="n"/>
      <c r="X101" s="838" t="n"/>
      <c r="Y101" s="838" t="n"/>
      <c r="Z101" s="838" t="n"/>
      <c r="AA101" s="838" t="n"/>
      <c r="AB101" s="838" t="n"/>
      <c r="AC101" s="838" t="n"/>
      <c r="AD101" s="838" t="n"/>
      <c r="AE101" s="838" t="n"/>
      <c r="AF101" s="838" t="n"/>
      <c r="AG101" s="838" t="n"/>
      <c r="AH101" s="838" t="n"/>
      <c r="AI101" s="838" t="n"/>
      <c r="AJ101" s="838" t="n"/>
      <c r="AK101" s="838" t="n"/>
      <c r="AL101" s="838" t="n"/>
      <c r="AM101" s="838" t="n"/>
      <c r="AN101" s="838" t="n"/>
      <c r="AO101" s="838" t="n"/>
      <c r="AP101" s="838" t="n"/>
      <c r="AQ101" s="838" t="n"/>
      <c r="AR101" s="838" t="n"/>
      <c r="AS101" s="838" t="n"/>
      <c r="AT101" s="838" t="n"/>
      <c r="AU101" s="838" t="n"/>
      <c r="AV101" s="838" t="n"/>
      <c r="AW101" s="838" t="n"/>
      <c r="AX101" s="838" t="n"/>
      <c r="AY101" s="838" t="n"/>
      <c r="AZ101" s="838" t="n"/>
      <c r="BA101" s="838" t="n"/>
      <c r="BB101" s="838" t="n"/>
      <c r="BC101" s="838" t="n"/>
      <c r="BD101" s="838" t="n"/>
      <c r="BE101" s="838" t="n"/>
      <c r="BF101" s="838" t="n"/>
      <c r="BG101" s="838" t="n"/>
      <c r="BH101" s="838" t="n"/>
      <c r="BI101" s="838" t="n"/>
      <c r="BJ101" s="838" t="n"/>
      <c r="BK101" s="838" t="n"/>
    </row>
    <row r="102">
      <c r="A102" s="838" t="n"/>
      <c r="B102" s="838" t="n"/>
      <c r="C102" s="838" t="n"/>
      <c r="D102" s="838" t="n"/>
      <c r="E102" s="838" t="n"/>
      <c r="F102" s="838" t="n"/>
      <c r="G102" s="838" t="n"/>
      <c r="H102" s="838" t="n"/>
      <c r="I102" s="838" t="n"/>
      <c r="J102" s="838" t="n"/>
      <c r="K102" s="838" t="n"/>
      <c r="L102" s="838" t="n"/>
      <c r="M102" s="838" t="n"/>
      <c r="N102" s="838" t="n"/>
      <c r="O102" s="838" t="n"/>
      <c r="P102" s="838" t="n"/>
      <c r="Q102" s="838" t="n"/>
      <c r="R102" s="838" t="n"/>
      <c r="S102" s="838" t="n"/>
      <c r="T102" s="838" t="n"/>
      <c r="U102" s="838" t="n"/>
      <c r="V102" s="838" t="n"/>
      <c r="W102" s="838" t="n"/>
      <c r="X102" s="838" t="n"/>
      <c r="Y102" s="838" t="n"/>
      <c r="Z102" s="838" t="n"/>
      <c r="AA102" s="838" t="n"/>
      <c r="AB102" s="838" t="n"/>
      <c r="AC102" s="838" t="n"/>
      <c r="AD102" s="838" t="n"/>
      <c r="AE102" s="838" t="n"/>
      <c r="AF102" s="838" t="n"/>
      <c r="AG102" s="838" t="n"/>
      <c r="AH102" s="838" t="n"/>
      <c r="AI102" s="838" t="n"/>
      <c r="AJ102" s="838" t="n"/>
      <c r="AK102" s="838" t="n"/>
      <c r="AL102" s="838" t="n"/>
      <c r="AM102" s="838" t="n"/>
      <c r="AN102" s="838" t="n"/>
      <c r="AO102" s="838" t="n"/>
      <c r="AP102" s="838" t="n"/>
      <c r="AQ102" s="838" t="n"/>
      <c r="AR102" s="838" t="n"/>
      <c r="AS102" s="838" t="n"/>
      <c r="AT102" s="838" t="n"/>
      <c r="AU102" s="838" t="n"/>
      <c r="AV102" s="838" t="n"/>
      <c r="AW102" s="838" t="n"/>
      <c r="AX102" s="838" t="n"/>
      <c r="AY102" s="838" t="n"/>
      <c r="AZ102" s="838" t="n"/>
      <c r="BA102" s="838" t="n"/>
      <c r="BB102" s="838" t="n"/>
      <c r="BC102" s="838" t="n"/>
      <c r="BD102" s="838" t="n"/>
      <c r="BE102" s="838" t="n"/>
      <c r="BF102" s="838" t="n"/>
      <c r="BG102" s="838" t="n"/>
      <c r="BH102" s="838" t="n"/>
      <c r="BI102" s="838" t="n"/>
      <c r="BJ102" s="838" t="n"/>
      <c r="BK102" s="838" t="n"/>
    </row>
    <row r="103">
      <c r="A103" s="838" t="n"/>
      <c r="B103" s="838" t="n"/>
      <c r="C103" s="838" t="n"/>
      <c r="D103" s="838" t="n"/>
      <c r="E103" s="838" t="n"/>
      <c r="F103" s="838" t="n"/>
      <c r="G103" s="838" t="n"/>
      <c r="H103" s="838" t="n"/>
      <c r="I103" s="838" t="n"/>
      <c r="J103" s="838" t="n"/>
      <c r="K103" s="838" t="n"/>
      <c r="L103" s="838" t="n"/>
      <c r="M103" s="838" t="n"/>
      <c r="N103" s="838" t="n"/>
      <c r="O103" s="838" t="n"/>
      <c r="P103" s="838" t="n"/>
      <c r="Q103" s="838" t="n"/>
      <c r="R103" s="838" t="n"/>
      <c r="S103" s="838" t="n"/>
      <c r="T103" s="838" t="n"/>
      <c r="U103" s="838" t="n"/>
      <c r="V103" s="838" t="n"/>
      <c r="W103" s="838" t="n"/>
      <c r="X103" s="838" t="n"/>
      <c r="Y103" s="838" t="n"/>
      <c r="Z103" s="838" t="n"/>
      <c r="AA103" s="838" t="n"/>
      <c r="AB103" s="838" t="n"/>
      <c r="AC103" s="838" t="n"/>
      <c r="AD103" s="838" t="n"/>
      <c r="AE103" s="838" t="n"/>
      <c r="AF103" s="838" t="n"/>
      <c r="AG103" s="838" t="n"/>
      <c r="AH103" s="838" t="n"/>
      <c r="AI103" s="838" t="n"/>
      <c r="AJ103" s="838" t="n"/>
      <c r="AK103" s="838" t="n"/>
      <c r="AL103" s="838" t="n"/>
      <c r="AM103" s="838" t="n"/>
      <c r="AN103" s="838" t="n"/>
      <c r="AO103" s="838" t="n"/>
      <c r="AP103" s="838" t="n"/>
      <c r="AQ103" s="838" t="n"/>
      <c r="AR103" s="838" t="n"/>
      <c r="AS103" s="838" t="n"/>
      <c r="AT103" s="838" t="n"/>
      <c r="AU103" s="838" t="n"/>
      <c r="AV103" s="838" t="n"/>
      <c r="AW103" s="838" t="n"/>
      <c r="AX103" s="838" t="n"/>
      <c r="AY103" s="838" t="n"/>
      <c r="AZ103" s="838" t="n"/>
      <c r="BA103" s="838" t="n"/>
      <c r="BB103" s="838" t="n"/>
      <c r="BC103" s="838" t="n"/>
      <c r="BD103" s="838" t="n"/>
      <c r="BE103" s="838" t="n"/>
      <c r="BF103" s="838" t="n"/>
      <c r="BG103" s="838" t="n"/>
      <c r="BH103" s="838" t="n"/>
      <c r="BI103" s="838" t="n"/>
      <c r="BJ103" s="838" t="n"/>
      <c r="BK103" s="838" t="n"/>
    </row>
    <row r="104">
      <c r="A104" s="838" t="n"/>
      <c r="B104" s="838" t="n"/>
      <c r="C104" s="838" t="n"/>
      <c r="D104" s="838" t="n"/>
      <c r="E104" s="838" t="n"/>
      <c r="F104" s="838" t="n"/>
      <c r="G104" s="838" t="n"/>
      <c r="H104" s="838" t="n"/>
      <c r="I104" s="838" t="n"/>
      <c r="J104" s="838" t="n"/>
      <c r="K104" s="838" t="n"/>
      <c r="L104" s="838" t="n"/>
      <c r="M104" s="838" t="n"/>
      <c r="N104" s="838" t="n"/>
      <c r="O104" s="838" t="n"/>
      <c r="P104" s="838" t="n"/>
      <c r="Q104" s="838" t="n"/>
      <c r="R104" s="838" t="n"/>
      <c r="S104" s="838" t="n"/>
      <c r="T104" s="838" t="n"/>
      <c r="U104" s="838" t="n"/>
      <c r="V104" s="838" t="n"/>
      <c r="W104" s="838" t="n"/>
      <c r="X104" s="838" t="n"/>
      <c r="Y104" s="838" t="n"/>
      <c r="Z104" s="838" t="n"/>
      <c r="AA104" s="838" t="n"/>
      <c r="AB104" s="838" t="n"/>
      <c r="AC104" s="838" t="n"/>
      <c r="AD104" s="838" t="n"/>
      <c r="AE104" s="838" t="n"/>
      <c r="AF104" s="838" t="n"/>
      <c r="AG104" s="838" t="n"/>
      <c r="AH104" s="838" t="n"/>
      <c r="AI104" s="838" t="n"/>
      <c r="AJ104" s="838" t="n"/>
      <c r="AK104" s="838" t="n"/>
      <c r="AL104" s="838" t="n"/>
      <c r="AM104" s="838" t="n"/>
      <c r="AN104" s="838" t="n"/>
      <c r="AO104" s="838" t="n"/>
      <c r="AP104" s="838" t="n"/>
      <c r="AQ104" s="838" t="n"/>
      <c r="AR104" s="838" t="n"/>
      <c r="AS104" s="838" t="n"/>
      <c r="AT104" s="838" t="n"/>
      <c r="AU104" s="838" t="n"/>
      <c r="AV104" s="838" t="n"/>
      <c r="AW104" s="838" t="n"/>
      <c r="AX104" s="838" t="n"/>
      <c r="AY104" s="838" t="n"/>
      <c r="AZ104" s="838" t="n"/>
      <c r="BA104" s="838" t="n"/>
      <c r="BB104" s="838" t="n"/>
      <c r="BC104" s="838" t="n"/>
      <c r="BD104" s="838" t="n"/>
      <c r="BE104" s="838" t="n"/>
      <c r="BF104" s="838" t="n"/>
      <c r="BG104" s="838" t="n"/>
      <c r="BH104" s="838" t="n"/>
      <c r="BI104" s="838" t="n"/>
      <c r="BJ104" s="838" t="n"/>
      <c r="BK104" s="838" t="n"/>
    </row>
    <row r="105">
      <c r="A105" s="838" t="n"/>
      <c r="B105" s="838" t="n"/>
      <c r="C105" s="838" t="n"/>
      <c r="D105" s="838" t="n"/>
      <c r="E105" s="838" t="n"/>
      <c r="F105" s="838" t="n"/>
      <c r="G105" s="838" t="n"/>
      <c r="H105" s="838" t="n"/>
      <c r="I105" s="838" t="n"/>
      <c r="J105" s="838" t="n"/>
      <c r="K105" s="838" t="n"/>
      <c r="L105" s="838" t="n"/>
      <c r="M105" s="838" t="n"/>
      <c r="N105" s="838" t="n"/>
      <c r="O105" s="838" t="n"/>
      <c r="P105" s="838" t="n"/>
      <c r="Q105" s="838" t="n"/>
      <c r="R105" s="838" t="n"/>
      <c r="S105" s="838" t="n"/>
      <c r="T105" s="838" t="n"/>
      <c r="U105" s="838" t="n"/>
      <c r="V105" s="838" t="n"/>
      <c r="W105" s="838" t="n"/>
      <c r="X105" s="838" t="n"/>
      <c r="Y105" s="838" t="n"/>
      <c r="Z105" s="838" t="n"/>
      <c r="AA105" s="838" t="n"/>
      <c r="AB105" s="838" t="n"/>
      <c r="AC105" s="838" t="n"/>
      <c r="AD105" s="838" t="n"/>
      <c r="AE105" s="838" t="n"/>
      <c r="AF105" s="838" t="n"/>
      <c r="AG105" s="838" t="n"/>
      <c r="AH105" s="838" t="n"/>
      <c r="AI105" s="838" t="n"/>
      <c r="AJ105" s="838" t="n"/>
      <c r="AK105" s="838" t="n"/>
      <c r="AL105" s="838" t="n"/>
      <c r="AM105" s="838" t="n"/>
      <c r="AN105" s="838" t="n"/>
      <c r="AO105" s="838" t="n"/>
      <c r="AP105" s="838" t="n"/>
      <c r="AQ105" s="838" t="n"/>
      <c r="AR105" s="838" t="n"/>
      <c r="AS105" s="838" t="n"/>
      <c r="AT105" s="838" t="n"/>
      <c r="AU105" s="838" t="n"/>
      <c r="AV105" s="838" t="n"/>
      <c r="AW105" s="838" t="n"/>
      <c r="AX105" s="838" t="n"/>
      <c r="AY105" s="838" t="n"/>
      <c r="AZ105" s="838" t="n"/>
      <c r="BA105" s="838" t="n"/>
      <c r="BB105" s="838" t="n"/>
      <c r="BC105" s="838" t="n"/>
      <c r="BD105" s="838" t="n"/>
      <c r="BE105" s="838" t="n"/>
      <c r="BF105" s="838" t="n"/>
      <c r="BG105" s="838" t="n"/>
      <c r="BH105" s="838" t="n"/>
      <c r="BI105" s="838" t="n"/>
      <c r="BJ105" s="838" t="n"/>
      <c r="BK105" s="838" t="n"/>
    </row>
    <row r="106">
      <c r="A106" s="838" t="n"/>
      <c r="B106" s="838" t="n"/>
      <c r="C106" s="838" t="n"/>
      <c r="D106" s="838" t="n"/>
      <c r="E106" s="838" t="n"/>
      <c r="F106" s="838" t="n"/>
      <c r="G106" s="838" t="n"/>
      <c r="H106" s="838" t="n"/>
      <c r="I106" s="838" t="n"/>
      <c r="J106" s="838" t="n"/>
      <c r="K106" s="838" t="n"/>
      <c r="L106" s="838" t="n"/>
      <c r="M106" s="838" t="n"/>
      <c r="N106" s="838" t="n"/>
      <c r="O106" s="838" t="n"/>
      <c r="P106" s="838" t="n"/>
      <c r="Q106" s="838" t="n"/>
      <c r="R106" s="838" t="n"/>
      <c r="S106" s="838" t="n"/>
      <c r="T106" s="838" t="n"/>
      <c r="U106" s="838" t="n"/>
      <c r="V106" s="838" t="n"/>
      <c r="W106" s="838" t="n"/>
      <c r="X106" s="838" t="n"/>
      <c r="Y106" s="838" t="n"/>
      <c r="Z106" s="838" t="n"/>
      <c r="AA106" s="838" t="n"/>
      <c r="AB106" s="838" t="n"/>
      <c r="AC106" s="838" t="n"/>
      <c r="AD106" s="838" t="n"/>
      <c r="AE106" s="838" t="n"/>
      <c r="AF106" s="838" t="n"/>
      <c r="AG106" s="838" t="n"/>
      <c r="AH106" s="838" t="n"/>
      <c r="AI106" s="838" t="n"/>
      <c r="AJ106" s="838" t="n"/>
      <c r="AK106" s="838" t="n"/>
      <c r="AL106" s="838" t="n"/>
      <c r="AM106" s="838" t="n"/>
      <c r="AN106" s="838" t="n"/>
      <c r="AO106" s="838" t="n"/>
      <c r="AP106" s="838" t="n"/>
      <c r="AQ106" s="838" t="n"/>
      <c r="AR106" s="838" t="n"/>
      <c r="AS106" s="838" t="n"/>
      <c r="AT106" s="838" t="n"/>
      <c r="AU106" s="838" t="n"/>
      <c r="AV106" s="838" t="n"/>
      <c r="AW106" s="838" t="n"/>
      <c r="AX106" s="838" t="n"/>
      <c r="AY106" s="838" t="n"/>
      <c r="AZ106" s="838" t="n"/>
      <c r="BA106" s="838" t="n"/>
      <c r="BB106" s="838" t="n"/>
      <c r="BC106" s="838" t="n"/>
      <c r="BD106" s="838" t="n"/>
      <c r="BE106" s="838" t="n"/>
      <c r="BF106" s="838" t="n"/>
      <c r="BG106" s="838" t="n"/>
      <c r="BH106" s="838" t="n"/>
      <c r="BI106" s="838" t="n"/>
      <c r="BJ106" s="838" t="n"/>
      <c r="BK106" s="838" t="n"/>
    </row>
    <row r="107">
      <c r="A107" s="838" t="n"/>
      <c r="B107" s="838" t="n"/>
      <c r="C107" s="838" t="n"/>
      <c r="D107" s="838" t="n"/>
      <c r="E107" s="838" t="n"/>
      <c r="F107" s="838" t="n"/>
      <c r="G107" s="838" t="n"/>
      <c r="H107" s="838" t="n"/>
      <c r="I107" s="838" t="n"/>
      <c r="J107" s="838" t="n"/>
      <c r="K107" s="838" t="n"/>
      <c r="L107" s="838" t="n"/>
      <c r="M107" s="838" t="n"/>
      <c r="N107" s="838" t="n"/>
      <c r="O107" s="838" t="n"/>
      <c r="P107" s="838" t="n"/>
      <c r="Q107" s="838" t="n"/>
      <c r="R107" s="838" t="n"/>
      <c r="S107" s="838" t="n"/>
      <c r="T107" s="838" t="n"/>
      <c r="U107" s="838" t="n"/>
      <c r="V107" s="838" t="n"/>
      <c r="W107" s="838" t="n"/>
      <c r="X107" s="838" t="n"/>
      <c r="Y107" s="838" t="n"/>
      <c r="Z107" s="838" t="n"/>
      <c r="AA107" s="838" t="n"/>
      <c r="AB107" s="838" t="n"/>
      <c r="AC107" s="838" t="n"/>
      <c r="AD107" s="838" t="n"/>
      <c r="AE107" s="838" t="n"/>
      <c r="AF107" s="838" t="n"/>
      <c r="AG107" s="838" t="n"/>
      <c r="AH107" s="838" t="n"/>
      <c r="AI107" s="838" t="n"/>
      <c r="AJ107" s="838" t="n"/>
      <c r="AK107" s="838" t="n"/>
      <c r="AL107" s="838" t="n"/>
      <c r="AM107" s="838" t="n"/>
      <c r="AN107" s="838" t="n"/>
      <c r="AO107" s="838" t="n"/>
      <c r="AP107" s="838" t="n"/>
      <c r="AQ107" s="838" t="n"/>
      <c r="AR107" s="838" t="n"/>
      <c r="AS107" s="838" t="n"/>
      <c r="AT107" s="838" t="n"/>
      <c r="AU107" s="838" t="n"/>
      <c r="AV107" s="838" t="n"/>
      <c r="AW107" s="838" t="n"/>
      <c r="AX107" s="838" t="n"/>
      <c r="AY107" s="838" t="n"/>
      <c r="AZ107" s="838" t="n"/>
      <c r="BA107" s="838" t="n"/>
      <c r="BB107" s="838" t="n"/>
      <c r="BC107" s="838" t="n"/>
      <c r="BD107" s="838" t="n"/>
      <c r="BE107" s="838" t="n"/>
      <c r="BF107" s="838" t="n"/>
      <c r="BG107" s="838" t="n"/>
      <c r="BH107" s="838" t="n"/>
      <c r="BI107" s="838" t="n"/>
      <c r="BJ107" s="838" t="n"/>
      <c r="BK107" s="838" t="n"/>
    </row>
    <row r="108">
      <c r="A108" s="838" t="n"/>
      <c r="B108" s="838" t="n"/>
      <c r="C108" s="838" t="n"/>
      <c r="D108" s="838" t="n"/>
      <c r="E108" s="838" t="n"/>
      <c r="F108" s="838" t="n"/>
      <c r="G108" s="838" t="n"/>
      <c r="H108" s="838" t="n"/>
      <c r="I108" s="838" t="n"/>
      <c r="J108" s="838" t="n"/>
      <c r="K108" s="838" t="n"/>
      <c r="L108" s="838" t="n"/>
      <c r="M108" s="838" t="n"/>
      <c r="N108" s="838" t="n"/>
      <c r="O108" s="838" t="n"/>
      <c r="P108" s="838" t="n"/>
      <c r="Q108" s="838" t="n"/>
      <c r="R108" s="838" t="n"/>
      <c r="S108" s="838" t="n"/>
      <c r="T108" s="838" t="n"/>
      <c r="U108" s="838" t="n"/>
      <c r="V108" s="838" t="n"/>
      <c r="W108" s="838" t="n"/>
      <c r="X108" s="838" t="n"/>
      <c r="Y108" s="838" t="n"/>
      <c r="Z108" s="838" t="n"/>
      <c r="AA108" s="838" t="n"/>
      <c r="AB108" s="838" t="n"/>
      <c r="AC108" s="838" t="n"/>
      <c r="AD108" s="838" t="n"/>
      <c r="AE108" s="838" t="n"/>
      <c r="AF108" s="838" t="n"/>
      <c r="AG108" s="838" t="n"/>
      <c r="AH108" s="838" t="n"/>
      <c r="AI108" s="838" t="n"/>
      <c r="AJ108" s="838" t="n"/>
      <c r="AK108" s="838" t="n"/>
      <c r="AL108" s="838" t="n"/>
      <c r="AM108" s="838" t="n"/>
      <c r="AN108" s="838" t="n"/>
      <c r="AO108" s="838" t="n"/>
      <c r="AP108" s="838" t="n"/>
      <c r="AQ108" s="838" t="n"/>
      <c r="AR108" s="838" t="n"/>
      <c r="AS108" s="838" t="n"/>
      <c r="AT108" s="838" t="n"/>
      <c r="AU108" s="838" t="n"/>
      <c r="AV108" s="838" t="n"/>
      <c r="AW108" s="838" t="n"/>
      <c r="AX108" s="838" t="n"/>
      <c r="AY108" s="838" t="n"/>
      <c r="AZ108" s="838" t="n"/>
      <c r="BA108" s="838" t="n"/>
      <c r="BB108" s="838" t="n"/>
      <c r="BC108" s="838" t="n"/>
      <c r="BD108" s="838" t="n"/>
      <c r="BE108" s="838" t="n"/>
      <c r="BF108" s="838" t="n"/>
      <c r="BG108" s="838" t="n"/>
      <c r="BH108" s="838" t="n"/>
      <c r="BI108" s="838" t="n"/>
      <c r="BJ108" s="838" t="n"/>
      <c r="BK108" s="838" t="n"/>
    </row>
    <row r="109">
      <c r="A109" s="838" t="n"/>
      <c r="B109" s="838" t="n"/>
      <c r="C109" s="838" t="n"/>
      <c r="D109" s="838" t="n"/>
      <c r="E109" s="838" t="n"/>
      <c r="F109" s="838" t="n"/>
      <c r="G109" s="838" t="n"/>
      <c r="H109" s="838" t="n"/>
      <c r="I109" s="838" t="n"/>
      <c r="J109" s="838" t="n"/>
      <c r="K109" s="838" t="n"/>
      <c r="L109" s="838" t="n"/>
      <c r="M109" s="838" t="n"/>
      <c r="N109" s="838" t="n"/>
      <c r="O109" s="838" t="n"/>
      <c r="P109" s="838" t="n"/>
      <c r="Q109" s="838" t="n"/>
      <c r="R109" s="838" t="n"/>
      <c r="S109" s="838" t="n"/>
      <c r="T109" s="838" t="n"/>
      <c r="U109" s="838" t="n"/>
      <c r="V109" s="838" t="n"/>
      <c r="W109" s="838" t="n"/>
      <c r="X109" s="838" t="n"/>
      <c r="Y109" s="838" t="n"/>
      <c r="Z109" s="838" t="n"/>
      <c r="AA109" s="838" t="n"/>
      <c r="AB109" s="838" t="n"/>
      <c r="AC109" s="838" t="n"/>
      <c r="AD109" s="838" t="n"/>
      <c r="AE109" s="838" t="n"/>
      <c r="AF109" s="838" t="n"/>
      <c r="AG109" s="838" t="n"/>
      <c r="AH109" s="838" t="n"/>
      <c r="AI109" s="838" t="n"/>
      <c r="AJ109" s="838" t="n"/>
      <c r="AK109" s="838" t="n"/>
      <c r="AL109" s="838" t="n"/>
      <c r="AM109" s="838" t="n"/>
      <c r="AN109" s="838" t="n"/>
      <c r="AO109" s="838" t="n"/>
      <c r="AP109" s="838" t="n"/>
      <c r="AQ109" s="838" t="n"/>
      <c r="AR109" s="838" t="n"/>
      <c r="AS109" s="838" t="n"/>
      <c r="AT109" s="838" t="n"/>
      <c r="AU109" s="838" t="n"/>
      <c r="AV109" s="838" t="n"/>
      <c r="AW109" s="838" t="n"/>
      <c r="AX109" s="838" t="n"/>
      <c r="AY109" s="838" t="n"/>
      <c r="AZ109" s="838" t="n"/>
      <c r="BA109" s="838" t="n"/>
      <c r="BB109" s="838" t="n"/>
      <c r="BC109" s="838" t="n"/>
      <c r="BD109" s="838" t="n"/>
      <c r="BE109" s="838" t="n"/>
      <c r="BF109" s="838" t="n"/>
      <c r="BG109" s="838" t="n"/>
      <c r="BH109" s="838" t="n"/>
      <c r="BI109" s="838" t="n"/>
      <c r="BJ109" s="838" t="n"/>
      <c r="BK109" s="838" t="n"/>
    </row>
    <row r="110">
      <c r="A110" s="838" t="n"/>
      <c r="B110" s="838" t="n"/>
      <c r="C110" s="838" t="n"/>
      <c r="D110" s="838" t="n"/>
      <c r="E110" s="838" t="n"/>
      <c r="F110" s="838" t="n"/>
      <c r="G110" s="838" t="n"/>
      <c r="H110" s="838" t="n"/>
      <c r="I110" s="838" t="n"/>
      <c r="J110" s="838" t="n"/>
      <c r="K110" s="838" t="n"/>
      <c r="L110" s="838" t="n"/>
      <c r="M110" s="838" t="n"/>
      <c r="N110" s="838" t="n"/>
      <c r="O110" s="838" t="n"/>
      <c r="P110" s="838" t="n"/>
      <c r="Q110" s="838" t="n"/>
      <c r="R110" s="838" t="n"/>
      <c r="S110" s="838" t="n"/>
      <c r="T110" s="838" t="n"/>
      <c r="U110" s="838" t="n"/>
      <c r="V110" s="838" t="n"/>
      <c r="W110" s="838" t="n"/>
      <c r="X110" s="838" t="n"/>
      <c r="Y110" s="838" t="n"/>
      <c r="Z110" s="838" t="n"/>
      <c r="AA110" s="838" t="n"/>
      <c r="AB110" s="838" t="n"/>
      <c r="AC110" s="838" t="n"/>
      <c r="AD110" s="838" t="n"/>
      <c r="AE110" s="838" t="n"/>
      <c r="AF110" s="838" t="n"/>
      <c r="AG110" s="838" t="n"/>
      <c r="AH110" s="838" t="n"/>
      <c r="AI110" s="838" t="n"/>
      <c r="AJ110" s="838" t="n"/>
      <c r="AK110" s="838" t="n"/>
      <c r="AL110" s="838" t="n"/>
      <c r="AM110" s="838" t="n"/>
      <c r="AN110" s="838" t="n"/>
      <c r="AO110" s="838" t="n"/>
      <c r="AP110" s="838" t="n"/>
      <c r="AQ110" s="838" t="n"/>
      <c r="AR110" s="838" t="n"/>
      <c r="AS110" s="838" t="n"/>
      <c r="AT110" s="838" t="n"/>
      <c r="AU110" s="838" t="n"/>
      <c r="AV110" s="838" t="n"/>
      <c r="AW110" s="838" t="n"/>
      <c r="AX110" s="838" t="n"/>
      <c r="AY110" s="838" t="n"/>
      <c r="AZ110" s="838" t="n"/>
      <c r="BA110" s="838" t="n"/>
      <c r="BB110" s="838" t="n"/>
      <c r="BC110" s="838" t="n"/>
      <c r="BD110" s="838" t="n"/>
      <c r="BE110" s="838" t="n"/>
      <c r="BF110" s="838" t="n"/>
      <c r="BG110" s="838" t="n"/>
      <c r="BH110" s="838" t="n"/>
      <c r="BI110" s="838" t="n"/>
      <c r="BJ110" s="838" t="n"/>
      <c r="BK110" s="838" t="n"/>
    </row>
    <row r="111">
      <c r="A111" s="838" t="n"/>
      <c r="B111" s="838" t="n"/>
      <c r="C111" s="838" t="n"/>
      <c r="D111" s="838" t="n"/>
      <c r="E111" s="838" t="n"/>
      <c r="F111" s="838" t="n"/>
      <c r="G111" s="838" t="n"/>
      <c r="H111" s="838" t="n"/>
      <c r="I111" s="838" t="n"/>
      <c r="J111" s="838" t="n"/>
      <c r="K111" s="838" t="n"/>
      <c r="L111" s="838" t="n"/>
      <c r="M111" s="838" t="n"/>
      <c r="N111" s="838" t="n"/>
      <c r="O111" s="838" t="n"/>
      <c r="P111" s="838" t="n"/>
      <c r="Q111" s="838" t="n"/>
      <c r="R111" s="838" t="n"/>
      <c r="S111" s="838" t="n"/>
      <c r="T111" s="838" t="n"/>
      <c r="U111" s="838" t="n"/>
      <c r="V111" s="838" t="n"/>
      <c r="W111" s="838" t="n"/>
      <c r="X111" s="838" t="n"/>
      <c r="Y111" s="838" t="n"/>
      <c r="Z111" s="838" t="n"/>
      <c r="AA111" s="838" t="n"/>
      <c r="AB111" s="838" t="n"/>
      <c r="AC111" s="838" t="n"/>
      <c r="AD111" s="838" t="n"/>
      <c r="AE111" s="838" t="n"/>
      <c r="AF111" s="838" t="n"/>
      <c r="AG111" s="838" t="n"/>
      <c r="AH111" s="838" t="n"/>
      <c r="AI111" s="838" t="n"/>
      <c r="AJ111" s="838" t="n"/>
      <c r="AK111" s="838" t="n"/>
      <c r="AL111" s="838" t="n"/>
      <c r="AM111" s="838" t="n"/>
      <c r="AN111" s="838" t="n"/>
      <c r="AO111" s="838" t="n"/>
      <c r="AP111" s="838" t="n"/>
      <c r="AQ111" s="838" t="n"/>
      <c r="AR111" s="838" t="n"/>
      <c r="AS111" s="838" t="n"/>
      <c r="AT111" s="838" t="n"/>
      <c r="AU111" s="838" t="n"/>
      <c r="AV111" s="838" t="n"/>
      <c r="AW111" s="838" t="n"/>
      <c r="AX111" s="838" t="n"/>
      <c r="AY111" s="838" t="n"/>
      <c r="AZ111" s="838" t="n"/>
      <c r="BA111" s="838" t="n"/>
      <c r="BB111" s="838" t="n"/>
      <c r="BC111" s="838" t="n"/>
      <c r="BD111" s="838" t="n"/>
      <c r="BE111" s="838" t="n"/>
      <c r="BF111" s="838" t="n"/>
      <c r="BG111" s="838" t="n"/>
      <c r="BH111" s="838" t="n"/>
      <c r="BI111" s="838" t="n"/>
      <c r="BJ111" s="838" t="n"/>
      <c r="BK111" s="838" t="n"/>
    </row>
    <row r="112">
      <c r="A112" s="838" t="n"/>
      <c r="B112" s="838" t="n"/>
      <c r="C112" s="838" t="n"/>
      <c r="D112" s="838" t="n"/>
      <c r="E112" s="838" t="n"/>
      <c r="F112" s="838" t="n"/>
      <c r="G112" s="838" t="n"/>
      <c r="H112" s="838" t="n"/>
      <c r="I112" s="838" t="n"/>
      <c r="J112" s="838" t="n"/>
      <c r="K112" s="838" t="n"/>
      <c r="L112" s="838" t="n"/>
      <c r="M112" s="838" t="n"/>
      <c r="N112" s="838" t="n"/>
      <c r="O112" s="838" t="n"/>
      <c r="P112" s="838" t="n"/>
      <c r="Q112" s="838" t="n"/>
      <c r="R112" s="838" t="n"/>
      <c r="S112" s="838" t="n"/>
      <c r="T112" s="838" t="n"/>
      <c r="U112" s="838" t="n"/>
      <c r="V112" s="838" t="n"/>
      <c r="W112" s="838" t="n"/>
      <c r="X112" s="838" t="n"/>
      <c r="Y112" s="838" t="n"/>
      <c r="Z112" s="838" t="n"/>
      <c r="AA112" s="838" t="n"/>
      <c r="AB112" s="838" t="n"/>
      <c r="AC112" s="838" t="n"/>
      <c r="AD112" s="838" t="n"/>
      <c r="AE112" s="838" t="n"/>
      <c r="AF112" s="838" t="n"/>
      <c r="AG112" s="838" t="n"/>
      <c r="AH112" s="838" t="n"/>
      <c r="AI112" s="838" t="n"/>
      <c r="AJ112" s="838" t="n"/>
      <c r="AK112" s="838" t="n"/>
      <c r="AL112" s="838" t="n"/>
      <c r="AM112" s="838" t="n"/>
      <c r="AN112" s="838" t="n"/>
      <c r="AO112" s="838" t="n"/>
      <c r="AP112" s="838" t="n"/>
      <c r="AQ112" s="838" t="n"/>
      <c r="AR112" s="838" t="n"/>
      <c r="AS112" s="838" t="n"/>
      <c r="AT112" s="838" t="n"/>
      <c r="AU112" s="838" t="n"/>
      <c r="AV112" s="838" t="n"/>
      <c r="AW112" s="838" t="n"/>
      <c r="AX112" s="838" t="n"/>
      <c r="AY112" s="838" t="n"/>
      <c r="AZ112" s="838" t="n"/>
      <c r="BA112" s="838" t="n"/>
      <c r="BB112" s="838" t="n"/>
      <c r="BC112" s="838" t="n"/>
      <c r="BD112" s="838" t="n"/>
      <c r="BE112" s="838" t="n"/>
      <c r="BF112" s="838" t="n"/>
      <c r="BG112" s="838" t="n"/>
      <c r="BH112" s="838" t="n"/>
      <c r="BI112" s="838" t="n"/>
      <c r="BJ112" s="838" t="n"/>
      <c r="BK112" s="838" t="n"/>
    </row>
    <row r="113">
      <c r="A113" s="838" t="n"/>
      <c r="B113" s="838" t="n"/>
      <c r="C113" s="838" t="n"/>
      <c r="D113" s="838" t="n"/>
      <c r="E113" s="838" t="n"/>
      <c r="F113" s="838" t="n"/>
      <c r="G113" s="838" t="n"/>
      <c r="H113" s="838" t="n"/>
      <c r="I113" s="838" t="n"/>
      <c r="J113" s="838" t="n"/>
      <c r="K113" s="838" t="n"/>
      <c r="L113" s="838" t="n"/>
      <c r="M113" s="838" t="n"/>
      <c r="N113" s="838" t="n"/>
      <c r="O113" s="838" t="n"/>
      <c r="P113" s="838" t="n"/>
      <c r="Q113" s="838" t="n"/>
      <c r="R113" s="838" t="n"/>
      <c r="S113" s="838" t="n"/>
      <c r="T113" s="838" t="n"/>
      <c r="U113" s="838" t="n"/>
      <c r="V113" s="838" t="n"/>
      <c r="W113" s="838" t="n"/>
      <c r="X113" s="838" t="n"/>
      <c r="Y113" s="838" t="n"/>
      <c r="Z113" s="838" t="n"/>
      <c r="AA113" s="838" t="n"/>
      <c r="AB113" s="838" t="n"/>
      <c r="AC113" s="838" t="n"/>
      <c r="AD113" s="838" t="n"/>
      <c r="AE113" s="838" t="n"/>
      <c r="AF113" s="838" t="n"/>
      <c r="AG113" s="838" t="n"/>
      <c r="AH113" s="838" t="n"/>
      <c r="AI113" s="838" t="n"/>
      <c r="AJ113" s="838" t="n"/>
      <c r="AK113" s="838" t="n"/>
      <c r="AL113" s="838" t="n"/>
      <c r="AM113" s="838" t="n"/>
      <c r="AN113" s="838" t="n"/>
      <c r="AO113" s="838" t="n"/>
      <c r="AP113" s="838" t="n"/>
      <c r="AQ113" s="838" t="n"/>
      <c r="AR113" s="838" t="n"/>
      <c r="AS113" s="838" t="n"/>
      <c r="AT113" s="838" t="n"/>
      <c r="AU113" s="838" t="n"/>
      <c r="AV113" s="838" t="n"/>
      <c r="AW113" s="838" t="n"/>
      <c r="AX113" s="838" t="n"/>
      <c r="AY113" s="838" t="n"/>
      <c r="AZ113" s="838" t="n"/>
      <c r="BA113" s="838" t="n"/>
      <c r="BB113" s="838" t="n"/>
      <c r="BC113" s="838" t="n"/>
      <c r="BD113" s="838" t="n"/>
      <c r="BE113" s="838" t="n"/>
      <c r="BF113" s="838" t="n"/>
      <c r="BG113" s="838" t="n"/>
      <c r="BH113" s="838" t="n"/>
      <c r="BI113" s="838" t="n"/>
      <c r="BJ113" s="838" t="n"/>
      <c r="BK113" s="838" t="n"/>
    </row>
    <row r="114">
      <c r="A114" s="838" t="n"/>
      <c r="B114" s="838" t="n"/>
      <c r="C114" s="838" t="n"/>
      <c r="D114" s="838" t="n"/>
      <c r="E114" s="838" t="n"/>
      <c r="F114" s="838" t="n"/>
      <c r="G114" s="838" t="n"/>
      <c r="H114" s="838" t="n"/>
      <c r="I114" s="838" t="n"/>
      <c r="J114" s="838" t="n"/>
      <c r="K114" s="838" t="n"/>
      <c r="L114" s="838" t="n"/>
      <c r="M114" s="838" t="n"/>
      <c r="N114" s="838" t="n"/>
      <c r="O114" s="838" t="n"/>
      <c r="P114" s="838" t="n"/>
      <c r="Q114" s="838" t="n"/>
      <c r="R114" s="838" t="n"/>
      <c r="S114" s="838" t="n"/>
      <c r="T114" s="838" t="n"/>
      <c r="U114" s="838" t="n"/>
      <c r="V114" s="838" t="n"/>
      <c r="W114" s="838" t="n"/>
      <c r="X114" s="838" t="n"/>
      <c r="Y114" s="838" t="n"/>
      <c r="Z114" s="838" t="n"/>
      <c r="AA114" s="838" t="n"/>
      <c r="AB114" s="838" t="n"/>
      <c r="AC114" s="838" t="n"/>
      <c r="AD114" s="838" t="n"/>
      <c r="AE114" s="838" t="n"/>
      <c r="AF114" s="838" t="n"/>
      <c r="AG114" s="838" t="n"/>
      <c r="AH114" s="838" t="n"/>
      <c r="AI114" s="838" t="n"/>
      <c r="AJ114" s="838" t="n"/>
      <c r="AK114" s="838" t="n"/>
      <c r="AL114" s="838" t="n"/>
      <c r="AM114" s="838" t="n"/>
      <c r="AN114" s="838" t="n"/>
      <c r="AO114" s="838" t="n"/>
      <c r="AP114" s="838" t="n"/>
      <c r="AQ114" s="838" t="n"/>
      <c r="AR114" s="838" t="n"/>
      <c r="AS114" s="838" t="n"/>
      <c r="AT114" s="838" t="n"/>
      <c r="AU114" s="838" t="n"/>
      <c r="AV114" s="838" t="n"/>
      <c r="AW114" s="838" t="n"/>
      <c r="AX114" s="838" t="n"/>
      <c r="AY114" s="838" t="n"/>
      <c r="AZ114" s="838" t="n"/>
      <c r="BA114" s="838" t="n"/>
      <c r="BB114" s="838" t="n"/>
      <c r="BC114" s="838" t="n"/>
      <c r="BD114" s="838" t="n"/>
      <c r="BE114" s="838" t="n"/>
      <c r="BF114" s="838" t="n"/>
      <c r="BG114" s="838" t="n"/>
      <c r="BH114" s="838" t="n"/>
      <c r="BI114" s="838" t="n"/>
      <c r="BJ114" s="838" t="n"/>
      <c r="BK114" s="838" t="n"/>
    </row>
    <row r="115">
      <c r="A115" s="838" t="n"/>
      <c r="B115" s="838" t="n"/>
      <c r="C115" s="838" t="n"/>
      <c r="D115" s="838" t="n"/>
      <c r="E115" s="838" t="n"/>
      <c r="F115" s="838" t="n"/>
      <c r="G115" s="838" t="n"/>
      <c r="H115" s="838" t="n"/>
      <c r="I115" s="838" t="n"/>
      <c r="J115" s="838" t="n"/>
      <c r="K115" s="838" t="n"/>
      <c r="L115" s="838" t="n"/>
      <c r="M115" s="838" t="n"/>
      <c r="N115" s="838" t="n"/>
      <c r="O115" s="838" t="n"/>
      <c r="P115" s="838" t="n"/>
      <c r="Q115" s="838" t="n"/>
      <c r="R115" s="838" t="n"/>
      <c r="S115" s="838" t="n"/>
      <c r="T115" s="838" t="n"/>
      <c r="U115" s="838" t="n"/>
      <c r="V115" s="838" t="n"/>
      <c r="W115" s="838" t="n"/>
      <c r="X115" s="838" t="n"/>
      <c r="Y115" s="838" t="n"/>
      <c r="Z115" s="838" t="n"/>
      <c r="AA115" s="838" t="n"/>
      <c r="AB115" s="838" t="n"/>
      <c r="AC115" s="838" t="n"/>
      <c r="AD115" s="838" t="n"/>
      <c r="AE115" s="838" t="n"/>
      <c r="AF115" s="838" t="n"/>
      <c r="AG115" s="838" t="n"/>
      <c r="AH115" s="838" t="n"/>
      <c r="AI115" s="838" t="n"/>
      <c r="AJ115" s="838" t="n"/>
      <c r="AK115" s="838" t="n"/>
      <c r="AL115" s="838" t="n"/>
      <c r="AM115" s="838" t="n"/>
      <c r="AN115" s="838" t="n"/>
      <c r="AO115" s="838" t="n"/>
      <c r="AP115" s="838" t="n"/>
      <c r="AQ115" s="838" t="n"/>
      <c r="AR115" s="838" t="n"/>
      <c r="AS115" s="838" t="n"/>
      <c r="AT115" s="838" t="n"/>
      <c r="AU115" s="838" t="n"/>
      <c r="AV115" s="838" t="n"/>
      <c r="AW115" s="838" t="n"/>
      <c r="AX115" s="838" t="n"/>
      <c r="AY115" s="838" t="n"/>
      <c r="AZ115" s="838" t="n"/>
      <c r="BA115" s="838" t="n"/>
      <c r="BB115" s="838" t="n"/>
      <c r="BC115" s="838" t="n"/>
      <c r="BD115" s="838" t="n"/>
      <c r="BE115" s="838" t="n"/>
      <c r="BF115" s="838" t="n"/>
      <c r="BG115" s="838" t="n"/>
      <c r="BH115" s="838" t="n"/>
      <c r="BI115" s="838" t="n"/>
      <c r="BJ115" s="838" t="n"/>
      <c r="BK115" s="838" t="n"/>
    </row>
    <row r="116">
      <c r="A116" s="838" t="n"/>
      <c r="B116" s="838" t="n"/>
      <c r="C116" s="838" t="n"/>
      <c r="D116" s="838" t="n"/>
      <c r="E116" s="838" t="n"/>
      <c r="F116" s="838" t="n"/>
      <c r="G116" s="838" t="n"/>
      <c r="H116" s="838" t="n"/>
      <c r="I116" s="838" t="n"/>
      <c r="J116" s="838" t="n"/>
      <c r="K116" s="838" t="n"/>
      <c r="L116" s="838" t="n"/>
      <c r="M116" s="838" t="n"/>
      <c r="N116" s="838" t="n"/>
      <c r="O116" s="838" t="n"/>
      <c r="P116" s="838" t="n"/>
      <c r="Q116" s="838" t="n"/>
      <c r="R116" s="838" t="n"/>
      <c r="S116" s="838" t="n"/>
      <c r="T116" s="838" t="n"/>
      <c r="U116" s="838" t="n"/>
      <c r="V116" s="838" t="n"/>
      <c r="W116" s="838" t="n"/>
      <c r="X116" s="838" t="n"/>
      <c r="Y116" s="838" t="n"/>
      <c r="Z116" s="838" t="n"/>
      <c r="AA116" s="838" t="n"/>
      <c r="AB116" s="838" t="n"/>
      <c r="AC116" s="838" t="n"/>
      <c r="AD116" s="838" t="n"/>
      <c r="AE116" s="838" t="n"/>
      <c r="AF116" s="838" t="n"/>
      <c r="AG116" s="838" t="n"/>
      <c r="AH116" s="838" t="n"/>
      <c r="AI116" s="838" t="n"/>
      <c r="AJ116" s="838" t="n"/>
      <c r="AK116" s="838" t="n"/>
      <c r="AL116" s="838" t="n"/>
      <c r="AM116" s="838" t="n"/>
      <c r="AN116" s="838" t="n"/>
      <c r="AO116" s="838" t="n"/>
      <c r="AP116" s="838" t="n"/>
      <c r="AQ116" s="838" t="n"/>
      <c r="AR116" s="838" t="n"/>
      <c r="AS116" s="838" t="n"/>
      <c r="AT116" s="838" t="n"/>
      <c r="AU116" s="838" t="n"/>
      <c r="AV116" s="838" t="n"/>
      <c r="AW116" s="838" t="n"/>
      <c r="AX116" s="838" t="n"/>
      <c r="AY116" s="838" t="n"/>
      <c r="AZ116" s="838" t="n"/>
      <c r="BA116" s="838" t="n"/>
      <c r="BB116" s="838" t="n"/>
      <c r="BC116" s="838" t="n"/>
      <c r="BD116" s="838" t="n"/>
      <c r="BE116" s="838" t="n"/>
      <c r="BF116" s="838" t="n"/>
      <c r="BG116" s="838" t="n"/>
      <c r="BH116" s="838" t="n"/>
      <c r="BI116" s="838" t="n"/>
      <c r="BJ116" s="838" t="n"/>
      <c r="BK116" s="838" t="n"/>
    </row>
    <row r="117">
      <c r="A117" s="838" t="n"/>
      <c r="B117" s="838" t="n"/>
      <c r="C117" s="838" t="n"/>
      <c r="D117" s="838" t="n"/>
      <c r="E117" s="838" t="n"/>
      <c r="F117" s="838" t="n"/>
      <c r="G117" s="838" t="n"/>
      <c r="H117" s="838" t="n"/>
      <c r="I117" s="838" t="n"/>
      <c r="J117" s="838" t="n"/>
      <c r="K117" s="838" t="n"/>
      <c r="L117" s="838" t="n"/>
      <c r="M117" s="838" t="n"/>
      <c r="N117" s="838" t="n"/>
      <c r="O117" s="838" t="n"/>
      <c r="P117" s="838" t="n"/>
      <c r="Q117" s="838" t="n"/>
      <c r="R117" s="838" t="n"/>
      <c r="S117" s="838" t="n"/>
      <c r="T117" s="838" t="n"/>
      <c r="U117" s="838" t="n"/>
      <c r="V117" s="838" t="n"/>
      <c r="W117" s="838" t="n"/>
      <c r="X117" s="838" t="n"/>
      <c r="Y117" s="838" t="n"/>
      <c r="Z117" s="838" t="n"/>
      <c r="AA117" s="838" t="n"/>
      <c r="AB117" s="838" t="n"/>
      <c r="AC117" s="838" t="n"/>
      <c r="AD117" s="838" t="n"/>
      <c r="AE117" s="838" t="n"/>
      <c r="AF117" s="838" t="n"/>
      <c r="AG117" s="838" t="n"/>
      <c r="AH117" s="838" t="n"/>
      <c r="AI117" s="838" t="n"/>
      <c r="AJ117" s="838" t="n"/>
      <c r="AK117" s="838" t="n"/>
      <c r="AL117" s="838" t="n"/>
      <c r="AM117" s="838" t="n"/>
      <c r="AN117" s="838" t="n"/>
      <c r="AO117" s="838" t="n"/>
      <c r="AP117" s="838" t="n"/>
      <c r="AQ117" s="838" t="n"/>
      <c r="AR117" s="838" t="n"/>
      <c r="AS117" s="838" t="n"/>
      <c r="AT117" s="838" t="n"/>
      <c r="AU117" s="838" t="n"/>
      <c r="AV117" s="838" t="n"/>
      <c r="AW117" s="838" t="n"/>
      <c r="AX117" s="838" t="n"/>
      <c r="AY117" s="838" t="n"/>
      <c r="AZ117" s="838" t="n"/>
      <c r="BA117" s="838" t="n"/>
      <c r="BB117" s="838" t="n"/>
      <c r="BC117" s="838" t="n"/>
      <c r="BD117" s="838" t="n"/>
      <c r="BE117" s="838" t="n"/>
      <c r="BF117" s="838" t="n"/>
      <c r="BG117" s="838" t="n"/>
      <c r="BH117" s="838" t="n"/>
      <c r="BI117" s="838" t="n"/>
      <c r="BJ117" s="838" t="n"/>
      <c r="BK117" s="838" t="n"/>
    </row>
    <row r="118">
      <c r="A118" s="838" t="n"/>
      <c r="B118" s="838" t="n"/>
      <c r="C118" s="838" t="n"/>
      <c r="D118" s="838" t="n"/>
      <c r="E118" s="838" t="n"/>
      <c r="F118" s="838" t="n"/>
      <c r="G118" s="838" t="n"/>
      <c r="H118" s="838" t="n"/>
      <c r="I118" s="838" t="n"/>
      <c r="J118" s="838" t="n"/>
      <c r="K118" s="838" t="n"/>
      <c r="L118" s="838" t="n"/>
      <c r="M118" s="838" t="n"/>
      <c r="N118" s="838" t="n"/>
      <c r="O118" s="838" t="n"/>
      <c r="P118" s="838" t="n"/>
      <c r="Q118" s="838" t="n"/>
      <c r="R118" s="838" t="n"/>
      <c r="S118" s="838" t="n"/>
      <c r="T118" s="838" t="n"/>
      <c r="U118" s="838" t="n"/>
      <c r="V118" s="838" t="n"/>
      <c r="W118" s="838" t="n"/>
      <c r="X118" s="838" t="n"/>
      <c r="Y118" s="838" t="n"/>
      <c r="Z118" s="838" t="n"/>
      <c r="AA118" s="838" t="n"/>
      <c r="AB118" s="838" t="n"/>
      <c r="AC118" s="838" t="n"/>
      <c r="AD118" s="838" t="n"/>
      <c r="AE118" s="838" t="n"/>
      <c r="AF118" s="838" t="n"/>
      <c r="AG118" s="838" t="n"/>
      <c r="AH118" s="838" t="n"/>
      <c r="AI118" s="838" t="n"/>
      <c r="AJ118" s="838" t="n"/>
      <c r="AK118" s="838" t="n"/>
      <c r="AL118" s="838" t="n"/>
      <c r="AM118" s="838" t="n"/>
      <c r="AN118" s="838" t="n"/>
      <c r="AO118" s="838" t="n"/>
      <c r="AP118" s="838" t="n"/>
      <c r="AQ118" s="838" t="n"/>
      <c r="AR118" s="838" t="n"/>
      <c r="AS118" s="838" t="n"/>
      <c r="AT118" s="838" t="n"/>
      <c r="AU118" s="838" t="n"/>
      <c r="AV118" s="838" t="n"/>
      <c r="AW118" s="838" t="n"/>
      <c r="AX118" s="838" t="n"/>
      <c r="AY118" s="838" t="n"/>
      <c r="AZ118" s="838" t="n"/>
      <c r="BA118" s="838" t="n"/>
      <c r="BB118" s="838" t="n"/>
      <c r="BC118" s="838" t="n"/>
      <c r="BD118" s="838" t="n"/>
      <c r="BE118" s="838" t="n"/>
      <c r="BF118" s="838" t="n"/>
      <c r="BG118" s="838" t="n"/>
      <c r="BH118" s="838" t="n"/>
      <c r="BI118" s="838" t="n"/>
      <c r="BJ118" s="838" t="n"/>
      <c r="BK118" s="838" t="n"/>
    </row>
    <row r="119">
      <c r="A119" s="838" t="n"/>
      <c r="B119" s="838" t="n"/>
      <c r="C119" s="838" t="n"/>
      <c r="D119" s="838" t="n"/>
      <c r="E119" s="838" t="n"/>
      <c r="F119" s="838" t="n"/>
      <c r="G119" s="838" t="n"/>
      <c r="H119" s="838" t="n"/>
      <c r="I119" s="838" t="n"/>
      <c r="J119" s="838" t="n"/>
      <c r="K119" s="838" t="n"/>
      <c r="L119" s="838" t="n"/>
      <c r="M119" s="838" t="n"/>
      <c r="N119" s="838" t="n"/>
      <c r="O119" s="838" t="n"/>
      <c r="P119" s="838" t="n"/>
      <c r="Q119" s="838" t="n"/>
      <c r="R119" s="838" t="n"/>
      <c r="S119" s="838" t="n"/>
      <c r="T119" s="838" t="n"/>
      <c r="U119" s="838" t="n"/>
      <c r="V119" s="838" t="n"/>
      <c r="W119" s="838" t="n"/>
      <c r="X119" s="838" t="n"/>
      <c r="Y119" s="838" t="n"/>
      <c r="Z119" s="838" t="n"/>
      <c r="AA119" s="838" t="n"/>
      <c r="AB119" s="838" t="n"/>
      <c r="AC119" s="838" t="n"/>
      <c r="AD119" s="838" t="n"/>
      <c r="AE119" s="838" t="n"/>
      <c r="AF119" s="838" t="n"/>
      <c r="AG119" s="838" t="n"/>
      <c r="AH119" s="838" t="n"/>
      <c r="AI119" s="838" t="n"/>
      <c r="AJ119" s="838" t="n"/>
      <c r="AK119" s="838" t="n"/>
      <c r="AL119" s="838" t="n"/>
      <c r="AM119" s="838" t="n"/>
      <c r="AN119" s="838" t="n"/>
      <c r="AO119" s="838" t="n"/>
      <c r="AP119" s="838" t="n"/>
      <c r="AQ119" s="838" t="n"/>
      <c r="AR119" s="838" t="n"/>
      <c r="AS119" s="838" t="n"/>
      <c r="AT119" s="838" t="n"/>
      <c r="AU119" s="838" t="n"/>
      <c r="AV119" s="838" t="n"/>
      <c r="AW119" s="838" t="n"/>
      <c r="AX119" s="838" t="n"/>
      <c r="AY119" s="838" t="n"/>
      <c r="AZ119" s="838" t="n"/>
      <c r="BA119" s="838" t="n"/>
      <c r="BB119" s="838" t="n"/>
      <c r="BC119" s="838" t="n"/>
      <c r="BD119" s="838" t="n"/>
      <c r="BE119" s="838" t="n"/>
      <c r="BF119" s="838" t="n"/>
      <c r="BG119" s="838" t="n"/>
      <c r="BH119" s="838" t="n"/>
      <c r="BI119" s="838" t="n"/>
      <c r="BJ119" s="838" t="n"/>
      <c r="BK119" s="838" t="n"/>
    </row>
    <row r="120">
      <c r="A120" s="838" t="n"/>
      <c r="B120" s="838" t="n"/>
      <c r="C120" s="838" t="n"/>
      <c r="D120" s="838" t="n"/>
      <c r="E120" s="838" t="n"/>
      <c r="F120" s="838" t="n"/>
      <c r="G120" s="838" t="n"/>
      <c r="H120" s="838" t="n"/>
      <c r="I120" s="838" t="n"/>
      <c r="J120" s="838" t="n"/>
      <c r="K120" s="838" t="n"/>
      <c r="L120" s="838" t="n"/>
      <c r="M120" s="838" t="n"/>
      <c r="N120" s="838" t="n"/>
      <c r="O120" s="838" t="n"/>
      <c r="P120" s="838" t="n"/>
      <c r="Q120" s="838" t="n"/>
      <c r="R120" s="838" t="n"/>
      <c r="S120" s="838" t="n"/>
      <c r="T120" s="838" t="n"/>
      <c r="U120" s="838" t="n"/>
      <c r="V120" s="838" t="n"/>
      <c r="W120" s="838" t="n"/>
      <c r="X120" s="838" t="n"/>
      <c r="Y120" s="838" t="n"/>
      <c r="Z120" s="838" t="n"/>
      <c r="AA120" s="838" t="n"/>
      <c r="AB120" s="838" t="n"/>
      <c r="AC120" s="838" t="n"/>
      <c r="AD120" s="838" t="n"/>
      <c r="AE120" s="838" t="n"/>
      <c r="AF120" s="838" t="n"/>
      <c r="AG120" s="838" t="n"/>
      <c r="AH120" s="838" t="n"/>
      <c r="AI120" s="838" t="n"/>
      <c r="AJ120" s="838" t="n"/>
      <c r="AK120" s="838" t="n"/>
      <c r="AL120" s="838" t="n"/>
      <c r="AM120" s="838" t="n"/>
      <c r="AN120" s="838" t="n"/>
      <c r="AO120" s="838" t="n"/>
      <c r="AP120" s="838" t="n"/>
      <c r="AQ120" s="838" t="n"/>
      <c r="AR120" s="838" t="n"/>
      <c r="AS120" s="838" t="n"/>
      <c r="AT120" s="838" t="n"/>
      <c r="AU120" s="838" t="n"/>
      <c r="AV120" s="838" t="n"/>
      <c r="AW120" s="838" t="n"/>
      <c r="AX120" s="838" t="n"/>
      <c r="AY120" s="838" t="n"/>
      <c r="AZ120" s="838" t="n"/>
      <c r="BA120" s="838" t="n"/>
      <c r="BB120" s="838" t="n"/>
      <c r="BC120" s="838" t="n"/>
      <c r="BD120" s="838" t="n"/>
      <c r="BE120" s="838" t="n"/>
      <c r="BF120" s="838" t="n"/>
      <c r="BG120" s="838" t="n"/>
      <c r="BH120" s="838" t="n"/>
      <c r="BI120" s="838" t="n"/>
      <c r="BJ120" s="838" t="n"/>
      <c r="BK120" s="838" t="n"/>
    </row>
    <row r="121">
      <c r="A121" s="838" t="n"/>
      <c r="B121" s="838" t="n"/>
      <c r="C121" s="838" t="n"/>
      <c r="D121" s="838" t="n"/>
      <c r="E121" s="838" t="n"/>
      <c r="F121" s="838" t="n"/>
      <c r="G121" s="838" t="n"/>
      <c r="H121" s="838" t="n"/>
      <c r="I121" s="838" t="n"/>
      <c r="J121" s="838" t="n"/>
      <c r="K121" s="838" t="n"/>
      <c r="L121" s="838" t="n"/>
      <c r="M121" s="838" t="n"/>
      <c r="N121" s="838" t="n"/>
      <c r="O121" s="838" t="n"/>
      <c r="P121" s="838" t="n"/>
      <c r="Q121" s="838" t="n"/>
      <c r="R121" s="838" t="n"/>
      <c r="S121" s="838" t="n"/>
      <c r="T121" s="838" t="n"/>
      <c r="U121" s="838" t="n"/>
      <c r="V121" s="838" t="n"/>
      <c r="W121" s="838" t="n"/>
      <c r="X121" s="838" t="n"/>
      <c r="Y121" s="838" t="n"/>
      <c r="Z121" s="838" t="n"/>
      <c r="AA121" s="838" t="n"/>
      <c r="AB121" s="838" t="n"/>
      <c r="AC121" s="838" t="n"/>
      <c r="AD121" s="838" t="n"/>
      <c r="AE121" s="838" t="n"/>
      <c r="AF121" s="838" t="n"/>
      <c r="AG121" s="838" t="n"/>
      <c r="AH121" s="838" t="n"/>
      <c r="AI121" s="838" t="n"/>
      <c r="AJ121" s="838" t="n"/>
      <c r="AK121" s="838" t="n"/>
      <c r="AL121" s="838" t="n"/>
      <c r="AM121" s="838" t="n"/>
      <c r="AN121" s="838" t="n"/>
      <c r="AO121" s="838" t="n"/>
      <c r="AP121" s="838" t="n"/>
      <c r="AQ121" s="838" t="n"/>
      <c r="AR121" s="838" t="n"/>
      <c r="AS121" s="838" t="n"/>
      <c r="AT121" s="838" t="n"/>
      <c r="AU121" s="838" t="n"/>
      <c r="AV121" s="838" t="n"/>
      <c r="AW121" s="838" t="n"/>
      <c r="AX121" s="838" t="n"/>
      <c r="AY121" s="838" t="n"/>
      <c r="AZ121" s="838" t="n"/>
      <c r="BA121" s="838" t="n"/>
      <c r="BB121" s="838" t="n"/>
      <c r="BC121" s="838" t="n"/>
      <c r="BD121" s="838" t="n"/>
      <c r="BE121" s="838" t="n"/>
      <c r="BF121" s="838" t="n"/>
      <c r="BG121" s="838" t="n"/>
      <c r="BH121" s="838" t="n"/>
      <c r="BI121" s="838" t="n"/>
      <c r="BJ121" s="838" t="n"/>
      <c r="BK121" s="838" t="n"/>
    </row>
    <row r="122">
      <c r="A122" s="838" t="n"/>
      <c r="B122" s="838" t="n"/>
      <c r="C122" s="838" t="n"/>
      <c r="D122" s="838" t="n"/>
      <c r="E122" s="838" t="n"/>
      <c r="F122" s="838" t="n"/>
      <c r="G122" s="838" t="n"/>
      <c r="H122" s="838" t="n"/>
      <c r="I122" s="838" t="n"/>
      <c r="J122" s="838" t="n"/>
      <c r="K122" s="838" t="n"/>
      <c r="L122" s="838" t="n"/>
      <c r="M122" s="838" t="n"/>
      <c r="N122" s="838" t="n"/>
      <c r="O122" s="838" t="n"/>
      <c r="P122" s="838" t="n"/>
      <c r="Q122" s="838" t="n"/>
      <c r="R122" s="838" t="n"/>
      <c r="S122" s="838" t="n"/>
      <c r="T122" s="838" t="n"/>
      <c r="U122" s="838" t="n"/>
      <c r="V122" s="838" t="n"/>
      <c r="W122" s="838" t="n"/>
      <c r="X122" s="838" t="n"/>
      <c r="Y122" s="838" t="n"/>
      <c r="Z122" s="838" t="n"/>
      <c r="AA122" s="838" t="n"/>
      <c r="AB122" s="838" t="n"/>
      <c r="AC122" s="838" t="n"/>
      <c r="AD122" s="838" t="n"/>
      <c r="AE122" s="838" t="n"/>
      <c r="AF122" s="838" t="n"/>
      <c r="AG122" s="838" t="n"/>
      <c r="AH122" s="838" t="n"/>
      <c r="AI122" s="838" t="n"/>
      <c r="AJ122" s="838" t="n"/>
      <c r="AK122" s="838" t="n"/>
      <c r="AL122" s="838" t="n"/>
      <c r="AM122" s="838" t="n"/>
      <c r="AN122" s="838" t="n"/>
      <c r="AO122" s="838" t="n"/>
      <c r="AP122" s="838" t="n"/>
      <c r="AQ122" s="838" t="n"/>
      <c r="AR122" s="838" t="n"/>
      <c r="AS122" s="838" t="n"/>
      <c r="AT122" s="838" t="n"/>
      <c r="AU122" s="838" t="n"/>
      <c r="AV122" s="838" t="n"/>
      <c r="AW122" s="838" t="n"/>
      <c r="AX122" s="838" t="n"/>
      <c r="AY122" s="838" t="n"/>
      <c r="AZ122" s="838" t="n"/>
      <c r="BA122" s="838" t="n"/>
      <c r="BB122" s="838" t="n"/>
      <c r="BC122" s="838" t="n"/>
      <c r="BD122" s="838" t="n"/>
      <c r="BE122" s="838" t="n"/>
      <c r="BF122" s="838" t="n"/>
      <c r="BG122" s="838" t="n"/>
      <c r="BH122" s="838" t="n"/>
      <c r="BI122" s="838" t="n"/>
      <c r="BJ122" s="838" t="n"/>
      <c r="BK122" s="838" t="n"/>
    </row>
    <row r="123">
      <c r="A123" s="838" t="n"/>
      <c r="B123" s="838" t="n"/>
      <c r="C123" s="838" t="n"/>
      <c r="D123" s="838" t="n"/>
      <c r="E123" s="838" t="n"/>
      <c r="F123" s="838" t="n"/>
      <c r="G123" s="838" t="n"/>
      <c r="H123" s="838" t="n"/>
      <c r="I123" s="838" t="n"/>
      <c r="J123" s="838" t="n"/>
      <c r="K123" s="838" t="n"/>
      <c r="L123" s="838" t="n"/>
      <c r="M123" s="838" t="n"/>
      <c r="N123" s="838" t="n"/>
      <c r="O123" s="838" t="n"/>
      <c r="P123" s="838" t="n"/>
      <c r="Q123" s="838" t="n"/>
      <c r="R123" s="838" t="n"/>
      <c r="S123" s="838" t="n"/>
      <c r="T123" s="838" t="n"/>
      <c r="U123" s="838" t="n"/>
      <c r="V123" s="838" t="n"/>
      <c r="W123" s="838" t="n"/>
      <c r="X123" s="838" t="n"/>
      <c r="Y123" s="838" t="n"/>
      <c r="Z123" s="838" t="n"/>
      <c r="AA123" s="838" t="n"/>
      <c r="AB123" s="838" t="n"/>
      <c r="AC123" s="838" t="n"/>
      <c r="AD123" s="838" t="n"/>
      <c r="AE123" s="838" t="n"/>
      <c r="AF123" s="838" t="n"/>
      <c r="AG123" s="838" t="n"/>
      <c r="AH123" s="838" t="n"/>
      <c r="AI123" s="838" t="n"/>
      <c r="AJ123" s="838" t="n"/>
      <c r="AK123" s="838" t="n"/>
      <c r="AL123" s="838" t="n"/>
      <c r="AM123" s="838" t="n"/>
      <c r="AN123" s="838" t="n"/>
      <c r="AO123" s="838" t="n"/>
      <c r="AP123" s="838" t="n"/>
      <c r="AQ123" s="838" t="n"/>
      <c r="AR123" s="838" t="n"/>
      <c r="AS123" s="838" t="n"/>
      <c r="AT123" s="838" t="n"/>
      <c r="AU123" s="838" t="n"/>
      <c r="AV123" s="838" t="n"/>
      <c r="AW123" s="838" t="n"/>
      <c r="AX123" s="838" t="n"/>
      <c r="AY123" s="838" t="n"/>
      <c r="AZ123" s="838" t="n"/>
      <c r="BA123" s="838" t="n"/>
      <c r="BB123" s="838" t="n"/>
      <c r="BC123" s="838" t="n"/>
      <c r="BD123" s="838" t="n"/>
      <c r="BE123" s="838" t="n"/>
      <c r="BF123" s="838" t="n"/>
      <c r="BG123" s="838" t="n"/>
      <c r="BH123" s="838" t="n"/>
      <c r="BI123" s="838" t="n"/>
      <c r="BJ123" s="838" t="n"/>
      <c r="BK123" s="838" t="n"/>
    </row>
    <row r="124">
      <c r="A124" s="838" t="n"/>
      <c r="B124" s="838" t="n"/>
      <c r="C124" s="838" t="n"/>
      <c r="D124" s="838" t="n"/>
      <c r="E124" s="838" t="n"/>
      <c r="F124" s="838" t="n"/>
      <c r="G124" s="838" t="n"/>
      <c r="H124" s="838" t="n"/>
      <c r="I124" s="838" t="n"/>
      <c r="J124" s="838" t="n"/>
      <c r="K124" s="838" t="n"/>
      <c r="L124" s="838" t="n"/>
      <c r="M124" s="838" t="n"/>
      <c r="N124" s="838" t="n"/>
      <c r="O124" s="838" t="n"/>
      <c r="P124" s="838" t="n"/>
      <c r="Q124" s="838" t="n"/>
      <c r="R124" s="838" t="n"/>
      <c r="S124" s="838" t="n"/>
      <c r="T124" s="838" t="n"/>
      <c r="U124" s="838" t="n"/>
      <c r="V124" s="838" t="n"/>
      <c r="W124" s="838" t="n"/>
      <c r="X124" s="838" t="n"/>
      <c r="Y124" s="838" t="n"/>
      <c r="Z124" s="838" t="n"/>
      <c r="AA124" s="838" t="n"/>
      <c r="AB124" s="838" t="n"/>
      <c r="AC124" s="838" t="n"/>
      <c r="AD124" s="838" t="n"/>
      <c r="AE124" s="838" t="n"/>
      <c r="AF124" s="838" t="n"/>
      <c r="AG124" s="838" t="n"/>
      <c r="AH124" s="838" t="n"/>
      <c r="AI124" s="838" t="n"/>
      <c r="AJ124" s="838" t="n"/>
      <c r="AK124" s="838" t="n"/>
      <c r="AL124" s="838" t="n"/>
      <c r="AM124" s="838" t="n"/>
      <c r="AN124" s="838" t="n"/>
      <c r="AO124" s="838" t="n"/>
      <c r="AP124" s="838" t="n"/>
      <c r="AQ124" s="838" t="n"/>
      <c r="AR124" s="838" t="n"/>
      <c r="AS124" s="838" t="n"/>
      <c r="AT124" s="838" t="n"/>
      <c r="AU124" s="838" t="n"/>
      <c r="AV124" s="838" t="n"/>
      <c r="AW124" s="838" t="n"/>
      <c r="AX124" s="838" t="n"/>
      <c r="AY124" s="838" t="n"/>
      <c r="AZ124" s="838" t="n"/>
      <c r="BA124" s="838" t="n"/>
      <c r="BB124" s="838" t="n"/>
      <c r="BC124" s="838" t="n"/>
      <c r="BD124" s="838" t="n"/>
      <c r="BE124" s="838" t="n"/>
      <c r="BF124" s="838" t="n"/>
      <c r="BG124" s="838" t="n"/>
      <c r="BH124" s="838" t="n"/>
      <c r="BI124" s="838" t="n"/>
      <c r="BJ124" s="838" t="n"/>
      <c r="BK124" s="838" t="n"/>
    </row>
    <row r="125">
      <c r="A125" s="838" t="n"/>
      <c r="B125" s="838" t="n"/>
      <c r="C125" s="838" t="n"/>
      <c r="D125" s="838" t="n"/>
      <c r="E125" s="838" t="n"/>
      <c r="F125" s="838" t="n"/>
      <c r="G125" s="838" t="n"/>
      <c r="H125" s="838" t="n"/>
      <c r="I125" s="838" t="n"/>
      <c r="J125" s="838" t="n"/>
      <c r="K125" s="838" t="n"/>
      <c r="L125" s="838" t="n"/>
      <c r="M125" s="838" t="n"/>
      <c r="N125" s="838" t="n"/>
      <c r="O125" s="838" t="n"/>
      <c r="P125" s="838" t="n"/>
      <c r="Q125" s="838" t="n"/>
      <c r="R125" s="838" t="n"/>
      <c r="S125" s="838" t="n"/>
      <c r="T125" s="838" t="n"/>
      <c r="U125" s="838" t="n"/>
      <c r="V125" s="838" t="n"/>
      <c r="W125" s="838" t="n"/>
      <c r="X125" s="838" t="n"/>
      <c r="Y125" s="838" t="n"/>
      <c r="Z125" s="838" t="n"/>
      <c r="AA125" s="838" t="n"/>
      <c r="AB125" s="838" t="n"/>
      <c r="AC125" s="838" t="n"/>
      <c r="AD125" s="838" t="n"/>
      <c r="AE125" s="838" t="n"/>
      <c r="AF125" s="838" t="n"/>
      <c r="AG125" s="838" t="n"/>
      <c r="AH125" s="838" t="n"/>
      <c r="AI125" s="838" t="n"/>
      <c r="AJ125" s="838" t="n"/>
      <c r="AK125" s="838" t="n"/>
      <c r="AL125" s="838" t="n"/>
      <c r="AM125" s="838" t="n"/>
      <c r="AN125" s="838" t="n"/>
      <c r="AO125" s="838" t="n"/>
      <c r="AP125" s="838" t="n"/>
      <c r="AQ125" s="838" t="n"/>
      <c r="AR125" s="838" t="n"/>
      <c r="AS125" s="838" t="n"/>
      <c r="AT125" s="838" t="n"/>
      <c r="AU125" s="838" t="n"/>
      <c r="AV125" s="838" t="n"/>
      <c r="AW125" s="838" t="n"/>
      <c r="AX125" s="838" t="n"/>
      <c r="AY125" s="838" t="n"/>
      <c r="AZ125" s="838" t="n"/>
      <c r="BA125" s="838" t="n"/>
      <c r="BB125" s="838" t="n"/>
      <c r="BC125" s="838" t="n"/>
      <c r="BD125" s="838" t="n"/>
      <c r="BE125" s="838" t="n"/>
      <c r="BF125" s="838" t="n"/>
      <c r="BG125" s="838" t="n"/>
      <c r="BH125" s="838" t="n"/>
      <c r="BI125" s="838" t="n"/>
      <c r="BJ125" s="838" t="n"/>
      <c r="BK125" s="838" t="n"/>
    </row>
    <row r="126">
      <c r="A126" s="838" t="n"/>
      <c r="B126" s="838" t="n"/>
      <c r="C126" s="838" t="n"/>
      <c r="D126" s="838" t="n"/>
      <c r="E126" s="838" t="n"/>
      <c r="F126" s="838" t="n"/>
      <c r="G126" s="838" t="n"/>
      <c r="H126" s="838" t="n"/>
      <c r="I126" s="838" t="n"/>
      <c r="J126" s="838" t="n"/>
      <c r="K126" s="838" t="n"/>
      <c r="L126" s="838" t="n"/>
      <c r="M126" s="838" t="n"/>
      <c r="N126" s="838" t="n"/>
      <c r="O126" s="838" t="n"/>
      <c r="P126" s="838" t="n"/>
      <c r="Q126" s="838" t="n"/>
      <c r="R126" s="838" t="n"/>
      <c r="S126" s="838" t="n"/>
      <c r="T126" s="838" t="n"/>
      <c r="U126" s="838" t="n"/>
      <c r="V126" s="838" t="n"/>
      <c r="W126" s="838" t="n"/>
      <c r="X126" s="838" t="n"/>
      <c r="Y126" s="838" t="n"/>
      <c r="Z126" s="838" t="n"/>
      <c r="AA126" s="838" t="n"/>
      <c r="AB126" s="838" t="n"/>
      <c r="AC126" s="838" t="n"/>
      <c r="AD126" s="838" t="n"/>
      <c r="AE126" s="838" t="n"/>
      <c r="AF126" s="838" t="n"/>
      <c r="AG126" s="838" t="n"/>
      <c r="AH126" s="838" t="n"/>
      <c r="AI126" s="838" t="n"/>
      <c r="AJ126" s="838" t="n"/>
      <c r="AK126" s="838" t="n"/>
      <c r="AL126" s="838" t="n"/>
      <c r="AM126" s="838" t="n"/>
      <c r="AN126" s="838" t="n"/>
      <c r="AO126" s="838" t="n"/>
      <c r="AP126" s="838" t="n"/>
      <c r="AQ126" s="838" t="n"/>
      <c r="AR126" s="838" t="n"/>
      <c r="AS126" s="838" t="n"/>
      <c r="AT126" s="838" t="n"/>
      <c r="AU126" s="838" t="n"/>
      <c r="AV126" s="838" t="n"/>
      <c r="AW126" s="838" t="n"/>
      <c r="AX126" s="838" t="n"/>
      <c r="AY126" s="838" t="n"/>
      <c r="AZ126" s="838" t="n"/>
      <c r="BA126" s="838" t="n"/>
      <c r="BB126" s="838" t="n"/>
      <c r="BC126" s="838" t="n"/>
      <c r="BD126" s="838" t="n"/>
      <c r="BE126" s="838" t="n"/>
      <c r="BF126" s="838" t="n"/>
      <c r="BG126" s="838" t="n"/>
      <c r="BH126" s="838" t="n"/>
      <c r="BI126" s="838" t="n"/>
      <c r="BJ126" s="838" t="n"/>
      <c r="BK126" s="838" t="n"/>
    </row>
    <row r="127">
      <c r="A127" s="838" t="n"/>
      <c r="B127" s="838" t="n"/>
      <c r="C127" s="838" t="n"/>
      <c r="D127" s="838" t="n"/>
      <c r="E127" s="838" t="n"/>
      <c r="F127" s="838" t="n"/>
      <c r="G127" s="838" t="n"/>
      <c r="H127" s="838" t="n"/>
      <c r="I127" s="838" t="n"/>
      <c r="J127" s="838" t="n"/>
      <c r="K127" s="838" t="n"/>
      <c r="L127" s="838" t="n"/>
      <c r="M127" s="838" t="n"/>
      <c r="N127" s="838" t="n"/>
      <c r="O127" s="838" t="n"/>
      <c r="P127" s="838" t="n"/>
      <c r="Q127" s="838" t="n"/>
      <c r="R127" s="838" t="n"/>
      <c r="S127" s="838" t="n"/>
      <c r="T127" s="838" t="n"/>
      <c r="U127" s="838" t="n"/>
      <c r="V127" s="838" t="n"/>
      <c r="W127" s="838" t="n"/>
      <c r="X127" s="838" t="n"/>
      <c r="Y127" s="838" t="n"/>
      <c r="Z127" s="838" t="n"/>
      <c r="AA127" s="838" t="n"/>
      <c r="AB127" s="838" t="n"/>
      <c r="AC127" s="838" t="n"/>
      <c r="AD127" s="838" t="n"/>
      <c r="AE127" s="838" t="n"/>
      <c r="AF127" s="838" t="n"/>
      <c r="AG127" s="838" t="n"/>
      <c r="AH127" s="838" t="n"/>
      <c r="AI127" s="838" t="n"/>
      <c r="AJ127" s="838" t="n"/>
      <c r="AK127" s="838" t="n"/>
      <c r="AL127" s="838" t="n"/>
      <c r="AM127" s="838" t="n"/>
      <c r="AN127" s="838" t="n"/>
      <c r="AO127" s="838" t="n"/>
      <c r="AP127" s="838" t="n"/>
      <c r="AQ127" s="838" t="n"/>
      <c r="AR127" s="838" t="n"/>
      <c r="AS127" s="838" t="n"/>
      <c r="AT127" s="838" t="n"/>
      <c r="AU127" s="838" t="n"/>
      <c r="AV127" s="838" t="n"/>
      <c r="AW127" s="838" t="n"/>
      <c r="AX127" s="838" t="n"/>
      <c r="AY127" s="838" t="n"/>
      <c r="AZ127" s="838" t="n"/>
      <c r="BA127" s="838" t="n"/>
      <c r="BB127" s="838" t="n"/>
      <c r="BC127" s="838" t="n"/>
      <c r="BD127" s="838" t="n"/>
      <c r="BE127" s="838" t="n"/>
      <c r="BF127" s="838" t="n"/>
      <c r="BG127" s="838" t="n"/>
      <c r="BH127" s="838" t="n"/>
      <c r="BI127" s="838" t="n"/>
      <c r="BJ127" s="838" t="n"/>
      <c r="BK127" s="838" t="n"/>
    </row>
    <row r="128">
      <c r="A128" s="838" t="n"/>
      <c r="B128" s="838" t="n"/>
      <c r="C128" s="838" t="n"/>
      <c r="D128" s="838" t="n"/>
      <c r="E128" s="838" t="n"/>
      <c r="F128" s="838" t="n"/>
      <c r="G128" s="838" t="n"/>
      <c r="H128" s="838" t="n"/>
      <c r="I128" s="838" t="n"/>
      <c r="J128" s="838" t="n"/>
      <c r="K128" s="838" t="n"/>
      <c r="L128" s="838" t="n"/>
      <c r="M128" s="838" t="n"/>
      <c r="N128" s="838" t="n"/>
      <c r="O128" s="838" t="n"/>
      <c r="P128" s="838" t="n"/>
      <c r="Q128" s="838" t="n"/>
      <c r="R128" s="838" t="n"/>
      <c r="S128" s="838" t="n"/>
      <c r="T128" s="838" t="n"/>
      <c r="U128" s="838" t="n"/>
      <c r="V128" s="838" t="n"/>
      <c r="W128" s="838" t="n"/>
      <c r="X128" s="838" t="n"/>
      <c r="Y128" s="838" t="n"/>
      <c r="Z128" s="838" t="n"/>
      <c r="AA128" s="838" t="n"/>
      <c r="AB128" s="838" t="n"/>
      <c r="AC128" s="838" t="n"/>
      <c r="AD128" s="838" t="n"/>
      <c r="AE128" s="838" t="n"/>
      <c r="AF128" s="838" t="n"/>
      <c r="AG128" s="838" t="n"/>
      <c r="AH128" s="838" t="n"/>
      <c r="AI128" s="838" t="n"/>
      <c r="AJ128" s="838" t="n"/>
      <c r="AK128" s="838" t="n"/>
      <c r="AL128" s="838" t="n"/>
      <c r="AM128" s="838" t="n"/>
      <c r="AN128" s="838" t="n"/>
      <c r="AO128" s="838" t="n"/>
      <c r="AP128" s="838" t="n"/>
      <c r="AQ128" s="838" t="n"/>
      <c r="AR128" s="838" t="n"/>
      <c r="AS128" s="838" t="n"/>
      <c r="AT128" s="838" t="n"/>
      <c r="AU128" s="838" t="n"/>
      <c r="AV128" s="838" t="n"/>
      <c r="AW128" s="838" t="n"/>
      <c r="AX128" s="838" t="n"/>
      <c r="AY128" s="838" t="n"/>
      <c r="AZ128" s="838" t="n"/>
      <c r="BA128" s="838" t="n"/>
      <c r="BB128" s="838" t="n"/>
      <c r="BC128" s="838" t="n"/>
      <c r="BD128" s="838" t="n"/>
      <c r="BE128" s="838" t="n"/>
      <c r="BF128" s="838" t="n"/>
      <c r="BG128" s="838" t="n"/>
      <c r="BH128" s="838" t="n"/>
      <c r="BI128" s="838" t="n"/>
      <c r="BJ128" s="838" t="n"/>
      <c r="BK128" s="838" t="n"/>
    </row>
    <row r="129">
      <c r="A129" s="838" t="n"/>
      <c r="B129" s="838" t="n"/>
      <c r="C129" s="838" t="n"/>
      <c r="D129" s="838" t="n"/>
      <c r="E129" s="838" t="n"/>
      <c r="F129" s="838" t="n"/>
      <c r="G129" s="838" t="n"/>
      <c r="H129" s="838" t="n"/>
      <c r="I129" s="838" t="n"/>
      <c r="J129" s="838" t="n"/>
      <c r="K129" s="838" t="n"/>
      <c r="L129" s="838" t="n"/>
      <c r="M129" s="838" t="n"/>
      <c r="N129" s="838" t="n"/>
      <c r="O129" s="838" t="n"/>
      <c r="P129" s="838" t="n"/>
      <c r="Q129" s="838" t="n"/>
      <c r="R129" s="838" t="n"/>
      <c r="S129" s="838" t="n"/>
      <c r="T129" s="838" t="n"/>
      <c r="U129" s="838" t="n"/>
      <c r="V129" s="838" t="n"/>
      <c r="W129" s="838" t="n"/>
      <c r="X129" s="838" t="n"/>
      <c r="Y129" s="838" t="n"/>
      <c r="Z129" s="838" t="n"/>
      <c r="AA129" s="838" t="n"/>
      <c r="AB129" s="838" t="n"/>
      <c r="AC129" s="838" t="n"/>
      <c r="AD129" s="838" t="n"/>
      <c r="AE129" s="838" t="n"/>
      <c r="AF129" s="838" t="n"/>
      <c r="AG129" s="838" t="n"/>
      <c r="AH129" s="838" t="n"/>
      <c r="AI129" s="838" t="n"/>
      <c r="AJ129" s="838" t="n"/>
      <c r="AK129" s="838" t="n"/>
      <c r="AL129" s="838" t="n"/>
      <c r="AM129" s="838" t="n"/>
      <c r="AN129" s="838" t="n"/>
      <c r="AO129" s="838" t="n"/>
      <c r="AP129" s="838" t="n"/>
      <c r="AQ129" s="838" t="n"/>
      <c r="AR129" s="838" t="n"/>
      <c r="AS129" s="838" t="n"/>
      <c r="AT129" s="838" t="n"/>
      <c r="AU129" s="838" t="n"/>
      <c r="AV129" s="838" t="n"/>
      <c r="AW129" s="838" t="n"/>
      <c r="AX129" s="838" t="n"/>
      <c r="AY129" s="838" t="n"/>
      <c r="AZ129" s="838" t="n"/>
      <c r="BA129" s="838" t="n"/>
      <c r="BB129" s="838" t="n"/>
      <c r="BC129" s="838" t="n"/>
      <c r="BD129" s="838" t="n"/>
      <c r="BE129" s="838" t="n"/>
      <c r="BF129" s="838" t="n"/>
      <c r="BG129" s="838" t="n"/>
      <c r="BH129" s="838" t="n"/>
      <c r="BI129" s="838" t="n"/>
      <c r="BJ129" s="838" t="n"/>
      <c r="BK129" s="838" t="n"/>
    </row>
    <row r="130">
      <c r="A130" s="838" t="n"/>
      <c r="B130" s="838" t="n"/>
      <c r="C130" s="838" t="n"/>
      <c r="D130" s="838" t="n"/>
      <c r="E130" s="838" t="n"/>
      <c r="F130" s="838" t="n"/>
      <c r="G130" s="838" t="n"/>
      <c r="H130" s="838" t="n"/>
      <c r="I130" s="838" t="n"/>
      <c r="J130" s="838" t="n"/>
      <c r="K130" s="838" t="n"/>
      <c r="L130" s="838" t="n"/>
      <c r="M130" s="838" t="n"/>
      <c r="N130" s="838" t="n"/>
      <c r="O130" s="838" t="n"/>
      <c r="P130" s="838" t="n"/>
      <c r="Q130" s="838" t="n"/>
      <c r="R130" s="838" t="n"/>
      <c r="S130" s="838" t="n"/>
      <c r="T130" s="838" t="n"/>
      <c r="U130" s="838" t="n"/>
      <c r="V130" s="838" t="n"/>
      <c r="W130" s="838" t="n"/>
      <c r="X130" s="838" t="n"/>
      <c r="Y130" s="838" t="n"/>
      <c r="Z130" s="838" t="n"/>
      <c r="AA130" s="838" t="n"/>
      <c r="AB130" s="838" t="n"/>
      <c r="AC130" s="838" t="n"/>
      <c r="AD130" s="838" t="n"/>
      <c r="AE130" s="838" t="n"/>
      <c r="AF130" s="838" t="n"/>
      <c r="AG130" s="838" t="n"/>
      <c r="AH130" s="838" t="n"/>
      <c r="AI130" s="838" t="n"/>
      <c r="AJ130" s="838" t="n"/>
      <c r="AK130" s="838" t="n"/>
      <c r="AL130" s="838" t="n"/>
      <c r="AM130" s="838" t="n"/>
      <c r="AN130" s="838" t="n"/>
      <c r="AO130" s="838" t="n"/>
      <c r="AP130" s="838" t="n"/>
      <c r="AQ130" s="838" t="n"/>
      <c r="AR130" s="838" t="n"/>
      <c r="AS130" s="838" t="n"/>
      <c r="AT130" s="838" t="n"/>
      <c r="AU130" s="838" t="n"/>
      <c r="AV130" s="838" t="n"/>
      <c r="AW130" s="838" t="n"/>
      <c r="AX130" s="838" t="n"/>
      <c r="AY130" s="838" t="n"/>
      <c r="AZ130" s="838" t="n"/>
      <c r="BA130" s="838" t="n"/>
      <c r="BB130" s="838" t="n"/>
      <c r="BC130" s="838" t="n"/>
      <c r="BD130" s="838" t="n"/>
      <c r="BE130" s="838" t="n"/>
      <c r="BF130" s="838" t="n"/>
      <c r="BG130" s="838" t="n"/>
      <c r="BH130" s="838" t="n"/>
      <c r="BI130" s="838" t="n"/>
      <c r="BJ130" s="838" t="n"/>
      <c r="BK130" s="838" t="n"/>
    </row>
    <row r="131">
      <c r="A131" s="838" t="n"/>
      <c r="B131" s="838" t="n"/>
      <c r="C131" s="838" t="n"/>
      <c r="D131" s="838" t="n"/>
      <c r="E131" s="838" t="n"/>
      <c r="F131" s="838" t="n"/>
      <c r="G131" s="838" t="n"/>
      <c r="H131" s="838" t="n"/>
      <c r="I131" s="838" t="n"/>
      <c r="J131" s="838" t="n"/>
      <c r="K131" s="838" t="n"/>
      <c r="L131" s="838" t="n"/>
      <c r="M131" s="838" t="n"/>
      <c r="N131" s="838" t="n"/>
      <c r="O131" s="838" t="n"/>
      <c r="P131" s="838" t="n"/>
      <c r="Q131" s="838" t="n"/>
      <c r="R131" s="838" t="n"/>
      <c r="S131" s="838" t="n"/>
      <c r="T131" s="838" t="n"/>
      <c r="U131" s="838" t="n"/>
      <c r="V131" s="838" t="n"/>
      <c r="W131" s="838" t="n"/>
      <c r="X131" s="838" t="n"/>
      <c r="Y131" s="838" t="n"/>
      <c r="Z131" s="838" t="n"/>
      <c r="AA131" s="838" t="n"/>
      <c r="AB131" s="838" t="n"/>
      <c r="AC131" s="838" t="n"/>
      <c r="AD131" s="838" t="n"/>
      <c r="AE131" s="838" t="n"/>
      <c r="AF131" s="838" t="n"/>
      <c r="AG131" s="838" t="n"/>
      <c r="AH131" s="838" t="n"/>
      <c r="AI131" s="838" t="n"/>
      <c r="AJ131" s="838" t="n"/>
      <c r="AK131" s="838" t="n"/>
      <c r="AL131" s="838" t="n"/>
      <c r="AM131" s="838" t="n"/>
      <c r="AN131" s="838" t="n"/>
      <c r="AO131" s="838" t="n"/>
      <c r="AP131" s="838" t="n"/>
      <c r="AQ131" s="838" t="n"/>
      <c r="AR131" s="838" t="n"/>
      <c r="AS131" s="838" t="n"/>
      <c r="AT131" s="838" t="n"/>
      <c r="AU131" s="838" t="n"/>
      <c r="AV131" s="838" t="n"/>
      <c r="AW131" s="838" t="n"/>
      <c r="AX131" s="838" t="n"/>
      <c r="AY131" s="838" t="n"/>
      <c r="AZ131" s="838" t="n"/>
      <c r="BA131" s="838" t="n"/>
      <c r="BB131" s="838" t="n"/>
      <c r="BC131" s="838" t="n"/>
      <c r="BD131" s="838" t="n"/>
      <c r="BE131" s="838" t="n"/>
      <c r="BF131" s="838" t="n"/>
      <c r="BG131" s="838" t="n"/>
      <c r="BH131" s="838" t="n"/>
      <c r="BI131" s="838" t="n"/>
      <c r="BJ131" s="838" t="n"/>
      <c r="BK131" s="838" t="n"/>
    </row>
    <row r="132">
      <c r="A132" s="838" t="n"/>
      <c r="B132" s="838" t="n"/>
      <c r="C132" s="838" t="n"/>
      <c r="D132" s="838" t="n"/>
      <c r="E132" s="838" t="n"/>
      <c r="F132" s="838" t="n"/>
      <c r="G132" s="838" t="n"/>
      <c r="H132" s="838" t="n"/>
      <c r="I132" s="838" t="n"/>
      <c r="J132" s="838" t="n"/>
      <c r="K132" s="838" t="n"/>
      <c r="L132" s="838" t="n"/>
      <c r="M132" s="838" t="n"/>
      <c r="N132" s="838" t="n"/>
      <c r="O132" s="838" t="n"/>
      <c r="P132" s="838" t="n"/>
      <c r="Q132" s="838" t="n"/>
      <c r="R132" s="838" t="n"/>
      <c r="S132" s="838" t="n"/>
      <c r="T132" s="838" t="n"/>
      <c r="U132" s="838" t="n"/>
      <c r="V132" s="838" t="n"/>
      <c r="W132" s="838" t="n"/>
      <c r="X132" s="838" t="n"/>
      <c r="Y132" s="838" t="n"/>
      <c r="Z132" s="838" t="n"/>
      <c r="AA132" s="838" t="n"/>
      <c r="AB132" s="838" t="n"/>
      <c r="AC132" s="838" t="n"/>
      <c r="AD132" s="838" t="n"/>
      <c r="AE132" s="838" t="n"/>
      <c r="AF132" s="838" t="n"/>
      <c r="AG132" s="838" t="n"/>
      <c r="AH132" s="838" t="n"/>
      <c r="AI132" s="838" t="n"/>
      <c r="AJ132" s="838" t="n"/>
      <c r="AK132" s="838" t="n"/>
      <c r="AL132" s="838" t="n"/>
      <c r="AM132" s="838" t="n"/>
      <c r="AN132" s="838" t="n"/>
      <c r="AO132" s="838" t="n"/>
      <c r="AP132" s="838" t="n"/>
      <c r="AQ132" s="838" t="n"/>
      <c r="AR132" s="838" t="n"/>
      <c r="AS132" s="838" t="n"/>
      <c r="AT132" s="838" t="n"/>
      <c r="AU132" s="838" t="n"/>
      <c r="AV132" s="838" t="n"/>
      <c r="AW132" s="838" t="n"/>
      <c r="AX132" s="838" t="n"/>
      <c r="AY132" s="838" t="n"/>
      <c r="AZ132" s="838" t="n"/>
      <c r="BA132" s="838" t="n"/>
      <c r="BB132" s="838" t="n"/>
      <c r="BC132" s="838" t="n"/>
      <c r="BD132" s="838" t="n"/>
      <c r="BE132" s="838" t="n"/>
      <c r="BF132" s="838" t="n"/>
      <c r="BG132" s="838" t="n"/>
      <c r="BH132" s="838" t="n"/>
      <c r="BI132" s="838" t="n"/>
      <c r="BJ132" s="838" t="n"/>
      <c r="BK132" s="838" t="n"/>
    </row>
    <row r="133">
      <c r="A133" s="838" t="n"/>
      <c r="B133" s="838" t="n"/>
      <c r="C133" s="838" t="n"/>
      <c r="D133" s="838" t="n"/>
      <c r="E133" s="838" t="n"/>
      <c r="F133" s="838" t="n"/>
      <c r="G133" s="838" t="n"/>
      <c r="H133" s="838" t="n"/>
      <c r="I133" s="838" t="n"/>
      <c r="J133" s="838" t="n"/>
      <c r="K133" s="838" t="n"/>
      <c r="L133" s="838" t="n"/>
      <c r="M133" s="838" t="n"/>
      <c r="N133" s="838" t="n"/>
      <c r="O133" s="838" t="n"/>
      <c r="P133" s="838" t="n"/>
      <c r="Q133" s="838" t="n"/>
      <c r="R133" s="838" t="n"/>
      <c r="S133" s="838" t="n"/>
      <c r="T133" s="838" t="n"/>
      <c r="U133" s="838" t="n"/>
      <c r="V133" s="838" t="n"/>
      <c r="W133" s="838" t="n"/>
      <c r="X133" s="838" t="n"/>
      <c r="Y133" s="838" t="n"/>
      <c r="Z133" s="838" t="n"/>
      <c r="AA133" s="838" t="n"/>
      <c r="AB133" s="838" t="n"/>
      <c r="AC133" s="838" t="n"/>
      <c r="AD133" s="838" t="n"/>
      <c r="AE133" s="838" t="n"/>
      <c r="AF133" s="838" t="n"/>
      <c r="AG133" s="838" t="n"/>
      <c r="AH133" s="838" t="n"/>
      <c r="AI133" s="838" t="n"/>
      <c r="AJ133" s="838" t="n"/>
      <c r="AK133" s="838" t="n"/>
      <c r="AL133" s="838" t="n"/>
      <c r="AM133" s="838" t="n"/>
      <c r="AN133" s="838" t="n"/>
      <c r="AO133" s="838" t="n"/>
      <c r="AP133" s="838" t="n"/>
      <c r="AQ133" s="838" t="n"/>
      <c r="AR133" s="838" t="n"/>
      <c r="AS133" s="838" t="n"/>
      <c r="AT133" s="838" t="n"/>
      <c r="AU133" s="838" t="n"/>
      <c r="AV133" s="838" t="n"/>
      <c r="AW133" s="838" t="n"/>
      <c r="AX133" s="838" t="n"/>
      <c r="AY133" s="838" t="n"/>
      <c r="AZ133" s="838" t="n"/>
      <c r="BA133" s="838" t="n"/>
      <c r="BB133" s="838" t="n"/>
      <c r="BC133" s="838" t="n"/>
      <c r="BD133" s="838" t="n"/>
      <c r="BE133" s="838" t="n"/>
      <c r="BF133" s="838" t="n"/>
      <c r="BG133" s="838" t="n"/>
      <c r="BH133" s="838" t="n"/>
      <c r="BI133" s="838" t="n"/>
      <c r="BJ133" s="838" t="n"/>
      <c r="BK133" s="838" t="n"/>
    </row>
    <row r="134">
      <c r="A134" s="838" t="n"/>
      <c r="B134" s="838" t="n"/>
      <c r="C134" s="838" t="n"/>
      <c r="D134" s="838" t="n"/>
      <c r="E134" s="838" t="n"/>
      <c r="F134" s="838" t="n"/>
      <c r="G134" s="838" t="n"/>
      <c r="H134" s="838" t="n"/>
      <c r="I134" s="838" t="n"/>
      <c r="J134" s="838" t="n"/>
      <c r="K134" s="838" t="n"/>
      <c r="L134" s="838" t="n"/>
      <c r="M134" s="838" t="n"/>
      <c r="N134" s="838" t="n"/>
      <c r="O134" s="838" t="n"/>
      <c r="P134" s="838" t="n"/>
      <c r="Q134" s="838" t="n"/>
      <c r="R134" s="838" t="n"/>
      <c r="S134" s="838" t="n"/>
      <c r="T134" s="838" t="n"/>
      <c r="U134" s="838" t="n"/>
      <c r="V134" s="838" t="n"/>
      <c r="W134" s="838" t="n"/>
      <c r="X134" s="838" t="n"/>
      <c r="Y134" s="838" t="n"/>
      <c r="Z134" s="838" t="n"/>
      <c r="AA134" s="838" t="n"/>
      <c r="AB134" s="838" t="n"/>
      <c r="AC134" s="838" t="n"/>
      <c r="AD134" s="838" t="n"/>
      <c r="AE134" s="838" t="n"/>
      <c r="AF134" s="838" t="n"/>
      <c r="AG134" s="838" t="n"/>
      <c r="AH134" s="838" t="n"/>
      <c r="AI134" s="838" t="n"/>
      <c r="AJ134" s="838" t="n"/>
      <c r="AK134" s="838" t="n"/>
      <c r="AL134" s="838" t="n"/>
      <c r="AM134" s="838" t="n"/>
      <c r="AN134" s="838" t="n"/>
      <c r="AO134" s="838" t="n"/>
      <c r="AP134" s="838" t="n"/>
      <c r="AQ134" s="838" t="n"/>
      <c r="AR134" s="838" t="n"/>
      <c r="AS134" s="838" t="n"/>
      <c r="AT134" s="838" t="n"/>
      <c r="AU134" s="838" t="n"/>
      <c r="AV134" s="838" t="n"/>
      <c r="AW134" s="838" t="n"/>
      <c r="AX134" s="838" t="n"/>
      <c r="AY134" s="838" t="n"/>
      <c r="AZ134" s="838" t="n"/>
      <c r="BA134" s="838" t="n"/>
      <c r="BB134" s="838" t="n"/>
      <c r="BC134" s="838" t="n"/>
      <c r="BD134" s="838" t="n"/>
      <c r="BE134" s="838" t="n"/>
      <c r="BF134" s="838" t="n"/>
      <c r="BG134" s="838" t="n"/>
      <c r="BH134" s="838" t="n"/>
      <c r="BI134" s="838" t="n"/>
      <c r="BJ134" s="838" t="n"/>
      <c r="BK134" s="838" t="n"/>
    </row>
    <row r="135">
      <c r="A135" s="838" t="n"/>
      <c r="B135" s="838" t="n"/>
      <c r="C135" s="838" t="n"/>
      <c r="D135" s="838" t="n"/>
      <c r="E135" s="838" t="n"/>
      <c r="F135" s="838" t="n"/>
      <c r="G135" s="838" t="n"/>
      <c r="H135" s="838" t="n"/>
      <c r="I135" s="838" t="n"/>
      <c r="J135" s="838" t="n"/>
      <c r="K135" s="838" t="n"/>
      <c r="L135" s="838" t="n"/>
      <c r="M135" s="838" t="n"/>
      <c r="N135" s="838" t="n"/>
      <c r="O135" s="838" t="n"/>
      <c r="P135" s="838" t="n"/>
      <c r="Q135" s="838" t="n"/>
      <c r="R135" s="838" t="n"/>
      <c r="S135" s="838" t="n"/>
      <c r="T135" s="838" t="n"/>
      <c r="U135" s="838" t="n"/>
      <c r="V135" s="838" t="n"/>
      <c r="W135" s="838" t="n"/>
      <c r="X135" s="838" t="n"/>
      <c r="Y135" s="838" t="n"/>
      <c r="Z135" s="838" t="n"/>
      <c r="AA135" s="838" t="n"/>
      <c r="AB135" s="838" t="n"/>
      <c r="AC135" s="838" t="n"/>
      <c r="AD135" s="838" t="n"/>
      <c r="AE135" s="838" t="n"/>
      <c r="AF135" s="838" t="n"/>
      <c r="AG135" s="838" t="n"/>
      <c r="AH135" s="838" t="n"/>
      <c r="AI135" s="838" t="n"/>
      <c r="AJ135" s="838" t="n"/>
      <c r="AK135" s="838" t="n"/>
      <c r="AL135" s="838" t="n"/>
      <c r="AM135" s="838" t="n"/>
      <c r="AN135" s="838" t="n"/>
      <c r="AO135" s="838" t="n"/>
      <c r="AP135" s="838" t="n"/>
      <c r="AQ135" s="838" t="n"/>
      <c r="AR135" s="838" t="n"/>
      <c r="AS135" s="838" t="n"/>
      <c r="AT135" s="838" t="n"/>
      <c r="AU135" s="838" t="n"/>
      <c r="AV135" s="838" t="n"/>
      <c r="AW135" s="838" t="n"/>
      <c r="AX135" s="838" t="n"/>
      <c r="AY135" s="838" t="n"/>
      <c r="AZ135" s="838" t="n"/>
      <c r="BA135" s="838" t="n"/>
      <c r="BB135" s="838" t="n"/>
      <c r="BC135" s="838" t="n"/>
      <c r="BD135" s="838" t="n"/>
      <c r="BE135" s="838" t="n"/>
      <c r="BF135" s="838" t="n"/>
      <c r="BG135" s="838" t="n"/>
      <c r="BH135" s="838" t="n"/>
      <c r="BI135" s="838" t="n"/>
      <c r="BJ135" s="838" t="n"/>
      <c r="BK135" s="838" t="n"/>
    </row>
    <row r="136">
      <c r="A136" s="838" t="n"/>
      <c r="B136" s="838" t="n"/>
      <c r="C136" s="838" t="n"/>
      <c r="D136" s="838" t="n"/>
      <c r="E136" s="838" t="n"/>
      <c r="F136" s="838" t="n"/>
      <c r="G136" s="838" t="n"/>
      <c r="H136" s="838" t="n"/>
      <c r="I136" s="838" t="n"/>
      <c r="J136" s="838" t="n"/>
      <c r="K136" s="838" t="n"/>
      <c r="L136" s="838" t="n"/>
      <c r="M136" s="838" t="n"/>
      <c r="N136" s="838" t="n"/>
      <c r="O136" s="838" t="n"/>
      <c r="P136" s="838" t="n"/>
      <c r="Q136" s="838" t="n"/>
      <c r="R136" s="838" t="n"/>
      <c r="S136" s="838" t="n"/>
      <c r="T136" s="838" t="n"/>
      <c r="U136" s="838" t="n"/>
      <c r="V136" s="838" t="n"/>
      <c r="W136" s="838" t="n"/>
      <c r="X136" s="838" t="n"/>
      <c r="Y136" s="838" t="n"/>
      <c r="Z136" s="838" t="n"/>
      <c r="AA136" s="838" t="n"/>
      <c r="AB136" s="838" t="n"/>
      <c r="AC136" s="838" t="n"/>
      <c r="AD136" s="838" t="n"/>
      <c r="AE136" s="838" t="n"/>
      <c r="AF136" s="838" t="n"/>
      <c r="AG136" s="838" t="n"/>
      <c r="AH136" s="838" t="n"/>
      <c r="AI136" s="838" t="n"/>
      <c r="AJ136" s="838" t="n"/>
      <c r="AK136" s="838" t="n"/>
      <c r="AL136" s="838" t="n"/>
      <c r="AM136" s="838" t="n"/>
      <c r="AN136" s="838" t="n"/>
      <c r="AO136" s="838" t="n"/>
      <c r="AP136" s="838" t="n"/>
      <c r="AQ136" s="838" t="n"/>
      <c r="AR136" s="838" t="n"/>
      <c r="AS136" s="838" t="n"/>
      <c r="AT136" s="838" t="n"/>
      <c r="AU136" s="838" t="n"/>
      <c r="AV136" s="838" t="n"/>
      <c r="AW136" s="838" t="n"/>
      <c r="AX136" s="838" t="n"/>
      <c r="AY136" s="838" t="n"/>
      <c r="AZ136" s="838" t="n"/>
      <c r="BA136" s="838" t="n"/>
      <c r="BB136" s="838" t="n"/>
      <c r="BC136" s="838" t="n"/>
      <c r="BD136" s="838" t="n"/>
      <c r="BE136" s="838" t="n"/>
      <c r="BF136" s="838" t="n"/>
      <c r="BG136" s="838" t="n"/>
      <c r="BH136" s="838" t="n"/>
      <c r="BI136" s="838" t="n"/>
      <c r="BJ136" s="838" t="n"/>
      <c r="BK136" s="838" t="n"/>
    </row>
    <row r="137">
      <c r="A137" s="838" t="n"/>
      <c r="B137" s="838" t="n"/>
      <c r="C137" s="838" t="n"/>
      <c r="D137" s="838" t="n"/>
      <c r="E137" s="838" t="n"/>
      <c r="F137" s="838" t="n"/>
      <c r="G137" s="838" t="n"/>
      <c r="H137" s="838" t="n"/>
      <c r="I137" s="838" t="n"/>
      <c r="J137" s="838" t="n"/>
      <c r="K137" s="838" t="n"/>
      <c r="L137" s="838" t="n"/>
      <c r="M137" s="838" t="n"/>
      <c r="N137" s="838" t="n"/>
      <c r="O137" s="838" t="n"/>
      <c r="P137" s="838" t="n"/>
      <c r="Q137" s="838" t="n"/>
      <c r="R137" s="838" t="n"/>
      <c r="S137" s="838" t="n"/>
      <c r="T137" s="838" t="n"/>
      <c r="U137" s="838" t="n"/>
      <c r="V137" s="838" t="n"/>
      <c r="W137" s="838" t="n"/>
      <c r="X137" s="838" t="n"/>
      <c r="Y137" s="838" t="n"/>
      <c r="Z137" s="838" t="n"/>
      <c r="AA137" s="838" t="n"/>
      <c r="AB137" s="838" t="n"/>
      <c r="AC137" s="838" t="n"/>
      <c r="AD137" s="838" t="n"/>
      <c r="AE137" s="838" t="n"/>
      <c r="AF137" s="838" t="n"/>
      <c r="AG137" s="838" t="n"/>
      <c r="AH137" s="838" t="n"/>
      <c r="AI137" s="838" t="n"/>
      <c r="AJ137" s="838" t="n"/>
      <c r="AK137" s="838" t="n"/>
      <c r="AL137" s="838" t="n"/>
      <c r="AM137" s="838" t="n"/>
      <c r="AN137" s="838" t="n"/>
      <c r="AO137" s="838" t="n"/>
      <c r="AP137" s="838" t="n"/>
      <c r="AQ137" s="838" t="n"/>
      <c r="AR137" s="838" t="n"/>
      <c r="AS137" s="838" t="n"/>
      <c r="AT137" s="838" t="n"/>
      <c r="AU137" s="838" t="n"/>
      <c r="AV137" s="838" t="n"/>
      <c r="AW137" s="838" t="n"/>
      <c r="AX137" s="838" t="n"/>
      <c r="AY137" s="838" t="n"/>
      <c r="AZ137" s="838" t="n"/>
      <c r="BA137" s="838" t="n"/>
      <c r="BB137" s="838" t="n"/>
      <c r="BC137" s="838" t="n"/>
      <c r="BD137" s="838" t="n"/>
      <c r="BE137" s="838" t="n"/>
      <c r="BF137" s="838" t="n"/>
      <c r="BG137" s="838" t="n"/>
      <c r="BH137" s="838" t="n"/>
      <c r="BI137" s="838" t="n"/>
      <c r="BJ137" s="838" t="n"/>
      <c r="BK137" s="838" t="n"/>
    </row>
    <row r="138">
      <c r="A138" s="838" t="n"/>
      <c r="B138" s="838" t="n"/>
      <c r="C138" s="838" t="n"/>
      <c r="D138" s="838" t="n"/>
      <c r="E138" s="838" t="n"/>
      <c r="F138" s="838" t="n"/>
      <c r="G138" s="838" t="n"/>
      <c r="H138" s="838" t="n"/>
      <c r="I138" s="838" t="n"/>
      <c r="J138" s="838" t="n"/>
      <c r="K138" s="838" t="n"/>
      <c r="L138" s="838" t="n"/>
      <c r="M138" s="838" t="n"/>
      <c r="N138" s="838" t="n"/>
      <c r="O138" s="838" t="n"/>
      <c r="P138" s="838" t="n"/>
      <c r="Q138" s="838" t="n"/>
      <c r="R138" s="838" t="n"/>
      <c r="S138" s="838" t="n"/>
      <c r="T138" s="838" t="n"/>
      <c r="U138" s="838" t="n"/>
      <c r="V138" s="838" t="n"/>
      <c r="W138" s="838" t="n"/>
      <c r="X138" s="838" t="n"/>
      <c r="Y138" s="838" t="n"/>
      <c r="Z138" s="838" t="n"/>
      <c r="AA138" s="838" t="n"/>
      <c r="AB138" s="838" t="n"/>
      <c r="AC138" s="838" t="n"/>
      <c r="AD138" s="838" t="n"/>
      <c r="AE138" s="838" t="n"/>
      <c r="AF138" s="838" t="n"/>
      <c r="AG138" s="838" t="n"/>
      <c r="AH138" s="838" t="n"/>
      <c r="AI138" s="838" t="n"/>
      <c r="AJ138" s="838" t="n"/>
      <c r="AK138" s="838" t="n"/>
      <c r="AL138" s="838" t="n"/>
      <c r="AM138" s="838" t="n"/>
      <c r="AN138" s="838" t="n"/>
      <c r="AO138" s="838" t="n"/>
      <c r="AP138" s="838" t="n"/>
      <c r="AQ138" s="838" t="n"/>
      <c r="AR138" s="838" t="n"/>
      <c r="AS138" s="838" t="n"/>
      <c r="AT138" s="838" t="n"/>
      <c r="AU138" s="838" t="n"/>
      <c r="AV138" s="838" t="n"/>
      <c r="AW138" s="838" t="n"/>
      <c r="AX138" s="838" t="n"/>
      <c r="AY138" s="838" t="n"/>
      <c r="AZ138" s="838" t="n"/>
      <c r="BA138" s="838" t="n"/>
      <c r="BB138" s="838" t="n"/>
      <c r="BC138" s="838" t="n"/>
      <c r="BD138" s="838" t="n"/>
      <c r="BE138" s="838" t="n"/>
      <c r="BF138" s="838" t="n"/>
      <c r="BG138" s="838" t="n"/>
      <c r="BH138" s="838" t="n"/>
      <c r="BI138" s="838" t="n"/>
      <c r="BJ138" s="838" t="n"/>
      <c r="BK138" s="838" t="n"/>
    </row>
    <row r="139">
      <c r="A139" s="838" t="n"/>
      <c r="B139" s="838" t="n"/>
      <c r="C139" s="838" t="n"/>
      <c r="D139" s="838" t="n"/>
      <c r="E139" s="838" t="n"/>
      <c r="F139" s="838" t="n"/>
      <c r="G139" s="838" t="n"/>
      <c r="H139" s="838" t="n"/>
      <c r="I139" s="838" t="n"/>
      <c r="J139" s="838" t="n"/>
      <c r="K139" s="838" t="n"/>
      <c r="L139" s="838" t="n"/>
      <c r="M139" s="838" t="n"/>
      <c r="N139" s="838" t="n"/>
      <c r="O139" s="838" t="n"/>
      <c r="P139" s="838" t="n"/>
      <c r="Q139" s="838" t="n"/>
      <c r="R139" s="838" t="n"/>
      <c r="S139" s="838" t="n"/>
      <c r="T139" s="838" t="n"/>
      <c r="U139" s="838" t="n"/>
      <c r="V139" s="838" t="n"/>
      <c r="W139" s="838" t="n"/>
      <c r="X139" s="838" t="n"/>
      <c r="Y139" s="838" t="n"/>
      <c r="Z139" s="838" t="n"/>
      <c r="AA139" s="838" t="n"/>
      <c r="AB139" s="838" t="n"/>
      <c r="AC139" s="838" t="n"/>
      <c r="AD139" s="838" t="n"/>
      <c r="AE139" s="838" t="n"/>
      <c r="AF139" s="838" t="n"/>
      <c r="AG139" s="838" t="n"/>
      <c r="AH139" s="838" t="n"/>
      <c r="AI139" s="838" t="n"/>
      <c r="AJ139" s="838" t="n"/>
      <c r="AK139" s="838" t="n"/>
      <c r="AL139" s="838" t="n"/>
      <c r="AM139" s="838" t="n"/>
      <c r="AN139" s="838" t="n"/>
      <c r="AO139" s="838" t="n"/>
      <c r="AP139" s="838" t="n"/>
      <c r="AQ139" s="838" t="n"/>
      <c r="AR139" s="838" t="n"/>
      <c r="AS139" s="838" t="n"/>
      <c r="AT139" s="838" t="n"/>
      <c r="AU139" s="838" t="n"/>
      <c r="AV139" s="838" t="n"/>
      <c r="AW139" s="838" t="n"/>
      <c r="AX139" s="838" t="n"/>
      <c r="AY139" s="838" t="n"/>
      <c r="AZ139" s="838" t="n"/>
      <c r="BA139" s="838" t="n"/>
      <c r="BB139" s="838" t="n"/>
      <c r="BC139" s="838" t="n"/>
      <c r="BD139" s="838" t="n"/>
      <c r="BE139" s="838" t="n"/>
      <c r="BF139" s="838" t="n"/>
      <c r="BG139" s="838" t="n"/>
      <c r="BH139" s="838" t="n"/>
      <c r="BI139" s="838" t="n"/>
      <c r="BJ139" s="838" t="n"/>
      <c r="BK139" s="838" t="n"/>
    </row>
    <row r="140">
      <c r="A140" s="838" t="n"/>
      <c r="B140" s="838" t="n"/>
      <c r="C140" s="838" t="n"/>
      <c r="D140" s="838" t="n"/>
      <c r="E140" s="838" t="n"/>
      <c r="F140" s="838" t="n"/>
      <c r="G140" s="838" t="n"/>
      <c r="H140" s="838" t="n"/>
      <c r="I140" s="838" t="n"/>
      <c r="J140" s="838" t="n"/>
      <c r="K140" s="838" t="n"/>
      <c r="L140" s="838" t="n"/>
      <c r="M140" s="838" t="n"/>
      <c r="N140" s="838" t="n"/>
      <c r="O140" s="838" t="n"/>
      <c r="P140" s="838" t="n"/>
      <c r="Q140" s="838" t="n"/>
      <c r="R140" s="838" t="n"/>
      <c r="S140" s="838" t="n"/>
      <c r="T140" s="838" t="n"/>
      <c r="U140" s="838" t="n"/>
      <c r="V140" s="838" t="n"/>
      <c r="W140" s="838" t="n"/>
      <c r="X140" s="838" t="n"/>
      <c r="Y140" s="838" t="n"/>
      <c r="Z140" s="838" t="n"/>
      <c r="AA140" s="838" t="n"/>
      <c r="AB140" s="838" t="n"/>
      <c r="AC140" s="838" t="n"/>
      <c r="AD140" s="838" t="n"/>
      <c r="AE140" s="838" t="n"/>
      <c r="AF140" s="838" t="n"/>
      <c r="AG140" s="838" t="n"/>
      <c r="AH140" s="838" t="n"/>
      <c r="AI140" s="838" t="n"/>
      <c r="AJ140" s="838" t="n"/>
      <c r="AK140" s="838" t="n"/>
      <c r="AL140" s="838" t="n"/>
      <c r="AM140" s="838" t="n"/>
      <c r="AN140" s="838" t="n"/>
      <c r="AO140" s="838" t="n"/>
      <c r="AP140" s="838" t="n"/>
      <c r="AQ140" s="838" t="n"/>
      <c r="AR140" s="838" t="n"/>
      <c r="AS140" s="838" t="n"/>
      <c r="AT140" s="838" t="n"/>
      <c r="AU140" s="838" t="n"/>
      <c r="AV140" s="838" t="n"/>
      <c r="AW140" s="838" t="n"/>
      <c r="AX140" s="838" t="n"/>
      <c r="AY140" s="838" t="n"/>
      <c r="AZ140" s="838" t="n"/>
      <c r="BA140" s="838" t="n"/>
      <c r="BB140" s="838" t="n"/>
      <c r="BC140" s="838" t="n"/>
      <c r="BD140" s="838" t="n"/>
      <c r="BE140" s="838" t="n"/>
      <c r="BF140" s="838" t="n"/>
      <c r="BG140" s="838" t="n"/>
      <c r="BH140" s="838" t="n"/>
      <c r="BI140" s="838" t="n"/>
      <c r="BJ140" s="838" t="n"/>
      <c r="BK140" s="838" t="n"/>
    </row>
    <row r="141">
      <c r="A141" s="838" t="n"/>
      <c r="B141" s="838" t="n"/>
      <c r="C141" s="838" t="n"/>
      <c r="D141" s="838" t="n"/>
      <c r="E141" s="838" t="n"/>
      <c r="F141" s="838" t="n"/>
      <c r="G141" s="838" t="n"/>
      <c r="H141" s="838" t="n"/>
      <c r="I141" s="838" t="n"/>
      <c r="J141" s="838" t="n"/>
      <c r="K141" s="838" t="n"/>
      <c r="L141" s="838" t="n"/>
      <c r="M141" s="838" t="n"/>
      <c r="N141" s="838" t="n"/>
      <c r="O141" s="838" t="n"/>
      <c r="P141" s="838" t="n"/>
      <c r="Q141" s="838" t="n"/>
      <c r="R141" s="838" t="n"/>
      <c r="S141" s="838" t="n"/>
      <c r="T141" s="838" t="n"/>
      <c r="U141" s="838" t="n"/>
      <c r="V141" s="838" t="n"/>
      <c r="W141" s="838" t="n"/>
      <c r="X141" s="838" t="n"/>
      <c r="Y141" s="838" t="n"/>
      <c r="Z141" s="838" t="n"/>
      <c r="AA141" s="838" t="n"/>
      <c r="AB141" s="838" t="n"/>
      <c r="AC141" s="838" t="n"/>
      <c r="AD141" s="838" t="n"/>
      <c r="AE141" s="838" t="n"/>
      <c r="AF141" s="838" t="n"/>
      <c r="AG141" s="838" t="n"/>
      <c r="AH141" s="838" t="n"/>
      <c r="AI141" s="838" t="n"/>
      <c r="AJ141" s="838" t="n"/>
      <c r="AK141" s="838" t="n"/>
      <c r="AL141" s="838" t="n"/>
      <c r="AM141" s="838" t="n"/>
      <c r="AN141" s="838" t="n"/>
      <c r="AO141" s="838" t="n"/>
      <c r="AP141" s="838" t="n"/>
      <c r="AQ141" s="838" t="n"/>
      <c r="AR141" s="838" t="n"/>
      <c r="AS141" s="838" t="n"/>
      <c r="AT141" s="838" t="n"/>
      <c r="AU141" s="838" t="n"/>
      <c r="AV141" s="838" t="n"/>
      <c r="AW141" s="838" t="n"/>
      <c r="AX141" s="838" t="n"/>
      <c r="AY141" s="838" t="n"/>
      <c r="AZ141" s="838" t="n"/>
      <c r="BA141" s="838" t="n"/>
      <c r="BB141" s="838" t="n"/>
      <c r="BC141" s="838" t="n"/>
      <c r="BD141" s="838" t="n"/>
      <c r="BE141" s="838" t="n"/>
      <c r="BF141" s="838" t="n"/>
      <c r="BG141" s="838" t="n"/>
      <c r="BH141" s="838" t="n"/>
      <c r="BI141" s="838" t="n"/>
      <c r="BJ141" s="838" t="n"/>
      <c r="BK141" s="838" t="n"/>
    </row>
    <row r="142">
      <c r="A142" s="838" t="n"/>
      <c r="B142" s="838" t="n"/>
      <c r="C142" s="838" t="n"/>
      <c r="D142" s="838" t="n"/>
      <c r="E142" s="838" t="n"/>
      <c r="F142" s="838" t="n"/>
      <c r="G142" s="838" t="n"/>
      <c r="H142" s="838" t="n"/>
      <c r="I142" s="838" t="n"/>
      <c r="J142" s="838" t="n"/>
      <c r="K142" s="838" t="n"/>
      <c r="L142" s="838" t="n"/>
      <c r="M142" s="838" t="n"/>
      <c r="N142" s="838" t="n"/>
      <c r="O142" s="838" t="n"/>
      <c r="P142" s="838" t="n"/>
      <c r="Q142" s="838" t="n"/>
      <c r="R142" s="838" t="n"/>
      <c r="S142" s="838" t="n"/>
      <c r="T142" s="838" t="n"/>
      <c r="U142" s="838" t="n"/>
      <c r="V142" s="838" t="n"/>
      <c r="W142" s="838" t="n"/>
      <c r="X142" s="838" t="n"/>
      <c r="Y142" s="838" t="n"/>
      <c r="Z142" s="838" t="n"/>
      <c r="AA142" s="838" t="n"/>
      <c r="AB142" s="838" t="n"/>
      <c r="AC142" s="838" t="n"/>
      <c r="AD142" s="838" t="n"/>
      <c r="AE142" s="838" t="n"/>
      <c r="AF142" s="838" t="n"/>
      <c r="AG142" s="838" t="n"/>
      <c r="AH142" s="838" t="n"/>
      <c r="AI142" s="838" t="n"/>
      <c r="AJ142" s="838" t="n"/>
      <c r="AK142" s="838" t="n"/>
      <c r="AL142" s="838" t="n"/>
      <c r="AM142" s="838" t="n"/>
      <c r="AN142" s="838" t="n"/>
      <c r="AO142" s="838" t="n"/>
      <c r="AP142" s="838" t="n"/>
      <c r="AQ142" s="838" t="n"/>
      <c r="AR142" s="838" t="n"/>
      <c r="AS142" s="838" t="n"/>
      <c r="AT142" s="838" t="n"/>
      <c r="AU142" s="838" t="n"/>
      <c r="AV142" s="838" t="n"/>
      <c r="AW142" s="838" t="n"/>
      <c r="AX142" s="838" t="n"/>
      <c r="AY142" s="838" t="n"/>
      <c r="AZ142" s="838" t="n"/>
      <c r="BA142" s="838" t="n"/>
      <c r="BB142" s="838" t="n"/>
      <c r="BC142" s="838" t="n"/>
      <c r="BD142" s="838" t="n"/>
      <c r="BE142" s="838" t="n"/>
      <c r="BF142" s="838" t="n"/>
      <c r="BG142" s="838" t="n"/>
      <c r="BH142" s="838" t="n"/>
      <c r="BI142" s="838" t="n"/>
      <c r="BJ142" s="838" t="n"/>
      <c r="BK142" s="838" t="n"/>
    </row>
    <row r="143">
      <c r="A143" s="838" t="n"/>
      <c r="B143" s="838" t="n"/>
      <c r="C143" s="838" t="n"/>
      <c r="D143" s="838" t="n"/>
      <c r="E143" s="838" t="n"/>
      <c r="F143" s="838" t="n"/>
      <c r="G143" s="838" t="n"/>
      <c r="H143" s="838" t="n"/>
      <c r="I143" s="838" t="n"/>
      <c r="J143" s="838" t="n"/>
      <c r="K143" s="838" t="n"/>
      <c r="L143" s="838" t="n"/>
      <c r="M143" s="838" t="n"/>
      <c r="N143" s="838" t="n"/>
      <c r="O143" s="838" t="n"/>
      <c r="P143" s="838" t="n"/>
      <c r="Q143" s="838" t="n"/>
      <c r="R143" s="838" t="n"/>
      <c r="S143" s="838" t="n"/>
      <c r="T143" s="838" t="n"/>
      <c r="U143" s="838" t="n"/>
      <c r="V143" s="838" t="n"/>
      <c r="W143" s="838" t="n"/>
      <c r="X143" s="838" t="n"/>
      <c r="Y143" s="838" t="n"/>
      <c r="Z143" s="838" t="n"/>
      <c r="AA143" s="838" t="n"/>
      <c r="AB143" s="838" t="n"/>
      <c r="AC143" s="838" t="n"/>
      <c r="AD143" s="838" t="n"/>
      <c r="AE143" s="838" t="n"/>
      <c r="AF143" s="838" t="n"/>
      <c r="AG143" s="838" t="n"/>
      <c r="AH143" s="838" t="n"/>
      <c r="AI143" s="838" t="n"/>
      <c r="AJ143" s="838" t="n"/>
      <c r="AK143" s="838" t="n"/>
      <c r="AL143" s="838" t="n"/>
      <c r="AM143" s="838" t="n"/>
      <c r="AN143" s="838" t="n"/>
      <c r="AO143" s="838" t="n"/>
      <c r="AP143" s="838" t="n"/>
      <c r="AQ143" s="838" t="n"/>
      <c r="AR143" s="838" t="n"/>
      <c r="AS143" s="838" t="n"/>
      <c r="AT143" s="838" t="n"/>
      <c r="AU143" s="838" t="n"/>
      <c r="AV143" s="838" t="n"/>
      <c r="AW143" s="838" t="n"/>
      <c r="AX143" s="838" t="n"/>
      <c r="AY143" s="838" t="n"/>
      <c r="AZ143" s="838" t="n"/>
      <c r="BA143" s="838" t="n"/>
      <c r="BB143" s="838" t="n"/>
      <c r="BC143" s="838" t="n"/>
      <c r="BD143" s="838" t="n"/>
      <c r="BE143" s="838" t="n"/>
      <c r="BF143" s="838" t="n"/>
      <c r="BG143" s="838" t="n"/>
      <c r="BH143" s="838" t="n"/>
      <c r="BI143" s="838" t="n"/>
      <c r="BJ143" s="838" t="n"/>
      <c r="BK143" s="838" t="n"/>
    </row>
    <row r="144">
      <c r="A144" s="838" t="n"/>
      <c r="B144" s="838" t="n"/>
      <c r="C144" s="838" t="n"/>
      <c r="D144" s="838" t="n"/>
      <c r="E144" s="838" t="n"/>
      <c r="F144" s="838" t="n"/>
      <c r="G144" s="838" t="n"/>
      <c r="H144" s="838" t="n"/>
      <c r="I144" s="838" t="n"/>
      <c r="J144" s="838" t="n"/>
      <c r="K144" s="838" t="n"/>
      <c r="L144" s="838" t="n"/>
      <c r="M144" s="838" t="n"/>
      <c r="N144" s="838" t="n"/>
      <c r="O144" s="838" t="n"/>
      <c r="P144" s="838" t="n"/>
      <c r="Q144" s="838" t="n"/>
      <c r="R144" s="838" t="n"/>
      <c r="S144" s="838" t="n"/>
      <c r="T144" s="838" t="n"/>
      <c r="U144" s="838" t="n"/>
      <c r="V144" s="838" t="n"/>
      <c r="W144" s="838" t="n"/>
      <c r="X144" s="838" t="n"/>
      <c r="Y144" s="838" t="n"/>
      <c r="Z144" s="838" t="n"/>
      <c r="AA144" s="838" t="n"/>
      <c r="AB144" s="838" t="n"/>
      <c r="AC144" s="838" t="n"/>
      <c r="AD144" s="838" t="n"/>
      <c r="AE144" s="838" t="n"/>
      <c r="AF144" s="838" t="n"/>
      <c r="AG144" s="838" t="n"/>
      <c r="AH144" s="838" t="n"/>
      <c r="AI144" s="838" t="n"/>
      <c r="AJ144" s="838" t="n"/>
      <c r="AK144" s="838" t="n"/>
      <c r="AL144" s="838" t="n"/>
      <c r="AM144" s="838" t="n"/>
      <c r="AN144" s="838" t="n"/>
      <c r="AO144" s="838" t="n"/>
      <c r="AP144" s="838" t="n"/>
      <c r="AQ144" s="838" t="n"/>
      <c r="AR144" s="838" t="n"/>
      <c r="AS144" s="838" t="n"/>
      <c r="AT144" s="838" t="n"/>
      <c r="AU144" s="838" t="n"/>
      <c r="AV144" s="838" t="n"/>
      <c r="AW144" s="838" t="n"/>
      <c r="AX144" s="838" t="n"/>
      <c r="AY144" s="838" t="n"/>
      <c r="AZ144" s="838" t="n"/>
      <c r="BA144" s="838" t="n"/>
      <c r="BB144" s="838" t="n"/>
      <c r="BC144" s="838" t="n"/>
      <c r="BD144" s="838" t="n"/>
      <c r="BE144" s="838" t="n"/>
      <c r="BF144" s="838" t="n"/>
      <c r="BG144" s="838" t="n"/>
      <c r="BH144" s="838" t="n"/>
      <c r="BI144" s="838" t="n"/>
      <c r="BJ144" s="838" t="n"/>
      <c r="BK144" s="838" t="n"/>
    </row>
    <row r="145">
      <c r="A145" s="838" t="n"/>
      <c r="B145" s="838" t="n"/>
      <c r="C145" s="838" t="n"/>
      <c r="D145" s="838" t="n"/>
      <c r="E145" s="838" t="n"/>
      <c r="F145" s="838" t="n"/>
      <c r="G145" s="838" t="n"/>
      <c r="H145" s="838" t="n"/>
      <c r="I145" s="838" t="n"/>
      <c r="J145" s="838" t="n"/>
      <c r="K145" s="838" t="n"/>
      <c r="L145" s="838" t="n"/>
      <c r="M145" s="838" t="n"/>
      <c r="N145" s="838" t="n"/>
      <c r="O145" s="838" t="n"/>
      <c r="P145" s="838" t="n"/>
      <c r="Q145" s="838" t="n"/>
      <c r="R145" s="838" t="n"/>
      <c r="S145" s="838" t="n"/>
      <c r="T145" s="838" t="n"/>
      <c r="U145" s="838" t="n"/>
      <c r="V145" s="838" t="n"/>
      <c r="W145" s="838" t="n"/>
      <c r="X145" s="838" t="n"/>
      <c r="Y145" s="838" t="n"/>
      <c r="Z145" s="838" t="n"/>
      <c r="AA145" s="838" t="n"/>
      <c r="AB145" s="838" t="n"/>
      <c r="AC145" s="838" t="n"/>
      <c r="AD145" s="838" t="n"/>
      <c r="AE145" s="838" t="n"/>
      <c r="AF145" s="838" t="n"/>
      <c r="AG145" s="838" t="n"/>
      <c r="AH145" s="838" t="n"/>
      <c r="AI145" s="838" t="n"/>
      <c r="AJ145" s="838" t="n"/>
      <c r="AK145" s="838" t="n"/>
      <c r="AL145" s="838" t="n"/>
      <c r="AM145" s="838" t="n"/>
      <c r="AN145" s="838" t="n"/>
      <c r="AO145" s="838" t="n"/>
      <c r="AP145" s="838" t="n"/>
      <c r="AQ145" s="838" t="n"/>
      <c r="AR145" s="838" t="n"/>
      <c r="AS145" s="838" t="n"/>
      <c r="AT145" s="838" t="n"/>
      <c r="AU145" s="838" t="n"/>
      <c r="AV145" s="838" t="n"/>
      <c r="AW145" s="838" t="n"/>
      <c r="AX145" s="838" t="n"/>
      <c r="AY145" s="838" t="n"/>
      <c r="AZ145" s="838" t="n"/>
      <c r="BA145" s="838" t="n"/>
      <c r="BB145" s="838" t="n"/>
      <c r="BC145" s="838" t="n"/>
      <c r="BD145" s="838" t="n"/>
      <c r="BE145" s="838" t="n"/>
      <c r="BF145" s="838" t="n"/>
      <c r="BG145" s="838" t="n"/>
      <c r="BH145" s="838" t="n"/>
      <c r="BI145" s="838" t="n"/>
      <c r="BJ145" s="838" t="n"/>
      <c r="BK145" s="838" t="n"/>
    </row>
    <row r="146">
      <c r="A146" s="838" t="n"/>
      <c r="B146" s="838" t="n"/>
      <c r="C146" s="838" t="n"/>
      <c r="D146" s="838" t="n"/>
      <c r="E146" s="838" t="n"/>
      <c r="F146" s="838" t="n"/>
      <c r="G146" s="838" t="n"/>
      <c r="H146" s="838" t="n"/>
      <c r="I146" s="838" t="n"/>
      <c r="J146" s="838" t="n"/>
      <c r="K146" s="838" t="n"/>
      <c r="L146" s="838" t="n"/>
      <c r="M146" s="838" t="n"/>
      <c r="N146" s="838" t="n"/>
      <c r="O146" s="838" t="n"/>
      <c r="P146" s="838" t="n"/>
      <c r="Q146" s="838" t="n"/>
      <c r="R146" s="838" t="n"/>
      <c r="S146" s="838" t="n"/>
      <c r="T146" s="838" t="n"/>
      <c r="U146" s="838" t="n"/>
      <c r="V146" s="838" t="n"/>
      <c r="W146" s="838" t="n"/>
      <c r="X146" s="838" t="n"/>
      <c r="Y146" s="838" t="n"/>
      <c r="Z146" s="838" t="n"/>
      <c r="AA146" s="838" t="n"/>
      <c r="AB146" s="838" t="n"/>
      <c r="AC146" s="838" t="n"/>
      <c r="AD146" s="838" t="n"/>
      <c r="AE146" s="838" t="n"/>
      <c r="AF146" s="838" t="n"/>
      <c r="AG146" s="838" t="n"/>
      <c r="AH146" s="838" t="n"/>
      <c r="AI146" s="838" t="n"/>
      <c r="AJ146" s="838" t="n"/>
      <c r="AK146" s="838" t="n"/>
      <c r="AL146" s="838" t="n"/>
      <c r="AM146" s="838" t="n"/>
      <c r="AN146" s="838" t="n"/>
      <c r="AO146" s="838" t="n"/>
      <c r="AP146" s="838" t="n"/>
      <c r="AQ146" s="838" t="n"/>
      <c r="AR146" s="838" t="n"/>
      <c r="AS146" s="838" t="n"/>
      <c r="AT146" s="838" t="n"/>
      <c r="AU146" s="838" t="n"/>
      <c r="AV146" s="838" t="n"/>
      <c r="AW146" s="838" t="n"/>
      <c r="AX146" s="838" t="n"/>
      <c r="AY146" s="838" t="n"/>
      <c r="AZ146" s="838" t="n"/>
      <c r="BA146" s="838" t="n"/>
      <c r="BB146" s="838" t="n"/>
      <c r="BC146" s="838" t="n"/>
      <c r="BD146" s="838" t="n"/>
      <c r="BE146" s="838" t="n"/>
      <c r="BF146" s="838" t="n"/>
      <c r="BG146" s="838" t="n"/>
      <c r="BH146" s="838" t="n"/>
      <c r="BI146" s="838" t="n"/>
      <c r="BJ146" s="838" t="n"/>
      <c r="BK146" s="838" t="n"/>
    </row>
    <row r="147">
      <c r="A147" s="838" t="n"/>
      <c r="B147" s="838" t="n"/>
      <c r="C147" s="838" t="n"/>
      <c r="D147" s="838" t="n"/>
      <c r="E147" s="838" t="n"/>
      <c r="F147" s="838" t="n"/>
      <c r="G147" s="838" t="n"/>
      <c r="H147" s="838" t="n"/>
      <c r="I147" s="838" t="n"/>
      <c r="J147" s="838" t="n"/>
      <c r="K147" s="838" t="n"/>
      <c r="L147" s="838" t="n"/>
      <c r="M147" s="838" t="n"/>
      <c r="N147" s="838" t="n"/>
      <c r="O147" s="838" t="n"/>
      <c r="P147" s="838" t="n"/>
      <c r="Q147" s="838" t="n"/>
      <c r="R147" s="838" t="n"/>
      <c r="S147" s="838" t="n"/>
      <c r="T147" s="838" t="n"/>
      <c r="U147" s="838" t="n"/>
      <c r="V147" s="838" t="n"/>
      <c r="W147" s="838" t="n"/>
      <c r="X147" s="838" t="n"/>
      <c r="Y147" s="838" t="n"/>
      <c r="Z147" s="838" t="n"/>
      <c r="AA147" s="838" t="n"/>
      <c r="AB147" s="838" t="n"/>
      <c r="AC147" s="838" t="n"/>
      <c r="AD147" s="838" t="n"/>
      <c r="AE147" s="838" t="n"/>
      <c r="AF147" s="838" t="n"/>
      <c r="AG147" s="838" t="n"/>
      <c r="AH147" s="838" t="n"/>
      <c r="AI147" s="838" t="n"/>
      <c r="AJ147" s="838" t="n"/>
      <c r="AK147" s="838" t="n"/>
      <c r="AL147" s="838" t="n"/>
      <c r="AM147" s="838" t="n"/>
      <c r="AN147" s="838" t="n"/>
      <c r="AO147" s="838" t="n"/>
      <c r="AP147" s="838" t="n"/>
      <c r="AQ147" s="838" t="n"/>
      <c r="AR147" s="838" t="n"/>
      <c r="AS147" s="838" t="n"/>
      <c r="AT147" s="838" t="n"/>
      <c r="AU147" s="838" t="n"/>
      <c r="AV147" s="838" t="n"/>
      <c r="AW147" s="838" t="n"/>
      <c r="AX147" s="838" t="n"/>
      <c r="AY147" s="838" t="n"/>
      <c r="AZ147" s="838" t="n"/>
      <c r="BA147" s="838" t="n"/>
      <c r="BB147" s="838" t="n"/>
      <c r="BC147" s="838" t="n"/>
      <c r="BD147" s="838" t="n"/>
      <c r="BE147" s="838" t="n"/>
      <c r="BF147" s="838" t="n"/>
      <c r="BG147" s="838" t="n"/>
      <c r="BH147" s="838" t="n"/>
      <c r="BI147" s="838" t="n"/>
      <c r="BJ147" s="838" t="n"/>
      <c r="BK147" s="838" t="n"/>
    </row>
    <row r="148">
      <c r="A148" s="838" t="n"/>
      <c r="B148" s="838" t="n"/>
      <c r="C148" s="838" t="n"/>
      <c r="D148" s="838" t="n"/>
      <c r="E148" s="838" t="n"/>
      <c r="F148" s="838" t="n"/>
      <c r="G148" s="838" t="n"/>
      <c r="H148" s="838" t="n"/>
      <c r="I148" s="838" t="n"/>
      <c r="J148" s="838" t="n"/>
      <c r="K148" s="838" t="n"/>
      <c r="L148" s="838" t="n"/>
      <c r="M148" s="838" t="n"/>
      <c r="N148" s="838" t="n"/>
      <c r="O148" s="838" t="n"/>
      <c r="P148" s="838" t="n"/>
      <c r="Q148" s="838" t="n"/>
      <c r="R148" s="838" t="n"/>
      <c r="S148" s="838" t="n"/>
      <c r="T148" s="838" t="n"/>
      <c r="U148" s="838" t="n"/>
      <c r="V148" s="838" t="n"/>
      <c r="W148" s="838" t="n"/>
      <c r="X148" s="838" t="n"/>
      <c r="Y148" s="838" t="n"/>
      <c r="Z148" s="838" t="n"/>
      <c r="AA148" s="838" t="n"/>
      <c r="AB148" s="838" t="n"/>
      <c r="AC148" s="838" t="n"/>
      <c r="AD148" s="838" t="n"/>
      <c r="AE148" s="838" t="n"/>
      <c r="AF148" s="838" t="n"/>
      <c r="AG148" s="838" t="n"/>
      <c r="AH148" s="838" t="n"/>
      <c r="AI148" s="838" t="n"/>
      <c r="AJ148" s="838" t="n"/>
      <c r="AK148" s="838" t="n"/>
      <c r="AL148" s="838" t="n"/>
      <c r="AM148" s="838" t="n"/>
      <c r="AN148" s="838" t="n"/>
      <c r="AO148" s="838" t="n"/>
      <c r="AP148" s="838" t="n"/>
      <c r="AQ148" s="838" t="n"/>
      <c r="AR148" s="838" t="n"/>
      <c r="AS148" s="838" t="n"/>
      <c r="AT148" s="838" t="n"/>
      <c r="AU148" s="838" t="n"/>
      <c r="AV148" s="838" t="n"/>
      <c r="AW148" s="838" t="n"/>
      <c r="AX148" s="838" t="n"/>
      <c r="AY148" s="838" t="n"/>
      <c r="AZ148" s="838" t="n"/>
      <c r="BA148" s="838" t="n"/>
      <c r="BB148" s="838" t="n"/>
      <c r="BC148" s="838" t="n"/>
      <c r="BD148" s="838" t="n"/>
      <c r="BE148" s="838" t="n"/>
      <c r="BF148" s="838" t="n"/>
      <c r="BG148" s="838" t="n"/>
      <c r="BH148" s="838" t="n"/>
      <c r="BI148" s="838" t="n"/>
      <c r="BJ148" s="838" t="n"/>
      <c r="BK148" s="838" t="n"/>
    </row>
    <row r="149">
      <c r="A149" s="838" t="n"/>
      <c r="B149" s="838" t="n"/>
      <c r="C149" s="838" t="n"/>
      <c r="D149" s="838" t="n"/>
      <c r="E149" s="838" t="n"/>
      <c r="F149" s="838" t="n"/>
      <c r="G149" s="838" t="n"/>
      <c r="H149" s="838" t="n"/>
      <c r="I149" s="838" t="n"/>
      <c r="J149" s="838" t="n"/>
      <c r="K149" s="838" t="n"/>
      <c r="L149" s="838" t="n"/>
      <c r="M149" s="838" t="n"/>
      <c r="N149" s="838" t="n"/>
      <c r="O149" s="838" t="n"/>
      <c r="P149" s="838" t="n"/>
      <c r="Q149" s="838" t="n"/>
      <c r="R149" s="838" t="n"/>
      <c r="S149" s="838" t="n"/>
      <c r="T149" s="838" t="n"/>
      <c r="U149" s="838" t="n"/>
      <c r="V149" s="838" t="n"/>
      <c r="W149" s="838" t="n"/>
      <c r="X149" s="838" t="n"/>
      <c r="Y149" s="838" t="n"/>
      <c r="Z149" s="838" t="n"/>
      <c r="AA149" s="838" t="n"/>
      <c r="AB149" s="838" t="n"/>
      <c r="AC149" s="838" t="n"/>
      <c r="AD149" s="838" t="n"/>
      <c r="AE149" s="838" t="n"/>
      <c r="AF149" s="838" t="n"/>
      <c r="AG149" s="838" t="n"/>
      <c r="AH149" s="838" t="n"/>
      <c r="AI149" s="838" t="n"/>
      <c r="AJ149" s="838" t="n"/>
      <c r="AK149" s="838" t="n"/>
      <c r="AL149" s="838" t="n"/>
      <c r="AM149" s="838" t="n"/>
      <c r="AN149" s="838" t="n"/>
      <c r="AO149" s="838" t="n"/>
      <c r="AP149" s="838" t="n"/>
      <c r="AQ149" s="838" t="n"/>
      <c r="AR149" s="838" t="n"/>
      <c r="AS149" s="838" t="n"/>
      <c r="AT149" s="838" t="n"/>
      <c r="AU149" s="838" t="n"/>
      <c r="AV149" s="838" t="n"/>
      <c r="AW149" s="838" t="n"/>
      <c r="AX149" s="838" t="n"/>
      <c r="AY149" s="838" t="n"/>
      <c r="AZ149" s="838" t="n"/>
      <c r="BA149" s="838" t="n"/>
      <c r="BB149" s="838" t="n"/>
      <c r="BC149" s="838" t="n"/>
      <c r="BD149" s="838" t="n"/>
      <c r="BE149" s="838" t="n"/>
      <c r="BF149" s="838" t="n"/>
      <c r="BG149" s="838" t="n"/>
      <c r="BH149" s="838" t="n"/>
      <c r="BI149" s="838" t="n"/>
      <c r="BJ149" s="838" t="n"/>
      <c r="BK149" s="838" t="n"/>
    </row>
  </sheetData>
  <pageMargins left="0.75" right="0.75" top="1" bottom="1" header="0.511111111111111" footer="0.511111111111111"/>
  <pageSetup orientation="portrait" paperSize="9" firstPageNumber="4294963191" useFirstPageNumber="1" horizontalDpi="1200" verticalDpi="1200"/>
</worksheet>
</file>

<file path=xl/worksheets/sheet4.xml><?xml version="1.0" encoding="utf-8"?>
<worksheet xmlns="http://schemas.openxmlformats.org/spreadsheetml/2006/main">
  <sheetPr codeName="Sheet2">
    <outlinePr summaryBelow="1" summaryRight="1"/>
    <pageSetUpPr/>
  </sheetPr>
  <dimension ref="A1:EQ548"/>
  <sheetViews>
    <sheetView showGridLines="0" workbookViewId="0">
      <selection activeCell="L22" sqref="L22"/>
    </sheetView>
  </sheetViews>
  <sheetFormatPr baseColWidth="8" defaultColWidth="9" defaultRowHeight="13.5" customHeight="1"/>
  <cols>
    <col width="17.26953125" customWidth="1" style="1178" min="1" max="1"/>
    <col width="15" customWidth="1" style="1178" min="2" max="2"/>
    <col width="16.6328125" customWidth="1" style="1178" min="3" max="3"/>
    <col width="17.36328125" customWidth="1" style="1178" min="4" max="4"/>
    <col width="15.90625" customWidth="1" style="1178" min="5" max="5"/>
    <col width="11.453125" customWidth="1" style="1178" min="6" max="6"/>
    <col width="15.08984375" customWidth="1" style="1178" min="7" max="7"/>
    <col width="15.90625" customWidth="1" style="1178" min="8" max="9"/>
    <col width="15" customWidth="1" style="1178" min="10" max="10"/>
    <col width="8.36328125" customWidth="1" style="1178" min="12" max="12"/>
    <col width="9.7265625" customWidth="1" style="1178" min="13" max="14"/>
    <col width="11.6328125" customWidth="1" style="1178" min="15" max="15"/>
    <col width="9.7265625" customWidth="1" style="1178" min="16" max="19"/>
    <col width="8" customWidth="1" style="1178" min="20" max="20"/>
    <col width="14.08984375" customWidth="1" style="1178" min="36" max="38"/>
    <col width="11.90625" customWidth="1" style="1178" min="39" max="39"/>
    <col width="11.90625" customWidth="1" style="1178" min="41" max="41"/>
    <col width="15.1796875" customWidth="1" style="1178" min="42" max="42"/>
  </cols>
  <sheetData>
    <row r="1" ht="13.5" customHeight="1" s="1178">
      <c r="A1" s="762" t="n"/>
      <c r="B1" s="763" t="n"/>
      <c r="C1" s="763" t="n"/>
      <c r="D1" s="763" t="n"/>
      <c r="E1" s="763" t="n"/>
      <c r="F1" s="1209" t="inlineStr">
        <is>
          <t>第8期期末内部报表</t>
        </is>
      </c>
      <c r="G1" s="1210" t="n"/>
      <c r="H1" s="1210" t="n"/>
      <c r="I1" s="763" t="n"/>
      <c r="J1" s="763" t="n"/>
      <c r="K1" s="763" t="n"/>
      <c r="L1" s="763" t="n"/>
      <c r="M1" s="763" t="n"/>
      <c r="N1" s="763" t="n"/>
      <c r="O1" s="763" t="n"/>
      <c r="P1" s="763" t="n"/>
      <c r="Q1" s="763" t="n"/>
      <c r="R1" s="763" t="n"/>
      <c r="S1" s="763" t="n"/>
      <c r="T1" s="807" t="n"/>
      <c r="U1" s="551" t="n"/>
      <c r="V1" s="551" t="n"/>
      <c r="W1" s="551" t="n"/>
      <c r="X1" s="551" t="n"/>
      <c r="Y1" s="551" t="n"/>
      <c r="Z1" s="551" t="n"/>
      <c r="AA1" s="551" t="n"/>
      <c r="AB1" s="551" t="n"/>
      <c r="AC1" s="551" t="n"/>
      <c r="AD1" s="551" t="n"/>
      <c r="AE1" s="551" t="n"/>
      <c r="AF1" s="551" t="n"/>
      <c r="AG1" s="551" t="n"/>
      <c r="AH1" s="551" t="n"/>
      <c r="AI1" s="551" t="n"/>
      <c r="AJ1" s="551" t="n"/>
      <c r="AK1" s="551" t="n"/>
      <c r="AL1" s="551" t="n"/>
      <c r="AM1" s="551" t="n"/>
      <c r="AN1" s="551" t="n"/>
      <c r="AO1" s="551" t="n"/>
      <c r="AP1" s="551" t="n"/>
      <c r="AQ1" s="551" t="n"/>
      <c r="AR1" s="551" t="n"/>
      <c r="AS1" s="551" t="n"/>
      <c r="AT1" s="551" t="n"/>
      <c r="AU1" s="551" t="n"/>
      <c r="AV1" s="551" t="n"/>
      <c r="AW1" s="551" t="n"/>
      <c r="AX1" s="551" t="n"/>
      <c r="AY1" s="551" t="n"/>
      <c r="AZ1" s="551" t="n"/>
      <c r="BA1" s="551" t="n"/>
      <c r="BB1" s="551" t="n"/>
      <c r="BC1" s="551" t="n"/>
      <c r="BD1" s="551" t="n"/>
      <c r="BE1" s="551" t="n"/>
      <c r="BF1" s="551" t="n"/>
      <c r="BG1" s="551" t="n"/>
      <c r="BH1" s="551" t="n"/>
      <c r="BI1" s="551" t="n"/>
      <c r="BJ1" s="551" t="n"/>
      <c r="BK1" s="551" t="n"/>
      <c r="BL1" s="551" t="n"/>
      <c r="BM1" s="551" t="n"/>
      <c r="BN1" s="551" t="n"/>
      <c r="BO1" s="551" t="n"/>
      <c r="BP1" s="551" t="n"/>
      <c r="BQ1" s="551" t="n"/>
      <c r="BR1" s="551" t="n"/>
      <c r="BS1" s="551" t="n"/>
      <c r="BT1" s="551" t="n"/>
      <c r="BU1" s="551" t="n"/>
      <c r="BV1" s="551" t="n"/>
      <c r="BW1" s="551" t="n"/>
      <c r="BX1" s="551" t="n"/>
      <c r="BY1" s="551" t="n"/>
      <c r="BZ1" s="551" t="n"/>
      <c r="CA1" s="551" t="n"/>
      <c r="CB1" s="551" t="n"/>
      <c r="CC1" s="551" t="n"/>
      <c r="CD1" s="551" t="n"/>
      <c r="CE1" s="551" t="n"/>
      <c r="CF1" s="551" t="n"/>
      <c r="CG1" s="551" t="n"/>
      <c r="CH1" s="551" t="n"/>
      <c r="CI1" s="551" t="n"/>
      <c r="CJ1" s="551" t="n"/>
      <c r="CK1" s="551" t="n"/>
      <c r="CL1" s="551" t="n"/>
      <c r="CM1" s="838" t="n"/>
      <c r="CN1" s="838" t="n"/>
      <c r="CO1" s="838" t="n"/>
      <c r="CP1" s="838" t="n"/>
      <c r="CQ1" s="838" t="n"/>
      <c r="CR1" s="838" t="n"/>
      <c r="CS1" s="838" t="n"/>
      <c r="CT1" s="838" t="n"/>
      <c r="CU1" s="838" t="n"/>
      <c r="CV1" s="838" t="n"/>
      <c r="CW1" s="838" t="n"/>
      <c r="CX1" s="838" t="n"/>
      <c r="CY1" s="838" t="n"/>
      <c r="CZ1" s="838" t="n"/>
      <c r="DA1" s="838" t="n"/>
      <c r="DB1" s="838" t="n"/>
      <c r="DC1" s="838" t="n"/>
      <c r="DD1" s="838" t="n"/>
      <c r="DE1" s="838" t="n"/>
      <c r="DF1" s="838" t="n"/>
      <c r="DG1" s="838" t="n"/>
      <c r="DH1" s="838" t="n"/>
      <c r="DI1" s="838" t="n"/>
      <c r="DJ1" s="838" t="n"/>
      <c r="DK1" s="838" t="n"/>
      <c r="DL1" s="838" t="n"/>
      <c r="DM1" s="838" t="n"/>
      <c r="DN1" s="838" t="n"/>
      <c r="DO1" s="838" t="n"/>
      <c r="DP1" s="838" t="n"/>
      <c r="DQ1" s="838" t="n"/>
      <c r="DR1" s="838" t="n"/>
      <c r="DS1" s="838" t="n"/>
      <c r="DT1" s="838" t="n"/>
      <c r="DU1" s="838" t="n"/>
      <c r="DV1" s="838" t="n"/>
      <c r="DW1" s="838" t="n"/>
      <c r="DX1" s="838" t="n"/>
      <c r="DY1" s="838" t="n"/>
      <c r="DZ1" s="838" t="n"/>
      <c r="EA1" s="838" t="n"/>
      <c r="EB1" s="838" t="n"/>
      <c r="EC1" s="838" t="n"/>
      <c r="ED1" s="838" t="n"/>
      <c r="EE1" s="838" t="n"/>
      <c r="EF1" s="838" t="n"/>
      <c r="EG1" s="838" t="n"/>
      <c r="EH1" s="838" t="n"/>
      <c r="EI1" s="838" t="n"/>
      <c r="EJ1" s="838" t="n"/>
      <c r="EK1" s="838" t="n"/>
      <c r="EL1" s="838" t="n"/>
      <c r="EM1" s="838" t="n"/>
      <c r="EN1" s="838" t="n"/>
      <c r="EO1" s="838" t="n"/>
      <c r="EP1" s="838" t="n"/>
      <c r="EQ1" s="838" t="n"/>
    </row>
    <row r="2" ht="13.5" customHeight="1" s="1178">
      <c r="A2" s="764" t="n"/>
      <c r="B2" s="765" t="n"/>
      <c r="C2" s="765" t="n"/>
      <c r="D2" s="765" t="n"/>
      <c r="E2" s="765" t="n"/>
      <c r="F2" s="1211" t="n"/>
      <c r="G2" s="1211" t="n"/>
      <c r="H2" s="1211" t="n"/>
      <c r="I2" s="765" t="n"/>
      <c r="J2" s="765" t="n"/>
      <c r="K2" s="765" t="n"/>
      <c r="L2" s="765" t="n"/>
      <c r="M2" s="765" t="n"/>
      <c r="N2" s="765" t="n"/>
      <c r="O2" s="765" t="n"/>
      <c r="P2" s="765" t="n"/>
      <c r="Q2" s="765" t="n"/>
      <c r="R2" s="765" t="n"/>
      <c r="S2" s="765" t="n"/>
      <c r="T2" s="808" t="n"/>
      <c r="U2" s="551" t="n"/>
      <c r="V2" s="551" t="n"/>
      <c r="W2" s="551" t="n"/>
      <c r="X2" s="551" t="n"/>
      <c r="Y2" s="551" t="n"/>
      <c r="Z2" s="551" t="n"/>
      <c r="AA2" s="551" t="n"/>
      <c r="AB2" s="551" t="n"/>
      <c r="AC2" s="551" t="n"/>
      <c r="AD2" s="551" t="n"/>
      <c r="AE2" s="551" t="n"/>
      <c r="AF2" s="551" t="n"/>
      <c r="AG2" s="551" t="n"/>
      <c r="AH2" s="551" t="n"/>
      <c r="AI2" s="551" t="n"/>
      <c r="AJ2" s="551" t="n"/>
      <c r="AK2" s="551" t="n"/>
      <c r="AL2" s="551" t="n"/>
      <c r="AM2" s="551" t="n"/>
      <c r="AN2" s="551" t="n"/>
      <c r="AO2" s="551" t="n"/>
      <c r="AP2" s="551" t="n"/>
      <c r="AQ2" s="551" t="n"/>
      <c r="AR2" s="551" t="n"/>
      <c r="AS2" s="551" t="n"/>
      <c r="AT2" s="551" t="n"/>
      <c r="AU2" s="551" t="n"/>
      <c r="AV2" s="551" t="n"/>
      <c r="AW2" s="551" t="n"/>
      <c r="AX2" s="551" t="n"/>
      <c r="AY2" s="551" t="n"/>
      <c r="AZ2" s="551" t="n"/>
      <c r="BA2" s="551" t="n"/>
      <c r="BB2" s="551" t="n"/>
      <c r="BC2" s="551" t="n"/>
      <c r="BD2" s="551" t="n"/>
      <c r="BE2" s="551" t="n"/>
      <c r="BF2" s="551" t="n"/>
      <c r="BG2" s="551" t="n"/>
      <c r="BH2" s="551" t="n"/>
      <c r="BI2" s="551" t="n"/>
      <c r="BJ2" s="551" t="n"/>
      <c r="BK2" s="551" t="n"/>
      <c r="BL2" s="551" t="n"/>
      <c r="BM2" s="551" t="n"/>
      <c r="BN2" s="551" t="n"/>
      <c r="BO2" s="551" t="n"/>
      <c r="BP2" s="551" t="n"/>
      <c r="BQ2" s="551" t="n"/>
      <c r="BR2" s="551" t="n"/>
      <c r="BS2" s="551" t="n"/>
      <c r="BT2" s="551" t="n"/>
      <c r="BU2" s="551" t="n"/>
      <c r="BV2" s="551" t="n"/>
      <c r="BW2" s="551" t="n"/>
      <c r="BX2" s="551" t="n"/>
      <c r="BY2" s="551" t="n"/>
      <c r="BZ2" s="551" t="n"/>
      <c r="CA2" s="551" t="n"/>
      <c r="CB2" s="551" t="n"/>
      <c r="CC2" s="551" t="n"/>
      <c r="CD2" s="551" t="n"/>
      <c r="CE2" s="551" t="n"/>
      <c r="CF2" s="551" t="n"/>
      <c r="CG2" s="551" t="n"/>
      <c r="CH2" s="551" t="n"/>
      <c r="CI2" s="551" t="n"/>
      <c r="CJ2" s="551" t="n"/>
      <c r="CK2" s="551" t="n"/>
      <c r="CL2" s="551" t="n"/>
      <c r="CM2" s="838" t="n"/>
      <c r="CN2" s="838" t="n"/>
      <c r="CO2" s="838" t="n"/>
      <c r="CP2" s="838" t="n"/>
      <c r="CQ2" s="838" t="n"/>
      <c r="CR2" s="838" t="n"/>
      <c r="CS2" s="838" t="n"/>
      <c r="CT2" s="838" t="n"/>
      <c r="CU2" s="838" t="n"/>
      <c r="CV2" s="838" t="n"/>
      <c r="CW2" s="838" t="n"/>
      <c r="CX2" s="838" t="n"/>
      <c r="CY2" s="838" t="n"/>
      <c r="CZ2" s="838" t="n"/>
      <c r="DA2" s="838" t="n"/>
      <c r="DB2" s="838" t="n"/>
      <c r="DC2" s="838" t="n"/>
      <c r="DD2" s="838" t="n"/>
      <c r="DE2" s="838" t="n"/>
      <c r="DF2" s="838" t="n"/>
      <c r="DG2" s="838" t="n"/>
      <c r="DH2" s="838" t="n"/>
      <c r="DI2" s="838" t="n"/>
      <c r="DJ2" s="838" t="n"/>
      <c r="DK2" s="838" t="n"/>
      <c r="DL2" s="838" t="n"/>
      <c r="DM2" s="838" t="n"/>
      <c r="DN2" s="838" t="n"/>
      <c r="DO2" s="838" t="n"/>
      <c r="DP2" s="838" t="n"/>
      <c r="DQ2" s="838" t="n"/>
      <c r="DR2" s="838" t="n"/>
      <c r="DS2" s="838" t="n"/>
      <c r="DT2" s="838" t="n"/>
      <c r="DU2" s="838" t="n"/>
      <c r="DV2" s="838" t="n"/>
      <c r="DW2" s="838" t="n"/>
      <c r="DX2" s="838" t="n"/>
      <c r="DY2" s="838" t="n"/>
      <c r="DZ2" s="838" t="n"/>
      <c r="EA2" s="838" t="n"/>
      <c r="EB2" s="838" t="n"/>
      <c r="EC2" s="838" t="n"/>
      <c r="ED2" s="838" t="n"/>
      <c r="EE2" s="838" t="n"/>
      <c r="EF2" s="838" t="n"/>
      <c r="EG2" s="838" t="n"/>
      <c r="EH2" s="838" t="n"/>
      <c r="EI2" s="838" t="n"/>
      <c r="EJ2" s="838" t="n"/>
      <c r="EK2" s="838" t="n"/>
      <c r="EL2" s="838" t="n"/>
      <c r="EM2" s="838" t="n"/>
      <c r="EN2" s="838" t="n"/>
      <c r="EO2" s="838" t="n"/>
      <c r="EP2" s="838" t="n"/>
      <c r="EQ2" s="838" t="n"/>
    </row>
    <row r="3" ht="13.5" customFormat="1" customHeight="1" s="761">
      <c r="A3" s="766" t="n"/>
      <c r="B3" s="767" t="n"/>
      <c r="C3" s="767" t="n"/>
      <c r="D3" s="767" t="n"/>
      <c r="E3" s="767" t="n"/>
      <c r="F3" s="767" t="n"/>
      <c r="G3" s="767" t="n"/>
      <c r="H3" s="767" t="n"/>
      <c r="I3" s="767" t="n"/>
      <c r="J3" s="767" t="n"/>
      <c r="K3" s="767" t="n"/>
      <c r="L3" s="767" t="n"/>
      <c r="M3" s="767" t="n"/>
      <c r="N3" s="767" t="n"/>
      <c r="O3" s="767" t="n"/>
      <c r="P3" s="767" t="n"/>
      <c r="Q3" s="767" t="n"/>
      <c r="R3" s="767" t="n"/>
      <c r="S3" s="767" t="n"/>
      <c r="T3" s="809" t="n"/>
      <c r="U3" s="241" t="n"/>
      <c r="V3" s="241" t="n"/>
      <c r="W3" s="241" t="n"/>
      <c r="X3" s="241" t="n"/>
      <c r="Y3" s="241" t="n"/>
      <c r="Z3" s="241" t="n"/>
      <c r="AA3" s="241" t="n"/>
      <c r="AB3" s="241" t="n"/>
      <c r="AC3" s="241" t="n"/>
      <c r="AD3" s="241" t="n"/>
      <c r="AE3" s="241" t="n"/>
      <c r="AF3" s="241" t="n"/>
      <c r="AG3" s="241" t="n"/>
      <c r="AH3" s="241" t="n"/>
      <c r="AI3" s="241" t="n"/>
      <c r="AJ3" s="241" t="n"/>
      <c r="AK3" s="241" t="n"/>
      <c r="AL3" s="241" t="n"/>
      <c r="AM3" s="241" t="n"/>
      <c r="AN3" s="241" t="n"/>
      <c r="AO3" s="241" t="n"/>
      <c r="AP3" s="241" t="n"/>
      <c r="AQ3" s="241" t="n"/>
      <c r="AR3" s="241" t="n"/>
      <c r="AS3" s="241" t="n"/>
      <c r="AT3" s="241" t="n"/>
      <c r="AU3" s="241" t="n"/>
      <c r="AV3" s="241" t="n"/>
      <c r="AW3" s="241" t="n"/>
      <c r="AX3" s="241" t="n"/>
      <c r="AY3" s="241" t="n"/>
      <c r="AZ3" s="241" t="n"/>
      <c r="BA3" s="241" t="n"/>
      <c r="BB3" s="241" t="n"/>
      <c r="BC3" s="241" t="n"/>
      <c r="BD3" s="241" t="n"/>
      <c r="BE3" s="241" t="n"/>
      <c r="BF3" s="241" t="n"/>
      <c r="BG3" s="241" t="n"/>
      <c r="BH3" s="241" t="n"/>
      <c r="BI3" s="241" t="n"/>
      <c r="BJ3" s="241" t="n"/>
      <c r="BK3" s="241" t="n"/>
      <c r="BL3" s="241" t="n"/>
      <c r="BM3" s="241" t="n"/>
      <c r="BN3" s="241" t="n"/>
      <c r="BO3" s="241" t="n"/>
      <c r="BP3" s="241" t="n"/>
      <c r="BQ3" s="241" t="n"/>
      <c r="BR3" s="241" t="n"/>
      <c r="BS3" s="241" t="n"/>
      <c r="BT3" s="241" t="n"/>
      <c r="BU3" s="241" t="n"/>
      <c r="BV3" s="241" t="n"/>
      <c r="BW3" s="241" t="n"/>
      <c r="BX3" s="241" t="n"/>
      <c r="BY3" s="241" t="n"/>
      <c r="BZ3" s="241" t="n"/>
      <c r="CA3" s="241" t="n"/>
      <c r="CB3" s="241" t="n"/>
      <c r="CC3" s="241" t="n"/>
      <c r="CD3" s="241" t="n"/>
      <c r="CE3" s="241" t="n"/>
      <c r="CF3" s="241" t="n"/>
      <c r="CG3" s="241" t="n"/>
      <c r="CH3" s="241" t="n"/>
      <c r="CI3" s="241" t="n"/>
      <c r="CJ3" s="241" t="n"/>
      <c r="CK3" s="241" t="n"/>
      <c r="CL3" s="241" t="n"/>
      <c r="CM3" s="839" t="n"/>
      <c r="CN3" s="839" t="n"/>
      <c r="CO3" s="839" t="n"/>
      <c r="CP3" s="839" t="n"/>
      <c r="CQ3" s="839" t="n"/>
      <c r="CR3" s="839" t="n"/>
      <c r="CS3" s="839" t="n"/>
      <c r="CT3" s="839" t="n"/>
      <c r="CU3" s="839" t="n"/>
      <c r="CV3" s="839" t="n"/>
      <c r="CW3" s="839" t="n"/>
      <c r="CX3" s="839" t="n"/>
      <c r="CY3" s="839" t="n"/>
      <c r="CZ3" s="839" t="n"/>
      <c r="DA3" s="839" t="n"/>
      <c r="DB3" s="839" t="n"/>
      <c r="DC3" s="839" t="n"/>
      <c r="DD3" s="839" t="n"/>
      <c r="DE3" s="839" t="n"/>
      <c r="DF3" s="839" t="n"/>
      <c r="DG3" s="839" t="n"/>
      <c r="DH3" s="839" t="n"/>
      <c r="DI3" s="839" t="n"/>
      <c r="DJ3" s="839" t="n"/>
      <c r="DK3" s="839" t="n"/>
      <c r="DL3" s="839" t="n"/>
      <c r="DM3" s="839" t="n"/>
      <c r="DN3" s="839" t="n"/>
      <c r="DO3" s="839" t="n"/>
      <c r="DP3" s="839" t="n"/>
      <c r="DQ3" s="839" t="n"/>
      <c r="DR3" s="839" t="n"/>
      <c r="DS3" s="839" t="n"/>
      <c r="DT3" s="839" t="n"/>
      <c r="DU3" s="839" t="n"/>
      <c r="DV3" s="839" t="n"/>
      <c r="DW3" s="839" t="n"/>
      <c r="DX3" s="839" t="n"/>
      <c r="DY3" s="839" t="n"/>
      <c r="DZ3" s="839" t="n"/>
      <c r="EA3" s="839" t="n"/>
      <c r="EB3" s="839" t="n"/>
      <c r="EC3" s="839" t="n"/>
      <c r="ED3" s="839" t="n"/>
      <c r="EE3" s="839" t="n"/>
      <c r="EF3" s="839" t="n"/>
      <c r="EG3" s="839" t="n"/>
      <c r="EH3" s="839" t="n"/>
      <c r="EI3" s="839" t="n"/>
      <c r="EJ3" s="839" t="n"/>
      <c r="EK3" s="839" t="n"/>
      <c r="EL3" s="839" t="n"/>
      <c r="EM3" s="839" t="n"/>
      <c r="EN3" s="839" t="n"/>
      <c r="EO3" s="839" t="n"/>
      <c r="EP3" s="839" t="n"/>
      <c r="EQ3" s="839" t="n"/>
    </row>
    <row r="4" ht="13.5" customFormat="1" customHeight="1" s="761">
      <c r="A4" s="1013" t="inlineStr">
        <is>
          <t>公司会计项目</t>
        </is>
      </c>
      <c r="B4" s="1211" t="n"/>
      <c r="C4" s="1211" t="n"/>
      <c r="D4" s="1211" t="n"/>
      <c r="E4" s="1183" t="n"/>
      <c r="F4" s="241" t="n"/>
      <c r="G4" s="1013" t="inlineStr">
        <is>
          <t>期末净资产</t>
        </is>
      </c>
      <c r="H4" s="1211" t="n"/>
      <c r="I4" s="1211" t="n"/>
      <c r="J4" s="1183" t="n"/>
      <c r="K4" s="241" t="n"/>
      <c r="L4" s="1013" t="inlineStr">
        <is>
          <t>期末产品状况</t>
        </is>
      </c>
      <c r="M4" s="1211" t="n"/>
      <c r="N4" s="1183" t="n"/>
      <c r="O4" s="1013" t="n"/>
      <c r="P4" s="1211" t="n"/>
      <c r="Q4" s="1183" t="n"/>
      <c r="R4" s="1013" t="n"/>
      <c r="S4" s="1211" t="n"/>
      <c r="T4" s="1183" t="n"/>
      <c r="U4" s="241" t="n"/>
      <c r="V4" s="241" t="n"/>
      <c r="W4" s="241" t="n"/>
      <c r="X4" s="241" t="n"/>
      <c r="Y4" s="241" t="n"/>
      <c r="Z4" s="241" t="n"/>
      <c r="AA4" s="241" t="n"/>
      <c r="AB4" s="241" t="n"/>
      <c r="AC4" s="241" t="n"/>
      <c r="AD4" s="241" t="n"/>
      <c r="AE4" s="241" t="n"/>
      <c r="AF4" s="241" t="n"/>
      <c r="AG4" s="241" t="n"/>
      <c r="AH4" s="241" t="n"/>
      <c r="AI4" s="241" t="n"/>
      <c r="AJ4" s="241" t="n"/>
      <c r="AK4" s="241" t="n"/>
      <c r="AL4" s="241" t="n"/>
      <c r="AM4" s="241" t="n"/>
      <c r="AN4" s="241" t="n"/>
      <c r="AO4" s="241" t="n"/>
      <c r="AP4" s="241" t="n"/>
      <c r="AQ4" s="241" t="n"/>
      <c r="AR4" s="241" t="n"/>
      <c r="AS4" s="241" t="n"/>
      <c r="AT4" s="241" t="n"/>
      <c r="AU4" s="241" t="n"/>
      <c r="AV4" s="241" t="n"/>
      <c r="AW4" s="241" t="n"/>
      <c r="AX4" s="241" t="n"/>
      <c r="AY4" s="241" t="n"/>
      <c r="AZ4" s="241" t="n"/>
      <c r="BA4" s="241" t="n"/>
      <c r="BB4" s="241" t="n"/>
      <c r="BC4" s="241" t="n"/>
      <c r="BD4" s="241" t="n"/>
      <c r="BE4" s="241" t="n"/>
      <c r="BF4" s="241" t="n"/>
      <c r="BG4" s="241" t="n"/>
      <c r="BH4" s="241" t="n"/>
      <c r="BI4" s="241" t="n"/>
      <c r="BJ4" s="241" t="n"/>
      <c r="BK4" s="241" t="n"/>
      <c r="BL4" s="241" t="n"/>
      <c r="BM4" s="241" t="n"/>
      <c r="BN4" s="241" t="n"/>
      <c r="BO4" s="241" t="n"/>
      <c r="BP4" s="241" t="n"/>
      <c r="BQ4" s="241" t="n"/>
      <c r="BR4" s="241" t="n"/>
      <c r="BS4" s="241" t="n"/>
      <c r="BT4" s="241" t="n"/>
      <c r="BU4" s="241" t="n"/>
      <c r="BV4" s="241" t="n"/>
      <c r="BW4" s="241" t="n"/>
      <c r="BX4" s="241" t="n"/>
      <c r="BY4" s="241" t="n"/>
      <c r="BZ4" s="241" t="n"/>
      <c r="CA4" s="241" t="n"/>
      <c r="CB4" s="241" t="n"/>
      <c r="CC4" s="241" t="n"/>
      <c r="CD4" s="241" t="n"/>
      <c r="CE4" s="241" t="n"/>
      <c r="CF4" s="241" t="n"/>
      <c r="CG4" s="241" t="n"/>
      <c r="CH4" s="241" t="n"/>
      <c r="CI4" s="241" t="n"/>
      <c r="CJ4" s="241" t="n"/>
      <c r="CK4" s="241" t="n"/>
      <c r="CL4" s="241" t="n"/>
      <c r="CM4" s="839" t="n"/>
      <c r="CN4" s="839" t="n"/>
      <c r="CO4" s="839" t="n"/>
      <c r="CP4" s="839" t="n"/>
      <c r="CQ4" s="839" t="n"/>
      <c r="CR4" s="839" t="n"/>
      <c r="CS4" s="839" t="n"/>
      <c r="CT4" s="839" t="n"/>
      <c r="CU4" s="839" t="n"/>
      <c r="CV4" s="839" t="n"/>
      <c r="CW4" s="839" t="n"/>
      <c r="CX4" s="839" t="n"/>
      <c r="CY4" s="839" t="n"/>
      <c r="CZ4" s="839" t="n"/>
      <c r="DA4" s="839" t="n"/>
      <c r="DB4" s="839" t="n"/>
      <c r="DC4" s="839" t="n"/>
      <c r="DD4" s="839" t="n"/>
      <c r="DE4" s="839" t="n"/>
      <c r="DF4" s="839" t="n"/>
      <c r="DG4" s="839" t="n"/>
      <c r="DH4" s="839" t="n"/>
      <c r="DI4" s="839" t="n"/>
      <c r="DJ4" s="839" t="n"/>
      <c r="DK4" s="839" t="n"/>
      <c r="DL4" s="839" t="n"/>
      <c r="DM4" s="839" t="n"/>
      <c r="DN4" s="839" t="n"/>
      <c r="DO4" s="839" t="n"/>
      <c r="DP4" s="839" t="n"/>
      <c r="DQ4" s="839" t="n"/>
      <c r="DR4" s="839" t="n"/>
      <c r="DS4" s="839" t="n"/>
      <c r="DT4" s="839" t="n"/>
      <c r="DU4" s="839" t="n"/>
      <c r="DV4" s="839" t="n"/>
      <c r="DW4" s="839" t="n"/>
      <c r="DX4" s="839" t="n"/>
      <c r="DY4" s="839" t="n"/>
      <c r="DZ4" s="839" t="n"/>
      <c r="EA4" s="839" t="n"/>
      <c r="EB4" s="839" t="n"/>
      <c r="EC4" s="839" t="n"/>
      <c r="ED4" s="839" t="n"/>
      <c r="EE4" s="839" t="n"/>
      <c r="EF4" s="839" t="n"/>
      <c r="EG4" s="839" t="n"/>
      <c r="EH4" s="839" t="n"/>
      <c r="EI4" s="839" t="n"/>
      <c r="EJ4" s="839" t="n"/>
      <c r="EK4" s="839" t="n"/>
      <c r="EL4" s="839" t="n"/>
      <c r="EM4" s="839" t="n"/>
      <c r="EN4" s="839" t="n"/>
      <c r="EO4" s="839" t="n"/>
      <c r="EP4" s="839" t="n"/>
      <c r="EQ4" s="839" t="n"/>
    </row>
    <row r="5" ht="13.5" customFormat="1" customHeight="1" s="761">
      <c r="A5" s="768" t="inlineStr">
        <is>
          <t>第8期会计项目</t>
        </is>
      </c>
      <c r="B5" s="769" t="inlineStr">
        <is>
          <t>收支（元）</t>
        </is>
      </c>
      <c r="C5" s="769" t="inlineStr">
        <is>
          <t>本期收入（元）</t>
        </is>
      </c>
      <c r="D5" s="769" t="inlineStr">
        <is>
          <t>本期成本（元）</t>
        </is>
      </c>
      <c r="E5" s="770" t="inlineStr">
        <is>
          <t>现金累计（元）</t>
        </is>
      </c>
      <c r="F5" s="241" t="n"/>
      <c r="G5" s="768" t="inlineStr">
        <is>
          <t>项目</t>
        </is>
      </c>
      <c r="H5" s="769" t="n"/>
      <c r="I5" s="769" t="inlineStr">
        <is>
          <t>金额（元）</t>
        </is>
      </c>
      <c r="J5" s="770" t="inlineStr">
        <is>
          <t>累计（元）</t>
        </is>
      </c>
      <c r="K5" s="241" t="n"/>
      <c r="L5" s="768" t="inlineStr">
        <is>
          <t>产品</t>
        </is>
      </c>
      <c r="M5" s="769" t="inlineStr">
        <is>
          <t>市场</t>
        </is>
      </c>
      <c r="N5" s="769" t="inlineStr">
        <is>
          <t>上期预订（件）</t>
        </is>
      </c>
      <c r="O5" s="769" t="inlineStr">
        <is>
          <t>本期需求（件）</t>
        </is>
      </c>
      <c r="P5" s="769" t="inlineStr">
        <is>
          <t>本期销售（件）</t>
        </is>
      </c>
      <c r="Q5" s="769" t="inlineStr">
        <is>
          <t>市场份额（%）</t>
        </is>
      </c>
      <c r="R5" s="769" t="inlineStr">
        <is>
          <t>下期订货（件）</t>
        </is>
      </c>
      <c r="S5" s="769" t="inlineStr">
        <is>
          <t>期末库存（件）</t>
        </is>
      </c>
      <c r="T5" s="770" t="inlineStr">
        <is>
          <t>废品（件）</t>
        </is>
      </c>
      <c r="U5" s="810" t="inlineStr">
        <is>
          <t>需求</t>
        </is>
      </c>
      <c r="V5" s="811" t="inlineStr">
        <is>
          <t>订单是否满足</t>
        </is>
      </c>
      <c r="W5" s="811" t="inlineStr">
        <is>
          <t>销售（剔除订单）</t>
        </is>
      </c>
      <c r="X5" s="811" t="inlineStr">
        <is>
          <t>订单</t>
        </is>
      </c>
      <c r="Y5" s="811" t="inlineStr">
        <is>
          <t>市场库存</t>
        </is>
      </c>
      <c r="Z5" s="825" t="inlineStr">
        <is>
          <t>废品</t>
        </is>
      </c>
      <c r="AA5" s="241" t="n"/>
      <c r="AB5" s="241" t="n"/>
      <c r="AC5" s="241" t="n"/>
      <c r="AD5" s="241" t="n"/>
      <c r="AE5" s="241" t="n"/>
      <c r="AF5" s="241" t="n"/>
      <c r="AG5" s="241" t="n"/>
      <c r="AH5" s="241" t="n"/>
      <c r="AI5" s="241" t="n"/>
      <c r="AJ5" s="241" t="n"/>
      <c r="AK5" s="241" t="n"/>
      <c r="AL5" s="241" t="n"/>
      <c r="AM5" s="241" t="n"/>
      <c r="AN5" s="241" t="n"/>
      <c r="AO5" s="241" t="n"/>
      <c r="AP5" s="241" t="n"/>
      <c r="AQ5" s="241" t="n"/>
      <c r="AR5" s="241" t="n"/>
      <c r="AS5" s="241" t="n"/>
      <c r="AT5" s="241" t="n"/>
      <c r="AU5" s="241" t="n"/>
      <c r="AV5" s="241" t="n"/>
      <c r="AW5" s="241" t="n"/>
      <c r="AX5" s="241" t="n"/>
      <c r="AY5" s="241" t="n"/>
      <c r="AZ5" s="241" t="n"/>
      <c r="BA5" s="241" t="n"/>
      <c r="BB5" s="241" t="n"/>
      <c r="BC5" s="241" t="n"/>
      <c r="BD5" s="241" t="n"/>
      <c r="BE5" s="241" t="n"/>
      <c r="BF5" s="241" t="n"/>
      <c r="BG5" s="241" t="n"/>
      <c r="BH5" s="241" t="n"/>
      <c r="BI5" s="241" t="n"/>
      <c r="BJ5" s="241" t="n"/>
      <c r="BK5" s="241" t="n"/>
      <c r="BL5" s="241" t="n"/>
      <c r="BM5" s="241" t="n"/>
      <c r="BN5" s="241" t="n"/>
      <c r="BO5" s="241" t="n"/>
      <c r="BP5" s="241" t="n"/>
      <c r="BQ5" s="241" t="n"/>
      <c r="BR5" s="241" t="n"/>
      <c r="BS5" s="241" t="n"/>
      <c r="BT5" s="241" t="n"/>
      <c r="BU5" s="241" t="n"/>
      <c r="BV5" s="241" t="n"/>
      <c r="BW5" s="241" t="n"/>
      <c r="BX5" s="241" t="n"/>
      <c r="BY5" s="241" t="n"/>
      <c r="BZ5" s="241" t="n"/>
      <c r="CA5" s="241" t="n"/>
      <c r="CB5" s="241" t="n"/>
      <c r="CC5" s="241" t="n"/>
      <c r="CD5" s="241" t="n"/>
      <c r="CE5" s="241" t="n"/>
      <c r="CF5" s="241" t="n"/>
      <c r="CG5" s="241" t="n"/>
      <c r="CH5" s="241" t="n"/>
      <c r="CI5" s="241" t="n"/>
      <c r="CJ5" s="241" t="n"/>
      <c r="CK5" s="241" t="n"/>
      <c r="CL5" s="241" t="n"/>
      <c r="CM5" s="839" t="n"/>
      <c r="CN5" s="839" t="n"/>
      <c r="CO5" s="839" t="n"/>
      <c r="CP5" s="839" t="n"/>
      <c r="CQ5" s="839" t="n"/>
      <c r="CR5" s="839" t="n"/>
      <c r="CS5" s="839" t="n"/>
      <c r="CT5" s="839" t="n"/>
      <c r="CU5" s="839" t="n"/>
      <c r="CV5" s="839" t="n"/>
      <c r="CW5" s="839" t="n"/>
      <c r="CX5" s="839" t="n"/>
      <c r="CY5" s="839" t="n"/>
      <c r="CZ5" s="839" t="n"/>
      <c r="DA5" s="839" t="n"/>
      <c r="DB5" s="839" t="n"/>
      <c r="DC5" s="839" t="n"/>
      <c r="DD5" s="839" t="n"/>
      <c r="DE5" s="839" t="n"/>
      <c r="DF5" s="839" t="n"/>
      <c r="DG5" s="839" t="n"/>
      <c r="DH5" s="839" t="n"/>
      <c r="DI5" s="839" t="n"/>
      <c r="DJ5" s="839" t="n"/>
      <c r="DK5" s="839" t="n"/>
      <c r="DL5" s="839" t="n"/>
      <c r="DM5" s="839" t="n"/>
      <c r="DN5" s="839" t="n"/>
      <c r="DO5" s="839" t="n"/>
      <c r="DP5" s="839" t="n"/>
      <c r="DQ5" s="839" t="n"/>
      <c r="DR5" s="839" t="n"/>
      <c r="DS5" s="839" t="n"/>
      <c r="DT5" s="839" t="n"/>
      <c r="DU5" s="839" t="n"/>
      <c r="DV5" s="839" t="n"/>
      <c r="DW5" s="839" t="n"/>
      <c r="DX5" s="839" t="n"/>
      <c r="DY5" s="839" t="n"/>
      <c r="DZ5" s="839" t="n"/>
      <c r="EA5" s="839" t="n"/>
      <c r="EB5" s="839" t="n"/>
      <c r="EC5" s="839" t="n"/>
      <c r="ED5" s="839" t="n"/>
      <c r="EE5" s="839" t="n"/>
      <c r="EF5" s="839" t="n"/>
      <c r="EG5" s="839" t="n"/>
      <c r="EH5" s="839" t="n"/>
      <c r="EI5" s="839" t="n"/>
      <c r="EJ5" s="839" t="n"/>
      <c r="EK5" s="839" t="n"/>
      <c r="EL5" s="839" t="n"/>
      <c r="EM5" s="839" t="n"/>
      <c r="EN5" s="839" t="n"/>
      <c r="EO5" s="839" t="n"/>
      <c r="EP5" s="839" t="n"/>
      <c r="EQ5" s="839" t="n"/>
    </row>
    <row r="6" ht="13.5" customFormat="1" customHeight="1" s="761">
      <c r="A6" s="771" t="inlineStr">
        <is>
          <t>上期转来</t>
        </is>
      </c>
      <c r="B6" s="772" t="n">
        <v>9256733.060000001</v>
      </c>
      <c r="C6" s="773" t="n"/>
      <c r="D6" s="773" t="n"/>
      <c r="E6" s="774" t="n"/>
      <c r="F6" s="241" t="n"/>
      <c r="G6" s="775" t="inlineStr">
        <is>
          <t>现金</t>
        </is>
      </c>
      <c r="H6" s="776" t="inlineStr">
        <is>
          <t>+</t>
        </is>
      </c>
      <c r="I6" s="778" t="n">
        <v>10181224.74</v>
      </c>
      <c r="J6" s="793" t="n">
        <v>10181224.74</v>
      </c>
      <c r="K6" s="241" t="n"/>
      <c r="L6" s="775" t="inlineStr">
        <is>
          <t>产品A</t>
        </is>
      </c>
      <c r="M6" s="776" t="inlineStr">
        <is>
          <t>市场1</t>
        </is>
      </c>
      <c r="N6" s="776" t="n">
        <v>12</v>
      </c>
      <c r="O6" s="776" t="n">
        <v>130</v>
      </c>
      <c r="P6" s="776" t="n">
        <v>96</v>
      </c>
      <c r="Q6" s="812" t="n">
        <v>0.5</v>
      </c>
      <c r="R6" s="776" t="n">
        <v>11</v>
      </c>
      <c r="S6" s="776" t="n">
        <v>0</v>
      </c>
      <c r="T6" s="797" t="n">
        <v>5</v>
      </c>
      <c r="U6" s="813" t="n"/>
      <c r="V6" s="185">
        <f>P6-N6</f>
        <v/>
      </c>
      <c r="W6" s="185" t="n"/>
      <c r="X6" s="185" t="n"/>
      <c r="Y6" s="185" t="n"/>
      <c r="Z6" s="186" t="n"/>
      <c r="AA6" s="241" t="n"/>
      <c r="AB6" s="241" t="n"/>
      <c r="AC6" s="241" t="n"/>
      <c r="AD6" s="241" t="n"/>
      <c r="AE6" s="241" t="n"/>
      <c r="AF6" s="241" t="n"/>
      <c r="AG6" s="241" t="n"/>
      <c r="AH6" s="241" t="n"/>
      <c r="AI6" s="241" t="n"/>
      <c r="AJ6" s="241" t="n"/>
      <c r="AK6" s="241" t="n"/>
      <c r="AL6" s="241" t="n"/>
      <c r="AM6" s="241" t="n"/>
      <c r="AN6" s="241" t="n"/>
      <c r="AO6" s="241" t="n"/>
      <c r="AP6" s="241" t="n"/>
      <c r="AQ6" s="241" t="n"/>
      <c r="AR6" s="241" t="n"/>
      <c r="AS6" s="241" t="n"/>
      <c r="AT6" s="241" t="n"/>
      <c r="AU6" s="241" t="n"/>
      <c r="AV6" s="241" t="n"/>
      <c r="AW6" s="241" t="n"/>
      <c r="AX6" s="241" t="n"/>
      <c r="AY6" s="241" t="n"/>
      <c r="AZ6" s="241" t="n"/>
      <c r="BA6" s="241" t="n"/>
      <c r="BB6" s="241" t="n"/>
      <c r="BC6" s="241" t="n"/>
      <c r="BD6" s="241" t="n"/>
      <c r="BE6" s="241" t="n"/>
      <c r="BF6" s="241" t="n"/>
      <c r="BG6" s="241" t="n"/>
      <c r="BH6" s="241" t="n"/>
      <c r="BI6" s="241" t="n"/>
      <c r="BJ6" s="241" t="n"/>
      <c r="BK6" s="241" t="n"/>
      <c r="BL6" s="241" t="n"/>
      <c r="BM6" s="241" t="n"/>
      <c r="BN6" s="241" t="n"/>
      <c r="BO6" s="241" t="n"/>
      <c r="BP6" s="241" t="n"/>
      <c r="BQ6" s="241" t="n"/>
      <c r="BR6" s="241" t="n"/>
      <c r="BS6" s="241" t="n"/>
      <c r="BT6" s="241" t="n"/>
      <c r="BU6" s="241" t="n"/>
      <c r="BV6" s="241" t="n"/>
      <c r="BW6" s="241" t="n"/>
      <c r="BX6" s="241" t="n"/>
      <c r="BY6" s="241" t="n"/>
      <c r="BZ6" s="241" t="n"/>
      <c r="CA6" s="241" t="n"/>
      <c r="CB6" s="241" t="n"/>
      <c r="CC6" s="241" t="n"/>
      <c r="CD6" s="241" t="n"/>
      <c r="CE6" s="241" t="n"/>
      <c r="CF6" s="241" t="n"/>
      <c r="CG6" s="241" t="n"/>
      <c r="CH6" s="241" t="n"/>
      <c r="CI6" s="241" t="n"/>
      <c r="CJ6" s="241" t="n"/>
      <c r="CK6" s="241" t="n"/>
      <c r="CL6" s="241" t="n"/>
      <c r="CM6" s="839" t="n"/>
      <c r="CN6" s="839" t="n"/>
      <c r="CO6" s="839" t="n"/>
      <c r="CP6" s="839" t="n"/>
      <c r="CQ6" s="839" t="n"/>
      <c r="CR6" s="839" t="n"/>
      <c r="CS6" s="839" t="n"/>
      <c r="CT6" s="839" t="n"/>
      <c r="CU6" s="839" t="n"/>
      <c r="CV6" s="839" t="n"/>
      <c r="CW6" s="839" t="n"/>
      <c r="CX6" s="839" t="n"/>
      <c r="CY6" s="839" t="n"/>
      <c r="CZ6" s="839" t="n"/>
      <c r="DA6" s="839" t="n"/>
      <c r="DB6" s="839" t="n"/>
      <c r="DC6" s="839" t="n"/>
      <c r="DD6" s="839" t="n"/>
      <c r="DE6" s="839" t="n"/>
      <c r="DF6" s="839" t="n"/>
      <c r="DG6" s="839" t="n"/>
      <c r="DH6" s="839" t="n"/>
      <c r="DI6" s="839" t="n"/>
      <c r="DJ6" s="839" t="n"/>
      <c r="DK6" s="839" t="n"/>
      <c r="DL6" s="839" t="n"/>
      <c r="DM6" s="839" t="n"/>
      <c r="DN6" s="839" t="n"/>
      <c r="DO6" s="839" t="n"/>
      <c r="DP6" s="839" t="n"/>
      <c r="DQ6" s="839" t="n"/>
      <c r="DR6" s="839" t="n"/>
      <c r="DS6" s="839" t="n"/>
      <c r="DT6" s="839" t="n"/>
      <c r="DU6" s="839" t="n"/>
      <c r="DV6" s="839" t="n"/>
      <c r="DW6" s="839" t="n"/>
      <c r="DX6" s="839" t="n"/>
      <c r="DY6" s="839" t="n"/>
      <c r="DZ6" s="839" t="n"/>
      <c r="EA6" s="839" t="n"/>
      <c r="EB6" s="839" t="n"/>
      <c r="EC6" s="839" t="n"/>
      <c r="ED6" s="839" t="n"/>
      <c r="EE6" s="839" t="n"/>
      <c r="EF6" s="839" t="n"/>
      <c r="EG6" s="839" t="n"/>
      <c r="EH6" s="839" t="n"/>
      <c r="EI6" s="839" t="n"/>
      <c r="EJ6" s="839" t="n"/>
      <c r="EK6" s="839" t="n"/>
      <c r="EL6" s="839" t="n"/>
      <c r="EM6" s="839" t="n"/>
      <c r="EN6" s="839" t="n"/>
      <c r="EO6" s="839" t="n"/>
      <c r="EP6" s="839" t="n"/>
      <c r="EQ6" s="839" t="n"/>
    </row>
    <row r="7" ht="13.5" customFormat="1" customHeight="1" s="761">
      <c r="A7" s="777" t="inlineStr">
        <is>
          <t>银行贷款</t>
        </is>
      </c>
      <c r="B7" s="776" t="n">
        <v>0</v>
      </c>
      <c r="C7" s="776" t="n"/>
      <c r="D7" s="776" t="n"/>
      <c r="E7" s="774" t="n">
        <v>9256733.060000001</v>
      </c>
      <c r="F7" s="241" t="n"/>
      <c r="G7" s="775" t="inlineStr">
        <is>
          <t>国债</t>
        </is>
      </c>
      <c r="H7" s="776" t="inlineStr">
        <is>
          <t>+</t>
        </is>
      </c>
      <c r="I7" s="776" t="n">
        <v>0</v>
      </c>
      <c r="J7" s="793" t="n">
        <v>10181224.74</v>
      </c>
      <c r="K7" s="241" t="n"/>
      <c r="L7" s="775" t="inlineStr">
        <is>
          <t>产品A</t>
        </is>
      </c>
      <c r="M7" s="776" t="inlineStr">
        <is>
          <t>市场2</t>
        </is>
      </c>
      <c r="N7" s="776" t="n">
        <v>12</v>
      </c>
      <c r="O7" s="776" t="n">
        <v>130</v>
      </c>
      <c r="P7" s="776" t="n">
        <v>96</v>
      </c>
      <c r="Q7" s="812" t="n">
        <v>0.5</v>
      </c>
      <c r="R7" s="776" t="n">
        <v>11</v>
      </c>
      <c r="S7" s="776" t="n">
        <v>0</v>
      </c>
      <c r="T7" s="797" t="n">
        <v>5</v>
      </c>
      <c r="U7" s="813" t="n"/>
      <c r="V7" s="185">
        <f>P7-N7</f>
        <v/>
      </c>
      <c r="W7" s="185" t="n"/>
      <c r="X7" s="185" t="n"/>
      <c r="Y7" s="185" t="n"/>
      <c r="Z7" s="186" t="n"/>
      <c r="AA7" s="241" t="n"/>
      <c r="AB7" s="241" t="n"/>
      <c r="AC7" s="241" t="n"/>
      <c r="AD7" s="241" t="n"/>
      <c r="AE7" s="241" t="n"/>
      <c r="AF7" s="241" t="n"/>
      <c r="AG7" s="241" t="n"/>
      <c r="AH7" s="241" t="n"/>
      <c r="AI7" s="241" t="n"/>
      <c r="AJ7" s="241" t="n"/>
      <c r="AK7" s="241" t="n"/>
      <c r="AL7" s="241" t="n"/>
      <c r="AM7" s="241" t="n"/>
      <c r="AN7" s="241" t="n"/>
      <c r="AO7" s="241" t="n"/>
      <c r="AP7" s="241" t="n"/>
      <c r="AQ7" s="241" t="n"/>
      <c r="AR7" s="241" t="n"/>
      <c r="AS7" s="241" t="n"/>
      <c r="AT7" s="241" t="n"/>
      <c r="AU7" s="241" t="n"/>
      <c r="AV7" s="241" t="n"/>
      <c r="AW7" s="241" t="n"/>
      <c r="AX7" s="241" t="n"/>
      <c r="AY7" s="241" t="n"/>
      <c r="AZ7" s="241" t="n"/>
      <c r="BA7" s="241" t="n"/>
      <c r="BB7" s="241" t="n"/>
      <c r="BC7" s="241" t="n"/>
      <c r="BD7" s="241" t="n"/>
      <c r="BE7" s="241" t="n"/>
      <c r="BF7" s="241" t="n"/>
      <c r="BG7" s="241" t="n"/>
      <c r="BH7" s="241" t="n"/>
      <c r="BI7" s="241" t="n"/>
      <c r="BJ7" s="241" t="n"/>
      <c r="BK7" s="241" t="n"/>
      <c r="BL7" s="241" t="n"/>
      <c r="BM7" s="241" t="n"/>
      <c r="BN7" s="241" t="n"/>
      <c r="BO7" s="241" t="n"/>
      <c r="BP7" s="241" t="n"/>
      <c r="BQ7" s="241" t="n"/>
      <c r="BR7" s="241" t="n"/>
      <c r="BS7" s="241" t="n"/>
      <c r="BT7" s="241" t="n"/>
      <c r="BU7" s="241" t="n"/>
      <c r="BV7" s="241" t="n"/>
      <c r="BW7" s="241" t="n"/>
      <c r="BX7" s="241" t="n"/>
      <c r="BY7" s="241" t="n"/>
      <c r="BZ7" s="241" t="n"/>
      <c r="CA7" s="241" t="n"/>
      <c r="CB7" s="241" t="n"/>
      <c r="CC7" s="241" t="n"/>
      <c r="CD7" s="241" t="n"/>
      <c r="CE7" s="241" t="n"/>
      <c r="CF7" s="241" t="n"/>
      <c r="CG7" s="241" t="n"/>
      <c r="CH7" s="241" t="n"/>
      <c r="CI7" s="241" t="n"/>
      <c r="CJ7" s="241" t="n"/>
      <c r="CK7" s="241" t="n"/>
      <c r="CL7" s="241" t="n"/>
      <c r="CM7" s="839" t="n"/>
      <c r="CN7" s="839" t="n"/>
      <c r="CO7" s="839" t="n"/>
      <c r="CP7" s="839" t="n"/>
      <c r="CQ7" s="839" t="n"/>
      <c r="CR7" s="839" t="n"/>
      <c r="CS7" s="839" t="n"/>
      <c r="CT7" s="839" t="n"/>
      <c r="CU7" s="839" t="n"/>
      <c r="CV7" s="839" t="n"/>
      <c r="CW7" s="839" t="n"/>
      <c r="CX7" s="839" t="n"/>
      <c r="CY7" s="839" t="n"/>
      <c r="CZ7" s="839" t="n"/>
      <c r="DA7" s="839" t="n"/>
      <c r="DB7" s="839" t="n"/>
      <c r="DC7" s="839" t="n"/>
      <c r="DD7" s="839" t="n"/>
      <c r="DE7" s="839" t="n"/>
      <c r="DF7" s="839" t="n"/>
      <c r="DG7" s="839" t="n"/>
      <c r="DH7" s="839" t="n"/>
      <c r="DI7" s="839" t="n"/>
      <c r="DJ7" s="839" t="n"/>
      <c r="DK7" s="839" t="n"/>
      <c r="DL7" s="839" t="n"/>
      <c r="DM7" s="839" t="n"/>
      <c r="DN7" s="839" t="n"/>
      <c r="DO7" s="839" t="n"/>
      <c r="DP7" s="839" t="n"/>
      <c r="DQ7" s="839" t="n"/>
      <c r="DR7" s="839" t="n"/>
      <c r="DS7" s="839" t="n"/>
      <c r="DT7" s="839" t="n"/>
      <c r="DU7" s="839" t="n"/>
      <c r="DV7" s="839" t="n"/>
      <c r="DW7" s="839" t="n"/>
      <c r="DX7" s="839" t="n"/>
      <c r="DY7" s="839" t="n"/>
      <c r="DZ7" s="839" t="n"/>
      <c r="EA7" s="839" t="n"/>
      <c r="EB7" s="839" t="n"/>
      <c r="EC7" s="839" t="n"/>
      <c r="ED7" s="839" t="n"/>
      <c r="EE7" s="839" t="n"/>
      <c r="EF7" s="839" t="n"/>
      <c r="EG7" s="839" t="n"/>
      <c r="EH7" s="839" t="n"/>
      <c r="EI7" s="839" t="n"/>
      <c r="EJ7" s="839" t="n"/>
      <c r="EK7" s="839" t="n"/>
      <c r="EL7" s="839" t="n"/>
      <c r="EM7" s="839" t="n"/>
      <c r="EN7" s="839" t="n"/>
      <c r="EO7" s="839" t="n"/>
      <c r="EP7" s="839" t="n"/>
      <c r="EQ7" s="839" t="n"/>
    </row>
    <row r="8" ht="13.5" customFormat="1" customHeight="1" s="761">
      <c r="A8" s="777" t="inlineStr">
        <is>
          <t>发行债券</t>
        </is>
      </c>
      <c r="B8" s="778" t="n">
        <v>0</v>
      </c>
      <c r="C8" s="776" t="n"/>
      <c r="D8" s="776" t="n"/>
      <c r="E8" s="774" t="n">
        <v>9256733.060000001</v>
      </c>
      <c r="F8" s="241" t="n"/>
      <c r="G8" s="775" t="inlineStr">
        <is>
          <t>原材料</t>
        </is>
      </c>
      <c r="H8" s="776" t="inlineStr">
        <is>
          <t>+</t>
        </is>
      </c>
      <c r="I8" s="778" t="n">
        <v>150240</v>
      </c>
      <c r="J8" s="793" t="n">
        <v>10331464.74</v>
      </c>
      <c r="K8" s="241" t="n"/>
      <c r="L8" s="775" t="inlineStr">
        <is>
          <t>产品A</t>
        </is>
      </c>
      <c r="M8" s="776" t="inlineStr">
        <is>
          <t>市场3</t>
        </is>
      </c>
      <c r="N8" s="776" t="n">
        <v>14</v>
      </c>
      <c r="O8" s="776" t="n">
        <v>159</v>
      </c>
      <c r="P8" s="776" t="n">
        <v>138</v>
      </c>
      <c r="Q8" s="812" t="n">
        <v>0.5</v>
      </c>
      <c r="R8" s="776" t="n">
        <v>9</v>
      </c>
      <c r="S8" s="776" t="n">
        <v>0</v>
      </c>
      <c r="T8" s="797" t="n">
        <v>7</v>
      </c>
      <c r="U8" s="813" t="n"/>
      <c r="V8" s="185">
        <f>P8-N8</f>
        <v/>
      </c>
      <c r="W8" s="185" t="n"/>
      <c r="X8" s="185" t="n"/>
      <c r="Y8" s="185" t="n"/>
      <c r="Z8" s="186" t="n"/>
      <c r="AA8" s="241" t="n"/>
      <c r="AB8" s="241" t="n"/>
      <c r="AC8" s="241" t="n"/>
      <c r="AD8" s="241" t="n"/>
      <c r="AE8" s="241" t="n"/>
      <c r="AF8" s="241" t="n"/>
      <c r="AG8" s="241" t="n"/>
      <c r="AH8" s="241" t="n"/>
      <c r="AI8" s="241" t="n"/>
      <c r="AJ8" s="241" t="n"/>
      <c r="AK8" s="241" t="n"/>
      <c r="AL8" s="241" t="n"/>
      <c r="AM8" s="241" t="n"/>
      <c r="AN8" s="241" t="n"/>
      <c r="AO8" s="241" t="n"/>
      <c r="AP8" s="241" t="n"/>
      <c r="AQ8" s="241" t="n"/>
      <c r="AR8" s="241" t="n"/>
      <c r="AS8" s="241" t="n"/>
      <c r="AT8" s="241" t="n"/>
      <c r="AU8" s="241" t="n"/>
      <c r="AV8" s="241" t="n"/>
      <c r="AW8" s="241" t="n"/>
      <c r="AX8" s="241" t="n"/>
      <c r="AY8" s="241" t="n"/>
      <c r="AZ8" s="241" t="n"/>
      <c r="BA8" s="241" t="n"/>
      <c r="BB8" s="241" t="n"/>
      <c r="BC8" s="241" t="n"/>
      <c r="BD8" s="241" t="n"/>
      <c r="BE8" s="241" t="n"/>
      <c r="BF8" s="241" t="n"/>
      <c r="BG8" s="241" t="n"/>
      <c r="BH8" s="241" t="n"/>
      <c r="BI8" s="241" t="n"/>
      <c r="BJ8" s="241" t="n"/>
      <c r="BK8" s="241" t="n"/>
      <c r="BL8" s="241" t="n"/>
      <c r="BM8" s="241" t="n"/>
      <c r="BN8" s="241" t="n"/>
      <c r="BO8" s="241" t="n"/>
      <c r="BP8" s="241" t="n"/>
      <c r="BQ8" s="241" t="n"/>
      <c r="BR8" s="241" t="n"/>
      <c r="BS8" s="241" t="n"/>
      <c r="BT8" s="241" t="n"/>
      <c r="BU8" s="241" t="n"/>
      <c r="BV8" s="241" t="n"/>
      <c r="BW8" s="241" t="n"/>
      <c r="BX8" s="241" t="n"/>
      <c r="BY8" s="241" t="n"/>
      <c r="BZ8" s="241" t="n"/>
      <c r="CA8" s="241" t="n"/>
      <c r="CB8" s="241" t="n"/>
      <c r="CC8" s="241" t="n"/>
      <c r="CD8" s="241" t="n"/>
      <c r="CE8" s="241" t="n"/>
      <c r="CF8" s="241" t="n"/>
      <c r="CG8" s="241" t="n"/>
      <c r="CH8" s="241" t="n"/>
      <c r="CI8" s="241" t="n"/>
      <c r="CJ8" s="241" t="n"/>
      <c r="CK8" s="241" t="n"/>
      <c r="CL8" s="241" t="n"/>
      <c r="CM8" s="839" t="n"/>
      <c r="CN8" s="839" t="n"/>
      <c r="CO8" s="839" t="n"/>
      <c r="CP8" s="839" t="n"/>
      <c r="CQ8" s="839" t="n"/>
      <c r="CR8" s="839" t="n"/>
      <c r="CS8" s="839" t="n"/>
      <c r="CT8" s="839" t="n"/>
      <c r="CU8" s="839" t="n"/>
      <c r="CV8" s="839" t="n"/>
      <c r="CW8" s="839" t="n"/>
      <c r="CX8" s="839" t="n"/>
      <c r="CY8" s="839" t="n"/>
      <c r="CZ8" s="839" t="n"/>
      <c r="DA8" s="839" t="n"/>
      <c r="DB8" s="839" t="n"/>
      <c r="DC8" s="839" t="n"/>
      <c r="DD8" s="839" t="n"/>
      <c r="DE8" s="839" t="n"/>
      <c r="DF8" s="839" t="n"/>
      <c r="DG8" s="839" t="n"/>
      <c r="DH8" s="839" t="n"/>
      <c r="DI8" s="839" t="n"/>
      <c r="DJ8" s="839" t="n"/>
      <c r="DK8" s="839" t="n"/>
      <c r="DL8" s="839" t="n"/>
      <c r="DM8" s="839" t="n"/>
      <c r="DN8" s="839" t="n"/>
      <c r="DO8" s="839" t="n"/>
      <c r="DP8" s="839" t="n"/>
      <c r="DQ8" s="839" t="n"/>
      <c r="DR8" s="839" t="n"/>
      <c r="DS8" s="839" t="n"/>
      <c r="DT8" s="839" t="n"/>
      <c r="DU8" s="839" t="n"/>
      <c r="DV8" s="839" t="n"/>
      <c r="DW8" s="839" t="n"/>
      <c r="DX8" s="839" t="n"/>
      <c r="DY8" s="839" t="n"/>
      <c r="DZ8" s="839" t="n"/>
      <c r="EA8" s="839" t="n"/>
      <c r="EB8" s="839" t="n"/>
      <c r="EC8" s="839" t="n"/>
      <c r="ED8" s="839" t="n"/>
      <c r="EE8" s="839" t="n"/>
      <c r="EF8" s="839" t="n"/>
      <c r="EG8" s="839" t="n"/>
      <c r="EH8" s="839" t="n"/>
      <c r="EI8" s="839" t="n"/>
      <c r="EJ8" s="839" t="n"/>
      <c r="EK8" s="839" t="n"/>
      <c r="EL8" s="839" t="n"/>
      <c r="EM8" s="839" t="n"/>
      <c r="EN8" s="839" t="n"/>
      <c r="EO8" s="839" t="n"/>
      <c r="EP8" s="839" t="n"/>
      <c r="EQ8" s="839" t="n"/>
    </row>
    <row r="9" ht="13.5" customFormat="1" customHeight="1" s="761">
      <c r="A9" s="777" t="inlineStr">
        <is>
          <t>还债券本金</t>
        </is>
      </c>
      <c r="B9" s="778" t="n">
        <v>-50000</v>
      </c>
      <c r="C9" s="776" t="n"/>
      <c r="D9" s="776" t="n"/>
      <c r="E9" s="774" t="n">
        <v>9206733.060000001</v>
      </c>
      <c r="F9" s="241" t="n"/>
      <c r="G9" s="775" t="inlineStr">
        <is>
          <t>产品1</t>
        </is>
      </c>
      <c r="H9" s="776" t="inlineStr">
        <is>
          <t>+</t>
        </is>
      </c>
      <c r="I9" s="778" t="n">
        <v>106695.38</v>
      </c>
      <c r="J9" s="793" t="n">
        <v>10438160.13</v>
      </c>
      <c r="K9" s="241" t="n"/>
      <c r="L9" s="775" t="inlineStr">
        <is>
          <t>产品A</t>
        </is>
      </c>
      <c r="M9" s="776" t="inlineStr">
        <is>
          <t>市场4</t>
        </is>
      </c>
      <c r="N9" s="776" t="n">
        <v>15</v>
      </c>
      <c r="O9" s="776" t="n">
        <v>162</v>
      </c>
      <c r="P9" s="776" t="n">
        <v>141</v>
      </c>
      <c r="Q9" s="812" t="n">
        <v>0.5</v>
      </c>
      <c r="R9" s="776" t="n">
        <v>10</v>
      </c>
      <c r="S9" s="776" t="n">
        <v>0</v>
      </c>
      <c r="T9" s="797" t="n">
        <v>7</v>
      </c>
      <c r="U9" s="814">
        <f>SUM(O6:O9)</f>
        <v/>
      </c>
      <c r="V9" s="185">
        <f>P9-N9</f>
        <v/>
      </c>
      <c r="W9" s="185">
        <f>SUMIF(V6:V9,"&gt;=0",V6:V9)</f>
        <v/>
      </c>
      <c r="X9" s="185">
        <f>SUM(R6:R9)</f>
        <v/>
      </c>
      <c r="Y9" s="185">
        <f>SUM(S6:S9)</f>
        <v/>
      </c>
      <c r="Z9" s="186">
        <f>SUM(T6:T9)</f>
        <v/>
      </c>
      <c r="AA9" s="241" t="n"/>
      <c r="AB9" s="241" t="n"/>
      <c r="AC9" s="241" t="n"/>
      <c r="AD9" s="241" t="n"/>
      <c r="AE9" s="241" t="n"/>
      <c r="AF9" s="241" t="n"/>
      <c r="AG9" s="241" t="n"/>
      <c r="AH9" s="241" t="n"/>
      <c r="AI9" s="241" t="n"/>
      <c r="AJ9" s="241" t="n"/>
      <c r="AK9" s="241" t="n"/>
      <c r="AL9" s="241" t="n"/>
      <c r="AM9" s="241" t="n"/>
      <c r="AN9" s="241" t="n"/>
      <c r="AO9" s="241" t="n"/>
      <c r="AP9" s="241" t="n"/>
      <c r="AQ9" s="241" t="n"/>
      <c r="AR9" s="241" t="n"/>
      <c r="AS9" s="241" t="n"/>
      <c r="AT9" s="241" t="n"/>
      <c r="AU9" s="241" t="n"/>
      <c r="AV9" s="241" t="n"/>
      <c r="AW9" s="241" t="n"/>
      <c r="AX9" s="241" t="n"/>
      <c r="AY9" s="241" t="n"/>
      <c r="AZ9" s="241" t="n"/>
      <c r="BA9" s="241" t="n"/>
      <c r="BB9" s="241" t="n"/>
      <c r="BC9" s="241" t="n"/>
      <c r="BD9" s="241" t="n"/>
      <c r="BE9" s="241" t="n"/>
      <c r="BF9" s="241" t="n"/>
      <c r="BG9" s="241" t="n"/>
      <c r="BH9" s="241" t="n"/>
      <c r="BI9" s="241" t="n"/>
      <c r="BJ9" s="241" t="n"/>
      <c r="BK9" s="241" t="n"/>
      <c r="BL9" s="241" t="n"/>
      <c r="BM9" s="241" t="n"/>
      <c r="BN9" s="241" t="n"/>
      <c r="BO9" s="241" t="n"/>
      <c r="BP9" s="241" t="n"/>
      <c r="BQ9" s="241" t="n"/>
      <c r="BR9" s="241" t="n"/>
      <c r="BS9" s="241" t="n"/>
      <c r="BT9" s="241" t="n"/>
      <c r="BU9" s="241" t="n"/>
      <c r="BV9" s="241" t="n"/>
      <c r="BW9" s="241" t="n"/>
      <c r="BX9" s="241" t="n"/>
      <c r="BY9" s="241" t="n"/>
      <c r="BZ9" s="241" t="n"/>
      <c r="CA9" s="241" t="n"/>
      <c r="CB9" s="241" t="n"/>
      <c r="CC9" s="241" t="n"/>
      <c r="CD9" s="241" t="n"/>
      <c r="CE9" s="241" t="n"/>
      <c r="CF9" s="241" t="n"/>
      <c r="CG9" s="241" t="n"/>
      <c r="CH9" s="241" t="n"/>
      <c r="CI9" s="241" t="n"/>
      <c r="CJ9" s="241" t="n"/>
      <c r="CK9" s="241" t="n"/>
      <c r="CL9" s="241" t="n"/>
      <c r="CM9" s="839" t="n"/>
      <c r="CN9" s="839" t="n"/>
      <c r="CO9" s="839" t="n"/>
      <c r="CP9" s="839" t="n"/>
      <c r="CQ9" s="839" t="n"/>
      <c r="CR9" s="839" t="n"/>
      <c r="CS9" s="839" t="n"/>
      <c r="CT9" s="839" t="n"/>
      <c r="CU9" s="839" t="n"/>
      <c r="CV9" s="839" t="n"/>
      <c r="CW9" s="839" t="n"/>
      <c r="CX9" s="839" t="n"/>
      <c r="CY9" s="839" t="n"/>
      <c r="CZ9" s="839" t="n"/>
      <c r="DA9" s="839" t="n"/>
      <c r="DB9" s="839" t="n"/>
      <c r="DC9" s="839" t="n"/>
      <c r="DD9" s="839" t="n"/>
      <c r="DE9" s="839" t="n"/>
      <c r="DF9" s="839" t="n"/>
      <c r="DG9" s="839" t="n"/>
      <c r="DH9" s="839" t="n"/>
      <c r="DI9" s="839" t="n"/>
      <c r="DJ9" s="839" t="n"/>
      <c r="DK9" s="839" t="n"/>
      <c r="DL9" s="839" t="n"/>
      <c r="DM9" s="839" t="n"/>
      <c r="DN9" s="839" t="n"/>
      <c r="DO9" s="839" t="n"/>
      <c r="DP9" s="839" t="n"/>
      <c r="DQ9" s="839" t="n"/>
      <c r="DR9" s="839" t="n"/>
      <c r="DS9" s="839" t="n"/>
      <c r="DT9" s="839" t="n"/>
      <c r="DU9" s="839" t="n"/>
      <c r="DV9" s="839" t="n"/>
      <c r="DW9" s="839" t="n"/>
      <c r="DX9" s="839" t="n"/>
      <c r="DY9" s="839" t="n"/>
      <c r="DZ9" s="839" t="n"/>
      <c r="EA9" s="839" t="n"/>
      <c r="EB9" s="839" t="n"/>
      <c r="EC9" s="839" t="n"/>
      <c r="ED9" s="839" t="n"/>
      <c r="EE9" s="839" t="n"/>
      <c r="EF9" s="839" t="n"/>
      <c r="EG9" s="839" t="n"/>
      <c r="EH9" s="839" t="n"/>
      <c r="EI9" s="839" t="n"/>
      <c r="EJ9" s="839" t="n"/>
      <c r="EK9" s="839" t="n"/>
      <c r="EL9" s="839" t="n"/>
      <c r="EM9" s="839" t="n"/>
      <c r="EN9" s="839" t="n"/>
      <c r="EO9" s="839" t="n"/>
      <c r="EP9" s="839" t="n"/>
      <c r="EQ9" s="839" t="n"/>
    </row>
    <row r="10" ht="13.5" customFormat="1" customHeight="1" s="761">
      <c r="A10" s="777" t="inlineStr">
        <is>
          <t>还债券利息</t>
        </is>
      </c>
      <c r="B10" s="778" t="n">
        <v>-13000</v>
      </c>
      <c r="C10" s="776" t="n"/>
      <c r="D10" s="778" t="n">
        <v>13000</v>
      </c>
      <c r="E10" s="774" t="n">
        <v>9193733.060000001</v>
      </c>
      <c r="F10" s="241" t="n"/>
      <c r="G10" s="775" t="inlineStr">
        <is>
          <t>产品2</t>
        </is>
      </c>
      <c r="H10" s="776" t="inlineStr">
        <is>
          <t>+</t>
        </is>
      </c>
      <c r="I10" s="778" t="n">
        <v>117839.08</v>
      </c>
      <c r="J10" s="793" t="n">
        <v>10555999.21</v>
      </c>
      <c r="K10" s="241" t="n"/>
      <c r="L10" s="775" t="inlineStr">
        <is>
          <t>产品B</t>
        </is>
      </c>
      <c r="M10" s="776" t="inlineStr">
        <is>
          <t>市场1</t>
        </is>
      </c>
      <c r="N10" s="776" t="n">
        <v>14</v>
      </c>
      <c r="O10" s="776" t="n">
        <v>93</v>
      </c>
      <c r="P10" s="776" t="n">
        <v>68</v>
      </c>
      <c r="Q10" s="812" t="n">
        <v>0.5</v>
      </c>
      <c r="R10" s="776" t="n">
        <v>11</v>
      </c>
      <c r="S10" s="776" t="n">
        <v>0</v>
      </c>
      <c r="T10" s="797" t="n">
        <v>3</v>
      </c>
      <c r="U10" s="814" t="n"/>
      <c r="V10" s="185">
        <f>P10-N10</f>
        <v/>
      </c>
      <c r="W10" s="185" t="n"/>
      <c r="X10" s="185" t="n"/>
      <c r="Y10" s="185" t="n"/>
      <c r="Z10" s="186" t="n"/>
      <c r="AA10" s="241" t="n"/>
      <c r="AB10" s="241" t="n"/>
      <c r="AC10" s="241" t="n"/>
      <c r="AD10" s="241" t="n"/>
      <c r="AE10" s="241" t="n"/>
      <c r="AF10" s="241" t="n"/>
      <c r="AG10" s="241" t="n"/>
      <c r="AH10" s="241" t="n"/>
      <c r="AI10" s="241" t="n"/>
      <c r="AJ10" s="241" t="n"/>
      <c r="AK10" s="241" t="n"/>
      <c r="AL10" s="241" t="n"/>
      <c r="AM10" s="241" t="n"/>
      <c r="AN10" s="241" t="n"/>
      <c r="AO10" s="241" t="n"/>
      <c r="AP10" s="241" t="n"/>
      <c r="AQ10" s="241" t="n"/>
      <c r="AR10" s="241" t="n"/>
      <c r="AS10" s="241" t="n"/>
      <c r="AT10" s="241" t="n"/>
      <c r="AU10" s="241" t="n"/>
      <c r="AV10" s="241" t="n"/>
      <c r="AW10" s="241" t="n"/>
      <c r="AX10" s="241" t="n"/>
      <c r="AY10" s="241" t="n"/>
      <c r="AZ10" s="241" t="n"/>
      <c r="BA10" s="241" t="n"/>
      <c r="BB10" s="241" t="n"/>
      <c r="BC10" s="241" t="n"/>
      <c r="BD10" s="241" t="n"/>
      <c r="BE10" s="241" t="n"/>
      <c r="BF10" s="241" t="n"/>
      <c r="BG10" s="241" t="n"/>
      <c r="BH10" s="241" t="n"/>
      <c r="BI10" s="241" t="n"/>
      <c r="BJ10" s="241" t="n"/>
      <c r="BK10" s="241" t="n"/>
      <c r="BL10" s="241" t="n"/>
      <c r="BM10" s="241" t="n"/>
      <c r="BN10" s="241" t="n"/>
      <c r="BO10" s="241" t="n"/>
      <c r="BP10" s="241" t="n"/>
      <c r="BQ10" s="241" t="n"/>
      <c r="BR10" s="241" t="n"/>
      <c r="BS10" s="241" t="n"/>
      <c r="BT10" s="241" t="n"/>
      <c r="BU10" s="241" t="n"/>
      <c r="BV10" s="241" t="n"/>
      <c r="BW10" s="241" t="n"/>
      <c r="BX10" s="241" t="n"/>
      <c r="BY10" s="241" t="n"/>
      <c r="BZ10" s="241" t="n"/>
      <c r="CA10" s="241" t="n"/>
      <c r="CB10" s="241" t="n"/>
      <c r="CC10" s="241" t="n"/>
      <c r="CD10" s="241" t="n"/>
      <c r="CE10" s="241" t="n"/>
      <c r="CF10" s="241" t="n"/>
      <c r="CG10" s="241" t="n"/>
      <c r="CH10" s="241" t="n"/>
      <c r="CI10" s="241" t="n"/>
      <c r="CJ10" s="241" t="n"/>
      <c r="CK10" s="241" t="n"/>
      <c r="CL10" s="241" t="n"/>
      <c r="CM10" s="839" t="n"/>
      <c r="CN10" s="839" t="n"/>
      <c r="CO10" s="839" t="n"/>
      <c r="CP10" s="839" t="n"/>
      <c r="CQ10" s="839" t="n"/>
      <c r="CR10" s="839" t="n"/>
      <c r="CS10" s="839" t="n"/>
      <c r="CT10" s="839" t="n"/>
      <c r="CU10" s="839" t="n"/>
      <c r="CV10" s="839" t="n"/>
      <c r="CW10" s="839" t="n"/>
      <c r="CX10" s="839" t="n"/>
      <c r="CY10" s="839" t="n"/>
      <c r="CZ10" s="839" t="n"/>
      <c r="DA10" s="839" t="n"/>
      <c r="DB10" s="839" t="n"/>
      <c r="DC10" s="839" t="n"/>
      <c r="DD10" s="839" t="n"/>
      <c r="DE10" s="839" t="n"/>
      <c r="DF10" s="839" t="n"/>
      <c r="DG10" s="839" t="n"/>
      <c r="DH10" s="839" t="n"/>
      <c r="DI10" s="839" t="n"/>
      <c r="DJ10" s="839" t="n"/>
      <c r="DK10" s="839" t="n"/>
      <c r="DL10" s="839" t="n"/>
      <c r="DM10" s="839" t="n"/>
      <c r="DN10" s="839" t="n"/>
      <c r="DO10" s="839" t="n"/>
      <c r="DP10" s="839" t="n"/>
      <c r="DQ10" s="839" t="n"/>
      <c r="DR10" s="839" t="n"/>
      <c r="DS10" s="839" t="n"/>
      <c r="DT10" s="839" t="n"/>
      <c r="DU10" s="839" t="n"/>
      <c r="DV10" s="839" t="n"/>
      <c r="DW10" s="839" t="n"/>
      <c r="DX10" s="839" t="n"/>
      <c r="DY10" s="839" t="n"/>
      <c r="DZ10" s="839" t="n"/>
      <c r="EA10" s="839" t="n"/>
      <c r="EB10" s="839" t="n"/>
      <c r="EC10" s="839" t="n"/>
      <c r="ED10" s="839" t="n"/>
      <c r="EE10" s="839" t="n"/>
      <c r="EF10" s="839" t="n"/>
      <c r="EG10" s="839" t="n"/>
      <c r="EH10" s="839" t="n"/>
      <c r="EI10" s="839" t="n"/>
      <c r="EJ10" s="839" t="n"/>
      <c r="EK10" s="839" t="n"/>
      <c r="EL10" s="839" t="n"/>
      <c r="EM10" s="839" t="n"/>
      <c r="EN10" s="839" t="n"/>
      <c r="EO10" s="839" t="n"/>
      <c r="EP10" s="839" t="n"/>
      <c r="EQ10" s="839" t="n"/>
    </row>
    <row r="11" ht="13.5" customFormat="1" customHeight="1" s="761">
      <c r="A11" s="777" t="inlineStr">
        <is>
          <t>新工人培训费</t>
        </is>
      </c>
      <c r="B11" s="778" t="n">
        <v>-7000</v>
      </c>
      <c r="C11" s="776" t="n"/>
      <c r="D11" s="778" t="n">
        <v>20000</v>
      </c>
      <c r="E11" s="774" t="n">
        <v>9186733.060000001</v>
      </c>
      <c r="F11" s="241" t="n"/>
      <c r="G11" s="775" t="inlineStr">
        <is>
          <t>产品3</t>
        </is>
      </c>
      <c r="H11" s="776" t="inlineStr">
        <is>
          <t>+</t>
        </is>
      </c>
      <c r="I11" s="776" t="n">
        <v>0</v>
      </c>
      <c r="J11" s="793" t="n">
        <v>10555999.21</v>
      </c>
      <c r="K11" s="241" t="n"/>
      <c r="L11" s="775" t="inlineStr">
        <is>
          <t>产品B</t>
        </is>
      </c>
      <c r="M11" s="776" t="inlineStr">
        <is>
          <t>市场2</t>
        </is>
      </c>
      <c r="N11" s="776" t="n">
        <v>14</v>
      </c>
      <c r="O11" s="776" t="n">
        <v>93</v>
      </c>
      <c r="P11" s="776" t="n">
        <v>68</v>
      </c>
      <c r="Q11" s="812" t="n">
        <v>0.5</v>
      </c>
      <c r="R11" s="776" t="n">
        <v>11</v>
      </c>
      <c r="S11" s="776" t="n">
        <v>0</v>
      </c>
      <c r="T11" s="797" t="n">
        <v>3</v>
      </c>
      <c r="U11" s="814" t="n"/>
      <c r="V11" s="185">
        <f>P11-N11</f>
        <v/>
      </c>
      <c r="W11" s="185" t="n"/>
      <c r="X11" s="185" t="n"/>
      <c r="Y11" s="185" t="n"/>
      <c r="Z11" s="186" t="n"/>
      <c r="AA11" s="241" t="n"/>
      <c r="AB11" s="241" t="n"/>
      <c r="AC11" s="241" t="n"/>
      <c r="AD11" s="241" t="n"/>
      <c r="AE11" s="241" t="n"/>
      <c r="AF11" s="241" t="n"/>
      <c r="AG11" s="241" t="n"/>
      <c r="AH11" s="241" t="n"/>
      <c r="AI11" s="241" t="n"/>
      <c r="AJ11" s="241" t="n"/>
      <c r="AK11" s="241" t="n"/>
      <c r="AL11" s="241" t="n"/>
      <c r="AM11" s="241" t="n"/>
      <c r="AN11" s="241" t="n"/>
      <c r="AO11" s="241" t="n"/>
      <c r="AP11" s="241" t="n"/>
      <c r="AQ11" s="241" t="n"/>
      <c r="AR11" s="241" t="n"/>
      <c r="AS11" s="241" t="n"/>
      <c r="AT11" s="241" t="n"/>
      <c r="AU11" s="241" t="n"/>
      <c r="AV11" s="241" t="n"/>
      <c r="AW11" s="241" t="n"/>
      <c r="AX11" s="241" t="n"/>
      <c r="AY11" s="241" t="n"/>
      <c r="AZ11" s="241" t="n"/>
      <c r="BA11" s="241" t="n"/>
      <c r="BB11" s="241" t="n"/>
      <c r="BC11" s="241" t="n"/>
      <c r="BD11" s="241" t="n"/>
      <c r="BE11" s="241" t="n"/>
      <c r="BF11" s="241" t="n"/>
      <c r="BG11" s="241" t="n"/>
      <c r="BH11" s="241" t="n"/>
      <c r="BI11" s="241" t="n"/>
      <c r="BJ11" s="241" t="n"/>
      <c r="BK11" s="241" t="n"/>
      <c r="BL11" s="241" t="n"/>
      <c r="BM11" s="241" t="n"/>
      <c r="BN11" s="241" t="n"/>
      <c r="BO11" s="241" t="n"/>
      <c r="BP11" s="241" t="n"/>
      <c r="BQ11" s="241" t="n"/>
      <c r="BR11" s="241" t="n"/>
      <c r="BS11" s="241" t="n"/>
      <c r="BT11" s="241" t="n"/>
      <c r="BU11" s="241" t="n"/>
      <c r="BV11" s="241" t="n"/>
      <c r="BW11" s="241" t="n"/>
      <c r="BX11" s="241" t="n"/>
      <c r="BY11" s="241" t="n"/>
      <c r="BZ11" s="241" t="n"/>
      <c r="CA11" s="241" t="n"/>
      <c r="CB11" s="241" t="n"/>
      <c r="CC11" s="241" t="n"/>
      <c r="CD11" s="241" t="n"/>
      <c r="CE11" s="241" t="n"/>
      <c r="CF11" s="241" t="n"/>
      <c r="CG11" s="241" t="n"/>
      <c r="CH11" s="241" t="n"/>
      <c r="CI11" s="241" t="n"/>
      <c r="CJ11" s="241" t="n"/>
      <c r="CK11" s="241" t="n"/>
      <c r="CL11" s="241" t="n"/>
      <c r="CM11" s="839" t="n"/>
      <c r="CN11" s="839" t="n"/>
      <c r="CO11" s="839" t="n"/>
      <c r="CP11" s="839" t="n"/>
      <c r="CQ11" s="839" t="n"/>
      <c r="CR11" s="839" t="n"/>
      <c r="CS11" s="839" t="n"/>
      <c r="CT11" s="839" t="n"/>
      <c r="CU11" s="839" t="n"/>
      <c r="CV11" s="839" t="n"/>
      <c r="CW11" s="839" t="n"/>
      <c r="CX11" s="839" t="n"/>
      <c r="CY11" s="839" t="n"/>
      <c r="CZ11" s="839" t="n"/>
      <c r="DA11" s="839" t="n"/>
      <c r="DB11" s="839" t="n"/>
      <c r="DC11" s="839" t="n"/>
      <c r="DD11" s="839" t="n"/>
      <c r="DE11" s="839" t="n"/>
      <c r="DF11" s="839" t="n"/>
      <c r="DG11" s="839" t="n"/>
      <c r="DH11" s="839" t="n"/>
      <c r="DI11" s="839" t="n"/>
      <c r="DJ11" s="839" t="n"/>
      <c r="DK11" s="839" t="n"/>
      <c r="DL11" s="839" t="n"/>
      <c r="DM11" s="839" t="n"/>
      <c r="DN11" s="839" t="n"/>
      <c r="DO11" s="839" t="n"/>
      <c r="DP11" s="839" t="n"/>
      <c r="DQ11" s="839" t="n"/>
      <c r="DR11" s="839" t="n"/>
      <c r="DS11" s="839" t="n"/>
      <c r="DT11" s="839" t="n"/>
      <c r="DU11" s="839" t="n"/>
      <c r="DV11" s="839" t="n"/>
      <c r="DW11" s="839" t="n"/>
      <c r="DX11" s="839" t="n"/>
      <c r="DY11" s="839" t="n"/>
      <c r="DZ11" s="839" t="n"/>
      <c r="EA11" s="839" t="n"/>
      <c r="EB11" s="839" t="n"/>
      <c r="EC11" s="839" t="n"/>
      <c r="ED11" s="839" t="n"/>
      <c r="EE11" s="839" t="n"/>
      <c r="EF11" s="839" t="n"/>
      <c r="EG11" s="839" t="n"/>
      <c r="EH11" s="839" t="n"/>
      <c r="EI11" s="839" t="n"/>
      <c r="EJ11" s="839" t="n"/>
      <c r="EK11" s="839" t="n"/>
      <c r="EL11" s="839" t="n"/>
      <c r="EM11" s="839" t="n"/>
      <c r="EN11" s="839" t="n"/>
      <c r="EO11" s="839" t="n"/>
      <c r="EP11" s="839" t="n"/>
      <c r="EQ11" s="839" t="n"/>
    </row>
    <row r="12" ht="13.5" customFormat="1" customHeight="1" s="761">
      <c r="A12" s="777" t="inlineStr">
        <is>
          <t>解雇工人安置费</t>
        </is>
      </c>
      <c r="B12" s="778" t="n">
        <v>-11000</v>
      </c>
      <c r="C12" s="776" t="n"/>
      <c r="D12" s="778" t="n">
        <v>31000</v>
      </c>
      <c r="E12" s="774" t="n">
        <v>9175733.060000001</v>
      </c>
      <c r="F12" s="241" t="n"/>
      <c r="G12" s="775" t="inlineStr">
        <is>
          <t>产品4</t>
        </is>
      </c>
      <c r="H12" s="776" t="inlineStr">
        <is>
          <t>+</t>
        </is>
      </c>
      <c r="I12" s="776" t="n">
        <v>0</v>
      </c>
      <c r="J12" s="793" t="n">
        <v>10555999.21</v>
      </c>
      <c r="K12" s="241" t="n"/>
      <c r="L12" s="775" t="inlineStr">
        <is>
          <t>产品B</t>
        </is>
      </c>
      <c r="M12" s="776" t="inlineStr">
        <is>
          <t>市场3</t>
        </is>
      </c>
      <c r="N12" s="776" t="n">
        <v>17</v>
      </c>
      <c r="O12" s="776" t="n">
        <v>124</v>
      </c>
      <c r="P12" s="776" t="n">
        <v>96</v>
      </c>
      <c r="Q12" s="812" t="n">
        <v>0.5</v>
      </c>
      <c r="R12" s="776" t="n">
        <v>11</v>
      </c>
      <c r="S12" s="776" t="n">
        <v>0</v>
      </c>
      <c r="T12" s="797" t="n">
        <v>5</v>
      </c>
      <c r="U12" s="814" t="n"/>
      <c r="V12" s="185">
        <f>P12-N12</f>
        <v/>
      </c>
      <c r="W12" s="185" t="n"/>
      <c r="X12" s="185" t="n"/>
      <c r="Y12" s="185" t="n"/>
      <c r="Z12" s="186" t="n"/>
      <c r="AA12" s="241" t="n"/>
      <c r="AB12" s="241" t="n"/>
      <c r="AC12" s="241" t="n"/>
      <c r="AD12" s="241" t="n"/>
      <c r="AE12" s="241" t="n"/>
      <c r="AF12" s="241" t="n"/>
      <c r="AG12" s="241" t="n"/>
      <c r="AH12" s="241" t="n"/>
      <c r="AI12" s="241" t="n"/>
      <c r="AJ12" s="241" t="n"/>
      <c r="AK12" s="241" t="n"/>
      <c r="AL12" s="241" t="n"/>
      <c r="AM12" s="241" t="n"/>
      <c r="AN12" s="241" t="n"/>
      <c r="AO12" s="241" t="n"/>
      <c r="AP12" s="241" t="n"/>
      <c r="AQ12" s="241" t="n"/>
      <c r="AR12" s="241" t="n"/>
      <c r="AS12" s="241" t="n"/>
      <c r="AT12" s="241" t="n"/>
      <c r="AU12" s="241" t="n"/>
      <c r="AV12" s="241" t="n"/>
      <c r="AW12" s="241" t="n"/>
      <c r="AX12" s="241" t="n"/>
      <c r="AY12" s="241" t="n"/>
      <c r="AZ12" s="241" t="n"/>
      <c r="BA12" s="241" t="n"/>
      <c r="BB12" s="241" t="n"/>
      <c r="BC12" s="241" t="n"/>
      <c r="BD12" s="241" t="n"/>
      <c r="BE12" s="241" t="n"/>
      <c r="BF12" s="241" t="n"/>
      <c r="BG12" s="241" t="n"/>
      <c r="BH12" s="241" t="n"/>
      <c r="BI12" s="241" t="n"/>
      <c r="BJ12" s="241" t="n"/>
      <c r="BK12" s="241" t="n"/>
      <c r="BL12" s="241" t="n"/>
      <c r="BM12" s="241" t="n"/>
      <c r="BN12" s="241" t="n"/>
      <c r="BO12" s="241" t="n"/>
      <c r="BP12" s="241" t="n"/>
      <c r="BQ12" s="241" t="n"/>
      <c r="BR12" s="241" t="n"/>
      <c r="BS12" s="241" t="n"/>
      <c r="BT12" s="241" t="n"/>
      <c r="BU12" s="241" t="n"/>
      <c r="BV12" s="241" t="n"/>
      <c r="BW12" s="241" t="n"/>
      <c r="BX12" s="241" t="n"/>
      <c r="BY12" s="241" t="n"/>
      <c r="BZ12" s="241" t="n"/>
      <c r="CA12" s="241" t="n"/>
      <c r="CB12" s="241" t="n"/>
      <c r="CC12" s="241" t="n"/>
      <c r="CD12" s="241" t="n"/>
      <c r="CE12" s="241" t="n"/>
      <c r="CF12" s="241" t="n"/>
      <c r="CG12" s="241" t="n"/>
      <c r="CH12" s="241" t="n"/>
      <c r="CI12" s="241" t="n"/>
      <c r="CJ12" s="241" t="n"/>
      <c r="CK12" s="241" t="n"/>
      <c r="CL12" s="241" t="n"/>
      <c r="CM12" s="839" t="n"/>
      <c r="CN12" s="839" t="n"/>
      <c r="CO12" s="839" t="n"/>
      <c r="CP12" s="839" t="n"/>
      <c r="CQ12" s="839" t="n"/>
      <c r="CR12" s="839" t="n"/>
      <c r="CS12" s="839" t="n"/>
      <c r="CT12" s="839" t="n"/>
      <c r="CU12" s="839" t="n"/>
      <c r="CV12" s="839" t="n"/>
      <c r="CW12" s="839" t="n"/>
      <c r="CX12" s="839" t="n"/>
      <c r="CY12" s="839" t="n"/>
      <c r="CZ12" s="839" t="n"/>
      <c r="DA12" s="839" t="n"/>
      <c r="DB12" s="839" t="n"/>
      <c r="DC12" s="839" t="n"/>
      <c r="DD12" s="839" t="n"/>
      <c r="DE12" s="839" t="n"/>
      <c r="DF12" s="839" t="n"/>
      <c r="DG12" s="839" t="n"/>
      <c r="DH12" s="839" t="n"/>
      <c r="DI12" s="839" t="n"/>
      <c r="DJ12" s="839" t="n"/>
      <c r="DK12" s="839" t="n"/>
      <c r="DL12" s="839" t="n"/>
      <c r="DM12" s="839" t="n"/>
      <c r="DN12" s="839" t="n"/>
      <c r="DO12" s="839" t="n"/>
      <c r="DP12" s="839" t="n"/>
      <c r="DQ12" s="839" t="n"/>
      <c r="DR12" s="839" t="n"/>
      <c r="DS12" s="839" t="n"/>
      <c r="DT12" s="839" t="n"/>
      <c r="DU12" s="839" t="n"/>
      <c r="DV12" s="839" t="n"/>
      <c r="DW12" s="839" t="n"/>
      <c r="DX12" s="839" t="n"/>
      <c r="DY12" s="839" t="n"/>
      <c r="DZ12" s="839" t="n"/>
      <c r="EA12" s="839" t="n"/>
      <c r="EB12" s="839" t="n"/>
      <c r="EC12" s="839" t="n"/>
      <c r="ED12" s="839" t="n"/>
      <c r="EE12" s="839" t="n"/>
      <c r="EF12" s="839" t="n"/>
      <c r="EG12" s="839" t="n"/>
      <c r="EH12" s="839" t="n"/>
      <c r="EI12" s="839" t="n"/>
      <c r="EJ12" s="839" t="n"/>
      <c r="EK12" s="839" t="n"/>
      <c r="EL12" s="839" t="n"/>
      <c r="EM12" s="839" t="n"/>
      <c r="EN12" s="839" t="n"/>
      <c r="EO12" s="839" t="n"/>
      <c r="EP12" s="839" t="n"/>
      <c r="EQ12" s="839" t="n"/>
    </row>
    <row r="13" ht="13.5" customFormat="1" customHeight="1" s="761">
      <c r="A13" s="777" t="inlineStr">
        <is>
          <t>工人基本工资</t>
        </is>
      </c>
      <c r="B13" s="778" t="n">
        <v>-611520</v>
      </c>
      <c r="C13" s="776" t="n"/>
      <c r="D13" s="778" t="n">
        <v>642520</v>
      </c>
      <c r="E13" s="774" t="n">
        <v>8564213.060000001</v>
      </c>
      <c r="F13" s="241" t="n"/>
      <c r="G13" s="775" t="inlineStr">
        <is>
          <t>研发费用待摊</t>
        </is>
      </c>
      <c r="H13" s="776" t="inlineStr">
        <is>
          <t>+</t>
        </is>
      </c>
      <c r="I13" s="776" t="n">
        <v>0</v>
      </c>
      <c r="J13" s="793" t="n">
        <v>10555999.21</v>
      </c>
      <c r="K13" s="241" t="n"/>
      <c r="L13" s="775" t="inlineStr">
        <is>
          <t>产品B</t>
        </is>
      </c>
      <c r="M13" s="776" t="inlineStr">
        <is>
          <t>市场4</t>
        </is>
      </c>
      <c r="N13" s="776" t="n">
        <v>19</v>
      </c>
      <c r="O13" s="776" t="n">
        <v>128</v>
      </c>
      <c r="P13" s="776" t="n">
        <v>100</v>
      </c>
      <c r="Q13" s="812" t="n">
        <v>0.5</v>
      </c>
      <c r="R13" s="776" t="n">
        <v>12</v>
      </c>
      <c r="S13" s="776" t="n">
        <v>0</v>
      </c>
      <c r="T13" s="797" t="n">
        <v>5</v>
      </c>
      <c r="U13" s="814">
        <f>SUM(O10:O13)</f>
        <v/>
      </c>
      <c r="V13" s="185">
        <f>P13-N13</f>
        <v/>
      </c>
      <c r="W13" s="185">
        <f>SUMIF(V10:V13,"&gt;=0",V10:V13)</f>
        <v/>
      </c>
      <c r="X13" s="185">
        <f>SUM(R10:R13)</f>
        <v/>
      </c>
      <c r="Y13" s="185">
        <f>SUM(S10:S13)</f>
        <v/>
      </c>
      <c r="Z13" s="186">
        <f>SUM(T10:T13)</f>
        <v/>
      </c>
      <c r="AA13" s="241" t="n"/>
      <c r="AB13" s="241" t="n"/>
      <c r="AC13" s="241" t="n"/>
      <c r="AD13" s="241" t="n"/>
      <c r="AE13" s="241" t="n"/>
      <c r="AF13" s="241" t="n"/>
      <c r="AG13" s="241" t="n"/>
      <c r="AH13" s="241" t="n"/>
      <c r="AI13" s="241" t="n"/>
      <c r="AJ13" s="241" t="n"/>
      <c r="AK13" s="241" t="n"/>
      <c r="AL13" s="241" t="n"/>
      <c r="AM13" s="241" t="n"/>
      <c r="AN13" s="241" t="n"/>
      <c r="AO13" s="241" t="n"/>
      <c r="AP13" s="241" t="n"/>
      <c r="AQ13" s="241" t="n"/>
      <c r="AR13" s="241" t="n"/>
      <c r="AS13" s="241" t="n"/>
      <c r="AT13" s="241" t="n"/>
      <c r="AU13" s="241" t="n"/>
      <c r="AV13" s="241" t="n"/>
      <c r="AW13" s="241" t="n"/>
      <c r="AX13" s="241" t="n"/>
      <c r="AY13" s="241" t="n"/>
      <c r="AZ13" s="241" t="n"/>
      <c r="BA13" s="241" t="n"/>
      <c r="BB13" s="241" t="n"/>
      <c r="BC13" s="241" t="n"/>
      <c r="BD13" s="241" t="n"/>
      <c r="BE13" s="241" t="n"/>
      <c r="BF13" s="241" t="n"/>
      <c r="BG13" s="241" t="n"/>
      <c r="BH13" s="241" t="n"/>
      <c r="BI13" s="241" t="n"/>
      <c r="BJ13" s="241" t="n"/>
      <c r="BK13" s="241" t="n"/>
      <c r="BL13" s="241" t="n"/>
      <c r="BM13" s="241" t="n"/>
      <c r="BN13" s="241" t="n"/>
      <c r="BO13" s="241" t="n"/>
      <c r="BP13" s="241" t="n"/>
      <c r="BQ13" s="241" t="n"/>
      <c r="BR13" s="241" t="n"/>
      <c r="BS13" s="241" t="n"/>
      <c r="BT13" s="241" t="n"/>
      <c r="BU13" s="241" t="n"/>
      <c r="BV13" s="241" t="n"/>
      <c r="BW13" s="241" t="n"/>
      <c r="BX13" s="241" t="n"/>
      <c r="BY13" s="241" t="n"/>
      <c r="BZ13" s="241" t="n"/>
      <c r="CA13" s="241" t="n"/>
      <c r="CB13" s="241" t="n"/>
      <c r="CC13" s="241" t="n"/>
      <c r="CD13" s="241" t="n"/>
      <c r="CE13" s="241" t="n"/>
      <c r="CF13" s="241" t="n"/>
      <c r="CG13" s="241" t="n"/>
      <c r="CH13" s="241" t="n"/>
      <c r="CI13" s="241" t="n"/>
      <c r="CJ13" s="241" t="n"/>
      <c r="CK13" s="241" t="n"/>
      <c r="CL13" s="241" t="n"/>
      <c r="CM13" s="839" t="n"/>
      <c r="CN13" s="839" t="n"/>
      <c r="CO13" s="839" t="n"/>
      <c r="CP13" s="839" t="n"/>
      <c r="CQ13" s="839" t="n"/>
      <c r="CR13" s="839" t="n"/>
      <c r="CS13" s="839" t="n"/>
      <c r="CT13" s="839" t="n"/>
      <c r="CU13" s="839" t="n"/>
      <c r="CV13" s="839" t="n"/>
      <c r="CW13" s="839" t="n"/>
      <c r="CX13" s="839" t="n"/>
      <c r="CY13" s="839" t="n"/>
      <c r="CZ13" s="839" t="n"/>
      <c r="DA13" s="839" t="n"/>
      <c r="DB13" s="839" t="n"/>
      <c r="DC13" s="839" t="n"/>
      <c r="DD13" s="839" t="n"/>
      <c r="DE13" s="839" t="n"/>
      <c r="DF13" s="839" t="n"/>
      <c r="DG13" s="839" t="n"/>
      <c r="DH13" s="839" t="n"/>
      <c r="DI13" s="839" t="n"/>
      <c r="DJ13" s="839" t="n"/>
      <c r="DK13" s="839" t="n"/>
      <c r="DL13" s="839" t="n"/>
      <c r="DM13" s="839" t="n"/>
      <c r="DN13" s="839" t="n"/>
      <c r="DO13" s="839" t="n"/>
      <c r="DP13" s="839" t="n"/>
      <c r="DQ13" s="839" t="n"/>
      <c r="DR13" s="839" t="n"/>
      <c r="DS13" s="839" t="n"/>
      <c r="DT13" s="839" t="n"/>
      <c r="DU13" s="839" t="n"/>
      <c r="DV13" s="839" t="n"/>
      <c r="DW13" s="839" t="n"/>
      <c r="DX13" s="839" t="n"/>
      <c r="DY13" s="839" t="n"/>
      <c r="DZ13" s="839" t="n"/>
      <c r="EA13" s="839" t="n"/>
      <c r="EB13" s="839" t="n"/>
      <c r="EC13" s="839" t="n"/>
      <c r="ED13" s="839" t="n"/>
      <c r="EE13" s="839" t="n"/>
      <c r="EF13" s="839" t="n"/>
      <c r="EG13" s="839" t="n"/>
      <c r="EH13" s="839" t="n"/>
      <c r="EI13" s="839" t="n"/>
      <c r="EJ13" s="839" t="n"/>
      <c r="EK13" s="839" t="n"/>
      <c r="EL13" s="839" t="n"/>
      <c r="EM13" s="839" t="n"/>
      <c r="EN13" s="839" t="n"/>
      <c r="EO13" s="839" t="n"/>
      <c r="EP13" s="839" t="n"/>
      <c r="EQ13" s="839" t="n"/>
    </row>
    <row r="14" ht="13.5" customFormat="1" customHeight="1" s="761">
      <c r="A14" s="777" t="inlineStr">
        <is>
          <t>机器维修费</t>
        </is>
      </c>
      <c r="B14" s="778" t="n">
        <v>-174900</v>
      </c>
      <c r="C14" s="776" t="n"/>
      <c r="D14" s="778" t="n">
        <v>817420</v>
      </c>
      <c r="E14" s="774" t="n">
        <v>8389313.060000001</v>
      </c>
      <c r="F14" s="241" t="n"/>
      <c r="G14" s="775" t="inlineStr">
        <is>
          <t>机器原值</t>
        </is>
      </c>
      <c r="H14" s="776" t="inlineStr">
        <is>
          <t>+</t>
        </is>
      </c>
      <c r="I14" s="778" t="n">
        <v>15900000</v>
      </c>
      <c r="J14" s="793" t="n">
        <v>26455999.21</v>
      </c>
      <c r="K14" s="241" t="n"/>
      <c r="L14" s="775" t="inlineStr">
        <is>
          <t>产品C</t>
        </is>
      </c>
      <c r="M14" s="776" t="inlineStr">
        <is>
          <t>市场1</t>
        </is>
      </c>
      <c r="N14" s="776" t="n">
        <v>0</v>
      </c>
      <c r="O14" s="776" t="n">
        <v>53</v>
      </c>
      <c r="P14" s="776" t="n">
        <v>0</v>
      </c>
      <c r="Q14" s="812" t="n">
        <v>0</v>
      </c>
      <c r="R14" s="776" t="n">
        <v>0</v>
      </c>
      <c r="S14" s="776" t="n">
        <v>0</v>
      </c>
      <c r="T14" s="797" t="n">
        <v>0</v>
      </c>
      <c r="U14" s="814" t="n"/>
      <c r="V14" s="185">
        <f>P14-N14</f>
        <v/>
      </c>
      <c r="W14" s="185" t="n"/>
      <c r="X14" s="185" t="n"/>
      <c r="Y14" s="185" t="n"/>
      <c r="Z14" s="186" t="n"/>
      <c r="AA14" s="241" t="n"/>
      <c r="AB14" s="241" t="n"/>
      <c r="AC14" s="241" t="n"/>
      <c r="AD14" s="241" t="n"/>
      <c r="AE14" s="241" t="n"/>
      <c r="AF14" s="241" t="n"/>
      <c r="AG14" s="241" t="n"/>
      <c r="AH14" s="241" t="n"/>
      <c r="AI14" s="241" t="n"/>
      <c r="AJ14" s="241" t="n"/>
      <c r="AK14" s="241" t="n"/>
      <c r="AL14" s="241" t="n"/>
      <c r="AM14" s="241" t="n"/>
      <c r="AN14" s="241" t="n"/>
      <c r="AO14" s="241" t="n"/>
      <c r="AP14" s="241" t="n"/>
      <c r="AQ14" s="241" t="n"/>
      <c r="AR14" s="241" t="n"/>
      <c r="AS14" s="241" t="n"/>
      <c r="AT14" s="241" t="n"/>
      <c r="AU14" s="241" t="n"/>
      <c r="AV14" s="241" t="n"/>
      <c r="AW14" s="241" t="n"/>
      <c r="AX14" s="241" t="n"/>
      <c r="AY14" s="241" t="n"/>
      <c r="AZ14" s="241" t="n"/>
      <c r="BA14" s="241" t="n"/>
      <c r="BB14" s="241" t="n"/>
      <c r="BC14" s="241" t="n"/>
      <c r="BD14" s="241" t="n"/>
      <c r="BE14" s="241" t="n"/>
      <c r="BF14" s="241" t="n"/>
      <c r="BG14" s="241" t="n"/>
      <c r="BH14" s="241" t="n"/>
      <c r="BI14" s="241" t="n"/>
      <c r="BJ14" s="241" t="n"/>
      <c r="BK14" s="241" t="n"/>
      <c r="BL14" s="241" t="n"/>
      <c r="BM14" s="241" t="n"/>
      <c r="BN14" s="241" t="n"/>
      <c r="BO14" s="241" t="n"/>
      <c r="BP14" s="241" t="n"/>
      <c r="BQ14" s="241" t="n"/>
      <c r="BR14" s="241" t="n"/>
      <c r="BS14" s="241" t="n"/>
      <c r="BT14" s="241" t="n"/>
      <c r="BU14" s="241" t="n"/>
      <c r="BV14" s="241" t="n"/>
      <c r="BW14" s="241" t="n"/>
      <c r="BX14" s="241" t="n"/>
      <c r="BY14" s="241" t="n"/>
      <c r="BZ14" s="241" t="n"/>
      <c r="CA14" s="241" t="n"/>
      <c r="CB14" s="241" t="n"/>
      <c r="CC14" s="241" t="n"/>
      <c r="CD14" s="241" t="n"/>
      <c r="CE14" s="241" t="n"/>
      <c r="CF14" s="241" t="n"/>
      <c r="CG14" s="241" t="n"/>
      <c r="CH14" s="241" t="n"/>
      <c r="CI14" s="241" t="n"/>
      <c r="CJ14" s="241" t="n"/>
      <c r="CK14" s="241" t="n"/>
      <c r="CL14" s="241" t="n"/>
      <c r="CM14" s="839" t="n"/>
      <c r="CN14" s="839" t="n"/>
      <c r="CO14" s="839" t="n"/>
      <c r="CP14" s="839" t="n"/>
      <c r="CQ14" s="839" t="n"/>
      <c r="CR14" s="839" t="n"/>
      <c r="CS14" s="839" t="n"/>
      <c r="CT14" s="839" t="n"/>
      <c r="CU14" s="839" t="n"/>
      <c r="CV14" s="839" t="n"/>
      <c r="CW14" s="839" t="n"/>
      <c r="CX14" s="839" t="n"/>
      <c r="CY14" s="839" t="n"/>
      <c r="CZ14" s="839" t="n"/>
      <c r="DA14" s="839" t="n"/>
      <c r="DB14" s="839" t="n"/>
      <c r="DC14" s="839" t="n"/>
      <c r="DD14" s="839" t="n"/>
      <c r="DE14" s="839" t="n"/>
      <c r="DF14" s="839" t="n"/>
      <c r="DG14" s="839" t="n"/>
      <c r="DH14" s="839" t="n"/>
      <c r="DI14" s="839" t="n"/>
      <c r="DJ14" s="839" t="n"/>
      <c r="DK14" s="839" t="n"/>
      <c r="DL14" s="839" t="n"/>
      <c r="DM14" s="839" t="n"/>
      <c r="DN14" s="839" t="n"/>
      <c r="DO14" s="839" t="n"/>
      <c r="DP14" s="839" t="n"/>
      <c r="DQ14" s="839" t="n"/>
      <c r="DR14" s="839" t="n"/>
      <c r="DS14" s="839" t="n"/>
      <c r="DT14" s="839" t="n"/>
      <c r="DU14" s="839" t="n"/>
      <c r="DV14" s="839" t="n"/>
      <c r="DW14" s="839" t="n"/>
      <c r="DX14" s="839" t="n"/>
      <c r="DY14" s="839" t="n"/>
      <c r="DZ14" s="839" t="n"/>
      <c r="EA14" s="839" t="n"/>
      <c r="EB14" s="839" t="n"/>
      <c r="EC14" s="839" t="n"/>
      <c r="ED14" s="839" t="n"/>
      <c r="EE14" s="839" t="n"/>
      <c r="EF14" s="839" t="n"/>
      <c r="EG14" s="839" t="n"/>
      <c r="EH14" s="839" t="n"/>
      <c r="EI14" s="839" t="n"/>
      <c r="EJ14" s="839" t="n"/>
      <c r="EK14" s="839" t="n"/>
      <c r="EL14" s="839" t="n"/>
      <c r="EM14" s="839" t="n"/>
      <c r="EN14" s="839" t="n"/>
      <c r="EO14" s="839" t="n"/>
      <c r="EP14" s="839" t="n"/>
      <c r="EQ14" s="839" t="n"/>
    </row>
    <row r="15" ht="13.5" customFormat="1" customHeight="1" s="761">
      <c r="A15" s="777" t="inlineStr">
        <is>
          <t>紧急贷款</t>
        </is>
      </c>
      <c r="B15" s="776" t="n">
        <v>0</v>
      </c>
      <c r="C15" s="776" t="n"/>
      <c r="D15" s="776" t="n"/>
      <c r="E15" s="774" t="n">
        <v>8389313.060000001</v>
      </c>
      <c r="F15" s="241" t="n"/>
      <c r="G15" s="775" t="inlineStr">
        <is>
          <t>机器折旧</t>
        </is>
      </c>
      <c r="H15" s="776" t="inlineStr">
        <is>
          <t>-</t>
        </is>
      </c>
      <c r="I15" s="778" t="n">
        <v>6360000</v>
      </c>
      <c r="J15" s="793" t="n">
        <v>20095999.21</v>
      </c>
      <c r="K15" s="241" t="n"/>
      <c r="L15" s="775" t="inlineStr">
        <is>
          <t>产品C</t>
        </is>
      </c>
      <c r="M15" s="776" t="inlineStr">
        <is>
          <t>市场2</t>
        </is>
      </c>
      <c r="N15" s="776" t="n">
        <v>0</v>
      </c>
      <c r="O15" s="776" t="n">
        <v>53</v>
      </c>
      <c r="P15" s="776" t="n">
        <v>0</v>
      </c>
      <c r="Q15" s="812" t="n">
        <v>0</v>
      </c>
      <c r="R15" s="776" t="n">
        <v>0</v>
      </c>
      <c r="S15" s="776" t="n">
        <v>0</v>
      </c>
      <c r="T15" s="797" t="n">
        <v>0</v>
      </c>
      <c r="U15" s="814" t="n"/>
      <c r="V15" s="185">
        <f>P15-N15</f>
        <v/>
      </c>
      <c r="W15" s="185" t="n"/>
      <c r="X15" s="185" t="n"/>
      <c r="Y15" s="185" t="n"/>
      <c r="Z15" s="186" t="n"/>
      <c r="AA15" s="241" t="n"/>
      <c r="AB15" s="241" t="n"/>
      <c r="AC15" s="241" t="n"/>
      <c r="AD15" s="241" t="n"/>
      <c r="AE15" s="241" t="n"/>
      <c r="AF15" s="241" t="n"/>
      <c r="AG15" s="241" t="n"/>
      <c r="AH15" s="241" t="n"/>
      <c r="AI15" s="241" t="n"/>
      <c r="AJ15" s="241" t="n"/>
      <c r="AK15" s="241" t="n"/>
      <c r="AL15" s="241" t="n"/>
      <c r="AM15" s="241" t="n"/>
      <c r="AN15" s="241" t="n"/>
      <c r="AO15" s="241" t="n"/>
      <c r="AP15" s="241" t="n"/>
      <c r="AQ15" s="241" t="n"/>
      <c r="AR15" s="241" t="n"/>
      <c r="AS15" s="241" t="n"/>
      <c r="AT15" s="241" t="n"/>
      <c r="AU15" s="241" t="n"/>
      <c r="AV15" s="241" t="n"/>
      <c r="AW15" s="241" t="n"/>
      <c r="AX15" s="241" t="n"/>
      <c r="AY15" s="241" t="n"/>
      <c r="AZ15" s="241" t="n"/>
      <c r="BA15" s="241" t="n"/>
      <c r="BB15" s="241" t="n"/>
      <c r="BC15" s="241" t="n"/>
      <c r="BD15" s="241" t="n"/>
      <c r="BE15" s="241" t="n"/>
      <c r="BF15" s="241" t="n"/>
      <c r="BG15" s="241" t="n"/>
      <c r="BH15" s="241" t="n"/>
      <c r="BI15" s="241" t="n"/>
      <c r="BJ15" s="241" t="n"/>
      <c r="BK15" s="241" t="n"/>
      <c r="BL15" s="241" t="n"/>
      <c r="BM15" s="241" t="n"/>
      <c r="BN15" s="241" t="n"/>
      <c r="BO15" s="241" t="n"/>
      <c r="BP15" s="241" t="n"/>
      <c r="BQ15" s="241" t="n"/>
      <c r="BR15" s="241" t="n"/>
      <c r="BS15" s="241" t="n"/>
      <c r="BT15" s="241" t="n"/>
      <c r="BU15" s="241" t="n"/>
      <c r="BV15" s="241" t="n"/>
      <c r="BW15" s="241" t="n"/>
      <c r="BX15" s="241" t="n"/>
      <c r="BY15" s="241" t="n"/>
      <c r="BZ15" s="241" t="n"/>
      <c r="CA15" s="241" t="n"/>
      <c r="CB15" s="241" t="n"/>
      <c r="CC15" s="241" t="n"/>
      <c r="CD15" s="241" t="n"/>
      <c r="CE15" s="241" t="n"/>
      <c r="CF15" s="241" t="n"/>
      <c r="CG15" s="241" t="n"/>
      <c r="CH15" s="241" t="n"/>
      <c r="CI15" s="241" t="n"/>
      <c r="CJ15" s="241" t="n"/>
      <c r="CK15" s="241" t="n"/>
      <c r="CL15" s="241" t="n"/>
      <c r="CM15" s="839" t="n"/>
      <c r="CN15" s="839" t="n"/>
      <c r="CO15" s="839" t="n"/>
      <c r="CP15" s="839" t="n"/>
      <c r="CQ15" s="839" t="n"/>
      <c r="CR15" s="839" t="n"/>
      <c r="CS15" s="839" t="n"/>
      <c r="CT15" s="839" t="n"/>
      <c r="CU15" s="839" t="n"/>
      <c r="CV15" s="839" t="n"/>
      <c r="CW15" s="839" t="n"/>
      <c r="CX15" s="839" t="n"/>
      <c r="CY15" s="839" t="n"/>
      <c r="CZ15" s="839" t="n"/>
      <c r="DA15" s="839" t="n"/>
      <c r="DB15" s="839" t="n"/>
      <c r="DC15" s="839" t="n"/>
      <c r="DD15" s="839" t="n"/>
      <c r="DE15" s="839" t="n"/>
      <c r="DF15" s="839" t="n"/>
      <c r="DG15" s="839" t="n"/>
      <c r="DH15" s="839" t="n"/>
      <c r="DI15" s="839" t="n"/>
      <c r="DJ15" s="839" t="n"/>
      <c r="DK15" s="839" t="n"/>
      <c r="DL15" s="839" t="n"/>
      <c r="DM15" s="839" t="n"/>
      <c r="DN15" s="839" t="n"/>
      <c r="DO15" s="839" t="n"/>
      <c r="DP15" s="839" t="n"/>
      <c r="DQ15" s="839" t="n"/>
      <c r="DR15" s="839" t="n"/>
      <c r="DS15" s="839" t="n"/>
      <c r="DT15" s="839" t="n"/>
      <c r="DU15" s="839" t="n"/>
      <c r="DV15" s="839" t="n"/>
      <c r="DW15" s="839" t="n"/>
      <c r="DX15" s="839" t="n"/>
      <c r="DY15" s="839" t="n"/>
      <c r="DZ15" s="839" t="n"/>
      <c r="EA15" s="839" t="n"/>
      <c r="EB15" s="839" t="n"/>
      <c r="EC15" s="839" t="n"/>
      <c r="ED15" s="839" t="n"/>
      <c r="EE15" s="839" t="n"/>
      <c r="EF15" s="839" t="n"/>
      <c r="EG15" s="839" t="n"/>
      <c r="EH15" s="839" t="n"/>
      <c r="EI15" s="839" t="n"/>
      <c r="EJ15" s="839" t="n"/>
      <c r="EK15" s="839" t="n"/>
      <c r="EL15" s="839" t="n"/>
      <c r="EM15" s="839" t="n"/>
      <c r="EN15" s="839" t="n"/>
      <c r="EO15" s="839" t="n"/>
      <c r="EP15" s="839" t="n"/>
      <c r="EQ15" s="839" t="n"/>
    </row>
    <row r="16" ht="13.5" customFormat="1" customHeight="1" s="761">
      <c r="A16" s="777" t="inlineStr">
        <is>
          <t>研发费</t>
        </is>
      </c>
      <c r="B16" s="778" t="n">
        <v>0</v>
      </c>
      <c r="C16" s="776" t="n"/>
      <c r="D16" s="776" t="n"/>
      <c r="E16" s="774" t="n">
        <v>8389313.060000001</v>
      </c>
      <c r="F16" s="241" t="n"/>
      <c r="G16" s="775" t="inlineStr">
        <is>
          <t>债券</t>
        </is>
      </c>
      <c r="H16" s="776" t="inlineStr">
        <is>
          <t>-</t>
        </is>
      </c>
      <c r="I16" s="778" t="n">
        <v>600000</v>
      </c>
      <c r="J16" s="793" t="n">
        <v>19495999.21</v>
      </c>
      <c r="K16" s="241" t="n"/>
      <c r="L16" s="775" t="inlineStr">
        <is>
          <t>产品C</t>
        </is>
      </c>
      <c r="M16" s="776" t="inlineStr">
        <is>
          <t>市场3</t>
        </is>
      </c>
      <c r="N16" s="776" t="n">
        <v>0</v>
      </c>
      <c r="O16" s="776" t="n">
        <v>67</v>
      </c>
      <c r="P16" s="776" t="n">
        <v>0</v>
      </c>
      <c r="Q16" s="812" t="n">
        <v>0</v>
      </c>
      <c r="R16" s="776" t="n">
        <v>0</v>
      </c>
      <c r="S16" s="776" t="n">
        <v>0</v>
      </c>
      <c r="T16" s="797" t="n">
        <v>0</v>
      </c>
      <c r="U16" s="814" t="n"/>
      <c r="V16" s="185">
        <f>P16-N16</f>
        <v/>
      </c>
      <c r="W16" s="185" t="n"/>
      <c r="X16" s="185" t="n"/>
      <c r="Y16" s="185" t="n"/>
      <c r="Z16" s="186" t="n"/>
      <c r="AA16" s="241" t="n"/>
      <c r="AB16" s="241" t="n"/>
      <c r="AC16" s="241" t="n"/>
      <c r="AD16" s="241" t="n"/>
      <c r="AE16" s="241" t="n"/>
      <c r="AF16" s="241" t="n"/>
      <c r="AG16" s="241" t="n"/>
      <c r="AH16" s="241" t="n"/>
      <c r="AI16" s="241" t="n"/>
      <c r="AJ16" s="241" t="n"/>
      <c r="AK16" s="241" t="n"/>
      <c r="AL16" s="241" t="n"/>
      <c r="AM16" s="241" t="n"/>
      <c r="AN16" s="241" t="n"/>
      <c r="AO16" s="241" t="n"/>
      <c r="AP16" s="241" t="n"/>
      <c r="AQ16" s="241" t="n"/>
      <c r="AR16" s="241" t="n"/>
      <c r="AS16" s="241" t="n"/>
      <c r="AT16" s="241" t="n"/>
      <c r="AU16" s="241" t="n"/>
      <c r="AV16" s="241" t="n"/>
      <c r="AW16" s="241" t="n"/>
      <c r="AX16" s="241" t="n"/>
      <c r="AY16" s="241" t="n"/>
      <c r="AZ16" s="241" t="n"/>
      <c r="BA16" s="241" t="n"/>
      <c r="BB16" s="241" t="n"/>
      <c r="BC16" s="241" t="n"/>
      <c r="BD16" s="241" t="n"/>
      <c r="BE16" s="241" t="n"/>
      <c r="BF16" s="241" t="n"/>
      <c r="BG16" s="241" t="n"/>
      <c r="BH16" s="241" t="n"/>
      <c r="BI16" s="241" t="n"/>
      <c r="BJ16" s="241" t="n"/>
      <c r="BK16" s="241" t="n"/>
      <c r="BL16" s="241" t="n"/>
      <c r="BM16" s="241" t="n"/>
      <c r="BN16" s="241" t="n"/>
      <c r="BO16" s="241" t="n"/>
      <c r="BP16" s="241" t="n"/>
      <c r="BQ16" s="241" t="n"/>
      <c r="BR16" s="241" t="n"/>
      <c r="BS16" s="241" t="n"/>
      <c r="BT16" s="241" t="n"/>
      <c r="BU16" s="241" t="n"/>
      <c r="BV16" s="241" t="n"/>
      <c r="BW16" s="241" t="n"/>
      <c r="BX16" s="241" t="n"/>
      <c r="BY16" s="241" t="n"/>
      <c r="BZ16" s="241" t="n"/>
      <c r="CA16" s="241" t="n"/>
      <c r="CB16" s="241" t="n"/>
      <c r="CC16" s="241" t="n"/>
      <c r="CD16" s="241" t="n"/>
      <c r="CE16" s="241" t="n"/>
      <c r="CF16" s="241" t="n"/>
      <c r="CG16" s="241" t="n"/>
      <c r="CH16" s="241" t="n"/>
      <c r="CI16" s="241" t="n"/>
      <c r="CJ16" s="241" t="n"/>
      <c r="CK16" s="241" t="n"/>
      <c r="CL16" s="241" t="n"/>
      <c r="CM16" s="839" t="n"/>
      <c r="CN16" s="839" t="n"/>
      <c r="CO16" s="839" t="n"/>
      <c r="CP16" s="839" t="n"/>
      <c r="CQ16" s="839" t="n"/>
      <c r="CR16" s="839" t="n"/>
      <c r="CS16" s="839" t="n"/>
      <c r="CT16" s="839" t="n"/>
      <c r="CU16" s="839" t="n"/>
      <c r="CV16" s="839" t="n"/>
      <c r="CW16" s="839" t="n"/>
      <c r="CX16" s="839" t="n"/>
      <c r="CY16" s="839" t="n"/>
      <c r="CZ16" s="839" t="n"/>
      <c r="DA16" s="839" t="n"/>
      <c r="DB16" s="839" t="n"/>
      <c r="DC16" s="839" t="n"/>
      <c r="DD16" s="839" t="n"/>
      <c r="DE16" s="839" t="n"/>
      <c r="DF16" s="839" t="n"/>
      <c r="DG16" s="839" t="n"/>
      <c r="DH16" s="839" t="n"/>
      <c r="DI16" s="839" t="n"/>
      <c r="DJ16" s="839" t="n"/>
      <c r="DK16" s="839" t="n"/>
      <c r="DL16" s="839" t="n"/>
      <c r="DM16" s="839" t="n"/>
      <c r="DN16" s="839" t="n"/>
      <c r="DO16" s="839" t="n"/>
      <c r="DP16" s="839" t="n"/>
      <c r="DQ16" s="839" t="n"/>
      <c r="DR16" s="839" t="n"/>
      <c r="DS16" s="839" t="n"/>
      <c r="DT16" s="839" t="n"/>
      <c r="DU16" s="839" t="n"/>
      <c r="DV16" s="839" t="n"/>
      <c r="DW16" s="839" t="n"/>
      <c r="DX16" s="839" t="n"/>
      <c r="DY16" s="839" t="n"/>
      <c r="DZ16" s="839" t="n"/>
      <c r="EA16" s="839" t="n"/>
      <c r="EB16" s="839" t="n"/>
      <c r="EC16" s="839" t="n"/>
      <c r="ED16" s="839" t="n"/>
      <c r="EE16" s="839" t="n"/>
      <c r="EF16" s="839" t="n"/>
      <c r="EG16" s="839" t="n"/>
      <c r="EH16" s="839" t="n"/>
      <c r="EI16" s="839" t="n"/>
      <c r="EJ16" s="839" t="n"/>
      <c r="EK16" s="839" t="n"/>
      <c r="EL16" s="839" t="n"/>
      <c r="EM16" s="839" t="n"/>
      <c r="EN16" s="839" t="n"/>
      <c r="EO16" s="839" t="n"/>
      <c r="EP16" s="839" t="n"/>
      <c r="EQ16" s="839" t="n"/>
    </row>
    <row r="17" ht="13.5" customFormat="1" customHeight="1" s="761">
      <c r="A17" s="777" t="inlineStr">
        <is>
          <t>研发费分摊</t>
        </is>
      </c>
      <c r="B17" s="778" t="n">
        <v>0</v>
      </c>
      <c r="C17" s="776" t="n"/>
      <c r="D17" s="778" t="n">
        <v>817420</v>
      </c>
      <c r="E17" s="774" t="n"/>
      <c r="F17" s="241" t="n"/>
      <c r="G17" s="775" t="inlineStr">
        <is>
          <t>未投产机器原值</t>
        </is>
      </c>
      <c r="H17" s="776" t="inlineStr">
        <is>
          <t>+</t>
        </is>
      </c>
      <c r="I17" s="776" t="n">
        <v>0</v>
      </c>
      <c r="J17" s="793" t="n">
        <v>19495999.21</v>
      </c>
      <c r="K17" s="241" t="n"/>
      <c r="L17" s="775" t="inlineStr">
        <is>
          <t>产品C</t>
        </is>
      </c>
      <c r="M17" s="776" t="inlineStr">
        <is>
          <t>市场4</t>
        </is>
      </c>
      <c r="N17" s="776" t="n">
        <v>0</v>
      </c>
      <c r="O17" s="776" t="n">
        <v>67</v>
      </c>
      <c r="P17" s="776" t="n">
        <v>0</v>
      </c>
      <c r="Q17" s="812" t="n">
        <v>0</v>
      </c>
      <c r="R17" s="776" t="n">
        <v>0</v>
      </c>
      <c r="S17" s="776" t="n">
        <v>0</v>
      </c>
      <c r="T17" s="797" t="n">
        <v>0</v>
      </c>
      <c r="U17" s="814">
        <f>SUM(O14:O17)</f>
        <v/>
      </c>
      <c r="V17" s="185">
        <f>P17-N17</f>
        <v/>
      </c>
      <c r="W17" s="185">
        <f>SUMIF(V14:V17,"&gt;=0",V14:V17)</f>
        <v/>
      </c>
      <c r="X17" s="185">
        <f>SUM(R14:R17)</f>
        <v/>
      </c>
      <c r="Y17" s="185">
        <f>SUM(S14:S17)</f>
        <v/>
      </c>
      <c r="Z17" s="186">
        <f>SUM(T14:T17)</f>
        <v/>
      </c>
      <c r="AA17" s="241" t="n"/>
      <c r="AB17" s="241" t="n"/>
      <c r="AC17" s="241" t="n"/>
      <c r="AD17" s="241" t="n"/>
      <c r="AE17" s="241" t="n"/>
      <c r="AF17" s="241" t="n"/>
      <c r="AG17" s="241" t="n"/>
      <c r="AH17" s="241" t="n"/>
      <c r="AI17" s="241" t="n"/>
      <c r="AJ17" s="241" t="n"/>
      <c r="AK17" s="241" t="n"/>
      <c r="AL17" s="241" t="n"/>
      <c r="AM17" s="241" t="n"/>
      <c r="AN17" s="241" t="n"/>
      <c r="AO17" s="241" t="n"/>
      <c r="AP17" s="241" t="n"/>
      <c r="AQ17" s="241" t="n"/>
      <c r="AR17" s="241" t="n"/>
      <c r="AS17" s="241" t="n"/>
      <c r="AT17" s="241" t="n"/>
      <c r="AU17" s="241" t="n"/>
      <c r="AV17" s="241" t="n"/>
      <c r="AW17" s="241" t="n"/>
      <c r="AX17" s="241" t="n"/>
      <c r="AY17" s="241" t="n"/>
      <c r="AZ17" s="241" t="n"/>
      <c r="BA17" s="241" t="n"/>
      <c r="BB17" s="241" t="n"/>
      <c r="BC17" s="241" t="n"/>
      <c r="BD17" s="241" t="n"/>
      <c r="BE17" s="241" t="n"/>
      <c r="BF17" s="241" t="n"/>
      <c r="BG17" s="241" t="n"/>
      <c r="BH17" s="241" t="n"/>
      <c r="BI17" s="241" t="n"/>
      <c r="BJ17" s="241" t="n"/>
      <c r="BK17" s="241" t="n"/>
      <c r="BL17" s="241" t="n"/>
      <c r="BM17" s="241" t="n"/>
      <c r="BN17" s="241" t="n"/>
      <c r="BO17" s="241" t="n"/>
      <c r="BP17" s="241" t="n"/>
      <c r="BQ17" s="241" t="n"/>
      <c r="BR17" s="241" t="n"/>
      <c r="BS17" s="241" t="n"/>
      <c r="BT17" s="241" t="n"/>
      <c r="BU17" s="241" t="n"/>
      <c r="BV17" s="241" t="n"/>
      <c r="BW17" s="241" t="n"/>
      <c r="BX17" s="241" t="n"/>
      <c r="BY17" s="241" t="n"/>
      <c r="BZ17" s="241" t="n"/>
      <c r="CA17" s="241" t="n"/>
      <c r="CB17" s="241" t="n"/>
      <c r="CC17" s="241" t="n"/>
      <c r="CD17" s="241" t="n"/>
      <c r="CE17" s="241" t="n"/>
      <c r="CF17" s="241" t="n"/>
      <c r="CG17" s="241" t="n"/>
      <c r="CH17" s="241" t="n"/>
      <c r="CI17" s="241" t="n"/>
      <c r="CJ17" s="241" t="n"/>
      <c r="CK17" s="241" t="n"/>
      <c r="CL17" s="241" t="n"/>
      <c r="CM17" s="839" t="n"/>
      <c r="CN17" s="839" t="n"/>
      <c r="CO17" s="839" t="n"/>
      <c r="CP17" s="839" t="n"/>
      <c r="CQ17" s="839" t="n"/>
      <c r="CR17" s="839" t="n"/>
      <c r="CS17" s="839" t="n"/>
      <c r="CT17" s="839" t="n"/>
      <c r="CU17" s="839" t="n"/>
      <c r="CV17" s="839" t="n"/>
      <c r="CW17" s="839" t="n"/>
      <c r="CX17" s="839" t="n"/>
      <c r="CY17" s="839" t="n"/>
      <c r="CZ17" s="839" t="n"/>
      <c r="DA17" s="839" t="n"/>
      <c r="DB17" s="839" t="n"/>
      <c r="DC17" s="839" t="n"/>
      <c r="DD17" s="839" t="n"/>
      <c r="DE17" s="839" t="n"/>
      <c r="DF17" s="839" t="n"/>
      <c r="DG17" s="839" t="n"/>
      <c r="DH17" s="839" t="n"/>
      <c r="DI17" s="839" t="n"/>
      <c r="DJ17" s="839" t="n"/>
      <c r="DK17" s="839" t="n"/>
      <c r="DL17" s="839" t="n"/>
      <c r="DM17" s="839" t="n"/>
      <c r="DN17" s="839" t="n"/>
      <c r="DO17" s="839" t="n"/>
      <c r="DP17" s="839" t="n"/>
      <c r="DQ17" s="839" t="n"/>
      <c r="DR17" s="839" t="n"/>
      <c r="DS17" s="839" t="n"/>
      <c r="DT17" s="839" t="n"/>
      <c r="DU17" s="839" t="n"/>
      <c r="DV17" s="839" t="n"/>
      <c r="DW17" s="839" t="n"/>
      <c r="DX17" s="839" t="n"/>
      <c r="DY17" s="839" t="n"/>
      <c r="DZ17" s="839" t="n"/>
      <c r="EA17" s="839" t="n"/>
      <c r="EB17" s="839" t="n"/>
      <c r="EC17" s="839" t="n"/>
      <c r="ED17" s="839" t="n"/>
      <c r="EE17" s="839" t="n"/>
      <c r="EF17" s="839" t="n"/>
      <c r="EG17" s="839" t="n"/>
      <c r="EH17" s="839" t="n"/>
      <c r="EI17" s="839" t="n"/>
      <c r="EJ17" s="839" t="n"/>
      <c r="EK17" s="839" t="n"/>
      <c r="EL17" s="839" t="n"/>
      <c r="EM17" s="839" t="n"/>
      <c r="EN17" s="839" t="n"/>
      <c r="EO17" s="839" t="n"/>
      <c r="EP17" s="839" t="n"/>
      <c r="EQ17" s="839" t="n"/>
    </row>
    <row r="18" ht="13.5" customFormat="1" customHeight="1" s="761">
      <c r="A18" s="777" t="inlineStr">
        <is>
          <t>购原材料</t>
        </is>
      </c>
      <c r="B18" s="778" t="n">
        <v>-630000</v>
      </c>
      <c r="C18" s="776" t="n"/>
      <c r="D18" s="776" t="n"/>
      <c r="E18" s="774" t="n">
        <v>7759313.06</v>
      </c>
      <c r="F18" s="241" t="n"/>
      <c r="G18" s="779" t="inlineStr">
        <is>
          <t>合计</t>
        </is>
      </c>
      <c r="H18" s="780" t="n">
        <v>19495999.21</v>
      </c>
      <c r="I18" s="783" t="n"/>
      <c r="J18" s="794" t="n"/>
      <c r="K18" s="241" t="n"/>
      <c r="L18" s="775" t="inlineStr">
        <is>
          <t>产品D</t>
        </is>
      </c>
      <c r="M18" s="776" t="inlineStr">
        <is>
          <t>市场1</t>
        </is>
      </c>
      <c r="N18" s="776" t="n">
        <v>0</v>
      </c>
      <c r="O18" s="776" t="n">
        <v>38</v>
      </c>
      <c r="P18" s="776" t="n">
        <v>0</v>
      </c>
      <c r="Q18" s="812" t="n">
        <v>0</v>
      </c>
      <c r="R18" s="776" t="n">
        <v>0</v>
      </c>
      <c r="S18" s="776" t="n">
        <v>0</v>
      </c>
      <c r="T18" s="797" t="n">
        <v>0</v>
      </c>
      <c r="U18" s="814" t="n"/>
      <c r="V18" s="185">
        <f>P18-N18</f>
        <v/>
      </c>
      <c r="W18" s="185" t="n"/>
      <c r="X18" s="185" t="n"/>
      <c r="Y18" s="185" t="n"/>
      <c r="Z18" s="186" t="n"/>
      <c r="AA18" s="241" t="n"/>
      <c r="AB18" s="241" t="n"/>
      <c r="AC18" s="241" t="n"/>
      <c r="AD18" s="241" t="n"/>
      <c r="AE18" s="241" t="n"/>
      <c r="AF18" s="241" t="n"/>
      <c r="AG18" s="241" t="n"/>
      <c r="AH18" s="241" t="n"/>
      <c r="AI18" s="241" t="n"/>
      <c r="AJ18" s="241" t="n"/>
      <c r="AK18" s="241" t="n"/>
      <c r="AL18" s="241" t="n"/>
      <c r="AM18" s="241" t="n"/>
      <c r="AN18" s="241" t="n"/>
      <c r="AO18" s="241" t="n"/>
      <c r="AP18" s="241" t="n"/>
      <c r="AQ18" s="241" t="n"/>
      <c r="AR18" s="241" t="n"/>
      <c r="AS18" s="241" t="n"/>
      <c r="AT18" s="241" t="n"/>
      <c r="AU18" s="241" t="n"/>
      <c r="AV18" s="241" t="n"/>
      <c r="AW18" s="241" t="n"/>
      <c r="AX18" s="241" t="n"/>
      <c r="AY18" s="241" t="n"/>
      <c r="AZ18" s="241" t="n"/>
      <c r="BA18" s="241" t="n"/>
      <c r="BB18" s="241" t="n"/>
      <c r="BC18" s="241" t="n"/>
      <c r="BD18" s="241" t="n"/>
      <c r="BE18" s="241" t="n"/>
      <c r="BF18" s="241" t="n"/>
      <c r="BG18" s="241" t="n"/>
      <c r="BH18" s="241" t="n"/>
      <c r="BI18" s="241" t="n"/>
      <c r="BJ18" s="241" t="n"/>
      <c r="BK18" s="241" t="n"/>
      <c r="BL18" s="241" t="n"/>
      <c r="BM18" s="241" t="n"/>
      <c r="BN18" s="241" t="n"/>
      <c r="BO18" s="241" t="n"/>
      <c r="BP18" s="241" t="n"/>
      <c r="BQ18" s="241" t="n"/>
      <c r="BR18" s="241" t="n"/>
      <c r="BS18" s="241" t="n"/>
      <c r="BT18" s="241" t="n"/>
      <c r="BU18" s="241" t="n"/>
      <c r="BV18" s="241" t="n"/>
      <c r="BW18" s="241" t="n"/>
      <c r="BX18" s="241" t="n"/>
      <c r="BY18" s="241" t="n"/>
      <c r="BZ18" s="241" t="n"/>
      <c r="CA18" s="241" t="n"/>
      <c r="CB18" s="241" t="n"/>
      <c r="CC18" s="241" t="n"/>
      <c r="CD18" s="241" t="n"/>
      <c r="CE18" s="241" t="n"/>
      <c r="CF18" s="241" t="n"/>
      <c r="CG18" s="241" t="n"/>
      <c r="CH18" s="241" t="n"/>
      <c r="CI18" s="241" t="n"/>
      <c r="CJ18" s="241" t="n"/>
      <c r="CK18" s="241" t="n"/>
      <c r="CL18" s="241" t="n"/>
      <c r="CM18" s="839" t="n"/>
      <c r="CN18" s="839" t="n"/>
      <c r="CO18" s="839" t="n"/>
      <c r="CP18" s="839" t="n"/>
      <c r="CQ18" s="839" t="n"/>
      <c r="CR18" s="839" t="n"/>
      <c r="CS18" s="839" t="n"/>
      <c r="CT18" s="839" t="n"/>
      <c r="CU18" s="839" t="n"/>
      <c r="CV18" s="839" t="n"/>
      <c r="CW18" s="839" t="n"/>
      <c r="CX18" s="839" t="n"/>
      <c r="CY18" s="839" t="n"/>
      <c r="CZ18" s="839" t="n"/>
      <c r="DA18" s="839" t="n"/>
      <c r="DB18" s="839" t="n"/>
      <c r="DC18" s="839" t="n"/>
      <c r="DD18" s="839" t="n"/>
      <c r="DE18" s="839" t="n"/>
      <c r="DF18" s="839" t="n"/>
      <c r="DG18" s="839" t="n"/>
      <c r="DH18" s="839" t="n"/>
      <c r="DI18" s="839" t="n"/>
      <c r="DJ18" s="839" t="n"/>
      <c r="DK18" s="839" t="n"/>
      <c r="DL18" s="839" t="n"/>
      <c r="DM18" s="839" t="n"/>
      <c r="DN18" s="839" t="n"/>
      <c r="DO18" s="839" t="n"/>
      <c r="DP18" s="839" t="n"/>
      <c r="DQ18" s="839" t="n"/>
      <c r="DR18" s="839" t="n"/>
      <c r="DS18" s="839" t="n"/>
      <c r="DT18" s="839" t="n"/>
      <c r="DU18" s="839" t="n"/>
      <c r="DV18" s="839" t="n"/>
      <c r="DW18" s="839" t="n"/>
      <c r="DX18" s="839" t="n"/>
      <c r="DY18" s="839" t="n"/>
      <c r="DZ18" s="839" t="n"/>
      <c r="EA18" s="839" t="n"/>
      <c r="EB18" s="839" t="n"/>
      <c r="EC18" s="839" t="n"/>
      <c r="ED18" s="839" t="n"/>
      <c r="EE18" s="839" t="n"/>
      <c r="EF18" s="839" t="n"/>
      <c r="EG18" s="839" t="n"/>
      <c r="EH18" s="839" t="n"/>
      <c r="EI18" s="839" t="n"/>
      <c r="EJ18" s="839" t="n"/>
      <c r="EK18" s="839" t="n"/>
      <c r="EL18" s="839" t="n"/>
      <c r="EM18" s="839" t="n"/>
      <c r="EN18" s="839" t="n"/>
      <c r="EO18" s="839" t="n"/>
      <c r="EP18" s="839" t="n"/>
      <c r="EQ18" s="839" t="n"/>
    </row>
    <row r="19" ht="13.5" customFormat="1" customHeight="1" s="761">
      <c r="A19" s="777" t="inlineStr">
        <is>
          <t>购原材料折扣</t>
        </is>
      </c>
      <c r="B19" s="778" t="n">
        <v>0</v>
      </c>
      <c r="C19" s="778" t="n">
        <v>0</v>
      </c>
      <c r="D19" s="776" t="n"/>
      <c r="E19" s="774" t="n">
        <v>7759313.06</v>
      </c>
      <c r="F19" s="241" t="n"/>
      <c r="G19" s="241" t="n"/>
      <c r="H19" s="241" t="n"/>
      <c r="I19" s="241" t="n"/>
      <c r="J19" s="241" t="n"/>
      <c r="K19" s="241" t="n"/>
      <c r="L19" s="775" t="inlineStr">
        <is>
          <t>产品D</t>
        </is>
      </c>
      <c r="M19" s="776" t="inlineStr">
        <is>
          <t>市场2</t>
        </is>
      </c>
      <c r="N19" s="776" t="n">
        <v>0</v>
      </c>
      <c r="O19" s="776" t="n">
        <v>38</v>
      </c>
      <c r="P19" s="776" t="n">
        <v>0</v>
      </c>
      <c r="Q19" s="812" t="n">
        <v>0</v>
      </c>
      <c r="R19" s="776" t="n">
        <v>0</v>
      </c>
      <c r="S19" s="776" t="n">
        <v>0</v>
      </c>
      <c r="T19" s="797" t="n">
        <v>0</v>
      </c>
      <c r="U19" s="814" t="n"/>
      <c r="V19" s="185">
        <f>P19-N19</f>
        <v/>
      </c>
      <c r="W19" s="185" t="n"/>
      <c r="X19" s="185" t="n"/>
      <c r="Y19" s="185" t="n"/>
      <c r="Z19" s="186" t="n"/>
      <c r="AA19" s="241" t="n"/>
      <c r="AB19" s="241" t="n"/>
      <c r="AC19" s="241" t="n"/>
      <c r="AD19" s="241" t="n"/>
      <c r="AE19" s="241" t="n"/>
      <c r="AF19" s="241" t="n"/>
      <c r="AG19" s="241" t="n"/>
      <c r="AH19" s="241" t="n"/>
      <c r="AI19" s="241" t="n"/>
      <c r="AJ19" s="241" t="n"/>
      <c r="AK19" s="241" t="n"/>
      <c r="AL19" s="241" t="n"/>
      <c r="AM19" s="241" t="n"/>
      <c r="AN19" s="241" t="n"/>
      <c r="AO19" s="241" t="n"/>
      <c r="AP19" s="241" t="n"/>
      <c r="AQ19" s="241" t="n"/>
      <c r="AR19" s="241" t="n"/>
      <c r="AS19" s="241" t="n"/>
      <c r="AT19" s="241" t="n"/>
      <c r="AU19" s="241" t="n"/>
      <c r="AV19" s="241" t="n"/>
      <c r="AW19" s="241" t="n"/>
      <c r="AX19" s="241" t="n"/>
      <c r="AY19" s="241" t="n"/>
      <c r="AZ19" s="241" t="n"/>
      <c r="BA19" s="241" t="n"/>
      <c r="BB19" s="241" t="n"/>
      <c r="BC19" s="241" t="n"/>
      <c r="BD19" s="241" t="n"/>
      <c r="BE19" s="241" t="n"/>
      <c r="BF19" s="241" t="n"/>
      <c r="BG19" s="241" t="n"/>
      <c r="BH19" s="241" t="n"/>
      <c r="BI19" s="241" t="n"/>
      <c r="BJ19" s="241" t="n"/>
      <c r="BK19" s="241" t="n"/>
      <c r="BL19" s="241" t="n"/>
      <c r="BM19" s="241" t="n"/>
      <c r="BN19" s="241" t="n"/>
      <c r="BO19" s="241" t="n"/>
      <c r="BP19" s="241" t="n"/>
      <c r="BQ19" s="241" t="n"/>
      <c r="BR19" s="241" t="n"/>
      <c r="BS19" s="241" t="n"/>
      <c r="BT19" s="241" t="n"/>
      <c r="BU19" s="241" t="n"/>
      <c r="BV19" s="241" t="n"/>
      <c r="BW19" s="241" t="n"/>
      <c r="BX19" s="241" t="n"/>
      <c r="BY19" s="241" t="n"/>
      <c r="BZ19" s="241" t="n"/>
      <c r="CA19" s="241" t="n"/>
      <c r="CB19" s="241" t="n"/>
      <c r="CC19" s="241" t="n"/>
      <c r="CD19" s="241" t="n"/>
      <c r="CE19" s="241" t="n"/>
      <c r="CF19" s="241" t="n"/>
      <c r="CG19" s="241" t="n"/>
      <c r="CH19" s="241" t="n"/>
      <c r="CI19" s="241" t="n"/>
      <c r="CJ19" s="241" t="n"/>
      <c r="CK19" s="241" t="n"/>
      <c r="CL19" s="241" t="n"/>
      <c r="CM19" s="839" t="n"/>
      <c r="CN19" s="839" t="n"/>
      <c r="CO19" s="839" t="n"/>
      <c r="CP19" s="839" t="n"/>
      <c r="CQ19" s="839" t="n"/>
      <c r="CR19" s="839" t="n"/>
      <c r="CS19" s="839" t="n"/>
      <c r="CT19" s="839" t="n"/>
      <c r="CU19" s="839" t="n"/>
      <c r="CV19" s="839" t="n"/>
      <c r="CW19" s="839" t="n"/>
      <c r="CX19" s="839" t="n"/>
      <c r="CY19" s="839" t="n"/>
      <c r="CZ19" s="839" t="n"/>
      <c r="DA19" s="839" t="n"/>
      <c r="DB19" s="839" t="n"/>
      <c r="DC19" s="839" t="n"/>
      <c r="DD19" s="839" t="n"/>
      <c r="DE19" s="839" t="n"/>
      <c r="DF19" s="839" t="n"/>
      <c r="DG19" s="839" t="n"/>
      <c r="DH19" s="839" t="n"/>
      <c r="DI19" s="839" t="n"/>
      <c r="DJ19" s="839" t="n"/>
      <c r="DK19" s="839" t="n"/>
      <c r="DL19" s="839" t="n"/>
      <c r="DM19" s="839" t="n"/>
      <c r="DN19" s="839" t="n"/>
      <c r="DO19" s="839" t="n"/>
      <c r="DP19" s="839" t="n"/>
      <c r="DQ19" s="839" t="n"/>
      <c r="DR19" s="839" t="n"/>
      <c r="DS19" s="839" t="n"/>
      <c r="DT19" s="839" t="n"/>
      <c r="DU19" s="839" t="n"/>
      <c r="DV19" s="839" t="n"/>
      <c r="DW19" s="839" t="n"/>
      <c r="DX19" s="839" t="n"/>
      <c r="DY19" s="839" t="n"/>
      <c r="DZ19" s="839" t="n"/>
      <c r="EA19" s="839" t="n"/>
      <c r="EB19" s="839" t="n"/>
      <c r="EC19" s="839" t="n"/>
      <c r="ED19" s="839" t="n"/>
      <c r="EE19" s="839" t="n"/>
      <c r="EF19" s="839" t="n"/>
      <c r="EG19" s="839" t="n"/>
      <c r="EH19" s="839" t="n"/>
      <c r="EI19" s="839" t="n"/>
      <c r="EJ19" s="839" t="n"/>
      <c r="EK19" s="839" t="n"/>
      <c r="EL19" s="839" t="n"/>
      <c r="EM19" s="839" t="n"/>
      <c r="EN19" s="839" t="n"/>
      <c r="EO19" s="839" t="n"/>
      <c r="EP19" s="839" t="n"/>
      <c r="EQ19" s="839" t="n"/>
    </row>
    <row r="20" ht="13.5" customFormat="1" customHeight="1" s="761">
      <c r="A20" s="777" t="inlineStr">
        <is>
          <t>购材料运费</t>
        </is>
      </c>
      <c r="B20" s="778" t="n">
        <v>-22600</v>
      </c>
      <c r="C20" s="776" t="n"/>
      <c r="D20" s="778" t="n">
        <v>840020</v>
      </c>
      <c r="E20" s="774" t="n">
        <v>7736713.06</v>
      </c>
      <c r="F20" s="241" t="n"/>
      <c r="G20" s="241" t="n"/>
      <c r="H20" s="241" t="n"/>
      <c r="I20" s="241" t="n"/>
      <c r="J20" s="241" t="n"/>
      <c r="K20" s="241" t="n"/>
      <c r="L20" s="775" t="inlineStr">
        <is>
          <t>产品D</t>
        </is>
      </c>
      <c r="M20" s="776" t="inlineStr">
        <is>
          <t>市场3</t>
        </is>
      </c>
      <c r="N20" s="776" t="n">
        <v>0</v>
      </c>
      <c r="O20" s="776" t="n">
        <v>49</v>
      </c>
      <c r="P20" s="776" t="n">
        <v>0</v>
      </c>
      <c r="Q20" s="812" t="n">
        <v>0</v>
      </c>
      <c r="R20" s="776" t="n">
        <v>0</v>
      </c>
      <c r="S20" s="776" t="n">
        <v>0</v>
      </c>
      <c r="T20" s="797" t="n">
        <v>0</v>
      </c>
      <c r="U20" s="814" t="n"/>
      <c r="V20" s="185">
        <f>P20-N20</f>
        <v/>
      </c>
      <c r="W20" s="185" t="n"/>
      <c r="X20" s="185" t="n"/>
      <c r="Y20" s="185" t="n"/>
      <c r="Z20" s="186" t="n"/>
      <c r="AA20" s="241" t="n"/>
      <c r="AB20" s="241" t="n"/>
      <c r="AC20" s="241" t="n"/>
      <c r="AD20" s="241" t="n"/>
      <c r="AE20" s="241" t="n"/>
      <c r="AF20" s="241" t="n"/>
      <c r="AG20" s="241" t="n"/>
      <c r="AH20" s="241" t="n"/>
      <c r="AI20" s="241" t="n"/>
      <c r="AJ20" s="241" t="n"/>
      <c r="AK20" s="241" t="n"/>
      <c r="AL20" s="241" t="n"/>
      <c r="AM20" s="241" t="n"/>
      <c r="AN20" s="241" t="n"/>
      <c r="AO20" s="241" t="n"/>
      <c r="AP20" s="241" t="n"/>
      <c r="AQ20" s="241" t="n"/>
      <c r="AR20" s="241" t="n"/>
      <c r="AS20" s="241" t="n"/>
      <c r="AT20" s="241" t="n"/>
      <c r="AU20" s="241" t="n"/>
      <c r="AV20" s="241" t="n"/>
      <c r="AW20" s="241" t="n"/>
      <c r="AX20" s="241" t="n"/>
      <c r="AY20" s="241" t="n"/>
      <c r="AZ20" s="241" t="n"/>
      <c r="BA20" s="241" t="n"/>
      <c r="BB20" s="241" t="n"/>
      <c r="BC20" s="241" t="n"/>
      <c r="BD20" s="241" t="n"/>
      <c r="BE20" s="241" t="n"/>
      <c r="BF20" s="241" t="n"/>
      <c r="BG20" s="241" t="n"/>
      <c r="BH20" s="241" t="n"/>
      <c r="BI20" s="241" t="n"/>
      <c r="BJ20" s="241" t="n"/>
      <c r="BK20" s="241" t="n"/>
      <c r="BL20" s="241" t="n"/>
      <c r="BM20" s="241" t="n"/>
      <c r="BN20" s="241" t="n"/>
      <c r="BO20" s="241" t="n"/>
      <c r="BP20" s="241" t="n"/>
      <c r="BQ20" s="241" t="n"/>
      <c r="BR20" s="241" t="n"/>
      <c r="BS20" s="241" t="n"/>
      <c r="BT20" s="241" t="n"/>
      <c r="BU20" s="241" t="n"/>
      <c r="BV20" s="241" t="n"/>
      <c r="BW20" s="241" t="n"/>
      <c r="BX20" s="241" t="n"/>
      <c r="BY20" s="241" t="n"/>
      <c r="BZ20" s="241" t="n"/>
      <c r="CA20" s="241" t="n"/>
      <c r="CB20" s="241" t="n"/>
      <c r="CC20" s="241" t="n"/>
      <c r="CD20" s="241" t="n"/>
      <c r="CE20" s="241" t="n"/>
      <c r="CF20" s="241" t="n"/>
      <c r="CG20" s="241" t="n"/>
      <c r="CH20" s="241" t="n"/>
      <c r="CI20" s="241" t="n"/>
      <c r="CJ20" s="241" t="n"/>
      <c r="CK20" s="241" t="n"/>
      <c r="CL20" s="241" t="n"/>
      <c r="CM20" s="839" t="n"/>
      <c r="CN20" s="839" t="n"/>
      <c r="CO20" s="839" t="n"/>
      <c r="CP20" s="839" t="n"/>
      <c r="CQ20" s="839" t="n"/>
      <c r="CR20" s="839" t="n"/>
      <c r="CS20" s="839" t="n"/>
      <c r="CT20" s="839" t="n"/>
      <c r="CU20" s="839" t="n"/>
      <c r="CV20" s="839" t="n"/>
      <c r="CW20" s="839" t="n"/>
      <c r="CX20" s="839" t="n"/>
      <c r="CY20" s="839" t="n"/>
      <c r="CZ20" s="839" t="n"/>
      <c r="DA20" s="839" t="n"/>
      <c r="DB20" s="839" t="n"/>
      <c r="DC20" s="839" t="n"/>
      <c r="DD20" s="839" t="n"/>
      <c r="DE20" s="839" t="n"/>
      <c r="DF20" s="839" t="n"/>
      <c r="DG20" s="839" t="n"/>
      <c r="DH20" s="839" t="n"/>
      <c r="DI20" s="839" t="n"/>
      <c r="DJ20" s="839" t="n"/>
      <c r="DK20" s="839" t="n"/>
      <c r="DL20" s="839" t="n"/>
      <c r="DM20" s="839" t="n"/>
      <c r="DN20" s="839" t="n"/>
      <c r="DO20" s="839" t="n"/>
      <c r="DP20" s="839" t="n"/>
      <c r="DQ20" s="839" t="n"/>
      <c r="DR20" s="839" t="n"/>
      <c r="DS20" s="839" t="n"/>
      <c r="DT20" s="839" t="n"/>
      <c r="DU20" s="839" t="n"/>
      <c r="DV20" s="839" t="n"/>
      <c r="DW20" s="839" t="n"/>
      <c r="DX20" s="839" t="n"/>
      <c r="DY20" s="839" t="n"/>
      <c r="DZ20" s="839" t="n"/>
      <c r="EA20" s="839" t="n"/>
      <c r="EB20" s="839" t="n"/>
      <c r="EC20" s="839" t="n"/>
      <c r="ED20" s="839" t="n"/>
      <c r="EE20" s="839" t="n"/>
      <c r="EF20" s="839" t="n"/>
      <c r="EG20" s="839" t="n"/>
      <c r="EH20" s="839" t="n"/>
      <c r="EI20" s="839" t="n"/>
      <c r="EJ20" s="839" t="n"/>
      <c r="EK20" s="839" t="n"/>
      <c r="EL20" s="839" t="n"/>
      <c r="EM20" s="839" t="n"/>
      <c r="EN20" s="839" t="n"/>
      <c r="EO20" s="839" t="n"/>
      <c r="EP20" s="839" t="n"/>
      <c r="EQ20" s="839" t="n"/>
    </row>
    <row r="21" ht="13.5" customFormat="1" customHeight="1" s="761">
      <c r="A21" s="777" t="inlineStr">
        <is>
          <t>管理费</t>
        </is>
      </c>
      <c r="B21" s="778" t="n">
        <v>-18000</v>
      </c>
      <c r="C21" s="776" t="n"/>
      <c r="D21" s="778" t="n">
        <v>858020</v>
      </c>
      <c r="E21" s="774" t="n">
        <v>7718713.06</v>
      </c>
      <c r="F21" s="241" t="n"/>
      <c r="G21" s="241" t="n"/>
      <c r="H21" s="241" t="n"/>
      <c r="I21" s="241" t="n"/>
      <c r="J21" s="241" t="n"/>
      <c r="K21" s="241" t="n"/>
      <c r="L21" s="779" t="inlineStr">
        <is>
          <t>产品D</t>
        </is>
      </c>
      <c r="M21" s="783" t="inlineStr">
        <is>
          <t>市场4</t>
        </is>
      </c>
      <c r="N21" s="783" t="n">
        <v>0</v>
      </c>
      <c r="O21" s="783" t="n">
        <v>50</v>
      </c>
      <c r="P21" s="783" t="n">
        <v>0</v>
      </c>
      <c r="Q21" s="815" t="n">
        <v>0</v>
      </c>
      <c r="R21" s="783" t="n">
        <v>0</v>
      </c>
      <c r="S21" s="783" t="n">
        <v>0</v>
      </c>
      <c r="T21" s="794" t="n">
        <v>0</v>
      </c>
      <c r="U21" s="814">
        <f>SUM(O18:O21)</f>
        <v/>
      </c>
      <c r="V21" s="185">
        <f>P21-N21</f>
        <v/>
      </c>
      <c r="W21" s="185">
        <f>SUMIF(V18:V21,"&gt;=0",V18:V21)</f>
        <v/>
      </c>
      <c r="X21" s="185">
        <f>SUM(R18:R21)</f>
        <v/>
      </c>
      <c r="Y21" s="185">
        <f>SUM(S18:S21)</f>
        <v/>
      </c>
      <c r="Z21" s="186">
        <f>SUM(T18:T21)</f>
        <v/>
      </c>
      <c r="AA21" s="241" t="n"/>
      <c r="AB21" s="241" t="n"/>
      <c r="AC21" s="241" t="n"/>
      <c r="AD21" s="241" t="n"/>
      <c r="AE21" s="241" t="n"/>
      <c r="AF21" s="241" t="n"/>
      <c r="AG21" s="241" t="n"/>
      <c r="AH21" s="241" t="n"/>
      <c r="AI21" s="241" t="n"/>
      <c r="AJ21" s="241" t="n"/>
      <c r="AK21" s="241" t="n"/>
      <c r="AL21" s="241" t="n"/>
      <c r="AM21" s="241" t="n"/>
      <c r="AN21" s="241" t="n"/>
      <c r="AO21" s="241" t="n"/>
      <c r="AP21" s="241" t="n"/>
      <c r="AQ21" s="241" t="n"/>
      <c r="AR21" s="241" t="n"/>
      <c r="AS21" s="241" t="n"/>
      <c r="AT21" s="241" t="n"/>
      <c r="AU21" s="241" t="n"/>
      <c r="AV21" s="241" t="n"/>
      <c r="AW21" s="241" t="n"/>
      <c r="AX21" s="241" t="n"/>
      <c r="AY21" s="241" t="n"/>
      <c r="AZ21" s="241" t="n"/>
      <c r="BA21" s="241" t="n"/>
      <c r="BB21" s="241" t="n"/>
      <c r="BC21" s="241" t="n"/>
      <c r="BD21" s="241" t="n"/>
      <c r="BE21" s="241" t="n"/>
      <c r="BF21" s="241" t="n"/>
      <c r="BG21" s="241" t="n"/>
      <c r="BH21" s="241" t="n"/>
      <c r="BI21" s="241" t="n"/>
      <c r="BJ21" s="241" t="n"/>
      <c r="BK21" s="241" t="n"/>
      <c r="BL21" s="241" t="n"/>
      <c r="BM21" s="241" t="n"/>
      <c r="BN21" s="241" t="n"/>
      <c r="BO21" s="241" t="n"/>
      <c r="BP21" s="241" t="n"/>
      <c r="BQ21" s="241" t="n"/>
      <c r="BR21" s="241" t="n"/>
      <c r="BS21" s="241" t="n"/>
      <c r="BT21" s="241" t="n"/>
      <c r="BU21" s="241" t="n"/>
      <c r="BV21" s="241" t="n"/>
      <c r="BW21" s="241" t="n"/>
      <c r="BX21" s="241" t="n"/>
      <c r="BY21" s="241" t="n"/>
      <c r="BZ21" s="241" t="n"/>
      <c r="CA21" s="241" t="n"/>
      <c r="CB21" s="241" t="n"/>
      <c r="CC21" s="241" t="n"/>
      <c r="CD21" s="241" t="n"/>
      <c r="CE21" s="241" t="n"/>
      <c r="CF21" s="241" t="n"/>
      <c r="CG21" s="241" t="n"/>
      <c r="CH21" s="241" t="n"/>
      <c r="CI21" s="241" t="n"/>
      <c r="CJ21" s="241" t="n"/>
      <c r="CK21" s="241" t="n"/>
      <c r="CL21" s="241" t="n"/>
      <c r="CM21" s="839" t="n"/>
      <c r="CN21" s="839" t="n"/>
      <c r="CO21" s="839" t="n"/>
      <c r="CP21" s="839" t="n"/>
      <c r="CQ21" s="839" t="n"/>
      <c r="CR21" s="839" t="n"/>
      <c r="CS21" s="839" t="n"/>
      <c r="CT21" s="839" t="n"/>
      <c r="CU21" s="839" t="n"/>
      <c r="CV21" s="839" t="n"/>
      <c r="CW21" s="839" t="n"/>
      <c r="CX21" s="839" t="n"/>
      <c r="CY21" s="839" t="n"/>
      <c r="CZ21" s="839" t="n"/>
      <c r="DA21" s="839" t="n"/>
      <c r="DB21" s="839" t="n"/>
      <c r="DC21" s="839" t="n"/>
      <c r="DD21" s="839" t="n"/>
      <c r="DE21" s="839" t="n"/>
      <c r="DF21" s="839" t="n"/>
      <c r="DG21" s="839" t="n"/>
      <c r="DH21" s="839" t="n"/>
      <c r="DI21" s="839" t="n"/>
      <c r="DJ21" s="839" t="n"/>
      <c r="DK21" s="839" t="n"/>
      <c r="DL21" s="839" t="n"/>
      <c r="DM21" s="839" t="n"/>
      <c r="DN21" s="839" t="n"/>
      <c r="DO21" s="839" t="n"/>
      <c r="DP21" s="839" t="n"/>
      <c r="DQ21" s="839" t="n"/>
      <c r="DR21" s="839" t="n"/>
      <c r="DS21" s="839" t="n"/>
      <c r="DT21" s="839" t="n"/>
      <c r="DU21" s="839" t="n"/>
      <c r="DV21" s="839" t="n"/>
      <c r="DW21" s="839" t="n"/>
      <c r="DX21" s="839" t="n"/>
      <c r="DY21" s="839" t="n"/>
      <c r="DZ21" s="839" t="n"/>
      <c r="EA21" s="839" t="n"/>
      <c r="EB21" s="839" t="n"/>
      <c r="EC21" s="839" t="n"/>
      <c r="ED21" s="839" t="n"/>
      <c r="EE21" s="839" t="n"/>
      <c r="EF21" s="839" t="n"/>
      <c r="EG21" s="839" t="n"/>
      <c r="EH21" s="839" t="n"/>
      <c r="EI21" s="839" t="n"/>
      <c r="EJ21" s="839" t="n"/>
      <c r="EK21" s="839" t="n"/>
      <c r="EL21" s="839" t="n"/>
      <c r="EM21" s="839" t="n"/>
      <c r="EN21" s="839" t="n"/>
      <c r="EO21" s="839" t="n"/>
      <c r="EP21" s="839" t="n"/>
      <c r="EQ21" s="839" t="n"/>
    </row>
    <row r="22" ht="13.5" customFormat="1" customHeight="1" s="761">
      <c r="A22" s="777" t="inlineStr">
        <is>
          <t>特殊班工资</t>
        </is>
      </c>
      <c r="B22" s="778" t="n">
        <v>-432072</v>
      </c>
      <c r="C22" s="776" t="n"/>
      <c r="D22" s="778" t="n">
        <v>1290092</v>
      </c>
      <c r="E22" s="774" t="n">
        <v>7286641.06</v>
      </c>
      <c r="F22" s="241" t="n"/>
      <c r="G22" s="241" t="n"/>
      <c r="H22" s="241" t="n"/>
      <c r="I22" s="241" t="n"/>
      <c r="J22" s="241" t="n"/>
      <c r="K22" s="241" t="n"/>
      <c r="L22" s="795" t="inlineStr">
        <is>
          <t>产品</t>
        </is>
      </c>
      <c r="M22" s="796" t="inlineStr">
        <is>
          <t>工厂库存（件）</t>
        </is>
      </c>
      <c r="N22" s="796" t="inlineStr">
        <is>
          <t>本期研发（元）</t>
        </is>
      </c>
      <c r="O22" s="796" t="inlineStr">
        <is>
          <t>累积研发（元）</t>
        </is>
      </c>
      <c r="P22" s="796" t="inlineStr">
        <is>
          <t>产品等级（级）</t>
        </is>
      </c>
      <c r="Q22" s="816" t="inlineStr">
        <is>
          <t>成品比率（%）</t>
        </is>
      </c>
      <c r="R22" s="551" t="n"/>
      <c r="S22" s="551" t="n"/>
      <c r="T22" s="551" t="n"/>
      <c r="U22" s="814" t="n"/>
      <c r="V22" s="185" t="n"/>
      <c r="W22" s="185" t="n"/>
      <c r="X22" s="1212">
        <f>(X9*初始化表!E17+X13*初始化表!F17+X17*初始化表!G17+X21*初始化表!H17)/1300</f>
        <v/>
      </c>
      <c r="Y22" s="1212">
        <f>(Y9*初始化表!E17+Y13*初始化表!F17+Y17*初始化表!G17+Y21*初始化表!H17)/1300</f>
        <v/>
      </c>
      <c r="Z22" s="1213">
        <f>(Z9*初始化表!E17+Z13*初始化表!F17+Z17*初始化表!G17+Z21*初始化表!H17)/1300</f>
        <v/>
      </c>
      <c r="AA22" s="241" t="n"/>
      <c r="AB22" s="241" t="n"/>
      <c r="AC22" s="241" t="n"/>
      <c r="AD22" s="241" t="n"/>
      <c r="AE22" s="241" t="n"/>
      <c r="AF22" s="241" t="n"/>
      <c r="AG22" s="241" t="n"/>
      <c r="AH22" s="241" t="n"/>
      <c r="AI22" s="241" t="n"/>
      <c r="AJ22" s="241" t="n"/>
      <c r="AK22" s="241" t="n"/>
      <c r="AL22" s="241" t="n"/>
      <c r="AM22" s="241" t="n"/>
      <c r="AN22" s="241" t="n"/>
      <c r="AO22" s="241" t="n"/>
      <c r="AP22" s="241" t="n"/>
      <c r="AQ22" s="241" t="n"/>
      <c r="AR22" s="241" t="n"/>
      <c r="AS22" s="241" t="n"/>
      <c r="AT22" s="241" t="n"/>
      <c r="AU22" s="241" t="n"/>
      <c r="AV22" s="241" t="n"/>
      <c r="AW22" s="241" t="n"/>
      <c r="AX22" s="241" t="n"/>
      <c r="AY22" s="241" t="n"/>
      <c r="AZ22" s="241" t="n"/>
      <c r="BA22" s="241" t="n"/>
      <c r="BB22" s="241" t="n"/>
      <c r="BC22" s="241" t="n"/>
      <c r="BD22" s="241" t="n"/>
      <c r="BE22" s="241" t="n"/>
      <c r="BF22" s="241" t="n"/>
      <c r="BG22" s="241" t="n"/>
      <c r="BH22" s="241" t="n"/>
      <c r="BI22" s="241" t="n"/>
      <c r="BJ22" s="241" t="n"/>
      <c r="BK22" s="241" t="n"/>
      <c r="BL22" s="241" t="n"/>
      <c r="BM22" s="241" t="n"/>
      <c r="BN22" s="241" t="n"/>
      <c r="BO22" s="241" t="n"/>
      <c r="BP22" s="241" t="n"/>
      <c r="BQ22" s="241" t="n"/>
      <c r="BR22" s="241" t="n"/>
      <c r="BS22" s="241" t="n"/>
      <c r="BT22" s="241" t="n"/>
      <c r="BU22" s="241" t="n"/>
      <c r="BV22" s="241" t="n"/>
      <c r="BW22" s="241" t="n"/>
      <c r="BX22" s="241" t="n"/>
      <c r="BY22" s="241" t="n"/>
      <c r="BZ22" s="241" t="n"/>
      <c r="CA22" s="241" t="n"/>
      <c r="CB22" s="241" t="n"/>
      <c r="CC22" s="241" t="n"/>
      <c r="CD22" s="241" t="n"/>
      <c r="CE22" s="241" t="n"/>
      <c r="CF22" s="241" t="n"/>
      <c r="CG22" s="241" t="n"/>
      <c r="CH22" s="241" t="n"/>
      <c r="CI22" s="241" t="n"/>
      <c r="CJ22" s="241" t="n"/>
      <c r="CK22" s="241" t="n"/>
      <c r="CL22" s="241" t="n"/>
      <c r="CM22" s="839" t="n"/>
      <c r="CN22" s="839" t="n"/>
      <c r="CO22" s="839" t="n"/>
      <c r="CP22" s="839" t="n"/>
      <c r="CQ22" s="839" t="n"/>
      <c r="CR22" s="839" t="n"/>
      <c r="CS22" s="839" t="n"/>
      <c r="CT22" s="839" t="n"/>
      <c r="CU22" s="839" t="n"/>
      <c r="CV22" s="839" t="n"/>
      <c r="CW22" s="839" t="n"/>
      <c r="CX22" s="839" t="n"/>
      <c r="CY22" s="839" t="n"/>
      <c r="CZ22" s="839" t="n"/>
      <c r="DA22" s="839" t="n"/>
      <c r="DB22" s="839" t="n"/>
      <c r="DC22" s="839" t="n"/>
      <c r="DD22" s="839" t="n"/>
      <c r="DE22" s="839" t="n"/>
      <c r="DF22" s="839" t="n"/>
      <c r="DG22" s="839" t="n"/>
      <c r="DH22" s="839" t="n"/>
      <c r="DI22" s="839" t="n"/>
      <c r="DJ22" s="839" t="n"/>
      <c r="DK22" s="839" t="n"/>
      <c r="DL22" s="839" t="n"/>
      <c r="DM22" s="839" t="n"/>
      <c r="DN22" s="839" t="n"/>
      <c r="DO22" s="839" t="n"/>
      <c r="DP22" s="839" t="n"/>
      <c r="DQ22" s="839" t="n"/>
      <c r="DR22" s="839" t="n"/>
      <c r="DS22" s="839" t="n"/>
      <c r="DT22" s="839" t="n"/>
      <c r="DU22" s="839" t="n"/>
      <c r="DV22" s="839" t="n"/>
      <c r="DW22" s="839" t="n"/>
      <c r="DX22" s="839" t="n"/>
      <c r="DY22" s="839" t="n"/>
      <c r="DZ22" s="839" t="n"/>
      <c r="EA22" s="839" t="n"/>
      <c r="EB22" s="839" t="n"/>
      <c r="EC22" s="839" t="n"/>
      <c r="ED22" s="839" t="n"/>
      <c r="EE22" s="839" t="n"/>
      <c r="EF22" s="839" t="n"/>
      <c r="EG22" s="839" t="n"/>
      <c r="EH22" s="839" t="n"/>
      <c r="EI22" s="839" t="n"/>
      <c r="EJ22" s="839" t="n"/>
      <c r="EK22" s="839" t="n"/>
      <c r="EL22" s="839" t="n"/>
      <c r="EM22" s="839" t="n"/>
      <c r="EN22" s="839" t="n"/>
      <c r="EO22" s="839" t="n"/>
      <c r="EP22" s="839" t="n"/>
      <c r="EQ22" s="839" t="n"/>
    </row>
    <row r="23" ht="13.5" customFormat="1" customHeight="1" s="761">
      <c r="A23" s="777" t="inlineStr">
        <is>
          <t>使用材料费</t>
        </is>
      </c>
      <c r="B23" s="778" t="n">
        <v>-678720</v>
      </c>
      <c r="C23" s="776" t="n"/>
      <c r="D23" s="778" t="n">
        <v>1968812</v>
      </c>
      <c r="E23" s="774" t="n"/>
      <c r="F23" s="241" t="n"/>
      <c r="G23" s="1028" t="inlineStr">
        <is>
          <t>期末企业状况</t>
        </is>
      </c>
      <c r="H23" s="1180" t="n"/>
      <c r="I23" s="1181" t="n"/>
      <c r="J23" s="241" t="n"/>
      <c r="K23" s="241" t="n"/>
      <c r="L23" s="775" t="inlineStr">
        <is>
          <t>产品A</t>
        </is>
      </c>
      <c r="M23" s="776" t="n">
        <v>40</v>
      </c>
      <c r="N23" s="776" t="n">
        <v>0</v>
      </c>
      <c r="O23" s="778" t="n">
        <v>120000</v>
      </c>
      <c r="P23" s="776" t="n">
        <v>1</v>
      </c>
      <c r="Q23" s="797" t="n">
        <v>0.95</v>
      </c>
      <c r="R23" s="551" t="n"/>
      <c r="S23" s="551" t="n"/>
      <c r="T23" s="649" t="n"/>
      <c r="U23" s="818" t="n"/>
      <c r="V23" s="1214" t="inlineStr">
        <is>
          <t>本期销售</t>
        </is>
      </c>
      <c r="W23" s="1215">
        <f>(SUM(P6:P9)*初始化表!E17+SUM(P10:P13)*初始化表!F17+SUM(P14:P17)*初始化表!G17+SUM(P18:P21)*初始化表!H17)/1300</f>
        <v/>
      </c>
      <c r="X23" s="1101" t="n"/>
      <c r="Y23" s="1101" t="n"/>
      <c r="Z23" s="1101" t="n"/>
      <c r="AA23" s="241" t="n"/>
      <c r="AB23" s="241" t="n"/>
      <c r="AC23" s="241" t="n"/>
      <c r="AD23" s="241" t="n"/>
      <c r="AE23" s="241" t="n"/>
      <c r="AF23" s="241" t="n"/>
      <c r="AG23" s="241" t="n"/>
      <c r="AH23" s="241" t="n"/>
      <c r="AI23" s="241" t="n"/>
      <c r="AJ23" s="241" t="n"/>
      <c r="AK23" s="241" t="n"/>
      <c r="AL23" s="241" t="n"/>
      <c r="AM23" s="241" t="n"/>
      <c r="AN23" s="241" t="n"/>
      <c r="AO23" s="241" t="n"/>
      <c r="AP23" s="241" t="n"/>
      <c r="AQ23" s="241" t="n"/>
      <c r="AR23" s="241" t="n"/>
      <c r="AS23" s="241" t="n"/>
      <c r="AT23" s="241" t="n"/>
      <c r="AU23" s="241" t="n"/>
      <c r="AV23" s="241" t="n"/>
      <c r="AW23" s="241" t="n"/>
      <c r="AX23" s="241" t="n"/>
      <c r="AY23" s="241" t="n"/>
      <c r="AZ23" s="241" t="n"/>
      <c r="BA23" s="241" t="n"/>
      <c r="BB23" s="241" t="n"/>
      <c r="BC23" s="241" t="n"/>
      <c r="BD23" s="241" t="n"/>
      <c r="BE23" s="241" t="n"/>
      <c r="BF23" s="241" t="n"/>
      <c r="BG23" s="241" t="n"/>
      <c r="BH23" s="241" t="n"/>
      <c r="BI23" s="241" t="n"/>
      <c r="BJ23" s="241" t="n"/>
      <c r="BK23" s="241" t="n"/>
      <c r="BL23" s="241" t="n"/>
      <c r="BM23" s="241" t="n"/>
      <c r="BN23" s="241" t="n"/>
      <c r="BO23" s="241" t="n"/>
      <c r="BP23" s="241" t="n"/>
      <c r="BQ23" s="241" t="n"/>
      <c r="BR23" s="241" t="n"/>
      <c r="BS23" s="241" t="n"/>
      <c r="BT23" s="241" t="n"/>
      <c r="BU23" s="241" t="n"/>
      <c r="BV23" s="241" t="n"/>
      <c r="BW23" s="241" t="n"/>
      <c r="BX23" s="241" t="n"/>
      <c r="BY23" s="241" t="n"/>
      <c r="BZ23" s="241" t="n"/>
      <c r="CA23" s="241" t="n"/>
      <c r="CB23" s="241" t="n"/>
      <c r="CC23" s="241" t="n"/>
      <c r="CD23" s="241" t="n"/>
      <c r="CE23" s="241" t="n"/>
      <c r="CF23" s="241" t="n"/>
      <c r="CG23" s="241" t="n"/>
      <c r="CH23" s="241" t="n"/>
      <c r="CI23" s="241" t="n"/>
      <c r="CJ23" s="241" t="n"/>
      <c r="CK23" s="241" t="n"/>
      <c r="CL23" s="241" t="n"/>
      <c r="CM23" s="839" t="n"/>
      <c r="CN23" s="839" t="n"/>
      <c r="CO23" s="839" t="n"/>
      <c r="CP23" s="839" t="n"/>
      <c r="CQ23" s="839" t="n"/>
      <c r="CR23" s="839" t="n"/>
      <c r="CS23" s="839" t="n"/>
      <c r="CT23" s="839" t="n"/>
      <c r="CU23" s="839" t="n"/>
      <c r="CV23" s="839" t="n"/>
      <c r="CW23" s="839" t="n"/>
      <c r="CX23" s="839" t="n"/>
      <c r="CY23" s="839" t="n"/>
      <c r="CZ23" s="839" t="n"/>
      <c r="DA23" s="839" t="n"/>
      <c r="DB23" s="839" t="n"/>
      <c r="DC23" s="839" t="n"/>
      <c r="DD23" s="839" t="n"/>
      <c r="DE23" s="839" t="n"/>
      <c r="DF23" s="839" t="n"/>
      <c r="DG23" s="839" t="n"/>
      <c r="DH23" s="839" t="n"/>
      <c r="DI23" s="839" t="n"/>
      <c r="DJ23" s="839" t="n"/>
      <c r="DK23" s="839" t="n"/>
      <c r="DL23" s="839" t="n"/>
      <c r="DM23" s="839" t="n"/>
      <c r="DN23" s="839" t="n"/>
      <c r="DO23" s="839" t="n"/>
      <c r="DP23" s="839" t="n"/>
      <c r="DQ23" s="839" t="n"/>
      <c r="DR23" s="839" t="n"/>
      <c r="DS23" s="839" t="n"/>
      <c r="DT23" s="839" t="n"/>
      <c r="DU23" s="839" t="n"/>
      <c r="DV23" s="839" t="n"/>
      <c r="DW23" s="839" t="n"/>
      <c r="DX23" s="839" t="n"/>
      <c r="DY23" s="839" t="n"/>
      <c r="DZ23" s="839" t="n"/>
      <c r="EA23" s="839" t="n"/>
      <c r="EB23" s="839" t="n"/>
      <c r="EC23" s="839" t="n"/>
      <c r="ED23" s="839" t="n"/>
      <c r="EE23" s="839" t="n"/>
      <c r="EF23" s="839" t="n"/>
      <c r="EG23" s="839" t="n"/>
      <c r="EH23" s="839" t="n"/>
      <c r="EI23" s="839" t="n"/>
      <c r="EJ23" s="839" t="n"/>
      <c r="EK23" s="839" t="n"/>
      <c r="EL23" s="839" t="n"/>
      <c r="EM23" s="839" t="n"/>
      <c r="EN23" s="839" t="n"/>
      <c r="EO23" s="839" t="n"/>
      <c r="EP23" s="839" t="n"/>
      <c r="EQ23" s="839" t="n"/>
    </row>
    <row r="24" ht="13.5" customFormat="1" customHeight="1" s="761">
      <c r="A24" s="777" t="inlineStr">
        <is>
          <t>成品运输费</t>
        </is>
      </c>
      <c r="B24" s="778" t="n">
        <v>-395120</v>
      </c>
      <c r="C24" s="776" t="n"/>
      <c r="D24" s="778" t="n">
        <v>2363932</v>
      </c>
      <c r="E24" s="774" t="n">
        <v>6891521.06</v>
      </c>
      <c r="F24" s="241" t="n"/>
      <c r="G24" s="768" t="inlineStr">
        <is>
          <t>指标</t>
        </is>
      </c>
      <c r="H24" s="769" t="inlineStr">
        <is>
          <t>数值</t>
        </is>
      </c>
      <c r="I24" s="770" t="inlineStr">
        <is>
          <t>排名</t>
        </is>
      </c>
      <c r="J24" s="241" t="n"/>
      <c r="K24" s="241" t="n"/>
      <c r="L24" s="775" t="inlineStr">
        <is>
          <t>产品B</t>
        </is>
      </c>
      <c r="M24" s="776" t="n">
        <v>28</v>
      </c>
      <c r="N24" s="776" t="n">
        <v>0</v>
      </c>
      <c r="O24" s="778" t="n">
        <v>200000</v>
      </c>
      <c r="P24" s="776" t="n">
        <v>1</v>
      </c>
      <c r="Q24" s="797" t="n">
        <v>0.95</v>
      </c>
      <c r="R24" s="551" t="n"/>
      <c r="S24" s="551" t="n"/>
      <c r="T24" s="650" t="n"/>
      <c r="U24" s="185" t="n"/>
      <c r="V24" s="1216" t="inlineStr">
        <is>
          <t>本期需求</t>
        </is>
      </c>
      <c r="W24" s="1217">
        <f>(U9*初始化表!E17+U13*初始化表!F17+U17*初始化表!G17+U21*初始化表!H17)/1300</f>
        <v/>
      </c>
      <c r="X24" s="1101" t="n"/>
      <c r="Y24" s="1101" t="n"/>
      <c r="Z24" s="1101" t="n"/>
      <c r="AA24" s="241" t="n"/>
      <c r="AB24" s="241" t="n"/>
      <c r="AC24" s="241" t="n"/>
      <c r="AD24" s="241" t="n"/>
      <c r="AE24" s="241" t="n"/>
      <c r="AF24" s="241" t="n"/>
      <c r="AG24" s="241" t="n"/>
      <c r="AH24" s="241" t="n"/>
      <c r="AI24" s="241" t="n"/>
      <c r="AJ24" s="241" t="n"/>
      <c r="AK24" s="241" t="n"/>
      <c r="AL24" s="241" t="n"/>
      <c r="AM24" s="241" t="n"/>
      <c r="AN24" s="241" t="n"/>
      <c r="AO24" s="241" t="n"/>
      <c r="AP24" s="241" t="n"/>
      <c r="AQ24" s="241" t="n"/>
      <c r="AR24" s="241" t="n"/>
      <c r="AS24" s="241" t="n"/>
      <c r="AT24" s="241" t="n"/>
      <c r="AU24" s="241" t="n"/>
      <c r="AV24" s="241" t="n"/>
      <c r="AW24" s="241" t="n"/>
      <c r="AX24" s="241" t="n"/>
      <c r="AY24" s="241" t="n"/>
      <c r="AZ24" s="241" t="n"/>
      <c r="BA24" s="241" t="n"/>
      <c r="BB24" s="241" t="n"/>
      <c r="BC24" s="241" t="n"/>
      <c r="BD24" s="241" t="n"/>
      <c r="BE24" s="241" t="n"/>
      <c r="BF24" s="241" t="n"/>
      <c r="BG24" s="241" t="n"/>
      <c r="BH24" s="241" t="n"/>
      <c r="BI24" s="241" t="n"/>
      <c r="BJ24" s="241" t="n"/>
      <c r="BK24" s="241" t="n"/>
      <c r="BL24" s="241" t="n"/>
      <c r="BM24" s="241" t="n"/>
      <c r="BN24" s="241" t="n"/>
      <c r="BO24" s="241" t="n"/>
      <c r="BP24" s="241" t="n"/>
      <c r="BQ24" s="241" t="n"/>
      <c r="BR24" s="241" t="n"/>
      <c r="BS24" s="241" t="n"/>
      <c r="BT24" s="241" t="n"/>
      <c r="BU24" s="241" t="n"/>
      <c r="BV24" s="241" t="n"/>
      <c r="BW24" s="241" t="n"/>
      <c r="BX24" s="241" t="n"/>
      <c r="BY24" s="241" t="n"/>
      <c r="BZ24" s="241" t="n"/>
      <c r="CA24" s="241" t="n"/>
      <c r="CB24" s="241" t="n"/>
      <c r="CC24" s="241" t="n"/>
      <c r="CD24" s="241" t="n"/>
      <c r="CE24" s="241" t="n"/>
      <c r="CF24" s="241" t="n"/>
      <c r="CG24" s="241" t="n"/>
      <c r="CH24" s="241" t="n"/>
      <c r="CI24" s="241" t="n"/>
      <c r="CJ24" s="241" t="n"/>
      <c r="CK24" s="241" t="n"/>
      <c r="CL24" s="241" t="n"/>
      <c r="CM24" s="839" t="n"/>
      <c r="CN24" s="839" t="n"/>
      <c r="CO24" s="839" t="n"/>
      <c r="CP24" s="839" t="n"/>
      <c r="CQ24" s="839" t="n"/>
      <c r="CR24" s="839" t="n"/>
      <c r="CS24" s="839" t="n"/>
      <c r="CT24" s="839" t="n"/>
      <c r="CU24" s="839" t="n"/>
      <c r="CV24" s="839" t="n"/>
      <c r="CW24" s="839" t="n"/>
      <c r="CX24" s="839" t="n"/>
      <c r="CY24" s="839" t="n"/>
      <c r="CZ24" s="839" t="n"/>
      <c r="DA24" s="839" t="n"/>
      <c r="DB24" s="839" t="n"/>
      <c r="DC24" s="839" t="n"/>
      <c r="DD24" s="839" t="n"/>
      <c r="DE24" s="839" t="n"/>
      <c r="DF24" s="839" t="n"/>
      <c r="DG24" s="839" t="n"/>
      <c r="DH24" s="839" t="n"/>
      <c r="DI24" s="839" t="n"/>
      <c r="DJ24" s="839" t="n"/>
      <c r="DK24" s="839" t="n"/>
      <c r="DL24" s="839" t="n"/>
      <c r="DM24" s="839" t="n"/>
      <c r="DN24" s="839" t="n"/>
      <c r="DO24" s="839" t="n"/>
      <c r="DP24" s="839" t="n"/>
      <c r="DQ24" s="839" t="n"/>
      <c r="DR24" s="839" t="n"/>
      <c r="DS24" s="839" t="n"/>
      <c r="DT24" s="839" t="n"/>
      <c r="DU24" s="839" t="n"/>
      <c r="DV24" s="839" t="n"/>
      <c r="DW24" s="839" t="n"/>
      <c r="DX24" s="839" t="n"/>
      <c r="DY24" s="839" t="n"/>
      <c r="DZ24" s="839" t="n"/>
      <c r="EA24" s="839" t="n"/>
      <c r="EB24" s="839" t="n"/>
      <c r="EC24" s="839" t="n"/>
      <c r="ED24" s="839" t="n"/>
      <c r="EE24" s="839" t="n"/>
      <c r="EF24" s="839" t="n"/>
      <c r="EG24" s="839" t="n"/>
      <c r="EH24" s="839" t="n"/>
      <c r="EI24" s="839" t="n"/>
      <c r="EJ24" s="839" t="n"/>
      <c r="EK24" s="839" t="n"/>
      <c r="EL24" s="839" t="n"/>
      <c r="EM24" s="839" t="n"/>
      <c r="EN24" s="839" t="n"/>
      <c r="EO24" s="839" t="n"/>
      <c r="EP24" s="839" t="n"/>
      <c r="EQ24" s="839" t="n"/>
    </row>
    <row r="25" ht="13.5" customFormat="1" customHeight="1" s="761">
      <c r="A25" s="777" t="inlineStr">
        <is>
          <t>广告费</t>
        </is>
      </c>
      <c r="B25" s="778" t="n">
        <v>-20000</v>
      </c>
      <c r="C25" s="776" t="n"/>
      <c r="D25" s="778" t="n">
        <v>2383932</v>
      </c>
      <c r="E25" s="774" t="n">
        <v>6871521.06</v>
      </c>
      <c r="F25" s="241" t="n"/>
      <c r="G25" s="775" t="inlineStr">
        <is>
          <t>工人数</t>
        </is>
      </c>
      <c r="H25" s="776" t="n">
        <v>101</v>
      </c>
      <c r="I25" s="797" t="n">
        <v>1</v>
      </c>
      <c r="J25" s="241" t="n"/>
      <c r="K25" s="241" t="n"/>
      <c r="L25" s="775" t="inlineStr">
        <is>
          <t>产品C</t>
        </is>
      </c>
      <c r="M25" s="776" t="n">
        <v>0</v>
      </c>
      <c r="N25" s="776" t="n">
        <v>0</v>
      </c>
      <c r="O25" s="776" t="n">
        <v>0</v>
      </c>
      <c r="P25" s="776" t="n">
        <v>0</v>
      </c>
      <c r="Q25" s="797" t="n">
        <v>0.95</v>
      </c>
      <c r="R25" s="551" t="n"/>
      <c r="S25" s="551" t="n"/>
      <c r="T25" s="650" t="n"/>
      <c r="U25" s="185" t="n"/>
      <c r="V25" s="1216" t="inlineStr">
        <is>
          <t>本期实际销售（剔除满足上期订单后）</t>
        </is>
      </c>
      <c r="W25" s="1217">
        <f>(W9*初始化表!E17+W13*初始化表!F17+W17*初始化表!G17+W21*初始化表!H17)/1300</f>
        <v/>
      </c>
      <c r="X25" s="1101" t="n"/>
      <c r="Y25" s="1218" t="n"/>
      <c r="Z25" s="1219" t="n"/>
      <c r="AA25" s="241" t="n"/>
      <c r="AB25" s="241" t="n"/>
      <c r="AC25" s="241" t="n"/>
      <c r="AD25" s="241" t="n"/>
      <c r="AE25" s="241" t="n"/>
      <c r="AF25" s="241" t="n"/>
      <c r="AG25" s="241" t="n"/>
      <c r="AH25" s="241" t="n"/>
      <c r="AI25" s="241" t="n"/>
      <c r="AJ25" s="241" t="n"/>
      <c r="AK25" s="241" t="n"/>
      <c r="AL25" s="241" t="n"/>
      <c r="AM25" s="241" t="n"/>
      <c r="AN25" s="241" t="n"/>
      <c r="AO25" s="241" t="n"/>
      <c r="AP25" s="241" t="n"/>
      <c r="AQ25" s="241" t="n"/>
      <c r="AR25" s="241" t="n"/>
      <c r="AS25" s="241" t="n"/>
      <c r="AT25" s="241" t="n"/>
      <c r="AU25" s="241" t="n"/>
      <c r="AV25" s="241" t="n"/>
      <c r="AW25" s="241" t="n"/>
      <c r="AX25" s="241" t="n"/>
      <c r="AY25" s="241" t="n"/>
      <c r="AZ25" s="241" t="n"/>
      <c r="BA25" s="241" t="n"/>
      <c r="BB25" s="241" t="n"/>
      <c r="BC25" s="241" t="n"/>
      <c r="BD25" s="241" t="n"/>
      <c r="BE25" s="241" t="n"/>
      <c r="BF25" s="241" t="n"/>
      <c r="BG25" s="241" t="n"/>
      <c r="BH25" s="241" t="n"/>
      <c r="BI25" s="241" t="n"/>
      <c r="BJ25" s="241" t="n"/>
      <c r="BK25" s="241" t="n"/>
      <c r="BL25" s="241" t="n"/>
      <c r="BM25" s="241" t="n"/>
      <c r="BN25" s="241" t="n"/>
      <c r="BO25" s="241" t="n"/>
      <c r="BP25" s="241" t="n"/>
      <c r="BQ25" s="241" t="n"/>
      <c r="BR25" s="241" t="n"/>
      <c r="BS25" s="241" t="n"/>
      <c r="BT25" s="241" t="n"/>
      <c r="BU25" s="241" t="n"/>
      <c r="BV25" s="241" t="n"/>
      <c r="BW25" s="241" t="n"/>
      <c r="BX25" s="241" t="n"/>
      <c r="BY25" s="241" t="n"/>
      <c r="BZ25" s="241" t="n"/>
      <c r="CA25" s="241" t="n"/>
      <c r="CB25" s="241" t="n"/>
      <c r="CC25" s="241" t="n"/>
      <c r="CD25" s="241" t="n"/>
      <c r="CE25" s="241" t="n"/>
      <c r="CF25" s="241" t="n"/>
      <c r="CG25" s="241" t="n"/>
      <c r="CH25" s="241" t="n"/>
      <c r="CI25" s="241" t="n"/>
      <c r="CJ25" s="241" t="n"/>
      <c r="CK25" s="241" t="n"/>
      <c r="CL25" s="241" t="n"/>
      <c r="CM25" s="839" t="n"/>
      <c r="CN25" s="839" t="n"/>
      <c r="CO25" s="839" t="n"/>
      <c r="CP25" s="839" t="n"/>
      <c r="CQ25" s="839" t="n"/>
      <c r="CR25" s="839" t="n"/>
      <c r="CS25" s="839" t="n"/>
      <c r="CT25" s="839" t="n"/>
      <c r="CU25" s="839" t="n"/>
      <c r="CV25" s="839" t="n"/>
      <c r="CW25" s="839" t="n"/>
      <c r="CX25" s="839" t="n"/>
      <c r="CY25" s="839" t="n"/>
      <c r="CZ25" s="839" t="n"/>
      <c r="DA25" s="839" t="n"/>
      <c r="DB25" s="839" t="n"/>
      <c r="DC25" s="839" t="n"/>
      <c r="DD25" s="839" t="n"/>
      <c r="DE25" s="839" t="n"/>
      <c r="DF25" s="839" t="n"/>
      <c r="DG25" s="839" t="n"/>
      <c r="DH25" s="839" t="n"/>
      <c r="DI25" s="839" t="n"/>
      <c r="DJ25" s="839" t="n"/>
      <c r="DK25" s="839" t="n"/>
      <c r="DL25" s="839" t="n"/>
      <c r="DM25" s="839" t="n"/>
      <c r="DN25" s="839" t="n"/>
      <c r="DO25" s="839" t="n"/>
      <c r="DP25" s="839" t="n"/>
      <c r="DQ25" s="839" t="n"/>
      <c r="DR25" s="839" t="n"/>
      <c r="DS25" s="839" t="n"/>
      <c r="DT25" s="839" t="n"/>
      <c r="DU25" s="839" t="n"/>
      <c r="DV25" s="839" t="n"/>
      <c r="DW25" s="839" t="n"/>
      <c r="DX25" s="839" t="n"/>
      <c r="DY25" s="839" t="n"/>
      <c r="DZ25" s="839" t="n"/>
      <c r="EA25" s="839" t="n"/>
      <c r="EB25" s="839" t="n"/>
      <c r="EC25" s="839" t="n"/>
      <c r="ED25" s="839" t="n"/>
      <c r="EE25" s="839" t="n"/>
      <c r="EF25" s="839" t="n"/>
      <c r="EG25" s="839" t="n"/>
      <c r="EH25" s="839" t="n"/>
      <c r="EI25" s="839" t="n"/>
      <c r="EJ25" s="839" t="n"/>
      <c r="EK25" s="839" t="n"/>
      <c r="EL25" s="839" t="n"/>
      <c r="EM25" s="839" t="n"/>
      <c r="EN25" s="839" t="n"/>
      <c r="EO25" s="839" t="n"/>
      <c r="EP25" s="839" t="n"/>
      <c r="EQ25" s="839" t="n"/>
    </row>
    <row r="26" ht="13.5" customFormat="1" customHeight="1" s="761">
      <c r="A26" s="777" t="inlineStr">
        <is>
          <t>促销费</t>
        </is>
      </c>
      <c r="B26" s="778" t="n">
        <v>-40000</v>
      </c>
      <c r="C26" s="776" t="n"/>
      <c r="D26" s="778" t="n">
        <v>2423932</v>
      </c>
      <c r="E26" s="774" t="n">
        <v>6831521.06</v>
      </c>
      <c r="F26" s="241" t="n"/>
      <c r="G26" s="775" t="inlineStr">
        <is>
          <t>机器数</t>
        </is>
      </c>
      <c r="H26" s="776" t="n">
        <v>159</v>
      </c>
      <c r="I26" s="797" t="n">
        <v>1</v>
      </c>
      <c r="J26" s="241" t="n"/>
      <c r="K26" s="241" t="n"/>
      <c r="L26" s="775" t="inlineStr">
        <is>
          <t>产品D</t>
        </is>
      </c>
      <c r="M26" s="776" t="n">
        <v>0</v>
      </c>
      <c r="N26" s="776" t="n">
        <v>0</v>
      </c>
      <c r="O26" s="776" t="n">
        <v>0</v>
      </c>
      <c r="P26" s="776" t="n">
        <v>0</v>
      </c>
      <c r="Q26" s="797" t="n">
        <v>0.95</v>
      </c>
      <c r="R26" s="551" t="n"/>
      <c r="S26" s="551" t="n"/>
      <c r="T26" s="650" t="n"/>
      <c r="U26" s="185" t="n"/>
      <c r="V26" s="1216" t="inlineStr">
        <is>
          <t>上期订单</t>
        </is>
      </c>
      <c r="W26" s="1217">
        <f>(SUM(N6:N9)*初始化表!E17+SUM(N10:N13)*初始化表!F17+SUM(N14:N17)*初始化表!G17+SUM(N18:N21)*初始化表!H17)/1300</f>
        <v/>
      </c>
      <c r="X26" s="1101" t="n"/>
      <c r="Y26" s="1218" t="n"/>
      <c r="Z26" s="1219" t="n"/>
      <c r="AA26" s="241" t="n"/>
      <c r="AB26" s="241" t="n"/>
      <c r="AC26" s="241" t="n"/>
      <c r="AD26" s="241" t="n"/>
      <c r="AE26" s="241" t="n"/>
      <c r="AF26" s="241" t="n"/>
      <c r="AG26" s="241" t="n"/>
      <c r="AH26" s="241" t="n"/>
      <c r="AI26" s="241" t="n"/>
      <c r="AJ26" s="241" t="n"/>
      <c r="AK26" s="241" t="n"/>
      <c r="AL26" s="241" t="n"/>
      <c r="AM26" s="241" t="n"/>
      <c r="AN26" s="241" t="n"/>
      <c r="AO26" s="241" t="n"/>
      <c r="AP26" s="241" t="n"/>
      <c r="AQ26" s="241" t="n"/>
      <c r="AR26" s="241" t="n"/>
      <c r="AS26" s="241" t="n"/>
      <c r="AT26" s="241" t="n"/>
      <c r="AU26" s="241" t="n"/>
      <c r="AV26" s="241" t="n"/>
      <c r="AW26" s="241" t="n"/>
      <c r="AX26" s="241" t="n"/>
      <c r="AY26" s="241" t="n"/>
      <c r="AZ26" s="241" t="n"/>
      <c r="BA26" s="241" t="n"/>
      <c r="BB26" s="241" t="n"/>
      <c r="BC26" s="241" t="n"/>
      <c r="BD26" s="241" t="n"/>
      <c r="BE26" s="241" t="n"/>
      <c r="BF26" s="241" t="n"/>
      <c r="BG26" s="241" t="n"/>
      <c r="BH26" s="241" t="n"/>
      <c r="BI26" s="241" t="n"/>
      <c r="BJ26" s="241" t="n"/>
      <c r="BK26" s="241" t="n"/>
      <c r="BL26" s="241" t="n"/>
      <c r="BM26" s="241" t="n"/>
      <c r="BN26" s="241" t="n"/>
      <c r="BO26" s="241" t="n"/>
      <c r="BP26" s="241" t="n"/>
      <c r="BQ26" s="241" t="n"/>
      <c r="BR26" s="241" t="n"/>
      <c r="BS26" s="241" t="n"/>
      <c r="BT26" s="241" t="n"/>
      <c r="BU26" s="241" t="n"/>
      <c r="BV26" s="241" t="n"/>
      <c r="BW26" s="241" t="n"/>
      <c r="BX26" s="241" t="n"/>
      <c r="BY26" s="241" t="n"/>
      <c r="BZ26" s="241" t="n"/>
      <c r="CA26" s="241" t="n"/>
      <c r="CB26" s="241" t="n"/>
      <c r="CC26" s="241" t="n"/>
      <c r="CD26" s="241" t="n"/>
      <c r="CE26" s="241" t="n"/>
      <c r="CF26" s="241" t="n"/>
      <c r="CG26" s="241" t="n"/>
      <c r="CH26" s="241" t="n"/>
      <c r="CI26" s="241" t="n"/>
      <c r="CJ26" s="241" t="n"/>
      <c r="CK26" s="241" t="n"/>
      <c r="CL26" s="241" t="n"/>
      <c r="CM26" s="839" t="n"/>
      <c r="CN26" s="839" t="n"/>
      <c r="CO26" s="839" t="n"/>
      <c r="CP26" s="839" t="n"/>
      <c r="CQ26" s="839" t="n"/>
      <c r="CR26" s="839" t="n"/>
      <c r="CS26" s="839" t="n"/>
      <c r="CT26" s="839" t="n"/>
      <c r="CU26" s="839" t="n"/>
      <c r="CV26" s="839" t="n"/>
      <c r="CW26" s="839" t="n"/>
      <c r="CX26" s="839" t="n"/>
      <c r="CY26" s="839" t="n"/>
      <c r="CZ26" s="839" t="n"/>
      <c r="DA26" s="839" t="n"/>
      <c r="DB26" s="839" t="n"/>
      <c r="DC26" s="839" t="n"/>
      <c r="DD26" s="839" t="n"/>
      <c r="DE26" s="839" t="n"/>
      <c r="DF26" s="839" t="n"/>
      <c r="DG26" s="839" t="n"/>
      <c r="DH26" s="839" t="n"/>
      <c r="DI26" s="839" t="n"/>
      <c r="DJ26" s="839" t="n"/>
      <c r="DK26" s="839" t="n"/>
      <c r="DL26" s="839" t="n"/>
      <c r="DM26" s="839" t="n"/>
      <c r="DN26" s="839" t="n"/>
      <c r="DO26" s="839" t="n"/>
      <c r="DP26" s="839" t="n"/>
      <c r="DQ26" s="839" t="n"/>
      <c r="DR26" s="839" t="n"/>
      <c r="DS26" s="839" t="n"/>
      <c r="DT26" s="839" t="n"/>
      <c r="DU26" s="839" t="n"/>
      <c r="DV26" s="839" t="n"/>
      <c r="DW26" s="839" t="n"/>
      <c r="DX26" s="839" t="n"/>
      <c r="DY26" s="839" t="n"/>
      <c r="DZ26" s="839" t="n"/>
      <c r="EA26" s="839" t="n"/>
      <c r="EB26" s="839" t="n"/>
      <c r="EC26" s="839" t="n"/>
      <c r="ED26" s="839" t="n"/>
      <c r="EE26" s="839" t="n"/>
      <c r="EF26" s="839" t="n"/>
      <c r="EG26" s="839" t="n"/>
      <c r="EH26" s="839" t="n"/>
      <c r="EI26" s="839" t="n"/>
      <c r="EJ26" s="839" t="n"/>
      <c r="EK26" s="839" t="n"/>
      <c r="EL26" s="839" t="n"/>
      <c r="EM26" s="839" t="n"/>
      <c r="EN26" s="839" t="n"/>
      <c r="EO26" s="839" t="n"/>
      <c r="EP26" s="839" t="n"/>
      <c r="EQ26" s="839" t="n"/>
    </row>
    <row r="27" ht="13.5" customFormat="1" customHeight="1" s="761">
      <c r="A27" s="777" t="inlineStr">
        <is>
          <t>销售收入</t>
        </is>
      </c>
      <c r="B27" s="778" t="n">
        <v>3465600</v>
      </c>
      <c r="C27" s="778" t="n">
        <v>3465600</v>
      </c>
      <c r="D27" s="776" t="n"/>
      <c r="E27" s="774" t="n">
        <v>10297121.06</v>
      </c>
      <c r="F27" s="241" t="n"/>
      <c r="G27" s="775" t="inlineStr">
        <is>
          <t>原材料</t>
        </is>
      </c>
      <c r="H27" s="778" t="n">
        <v>150240</v>
      </c>
      <c r="I27" s="797" t="n">
        <v>1</v>
      </c>
      <c r="J27" s="241" t="n"/>
      <c r="K27" s="241" t="n"/>
      <c r="L27" s="779" t="n"/>
      <c r="M27" s="783" t="n"/>
      <c r="N27" s="783" t="n"/>
      <c r="O27" s="783" t="n"/>
      <c r="P27" s="783" t="n"/>
      <c r="Q27" s="794" t="n"/>
      <c r="R27" s="551" t="n"/>
      <c r="S27" s="551" t="n"/>
      <c r="T27" s="651" t="n"/>
      <c r="U27" s="410" t="n"/>
      <c r="V27" s="1220" t="inlineStr">
        <is>
          <t>本期工厂库存</t>
        </is>
      </c>
      <c r="W27" s="1213">
        <f>(M23*初始化表!E17+M24*初始化表!F17+M25*初始化表!G17+M26*初始化表!H17)/1300</f>
        <v/>
      </c>
      <c r="X27" s="1101" t="n"/>
      <c r="Y27" s="1101" t="n"/>
      <c r="Z27" s="1101" t="n"/>
      <c r="AA27" s="241" t="n"/>
      <c r="AB27" s="241" t="n"/>
      <c r="AC27" s="241" t="n"/>
      <c r="AD27" s="241" t="n"/>
      <c r="AE27" s="241" t="n"/>
      <c r="AF27" s="241" t="n"/>
      <c r="AG27" s="241" t="n"/>
      <c r="AH27" s="241" t="n"/>
      <c r="AI27" s="241" t="n"/>
      <c r="AJ27" s="241" t="n"/>
      <c r="AK27" s="241" t="n"/>
      <c r="AL27" s="241" t="n"/>
      <c r="AM27" s="241" t="n"/>
      <c r="AN27" s="241" t="n"/>
      <c r="AO27" s="241" t="n"/>
      <c r="AP27" s="241" t="n"/>
      <c r="AQ27" s="241" t="n"/>
      <c r="AR27" s="241" t="n"/>
      <c r="AS27" s="241" t="n"/>
      <c r="AT27" s="241" t="n"/>
      <c r="AU27" s="241" t="n"/>
      <c r="AV27" s="241" t="n"/>
      <c r="AW27" s="241" t="n"/>
      <c r="AX27" s="241" t="n"/>
      <c r="AY27" s="241" t="n"/>
      <c r="AZ27" s="241" t="n"/>
      <c r="BA27" s="241" t="n"/>
      <c r="BB27" s="241" t="n"/>
      <c r="BC27" s="241" t="n"/>
      <c r="BD27" s="241" t="n"/>
      <c r="BE27" s="241" t="n"/>
      <c r="BF27" s="241" t="n"/>
      <c r="BG27" s="241" t="n"/>
      <c r="BH27" s="241" t="n"/>
      <c r="BI27" s="241" t="n"/>
      <c r="BJ27" s="241" t="n"/>
      <c r="BK27" s="241" t="n"/>
      <c r="BL27" s="241" t="n"/>
      <c r="BM27" s="241" t="n"/>
      <c r="BN27" s="241" t="n"/>
      <c r="BO27" s="241" t="n"/>
      <c r="BP27" s="241" t="n"/>
      <c r="BQ27" s="241" t="n"/>
      <c r="BR27" s="241" t="n"/>
      <c r="BS27" s="241" t="n"/>
      <c r="BT27" s="241" t="n"/>
      <c r="BU27" s="241" t="n"/>
      <c r="BV27" s="241" t="n"/>
      <c r="BW27" s="241" t="n"/>
      <c r="BX27" s="241" t="n"/>
      <c r="BY27" s="241" t="n"/>
      <c r="BZ27" s="241" t="n"/>
      <c r="CA27" s="241" t="n"/>
      <c r="CB27" s="241" t="n"/>
      <c r="CC27" s="241" t="n"/>
      <c r="CD27" s="241" t="n"/>
      <c r="CE27" s="241" t="n"/>
      <c r="CF27" s="241" t="n"/>
      <c r="CG27" s="241" t="n"/>
      <c r="CH27" s="241" t="n"/>
      <c r="CI27" s="241" t="n"/>
      <c r="CJ27" s="241" t="n"/>
      <c r="CK27" s="241" t="n"/>
      <c r="CL27" s="241" t="n"/>
      <c r="CM27" s="839" t="n"/>
      <c r="CN27" s="839" t="n"/>
      <c r="CO27" s="839" t="n"/>
      <c r="CP27" s="839" t="n"/>
      <c r="CQ27" s="839" t="n"/>
      <c r="CR27" s="839" t="n"/>
      <c r="CS27" s="839" t="n"/>
      <c r="CT27" s="839" t="n"/>
      <c r="CU27" s="839" t="n"/>
      <c r="CV27" s="839" t="n"/>
      <c r="CW27" s="839" t="n"/>
      <c r="CX27" s="839" t="n"/>
      <c r="CY27" s="839" t="n"/>
      <c r="CZ27" s="839" t="n"/>
      <c r="DA27" s="839" t="n"/>
      <c r="DB27" s="839" t="n"/>
      <c r="DC27" s="839" t="n"/>
      <c r="DD27" s="839" t="n"/>
      <c r="DE27" s="839" t="n"/>
      <c r="DF27" s="839" t="n"/>
      <c r="DG27" s="839" t="n"/>
      <c r="DH27" s="839" t="n"/>
      <c r="DI27" s="839" t="n"/>
      <c r="DJ27" s="839" t="n"/>
      <c r="DK27" s="839" t="n"/>
      <c r="DL27" s="839" t="n"/>
      <c r="DM27" s="839" t="n"/>
      <c r="DN27" s="839" t="n"/>
      <c r="DO27" s="839" t="n"/>
      <c r="DP27" s="839" t="n"/>
      <c r="DQ27" s="839" t="n"/>
      <c r="DR27" s="839" t="n"/>
      <c r="DS27" s="839" t="n"/>
      <c r="DT27" s="839" t="n"/>
      <c r="DU27" s="839" t="n"/>
      <c r="DV27" s="839" t="n"/>
      <c r="DW27" s="839" t="n"/>
      <c r="DX27" s="839" t="n"/>
      <c r="DY27" s="839" t="n"/>
      <c r="DZ27" s="839" t="n"/>
      <c r="EA27" s="839" t="n"/>
      <c r="EB27" s="839" t="n"/>
      <c r="EC27" s="839" t="n"/>
      <c r="ED27" s="839" t="n"/>
      <c r="EE27" s="839" t="n"/>
      <c r="EF27" s="839" t="n"/>
      <c r="EG27" s="839" t="n"/>
      <c r="EH27" s="839" t="n"/>
      <c r="EI27" s="839" t="n"/>
      <c r="EJ27" s="839" t="n"/>
      <c r="EK27" s="839" t="n"/>
      <c r="EL27" s="839" t="n"/>
      <c r="EM27" s="839" t="n"/>
      <c r="EN27" s="839" t="n"/>
      <c r="EO27" s="839" t="n"/>
      <c r="EP27" s="839" t="n"/>
      <c r="EQ27" s="839" t="n"/>
    </row>
    <row r="28" ht="13.5" customFormat="1" customHeight="1" s="761">
      <c r="A28" s="777" t="inlineStr">
        <is>
          <t>废品损失</t>
        </is>
      </c>
      <c r="B28" s="778" t="n">
        <v>-68680</v>
      </c>
      <c r="C28" s="776" t="n"/>
      <c r="D28" s="778" t="n">
        <v>2492612</v>
      </c>
      <c r="E28" s="774" t="n">
        <v>10228441.06</v>
      </c>
      <c r="F28" s="241" t="n"/>
      <c r="G28" s="775" t="inlineStr">
        <is>
          <t>现金</t>
        </is>
      </c>
      <c r="H28" s="778" t="n">
        <v>10181224.74</v>
      </c>
      <c r="I28" s="797" t="n">
        <v>1</v>
      </c>
      <c r="J28" s="241" t="n"/>
      <c r="K28" s="241" t="n"/>
      <c r="L28" s="241" t="n"/>
      <c r="M28" s="241" t="n"/>
      <c r="N28" s="241" t="n"/>
      <c r="O28" s="241" t="n"/>
      <c r="P28" s="241" t="n"/>
      <c r="Q28" s="241" t="n"/>
      <c r="R28" s="241" t="n"/>
      <c r="S28" s="241" t="n"/>
      <c r="T28" s="241" t="n"/>
      <c r="U28" s="241" t="n"/>
      <c r="V28" s="241" t="n"/>
      <c r="W28" s="241" t="n"/>
      <c r="X28" s="241" t="n"/>
      <c r="Y28" s="241" t="n"/>
      <c r="Z28" s="241" t="n"/>
      <c r="AA28" s="241" t="n"/>
      <c r="AB28" s="241" t="n"/>
      <c r="AC28" s="241" t="n"/>
      <c r="AD28" s="241" t="n"/>
      <c r="AE28" s="241" t="n"/>
      <c r="AF28" s="241" t="n"/>
      <c r="AG28" s="241" t="n"/>
      <c r="AH28" s="241" t="n"/>
      <c r="AI28" s="241" t="n"/>
      <c r="AJ28" s="241" t="n"/>
      <c r="AK28" s="241" t="n"/>
      <c r="AL28" s="241" t="n"/>
      <c r="AM28" s="241" t="n"/>
      <c r="AN28" s="241" t="n"/>
      <c r="AO28" s="241" t="n"/>
      <c r="AP28" s="241" t="n"/>
      <c r="AQ28" s="241" t="n"/>
      <c r="AR28" s="241" t="n"/>
      <c r="AS28" s="241" t="n"/>
      <c r="AT28" s="241" t="n"/>
      <c r="AU28" s="241" t="n"/>
      <c r="AV28" s="241" t="n"/>
      <c r="AW28" s="241" t="n"/>
      <c r="AX28" s="241" t="n"/>
      <c r="AY28" s="241" t="n"/>
      <c r="AZ28" s="241" t="n"/>
      <c r="BA28" s="241" t="n"/>
      <c r="BB28" s="241" t="n"/>
      <c r="BC28" s="241" t="n"/>
      <c r="BD28" s="241" t="n"/>
      <c r="BE28" s="241" t="n"/>
      <c r="BF28" s="241" t="n"/>
      <c r="BG28" s="241" t="n"/>
      <c r="BH28" s="241" t="n"/>
      <c r="BI28" s="241" t="n"/>
      <c r="BJ28" s="241" t="n"/>
      <c r="BK28" s="241" t="n"/>
      <c r="BL28" s="241" t="n"/>
      <c r="BM28" s="241" t="n"/>
      <c r="BN28" s="241" t="n"/>
      <c r="BO28" s="241" t="n"/>
      <c r="BP28" s="241" t="n"/>
      <c r="BQ28" s="241" t="n"/>
      <c r="BR28" s="241" t="n"/>
      <c r="BS28" s="241" t="n"/>
      <c r="BT28" s="241" t="n"/>
      <c r="BU28" s="241" t="n"/>
      <c r="BV28" s="241" t="n"/>
      <c r="BW28" s="241" t="n"/>
      <c r="BX28" s="241" t="n"/>
      <c r="BY28" s="241" t="n"/>
      <c r="BZ28" s="241" t="n"/>
      <c r="CA28" s="241" t="n"/>
      <c r="CB28" s="241" t="n"/>
      <c r="CC28" s="241" t="n"/>
      <c r="CD28" s="241" t="n"/>
      <c r="CE28" s="241" t="n"/>
      <c r="CF28" s="241" t="n"/>
      <c r="CG28" s="241" t="n"/>
      <c r="CH28" s="241" t="n"/>
      <c r="CI28" s="241" t="n"/>
      <c r="CJ28" s="241" t="n"/>
      <c r="CK28" s="241" t="n"/>
      <c r="CL28" s="241" t="n"/>
      <c r="CM28" s="839" t="n"/>
      <c r="CN28" s="839" t="n"/>
      <c r="CO28" s="839" t="n"/>
      <c r="CP28" s="839" t="n"/>
      <c r="CQ28" s="839" t="n"/>
      <c r="CR28" s="839" t="n"/>
      <c r="CS28" s="839" t="n"/>
      <c r="CT28" s="839" t="n"/>
      <c r="CU28" s="839" t="n"/>
      <c r="CV28" s="839" t="n"/>
      <c r="CW28" s="839" t="n"/>
      <c r="CX28" s="839" t="n"/>
      <c r="CY28" s="839" t="n"/>
      <c r="CZ28" s="839" t="n"/>
      <c r="DA28" s="839" t="n"/>
      <c r="DB28" s="839" t="n"/>
      <c r="DC28" s="839" t="n"/>
      <c r="DD28" s="839" t="n"/>
      <c r="DE28" s="839" t="n"/>
      <c r="DF28" s="839" t="n"/>
      <c r="DG28" s="839" t="n"/>
      <c r="DH28" s="839" t="n"/>
      <c r="DI28" s="839" t="n"/>
      <c r="DJ28" s="839" t="n"/>
      <c r="DK28" s="839" t="n"/>
      <c r="DL28" s="839" t="n"/>
      <c r="DM28" s="839" t="n"/>
      <c r="DN28" s="839" t="n"/>
      <c r="DO28" s="839" t="n"/>
      <c r="DP28" s="839" t="n"/>
      <c r="DQ28" s="839" t="n"/>
      <c r="DR28" s="839" t="n"/>
      <c r="DS28" s="839" t="n"/>
      <c r="DT28" s="839" t="n"/>
      <c r="DU28" s="839" t="n"/>
      <c r="DV28" s="839" t="n"/>
      <c r="DW28" s="839" t="n"/>
      <c r="DX28" s="839" t="n"/>
      <c r="DY28" s="839" t="n"/>
      <c r="DZ28" s="839" t="n"/>
      <c r="EA28" s="839" t="n"/>
      <c r="EB28" s="839" t="n"/>
      <c r="EC28" s="839" t="n"/>
      <c r="ED28" s="839" t="n"/>
      <c r="EE28" s="839" t="n"/>
      <c r="EF28" s="839" t="n"/>
      <c r="EG28" s="839" t="n"/>
      <c r="EH28" s="839" t="n"/>
      <c r="EI28" s="839" t="n"/>
      <c r="EJ28" s="839" t="n"/>
      <c r="EK28" s="839" t="n"/>
      <c r="EL28" s="839" t="n"/>
      <c r="EM28" s="839" t="n"/>
      <c r="EN28" s="839" t="n"/>
      <c r="EO28" s="839" t="n"/>
      <c r="EP28" s="839" t="n"/>
      <c r="EQ28" s="839" t="n"/>
    </row>
    <row r="29" ht="13.5" customFormat="1" customHeight="1" s="761">
      <c r="A29" s="777" t="inlineStr">
        <is>
          <t>折旧费</t>
        </is>
      </c>
      <c r="B29" s="778" t="n">
        <v>-795000</v>
      </c>
      <c r="C29" s="776" t="n"/>
      <c r="D29" s="778" t="n">
        <v>3287612</v>
      </c>
      <c r="E29" s="774" t="n"/>
      <c r="F29" s="241" t="n"/>
      <c r="G29" s="775" t="inlineStr">
        <is>
          <t>累计折旧</t>
        </is>
      </c>
      <c r="H29" s="778" t="n">
        <v>6360000</v>
      </c>
      <c r="I29" s="797" t="n">
        <v>1</v>
      </c>
      <c r="J29" s="241" t="n"/>
      <c r="K29" s="241" t="n"/>
      <c r="L29" s="241" t="n"/>
      <c r="M29" s="241" t="n"/>
      <c r="N29" s="241" t="n"/>
      <c r="O29" s="241" t="n"/>
      <c r="P29" s="241" t="n"/>
      <c r="Q29" s="241" t="n"/>
      <c r="R29" s="241" t="n"/>
      <c r="S29" s="241" t="n"/>
      <c r="T29" s="241" t="n"/>
      <c r="U29" s="241" t="n"/>
      <c r="V29" s="241" t="n"/>
      <c r="W29" s="241" t="n"/>
      <c r="X29" s="241" t="n"/>
      <c r="Y29" s="241" t="n"/>
      <c r="Z29" s="241" t="n"/>
      <c r="AA29" s="241" t="n"/>
      <c r="AB29" s="241" t="n"/>
      <c r="AC29" s="241" t="n"/>
      <c r="AD29" s="241" t="n"/>
      <c r="AE29" s="241" t="n"/>
      <c r="AF29" s="241" t="n"/>
      <c r="AG29" s="241" t="n"/>
      <c r="AH29" s="241" t="n"/>
      <c r="AI29" s="241" t="n"/>
      <c r="AJ29" s="241" t="n"/>
      <c r="AK29" s="241" t="n"/>
      <c r="AL29" s="241" t="n"/>
      <c r="AM29" s="241" t="n"/>
      <c r="AN29" s="241" t="n"/>
      <c r="AO29" s="241" t="n"/>
      <c r="AP29" s="241" t="n"/>
      <c r="AQ29" s="241" t="n"/>
      <c r="AR29" s="241" t="n"/>
      <c r="AS29" s="241" t="n"/>
      <c r="AT29" s="241" t="n"/>
      <c r="AU29" s="241" t="n"/>
      <c r="AV29" s="241" t="n"/>
      <c r="AW29" s="241" t="n"/>
      <c r="AX29" s="241" t="n"/>
      <c r="AY29" s="241" t="n"/>
      <c r="AZ29" s="241" t="n"/>
      <c r="BA29" s="241" t="n"/>
      <c r="BB29" s="241" t="n"/>
      <c r="BC29" s="241" t="n"/>
      <c r="BD29" s="241" t="n"/>
      <c r="BE29" s="241" t="n"/>
      <c r="BF29" s="241" t="n"/>
      <c r="BG29" s="241" t="n"/>
      <c r="BH29" s="241" t="n"/>
      <c r="BI29" s="241" t="n"/>
      <c r="BJ29" s="241" t="n"/>
      <c r="BK29" s="241" t="n"/>
      <c r="BL29" s="241" t="n"/>
      <c r="BM29" s="241" t="n"/>
      <c r="BN29" s="241" t="n"/>
      <c r="BO29" s="241" t="n"/>
      <c r="BP29" s="241" t="n"/>
      <c r="BQ29" s="241" t="n"/>
      <c r="BR29" s="241" t="n"/>
      <c r="BS29" s="241" t="n"/>
      <c r="BT29" s="241" t="n"/>
      <c r="BU29" s="241" t="n"/>
      <c r="BV29" s="241" t="n"/>
      <c r="BW29" s="241" t="n"/>
      <c r="BX29" s="241" t="n"/>
      <c r="BY29" s="241" t="n"/>
      <c r="BZ29" s="241" t="n"/>
      <c r="CA29" s="241" t="n"/>
      <c r="CB29" s="241" t="n"/>
      <c r="CC29" s="241" t="n"/>
      <c r="CD29" s="241" t="n"/>
      <c r="CE29" s="241" t="n"/>
      <c r="CF29" s="241" t="n"/>
      <c r="CG29" s="241" t="n"/>
      <c r="CH29" s="241" t="n"/>
      <c r="CI29" s="241" t="n"/>
      <c r="CJ29" s="241" t="n"/>
      <c r="CK29" s="241" t="n"/>
      <c r="CL29" s="241" t="n"/>
      <c r="CM29" s="839" t="n"/>
      <c r="CN29" s="839" t="n"/>
      <c r="CO29" s="839" t="n"/>
      <c r="CP29" s="839" t="n"/>
      <c r="CQ29" s="839" t="n"/>
      <c r="CR29" s="839" t="n"/>
      <c r="CS29" s="839" t="n"/>
      <c r="CT29" s="839" t="n"/>
      <c r="CU29" s="839" t="n"/>
      <c r="CV29" s="839" t="n"/>
      <c r="CW29" s="839" t="n"/>
      <c r="CX29" s="839" t="n"/>
      <c r="CY29" s="839" t="n"/>
      <c r="CZ29" s="839" t="n"/>
      <c r="DA29" s="839" t="n"/>
      <c r="DB29" s="839" t="n"/>
      <c r="DC29" s="839" t="n"/>
      <c r="DD29" s="839" t="n"/>
      <c r="DE29" s="839" t="n"/>
      <c r="DF29" s="839" t="n"/>
      <c r="DG29" s="839" t="n"/>
      <c r="DH29" s="839" t="n"/>
      <c r="DI29" s="839" t="n"/>
      <c r="DJ29" s="839" t="n"/>
      <c r="DK29" s="839" t="n"/>
      <c r="DL29" s="839" t="n"/>
      <c r="DM29" s="839" t="n"/>
      <c r="DN29" s="839" t="n"/>
      <c r="DO29" s="839" t="n"/>
      <c r="DP29" s="839" t="n"/>
      <c r="DQ29" s="839" t="n"/>
      <c r="DR29" s="839" t="n"/>
      <c r="DS29" s="839" t="n"/>
      <c r="DT29" s="839" t="n"/>
      <c r="DU29" s="839" t="n"/>
      <c r="DV29" s="839" t="n"/>
      <c r="DW29" s="839" t="n"/>
      <c r="DX29" s="839" t="n"/>
      <c r="DY29" s="839" t="n"/>
      <c r="DZ29" s="839" t="n"/>
      <c r="EA29" s="839" t="n"/>
      <c r="EB29" s="839" t="n"/>
      <c r="EC29" s="839" t="n"/>
      <c r="ED29" s="839" t="n"/>
      <c r="EE29" s="839" t="n"/>
      <c r="EF29" s="839" t="n"/>
      <c r="EG29" s="839" t="n"/>
      <c r="EH29" s="839" t="n"/>
      <c r="EI29" s="839" t="n"/>
      <c r="EJ29" s="839" t="n"/>
      <c r="EK29" s="839" t="n"/>
      <c r="EL29" s="839" t="n"/>
      <c r="EM29" s="839" t="n"/>
      <c r="EN29" s="839" t="n"/>
      <c r="EO29" s="839" t="n"/>
      <c r="EP29" s="839" t="n"/>
      <c r="EQ29" s="839" t="n"/>
    </row>
    <row r="30" ht="13.5" customFormat="1" customHeight="1" s="761">
      <c r="A30" s="777" t="inlineStr">
        <is>
          <t>产品库存变化</t>
        </is>
      </c>
      <c r="B30" s="778" t="n">
        <v>0</v>
      </c>
      <c r="C30" s="776" t="n"/>
      <c r="D30" s="778" t="n">
        <v>3287612</v>
      </c>
      <c r="E30" s="774" t="n"/>
      <c r="F30" s="241" t="n"/>
      <c r="G30" s="775" t="inlineStr">
        <is>
          <t>银行信用额度</t>
        </is>
      </c>
      <c r="H30" s="778" t="n">
        <v>9000000</v>
      </c>
      <c r="I30" s="797" t="n">
        <v>1</v>
      </c>
      <c r="J30" s="241" t="n"/>
      <c r="K30" s="241" t="n"/>
      <c r="L30" s="241" t="n"/>
      <c r="M30" s="241" t="n"/>
      <c r="N30" s="241" t="n"/>
      <c r="O30" s="241" t="n"/>
      <c r="P30" s="241" t="n"/>
      <c r="Q30" s="241" t="n"/>
      <c r="R30" s="241" t="n"/>
      <c r="S30" s="241" t="n"/>
      <c r="T30" s="241" t="n"/>
      <c r="U30" s="241" t="n"/>
      <c r="V30" s="241" t="n"/>
      <c r="W30" s="241" t="n"/>
      <c r="X30" s="241" t="n"/>
      <c r="Y30" s="241" t="n"/>
      <c r="Z30" s="241" t="n"/>
      <c r="AA30" s="241" t="n"/>
      <c r="AB30" s="241" t="n"/>
      <c r="AC30" s="241" t="n"/>
      <c r="AD30" s="241" t="n"/>
      <c r="AE30" s="241" t="n"/>
      <c r="AF30" s="241" t="n"/>
      <c r="AG30" s="241" t="n"/>
      <c r="AH30" s="241" t="n"/>
      <c r="AI30" s="241" t="n"/>
      <c r="AJ30" s="241" t="n"/>
      <c r="AK30" s="241" t="n"/>
      <c r="AL30" s="241" t="n"/>
      <c r="AM30" s="241" t="n"/>
      <c r="AN30" s="241" t="n"/>
      <c r="AO30" s="241" t="n"/>
      <c r="AP30" s="241" t="n"/>
      <c r="AQ30" s="241" t="n"/>
      <c r="AR30" s="241" t="n"/>
      <c r="AS30" s="241" t="n"/>
      <c r="AT30" s="241" t="n"/>
      <c r="AU30" s="241" t="n"/>
      <c r="AV30" s="241" t="n"/>
      <c r="AW30" s="241" t="n"/>
      <c r="AX30" s="241" t="n"/>
      <c r="AY30" s="241" t="n"/>
      <c r="AZ30" s="241" t="n"/>
      <c r="BA30" s="241" t="n"/>
      <c r="BB30" s="241" t="n"/>
      <c r="BC30" s="241" t="n"/>
      <c r="BD30" s="241" t="n"/>
      <c r="BE30" s="241" t="n"/>
      <c r="BF30" s="241" t="n"/>
      <c r="BG30" s="241" t="n"/>
      <c r="BH30" s="241" t="n"/>
      <c r="BI30" s="241" t="n"/>
      <c r="BJ30" s="241" t="n"/>
      <c r="BK30" s="241" t="n"/>
      <c r="BL30" s="241" t="n"/>
      <c r="BM30" s="241" t="n"/>
      <c r="BN30" s="241" t="n"/>
      <c r="BO30" s="241" t="n"/>
      <c r="BP30" s="241" t="n"/>
      <c r="BQ30" s="241" t="n"/>
      <c r="BR30" s="241" t="n"/>
      <c r="BS30" s="241" t="n"/>
      <c r="BT30" s="241" t="n"/>
      <c r="BU30" s="241" t="n"/>
      <c r="BV30" s="241" t="n"/>
      <c r="BW30" s="241" t="n"/>
      <c r="BX30" s="241" t="n"/>
      <c r="BY30" s="241" t="n"/>
      <c r="BZ30" s="241" t="n"/>
      <c r="CA30" s="241" t="n"/>
      <c r="CB30" s="241" t="n"/>
      <c r="CC30" s="241" t="n"/>
      <c r="CD30" s="241" t="n"/>
      <c r="CE30" s="241" t="n"/>
      <c r="CF30" s="241" t="n"/>
      <c r="CG30" s="241" t="n"/>
      <c r="CH30" s="241" t="n"/>
      <c r="CI30" s="241" t="n"/>
      <c r="CJ30" s="241" t="n"/>
      <c r="CK30" s="241" t="n"/>
      <c r="CL30" s="241" t="n"/>
      <c r="CM30" s="839" t="n"/>
      <c r="CN30" s="839" t="n"/>
      <c r="CO30" s="839" t="n"/>
      <c r="CP30" s="839" t="n"/>
      <c r="CQ30" s="839" t="n"/>
      <c r="CR30" s="839" t="n"/>
      <c r="CS30" s="839" t="n"/>
      <c r="CT30" s="839" t="n"/>
      <c r="CU30" s="839" t="n"/>
      <c r="CV30" s="839" t="n"/>
      <c r="CW30" s="839" t="n"/>
      <c r="CX30" s="839" t="n"/>
      <c r="CY30" s="839" t="n"/>
      <c r="CZ30" s="839" t="n"/>
      <c r="DA30" s="839" t="n"/>
      <c r="DB30" s="839" t="n"/>
      <c r="DC30" s="839" t="n"/>
      <c r="DD30" s="839" t="n"/>
      <c r="DE30" s="839" t="n"/>
      <c r="DF30" s="839" t="n"/>
      <c r="DG30" s="839" t="n"/>
      <c r="DH30" s="839" t="n"/>
      <c r="DI30" s="839" t="n"/>
      <c r="DJ30" s="839" t="n"/>
      <c r="DK30" s="839" t="n"/>
      <c r="DL30" s="839" t="n"/>
      <c r="DM30" s="839" t="n"/>
      <c r="DN30" s="839" t="n"/>
      <c r="DO30" s="839" t="n"/>
      <c r="DP30" s="839" t="n"/>
      <c r="DQ30" s="839" t="n"/>
      <c r="DR30" s="839" t="n"/>
      <c r="DS30" s="839" t="n"/>
      <c r="DT30" s="839" t="n"/>
      <c r="DU30" s="839" t="n"/>
      <c r="DV30" s="839" t="n"/>
      <c r="DW30" s="839" t="n"/>
      <c r="DX30" s="839" t="n"/>
      <c r="DY30" s="839" t="n"/>
      <c r="DZ30" s="839" t="n"/>
      <c r="EA30" s="839" t="n"/>
      <c r="EB30" s="839" t="n"/>
      <c r="EC30" s="839" t="n"/>
      <c r="ED30" s="839" t="n"/>
      <c r="EE30" s="839" t="n"/>
      <c r="EF30" s="839" t="n"/>
      <c r="EG30" s="839" t="n"/>
      <c r="EH30" s="839" t="n"/>
      <c r="EI30" s="839" t="n"/>
      <c r="EJ30" s="839" t="n"/>
      <c r="EK30" s="839" t="n"/>
      <c r="EL30" s="839" t="n"/>
      <c r="EM30" s="839" t="n"/>
      <c r="EN30" s="839" t="n"/>
      <c r="EO30" s="839" t="n"/>
      <c r="EP30" s="839" t="n"/>
      <c r="EQ30" s="839" t="n"/>
    </row>
    <row r="31" ht="13.5" customFormat="1" customHeight="1" s="761">
      <c r="A31" s="777" t="inlineStr">
        <is>
          <t>原材料存储费</t>
        </is>
      </c>
      <c r="B31" s="778" t="n">
        <v>-3492</v>
      </c>
      <c r="C31" s="776" t="n"/>
      <c r="D31" s="778" t="n">
        <v>3291104</v>
      </c>
      <c r="E31" s="774" t="n">
        <v>10224949.06</v>
      </c>
      <c r="F31" s="241" t="n"/>
      <c r="G31" s="775" t="inlineStr">
        <is>
          <t>国债</t>
        </is>
      </c>
      <c r="H31" s="776" t="n">
        <v>0</v>
      </c>
      <c r="I31" s="797" t="n">
        <v>1</v>
      </c>
      <c r="J31" s="241" t="n"/>
      <c r="K31" s="241" t="n"/>
      <c r="L31" s="241" t="n"/>
      <c r="M31" s="241" t="n"/>
      <c r="N31" s="241" t="n"/>
      <c r="O31" s="241" t="n"/>
      <c r="P31" s="241" t="n"/>
      <c r="Q31" s="241" t="n"/>
      <c r="R31" s="241" t="n"/>
      <c r="S31" s="241" t="n"/>
      <c r="T31" s="241" t="n"/>
      <c r="U31" s="241" t="n"/>
      <c r="V31" s="241" t="n"/>
      <c r="W31" s="241" t="n"/>
      <c r="X31" s="241" t="n"/>
      <c r="Y31" s="241" t="n"/>
      <c r="Z31" s="241" t="n"/>
      <c r="AA31" s="241" t="n"/>
      <c r="AB31" s="241" t="n"/>
      <c r="AC31" s="241" t="n"/>
      <c r="AD31" s="241" t="n"/>
      <c r="AE31" s="241" t="n"/>
      <c r="AF31" s="241" t="n"/>
      <c r="AG31" s="241" t="n"/>
      <c r="AH31" s="241" t="n"/>
      <c r="AI31" s="241" t="n"/>
      <c r="AJ31" s="241" t="n"/>
      <c r="AK31" s="241" t="n"/>
      <c r="AL31" s="241" t="n"/>
      <c r="AM31" s="241" t="n"/>
      <c r="AN31" s="241" t="n"/>
      <c r="AO31" s="241" t="n"/>
      <c r="AP31" s="241" t="n"/>
      <c r="AQ31" s="241" t="n"/>
      <c r="AR31" s="241" t="n"/>
      <c r="AS31" s="241" t="n"/>
      <c r="AT31" s="241" t="n"/>
      <c r="AU31" s="241" t="n"/>
      <c r="AV31" s="241" t="n"/>
      <c r="AW31" s="241" t="n"/>
      <c r="AX31" s="241" t="n"/>
      <c r="AY31" s="241" t="n"/>
      <c r="AZ31" s="241" t="n"/>
      <c r="BA31" s="241" t="n"/>
      <c r="BB31" s="241" t="n"/>
      <c r="BC31" s="241" t="n"/>
      <c r="BD31" s="241" t="n"/>
      <c r="BE31" s="241" t="n"/>
      <c r="BF31" s="241" t="n"/>
      <c r="BG31" s="241" t="n"/>
      <c r="BH31" s="241" t="n"/>
      <c r="BI31" s="241" t="n"/>
      <c r="BJ31" s="241" t="n"/>
      <c r="BK31" s="241" t="n"/>
      <c r="BL31" s="241" t="n"/>
      <c r="BM31" s="241" t="n"/>
      <c r="BN31" s="241" t="n"/>
      <c r="BO31" s="241" t="n"/>
      <c r="BP31" s="241" t="n"/>
      <c r="BQ31" s="241" t="n"/>
      <c r="BR31" s="241" t="n"/>
      <c r="BS31" s="241" t="n"/>
      <c r="BT31" s="241" t="n"/>
      <c r="BU31" s="241" t="n"/>
      <c r="BV31" s="241" t="n"/>
      <c r="BW31" s="241" t="n"/>
      <c r="BX31" s="241" t="n"/>
      <c r="BY31" s="241" t="n"/>
      <c r="BZ31" s="241" t="n"/>
      <c r="CA31" s="241" t="n"/>
      <c r="CB31" s="241" t="n"/>
      <c r="CC31" s="241" t="n"/>
      <c r="CD31" s="241" t="n"/>
      <c r="CE31" s="241" t="n"/>
      <c r="CF31" s="241" t="n"/>
      <c r="CG31" s="241" t="n"/>
      <c r="CH31" s="241" t="n"/>
      <c r="CI31" s="241" t="n"/>
      <c r="CJ31" s="241" t="n"/>
      <c r="CK31" s="241" t="n"/>
      <c r="CL31" s="241" t="n"/>
      <c r="CM31" s="839" t="n"/>
      <c r="CN31" s="839" t="n"/>
      <c r="CO31" s="839" t="n"/>
      <c r="CP31" s="839" t="n"/>
      <c r="CQ31" s="839" t="n"/>
      <c r="CR31" s="839" t="n"/>
      <c r="CS31" s="839" t="n"/>
      <c r="CT31" s="839" t="n"/>
      <c r="CU31" s="839" t="n"/>
      <c r="CV31" s="839" t="n"/>
      <c r="CW31" s="839" t="n"/>
      <c r="CX31" s="839" t="n"/>
      <c r="CY31" s="839" t="n"/>
      <c r="CZ31" s="839" t="n"/>
      <c r="DA31" s="839" t="n"/>
      <c r="DB31" s="839" t="n"/>
      <c r="DC31" s="839" t="n"/>
      <c r="DD31" s="839" t="n"/>
      <c r="DE31" s="839" t="n"/>
      <c r="DF31" s="839" t="n"/>
      <c r="DG31" s="839" t="n"/>
      <c r="DH31" s="839" t="n"/>
      <c r="DI31" s="839" t="n"/>
      <c r="DJ31" s="839" t="n"/>
      <c r="DK31" s="839" t="n"/>
      <c r="DL31" s="839" t="n"/>
      <c r="DM31" s="839" t="n"/>
      <c r="DN31" s="839" t="n"/>
      <c r="DO31" s="839" t="n"/>
      <c r="DP31" s="839" t="n"/>
      <c r="DQ31" s="839" t="n"/>
      <c r="DR31" s="839" t="n"/>
      <c r="DS31" s="839" t="n"/>
      <c r="DT31" s="839" t="n"/>
      <c r="DU31" s="839" t="n"/>
      <c r="DV31" s="839" t="n"/>
      <c r="DW31" s="839" t="n"/>
      <c r="DX31" s="839" t="n"/>
      <c r="DY31" s="839" t="n"/>
      <c r="DZ31" s="839" t="n"/>
      <c r="EA31" s="839" t="n"/>
      <c r="EB31" s="839" t="n"/>
      <c r="EC31" s="839" t="n"/>
      <c r="ED31" s="839" t="n"/>
      <c r="EE31" s="839" t="n"/>
      <c r="EF31" s="839" t="n"/>
      <c r="EG31" s="839" t="n"/>
      <c r="EH31" s="839" t="n"/>
      <c r="EI31" s="839" t="n"/>
      <c r="EJ31" s="839" t="n"/>
      <c r="EK31" s="839" t="n"/>
      <c r="EL31" s="839" t="n"/>
      <c r="EM31" s="839" t="n"/>
      <c r="EN31" s="839" t="n"/>
      <c r="EO31" s="839" t="n"/>
      <c r="EP31" s="839" t="n"/>
      <c r="EQ31" s="839" t="n"/>
    </row>
    <row r="32" ht="13.5" customFormat="1" customHeight="1" s="761">
      <c r="A32" s="777" t="inlineStr">
        <is>
          <t>成品存储费</t>
        </is>
      </c>
      <c r="B32" s="778" t="n">
        <v>-6840</v>
      </c>
      <c r="C32" s="776" t="n"/>
      <c r="D32" s="778" t="n">
        <v>3297944</v>
      </c>
      <c r="E32" s="774" t="n">
        <v>10218109.06</v>
      </c>
      <c r="F32" s="241" t="n"/>
      <c r="G32" s="775" t="inlineStr">
        <is>
          <t>债券</t>
        </is>
      </c>
      <c r="H32" s="778" t="n">
        <v>600000</v>
      </c>
      <c r="I32" s="797" t="n">
        <v>1</v>
      </c>
      <c r="J32" s="241" t="n"/>
      <c r="K32" s="241" t="n"/>
      <c r="L32" s="241" t="n"/>
      <c r="M32" s="241" t="n"/>
      <c r="N32" s="241" t="n"/>
      <c r="O32" s="241" t="n"/>
      <c r="P32" s="241" t="n"/>
      <c r="Q32" s="241" t="n"/>
      <c r="R32" s="241" t="n"/>
      <c r="S32" s="241" t="n"/>
      <c r="T32" s="241" t="n"/>
      <c r="U32" s="241" t="n"/>
      <c r="V32" s="241" t="n"/>
      <c r="W32" s="241" t="n"/>
      <c r="X32" s="241" t="n"/>
      <c r="Y32" s="241" t="n"/>
      <c r="Z32" s="241" t="n"/>
      <c r="AA32" s="241" t="n"/>
      <c r="AB32" s="241" t="n"/>
      <c r="AC32" s="241" t="n"/>
      <c r="AD32" s="241" t="n"/>
      <c r="AE32" s="241" t="n"/>
      <c r="AF32" s="241" t="n"/>
      <c r="AG32" s="241" t="n"/>
      <c r="AH32" s="241" t="n"/>
      <c r="AI32" s="241" t="n"/>
      <c r="AJ32" s="241" t="n"/>
      <c r="AK32" s="241" t="n"/>
      <c r="AL32" s="241" t="n"/>
      <c r="AM32" s="241" t="n"/>
      <c r="AN32" s="241" t="n"/>
      <c r="AO32" s="241" t="n"/>
      <c r="AP32" s="241" t="n"/>
      <c r="AQ32" s="241" t="n"/>
      <c r="AR32" s="241" t="n"/>
      <c r="AS32" s="241" t="n"/>
      <c r="AT32" s="241" t="n"/>
      <c r="AU32" s="241" t="n"/>
      <c r="AV32" s="241" t="n"/>
      <c r="AW32" s="241" t="n"/>
      <c r="AX32" s="241" t="n"/>
      <c r="AY32" s="241" t="n"/>
      <c r="AZ32" s="241" t="n"/>
      <c r="BA32" s="241" t="n"/>
      <c r="BB32" s="241" t="n"/>
      <c r="BC32" s="241" t="n"/>
      <c r="BD32" s="241" t="n"/>
      <c r="BE32" s="241" t="n"/>
      <c r="BF32" s="241" t="n"/>
      <c r="BG32" s="241" t="n"/>
      <c r="BH32" s="241" t="n"/>
      <c r="BI32" s="241" t="n"/>
      <c r="BJ32" s="241" t="n"/>
      <c r="BK32" s="241" t="n"/>
      <c r="BL32" s="241" t="n"/>
      <c r="BM32" s="241" t="n"/>
      <c r="BN32" s="241" t="n"/>
      <c r="BO32" s="241" t="n"/>
      <c r="BP32" s="241" t="n"/>
      <c r="BQ32" s="241" t="n"/>
      <c r="BR32" s="241" t="n"/>
      <c r="BS32" s="241" t="n"/>
      <c r="BT32" s="241" t="n"/>
      <c r="BU32" s="241" t="n"/>
      <c r="BV32" s="241" t="n"/>
      <c r="BW32" s="241" t="n"/>
      <c r="BX32" s="241" t="n"/>
      <c r="BY32" s="241" t="n"/>
      <c r="BZ32" s="241" t="n"/>
      <c r="CA32" s="241" t="n"/>
      <c r="CB32" s="241" t="n"/>
      <c r="CC32" s="241" t="n"/>
      <c r="CD32" s="241" t="n"/>
      <c r="CE32" s="241" t="n"/>
      <c r="CF32" s="241" t="n"/>
      <c r="CG32" s="241" t="n"/>
      <c r="CH32" s="241" t="n"/>
      <c r="CI32" s="241" t="n"/>
      <c r="CJ32" s="241" t="n"/>
      <c r="CK32" s="241" t="n"/>
      <c r="CL32" s="241" t="n"/>
      <c r="CM32" s="839" t="n"/>
      <c r="CN32" s="839" t="n"/>
      <c r="CO32" s="839" t="n"/>
      <c r="CP32" s="839" t="n"/>
      <c r="CQ32" s="839" t="n"/>
      <c r="CR32" s="839" t="n"/>
      <c r="CS32" s="839" t="n"/>
      <c r="CT32" s="839" t="n"/>
      <c r="CU32" s="839" t="n"/>
      <c r="CV32" s="839" t="n"/>
      <c r="CW32" s="839" t="n"/>
      <c r="CX32" s="839" t="n"/>
      <c r="CY32" s="839" t="n"/>
      <c r="CZ32" s="839" t="n"/>
      <c r="DA32" s="839" t="n"/>
      <c r="DB32" s="839" t="n"/>
      <c r="DC32" s="839" t="n"/>
      <c r="DD32" s="839" t="n"/>
      <c r="DE32" s="839" t="n"/>
      <c r="DF32" s="839" t="n"/>
      <c r="DG32" s="839" t="n"/>
      <c r="DH32" s="839" t="n"/>
      <c r="DI32" s="839" t="n"/>
      <c r="DJ32" s="839" t="n"/>
      <c r="DK32" s="839" t="n"/>
      <c r="DL32" s="839" t="n"/>
      <c r="DM32" s="839" t="n"/>
      <c r="DN32" s="839" t="n"/>
      <c r="DO32" s="839" t="n"/>
      <c r="DP32" s="839" t="n"/>
      <c r="DQ32" s="839" t="n"/>
      <c r="DR32" s="839" t="n"/>
      <c r="DS32" s="839" t="n"/>
      <c r="DT32" s="839" t="n"/>
      <c r="DU32" s="839" t="n"/>
      <c r="DV32" s="839" t="n"/>
      <c r="DW32" s="839" t="n"/>
      <c r="DX32" s="839" t="n"/>
      <c r="DY32" s="839" t="n"/>
      <c r="DZ32" s="839" t="n"/>
      <c r="EA32" s="839" t="n"/>
      <c r="EB32" s="839" t="n"/>
      <c r="EC32" s="839" t="n"/>
      <c r="ED32" s="839" t="n"/>
      <c r="EE32" s="839" t="n"/>
      <c r="EF32" s="839" t="n"/>
      <c r="EG32" s="839" t="n"/>
      <c r="EH32" s="839" t="n"/>
      <c r="EI32" s="839" t="n"/>
      <c r="EJ32" s="839" t="n"/>
      <c r="EK32" s="839" t="n"/>
      <c r="EL32" s="839" t="n"/>
      <c r="EM32" s="839" t="n"/>
      <c r="EN32" s="839" t="n"/>
      <c r="EO32" s="839" t="n"/>
      <c r="EP32" s="839" t="n"/>
      <c r="EQ32" s="839" t="n"/>
    </row>
    <row r="33" ht="13.5" customFormat="1" customHeight="1" s="761">
      <c r="A33" s="777" t="inlineStr">
        <is>
          <t>上期国债返回</t>
        </is>
      </c>
      <c r="B33" s="776" t="n">
        <v>0</v>
      </c>
      <c r="C33" s="776" t="n"/>
      <c r="D33" s="776" t="n"/>
      <c r="E33" s="774" t="n">
        <v>10218109.06</v>
      </c>
      <c r="F33" s="241" t="n"/>
      <c r="G33" s="775" t="inlineStr">
        <is>
          <t>累计研发费</t>
        </is>
      </c>
      <c r="H33" s="778" t="n">
        <v>320000</v>
      </c>
      <c r="I33" s="797" t="n">
        <v>1</v>
      </c>
      <c r="J33" s="241" t="n"/>
      <c r="K33" s="241" t="n"/>
      <c r="L33" s="241" t="n"/>
      <c r="M33" s="241" t="n"/>
      <c r="N33" s="241" t="n"/>
      <c r="O33" s="241" t="n"/>
      <c r="P33" s="241" t="n"/>
      <c r="Q33" s="241" t="n"/>
      <c r="R33" s="241" t="n"/>
      <c r="S33" s="241" t="n"/>
      <c r="T33" s="241" t="n"/>
      <c r="U33" s="241" t="n"/>
      <c r="V33" s="241" t="n"/>
      <c r="W33" s="241" t="n"/>
      <c r="X33" s="241" t="n"/>
      <c r="Y33" s="241" t="n"/>
      <c r="Z33" s="241" t="n"/>
      <c r="AA33" s="241" t="n"/>
      <c r="AB33" s="241" t="n"/>
      <c r="AC33" s="241" t="n"/>
      <c r="AD33" s="241" t="n"/>
      <c r="AE33" s="241" t="n"/>
      <c r="AF33" s="241" t="n"/>
      <c r="AG33" s="241" t="n"/>
      <c r="AH33" s="241" t="n"/>
      <c r="AI33" s="241" t="n"/>
      <c r="AJ33" s="241" t="n"/>
      <c r="AK33" s="241" t="n"/>
      <c r="AL33" s="241" t="n"/>
      <c r="AM33" s="241" t="n"/>
      <c r="AN33" s="241" t="n"/>
      <c r="AO33" s="241" t="n"/>
      <c r="AP33" s="241" t="n"/>
      <c r="AQ33" s="241" t="n"/>
      <c r="AR33" s="241" t="n"/>
      <c r="AS33" s="241" t="n"/>
      <c r="AT33" s="241" t="n"/>
      <c r="AU33" s="241" t="n"/>
      <c r="AV33" s="241" t="n"/>
      <c r="AW33" s="241" t="n"/>
      <c r="AX33" s="241" t="n"/>
      <c r="AY33" s="241" t="n"/>
      <c r="AZ33" s="241" t="n"/>
      <c r="BA33" s="241" t="n"/>
      <c r="BB33" s="241" t="n"/>
      <c r="BC33" s="241" t="n"/>
      <c r="BD33" s="241" t="n"/>
      <c r="BE33" s="241" t="n"/>
      <c r="BF33" s="241" t="n"/>
      <c r="BG33" s="241" t="n"/>
      <c r="BH33" s="241" t="n"/>
      <c r="BI33" s="241" t="n"/>
      <c r="BJ33" s="241" t="n"/>
      <c r="BK33" s="241" t="n"/>
      <c r="BL33" s="241" t="n"/>
      <c r="BM33" s="241" t="n"/>
      <c r="BN33" s="241" t="n"/>
      <c r="BO33" s="241" t="n"/>
      <c r="BP33" s="241" t="n"/>
      <c r="BQ33" s="241" t="n"/>
      <c r="BR33" s="241" t="n"/>
      <c r="BS33" s="241" t="n"/>
      <c r="BT33" s="241" t="n"/>
      <c r="BU33" s="241" t="n"/>
      <c r="BV33" s="241" t="n"/>
      <c r="BW33" s="241" t="n"/>
      <c r="BX33" s="241" t="n"/>
      <c r="BY33" s="241" t="n"/>
      <c r="BZ33" s="241" t="n"/>
      <c r="CA33" s="241" t="n"/>
      <c r="CB33" s="241" t="n"/>
      <c r="CC33" s="241" t="n"/>
      <c r="CD33" s="241" t="n"/>
      <c r="CE33" s="241" t="n"/>
      <c r="CF33" s="241" t="n"/>
      <c r="CG33" s="241" t="n"/>
      <c r="CH33" s="241" t="n"/>
      <c r="CI33" s="241" t="n"/>
      <c r="CJ33" s="241" t="n"/>
      <c r="CK33" s="241" t="n"/>
      <c r="CL33" s="241" t="n"/>
      <c r="CM33" s="839" t="n"/>
      <c r="CN33" s="839" t="n"/>
      <c r="CO33" s="839" t="n"/>
      <c r="CP33" s="839" t="n"/>
      <c r="CQ33" s="839" t="n"/>
      <c r="CR33" s="839" t="n"/>
      <c r="CS33" s="839" t="n"/>
      <c r="CT33" s="839" t="n"/>
      <c r="CU33" s="839" t="n"/>
      <c r="CV33" s="839" t="n"/>
      <c r="CW33" s="839" t="n"/>
      <c r="CX33" s="839" t="n"/>
      <c r="CY33" s="839" t="n"/>
      <c r="CZ33" s="839" t="n"/>
      <c r="DA33" s="839" t="n"/>
      <c r="DB33" s="839" t="n"/>
      <c r="DC33" s="839" t="n"/>
      <c r="DD33" s="839" t="n"/>
      <c r="DE33" s="839" t="n"/>
      <c r="DF33" s="839" t="n"/>
      <c r="DG33" s="839" t="n"/>
      <c r="DH33" s="839" t="n"/>
      <c r="DI33" s="839" t="n"/>
      <c r="DJ33" s="839" t="n"/>
      <c r="DK33" s="839" t="n"/>
      <c r="DL33" s="839" t="n"/>
      <c r="DM33" s="839" t="n"/>
      <c r="DN33" s="839" t="n"/>
      <c r="DO33" s="839" t="n"/>
      <c r="DP33" s="839" t="n"/>
      <c r="DQ33" s="839" t="n"/>
      <c r="DR33" s="839" t="n"/>
      <c r="DS33" s="839" t="n"/>
      <c r="DT33" s="839" t="n"/>
      <c r="DU33" s="839" t="n"/>
      <c r="DV33" s="839" t="n"/>
      <c r="DW33" s="839" t="n"/>
      <c r="DX33" s="839" t="n"/>
      <c r="DY33" s="839" t="n"/>
      <c r="DZ33" s="839" t="n"/>
      <c r="EA33" s="839" t="n"/>
      <c r="EB33" s="839" t="n"/>
      <c r="EC33" s="839" t="n"/>
      <c r="ED33" s="839" t="n"/>
      <c r="EE33" s="839" t="n"/>
      <c r="EF33" s="839" t="n"/>
      <c r="EG33" s="839" t="n"/>
      <c r="EH33" s="839" t="n"/>
      <c r="EI33" s="839" t="n"/>
      <c r="EJ33" s="839" t="n"/>
      <c r="EK33" s="839" t="n"/>
      <c r="EL33" s="839" t="n"/>
      <c r="EM33" s="839" t="n"/>
      <c r="EN33" s="839" t="n"/>
      <c r="EO33" s="839" t="n"/>
      <c r="EP33" s="839" t="n"/>
      <c r="EQ33" s="839" t="n"/>
    </row>
    <row r="34" ht="13.5" customFormat="1" customHeight="1" s="761">
      <c r="A34" s="777" t="inlineStr">
        <is>
          <t>上期国债利息</t>
        </is>
      </c>
      <c r="B34" s="776" t="n">
        <v>0</v>
      </c>
      <c r="C34" s="778" t="n">
        <v>3465600</v>
      </c>
      <c r="D34" s="776" t="n"/>
      <c r="E34" s="774" t="n">
        <v>10218109.06</v>
      </c>
      <c r="F34" s="241" t="n"/>
      <c r="G34" s="775" t="inlineStr">
        <is>
          <t>本期利润</t>
        </is>
      </c>
      <c r="H34" s="778" t="n">
        <v>167656</v>
      </c>
      <c r="I34" s="797" t="n">
        <v>1</v>
      </c>
      <c r="J34" s="241" t="n"/>
      <c r="K34" s="241" t="n"/>
      <c r="L34" s="241" t="n"/>
      <c r="M34" s="241" t="n"/>
      <c r="N34" s="241" t="n"/>
      <c r="O34" s="241" t="n"/>
      <c r="P34" s="241" t="n"/>
      <c r="Q34" s="241" t="n"/>
      <c r="R34" s="241" t="n"/>
      <c r="S34" s="241" t="n"/>
      <c r="T34" s="241" t="n"/>
      <c r="U34" s="241" t="n"/>
      <c r="V34" s="241" t="n"/>
      <c r="W34" s="241" t="n"/>
      <c r="X34" s="241" t="n"/>
      <c r="Y34" s="241" t="n"/>
      <c r="Z34" s="241" t="n"/>
      <c r="AA34" s="241" t="n"/>
      <c r="AB34" s="241" t="n"/>
      <c r="AC34" s="241" t="n"/>
      <c r="AD34" s="241" t="n"/>
      <c r="AE34" s="241" t="n"/>
      <c r="AF34" s="241" t="n"/>
      <c r="AG34" s="241" t="n"/>
      <c r="AH34" s="241" t="n"/>
      <c r="AI34" s="241" t="n"/>
      <c r="AJ34" s="241" t="n"/>
      <c r="AK34" s="241" t="n"/>
      <c r="AL34" s="241" t="n"/>
      <c r="AM34" s="241" t="n"/>
      <c r="AN34" s="241" t="n"/>
      <c r="AO34" s="241" t="n"/>
      <c r="AP34" s="241" t="n"/>
      <c r="AQ34" s="241" t="n"/>
      <c r="AR34" s="241" t="n"/>
      <c r="AS34" s="241" t="n"/>
      <c r="AT34" s="241" t="n"/>
      <c r="AU34" s="241" t="n"/>
      <c r="AV34" s="241" t="n"/>
      <c r="AW34" s="241" t="n"/>
      <c r="AX34" s="241" t="n"/>
      <c r="AY34" s="241" t="n"/>
      <c r="AZ34" s="241" t="n"/>
      <c r="BA34" s="241" t="n"/>
      <c r="BB34" s="241" t="n"/>
      <c r="BC34" s="241" t="n"/>
      <c r="BD34" s="241" t="n"/>
      <c r="BE34" s="241" t="n"/>
      <c r="BF34" s="241" t="n"/>
      <c r="BG34" s="241" t="n"/>
      <c r="BH34" s="241" t="n"/>
      <c r="BI34" s="241" t="n"/>
      <c r="BJ34" s="241" t="n"/>
      <c r="BK34" s="241" t="n"/>
      <c r="BL34" s="241" t="n"/>
      <c r="BM34" s="241" t="n"/>
      <c r="BN34" s="241" t="n"/>
      <c r="BO34" s="241" t="n"/>
      <c r="BP34" s="241" t="n"/>
      <c r="BQ34" s="241" t="n"/>
      <c r="BR34" s="241" t="n"/>
      <c r="BS34" s="241" t="n"/>
      <c r="BT34" s="241" t="n"/>
      <c r="BU34" s="241" t="n"/>
      <c r="BV34" s="241" t="n"/>
      <c r="BW34" s="241" t="n"/>
      <c r="BX34" s="241" t="n"/>
      <c r="BY34" s="241" t="n"/>
      <c r="BZ34" s="241" t="n"/>
      <c r="CA34" s="241" t="n"/>
      <c r="CB34" s="241" t="n"/>
      <c r="CC34" s="241" t="n"/>
      <c r="CD34" s="241" t="n"/>
      <c r="CE34" s="241" t="n"/>
      <c r="CF34" s="241" t="n"/>
      <c r="CG34" s="241" t="n"/>
      <c r="CH34" s="241" t="n"/>
      <c r="CI34" s="241" t="n"/>
      <c r="CJ34" s="241" t="n"/>
      <c r="CK34" s="241" t="n"/>
      <c r="CL34" s="241" t="n"/>
      <c r="CM34" s="839" t="n"/>
      <c r="CN34" s="839" t="n"/>
      <c r="CO34" s="839" t="n"/>
      <c r="CP34" s="839" t="n"/>
      <c r="CQ34" s="839" t="n"/>
      <c r="CR34" s="839" t="n"/>
      <c r="CS34" s="839" t="n"/>
      <c r="CT34" s="839" t="n"/>
      <c r="CU34" s="839" t="n"/>
      <c r="CV34" s="839" t="n"/>
      <c r="CW34" s="839" t="n"/>
      <c r="CX34" s="839" t="n"/>
      <c r="CY34" s="839" t="n"/>
      <c r="CZ34" s="839" t="n"/>
      <c r="DA34" s="839" t="n"/>
      <c r="DB34" s="839" t="n"/>
      <c r="DC34" s="839" t="n"/>
      <c r="DD34" s="839" t="n"/>
      <c r="DE34" s="839" t="n"/>
      <c r="DF34" s="839" t="n"/>
      <c r="DG34" s="839" t="n"/>
      <c r="DH34" s="839" t="n"/>
      <c r="DI34" s="839" t="n"/>
      <c r="DJ34" s="839" t="n"/>
      <c r="DK34" s="839" t="n"/>
      <c r="DL34" s="839" t="n"/>
      <c r="DM34" s="839" t="n"/>
      <c r="DN34" s="839" t="n"/>
      <c r="DO34" s="839" t="n"/>
      <c r="DP34" s="839" t="n"/>
      <c r="DQ34" s="839" t="n"/>
      <c r="DR34" s="839" t="n"/>
      <c r="DS34" s="839" t="n"/>
      <c r="DT34" s="839" t="n"/>
      <c r="DU34" s="839" t="n"/>
      <c r="DV34" s="839" t="n"/>
      <c r="DW34" s="839" t="n"/>
      <c r="DX34" s="839" t="n"/>
      <c r="DY34" s="839" t="n"/>
      <c r="DZ34" s="839" t="n"/>
      <c r="EA34" s="839" t="n"/>
      <c r="EB34" s="839" t="n"/>
      <c r="EC34" s="839" t="n"/>
      <c r="ED34" s="839" t="n"/>
      <c r="EE34" s="839" t="n"/>
      <c r="EF34" s="839" t="n"/>
      <c r="EG34" s="839" t="n"/>
      <c r="EH34" s="839" t="n"/>
      <c r="EI34" s="839" t="n"/>
      <c r="EJ34" s="839" t="n"/>
      <c r="EK34" s="839" t="n"/>
      <c r="EL34" s="839" t="n"/>
      <c r="EM34" s="839" t="n"/>
      <c r="EN34" s="839" t="n"/>
      <c r="EO34" s="839" t="n"/>
      <c r="EP34" s="839" t="n"/>
      <c r="EQ34" s="839" t="n"/>
    </row>
    <row r="35" ht="13.5" customFormat="1" customHeight="1" s="761">
      <c r="A35" s="777" t="inlineStr">
        <is>
          <t>还银行贷款</t>
        </is>
      </c>
      <c r="B35" s="776" t="n">
        <v>0</v>
      </c>
      <c r="C35" s="776" t="n"/>
      <c r="D35" s="776" t="n"/>
      <c r="E35" s="774" t="n">
        <v>10218109.06</v>
      </c>
      <c r="F35" s="241" t="n"/>
      <c r="G35" s="775" t="inlineStr">
        <is>
          <t>本期交税</t>
        </is>
      </c>
      <c r="H35" s="778" t="n">
        <v>36884.32</v>
      </c>
      <c r="I35" s="797" t="n">
        <v>1</v>
      </c>
      <c r="J35" s="1100" t="n"/>
      <c r="K35" s="241" t="n"/>
      <c r="L35" s="241" t="n"/>
      <c r="M35" s="241" t="n"/>
      <c r="N35" s="241" t="n"/>
      <c r="O35" s="241" t="n"/>
      <c r="P35" s="241" t="n"/>
      <c r="Q35" s="241" t="n"/>
      <c r="R35" s="241" t="n"/>
      <c r="S35" s="241" t="n"/>
      <c r="T35" s="241" t="n"/>
      <c r="U35" s="241" t="n"/>
      <c r="V35" s="241" t="n"/>
      <c r="W35" s="241" t="n"/>
      <c r="X35" s="241" t="n"/>
      <c r="Y35" s="241" t="n"/>
      <c r="Z35" s="241" t="n"/>
      <c r="AA35" s="241" t="n"/>
      <c r="AB35" s="241" t="n"/>
      <c r="AC35" s="241" t="n"/>
      <c r="AD35" s="241" t="n"/>
      <c r="AE35" s="241" t="n"/>
      <c r="AF35" s="241" t="n"/>
      <c r="AG35" s="241" t="n"/>
      <c r="AH35" s="241" t="n"/>
      <c r="AI35" s="380" t="inlineStr">
        <is>
          <t>公司</t>
        </is>
      </c>
      <c r="AJ35" s="827" t="inlineStr">
        <is>
          <t>产品A</t>
        </is>
      </c>
      <c r="AK35" s="827" t="inlineStr">
        <is>
          <t>产品B</t>
        </is>
      </c>
      <c r="AL35" s="827" t="inlineStr">
        <is>
          <t>产品C</t>
        </is>
      </c>
      <c r="AM35" s="827" t="inlineStr">
        <is>
          <t>产品D</t>
        </is>
      </c>
      <c r="AN35" s="827" t="n"/>
      <c r="AO35" s="827" t="n"/>
      <c r="AP35" s="827" t="n"/>
      <c r="AQ35" s="827" t="n"/>
      <c r="AR35" s="827" t="n"/>
      <c r="AS35" s="827" t="n"/>
      <c r="AT35" s="827" t="n"/>
      <c r="AU35" s="827" t="n"/>
      <c r="AV35" s="827" t="n"/>
      <c r="AW35" s="827" t="n"/>
      <c r="AX35" s="827" t="n"/>
      <c r="AY35" s="429" t="n"/>
      <c r="AZ35" s="241" t="n"/>
      <c r="BA35" s="241" t="n"/>
      <c r="BB35" s="241" t="n"/>
      <c r="BC35" s="241" t="n"/>
      <c r="BD35" s="241" t="n"/>
      <c r="BE35" s="241" t="n"/>
      <c r="BF35" s="241" t="n"/>
      <c r="BG35" s="241" t="n"/>
      <c r="BH35" s="241" t="n"/>
      <c r="BI35" s="241" t="n"/>
      <c r="BJ35" s="241" t="n"/>
      <c r="BK35" s="241" t="n"/>
      <c r="BL35" s="241" t="n"/>
      <c r="BM35" s="241" t="n"/>
      <c r="BN35" s="241" t="n"/>
      <c r="BO35" s="241" t="n"/>
      <c r="BP35" s="241" t="n"/>
      <c r="BQ35" s="241" t="n"/>
      <c r="BR35" s="241" t="n"/>
      <c r="BS35" s="241" t="n"/>
      <c r="BT35" s="241" t="n"/>
      <c r="BU35" s="241" t="n"/>
      <c r="BV35" s="241" t="n"/>
      <c r="BW35" s="241" t="n"/>
      <c r="BX35" s="241" t="n"/>
      <c r="BY35" s="241" t="n"/>
      <c r="BZ35" s="241" t="n"/>
      <c r="CA35" s="241" t="n"/>
      <c r="CB35" s="241" t="n"/>
      <c r="CC35" s="241" t="n"/>
      <c r="CD35" s="241" t="n"/>
      <c r="CE35" s="241" t="n"/>
      <c r="CF35" s="241" t="n"/>
      <c r="CG35" s="241" t="n"/>
      <c r="CH35" s="241" t="n"/>
      <c r="CI35" s="241" t="n"/>
      <c r="CJ35" s="241" t="n"/>
      <c r="CK35" s="241" t="n"/>
      <c r="CL35" s="241" t="n"/>
      <c r="CM35" s="839" t="n"/>
      <c r="CN35" s="839" t="n"/>
      <c r="CO35" s="839" t="n"/>
      <c r="CP35" s="839" t="n"/>
      <c r="CQ35" s="839" t="n"/>
      <c r="CR35" s="839" t="n"/>
      <c r="CS35" s="839" t="n"/>
      <c r="CT35" s="839" t="n"/>
      <c r="CU35" s="839" t="n"/>
      <c r="CV35" s="839" t="n"/>
      <c r="CW35" s="839" t="n"/>
      <c r="CX35" s="839" t="n"/>
      <c r="CY35" s="839" t="n"/>
      <c r="CZ35" s="839" t="n"/>
      <c r="DA35" s="839" t="n"/>
      <c r="DB35" s="839" t="n"/>
      <c r="DC35" s="839" t="n"/>
      <c r="DD35" s="839" t="n"/>
      <c r="DE35" s="839" t="n"/>
      <c r="DF35" s="839" t="n"/>
      <c r="DG35" s="839" t="n"/>
      <c r="DH35" s="839" t="n"/>
      <c r="DI35" s="839" t="n"/>
      <c r="DJ35" s="839" t="n"/>
      <c r="DK35" s="839" t="n"/>
      <c r="DL35" s="839" t="n"/>
      <c r="DM35" s="839" t="n"/>
      <c r="DN35" s="839" t="n"/>
      <c r="DO35" s="839" t="n"/>
      <c r="DP35" s="839" t="n"/>
      <c r="DQ35" s="839" t="n"/>
      <c r="DR35" s="839" t="n"/>
      <c r="DS35" s="839" t="n"/>
      <c r="DT35" s="839" t="n"/>
      <c r="DU35" s="839" t="n"/>
      <c r="DV35" s="839" t="n"/>
      <c r="DW35" s="839" t="n"/>
      <c r="DX35" s="839" t="n"/>
      <c r="DY35" s="839" t="n"/>
      <c r="DZ35" s="839" t="n"/>
      <c r="EA35" s="839" t="n"/>
      <c r="EB35" s="839" t="n"/>
      <c r="EC35" s="839" t="n"/>
      <c r="ED35" s="839" t="n"/>
      <c r="EE35" s="839" t="n"/>
      <c r="EF35" s="839" t="n"/>
      <c r="EG35" s="839" t="n"/>
      <c r="EH35" s="839" t="n"/>
      <c r="EI35" s="839" t="n"/>
      <c r="EJ35" s="839" t="n"/>
      <c r="EK35" s="839" t="n"/>
      <c r="EL35" s="839" t="n"/>
      <c r="EM35" s="839" t="n"/>
      <c r="EN35" s="839" t="n"/>
      <c r="EO35" s="839" t="n"/>
      <c r="EP35" s="839" t="n"/>
      <c r="EQ35" s="839" t="n"/>
    </row>
    <row r="36" ht="13.5" customFormat="1" customHeight="1" s="761">
      <c r="A36" s="777" t="inlineStr">
        <is>
          <t>银行贷款利息</t>
        </is>
      </c>
      <c r="B36" s="776" t="n">
        <v>0</v>
      </c>
      <c r="C36" s="776" t="n"/>
      <c r="D36" s="778" t="n">
        <v>3297944</v>
      </c>
      <c r="E36" s="774" t="n">
        <v>10218109.06</v>
      </c>
      <c r="F36" s="241" t="n"/>
      <c r="G36" s="775" t="inlineStr">
        <is>
          <t>累计交税</t>
        </is>
      </c>
      <c r="H36" s="778" t="n">
        <v>95664.53999999999</v>
      </c>
      <c r="I36" s="797" t="n">
        <v>1</v>
      </c>
      <c r="J36" s="241" t="n"/>
      <c r="K36" s="241" t="n"/>
      <c r="L36" s="241" t="n"/>
      <c r="M36" s="241" t="n"/>
      <c r="N36" s="241" t="n"/>
      <c r="O36" s="241" t="n"/>
      <c r="P36" s="241" t="n"/>
      <c r="Q36" s="241" t="n"/>
      <c r="R36" s="241" t="n"/>
      <c r="S36" s="241" t="n"/>
      <c r="T36" s="241" t="n"/>
      <c r="U36" s="241" t="n"/>
      <c r="V36" s="241" t="n"/>
      <c r="W36" s="241" t="n"/>
      <c r="X36" s="241" t="n"/>
      <c r="Y36" s="241" t="n"/>
      <c r="Z36" s="241" t="n"/>
      <c r="AA36" s="241" t="n"/>
      <c r="AB36" s="241" t="n"/>
      <c r="AC36" s="241" t="n"/>
      <c r="AD36" s="241" t="n"/>
      <c r="AE36" s="241" t="n"/>
      <c r="AF36" s="241" t="n"/>
      <c r="AG36" s="241" t="n"/>
      <c r="AH36" s="241" t="n"/>
      <c r="AI36" s="382" t="inlineStr">
        <is>
          <t>市场1</t>
        </is>
      </c>
      <c r="AJ36" s="828" t="inlineStr">
        <is>
          <t>市场2</t>
        </is>
      </c>
      <c r="AK36" s="828" t="inlineStr">
        <is>
          <t>市场3</t>
        </is>
      </c>
      <c r="AL36" s="828" t="inlineStr">
        <is>
          <t>市场4</t>
        </is>
      </c>
      <c r="AM36" s="828" t="inlineStr">
        <is>
          <t>市场1</t>
        </is>
      </c>
      <c r="AN36" s="828" t="inlineStr">
        <is>
          <t>市场2</t>
        </is>
      </c>
      <c r="AO36" s="828" t="inlineStr">
        <is>
          <t>市场3</t>
        </is>
      </c>
      <c r="AP36" s="828" t="inlineStr">
        <is>
          <t>市场4</t>
        </is>
      </c>
      <c r="AQ36" s="828" t="inlineStr">
        <is>
          <t>市场1</t>
        </is>
      </c>
      <c r="AR36" s="828" t="inlineStr">
        <is>
          <t>市场2</t>
        </is>
      </c>
      <c r="AS36" s="828" t="inlineStr">
        <is>
          <t>市场3</t>
        </is>
      </c>
      <c r="AT36" s="828" t="inlineStr">
        <is>
          <t>市场4</t>
        </is>
      </c>
      <c r="AU36" s="828" t="inlineStr">
        <is>
          <t>市场1</t>
        </is>
      </c>
      <c r="AV36" s="828" t="inlineStr">
        <is>
          <t>市场2</t>
        </is>
      </c>
      <c r="AW36" s="828" t="inlineStr">
        <is>
          <t>市场3</t>
        </is>
      </c>
      <c r="AX36" s="828" t="inlineStr">
        <is>
          <t>市场4</t>
        </is>
      </c>
      <c r="AY36" s="833" t="n"/>
      <c r="AZ36" s="241" t="n"/>
      <c r="BA36" s="241" t="n"/>
      <c r="BB36" s="241" t="n"/>
      <c r="BC36" s="241" t="n"/>
      <c r="BD36" s="241" t="n"/>
      <c r="BE36" s="241" t="n"/>
      <c r="BF36" s="241" t="n"/>
      <c r="BG36" s="241" t="n"/>
      <c r="BH36" s="241" t="n"/>
      <c r="BI36" s="241" t="n"/>
      <c r="BJ36" s="241" t="n"/>
      <c r="BK36" s="241" t="n"/>
      <c r="BL36" s="241" t="n"/>
      <c r="BM36" s="241" t="n"/>
      <c r="BN36" s="241" t="n"/>
      <c r="BO36" s="241" t="n"/>
      <c r="BP36" s="241" t="n"/>
      <c r="BQ36" s="241" t="n"/>
      <c r="BR36" s="241" t="n"/>
      <c r="BS36" s="241" t="n"/>
      <c r="BT36" s="241" t="n"/>
      <c r="BU36" s="241" t="n"/>
      <c r="BV36" s="241" t="n"/>
      <c r="BW36" s="241" t="n"/>
      <c r="BX36" s="241" t="n"/>
      <c r="BY36" s="241" t="n"/>
      <c r="BZ36" s="241" t="n"/>
      <c r="CA36" s="241" t="n"/>
      <c r="CB36" s="241" t="n"/>
      <c r="CC36" s="241" t="n"/>
      <c r="CD36" s="241" t="n"/>
      <c r="CE36" s="241" t="n"/>
      <c r="CF36" s="241" t="n"/>
      <c r="CG36" s="241" t="n"/>
      <c r="CH36" s="241" t="n"/>
      <c r="CI36" s="241" t="n"/>
      <c r="CJ36" s="241" t="n"/>
      <c r="CK36" s="241" t="n"/>
      <c r="CL36" s="241" t="n"/>
      <c r="CM36" s="839" t="n"/>
      <c r="CN36" s="839" t="n"/>
      <c r="CO36" s="839" t="n"/>
      <c r="CP36" s="839" t="n"/>
      <c r="CQ36" s="839" t="n"/>
      <c r="CR36" s="839" t="n"/>
      <c r="CS36" s="839" t="n"/>
      <c r="CT36" s="839" t="n"/>
      <c r="CU36" s="839" t="n"/>
      <c r="CV36" s="839" t="n"/>
      <c r="CW36" s="839" t="n"/>
      <c r="CX36" s="839" t="n"/>
      <c r="CY36" s="839" t="n"/>
      <c r="CZ36" s="839" t="n"/>
      <c r="DA36" s="839" t="n"/>
      <c r="DB36" s="839" t="n"/>
      <c r="DC36" s="839" t="n"/>
      <c r="DD36" s="839" t="n"/>
      <c r="DE36" s="839" t="n"/>
      <c r="DF36" s="839" t="n"/>
      <c r="DG36" s="839" t="n"/>
      <c r="DH36" s="839" t="n"/>
      <c r="DI36" s="839" t="n"/>
      <c r="DJ36" s="839" t="n"/>
      <c r="DK36" s="839" t="n"/>
      <c r="DL36" s="839" t="n"/>
      <c r="DM36" s="839" t="n"/>
      <c r="DN36" s="839" t="n"/>
      <c r="DO36" s="839" t="n"/>
      <c r="DP36" s="839" t="n"/>
      <c r="DQ36" s="839" t="n"/>
      <c r="DR36" s="839" t="n"/>
      <c r="DS36" s="839" t="n"/>
      <c r="DT36" s="839" t="n"/>
      <c r="DU36" s="839" t="n"/>
      <c r="DV36" s="839" t="n"/>
      <c r="DW36" s="839" t="n"/>
      <c r="DX36" s="839" t="n"/>
      <c r="DY36" s="839" t="n"/>
      <c r="DZ36" s="839" t="n"/>
      <c r="EA36" s="839" t="n"/>
      <c r="EB36" s="839" t="n"/>
      <c r="EC36" s="839" t="n"/>
      <c r="ED36" s="839" t="n"/>
      <c r="EE36" s="839" t="n"/>
      <c r="EF36" s="839" t="n"/>
      <c r="EG36" s="839" t="n"/>
      <c r="EH36" s="839" t="n"/>
      <c r="EI36" s="839" t="n"/>
      <c r="EJ36" s="839" t="n"/>
      <c r="EK36" s="839" t="n"/>
      <c r="EL36" s="839" t="n"/>
      <c r="EM36" s="839" t="n"/>
      <c r="EN36" s="839" t="n"/>
      <c r="EO36" s="839" t="n"/>
      <c r="EP36" s="839" t="n"/>
      <c r="EQ36" s="839" t="n"/>
    </row>
    <row r="37" ht="13.5" customFormat="1" customHeight="1" s="761">
      <c r="A37" s="777" t="inlineStr">
        <is>
          <t>还上期紧急贷款</t>
        </is>
      </c>
      <c r="B37" s="776" t="n">
        <v>0</v>
      </c>
      <c r="C37" s="776" t="n"/>
      <c r="D37" s="776" t="n"/>
      <c r="E37" s="774" t="n">
        <v>10218109.06</v>
      </c>
      <c r="F37" s="241" t="n"/>
      <c r="G37" s="775" t="inlineStr">
        <is>
          <t>交税信用</t>
        </is>
      </c>
      <c r="H37" s="776" t="n">
        <v>0</v>
      </c>
      <c r="I37" s="797" t="n">
        <v>1</v>
      </c>
      <c r="J37" s="241" t="n"/>
      <c r="K37" s="241" t="n"/>
      <c r="L37" s="241" t="n"/>
      <c r="M37" s="241" t="n"/>
      <c r="N37" s="241" t="n"/>
      <c r="O37" s="241" t="n"/>
      <c r="P37" s="241" t="n"/>
      <c r="Q37" s="241" t="n"/>
      <c r="R37" s="241" t="n"/>
      <c r="S37" s="241" t="n"/>
      <c r="T37" s="241" t="n"/>
      <c r="U37" s="241" t="n"/>
      <c r="V37" s="241" t="n"/>
      <c r="W37" s="241" t="n"/>
      <c r="X37" s="241" t="n"/>
      <c r="Y37" s="241" t="n"/>
      <c r="Z37" s="241" t="n"/>
      <c r="AA37" s="241" t="n"/>
      <c r="AB37" s="241" t="n"/>
      <c r="AC37" s="241" t="n"/>
      <c r="AD37" s="241" t="n"/>
      <c r="AE37" s="241" t="n"/>
      <c r="AF37" s="241" t="n"/>
      <c r="AG37" s="241" t="n"/>
      <c r="AH37" s="241" t="n"/>
      <c r="AI37" s="381" t="inlineStr">
        <is>
          <t>1@133716</t>
        </is>
      </c>
      <c r="AJ37" s="829" t="n">
        <v>5450</v>
      </c>
      <c r="AK37" s="829" t="n">
        <v>5480</v>
      </c>
      <c r="AL37" s="829" t="n">
        <v>5583</v>
      </c>
      <c r="AM37" s="829" t="n">
        <v>5597</v>
      </c>
      <c r="AN37" s="829" t="n">
        <v>7694</v>
      </c>
      <c r="AO37" s="829" t="n">
        <v>7694</v>
      </c>
      <c r="AP37" s="829" t="n">
        <v>7899</v>
      </c>
      <c r="AQ37" s="829" t="n">
        <v>7890</v>
      </c>
      <c r="AR37" s="829" t="n">
        <v>12064</v>
      </c>
      <c r="AS37" s="829" t="n">
        <v>12043</v>
      </c>
      <c r="AT37" s="829" t="n">
        <v>12202</v>
      </c>
      <c r="AU37" s="829" t="n">
        <v>12217</v>
      </c>
      <c r="AV37" s="829" t="n">
        <v>14681</v>
      </c>
      <c r="AW37" s="829" t="n">
        <v>14681</v>
      </c>
      <c r="AX37" s="829" t="n">
        <v>15107</v>
      </c>
      <c r="AY37" s="834" t="n">
        <v>14967</v>
      </c>
      <c r="AZ37" s="241" t="n"/>
      <c r="BA37" s="241" t="n"/>
      <c r="BB37" s="241" t="n"/>
      <c r="BC37" s="241" t="n"/>
      <c r="BD37" s="241" t="n"/>
      <c r="BE37" s="241" t="n"/>
      <c r="BF37" s="241" t="n"/>
      <c r="BG37" s="241" t="n"/>
      <c r="BH37" s="241" t="n"/>
      <c r="BI37" s="241" t="n"/>
      <c r="BJ37" s="241" t="n"/>
      <c r="BK37" s="241" t="n"/>
      <c r="BL37" s="241" t="n"/>
      <c r="BM37" s="241" t="n"/>
      <c r="BN37" s="241" t="n"/>
      <c r="BO37" s="241" t="n"/>
      <c r="BP37" s="241" t="n"/>
      <c r="BQ37" s="241" t="n"/>
      <c r="BR37" s="241" t="n"/>
      <c r="BS37" s="241" t="n"/>
      <c r="BT37" s="241" t="n"/>
      <c r="BU37" s="241" t="n"/>
      <c r="BV37" s="241" t="n"/>
      <c r="BW37" s="241" t="n"/>
      <c r="BX37" s="241" t="n"/>
      <c r="BY37" s="241" t="n"/>
      <c r="BZ37" s="241" t="n"/>
      <c r="CA37" s="241" t="n"/>
      <c r="CB37" s="241" t="n"/>
      <c r="CC37" s="241" t="n"/>
      <c r="CD37" s="241" t="n"/>
      <c r="CE37" s="241" t="n"/>
      <c r="CF37" s="241" t="n"/>
      <c r="CG37" s="241" t="n"/>
      <c r="CH37" s="241" t="n"/>
      <c r="CI37" s="241" t="n"/>
      <c r="CJ37" s="241" t="n"/>
      <c r="CK37" s="241" t="n"/>
      <c r="CL37" s="241" t="n"/>
      <c r="CM37" s="839" t="n"/>
      <c r="CN37" s="839" t="n"/>
      <c r="CO37" s="839" t="n"/>
      <c r="CP37" s="839" t="n"/>
      <c r="CQ37" s="839" t="n"/>
      <c r="CR37" s="839" t="n"/>
      <c r="CS37" s="839" t="n"/>
      <c r="CT37" s="839" t="n"/>
      <c r="CU37" s="839" t="n"/>
      <c r="CV37" s="839" t="n"/>
      <c r="CW37" s="839" t="n"/>
      <c r="CX37" s="839" t="n"/>
      <c r="CY37" s="839" t="n"/>
      <c r="CZ37" s="839" t="n"/>
      <c r="DA37" s="839" t="n"/>
      <c r="DB37" s="839" t="n"/>
      <c r="DC37" s="839" t="n"/>
      <c r="DD37" s="839" t="n"/>
      <c r="DE37" s="839" t="n"/>
      <c r="DF37" s="839" t="n"/>
      <c r="DG37" s="839" t="n"/>
      <c r="DH37" s="839" t="n"/>
      <c r="DI37" s="839" t="n"/>
      <c r="DJ37" s="839" t="n"/>
      <c r="DK37" s="839" t="n"/>
      <c r="DL37" s="839" t="n"/>
      <c r="DM37" s="839" t="n"/>
      <c r="DN37" s="839" t="n"/>
      <c r="DO37" s="839" t="n"/>
      <c r="DP37" s="839" t="n"/>
      <c r="DQ37" s="839" t="n"/>
      <c r="DR37" s="839" t="n"/>
      <c r="DS37" s="839" t="n"/>
      <c r="DT37" s="839" t="n"/>
      <c r="DU37" s="839" t="n"/>
      <c r="DV37" s="839" t="n"/>
      <c r="DW37" s="839" t="n"/>
      <c r="DX37" s="839" t="n"/>
      <c r="DY37" s="839" t="n"/>
      <c r="DZ37" s="839" t="n"/>
      <c r="EA37" s="839" t="n"/>
      <c r="EB37" s="839" t="n"/>
      <c r="EC37" s="839" t="n"/>
      <c r="ED37" s="839" t="n"/>
      <c r="EE37" s="839" t="n"/>
      <c r="EF37" s="839" t="n"/>
      <c r="EG37" s="839" t="n"/>
      <c r="EH37" s="839" t="n"/>
      <c r="EI37" s="839" t="n"/>
      <c r="EJ37" s="839" t="n"/>
      <c r="EK37" s="839" t="n"/>
      <c r="EL37" s="839" t="n"/>
      <c r="EM37" s="839" t="n"/>
      <c r="EN37" s="839" t="n"/>
      <c r="EO37" s="839" t="n"/>
      <c r="EP37" s="839" t="n"/>
      <c r="EQ37" s="839" t="n"/>
    </row>
    <row r="38" ht="13.5" customFormat="1" customHeight="1" s="761">
      <c r="A38" s="777" t="inlineStr">
        <is>
          <t>上期紧急贷款利息</t>
        </is>
      </c>
      <c r="B38" s="776" t="n">
        <v>0</v>
      </c>
      <c r="C38" s="776" t="n"/>
      <c r="D38" s="778" t="n">
        <v>3297944</v>
      </c>
      <c r="E38" s="774" t="n">
        <v>10218109.06</v>
      </c>
      <c r="F38" s="241" t="n"/>
      <c r="G38" s="775" t="inlineStr">
        <is>
          <t>累计分红</t>
        </is>
      </c>
      <c r="H38" s="776" t="n">
        <v>0</v>
      </c>
      <c r="I38" s="797" t="n">
        <v>1</v>
      </c>
      <c r="J38" s="241" t="n"/>
      <c r="K38" s="241" t="n"/>
      <c r="L38" s="241" t="n"/>
      <c r="M38" s="241" t="n"/>
      <c r="N38" s="241" t="n"/>
      <c r="O38" s="241" t="n"/>
      <c r="P38" s="241" t="n"/>
      <c r="Q38" s="241" t="n"/>
      <c r="R38" s="241" t="n"/>
      <c r="S38" s="241" t="n"/>
      <c r="T38" s="241" t="n"/>
      <c r="U38" s="241" t="n"/>
      <c r="V38" s="241" t="n"/>
      <c r="W38" s="241" t="n"/>
      <c r="X38" s="241" t="n"/>
      <c r="Y38" s="241" t="n"/>
      <c r="Z38" s="241" t="n"/>
      <c r="AA38" s="241" t="n"/>
      <c r="AB38" s="241" t="n"/>
      <c r="AC38" s="241" t="n"/>
      <c r="AD38" s="241" t="n"/>
      <c r="AE38" s="241" t="n"/>
      <c r="AF38" s="241" t="n"/>
      <c r="AG38" s="241" t="n"/>
      <c r="AH38" s="241" t="n"/>
      <c r="AI38" s="381" t="inlineStr">
        <is>
          <t>2@133716</t>
        </is>
      </c>
      <c r="AJ38" s="829" t="n">
        <v>5600</v>
      </c>
      <c r="AK38" s="829" t="n">
        <v>5600</v>
      </c>
      <c r="AL38" s="829" t="n">
        <v>5450</v>
      </c>
      <c r="AM38" s="829" t="n">
        <v>5450</v>
      </c>
      <c r="AN38" s="829" t="n">
        <v>7700</v>
      </c>
      <c r="AO38" s="829" t="n">
        <v>7700</v>
      </c>
      <c r="AP38" s="829" t="n">
        <v>7500</v>
      </c>
      <c r="AQ38" s="829" t="n">
        <v>7500</v>
      </c>
      <c r="AR38" s="829" t="n">
        <v>12000</v>
      </c>
      <c r="AS38" s="829" t="n">
        <v>12000</v>
      </c>
      <c r="AT38" s="829" t="n">
        <v>12200</v>
      </c>
      <c r="AU38" s="829" t="n">
        <v>12200</v>
      </c>
      <c r="AV38" s="829" t="n">
        <v>14500</v>
      </c>
      <c r="AW38" s="829" t="n">
        <v>14500</v>
      </c>
      <c r="AX38" s="829" t="n">
        <v>14800</v>
      </c>
      <c r="AY38" s="834" t="n">
        <v>14800</v>
      </c>
      <c r="AZ38" s="241" t="n"/>
      <c r="BA38" s="241" t="n"/>
      <c r="BB38" s="241" t="n"/>
      <c r="BC38" s="241" t="n"/>
      <c r="BD38" s="241" t="n"/>
      <c r="BE38" s="241" t="n"/>
      <c r="BF38" s="241" t="n"/>
      <c r="BG38" s="241" t="n"/>
      <c r="BH38" s="241" t="n"/>
      <c r="BI38" s="241" t="n"/>
      <c r="BJ38" s="241" t="n"/>
      <c r="BK38" s="241" t="n"/>
      <c r="BL38" s="241" t="n"/>
      <c r="BM38" s="241" t="n"/>
      <c r="BN38" s="241" t="n"/>
      <c r="BO38" s="241" t="n"/>
      <c r="BP38" s="241" t="n"/>
      <c r="BQ38" s="241" t="n"/>
      <c r="BR38" s="241" t="n"/>
      <c r="BS38" s="241" t="n"/>
      <c r="BT38" s="241" t="n"/>
      <c r="BU38" s="241" t="n"/>
      <c r="BV38" s="241" t="n"/>
      <c r="BW38" s="241" t="n"/>
      <c r="BX38" s="241" t="n"/>
      <c r="BY38" s="241" t="n"/>
      <c r="BZ38" s="241" t="n"/>
      <c r="CA38" s="241" t="n"/>
      <c r="CB38" s="241" t="n"/>
      <c r="CC38" s="241" t="n"/>
      <c r="CD38" s="241" t="n"/>
      <c r="CE38" s="241" t="n"/>
      <c r="CF38" s="241" t="n"/>
      <c r="CG38" s="241" t="n"/>
      <c r="CH38" s="241" t="n"/>
      <c r="CI38" s="241" t="n"/>
      <c r="CJ38" s="241" t="n"/>
      <c r="CK38" s="241" t="n"/>
      <c r="CL38" s="241" t="n"/>
      <c r="CM38" s="839" t="n"/>
      <c r="CN38" s="839" t="n"/>
      <c r="CO38" s="839" t="n"/>
      <c r="CP38" s="839" t="n"/>
      <c r="CQ38" s="839" t="n"/>
      <c r="CR38" s="839" t="n"/>
      <c r="CS38" s="839" t="n"/>
      <c r="CT38" s="839" t="n"/>
      <c r="CU38" s="839" t="n"/>
      <c r="CV38" s="839" t="n"/>
      <c r="CW38" s="839" t="n"/>
      <c r="CX38" s="839" t="n"/>
      <c r="CY38" s="839" t="n"/>
      <c r="CZ38" s="839" t="n"/>
      <c r="DA38" s="839" t="n"/>
      <c r="DB38" s="839" t="n"/>
      <c r="DC38" s="839" t="n"/>
      <c r="DD38" s="839" t="n"/>
      <c r="DE38" s="839" t="n"/>
      <c r="DF38" s="839" t="n"/>
      <c r="DG38" s="839" t="n"/>
      <c r="DH38" s="839" t="n"/>
      <c r="DI38" s="839" t="n"/>
      <c r="DJ38" s="839" t="n"/>
      <c r="DK38" s="839" t="n"/>
      <c r="DL38" s="839" t="n"/>
      <c r="DM38" s="839" t="n"/>
      <c r="DN38" s="839" t="n"/>
      <c r="DO38" s="839" t="n"/>
      <c r="DP38" s="839" t="n"/>
      <c r="DQ38" s="839" t="n"/>
      <c r="DR38" s="839" t="n"/>
      <c r="DS38" s="839" t="n"/>
      <c r="DT38" s="839" t="n"/>
      <c r="DU38" s="839" t="n"/>
      <c r="DV38" s="839" t="n"/>
      <c r="DW38" s="839" t="n"/>
      <c r="DX38" s="839" t="n"/>
      <c r="DY38" s="839" t="n"/>
      <c r="DZ38" s="839" t="n"/>
      <c r="EA38" s="839" t="n"/>
      <c r="EB38" s="839" t="n"/>
      <c r="EC38" s="839" t="n"/>
      <c r="ED38" s="839" t="n"/>
      <c r="EE38" s="839" t="n"/>
      <c r="EF38" s="839" t="n"/>
      <c r="EG38" s="839" t="n"/>
      <c r="EH38" s="839" t="n"/>
      <c r="EI38" s="839" t="n"/>
      <c r="EJ38" s="839" t="n"/>
      <c r="EK38" s="839" t="n"/>
      <c r="EL38" s="839" t="n"/>
      <c r="EM38" s="839" t="n"/>
      <c r="EN38" s="839" t="n"/>
      <c r="EO38" s="839" t="n"/>
      <c r="EP38" s="839" t="n"/>
      <c r="EQ38" s="839" t="n"/>
    </row>
    <row r="39" ht="13.5" customFormat="1" customHeight="1" s="761">
      <c r="A39" s="777" t="inlineStr">
        <is>
          <t>纳税</t>
        </is>
      </c>
      <c r="B39" s="778" t="n">
        <v>-36884.32</v>
      </c>
      <c r="C39" s="776" t="n"/>
      <c r="D39" s="776" t="n"/>
      <c r="E39" s="774" t="n">
        <v>10181224.74</v>
      </c>
      <c r="F39" s="241" t="n"/>
      <c r="G39" s="775" t="inlineStr">
        <is>
          <t>净资产</t>
        </is>
      </c>
      <c r="H39" s="778" t="n">
        <v>19495999.21</v>
      </c>
      <c r="I39" s="797" t="n">
        <v>1</v>
      </c>
      <c r="J39" s="241" t="n"/>
      <c r="K39" s="241" t="n"/>
      <c r="L39" s="241" t="n"/>
      <c r="M39" s="241" t="n"/>
      <c r="N39" s="241" t="n"/>
      <c r="O39" s="241" t="n"/>
      <c r="P39" s="241" t="n"/>
      <c r="Q39" s="241" t="n"/>
      <c r="R39" s="241" t="n"/>
      <c r="S39" s="241" t="n"/>
      <c r="T39" s="241" t="n"/>
      <c r="U39" s="241" t="n"/>
      <c r="V39" s="241" t="n"/>
      <c r="W39" s="241" t="n"/>
      <c r="X39" s="241" t="n"/>
      <c r="Y39" s="241" t="n"/>
      <c r="Z39" s="241" t="n"/>
      <c r="AA39" s="241" t="n"/>
      <c r="AB39" s="241" t="n"/>
      <c r="AC39" s="241" t="n"/>
      <c r="AD39" s="241" t="n"/>
      <c r="AE39" s="241" t="n"/>
      <c r="AF39" s="241" t="n"/>
      <c r="AG39" s="241" t="n"/>
      <c r="AH39" s="241" t="n"/>
      <c r="AI39" s="381" t="inlineStr">
        <is>
          <t>3@133716</t>
        </is>
      </c>
      <c r="AJ39" s="829" t="n">
        <v>5680</v>
      </c>
      <c r="AK39" s="829" t="n">
        <v>5680</v>
      </c>
      <c r="AL39" s="829" t="n">
        <v>5795</v>
      </c>
      <c r="AM39" s="829" t="n">
        <v>5795</v>
      </c>
      <c r="AN39" s="829" t="n">
        <v>7590</v>
      </c>
      <c r="AO39" s="829" t="n">
        <v>7600</v>
      </c>
      <c r="AP39" s="829" t="n">
        <v>8200</v>
      </c>
      <c r="AQ39" s="829" t="n">
        <v>8180</v>
      </c>
      <c r="AR39" s="829" t="n">
        <v>11740</v>
      </c>
      <c r="AS39" s="829" t="n">
        <v>11800</v>
      </c>
      <c r="AT39" s="829" t="n">
        <v>11950</v>
      </c>
      <c r="AU39" s="829" t="n">
        <v>11970</v>
      </c>
      <c r="AV39" s="829" t="n">
        <v>14950</v>
      </c>
      <c r="AW39" s="829" t="n">
        <v>14950</v>
      </c>
      <c r="AX39" s="829" t="n">
        <v>15421</v>
      </c>
      <c r="AY39" s="834" t="n">
        <v>15397</v>
      </c>
      <c r="AZ39" s="241" t="n"/>
      <c r="BA39" s="241" t="n"/>
      <c r="BB39" s="241" t="n"/>
      <c r="BC39" s="241" t="n"/>
      <c r="BD39" s="241" t="n"/>
      <c r="BE39" s="241" t="n"/>
      <c r="BF39" s="241" t="n"/>
      <c r="BG39" s="241" t="n"/>
      <c r="BH39" s="241" t="n"/>
      <c r="BI39" s="241" t="n"/>
      <c r="BJ39" s="241" t="n"/>
      <c r="BK39" s="241" t="n"/>
      <c r="BL39" s="241" t="n"/>
      <c r="BM39" s="241" t="n"/>
      <c r="BN39" s="241" t="n"/>
      <c r="BO39" s="241" t="n"/>
      <c r="BP39" s="241" t="n"/>
      <c r="BQ39" s="241" t="n"/>
      <c r="BR39" s="241" t="n"/>
      <c r="BS39" s="241" t="n"/>
      <c r="BT39" s="241" t="n"/>
      <c r="BU39" s="241" t="n"/>
      <c r="BV39" s="241" t="n"/>
      <c r="BW39" s="241" t="n"/>
      <c r="BX39" s="241" t="n"/>
      <c r="BY39" s="241" t="n"/>
      <c r="BZ39" s="241" t="n"/>
      <c r="CA39" s="241" t="n"/>
      <c r="CB39" s="241" t="n"/>
      <c r="CC39" s="241" t="n"/>
      <c r="CD39" s="241" t="n"/>
      <c r="CE39" s="241" t="n"/>
      <c r="CF39" s="241" t="n"/>
      <c r="CG39" s="241" t="n"/>
      <c r="CH39" s="241" t="n"/>
      <c r="CI39" s="241" t="n"/>
      <c r="CJ39" s="241" t="n"/>
      <c r="CK39" s="241" t="n"/>
      <c r="CL39" s="241" t="n"/>
      <c r="CM39" s="839" t="n"/>
      <c r="CN39" s="839" t="n"/>
      <c r="CO39" s="839" t="n"/>
      <c r="CP39" s="839" t="n"/>
      <c r="CQ39" s="839" t="n"/>
      <c r="CR39" s="839" t="n"/>
      <c r="CS39" s="839" t="n"/>
      <c r="CT39" s="839" t="n"/>
      <c r="CU39" s="839" t="n"/>
      <c r="CV39" s="839" t="n"/>
      <c r="CW39" s="839" t="n"/>
      <c r="CX39" s="839" t="n"/>
      <c r="CY39" s="839" t="n"/>
      <c r="CZ39" s="839" t="n"/>
      <c r="DA39" s="839" t="n"/>
      <c r="DB39" s="839" t="n"/>
      <c r="DC39" s="839" t="n"/>
      <c r="DD39" s="839" t="n"/>
      <c r="DE39" s="839" t="n"/>
      <c r="DF39" s="839" t="n"/>
      <c r="DG39" s="839" t="n"/>
      <c r="DH39" s="839" t="n"/>
      <c r="DI39" s="839" t="n"/>
      <c r="DJ39" s="839" t="n"/>
      <c r="DK39" s="839" t="n"/>
      <c r="DL39" s="839" t="n"/>
      <c r="DM39" s="839" t="n"/>
      <c r="DN39" s="839" t="n"/>
      <c r="DO39" s="839" t="n"/>
      <c r="DP39" s="839" t="n"/>
      <c r="DQ39" s="839" t="n"/>
      <c r="DR39" s="839" t="n"/>
      <c r="DS39" s="839" t="n"/>
      <c r="DT39" s="839" t="n"/>
      <c r="DU39" s="839" t="n"/>
      <c r="DV39" s="839" t="n"/>
      <c r="DW39" s="839" t="n"/>
      <c r="DX39" s="839" t="n"/>
      <c r="DY39" s="839" t="n"/>
      <c r="DZ39" s="839" t="n"/>
      <c r="EA39" s="839" t="n"/>
      <c r="EB39" s="839" t="n"/>
      <c r="EC39" s="839" t="n"/>
      <c r="ED39" s="839" t="n"/>
      <c r="EE39" s="839" t="n"/>
      <c r="EF39" s="839" t="n"/>
      <c r="EG39" s="839" t="n"/>
      <c r="EH39" s="839" t="n"/>
      <c r="EI39" s="839" t="n"/>
      <c r="EJ39" s="839" t="n"/>
      <c r="EK39" s="839" t="n"/>
      <c r="EL39" s="839" t="n"/>
      <c r="EM39" s="839" t="n"/>
      <c r="EN39" s="839" t="n"/>
      <c r="EO39" s="839" t="n"/>
      <c r="EP39" s="839" t="n"/>
      <c r="EQ39" s="839" t="n"/>
    </row>
    <row r="40" ht="13.5" customFormat="1" customHeight="1" s="761">
      <c r="A40" s="777" t="inlineStr">
        <is>
          <t>买机器</t>
        </is>
      </c>
      <c r="B40" s="778" t="n">
        <v>0</v>
      </c>
      <c r="C40" s="776" t="n"/>
      <c r="D40" s="776" t="n"/>
      <c r="E40" s="774" t="n">
        <v>10181224.74</v>
      </c>
      <c r="F40" s="241" t="n"/>
      <c r="G40" s="775" t="inlineStr">
        <is>
          <t>人均利润率</t>
        </is>
      </c>
      <c r="H40" s="778" t="n">
        <v>1659.96</v>
      </c>
      <c r="I40" s="797" t="n">
        <v>1</v>
      </c>
      <c r="J40" s="241" t="n"/>
      <c r="K40" s="241" t="n"/>
      <c r="L40" s="241" t="n"/>
      <c r="M40" s="241" t="n"/>
      <c r="N40" s="241" t="n"/>
      <c r="O40" s="241" t="n"/>
      <c r="P40" s="241" t="n"/>
      <c r="Q40" s="241" t="n"/>
      <c r="R40" s="241" t="n"/>
      <c r="S40" s="241" t="n"/>
      <c r="T40" s="241" t="n"/>
      <c r="U40" s="241" t="n"/>
      <c r="V40" s="241" t="n"/>
      <c r="W40" s="241" t="n"/>
      <c r="X40" s="241" t="n"/>
      <c r="Y40" s="241" t="n"/>
      <c r="Z40" s="241" t="n"/>
      <c r="AA40" s="241" t="n"/>
      <c r="AB40" s="241" t="n"/>
      <c r="AC40" s="241" t="n"/>
      <c r="AD40" s="241" t="n"/>
      <c r="AE40" s="241" t="n"/>
      <c r="AF40" s="241" t="n"/>
      <c r="AG40" s="241" t="n"/>
      <c r="AH40" s="241" t="n"/>
      <c r="AI40" s="381" t="inlineStr">
        <is>
          <t>4@133716</t>
        </is>
      </c>
      <c r="AJ40" s="829" t="n">
        <v>5270</v>
      </c>
      <c r="AK40" s="829" t="n">
        <v>5270</v>
      </c>
      <c r="AL40" s="829" t="n">
        <v>5400</v>
      </c>
      <c r="AM40" s="829" t="n">
        <v>5400</v>
      </c>
      <c r="AN40" s="829" t="n">
        <v>7500</v>
      </c>
      <c r="AO40" s="829" t="n">
        <v>7500</v>
      </c>
      <c r="AP40" s="829" t="n">
        <v>7700</v>
      </c>
      <c r="AQ40" s="829" t="n">
        <v>7700</v>
      </c>
      <c r="AR40" s="829" t="n">
        <v>12600</v>
      </c>
      <c r="AS40" s="829" t="n">
        <v>12600</v>
      </c>
      <c r="AT40" s="829" t="n">
        <v>12800</v>
      </c>
      <c r="AU40" s="829" t="n">
        <v>12800</v>
      </c>
      <c r="AV40" s="829" t="n">
        <v>15200</v>
      </c>
      <c r="AW40" s="829" t="n">
        <v>15200</v>
      </c>
      <c r="AX40" s="829" t="n">
        <v>15500</v>
      </c>
      <c r="AY40" s="834" t="n">
        <v>15500</v>
      </c>
      <c r="AZ40" s="241" t="n"/>
      <c r="BA40" s="241" t="n"/>
      <c r="BB40" s="241" t="n"/>
      <c r="BC40" s="241" t="n"/>
      <c r="BD40" s="241" t="n"/>
      <c r="BE40" s="241" t="n"/>
      <c r="BF40" s="241" t="n"/>
      <c r="BG40" s="241" t="n"/>
      <c r="BH40" s="241" t="n"/>
      <c r="BI40" s="241" t="n"/>
      <c r="BJ40" s="241" t="n"/>
      <c r="BK40" s="241" t="n"/>
      <c r="BL40" s="241" t="n"/>
      <c r="BM40" s="241" t="n"/>
      <c r="BN40" s="241" t="n"/>
      <c r="BO40" s="241" t="n"/>
      <c r="BP40" s="241" t="n"/>
      <c r="BQ40" s="241" t="n"/>
      <c r="BR40" s="241" t="n"/>
      <c r="BS40" s="241" t="n"/>
      <c r="BT40" s="241" t="n"/>
      <c r="BU40" s="241" t="n"/>
      <c r="BV40" s="241" t="n"/>
      <c r="BW40" s="241" t="n"/>
      <c r="BX40" s="241" t="n"/>
      <c r="BY40" s="241" t="n"/>
      <c r="BZ40" s="241" t="n"/>
      <c r="CA40" s="241" t="n"/>
      <c r="CB40" s="241" t="n"/>
      <c r="CC40" s="241" t="n"/>
      <c r="CD40" s="241" t="n"/>
      <c r="CE40" s="241" t="n"/>
      <c r="CF40" s="241" t="n"/>
      <c r="CG40" s="241" t="n"/>
      <c r="CH40" s="241" t="n"/>
      <c r="CI40" s="241" t="n"/>
      <c r="CJ40" s="241" t="n"/>
      <c r="CK40" s="241" t="n"/>
      <c r="CL40" s="241" t="n"/>
      <c r="CM40" s="839" t="n"/>
      <c r="CN40" s="839" t="n"/>
      <c r="CO40" s="839" t="n"/>
      <c r="CP40" s="839" t="n"/>
      <c r="CQ40" s="839" t="n"/>
      <c r="CR40" s="839" t="n"/>
      <c r="CS40" s="839" t="n"/>
      <c r="CT40" s="839" t="n"/>
      <c r="CU40" s="839" t="n"/>
      <c r="CV40" s="839" t="n"/>
      <c r="CW40" s="839" t="n"/>
      <c r="CX40" s="839" t="n"/>
      <c r="CY40" s="839" t="n"/>
      <c r="CZ40" s="839" t="n"/>
      <c r="DA40" s="839" t="n"/>
      <c r="DB40" s="839" t="n"/>
      <c r="DC40" s="839" t="n"/>
      <c r="DD40" s="839" t="n"/>
      <c r="DE40" s="839" t="n"/>
      <c r="DF40" s="839" t="n"/>
      <c r="DG40" s="839" t="n"/>
      <c r="DH40" s="839" t="n"/>
      <c r="DI40" s="839" t="n"/>
      <c r="DJ40" s="839" t="n"/>
      <c r="DK40" s="839" t="n"/>
      <c r="DL40" s="839" t="n"/>
      <c r="DM40" s="839" t="n"/>
      <c r="DN40" s="839" t="n"/>
      <c r="DO40" s="839" t="n"/>
      <c r="DP40" s="839" t="n"/>
      <c r="DQ40" s="839" t="n"/>
      <c r="DR40" s="839" t="n"/>
      <c r="DS40" s="839" t="n"/>
      <c r="DT40" s="839" t="n"/>
      <c r="DU40" s="839" t="n"/>
      <c r="DV40" s="839" t="n"/>
      <c r="DW40" s="839" t="n"/>
      <c r="DX40" s="839" t="n"/>
      <c r="DY40" s="839" t="n"/>
      <c r="DZ40" s="839" t="n"/>
      <c r="EA40" s="839" t="n"/>
      <c r="EB40" s="839" t="n"/>
      <c r="EC40" s="839" t="n"/>
      <c r="ED40" s="839" t="n"/>
      <c r="EE40" s="839" t="n"/>
      <c r="EF40" s="839" t="n"/>
      <c r="EG40" s="839" t="n"/>
      <c r="EH40" s="839" t="n"/>
      <c r="EI40" s="839" t="n"/>
      <c r="EJ40" s="839" t="n"/>
      <c r="EK40" s="839" t="n"/>
      <c r="EL40" s="839" t="n"/>
      <c r="EM40" s="839" t="n"/>
      <c r="EN40" s="839" t="n"/>
      <c r="EO40" s="839" t="n"/>
      <c r="EP40" s="839" t="n"/>
      <c r="EQ40" s="839" t="n"/>
    </row>
    <row r="41" ht="13.5" customFormat="1" customHeight="1" s="761">
      <c r="A41" s="777" t="inlineStr">
        <is>
          <t>分红</t>
        </is>
      </c>
      <c r="B41" s="778" t="n">
        <v>0</v>
      </c>
      <c r="C41" s="776" t="n"/>
      <c r="D41" s="776" t="n"/>
      <c r="E41" s="774" t="n">
        <v>10181224.74</v>
      </c>
      <c r="F41" s="241" t="n"/>
      <c r="G41" s="775" t="inlineStr">
        <is>
          <t>资本利润率</t>
        </is>
      </c>
      <c r="H41" s="776" t="n">
        <v>0.0083</v>
      </c>
      <c r="I41" s="797" t="n">
        <v>1</v>
      </c>
      <c r="J41" s="241" t="n"/>
      <c r="K41" s="241" t="n"/>
      <c r="L41" s="241" t="n"/>
      <c r="M41" s="241" t="n"/>
      <c r="N41" s="241" t="n"/>
      <c r="O41" s="241" t="n"/>
      <c r="P41" s="241" t="n"/>
      <c r="Q41" s="241" t="n"/>
      <c r="R41" s="241" t="n"/>
      <c r="S41" s="241" t="n"/>
      <c r="T41" s="241" t="n"/>
      <c r="U41" s="241" t="n"/>
      <c r="V41" s="241" t="n"/>
      <c r="W41" s="241" t="n"/>
      <c r="X41" s="241" t="n"/>
      <c r="Y41" s="241" t="n"/>
      <c r="Z41" s="241" t="n"/>
      <c r="AA41" s="241" t="n"/>
      <c r="AB41" s="241" t="n"/>
      <c r="AC41" s="241" t="n"/>
      <c r="AD41" s="241" t="n"/>
      <c r="AE41" s="241" t="n"/>
      <c r="AF41" s="241" t="n"/>
      <c r="AG41" s="241" t="n"/>
      <c r="AH41" s="241" t="n"/>
      <c r="AI41" s="381" t="inlineStr">
        <is>
          <t>5@133716</t>
        </is>
      </c>
      <c r="AJ41" s="829" t="n">
        <v>5450</v>
      </c>
      <c r="AK41" s="829" t="n">
        <v>5450</v>
      </c>
      <c r="AL41" s="829" t="n">
        <v>5650</v>
      </c>
      <c r="AM41" s="829" t="n">
        <v>5650</v>
      </c>
      <c r="AN41" s="829" t="n">
        <v>7390</v>
      </c>
      <c r="AO41" s="829" t="n">
        <v>7390</v>
      </c>
      <c r="AP41" s="829" t="n">
        <v>7770</v>
      </c>
      <c r="AQ41" s="829" t="n">
        <v>7770</v>
      </c>
      <c r="AR41" s="829" t="n">
        <v>12150</v>
      </c>
      <c r="AS41" s="829" t="n">
        <v>12150</v>
      </c>
      <c r="AT41" s="829" t="n">
        <v>12600</v>
      </c>
      <c r="AU41" s="829" t="n">
        <v>12600</v>
      </c>
      <c r="AV41" s="829" t="n">
        <v>15700</v>
      </c>
      <c r="AW41" s="829" t="n">
        <v>15700</v>
      </c>
      <c r="AX41" s="829" t="n">
        <v>16000</v>
      </c>
      <c r="AY41" s="834" t="n">
        <v>16000</v>
      </c>
      <c r="AZ41" s="241" t="n"/>
      <c r="BA41" s="241" t="n"/>
      <c r="BB41" s="241" t="n"/>
      <c r="BC41" s="241" t="n"/>
      <c r="BD41" s="241" t="n"/>
      <c r="BE41" s="241" t="n"/>
      <c r="BF41" s="241" t="n"/>
      <c r="BG41" s="241" t="n"/>
      <c r="BH41" s="241" t="n"/>
      <c r="BI41" s="241" t="n"/>
      <c r="BJ41" s="241" t="n"/>
      <c r="BK41" s="241" t="n"/>
      <c r="BL41" s="241" t="n"/>
      <c r="BM41" s="241" t="n"/>
      <c r="BN41" s="241" t="n"/>
      <c r="BO41" s="241" t="n"/>
      <c r="BP41" s="241" t="n"/>
      <c r="BQ41" s="241" t="n"/>
      <c r="BR41" s="241" t="n"/>
      <c r="BS41" s="241" t="n"/>
      <c r="BT41" s="241" t="n"/>
      <c r="BU41" s="241" t="n"/>
      <c r="BV41" s="241" t="n"/>
      <c r="BW41" s="241" t="n"/>
      <c r="BX41" s="241" t="n"/>
      <c r="BY41" s="241" t="n"/>
      <c r="BZ41" s="241" t="n"/>
      <c r="CA41" s="241" t="n"/>
      <c r="CB41" s="241" t="n"/>
      <c r="CC41" s="241" t="n"/>
      <c r="CD41" s="241" t="n"/>
      <c r="CE41" s="241" t="n"/>
      <c r="CF41" s="241" t="n"/>
      <c r="CG41" s="241" t="n"/>
      <c r="CH41" s="241" t="n"/>
      <c r="CI41" s="241" t="n"/>
      <c r="CJ41" s="241" t="n"/>
      <c r="CK41" s="241" t="n"/>
      <c r="CL41" s="241" t="n"/>
      <c r="CM41" s="839" t="n"/>
      <c r="CN41" s="839" t="n"/>
      <c r="CO41" s="839" t="n"/>
      <c r="CP41" s="839" t="n"/>
      <c r="CQ41" s="839" t="n"/>
      <c r="CR41" s="839" t="n"/>
      <c r="CS41" s="839" t="n"/>
      <c r="CT41" s="839" t="n"/>
      <c r="CU41" s="839" t="n"/>
      <c r="CV41" s="839" t="n"/>
      <c r="CW41" s="839" t="n"/>
      <c r="CX41" s="839" t="n"/>
      <c r="CY41" s="839" t="n"/>
      <c r="CZ41" s="839" t="n"/>
      <c r="DA41" s="839" t="n"/>
      <c r="DB41" s="839" t="n"/>
      <c r="DC41" s="839" t="n"/>
      <c r="DD41" s="839" t="n"/>
      <c r="DE41" s="839" t="n"/>
      <c r="DF41" s="839" t="n"/>
      <c r="DG41" s="839" t="n"/>
      <c r="DH41" s="839" t="n"/>
      <c r="DI41" s="839" t="n"/>
      <c r="DJ41" s="839" t="n"/>
      <c r="DK41" s="839" t="n"/>
      <c r="DL41" s="839" t="n"/>
      <c r="DM41" s="839" t="n"/>
      <c r="DN41" s="839" t="n"/>
      <c r="DO41" s="839" t="n"/>
      <c r="DP41" s="839" t="n"/>
      <c r="DQ41" s="839" t="n"/>
      <c r="DR41" s="839" t="n"/>
      <c r="DS41" s="839" t="n"/>
      <c r="DT41" s="839" t="n"/>
      <c r="DU41" s="839" t="n"/>
      <c r="DV41" s="839" t="n"/>
      <c r="DW41" s="839" t="n"/>
      <c r="DX41" s="839" t="n"/>
      <c r="DY41" s="839" t="n"/>
      <c r="DZ41" s="839" t="n"/>
      <c r="EA41" s="839" t="n"/>
      <c r="EB41" s="839" t="n"/>
      <c r="EC41" s="839" t="n"/>
      <c r="ED41" s="839" t="n"/>
      <c r="EE41" s="839" t="n"/>
      <c r="EF41" s="839" t="n"/>
      <c r="EG41" s="839" t="n"/>
      <c r="EH41" s="839" t="n"/>
      <c r="EI41" s="839" t="n"/>
      <c r="EJ41" s="839" t="n"/>
      <c r="EK41" s="839" t="n"/>
      <c r="EL41" s="839" t="n"/>
      <c r="EM41" s="839" t="n"/>
      <c r="EN41" s="839" t="n"/>
      <c r="EO41" s="839" t="n"/>
      <c r="EP41" s="839" t="n"/>
      <c r="EQ41" s="839" t="n"/>
    </row>
    <row r="42" ht="13.5" customFormat="1" customHeight="1" s="761">
      <c r="A42" s="782" t="inlineStr">
        <is>
          <t>买国债</t>
        </is>
      </c>
      <c r="B42" s="783" t="n">
        <v>0</v>
      </c>
      <c r="C42" s="783" t="n"/>
      <c r="D42" s="783" t="n"/>
      <c r="E42" s="784" t="n">
        <v>10181224.74</v>
      </c>
      <c r="F42" s="241" t="n"/>
      <c r="G42" s="779" t="inlineStr">
        <is>
          <t>综合评分</t>
        </is>
      </c>
      <c r="H42" s="783" t="n">
        <v>0</v>
      </c>
      <c r="I42" s="794" t="n">
        <v>1</v>
      </c>
      <c r="J42" s="241" t="n"/>
      <c r="K42" s="241" t="n"/>
      <c r="L42" s="241" t="n"/>
      <c r="M42" s="241" t="n"/>
      <c r="N42" s="241" t="n"/>
      <c r="O42" s="241" t="n"/>
      <c r="P42" s="241" t="n"/>
      <c r="Q42" s="241" t="n"/>
      <c r="R42" s="241" t="n"/>
      <c r="S42" s="241" t="n"/>
      <c r="T42" s="241" t="n"/>
      <c r="U42" s="241" t="n"/>
      <c r="V42" s="241" t="n"/>
      <c r="W42" s="241" t="n"/>
      <c r="X42" s="241" t="n"/>
      <c r="Y42" s="241" t="n"/>
      <c r="Z42" s="241" t="n"/>
      <c r="AA42" s="241" t="n"/>
      <c r="AB42" s="241" t="n"/>
      <c r="AC42" s="241" t="n"/>
      <c r="AD42" s="241" t="n"/>
      <c r="AE42" s="241" t="n"/>
      <c r="AF42" s="241" t="n"/>
      <c r="AG42" s="241" t="n"/>
      <c r="AH42" s="241" t="n"/>
      <c r="AI42" s="381" t="inlineStr">
        <is>
          <t>6@133716</t>
        </is>
      </c>
      <c r="AJ42" s="829" t="n">
        <v>5450</v>
      </c>
      <c r="AK42" s="829" t="n">
        <v>5460</v>
      </c>
      <c r="AL42" s="829" t="n">
        <v>5550</v>
      </c>
      <c r="AM42" s="829" t="n">
        <v>5560</v>
      </c>
      <c r="AN42" s="829" t="n">
        <v>8000</v>
      </c>
      <c r="AO42" s="829" t="n">
        <v>8000</v>
      </c>
      <c r="AP42" s="829" t="n">
        <v>8100</v>
      </c>
      <c r="AQ42" s="829" t="n">
        <v>8100</v>
      </c>
      <c r="AR42" s="829" t="n">
        <v>11000</v>
      </c>
      <c r="AS42" s="829" t="n">
        <v>11050</v>
      </c>
      <c r="AT42" s="829" t="n">
        <v>10900</v>
      </c>
      <c r="AU42" s="829" t="n">
        <v>10950</v>
      </c>
      <c r="AV42" s="829" t="n">
        <v>14000</v>
      </c>
      <c r="AW42" s="829" t="n">
        <v>14100</v>
      </c>
      <c r="AX42" s="829" t="n">
        <v>14400</v>
      </c>
      <c r="AY42" s="834" t="n">
        <v>14500</v>
      </c>
      <c r="AZ42" s="241" t="n"/>
      <c r="BA42" s="241" t="n"/>
      <c r="BB42" s="241" t="n"/>
      <c r="BC42" s="241" t="n"/>
      <c r="BD42" s="241" t="n"/>
      <c r="BE42" s="241" t="n"/>
      <c r="BF42" s="241" t="n"/>
      <c r="BG42" s="241" t="n"/>
      <c r="BH42" s="241" t="n"/>
      <c r="BI42" s="241" t="n"/>
      <c r="BJ42" s="241" t="n"/>
      <c r="BK42" s="241" t="n"/>
      <c r="BL42" s="241" t="n"/>
      <c r="BM42" s="241" t="n"/>
      <c r="BN42" s="241" t="n"/>
      <c r="BO42" s="241" t="n"/>
      <c r="BP42" s="241" t="n"/>
      <c r="BQ42" s="241" t="n"/>
      <c r="BR42" s="241" t="n"/>
      <c r="BS42" s="241" t="n"/>
      <c r="BT42" s="241" t="n"/>
      <c r="BU42" s="241" t="n"/>
      <c r="BV42" s="241" t="n"/>
      <c r="BW42" s="241" t="n"/>
      <c r="BX42" s="241" t="n"/>
      <c r="BY42" s="241" t="n"/>
      <c r="BZ42" s="241" t="n"/>
      <c r="CA42" s="241" t="n"/>
      <c r="CB42" s="241" t="n"/>
      <c r="CC42" s="241" t="n"/>
      <c r="CD42" s="241" t="n"/>
      <c r="CE42" s="241" t="n"/>
      <c r="CF42" s="241" t="n"/>
      <c r="CG42" s="241" t="n"/>
      <c r="CH42" s="241" t="n"/>
      <c r="CI42" s="241" t="n"/>
      <c r="CJ42" s="241" t="n"/>
      <c r="CK42" s="241" t="n"/>
      <c r="CL42" s="241" t="n"/>
      <c r="CM42" s="839" t="n"/>
      <c r="CN42" s="839" t="n"/>
      <c r="CO42" s="839" t="n"/>
      <c r="CP42" s="839" t="n"/>
      <c r="CQ42" s="839" t="n"/>
      <c r="CR42" s="839" t="n"/>
      <c r="CS42" s="839" t="n"/>
      <c r="CT42" s="839" t="n"/>
      <c r="CU42" s="839" t="n"/>
      <c r="CV42" s="839" t="n"/>
      <c r="CW42" s="839" t="n"/>
      <c r="CX42" s="839" t="n"/>
      <c r="CY42" s="839" t="n"/>
      <c r="CZ42" s="839" t="n"/>
      <c r="DA42" s="839" t="n"/>
      <c r="DB42" s="839" t="n"/>
      <c r="DC42" s="839" t="n"/>
      <c r="DD42" s="839" t="n"/>
      <c r="DE42" s="839" t="n"/>
      <c r="DF42" s="839" t="n"/>
      <c r="DG42" s="839" t="n"/>
      <c r="DH42" s="839" t="n"/>
      <c r="DI42" s="839" t="n"/>
      <c r="DJ42" s="839" t="n"/>
      <c r="DK42" s="839" t="n"/>
      <c r="DL42" s="839" t="n"/>
      <c r="DM42" s="839" t="n"/>
      <c r="DN42" s="839" t="n"/>
      <c r="DO42" s="839" t="n"/>
      <c r="DP42" s="839" t="n"/>
      <c r="DQ42" s="839" t="n"/>
      <c r="DR42" s="839" t="n"/>
      <c r="DS42" s="839" t="n"/>
      <c r="DT42" s="839" t="n"/>
      <c r="DU42" s="839" t="n"/>
      <c r="DV42" s="839" t="n"/>
      <c r="DW42" s="839" t="n"/>
      <c r="DX42" s="839" t="n"/>
      <c r="DY42" s="839" t="n"/>
      <c r="DZ42" s="839" t="n"/>
      <c r="EA42" s="839" t="n"/>
      <c r="EB42" s="839" t="n"/>
      <c r="EC42" s="839" t="n"/>
      <c r="ED42" s="839" t="n"/>
      <c r="EE42" s="839" t="n"/>
      <c r="EF42" s="839" t="n"/>
      <c r="EG42" s="839" t="n"/>
      <c r="EH42" s="839" t="n"/>
      <c r="EI42" s="839" t="n"/>
      <c r="EJ42" s="839" t="n"/>
      <c r="EK42" s="839" t="n"/>
      <c r="EL42" s="839" t="n"/>
      <c r="EM42" s="839" t="n"/>
      <c r="EN42" s="839" t="n"/>
      <c r="EO42" s="839" t="n"/>
      <c r="EP42" s="839" t="n"/>
      <c r="EQ42" s="839" t="n"/>
    </row>
    <row r="43" ht="13.5" customFormat="1" customHeight="1" s="761">
      <c r="A43" s="241" t="n"/>
      <c r="B43" s="241" t="n"/>
      <c r="C43" s="241" t="n"/>
      <c r="D43" s="241" t="n"/>
      <c r="E43" s="241" t="n"/>
      <c r="F43" s="241" t="n"/>
      <c r="G43" s="241" t="n"/>
      <c r="H43" s="241" t="n"/>
      <c r="I43" s="241" t="n"/>
      <c r="J43" s="241" t="n"/>
      <c r="K43" s="241" t="n"/>
      <c r="L43" s="241" t="n"/>
      <c r="M43" s="241" t="n"/>
      <c r="N43" s="241" t="n"/>
      <c r="O43" s="241" t="n"/>
      <c r="P43" s="241" t="n"/>
      <c r="Q43" s="241" t="n"/>
      <c r="R43" s="241" t="n"/>
      <c r="S43" s="241" t="n"/>
      <c r="T43" s="241" t="n"/>
      <c r="U43" s="241" t="n"/>
      <c r="V43" s="241" t="n"/>
      <c r="W43" s="241" t="n"/>
      <c r="X43" s="241" t="n"/>
      <c r="Y43" s="241" t="n"/>
      <c r="Z43" s="241" t="n"/>
      <c r="AA43" s="241" t="n"/>
      <c r="AB43" s="241" t="n"/>
      <c r="AC43" s="241" t="n"/>
      <c r="AD43" s="241" t="n"/>
      <c r="AE43" s="241" t="n"/>
      <c r="AF43" s="241" t="n"/>
      <c r="AG43" s="241" t="n"/>
      <c r="AH43" s="241" t="n"/>
      <c r="AI43" s="381" t="inlineStr">
        <is>
          <t>7@133716</t>
        </is>
      </c>
      <c r="AJ43" s="829" t="n">
        <v>5533</v>
      </c>
      <c r="AK43" s="829" t="n">
        <v>5600</v>
      </c>
      <c r="AL43" s="829" t="n">
        <v>5666</v>
      </c>
      <c r="AM43" s="829" t="n">
        <v>5666</v>
      </c>
      <c r="AN43" s="829" t="n">
        <v>7444</v>
      </c>
      <c r="AO43" s="829" t="n">
        <v>7333</v>
      </c>
      <c r="AP43" s="829" t="n">
        <v>7700</v>
      </c>
      <c r="AQ43" s="829" t="n">
        <v>7700</v>
      </c>
      <c r="AR43" s="829" t="n">
        <v>11400</v>
      </c>
      <c r="AS43" s="829" t="n">
        <v>11444</v>
      </c>
      <c r="AT43" s="829" t="n">
        <v>11666</v>
      </c>
      <c r="AU43" s="829" t="n">
        <v>11666</v>
      </c>
      <c r="AV43" s="829" t="n">
        <v>14555</v>
      </c>
      <c r="AW43" s="829" t="n">
        <v>14555</v>
      </c>
      <c r="AX43" s="829" t="n">
        <v>15400</v>
      </c>
      <c r="AY43" s="834" t="n">
        <v>15500</v>
      </c>
      <c r="AZ43" s="241" t="n"/>
      <c r="BA43" s="241" t="n"/>
      <c r="BB43" s="241" t="n"/>
      <c r="BC43" s="241" t="n"/>
      <c r="BD43" s="241" t="n"/>
      <c r="BE43" s="241" t="n"/>
      <c r="BF43" s="241" t="n"/>
      <c r="BG43" s="241" t="n"/>
      <c r="BH43" s="241" t="n"/>
      <c r="BI43" s="241" t="n"/>
      <c r="BJ43" s="241" t="n"/>
      <c r="BK43" s="241" t="n"/>
      <c r="BL43" s="241" t="n"/>
      <c r="BM43" s="241" t="n"/>
      <c r="BN43" s="241" t="n"/>
      <c r="BO43" s="241" t="n"/>
      <c r="BP43" s="241" t="n"/>
      <c r="BQ43" s="241" t="n"/>
      <c r="BR43" s="241" t="n"/>
      <c r="BS43" s="241" t="n"/>
      <c r="BT43" s="241" t="n"/>
      <c r="BU43" s="241" t="n"/>
      <c r="BV43" s="241" t="n"/>
      <c r="BW43" s="241" t="n"/>
      <c r="BX43" s="241" t="n"/>
      <c r="BY43" s="241" t="n"/>
      <c r="BZ43" s="241" t="n"/>
      <c r="CA43" s="241" t="n"/>
      <c r="CB43" s="241" t="n"/>
      <c r="CC43" s="241" t="n"/>
      <c r="CD43" s="241" t="n"/>
      <c r="CE43" s="241" t="n"/>
      <c r="CF43" s="241" t="n"/>
      <c r="CG43" s="241" t="n"/>
      <c r="CH43" s="241" t="n"/>
      <c r="CI43" s="241" t="n"/>
      <c r="CJ43" s="241" t="n"/>
      <c r="CK43" s="241" t="n"/>
      <c r="CL43" s="241" t="n"/>
      <c r="CM43" s="839" t="n"/>
      <c r="CN43" s="839" t="n"/>
      <c r="CO43" s="839" t="n"/>
      <c r="CP43" s="839" t="n"/>
      <c r="CQ43" s="839" t="n"/>
      <c r="CR43" s="839" t="n"/>
      <c r="CS43" s="839" t="n"/>
      <c r="CT43" s="839" t="n"/>
      <c r="CU43" s="839" t="n"/>
      <c r="CV43" s="839" t="n"/>
      <c r="CW43" s="839" t="n"/>
      <c r="CX43" s="839" t="n"/>
      <c r="CY43" s="839" t="n"/>
      <c r="CZ43" s="839" t="n"/>
      <c r="DA43" s="839" t="n"/>
      <c r="DB43" s="839" t="n"/>
      <c r="DC43" s="839" t="n"/>
      <c r="DD43" s="839" t="n"/>
      <c r="DE43" s="839" t="n"/>
      <c r="DF43" s="839" t="n"/>
      <c r="DG43" s="839" t="n"/>
      <c r="DH43" s="839" t="n"/>
      <c r="DI43" s="839" t="n"/>
      <c r="DJ43" s="839" t="n"/>
      <c r="DK43" s="839" t="n"/>
      <c r="DL43" s="839" t="n"/>
      <c r="DM43" s="839" t="n"/>
      <c r="DN43" s="839" t="n"/>
      <c r="DO43" s="839" t="n"/>
      <c r="DP43" s="839" t="n"/>
      <c r="DQ43" s="839" t="n"/>
      <c r="DR43" s="839" t="n"/>
      <c r="DS43" s="839" t="n"/>
      <c r="DT43" s="839" t="n"/>
      <c r="DU43" s="839" t="n"/>
      <c r="DV43" s="839" t="n"/>
      <c r="DW43" s="839" t="n"/>
      <c r="DX43" s="839" t="n"/>
      <c r="DY43" s="839" t="n"/>
      <c r="DZ43" s="839" t="n"/>
      <c r="EA43" s="839" t="n"/>
      <c r="EB43" s="839" t="n"/>
      <c r="EC43" s="839" t="n"/>
      <c r="ED43" s="839" t="n"/>
      <c r="EE43" s="839" t="n"/>
      <c r="EF43" s="839" t="n"/>
      <c r="EG43" s="839" t="n"/>
      <c r="EH43" s="839" t="n"/>
      <c r="EI43" s="839" t="n"/>
      <c r="EJ43" s="839" t="n"/>
      <c r="EK43" s="839" t="n"/>
      <c r="EL43" s="839" t="n"/>
      <c r="EM43" s="839" t="n"/>
      <c r="EN43" s="839" t="n"/>
      <c r="EO43" s="839" t="n"/>
      <c r="EP43" s="839" t="n"/>
      <c r="EQ43" s="839" t="n"/>
    </row>
    <row r="44" ht="13.5" customHeight="1" s="1178">
      <c r="A44" s="1221" t="inlineStr">
        <is>
          <t>第8期决策单</t>
        </is>
      </c>
      <c r="B44" s="1210" t="n"/>
      <c r="C44" s="1210" t="n"/>
      <c r="D44" s="1210" t="n"/>
      <c r="E44" s="1210" t="n"/>
      <c r="F44" s="1210" t="n"/>
      <c r="G44" s="241" t="n"/>
      <c r="H44" s="241" t="n"/>
      <c r="I44" s="241" t="n"/>
      <c r="J44" s="241" t="n"/>
      <c r="K44" s="241" t="n"/>
      <c r="L44" s="241" t="n"/>
      <c r="M44" s="241" t="n"/>
      <c r="N44" s="241" t="n"/>
      <c r="O44" s="241" t="n"/>
      <c r="P44" s="241" t="n"/>
      <c r="Q44" s="241" t="n"/>
      <c r="R44" s="241" t="n"/>
      <c r="S44" s="241" t="n"/>
      <c r="T44" s="241" t="n"/>
      <c r="U44" s="241" t="n"/>
      <c r="V44" s="241" t="n"/>
      <c r="W44" s="241" t="n"/>
      <c r="X44" s="241" t="n"/>
      <c r="Y44" s="241" t="n"/>
      <c r="Z44" s="241" t="n"/>
      <c r="AA44" s="241" t="n"/>
      <c r="AB44" s="241" t="n"/>
      <c r="AC44" s="241" t="n"/>
      <c r="AD44" s="241" t="n"/>
      <c r="AE44" s="551" t="n"/>
      <c r="AF44" s="551" t="n"/>
      <c r="AG44" s="551" t="n"/>
      <c r="AH44" s="551" t="n"/>
      <c r="AI44" s="650" t="inlineStr">
        <is>
          <t>8@133716</t>
        </is>
      </c>
      <c r="AJ44" s="830" t="n">
        <v>5450</v>
      </c>
      <c r="AK44" s="830" t="n">
        <v>5400</v>
      </c>
      <c r="AL44" s="830" t="n">
        <v>5540</v>
      </c>
      <c r="AM44" s="830" t="n">
        <v>5540</v>
      </c>
      <c r="AN44" s="830" t="n">
        <v>7450</v>
      </c>
      <c r="AO44" s="830" t="n">
        <v>7430</v>
      </c>
      <c r="AP44" s="830" t="n">
        <v>7650</v>
      </c>
      <c r="AQ44" s="830" t="n">
        <v>7700</v>
      </c>
      <c r="AR44" s="830" t="n">
        <v>11700</v>
      </c>
      <c r="AS44" s="830" t="n">
        <v>11700</v>
      </c>
      <c r="AT44" s="830" t="n">
        <v>11900</v>
      </c>
      <c r="AU44" s="830" t="n">
        <v>11900</v>
      </c>
      <c r="AV44" s="830" t="n">
        <v>14950</v>
      </c>
      <c r="AW44" s="830" t="n">
        <v>14950</v>
      </c>
      <c r="AX44" s="830" t="n">
        <v>15450</v>
      </c>
      <c r="AY44" s="835" t="n">
        <v>15500</v>
      </c>
      <c r="AZ44" s="551" t="n"/>
      <c r="BA44" s="551" t="n"/>
      <c r="BB44" s="551" t="n"/>
      <c r="BC44" s="551" t="n"/>
      <c r="BD44" s="551" t="n"/>
      <c r="BE44" s="551" t="n"/>
      <c r="BF44" s="551" t="n"/>
      <c r="BG44" s="551" t="n"/>
      <c r="BH44" s="551" t="n"/>
      <c r="BI44" s="551" t="n"/>
      <c r="BJ44" s="551" t="n"/>
      <c r="BK44" s="551" t="n"/>
      <c r="BL44" s="551" t="n"/>
      <c r="BM44" s="551" t="n"/>
      <c r="BN44" s="551" t="n"/>
      <c r="BO44" s="551" t="n"/>
      <c r="BP44" s="551" t="n"/>
      <c r="BQ44" s="551" t="n"/>
      <c r="BR44" s="551" t="n"/>
      <c r="BS44" s="551" t="n"/>
      <c r="BT44" s="551" t="n"/>
      <c r="BU44" s="551" t="n"/>
      <c r="BV44" s="551" t="n"/>
      <c r="BW44" s="551" t="n"/>
      <c r="BX44" s="551" t="n"/>
      <c r="BY44" s="551" t="n"/>
      <c r="BZ44" s="551" t="n"/>
      <c r="CA44" s="551" t="n"/>
      <c r="CB44" s="551" t="n"/>
      <c r="CC44" s="551" t="n"/>
      <c r="CD44" s="551" t="n"/>
      <c r="CE44" s="551" t="n"/>
      <c r="CF44" s="551" t="n"/>
      <c r="CG44" s="551" t="n"/>
      <c r="CH44" s="551" t="n"/>
      <c r="CI44" s="551" t="n"/>
      <c r="CJ44" s="551" t="n"/>
      <c r="CK44" s="551" t="n"/>
      <c r="CL44" s="551" t="n"/>
      <c r="CM44" s="838" t="n"/>
      <c r="CN44" s="838" t="n"/>
      <c r="CO44" s="838" t="n"/>
      <c r="CP44" s="838" t="n"/>
      <c r="CQ44" s="838" t="n"/>
      <c r="CR44" s="838" t="n"/>
      <c r="CS44" s="838" t="n"/>
      <c r="CT44" s="838" t="n"/>
      <c r="CU44" s="838" t="n"/>
      <c r="CV44" s="838" t="n"/>
      <c r="CW44" s="838" t="n"/>
      <c r="CX44" s="838" t="n"/>
      <c r="CY44" s="838" t="n"/>
      <c r="CZ44" s="838" t="n"/>
      <c r="DA44" s="838" t="n"/>
      <c r="DB44" s="838" t="n"/>
      <c r="DC44" s="838" t="n"/>
      <c r="DD44" s="838" t="n"/>
      <c r="DE44" s="838" t="n"/>
      <c r="DF44" s="838" t="n"/>
      <c r="DG44" s="838" t="n"/>
      <c r="DH44" s="838" t="n"/>
      <c r="DI44" s="838" t="n"/>
      <c r="DJ44" s="838" t="n"/>
      <c r="DK44" s="838" t="n"/>
      <c r="DL44" s="838" t="n"/>
      <c r="DM44" s="838" t="n"/>
      <c r="DN44" s="838" t="n"/>
      <c r="DO44" s="838" t="n"/>
      <c r="DP44" s="838" t="n"/>
      <c r="DQ44" s="838" t="n"/>
      <c r="DR44" s="838" t="n"/>
      <c r="DS44" s="838" t="n"/>
      <c r="DT44" s="838" t="n"/>
      <c r="DU44" s="838" t="n"/>
      <c r="DV44" s="838" t="n"/>
      <c r="DW44" s="838" t="n"/>
      <c r="DX44" s="838" t="n"/>
      <c r="DY44" s="838" t="n"/>
      <c r="DZ44" s="838" t="n"/>
      <c r="EA44" s="838" t="n"/>
      <c r="EB44" s="838" t="n"/>
      <c r="EC44" s="838" t="n"/>
      <c r="ED44" s="838" t="n"/>
      <c r="EE44" s="838" t="n"/>
      <c r="EF44" s="838" t="n"/>
      <c r="EG44" s="838" t="n"/>
      <c r="EH44" s="838" t="n"/>
      <c r="EI44" s="838" t="n"/>
      <c r="EJ44" s="838" t="n"/>
      <c r="EK44" s="838" t="n"/>
      <c r="EL44" s="838" t="n"/>
      <c r="EM44" s="838" t="n"/>
      <c r="EN44" s="838" t="n"/>
      <c r="EO44" s="838" t="n"/>
      <c r="EP44" s="838" t="n"/>
      <c r="EQ44" s="838" t="n"/>
    </row>
    <row r="45" ht="13.5" customHeight="1" s="1178">
      <c r="A45" s="1222" t="n"/>
      <c r="B45" s="1211" t="n"/>
      <c r="C45" s="1211" t="n"/>
      <c r="D45" s="1211" t="n"/>
      <c r="E45" s="1211" t="n"/>
      <c r="F45" s="1211" t="n"/>
      <c r="G45" s="1100" t="n"/>
      <c r="H45" s="1100" t="n"/>
      <c r="I45" s="1100" t="n"/>
      <c r="J45" s="1100" t="n"/>
      <c r="K45" s="1100" t="n"/>
      <c r="L45" s="1100" t="n"/>
      <c r="M45" s="1100" t="n"/>
      <c r="N45" s="1100" t="n"/>
      <c r="O45" s="1100" t="n"/>
      <c r="P45" s="1100" t="n"/>
      <c r="Q45" s="1100" t="n"/>
      <c r="R45" s="1100" t="n"/>
      <c r="S45" s="1100" t="n"/>
      <c r="T45" s="1100" t="n"/>
      <c r="U45" s="1100" t="n"/>
      <c r="V45" s="1100" t="n"/>
      <c r="W45" s="1100" t="n"/>
      <c r="X45" s="1100" t="n"/>
      <c r="Y45" s="1100" t="n"/>
      <c r="Z45" s="1100" t="n"/>
      <c r="AA45" s="1100" t="n"/>
      <c r="AB45" s="1100" t="n"/>
      <c r="AC45" s="1100" t="n"/>
      <c r="AD45" s="1100" t="n"/>
      <c r="AE45" s="551" t="n"/>
      <c r="AF45" s="551" t="n"/>
      <c r="AG45" s="551" t="n"/>
      <c r="AH45" s="551" t="n"/>
      <c r="AI45" s="650" t="inlineStr">
        <is>
          <t>圣战❖林深鹿【阳】</t>
        </is>
      </c>
      <c r="AJ45" s="830" t="n">
        <v>5260</v>
      </c>
      <c r="AK45" s="830" t="n">
        <v>5328</v>
      </c>
      <c r="AL45" s="830" t="n">
        <v>5952</v>
      </c>
      <c r="AM45" s="830" t="n">
        <v>5769</v>
      </c>
      <c r="AN45" s="830" t="n">
        <v>7202</v>
      </c>
      <c r="AO45" s="830" t="n">
        <v>7199</v>
      </c>
      <c r="AP45" s="830" t="n">
        <v>7771</v>
      </c>
      <c r="AQ45" s="830" t="n">
        <v>7772</v>
      </c>
      <c r="AR45" s="830" t="n">
        <v>11629</v>
      </c>
      <c r="AS45" s="830" t="n">
        <v>11645</v>
      </c>
      <c r="AT45" s="830" t="n">
        <v>11895</v>
      </c>
      <c r="AU45" s="830" t="n">
        <v>12014</v>
      </c>
      <c r="AV45" s="830" t="n">
        <v>13790</v>
      </c>
      <c r="AW45" s="830" t="n">
        <v>13927</v>
      </c>
      <c r="AX45" s="830" t="n">
        <v>15235</v>
      </c>
      <c r="AY45" s="835" t="n">
        <v>14819</v>
      </c>
      <c r="AZ45" s="551" t="n"/>
      <c r="BA45" s="551" t="n"/>
      <c r="BB45" s="551" t="n"/>
      <c r="BC45" s="551" t="n"/>
      <c r="BD45" s="551" t="n"/>
      <c r="BE45" s="551" t="n"/>
      <c r="BF45" s="551" t="n"/>
      <c r="BG45" s="551" t="n"/>
      <c r="BH45" s="551" t="n"/>
      <c r="BI45" s="551" t="n"/>
      <c r="BJ45" s="551" t="n"/>
      <c r="BK45" s="551" t="n"/>
      <c r="BL45" s="551" t="n"/>
      <c r="BM45" s="551" t="n"/>
      <c r="BN45" s="551" t="n"/>
      <c r="BO45" s="551" t="n"/>
      <c r="BP45" s="551" t="n"/>
      <c r="BQ45" s="551" t="n"/>
      <c r="BR45" s="551" t="n"/>
      <c r="BS45" s="551" t="n"/>
      <c r="BT45" s="551" t="n"/>
      <c r="BU45" s="551" t="n"/>
      <c r="BV45" s="551" t="n"/>
      <c r="BW45" s="551" t="n"/>
      <c r="BX45" s="551" t="n"/>
      <c r="BY45" s="551" t="n"/>
      <c r="BZ45" s="551" t="n"/>
      <c r="CA45" s="551" t="n"/>
      <c r="CB45" s="551" t="n"/>
      <c r="CC45" s="551" t="n"/>
      <c r="CD45" s="551" t="n"/>
      <c r="CE45" s="551" t="n"/>
      <c r="CF45" s="551" t="n"/>
      <c r="CG45" s="551" t="n"/>
      <c r="CH45" s="551" t="n"/>
      <c r="CI45" s="551" t="n"/>
      <c r="CJ45" s="551" t="n"/>
      <c r="CK45" s="551" t="n"/>
      <c r="CL45" s="551" t="n"/>
      <c r="CM45" s="838" t="n"/>
      <c r="CN45" s="838" t="n"/>
      <c r="CO45" s="838" t="n"/>
      <c r="CP45" s="838" t="n"/>
      <c r="CQ45" s="838" t="n"/>
      <c r="CR45" s="838" t="n"/>
      <c r="CS45" s="838" t="n"/>
      <c r="CT45" s="838" t="n"/>
      <c r="CU45" s="838" t="n"/>
      <c r="CV45" s="838" t="n"/>
      <c r="CW45" s="838" t="n"/>
      <c r="CX45" s="838" t="n"/>
      <c r="CY45" s="838" t="n"/>
      <c r="CZ45" s="838" t="n"/>
      <c r="DA45" s="838" t="n"/>
      <c r="DB45" s="838" t="n"/>
      <c r="DC45" s="838" t="n"/>
      <c r="DD45" s="838" t="n"/>
      <c r="DE45" s="838" t="n"/>
      <c r="DF45" s="838" t="n"/>
      <c r="DG45" s="838" t="n"/>
      <c r="DH45" s="838" t="n"/>
      <c r="DI45" s="838" t="n"/>
      <c r="DJ45" s="838" t="n"/>
      <c r="DK45" s="838" t="n"/>
      <c r="DL45" s="838" t="n"/>
      <c r="DM45" s="838" t="n"/>
      <c r="DN45" s="838" t="n"/>
      <c r="DO45" s="838" t="n"/>
      <c r="DP45" s="838" t="n"/>
      <c r="DQ45" s="838" t="n"/>
      <c r="DR45" s="838" t="n"/>
      <c r="DS45" s="838" t="n"/>
      <c r="DT45" s="838" t="n"/>
      <c r="DU45" s="838" t="n"/>
      <c r="DV45" s="838" t="n"/>
      <c r="DW45" s="838" t="n"/>
      <c r="DX45" s="838" t="n"/>
      <c r="DY45" s="838" t="n"/>
      <c r="DZ45" s="838" t="n"/>
      <c r="EA45" s="838" t="n"/>
      <c r="EB45" s="838" t="n"/>
      <c r="EC45" s="838" t="n"/>
      <c r="ED45" s="838" t="n"/>
      <c r="EE45" s="838" t="n"/>
      <c r="EF45" s="838" t="n"/>
      <c r="EG45" s="838" t="n"/>
      <c r="EH45" s="838" t="n"/>
      <c r="EI45" s="838" t="n"/>
      <c r="EJ45" s="838" t="n"/>
      <c r="EK45" s="838" t="n"/>
      <c r="EL45" s="838" t="n"/>
      <c r="EM45" s="838" t="n"/>
      <c r="EN45" s="838" t="n"/>
      <c r="EO45" s="838" t="n"/>
      <c r="EP45" s="838" t="n"/>
      <c r="EQ45" s="838" t="n"/>
    </row>
    <row r="46" ht="13.5" customFormat="1" customHeight="1" s="761">
      <c r="A46" s="785" t="n"/>
      <c r="B46" s="786" t="n"/>
      <c r="C46" s="786" t="n"/>
      <c r="D46" s="786" t="n"/>
      <c r="E46" s="786" t="n"/>
      <c r="F46" s="787" t="n"/>
      <c r="G46" s="241" t="n"/>
      <c r="H46" s="241" t="n"/>
      <c r="I46" s="241" t="n"/>
      <c r="J46" s="241" t="n"/>
      <c r="K46" s="241" t="n"/>
      <c r="L46" s="241" t="n"/>
      <c r="M46" s="241" t="n"/>
      <c r="N46" s="241" t="n"/>
      <c r="O46" s="241" t="n"/>
      <c r="P46" s="241" t="n"/>
      <c r="Q46" s="241" t="n"/>
      <c r="R46" s="241" t="n"/>
      <c r="S46" s="241" t="n"/>
      <c r="T46" s="241" t="n"/>
      <c r="U46" s="241" t="n"/>
      <c r="V46" s="241" t="n"/>
      <c r="W46" s="241" t="n"/>
      <c r="X46" s="241" t="n"/>
      <c r="Y46" s="241" t="n"/>
      <c r="Z46" s="241" t="n"/>
      <c r="AA46" s="241" t="n"/>
      <c r="AB46" s="241" t="n"/>
      <c r="AC46" s="241" t="n"/>
      <c r="AD46" s="241" t="n"/>
      <c r="AE46" s="241" t="n"/>
      <c r="AF46" s="241" t="n"/>
      <c r="AG46" s="241" t="n"/>
      <c r="AH46" s="241" t="n"/>
      <c r="AI46" s="381" t="inlineStr">
        <is>
          <t>10@133716</t>
        </is>
      </c>
      <c r="AJ46" s="829" t="n">
        <v>5550</v>
      </c>
      <c r="AK46" s="829" t="n">
        <v>5550</v>
      </c>
      <c r="AL46" s="829" t="n">
        <v>5700</v>
      </c>
      <c r="AM46" s="829" t="n">
        <v>5750</v>
      </c>
      <c r="AN46" s="829" t="n">
        <v>7444</v>
      </c>
      <c r="AO46" s="829" t="n">
        <v>7444</v>
      </c>
      <c r="AP46" s="829" t="n">
        <v>7720</v>
      </c>
      <c r="AQ46" s="829" t="n">
        <v>7720</v>
      </c>
      <c r="AR46" s="829" t="n">
        <v>11800</v>
      </c>
      <c r="AS46" s="829" t="n">
        <v>11800</v>
      </c>
      <c r="AT46" s="829" t="n">
        <v>11900</v>
      </c>
      <c r="AU46" s="829" t="n">
        <v>11900</v>
      </c>
      <c r="AV46" s="829" t="n">
        <v>15270</v>
      </c>
      <c r="AW46" s="829" t="n">
        <v>15270</v>
      </c>
      <c r="AX46" s="829" t="n">
        <v>15700</v>
      </c>
      <c r="AY46" s="834" t="n">
        <v>15700</v>
      </c>
      <c r="AZ46" s="241" t="n"/>
      <c r="BA46" s="241" t="n"/>
      <c r="BB46" s="241" t="n"/>
      <c r="BC46" s="241" t="n"/>
      <c r="BD46" s="241" t="n"/>
      <c r="BE46" s="241" t="n"/>
      <c r="BF46" s="241" t="n"/>
      <c r="BG46" s="241" t="n"/>
      <c r="BH46" s="241" t="n"/>
      <c r="BI46" s="241" t="n"/>
      <c r="BJ46" s="241" t="n"/>
      <c r="BK46" s="241" t="n"/>
      <c r="BL46" s="241" t="n"/>
      <c r="BM46" s="241" t="n"/>
      <c r="BN46" s="241" t="n"/>
      <c r="BO46" s="241" t="n"/>
      <c r="BP46" s="241" t="n"/>
      <c r="BQ46" s="241" t="n"/>
      <c r="BR46" s="241" t="n"/>
      <c r="BS46" s="241" t="n"/>
      <c r="BT46" s="241" t="n"/>
      <c r="BU46" s="241" t="n"/>
      <c r="BV46" s="241" t="n"/>
      <c r="BW46" s="241" t="n"/>
      <c r="BX46" s="241" t="n"/>
      <c r="BY46" s="241" t="n"/>
      <c r="BZ46" s="241" t="n"/>
      <c r="CA46" s="241" t="n"/>
      <c r="CB46" s="241" t="n"/>
      <c r="CC46" s="241" t="n"/>
      <c r="CD46" s="241" t="n"/>
      <c r="CE46" s="241" t="n"/>
      <c r="CF46" s="241" t="n"/>
      <c r="CG46" s="241" t="n"/>
      <c r="CH46" s="241" t="n"/>
      <c r="CI46" s="241" t="n"/>
      <c r="CJ46" s="241" t="n"/>
      <c r="CK46" s="241" t="n"/>
      <c r="CL46" s="241" t="n"/>
      <c r="CM46" s="839" t="n"/>
      <c r="CN46" s="839" t="n"/>
      <c r="CO46" s="839" t="n"/>
      <c r="CP46" s="839" t="n"/>
      <c r="CQ46" s="839" t="n"/>
      <c r="CR46" s="839" t="n"/>
      <c r="CS46" s="839" t="n"/>
      <c r="CT46" s="839" t="n"/>
      <c r="CU46" s="839" t="n"/>
      <c r="CV46" s="839" t="n"/>
      <c r="CW46" s="839" t="n"/>
      <c r="CX46" s="839" t="n"/>
      <c r="CY46" s="839" t="n"/>
      <c r="CZ46" s="839" t="n"/>
      <c r="DA46" s="839" t="n"/>
      <c r="DB46" s="839" t="n"/>
      <c r="DC46" s="839" t="n"/>
      <c r="DD46" s="839" t="n"/>
      <c r="DE46" s="839" t="n"/>
      <c r="DF46" s="839" t="n"/>
      <c r="DG46" s="839" t="n"/>
      <c r="DH46" s="839" t="n"/>
      <c r="DI46" s="839" t="n"/>
      <c r="DJ46" s="839" t="n"/>
      <c r="DK46" s="839" t="n"/>
      <c r="DL46" s="839" t="n"/>
      <c r="DM46" s="839" t="n"/>
      <c r="DN46" s="839" t="n"/>
      <c r="DO46" s="839" t="n"/>
      <c r="DP46" s="839" t="n"/>
      <c r="DQ46" s="839" t="n"/>
      <c r="DR46" s="839" t="n"/>
      <c r="DS46" s="839" t="n"/>
      <c r="DT46" s="839" t="n"/>
      <c r="DU46" s="839" t="n"/>
      <c r="DV46" s="839" t="n"/>
      <c r="DW46" s="839" t="n"/>
      <c r="DX46" s="839" t="n"/>
      <c r="DY46" s="839" t="n"/>
      <c r="DZ46" s="839" t="n"/>
      <c r="EA46" s="839" t="n"/>
      <c r="EB46" s="839" t="n"/>
      <c r="EC46" s="839" t="n"/>
      <c r="ED46" s="839" t="n"/>
      <c r="EE46" s="839" t="n"/>
      <c r="EF46" s="839" t="n"/>
      <c r="EG46" s="839" t="n"/>
      <c r="EH46" s="839" t="n"/>
      <c r="EI46" s="839" t="n"/>
      <c r="EJ46" s="839" t="n"/>
      <c r="EK46" s="839" t="n"/>
      <c r="EL46" s="839" t="n"/>
      <c r="EM46" s="839" t="n"/>
      <c r="EN46" s="839" t="n"/>
      <c r="EO46" s="839" t="n"/>
      <c r="EP46" s="839" t="n"/>
      <c r="EQ46" s="839" t="n"/>
    </row>
    <row r="47" ht="13.5" customFormat="1" customHeight="1" s="761">
      <c r="A47" s="1019" t="inlineStr">
        <is>
          <t>第8期决策</t>
        </is>
      </c>
      <c r="B47" s="1211" t="n"/>
      <c r="C47" s="1211" t="n"/>
      <c r="D47" s="1211" t="n"/>
      <c r="E47" s="1211" t="n"/>
      <c r="F47" s="1183" t="n"/>
      <c r="G47" s="241" t="n"/>
      <c r="H47" s="241" t="n"/>
      <c r="I47" s="241" t="n"/>
      <c r="J47" s="241" t="n"/>
      <c r="K47" s="241" t="n"/>
      <c r="L47" s="241" t="n"/>
      <c r="M47" s="241" t="n"/>
      <c r="N47" s="241" t="n"/>
      <c r="O47" s="241" t="n"/>
      <c r="P47" s="241" t="n"/>
      <c r="Q47" s="241" t="n"/>
      <c r="R47" s="241" t="n"/>
      <c r="S47" s="241" t="n"/>
      <c r="T47" s="241" t="n"/>
      <c r="U47" s="241" t="n"/>
      <c r="V47" s="241" t="n"/>
      <c r="W47" s="241" t="n"/>
      <c r="X47" s="241" t="n"/>
      <c r="Y47" s="241" t="n"/>
      <c r="Z47" s="241" t="n"/>
      <c r="AA47" s="241" t="n"/>
      <c r="AB47" s="241" t="n"/>
      <c r="AC47" s="241" t="n"/>
      <c r="AD47" s="241" t="n"/>
      <c r="AE47" s="241" t="n"/>
      <c r="AF47" s="241" t="n"/>
      <c r="AG47" s="241" t="n"/>
      <c r="AH47" s="241" t="n"/>
      <c r="AI47" s="381" t="inlineStr">
        <is>
          <t>晨风 小海</t>
        </is>
      </c>
      <c r="AJ47" s="829" t="n">
        <v>5450</v>
      </c>
      <c r="AK47" s="829" t="n">
        <v>5450</v>
      </c>
      <c r="AL47" s="829" t="n">
        <v>5675</v>
      </c>
      <c r="AM47" s="829" t="n">
        <v>5675</v>
      </c>
      <c r="AN47" s="829" t="n">
        <v>7525</v>
      </c>
      <c r="AO47" s="829" t="n">
        <v>7525</v>
      </c>
      <c r="AP47" s="829" t="n">
        <v>7744</v>
      </c>
      <c r="AQ47" s="829" t="n">
        <v>7744</v>
      </c>
      <c r="AR47" s="829" t="n">
        <v>11888</v>
      </c>
      <c r="AS47" s="829" t="n">
        <v>11888</v>
      </c>
      <c r="AT47" s="829" t="n">
        <v>12100</v>
      </c>
      <c r="AU47" s="829" t="n">
        <v>12100</v>
      </c>
      <c r="AV47" s="829" t="n">
        <v>14600</v>
      </c>
      <c r="AW47" s="829" t="n">
        <v>14600</v>
      </c>
      <c r="AX47" s="829" t="n">
        <v>15100</v>
      </c>
      <c r="AY47" s="834" t="n">
        <v>15100</v>
      </c>
      <c r="AZ47" s="241" t="n"/>
      <c r="BA47" s="241" t="n"/>
      <c r="BB47" s="241" t="n"/>
      <c r="BC47" s="241" t="n"/>
      <c r="BD47" s="241" t="n"/>
      <c r="BE47" s="241" t="n"/>
      <c r="BF47" s="241" t="n"/>
      <c r="BG47" s="241" t="n"/>
      <c r="BH47" s="241" t="n"/>
      <c r="BI47" s="241" t="n"/>
      <c r="BJ47" s="241" t="n"/>
      <c r="BK47" s="241" t="n"/>
      <c r="BL47" s="241" t="n"/>
      <c r="BM47" s="241" t="n"/>
      <c r="BN47" s="241" t="n"/>
      <c r="BO47" s="241" t="n"/>
      <c r="BP47" s="241" t="n"/>
      <c r="BQ47" s="241" t="n"/>
      <c r="BR47" s="241" t="n"/>
      <c r="BS47" s="241" t="n"/>
      <c r="BT47" s="241" t="n"/>
      <c r="BU47" s="241" t="n"/>
      <c r="BV47" s="241" t="n"/>
      <c r="BW47" s="241" t="n"/>
      <c r="BX47" s="241" t="n"/>
      <c r="BY47" s="241" t="n"/>
      <c r="BZ47" s="241" t="n"/>
      <c r="CA47" s="241" t="n"/>
      <c r="CB47" s="241" t="n"/>
      <c r="CC47" s="241" t="n"/>
      <c r="CD47" s="241" t="n"/>
      <c r="CE47" s="241" t="n"/>
      <c r="CF47" s="241" t="n"/>
      <c r="CG47" s="241" t="n"/>
      <c r="CH47" s="241" t="n"/>
      <c r="CI47" s="241" t="n"/>
      <c r="CJ47" s="241" t="n"/>
      <c r="CK47" s="241" t="n"/>
      <c r="CL47" s="241" t="n"/>
      <c r="CM47" s="839" t="n"/>
      <c r="CN47" s="839" t="n"/>
      <c r="CO47" s="839" t="n"/>
      <c r="CP47" s="839" t="n"/>
      <c r="CQ47" s="839" t="n"/>
      <c r="CR47" s="839" t="n"/>
      <c r="CS47" s="839" t="n"/>
      <c r="CT47" s="839" t="n"/>
      <c r="CU47" s="839" t="n"/>
      <c r="CV47" s="839" t="n"/>
      <c r="CW47" s="839" t="n"/>
      <c r="CX47" s="839" t="n"/>
      <c r="CY47" s="839" t="n"/>
      <c r="CZ47" s="839" t="n"/>
      <c r="DA47" s="839" t="n"/>
      <c r="DB47" s="839" t="n"/>
      <c r="DC47" s="839" t="n"/>
      <c r="DD47" s="839" t="n"/>
      <c r="DE47" s="839" t="n"/>
      <c r="DF47" s="839" t="n"/>
      <c r="DG47" s="839" t="n"/>
      <c r="DH47" s="839" t="n"/>
      <c r="DI47" s="839" t="n"/>
      <c r="DJ47" s="839" t="n"/>
      <c r="DK47" s="839" t="n"/>
      <c r="DL47" s="839" t="n"/>
      <c r="DM47" s="839" t="n"/>
      <c r="DN47" s="839" t="n"/>
      <c r="DO47" s="839" t="n"/>
      <c r="DP47" s="839" t="n"/>
      <c r="DQ47" s="839" t="n"/>
      <c r="DR47" s="839" t="n"/>
      <c r="DS47" s="839" t="n"/>
      <c r="DT47" s="839" t="n"/>
      <c r="DU47" s="839" t="n"/>
      <c r="DV47" s="839" t="n"/>
      <c r="DW47" s="839" t="n"/>
      <c r="DX47" s="839" t="n"/>
      <c r="DY47" s="839" t="n"/>
      <c r="DZ47" s="839" t="n"/>
      <c r="EA47" s="839" t="n"/>
      <c r="EB47" s="839" t="n"/>
      <c r="EC47" s="839" t="n"/>
      <c r="ED47" s="839" t="n"/>
      <c r="EE47" s="839" t="n"/>
      <c r="EF47" s="839" t="n"/>
      <c r="EG47" s="839" t="n"/>
      <c r="EH47" s="839" t="n"/>
      <c r="EI47" s="839" t="n"/>
      <c r="EJ47" s="839" t="n"/>
      <c r="EK47" s="839" t="n"/>
      <c r="EL47" s="839" t="n"/>
      <c r="EM47" s="839" t="n"/>
      <c r="EN47" s="839" t="n"/>
      <c r="EO47" s="839" t="n"/>
      <c r="EP47" s="839" t="n"/>
      <c r="EQ47" s="839" t="n"/>
    </row>
    <row r="48" ht="13.5" customFormat="1" customHeight="1" s="761">
      <c r="A48" s="788" t="inlineStr">
        <is>
          <t>销售决策</t>
        </is>
      </c>
      <c r="B48" s="788" t="inlineStr">
        <is>
          <t>市场1</t>
        </is>
      </c>
      <c r="C48" s="788" t="inlineStr">
        <is>
          <t>市场2</t>
        </is>
      </c>
      <c r="D48" s="788" t="inlineStr">
        <is>
          <t>市场3</t>
        </is>
      </c>
      <c r="E48" s="788" t="inlineStr">
        <is>
          <t>市场4</t>
        </is>
      </c>
      <c r="F48" s="788" t="inlineStr">
        <is>
          <t>广告费</t>
        </is>
      </c>
      <c r="G48" s="241" t="n"/>
      <c r="H48" s="241" t="n"/>
      <c r="I48" s="241" t="n"/>
      <c r="J48" s="241" t="n"/>
      <c r="K48" s="241" t="n"/>
      <c r="L48" s="241" t="n"/>
      <c r="M48" s="241" t="n"/>
      <c r="N48" s="241" t="n"/>
      <c r="O48" s="241" t="n"/>
      <c r="P48" s="241" t="n"/>
      <c r="Q48" s="241" t="n"/>
      <c r="R48" s="241" t="n"/>
      <c r="S48" s="241" t="n"/>
      <c r="T48" s="241" t="n"/>
      <c r="U48" s="241" t="n"/>
      <c r="V48" s="241" t="n"/>
      <c r="W48" s="241" t="n"/>
      <c r="X48" s="241" t="n"/>
      <c r="Y48" s="241" t="n"/>
      <c r="Z48" s="241" t="n"/>
      <c r="AA48" s="241" t="n"/>
      <c r="AB48" s="241" t="n"/>
      <c r="AC48" s="241" t="n"/>
      <c r="AD48" s="241" t="n"/>
      <c r="AE48" s="241" t="n"/>
      <c r="AF48" s="241" t="n"/>
      <c r="AG48" s="241" t="n"/>
      <c r="AH48" s="241" t="n"/>
      <c r="AI48" s="381" t="inlineStr">
        <is>
          <t>12@133716</t>
        </is>
      </c>
      <c r="AJ48" s="829" t="n">
        <v>5650</v>
      </c>
      <c r="AK48" s="829" t="n">
        <v>5650</v>
      </c>
      <c r="AL48" s="829" t="n">
        <v>5750</v>
      </c>
      <c r="AM48" s="829" t="n">
        <v>5750</v>
      </c>
      <c r="AN48" s="829" t="n">
        <v>7400</v>
      </c>
      <c r="AO48" s="829" t="n">
        <v>7400</v>
      </c>
      <c r="AP48" s="829" t="n">
        <v>7800</v>
      </c>
      <c r="AQ48" s="829" t="n">
        <v>7800</v>
      </c>
      <c r="AR48" s="829" t="n">
        <v>11500</v>
      </c>
      <c r="AS48" s="829" t="n">
        <v>11600</v>
      </c>
      <c r="AT48" s="829" t="n">
        <v>11800</v>
      </c>
      <c r="AU48" s="829" t="n">
        <v>11800</v>
      </c>
      <c r="AV48" s="829" t="n">
        <v>14800</v>
      </c>
      <c r="AW48" s="829" t="n">
        <v>14800</v>
      </c>
      <c r="AX48" s="829" t="n">
        <v>15400</v>
      </c>
      <c r="AY48" s="834" t="n">
        <v>15400</v>
      </c>
      <c r="AZ48" s="241" t="n"/>
      <c r="BA48" s="241" t="n"/>
      <c r="BB48" s="241" t="n"/>
      <c r="BC48" s="241" t="n"/>
      <c r="BD48" s="241" t="n"/>
      <c r="BE48" s="241" t="n"/>
      <c r="BF48" s="241" t="n"/>
      <c r="BG48" s="241" t="n"/>
      <c r="BH48" s="241" t="n"/>
      <c r="BI48" s="241" t="n"/>
      <c r="BJ48" s="241" t="n"/>
      <c r="BK48" s="241" t="n"/>
      <c r="BL48" s="241" t="n"/>
      <c r="BM48" s="241" t="n"/>
      <c r="BN48" s="241" t="n"/>
      <c r="BO48" s="241" t="n"/>
      <c r="BP48" s="241" t="n"/>
      <c r="BQ48" s="241" t="n"/>
      <c r="BR48" s="241" t="n"/>
      <c r="BS48" s="241" t="n"/>
      <c r="BT48" s="241" t="n"/>
      <c r="BU48" s="241" t="n"/>
      <c r="BV48" s="241" t="n"/>
      <c r="BW48" s="241" t="n"/>
      <c r="BX48" s="241" t="n"/>
      <c r="BY48" s="241" t="n"/>
      <c r="BZ48" s="241" t="n"/>
      <c r="CA48" s="241" t="n"/>
      <c r="CB48" s="241" t="n"/>
      <c r="CC48" s="241" t="n"/>
      <c r="CD48" s="241" t="n"/>
      <c r="CE48" s="241" t="n"/>
      <c r="CF48" s="241" t="n"/>
      <c r="CG48" s="241" t="n"/>
      <c r="CH48" s="241" t="n"/>
      <c r="CI48" s="241" t="n"/>
      <c r="CJ48" s="241" t="n"/>
      <c r="CK48" s="241" t="n"/>
      <c r="CL48" s="241" t="n"/>
      <c r="CM48" s="839" t="n"/>
      <c r="CN48" s="839" t="n"/>
      <c r="CO48" s="839" t="n"/>
      <c r="CP48" s="839" t="n"/>
      <c r="CQ48" s="839" t="n"/>
      <c r="CR48" s="839" t="n"/>
      <c r="CS48" s="839" t="n"/>
      <c r="CT48" s="839" t="n"/>
      <c r="CU48" s="839" t="n"/>
      <c r="CV48" s="839" t="n"/>
      <c r="CW48" s="839" t="n"/>
      <c r="CX48" s="839" t="n"/>
      <c r="CY48" s="839" t="n"/>
      <c r="CZ48" s="839" t="n"/>
      <c r="DA48" s="839" t="n"/>
      <c r="DB48" s="839" t="n"/>
      <c r="DC48" s="839" t="n"/>
      <c r="DD48" s="839" t="n"/>
      <c r="DE48" s="839" t="n"/>
      <c r="DF48" s="839" t="n"/>
      <c r="DG48" s="839" t="n"/>
      <c r="DH48" s="839" t="n"/>
      <c r="DI48" s="839" t="n"/>
      <c r="DJ48" s="839" t="n"/>
      <c r="DK48" s="839" t="n"/>
      <c r="DL48" s="839" t="n"/>
      <c r="DM48" s="839" t="n"/>
      <c r="DN48" s="839" t="n"/>
      <c r="DO48" s="839" t="n"/>
      <c r="DP48" s="839" t="n"/>
      <c r="DQ48" s="839" t="n"/>
      <c r="DR48" s="839" t="n"/>
      <c r="DS48" s="839" t="n"/>
      <c r="DT48" s="839" t="n"/>
      <c r="DU48" s="839" t="n"/>
      <c r="DV48" s="839" t="n"/>
      <c r="DW48" s="839" t="n"/>
      <c r="DX48" s="839" t="n"/>
      <c r="DY48" s="839" t="n"/>
      <c r="DZ48" s="839" t="n"/>
      <c r="EA48" s="839" t="n"/>
      <c r="EB48" s="839" t="n"/>
      <c r="EC48" s="839" t="n"/>
      <c r="ED48" s="839" t="n"/>
      <c r="EE48" s="839" t="n"/>
      <c r="EF48" s="839" t="n"/>
      <c r="EG48" s="839" t="n"/>
      <c r="EH48" s="839" t="n"/>
      <c r="EI48" s="839" t="n"/>
      <c r="EJ48" s="839" t="n"/>
      <c r="EK48" s="839" t="n"/>
      <c r="EL48" s="839" t="n"/>
      <c r="EM48" s="839" t="n"/>
      <c r="EN48" s="839" t="n"/>
      <c r="EO48" s="839" t="n"/>
      <c r="EP48" s="839" t="n"/>
      <c r="EQ48" s="839" t="n"/>
    </row>
    <row r="49" ht="13.5" customFormat="1" customHeight="1" s="761">
      <c r="A49" s="788" t="inlineStr">
        <is>
          <t>产品1</t>
        </is>
      </c>
      <c r="B49" s="776">
        <f>B76</f>
        <v/>
      </c>
      <c r="C49" s="776">
        <f>C76</f>
        <v/>
      </c>
      <c r="D49" s="776">
        <f>D76</f>
        <v/>
      </c>
      <c r="E49" s="776">
        <f>E76</f>
        <v/>
      </c>
      <c r="F49" s="789" t="n">
        <v>0</v>
      </c>
      <c r="G49" s="1028" t="inlineStr">
        <is>
          <t xml:space="preserve">公司序号 </t>
        </is>
      </c>
      <c r="H49" s="241" t="n"/>
      <c r="I49" s="241" t="n"/>
      <c r="J49" s="241" t="n"/>
      <c r="K49" s="241" t="n"/>
      <c r="L49" s="241" t="n"/>
      <c r="M49" s="241" t="n"/>
      <c r="N49" s="241" t="n"/>
      <c r="O49" s="241" t="n"/>
      <c r="P49" s="241" t="n"/>
      <c r="Q49" s="241" t="n"/>
      <c r="R49" s="241" t="n"/>
      <c r="S49" s="241" t="n"/>
      <c r="T49" s="241" t="n"/>
      <c r="U49" s="241" t="n"/>
      <c r="V49" s="241" t="n"/>
      <c r="W49" s="241" t="n"/>
      <c r="X49" s="241" t="n"/>
      <c r="Y49" s="241" t="n"/>
      <c r="Z49" s="241" t="n"/>
      <c r="AA49" s="241" t="n"/>
      <c r="AB49" s="241" t="n"/>
      <c r="AC49" s="241" t="n"/>
      <c r="AD49" s="241" t="n"/>
      <c r="AE49" s="241" t="n"/>
      <c r="AF49" s="241" t="n"/>
      <c r="AG49" s="241" t="n"/>
      <c r="AH49" s="241" t="n"/>
      <c r="AI49" s="381" t="inlineStr">
        <is>
          <t>13@133716</t>
        </is>
      </c>
      <c r="AJ49" s="829" t="n">
        <v>5217</v>
      </c>
      <c r="AK49" s="829" t="n">
        <v>5217</v>
      </c>
      <c r="AL49" s="829" t="n">
        <v>5216</v>
      </c>
      <c r="AM49" s="829" t="n">
        <v>5219</v>
      </c>
      <c r="AN49" s="829" t="n">
        <v>7422</v>
      </c>
      <c r="AO49" s="829" t="n">
        <v>7422</v>
      </c>
      <c r="AP49" s="829" t="n">
        <v>7688</v>
      </c>
      <c r="AQ49" s="829" t="n">
        <v>7688</v>
      </c>
      <c r="AR49" s="829" t="n">
        <v>11771</v>
      </c>
      <c r="AS49" s="829" t="n">
        <v>11776</v>
      </c>
      <c r="AT49" s="829" t="n">
        <v>11910</v>
      </c>
      <c r="AU49" s="829" t="n">
        <v>11955</v>
      </c>
      <c r="AV49" s="829" t="n">
        <v>14333</v>
      </c>
      <c r="AW49" s="829" t="n">
        <v>14333</v>
      </c>
      <c r="AX49" s="829" t="n">
        <v>14588</v>
      </c>
      <c r="AY49" s="834" t="n">
        <v>14588</v>
      </c>
      <c r="AZ49" s="241" t="n"/>
      <c r="BA49" s="241" t="n"/>
      <c r="BB49" s="241" t="n"/>
      <c r="BC49" s="241" t="n"/>
      <c r="BD49" s="241" t="n"/>
      <c r="BE49" s="241" t="n"/>
      <c r="BF49" s="241" t="n"/>
      <c r="BG49" s="241" t="n"/>
      <c r="BH49" s="241" t="n"/>
      <c r="BI49" s="241" t="n"/>
      <c r="BJ49" s="241" t="n"/>
      <c r="BK49" s="241" t="n"/>
      <c r="BL49" s="241" t="n"/>
      <c r="BM49" s="241" t="n"/>
      <c r="BN49" s="241" t="n"/>
      <c r="BO49" s="241" t="n"/>
      <c r="BP49" s="241" t="n"/>
      <c r="BQ49" s="241" t="n"/>
      <c r="BR49" s="241" t="n"/>
      <c r="BS49" s="241" t="n"/>
      <c r="BT49" s="241" t="n"/>
      <c r="BU49" s="241" t="n"/>
      <c r="BV49" s="241" t="n"/>
      <c r="BW49" s="241" t="n"/>
      <c r="BX49" s="241" t="n"/>
      <c r="BY49" s="241" t="n"/>
      <c r="BZ49" s="241" t="n"/>
      <c r="CA49" s="241" t="n"/>
      <c r="CB49" s="241" t="n"/>
      <c r="CC49" s="241" t="n"/>
      <c r="CD49" s="241" t="n"/>
      <c r="CE49" s="241" t="n"/>
      <c r="CF49" s="241" t="n"/>
      <c r="CG49" s="241" t="n"/>
      <c r="CH49" s="241" t="n"/>
      <c r="CI49" s="241" t="n"/>
      <c r="CJ49" s="241" t="n"/>
      <c r="CK49" s="241" t="n"/>
      <c r="CL49" s="241" t="n"/>
      <c r="CM49" s="839" t="n"/>
      <c r="CN49" s="839" t="n"/>
      <c r="CO49" s="839" t="n"/>
      <c r="CP49" s="839" t="n"/>
      <c r="CQ49" s="839" t="n"/>
      <c r="CR49" s="839" t="n"/>
      <c r="CS49" s="839" t="n"/>
      <c r="CT49" s="839" t="n"/>
      <c r="CU49" s="839" t="n"/>
      <c r="CV49" s="839" t="n"/>
      <c r="CW49" s="839" t="n"/>
      <c r="CX49" s="839" t="n"/>
      <c r="CY49" s="839" t="n"/>
      <c r="CZ49" s="839" t="n"/>
      <c r="DA49" s="839" t="n"/>
      <c r="DB49" s="839" t="n"/>
      <c r="DC49" s="839" t="n"/>
      <c r="DD49" s="839" t="n"/>
      <c r="DE49" s="839" t="n"/>
      <c r="DF49" s="839" t="n"/>
      <c r="DG49" s="839" t="n"/>
      <c r="DH49" s="839" t="n"/>
      <c r="DI49" s="839" t="n"/>
      <c r="DJ49" s="839" t="n"/>
      <c r="DK49" s="839" t="n"/>
      <c r="DL49" s="839" t="n"/>
      <c r="DM49" s="839" t="n"/>
      <c r="DN49" s="839" t="n"/>
      <c r="DO49" s="839" t="n"/>
      <c r="DP49" s="839" t="n"/>
      <c r="DQ49" s="839" t="n"/>
      <c r="DR49" s="839" t="n"/>
      <c r="DS49" s="839" t="n"/>
      <c r="DT49" s="839" t="n"/>
      <c r="DU49" s="839" t="n"/>
      <c r="DV49" s="839" t="n"/>
      <c r="DW49" s="839" t="n"/>
      <c r="DX49" s="839" t="n"/>
      <c r="DY49" s="839" t="n"/>
      <c r="DZ49" s="839" t="n"/>
      <c r="EA49" s="839" t="n"/>
      <c r="EB49" s="839" t="n"/>
      <c r="EC49" s="839" t="n"/>
      <c r="ED49" s="839" t="n"/>
      <c r="EE49" s="839" t="n"/>
      <c r="EF49" s="839" t="n"/>
      <c r="EG49" s="839" t="n"/>
      <c r="EH49" s="839" t="n"/>
      <c r="EI49" s="839" t="n"/>
      <c r="EJ49" s="839" t="n"/>
      <c r="EK49" s="839" t="n"/>
      <c r="EL49" s="839" t="n"/>
      <c r="EM49" s="839" t="n"/>
      <c r="EN49" s="839" t="n"/>
      <c r="EO49" s="839" t="n"/>
      <c r="EP49" s="839" t="n"/>
      <c r="EQ49" s="839" t="n"/>
    </row>
    <row r="50" ht="13.5" customFormat="1" customHeight="1" s="761">
      <c r="A50" s="788" t="inlineStr">
        <is>
          <t>产品2</t>
        </is>
      </c>
      <c r="B50" s="776">
        <f>F76</f>
        <v/>
      </c>
      <c r="C50" s="776">
        <f>G76</f>
        <v/>
      </c>
      <c r="D50" s="776">
        <f>H76</f>
        <v/>
      </c>
      <c r="E50" s="776">
        <f>I76</f>
        <v/>
      </c>
      <c r="F50" s="789" t="n">
        <v>0</v>
      </c>
      <c r="G50" s="1223" t="n"/>
      <c r="H50" s="241" t="n"/>
      <c r="I50" s="241" t="n"/>
      <c r="J50" s="241" t="n"/>
      <c r="K50" s="241" t="n"/>
      <c r="L50" s="241" t="n"/>
      <c r="M50" s="241" t="n"/>
      <c r="N50" s="241" t="n"/>
      <c r="O50" s="241" t="n"/>
      <c r="P50" s="241" t="n"/>
      <c r="Q50" s="241" t="n"/>
      <c r="R50" s="241" t="n"/>
      <c r="S50" s="241" t="n"/>
      <c r="T50" s="241" t="n"/>
      <c r="U50" s="241" t="n"/>
      <c r="V50" s="241" t="n"/>
      <c r="W50" s="241" t="n"/>
      <c r="X50" s="241" t="n"/>
      <c r="Y50" s="241" t="n"/>
      <c r="Z50" s="241" t="n"/>
      <c r="AA50" s="241" t="n"/>
      <c r="AB50" s="241" t="n"/>
      <c r="AC50" s="241" t="n"/>
      <c r="AD50" s="241" t="n"/>
      <c r="AE50" s="241" t="n"/>
      <c r="AF50" s="241" t="n"/>
      <c r="AG50" s="241" t="n"/>
      <c r="AH50" s="241" t="n"/>
      <c r="AI50" s="381" t="inlineStr">
        <is>
          <t>14@sakura~</t>
        </is>
      </c>
      <c r="AJ50" s="829" t="n">
        <v>5830</v>
      </c>
      <c r="AK50" s="829" t="n">
        <v>5830</v>
      </c>
      <c r="AL50" s="829" t="n">
        <v>5920</v>
      </c>
      <c r="AM50" s="829" t="n">
        <v>5910</v>
      </c>
      <c r="AN50" s="829" t="n">
        <v>7966</v>
      </c>
      <c r="AO50" s="829" t="n">
        <v>8068</v>
      </c>
      <c r="AP50" s="829" t="n">
        <v>8099</v>
      </c>
      <c r="AQ50" s="829" t="n">
        <v>8084</v>
      </c>
      <c r="AR50" s="829" t="n">
        <v>11824</v>
      </c>
      <c r="AS50" s="829" t="n">
        <v>11750</v>
      </c>
      <c r="AT50" s="829" t="n">
        <v>11536</v>
      </c>
      <c r="AU50" s="829" t="n">
        <v>11473</v>
      </c>
      <c r="AV50" s="829" t="n">
        <v>14200</v>
      </c>
      <c r="AW50" s="829" t="n">
        <v>14200</v>
      </c>
      <c r="AX50" s="829" t="n">
        <v>15100</v>
      </c>
      <c r="AY50" s="834" t="n">
        <v>15600</v>
      </c>
      <c r="AZ50" s="241" t="n"/>
      <c r="BA50" s="241" t="n"/>
      <c r="BB50" s="241" t="n"/>
      <c r="BC50" s="241" t="n"/>
      <c r="BD50" s="241" t="n"/>
      <c r="BE50" s="241" t="n"/>
      <c r="BF50" s="241" t="n"/>
      <c r="BG50" s="241" t="n"/>
      <c r="BH50" s="241" t="n"/>
      <c r="BI50" s="241" t="n"/>
      <c r="BJ50" s="241" t="n"/>
      <c r="BK50" s="241" t="n"/>
      <c r="BL50" s="241" t="n"/>
      <c r="BM50" s="241" t="n"/>
      <c r="BN50" s="241" t="n"/>
      <c r="BO50" s="241" t="n"/>
      <c r="BP50" s="241" t="n"/>
      <c r="BQ50" s="241" t="n"/>
      <c r="BR50" s="241" t="n"/>
      <c r="BS50" s="241" t="n"/>
      <c r="BT50" s="241" t="n"/>
      <c r="BU50" s="241" t="n"/>
      <c r="BV50" s="241" t="n"/>
      <c r="BW50" s="241" t="n"/>
      <c r="BX50" s="241" t="n"/>
      <c r="BY50" s="241" t="n"/>
      <c r="BZ50" s="241" t="n"/>
      <c r="CA50" s="241" t="n"/>
      <c r="CB50" s="241" t="n"/>
      <c r="CC50" s="241" t="n"/>
      <c r="CD50" s="241" t="n"/>
      <c r="CE50" s="241" t="n"/>
      <c r="CF50" s="241" t="n"/>
      <c r="CG50" s="241" t="n"/>
      <c r="CH50" s="241" t="n"/>
      <c r="CI50" s="241" t="n"/>
      <c r="CJ50" s="241" t="n"/>
      <c r="CK50" s="241" t="n"/>
      <c r="CL50" s="241" t="n"/>
      <c r="CM50" s="839" t="n"/>
      <c r="CN50" s="839" t="n"/>
      <c r="CO50" s="839" t="n"/>
      <c r="CP50" s="839" t="n"/>
      <c r="CQ50" s="839" t="n"/>
      <c r="CR50" s="839" t="n"/>
      <c r="CS50" s="839" t="n"/>
      <c r="CT50" s="839" t="n"/>
      <c r="CU50" s="839" t="n"/>
      <c r="CV50" s="839" t="n"/>
      <c r="CW50" s="839" t="n"/>
      <c r="CX50" s="839" t="n"/>
      <c r="CY50" s="839" t="n"/>
      <c r="CZ50" s="839" t="n"/>
      <c r="DA50" s="839" t="n"/>
      <c r="DB50" s="839" t="n"/>
      <c r="DC50" s="839" t="n"/>
      <c r="DD50" s="839" t="n"/>
      <c r="DE50" s="839" t="n"/>
      <c r="DF50" s="839" t="n"/>
      <c r="DG50" s="839" t="n"/>
      <c r="DH50" s="839" t="n"/>
      <c r="DI50" s="839" t="n"/>
      <c r="DJ50" s="839" t="n"/>
      <c r="DK50" s="839" t="n"/>
      <c r="DL50" s="839" t="n"/>
      <c r="DM50" s="839" t="n"/>
      <c r="DN50" s="839" t="n"/>
      <c r="DO50" s="839" t="n"/>
      <c r="DP50" s="839" t="n"/>
      <c r="DQ50" s="839" t="n"/>
      <c r="DR50" s="839" t="n"/>
      <c r="DS50" s="839" t="n"/>
      <c r="DT50" s="839" t="n"/>
      <c r="DU50" s="839" t="n"/>
      <c r="DV50" s="839" t="n"/>
      <c r="DW50" s="839" t="n"/>
      <c r="DX50" s="839" t="n"/>
      <c r="DY50" s="839" t="n"/>
      <c r="DZ50" s="839" t="n"/>
      <c r="EA50" s="839" t="n"/>
      <c r="EB50" s="839" t="n"/>
      <c r="EC50" s="839" t="n"/>
      <c r="ED50" s="839" t="n"/>
      <c r="EE50" s="839" t="n"/>
      <c r="EF50" s="839" t="n"/>
      <c r="EG50" s="839" t="n"/>
      <c r="EH50" s="839" t="n"/>
      <c r="EI50" s="839" t="n"/>
      <c r="EJ50" s="839" t="n"/>
      <c r="EK50" s="839" t="n"/>
      <c r="EL50" s="839" t="n"/>
      <c r="EM50" s="839" t="n"/>
      <c r="EN50" s="839" t="n"/>
      <c r="EO50" s="839" t="n"/>
      <c r="EP50" s="839" t="n"/>
      <c r="EQ50" s="839" t="n"/>
    </row>
    <row r="51" ht="13.5" customFormat="1" customHeight="1" s="761">
      <c r="A51" s="788" t="inlineStr">
        <is>
          <t>产品3</t>
        </is>
      </c>
      <c r="B51" s="776">
        <f>J76</f>
        <v/>
      </c>
      <c r="C51" s="776">
        <f>K76</f>
        <v/>
      </c>
      <c r="D51" s="776">
        <f>L76</f>
        <v/>
      </c>
      <c r="E51" s="776">
        <f>M76</f>
        <v/>
      </c>
      <c r="F51" s="789" t="n">
        <v>0</v>
      </c>
      <c r="G51" s="1028" t="inlineStr">
        <is>
          <t>公司名称</t>
        </is>
      </c>
      <c r="H51" s="241" t="n"/>
      <c r="I51" s="241" t="n"/>
      <c r="J51" s="241" t="n"/>
      <c r="K51" s="241" t="n"/>
      <c r="L51" s="241" t="n"/>
      <c r="M51" s="241" t="n"/>
      <c r="N51" s="241" t="n"/>
      <c r="O51" s="241" t="n"/>
      <c r="P51" s="241" t="n"/>
      <c r="Q51" s="241" t="n"/>
      <c r="R51" s="241" t="n"/>
      <c r="S51" s="241" t="n"/>
      <c r="T51" s="241" t="n"/>
      <c r="U51" s="241" t="n"/>
      <c r="V51" s="241" t="n"/>
      <c r="W51" s="241" t="n"/>
      <c r="X51" s="241" t="n"/>
      <c r="Y51" s="241" t="n"/>
      <c r="Z51" s="241" t="n"/>
      <c r="AA51" s="241" t="n"/>
      <c r="AB51" s="241" t="n"/>
      <c r="AC51" s="241" t="n"/>
      <c r="AD51" s="241" t="n"/>
      <c r="AE51" s="241" t="n"/>
      <c r="AF51" s="241" t="n"/>
      <c r="AG51" s="241" t="n"/>
      <c r="AH51" s="241" t="n"/>
      <c r="AI51" s="381" t="inlineStr">
        <is>
          <t>15@133716</t>
        </is>
      </c>
      <c r="AJ51" s="829" t="n">
        <v>5800</v>
      </c>
      <c r="AK51" s="829" t="n">
        <v>5800</v>
      </c>
      <c r="AL51" s="829" t="n">
        <v>5900</v>
      </c>
      <c r="AM51" s="829" t="n">
        <v>5900</v>
      </c>
      <c r="AN51" s="829" t="n">
        <v>7700</v>
      </c>
      <c r="AO51" s="829" t="n">
        <v>7700</v>
      </c>
      <c r="AP51" s="829" t="n">
        <v>7950</v>
      </c>
      <c r="AQ51" s="829" t="n">
        <v>7950</v>
      </c>
      <c r="AR51" s="829" t="n">
        <v>11800</v>
      </c>
      <c r="AS51" s="829" t="n">
        <v>11800</v>
      </c>
      <c r="AT51" s="829" t="n">
        <v>12200</v>
      </c>
      <c r="AU51" s="829" t="n">
        <v>12200</v>
      </c>
      <c r="AV51" s="829" t="n">
        <v>15000</v>
      </c>
      <c r="AW51" s="829" t="n">
        <v>15000</v>
      </c>
      <c r="AX51" s="829" t="n">
        <v>15400</v>
      </c>
      <c r="AY51" s="834" t="n">
        <v>15500</v>
      </c>
      <c r="AZ51" s="241" t="n"/>
      <c r="BA51" s="241" t="n"/>
      <c r="BB51" s="241" t="n"/>
      <c r="BC51" s="241" t="n"/>
      <c r="BD51" s="241" t="n"/>
      <c r="BE51" s="241" t="n"/>
      <c r="BF51" s="241" t="n"/>
      <c r="BG51" s="241" t="n"/>
      <c r="BH51" s="241" t="n"/>
      <c r="BI51" s="241" t="n"/>
      <c r="BJ51" s="241" t="n"/>
      <c r="BK51" s="241" t="n"/>
      <c r="BL51" s="241" t="n"/>
      <c r="BM51" s="241" t="n"/>
      <c r="BN51" s="241" t="n"/>
      <c r="BO51" s="241" t="n"/>
      <c r="BP51" s="241" t="n"/>
      <c r="BQ51" s="241" t="n"/>
      <c r="BR51" s="241" t="n"/>
      <c r="BS51" s="241" t="n"/>
      <c r="BT51" s="241" t="n"/>
      <c r="BU51" s="241" t="n"/>
      <c r="BV51" s="241" t="n"/>
      <c r="BW51" s="241" t="n"/>
      <c r="BX51" s="241" t="n"/>
      <c r="BY51" s="241" t="n"/>
      <c r="BZ51" s="241" t="n"/>
      <c r="CA51" s="241" t="n"/>
      <c r="CB51" s="241" t="n"/>
      <c r="CC51" s="241" t="n"/>
      <c r="CD51" s="241" t="n"/>
      <c r="CE51" s="241" t="n"/>
      <c r="CF51" s="241" t="n"/>
      <c r="CG51" s="241" t="n"/>
      <c r="CH51" s="241" t="n"/>
      <c r="CI51" s="241" t="n"/>
      <c r="CJ51" s="241" t="n"/>
      <c r="CK51" s="241" t="n"/>
      <c r="CL51" s="241" t="n"/>
      <c r="CM51" s="839" t="n"/>
      <c r="CN51" s="839" t="n"/>
      <c r="CO51" s="839" t="n"/>
      <c r="CP51" s="839" t="n"/>
      <c r="CQ51" s="839" t="n"/>
      <c r="CR51" s="839" t="n"/>
      <c r="CS51" s="839" t="n"/>
      <c r="CT51" s="839" t="n"/>
      <c r="CU51" s="839" t="n"/>
      <c r="CV51" s="839" t="n"/>
      <c r="CW51" s="839" t="n"/>
      <c r="CX51" s="839" t="n"/>
      <c r="CY51" s="839" t="n"/>
      <c r="CZ51" s="839" t="n"/>
      <c r="DA51" s="839" t="n"/>
      <c r="DB51" s="839" t="n"/>
      <c r="DC51" s="839" t="n"/>
      <c r="DD51" s="839" t="n"/>
      <c r="DE51" s="839" t="n"/>
      <c r="DF51" s="839" t="n"/>
      <c r="DG51" s="839" t="n"/>
      <c r="DH51" s="839" t="n"/>
      <c r="DI51" s="839" t="n"/>
      <c r="DJ51" s="839" t="n"/>
      <c r="DK51" s="839" t="n"/>
      <c r="DL51" s="839" t="n"/>
      <c r="DM51" s="839" t="n"/>
      <c r="DN51" s="839" t="n"/>
      <c r="DO51" s="839" t="n"/>
      <c r="DP51" s="839" t="n"/>
      <c r="DQ51" s="839" t="n"/>
      <c r="DR51" s="839" t="n"/>
      <c r="DS51" s="839" t="n"/>
      <c r="DT51" s="839" t="n"/>
      <c r="DU51" s="839" t="n"/>
      <c r="DV51" s="839" t="n"/>
      <c r="DW51" s="839" t="n"/>
      <c r="DX51" s="839" t="n"/>
      <c r="DY51" s="839" t="n"/>
      <c r="DZ51" s="839" t="n"/>
      <c r="EA51" s="839" t="n"/>
      <c r="EB51" s="839" t="n"/>
      <c r="EC51" s="839" t="n"/>
      <c r="ED51" s="839" t="n"/>
      <c r="EE51" s="839" t="n"/>
      <c r="EF51" s="839" t="n"/>
      <c r="EG51" s="839" t="n"/>
      <c r="EH51" s="839" t="n"/>
      <c r="EI51" s="839" t="n"/>
      <c r="EJ51" s="839" t="n"/>
      <c r="EK51" s="839" t="n"/>
      <c r="EL51" s="839" t="n"/>
      <c r="EM51" s="839" t="n"/>
      <c r="EN51" s="839" t="n"/>
      <c r="EO51" s="839" t="n"/>
      <c r="EP51" s="839" t="n"/>
      <c r="EQ51" s="839" t="n"/>
    </row>
    <row r="52" ht="13.5" customFormat="1" customHeight="1" s="761">
      <c r="A52" s="788" t="inlineStr">
        <is>
          <t>产品4</t>
        </is>
      </c>
      <c r="B52" s="776">
        <f>N76</f>
        <v/>
      </c>
      <c r="C52" s="776">
        <f>O76</f>
        <v/>
      </c>
      <c r="D52" s="776">
        <f>P76</f>
        <v/>
      </c>
      <c r="E52" s="776">
        <f>Q76</f>
        <v/>
      </c>
      <c r="F52" s="789" t="n">
        <v>0</v>
      </c>
      <c r="G52" s="1224">
        <f>INDEX($A$76:$Q$96,$G$50,1)</f>
        <v/>
      </c>
      <c r="H52" s="241" t="n"/>
      <c r="I52" s="241" t="n"/>
      <c r="J52" s="241" t="n"/>
      <c r="K52" s="241" t="n"/>
      <c r="L52" s="241" t="n"/>
      <c r="M52" s="241" t="n"/>
      <c r="N52" s="241" t="n"/>
      <c r="O52" s="241" t="n"/>
      <c r="P52" s="241" t="n"/>
      <c r="Q52" s="241" t="n"/>
      <c r="R52" s="241" t="n"/>
      <c r="S52" s="241" t="n"/>
      <c r="T52" s="241" t="n"/>
      <c r="U52" s="241" t="n"/>
      <c r="V52" s="241" t="n"/>
      <c r="W52" s="241" t="n"/>
      <c r="X52" s="241" t="n"/>
      <c r="Y52" s="241" t="n"/>
      <c r="Z52" s="241" t="n"/>
      <c r="AA52" s="241" t="n"/>
      <c r="AB52" s="241" t="n"/>
      <c r="AC52" s="241" t="n"/>
      <c r="AD52" s="241" t="n"/>
      <c r="AE52" s="241" t="n"/>
      <c r="AF52" s="241" t="n"/>
      <c r="AG52" s="241" t="n"/>
      <c r="AH52" s="241" t="n"/>
      <c r="AI52" s="381" t="inlineStr">
        <is>
          <t>16@133716</t>
        </is>
      </c>
      <c r="AJ52" s="829" t="n">
        <v>9000</v>
      </c>
      <c r="AK52" s="829" t="n">
        <v>9000</v>
      </c>
      <c r="AL52" s="829" t="n">
        <v>5400</v>
      </c>
      <c r="AM52" s="829" t="n">
        <v>5400</v>
      </c>
      <c r="AN52" s="829" t="n">
        <v>7290</v>
      </c>
      <c r="AO52" s="829" t="n">
        <v>7290</v>
      </c>
      <c r="AP52" s="829" t="n">
        <v>7650</v>
      </c>
      <c r="AQ52" s="829" t="n">
        <v>7650</v>
      </c>
      <c r="AR52" s="829" t="n">
        <v>11350</v>
      </c>
      <c r="AS52" s="829" t="n">
        <v>11350</v>
      </c>
      <c r="AT52" s="829" t="n">
        <v>11150</v>
      </c>
      <c r="AU52" s="829" t="n">
        <v>11150</v>
      </c>
      <c r="AV52" s="829" t="n">
        <v>14400</v>
      </c>
      <c r="AW52" s="829" t="n">
        <v>14400</v>
      </c>
      <c r="AX52" s="829" t="n">
        <v>14600</v>
      </c>
      <c r="AY52" s="834" t="n">
        <v>14600</v>
      </c>
      <c r="AZ52" s="241" t="n"/>
      <c r="BA52" s="241" t="n"/>
      <c r="BB52" s="241" t="n"/>
      <c r="BC52" s="241" t="n"/>
      <c r="BD52" s="241" t="n"/>
      <c r="BE52" s="241" t="n"/>
      <c r="BF52" s="241" t="n"/>
      <c r="BG52" s="241" t="n"/>
      <c r="BH52" s="241" t="n"/>
      <c r="BI52" s="241" t="n"/>
      <c r="BJ52" s="241" t="n"/>
      <c r="BK52" s="241" t="n"/>
      <c r="BL52" s="241" t="n"/>
      <c r="BM52" s="241" t="n"/>
      <c r="BN52" s="241" t="n"/>
      <c r="BO52" s="241" t="n"/>
      <c r="BP52" s="241" t="n"/>
      <c r="BQ52" s="241" t="n"/>
      <c r="BR52" s="241" t="n"/>
      <c r="BS52" s="241" t="n"/>
      <c r="BT52" s="241" t="n"/>
      <c r="BU52" s="241" t="n"/>
      <c r="BV52" s="241" t="n"/>
      <c r="BW52" s="241" t="n"/>
      <c r="BX52" s="241" t="n"/>
      <c r="BY52" s="241" t="n"/>
      <c r="BZ52" s="241" t="n"/>
      <c r="CA52" s="241" t="n"/>
      <c r="CB52" s="241" t="n"/>
      <c r="CC52" s="241" t="n"/>
      <c r="CD52" s="241" t="n"/>
      <c r="CE52" s="241" t="n"/>
      <c r="CF52" s="241" t="n"/>
      <c r="CG52" s="241" t="n"/>
      <c r="CH52" s="241" t="n"/>
      <c r="CI52" s="241" t="n"/>
      <c r="CJ52" s="241" t="n"/>
      <c r="CK52" s="241" t="n"/>
      <c r="CL52" s="241" t="n"/>
      <c r="CM52" s="839" t="n"/>
      <c r="CN52" s="839" t="n"/>
      <c r="CO52" s="839" t="n"/>
      <c r="CP52" s="839" t="n"/>
      <c r="CQ52" s="839" t="n"/>
      <c r="CR52" s="839" t="n"/>
      <c r="CS52" s="839" t="n"/>
      <c r="CT52" s="839" t="n"/>
      <c r="CU52" s="839" t="n"/>
      <c r="CV52" s="839" t="n"/>
      <c r="CW52" s="839" t="n"/>
      <c r="CX52" s="839" t="n"/>
      <c r="CY52" s="839" t="n"/>
      <c r="CZ52" s="839" t="n"/>
      <c r="DA52" s="839" t="n"/>
      <c r="DB52" s="839" t="n"/>
      <c r="DC52" s="839" t="n"/>
      <c r="DD52" s="839" t="n"/>
      <c r="DE52" s="839" t="n"/>
      <c r="DF52" s="839" t="n"/>
      <c r="DG52" s="839" t="n"/>
      <c r="DH52" s="839" t="n"/>
      <c r="DI52" s="839" t="n"/>
      <c r="DJ52" s="839" t="n"/>
      <c r="DK52" s="839" t="n"/>
      <c r="DL52" s="839" t="n"/>
      <c r="DM52" s="839" t="n"/>
      <c r="DN52" s="839" t="n"/>
      <c r="DO52" s="839" t="n"/>
      <c r="DP52" s="839" t="n"/>
      <c r="DQ52" s="839" t="n"/>
      <c r="DR52" s="839" t="n"/>
      <c r="DS52" s="839" t="n"/>
      <c r="DT52" s="839" t="n"/>
      <c r="DU52" s="839" t="n"/>
      <c r="DV52" s="839" t="n"/>
      <c r="DW52" s="839" t="n"/>
      <c r="DX52" s="839" t="n"/>
      <c r="DY52" s="839" t="n"/>
      <c r="DZ52" s="839" t="n"/>
      <c r="EA52" s="839" t="n"/>
      <c r="EB52" s="839" t="n"/>
      <c r="EC52" s="839" t="n"/>
      <c r="ED52" s="839" t="n"/>
      <c r="EE52" s="839" t="n"/>
      <c r="EF52" s="839" t="n"/>
      <c r="EG52" s="839" t="n"/>
      <c r="EH52" s="839" t="n"/>
      <c r="EI52" s="839" t="n"/>
      <c r="EJ52" s="839" t="n"/>
      <c r="EK52" s="839" t="n"/>
      <c r="EL52" s="839" t="n"/>
      <c r="EM52" s="839" t="n"/>
      <c r="EN52" s="839" t="n"/>
      <c r="EO52" s="839" t="n"/>
      <c r="EP52" s="839" t="n"/>
      <c r="EQ52" s="839" t="n"/>
    </row>
    <row r="53" ht="13.5" customFormat="1" customHeight="1" s="761">
      <c r="A53" s="788" t="inlineStr">
        <is>
          <t>促销费</t>
        </is>
      </c>
      <c r="B53" s="1225" t="n">
        <v>0</v>
      </c>
      <c r="C53" s="1225" t="n">
        <v>0</v>
      </c>
      <c r="D53" s="1225" t="n">
        <v>0</v>
      </c>
      <c r="E53" s="1225" t="n">
        <v>0</v>
      </c>
      <c r="F53" s="1226" t="n"/>
      <c r="G53" s="1034" t="n"/>
      <c r="H53" s="241" t="n"/>
      <c r="I53" s="241" t="n"/>
      <c r="J53" s="241" t="n"/>
      <c r="K53" s="241" t="n"/>
      <c r="L53" s="241" t="n"/>
      <c r="M53" s="241" t="n"/>
      <c r="N53" s="241" t="n"/>
      <c r="O53" s="241" t="n"/>
      <c r="P53" s="241" t="n"/>
      <c r="Q53" s="241" t="n"/>
      <c r="R53" s="241" t="n"/>
      <c r="S53" s="241" t="n"/>
      <c r="T53" s="241" t="n"/>
      <c r="U53" s="241" t="n"/>
      <c r="V53" s="241" t="n"/>
      <c r="W53" s="241" t="n"/>
      <c r="X53" s="241" t="n"/>
      <c r="Y53" s="241" t="n"/>
      <c r="Z53" s="241" t="n"/>
      <c r="AA53" s="241" t="n"/>
      <c r="AB53" s="241" t="n"/>
      <c r="AC53" s="241" t="n"/>
      <c r="AD53" s="241" t="n"/>
      <c r="AE53" s="241" t="n"/>
      <c r="AF53" s="241" t="n"/>
      <c r="AG53" s="241" t="n"/>
      <c r="AH53" s="241" t="n"/>
      <c r="AI53" s="381" t="inlineStr">
        <is>
          <t>圣战●【霖】星坠晓</t>
        </is>
      </c>
      <c r="AJ53" s="829" t="n">
        <v>5287</v>
      </c>
      <c r="AK53" s="829" t="n">
        <v>5332</v>
      </c>
      <c r="AL53" s="829" t="n">
        <v>5524</v>
      </c>
      <c r="AM53" s="829" t="n">
        <v>5532</v>
      </c>
      <c r="AN53" s="829" t="n">
        <v>7460</v>
      </c>
      <c r="AO53" s="829" t="n">
        <v>7480</v>
      </c>
      <c r="AP53" s="829" t="n">
        <v>7633</v>
      </c>
      <c r="AQ53" s="829" t="n">
        <v>7702</v>
      </c>
      <c r="AR53" s="829" t="n">
        <v>11376</v>
      </c>
      <c r="AS53" s="829" t="n">
        <v>11293</v>
      </c>
      <c r="AT53" s="829" t="n">
        <v>11736</v>
      </c>
      <c r="AU53" s="829" t="n">
        <v>11743</v>
      </c>
      <c r="AV53" s="829" t="n">
        <v>13855</v>
      </c>
      <c r="AW53" s="829" t="n">
        <v>14198</v>
      </c>
      <c r="AX53" s="829" t="n">
        <v>14394</v>
      </c>
      <c r="AY53" s="834" t="n">
        <v>14642</v>
      </c>
      <c r="AZ53" s="241" t="n"/>
      <c r="BA53" s="241" t="n"/>
      <c r="BB53" s="241" t="n"/>
      <c r="BC53" s="241" t="n"/>
      <c r="BD53" s="241" t="n"/>
      <c r="BE53" s="241" t="n"/>
      <c r="BF53" s="241" t="n"/>
      <c r="BG53" s="241" t="n"/>
      <c r="BH53" s="241" t="n"/>
      <c r="BI53" s="241" t="n"/>
      <c r="BJ53" s="241" t="n"/>
      <c r="BK53" s="241" t="n"/>
      <c r="BL53" s="241" t="n"/>
      <c r="BM53" s="241" t="n"/>
      <c r="BN53" s="241" t="n"/>
      <c r="BO53" s="241" t="n"/>
      <c r="BP53" s="241" t="n"/>
      <c r="BQ53" s="241" t="n"/>
      <c r="BR53" s="241" t="n"/>
      <c r="BS53" s="241" t="n"/>
      <c r="BT53" s="241" t="n"/>
      <c r="BU53" s="241" t="n"/>
      <c r="BV53" s="241" t="n"/>
      <c r="BW53" s="241" t="n"/>
      <c r="BX53" s="241" t="n"/>
      <c r="BY53" s="241" t="n"/>
      <c r="BZ53" s="241" t="n"/>
      <c r="CA53" s="241" t="n"/>
      <c r="CB53" s="241" t="n"/>
      <c r="CC53" s="241" t="n"/>
      <c r="CD53" s="241" t="n"/>
      <c r="CE53" s="241" t="n"/>
      <c r="CF53" s="241" t="n"/>
      <c r="CG53" s="241" t="n"/>
      <c r="CH53" s="241" t="n"/>
      <c r="CI53" s="241" t="n"/>
      <c r="CJ53" s="241" t="n"/>
      <c r="CK53" s="241" t="n"/>
      <c r="CL53" s="241" t="n"/>
      <c r="CM53" s="839" t="n"/>
      <c r="CN53" s="839" t="n"/>
      <c r="CO53" s="839" t="n"/>
      <c r="CP53" s="839" t="n"/>
      <c r="CQ53" s="839" t="n"/>
      <c r="CR53" s="839" t="n"/>
      <c r="CS53" s="839" t="n"/>
      <c r="CT53" s="839" t="n"/>
      <c r="CU53" s="839" t="n"/>
      <c r="CV53" s="839" t="n"/>
      <c r="CW53" s="839" t="n"/>
      <c r="CX53" s="839" t="n"/>
      <c r="CY53" s="839" t="n"/>
      <c r="CZ53" s="839" t="n"/>
      <c r="DA53" s="839" t="n"/>
      <c r="DB53" s="839" t="n"/>
      <c r="DC53" s="839" t="n"/>
      <c r="DD53" s="839" t="n"/>
      <c r="DE53" s="839" t="n"/>
      <c r="DF53" s="839" t="n"/>
      <c r="DG53" s="839" t="n"/>
      <c r="DH53" s="839" t="n"/>
      <c r="DI53" s="839" t="n"/>
      <c r="DJ53" s="839" t="n"/>
      <c r="DK53" s="839" t="n"/>
      <c r="DL53" s="839" t="n"/>
      <c r="DM53" s="839" t="n"/>
      <c r="DN53" s="839" t="n"/>
      <c r="DO53" s="839" t="n"/>
      <c r="DP53" s="839" t="n"/>
      <c r="DQ53" s="839" t="n"/>
      <c r="DR53" s="839" t="n"/>
      <c r="DS53" s="839" t="n"/>
      <c r="DT53" s="839" t="n"/>
      <c r="DU53" s="839" t="n"/>
      <c r="DV53" s="839" t="n"/>
      <c r="DW53" s="839" t="n"/>
      <c r="DX53" s="839" t="n"/>
      <c r="DY53" s="839" t="n"/>
      <c r="DZ53" s="839" t="n"/>
      <c r="EA53" s="839" t="n"/>
      <c r="EB53" s="839" t="n"/>
      <c r="EC53" s="839" t="n"/>
      <c r="ED53" s="839" t="n"/>
      <c r="EE53" s="839" t="n"/>
      <c r="EF53" s="839" t="n"/>
      <c r="EG53" s="839" t="n"/>
      <c r="EH53" s="839" t="n"/>
      <c r="EI53" s="839" t="n"/>
      <c r="EJ53" s="839" t="n"/>
      <c r="EK53" s="839" t="n"/>
      <c r="EL53" s="839" t="n"/>
      <c r="EM53" s="839" t="n"/>
      <c r="EN53" s="839" t="n"/>
      <c r="EO53" s="839" t="n"/>
      <c r="EP53" s="839" t="n"/>
      <c r="EQ53" s="839" t="n"/>
    </row>
    <row r="54" ht="13.5" customFormat="1" customHeight="1" s="761">
      <c r="A54" s="788" t="inlineStr">
        <is>
          <t>运输决策</t>
        </is>
      </c>
      <c r="B54" s="788" t="inlineStr">
        <is>
          <t>市场1</t>
        </is>
      </c>
      <c r="C54" s="788" t="inlineStr">
        <is>
          <t>市场2</t>
        </is>
      </c>
      <c r="D54" s="788" t="inlineStr">
        <is>
          <t>市场3</t>
        </is>
      </c>
      <c r="E54" s="788" t="inlineStr">
        <is>
          <t>市场4</t>
        </is>
      </c>
      <c r="F54" s="1227" t="n"/>
      <c r="G54" s="1228" t="n"/>
      <c r="H54" s="241" t="n"/>
      <c r="I54" s="241" t="n"/>
      <c r="J54" s="241" t="n"/>
      <c r="K54" s="241" t="n"/>
      <c r="L54" s="241" t="n"/>
      <c r="M54" s="241" t="n"/>
      <c r="N54" s="241" t="n"/>
      <c r="O54" s="241" t="n"/>
      <c r="P54" s="241" t="n"/>
      <c r="Q54" s="241" t="n"/>
      <c r="R54" s="241" t="n"/>
      <c r="S54" s="241" t="n"/>
      <c r="T54" s="241" t="n"/>
      <c r="U54" s="241" t="n"/>
      <c r="V54" s="241" t="n"/>
      <c r="W54" s="241" t="n"/>
      <c r="X54" s="241" t="n"/>
      <c r="Y54" s="241" t="n"/>
      <c r="Z54" s="241" t="n"/>
      <c r="AA54" s="241" t="n"/>
      <c r="AB54" s="241" t="n"/>
      <c r="AC54" s="241" t="n"/>
      <c r="AD54" s="241" t="n"/>
      <c r="AE54" s="241" t="n"/>
      <c r="AF54" s="241" t="n"/>
      <c r="AG54" s="241" t="n"/>
      <c r="AH54" s="241" t="n"/>
      <c r="AI54" s="381" t="inlineStr">
        <is>
          <t>18@133716</t>
        </is>
      </c>
      <c r="AJ54" s="829" t="n">
        <v>5608</v>
      </c>
      <c r="AK54" s="829" t="n">
        <v>5588</v>
      </c>
      <c r="AL54" s="829" t="n">
        <v>5708</v>
      </c>
      <c r="AM54" s="829" t="n">
        <v>5708</v>
      </c>
      <c r="AN54" s="829" t="n">
        <v>7516</v>
      </c>
      <c r="AO54" s="829" t="n">
        <v>7516</v>
      </c>
      <c r="AP54" s="829" t="n">
        <v>7928</v>
      </c>
      <c r="AQ54" s="829" t="n">
        <v>7933</v>
      </c>
      <c r="AR54" s="829" t="n">
        <v>11408</v>
      </c>
      <c r="AS54" s="829" t="n">
        <v>11408</v>
      </c>
      <c r="AT54" s="829" t="n">
        <v>12094</v>
      </c>
      <c r="AU54" s="829" t="n">
        <v>12010</v>
      </c>
      <c r="AV54" s="829" t="n">
        <v>15012</v>
      </c>
      <c r="AW54" s="829" t="n">
        <v>15043</v>
      </c>
      <c r="AX54" s="829" t="n">
        <v>15391</v>
      </c>
      <c r="AY54" s="834" t="n">
        <v>15375</v>
      </c>
      <c r="AZ54" s="241" t="n"/>
      <c r="BA54" s="241" t="n"/>
      <c r="BB54" s="241" t="n"/>
      <c r="BC54" s="241" t="n"/>
      <c r="BD54" s="241" t="n"/>
      <c r="BE54" s="241" t="n"/>
      <c r="BF54" s="241" t="n"/>
      <c r="BG54" s="241" t="n"/>
      <c r="BH54" s="241" t="n"/>
      <c r="BI54" s="241" t="n"/>
      <c r="BJ54" s="241" t="n"/>
      <c r="BK54" s="241" t="n"/>
      <c r="BL54" s="241" t="n"/>
      <c r="BM54" s="241" t="n"/>
      <c r="BN54" s="241" t="n"/>
      <c r="BO54" s="241" t="n"/>
      <c r="BP54" s="241" t="n"/>
      <c r="BQ54" s="241" t="n"/>
      <c r="BR54" s="241" t="n"/>
      <c r="BS54" s="241" t="n"/>
      <c r="BT54" s="241" t="n"/>
      <c r="BU54" s="241" t="n"/>
      <c r="BV54" s="241" t="n"/>
      <c r="BW54" s="241" t="n"/>
      <c r="BX54" s="241" t="n"/>
      <c r="BY54" s="241" t="n"/>
      <c r="BZ54" s="241" t="n"/>
      <c r="CA54" s="241" t="n"/>
      <c r="CB54" s="241" t="n"/>
      <c r="CC54" s="241" t="n"/>
      <c r="CD54" s="241" t="n"/>
      <c r="CE54" s="241" t="n"/>
      <c r="CF54" s="241" t="n"/>
      <c r="CG54" s="241" t="n"/>
      <c r="CH54" s="241" t="n"/>
      <c r="CI54" s="241" t="n"/>
      <c r="CJ54" s="241" t="n"/>
      <c r="CK54" s="241" t="n"/>
      <c r="CL54" s="241" t="n"/>
      <c r="CM54" s="839" t="n"/>
      <c r="CN54" s="839" t="n"/>
      <c r="CO54" s="839" t="n"/>
      <c r="CP54" s="839" t="n"/>
      <c r="CQ54" s="839" t="n"/>
      <c r="CR54" s="839" t="n"/>
      <c r="CS54" s="839" t="n"/>
      <c r="CT54" s="839" t="n"/>
      <c r="CU54" s="839" t="n"/>
      <c r="CV54" s="839" t="n"/>
      <c r="CW54" s="839" t="n"/>
      <c r="CX54" s="839" t="n"/>
      <c r="CY54" s="839" t="n"/>
      <c r="CZ54" s="839" t="n"/>
      <c r="DA54" s="839" t="n"/>
      <c r="DB54" s="839" t="n"/>
      <c r="DC54" s="839" t="n"/>
      <c r="DD54" s="839" t="n"/>
      <c r="DE54" s="839" t="n"/>
      <c r="DF54" s="839" t="n"/>
      <c r="DG54" s="839" t="n"/>
      <c r="DH54" s="839" t="n"/>
      <c r="DI54" s="839" t="n"/>
      <c r="DJ54" s="839" t="n"/>
      <c r="DK54" s="839" t="n"/>
      <c r="DL54" s="839" t="n"/>
      <c r="DM54" s="839" t="n"/>
      <c r="DN54" s="839" t="n"/>
      <c r="DO54" s="839" t="n"/>
      <c r="DP54" s="839" t="n"/>
      <c r="DQ54" s="839" t="n"/>
      <c r="DR54" s="839" t="n"/>
      <c r="DS54" s="839" t="n"/>
      <c r="DT54" s="839" t="n"/>
      <c r="DU54" s="839" t="n"/>
      <c r="DV54" s="839" t="n"/>
      <c r="DW54" s="839" t="n"/>
      <c r="DX54" s="839" t="n"/>
      <c r="DY54" s="839" t="n"/>
      <c r="DZ54" s="839" t="n"/>
      <c r="EA54" s="839" t="n"/>
      <c r="EB54" s="839" t="n"/>
      <c r="EC54" s="839" t="n"/>
      <c r="ED54" s="839" t="n"/>
      <c r="EE54" s="839" t="n"/>
      <c r="EF54" s="839" t="n"/>
      <c r="EG54" s="839" t="n"/>
      <c r="EH54" s="839" t="n"/>
      <c r="EI54" s="839" t="n"/>
      <c r="EJ54" s="839" t="n"/>
      <c r="EK54" s="839" t="n"/>
      <c r="EL54" s="839" t="n"/>
      <c r="EM54" s="839" t="n"/>
      <c r="EN54" s="839" t="n"/>
      <c r="EO54" s="839" t="n"/>
      <c r="EP54" s="839" t="n"/>
      <c r="EQ54" s="839" t="n"/>
    </row>
    <row r="55" ht="13.5" customFormat="1" customHeight="1" s="761">
      <c r="A55" s="788" t="inlineStr">
        <is>
          <t>产品1</t>
        </is>
      </c>
      <c r="B55" s="788" t="n">
        <v>120</v>
      </c>
      <c r="C55" s="788" t="n">
        <v>120</v>
      </c>
      <c r="D55" s="788" t="n">
        <v>150</v>
      </c>
      <c r="E55" s="788" t="n">
        <v>0</v>
      </c>
      <c r="F55" s="1227" t="n"/>
      <c r="G55" s="1228" t="n"/>
      <c r="H55" s="241" t="n"/>
      <c r="I55" s="798" t="n">
        <v>2400</v>
      </c>
      <c r="J55" s="799" t="n">
        <v>2400</v>
      </c>
      <c r="K55" s="799" t="n">
        <v>2600</v>
      </c>
      <c r="L55" s="799" t="n">
        <v>2600</v>
      </c>
      <c r="M55" s="800" t="n">
        <v>10000</v>
      </c>
      <c r="N55" s="241" t="n"/>
      <c r="O55" s="241" t="n"/>
      <c r="P55" s="241" t="n"/>
      <c r="Q55" s="241" t="n"/>
      <c r="R55" s="241" t="n"/>
      <c r="S55" s="241" t="n"/>
      <c r="T55" s="241" t="n"/>
      <c r="U55" s="241" t="n"/>
      <c r="V55" s="241" t="n"/>
      <c r="W55" s="241" t="n"/>
      <c r="X55" s="241" t="n"/>
      <c r="Y55" s="241" t="n"/>
      <c r="Z55" s="241" t="n"/>
      <c r="AA55" s="241" t="n"/>
      <c r="AB55" s="241" t="n"/>
      <c r="AC55" s="241" t="n"/>
      <c r="AD55" s="241" t="n"/>
      <c r="AE55" s="241" t="n"/>
      <c r="AF55" s="241" t="n"/>
      <c r="AG55" s="241" t="n"/>
      <c r="AH55" s="241" t="n"/>
      <c r="AI55" s="381" t="inlineStr">
        <is>
          <t>19@133716</t>
        </is>
      </c>
      <c r="AJ55" s="829" t="n">
        <v>5450</v>
      </c>
      <c r="AK55" s="829" t="n">
        <v>5500</v>
      </c>
      <c r="AL55" s="829" t="n">
        <v>5700</v>
      </c>
      <c r="AM55" s="829" t="n">
        <v>5750</v>
      </c>
      <c r="AN55" s="829" t="n">
        <v>7600</v>
      </c>
      <c r="AO55" s="829" t="n">
        <v>7650</v>
      </c>
      <c r="AP55" s="829" t="n">
        <v>7850</v>
      </c>
      <c r="AQ55" s="829" t="n">
        <v>7900</v>
      </c>
      <c r="AR55" s="829" t="n">
        <v>11100</v>
      </c>
      <c r="AS55" s="829" t="n">
        <v>11200</v>
      </c>
      <c r="AT55" s="829" t="n">
        <v>11600</v>
      </c>
      <c r="AU55" s="829" t="n">
        <v>11700</v>
      </c>
      <c r="AV55" s="829" t="n">
        <v>13600</v>
      </c>
      <c r="AW55" s="829" t="n">
        <v>13800</v>
      </c>
      <c r="AX55" s="829" t="n">
        <v>14100</v>
      </c>
      <c r="AY55" s="834" t="n">
        <v>14200</v>
      </c>
      <c r="AZ55" s="241" t="n"/>
      <c r="BA55" s="241" t="n"/>
      <c r="BB55" s="241" t="n"/>
      <c r="BC55" s="241" t="n"/>
      <c r="BD55" s="241" t="n"/>
      <c r="BE55" s="241" t="n"/>
      <c r="BF55" s="241" t="n"/>
      <c r="BG55" s="241" t="n"/>
      <c r="BH55" s="241" t="n"/>
      <c r="BI55" s="241" t="n"/>
      <c r="BJ55" s="241" t="n"/>
      <c r="BK55" s="241" t="n"/>
      <c r="BL55" s="241" t="n"/>
      <c r="BM55" s="241" t="n"/>
      <c r="BN55" s="241" t="n"/>
      <c r="BO55" s="241" t="n"/>
      <c r="BP55" s="241" t="n"/>
      <c r="BQ55" s="241" t="n"/>
      <c r="BR55" s="241" t="n"/>
      <c r="BS55" s="241" t="n"/>
      <c r="BT55" s="241" t="n"/>
      <c r="BU55" s="241" t="n"/>
      <c r="BV55" s="241" t="n"/>
      <c r="BW55" s="241" t="n"/>
      <c r="BX55" s="241" t="n"/>
      <c r="BY55" s="241" t="n"/>
      <c r="BZ55" s="241" t="n"/>
      <c r="CA55" s="241" t="n"/>
      <c r="CB55" s="241" t="n"/>
      <c r="CC55" s="241" t="n"/>
      <c r="CD55" s="241" t="n"/>
      <c r="CE55" s="241" t="n"/>
      <c r="CF55" s="241" t="n"/>
      <c r="CG55" s="241" t="n"/>
      <c r="CH55" s="241" t="n"/>
      <c r="CI55" s="241" t="n"/>
      <c r="CJ55" s="241" t="n"/>
      <c r="CK55" s="241" t="n"/>
      <c r="CL55" s="241" t="n"/>
      <c r="CM55" s="839" t="n"/>
      <c r="CN55" s="839" t="n"/>
      <c r="CO55" s="839" t="n"/>
      <c r="CP55" s="839" t="n"/>
      <c r="CQ55" s="839" t="n"/>
      <c r="CR55" s="839" t="n"/>
      <c r="CS55" s="839" t="n"/>
      <c r="CT55" s="839" t="n"/>
      <c r="CU55" s="839" t="n"/>
      <c r="CV55" s="839" t="n"/>
      <c r="CW55" s="839" t="n"/>
      <c r="CX55" s="839" t="n"/>
      <c r="CY55" s="839" t="n"/>
      <c r="CZ55" s="839" t="n"/>
      <c r="DA55" s="839" t="n"/>
      <c r="DB55" s="839" t="n"/>
      <c r="DC55" s="839" t="n"/>
      <c r="DD55" s="839" t="n"/>
      <c r="DE55" s="839" t="n"/>
      <c r="DF55" s="839" t="n"/>
      <c r="DG55" s="839" t="n"/>
      <c r="DH55" s="839" t="n"/>
      <c r="DI55" s="839" t="n"/>
      <c r="DJ55" s="839" t="n"/>
      <c r="DK55" s="839" t="n"/>
      <c r="DL55" s="839" t="n"/>
      <c r="DM55" s="839" t="n"/>
      <c r="DN55" s="839" t="n"/>
      <c r="DO55" s="839" t="n"/>
      <c r="DP55" s="839" t="n"/>
      <c r="DQ55" s="839" t="n"/>
      <c r="DR55" s="839" t="n"/>
      <c r="DS55" s="839" t="n"/>
      <c r="DT55" s="839" t="n"/>
      <c r="DU55" s="839" t="n"/>
      <c r="DV55" s="839" t="n"/>
      <c r="DW55" s="839" t="n"/>
      <c r="DX55" s="839" t="n"/>
      <c r="DY55" s="839" t="n"/>
      <c r="DZ55" s="839" t="n"/>
      <c r="EA55" s="839" t="n"/>
      <c r="EB55" s="839" t="n"/>
      <c r="EC55" s="839" t="n"/>
      <c r="ED55" s="839" t="n"/>
      <c r="EE55" s="839" t="n"/>
      <c r="EF55" s="839" t="n"/>
      <c r="EG55" s="839" t="n"/>
      <c r="EH55" s="839" t="n"/>
      <c r="EI55" s="839" t="n"/>
      <c r="EJ55" s="839" t="n"/>
      <c r="EK55" s="839" t="n"/>
      <c r="EL55" s="839" t="n"/>
      <c r="EM55" s="839" t="n"/>
      <c r="EN55" s="839" t="n"/>
      <c r="EO55" s="839" t="n"/>
      <c r="EP55" s="839" t="n"/>
      <c r="EQ55" s="839" t="n"/>
    </row>
    <row r="56" ht="13.5" customFormat="1" customHeight="1" s="761">
      <c r="A56" s="788" t="inlineStr">
        <is>
          <t>产品2</t>
        </is>
      </c>
      <c r="B56" s="788" t="n">
        <v>60</v>
      </c>
      <c r="C56" s="788" t="n">
        <v>60</v>
      </c>
      <c r="D56" s="788" t="n">
        <v>90</v>
      </c>
      <c r="E56" s="788" t="n">
        <v>0</v>
      </c>
      <c r="F56" s="1227" t="n"/>
      <c r="G56" s="1228" t="n"/>
      <c r="H56" s="241" t="n"/>
      <c r="I56" s="801" t="n">
        <v>4800</v>
      </c>
      <c r="J56" s="802" t="n">
        <v>4800</v>
      </c>
      <c r="K56" s="802" t="n">
        <v>5000</v>
      </c>
      <c r="L56" s="802" t="n">
        <v>5000</v>
      </c>
      <c r="M56" s="803" t="n">
        <v>10000</v>
      </c>
      <c r="N56" s="241" t="n"/>
      <c r="O56" s="241" t="n"/>
      <c r="P56" s="241" t="n"/>
      <c r="Q56" s="241" t="n"/>
      <c r="R56" s="241" t="n"/>
      <c r="S56" s="241" t="n"/>
      <c r="T56" s="241" t="n"/>
      <c r="U56" s="241" t="n"/>
      <c r="V56" s="241" t="n"/>
      <c r="W56" s="241" t="n"/>
      <c r="X56" s="241" t="n"/>
      <c r="Y56" s="241" t="n"/>
      <c r="Z56" s="241" t="n"/>
      <c r="AA56" s="241" t="n"/>
      <c r="AB56" s="241" t="n"/>
      <c r="AC56" s="241" t="n"/>
      <c r="AD56" s="241" t="n"/>
      <c r="AE56" s="241" t="n"/>
      <c r="AF56" s="241" t="n"/>
      <c r="AG56" s="241" t="n"/>
      <c r="AH56" s="241" t="n"/>
      <c r="AI56" s="382" t="inlineStr">
        <is>
          <t>20@133716</t>
        </is>
      </c>
      <c r="AJ56" s="831" t="n">
        <v>5450</v>
      </c>
      <c r="AK56" s="831" t="n">
        <v>5450</v>
      </c>
      <c r="AL56" s="831" t="n">
        <v>5520</v>
      </c>
      <c r="AM56" s="831" t="n">
        <v>5520</v>
      </c>
      <c r="AN56" s="831" t="n">
        <v>7350</v>
      </c>
      <c r="AO56" s="831" t="n">
        <v>7350</v>
      </c>
      <c r="AP56" s="831" t="n">
        <v>7530</v>
      </c>
      <c r="AQ56" s="831" t="n">
        <v>7530</v>
      </c>
      <c r="AR56" s="831" t="n">
        <v>11823</v>
      </c>
      <c r="AS56" s="831" t="n">
        <v>11820</v>
      </c>
      <c r="AT56" s="831" t="n">
        <v>11984</v>
      </c>
      <c r="AU56" s="831" t="n">
        <v>11973</v>
      </c>
      <c r="AV56" s="831" t="n">
        <v>14656</v>
      </c>
      <c r="AW56" s="831" t="n">
        <v>14656</v>
      </c>
      <c r="AX56" s="831" t="n">
        <v>15095</v>
      </c>
      <c r="AY56" s="836" t="n">
        <v>15084</v>
      </c>
      <c r="AZ56" s="241" t="n"/>
      <c r="BA56" s="241" t="n"/>
      <c r="BB56" s="241" t="n"/>
      <c r="BC56" s="241" t="n"/>
      <c r="BD56" s="241" t="n"/>
      <c r="BE56" s="241" t="n"/>
      <c r="BF56" s="241" t="n"/>
      <c r="BG56" s="241" t="n"/>
      <c r="BH56" s="241" t="n"/>
      <c r="BI56" s="241" t="n"/>
      <c r="BJ56" s="241" t="n"/>
      <c r="BK56" s="241" t="n"/>
      <c r="BL56" s="241" t="n"/>
      <c r="BM56" s="241" t="n"/>
      <c r="BN56" s="241" t="n"/>
      <c r="BO56" s="241" t="n"/>
      <c r="BP56" s="241" t="n"/>
      <c r="BQ56" s="241" t="n"/>
      <c r="BR56" s="241" t="n"/>
      <c r="BS56" s="241" t="n"/>
      <c r="BT56" s="241" t="n"/>
      <c r="BU56" s="241" t="n"/>
      <c r="BV56" s="241" t="n"/>
      <c r="BW56" s="241" t="n"/>
      <c r="BX56" s="241" t="n"/>
      <c r="BY56" s="241" t="n"/>
      <c r="BZ56" s="241" t="n"/>
      <c r="CA56" s="241" t="n"/>
      <c r="CB56" s="241" t="n"/>
      <c r="CC56" s="241" t="n"/>
      <c r="CD56" s="241" t="n"/>
      <c r="CE56" s="241" t="n"/>
      <c r="CF56" s="241" t="n"/>
      <c r="CG56" s="241" t="n"/>
      <c r="CH56" s="241" t="n"/>
      <c r="CI56" s="241" t="n"/>
      <c r="CJ56" s="241" t="n"/>
      <c r="CK56" s="241" t="n"/>
      <c r="CL56" s="241" t="n"/>
      <c r="CM56" s="839" t="n"/>
      <c r="CN56" s="839" t="n"/>
      <c r="CO56" s="839" t="n"/>
      <c r="CP56" s="839" t="n"/>
      <c r="CQ56" s="839" t="n"/>
      <c r="CR56" s="839" t="n"/>
      <c r="CS56" s="839" t="n"/>
      <c r="CT56" s="839" t="n"/>
      <c r="CU56" s="839" t="n"/>
      <c r="CV56" s="839" t="n"/>
      <c r="CW56" s="839" t="n"/>
      <c r="CX56" s="839" t="n"/>
      <c r="CY56" s="839" t="n"/>
      <c r="CZ56" s="839" t="n"/>
      <c r="DA56" s="839" t="n"/>
      <c r="DB56" s="839" t="n"/>
      <c r="DC56" s="839" t="n"/>
      <c r="DD56" s="839" t="n"/>
      <c r="DE56" s="839" t="n"/>
      <c r="DF56" s="839" t="n"/>
      <c r="DG56" s="839" t="n"/>
      <c r="DH56" s="839" t="n"/>
      <c r="DI56" s="839" t="n"/>
      <c r="DJ56" s="839" t="n"/>
      <c r="DK56" s="839" t="n"/>
      <c r="DL56" s="839" t="n"/>
      <c r="DM56" s="839" t="n"/>
      <c r="DN56" s="839" t="n"/>
      <c r="DO56" s="839" t="n"/>
      <c r="DP56" s="839" t="n"/>
      <c r="DQ56" s="839" t="n"/>
      <c r="DR56" s="839" t="n"/>
      <c r="DS56" s="839" t="n"/>
      <c r="DT56" s="839" t="n"/>
      <c r="DU56" s="839" t="n"/>
      <c r="DV56" s="839" t="n"/>
      <c r="DW56" s="839" t="n"/>
      <c r="DX56" s="839" t="n"/>
      <c r="DY56" s="839" t="n"/>
      <c r="DZ56" s="839" t="n"/>
      <c r="EA56" s="839" t="n"/>
      <c r="EB56" s="839" t="n"/>
      <c r="EC56" s="839" t="n"/>
      <c r="ED56" s="839" t="n"/>
      <c r="EE56" s="839" t="n"/>
      <c r="EF56" s="839" t="n"/>
      <c r="EG56" s="839" t="n"/>
      <c r="EH56" s="839" t="n"/>
      <c r="EI56" s="839" t="n"/>
      <c r="EJ56" s="839" t="n"/>
      <c r="EK56" s="839" t="n"/>
      <c r="EL56" s="839" t="n"/>
      <c r="EM56" s="839" t="n"/>
      <c r="EN56" s="839" t="n"/>
      <c r="EO56" s="839" t="n"/>
      <c r="EP56" s="839" t="n"/>
      <c r="EQ56" s="839" t="n"/>
    </row>
    <row r="57" ht="13.5" customFormat="1" customHeight="1" s="761">
      <c r="A57" s="788" t="inlineStr">
        <is>
          <t>产品3</t>
        </is>
      </c>
      <c r="B57" s="788" t="n"/>
      <c r="C57" s="788" t="n"/>
      <c r="D57" s="788" t="n"/>
      <c r="E57" s="788" t="n"/>
      <c r="F57" s="1227" t="n"/>
      <c r="G57" s="1228" t="n"/>
      <c r="H57" s="241" t="n"/>
      <c r="I57" s="801" t="n">
        <v>5700</v>
      </c>
      <c r="J57" s="802" t="n">
        <v>5700</v>
      </c>
      <c r="K57" s="802" t="n">
        <v>5900</v>
      </c>
      <c r="L57" s="802" t="n">
        <v>5900</v>
      </c>
      <c r="M57" s="803" t="n">
        <v>0</v>
      </c>
      <c r="N57" s="241" t="n"/>
      <c r="O57" s="241" t="n"/>
      <c r="P57" s="241" t="n"/>
      <c r="Q57" s="241" t="n"/>
      <c r="R57" s="241" t="n"/>
      <c r="S57" s="241" t="n"/>
      <c r="T57" s="241" t="n"/>
      <c r="U57" s="241" t="n"/>
      <c r="V57" s="241" t="n"/>
      <c r="W57" s="241" t="n"/>
      <c r="X57" s="241" t="n"/>
      <c r="Y57" s="241" t="n"/>
      <c r="Z57" s="241" t="n"/>
      <c r="AA57" s="241" t="n"/>
      <c r="AB57" s="241" t="n"/>
      <c r="AC57" s="241" t="n"/>
      <c r="AD57" s="241" t="n"/>
      <c r="AE57" s="241" t="n"/>
      <c r="AF57" s="241" t="n"/>
      <c r="AG57" s="241" t="n"/>
      <c r="AH57" s="241" t="n"/>
      <c r="AI57" s="241" t="n"/>
      <c r="AJ57" s="241" t="n"/>
      <c r="AK57" s="241" t="n"/>
      <c r="AL57" s="241" t="n"/>
      <c r="AM57" s="241" t="n"/>
      <c r="AN57" s="241" t="n"/>
      <c r="AO57" s="241" t="n"/>
      <c r="AP57" s="241" t="n"/>
      <c r="AQ57" s="241" t="n"/>
      <c r="AR57" s="241" t="n"/>
      <c r="AS57" s="241" t="n"/>
      <c r="AT57" s="241" t="n"/>
      <c r="AU57" s="241" t="n"/>
      <c r="AV57" s="241" t="n"/>
      <c r="AW57" s="241" t="n"/>
      <c r="AX57" s="241" t="n"/>
      <c r="AY57" s="241" t="n"/>
      <c r="AZ57" s="241" t="n"/>
      <c r="BA57" s="241" t="n"/>
      <c r="BB57" s="241" t="n"/>
      <c r="BC57" s="241" t="n"/>
      <c r="BD57" s="241" t="n"/>
      <c r="BE57" s="241" t="n"/>
      <c r="BF57" s="241" t="n"/>
      <c r="BG57" s="241" t="n"/>
      <c r="BH57" s="241" t="n"/>
      <c r="BI57" s="241" t="n"/>
      <c r="BJ57" s="241" t="n"/>
      <c r="BK57" s="241" t="n"/>
      <c r="BL57" s="241" t="n"/>
      <c r="BM57" s="241" t="n"/>
      <c r="BN57" s="241" t="n"/>
      <c r="BO57" s="241" t="n"/>
      <c r="BP57" s="241" t="n"/>
      <c r="BQ57" s="241" t="n"/>
      <c r="BR57" s="241" t="n"/>
      <c r="BS57" s="241" t="n"/>
      <c r="BT57" s="241" t="n"/>
      <c r="BU57" s="241" t="n"/>
      <c r="BV57" s="241" t="n"/>
      <c r="BW57" s="241" t="n"/>
      <c r="BX57" s="241" t="n"/>
      <c r="BY57" s="241" t="n"/>
      <c r="BZ57" s="241" t="n"/>
      <c r="CA57" s="241" t="n"/>
      <c r="CB57" s="241" t="n"/>
      <c r="CC57" s="241" t="n"/>
      <c r="CD57" s="241" t="n"/>
      <c r="CE57" s="241" t="n"/>
      <c r="CF57" s="241" t="n"/>
      <c r="CG57" s="241" t="n"/>
      <c r="CH57" s="241" t="n"/>
      <c r="CI57" s="241" t="n"/>
      <c r="CJ57" s="241" t="n"/>
      <c r="CK57" s="241" t="n"/>
      <c r="CL57" s="241" t="n"/>
      <c r="CM57" s="839" t="n"/>
      <c r="CN57" s="839" t="n"/>
      <c r="CO57" s="839" t="n"/>
      <c r="CP57" s="839" t="n"/>
      <c r="CQ57" s="839" t="n"/>
      <c r="CR57" s="839" t="n"/>
      <c r="CS57" s="839" t="n"/>
      <c r="CT57" s="839" t="n"/>
      <c r="CU57" s="839" t="n"/>
      <c r="CV57" s="839" t="n"/>
      <c r="CW57" s="839" t="n"/>
      <c r="CX57" s="839" t="n"/>
      <c r="CY57" s="839" t="n"/>
      <c r="CZ57" s="839" t="n"/>
      <c r="DA57" s="839" t="n"/>
      <c r="DB57" s="839" t="n"/>
      <c r="DC57" s="839" t="n"/>
      <c r="DD57" s="839" t="n"/>
      <c r="DE57" s="839" t="n"/>
      <c r="DF57" s="839" t="n"/>
      <c r="DG57" s="839" t="n"/>
      <c r="DH57" s="839" t="n"/>
      <c r="DI57" s="839" t="n"/>
      <c r="DJ57" s="839" t="n"/>
      <c r="DK57" s="839" t="n"/>
      <c r="DL57" s="839" t="n"/>
      <c r="DM57" s="839" t="n"/>
      <c r="DN57" s="839" t="n"/>
      <c r="DO57" s="839" t="n"/>
      <c r="DP57" s="839" t="n"/>
      <c r="DQ57" s="839" t="n"/>
      <c r="DR57" s="839" t="n"/>
      <c r="DS57" s="839" t="n"/>
      <c r="DT57" s="839" t="n"/>
      <c r="DU57" s="839" t="n"/>
      <c r="DV57" s="839" t="n"/>
      <c r="DW57" s="839" t="n"/>
      <c r="DX57" s="839" t="n"/>
      <c r="DY57" s="839" t="n"/>
      <c r="DZ57" s="839" t="n"/>
      <c r="EA57" s="839" t="n"/>
      <c r="EB57" s="839" t="n"/>
      <c r="EC57" s="839" t="n"/>
      <c r="ED57" s="839" t="n"/>
      <c r="EE57" s="839" t="n"/>
      <c r="EF57" s="839" t="n"/>
      <c r="EG57" s="839" t="n"/>
      <c r="EH57" s="839" t="n"/>
      <c r="EI57" s="839" t="n"/>
      <c r="EJ57" s="839" t="n"/>
      <c r="EK57" s="839" t="n"/>
      <c r="EL57" s="839" t="n"/>
      <c r="EM57" s="839" t="n"/>
      <c r="EN57" s="839" t="n"/>
      <c r="EO57" s="839" t="n"/>
      <c r="EP57" s="839" t="n"/>
      <c r="EQ57" s="839" t="n"/>
    </row>
    <row r="58" ht="13.5" customFormat="1" customHeight="1" s="761">
      <c r="A58" s="788" t="inlineStr">
        <is>
          <t>产品4</t>
        </is>
      </c>
      <c r="B58" s="788" t="n"/>
      <c r="C58" s="788" t="n"/>
      <c r="D58" s="788" t="n"/>
      <c r="E58" s="788" t="n"/>
      <c r="F58" s="1229" t="n"/>
      <c r="G58" s="1228" t="n"/>
      <c r="H58" s="241" t="n"/>
      <c r="I58" s="801" t="n">
        <v>7400</v>
      </c>
      <c r="J58" s="802" t="n">
        <v>7400</v>
      </c>
      <c r="K58" s="802" t="n">
        <v>7600</v>
      </c>
      <c r="L58" s="802" t="n">
        <v>7600</v>
      </c>
      <c r="M58" s="803" t="n">
        <v>0</v>
      </c>
      <c r="N58" s="241" t="n"/>
      <c r="O58" s="241" t="n"/>
      <c r="P58" s="241" t="n"/>
      <c r="Q58" s="241" t="n"/>
      <c r="R58" s="241" t="n"/>
      <c r="S58" s="241" t="n"/>
      <c r="T58" s="241" t="n"/>
      <c r="U58" s="241" t="n"/>
      <c r="V58" s="241" t="n"/>
      <c r="W58" s="241" t="n"/>
      <c r="X58" s="241" t="n"/>
      <c r="Y58" s="241" t="n"/>
      <c r="Z58" s="241" t="n"/>
      <c r="AA58" s="241" t="n"/>
      <c r="AB58" s="241" t="n"/>
      <c r="AC58" s="241" t="n"/>
      <c r="AD58" s="241" t="n"/>
      <c r="AE58" s="241" t="n"/>
      <c r="AF58" s="241" t="n"/>
      <c r="AG58" s="241" t="n"/>
      <c r="AH58" s="241" t="n"/>
      <c r="AI58" s="241" t="n"/>
      <c r="AJ58" s="241" t="n"/>
      <c r="AK58" s="241" t="n"/>
      <c r="AL58" s="241" t="n"/>
      <c r="AM58" s="241" t="n"/>
      <c r="AN58" s="241" t="n"/>
      <c r="AO58" s="241" t="n"/>
      <c r="AP58" s="241" t="n"/>
      <c r="AQ58" s="241" t="n"/>
      <c r="AR58" s="241" t="n"/>
      <c r="AS58" s="241" t="n"/>
      <c r="AT58" s="241" t="n"/>
      <c r="AU58" s="241" t="n"/>
      <c r="AV58" s="241" t="n"/>
      <c r="AW58" s="241" t="n"/>
      <c r="AX58" s="241" t="n"/>
      <c r="AY58" s="241" t="n"/>
      <c r="AZ58" s="241" t="n"/>
      <c r="BA58" s="241" t="n"/>
      <c r="BB58" s="241" t="n"/>
      <c r="BC58" s="241" t="n"/>
      <c r="BD58" s="241" t="n"/>
      <c r="BE58" s="241" t="n"/>
      <c r="BF58" s="241" t="n"/>
      <c r="BG58" s="241" t="n"/>
      <c r="BH58" s="241" t="n"/>
      <c r="BI58" s="241" t="n"/>
      <c r="BJ58" s="241" t="n"/>
      <c r="BK58" s="241" t="n"/>
      <c r="BL58" s="241" t="n"/>
      <c r="BM58" s="241" t="n"/>
      <c r="BN58" s="241" t="n"/>
      <c r="BO58" s="241" t="n"/>
      <c r="BP58" s="241" t="n"/>
      <c r="BQ58" s="241" t="n"/>
      <c r="BR58" s="241" t="n"/>
      <c r="BS58" s="241" t="n"/>
      <c r="BT58" s="241" t="n"/>
      <c r="BU58" s="241" t="n"/>
      <c r="BV58" s="241" t="n"/>
      <c r="BW58" s="241" t="n"/>
      <c r="BX58" s="241" t="n"/>
      <c r="BY58" s="241" t="n"/>
      <c r="BZ58" s="241" t="n"/>
      <c r="CA58" s="241" t="n"/>
      <c r="CB58" s="241" t="n"/>
      <c r="CC58" s="241" t="n"/>
      <c r="CD58" s="241" t="n"/>
      <c r="CE58" s="241" t="n"/>
      <c r="CF58" s="241" t="n"/>
      <c r="CG58" s="241" t="n"/>
      <c r="CH58" s="241" t="n"/>
      <c r="CI58" s="241" t="n"/>
      <c r="CJ58" s="241" t="n"/>
      <c r="CK58" s="241" t="n"/>
      <c r="CL58" s="241" t="n"/>
      <c r="CM58" s="839" t="n"/>
      <c r="CN58" s="839" t="n"/>
      <c r="CO58" s="839" t="n"/>
      <c r="CP58" s="839" t="n"/>
      <c r="CQ58" s="839" t="n"/>
      <c r="CR58" s="839" t="n"/>
      <c r="CS58" s="839" t="n"/>
      <c r="CT58" s="839" t="n"/>
      <c r="CU58" s="839" t="n"/>
      <c r="CV58" s="839" t="n"/>
      <c r="CW58" s="839" t="n"/>
      <c r="CX58" s="839" t="n"/>
      <c r="CY58" s="839" t="n"/>
      <c r="CZ58" s="839" t="n"/>
      <c r="DA58" s="839" t="n"/>
      <c r="DB58" s="839" t="n"/>
      <c r="DC58" s="839" t="n"/>
      <c r="DD58" s="839" t="n"/>
      <c r="DE58" s="839" t="n"/>
      <c r="DF58" s="839" t="n"/>
      <c r="DG58" s="839" t="n"/>
      <c r="DH58" s="839" t="n"/>
      <c r="DI58" s="839" t="n"/>
      <c r="DJ58" s="839" t="n"/>
      <c r="DK58" s="839" t="n"/>
      <c r="DL58" s="839" t="n"/>
      <c r="DM58" s="839" t="n"/>
      <c r="DN58" s="839" t="n"/>
      <c r="DO58" s="839" t="n"/>
      <c r="DP58" s="839" t="n"/>
      <c r="DQ58" s="839" t="n"/>
      <c r="DR58" s="839" t="n"/>
      <c r="DS58" s="839" t="n"/>
      <c r="DT58" s="839" t="n"/>
      <c r="DU58" s="839" t="n"/>
      <c r="DV58" s="839" t="n"/>
      <c r="DW58" s="839" t="n"/>
      <c r="DX58" s="839" t="n"/>
      <c r="DY58" s="839" t="n"/>
      <c r="DZ58" s="839" t="n"/>
      <c r="EA58" s="839" t="n"/>
      <c r="EB58" s="839" t="n"/>
      <c r="EC58" s="839" t="n"/>
      <c r="ED58" s="839" t="n"/>
      <c r="EE58" s="839" t="n"/>
      <c r="EF58" s="839" t="n"/>
      <c r="EG58" s="839" t="n"/>
      <c r="EH58" s="839" t="n"/>
      <c r="EI58" s="839" t="n"/>
      <c r="EJ58" s="839" t="n"/>
      <c r="EK58" s="839" t="n"/>
      <c r="EL58" s="839" t="n"/>
      <c r="EM58" s="839" t="n"/>
      <c r="EN58" s="839" t="n"/>
      <c r="EO58" s="839" t="n"/>
      <c r="EP58" s="839" t="n"/>
      <c r="EQ58" s="839" t="n"/>
    </row>
    <row r="59" ht="13.5" customFormat="1" customHeight="1" s="761">
      <c r="A59" s="788" t="inlineStr">
        <is>
          <t>生产决策</t>
        </is>
      </c>
      <c r="B59" s="788" t="inlineStr">
        <is>
          <t>第一班</t>
        </is>
      </c>
      <c r="C59" s="788" t="inlineStr">
        <is>
          <t>第一班加</t>
        </is>
      </c>
      <c r="D59" s="788" t="inlineStr">
        <is>
          <t>第二班</t>
        </is>
      </c>
      <c r="E59" s="788" t="inlineStr">
        <is>
          <t>第二班加</t>
        </is>
      </c>
      <c r="F59" s="788" t="inlineStr">
        <is>
          <t>研发费用</t>
        </is>
      </c>
      <c r="G59" s="1228" t="n"/>
      <c r="H59" s="241" t="n"/>
      <c r="I59" s="804" t="n">
        <v>10000</v>
      </c>
      <c r="J59" s="805" t="n">
        <v>10000</v>
      </c>
      <c r="K59" s="805" t="n">
        <v>10000</v>
      </c>
      <c r="L59" s="805" t="n">
        <v>0</v>
      </c>
      <c r="M59" s="806" t="n"/>
      <c r="N59" s="241" t="n"/>
      <c r="O59" s="241" t="n"/>
      <c r="P59" s="241" t="n"/>
      <c r="Q59" s="241" t="n"/>
      <c r="R59" s="241" t="n"/>
      <c r="S59" s="241" t="n"/>
      <c r="T59" s="241" t="n"/>
      <c r="U59" s="241" t="n"/>
      <c r="V59" s="241" t="n"/>
      <c r="W59" s="241" t="n"/>
      <c r="X59" s="241" t="n"/>
      <c r="Y59" s="241" t="n"/>
      <c r="Z59" s="241" t="n"/>
      <c r="AA59" s="241" t="n"/>
      <c r="AB59" s="241" t="n"/>
      <c r="AC59" s="241" t="n"/>
      <c r="AD59" s="241" t="n"/>
      <c r="AE59" s="241" t="n"/>
      <c r="AF59" s="241" t="n"/>
      <c r="AG59" s="241" t="n"/>
      <c r="AH59" s="241" t="n"/>
      <c r="AI59" s="380" t="inlineStr">
        <is>
          <t>公司</t>
        </is>
      </c>
      <c r="AJ59" s="827" t="inlineStr">
        <is>
          <t>产品A</t>
        </is>
      </c>
      <c r="AK59" s="827" t="inlineStr">
        <is>
          <t>产品B</t>
        </is>
      </c>
      <c r="AL59" s="827" t="inlineStr">
        <is>
          <t>产品C</t>
        </is>
      </c>
      <c r="AM59" s="827" t="inlineStr">
        <is>
          <t>产品D</t>
        </is>
      </c>
      <c r="AN59" s="827" t="n"/>
      <c r="AO59" s="827" t="n"/>
      <c r="AP59" s="827" t="n"/>
      <c r="AQ59" s="827" t="n"/>
      <c r="AR59" s="827" t="n"/>
      <c r="AS59" s="827" t="n"/>
      <c r="AT59" s="827" t="n"/>
      <c r="AU59" s="827" t="n"/>
      <c r="AV59" s="827" t="n"/>
      <c r="AW59" s="827" t="n"/>
      <c r="AX59" s="827" t="n"/>
      <c r="AY59" s="429" t="n"/>
      <c r="AZ59" s="241" t="n"/>
      <c r="BA59" s="241" t="n"/>
      <c r="BB59" s="241" t="n"/>
      <c r="BC59" s="241" t="n"/>
      <c r="BD59" s="241" t="n"/>
      <c r="BE59" s="241" t="n"/>
      <c r="BF59" s="241" t="n"/>
      <c r="BG59" s="241" t="n"/>
      <c r="BH59" s="241" t="n"/>
      <c r="BI59" s="241" t="n"/>
      <c r="BJ59" s="241" t="n"/>
      <c r="BK59" s="241" t="n"/>
      <c r="BL59" s="241" t="n"/>
      <c r="BM59" s="241" t="n"/>
      <c r="BN59" s="241" t="n"/>
      <c r="BO59" s="241" t="n"/>
      <c r="BP59" s="241" t="n"/>
      <c r="BQ59" s="241" t="n"/>
      <c r="BR59" s="241" t="n"/>
      <c r="BS59" s="241" t="n"/>
      <c r="BT59" s="241" t="n"/>
      <c r="BU59" s="241" t="n"/>
      <c r="BV59" s="241" t="n"/>
      <c r="BW59" s="241" t="n"/>
      <c r="BX59" s="241" t="n"/>
      <c r="BY59" s="241" t="n"/>
      <c r="BZ59" s="241" t="n"/>
      <c r="CA59" s="241" t="n"/>
      <c r="CB59" s="241" t="n"/>
      <c r="CC59" s="241" t="n"/>
      <c r="CD59" s="241" t="n"/>
      <c r="CE59" s="241" t="n"/>
      <c r="CF59" s="241" t="n"/>
      <c r="CG59" s="241" t="n"/>
      <c r="CH59" s="241" t="n"/>
      <c r="CI59" s="241" t="n"/>
      <c r="CJ59" s="241" t="n"/>
      <c r="CK59" s="241" t="n"/>
      <c r="CL59" s="241" t="n"/>
      <c r="CM59" s="839" t="n"/>
      <c r="CN59" s="839" t="n"/>
      <c r="CO59" s="839" t="n"/>
      <c r="CP59" s="839" t="n"/>
      <c r="CQ59" s="839" t="n"/>
      <c r="CR59" s="839" t="n"/>
      <c r="CS59" s="839" t="n"/>
      <c r="CT59" s="839" t="n"/>
      <c r="CU59" s="839" t="n"/>
      <c r="CV59" s="839" t="n"/>
      <c r="CW59" s="839" t="n"/>
      <c r="CX59" s="839" t="n"/>
      <c r="CY59" s="839" t="n"/>
      <c r="CZ59" s="839" t="n"/>
      <c r="DA59" s="839" t="n"/>
      <c r="DB59" s="839" t="n"/>
      <c r="DC59" s="839" t="n"/>
      <c r="DD59" s="839" t="n"/>
      <c r="DE59" s="839" t="n"/>
      <c r="DF59" s="839" t="n"/>
      <c r="DG59" s="839" t="n"/>
      <c r="DH59" s="839" t="n"/>
      <c r="DI59" s="839" t="n"/>
      <c r="DJ59" s="839" t="n"/>
      <c r="DK59" s="839" t="n"/>
      <c r="DL59" s="839" t="n"/>
      <c r="DM59" s="839" t="n"/>
      <c r="DN59" s="839" t="n"/>
      <c r="DO59" s="839" t="n"/>
      <c r="DP59" s="839" t="n"/>
      <c r="DQ59" s="839" t="n"/>
      <c r="DR59" s="839" t="n"/>
      <c r="DS59" s="839" t="n"/>
      <c r="DT59" s="839" t="n"/>
      <c r="DU59" s="839" t="n"/>
      <c r="DV59" s="839" t="n"/>
      <c r="DW59" s="839" t="n"/>
      <c r="DX59" s="839" t="n"/>
      <c r="DY59" s="839" t="n"/>
      <c r="DZ59" s="839" t="n"/>
      <c r="EA59" s="839" t="n"/>
      <c r="EB59" s="839" t="n"/>
      <c r="EC59" s="839" t="n"/>
      <c r="ED59" s="839" t="n"/>
      <c r="EE59" s="839" t="n"/>
      <c r="EF59" s="839" t="n"/>
      <c r="EG59" s="839" t="n"/>
      <c r="EH59" s="839" t="n"/>
      <c r="EI59" s="839" t="n"/>
      <c r="EJ59" s="839" t="n"/>
      <c r="EK59" s="839" t="n"/>
      <c r="EL59" s="839" t="n"/>
      <c r="EM59" s="839" t="n"/>
      <c r="EN59" s="839" t="n"/>
      <c r="EO59" s="839" t="n"/>
      <c r="EP59" s="839" t="n"/>
      <c r="EQ59" s="839" t="n"/>
    </row>
    <row r="60" ht="13.5" customFormat="1" customHeight="1" s="761">
      <c r="A60" s="788" t="inlineStr">
        <is>
          <t>产品1</t>
        </is>
      </c>
      <c r="B60" s="788" t="n">
        <v>240</v>
      </c>
      <c r="C60" s="788" t="n">
        <v>130</v>
      </c>
      <c r="D60" s="788" t="n"/>
      <c r="E60" s="788" t="n"/>
      <c r="F60" s="788" t="n"/>
      <c r="G60" s="1228" t="n"/>
      <c r="H60" s="241" t="n"/>
      <c r="I60" s="241" t="n"/>
      <c r="J60" s="241" t="n"/>
      <c r="K60" s="241" t="n"/>
      <c r="L60" s="241" t="n"/>
      <c r="M60" s="241" t="n"/>
      <c r="N60" s="241" t="n"/>
      <c r="O60" s="241" t="n"/>
      <c r="P60" s="241" t="n"/>
      <c r="Q60" s="241" t="n"/>
      <c r="R60" s="241" t="n"/>
      <c r="S60" s="241" t="n"/>
      <c r="T60" s="241" t="n"/>
      <c r="U60" s="241" t="n"/>
      <c r="V60" s="241" t="n"/>
      <c r="W60" s="241" t="n"/>
      <c r="X60" s="241" t="n"/>
      <c r="Y60" s="241" t="n"/>
      <c r="Z60" s="241" t="n"/>
      <c r="AA60" s="241" t="n"/>
      <c r="AB60" s="241" t="n"/>
      <c r="AC60" s="241" t="n"/>
      <c r="AD60" s="241" t="n"/>
      <c r="AE60" s="241" t="n"/>
      <c r="AF60" s="241" t="n"/>
      <c r="AG60" s="241" t="n"/>
      <c r="AH60" s="241" t="n"/>
      <c r="AI60" s="382" t="inlineStr">
        <is>
          <t>市场1</t>
        </is>
      </c>
      <c r="AJ60" s="828" t="inlineStr">
        <is>
          <t>市场2</t>
        </is>
      </c>
      <c r="AK60" s="828" t="inlineStr">
        <is>
          <t>市场3</t>
        </is>
      </c>
      <c r="AL60" s="828" t="inlineStr">
        <is>
          <t>市场4</t>
        </is>
      </c>
      <c r="AM60" s="828" t="inlineStr">
        <is>
          <t>市场1</t>
        </is>
      </c>
      <c r="AN60" s="828" t="inlineStr">
        <is>
          <t>市场2</t>
        </is>
      </c>
      <c r="AO60" s="828" t="inlineStr">
        <is>
          <t>市场3</t>
        </is>
      </c>
      <c r="AP60" s="828" t="inlineStr">
        <is>
          <t>市场4</t>
        </is>
      </c>
      <c r="AQ60" s="828" t="inlineStr">
        <is>
          <t>市场1</t>
        </is>
      </c>
      <c r="AR60" s="828" t="inlineStr">
        <is>
          <t>市场2</t>
        </is>
      </c>
      <c r="AS60" s="828" t="inlineStr">
        <is>
          <t>市场3</t>
        </is>
      </c>
      <c r="AT60" s="828" t="inlineStr">
        <is>
          <t>市场4</t>
        </is>
      </c>
      <c r="AU60" s="828" t="inlineStr">
        <is>
          <t>市场1</t>
        </is>
      </c>
      <c r="AV60" s="828" t="inlineStr">
        <is>
          <t>市场2</t>
        </is>
      </c>
      <c r="AW60" s="828" t="inlineStr">
        <is>
          <t>市场3</t>
        </is>
      </c>
      <c r="AX60" s="828" t="inlineStr">
        <is>
          <t>市场4</t>
        </is>
      </c>
      <c r="AY60" s="833" t="n"/>
      <c r="AZ60" s="241" t="n"/>
      <c r="BA60" s="241" t="n"/>
      <c r="BB60" s="241" t="n"/>
      <c r="BC60" s="241" t="n"/>
      <c r="BD60" s="241" t="n"/>
      <c r="BE60" s="241" t="n"/>
      <c r="BF60" s="241" t="n"/>
      <c r="BG60" s="241" t="n"/>
      <c r="BH60" s="241" t="n"/>
      <c r="BI60" s="241" t="n"/>
      <c r="BJ60" s="241" t="n"/>
      <c r="BK60" s="241" t="n"/>
      <c r="BL60" s="241" t="n"/>
      <c r="BM60" s="241" t="n"/>
      <c r="BN60" s="241" t="n"/>
      <c r="BO60" s="241" t="n"/>
      <c r="BP60" s="241" t="n"/>
      <c r="BQ60" s="241" t="n"/>
      <c r="BR60" s="241" t="n"/>
      <c r="BS60" s="241" t="n"/>
      <c r="BT60" s="241" t="n"/>
      <c r="BU60" s="241" t="n"/>
      <c r="BV60" s="241" t="n"/>
      <c r="BW60" s="241" t="n"/>
      <c r="BX60" s="241" t="n"/>
      <c r="BY60" s="241" t="n"/>
      <c r="BZ60" s="241" t="n"/>
      <c r="CA60" s="241" t="n"/>
      <c r="CB60" s="241" t="n"/>
      <c r="CC60" s="241" t="n"/>
      <c r="CD60" s="241" t="n"/>
      <c r="CE60" s="241" t="n"/>
      <c r="CF60" s="241" t="n"/>
      <c r="CG60" s="241" t="n"/>
      <c r="CH60" s="241" t="n"/>
      <c r="CI60" s="241" t="n"/>
      <c r="CJ60" s="241" t="n"/>
      <c r="CK60" s="241" t="n"/>
      <c r="CL60" s="241" t="n"/>
      <c r="CM60" s="839" t="n"/>
      <c r="CN60" s="839" t="n"/>
      <c r="CO60" s="839" t="n"/>
      <c r="CP60" s="839" t="n"/>
      <c r="CQ60" s="839" t="n"/>
      <c r="CR60" s="839" t="n"/>
      <c r="CS60" s="839" t="n"/>
      <c r="CT60" s="839" t="n"/>
      <c r="CU60" s="839" t="n"/>
      <c r="CV60" s="839" t="n"/>
      <c r="CW60" s="839" t="n"/>
      <c r="CX60" s="839" t="n"/>
      <c r="CY60" s="839" t="n"/>
      <c r="CZ60" s="839" t="n"/>
      <c r="DA60" s="839" t="n"/>
      <c r="DB60" s="839" t="n"/>
      <c r="DC60" s="839" t="n"/>
      <c r="DD60" s="839" t="n"/>
      <c r="DE60" s="839" t="n"/>
      <c r="DF60" s="839" t="n"/>
      <c r="DG60" s="839" t="n"/>
      <c r="DH60" s="839" t="n"/>
      <c r="DI60" s="839" t="n"/>
      <c r="DJ60" s="839" t="n"/>
      <c r="DK60" s="839" t="n"/>
      <c r="DL60" s="839" t="n"/>
      <c r="DM60" s="839" t="n"/>
      <c r="DN60" s="839" t="n"/>
      <c r="DO60" s="839" t="n"/>
      <c r="DP60" s="839" t="n"/>
      <c r="DQ60" s="839" t="n"/>
      <c r="DR60" s="839" t="n"/>
      <c r="DS60" s="839" t="n"/>
      <c r="DT60" s="839" t="n"/>
      <c r="DU60" s="839" t="n"/>
      <c r="DV60" s="839" t="n"/>
      <c r="DW60" s="839" t="n"/>
      <c r="DX60" s="839" t="n"/>
      <c r="DY60" s="839" t="n"/>
      <c r="DZ60" s="839" t="n"/>
      <c r="EA60" s="839" t="n"/>
      <c r="EB60" s="839" t="n"/>
      <c r="EC60" s="839" t="n"/>
      <c r="ED60" s="839" t="n"/>
      <c r="EE60" s="839" t="n"/>
      <c r="EF60" s="839" t="n"/>
      <c r="EG60" s="839" t="n"/>
      <c r="EH60" s="839" t="n"/>
      <c r="EI60" s="839" t="n"/>
      <c r="EJ60" s="839" t="n"/>
      <c r="EK60" s="839" t="n"/>
      <c r="EL60" s="839" t="n"/>
      <c r="EM60" s="839" t="n"/>
      <c r="EN60" s="839" t="n"/>
      <c r="EO60" s="839" t="n"/>
      <c r="EP60" s="839" t="n"/>
      <c r="EQ60" s="839" t="n"/>
    </row>
    <row r="61" ht="13.5" customFormat="1" customHeight="1" s="761">
      <c r="A61" s="788" t="inlineStr">
        <is>
          <t>产品2</t>
        </is>
      </c>
      <c r="B61" s="788" t="n">
        <v>140</v>
      </c>
      <c r="C61" s="788" t="n">
        <v>70</v>
      </c>
      <c r="D61" s="788" t="n"/>
      <c r="E61" s="788" t="n"/>
      <c r="F61" s="788" t="n"/>
      <c r="G61" s="1228" t="n"/>
      <c r="H61" s="241" t="n"/>
      <c r="I61" s="241" t="n"/>
      <c r="J61" s="241" t="n"/>
      <c r="K61" s="241" t="n"/>
      <c r="L61" s="241" t="n"/>
      <c r="M61" s="241" t="n"/>
      <c r="N61" s="241" t="n"/>
      <c r="O61" s="241" t="n"/>
      <c r="P61" s="241" t="n"/>
      <c r="Q61" s="241" t="n"/>
      <c r="R61" s="241" t="n"/>
      <c r="S61" s="241" t="n"/>
      <c r="T61" s="241" t="n"/>
      <c r="U61" s="241" t="n"/>
      <c r="V61" s="241" t="n"/>
      <c r="W61" s="241" t="n"/>
      <c r="X61" s="241" t="n"/>
      <c r="Y61" s="241" t="n"/>
      <c r="Z61" s="241" t="n"/>
      <c r="AA61" s="241" t="n"/>
      <c r="AB61" s="241" t="n"/>
      <c r="AC61" s="241" t="n"/>
      <c r="AD61" s="241" t="n"/>
      <c r="AE61" s="241" t="n"/>
      <c r="AF61" s="241" t="n"/>
      <c r="AG61" s="241" t="n"/>
      <c r="AH61" s="241" t="n"/>
      <c r="AI61" s="381" t="inlineStr">
        <is>
          <t>1@133716</t>
        </is>
      </c>
      <c r="AJ61" s="832" t="n">
        <v>0.0633</v>
      </c>
      <c r="AK61" s="832" t="n">
        <v>0.0585</v>
      </c>
      <c r="AL61" s="832" t="n">
        <v>0.0546</v>
      </c>
      <c r="AM61" s="832" t="n">
        <v>0.0545</v>
      </c>
      <c r="AN61" s="832" t="n">
        <v>0.0425</v>
      </c>
      <c r="AO61" s="832" t="n">
        <v>0.0422</v>
      </c>
      <c r="AP61" s="832" t="n">
        <v>0.0467</v>
      </c>
      <c r="AQ61" s="832" t="n">
        <v>0.0471</v>
      </c>
      <c r="AR61" s="832" t="n">
        <v>0.0291</v>
      </c>
      <c r="AS61" s="832" t="n">
        <v>0.0293</v>
      </c>
      <c r="AT61" s="832" t="n">
        <v>0.0333</v>
      </c>
      <c r="AU61" s="832" t="n">
        <v>0.0325</v>
      </c>
      <c r="AV61" s="832" t="n">
        <v>0.0519</v>
      </c>
      <c r="AW61" s="832" t="n">
        <v>0.0509</v>
      </c>
      <c r="AX61" s="832" t="n">
        <v>0.0584</v>
      </c>
      <c r="AY61" s="837" t="n">
        <v>0.0595</v>
      </c>
      <c r="AZ61" s="241" t="n"/>
      <c r="BA61" s="241" t="n"/>
      <c r="BB61" s="241" t="n"/>
      <c r="BC61" s="241" t="n"/>
      <c r="BD61" s="241" t="n"/>
      <c r="BE61" s="241" t="n"/>
      <c r="BF61" s="241" t="n"/>
      <c r="BG61" s="241" t="n"/>
      <c r="BH61" s="241" t="n"/>
      <c r="BI61" s="241" t="n"/>
      <c r="BJ61" s="241" t="n"/>
      <c r="BK61" s="241" t="n"/>
      <c r="BL61" s="241" t="n"/>
      <c r="BM61" s="241" t="n"/>
      <c r="BN61" s="241" t="n"/>
      <c r="BO61" s="241" t="n"/>
      <c r="BP61" s="241" t="n"/>
      <c r="BQ61" s="241" t="n"/>
      <c r="BR61" s="241" t="n"/>
      <c r="BS61" s="241" t="n"/>
      <c r="BT61" s="241" t="n"/>
      <c r="BU61" s="241" t="n"/>
      <c r="BV61" s="241" t="n"/>
      <c r="BW61" s="241" t="n"/>
      <c r="BX61" s="241" t="n"/>
      <c r="BY61" s="241" t="n"/>
      <c r="BZ61" s="241" t="n"/>
      <c r="CA61" s="241" t="n"/>
      <c r="CB61" s="241" t="n"/>
      <c r="CC61" s="241" t="n"/>
      <c r="CD61" s="241" t="n"/>
      <c r="CE61" s="241" t="n"/>
      <c r="CF61" s="241" t="n"/>
      <c r="CG61" s="241" t="n"/>
      <c r="CH61" s="241" t="n"/>
      <c r="CI61" s="241" t="n"/>
      <c r="CJ61" s="241" t="n"/>
      <c r="CK61" s="241" t="n"/>
      <c r="CL61" s="241" t="n"/>
      <c r="CM61" s="839" t="n"/>
      <c r="CN61" s="839" t="n"/>
      <c r="CO61" s="839" t="n"/>
      <c r="CP61" s="839" t="n"/>
      <c r="CQ61" s="839" t="n"/>
      <c r="CR61" s="839" t="n"/>
      <c r="CS61" s="839" t="n"/>
      <c r="CT61" s="839" t="n"/>
      <c r="CU61" s="839" t="n"/>
      <c r="CV61" s="839" t="n"/>
      <c r="CW61" s="839" t="n"/>
      <c r="CX61" s="839" t="n"/>
      <c r="CY61" s="839" t="n"/>
      <c r="CZ61" s="839" t="n"/>
      <c r="DA61" s="839" t="n"/>
      <c r="DB61" s="839" t="n"/>
      <c r="DC61" s="839" t="n"/>
      <c r="DD61" s="839" t="n"/>
      <c r="DE61" s="839" t="n"/>
      <c r="DF61" s="839" t="n"/>
      <c r="DG61" s="839" t="n"/>
      <c r="DH61" s="839" t="n"/>
      <c r="DI61" s="839" t="n"/>
      <c r="DJ61" s="839" t="n"/>
      <c r="DK61" s="839" t="n"/>
      <c r="DL61" s="839" t="n"/>
      <c r="DM61" s="839" t="n"/>
      <c r="DN61" s="839" t="n"/>
      <c r="DO61" s="839" t="n"/>
      <c r="DP61" s="839" t="n"/>
      <c r="DQ61" s="839" t="n"/>
      <c r="DR61" s="839" t="n"/>
      <c r="DS61" s="839" t="n"/>
      <c r="DT61" s="839" t="n"/>
      <c r="DU61" s="839" t="n"/>
      <c r="DV61" s="839" t="n"/>
      <c r="DW61" s="839" t="n"/>
      <c r="DX61" s="839" t="n"/>
      <c r="DY61" s="839" t="n"/>
      <c r="DZ61" s="839" t="n"/>
      <c r="EA61" s="839" t="n"/>
      <c r="EB61" s="839" t="n"/>
      <c r="EC61" s="839" t="n"/>
      <c r="ED61" s="839" t="n"/>
      <c r="EE61" s="839" t="n"/>
      <c r="EF61" s="839" t="n"/>
      <c r="EG61" s="839" t="n"/>
      <c r="EH61" s="839" t="n"/>
      <c r="EI61" s="839" t="n"/>
      <c r="EJ61" s="839" t="n"/>
      <c r="EK61" s="839" t="n"/>
      <c r="EL61" s="839" t="n"/>
      <c r="EM61" s="839" t="n"/>
      <c r="EN61" s="839" t="n"/>
      <c r="EO61" s="839" t="n"/>
      <c r="EP61" s="839" t="n"/>
      <c r="EQ61" s="839" t="n"/>
    </row>
    <row r="62" ht="13.5" customFormat="1" customHeight="1" s="761">
      <c r="A62" s="788" t="inlineStr">
        <is>
          <t>产品3</t>
        </is>
      </c>
      <c r="B62" s="788" t="n"/>
      <c r="C62" s="788" t="n"/>
      <c r="D62" s="788" t="n"/>
      <c r="E62" s="788" t="n"/>
      <c r="F62" s="788" t="n"/>
      <c r="G62" s="1228" t="n"/>
      <c r="H62" s="241" t="n"/>
      <c r="I62" s="241" t="n"/>
      <c r="J62" s="241" t="n"/>
      <c r="K62" s="241" t="n"/>
      <c r="L62" s="241" t="n"/>
      <c r="M62" s="241" t="n"/>
      <c r="N62" s="241" t="n"/>
      <c r="O62" s="241" t="n"/>
      <c r="P62" s="241" t="n"/>
      <c r="Q62" s="241" t="n"/>
      <c r="R62" s="241" t="n"/>
      <c r="S62" s="241" t="n"/>
      <c r="T62" s="241" t="n"/>
      <c r="U62" s="241" t="n"/>
      <c r="V62" s="241" t="n"/>
      <c r="W62" s="241" t="n"/>
      <c r="X62" s="241" t="n"/>
      <c r="Y62" s="241" t="n"/>
      <c r="Z62" s="241" t="n"/>
      <c r="AA62" s="241" t="n"/>
      <c r="AB62" s="241" t="n"/>
      <c r="AC62" s="241" t="n"/>
      <c r="AD62" s="241" t="n"/>
      <c r="AE62" s="241" t="n"/>
      <c r="AF62" s="241" t="n"/>
      <c r="AG62" s="241" t="n"/>
      <c r="AH62" s="241" t="n"/>
      <c r="AI62" s="381" t="inlineStr">
        <is>
          <t>2@133716</t>
        </is>
      </c>
      <c r="AJ62" s="832" t="n">
        <v>0.0394</v>
      </c>
      <c r="AK62" s="832" t="n">
        <v>0.0394</v>
      </c>
      <c r="AL62" s="832" t="n">
        <v>0.05</v>
      </c>
      <c r="AM62" s="832" t="n">
        <v>0.05</v>
      </c>
      <c r="AN62" s="832" t="n">
        <v>0.0425</v>
      </c>
      <c r="AO62" s="832" t="n">
        <v>0.0422</v>
      </c>
      <c r="AP62" s="832" t="n">
        <v>0.0502</v>
      </c>
      <c r="AQ62" s="832" t="n">
        <v>0.0507</v>
      </c>
      <c r="AR62" s="832" t="n">
        <v>0.0442</v>
      </c>
      <c r="AS62" s="832" t="n">
        <v>0.0469</v>
      </c>
      <c r="AT62" s="832" t="n">
        <v>0.0499</v>
      </c>
      <c r="AU62" s="832" t="n">
        <v>0.0506</v>
      </c>
      <c r="AV62" s="832" t="n">
        <v>0.057</v>
      </c>
      <c r="AW62" s="832" t="n">
        <v>0.0619</v>
      </c>
      <c r="AX62" s="832" t="n">
        <v>0.0497</v>
      </c>
      <c r="AY62" s="837" t="n">
        <v>0.0509</v>
      </c>
      <c r="AZ62" s="241" t="n"/>
      <c r="BA62" s="241" t="n"/>
      <c r="BB62" s="241" t="n"/>
      <c r="BC62" s="241" t="n"/>
      <c r="BD62" s="241" t="n"/>
      <c r="BE62" s="241" t="n"/>
      <c r="BF62" s="241" t="n"/>
      <c r="BG62" s="241" t="n"/>
      <c r="BH62" s="241" t="n"/>
      <c r="BI62" s="241" t="n"/>
      <c r="BJ62" s="241" t="n"/>
      <c r="BK62" s="241" t="n"/>
      <c r="BL62" s="241" t="n"/>
      <c r="BM62" s="241" t="n"/>
      <c r="BN62" s="241" t="n"/>
      <c r="BO62" s="241" t="n"/>
      <c r="BP62" s="241" t="n"/>
      <c r="BQ62" s="241" t="n"/>
      <c r="BR62" s="241" t="n"/>
      <c r="BS62" s="241" t="n"/>
      <c r="BT62" s="241" t="n"/>
      <c r="BU62" s="241" t="n"/>
      <c r="BV62" s="241" t="n"/>
      <c r="BW62" s="241" t="n"/>
      <c r="BX62" s="241" t="n"/>
      <c r="BY62" s="241" t="n"/>
      <c r="BZ62" s="241" t="n"/>
      <c r="CA62" s="241" t="n"/>
      <c r="CB62" s="241" t="n"/>
      <c r="CC62" s="241" t="n"/>
      <c r="CD62" s="241" t="n"/>
      <c r="CE62" s="241" t="n"/>
      <c r="CF62" s="241" t="n"/>
      <c r="CG62" s="241" t="n"/>
      <c r="CH62" s="241" t="n"/>
      <c r="CI62" s="241" t="n"/>
      <c r="CJ62" s="241" t="n"/>
      <c r="CK62" s="241" t="n"/>
      <c r="CL62" s="241" t="n"/>
      <c r="CM62" s="839" t="n"/>
      <c r="CN62" s="839" t="n"/>
      <c r="CO62" s="839" t="n"/>
      <c r="CP62" s="839" t="n"/>
      <c r="CQ62" s="839" t="n"/>
      <c r="CR62" s="839" t="n"/>
      <c r="CS62" s="839" t="n"/>
      <c r="CT62" s="839" t="n"/>
      <c r="CU62" s="839" t="n"/>
      <c r="CV62" s="839" t="n"/>
      <c r="CW62" s="839" t="n"/>
      <c r="CX62" s="839" t="n"/>
      <c r="CY62" s="839" t="n"/>
      <c r="CZ62" s="839" t="n"/>
      <c r="DA62" s="839" t="n"/>
      <c r="DB62" s="839" t="n"/>
      <c r="DC62" s="839" t="n"/>
      <c r="DD62" s="839" t="n"/>
      <c r="DE62" s="839" t="n"/>
      <c r="DF62" s="839" t="n"/>
      <c r="DG62" s="839" t="n"/>
      <c r="DH62" s="839" t="n"/>
      <c r="DI62" s="839" t="n"/>
      <c r="DJ62" s="839" t="n"/>
      <c r="DK62" s="839" t="n"/>
      <c r="DL62" s="839" t="n"/>
      <c r="DM62" s="839" t="n"/>
      <c r="DN62" s="839" t="n"/>
      <c r="DO62" s="839" t="n"/>
      <c r="DP62" s="839" t="n"/>
      <c r="DQ62" s="839" t="n"/>
      <c r="DR62" s="839" t="n"/>
      <c r="DS62" s="839" t="n"/>
      <c r="DT62" s="839" t="n"/>
      <c r="DU62" s="839" t="n"/>
      <c r="DV62" s="839" t="n"/>
      <c r="DW62" s="839" t="n"/>
      <c r="DX62" s="839" t="n"/>
      <c r="DY62" s="839" t="n"/>
      <c r="DZ62" s="839" t="n"/>
      <c r="EA62" s="839" t="n"/>
      <c r="EB62" s="839" t="n"/>
      <c r="EC62" s="839" t="n"/>
      <c r="ED62" s="839" t="n"/>
      <c r="EE62" s="839" t="n"/>
      <c r="EF62" s="839" t="n"/>
      <c r="EG62" s="839" t="n"/>
      <c r="EH62" s="839" t="n"/>
      <c r="EI62" s="839" t="n"/>
      <c r="EJ62" s="839" t="n"/>
      <c r="EK62" s="839" t="n"/>
      <c r="EL62" s="839" t="n"/>
      <c r="EM62" s="839" t="n"/>
      <c r="EN62" s="839" t="n"/>
      <c r="EO62" s="839" t="n"/>
      <c r="EP62" s="839" t="n"/>
      <c r="EQ62" s="839" t="n"/>
    </row>
    <row r="63" ht="13.5" customFormat="1" customHeight="1" s="761">
      <c r="A63" s="788" t="inlineStr">
        <is>
          <t>产品4</t>
        </is>
      </c>
      <c r="B63" s="788" t="n"/>
      <c r="C63" s="788" t="n"/>
      <c r="D63" s="788" t="n"/>
      <c r="E63" s="788" t="n"/>
      <c r="F63" s="788" t="n"/>
      <c r="G63" s="1228" t="n"/>
      <c r="H63" s="241" t="n"/>
      <c r="I63" s="241" t="n"/>
      <c r="J63" s="241" t="n"/>
      <c r="K63" s="241" t="n"/>
      <c r="L63" s="241" t="n"/>
      <c r="M63" s="241" t="n"/>
      <c r="N63" s="241" t="n"/>
      <c r="O63" s="241" t="n"/>
      <c r="P63" s="241" t="n"/>
      <c r="Q63" s="241" t="n"/>
      <c r="R63" s="241" t="n"/>
      <c r="S63" s="241" t="n"/>
      <c r="T63" s="241" t="n"/>
      <c r="U63" s="241" t="n"/>
      <c r="V63" s="241" t="n"/>
      <c r="W63" s="241" t="n"/>
      <c r="X63" s="241" t="n"/>
      <c r="Y63" s="241" t="n"/>
      <c r="Z63" s="241" t="n"/>
      <c r="AA63" s="241" t="n"/>
      <c r="AB63" s="241" t="n"/>
      <c r="AC63" s="241" t="n"/>
      <c r="AD63" s="241" t="n"/>
      <c r="AE63" s="241" t="n"/>
      <c r="AF63" s="241" t="n"/>
      <c r="AG63" s="241" t="n"/>
      <c r="AH63" s="241" t="n"/>
      <c r="AI63" s="381" t="inlineStr">
        <is>
          <t>3@133716</t>
        </is>
      </c>
      <c r="AJ63" s="832" t="n">
        <v>0.0406</v>
      </c>
      <c r="AK63" s="832" t="n">
        <v>0.0406</v>
      </c>
      <c r="AL63" s="832" t="n">
        <v>0.0379</v>
      </c>
      <c r="AM63" s="832" t="n">
        <v>0.0379</v>
      </c>
      <c r="AN63" s="832" t="n">
        <v>0.0567</v>
      </c>
      <c r="AO63" s="832" t="n">
        <v>0.0563</v>
      </c>
      <c r="AP63" s="832" t="n">
        <v>0.037</v>
      </c>
      <c r="AQ63" s="832" t="n">
        <v>0.0382</v>
      </c>
      <c r="AR63" s="832" t="n">
        <v>0.0547</v>
      </c>
      <c r="AS63" s="832" t="n">
        <v>0.0516</v>
      </c>
      <c r="AT63" s="832" t="n">
        <v>0.0545</v>
      </c>
      <c r="AU63" s="832" t="n">
        <v>0.0529</v>
      </c>
      <c r="AV63" s="832" t="n">
        <v>0.0432</v>
      </c>
      <c r="AW63" s="832" t="n">
        <v>0.0424</v>
      </c>
      <c r="AX63" s="832" t="n">
        <v>0.0353</v>
      </c>
      <c r="AY63" s="837" t="n">
        <v>0.0349</v>
      </c>
      <c r="AZ63" s="241" t="n"/>
      <c r="BA63" s="241" t="n"/>
      <c r="BB63" s="241" t="n"/>
      <c r="BC63" s="241" t="n"/>
      <c r="BD63" s="241" t="n"/>
      <c r="BE63" s="241" t="n"/>
      <c r="BF63" s="241" t="n"/>
      <c r="BG63" s="241" t="n"/>
      <c r="BH63" s="241" t="n"/>
      <c r="BI63" s="241" t="n"/>
      <c r="BJ63" s="241" t="n"/>
      <c r="BK63" s="241" t="n"/>
      <c r="BL63" s="241" t="n"/>
      <c r="BM63" s="241" t="n"/>
      <c r="BN63" s="241" t="n"/>
      <c r="BO63" s="241" t="n"/>
      <c r="BP63" s="241" t="n"/>
      <c r="BQ63" s="241" t="n"/>
      <c r="BR63" s="241" t="n"/>
      <c r="BS63" s="241" t="n"/>
      <c r="BT63" s="241" t="n"/>
      <c r="BU63" s="241" t="n"/>
      <c r="BV63" s="241" t="n"/>
      <c r="BW63" s="241" t="n"/>
      <c r="BX63" s="241" t="n"/>
      <c r="BY63" s="241" t="n"/>
      <c r="BZ63" s="241" t="n"/>
      <c r="CA63" s="241" t="n"/>
      <c r="CB63" s="241" t="n"/>
      <c r="CC63" s="241" t="n"/>
      <c r="CD63" s="241" t="n"/>
      <c r="CE63" s="241" t="n"/>
      <c r="CF63" s="241" t="n"/>
      <c r="CG63" s="241" t="n"/>
      <c r="CH63" s="241" t="n"/>
      <c r="CI63" s="241" t="n"/>
      <c r="CJ63" s="241" t="n"/>
      <c r="CK63" s="241" t="n"/>
      <c r="CL63" s="241" t="n"/>
      <c r="CM63" s="839" t="n"/>
      <c r="CN63" s="839" t="n"/>
      <c r="CO63" s="839" t="n"/>
      <c r="CP63" s="839" t="n"/>
      <c r="CQ63" s="839" t="n"/>
      <c r="CR63" s="839" t="n"/>
      <c r="CS63" s="839" t="n"/>
      <c r="CT63" s="839" t="n"/>
      <c r="CU63" s="839" t="n"/>
      <c r="CV63" s="839" t="n"/>
      <c r="CW63" s="839" t="n"/>
      <c r="CX63" s="839" t="n"/>
      <c r="CY63" s="839" t="n"/>
      <c r="CZ63" s="839" t="n"/>
      <c r="DA63" s="839" t="n"/>
      <c r="DB63" s="839" t="n"/>
      <c r="DC63" s="839" t="n"/>
      <c r="DD63" s="839" t="n"/>
      <c r="DE63" s="839" t="n"/>
      <c r="DF63" s="839" t="n"/>
      <c r="DG63" s="839" t="n"/>
      <c r="DH63" s="839" t="n"/>
      <c r="DI63" s="839" t="n"/>
      <c r="DJ63" s="839" t="n"/>
      <c r="DK63" s="839" t="n"/>
      <c r="DL63" s="839" t="n"/>
      <c r="DM63" s="839" t="n"/>
      <c r="DN63" s="839" t="n"/>
      <c r="DO63" s="839" t="n"/>
      <c r="DP63" s="839" t="n"/>
      <c r="DQ63" s="839" t="n"/>
      <c r="DR63" s="839" t="n"/>
      <c r="DS63" s="839" t="n"/>
      <c r="DT63" s="839" t="n"/>
      <c r="DU63" s="839" t="n"/>
      <c r="DV63" s="839" t="n"/>
      <c r="DW63" s="839" t="n"/>
      <c r="DX63" s="839" t="n"/>
      <c r="DY63" s="839" t="n"/>
      <c r="DZ63" s="839" t="n"/>
      <c r="EA63" s="839" t="n"/>
      <c r="EB63" s="839" t="n"/>
      <c r="EC63" s="839" t="n"/>
      <c r="ED63" s="839" t="n"/>
      <c r="EE63" s="839" t="n"/>
      <c r="EF63" s="839" t="n"/>
      <c r="EG63" s="839" t="n"/>
      <c r="EH63" s="839" t="n"/>
      <c r="EI63" s="839" t="n"/>
      <c r="EJ63" s="839" t="n"/>
      <c r="EK63" s="839" t="n"/>
      <c r="EL63" s="839" t="n"/>
      <c r="EM63" s="839" t="n"/>
      <c r="EN63" s="839" t="n"/>
      <c r="EO63" s="839" t="n"/>
      <c r="EP63" s="839" t="n"/>
      <c r="EQ63" s="839" t="n"/>
    </row>
    <row r="64" ht="13.5" customFormat="1" customHeight="1" s="761">
      <c r="A64" s="1226" t="inlineStr">
        <is>
          <t>发展</t>
        </is>
      </c>
      <c r="B64" s="788" t="inlineStr">
        <is>
          <t>新雇员工</t>
        </is>
      </c>
      <c r="C64" s="788" t="inlineStr">
        <is>
          <t>辞退员工</t>
        </is>
      </c>
      <c r="D64" s="788" t="inlineStr">
        <is>
          <t>买机器</t>
        </is>
      </c>
      <c r="E64" s="788" t="inlineStr">
        <is>
          <t>买原材料</t>
        </is>
      </c>
      <c r="F64" s="1226" t="n"/>
      <c r="G64" s="1228" t="n"/>
      <c r="H64" s="241" t="n"/>
      <c r="I64" s="241" t="n"/>
      <c r="J64" s="241" t="n"/>
      <c r="K64" s="241" t="n"/>
      <c r="L64" s="241" t="n"/>
      <c r="M64" s="241" t="n"/>
      <c r="N64" s="241" t="n"/>
      <c r="O64" s="241" t="n"/>
      <c r="P64" s="241" t="n"/>
      <c r="Q64" s="241" t="n"/>
      <c r="R64" s="241" t="n"/>
      <c r="S64" s="241" t="n"/>
      <c r="T64" s="241" t="n"/>
      <c r="U64" s="241" t="n"/>
      <c r="V64" s="241" t="n"/>
      <c r="W64" s="241" t="n"/>
      <c r="X64" s="241" t="n"/>
      <c r="Y64" s="241" t="n"/>
      <c r="Z64" s="241" t="n"/>
      <c r="AA64" s="241" t="n"/>
      <c r="AB64" s="241" t="n"/>
      <c r="AC64" s="241" t="n"/>
      <c r="AD64" s="241" t="n"/>
      <c r="AE64" s="241" t="n"/>
      <c r="AF64" s="241" t="n"/>
      <c r="AG64" s="241" t="n"/>
      <c r="AH64" s="241" t="n"/>
      <c r="AI64" s="381" t="inlineStr">
        <is>
          <t>4@133716</t>
        </is>
      </c>
      <c r="AJ64" s="832" t="n">
        <v>0.0765</v>
      </c>
      <c r="AK64" s="832" t="n">
        <v>0.0765</v>
      </c>
      <c r="AL64" s="832" t="n">
        <v>0.0675</v>
      </c>
      <c r="AM64" s="832" t="n">
        <v>0.0674</v>
      </c>
      <c r="AN64" s="832" t="n">
        <v>0.068</v>
      </c>
      <c r="AO64" s="832" t="n">
        <v>0.0675</v>
      </c>
      <c r="AP64" s="832" t="n">
        <v>0.0643</v>
      </c>
      <c r="AQ64" s="832" t="n">
        <v>0.0658</v>
      </c>
      <c r="AR64" s="832" t="n">
        <v>0.0175</v>
      </c>
      <c r="AS64" s="832" t="n">
        <v>0.0164</v>
      </c>
      <c r="AT64" s="832" t="n">
        <v>0.0219</v>
      </c>
      <c r="AU64" s="832" t="n">
        <v>0.0219</v>
      </c>
      <c r="AV64" s="832" t="n">
        <v>0.0225</v>
      </c>
      <c r="AW64" s="832" t="n">
        <v>0.0246</v>
      </c>
      <c r="AX64" s="832" t="n">
        <v>0.037</v>
      </c>
      <c r="AY64" s="837" t="n">
        <v>0.036</v>
      </c>
      <c r="AZ64" s="241" t="n"/>
      <c r="BA64" s="241" t="n"/>
      <c r="BB64" s="241" t="n"/>
      <c r="BC64" s="241" t="n"/>
      <c r="BD64" s="241" t="n"/>
      <c r="BE64" s="241" t="n"/>
      <c r="BF64" s="241" t="n"/>
      <c r="BG64" s="241" t="n"/>
      <c r="BH64" s="241" t="n"/>
      <c r="BI64" s="241" t="n"/>
      <c r="BJ64" s="241" t="n"/>
      <c r="BK64" s="241" t="n"/>
      <c r="BL64" s="241" t="n"/>
      <c r="BM64" s="241" t="n"/>
      <c r="BN64" s="241" t="n"/>
      <c r="BO64" s="241" t="n"/>
      <c r="BP64" s="241" t="n"/>
      <c r="BQ64" s="241" t="n"/>
      <c r="BR64" s="241" t="n"/>
      <c r="BS64" s="241" t="n"/>
      <c r="BT64" s="241" t="n"/>
      <c r="BU64" s="241" t="n"/>
      <c r="BV64" s="241" t="n"/>
      <c r="BW64" s="241" t="n"/>
      <c r="BX64" s="241" t="n"/>
      <c r="BY64" s="241" t="n"/>
      <c r="BZ64" s="241" t="n"/>
      <c r="CA64" s="241" t="n"/>
      <c r="CB64" s="241" t="n"/>
      <c r="CC64" s="241" t="n"/>
      <c r="CD64" s="241" t="n"/>
      <c r="CE64" s="241" t="n"/>
      <c r="CF64" s="241" t="n"/>
      <c r="CG64" s="241" t="n"/>
      <c r="CH64" s="241" t="n"/>
      <c r="CI64" s="241" t="n"/>
      <c r="CJ64" s="241" t="n"/>
      <c r="CK64" s="241" t="n"/>
      <c r="CL64" s="241" t="n"/>
      <c r="CM64" s="839" t="n"/>
      <c r="CN64" s="839" t="n"/>
      <c r="CO64" s="839" t="n"/>
      <c r="CP64" s="839" t="n"/>
      <c r="CQ64" s="839" t="n"/>
      <c r="CR64" s="839" t="n"/>
      <c r="CS64" s="839" t="n"/>
      <c r="CT64" s="839" t="n"/>
      <c r="CU64" s="839" t="n"/>
      <c r="CV64" s="839" t="n"/>
      <c r="CW64" s="839" t="n"/>
      <c r="CX64" s="839" t="n"/>
      <c r="CY64" s="839" t="n"/>
      <c r="CZ64" s="839" t="n"/>
      <c r="DA64" s="839" t="n"/>
      <c r="DB64" s="839" t="n"/>
      <c r="DC64" s="839" t="n"/>
      <c r="DD64" s="839" t="n"/>
      <c r="DE64" s="839" t="n"/>
      <c r="DF64" s="839" t="n"/>
      <c r="DG64" s="839" t="n"/>
      <c r="DH64" s="839" t="n"/>
      <c r="DI64" s="839" t="n"/>
      <c r="DJ64" s="839" t="n"/>
      <c r="DK64" s="839" t="n"/>
      <c r="DL64" s="839" t="n"/>
      <c r="DM64" s="839" t="n"/>
      <c r="DN64" s="839" t="n"/>
      <c r="DO64" s="839" t="n"/>
      <c r="DP64" s="839" t="n"/>
      <c r="DQ64" s="839" t="n"/>
      <c r="DR64" s="839" t="n"/>
      <c r="DS64" s="839" t="n"/>
      <c r="DT64" s="839" t="n"/>
      <c r="DU64" s="839" t="n"/>
      <c r="DV64" s="839" t="n"/>
      <c r="DW64" s="839" t="n"/>
      <c r="DX64" s="839" t="n"/>
      <c r="DY64" s="839" t="n"/>
      <c r="DZ64" s="839" t="n"/>
      <c r="EA64" s="839" t="n"/>
      <c r="EB64" s="839" t="n"/>
      <c r="EC64" s="839" t="n"/>
      <c r="ED64" s="839" t="n"/>
      <c r="EE64" s="839" t="n"/>
      <c r="EF64" s="839" t="n"/>
      <c r="EG64" s="839" t="n"/>
      <c r="EH64" s="839" t="n"/>
      <c r="EI64" s="839" t="n"/>
      <c r="EJ64" s="839" t="n"/>
      <c r="EK64" s="839" t="n"/>
      <c r="EL64" s="839" t="n"/>
      <c r="EM64" s="839" t="n"/>
      <c r="EN64" s="839" t="n"/>
      <c r="EO64" s="839" t="n"/>
      <c r="EP64" s="839" t="n"/>
      <c r="EQ64" s="839" t="n"/>
    </row>
    <row r="65" ht="13.5" customFormat="1" customHeight="1" s="761">
      <c r="A65" s="1229" t="n"/>
      <c r="B65" s="788" t="n">
        <v>5</v>
      </c>
      <c r="C65" s="788" t="n">
        <v>5</v>
      </c>
      <c r="D65" s="788" t="n"/>
      <c r="E65" s="788" t="n">
        <v>630000</v>
      </c>
      <c r="F65" s="1229" t="n"/>
      <c r="G65" s="1228" t="n"/>
      <c r="H65" s="241" t="n"/>
      <c r="I65" s="241" t="n"/>
      <c r="J65" s="241" t="n"/>
      <c r="K65" s="241" t="n"/>
      <c r="L65" s="241" t="n"/>
      <c r="M65" s="241" t="n"/>
      <c r="N65" s="241" t="n"/>
      <c r="O65" s="241" t="n"/>
      <c r="P65" s="241" t="n"/>
      <c r="Q65" s="241" t="n"/>
      <c r="R65" s="241" t="n"/>
      <c r="S65" s="241" t="n"/>
      <c r="T65" s="241" t="n"/>
      <c r="U65" s="241" t="n"/>
      <c r="V65" s="241" t="n"/>
      <c r="W65" s="241" t="n"/>
      <c r="X65" s="241" t="n"/>
      <c r="Y65" s="241" t="n"/>
      <c r="Z65" s="241" t="n"/>
      <c r="AA65" s="241" t="n"/>
      <c r="AB65" s="241" t="n"/>
      <c r="AC65" s="241" t="n"/>
      <c r="AD65" s="241" t="n"/>
      <c r="AE65" s="241" t="n"/>
      <c r="AF65" s="241" t="n"/>
      <c r="AG65" s="241" t="n"/>
      <c r="AH65" s="241" t="n"/>
      <c r="AI65" s="381" t="inlineStr">
        <is>
          <t>5@133716</t>
        </is>
      </c>
      <c r="AJ65" s="832" t="n">
        <v>0.07290000000000001</v>
      </c>
      <c r="AK65" s="832" t="n">
        <v>0.0741</v>
      </c>
      <c r="AL65" s="832" t="n">
        <v>0.0614</v>
      </c>
      <c r="AM65" s="832" t="n">
        <v>0.0614</v>
      </c>
      <c r="AN65" s="832" t="n">
        <v>0.0765</v>
      </c>
      <c r="AO65" s="832" t="n">
        <v>0.0774</v>
      </c>
      <c r="AP65" s="832" t="n">
        <v>0.0678</v>
      </c>
      <c r="AQ65" s="832" t="n">
        <v>0.0684</v>
      </c>
      <c r="AR65" s="832" t="n">
        <v>0.0442</v>
      </c>
      <c r="AS65" s="832" t="n">
        <v>0.0445</v>
      </c>
      <c r="AT65" s="832" t="n">
        <v>0.0386</v>
      </c>
      <c r="AU65" s="832" t="n">
        <v>0.0378</v>
      </c>
      <c r="AV65" s="832" t="n">
        <v>0.0424</v>
      </c>
      <c r="AW65" s="832" t="n">
        <v>0.045</v>
      </c>
      <c r="AX65" s="832" t="n">
        <v>0.0416</v>
      </c>
      <c r="AY65" s="837" t="n">
        <v>0.0429</v>
      </c>
      <c r="AZ65" s="241" t="n"/>
      <c r="BA65" s="241" t="n"/>
      <c r="BB65" s="241" t="n"/>
      <c r="BC65" s="241" t="n"/>
      <c r="BD65" s="241" t="n"/>
      <c r="BE65" s="241" t="n"/>
      <c r="BF65" s="241" t="n"/>
      <c r="BG65" s="241" t="n"/>
      <c r="BH65" s="241" t="n"/>
      <c r="BI65" s="241" t="n"/>
      <c r="BJ65" s="241" t="n"/>
      <c r="BK65" s="241" t="n"/>
      <c r="BL65" s="241" t="n"/>
      <c r="BM65" s="241" t="n"/>
      <c r="BN65" s="241" t="n"/>
      <c r="BO65" s="241" t="n"/>
      <c r="BP65" s="241" t="n"/>
      <c r="BQ65" s="241" t="n"/>
      <c r="BR65" s="241" t="n"/>
      <c r="BS65" s="241" t="n"/>
      <c r="BT65" s="241" t="n"/>
      <c r="BU65" s="241" t="n"/>
      <c r="BV65" s="241" t="n"/>
      <c r="BW65" s="241" t="n"/>
      <c r="BX65" s="241" t="n"/>
      <c r="BY65" s="241" t="n"/>
      <c r="BZ65" s="241" t="n"/>
      <c r="CA65" s="241" t="n"/>
      <c r="CB65" s="241" t="n"/>
      <c r="CC65" s="241" t="n"/>
      <c r="CD65" s="241" t="n"/>
      <c r="CE65" s="241" t="n"/>
      <c r="CF65" s="241" t="n"/>
      <c r="CG65" s="241" t="n"/>
      <c r="CH65" s="241" t="n"/>
      <c r="CI65" s="241" t="n"/>
      <c r="CJ65" s="241" t="n"/>
      <c r="CK65" s="241" t="n"/>
      <c r="CL65" s="241" t="n"/>
      <c r="CM65" s="839" t="n"/>
      <c r="CN65" s="839" t="n"/>
      <c r="CO65" s="839" t="n"/>
      <c r="CP65" s="839" t="n"/>
      <c r="CQ65" s="839" t="n"/>
      <c r="CR65" s="839" t="n"/>
      <c r="CS65" s="839" t="n"/>
      <c r="CT65" s="839" t="n"/>
      <c r="CU65" s="839" t="n"/>
      <c r="CV65" s="839" t="n"/>
      <c r="CW65" s="839" t="n"/>
      <c r="CX65" s="839" t="n"/>
      <c r="CY65" s="839" t="n"/>
      <c r="CZ65" s="839" t="n"/>
      <c r="DA65" s="839" t="n"/>
      <c r="DB65" s="839" t="n"/>
      <c r="DC65" s="839" t="n"/>
      <c r="DD65" s="839" t="n"/>
      <c r="DE65" s="839" t="n"/>
      <c r="DF65" s="839" t="n"/>
      <c r="DG65" s="839" t="n"/>
      <c r="DH65" s="839" t="n"/>
      <c r="DI65" s="839" t="n"/>
      <c r="DJ65" s="839" t="n"/>
      <c r="DK65" s="839" t="n"/>
      <c r="DL65" s="839" t="n"/>
      <c r="DM65" s="839" t="n"/>
      <c r="DN65" s="839" t="n"/>
      <c r="DO65" s="839" t="n"/>
      <c r="DP65" s="839" t="n"/>
      <c r="DQ65" s="839" t="n"/>
      <c r="DR65" s="839" t="n"/>
      <c r="DS65" s="839" t="n"/>
      <c r="DT65" s="839" t="n"/>
      <c r="DU65" s="839" t="n"/>
      <c r="DV65" s="839" t="n"/>
      <c r="DW65" s="839" t="n"/>
      <c r="DX65" s="839" t="n"/>
      <c r="DY65" s="839" t="n"/>
      <c r="DZ65" s="839" t="n"/>
      <c r="EA65" s="839" t="n"/>
      <c r="EB65" s="839" t="n"/>
      <c r="EC65" s="839" t="n"/>
      <c r="ED65" s="839" t="n"/>
      <c r="EE65" s="839" t="n"/>
      <c r="EF65" s="839" t="n"/>
      <c r="EG65" s="839" t="n"/>
      <c r="EH65" s="839" t="n"/>
      <c r="EI65" s="839" t="n"/>
      <c r="EJ65" s="839" t="n"/>
      <c r="EK65" s="839" t="n"/>
      <c r="EL65" s="839" t="n"/>
      <c r="EM65" s="839" t="n"/>
      <c r="EN65" s="839" t="n"/>
      <c r="EO65" s="839" t="n"/>
      <c r="EP65" s="839" t="n"/>
      <c r="EQ65" s="839" t="n"/>
    </row>
    <row r="66" ht="13.5" customFormat="1" customHeight="1" s="761">
      <c r="A66" s="1226" t="inlineStr">
        <is>
          <t>财务</t>
        </is>
      </c>
      <c r="B66" s="788" t="inlineStr">
        <is>
          <t>银行贷款</t>
        </is>
      </c>
      <c r="C66" s="788" t="inlineStr">
        <is>
          <t>债券</t>
        </is>
      </c>
      <c r="D66" s="788" t="inlineStr">
        <is>
          <t>国债</t>
        </is>
      </c>
      <c r="E66" s="788" t="inlineStr">
        <is>
          <t>分红</t>
        </is>
      </c>
      <c r="F66" s="788" t="inlineStr">
        <is>
          <t>工资系数</t>
        </is>
      </c>
      <c r="G66" s="1228" t="n"/>
      <c r="H66" s="241" t="n"/>
      <c r="I66" s="241" t="n"/>
      <c r="J66" s="241" t="n"/>
      <c r="K66" s="241" t="n"/>
      <c r="L66" s="241" t="n"/>
      <c r="M66" s="241" t="n"/>
      <c r="N66" s="241" t="n"/>
      <c r="O66" s="241" t="n"/>
      <c r="P66" s="241" t="n"/>
      <c r="Q66" s="241" t="n"/>
      <c r="R66" s="241" t="n"/>
      <c r="S66" s="241" t="n"/>
      <c r="T66" s="241" t="n"/>
      <c r="U66" s="241" t="n"/>
      <c r="V66" s="241" t="n"/>
      <c r="W66" s="241" t="n"/>
      <c r="X66" s="241" t="n"/>
      <c r="Y66" s="241" t="n"/>
      <c r="Z66" s="241" t="n"/>
      <c r="AA66" s="241" t="n"/>
      <c r="AB66" s="241" t="n"/>
      <c r="AC66" s="241" t="n"/>
      <c r="AD66" s="241" t="n"/>
      <c r="AE66" s="241" t="n"/>
      <c r="AF66" s="241" t="n"/>
      <c r="AG66" s="241" t="n"/>
      <c r="AH66" s="241" t="n"/>
      <c r="AI66" s="381" t="inlineStr">
        <is>
          <t>6@133716</t>
        </is>
      </c>
      <c r="AJ66" s="832" t="n">
        <v>0.0573</v>
      </c>
      <c r="AK66" s="832" t="n">
        <v>0.0573</v>
      </c>
      <c r="AL66" s="832" t="n">
        <v>0.0546</v>
      </c>
      <c r="AM66" s="832" t="n">
        <v>0.0545</v>
      </c>
      <c r="AN66" s="832" t="n">
        <v>0.0269</v>
      </c>
      <c r="AO66" s="832" t="n">
        <v>0.0267</v>
      </c>
      <c r="AP66" s="832" t="n">
        <v>0.0343</v>
      </c>
      <c r="AQ66" s="832" t="n">
        <v>0.0338</v>
      </c>
      <c r="AR66" s="832" t="n">
        <v>0.0559</v>
      </c>
      <c r="AS66" s="832" t="n">
        <v>0.0551</v>
      </c>
      <c r="AT66" s="832" t="n">
        <v>0.0582</v>
      </c>
      <c r="AU66" s="832" t="n">
        <v>0.0582</v>
      </c>
      <c r="AV66" s="832" t="n">
        <v>0.0735</v>
      </c>
      <c r="AW66" s="832" t="n">
        <v>0.0721</v>
      </c>
      <c r="AX66" s="832" t="n">
        <v>0.0735</v>
      </c>
      <c r="AY66" s="837" t="n">
        <v>0.0727</v>
      </c>
      <c r="AZ66" s="241" t="n"/>
      <c r="BA66" s="241" t="n"/>
      <c r="BB66" s="241" t="n"/>
      <c r="BC66" s="241" t="n"/>
      <c r="BD66" s="241" t="n"/>
      <c r="BE66" s="241" t="n"/>
      <c r="BF66" s="241" t="n"/>
      <c r="BG66" s="241" t="n"/>
      <c r="BH66" s="241" t="n"/>
      <c r="BI66" s="241" t="n"/>
      <c r="BJ66" s="241" t="n"/>
      <c r="BK66" s="241" t="n"/>
      <c r="BL66" s="241" t="n"/>
      <c r="BM66" s="241" t="n"/>
      <c r="BN66" s="241" t="n"/>
      <c r="BO66" s="241" t="n"/>
      <c r="BP66" s="241" t="n"/>
      <c r="BQ66" s="241" t="n"/>
      <c r="BR66" s="241" t="n"/>
      <c r="BS66" s="241" t="n"/>
      <c r="BT66" s="241" t="n"/>
      <c r="BU66" s="241" t="n"/>
      <c r="BV66" s="241" t="n"/>
      <c r="BW66" s="241" t="n"/>
      <c r="BX66" s="241" t="n"/>
      <c r="BY66" s="241" t="n"/>
      <c r="BZ66" s="241" t="n"/>
      <c r="CA66" s="241" t="n"/>
      <c r="CB66" s="241" t="n"/>
      <c r="CC66" s="241" t="n"/>
      <c r="CD66" s="241" t="n"/>
      <c r="CE66" s="241" t="n"/>
      <c r="CF66" s="241" t="n"/>
      <c r="CG66" s="241" t="n"/>
      <c r="CH66" s="241" t="n"/>
      <c r="CI66" s="241" t="n"/>
      <c r="CJ66" s="241" t="n"/>
      <c r="CK66" s="241" t="n"/>
      <c r="CL66" s="241" t="n"/>
      <c r="CM66" s="839" t="n"/>
      <c r="CN66" s="839" t="n"/>
      <c r="CO66" s="839" t="n"/>
      <c r="CP66" s="839" t="n"/>
      <c r="CQ66" s="839" t="n"/>
      <c r="CR66" s="839" t="n"/>
      <c r="CS66" s="839" t="n"/>
      <c r="CT66" s="839" t="n"/>
      <c r="CU66" s="839" t="n"/>
      <c r="CV66" s="839" t="n"/>
      <c r="CW66" s="839" t="n"/>
      <c r="CX66" s="839" t="n"/>
      <c r="CY66" s="839" t="n"/>
      <c r="CZ66" s="839" t="n"/>
      <c r="DA66" s="839" t="n"/>
      <c r="DB66" s="839" t="n"/>
      <c r="DC66" s="839" t="n"/>
      <c r="DD66" s="839" t="n"/>
      <c r="DE66" s="839" t="n"/>
      <c r="DF66" s="839" t="n"/>
      <c r="DG66" s="839" t="n"/>
      <c r="DH66" s="839" t="n"/>
      <c r="DI66" s="839" t="n"/>
      <c r="DJ66" s="839" t="n"/>
      <c r="DK66" s="839" t="n"/>
      <c r="DL66" s="839" t="n"/>
      <c r="DM66" s="839" t="n"/>
      <c r="DN66" s="839" t="n"/>
      <c r="DO66" s="839" t="n"/>
      <c r="DP66" s="839" t="n"/>
      <c r="DQ66" s="839" t="n"/>
      <c r="DR66" s="839" t="n"/>
      <c r="DS66" s="839" t="n"/>
      <c r="DT66" s="839" t="n"/>
      <c r="DU66" s="839" t="n"/>
      <c r="DV66" s="839" t="n"/>
      <c r="DW66" s="839" t="n"/>
      <c r="DX66" s="839" t="n"/>
      <c r="DY66" s="839" t="n"/>
      <c r="DZ66" s="839" t="n"/>
      <c r="EA66" s="839" t="n"/>
      <c r="EB66" s="839" t="n"/>
      <c r="EC66" s="839" t="n"/>
      <c r="ED66" s="839" t="n"/>
      <c r="EE66" s="839" t="n"/>
      <c r="EF66" s="839" t="n"/>
      <c r="EG66" s="839" t="n"/>
      <c r="EH66" s="839" t="n"/>
      <c r="EI66" s="839" t="n"/>
      <c r="EJ66" s="839" t="n"/>
      <c r="EK66" s="839" t="n"/>
      <c r="EL66" s="839" t="n"/>
      <c r="EM66" s="839" t="n"/>
      <c r="EN66" s="839" t="n"/>
      <c r="EO66" s="839" t="n"/>
      <c r="EP66" s="839" t="n"/>
      <c r="EQ66" s="839" t="n"/>
    </row>
    <row r="67" ht="13.5" customFormat="1" customHeight="1" s="761">
      <c r="A67" s="1229" t="n"/>
      <c r="B67" s="788" t="n"/>
      <c r="C67" s="788" t="n"/>
      <c r="D67" s="788" t="n"/>
      <c r="E67" s="788" t="n"/>
      <c r="F67" s="840" t="n">
        <v>1</v>
      </c>
      <c r="G67" s="1228" t="n"/>
      <c r="H67" s="241" t="n"/>
      <c r="I67" s="241" t="n"/>
      <c r="J67" s="241" t="n"/>
      <c r="K67" s="241" t="n"/>
      <c r="L67" s="241" t="n"/>
      <c r="M67" s="241" t="n"/>
      <c r="N67" s="241" t="n"/>
      <c r="O67" s="241" t="n"/>
      <c r="P67" s="241" t="n"/>
      <c r="Q67" s="241" t="n"/>
      <c r="R67" s="241" t="n"/>
      <c r="S67" s="241" t="n"/>
      <c r="T67" s="241" t="n"/>
      <c r="U67" s="241" t="n"/>
      <c r="V67" s="241" t="n"/>
      <c r="W67" s="241" t="n"/>
      <c r="X67" s="241" t="n"/>
      <c r="Y67" s="241" t="n"/>
      <c r="Z67" s="241" t="n"/>
      <c r="AA67" s="241" t="n"/>
      <c r="AB67" s="241" t="n"/>
      <c r="AC67" s="241" t="n"/>
      <c r="AD67" s="241" t="n"/>
      <c r="AE67" s="241" t="n"/>
      <c r="AF67" s="241" t="n"/>
      <c r="AG67" s="241" t="n"/>
      <c r="AH67" s="241" t="n"/>
      <c r="AI67" s="381" t="inlineStr">
        <is>
          <t>7@133716</t>
        </is>
      </c>
      <c r="AJ67" s="832" t="n">
        <v>0.0502</v>
      </c>
      <c r="AK67" s="832" t="n">
        <v>0.0442</v>
      </c>
      <c r="AL67" s="832" t="n">
        <v>0.0531</v>
      </c>
      <c r="AM67" s="832" t="n">
        <v>0.047</v>
      </c>
      <c r="AN67" s="832" t="n">
        <v>0.0411</v>
      </c>
      <c r="AO67" s="832" t="n">
        <v>0.0549</v>
      </c>
      <c r="AP67" s="832" t="n">
        <v>0.0519</v>
      </c>
      <c r="AQ67" s="832" t="n">
        <v>0.0524</v>
      </c>
      <c r="AR67" s="832" t="n">
        <v>0.0582</v>
      </c>
      <c r="AS67" s="832" t="n">
        <v>0.0586</v>
      </c>
      <c r="AT67" s="832" t="n">
        <v>0.0492</v>
      </c>
      <c r="AU67" s="832" t="n">
        <v>0.0582</v>
      </c>
      <c r="AV67" s="832" t="n">
        <v>0.0467</v>
      </c>
      <c r="AW67" s="832" t="n">
        <v>0.045</v>
      </c>
      <c r="AX67" s="832" t="n">
        <v>0.0428</v>
      </c>
      <c r="AY67" s="837" t="n">
        <v>0.0423</v>
      </c>
      <c r="AZ67" s="241" t="n"/>
      <c r="BA67" s="241" t="n"/>
      <c r="BB67" s="241" t="n"/>
      <c r="BC67" s="241" t="n"/>
      <c r="BD67" s="241" t="n"/>
      <c r="BE67" s="241" t="n"/>
      <c r="BF67" s="241" t="n"/>
      <c r="BG67" s="241" t="n"/>
      <c r="BH67" s="241" t="n"/>
      <c r="BI67" s="241" t="n"/>
      <c r="BJ67" s="241" t="n"/>
      <c r="BK67" s="241" t="n"/>
      <c r="BL67" s="241" t="n"/>
      <c r="BM67" s="241" t="n"/>
      <c r="BN67" s="241" t="n"/>
      <c r="BO67" s="241" t="n"/>
      <c r="BP67" s="241" t="n"/>
      <c r="BQ67" s="241" t="n"/>
      <c r="BR67" s="241" t="n"/>
      <c r="BS67" s="241" t="n"/>
      <c r="BT67" s="241" t="n"/>
      <c r="BU67" s="241" t="n"/>
      <c r="BV67" s="241" t="n"/>
      <c r="BW67" s="241" t="n"/>
      <c r="BX67" s="241" t="n"/>
      <c r="BY67" s="241" t="n"/>
      <c r="BZ67" s="241" t="n"/>
      <c r="CA67" s="241" t="n"/>
      <c r="CB67" s="241" t="n"/>
      <c r="CC67" s="241" t="n"/>
      <c r="CD67" s="241" t="n"/>
      <c r="CE67" s="241" t="n"/>
      <c r="CF67" s="241" t="n"/>
      <c r="CG67" s="241" t="n"/>
      <c r="CH67" s="241" t="n"/>
      <c r="CI67" s="241" t="n"/>
      <c r="CJ67" s="241" t="n"/>
      <c r="CK67" s="241" t="n"/>
      <c r="CL67" s="241" t="n"/>
      <c r="CM67" s="839" t="n"/>
      <c r="CN67" s="839" t="n"/>
      <c r="CO67" s="839" t="n"/>
      <c r="CP67" s="839" t="n"/>
      <c r="CQ67" s="839" t="n"/>
      <c r="CR67" s="839" t="n"/>
      <c r="CS67" s="839" t="n"/>
      <c r="CT67" s="839" t="n"/>
      <c r="CU67" s="839" t="n"/>
      <c r="CV67" s="839" t="n"/>
      <c r="CW67" s="839" t="n"/>
      <c r="CX67" s="839" t="n"/>
      <c r="CY67" s="839" t="n"/>
      <c r="CZ67" s="839" t="n"/>
      <c r="DA67" s="839" t="n"/>
      <c r="DB67" s="839" t="n"/>
      <c r="DC67" s="839" t="n"/>
      <c r="DD67" s="839" t="n"/>
      <c r="DE67" s="839" t="n"/>
      <c r="DF67" s="839" t="n"/>
      <c r="DG67" s="839" t="n"/>
      <c r="DH67" s="839" t="n"/>
      <c r="DI67" s="839" t="n"/>
      <c r="DJ67" s="839" t="n"/>
      <c r="DK67" s="839" t="n"/>
      <c r="DL67" s="839" t="n"/>
      <c r="DM67" s="839" t="n"/>
      <c r="DN67" s="839" t="n"/>
      <c r="DO67" s="839" t="n"/>
      <c r="DP67" s="839" t="n"/>
      <c r="DQ67" s="839" t="n"/>
      <c r="DR67" s="839" t="n"/>
      <c r="DS67" s="839" t="n"/>
      <c r="DT67" s="839" t="n"/>
      <c r="DU67" s="839" t="n"/>
      <c r="DV67" s="839" t="n"/>
      <c r="DW67" s="839" t="n"/>
      <c r="DX67" s="839" t="n"/>
      <c r="DY67" s="839" t="n"/>
      <c r="DZ67" s="839" t="n"/>
      <c r="EA67" s="839" t="n"/>
      <c r="EB67" s="839" t="n"/>
      <c r="EC67" s="839" t="n"/>
      <c r="ED67" s="839" t="n"/>
      <c r="EE67" s="839" t="n"/>
      <c r="EF67" s="839" t="n"/>
      <c r="EG67" s="839" t="n"/>
      <c r="EH67" s="839" t="n"/>
      <c r="EI67" s="839" t="n"/>
      <c r="EJ67" s="839" t="n"/>
      <c r="EK67" s="839" t="n"/>
      <c r="EL67" s="839" t="n"/>
      <c r="EM67" s="839" t="n"/>
      <c r="EN67" s="839" t="n"/>
      <c r="EO67" s="839" t="n"/>
      <c r="EP67" s="839" t="n"/>
      <c r="EQ67" s="839" t="n"/>
    </row>
    <row r="68" ht="13.5" customHeight="1" s="1178">
      <c r="A68" s="551" t="n"/>
      <c r="B68" s="551" t="n"/>
      <c r="C68" s="551" t="n"/>
      <c r="D68" s="551" t="n"/>
      <c r="E68" s="551" t="n"/>
      <c r="F68" s="551" t="n"/>
      <c r="G68" s="551" t="n"/>
      <c r="H68" s="551" t="n"/>
      <c r="I68" s="551" t="n"/>
      <c r="J68" s="551" t="n"/>
      <c r="K68" s="551" t="n"/>
      <c r="L68" s="551" t="n"/>
      <c r="M68" s="551" t="n"/>
      <c r="N68" s="551" t="n"/>
      <c r="O68" s="551" t="n"/>
      <c r="P68" s="551" t="n"/>
      <c r="Q68" s="551" t="n"/>
      <c r="R68" s="551" t="n"/>
      <c r="S68" s="551" t="n"/>
      <c r="T68" s="551" t="n"/>
      <c r="U68" s="551" t="n"/>
      <c r="V68" s="551" t="n"/>
      <c r="W68" s="551" t="n"/>
      <c r="X68" s="551" t="n"/>
      <c r="Y68" s="551" t="n"/>
      <c r="Z68" s="551" t="n"/>
      <c r="AA68" s="551" t="n"/>
      <c r="AB68" s="551" t="n"/>
      <c r="AC68" s="551" t="n"/>
      <c r="AD68" s="551" t="n"/>
      <c r="AE68" s="551" t="n"/>
      <c r="AF68" s="551" t="n"/>
      <c r="AG68" s="551" t="n"/>
      <c r="AH68" s="551" t="n"/>
      <c r="AI68" s="650" t="inlineStr">
        <is>
          <t>8@133716</t>
        </is>
      </c>
      <c r="AJ68" s="849" t="n">
        <v>0.0418</v>
      </c>
      <c r="AK68" s="849" t="n">
        <v>0.043</v>
      </c>
      <c r="AL68" s="849" t="n">
        <v>0.0599</v>
      </c>
      <c r="AM68" s="849" t="n">
        <v>0.0538</v>
      </c>
      <c r="AN68" s="849" t="n">
        <v>0.0482</v>
      </c>
      <c r="AO68" s="849" t="n">
        <v>0.0478</v>
      </c>
      <c r="AP68" s="849" t="n">
        <v>0.0458</v>
      </c>
      <c r="AQ68" s="849" t="n">
        <v>0.0462</v>
      </c>
      <c r="AR68" s="849" t="n">
        <v>0.0629</v>
      </c>
      <c r="AS68" s="849" t="n">
        <v>0.0633</v>
      </c>
      <c r="AT68" s="849" t="n">
        <v>0.0605</v>
      </c>
      <c r="AU68" s="849" t="n">
        <v>0.0605</v>
      </c>
      <c r="AV68" s="849" t="n">
        <v>0.0614</v>
      </c>
      <c r="AW68" s="849" t="n">
        <v>0.0645</v>
      </c>
      <c r="AX68" s="849" t="n">
        <v>0.0521</v>
      </c>
      <c r="AY68" s="856" t="n">
        <v>0.0538</v>
      </c>
      <c r="AZ68" s="551" t="n"/>
      <c r="BA68" s="551" t="n"/>
      <c r="BB68" s="551" t="n"/>
      <c r="BC68" s="551" t="n"/>
      <c r="BD68" s="551" t="n"/>
      <c r="BE68" s="551" t="n"/>
      <c r="BF68" s="551" t="n"/>
      <c r="BG68" s="551" t="n"/>
      <c r="BH68" s="551" t="n"/>
      <c r="BI68" s="551" t="n"/>
      <c r="BJ68" s="551" t="n"/>
      <c r="BK68" s="551" t="n"/>
      <c r="BL68" s="551" t="n"/>
      <c r="BM68" s="551" t="n"/>
      <c r="BN68" s="551" t="n"/>
      <c r="BO68" s="551" t="n"/>
      <c r="BP68" s="551" t="n"/>
      <c r="BQ68" s="551" t="n"/>
      <c r="BR68" s="551" t="n"/>
      <c r="BS68" s="551" t="n"/>
      <c r="BT68" s="551" t="n"/>
      <c r="BU68" s="551" t="n"/>
      <c r="BV68" s="551" t="n"/>
      <c r="BW68" s="551" t="n"/>
      <c r="BX68" s="551" t="n"/>
      <c r="BY68" s="551" t="n"/>
      <c r="BZ68" s="551" t="n"/>
      <c r="CA68" s="551" t="n"/>
      <c r="CB68" s="551" t="n"/>
      <c r="CC68" s="551" t="n"/>
      <c r="CD68" s="551" t="n"/>
      <c r="CE68" s="551" t="n"/>
      <c r="CF68" s="551" t="n"/>
      <c r="CG68" s="551" t="n"/>
      <c r="CH68" s="551" t="n"/>
      <c r="CI68" s="551" t="n"/>
      <c r="CJ68" s="551" t="n"/>
      <c r="CK68" s="551" t="n"/>
      <c r="CL68" s="551" t="n"/>
      <c r="CM68" s="838" t="n"/>
      <c r="CN68" s="838" t="n"/>
      <c r="CO68" s="838" t="n"/>
      <c r="CP68" s="838" t="n"/>
      <c r="CQ68" s="838" t="n"/>
      <c r="CR68" s="838" t="n"/>
      <c r="CS68" s="838" t="n"/>
      <c r="CT68" s="838" t="n"/>
      <c r="CU68" s="838" t="n"/>
      <c r="CV68" s="838" t="n"/>
      <c r="CW68" s="838" t="n"/>
      <c r="CX68" s="838" t="n"/>
      <c r="CY68" s="838" t="n"/>
      <c r="CZ68" s="838" t="n"/>
      <c r="DA68" s="838" t="n"/>
      <c r="DB68" s="838" t="n"/>
      <c r="DC68" s="838" t="n"/>
      <c r="DD68" s="838" t="n"/>
      <c r="DE68" s="838" t="n"/>
      <c r="DF68" s="838" t="n"/>
      <c r="DG68" s="838" t="n"/>
      <c r="DH68" s="838" t="n"/>
      <c r="DI68" s="838" t="n"/>
      <c r="DJ68" s="838" t="n"/>
      <c r="DK68" s="838" t="n"/>
      <c r="DL68" s="838" t="n"/>
      <c r="DM68" s="838" t="n"/>
      <c r="DN68" s="838" t="n"/>
      <c r="DO68" s="838" t="n"/>
      <c r="DP68" s="838" t="n"/>
      <c r="DQ68" s="838" t="n"/>
      <c r="DR68" s="838" t="n"/>
      <c r="DS68" s="838" t="n"/>
      <c r="DT68" s="838" t="n"/>
      <c r="DU68" s="838" t="n"/>
      <c r="DV68" s="838" t="n"/>
      <c r="DW68" s="838" t="n"/>
      <c r="DX68" s="838" t="n"/>
      <c r="DY68" s="838" t="n"/>
      <c r="DZ68" s="838" t="n"/>
      <c r="EA68" s="838" t="n"/>
      <c r="EB68" s="838" t="n"/>
      <c r="EC68" s="838" t="n"/>
      <c r="ED68" s="838" t="n"/>
      <c r="EE68" s="838" t="n"/>
      <c r="EF68" s="838" t="n"/>
      <c r="EG68" s="838" t="n"/>
      <c r="EH68" s="838" t="n"/>
      <c r="EI68" s="838" t="n"/>
      <c r="EJ68" s="838" t="n"/>
      <c r="EK68" s="838" t="n"/>
      <c r="EL68" s="838" t="n"/>
      <c r="EM68" s="838" t="n"/>
      <c r="EN68" s="838" t="n"/>
      <c r="EO68" s="838" t="n"/>
      <c r="EP68" s="838" t="n"/>
      <c r="EQ68" s="838" t="n"/>
    </row>
    <row r="69" ht="13.5" customHeight="1" s="1178">
      <c r="A69" s="551" t="n"/>
      <c r="B69" s="551" t="n"/>
      <c r="C69" s="551" t="n"/>
      <c r="D69" s="551" t="n"/>
      <c r="E69" s="551" t="n"/>
      <c r="F69" s="551" t="n"/>
      <c r="G69" s="551" t="n"/>
      <c r="H69" s="551" t="n"/>
      <c r="I69" s="551" t="n"/>
      <c r="J69" s="551" t="n"/>
      <c r="K69" s="551" t="n"/>
      <c r="L69" s="551" t="n"/>
      <c r="M69" s="551" t="n"/>
      <c r="N69" s="551" t="n"/>
      <c r="O69" s="551" t="n"/>
      <c r="P69" s="551" t="n"/>
      <c r="Q69" s="551" t="n"/>
      <c r="R69" s="551" t="n"/>
      <c r="S69" s="551" t="n"/>
      <c r="T69" s="551" t="n"/>
      <c r="U69" s="551" t="n"/>
      <c r="V69" s="551" t="n"/>
      <c r="W69" s="551" t="n"/>
      <c r="X69" s="551" t="n"/>
      <c r="Y69" s="551" t="n"/>
      <c r="Z69" s="551" t="n"/>
      <c r="AA69" s="551" t="n"/>
      <c r="AB69" s="551" t="n"/>
      <c r="AC69" s="551" t="n"/>
      <c r="AD69" s="551" t="n"/>
      <c r="AE69" s="551" t="n"/>
      <c r="AF69" s="551" t="n"/>
      <c r="AG69" s="551" t="n"/>
      <c r="AH69" s="551" t="n"/>
      <c r="AI69" s="650" t="inlineStr">
        <is>
          <t>圣战❖林深鹿【阳】</t>
        </is>
      </c>
      <c r="AJ69" s="849" t="n">
        <v>0.0717</v>
      </c>
      <c r="AK69" s="849" t="n">
        <v>0.0669</v>
      </c>
      <c r="AL69" s="849" t="n">
        <v>0.0205</v>
      </c>
      <c r="AM69" s="849" t="n">
        <v>0.028</v>
      </c>
      <c r="AN69" s="849" t="n">
        <v>0.0722</v>
      </c>
      <c r="AO69" s="849" t="n">
        <v>0.0717</v>
      </c>
      <c r="AP69" s="849" t="n">
        <v>0.044</v>
      </c>
      <c r="AQ69" s="849" t="n">
        <v>0.0444</v>
      </c>
      <c r="AR69" s="849" t="n">
        <v>0.0512</v>
      </c>
      <c r="AS69" s="849" t="n">
        <v>0.0504</v>
      </c>
      <c r="AT69" s="849" t="n">
        <v>0.0514</v>
      </c>
      <c r="AU69" s="849" t="n">
        <v>0.0476</v>
      </c>
      <c r="AV69" s="849" t="n">
        <v>0.0735</v>
      </c>
      <c r="AW69" s="849" t="n">
        <v>0.0712</v>
      </c>
      <c r="AX69" s="849" t="n">
        <v>0.059</v>
      </c>
      <c r="AY69" s="856" t="n">
        <v>0.0641</v>
      </c>
      <c r="AZ69" s="551" t="n"/>
      <c r="BA69" s="551" t="n"/>
      <c r="BB69" s="551" t="n"/>
      <c r="BC69" s="551" t="n"/>
      <c r="BD69" s="551" t="n"/>
      <c r="BE69" s="551" t="n"/>
      <c r="BF69" s="551" t="n"/>
      <c r="BG69" s="551" t="n"/>
      <c r="BH69" s="551" t="n"/>
      <c r="BI69" s="551" t="n"/>
      <c r="BJ69" s="551" t="n"/>
      <c r="BK69" s="551" t="n"/>
      <c r="BL69" s="551" t="n"/>
      <c r="BM69" s="551" t="n"/>
      <c r="BN69" s="551" t="n"/>
      <c r="BO69" s="551" t="n"/>
      <c r="BP69" s="551" t="n"/>
      <c r="BQ69" s="551" t="n"/>
      <c r="BR69" s="551" t="n"/>
      <c r="BS69" s="551" t="n"/>
      <c r="BT69" s="551" t="n"/>
      <c r="BU69" s="551" t="n"/>
      <c r="BV69" s="551" t="n"/>
      <c r="BW69" s="551" t="n"/>
      <c r="BX69" s="551" t="n"/>
      <c r="BY69" s="551" t="n"/>
      <c r="BZ69" s="551" t="n"/>
      <c r="CA69" s="551" t="n"/>
      <c r="CB69" s="551" t="n"/>
      <c r="CC69" s="551" t="n"/>
      <c r="CD69" s="551" t="n"/>
      <c r="CE69" s="551" t="n"/>
      <c r="CF69" s="551" t="n"/>
      <c r="CG69" s="551" t="n"/>
      <c r="CH69" s="551" t="n"/>
      <c r="CI69" s="551" t="n"/>
      <c r="CJ69" s="551" t="n"/>
      <c r="CK69" s="551" t="n"/>
      <c r="CL69" s="551" t="n"/>
      <c r="CM69" s="838" t="n"/>
      <c r="CN69" s="838" t="n"/>
      <c r="CO69" s="838" t="n"/>
      <c r="CP69" s="838" t="n"/>
      <c r="CQ69" s="838" t="n"/>
      <c r="CR69" s="838" t="n"/>
      <c r="CS69" s="838" t="n"/>
      <c r="CT69" s="838" t="n"/>
      <c r="CU69" s="838" t="n"/>
      <c r="CV69" s="838" t="n"/>
      <c r="CW69" s="838" t="n"/>
      <c r="CX69" s="838" t="n"/>
      <c r="CY69" s="838" t="n"/>
      <c r="CZ69" s="838" t="n"/>
      <c r="DA69" s="838" t="n"/>
      <c r="DB69" s="838" t="n"/>
      <c r="DC69" s="838" t="n"/>
      <c r="DD69" s="838" t="n"/>
      <c r="DE69" s="838" t="n"/>
      <c r="DF69" s="838" t="n"/>
      <c r="DG69" s="838" t="n"/>
      <c r="DH69" s="838" t="n"/>
      <c r="DI69" s="838" t="n"/>
      <c r="DJ69" s="838" t="n"/>
      <c r="DK69" s="838" t="n"/>
      <c r="DL69" s="838" t="n"/>
      <c r="DM69" s="838" t="n"/>
      <c r="DN69" s="838" t="n"/>
      <c r="DO69" s="838" t="n"/>
      <c r="DP69" s="838" t="n"/>
      <c r="DQ69" s="838" t="n"/>
      <c r="DR69" s="838" t="n"/>
      <c r="DS69" s="838" t="n"/>
      <c r="DT69" s="838" t="n"/>
      <c r="DU69" s="838" t="n"/>
      <c r="DV69" s="838" t="n"/>
      <c r="DW69" s="838" t="n"/>
      <c r="DX69" s="838" t="n"/>
      <c r="DY69" s="838" t="n"/>
      <c r="DZ69" s="838" t="n"/>
      <c r="EA69" s="838" t="n"/>
      <c r="EB69" s="838" t="n"/>
      <c r="EC69" s="838" t="n"/>
      <c r="ED69" s="838" t="n"/>
      <c r="EE69" s="838" t="n"/>
      <c r="EF69" s="838" t="n"/>
      <c r="EG69" s="838" t="n"/>
      <c r="EH69" s="838" t="n"/>
      <c r="EI69" s="838" t="n"/>
      <c r="EJ69" s="838" t="n"/>
      <c r="EK69" s="838" t="n"/>
      <c r="EL69" s="838" t="n"/>
      <c r="EM69" s="838" t="n"/>
      <c r="EN69" s="838" t="n"/>
      <c r="EO69" s="838" t="n"/>
      <c r="EP69" s="838" t="n"/>
      <c r="EQ69" s="838" t="n"/>
    </row>
    <row r="70" ht="13.5" customHeight="1" s="1178">
      <c r="A70" s="1022" t="inlineStr">
        <is>
          <t>初期公共报表摘抄</t>
        </is>
      </c>
      <c r="B70" s="1210" t="n"/>
      <c r="C70" s="1210" t="n"/>
      <c r="D70" s="1210" t="n"/>
      <c r="E70" s="1210" t="n"/>
      <c r="F70" s="1210" t="n"/>
      <c r="G70" s="1210" t="n"/>
      <c r="H70" s="1210" t="n"/>
      <c r="I70" s="1210" t="n"/>
      <c r="J70" s="1210" t="n"/>
      <c r="K70" s="1210" t="n"/>
      <c r="L70" s="1210" t="n"/>
      <c r="M70" s="1210" t="n"/>
      <c r="N70" s="1210" t="n"/>
      <c r="O70" s="1210" t="n"/>
      <c r="P70" s="1210" t="n"/>
      <c r="Q70" s="1210" t="n"/>
      <c r="R70" s="551" t="n"/>
      <c r="S70" s="551" t="n"/>
      <c r="T70" s="551" t="n"/>
      <c r="U70" s="551" t="n"/>
      <c r="V70" s="551" t="n"/>
      <c r="W70" s="551" t="n"/>
      <c r="X70" s="551" t="n"/>
      <c r="Y70" s="551" t="n"/>
      <c r="Z70" s="551" t="n"/>
      <c r="AA70" s="551" t="n"/>
      <c r="AB70" s="551" t="n"/>
      <c r="AC70" s="551" t="n"/>
      <c r="AD70" s="551" t="n"/>
      <c r="AE70" s="551" t="n"/>
      <c r="AF70" s="551" t="n"/>
      <c r="AG70" s="551" t="n"/>
      <c r="AH70" s="551" t="n"/>
      <c r="AI70" s="650" t="inlineStr">
        <is>
          <t>10@133716</t>
        </is>
      </c>
      <c r="AJ70" s="849" t="n">
        <v>0.055</v>
      </c>
      <c r="AK70" s="849" t="n">
        <v>0.055</v>
      </c>
      <c r="AL70" s="849" t="n">
        <v>0.0538</v>
      </c>
      <c r="AM70" s="849" t="n">
        <v>0.0523</v>
      </c>
      <c r="AN70" s="849" t="n">
        <v>0.0623</v>
      </c>
      <c r="AO70" s="849" t="n">
        <v>0.0619</v>
      </c>
      <c r="AP70" s="849" t="n">
        <v>0.0572</v>
      </c>
      <c r="AQ70" s="849" t="n">
        <v>0.0578</v>
      </c>
      <c r="AR70" s="849" t="n">
        <v>0.0384</v>
      </c>
      <c r="AS70" s="849" t="n">
        <v>0.0387</v>
      </c>
      <c r="AT70" s="849" t="n">
        <v>0.0469</v>
      </c>
      <c r="AU70" s="849" t="n">
        <v>0.0476</v>
      </c>
      <c r="AV70" s="849" t="n">
        <v>0.0363</v>
      </c>
      <c r="AW70" s="849" t="n">
        <v>0.0382</v>
      </c>
      <c r="AX70" s="849" t="n">
        <v>0.0509</v>
      </c>
      <c r="AY70" s="856" t="n">
        <v>0.0486</v>
      </c>
      <c r="AZ70" s="551" t="n"/>
      <c r="BA70" s="551" t="n"/>
      <c r="BB70" s="551" t="n"/>
      <c r="BC70" s="551" t="n"/>
      <c r="BD70" s="551" t="n"/>
      <c r="BE70" s="551" t="n"/>
      <c r="BF70" s="551" t="n"/>
      <c r="BG70" s="551" t="n"/>
      <c r="BH70" s="551" t="n"/>
      <c r="BI70" s="551" t="n"/>
      <c r="BJ70" s="551" t="n"/>
      <c r="BK70" s="551" t="n"/>
      <c r="BL70" s="551" t="n"/>
      <c r="BM70" s="551" t="n"/>
      <c r="BN70" s="551" t="n"/>
      <c r="BO70" s="551" t="n"/>
      <c r="BP70" s="551" t="n"/>
      <c r="BQ70" s="551" t="n"/>
      <c r="BR70" s="551" t="n"/>
      <c r="BS70" s="551" t="n"/>
      <c r="BT70" s="551" t="n"/>
      <c r="BU70" s="551" t="n"/>
      <c r="BV70" s="551" t="n"/>
      <c r="BW70" s="551" t="n"/>
      <c r="BX70" s="551" t="n"/>
      <c r="BY70" s="551" t="n"/>
      <c r="BZ70" s="551" t="n"/>
      <c r="CA70" s="551" t="n"/>
      <c r="CB70" s="551" t="n"/>
      <c r="CC70" s="551" t="n"/>
      <c r="CD70" s="551" t="n"/>
      <c r="CE70" s="551" t="n"/>
      <c r="CF70" s="551" t="n"/>
      <c r="CG70" s="551" t="n"/>
      <c r="CH70" s="551" t="n"/>
      <c r="CI70" s="551" t="n"/>
      <c r="CJ70" s="551" t="n"/>
      <c r="CK70" s="551" t="n"/>
      <c r="CL70" s="551" t="n"/>
      <c r="CM70" s="838" t="n"/>
      <c r="CN70" s="838" t="n"/>
      <c r="CO70" s="838" t="n"/>
      <c r="CP70" s="838" t="n"/>
      <c r="CQ70" s="838" t="n"/>
      <c r="CR70" s="838" t="n"/>
      <c r="CS70" s="838" t="n"/>
      <c r="CT70" s="838" t="n"/>
      <c r="CU70" s="838" t="n"/>
      <c r="CV70" s="838" t="n"/>
      <c r="CW70" s="838" t="n"/>
      <c r="CX70" s="838" t="n"/>
      <c r="CY70" s="838" t="n"/>
      <c r="CZ70" s="838" t="n"/>
      <c r="DA70" s="838" t="n"/>
      <c r="DB70" s="838" t="n"/>
      <c r="DC70" s="838" t="n"/>
      <c r="DD70" s="838" t="n"/>
      <c r="DE70" s="838" t="n"/>
      <c r="DF70" s="838" t="n"/>
      <c r="DG70" s="838" t="n"/>
      <c r="DH70" s="838" t="n"/>
      <c r="DI70" s="838" t="n"/>
      <c r="DJ70" s="838" t="n"/>
      <c r="DK70" s="838" t="n"/>
      <c r="DL70" s="838" t="n"/>
      <c r="DM70" s="838" t="n"/>
      <c r="DN70" s="838" t="n"/>
      <c r="DO70" s="838" t="n"/>
      <c r="DP70" s="838" t="n"/>
      <c r="DQ70" s="838" t="n"/>
      <c r="DR70" s="838" t="n"/>
      <c r="DS70" s="838" t="n"/>
      <c r="DT70" s="838" t="n"/>
      <c r="DU70" s="838" t="n"/>
      <c r="DV70" s="838" t="n"/>
      <c r="DW70" s="838" t="n"/>
      <c r="DX70" s="838" t="n"/>
      <c r="DY70" s="838" t="n"/>
      <c r="DZ70" s="838" t="n"/>
      <c r="EA70" s="838" t="n"/>
      <c r="EB70" s="838" t="n"/>
      <c r="EC70" s="838" t="n"/>
      <c r="ED70" s="838" t="n"/>
      <c r="EE70" s="838" t="n"/>
      <c r="EF70" s="838" t="n"/>
      <c r="EG70" s="838" t="n"/>
      <c r="EH70" s="838" t="n"/>
      <c r="EI70" s="838" t="n"/>
      <c r="EJ70" s="838" t="n"/>
      <c r="EK70" s="838" t="n"/>
      <c r="EL70" s="838" t="n"/>
      <c r="EM70" s="838" t="n"/>
      <c r="EN70" s="838" t="n"/>
      <c r="EO70" s="838" t="n"/>
      <c r="EP70" s="838" t="n"/>
      <c r="EQ70" s="838" t="n"/>
    </row>
    <row r="71" ht="13.5" customHeight="1" s="1178">
      <c r="R71" s="551" t="n"/>
      <c r="S71" s="551" t="n"/>
      <c r="T71" s="551" t="n"/>
      <c r="U71" s="551" t="n"/>
      <c r="V71" s="551" t="n"/>
      <c r="W71" s="551" t="n"/>
      <c r="X71" s="551" t="n"/>
      <c r="Y71" s="551" t="n"/>
      <c r="Z71" s="551" t="n"/>
      <c r="AA71" s="551" t="n"/>
      <c r="AB71" s="551" t="n"/>
      <c r="AC71" s="551" t="n"/>
      <c r="AD71" s="551" t="n"/>
      <c r="AE71" s="551" t="n"/>
      <c r="AF71" s="551" t="n"/>
      <c r="AG71" s="551" t="n"/>
      <c r="AH71" s="551" t="n"/>
      <c r="AI71" s="650" t="inlineStr">
        <is>
          <t>晨风 小海</t>
        </is>
      </c>
      <c r="AJ71" s="849" t="n">
        <v>0.0573</v>
      </c>
      <c r="AK71" s="849" t="n">
        <v>0.0585</v>
      </c>
      <c r="AL71" s="849" t="n">
        <v>0.0531</v>
      </c>
      <c r="AM71" s="849" t="n">
        <v>0.053</v>
      </c>
      <c r="AN71" s="849" t="n">
        <v>0.0425</v>
      </c>
      <c r="AO71" s="849" t="n">
        <v>0.0422</v>
      </c>
      <c r="AP71" s="849" t="n">
        <v>0.059</v>
      </c>
      <c r="AQ71" s="849" t="n">
        <v>0.0587</v>
      </c>
      <c r="AR71" s="849" t="n">
        <v>0.0349</v>
      </c>
      <c r="AS71" s="849" t="n">
        <v>0.0352</v>
      </c>
      <c r="AT71" s="849" t="n">
        <v>0.0424</v>
      </c>
      <c r="AU71" s="849" t="n">
        <v>0.0416</v>
      </c>
      <c r="AV71" s="849" t="n">
        <v>0.0501</v>
      </c>
      <c r="AW71" s="849" t="n">
        <v>0.0492</v>
      </c>
      <c r="AX71" s="849" t="n">
        <v>0.0521</v>
      </c>
      <c r="AY71" s="856" t="n">
        <v>0.0515</v>
      </c>
      <c r="AZ71" s="551" t="n"/>
      <c r="BA71" s="551" t="n"/>
      <c r="BB71" s="551" t="n"/>
      <c r="BC71" s="551" t="n"/>
      <c r="BD71" s="551" t="n"/>
      <c r="BE71" s="551" t="n"/>
      <c r="BF71" s="551" t="n"/>
      <c r="BG71" s="551" t="n"/>
      <c r="BH71" s="551" t="n"/>
      <c r="BI71" s="551" t="n"/>
      <c r="BJ71" s="551" t="n"/>
      <c r="BK71" s="551" t="n"/>
      <c r="BL71" s="551" t="n"/>
      <c r="BM71" s="551" t="n"/>
      <c r="BN71" s="551" t="n"/>
      <c r="BO71" s="551" t="n"/>
      <c r="BP71" s="551" t="n"/>
      <c r="BQ71" s="551" t="n"/>
      <c r="BR71" s="551" t="n"/>
      <c r="BS71" s="551" t="n"/>
      <c r="BT71" s="551" t="n"/>
      <c r="BU71" s="551" t="n"/>
      <c r="BV71" s="551" t="n"/>
      <c r="BW71" s="551" t="n"/>
      <c r="BX71" s="551" t="n"/>
      <c r="BY71" s="551" t="n"/>
      <c r="BZ71" s="551" t="n"/>
      <c r="CA71" s="551" t="n"/>
      <c r="CB71" s="551" t="n"/>
      <c r="CC71" s="551" t="n"/>
      <c r="CD71" s="551" t="n"/>
      <c r="CE71" s="551" t="n"/>
      <c r="CF71" s="551" t="n"/>
      <c r="CG71" s="551" t="n"/>
      <c r="CH71" s="551" t="n"/>
      <c r="CI71" s="551" t="n"/>
      <c r="CJ71" s="551" t="n"/>
      <c r="CK71" s="551" t="n"/>
      <c r="CL71" s="551" t="n"/>
      <c r="CM71" s="838" t="n"/>
      <c r="CN71" s="838" t="n"/>
      <c r="CO71" s="838" t="n"/>
      <c r="CP71" s="838" t="n"/>
      <c r="CQ71" s="838" t="n"/>
      <c r="CR71" s="838" t="n"/>
      <c r="CS71" s="838" t="n"/>
      <c r="CT71" s="838" t="n"/>
      <c r="CU71" s="838" t="n"/>
      <c r="CV71" s="838" t="n"/>
      <c r="CW71" s="838" t="n"/>
      <c r="CX71" s="838" t="n"/>
      <c r="CY71" s="838" t="n"/>
      <c r="CZ71" s="838" t="n"/>
      <c r="DA71" s="838" t="n"/>
      <c r="DB71" s="838" t="n"/>
      <c r="DC71" s="838" t="n"/>
      <c r="DD71" s="838" t="n"/>
      <c r="DE71" s="838" t="n"/>
      <c r="DF71" s="838" t="n"/>
      <c r="DG71" s="838" t="n"/>
      <c r="DH71" s="838" t="n"/>
      <c r="DI71" s="838" t="n"/>
      <c r="DJ71" s="838" t="n"/>
      <c r="DK71" s="838" t="n"/>
      <c r="DL71" s="838" t="n"/>
      <c r="DM71" s="838" t="n"/>
      <c r="DN71" s="838" t="n"/>
      <c r="DO71" s="838" t="n"/>
      <c r="DP71" s="838" t="n"/>
      <c r="DQ71" s="838" t="n"/>
      <c r="DR71" s="838" t="n"/>
      <c r="DS71" s="838" t="n"/>
      <c r="DT71" s="838" t="n"/>
      <c r="DU71" s="838" t="n"/>
      <c r="DV71" s="838" t="n"/>
      <c r="DW71" s="838" t="n"/>
      <c r="DX71" s="838" t="n"/>
      <c r="DY71" s="838" t="n"/>
      <c r="DZ71" s="838" t="n"/>
      <c r="EA71" s="838" t="n"/>
      <c r="EB71" s="838" t="n"/>
      <c r="EC71" s="838" t="n"/>
      <c r="ED71" s="838" t="n"/>
      <c r="EE71" s="838" t="n"/>
      <c r="EF71" s="838" t="n"/>
      <c r="EG71" s="838" t="n"/>
      <c r="EH71" s="838" t="n"/>
      <c r="EI71" s="838" t="n"/>
      <c r="EJ71" s="838" t="n"/>
      <c r="EK71" s="838" t="n"/>
      <c r="EL71" s="838" t="n"/>
      <c r="EM71" s="838" t="n"/>
      <c r="EN71" s="838" t="n"/>
      <c r="EO71" s="838" t="n"/>
      <c r="EP71" s="838" t="n"/>
      <c r="EQ71" s="838" t="n"/>
    </row>
    <row r="72" ht="13.5" customHeight="1" s="1178">
      <c r="R72" s="551" t="n"/>
      <c r="S72" s="551" t="n"/>
      <c r="T72" s="551" t="n"/>
      <c r="U72" s="551" t="n"/>
      <c r="V72" s="551" t="n"/>
      <c r="W72" s="551" t="n"/>
      <c r="X72" s="551" t="n"/>
      <c r="Y72" s="551" t="n"/>
      <c r="Z72" s="551" t="n"/>
      <c r="AA72" s="551" t="n"/>
      <c r="AB72" s="551" t="n"/>
      <c r="AC72" s="551" t="n"/>
      <c r="AD72" s="551" t="n"/>
      <c r="AE72" s="551" t="n"/>
      <c r="AF72" s="551" t="n"/>
      <c r="AG72" s="551" t="n"/>
      <c r="AH72" s="551" t="n"/>
      <c r="AI72" s="650" t="inlineStr">
        <is>
          <t>12@133716</t>
        </is>
      </c>
      <c r="AJ72" s="849" t="n">
        <v>0.0358</v>
      </c>
      <c r="AK72" s="849" t="n">
        <v>0.0514</v>
      </c>
      <c r="AL72" s="849" t="n">
        <v>0.0379</v>
      </c>
      <c r="AM72" s="849" t="n">
        <v>0.0379</v>
      </c>
      <c r="AN72" s="849" t="n">
        <v>0.0567</v>
      </c>
      <c r="AO72" s="849" t="n">
        <v>0.0563</v>
      </c>
      <c r="AP72" s="849" t="n">
        <v>0.044</v>
      </c>
      <c r="AQ72" s="849" t="n">
        <v>0.0444</v>
      </c>
      <c r="AR72" s="849" t="n">
        <v>0.0582</v>
      </c>
      <c r="AS72" s="849" t="n">
        <v>0.0586</v>
      </c>
      <c r="AT72" s="849" t="n">
        <v>0.0582</v>
      </c>
      <c r="AU72" s="849" t="n">
        <v>0.0582</v>
      </c>
      <c r="AV72" s="849" t="n">
        <v>0.0389</v>
      </c>
      <c r="AW72" s="849" t="n">
        <v>0.039</v>
      </c>
      <c r="AX72" s="849" t="n">
        <v>0.0393</v>
      </c>
      <c r="AY72" s="856" t="n">
        <v>0.0389</v>
      </c>
      <c r="AZ72" s="551" t="n"/>
      <c r="BA72" s="551" t="n"/>
      <c r="BB72" s="551" t="n"/>
      <c r="BC72" s="551" t="n"/>
      <c r="BD72" s="551" t="n"/>
      <c r="BE72" s="551" t="n"/>
      <c r="BF72" s="551" t="n"/>
      <c r="BG72" s="551" t="n"/>
      <c r="BH72" s="551" t="n"/>
      <c r="BI72" s="551" t="n"/>
      <c r="BJ72" s="551" t="n"/>
      <c r="BK72" s="551" t="n"/>
      <c r="BL72" s="551" t="n"/>
      <c r="BM72" s="551" t="n"/>
      <c r="BN72" s="551" t="n"/>
      <c r="BO72" s="551" t="n"/>
      <c r="BP72" s="551" t="n"/>
      <c r="BQ72" s="551" t="n"/>
      <c r="BR72" s="551" t="n"/>
      <c r="BS72" s="551" t="n"/>
      <c r="BT72" s="551" t="n"/>
      <c r="BU72" s="551" t="n"/>
      <c r="BV72" s="551" t="n"/>
      <c r="BW72" s="551" t="n"/>
      <c r="BX72" s="551" t="n"/>
      <c r="BY72" s="551" t="n"/>
      <c r="BZ72" s="551" t="n"/>
      <c r="CA72" s="551" t="n"/>
      <c r="CB72" s="551" t="n"/>
      <c r="CC72" s="551" t="n"/>
      <c r="CD72" s="551" t="n"/>
      <c r="CE72" s="551" t="n"/>
      <c r="CF72" s="551" t="n"/>
      <c r="CG72" s="551" t="n"/>
      <c r="CH72" s="551" t="n"/>
      <c r="CI72" s="551" t="n"/>
      <c r="CJ72" s="551" t="n"/>
      <c r="CK72" s="551" t="n"/>
      <c r="CL72" s="551" t="n"/>
      <c r="CM72" s="838" t="n"/>
      <c r="CN72" s="838" t="n"/>
      <c r="CO72" s="838" t="n"/>
      <c r="CP72" s="838" t="n"/>
      <c r="CQ72" s="838" t="n"/>
      <c r="CR72" s="838" t="n"/>
      <c r="CS72" s="838" t="n"/>
      <c r="CT72" s="838" t="n"/>
      <c r="CU72" s="838" t="n"/>
      <c r="CV72" s="838" t="n"/>
      <c r="CW72" s="838" t="n"/>
      <c r="CX72" s="838" t="n"/>
      <c r="CY72" s="838" t="n"/>
      <c r="CZ72" s="838" t="n"/>
      <c r="DA72" s="838" t="n"/>
      <c r="DB72" s="838" t="n"/>
      <c r="DC72" s="838" t="n"/>
      <c r="DD72" s="838" t="n"/>
      <c r="DE72" s="838" t="n"/>
      <c r="DF72" s="838" t="n"/>
      <c r="DG72" s="838" t="n"/>
      <c r="DH72" s="838" t="n"/>
      <c r="DI72" s="838" t="n"/>
      <c r="DJ72" s="838" t="n"/>
      <c r="DK72" s="838" t="n"/>
      <c r="DL72" s="838" t="n"/>
      <c r="DM72" s="838" t="n"/>
      <c r="DN72" s="838" t="n"/>
      <c r="DO72" s="838" t="n"/>
      <c r="DP72" s="838" t="n"/>
      <c r="DQ72" s="838" t="n"/>
      <c r="DR72" s="838" t="n"/>
      <c r="DS72" s="838" t="n"/>
      <c r="DT72" s="838" t="n"/>
      <c r="DU72" s="838" t="n"/>
      <c r="DV72" s="838" t="n"/>
      <c r="DW72" s="838" t="n"/>
      <c r="DX72" s="838" t="n"/>
      <c r="DY72" s="838" t="n"/>
      <c r="DZ72" s="838" t="n"/>
      <c r="EA72" s="838" t="n"/>
      <c r="EB72" s="838" t="n"/>
      <c r="EC72" s="838" t="n"/>
      <c r="ED72" s="838" t="n"/>
      <c r="EE72" s="838" t="n"/>
      <c r="EF72" s="838" t="n"/>
      <c r="EG72" s="838" t="n"/>
      <c r="EH72" s="838" t="n"/>
      <c r="EI72" s="838" t="n"/>
      <c r="EJ72" s="838" t="n"/>
      <c r="EK72" s="838" t="n"/>
      <c r="EL72" s="838" t="n"/>
      <c r="EM72" s="838" t="n"/>
      <c r="EN72" s="838" t="n"/>
      <c r="EO72" s="838" t="n"/>
      <c r="EP72" s="838" t="n"/>
      <c r="EQ72" s="838" t="n"/>
    </row>
    <row r="73" ht="13.5" customHeight="1" s="1178">
      <c r="A73" s="1028" t="inlineStr">
        <is>
          <t>市场价格报表</t>
        </is>
      </c>
      <c r="B73" s="1180" t="n"/>
      <c r="C73" s="1180" t="n"/>
      <c r="D73" s="1180" t="n"/>
      <c r="E73" s="1180" t="n"/>
      <c r="F73" s="1180" t="n"/>
      <c r="G73" s="1180" t="n"/>
      <c r="H73" s="1180" t="n"/>
      <c r="I73" s="1180" t="n"/>
      <c r="J73" s="1180" t="n"/>
      <c r="K73" s="1180" t="n"/>
      <c r="L73" s="1180" t="n"/>
      <c r="M73" s="1180" t="n"/>
      <c r="N73" s="1180" t="n"/>
      <c r="O73" s="1180" t="n"/>
      <c r="P73" s="1180" t="n"/>
      <c r="Q73" s="1181" t="n"/>
      <c r="R73" s="551" t="n"/>
      <c r="S73" s="551" t="n"/>
      <c r="T73" s="551" t="n"/>
      <c r="U73" s="551" t="n"/>
      <c r="V73" s="551" t="n"/>
      <c r="W73" s="551" t="n"/>
      <c r="X73" s="551" t="n"/>
      <c r="Y73" s="551" t="n"/>
      <c r="Z73" s="551" t="n"/>
      <c r="AA73" s="551" t="n"/>
      <c r="AB73" s="551" t="n"/>
      <c r="AC73" s="551" t="n"/>
      <c r="AD73" s="551" t="n"/>
      <c r="AE73" s="551" t="n"/>
      <c r="AF73" s="551" t="n"/>
      <c r="AG73" s="551" t="n"/>
      <c r="AH73" s="551" t="n"/>
      <c r="AI73" s="650" t="inlineStr">
        <is>
          <t>13@133716</t>
        </is>
      </c>
      <c r="AJ73" s="849" t="n">
        <v>0.0514</v>
      </c>
      <c r="AK73" s="849" t="n">
        <v>0.0514</v>
      </c>
      <c r="AL73" s="849" t="n">
        <v>0.0516</v>
      </c>
      <c r="AM73" s="849" t="n">
        <v>0.0515</v>
      </c>
      <c r="AN73" s="849" t="n">
        <v>0.0496</v>
      </c>
      <c r="AO73" s="849" t="n">
        <v>0.0492</v>
      </c>
      <c r="AP73" s="849" t="n">
        <v>0.0502</v>
      </c>
      <c r="AQ73" s="849" t="n">
        <v>0.0516</v>
      </c>
      <c r="AR73" s="849" t="n">
        <v>0.0512</v>
      </c>
      <c r="AS73" s="849" t="n">
        <v>0.0516</v>
      </c>
      <c r="AT73" s="849" t="n">
        <v>0.0582</v>
      </c>
      <c r="AU73" s="849" t="n">
        <v>0.0567</v>
      </c>
      <c r="AV73" s="849" t="n">
        <v>0.051</v>
      </c>
      <c r="AW73" s="849" t="n">
        <v>0.05</v>
      </c>
      <c r="AX73" s="849" t="n">
        <v>0.0515</v>
      </c>
      <c r="AY73" s="856" t="n">
        <v>0.0515</v>
      </c>
      <c r="AZ73" s="551" t="n"/>
      <c r="BA73" s="551" t="n"/>
      <c r="BB73" s="551" t="n"/>
      <c r="BC73" s="551" t="n"/>
      <c r="BD73" s="551" t="n"/>
      <c r="BE73" s="551" t="n"/>
      <c r="BF73" s="551" t="n"/>
      <c r="BG73" s="551" t="n"/>
      <c r="BH73" s="551" t="n"/>
      <c r="BI73" s="551" t="n"/>
      <c r="BJ73" s="551" t="n"/>
      <c r="BK73" s="551" t="n"/>
      <c r="BL73" s="551" t="n"/>
      <c r="BM73" s="551" t="n"/>
      <c r="BN73" s="551" t="n"/>
      <c r="BO73" s="551" t="n"/>
      <c r="BP73" s="551" t="n"/>
      <c r="BQ73" s="551" t="n"/>
      <c r="BR73" s="551" t="n"/>
      <c r="BS73" s="551" t="n"/>
      <c r="BT73" s="551" t="n"/>
      <c r="BU73" s="551" t="n"/>
      <c r="BV73" s="551" t="n"/>
      <c r="BW73" s="551" t="n"/>
      <c r="BX73" s="551" t="n"/>
      <c r="BY73" s="551" t="n"/>
      <c r="BZ73" s="551" t="n"/>
      <c r="CA73" s="551" t="n"/>
      <c r="CB73" s="551" t="n"/>
      <c r="CC73" s="551" t="n"/>
      <c r="CD73" s="551" t="n"/>
      <c r="CE73" s="551" t="n"/>
      <c r="CF73" s="551" t="n"/>
      <c r="CG73" s="551" t="n"/>
      <c r="CH73" s="551" t="n"/>
      <c r="CI73" s="551" t="n"/>
      <c r="CJ73" s="551" t="n"/>
      <c r="CK73" s="551" t="n"/>
      <c r="CL73" s="551" t="n"/>
      <c r="CM73" s="838" t="n"/>
      <c r="CN73" s="838" t="n"/>
      <c r="CO73" s="838" t="n"/>
      <c r="CP73" s="838" t="n"/>
      <c r="CQ73" s="838" t="n"/>
      <c r="CR73" s="838" t="n"/>
      <c r="CS73" s="838" t="n"/>
      <c r="CT73" s="838" t="n"/>
      <c r="CU73" s="838" t="n"/>
      <c r="CV73" s="838" t="n"/>
      <c r="CW73" s="838" t="n"/>
      <c r="CX73" s="838" t="n"/>
      <c r="CY73" s="838" t="n"/>
      <c r="CZ73" s="838" t="n"/>
      <c r="DA73" s="838" t="n"/>
      <c r="DB73" s="838" t="n"/>
      <c r="DC73" s="838" t="n"/>
      <c r="DD73" s="838" t="n"/>
      <c r="DE73" s="838" t="n"/>
      <c r="DF73" s="838" t="n"/>
      <c r="DG73" s="838" t="n"/>
      <c r="DH73" s="838" t="n"/>
      <c r="DI73" s="838" t="n"/>
      <c r="DJ73" s="838" t="n"/>
      <c r="DK73" s="838" t="n"/>
      <c r="DL73" s="838" t="n"/>
      <c r="DM73" s="838" t="n"/>
      <c r="DN73" s="838" t="n"/>
      <c r="DO73" s="838" t="n"/>
      <c r="DP73" s="838" t="n"/>
      <c r="DQ73" s="838" t="n"/>
      <c r="DR73" s="838" t="n"/>
      <c r="DS73" s="838" t="n"/>
      <c r="DT73" s="838" t="n"/>
      <c r="DU73" s="838" t="n"/>
      <c r="DV73" s="838" t="n"/>
      <c r="DW73" s="838" t="n"/>
      <c r="DX73" s="838" t="n"/>
      <c r="DY73" s="838" t="n"/>
      <c r="DZ73" s="838" t="n"/>
      <c r="EA73" s="838" t="n"/>
      <c r="EB73" s="838" t="n"/>
      <c r="EC73" s="838" t="n"/>
      <c r="ED73" s="838" t="n"/>
      <c r="EE73" s="838" t="n"/>
      <c r="EF73" s="838" t="n"/>
      <c r="EG73" s="838" t="n"/>
      <c r="EH73" s="838" t="n"/>
      <c r="EI73" s="838" t="n"/>
      <c r="EJ73" s="838" t="n"/>
      <c r="EK73" s="838" t="n"/>
      <c r="EL73" s="838" t="n"/>
      <c r="EM73" s="838" t="n"/>
      <c r="EN73" s="838" t="n"/>
      <c r="EO73" s="838" t="n"/>
      <c r="EP73" s="838" t="n"/>
      <c r="EQ73" s="838" t="n"/>
    </row>
    <row r="74" ht="13.5" customHeight="1" s="1178">
      <c r="A74" s="1230" t="inlineStr">
        <is>
          <t>公司</t>
        </is>
      </c>
      <c r="B74" s="1028" t="inlineStr">
        <is>
          <t>产品A</t>
        </is>
      </c>
      <c r="C74" s="1180" t="n"/>
      <c r="D74" s="1180" t="n"/>
      <c r="E74" s="1181" t="n"/>
      <c r="F74" s="1028" t="inlineStr">
        <is>
          <t>产品2</t>
        </is>
      </c>
      <c r="G74" s="1180" t="n"/>
      <c r="H74" s="1180" t="n"/>
      <c r="I74" s="1181" t="n"/>
      <c r="J74" s="1028" t="inlineStr">
        <is>
          <t>产品3</t>
        </is>
      </c>
      <c r="K74" s="1180" t="n"/>
      <c r="L74" s="1180" t="n"/>
      <c r="M74" s="1181" t="n"/>
      <c r="N74" s="1028" t="inlineStr">
        <is>
          <t>产品4</t>
        </is>
      </c>
      <c r="O74" s="1180" t="n"/>
      <c r="P74" s="1180" t="n"/>
      <c r="Q74" s="1181" t="n"/>
      <c r="R74" s="551" t="n"/>
      <c r="S74" s="551" t="n"/>
      <c r="T74" s="551" t="n"/>
      <c r="U74" s="551" t="n"/>
      <c r="V74" s="551" t="n"/>
      <c r="W74" s="551" t="n"/>
      <c r="X74" s="551" t="n"/>
      <c r="Y74" s="551" t="n"/>
      <c r="Z74" s="551" t="n"/>
      <c r="AA74" s="551" t="n"/>
      <c r="AB74" s="551" t="n"/>
      <c r="AC74" s="551" t="n"/>
      <c r="AD74" s="551" t="n"/>
      <c r="AE74" s="551" t="n"/>
      <c r="AF74" s="551" t="n"/>
      <c r="AG74" s="551" t="n"/>
      <c r="AH74" s="551" t="n"/>
      <c r="AI74" s="650" t="inlineStr">
        <is>
          <t>14@sakura~</t>
        </is>
      </c>
      <c r="AJ74" s="849" t="n">
        <v>0.0418</v>
      </c>
      <c r="AK74" s="849" t="n">
        <v>0.0418</v>
      </c>
      <c r="AL74" s="849" t="n">
        <v>0.0447</v>
      </c>
      <c r="AM74" s="849" t="n">
        <v>0.0439</v>
      </c>
      <c r="AN74" s="849" t="n">
        <v>0.0382</v>
      </c>
      <c r="AO74" s="849" t="n">
        <v>0.0309</v>
      </c>
      <c r="AP74" s="849" t="n">
        <v>0.0475</v>
      </c>
      <c r="AQ74" s="849" t="n">
        <v>0.0471</v>
      </c>
      <c r="AR74" s="849" t="n">
        <v>0.0442</v>
      </c>
      <c r="AS74" s="849" t="n">
        <v>0.0492</v>
      </c>
      <c r="AT74" s="849" t="n">
        <v>0.0658</v>
      </c>
      <c r="AU74" s="849" t="n">
        <v>0.0665</v>
      </c>
      <c r="AV74" s="849" t="n">
        <v>0.0553</v>
      </c>
      <c r="AW74" s="849" t="n">
        <v>0.0543</v>
      </c>
      <c r="AX74" s="849" t="n">
        <v>0.0578</v>
      </c>
      <c r="AY74" s="856" t="n">
        <v>0.0561</v>
      </c>
      <c r="AZ74" s="551" t="n"/>
      <c r="BA74" s="551" t="n"/>
      <c r="BB74" s="551" t="n"/>
      <c r="BC74" s="551" t="n"/>
      <c r="BD74" s="551" t="n"/>
      <c r="BE74" s="551" t="n"/>
      <c r="BF74" s="551" t="n"/>
      <c r="BG74" s="551" t="n"/>
      <c r="BH74" s="551" t="n"/>
      <c r="BI74" s="551" t="n"/>
      <c r="BJ74" s="551" t="n"/>
      <c r="BK74" s="551" t="n"/>
      <c r="BL74" s="551" t="n"/>
      <c r="BM74" s="551" t="n"/>
      <c r="BN74" s="551" t="n"/>
      <c r="BO74" s="551" t="n"/>
      <c r="BP74" s="551" t="n"/>
      <c r="BQ74" s="551" t="n"/>
      <c r="BR74" s="551" t="n"/>
      <c r="BS74" s="551" t="n"/>
      <c r="BT74" s="551" t="n"/>
      <c r="BU74" s="551" t="n"/>
      <c r="BV74" s="551" t="n"/>
      <c r="BW74" s="551" t="n"/>
      <c r="BX74" s="551" t="n"/>
      <c r="BY74" s="551" t="n"/>
      <c r="BZ74" s="551" t="n"/>
      <c r="CA74" s="551" t="n"/>
      <c r="CB74" s="551" t="n"/>
      <c r="CC74" s="551" t="n"/>
      <c r="CD74" s="551" t="n"/>
      <c r="CE74" s="551" t="n"/>
      <c r="CF74" s="551" t="n"/>
      <c r="CG74" s="551" t="n"/>
      <c r="CH74" s="551" t="n"/>
      <c r="CI74" s="551" t="n"/>
      <c r="CJ74" s="551" t="n"/>
      <c r="CK74" s="551" t="n"/>
      <c r="CL74" s="551" t="n"/>
      <c r="CM74" s="838" t="n"/>
      <c r="CN74" s="838" t="n"/>
      <c r="CO74" s="838" t="n"/>
      <c r="CP74" s="838" t="n"/>
      <c r="CQ74" s="838" t="n"/>
      <c r="CR74" s="838" t="n"/>
      <c r="CS74" s="838" t="n"/>
      <c r="CT74" s="838" t="n"/>
      <c r="CU74" s="838" t="n"/>
      <c r="CV74" s="838" t="n"/>
      <c r="CW74" s="838" t="n"/>
      <c r="CX74" s="838" t="n"/>
      <c r="CY74" s="838" t="n"/>
      <c r="CZ74" s="838" t="n"/>
      <c r="DA74" s="838" t="n"/>
      <c r="DB74" s="838" t="n"/>
      <c r="DC74" s="838" t="n"/>
      <c r="DD74" s="838" t="n"/>
      <c r="DE74" s="838" t="n"/>
      <c r="DF74" s="838" t="n"/>
      <c r="DG74" s="838" t="n"/>
      <c r="DH74" s="838" t="n"/>
      <c r="DI74" s="838" t="n"/>
      <c r="DJ74" s="838" t="n"/>
      <c r="DK74" s="838" t="n"/>
      <c r="DL74" s="838" t="n"/>
      <c r="DM74" s="838" t="n"/>
      <c r="DN74" s="838" t="n"/>
      <c r="DO74" s="838" t="n"/>
      <c r="DP74" s="838" t="n"/>
      <c r="DQ74" s="838" t="n"/>
      <c r="DR74" s="838" t="n"/>
      <c r="DS74" s="838" t="n"/>
      <c r="DT74" s="838" t="n"/>
      <c r="DU74" s="838" t="n"/>
      <c r="DV74" s="838" t="n"/>
      <c r="DW74" s="838" t="n"/>
      <c r="DX74" s="838" t="n"/>
      <c r="DY74" s="838" t="n"/>
      <c r="DZ74" s="838" t="n"/>
      <c r="EA74" s="838" t="n"/>
      <c r="EB74" s="838" t="n"/>
      <c r="EC74" s="838" t="n"/>
      <c r="ED74" s="838" t="n"/>
      <c r="EE74" s="838" t="n"/>
      <c r="EF74" s="838" t="n"/>
      <c r="EG74" s="838" t="n"/>
      <c r="EH74" s="838" t="n"/>
      <c r="EI74" s="838" t="n"/>
      <c r="EJ74" s="838" t="n"/>
      <c r="EK74" s="838" t="n"/>
      <c r="EL74" s="838" t="n"/>
      <c r="EM74" s="838" t="n"/>
      <c r="EN74" s="838" t="n"/>
      <c r="EO74" s="838" t="n"/>
      <c r="EP74" s="838" t="n"/>
      <c r="EQ74" s="838" t="n"/>
    </row>
    <row r="75" ht="13.5" customHeight="1" s="1178">
      <c r="A75" s="1231" t="n"/>
      <c r="B75" s="1028" t="inlineStr">
        <is>
          <t xml:space="preserve">市场2 </t>
        </is>
      </c>
      <c r="C75" s="1028" t="inlineStr">
        <is>
          <t xml:space="preserve">市场3 </t>
        </is>
      </c>
      <c r="D75" s="1028" t="inlineStr">
        <is>
          <t xml:space="preserve">市场4 </t>
        </is>
      </c>
      <c r="E75" s="1028" t="inlineStr">
        <is>
          <t xml:space="preserve">市场1 </t>
        </is>
      </c>
      <c r="F75" s="1028" t="inlineStr">
        <is>
          <t xml:space="preserve">市场2 </t>
        </is>
      </c>
      <c r="G75" s="1028" t="inlineStr">
        <is>
          <t xml:space="preserve">市场3 </t>
        </is>
      </c>
      <c r="H75" s="1028" t="inlineStr">
        <is>
          <t xml:space="preserve">市场4 </t>
        </is>
      </c>
      <c r="I75" s="1028" t="inlineStr">
        <is>
          <t xml:space="preserve">市场1 </t>
        </is>
      </c>
      <c r="J75" s="1028" t="inlineStr">
        <is>
          <t xml:space="preserve">市场2 </t>
        </is>
      </c>
      <c r="K75" s="1028" t="inlineStr">
        <is>
          <t xml:space="preserve">市场3 </t>
        </is>
      </c>
      <c r="L75" s="1028" t="inlineStr">
        <is>
          <t xml:space="preserve">市场4 </t>
        </is>
      </c>
      <c r="M75" s="1028" t="inlineStr">
        <is>
          <t xml:space="preserve">市场1 </t>
        </is>
      </c>
      <c r="N75" s="1028" t="inlineStr">
        <is>
          <t xml:space="preserve">市场2 </t>
        </is>
      </c>
      <c r="O75" s="1028" t="inlineStr">
        <is>
          <t xml:space="preserve">市场3 </t>
        </is>
      </c>
      <c r="P75" s="1028" t="inlineStr">
        <is>
          <t xml:space="preserve">市场4 </t>
        </is>
      </c>
      <c r="Q75" s="1028" t="inlineStr">
        <is>
          <t>市场4</t>
        </is>
      </c>
      <c r="R75" s="551" t="n"/>
      <c r="S75" s="551" t="n"/>
      <c r="T75" s="551" t="n"/>
      <c r="U75" s="551" t="n"/>
      <c r="V75" s="551" t="n"/>
      <c r="W75" s="551" t="n"/>
      <c r="X75" s="551" t="n"/>
      <c r="Y75" s="551" t="n"/>
      <c r="Z75" s="551" t="n"/>
      <c r="AA75" s="551" t="n"/>
      <c r="AB75" s="551" t="n"/>
      <c r="AC75" s="551" t="n"/>
      <c r="AD75" s="551" t="n"/>
      <c r="AE75" s="551" t="n"/>
      <c r="AF75" s="551" t="n"/>
      <c r="AG75" s="551" t="n"/>
      <c r="AH75" s="551" t="n"/>
      <c r="AI75" s="650" t="inlineStr">
        <is>
          <t>15@133716</t>
        </is>
      </c>
      <c r="AJ75" s="849" t="n">
        <v>0.037</v>
      </c>
      <c r="AK75" s="849" t="n">
        <v>0.037</v>
      </c>
      <c r="AL75" s="849" t="n">
        <v>0.0356</v>
      </c>
      <c r="AM75" s="849" t="n">
        <v>0.0409</v>
      </c>
      <c r="AN75" s="849" t="n">
        <v>0.0382</v>
      </c>
      <c r="AO75" s="849" t="n">
        <v>0.038</v>
      </c>
      <c r="AP75" s="849" t="n">
        <v>0.0396</v>
      </c>
      <c r="AQ75" s="849" t="n">
        <v>0.0373</v>
      </c>
      <c r="AR75" s="849" t="n">
        <v>0.0361</v>
      </c>
      <c r="AS75" s="849" t="n">
        <v>0.0352</v>
      </c>
      <c r="AT75" s="849" t="n">
        <v>0.0303</v>
      </c>
      <c r="AU75" s="849" t="n">
        <v>0.0295</v>
      </c>
      <c r="AV75" s="849" t="n">
        <v>0.0588</v>
      </c>
      <c r="AW75" s="849" t="n">
        <v>0.0619</v>
      </c>
      <c r="AX75" s="849" t="n">
        <v>0.0388</v>
      </c>
      <c r="AY75" s="856" t="n">
        <v>0.0383</v>
      </c>
      <c r="AZ75" s="551" t="n"/>
      <c r="BA75" s="551" t="n"/>
      <c r="BB75" s="551" t="n"/>
      <c r="BC75" s="551" t="n"/>
      <c r="BD75" s="551" t="n"/>
      <c r="BE75" s="551" t="n"/>
      <c r="BF75" s="551" t="n"/>
      <c r="BG75" s="551" t="n"/>
      <c r="BH75" s="551" t="n"/>
      <c r="BI75" s="551" t="n"/>
      <c r="BJ75" s="551" t="n"/>
      <c r="BK75" s="551" t="n"/>
      <c r="BL75" s="551" t="n"/>
      <c r="BM75" s="551" t="n"/>
      <c r="BN75" s="551" t="n"/>
      <c r="BO75" s="551" t="n"/>
      <c r="BP75" s="551" t="n"/>
      <c r="BQ75" s="551" t="n"/>
      <c r="BR75" s="551" t="n"/>
      <c r="BS75" s="551" t="n"/>
      <c r="BT75" s="551" t="n"/>
      <c r="BU75" s="551" t="n"/>
      <c r="BV75" s="551" t="n"/>
      <c r="BW75" s="551" t="n"/>
      <c r="BX75" s="551" t="n"/>
      <c r="BY75" s="551" t="n"/>
      <c r="BZ75" s="551" t="n"/>
      <c r="CA75" s="551" t="n"/>
      <c r="CB75" s="551" t="n"/>
      <c r="CC75" s="551" t="n"/>
      <c r="CD75" s="551" t="n"/>
      <c r="CE75" s="551" t="n"/>
      <c r="CF75" s="551" t="n"/>
      <c r="CG75" s="551" t="n"/>
      <c r="CH75" s="551" t="n"/>
      <c r="CI75" s="551" t="n"/>
      <c r="CJ75" s="551" t="n"/>
      <c r="CK75" s="551" t="n"/>
      <c r="CL75" s="551" t="n"/>
      <c r="CM75" s="838" t="n"/>
      <c r="CN75" s="838" t="n"/>
      <c r="CO75" s="838" t="n"/>
      <c r="CP75" s="838" t="n"/>
      <c r="CQ75" s="838" t="n"/>
      <c r="CR75" s="838" t="n"/>
      <c r="CS75" s="838" t="n"/>
      <c r="CT75" s="838" t="n"/>
      <c r="CU75" s="838" t="n"/>
      <c r="CV75" s="838" t="n"/>
      <c r="CW75" s="838" t="n"/>
      <c r="CX75" s="838" t="n"/>
      <c r="CY75" s="838" t="n"/>
      <c r="CZ75" s="838" t="n"/>
      <c r="DA75" s="838" t="n"/>
      <c r="DB75" s="838" t="n"/>
      <c r="DC75" s="838" t="n"/>
      <c r="DD75" s="838" t="n"/>
      <c r="DE75" s="838" t="n"/>
      <c r="DF75" s="838" t="n"/>
      <c r="DG75" s="838" t="n"/>
      <c r="DH75" s="838" t="n"/>
      <c r="DI75" s="838" t="n"/>
      <c r="DJ75" s="838" t="n"/>
      <c r="DK75" s="838" t="n"/>
      <c r="DL75" s="838" t="n"/>
      <c r="DM75" s="838" t="n"/>
      <c r="DN75" s="838" t="n"/>
      <c r="DO75" s="838" t="n"/>
      <c r="DP75" s="838" t="n"/>
      <c r="DQ75" s="838" t="n"/>
      <c r="DR75" s="838" t="n"/>
      <c r="DS75" s="838" t="n"/>
      <c r="DT75" s="838" t="n"/>
      <c r="DU75" s="838" t="n"/>
      <c r="DV75" s="838" t="n"/>
      <c r="DW75" s="838" t="n"/>
      <c r="DX75" s="838" t="n"/>
      <c r="DY75" s="838" t="n"/>
      <c r="DZ75" s="838" t="n"/>
      <c r="EA75" s="838" t="n"/>
      <c r="EB75" s="838" t="n"/>
      <c r="EC75" s="838" t="n"/>
      <c r="ED75" s="838" t="n"/>
      <c r="EE75" s="838" t="n"/>
      <c r="EF75" s="838" t="n"/>
      <c r="EG75" s="838" t="n"/>
      <c r="EH75" s="838" t="n"/>
      <c r="EI75" s="838" t="n"/>
      <c r="EJ75" s="838" t="n"/>
      <c r="EK75" s="838" t="n"/>
      <c r="EL75" s="838" t="n"/>
      <c r="EM75" s="838" t="n"/>
      <c r="EN75" s="838" t="n"/>
      <c r="EO75" s="838" t="n"/>
      <c r="EP75" s="838" t="n"/>
      <c r="EQ75" s="838" t="n"/>
    </row>
    <row r="76" ht="13.5" customHeight="1" s="1178">
      <c r="A76" s="842" t="inlineStr">
        <is>
          <t>无恙</t>
        </is>
      </c>
      <c r="B76" s="330" t="n">
        <v>3450</v>
      </c>
      <c r="C76" s="330" t="n">
        <v>3450</v>
      </c>
      <c r="D76" s="330" t="n">
        <v>3600</v>
      </c>
      <c r="E76" s="330" t="n">
        <v>3600</v>
      </c>
      <c r="F76" s="330" t="n">
        <v>5300</v>
      </c>
      <c r="G76" s="330" t="n">
        <v>5300</v>
      </c>
      <c r="H76" s="330" t="n">
        <v>5500</v>
      </c>
      <c r="I76" s="330" t="n">
        <v>5500</v>
      </c>
      <c r="J76" s="330" t="n">
        <v>7300</v>
      </c>
      <c r="K76" s="330" t="n">
        <v>7300</v>
      </c>
      <c r="L76" s="330" t="n">
        <v>7500</v>
      </c>
      <c r="M76" s="330" t="n">
        <v>7500</v>
      </c>
      <c r="N76" s="330" t="n">
        <v>10100</v>
      </c>
      <c r="O76" s="330" t="n">
        <v>10100</v>
      </c>
      <c r="P76" s="330" t="n">
        <v>10450</v>
      </c>
      <c r="Q76" s="330" t="n">
        <v>10450</v>
      </c>
      <c r="R76" s="551" t="n"/>
      <c r="S76" s="551" t="n"/>
      <c r="T76" s="551" t="n"/>
      <c r="U76" s="551" t="n"/>
      <c r="V76" s="551" t="n"/>
      <c r="W76" s="551" t="n"/>
      <c r="X76" s="551" t="n"/>
      <c r="Y76" s="551" t="n"/>
      <c r="Z76" s="551" t="n"/>
      <c r="AA76" s="551" t="n"/>
      <c r="AB76" s="551" t="n"/>
      <c r="AC76" s="551" t="n"/>
      <c r="AD76" s="551" t="n"/>
      <c r="AE76" s="551" t="n"/>
      <c r="AF76" s="551" t="n"/>
      <c r="AG76" s="551" t="n"/>
      <c r="AH76" s="551" t="n"/>
      <c r="AI76" s="650" t="inlineStr">
        <is>
          <t>16@133716</t>
        </is>
      </c>
      <c r="AJ76" s="849" t="n">
        <v>0</v>
      </c>
      <c r="AK76" s="849" t="n">
        <v>0</v>
      </c>
      <c r="AL76" s="849" t="n">
        <v>0.06519999999999999</v>
      </c>
      <c r="AM76" s="849" t="n">
        <v>0.0659</v>
      </c>
      <c r="AN76" s="849" t="n">
        <v>0.051</v>
      </c>
      <c r="AO76" s="849" t="n">
        <v>0.0506</v>
      </c>
      <c r="AP76" s="849" t="n">
        <v>0.0405</v>
      </c>
      <c r="AQ76" s="849" t="n">
        <v>0.0409</v>
      </c>
      <c r="AR76" s="849" t="n">
        <v>0.0536</v>
      </c>
      <c r="AS76" s="849" t="n">
        <v>0.0539</v>
      </c>
      <c r="AT76" s="849" t="n">
        <v>0.0514</v>
      </c>
      <c r="AU76" s="849" t="n">
        <v>0.0522</v>
      </c>
      <c r="AV76" s="849" t="n">
        <v>0.0346</v>
      </c>
      <c r="AW76" s="849" t="n">
        <v>0.0339</v>
      </c>
      <c r="AX76" s="849" t="n">
        <v>0.0422</v>
      </c>
      <c r="AY76" s="856" t="n">
        <v>0.0423</v>
      </c>
      <c r="AZ76" s="551" t="n"/>
      <c r="BA76" s="551" t="n"/>
      <c r="BB76" s="551" t="n"/>
      <c r="BC76" s="551" t="n"/>
      <c r="BD76" s="551" t="n"/>
      <c r="BE76" s="551" t="n"/>
      <c r="BF76" s="551" t="n"/>
      <c r="BG76" s="551" t="n"/>
      <c r="BH76" s="551" t="n"/>
      <c r="BI76" s="551" t="n"/>
      <c r="BJ76" s="551" t="n"/>
      <c r="BK76" s="551" t="n"/>
      <c r="BL76" s="551" t="n"/>
      <c r="BM76" s="551" t="n"/>
      <c r="BN76" s="551" t="n"/>
      <c r="BO76" s="551" t="n"/>
      <c r="BP76" s="551" t="n"/>
      <c r="BQ76" s="551" t="n"/>
      <c r="BR76" s="551" t="n"/>
      <c r="BS76" s="551" t="n"/>
      <c r="BT76" s="551" t="n"/>
      <c r="BU76" s="551" t="n"/>
      <c r="BV76" s="551" t="n"/>
      <c r="BW76" s="551" t="n"/>
      <c r="BX76" s="551" t="n"/>
      <c r="BY76" s="551" t="n"/>
      <c r="BZ76" s="551" t="n"/>
      <c r="CA76" s="551" t="n"/>
      <c r="CB76" s="551" t="n"/>
      <c r="CC76" s="551" t="n"/>
      <c r="CD76" s="551" t="n"/>
      <c r="CE76" s="551" t="n"/>
      <c r="CF76" s="551" t="n"/>
      <c r="CG76" s="551" t="n"/>
      <c r="CH76" s="551" t="n"/>
      <c r="CI76" s="551" t="n"/>
      <c r="CJ76" s="551" t="n"/>
      <c r="CK76" s="551" t="n"/>
      <c r="CL76" s="551" t="n"/>
      <c r="CM76" s="838" t="n"/>
      <c r="CN76" s="838" t="n"/>
      <c r="CO76" s="838" t="n"/>
      <c r="CP76" s="838" t="n"/>
      <c r="CQ76" s="838" t="n"/>
      <c r="CR76" s="838" t="n"/>
      <c r="CS76" s="838" t="n"/>
      <c r="CT76" s="838" t="n"/>
      <c r="CU76" s="838" t="n"/>
      <c r="CV76" s="838" t="n"/>
      <c r="CW76" s="838" t="n"/>
      <c r="CX76" s="838" t="n"/>
      <c r="CY76" s="838" t="n"/>
      <c r="CZ76" s="838" t="n"/>
      <c r="DA76" s="838" t="n"/>
      <c r="DB76" s="838" t="n"/>
      <c r="DC76" s="838" t="n"/>
      <c r="DD76" s="838" t="n"/>
      <c r="DE76" s="838" t="n"/>
      <c r="DF76" s="838" t="n"/>
      <c r="DG76" s="838" t="n"/>
      <c r="DH76" s="838" t="n"/>
      <c r="DI76" s="838" t="n"/>
      <c r="DJ76" s="838" t="n"/>
      <c r="DK76" s="838" t="n"/>
      <c r="DL76" s="838" t="n"/>
      <c r="DM76" s="838" t="n"/>
      <c r="DN76" s="838" t="n"/>
      <c r="DO76" s="838" t="n"/>
      <c r="DP76" s="838" t="n"/>
      <c r="DQ76" s="838" t="n"/>
      <c r="DR76" s="838" t="n"/>
      <c r="DS76" s="838" t="n"/>
      <c r="DT76" s="838" t="n"/>
      <c r="DU76" s="838" t="n"/>
      <c r="DV76" s="838" t="n"/>
      <c r="DW76" s="838" t="n"/>
      <c r="DX76" s="838" t="n"/>
      <c r="DY76" s="838" t="n"/>
      <c r="DZ76" s="838" t="n"/>
      <c r="EA76" s="838" t="n"/>
      <c r="EB76" s="838" t="n"/>
      <c r="EC76" s="838" t="n"/>
      <c r="ED76" s="838" t="n"/>
      <c r="EE76" s="838" t="n"/>
      <c r="EF76" s="838" t="n"/>
      <c r="EG76" s="838" t="n"/>
      <c r="EH76" s="838" t="n"/>
      <c r="EI76" s="838" t="n"/>
      <c r="EJ76" s="838" t="n"/>
      <c r="EK76" s="838" t="n"/>
      <c r="EL76" s="838" t="n"/>
      <c r="EM76" s="838" t="n"/>
      <c r="EN76" s="838" t="n"/>
      <c r="EO76" s="838" t="n"/>
      <c r="EP76" s="838" t="n"/>
      <c r="EQ76" s="838" t="n"/>
    </row>
    <row r="77" ht="13.5" customHeight="1" s="1178">
      <c r="A77" s="843" t="inlineStr">
        <is>
          <t>小婉</t>
        </is>
      </c>
      <c r="B77" s="333" t="n">
        <v>3450</v>
      </c>
      <c r="C77" s="333" t="n">
        <v>3450</v>
      </c>
      <c r="D77" s="333" t="n">
        <v>3600</v>
      </c>
      <c r="E77" s="333" t="n">
        <v>3600</v>
      </c>
      <c r="F77" s="333" t="n">
        <v>5300</v>
      </c>
      <c r="G77" s="333" t="n">
        <v>5300</v>
      </c>
      <c r="H77" s="333" t="n">
        <v>5500</v>
      </c>
      <c r="I77" s="333" t="n">
        <v>5500</v>
      </c>
      <c r="J77" s="333" t="n">
        <v>7300</v>
      </c>
      <c r="K77" s="333" t="n">
        <v>7300</v>
      </c>
      <c r="L77" s="333" t="n">
        <v>7500</v>
      </c>
      <c r="M77" s="333" t="n">
        <v>7500</v>
      </c>
      <c r="N77" s="333" t="n">
        <v>10100</v>
      </c>
      <c r="O77" s="333" t="n">
        <v>10100</v>
      </c>
      <c r="P77" s="333" t="n">
        <v>10450</v>
      </c>
      <c r="Q77" s="333" t="n">
        <v>10450</v>
      </c>
      <c r="R77" s="551" t="n"/>
      <c r="S77" s="551" t="n"/>
      <c r="T77" s="551" t="n"/>
      <c r="U77" s="551" t="n"/>
      <c r="V77" s="551" t="n"/>
      <c r="W77" s="551" t="n"/>
      <c r="X77" s="551" t="n"/>
      <c r="Y77" s="551" t="n"/>
      <c r="Z77" s="551" t="n"/>
      <c r="AA77" s="551" t="n"/>
      <c r="AB77" s="551" t="n"/>
      <c r="AC77" s="551" t="n"/>
      <c r="AD77" s="551" t="n"/>
      <c r="AE77" s="551" t="n"/>
      <c r="AF77" s="551" t="n"/>
      <c r="AG77" s="551" t="n"/>
      <c r="AH77" s="551" t="n"/>
      <c r="AI77" s="650" t="inlineStr">
        <is>
          <t>圣战●【霖】星坠晓</t>
        </is>
      </c>
      <c r="AJ77" s="849" t="n">
        <v>0.0597</v>
      </c>
      <c r="AK77" s="849" t="n">
        <v>0.0562</v>
      </c>
      <c r="AL77" s="849" t="n">
        <v>0.047</v>
      </c>
      <c r="AM77" s="849" t="n">
        <v>0.0477</v>
      </c>
      <c r="AN77" s="849" t="n">
        <v>0.0496</v>
      </c>
      <c r="AO77" s="849" t="n">
        <v>0.0492</v>
      </c>
      <c r="AP77" s="849" t="n">
        <v>0.0616</v>
      </c>
      <c r="AQ77" s="849" t="n">
        <v>0.0604</v>
      </c>
      <c r="AR77" s="849" t="n">
        <v>0.0477</v>
      </c>
      <c r="AS77" s="849" t="n">
        <v>0.0492</v>
      </c>
      <c r="AT77" s="849" t="n">
        <v>0.0499</v>
      </c>
      <c r="AU77" s="849" t="n">
        <v>0.0506</v>
      </c>
      <c r="AV77" s="849" t="n">
        <v>0.0519</v>
      </c>
      <c r="AW77" s="849" t="n">
        <v>0.0483</v>
      </c>
      <c r="AX77" s="849" t="n">
        <v>0.0602</v>
      </c>
      <c r="AY77" s="856" t="n">
        <v>0.0589</v>
      </c>
      <c r="AZ77" s="551" t="n"/>
      <c r="BA77" s="551" t="n"/>
      <c r="BB77" s="551" t="n"/>
      <c r="BC77" s="551" t="n"/>
      <c r="BD77" s="551" t="n"/>
      <c r="BE77" s="551" t="n"/>
      <c r="BF77" s="551" t="n"/>
      <c r="BG77" s="551" t="n"/>
      <c r="BH77" s="551" t="n"/>
      <c r="BI77" s="551" t="n"/>
      <c r="BJ77" s="551" t="n"/>
      <c r="BK77" s="551" t="n"/>
      <c r="BL77" s="551" t="n"/>
      <c r="BM77" s="551" t="n"/>
      <c r="BN77" s="551" t="n"/>
      <c r="BO77" s="551" t="n"/>
      <c r="BP77" s="551" t="n"/>
      <c r="BQ77" s="551" t="n"/>
      <c r="BR77" s="551" t="n"/>
      <c r="BS77" s="551" t="n"/>
      <c r="BT77" s="551" t="n"/>
      <c r="BU77" s="551" t="n"/>
      <c r="BV77" s="551" t="n"/>
      <c r="BW77" s="551" t="n"/>
      <c r="BX77" s="551" t="n"/>
      <c r="BY77" s="551" t="n"/>
      <c r="BZ77" s="551" t="n"/>
      <c r="CA77" s="551" t="n"/>
      <c r="CB77" s="551" t="n"/>
      <c r="CC77" s="551" t="n"/>
      <c r="CD77" s="551" t="n"/>
      <c r="CE77" s="551" t="n"/>
      <c r="CF77" s="551" t="n"/>
      <c r="CG77" s="551" t="n"/>
      <c r="CH77" s="551" t="n"/>
      <c r="CI77" s="551" t="n"/>
      <c r="CJ77" s="551" t="n"/>
      <c r="CK77" s="551" t="n"/>
      <c r="CL77" s="551" t="n"/>
      <c r="CM77" s="838" t="n"/>
      <c r="CN77" s="838" t="n"/>
      <c r="CO77" s="838" t="n"/>
      <c r="CP77" s="838" t="n"/>
      <c r="CQ77" s="838" t="n"/>
      <c r="CR77" s="838" t="n"/>
      <c r="CS77" s="838" t="n"/>
      <c r="CT77" s="838" t="n"/>
      <c r="CU77" s="838" t="n"/>
      <c r="CV77" s="838" t="n"/>
      <c r="CW77" s="838" t="n"/>
      <c r="CX77" s="838" t="n"/>
      <c r="CY77" s="838" t="n"/>
      <c r="CZ77" s="838" t="n"/>
      <c r="DA77" s="838" t="n"/>
      <c r="DB77" s="838" t="n"/>
      <c r="DC77" s="838" t="n"/>
      <c r="DD77" s="838" t="n"/>
      <c r="DE77" s="838" t="n"/>
      <c r="DF77" s="838" t="n"/>
      <c r="DG77" s="838" t="n"/>
      <c r="DH77" s="838" t="n"/>
      <c r="DI77" s="838" t="n"/>
      <c r="DJ77" s="838" t="n"/>
      <c r="DK77" s="838" t="n"/>
      <c r="DL77" s="838" t="n"/>
      <c r="DM77" s="838" t="n"/>
      <c r="DN77" s="838" t="n"/>
      <c r="DO77" s="838" t="n"/>
      <c r="DP77" s="838" t="n"/>
      <c r="DQ77" s="838" t="n"/>
      <c r="DR77" s="838" t="n"/>
      <c r="DS77" s="838" t="n"/>
      <c r="DT77" s="838" t="n"/>
      <c r="DU77" s="838" t="n"/>
      <c r="DV77" s="838" t="n"/>
      <c r="DW77" s="838" t="n"/>
      <c r="DX77" s="838" t="n"/>
      <c r="DY77" s="838" t="n"/>
      <c r="DZ77" s="838" t="n"/>
      <c r="EA77" s="838" t="n"/>
      <c r="EB77" s="838" t="n"/>
      <c r="EC77" s="838" t="n"/>
      <c r="ED77" s="838" t="n"/>
      <c r="EE77" s="838" t="n"/>
      <c r="EF77" s="838" t="n"/>
      <c r="EG77" s="838" t="n"/>
      <c r="EH77" s="838" t="n"/>
      <c r="EI77" s="838" t="n"/>
      <c r="EJ77" s="838" t="n"/>
      <c r="EK77" s="838" t="n"/>
      <c r="EL77" s="838" t="n"/>
      <c r="EM77" s="838" t="n"/>
      <c r="EN77" s="838" t="n"/>
      <c r="EO77" s="838" t="n"/>
      <c r="EP77" s="838" t="n"/>
      <c r="EQ77" s="838" t="n"/>
    </row>
    <row r="78" ht="13.5" customHeight="1" s="1178">
      <c r="A78" s="844" t="n"/>
      <c r="B78" s="333" t="n"/>
      <c r="C78" s="333" t="n"/>
      <c r="D78" s="333" t="n"/>
      <c r="E78" s="333" t="n"/>
      <c r="F78" s="333" t="n"/>
      <c r="G78" s="333" t="n"/>
      <c r="H78" s="333" t="n"/>
      <c r="I78" s="333" t="n"/>
      <c r="J78" s="333" t="n"/>
      <c r="K78" s="333" t="n"/>
      <c r="L78" s="333" t="n"/>
      <c r="M78" s="333" t="n"/>
      <c r="N78" s="333" t="n"/>
      <c r="O78" s="333" t="n"/>
      <c r="P78" s="333" t="n"/>
      <c r="Q78" s="333" t="n"/>
      <c r="R78" s="551" t="n"/>
      <c r="S78" s="551" t="n"/>
      <c r="T78" s="551" t="n"/>
      <c r="U78" s="551" t="n"/>
      <c r="V78" s="551" t="n"/>
      <c r="W78" s="551" t="n"/>
      <c r="X78" s="551" t="n"/>
      <c r="Y78" s="551" t="n"/>
      <c r="Z78" s="551" t="n"/>
      <c r="AA78" s="551" t="n"/>
      <c r="AB78" s="551" t="n"/>
      <c r="AC78" s="551" t="n"/>
      <c r="AD78" s="551" t="n"/>
      <c r="AE78" s="551" t="n"/>
      <c r="AF78" s="551" t="n"/>
      <c r="AG78" s="551" t="n"/>
      <c r="AH78" s="551" t="n"/>
      <c r="AI78" s="650" t="inlineStr">
        <is>
          <t>18@133716</t>
        </is>
      </c>
      <c r="AJ78" s="849" t="n">
        <v>0.0418</v>
      </c>
      <c r="AK78" s="849" t="n">
        <v>0.043</v>
      </c>
      <c r="AL78" s="849" t="n">
        <v>0.047</v>
      </c>
      <c r="AM78" s="849" t="n">
        <v>0.0455</v>
      </c>
      <c r="AN78" s="849" t="n">
        <v>0.051</v>
      </c>
      <c r="AO78" s="849" t="n">
        <v>0.0506</v>
      </c>
      <c r="AP78" s="849" t="n">
        <v>0.0502</v>
      </c>
      <c r="AQ78" s="849" t="n">
        <v>0.0498</v>
      </c>
      <c r="AR78" s="849" t="n">
        <v>0.064</v>
      </c>
      <c r="AS78" s="849" t="n">
        <v>0.0645</v>
      </c>
      <c r="AT78" s="849" t="n">
        <v>0.0514</v>
      </c>
      <c r="AU78" s="849" t="n">
        <v>0.0552</v>
      </c>
      <c r="AV78" s="849" t="n">
        <v>0.0449</v>
      </c>
      <c r="AW78" s="849" t="n">
        <v>0.0433</v>
      </c>
      <c r="AX78" s="849" t="n">
        <v>0.0463</v>
      </c>
      <c r="AY78" s="856" t="n">
        <v>0.0458</v>
      </c>
      <c r="AZ78" s="551" t="n"/>
      <c r="BA78" s="551" t="n"/>
      <c r="BB78" s="551" t="n"/>
      <c r="BC78" s="551" t="n"/>
      <c r="BD78" s="551" t="n"/>
      <c r="BE78" s="551" t="n"/>
      <c r="BF78" s="551" t="n"/>
      <c r="BG78" s="551" t="n"/>
      <c r="BH78" s="551" t="n"/>
      <c r="BI78" s="551" t="n"/>
      <c r="BJ78" s="551" t="n"/>
      <c r="BK78" s="551" t="n"/>
      <c r="BL78" s="551" t="n"/>
      <c r="BM78" s="551" t="n"/>
      <c r="BN78" s="551" t="n"/>
      <c r="BO78" s="551" t="n"/>
      <c r="BP78" s="551" t="n"/>
      <c r="BQ78" s="551" t="n"/>
      <c r="BR78" s="551" t="n"/>
      <c r="BS78" s="551" t="n"/>
      <c r="BT78" s="551" t="n"/>
      <c r="BU78" s="551" t="n"/>
      <c r="BV78" s="551" t="n"/>
      <c r="BW78" s="551" t="n"/>
      <c r="BX78" s="551" t="n"/>
      <c r="BY78" s="551" t="n"/>
      <c r="BZ78" s="551" t="n"/>
      <c r="CA78" s="551" t="n"/>
      <c r="CB78" s="551" t="n"/>
      <c r="CC78" s="551" t="n"/>
      <c r="CD78" s="551" t="n"/>
      <c r="CE78" s="551" t="n"/>
      <c r="CF78" s="551" t="n"/>
      <c r="CG78" s="551" t="n"/>
      <c r="CH78" s="551" t="n"/>
      <c r="CI78" s="551" t="n"/>
      <c r="CJ78" s="551" t="n"/>
      <c r="CK78" s="551" t="n"/>
      <c r="CL78" s="551" t="n"/>
      <c r="CM78" s="838" t="n"/>
      <c r="CN78" s="838" t="n"/>
      <c r="CO78" s="838" t="n"/>
      <c r="CP78" s="838" t="n"/>
      <c r="CQ78" s="838" t="n"/>
      <c r="CR78" s="838" t="n"/>
      <c r="CS78" s="838" t="n"/>
      <c r="CT78" s="838" t="n"/>
      <c r="CU78" s="838" t="n"/>
      <c r="CV78" s="838" t="n"/>
      <c r="CW78" s="838" t="n"/>
      <c r="CX78" s="838" t="n"/>
      <c r="CY78" s="838" t="n"/>
      <c r="CZ78" s="838" t="n"/>
      <c r="DA78" s="838" t="n"/>
      <c r="DB78" s="838" t="n"/>
      <c r="DC78" s="838" t="n"/>
      <c r="DD78" s="838" t="n"/>
      <c r="DE78" s="838" t="n"/>
      <c r="DF78" s="838" t="n"/>
      <c r="DG78" s="838" t="n"/>
      <c r="DH78" s="838" t="n"/>
      <c r="DI78" s="838" t="n"/>
      <c r="DJ78" s="838" t="n"/>
      <c r="DK78" s="838" t="n"/>
      <c r="DL78" s="838" t="n"/>
      <c r="DM78" s="838" t="n"/>
      <c r="DN78" s="838" t="n"/>
      <c r="DO78" s="838" t="n"/>
      <c r="DP78" s="838" t="n"/>
      <c r="DQ78" s="838" t="n"/>
      <c r="DR78" s="838" t="n"/>
      <c r="DS78" s="838" t="n"/>
      <c r="DT78" s="838" t="n"/>
      <c r="DU78" s="838" t="n"/>
      <c r="DV78" s="838" t="n"/>
      <c r="DW78" s="838" t="n"/>
      <c r="DX78" s="838" t="n"/>
      <c r="DY78" s="838" t="n"/>
      <c r="DZ78" s="838" t="n"/>
      <c r="EA78" s="838" t="n"/>
      <c r="EB78" s="838" t="n"/>
      <c r="EC78" s="838" t="n"/>
      <c r="ED78" s="838" t="n"/>
      <c r="EE78" s="838" t="n"/>
      <c r="EF78" s="838" t="n"/>
      <c r="EG78" s="838" t="n"/>
      <c r="EH78" s="838" t="n"/>
      <c r="EI78" s="838" t="n"/>
      <c r="EJ78" s="838" t="n"/>
      <c r="EK78" s="838" t="n"/>
      <c r="EL78" s="838" t="n"/>
      <c r="EM78" s="838" t="n"/>
      <c r="EN78" s="838" t="n"/>
      <c r="EO78" s="838" t="n"/>
      <c r="EP78" s="838" t="n"/>
      <c r="EQ78" s="838" t="n"/>
    </row>
    <row r="79" ht="13.5" customHeight="1" s="1178">
      <c r="A79" s="843" t="n"/>
      <c r="B79" s="333" t="n"/>
      <c r="C79" s="333" t="n"/>
      <c r="D79" s="333" t="n"/>
      <c r="E79" s="333" t="n"/>
      <c r="F79" s="333" t="n"/>
      <c r="G79" s="333" t="n"/>
      <c r="H79" s="333" t="n"/>
      <c r="I79" s="333" t="n"/>
      <c r="J79" s="333" t="n"/>
      <c r="K79" s="333" t="n"/>
      <c r="L79" s="333" t="n"/>
      <c r="M79" s="333" t="n"/>
      <c r="N79" s="333" t="n"/>
      <c r="O79" s="333" t="n"/>
      <c r="P79" s="333" t="n"/>
      <c r="Q79" s="333" t="n"/>
      <c r="R79" s="551" t="n"/>
      <c r="S79" s="551" t="n"/>
      <c r="T79" s="551" t="n"/>
      <c r="U79" s="551" t="n"/>
      <c r="V79" s="551" t="n"/>
      <c r="W79" s="551" t="n"/>
      <c r="X79" s="551" t="n"/>
      <c r="Y79" s="551" t="n"/>
      <c r="Z79" s="551" t="n"/>
      <c r="AA79" s="551" t="n"/>
      <c r="AB79" s="551" t="n"/>
      <c r="AC79" s="551" t="n"/>
      <c r="AD79" s="551" t="n"/>
      <c r="AE79" s="551" t="n"/>
      <c r="AF79" s="551" t="n"/>
      <c r="AG79" s="551" t="n"/>
      <c r="AH79" s="551" t="n"/>
      <c r="AI79" s="650" t="inlineStr">
        <is>
          <t>19@133716</t>
        </is>
      </c>
      <c r="AJ79" s="849" t="n">
        <v>0.0585</v>
      </c>
      <c r="AK79" s="849" t="n">
        <v>0.0573</v>
      </c>
      <c r="AL79" s="849" t="n">
        <v>0.0546</v>
      </c>
      <c r="AM79" s="849" t="n">
        <v>0.0545</v>
      </c>
      <c r="AN79" s="849" t="n">
        <v>0.0439</v>
      </c>
      <c r="AO79" s="849" t="n">
        <v>0.0422</v>
      </c>
      <c r="AP79" s="849" t="n">
        <v>0.0493</v>
      </c>
      <c r="AQ79" s="849" t="n">
        <v>0.0453</v>
      </c>
      <c r="AR79" s="849" t="n">
        <v>0.1059</v>
      </c>
      <c r="AS79" s="849" t="n">
        <v>0.0985</v>
      </c>
      <c r="AT79" s="849" t="n">
        <v>0.07340000000000001</v>
      </c>
      <c r="AU79" s="849" t="n">
        <v>0.0665</v>
      </c>
      <c r="AV79" s="849" t="n">
        <v>0.0614</v>
      </c>
      <c r="AW79" s="849" t="n">
        <v>0.0602</v>
      </c>
      <c r="AX79" s="849" t="n">
        <v>0.0607</v>
      </c>
      <c r="AY79" s="856" t="n">
        <v>0.0601</v>
      </c>
      <c r="AZ79" s="551" t="n"/>
      <c r="BA79" s="551" t="n"/>
      <c r="BB79" s="551" t="n"/>
      <c r="BC79" s="551" t="n"/>
      <c r="BD79" s="551" t="n"/>
      <c r="BE79" s="551" t="n"/>
      <c r="BF79" s="551" t="n"/>
      <c r="BG79" s="551" t="n"/>
      <c r="BH79" s="551" t="n"/>
      <c r="BI79" s="551" t="n"/>
      <c r="BJ79" s="551" t="n"/>
      <c r="BK79" s="551" t="n"/>
      <c r="BL79" s="551" t="n"/>
      <c r="BM79" s="551" t="n"/>
      <c r="BN79" s="551" t="n"/>
      <c r="BO79" s="551" t="n"/>
      <c r="BP79" s="551" t="n"/>
      <c r="BQ79" s="551" t="n"/>
      <c r="BR79" s="551" t="n"/>
      <c r="BS79" s="551" t="n"/>
      <c r="BT79" s="551" t="n"/>
      <c r="BU79" s="551" t="n"/>
      <c r="BV79" s="551" t="n"/>
      <c r="BW79" s="551" t="n"/>
      <c r="BX79" s="551" t="n"/>
      <c r="BY79" s="551" t="n"/>
      <c r="BZ79" s="551" t="n"/>
      <c r="CA79" s="551" t="n"/>
      <c r="CB79" s="551" t="n"/>
      <c r="CC79" s="551" t="n"/>
      <c r="CD79" s="551" t="n"/>
      <c r="CE79" s="551" t="n"/>
      <c r="CF79" s="551" t="n"/>
      <c r="CG79" s="551" t="n"/>
      <c r="CH79" s="551" t="n"/>
      <c r="CI79" s="551" t="n"/>
      <c r="CJ79" s="551" t="n"/>
      <c r="CK79" s="551" t="n"/>
      <c r="CL79" s="551" t="n"/>
      <c r="CM79" s="838" t="n"/>
      <c r="CN79" s="838" t="n"/>
      <c r="CO79" s="838" t="n"/>
      <c r="CP79" s="838" t="n"/>
      <c r="CQ79" s="838" t="n"/>
      <c r="CR79" s="838" t="n"/>
      <c r="CS79" s="838" t="n"/>
      <c r="CT79" s="838" t="n"/>
      <c r="CU79" s="838" t="n"/>
      <c r="CV79" s="838" t="n"/>
      <c r="CW79" s="838" t="n"/>
      <c r="CX79" s="838" t="n"/>
      <c r="CY79" s="838" t="n"/>
      <c r="CZ79" s="838" t="n"/>
      <c r="DA79" s="838" t="n"/>
      <c r="DB79" s="838" t="n"/>
      <c r="DC79" s="838" t="n"/>
      <c r="DD79" s="838" t="n"/>
      <c r="DE79" s="838" t="n"/>
      <c r="DF79" s="838" t="n"/>
      <c r="DG79" s="838" t="n"/>
      <c r="DH79" s="838" t="n"/>
      <c r="DI79" s="838" t="n"/>
      <c r="DJ79" s="838" t="n"/>
      <c r="DK79" s="838" t="n"/>
      <c r="DL79" s="838" t="n"/>
      <c r="DM79" s="838" t="n"/>
      <c r="DN79" s="838" t="n"/>
      <c r="DO79" s="838" t="n"/>
      <c r="DP79" s="838" t="n"/>
      <c r="DQ79" s="838" t="n"/>
      <c r="DR79" s="838" t="n"/>
      <c r="DS79" s="838" t="n"/>
      <c r="DT79" s="838" t="n"/>
      <c r="DU79" s="838" t="n"/>
      <c r="DV79" s="838" t="n"/>
      <c r="DW79" s="838" t="n"/>
      <c r="DX79" s="838" t="n"/>
      <c r="DY79" s="838" t="n"/>
      <c r="DZ79" s="838" t="n"/>
      <c r="EA79" s="838" t="n"/>
      <c r="EB79" s="838" t="n"/>
      <c r="EC79" s="838" t="n"/>
      <c r="ED79" s="838" t="n"/>
      <c r="EE79" s="838" t="n"/>
      <c r="EF79" s="838" t="n"/>
      <c r="EG79" s="838" t="n"/>
      <c r="EH79" s="838" t="n"/>
      <c r="EI79" s="838" t="n"/>
      <c r="EJ79" s="838" t="n"/>
      <c r="EK79" s="838" t="n"/>
      <c r="EL79" s="838" t="n"/>
      <c r="EM79" s="838" t="n"/>
      <c r="EN79" s="838" t="n"/>
      <c r="EO79" s="838" t="n"/>
      <c r="EP79" s="838" t="n"/>
      <c r="EQ79" s="838" t="n"/>
    </row>
    <row r="80" ht="13.5" customHeight="1" s="1178">
      <c r="A80" s="843" t="n"/>
      <c r="B80" s="333" t="n"/>
      <c r="C80" s="333" t="n"/>
      <c r="D80" s="333" t="n"/>
      <c r="E80" s="333" t="n"/>
      <c r="F80" s="333" t="n"/>
      <c r="G80" s="333" t="n"/>
      <c r="H80" s="333" t="n"/>
      <c r="I80" s="333" t="n"/>
      <c r="J80" s="333" t="n"/>
      <c r="K80" s="333" t="n"/>
      <c r="L80" s="333" t="n"/>
      <c r="M80" s="333" t="n"/>
      <c r="N80" s="333" t="n"/>
      <c r="O80" s="333" t="n"/>
      <c r="P80" s="333" t="n"/>
      <c r="Q80" s="333" t="n"/>
      <c r="R80" s="551" t="n"/>
      <c r="S80" s="551" t="n"/>
      <c r="T80" s="551" t="n"/>
      <c r="U80" s="551" t="n"/>
      <c r="V80" s="551" t="n"/>
      <c r="W80" s="551" t="n"/>
      <c r="X80" s="551" t="n"/>
      <c r="Y80" s="551" t="n"/>
      <c r="Z80" s="551" t="n"/>
      <c r="AA80" s="551" t="n"/>
      <c r="AB80" s="551" t="n"/>
      <c r="AC80" s="551" t="n"/>
      <c r="AD80" s="551" t="n"/>
      <c r="AE80" s="551" t="n"/>
      <c r="AF80" s="551" t="n"/>
      <c r="AG80" s="551" t="n"/>
      <c r="AH80" s="551" t="n"/>
      <c r="AI80" s="651" t="inlineStr">
        <is>
          <t>20@133716</t>
        </is>
      </c>
      <c r="AJ80" s="850" t="n">
        <v>0.0478</v>
      </c>
      <c r="AK80" s="850" t="n">
        <v>0.0478</v>
      </c>
      <c r="AL80" s="850" t="n">
        <v>0.05</v>
      </c>
      <c r="AM80" s="850" t="n">
        <v>0.0523</v>
      </c>
      <c r="AN80" s="850" t="n">
        <v>0.0425</v>
      </c>
      <c r="AO80" s="850" t="n">
        <v>0.0422</v>
      </c>
      <c r="AP80" s="850" t="n">
        <v>0.059</v>
      </c>
      <c r="AQ80" s="850" t="n">
        <v>0.0596</v>
      </c>
      <c r="AR80" s="850" t="n">
        <v>0.0477</v>
      </c>
      <c r="AS80" s="850" t="n">
        <v>0.0492</v>
      </c>
      <c r="AT80" s="850" t="n">
        <v>0.0545</v>
      </c>
      <c r="AU80" s="850" t="n">
        <v>0.0552</v>
      </c>
      <c r="AV80" s="850" t="n">
        <v>0.0449</v>
      </c>
      <c r="AW80" s="850" t="n">
        <v>0.0441</v>
      </c>
      <c r="AX80" s="850" t="n">
        <v>0.0509</v>
      </c>
      <c r="AY80" s="857" t="n">
        <v>0.0509</v>
      </c>
      <c r="AZ80" s="551" t="n"/>
      <c r="BA80" s="551" t="n"/>
      <c r="BB80" s="551" t="n"/>
      <c r="BC80" s="551" t="n"/>
      <c r="BD80" s="551" t="n"/>
      <c r="BE80" s="551" t="n"/>
      <c r="BF80" s="551" t="n"/>
      <c r="BG80" s="551" t="n"/>
      <c r="BH80" s="551" t="n"/>
      <c r="BI80" s="551" t="n"/>
      <c r="BJ80" s="551" t="n"/>
      <c r="BK80" s="551" t="n"/>
      <c r="BL80" s="551" t="n"/>
      <c r="BM80" s="551" t="n"/>
      <c r="BN80" s="551" t="n"/>
      <c r="BO80" s="551" t="n"/>
      <c r="BP80" s="551" t="n"/>
      <c r="BQ80" s="551" t="n"/>
      <c r="BR80" s="551" t="n"/>
      <c r="BS80" s="551" t="n"/>
      <c r="BT80" s="551" t="n"/>
      <c r="BU80" s="551" t="n"/>
      <c r="BV80" s="551" t="n"/>
      <c r="BW80" s="551" t="n"/>
      <c r="BX80" s="551" t="n"/>
      <c r="BY80" s="551" t="n"/>
      <c r="BZ80" s="551" t="n"/>
      <c r="CA80" s="551" t="n"/>
      <c r="CB80" s="551" t="n"/>
      <c r="CC80" s="551" t="n"/>
      <c r="CD80" s="551" t="n"/>
      <c r="CE80" s="551" t="n"/>
      <c r="CF80" s="551" t="n"/>
      <c r="CG80" s="551" t="n"/>
      <c r="CH80" s="551" t="n"/>
      <c r="CI80" s="551" t="n"/>
      <c r="CJ80" s="551" t="n"/>
      <c r="CK80" s="551" t="n"/>
      <c r="CL80" s="551" t="n"/>
      <c r="CM80" s="838" t="n"/>
      <c r="CN80" s="838" t="n"/>
      <c r="CO80" s="838" t="n"/>
      <c r="CP80" s="838" t="n"/>
      <c r="CQ80" s="838" t="n"/>
      <c r="CR80" s="838" t="n"/>
      <c r="CS80" s="838" t="n"/>
      <c r="CT80" s="838" t="n"/>
      <c r="CU80" s="838" t="n"/>
      <c r="CV80" s="838" t="n"/>
      <c r="CW80" s="838" t="n"/>
      <c r="CX80" s="838" t="n"/>
      <c r="CY80" s="838" t="n"/>
      <c r="CZ80" s="838" t="n"/>
      <c r="DA80" s="838" t="n"/>
      <c r="DB80" s="838" t="n"/>
      <c r="DC80" s="838" t="n"/>
      <c r="DD80" s="838" t="n"/>
      <c r="DE80" s="838" t="n"/>
      <c r="DF80" s="838" t="n"/>
      <c r="DG80" s="838" t="n"/>
      <c r="DH80" s="838" t="n"/>
      <c r="DI80" s="838" t="n"/>
      <c r="DJ80" s="838" t="n"/>
      <c r="DK80" s="838" t="n"/>
      <c r="DL80" s="838" t="n"/>
      <c r="DM80" s="838" t="n"/>
      <c r="DN80" s="838" t="n"/>
      <c r="DO80" s="838" t="n"/>
      <c r="DP80" s="838" t="n"/>
      <c r="DQ80" s="838" t="n"/>
      <c r="DR80" s="838" t="n"/>
      <c r="DS80" s="838" t="n"/>
      <c r="DT80" s="838" t="n"/>
      <c r="DU80" s="838" t="n"/>
      <c r="DV80" s="838" t="n"/>
      <c r="DW80" s="838" t="n"/>
      <c r="DX80" s="838" t="n"/>
      <c r="DY80" s="838" t="n"/>
      <c r="DZ80" s="838" t="n"/>
      <c r="EA80" s="838" t="n"/>
      <c r="EB80" s="838" t="n"/>
      <c r="EC80" s="838" t="n"/>
      <c r="ED80" s="838" t="n"/>
      <c r="EE80" s="838" t="n"/>
      <c r="EF80" s="838" t="n"/>
      <c r="EG80" s="838" t="n"/>
      <c r="EH80" s="838" t="n"/>
      <c r="EI80" s="838" t="n"/>
      <c r="EJ80" s="838" t="n"/>
      <c r="EK80" s="838" t="n"/>
      <c r="EL80" s="838" t="n"/>
      <c r="EM80" s="838" t="n"/>
      <c r="EN80" s="838" t="n"/>
      <c r="EO80" s="838" t="n"/>
      <c r="EP80" s="838" t="n"/>
      <c r="EQ80" s="838" t="n"/>
    </row>
    <row r="81" ht="13.5" customHeight="1" s="1178">
      <c r="A81" s="843" t="n"/>
      <c r="B81" s="333" t="n"/>
      <c r="C81" s="333" t="n"/>
      <c r="D81" s="333" t="n"/>
      <c r="E81" s="333" t="n"/>
      <c r="F81" s="333" t="n"/>
      <c r="G81" s="333" t="n"/>
      <c r="H81" s="333" t="n"/>
      <c r="I81" s="333" t="n"/>
      <c r="J81" s="333" t="n"/>
      <c r="K81" s="333" t="n"/>
      <c r="L81" s="333" t="n"/>
      <c r="M81" s="333" t="n"/>
      <c r="N81" s="333" t="n"/>
      <c r="O81" s="333" t="n"/>
      <c r="P81" s="333" t="n"/>
      <c r="Q81" s="333" t="n"/>
      <c r="R81" s="551" t="n"/>
      <c r="S81" s="551" t="n"/>
      <c r="T81" s="551" t="n"/>
      <c r="U81" s="551" t="n"/>
      <c r="V81" s="551" t="n"/>
      <c r="W81" s="551" t="n"/>
      <c r="X81" s="551" t="n"/>
      <c r="Y81" s="551" t="n"/>
      <c r="Z81" s="551" t="n"/>
      <c r="AA81" s="551" t="n"/>
      <c r="AB81" s="551" t="n"/>
      <c r="AC81" s="551" t="n"/>
      <c r="AD81" s="551" t="n"/>
      <c r="AE81" s="551" t="n"/>
      <c r="AF81" s="551" t="n"/>
      <c r="AG81" s="551" t="n"/>
      <c r="AH81" s="551" t="n"/>
      <c r="AI81" s="551" t="n"/>
      <c r="AJ81" s="551" t="n"/>
      <c r="AK81" s="551" t="n"/>
      <c r="AL81" s="551" t="n"/>
      <c r="AM81" s="551" t="n"/>
      <c r="AN81" s="551" t="n"/>
      <c r="AO81" s="551" t="n"/>
      <c r="AP81" s="551" t="n"/>
      <c r="AQ81" s="551" t="n"/>
      <c r="AR81" s="551" t="n"/>
      <c r="AS81" s="551" t="n"/>
      <c r="AT81" s="551" t="n"/>
      <c r="AU81" s="551" t="n"/>
      <c r="AV81" s="551" t="n"/>
      <c r="AW81" s="551" t="n"/>
      <c r="AX81" s="551" t="n"/>
      <c r="AY81" s="551" t="n"/>
      <c r="AZ81" s="551" t="n"/>
      <c r="BA81" s="551" t="n"/>
      <c r="BB81" s="551" t="n"/>
      <c r="BC81" s="551" t="n"/>
      <c r="BD81" s="551" t="n"/>
      <c r="BE81" s="551" t="n"/>
      <c r="BF81" s="551" t="n"/>
      <c r="BG81" s="551" t="n"/>
      <c r="BH81" s="551" t="n"/>
      <c r="BI81" s="551" t="n"/>
      <c r="BJ81" s="551" t="n"/>
      <c r="BK81" s="551" t="n"/>
      <c r="BL81" s="551" t="n"/>
      <c r="BM81" s="551" t="n"/>
      <c r="BN81" s="551" t="n"/>
      <c r="BO81" s="551" t="n"/>
      <c r="BP81" s="551" t="n"/>
      <c r="BQ81" s="551" t="n"/>
      <c r="BR81" s="551" t="n"/>
      <c r="BS81" s="551" t="n"/>
      <c r="BT81" s="551" t="n"/>
      <c r="BU81" s="551" t="n"/>
      <c r="BV81" s="551" t="n"/>
      <c r="BW81" s="551" t="n"/>
      <c r="BX81" s="551" t="n"/>
      <c r="BY81" s="551" t="n"/>
      <c r="BZ81" s="551" t="n"/>
      <c r="CA81" s="551" t="n"/>
      <c r="CB81" s="551" t="n"/>
      <c r="CC81" s="551" t="n"/>
      <c r="CD81" s="551" t="n"/>
      <c r="CE81" s="551" t="n"/>
      <c r="CF81" s="551" t="n"/>
      <c r="CG81" s="551" t="n"/>
      <c r="CH81" s="551" t="n"/>
      <c r="CI81" s="551" t="n"/>
      <c r="CJ81" s="551" t="n"/>
      <c r="CK81" s="551" t="n"/>
      <c r="CL81" s="551" t="n"/>
      <c r="CM81" s="838" t="n"/>
      <c r="CN81" s="838" t="n"/>
      <c r="CO81" s="838" t="n"/>
      <c r="CP81" s="838" t="n"/>
      <c r="CQ81" s="838" t="n"/>
      <c r="CR81" s="838" t="n"/>
      <c r="CS81" s="838" t="n"/>
      <c r="CT81" s="838" t="n"/>
      <c r="CU81" s="838" t="n"/>
      <c r="CV81" s="838" t="n"/>
      <c r="CW81" s="838" t="n"/>
      <c r="CX81" s="838" t="n"/>
      <c r="CY81" s="838" t="n"/>
      <c r="CZ81" s="838" t="n"/>
      <c r="DA81" s="838" t="n"/>
      <c r="DB81" s="838" t="n"/>
      <c r="DC81" s="838" t="n"/>
      <c r="DD81" s="838" t="n"/>
      <c r="DE81" s="838" t="n"/>
      <c r="DF81" s="838" t="n"/>
      <c r="DG81" s="838" t="n"/>
      <c r="DH81" s="838" t="n"/>
      <c r="DI81" s="838" t="n"/>
      <c r="DJ81" s="838" t="n"/>
      <c r="DK81" s="838" t="n"/>
      <c r="DL81" s="838" t="n"/>
      <c r="DM81" s="838" t="n"/>
      <c r="DN81" s="838" t="n"/>
      <c r="DO81" s="838" t="n"/>
      <c r="DP81" s="838" t="n"/>
      <c r="DQ81" s="838" t="n"/>
      <c r="DR81" s="838" t="n"/>
      <c r="DS81" s="838" t="n"/>
      <c r="DT81" s="838" t="n"/>
      <c r="DU81" s="838" t="n"/>
      <c r="DV81" s="838" t="n"/>
      <c r="DW81" s="838" t="n"/>
      <c r="DX81" s="838" t="n"/>
      <c r="DY81" s="838" t="n"/>
      <c r="DZ81" s="838" t="n"/>
      <c r="EA81" s="838" t="n"/>
      <c r="EB81" s="838" t="n"/>
      <c r="EC81" s="838" t="n"/>
      <c r="ED81" s="838" t="n"/>
      <c r="EE81" s="838" t="n"/>
      <c r="EF81" s="838" t="n"/>
      <c r="EG81" s="838" t="n"/>
      <c r="EH81" s="838" t="n"/>
      <c r="EI81" s="838" t="n"/>
      <c r="EJ81" s="838" t="n"/>
      <c r="EK81" s="838" t="n"/>
      <c r="EL81" s="838" t="n"/>
      <c r="EM81" s="838" t="n"/>
      <c r="EN81" s="838" t="n"/>
      <c r="EO81" s="838" t="n"/>
      <c r="EP81" s="838" t="n"/>
      <c r="EQ81" s="838" t="n"/>
    </row>
    <row r="82" ht="13.5" customHeight="1" s="1178">
      <c r="A82" s="843" t="n"/>
      <c r="B82" s="333" t="n"/>
      <c r="C82" s="333" t="n"/>
      <c r="D82" s="333" t="n"/>
      <c r="E82" s="333" t="n"/>
      <c r="F82" s="333" t="n"/>
      <c r="G82" s="333" t="n"/>
      <c r="H82" s="333" t="n"/>
      <c r="I82" s="333" t="n"/>
      <c r="J82" s="333" t="n"/>
      <c r="K82" s="333" t="n"/>
      <c r="L82" s="333" t="n"/>
      <c r="M82" s="333" t="n"/>
      <c r="N82" s="333" t="n"/>
      <c r="O82" s="333" t="n"/>
      <c r="P82" s="333" t="n"/>
      <c r="Q82" s="333" t="n"/>
      <c r="R82" s="551" t="n"/>
      <c r="S82" s="551" t="n"/>
      <c r="T82" s="551" t="n"/>
      <c r="U82" s="551" t="n"/>
      <c r="V82" s="551" t="n"/>
      <c r="W82" s="551" t="n"/>
      <c r="X82" s="551" t="n"/>
      <c r="Y82" s="551" t="n"/>
      <c r="Z82" s="551" t="n"/>
      <c r="AA82" s="551" t="n"/>
      <c r="AB82" s="551" t="n"/>
      <c r="AC82" s="551" t="n"/>
      <c r="AD82" s="551" t="n"/>
      <c r="AE82" s="551" t="n"/>
      <c r="AF82" s="551" t="n"/>
      <c r="AG82" s="551" t="n"/>
      <c r="AH82" s="551" t="n"/>
      <c r="AI82" s="551" t="n"/>
      <c r="AJ82" s="551" t="n"/>
      <c r="AK82" s="551" t="n"/>
      <c r="AL82" s="551" t="n"/>
      <c r="AM82" s="551" t="n"/>
      <c r="AN82" s="551" t="n"/>
      <c r="AO82" s="551" t="n"/>
      <c r="AP82" s="551" t="n"/>
      <c r="AQ82" s="551" t="n"/>
      <c r="AR82" s="551" t="n"/>
      <c r="AS82" s="551" t="n"/>
      <c r="AT82" s="551" t="n"/>
      <c r="AU82" s="551" t="n"/>
      <c r="AV82" s="551" t="n"/>
      <c r="AW82" s="551" t="n"/>
      <c r="AX82" s="551" t="n"/>
      <c r="AY82" s="551" t="n"/>
      <c r="AZ82" s="551" t="n"/>
      <c r="BA82" s="551" t="n"/>
      <c r="BB82" s="551" t="n"/>
      <c r="BC82" s="551" t="n"/>
      <c r="BD82" s="551" t="n"/>
      <c r="BE82" s="551" t="n"/>
      <c r="BF82" s="551" t="n"/>
      <c r="BG82" s="551" t="n"/>
      <c r="BH82" s="551" t="n"/>
      <c r="BI82" s="551" t="n"/>
      <c r="BJ82" s="551" t="n"/>
      <c r="BK82" s="551" t="n"/>
      <c r="BL82" s="551" t="n"/>
      <c r="BM82" s="551" t="n"/>
      <c r="BN82" s="551" t="n"/>
      <c r="BO82" s="551" t="n"/>
      <c r="BP82" s="551" t="n"/>
      <c r="BQ82" s="551" t="n"/>
      <c r="BR82" s="551" t="n"/>
      <c r="BS82" s="551" t="n"/>
      <c r="BT82" s="551" t="n"/>
      <c r="BU82" s="551" t="n"/>
      <c r="BV82" s="551" t="n"/>
      <c r="BW82" s="551" t="n"/>
      <c r="BX82" s="551" t="n"/>
      <c r="BY82" s="551" t="n"/>
      <c r="BZ82" s="551" t="n"/>
      <c r="CA82" s="551" t="n"/>
      <c r="CB82" s="551" t="n"/>
      <c r="CC82" s="551" t="n"/>
      <c r="CD82" s="551" t="n"/>
      <c r="CE82" s="551" t="n"/>
      <c r="CF82" s="551" t="n"/>
      <c r="CG82" s="551" t="n"/>
      <c r="CH82" s="551" t="n"/>
      <c r="CI82" s="551" t="n"/>
      <c r="CJ82" s="551" t="n"/>
      <c r="CK82" s="551" t="n"/>
      <c r="CL82" s="551" t="n"/>
      <c r="CM82" s="838" t="n"/>
      <c r="CN82" s="838" t="n"/>
      <c r="CO82" s="838" t="n"/>
      <c r="CP82" s="838" t="n"/>
      <c r="CQ82" s="838" t="n"/>
      <c r="CR82" s="838" t="n"/>
      <c r="CS82" s="838" t="n"/>
      <c r="CT82" s="838" t="n"/>
      <c r="CU82" s="838" t="n"/>
      <c r="CV82" s="838" t="n"/>
      <c r="CW82" s="838" t="n"/>
      <c r="CX82" s="838" t="n"/>
      <c r="CY82" s="838" t="n"/>
      <c r="CZ82" s="838" t="n"/>
      <c r="DA82" s="838" t="n"/>
      <c r="DB82" s="838" t="n"/>
      <c r="DC82" s="838" t="n"/>
      <c r="DD82" s="838" t="n"/>
      <c r="DE82" s="838" t="n"/>
      <c r="DF82" s="838" t="n"/>
      <c r="DG82" s="838" t="n"/>
      <c r="DH82" s="838" t="n"/>
      <c r="DI82" s="838" t="n"/>
      <c r="DJ82" s="838" t="n"/>
      <c r="DK82" s="838" t="n"/>
      <c r="DL82" s="838" t="n"/>
      <c r="DM82" s="838" t="n"/>
      <c r="DN82" s="838" t="n"/>
      <c r="DO82" s="838" t="n"/>
      <c r="DP82" s="838" t="n"/>
      <c r="DQ82" s="838" t="n"/>
      <c r="DR82" s="838" t="n"/>
      <c r="DS82" s="838" t="n"/>
      <c r="DT82" s="838" t="n"/>
      <c r="DU82" s="838" t="n"/>
      <c r="DV82" s="838" t="n"/>
      <c r="DW82" s="838" t="n"/>
      <c r="DX82" s="838" t="n"/>
      <c r="DY82" s="838" t="n"/>
      <c r="DZ82" s="838" t="n"/>
      <c r="EA82" s="838" t="n"/>
      <c r="EB82" s="838" t="n"/>
      <c r="EC82" s="838" t="n"/>
      <c r="ED82" s="838" t="n"/>
      <c r="EE82" s="838" t="n"/>
      <c r="EF82" s="838" t="n"/>
      <c r="EG82" s="838" t="n"/>
      <c r="EH82" s="838" t="n"/>
      <c r="EI82" s="838" t="n"/>
      <c r="EJ82" s="838" t="n"/>
      <c r="EK82" s="838" t="n"/>
      <c r="EL82" s="838" t="n"/>
      <c r="EM82" s="838" t="n"/>
      <c r="EN82" s="838" t="n"/>
      <c r="EO82" s="838" t="n"/>
      <c r="EP82" s="838" t="n"/>
      <c r="EQ82" s="838" t="n"/>
    </row>
    <row r="83" ht="13.5" customHeight="1" s="1178">
      <c r="A83" s="843" t="n"/>
      <c r="B83" s="333" t="n"/>
      <c r="C83" s="333" t="n"/>
      <c r="D83" s="333" t="n"/>
      <c r="E83" s="333" t="n"/>
      <c r="F83" s="333" t="n"/>
      <c r="G83" s="333" t="n"/>
      <c r="H83" s="333" t="n"/>
      <c r="I83" s="333" t="n"/>
      <c r="J83" s="333" t="n"/>
      <c r="K83" s="333" t="n"/>
      <c r="L83" s="333" t="n"/>
      <c r="M83" s="333" t="n"/>
      <c r="N83" s="333" t="n"/>
      <c r="O83" s="333" t="n"/>
      <c r="P83" s="333" t="n"/>
      <c r="Q83" s="333" t="n"/>
      <c r="R83" s="551" t="n"/>
      <c r="S83" s="551" t="n"/>
      <c r="T83" s="551" t="n"/>
      <c r="U83" s="551" t="n"/>
      <c r="V83" s="551" t="n"/>
      <c r="W83" s="551" t="n"/>
      <c r="X83" s="551" t="n"/>
      <c r="Y83" s="551" t="n"/>
      <c r="Z83" s="551" t="n"/>
      <c r="AA83" s="551" t="n"/>
      <c r="AB83" s="551" t="n"/>
      <c r="AC83" s="551" t="n"/>
      <c r="AD83" s="551" t="n"/>
      <c r="AE83" s="551" t="n"/>
      <c r="AF83" s="551" t="n"/>
      <c r="AG83" s="551" t="n"/>
      <c r="AH83" s="551" t="n"/>
      <c r="AI83" s="851" t="inlineStr">
        <is>
          <t>公司</t>
        </is>
      </c>
      <c r="AJ83" s="852" t="inlineStr">
        <is>
          <t>综合评分</t>
        </is>
      </c>
      <c r="AK83" s="852" t="inlineStr">
        <is>
          <t>总评名次</t>
        </is>
      </c>
      <c r="AL83" s="852" t="inlineStr">
        <is>
          <t>工人数</t>
        </is>
      </c>
      <c r="AM83" s="852" t="inlineStr">
        <is>
          <t>机器数</t>
        </is>
      </c>
      <c r="AN83" s="852" t="inlineStr">
        <is>
          <t>债券</t>
        </is>
      </c>
      <c r="AO83" s="852" t="inlineStr">
        <is>
          <t>工资系数</t>
        </is>
      </c>
      <c r="AP83" s="852" t="inlineStr">
        <is>
          <t>累计研发</t>
        </is>
      </c>
      <c r="AQ83" s="852" t="inlineStr">
        <is>
          <t>累计分红</t>
        </is>
      </c>
      <c r="AR83" s="852" t="inlineStr">
        <is>
          <t>净资产</t>
        </is>
      </c>
      <c r="AS83" s="852" t="inlineStr">
        <is>
          <t>人利率</t>
        </is>
      </c>
      <c r="AT83" s="855" t="inlineStr">
        <is>
          <t>资利率</t>
        </is>
      </c>
      <c r="AU83" s="551" t="n"/>
      <c r="AV83" s="551" t="n"/>
      <c r="AW83" s="551" t="n"/>
      <c r="AX83" s="551" t="n"/>
      <c r="AY83" s="551" t="n"/>
      <c r="AZ83" s="551" t="n"/>
      <c r="BA83" s="551" t="n"/>
      <c r="BB83" s="551" t="n"/>
      <c r="BC83" s="551" t="n"/>
      <c r="BD83" s="551" t="n"/>
      <c r="BE83" s="551" t="n"/>
      <c r="BF83" s="551" t="n"/>
      <c r="BG83" s="551" t="n"/>
      <c r="BH83" s="551" t="n"/>
      <c r="BI83" s="551" t="n"/>
      <c r="BJ83" s="551" t="n"/>
      <c r="BK83" s="551" t="n"/>
      <c r="BL83" s="551" t="n"/>
      <c r="BM83" s="551" t="n"/>
      <c r="BN83" s="551" t="n"/>
      <c r="BO83" s="551" t="n"/>
      <c r="BP83" s="551" t="n"/>
      <c r="BQ83" s="551" t="n"/>
      <c r="BR83" s="551" t="n"/>
      <c r="BS83" s="551" t="n"/>
      <c r="BT83" s="551" t="n"/>
      <c r="BU83" s="551" t="n"/>
      <c r="BV83" s="551" t="n"/>
      <c r="BW83" s="551" t="n"/>
      <c r="BX83" s="551" t="n"/>
      <c r="BY83" s="551" t="n"/>
      <c r="BZ83" s="551" t="n"/>
      <c r="CA83" s="551" t="n"/>
      <c r="CB83" s="551" t="n"/>
      <c r="CC83" s="551" t="n"/>
      <c r="CD83" s="551" t="n"/>
      <c r="CE83" s="551" t="n"/>
      <c r="CF83" s="551" t="n"/>
      <c r="CG83" s="551" t="n"/>
      <c r="CH83" s="551" t="n"/>
      <c r="CI83" s="551" t="n"/>
      <c r="CJ83" s="551" t="n"/>
      <c r="CK83" s="551" t="n"/>
      <c r="CL83" s="551" t="n"/>
      <c r="CM83" s="838" t="n"/>
      <c r="CN83" s="838" t="n"/>
      <c r="CO83" s="838" t="n"/>
      <c r="CP83" s="838" t="n"/>
      <c r="CQ83" s="838" t="n"/>
      <c r="CR83" s="838" t="n"/>
      <c r="CS83" s="838" t="n"/>
      <c r="CT83" s="838" t="n"/>
      <c r="CU83" s="838" t="n"/>
      <c r="CV83" s="838" t="n"/>
      <c r="CW83" s="838" t="n"/>
      <c r="CX83" s="838" t="n"/>
      <c r="CY83" s="838" t="n"/>
      <c r="CZ83" s="838" t="n"/>
      <c r="DA83" s="838" t="n"/>
      <c r="DB83" s="838" t="n"/>
      <c r="DC83" s="838" t="n"/>
      <c r="DD83" s="838" t="n"/>
      <c r="DE83" s="838" t="n"/>
      <c r="DF83" s="838" t="n"/>
      <c r="DG83" s="838" t="n"/>
      <c r="DH83" s="838" t="n"/>
      <c r="DI83" s="838" t="n"/>
      <c r="DJ83" s="838" t="n"/>
      <c r="DK83" s="838" t="n"/>
      <c r="DL83" s="838" t="n"/>
      <c r="DM83" s="838" t="n"/>
      <c r="DN83" s="838" t="n"/>
      <c r="DO83" s="838" t="n"/>
      <c r="DP83" s="838" t="n"/>
      <c r="DQ83" s="838" t="n"/>
      <c r="DR83" s="838" t="n"/>
      <c r="DS83" s="838" t="n"/>
      <c r="DT83" s="838" t="n"/>
      <c r="DU83" s="838" t="n"/>
      <c r="DV83" s="838" t="n"/>
      <c r="DW83" s="838" t="n"/>
      <c r="DX83" s="838" t="n"/>
      <c r="DY83" s="838" t="n"/>
      <c r="DZ83" s="838" t="n"/>
      <c r="EA83" s="838" t="n"/>
      <c r="EB83" s="838" t="n"/>
      <c r="EC83" s="838" t="n"/>
      <c r="ED83" s="838" t="n"/>
      <c r="EE83" s="838" t="n"/>
      <c r="EF83" s="838" t="n"/>
      <c r="EG83" s="838" t="n"/>
      <c r="EH83" s="838" t="n"/>
      <c r="EI83" s="838" t="n"/>
      <c r="EJ83" s="838" t="n"/>
      <c r="EK83" s="838" t="n"/>
      <c r="EL83" s="838" t="n"/>
      <c r="EM83" s="838" t="n"/>
      <c r="EN83" s="838" t="n"/>
      <c r="EO83" s="838" t="n"/>
      <c r="EP83" s="838" t="n"/>
      <c r="EQ83" s="838" t="n"/>
    </row>
    <row r="84" ht="13.5" customHeight="1" s="1178">
      <c r="A84" s="843" t="n"/>
      <c r="B84" s="333" t="n"/>
      <c r="C84" s="333" t="n"/>
      <c r="D84" s="333" t="n"/>
      <c r="E84" s="333" t="n"/>
      <c r="F84" s="333" t="n"/>
      <c r="G84" s="333" t="n"/>
      <c r="H84" s="333" t="n"/>
      <c r="I84" s="333" t="n"/>
      <c r="J84" s="333" t="n"/>
      <c r="K84" s="333" t="n"/>
      <c r="L84" s="333" t="n"/>
      <c r="M84" s="333" t="n"/>
      <c r="N84" s="333" t="n"/>
      <c r="O84" s="333" t="n"/>
      <c r="P84" s="333" t="n"/>
      <c r="Q84" s="333" t="n"/>
      <c r="R84" s="551" t="n"/>
      <c r="S84" s="551" t="n"/>
      <c r="T84" s="551" t="n"/>
      <c r="U84" s="551" t="n"/>
      <c r="V84" s="551" t="n"/>
      <c r="W84" s="551" t="n"/>
      <c r="X84" s="551" t="n"/>
      <c r="Y84" s="551" t="n"/>
      <c r="Z84" s="551" t="n"/>
      <c r="AA84" s="551" t="n"/>
      <c r="AB84" s="551" t="n"/>
      <c r="AC84" s="551" t="n"/>
      <c r="AD84" s="551" t="n"/>
      <c r="AE84" s="551" t="n"/>
      <c r="AF84" s="551" t="n"/>
      <c r="AG84" s="551" t="n"/>
      <c r="AH84" s="551" t="n"/>
      <c r="AI84" s="650" t="inlineStr">
        <is>
          <t>10@133716</t>
        </is>
      </c>
      <c r="AJ84" s="404" t="n">
        <v>0.27</v>
      </c>
      <c r="AK84" s="404" t="n">
        <v>1</v>
      </c>
      <c r="AL84" s="404" t="n">
        <v>1</v>
      </c>
      <c r="AM84" s="404" t="n">
        <v>4</v>
      </c>
      <c r="AN84" s="404" t="n">
        <v>7</v>
      </c>
      <c r="AO84" s="404" t="n">
        <v>4</v>
      </c>
      <c r="AP84" s="404" t="n">
        <v>18</v>
      </c>
      <c r="AQ84" s="404" t="n">
        <v>4</v>
      </c>
      <c r="AR84" s="404" t="n">
        <v>4</v>
      </c>
      <c r="AS84" s="404" t="n">
        <v>12</v>
      </c>
      <c r="AT84" s="405" t="n">
        <v>13</v>
      </c>
      <c r="AU84" s="551" t="n"/>
      <c r="AV84" s="551" t="n"/>
      <c r="AW84" s="551" t="n"/>
      <c r="AX84" s="551" t="n"/>
      <c r="AY84" s="551" t="n"/>
      <c r="AZ84" s="551" t="n"/>
      <c r="BA84" s="551" t="n"/>
      <c r="BB84" s="551" t="n"/>
      <c r="BC84" s="551" t="n"/>
      <c r="BD84" s="551" t="n"/>
      <c r="BE84" s="551" t="n"/>
      <c r="BF84" s="551" t="n"/>
      <c r="BG84" s="551" t="n"/>
      <c r="BH84" s="551" t="n"/>
      <c r="BI84" s="551" t="n"/>
      <c r="BJ84" s="551" t="n"/>
      <c r="BK84" s="551" t="n"/>
      <c r="BL84" s="551" t="n"/>
      <c r="BM84" s="551" t="n"/>
      <c r="BN84" s="551" t="n"/>
      <c r="BO84" s="551" t="n"/>
      <c r="BP84" s="551" t="n"/>
      <c r="BQ84" s="551" t="n"/>
      <c r="BR84" s="551" t="n"/>
      <c r="BS84" s="551" t="n"/>
      <c r="BT84" s="551" t="n"/>
      <c r="BU84" s="551" t="n"/>
      <c r="BV84" s="551" t="n"/>
      <c r="BW84" s="551" t="n"/>
      <c r="BX84" s="551" t="n"/>
      <c r="BY84" s="551" t="n"/>
      <c r="BZ84" s="551" t="n"/>
      <c r="CA84" s="551" t="n"/>
      <c r="CB84" s="551" t="n"/>
      <c r="CC84" s="551" t="n"/>
      <c r="CD84" s="551" t="n"/>
      <c r="CE84" s="551" t="n"/>
      <c r="CF84" s="551" t="n"/>
      <c r="CG84" s="551" t="n"/>
      <c r="CH84" s="551" t="n"/>
      <c r="CI84" s="551" t="n"/>
      <c r="CJ84" s="551" t="n"/>
      <c r="CK84" s="551" t="n"/>
      <c r="CL84" s="551" t="n"/>
      <c r="CM84" s="838" t="n"/>
      <c r="CN84" s="838" t="n"/>
      <c r="CO84" s="838" t="n"/>
      <c r="CP84" s="838" t="n"/>
      <c r="CQ84" s="838" t="n"/>
      <c r="CR84" s="838" t="n"/>
      <c r="CS84" s="838" t="n"/>
      <c r="CT84" s="838" t="n"/>
      <c r="CU84" s="838" t="n"/>
      <c r="CV84" s="838" t="n"/>
      <c r="CW84" s="838" t="n"/>
      <c r="CX84" s="838" t="n"/>
      <c r="CY84" s="838" t="n"/>
      <c r="CZ84" s="838" t="n"/>
      <c r="DA84" s="838" t="n"/>
      <c r="DB84" s="838" t="n"/>
      <c r="DC84" s="838" t="n"/>
      <c r="DD84" s="838" t="n"/>
      <c r="DE84" s="838" t="n"/>
      <c r="DF84" s="838" t="n"/>
      <c r="DG84" s="838" t="n"/>
      <c r="DH84" s="838" t="n"/>
      <c r="DI84" s="838" t="n"/>
      <c r="DJ84" s="838" t="n"/>
      <c r="DK84" s="838" t="n"/>
      <c r="DL84" s="838" t="n"/>
      <c r="DM84" s="838" t="n"/>
      <c r="DN84" s="838" t="n"/>
      <c r="DO84" s="838" t="n"/>
      <c r="DP84" s="838" t="n"/>
      <c r="DQ84" s="838" t="n"/>
      <c r="DR84" s="838" t="n"/>
      <c r="DS84" s="838" t="n"/>
      <c r="DT84" s="838" t="n"/>
      <c r="DU84" s="838" t="n"/>
      <c r="DV84" s="838" t="n"/>
      <c r="DW84" s="838" t="n"/>
      <c r="DX84" s="838" t="n"/>
      <c r="DY84" s="838" t="n"/>
      <c r="DZ84" s="838" t="n"/>
      <c r="EA84" s="838" t="n"/>
      <c r="EB84" s="838" t="n"/>
      <c r="EC84" s="838" t="n"/>
      <c r="ED84" s="838" t="n"/>
      <c r="EE84" s="838" t="n"/>
      <c r="EF84" s="838" t="n"/>
      <c r="EG84" s="838" t="n"/>
      <c r="EH84" s="838" t="n"/>
      <c r="EI84" s="838" t="n"/>
      <c r="EJ84" s="838" t="n"/>
      <c r="EK84" s="838" t="n"/>
      <c r="EL84" s="838" t="n"/>
      <c r="EM84" s="838" t="n"/>
      <c r="EN84" s="838" t="n"/>
      <c r="EO84" s="838" t="n"/>
      <c r="EP84" s="838" t="n"/>
      <c r="EQ84" s="838" t="n"/>
    </row>
    <row r="85" ht="13.5" customHeight="1" s="1178">
      <c r="A85" s="843" t="n"/>
      <c r="B85" s="333" t="n"/>
      <c r="C85" s="333" t="n"/>
      <c r="D85" s="333" t="n"/>
      <c r="E85" s="333" t="n"/>
      <c r="F85" s="333" t="n"/>
      <c r="G85" s="333" t="n"/>
      <c r="H85" s="333" t="n"/>
      <c r="I85" s="333" t="n"/>
      <c r="J85" s="333" t="n"/>
      <c r="K85" s="333" t="n"/>
      <c r="L85" s="333" t="n"/>
      <c r="M85" s="333" t="n"/>
      <c r="N85" s="333" t="n"/>
      <c r="O85" s="333" t="n"/>
      <c r="P85" s="333" t="n"/>
      <c r="Q85" s="333" t="n"/>
      <c r="R85" s="551" t="n"/>
      <c r="S85" s="551" t="n"/>
      <c r="T85" s="551" t="n"/>
      <c r="U85" s="551" t="n"/>
      <c r="V85" s="551" t="n"/>
      <c r="W85" s="551" t="n"/>
      <c r="X85" s="551" t="n"/>
      <c r="Y85" s="551" t="n"/>
      <c r="Z85" s="551" t="n"/>
      <c r="AA85" s="551" t="n"/>
      <c r="AB85" s="551" t="n"/>
      <c r="AC85" s="551" t="n"/>
      <c r="AD85" s="551" t="n"/>
      <c r="AE85" s="551" t="n"/>
      <c r="AF85" s="551" t="n"/>
      <c r="AG85" s="551" t="n"/>
      <c r="AH85" s="551" t="n"/>
      <c r="AI85" s="650" t="inlineStr">
        <is>
          <t>晨风 小海</t>
        </is>
      </c>
      <c r="AJ85" s="404" t="n">
        <v>0.253</v>
      </c>
      <c r="AK85" s="404" t="n">
        <v>2</v>
      </c>
      <c r="AL85" s="404" t="n">
        <v>1</v>
      </c>
      <c r="AM85" s="404" t="n">
        <v>5</v>
      </c>
      <c r="AN85" s="404" t="n">
        <v>9</v>
      </c>
      <c r="AO85" s="404" t="n">
        <v>9</v>
      </c>
      <c r="AP85" s="404" t="n">
        <v>1</v>
      </c>
      <c r="AQ85" s="404" t="n">
        <v>6</v>
      </c>
      <c r="AR85" s="404" t="n">
        <v>7</v>
      </c>
      <c r="AS85" s="404" t="n">
        <v>10</v>
      </c>
      <c r="AT85" s="405" t="n">
        <v>11</v>
      </c>
      <c r="AU85" s="551" t="n"/>
      <c r="AV85" s="551" t="n"/>
      <c r="AW85" s="551" t="n"/>
      <c r="AX85" s="551" t="n"/>
      <c r="AY85" s="551" t="n"/>
      <c r="AZ85" s="551" t="n"/>
      <c r="BA85" s="551" t="n"/>
      <c r="BB85" s="551" t="n"/>
      <c r="BC85" s="551" t="n"/>
      <c r="BD85" s="551" t="n"/>
      <c r="BE85" s="551" t="n"/>
      <c r="BF85" s="551" t="n"/>
      <c r="BG85" s="551" t="n"/>
      <c r="BH85" s="551" t="n"/>
      <c r="BI85" s="551" t="n"/>
      <c r="BJ85" s="551" t="n"/>
      <c r="BK85" s="551" t="n"/>
      <c r="BL85" s="551" t="n"/>
      <c r="BM85" s="551" t="n"/>
      <c r="BN85" s="551" t="n"/>
      <c r="BO85" s="551" t="n"/>
      <c r="BP85" s="551" t="n"/>
      <c r="BQ85" s="551" t="n"/>
      <c r="BR85" s="551" t="n"/>
      <c r="BS85" s="551" t="n"/>
      <c r="BT85" s="551" t="n"/>
      <c r="BU85" s="551" t="n"/>
      <c r="BV85" s="551" t="n"/>
      <c r="BW85" s="551" t="n"/>
      <c r="BX85" s="551" t="n"/>
      <c r="BY85" s="551" t="n"/>
      <c r="BZ85" s="551" t="n"/>
      <c r="CA85" s="551" t="n"/>
      <c r="CB85" s="551" t="n"/>
      <c r="CC85" s="551" t="n"/>
      <c r="CD85" s="551" t="n"/>
      <c r="CE85" s="551" t="n"/>
      <c r="CF85" s="551" t="n"/>
      <c r="CG85" s="551" t="n"/>
      <c r="CH85" s="551" t="n"/>
      <c r="CI85" s="551" t="n"/>
      <c r="CJ85" s="551" t="n"/>
      <c r="CK85" s="551" t="n"/>
      <c r="CL85" s="551" t="n"/>
      <c r="CM85" s="838" t="n"/>
      <c r="CN85" s="838" t="n"/>
      <c r="CO85" s="838" t="n"/>
      <c r="CP85" s="838" t="n"/>
      <c r="CQ85" s="838" t="n"/>
      <c r="CR85" s="838" t="n"/>
      <c r="CS85" s="838" t="n"/>
      <c r="CT85" s="838" t="n"/>
      <c r="CU85" s="838" t="n"/>
      <c r="CV85" s="838" t="n"/>
      <c r="CW85" s="838" t="n"/>
      <c r="CX85" s="838" t="n"/>
      <c r="CY85" s="838" t="n"/>
      <c r="CZ85" s="838" t="n"/>
      <c r="DA85" s="838" t="n"/>
      <c r="DB85" s="838" t="n"/>
      <c r="DC85" s="838" t="n"/>
      <c r="DD85" s="838" t="n"/>
      <c r="DE85" s="838" t="n"/>
      <c r="DF85" s="838" t="n"/>
      <c r="DG85" s="838" t="n"/>
      <c r="DH85" s="838" t="n"/>
      <c r="DI85" s="838" t="n"/>
      <c r="DJ85" s="838" t="n"/>
      <c r="DK85" s="838" t="n"/>
      <c r="DL85" s="838" t="n"/>
      <c r="DM85" s="838" t="n"/>
      <c r="DN85" s="838" t="n"/>
      <c r="DO85" s="838" t="n"/>
      <c r="DP85" s="838" t="n"/>
      <c r="DQ85" s="838" t="n"/>
      <c r="DR85" s="838" t="n"/>
      <c r="DS85" s="838" t="n"/>
      <c r="DT85" s="838" t="n"/>
      <c r="DU85" s="838" t="n"/>
      <c r="DV85" s="838" t="n"/>
      <c r="DW85" s="838" t="n"/>
      <c r="DX85" s="838" t="n"/>
      <c r="DY85" s="838" t="n"/>
      <c r="DZ85" s="838" t="n"/>
      <c r="EA85" s="838" t="n"/>
      <c r="EB85" s="838" t="n"/>
      <c r="EC85" s="838" t="n"/>
      <c r="ED85" s="838" t="n"/>
      <c r="EE85" s="838" t="n"/>
      <c r="EF85" s="838" t="n"/>
      <c r="EG85" s="838" t="n"/>
      <c r="EH85" s="838" t="n"/>
      <c r="EI85" s="838" t="n"/>
      <c r="EJ85" s="838" t="n"/>
      <c r="EK85" s="838" t="n"/>
      <c r="EL85" s="838" t="n"/>
      <c r="EM85" s="838" t="n"/>
      <c r="EN85" s="838" t="n"/>
      <c r="EO85" s="838" t="n"/>
      <c r="EP85" s="838" t="n"/>
      <c r="EQ85" s="838" t="n"/>
    </row>
    <row r="86" ht="13.5" customHeight="1" s="1178">
      <c r="A86" s="843" t="n"/>
      <c r="B86" s="333" t="n"/>
      <c r="C86" s="333" t="n"/>
      <c r="D86" s="333" t="n"/>
      <c r="E86" s="333" t="n"/>
      <c r="F86" s="333" t="n"/>
      <c r="G86" s="333" t="n"/>
      <c r="H86" s="333" t="n"/>
      <c r="I86" s="333" t="n"/>
      <c r="J86" s="333" t="n"/>
      <c r="K86" s="333" t="n"/>
      <c r="L86" s="333" t="n"/>
      <c r="M86" s="333" t="n"/>
      <c r="N86" s="333" t="n"/>
      <c r="O86" s="333" t="n"/>
      <c r="P86" s="333" t="n"/>
      <c r="Q86" s="333" t="n"/>
      <c r="R86" s="551" t="n"/>
      <c r="S86" s="551" t="n"/>
      <c r="T86" s="551" t="n"/>
      <c r="U86" s="551" t="n"/>
      <c r="V86" s="551" t="n"/>
      <c r="W86" s="551" t="n"/>
      <c r="X86" s="551" t="n"/>
      <c r="Y86" s="551" t="n"/>
      <c r="Z86" s="551" t="n"/>
      <c r="AA86" s="551" t="n"/>
      <c r="AB86" s="551" t="n"/>
      <c r="AC86" s="551" t="n"/>
      <c r="AD86" s="551" t="n"/>
      <c r="AE86" s="551" t="n"/>
      <c r="AF86" s="551" t="n"/>
      <c r="AG86" s="551" t="n"/>
      <c r="AH86" s="551" t="n"/>
      <c r="AI86" s="650" t="inlineStr">
        <is>
          <t>8@133716</t>
        </is>
      </c>
      <c r="AJ86" s="404" t="n">
        <v>0.134</v>
      </c>
      <c r="AK86" s="404" t="n">
        <v>3</v>
      </c>
      <c r="AL86" s="404" t="n">
        <v>1</v>
      </c>
      <c r="AM86" s="404" t="n">
        <v>9</v>
      </c>
      <c r="AN86" s="404" t="n">
        <v>11</v>
      </c>
      <c r="AO86" s="404" t="n">
        <v>15</v>
      </c>
      <c r="AP86" s="404" t="n">
        <v>1</v>
      </c>
      <c r="AQ86" s="404" t="n">
        <v>2</v>
      </c>
      <c r="AR86" s="404" t="n">
        <v>11</v>
      </c>
      <c r="AS86" s="404" t="n">
        <v>2</v>
      </c>
      <c r="AT86" s="405" t="n">
        <v>2</v>
      </c>
      <c r="AU86" s="551" t="n"/>
      <c r="AV86" s="551" t="n"/>
      <c r="AW86" s="551" t="n"/>
      <c r="AX86" s="551" t="n"/>
      <c r="AY86" s="551" t="n"/>
      <c r="AZ86" s="551" t="n"/>
      <c r="BA86" s="551" t="n"/>
      <c r="BB86" s="551" t="n"/>
      <c r="BC86" s="551" t="n"/>
      <c r="BD86" s="551" t="n"/>
      <c r="BE86" s="551" t="n"/>
      <c r="BF86" s="551" t="n"/>
      <c r="BG86" s="551" t="n"/>
      <c r="BH86" s="551" t="n"/>
      <c r="BI86" s="551" t="n"/>
      <c r="BJ86" s="551" t="n"/>
      <c r="BK86" s="551" t="n"/>
      <c r="BL86" s="551" t="n"/>
      <c r="BM86" s="551" t="n"/>
      <c r="BN86" s="551" t="n"/>
      <c r="BO86" s="551" t="n"/>
      <c r="BP86" s="551" t="n"/>
      <c r="BQ86" s="551" t="n"/>
      <c r="BR86" s="551" t="n"/>
      <c r="BS86" s="551" t="n"/>
      <c r="BT86" s="551" t="n"/>
      <c r="BU86" s="551" t="n"/>
      <c r="BV86" s="551" t="n"/>
      <c r="BW86" s="551" t="n"/>
      <c r="BX86" s="551" t="n"/>
      <c r="BY86" s="551" t="n"/>
      <c r="BZ86" s="551" t="n"/>
      <c r="CA86" s="551" t="n"/>
      <c r="CB86" s="551" t="n"/>
      <c r="CC86" s="551" t="n"/>
      <c r="CD86" s="551" t="n"/>
      <c r="CE86" s="551" t="n"/>
      <c r="CF86" s="551" t="n"/>
      <c r="CG86" s="551" t="n"/>
      <c r="CH86" s="551" t="n"/>
      <c r="CI86" s="551" t="n"/>
      <c r="CJ86" s="551" t="n"/>
      <c r="CK86" s="551" t="n"/>
      <c r="CL86" s="551" t="n"/>
      <c r="CM86" s="838" t="n"/>
      <c r="CN86" s="838" t="n"/>
      <c r="CO86" s="838" t="n"/>
      <c r="CP86" s="838" t="n"/>
      <c r="CQ86" s="838" t="n"/>
      <c r="CR86" s="838" t="n"/>
      <c r="CS86" s="838" t="n"/>
      <c r="CT86" s="838" t="n"/>
      <c r="CU86" s="838" t="n"/>
      <c r="CV86" s="838" t="n"/>
      <c r="CW86" s="838" t="n"/>
      <c r="CX86" s="838" t="n"/>
      <c r="CY86" s="838" t="n"/>
      <c r="CZ86" s="838" t="n"/>
      <c r="DA86" s="838" t="n"/>
      <c r="DB86" s="838" t="n"/>
      <c r="DC86" s="838" t="n"/>
      <c r="DD86" s="838" t="n"/>
      <c r="DE86" s="838" t="n"/>
      <c r="DF86" s="838" t="n"/>
      <c r="DG86" s="838" t="n"/>
      <c r="DH86" s="838" t="n"/>
      <c r="DI86" s="838" t="n"/>
      <c r="DJ86" s="838" t="n"/>
      <c r="DK86" s="838" t="n"/>
      <c r="DL86" s="838" t="n"/>
      <c r="DM86" s="838" t="n"/>
      <c r="DN86" s="838" t="n"/>
      <c r="DO86" s="838" t="n"/>
      <c r="DP86" s="838" t="n"/>
      <c r="DQ86" s="838" t="n"/>
      <c r="DR86" s="838" t="n"/>
      <c r="DS86" s="838" t="n"/>
      <c r="DT86" s="838" t="n"/>
      <c r="DU86" s="838" t="n"/>
      <c r="DV86" s="838" t="n"/>
      <c r="DW86" s="838" t="n"/>
      <c r="DX86" s="838" t="n"/>
      <c r="DY86" s="838" t="n"/>
      <c r="DZ86" s="838" t="n"/>
      <c r="EA86" s="838" t="n"/>
      <c r="EB86" s="838" t="n"/>
      <c r="EC86" s="838" t="n"/>
      <c r="ED86" s="838" t="n"/>
      <c r="EE86" s="838" t="n"/>
      <c r="EF86" s="838" t="n"/>
      <c r="EG86" s="838" t="n"/>
      <c r="EH86" s="838" t="n"/>
      <c r="EI86" s="838" t="n"/>
      <c r="EJ86" s="838" t="n"/>
      <c r="EK86" s="838" t="n"/>
      <c r="EL86" s="838" t="n"/>
      <c r="EM86" s="838" t="n"/>
      <c r="EN86" s="838" t="n"/>
      <c r="EO86" s="838" t="n"/>
      <c r="EP86" s="838" t="n"/>
      <c r="EQ86" s="838" t="n"/>
    </row>
    <row r="87" ht="13.5" customHeight="1" s="1178">
      <c r="A87" s="843" t="n"/>
      <c r="B87" s="333" t="n"/>
      <c r="C87" s="333" t="n"/>
      <c r="D87" s="333" t="n"/>
      <c r="E87" s="333" t="n"/>
      <c r="F87" s="333" t="n"/>
      <c r="G87" s="333" t="n"/>
      <c r="H87" s="333" t="n"/>
      <c r="I87" s="333" t="n"/>
      <c r="J87" s="333" t="n"/>
      <c r="K87" s="333" t="n"/>
      <c r="L87" s="333" t="n"/>
      <c r="M87" s="333" t="n"/>
      <c r="N87" s="333" t="n"/>
      <c r="O87" s="333" t="n"/>
      <c r="P87" s="333" t="n"/>
      <c r="Q87" s="333" t="n"/>
      <c r="R87" s="551" t="n"/>
      <c r="S87" s="551" t="n"/>
      <c r="T87" s="551" t="n"/>
      <c r="U87" s="551" t="n"/>
      <c r="V87" s="551" t="n"/>
      <c r="W87" s="551" t="n"/>
      <c r="X87" s="551" t="n"/>
      <c r="Y87" s="551" t="n"/>
      <c r="Z87" s="551" t="n"/>
      <c r="AA87" s="551" t="n"/>
      <c r="AB87" s="551" t="n"/>
      <c r="AC87" s="551" t="n"/>
      <c r="AD87" s="551" t="n"/>
      <c r="AE87" s="551" t="n"/>
      <c r="AF87" s="551" t="n"/>
      <c r="AG87" s="551" t="n"/>
      <c r="AH87" s="551" t="n"/>
      <c r="AI87" s="650" t="inlineStr">
        <is>
          <t>圣战❖林深鹿【阳】</t>
        </is>
      </c>
      <c r="AJ87" s="404" t="n">
        <v>0.125</v>
      </c>
      <c r="AK87" s="404" t="n">
        <v>4</v>
      </c>
      <c r="AL87" s="404" t="n">
        <v>1</v>
      </c>
      <c r="AM87" s="404" t="n">
        <v>6</v>
      </c>
      <c r="AN87" s="404" t="n">
        <v>14</v>
      </c>
      <c r="AO87" s="404" t="n">
        <v>12</v>
      </c>
      <c r="AP87" s="404" t="n">
        <v>17</v>
      </c>
      <c r="AQ87" s="404" t="n">
        <v>9</v>
      </c>
      <c r="AR87" s="404" t="n">
        <v>6</v>
      </c>
      <c r="AS87" s="404" t="n">
        <v>4</v>
      </c>
      <c r="AT87" s="405" t="n">
        <v>4</v>
      </c>
      <c r="AU87" s="551" t="n"/>
      <c r="AV87" s="551" t="n"/>
      <c r="AW87" s="551" t="n"/>
      <c r="AX87" s="551" t="n"/>
      <c r="AY87" s="551" t="n"/>
      <c r="AZ87" s="551" t="n"/>
      <c r="BA87" s="551" t="n"/>
      <c r="BB87" s="551" t="n"/>
      <c r="BC87" s="551" t="n"/>
      <c r="BD87" s="551" t="n"/>
      <c r="BE87" s="551" t="n"/>
      <c r="BF87" s="551" t="n"/>
      <c r="BG87" s="551" t="n"/>
      <c r="BH87" s="551" t="n"/>
      <c r="BI87" s="551" t="n"/>
      <c r="BJ87" s="551" t="n"/>
      <c r="BK87" s="551" t="n"/>
      <c r="BL87" s="551" t="n"/>
      <c r="BM87" s="551" t="n"/>
      <c r="BN87" s="551" t="n"/>
      <c r="BO87" s="551" t="n"/>
      <c r="BP87" s="551" t="n"/>
      <c r="BQ87" s="551" t="n"/>
      <c r="BR87" s="551" t="n"/>
      <c r="BS87" s="551" t="n"/>
      <c r="BT87" s="551" t="n"/>
      <c r="BU87" s="551" t="n"/>
      <c r="BV87" s="551" t="n"/>
      <c r="BW87" s="551" t="n"/>
      <c r="BX87" s="551" t="n"/>
      <c r="BY87" s="551" t="n"/>
      <c r="BZ87" s="551" t="n"/>
      <c r="CA87" s="551" t="n"/>
      <c r="CB87" s="551" t="n"/>
      <c r="CC87" s="551" t="n"/>
      <c r="CD87" s="551" t="n"/>
      <c r="CE87" s="551" t="n"/>
      <c r="CF87" s="551" t="n"/>
      <c r="CG87" s="551" t="n"/>
      <c r="CH87" s="551" t="n"/>
      <c r="CI87" s="551" t="n"/>
      <c r="CJ87" s="551" t="n"/>
      <c r="CK87" s="551" t="n"/>
      <c r="CL87" s="551" t="n"/>
      <c r="CM87" s="838" t="n"/>
      <c r="CN87" s="838" t="n"/>
      <c r="CO87" s="838" t="n"/>
      <c r="CP87" s="838" t="n"/>
      <c r="CQ87" s="838" t="n"/>
      <c r="CR87" s="838" t="n"/>
      <c r="CS87" s="838" t="n"/>
      <c r="CT87" s="838" t="n"/>
      <c r="CU87" s="838" t="n"/>
      <c r="CV87" s="838" t="n"/>
      <c r="CW87" s="838" t="n"/>
      <c r="CX87" s="838" t="n"/>
      <c r="CY87" s="838" t="n"/>
      <c r="CZ87" s="838" t="n"/>
      <c r="DA87" s="838" t="n"/>
      <c r="DB87" s="838" t="n"/>
      <c r="DC87" s="838" t="n"/>
      <c r="DD87" s="838" t="n"/>
      <c r="DE87" s="838" t="n"/>
      <c r="DF87" s="838" t="n"/>
      <c r="DG87" s="838" t="n"/>
      <c r="DH87" s="838" t="n"/>
      <c r="DI87" s="838" t="n"/>
      <c r="DJ87" s="838" t="n"/>
      <c r="DK87" s="838" t="n"/>
      <c r="DL87" s="838" t="n"/>
      <c r="DM87" s="838" t="n"/>
      <c r="DN87" s="838" t="n"/>
      <c r="DO87" s="838" t="n"/>
      <c r="DP87" s="838" t="n"/>
      <c r="DQ87" s="838" t="n"/>
      <c r="DR87" s="838" t="n"/>
      <c r="DS87" s="838" t="n"/>
      <c r="DT87" s="838" t="n"/>
      <c r="DU87" s="838" t="n"/>
      <c r="DV87" s="838" t="n"/>
      <c r="DW87" s="838" t="n"/>
      <c r="DX87" s="838" t="n"/>
      <c r="DY87" s="838" t="n"/>
      <c r="DZ87" s="838" t="n"/>
      <c r="EA87" s="838" t="n"/>
      <c r="EB87" s="838" t="n"/>
      <c r="EC87" s="838" t="n"/>
      <c r="ED87" s="838" t="n"/>
      <c r="EE87" s="838" t="n"/>
      <c r="EF87" s="838" t="n"/>
      <c r="EG87" s="838" t="n"/>
      <c r="EH87" s="838" t="n"/>
      <c r="EI87" s="838" t="n"/>
      <c r="EJ87" s="838" t="n"/>
      <c r="EK87" s="838" t="n"/>
      <c r="EL87" s="838" t="n"/>
      <c r="EM87" s="838" t="n"/>
      <c r="EN87" s="838" t="n"/>
      <c r="EO87" s="838" t="n"/>
      <c r="EP87" s="838" t="n"/>
      <c r="EQ87" s="838" t="n"/>
    </row>
    <row r="88" ht="13.5" customHeight="1" s="1178">
      <c r="A88" s="843" t="n"/>
      <c r="B88" s="333" t="n"/>
      <c r="C88" s="333" t="n"/>
      <c r="D88" s="333" t="n"/>
      <c r="E88" s="333" t="n"/>
      <c r="F88" s="333" t="n"/>
      <c r="G88" s="333" t="n"/>
      <c r="H88" s="333" t="n"/>
      <c r="I88" s="333" t="n"/>
      <c r="J88" s="333" t="n"/>
      <c r="K88" s="333" t="n"/>
      <c r="L88" s="333" t="n"/>
      <c r="M88" s="333" t="n"/>
      <c r="N88" s="333" t="n"/>
      <c r="O88" s="333" t="n"/>
      <c r="P88" s="333" t="n"/>
      <c r="Q88" s="333" t="n"/>
      <c r="R88" s="551" t="n"/>
      <c r="S88" s="551" t="n"/>
      <c r="T88" s="551" t="n"/>
      <c r="U88" s="551" t="n"/>
      <c r="V88" s="551" t="n"/>
      <c r="W88" s="551" t="n"/>
      <c r="X88" s="551" t="n"/>
      <c r="Y88" s="551" t="n"/>
      <c r="Z88" s="551" t="n"/>
      <c r="AA88" s="551" t="n"/>
      <c r="AB88" s="551" t="n"/>
      <c r="AC88" s="551" t="n"/>
      <c r="AD88" s="551" t="n"/>
      <c r="AE88" s="551" t="n"/>
      <c r="AF88" s="551" t="n"/>
      <c r="AG88" s="551" t="n"/>
      <c r="AH88" s="551" t="n"/>
      <c r="AI88" s="650" t="inlineStr">
        <is>
          <t>圣战●【霖】星坠晓</t>
        </is>
      </c>
      <c r="AJ88" s="404" t="n">
        <v>0.09</v>
      </c>
      <c r="AK88" s="404" t="n">
        <v>5</v>
      </c>
      <c r="AL88" s="404" t="n">
        <v>1</v>
      </c>
      <c r="AM88" s="404" t="n">
        <v>11</v>
      </c>
      <c r="AN88" s="404" t="n">
        <v>5</v>
      </c>
      <c r="AO88" s="404" t="n">
        <v>2</v>
      </c>
      <c r="AP88" s="404" t="n">
        <v>1</v>
      </c>
      <c r="AQ88" s="404" t="n">
        <v>9</v>
      </c>
      <c r="AR88" s="404" t="n">
        <v>9</v>
      </c>
      <c r="AS88" s="404" t="n">
        <v>11</v>
      </c>
      <c r="AT88" s="405" t="n">
        <v>12</v>
      </c>
      <c r="AU88" s="551" t="n"/>
      <c r="AV88" s="551" t="n"/>
      <c r="AW88" s="551" t="n"/>
      <c r="AX88" s="551" t="n"/>
      <c r="AY88" s="551" t="n"/>
      <c r="AZ88" s="551" t="n"/>
      <c r="BA88" s="551" t="n"/>
      <c r="BB88" s="551" t="n"/>
      <c r="BC88" s="551" t="n"/>
      <c r="BD88" s="551" t="n"/>
      <c r="BE88" s="551" t="n"/>
      <c r="BF88" s="551" t="n"/>
      <c r="BG88" s="551" t="n"/>
      <c r="BH88" s="551" t="n"/>
      <c r="BI88" s="551" t="n"/>
      <c r="BJ88" s="551" t="n"/>
      <c r="BK88" s="551" t="n"/>
      <c r="BL88" s="551" t="n"/>
      <c r="BM88" s="551" t="n"/>
      <c r="BN88" s="551" t="n"/>
      <c r="BO88" s="551" t="n"/>
      <c r="BP88" s="551" t="n"/>
      <c r="BQ88" s="551" t="n"/>
      <c r="BR88" s="551" t="n"/>
      <c r="BS88" s="551" t="n"/>
      <c r="BT88" s="551" t="n"/>
      <c r="BU88" s="551" t="n"/>
      <c r="BV88" s="551" t="n"/>
      <c r="BW88" s="551" t="n"/>
      <c r="BX88" s="551" t="n"/>
      <c r="BY88" s="551" t="n"/>
      <c r="BZ88" s="551" t="n"/>
      <c r="CA88" s="551" t="n"/>
      <c r="CB88" s="551" t="n"/>
      <c r="CC88" s="551" t="n"/>
      <c r="CD88" s="551" t="n"/>
      <c r="CE88" s="551" t="n"/>
      <c r="CF88" s="551" t="n"/>
      <c r="CG88" s="551" t="n"/>
      <c r="CH88" s="551" t="n"/>
      <c r="CI88" s="551" t="n"/>
      <c r="CJ88" s="551" t="n"/>
      <c r="CK88" s="551" t="n"/>
      <c r="CL88" s="551" t="n"/>
      <c r="CM88" s="838" t="n"/>
      <c r="CN88" s="838" t="n"/>
      <c r="CO88" s="838" t="n"/>
      <c r="CP88" s="838" t="n"/>
      <c r="CQ88" s="838" t="n"/>
      <c r="CR88" s="838" t="n"/>
      <c r="CS88" s="838" t="n"/>
      <c r="CT88" s="838" t="n"/>
      <c r="CU88" s="838" t="n"/>
      <c r="CV88" s="838" t="n"/>
      <c r="CW88" s="838" t="n"/>
      <c r="CX88" s="838" t="n"/>
      <c r="CY88" s="838" t="n"/>
      <c r="CZ88" s="838" t="n"/>
      <c r="DA88" s="838" t="n"/>
      <c r="DB88" s="838" t="n"/>
      <c r="DC88" s="838" t="n"/>
      <c r="DD88" s="838" t="n"/>
      <c r="DE88" s="838" t="n"/>
      <c r="DF88" s="838" t="n"/>
      <c r="DG88" s="838" t="n"/>
      <c r="DH88" s="838" t="n"/>
      <c r="DI88" s="838" t="n"/>
      <c r="DJ88" s="838" t="n"/>
      <c r="DK88" s="838" t="n"/>
      <c r="DL88" s="838" t="n"/>
      <c r="DM88" s="838" t="n"/>
      <c r="DN88" s="838" t="n"/>
      <c r="DO88" s="838" t="n"/>
      <c r="DP88" s="838" t="n"/>
      <c r="DQ88" s="838" t="n"/>
      <c r="DR88" s="838" t="n"/>
      <c r="DS88" s="838" t="n"/>
      <c r="DT88" s="838" t="n"/>
      <c r="DU88" s="838" t="n"/>
      <c r="DV88" s="838" t="n"/>
      <c r="DW88" s="838" t="n"/>
      <c r="DX88" s="838" t="n"/>
      <c r="DY88" s="838" t="n"/>
      <c r="DZ88" s="838" t="n"/>
      <c r="EA88" s="838" t="n"/>
      <c r="EB88" s="838" t="n"/>
      <c r="EC88" s="838" t="n"/>
      <c r="ED88" s="838" t="n"/>
      <c r="EE88" s="838" t="n"/>
      <c r="EF88" s="838" t="n"/>
      <c r="EG88" s="838" t="n"/>
      <c r="EH88" s="838" t="n"/>
      <c r="EI88" s="838" t="n"/>
      <c r="EJ88" s="838" t="n"/>
      <c r="EK88" s="838" t="n"/>
      <c r="EL88" s="838" t="n"/>
      <c r="EM88" s="838" t="n"/>
      <c r="EN88" s="838" t="n"/>
      <c r="EO88" s="838" t="n"/>
      <c r="EP88" s="838" t="n"/>
      <c r="EQ88" s="838" t="n"/>
    </row>
    <row r="89" ht="13.5" customHeight="1" s="1178">
      <c r="A89" s="843" t="n"/>
      <c r="B89" s="333" t="n"/>
      <c r="C89" s="333" t="n"/>
      <c r="D89" s="333" t="n"/>
      <c r="E89" s="333" t="n"/>
      <c r="F89" s="333" t="n"/>
      <c r="G89" s="333" t="n"/>
      <c r="H89" s="333" t="n"/>
      <c r="I89" s="333" t="n"/>
      <c r="J89" s="333" t="n"/>
      <c r="K89" s="333" t="n"/>
      <c r="L89" s="333" t="n"/>
      <c r="M89" s="333" t="n"/>
      <c r="N89" s="333" t="n"/>
      <c r="O89" s="333" t="n"/>
      <c r="P89" s="333" t="n"/>
      <c r="Q89" s="333" t="n"/>
      <c r="R89" s="551" t="n"/>
      <c r="S89" s="551" t="n"/>
      <c r="T89" s="551" t="n"/>
      <c r="U89" s="551" t="n"/>
      <c r="V89" s="551" t="n"/>
      <c r="W89" s="551" t="n"/>
      <c r="X89" s="551" t="n"/>
      <c r="Y89" s="551" t="n"/>
      <c r="Z89" s="551" t="n"/>
      <c r="AA89" s="551" t="n"/>
      <c r="AB89" s="551" t="n"/>
      <c r="AC89" s="551" t="n"/>
      <c r="AD89" s="551" t="n"/>
      <c r="AE89" s="551" t="n"/>
      <c r="AF89" s="551" t="n"/>
      <c r="AG89" s="551" t="n"/>
      <c r="AH89" s="551" t="n"/>
      <c r="AI89" s="650" t="inlineStr">
        <is>
          <t>7@133716</t>
        </is>
      </c>
      <c r="AJ89" s="404" t="n">
        <v>0.064</v>
      </c>
      <c r="AK89" s="404" t="n">
        <v>6</v>
      </c>
      <c r="AL89" s="404" t="n">
        <v>1</v>
      </c>
      <c r="AM89" s="404" t="n">
        <v>11</v>
      </c>
      <c r="AN89" s="404" t="n">
        <v>18</v>
      </c>
      <c r="AO89" s="404" t="n">
        <v>13</v>
      </c>
      <c r="AP89" s="404" t="n">
        <v>1</v>
      </c>
      <c r="AQ89" s="404" t="n">
        <v>17</v>
      </c>
      <c r="AR89" s="404" t="n">
        <v>3</v>
      </c>
      <c r="AS89" s="404" t="n">
        <v>8</v>
      </c>
      <c r="AT89" s="405" t="n">
        <v>7</v>
      </c>
      <c r="AU89" s="551" t="n"/>
      <c r="AV89" s="551" t="n"/>
      <c r="AW89" s="551" t="n"/>
      <c r="AX89" s="551" t="n"/>
      <c r="AY89" s="551" t="n"/>
      <c r="AZ89" s="551" t="n"/>
      <c r="BA89" s="551" t="n"/>
      <c r="BB89" s="551" t="n"/>
      <c r="BC89" s="551" t="n"/>
      <c r="BD89" s="551" t="n"/>
      <c r="BE89" s="551" t="n"/>
      <c r="BF89" s="551" t="n"/>
      <c r="BG89" s="551" t="n"/>
      <c r="BH89" s="551" t="n"/>
      <c r="BI89" s="551" t="n"/>
      <c r="BJ89" s="551" t="n"/>
      <c r="BK89" s="551" t="n"/>
      <c r="BL89" s="551" t="n"/>
      <c r="BM89" s="551" t="n"/>
      <c r="BN89" s="551" t="n"/>
      <c r="BO89" s="551" t="n"/>
      <c r="BP89" s="551" t="n"/>
      <c r="BQ89" s="551" t="n"/>
      <c r="BR89" s="551" t="n"/>
      <c r="BS89" s="551" t="n"/>
      <c r="BT89" s="551" t="n"/>
      <c r="BU89" s="551" t="n"/>
      <c r="BV89" s="551" t="n"/>
      <c r="BW89" s="551" t="n"/>
      <c r="BX89" s="551" t="n"/>
      <c r="BY89" s="551" t="n"/>
      <c r="BZ89" s="551" t="n"/>
      <c r="CA89" s="551" t="n"/>
      <c r="CB89" s="551" t="n"/>
      <c r="CC89" s="551" t="n"/>
      <c r="CD89" s="551" t="n"/>
      <c r="CE89" s="551" t="n"/>
      <c r="CF89" s="551" t="n"/>
      <c r="CG89" s="551" t="n"/>
      <c r="CH89" s="551" t="n"/>
      <c r="CI89" s="551" t="n"/>
      <c r="CJ89" s="551" t="n"/>
      <c r="CK89" s="551" t="n"/>
      <c r="CL89" s="551" t="n"/>
      <c r="CM89" s="838" t="n"/>
      <c r="CN89" s="838" t="n"/>
      <c r="CO89" s="838" t="n"/>
      <c r="CP89" s="838" t="n"/>
      <c r="CQ89" s="838" t="n"/>
      <c r="CR89" s="838" t="n"/>
      <c r="CS89" s="838" t="n"/>
      <c r="CT89" s="838" t="n"/>
      <c r="CU89" s="838" t="n"/>
      <c r="CV89" s="838" t="n"/>
      <c r="CW89" s="838" t="n"/>
      <c r="CX89" s="838" t="n"/>
      <c r="CY89" s="838" t="n"/>
      <c r="CZ89" s="838" t="n"/>
      <c r="DA89" s="838" t="n"/>
      <c r="DB89" s="838" t="n"/>
      <c r="DC89" s="838" t="n"/>
      <c r="DD89" s="838" t="n"/>
      <c r="DE89" s="838" t="n"/>
      <c r="DF89" s="838" t="n"/>
      <c r="DG89" s="838" t="n"/>
      <c r="DH89" s="838" t="n"/>
      <c r="DI89" s="838" t="n"/>
      <c r="DJ89" s="838" t="n"/>
      <c r="DK89" s="838" t="n"/>
      <c r="DL89" s="838" t="n"/>
      <c r="DM89" s="838" t="n"/>
      <c r="DN89" s="838" t="n"/>
      <c r="DO89" s="838" t="n"/>
      <c r="DP89" s="838" t="n"/>
      <c r="DQ89" s="838" t="n"/>
      <c r="DR89" s="838" t="n"/>
      <c r="DS89" s="838" t="n"/>
      <c r="DT89" s="838" t="n"/>
      <c r="DU89" s="838" t="n"/>
      <c r="DV89" s="838" t="n"/>
      <c r="DW89" s="838" t="n"/>
      <c r="DX89" s="838" t="n"/>
      <c r="DY89" s="838" t="n"/>
      <c r="DZ89" s="838" t="n"/>
      <c r="EA89" s="838" t="n"/>
      <c r="EB89" s="838" t="n"/>
      <c r="EC89" s="838" t="n"/>
      <c r="ED89" s="838" t="n"/>
      <c r="EE89" s="838" t="n"/>
      <c r="EF89" s="838" t="n"/>
      <c r="EG89" s="838" t="n"/>
      <c r="EH89" s="838" t="n"/>
      <c r="EI89" s="838" t="n"/>
      <c r="EJ89" s="838" t="n"/>
      <c r="EK89" s="838" t="n"/>
      <c r="EL89" s="838" t="n"/>
      <c r="EM89" s="838" t="n"/>
      <c r="EN89" s="838" t="n"/>
      <c r="EO89" s="838" t="n"/>
      <c r="EP89" s="838" t="n"/>
      <c r="EQ89" s="838" t="n"/>
    </row>
    <row r="90" ht="13.5" customHeight="1" s="1178">
      <c r="A90" s="843" t="n"/>
      <c r="B90" s="333" t="n"/>
      <c r="C90" s="333" t="n"/>
      <c r="D90" s="333" t="n"/>
      <c r="E90" s="333" t="n"/>
      <c r="F90" s="333" t="n"/>
      <c r="G90" s="333" t="n"/>
      <c r="H90" s="333" t="n"/>
      <c r="I90" s="333" t="n"/>
      <c r="J90" s="333" t="n"/>
      <c r="K90" s="333" t="n"/>
      <c r="L90" s="333" t="n"/>
      <c r="M90" s="333" t="n"/>
      <c r="N90" s="333" t="n"/>
      <c r="O90" s="333" t="n"/>
      <c r="P90" s="333" t="n"/>
      <c r="Q90" s="333" t="n"/>
      <c r="R90" s="551" t="n"/>
      <c r="S90" s="551" t="n"/>
      <c r="T90" s="551" t="n"/>
      <c r="U90" s="551" t="n"/>
      <c r="V90" s="551" t="n"/>
      <c r="W90" s="551" t="n"/>
      <c r="X90" s="551" t="n"/>
      <c r="Y90" s="551" t="n"/>
      <c r="Z90" s="551" t="n"/>
      <c r="AA90" s="551" t="n"/>
      <c r="AB90" s="551" t="n"/>
      <c r="AC90" s="551" t="n"/>
      <c r="AD90" s="551" t="n"/>
      <c r="AE90" s="551" t="n"/>
      <c r="AF90" s="551" t="n"/>
      <c r="AG90" s="551" t="n"/>
      <c r="AH90" s="551" t="n"/>
      <c r="AI90" s="650" t="inlineStr">
        <is>
          <t>20@133716</t>
        </is>
      </c>
      <c r="AJ90" s="404" t="n">
        <v>0.06</v>
      </c>
      <c r="AK90" s="404" t="n">
        <v>7</v>
      </c>
      <c r="AL90" s="404" t="n">
        <v>1</v>
      </c>
      <c r="AM90" s="404" t="n">
        <v>11</v>
      </c>
      <c r="AN90" s="404" t="n">
        <v>15</v>
      </c>
      <c r="AO90" s="404" t="n">
        <v>7</v>
      </c>
      <c r="AP90" s="404" t="n">
        <v>1</v>
      </c>
      <c r="AQ90" s="404" t="n">
        <v>16</v>
      </c>
      <c r="AR90" s="404" t="n">
        <v>2</v>
      </c>
      <c r="AS90" s="404" t="n">
        <v>7</v>
      </c>
      <c r="AT90" s="405" t="n">
        <v>8</v>
      </c>
      <c r="AU90" s="551" t="n"/>
      <c r="AV90" s="551" t="n"/>
      <c r="AW90" s="551" t="n"/>
      <c r="AX90" s="551" t="n"/>
      <c r="AY90" s="551" t="n"/>
      <c r="AZ90" s="551" t="n"/>
      <c r="BA90" s="551" t="n"/>
      <c r="BB90" s="551" t="n"/>
      <c r="BC90" s="551" t="n"/>
      <c r="BD90" s="551" t="n"/>
      <c r="BE90" s="551" t="n"/>
      <c r="BF90" s="551" t="n"/>
      <c r="BG90" s="551" t="n"/>
      <c r="BH90" s="551" t="n"/>
      <c r="BI90" s="551" t="n"/>
      <c r="BJ90" s="551" t="n"/>
      <c r="BK90" s="551" t="n"/>
      <c r="BL90" s="551" t="n"/>
      <c r="BM90" s="551" t="n"/>
      <c r="BN90" s="551" t="n"/>
      <c r="BO90" s="551" t="n"/>
      <c r="BP90" s="551" t="n"/>
      <c r="BQ90" s="551" t="n"/>
      <c r="BR90" s="551" t="n"/>
      <c r="BS90" s="551" t="n"/>
      <c r="BT90" s="551" t="n"/>
      <c r="BU90" s="551" t="n"/>
      <c r="BV90" s="551" t="n"/>
      <c r="BW90" s="551" t="n"/>
      <c r="BX90" s="551" t="n"/>
      <c r="BY90" s="551" t="n"/>
      <c r="BZ90" s="551" t="n"/>
      <c r="CA90" s="551" t="n"/>
      <c r="CB90" s="551" t="n"/>
      <c r="CC90" s="551" t="n"/>
      <c r="CD90" s="551" t="n"/>
      <c r="CE90" s="551" t="n"/>
      <c r="CF90" s="551" t="n"/>
      <c r="CG90" s="551" t="n"/>
      <c r="CH90" s="551" t="n"/>
      <c r="CI90" s="551" t="n"/>
      <c r="CJ90" s="551" t="n"/>
      <c r="CK90" s="551" t="n"/>
      <c r="CL90" s="551" t="n"/>
      <c r="CM90" s="838" t="n"/>
      <c r="CN90" s="838" t="n"/>
      <c r="CO90" s="838" t="n"/>
      <c r="CP90" s="838" t="n"/>
      <c r="CQ90" s="838" t="n"/>
      <c r="CR90" s="838" t="n"/>
      <c r="CS90" s="838" t="n"/>
      <c r="CT90" s="838" t="n"/>
      <c r="CU90" s="838" t="n"/>
      <c r="CV90" s="838" t="n"/>
      <c r="CW90" s="838" t="n"/>
      <c r="CX90" s="838" t="n"/>
      <c r="CY90" s="838" t="n"/>
      <c r="CZ90" s="838" t="n"/>
      <c r="DA90" s="838" t="n"/>
      <c r="DB90" s="838" t="n"/>
      <c r="DC90" s="838" t="n"/>
      <c r="DD90" s="838" t="n"/>
      <c r="DE90" s="838" t="n"/>
      <c r="DF90" s="838" t="n"/>
      <c r="DG90" s="838" t="n"/>
      <c r="DH90" s="838" t="n"/>
      <c r="DI90" s="838" t="n"/>
      <c r="DJ90" s="838" t="n"/>
      <c r="DK90" s="838" t="n"/>
      <c r="DL90" s="838" t="n"/>
      <c r="DM90" s="838" t="n"/>
      <c r="DN90" s="838" t="n"/>
      <c r="DO90" s="838" t="n"/>
      <c r="DP90" s="838" t="n"/>
      <c r="DQ90" s="838" t="n"/>
      <c r="DR90" s="838" t="n"/>
      <c r="DS90" s="838" t="n"/>
      <c r="DT90" s="838" t="n"/>
      <c r="DU90" s="838" t="n"/>
      <c r="DV90" s="838" t="n"/>
      <c r="DW90" s="838" t="n"/>
      <c r="DX90" s="838" t="n"/>
      <c r="DY90" s="838" t="n"/>
      <c r="DZ90" s="838" t="n"/>
      <c r="EA90" s="838" t="n"/>
      <c r="EB90" s="838" t="n"/>
      <c r="EC90" s="838" t="n"/>
      <c r="ED90" s="838" t="n"/>
      <c r="EE90" s="838" t="n"/>
      <c r="EF90" s="838" t="n"/>
      <c r="EG90" s="838" t="n"/>
      <c r="EH90" s="838" t="n"/>
      <c r="EI90" s="838" t="n"/>
      <c r="EJ90" s="838" t="n"/>
      <c r="EK90" s="838" t="n"/>
      <c r="EL90" s="838" t="n"/>
      <c r="EM90" s="838" t="n"/>
      <c r="EN90" s="838" t="n"/>
      <c r="EO90" s="838" t="n"/>
      <c r="EP90" s="838" t="n"/>
      <c r="EQ90" s="838" t="n"/>
    </row>
    <row r="91" ht="13.5" customHeight="1" s="1178">
      <c r="A91" s="843" t="n"/>
      <c r="B91" s="333" t="n"/>
      <c r="C91" s="333" t="n"/>
      <c r="D91" s="333" t="n"/>
      <c r="E91" s="333" t="n"/>
      <c r="F91" s="333" t="n"/>
      <c r="G91" s="333" t="n"/>
      <c r="H91" s="333" t="n"/>
      <c r="I91" s="333" t="n"/>
      <c r="J91" s="333" t="n"/>
      <c r="K91" s="333" t="n"/>
      <c r="L91" s="333" t="n"/>
      <c r="M91" s="333" t="n"/>
      <c r="N91" s="333" t="n"/>
      <c r="O91" s="333" t="n"/>
      <c r="P91" s="333" t="n"/>
      <c r="Q91" s="333" t="n"/>
      <c r="R91" s="551" t="n"/>
      <c r="S91" s="551" t="n"/>
      <c r="T91" s="551" t="n"/>
      <c r="U91" s="551" t="n"/>
      <c r="V91" s="551" t="n"/>
      <c r="W91" s="551" t="n"/>
      <c r="X91" s="551" t="n"/>
      <c r="Y91" s="551" t="n"/>
      <c r="Z91" s="551" t="n"/>
      <c r="AA91" s="551" t="n"/>
      <c r="AB91" s="551" t="n"/>
      <c r="AC91" s="551" t="n"/>
      <c r="AD91" s="551" t="n"/>
      <c r="AE91" s="551" t="n"/>
      <c r="AF91" s="551" t="n"/>
      <c r="AG91" s="551" t="n"/>
      <c r="AH91" s="551" t="n"/>
      <c r="AI91" s="650" t="inlineStr">
        <is>
          <t>1@133716</t>
        </is>
      </c>
      <c r="AJ91" s="404" t="n">
        <v>0.044</v>
      </c>
      <c r="AK91" s="404" t="n">
        <v>8</v>
      </c>
      <c r="AL91" s="404" t="n">
        <v>1</v>
      </c>
      <c r="AM91" s="404" t="n">
        <v>8</v>
      </c>
      <c r="AN91" s="404" t="n">
        <v>20</v>
      </c>
      <c r="AO91" s="404" t="n">
        <v>7</v>
      </c>
      <c r="AP91" s="404" t="n">
        <v>1</v>
      </c>
      <c r="AQ91" s="404" t="n">
        <v>19</v>
      </c>
      <c r="AR91" s="404" t="n">
        <v>1</v>
      </c>
      <c r="AS91" s="404" t="n">
        <v>13</v>
      </c>
      <c r="AT91" s="405" t="n">
        <v>6</v>
      </c>
      <c r="AU91" s="551" t="n"/>
      <c r="AV91" s="551" t="n"/>
      <c r="AW91" s="551" t="n"/>
      <c r="AX91" s="551" t="n"/>
      <c r="AY91" s="551" t="n"/>
      <c r="AZ91" s="551" t="n"/>
      <c r="BA91" s="551" t="n"/>
      <c r="BB91" s="551" t="n"/>
      <c r="BC91" s="551" t="n"/>
      <c r="BD91" s="551" t="n"/>
      <c r="BE91" s="551" t="n"/>
      <c r="BF91" s="551" t="n"/>
      <c r="BG91" s="551" t="n"/>
      <c r="BH91" s="551" t="n"/>
      <c r="BI91" s="551" t="n"/>
      <c r="BJ91" s="551" t="n"/>
      <c r="BK91" s="551" t="n"/>
      <c r="BL91" s="551" t="n"/>
      <c r="BM91" s="551" t="n"/>
      <c r="BN91" s="551" t="n"/>
      <c r="BO91" s="551" t="n"/>
      <c r="BP91" s="551" t="n"/>
      <c r="BQ91" s="551" t="n"/>
      <c r="BR91" s="551" t="n"/>
      <c r="BS91" s="551" t="n"/>
      <c r="BT91" s="551" t="n"/>
      <c r="BU91" s="551" t="n"/>
      <c r="BV91" s="551" t="n"/>
      <c r="BW91" s="551" t="n"/>
      <c r="BX91" s="551" t="n"/>
      <c r="BY91" s="551" t="n"/>
      <c r="BZ91" s="551" t="n"/>
      <c r="CA91" s="551" t="n"/>
      <c r="CB91" s="551" t="n"/>
      <c r="CC91" s="551" t="n"/>
      <c r="CD91" s="551" t="n"/>
      <c r="CE91" s="551" t="n"/>
      <c r="CF91" s="551" t="n"/>
      <c r="CG91" s="551" t="n"/>
      <c r="CH91" s="551" t="n"/>
      <c r="CI91" s="551" t="n"/>
      <c r="CJ91" s="551" t="n"/>
      <c r="CK91" s="551" t="n"/>
      <c r="CL91" s="551" t="n"/>
      <c r="CM91" s="838" t="n"/>
      <c r="CN91" s="838" t="n"/>
      <c r="CO91" s="838" t="n"/>
      <c r="CP91" s="838" t="n"/>
      <c r="CQ91" s="838" t="n"/>
      <c r="CR91" s="838" t="n"/>
      <c r="CS91" s="838" t="n"/>
      <c r="CT91" s="838" t="n"/>
      <c r="CU91" s="838" t="n"/>
      <c r="CV91" s="838" t="n"/>
      <c r="CW91" s="838" t="n"/>
      <c r="CX91" s="838" t="n"/>
      <c r="CY91" s="838" t="n"/>
      <c r="CZ91" s="838" t="n"/>
      <c r="DA91" s="838" t="n"/>
      <c r="DB91" s="838" t="n"/>
      <c r="DC91" s="838" t="n"/>
      <c r="DD91" s="838" t="n"/>
      <c r="DE91" s="838" t="n"/>
      <c r="DF91" s="838" t="n"/>
      <c r="DG91" s="838" t="n"/>
      <c r="DH91" s="838" t="n"/>
      <c r="DI91" s="838" t="n"/>
      <c r="DJ91" s="838" t="n"/>
      <c r="DK91" s="838" t="n"/>
      <c r="DL91" s="838" t="n"/>
      <c r="DM91" s="838" t="n"/>
      <c r="DN91" s="838" t="n"/>
      <c r="DO91" s="838" t="n"/>
      <c r="DP91" s="838" t="n"/>
      <c r="DQ91" s="838" t="n"/>
      <c r="DR91" s="838" t="n"/>
      <c r="DS91" s="838" t="n"/>
      <c r="DT91" s="838" t="n"/>
      <c r="DU91" s="838" t="n"/>
      <c r="DV91" s="838" t="n"/>
      <c r="DW91" s="838" t="n"/>
      <c r="DX91" s="838" t="n"/>
      <c r="DY91" s="838" t="n"/>
      <c r="DZ91" s="838" t="n"/>
      <c r="EA91" s="838" t="n"/>
      <c r="EB91" s="838" t="n"/>
      <c r="EC91" s="838" t="n"/>
      <c r="ED91" s="838" t="n"/>
      <c r="EE91" s="838" t="n"/>
      <c r="EF91" s="838" t="n"/>
      <c r="EG91" s="838" t="n"/>
      <c r="EH91" s="838" t="n"/>
      <c r="EI91" s="838" t="n"/>
      <c r="EJ91" s="838" t="n"/>
      <c r="EK91" s="838" t="n"/>
      <c r="EL91" s="838" t="n"/>
      <c r="EM91" s="838" t="n"/>
      <c r="EN91" s="838" t="n"/>
      <c r="EO91" s="838" t="n"/>
      <c r="EP91" s="838" t="n"/>
      <c r="EQ91" s="838" t="n"/>
    </row>
    <row r="92" ht="13.5" customHeight="1" s="1178">
      <c r="A92" s="843" t="n"/>
      <c r="B92" s="333" t="n"/>
      <c r="C92" s="333" t="n"/>
      <c r="D92" s="333" t="n"/>
      <c r="E92" s="333" t="n"/>
      <c r="F92" s="333" t="n"/>
      <c r="G92" s="333" t="n"/>
      <c r="H92" s="333" t="n"/>
      <c r="I92" s="333" t="n"/>
      <c r="J92" s="333" t="n"/>
      <c r="K92" s="333" t="n"/>
      <c r="L92" s="333" t="n"/>
      <c r="M92" s="333" t="n"/>
      <c r="N92" s="333" t="n"/>
      <c r="O92" s="333" t="n"/>
      <c r="P92" s="333" t="n"/>
      <c r="Q92" s="333" t="n"/>
      <c r="R92" s="551" t="n"/>
      <c r="S92" s="551" t="n"/>
      <c r="T92" s="551" t="n"/>
      <c r="U92" s="551" t="n"/>
      <c r="V92" s="551" t="n"/>
      <c r="W92" s="551" t="n"/>
      <c r="X92" s="551" t="n"/>
      <c r="Y92" s="551" t="n"/>
      <c r="Z92" s="551" t="n"/>
      <c r="AA92" s="551" t="n"/>
      <c r="AB92" s="551" t="n"/>
      <c r="AC92" s="551" t="n"/>
      <c r="AD92" s="551" t="n"/>
      <c r="AE92" s="551" t="n"/>
      <c r="AF92" s="551" t="n"/>
      <c r="AG92" s="551" t="n"/>
      <c r="AH92" s="551" t="n"/>
      <c r="AI92" s="650" t="inlineStr">
        <is>
          <t>18@133716</t>
        </is>
      </c>
      <c r="AJ92" s="404" t="n">
        <v>0.022</v>
      </c>
      <c r="AK92" s="404" t="n">
        <v>9</v>
      </c>
      <c r="AL92" s="404" t="n">
        <v>1</v>
      </c>
      <c r="AM92" s="404" t="n">
        <v>9</v>
      </c>
      <c r="AN92" s="404" t="n">
        <v>6</v>
      </c>
      <c r="AO92" s="404" t="n">
        <v>18</v>
      </c>
      <c r="AP92" s="404" t="n">
        <v>1</v>
      </c>
      <c r="AQ92" s="404" t="n">
        <v>9</v>
      </c>
      <c r="AR92" s="404" t="n">
        <v>8</v>
      </c>
      <c r="AS92" s="404" t="n">
        <v>6</v>
      </c>
      <c r="AT92" s="405" t="n">
        <v>9</v>
      </c>
      <c r="AU92" s="551" t="n"/>
      <c r="AV92" s="551" t="n"/>
      <c r="AW92" s="551" t="n"/>
      <c r="AX92" s="551" t="n"/>
      <c r="AY92" s="551" t="n"/>
      <c r="AZ92" s="551" t="n"/>
      <c r="BA92" s="551" t="n"/>
      <c r="BB92" s="551" t="n"/>
      <c r="BC92" s="551" t="n"/>
      <c r="BD92" s="551" t="n"/>
      <c r="BE92" s="551" t="n"/>
      <c r="BF92" s="551" t="n"/>
      <c r="BG92" s="551" t="n"/>
      <c r="BH92" s="551" t="n"/>
      <c r="BI92" s="551" t="n"/>
      <c r="BJ92" s="551" t="n"/>
      <c r="BK92" s="551" t="n"/>
      <c r="BL92" s="551" t="n"/>
      <c r="BM92" s="551" t="n"/>
      <c r="BN92" s="551" t="n"/>
      <c r="BO92" s="551" t="n"/>
      <c r="BP92" s="551" t="n"/>
      <c r="BQ92" s="551" t="n"/>
      <c r="BR92" s="551" t="n"/>
      <c r="BS92" s="551" t="n"/>
      <c r="BT92" s="551" t="n"/>
      <c r="BU92" s="551" t="n"/>
      <c r="BV92" s="551" t="n"/>
      <c r="BW92" s="551" t="n"/>
      <c r="BX92" s="551" t="n"/>
      <c r="BY92" s="551" t="n"/>
      <c r="BZ92" s="551" t="n"/>
      <c r="CA92" s="551" t="n"/>
      <c r="CB92" s="551" t="n"/>
      <c r="CC92" s="551" t="n"/>
      <c r="CD92" s="551" t="n"/>
      <c r="CE92" s="551" t="n"/>
      <c r="CF92" s="551" t="n"/>
      <c r="CG92" s="551" t="n"/>
      <c r="CH92" s="551" t="n"/>
      <c r="CI92" s="551" t="n"/>
      <c r="CJ92" s="551" t="n"/>
      <c r="CK92" s="551" t="n"/>
      <c r="CL92" s="551" t="n"/>
      <c r="CM92" s="838" t="n"/>
      <c r="CN92" s="838" t="n"/>
      <c r="CO92" s="838" t="n"/>
      <c r="CP92" s="838" t="n"/>
      <c r="CQ92" s="838" t="n"/>
      <c r="CR92" s="838" t="n"/>
      <c r="CS92" s="838" t="n"/>
      <c r="CT92" s="838" t="n"/>
      <c r="CU92" s="838" t="n"/>
      <c r="CV92" s="838" t="n"/>
      <c r="CW92" s="838" t="n"/>
      <c r="CX92" s="838" t="n"/>
      <c r="CY92" s="838" t="n"/>
      <c r="CZ92" s="838" t="n"/>
      <c r="DA92" s="838" t="n"/>
      <c r="DB92" s="838" t="n"/>
      <c r="DC92" s="838" t="n"/>
      <c r="DD92" s="838" t="n"/>
      <c r="DE92" s="838" t="n"/>
      <c r="DF92" s="838" t="n"/>
      <c r="DG92" s="838" t="n"/>
      <c r="DH92" s="838" t="n"/>
      <c r="DI92" s="838" t="n"/>
      <c r="DJ92" s="838" t="n"/>
      <c r="DK92" s="838" t="n"/>
      <c r="DL92" s="838" t="n"/>
      <c r="DM92" s="838" t="n"/>
      <c r="DN92" s="838" t="n"/>
      <c r="DO92" s="838" t="n"/>
      <c r="DP92" s="838" t="n"/>
      <c r="DQ92" s="838" t="n"/>
      <c r="DR92" s="838" t="n"/>
      <c r="DS92" s="838" t="n"/>
      <c r="DT92" s="838" t="n"/>
      <c r="DU92" s="838" t="n"/>
      <c r="DV92" s="838" t="n"/>
      <c r="DW92" s="838" t="n"/>
      <c r="DX92" s="838" t="n"/>
      <c r="DY92" s="838" t="n"/>
      <c r="DZ92" s="838" t="n"/>
      <c r="EA92" s="838" t="n"/>
      <c r="EB92" s="838" t="n"/>
      <c r="EC92" s="838" t="n"/>
      <c r="ED92" s="838" t="n"/>
      <c r="EE92" s="838" t="n"/>
      <c r="EF92" s="838" t="n"/>
      <c r="EG92" s="838" t="n"/>
      <c r="EH92" s="838" t="n"/>
      <c r="EI92" s="838" t="n"/>
      <c r="EJ92" s="838" t="n"/>
      <c r="EK92" s="838" t="n"/>
      <c r="EL92" s="838" t="n"/>
      <c r="EM92" s="838" t="n"/>
      <c r="EN92" s="838" t="n"/>
      <c r="EO92" s="838" t="n"/>
      <c r="EP92" s="838" t="n"/>
      <c r="EQ92" s="838" t="n"/>
    </row>
    <row r="93" ht="13.5" customHeight="1" s="1178">
      <c r="A93" s="843" t="n"/>
      <c r="B93" s="333" t="n"/>
      <c r="C93" s="333" t="n"/>
      <c r="D93" s="333" t="n"/>
      <c r="E93" s="333" t="n"/>
      <c r="F93" s="333" t="n"/>
      <c r="G93" s="333" t="n"/>
      <c r="H93" s="333" t="n"/>
      <c r="I93" s="333" t="n"/>
      <c r="J93" s="333" t="n"/>
      <c r="K93" s="333" t="n"/>
      <c r="L93" s="333" t="n"/>
      <c r="M93" s="333" t="n"/>
      <c r="N93" s="333" t="n"/>
      <c r="O93" s="333" t="n"/>
      <c r="P93" s="333" t="n"/>
      <c r="Q93" s="333" t="n"/>
      <c r="R93" s="551" t="n"/>
      <c r="S93" s="551" t="n"/>
      <c r="T93" s="551" t="n"/>
      <c r="U93" s="551" t="n"/>
      <c r="V93" s="551" t="n"/>
      <c r="W93" s="551" t="n"/>
      <c r="X93" s="551" t="n"/>
      <c r="Y93" s="551" t="n"/>
      <c r="Z93" s="551" t="n"/>
      <c r="AA93" s="551" t="n"/>
      <c r="AB93" s="551" t="n"/>
      <c r="AC93" s="551" t="n"/>
      <c r="AD93" s="551" t="n"/>
      <c r="AE93" s="551" t="n"/>
      <c r="AF93" s="551" t="n"/>
      <c r="AG93" s="551" t="n"/>
      <c r="AH93" s="551" t="n"/>
      <c r="AI93" s="650" t="inlineStr">
        <is>
          <t>12@133716</t>
        </is>
      </c>
      <c r="AJ93" s="404" t="n">
        <v>0.021</v>
      </c>
      <c r="AK93" s="404" t="n">
        <v>10</v>
      </c>
      <c r="AL93" s="404" t="n">
        <v>1</v>
      </c>
      <c r="AM93" s="404" t="n">
        <v>20</v>
      </c>
      <c r="AN93" s="404" t="n">
        <v>19</v>
      </c>
      <c r="AO93" s="404" t="n">
        <v>5</v>
      </c>
      <c r="AP93" s="404" t="n">
        <v>1</v>
      </c>
      <c r="AQ93" s="404" t="n">
        <v>8</v>
      </c>
      <c r="AR93" s="404" t="n">
        <v>10</v>
      </c>
      <c r="AS93" s="404" t="n">
        <v>16</v>
      </c>
      <c r="AT93" s="405" t="n">
        <v>16</v>
      </c>
      <c r="AU93" s="551" t="n"/>
      <c r="AV93" s="551" t="n"/>
      <c r="AW93" s="551" t="n"/>
      <c r="AX93" s="551" t="n"/>
      <c r="AY93" s="551" t="n"/>
      <c r="AZ93" s="551" t="n"/>
      <c r="BA93" s="551" t="n"/>
      <c r="BB93" s="551" t="n"/>
      <c r="BC93" s="551" t="n"/>
      <c r="BD93" s="551" t="n"/>
      <c r="BE93" s="551" t="n"/>
      <c r="BF93" s="551" t="n"/>
      <c r="BG93" s="551" t="n"/>
      <c r="BH93" s="551" t="n"/>
      <c r="BI93" s="551" t="n"/>
      <c r="BJ93" s="551" t="n"/>
      <c r="BK93" s="551" t="n"/>
      <c r="BL93" s="551" t="n"/>
      <c r="BM93" s="551" t="n"/>
      <c r="BN93" s="551" t="n"/>
      <c r="BO93" s="551" t="n"/>
      <c r="BP93" s="551" t="n"/>
      <c r="BQ93" s="551" t="n"/>
      <c r="BR93" s="551" t="n"/>
      <c r="BS93" s="551" t="n"/>
      <c r="BT93" s="551" t="n"/>
      <c r="BU93" s="551" t="n"/>
      <c r="BV93" s="551" t="n"/>
      <c r="BW93" s="551" t="n"/>
      <c r="BX93" s="551" t="n"/>
      <c r="BY93" s="551" t="n"/>
      <c r="BZ93" s="551" t="n"/>
      <c r="CA93" s="551" t="n"/>
      <c r="CB93" s="551" t="n"/>
      <c r="CC93" s="551" t="n"/>
      <c r="CD93" s="551" t="n"/>
      <c r="CE93" s="551" t="n"/>
      <c r="CF93" s="551" t="n"/>
      <c r="CG93" s="551" t="n"/>
      <c r="CH93" s="551" t="n"/>
      <c r="CI93" s="551" t="n"/>
      <c r="CJ93" s="551" t="n"/>
      <c r="CK93" s="551" t="n"/>
      <c r="CL93" s="551" t="n"/>
      <c r="CM93" s="838" t="n"/>
      <c r="CN93" s="838" t="n"/>
      <c r="CO93" s="838" t="n"/>
      <c r="CP93" s="838" t="n"/>
      <c r="CQ93" s="838" t="n"/>
      <c r="CR93" s="838" t="n"/>
      <c r="CS93" s="838" t="n"/>
      <c r="CT93" s="838" t="n"/>
      <c r="CU93" s="838" t="n"/>
      <c r="CV93" s="838" t="n"/>
      <c r="CW93" s="838" t="n"/>
      <c r="CX93" s="838" t="n"/>
      <c r="CY93" s="838" t="n"/>
      <c r="CZ93" s="838" t="n"/>
      <c r="DA93" s="838" t="n"/>
      <c r="DB93" s="838" t="n"/>
      <c r="DC93" s="838" t="n"/>
      <c r="DD93" s="838" t="n"/>
      <c r="DE93" s="838" t="n"/>
      <c r="DF93" s="838" t="n"/>
      <c r="DG93" s="838" t="n"/>
      <c r="DH93" s="838" t="n"/>
      <c r="DI93" s="838" t="n"/>
      <c r="DJ93" s="838" t="n"/>
      <c r="DK93" s="838" t="n"/>
      <c r="DL93" s="838" t="n"/>
      <c r="DM93" s="838" t="n"/>
      <c r="DN93" s="838" t="n"/>
      <c r="DO93" s="838" t="n"/>
      <c r="DP93" s="838" t="n"/>
      <c r="DQ93" s="838" t="n"/>
      <c r="DR93" s="838" t="n"/>
      <c r="DS93" s="838" t="n"/>
      <c r="DT93" s="838" t="n"/>
      <c r="DU93" s="838" t="n"/>
      <c r="DV93" s="838" t="n"/>
      <c r="DW93" s="838" t="n"/>
      <c r="DX93" s="838" t="n"/>
      <c r="DY93" s="838" t="n"/>
      <c r="DZ93" s="838" t="n"/>
      <c r="EA93" s="838" t="n"/>
      <c r="EB93" s="838" t="n"/>
      <c r="EC93" s="838" t="n"/>
      <c r="ED93" s="838" t="n"/>
      <c r="EE93" s="838" t="n"/>
      <c r="EF93" s="838" t="n"/>
      <c r="EG93" s="838" t="n"/>
      <c r="EH93" s="838" t="n"/>
      <c r="EI93" s="838" t="n"/>
      <c r="EJ93" s="838" t="n"/>
      <c r="EK93" s="838" t="n"/>
      <c r="EL93" s="838" t="n"/>
      <c r="EM93" s="838" t="n"/>
      <c r="EN93" s="838" t="n"/>
      <c r="EO93" s="838" t="n"/>
      <c r="EP93" s="838" t="n"/>
      <c r="EQ93" s="838" t="n"/>
    </row>
    <row r="94" ht="13.5" customHeight="1" s="1178">
      <c r="A94" s="844" t="n"/>
      <c r="B94" s="333" t="n"/>
      <c r="C94" s="333" t="n"/>
      <c r="D94" s="333" t="n"/>
      <c r="E94" s="333" t="n"/>
      <c r="F94" s="333" t="n"/>
      <c r="G94" s="333" t="n"/>
      <c r="H94" s="333" t="n"/>
      <c r="I94" s="333" t="n"/>
      <c r="J94" s="333" t="n"/>
      <c r="K94" s="333" t="n"/>
      <c r="L94" s="333" t="n"/>
      <c r="M94" s="333" t="n"/>
      <c r="N94" s="333" t="n"/>
      <c r="O94" s="333" t="n"/>
      <c r="P94" s="333" t="n"/>
      <c r="Q94" s="333" t="n"/>
      <c r="R94" s="551" t="n"/>
      <c r="S94" s="551" t="n"/>
      <c r="T94" s="551" t="n"/>
      <c r="U94" s="551" t="n"/>
      <c r="V94" s="551" t="n"/>
      <c r="W94" s="551" t="n"/>
      <c r="X94" s="551" t="n"/>
      <c r="Y94" s="551" t="n"/>
      <c r="Z94" s="551" t="n"/>
      <c r="AA94" s="551" t="n"/>
      <c r="AB94" s="551" t="n"/>
      <c r="AC94" s="551" t="n"/>
      <c r="AD94" s="551" t="n"/>
      <c r="AE94" s="551" t="n"/>
      <c r="AF94" s="551" t="n"/>
      <c r="AG94" s="551" t="n"/>
      <c r="AH94" s="551" t="n"/>
      <c r="AI94" s="650" t="inlineStr">
        <is>
          <t>5@133716</t>
        </is>
      </c>
      <c r="AJ94" s="404" t="n">
        <v>0.008999999999999999</v>
      </c>
      <c r="AK94" s="404" t="n">
        <v>11</v>
      </c>
      <c r="AL94" s="404" t="n">
        <v>20</v>
      </c>
      <c r="AM94" s="404" t="n">
        <v>11</v>
      </c>
      <c r="AN94" s="404" t="n">
        <v>8</v>
      </c>
      <c r="AO94" s="404" t="n">
        <v>6</v>
      </c>
      <c r="AP94" s="404" t="n">
        <v>1</v>
      </c>
      <c r="AQ94" s="404" t="n">
        <v>7</v>
      </c>
      <c r="AR94" s="404" t="n">
        <v>15</v>
      </c>
      <c r="AS94" s="404" t="n">
        <v>14</v>
      </c>
      <c r="AT94" s="405" t="n">
        <v>15</v>
      </c>
      <c r="AU94" s="551" t="n"/>
      <c r="AV94" s="551" t="n"/>
      <c r="AW94" s="551" t="n"/>
      <c r="AX94" s="551" t="n"/>
      <c r="AY94" s="551" t="n"/>
      <c r="AZ94" s="551" t="n"/>
      <c r="BA94" s="551" t="n"/>
      <c r="BB94" s="551" t="n"/>
      <c r="BC94" s="551" t="n"/>
      <c r="BD94" s="551" t="n"/>
      <c r="BE94" s="551" t="n"/>
      <c r="BF94" s="551" t="n"/>
      <c r="BG94" s="551" t="n"/>
      <c r="BH94" s="551" t="n"/>
      <c r="BI94" s="551" t="n"/>
      <c r="BJ94" s="551" t="n"/>
      <c r="BK94" s="551" t="n"/>
      <c r="BL94" s="551" t="n"/>
      <c r="BM94" s="551" t="n"/>
      <c r="BN94" s="551" t="n"/>
      <c r="BO94" s="551" t="n"/>
      <c r="BP94" s="551" t="n"/>
      <c r="BQ94" s="551" t="n"/>
      <c r="BR94" s="551" t="n"/>
      <c r="BS94" s="551" t="n"/>
      <c r="BT94" s="551" t="n"/>
      <c r="BU94" s="551" t="n"/>
      <c r="BV94" s="551" t="n"/>
      <c r="BW94" s="551" t="n"/>
      <c r="BX94" s="551" t="n"/>
      <c r="BY94" s="551" t="n"/>
      <c r="BZ94" s="551" t="n"/>
      <c r="CA94" s="551" t="n"/>
      <c r="CB94" s="551" t="n"/>
      <c r="CC94" s="551" t="n"/>
      <c r="CD94" s="551" t="n"/>
      <c r="CE94" s="551" t="n"/>
      <c r="CF94" s="551" t="n"/>
      <c r="CG94" s="551" t="n"/>
      <c r="CH94" s="551" t="n"/>
      <c r="CI94" s="551" t="n"/>
      <c r="CJ94" s="551" t="n"/>
      <c r="CK94" s="551" t="n"/>
      <c r="CL94" s="551" t="n"/>
      <c r="CM94" s="838" t="n"/>
      <c r="CN94" s="838" t="n"/>
      <c r="CO94" s="838" t="n"/>
      <c r="CP94" s="838" t="n"/>
      <c r="CQ94" s="838" t="n"/>
      <c r="CR94" s="838" t="n"/>
      <c r="CS94" s="838" t="n"/>
      <c r="CT94" s="838" t="n"/>
      <c r="CU94" s="838" t="n"/>
      <c r="CV94" s="838" t="n"/>
      <c r="CW94" s="838" t="n"/>
      <c r="CX94" s="838" t="n"/>
      <c r="CY94" s="838" t="n"/>
      <c r="CZ94" s="838" t="n"/>
      <c r="DA94" s="838" t="n"/>
      <c r="DB94" s="838" t="n"/>
      <c r="DC94" s="838" t="n"/>
      <c r="DD94" s="838" t="n"/>
      <c r="DE94" s="838" t="n"/>
      <c r="DF94" s="838" t="n"/>
      <c r="DG94" s="838" t="n"/>
      <c r="DH94" s="838" t="n"/>
      <c r="DI94" s="838" t="n"/>
      <c r="DJ94" s="838" t="n"/>
      <c r="DK94" s="838" t="n"/>
      <c r="DL94" s="838" t="n"/>
      <c r="DM94" s="838" t="n"/>
      <c r="DN94" s="838" t="n"/>
      <c r="DO94" s="838" t="n"/>
      <c r="DP94" s="838" t="n"/>
      <c r="DQ94" s="838" t="n"/>
      <c r="DR94" s="838" t="n"/>
      <c r="DS94" s="838" t="n"/>
      <c r="DT94" s="838" t="n"/>
      <c r="DU94" s="838" t="n"/>
      <c r="DV94" s="838" t="n"/>
      <c r="DW94" s="838" t="n"/>
      <c r="DX94" s="838" t="n"/>
      <c r="DY94" s="838" t="n"/>
      <c r="DZ94" s="838" t="n"/>
      <c r="EA94" s="838" t="n"/>
      <c r="EB94" s="838" t="n"/>
      <c r="EC94" s="838" t="n"/>
      <c r="ED94" s="838" t="n"/>
      <c r="EE94" s="838" t="n"/>
      <c r="EF94" s="838" t="n"/>
      <c r="EG94" s="838" t="n"/>
      <c r="EH94" s="838" t="n"/>
      <c r="EI94" s="838" t="n"/>
      <c r="EJ94" s="838" t="n"/>
      <c r="EK94" s="838" t="n"/>
      <c r="EL94" s="838" t="n"/>
      <c r="EM94" s="838" t="n"/>
      <c r="EN94" s="838" t="n"/>
      <c r="EO94" s="838" t="n"/>
      <c r="EP94" s="838" t="n"/>
      <c r="EQ94" s="838" t="n"/>
    </row>
    <row r="95" ht="13.5" customHeight="1" s="1178">
      <c r="A95" s="844" t="n"/>
      <c r="B95" s="333" t="n"/>
      <c r="C95" s="333" t="n"/>
      <c r="D95" s="333" t="n"/>
      <c r="E95" s="333" t="n"/>
      <c r="F95" s="333" t="n"/>
      <c r="G95" s="333" t="n"/>
      <c r="H95" s="333" t="n"/>
      <c r="I95" s="333" t="n"/>
      <c r="J95" s="333" t="n"/>
      <c r="K95" s="333" t="n"/>
      <c r="L95" s="333" t="n"/>
      <c r="M95" s="333" t="n"/>
      <c r="N95" s="333" t="n"/>
      <c r="O95" s="333" t="n"/>
      <c r="P95" s="333" t="n"/>
      <c r="Q95" s="333" t="n"/>
      <c r="R95" s="551" t="n"/>
      <c r="S95" s="551" t="n"/>
      <c r="T95" s="551" t="n"/>
      <c r="U95" s="551" t="n"/>
      <c r="V95" s="551" t="n"/>
      <c r="W95" s="551" t="n"/>
      <c r="X95" s="551" t="n"/>
      <c r="Y95" s="551" t="n"/>
      <c r="Z95" s="551" t="n"/>
      <c r="AA95" s="551" t="n"/>
      <c r="AB95" s="551" t="n"/>
      <c r="AC95" s="551" t="n"/>
      <c r="AD95" s="551" t="n"/>
      <c r="AE95" s="551" t="n"/>
      <c r="AF95" s="551" t="n"/>
      <c r="AG95" s="551" t="n"/>
      <c r="AH95" s="551" t="n"/>
      <c r="AI95" s="650" t="inlineStr">
        <is>
          <t>3@133716</t>
        </is>
      </c>
      <c r="AJ95" s="404" t="n">
        <v>-0.13</v>
      </c>
      <c r="AK95" s="404" t="n">
        <v>12</v>
      </c>
      <c r="AL95" s="404" t="n">
        <v>1</v>
      </c>
      <c r="AM95" s="404" t="n">
        <v>6</v>
      </c>
      <c r="AN95" s="404" t="n">
        <v>1</v>
      </c>
      <c r="AO95" s="404" t="n">
        <v>14</v>
      </c>
      <c r="AP95" s="404" t="n">
        <v>1</v>
      </c>
      <c r="AQ95" s="404" t="n">
        <v>9</v>
      </c>
      <c r="AR95" s="404" t="n">
        <v>13</v>
      </c>
      <c r="AS95" s="404" t="n">
        <v>17</v>
      </c>
      <c r="AT95" s="405" t="n">
        <v>17</v>
      </c>
      <c r="AU95" s="551" t="n"/>
      <c r="AV95" s="551" t="n"/>
      <c r="AW95" s="551" t="n"/>
      <c r="AX95" s="551" t="n"/>
      <c r="AY95" s="551" t="n"/>
      <c r="AZ95" s="551" t="n"/>
      <c r="BA95" s="551" t="n"/>
      <c r="BB95" s="551" t="n"/>
      <c r="BC95" s="551" t="n"/>
      <c r="BD95" s="551" t="n"/>
      <c r="BE95" s="551" t="n"/>
      <c r="BF95" s="551" t="n"/>
      <c r="BG95" s="551" t="n"/>
      <c r="BH95" s="551" t="n"/>
      <c r="BI95" s="551" t="n"/>
      <c r="BJ95" s="551" t="n"/>
      <c r="BK95" s="551" t="n"/>
      <c r="BL95" s="551" t="n"/>
      <c r="BM95" s="551" t="n"/>
      <c r="BN95" s="551" t="n"/>
      <c r="BO95" s="551" t="n"/>
      <c r="BP95" s="551" t="n"/>
      <c r="BQ95" s="551" t="n"/>
      <c r="BR95" s="551" t="n"/>
      <c r="BS95" s="551" t="n"/>
      <c r="BT95" s="551" t="n"/>
      <c r="BU95" s="551" t="n"/>
      <c r="BV95" s="551" t="n"/>
      <c r="BW95" s="551" t="n"/>
      <c r="BX95" s="551" t="n"/>
      <c r="BY95" s="551" t="n"/>
      <c r="BZ95" s="551" t="n"/>
      <c r="CA95" s="551" t="n"/>
      <c r="CB95" s="551" t="n"/>
      <c r="CC95" s="551" t="n"/>
      <c r="CD95" s="551" t="n"/>
      <c r="CE95" s="551" t="n"/>
      <c r="CF95" s="551" t="n"/>
      <c r="CG95" s="551" t="n"/>
      <c r="CH95" s="551" t="n"/>
      <c r="CI95" s="551" t="n"/>
      <c r="CJ95" s="551" t="n"/>
      <c r="CK95" s="551" t="n"/>
      <c r="CL95" s="551" t="n"/>
      <c r="CM95" s="838" t="n"/>
      <c r="CN95" s="838" t="n"/>
      <c r="CO95" s="838" t="n"/>
      <c r="CP95" s="838" t="n"/>
      <c r="CQ95" s="838" t="n"/>
      <c r="CR95" s="838" t="n"/>
      <c r="CS95" s="838" t="n"/>
      <c r="CT95" s="838" t="n"/>
      <c r="CU95" s="838" t="n"/>
      <c r="CV95" s="838" t="n"/>
      <c r="CW95" s="838" t="n"/>
      <c r="CX95" s="838" t="n"/>
      <c r="CY95" s="838" t="n"/>
      <c r="CZ95" s="838" t="n"/>
      <c r="DA95" s="838" t="n"/>
      <c r="DB95" s="838" t="n"/>
      <c r="DC95" s="838" t="n"/>
      <c r="DD95" s="838" t="n"/>
      <c r="DE95" s="838" t="n"/>
      <c r="DF95" s="838" t="n"/>
      <c r="DG95" s="838" t="n"/>
      <c r="DH95" s="838" t="n"/>
      <c r="DI95" s="838" t="n"/>
      <c r="DJ95" s="838" t="n"/>
      <c r="DK95" s="838" t="n"/>
      <c r="DL95" s="838" t="n"/>
      <c r="DM95" s="838" t="n"/>
      <c r="DN95" s="838" t="n"/>
      <c r="DO95" s="838" t="n"/>
      <c r="DP95" s="838" t="n"/>
      <c r="DQ95" s="838" t="n"/>
      <c r="DR95" s="838" t="n"/>
      <c r="DS95" s="838" t="n"/>
      <c r="DT95" s="838" t="n"/>
      <c r="DU95" s="838" t="n"/>
      <c r="DV95" s="838" t="n"/>
      <c r="DW95" s="838" t="n"/>
      <c r="DX95" s="838" t="n"/>
      <c r="DY95" s="838" t="n"/>
      <c r="DZ95" s="838" t="n"/>
      <c r="EA95" s="838" t="n"/>
      <c r="EB95" s="838" t="n"/>
      <c r="EC95" s="838" t="n"/>
      <c r="ED95" s="838" t="n"/>
      <c r="EE95" s="838" t="n"/>
      <c r="EF95" s="838" t="n"/>
      <c r="EG95" s="838" t="n"/>
      <c r="EH95" s="838" t="n"/>
      <c r="EI95" s="838" t="n"/>
      <c r="EJ95" s="838" t="n"/>
      <c r="EK95" s="838" t="n"/>
      <c r="EL95" s="838" t="n"/>
      <c r="EM95" s="838" t="n"/>
      <c r="EN95" s="838" t="n"/>
      <c r="EO95" s="838" t="n"/>
      <c r="EP95" s="838" t="n"/>
      <c r="EQ95" s="838" t="n"/>
    </row>
    <row r="96" ht="13.5" customHeight="1" s="1178">
      <c r="A96" s="845" t="n"/>
      <c r="B96" s="845" t="n"/>
      <c r="C96" s="845" t="n"/>
      <c r="D96" s="845" t="n"/>
      <c r="E96" s="845" t="n"/>
      <c r="F96" s="845" t="n"/>
      <c r="G96" s="845" t="n"/>
      <c r="H96" s="845" t="n"/>
      <c r="I96" s="845" t="n"/>
      <c r="J96" s="845" t="n"/>
      <c r="K96" s="845" t="n"/>
      <c r="L96" s="845" t="n"/>
      <c r="M96" s="845" t="n"/>
      <c r="N96" s="845" t="n"/>
      <c r="O96" s="845" t="n"/>
      <c r="P96" s="845" t="n"/>
      <c r="Q96" s="845" t="n"/>
      <c r="R96" s="551" t="n"/>
      <c r="S96" s="551" t="n"/>
      <c r="T96" s="551" t="n"/>
      <c r="U96" s="551" t="n"/>
      <c r="V96" s="551" t="n"/>
      <c r="W96" s="551" t="n"/>
      <c r="X96" s="551" t="n"/>
      <c r="Y96" s="551" t="n"/>
      <c r="Z96" s="551" t="n"/>
      <c r="AA96" s="551" t="n"/>
      <c r="AB96" s="551" t="n"/>
      <c r="AC96" s="551" t="n"/>
      <c r="AD96" s="551" t="n"/>
      <c r="AE96" s="551" t="n"/>
      <c r="AF96" s="551" t="n"/>
      <c r="AG96" s="551" t="n"/>
      <c r="AH96" s="551" t="n"/>
      <c r="AI96" s="650" t="inlineStr">
        <is>
          <t>14@sakura~</t>
        </is>
      </c>
      <c r="AJ96" s="404" t="n">
        <v>-0.139</v>
      </c>
      <c r="AK96" s="404" t="n">
        <v>13</v>
      </c>
      <c r="AL96" s="404" t="n">
        <v>1</v>
      </c>
      <c r="AM96" s="404" t="n">
        <v>11</v>
      </c>
      <c r="AN96" s="404" t="n">
        <v>2</v>
      </c>
      <c r="AO96" s="404" t="n">
        <v>3</v>
      </c>
      <c r="AP96" s="404" t="n">
        <v>1</v>
      </c>
      <c r="AQ96" s="404" t="n">
        <v>14</v>
      </c>
      <c r="AR96" s="404" t="n">
        <v>12</v>
      </c>
      <c r="AS96" s="404" t="n">
        <v>5</v>
      </c>
      <c r="AT96" s="405" t="n">
        <v>5</v>
      </c>
      <c r="AU96" s="551" t="n"/>
      <c r="AV96" s="551" t="n"/>
      <c r="AW96" s="551" t="n"/>
      <c r="AX96" s="551" t="n"/>
      <c r="AY96" s="551" t="n"/>
      <c r="AZ96" s="551" t="n"/>
      <c r="BA96" s="551" t="n"/>
      <c r="BB96" s="551" t="n"/>
      <c r="BC96" s="551" t="n"/>
      <c r="BD96" s="551" t="n"/>
      <c r="BE96" s="551" t="n"/>
      <c r="BF96" s="551" t="n"/>
      <c r="BG96" s="551" t="n"/>
      <c r="BH96" s="551" t="n"/>
      <c r="BI96" s="551" t="n"/>
      <c r="BJ96" s="551" t="n"/>
      <c r="BK96" s="551" t="n"/>
      <c r="BL96" s="551" t="n"/>
      <c r="BM96" s="551" t="n"/>
      <c r="BN96" s="551" t="n"/>
      <c r="BO96" s="551" t="n"/>
      <c r="BP96" s="551" t="n"/>
      <c r="BQ96" s="551" t="n"/>
      <c r="BR96" s="551" t="n"/>
      <c r="BS96" s="551" t="n"/>
      <c r="BT96" s="551" t="n"/>
      <c r="BU96" s="551" t="n"/>
      <c r="BV96" s="551" t="n"/>
      <c r="BW96" s="551" t="n"/>
      <c r="BX96" s="551" t="n"/>
      <c r="BY96" s="551" t="n"/>
      <c r="BZ96" s="551" t="n"/>
      <c r="CA96" s="551" t="n"/>
      <c r="CB96" s="551" t="n"/>
      <c r="CC96" s="551" t="n"/>
      <c r="CD96" s="551" t="n"/>
      <c r="CE96" s="551" t="n"/>
      <c r="CF96" s="551" t="n"/>
      <c r="CG96" s="551" t="n"/>
      <c r="CH96" s="551" t="n"/>
      <c r="CI96" s="551" t="n"/>
      <c r="CJ96" s="551" t="n"/>
      <c r="CK96" s="551" t="n"/>
      <c r="CL96" s="551" t="n"/>
      <c r="CM96" s="838" t="n"/>
      <c r="CN96" s="838" t="n"/>
      <c r="CO96" s="838" t="n"/>
      <c r="CP96" s="838" t="n"/>
      <c r="CQ96" s="838" t="n"/>
      <c r="CR96" s="838" t="n"/>
      <c r="CS96" s="838" t="n"/>
      <c r="CT96" s="838" t="n"/>
      <c r="CU96" s="838" t="n"/>
      <c r="CV96" s="838" t="n"/>
      <c r="CW96" s="838" t="n"/>
      <c r="CX96" s="838" t="n"/>
      <c r="CY96" s="838" t="n"/>
      <c r="CZ96" s="838" t="n"/>
      <c r="DA96" s="838" t="n"/>
      <c r="DB96" s="838" t="n"/>
      <c r="DC96" s="838" t="n"/>
      <c r="DD96" s="838" t="n"/>
      <c r="DE96" s="838" t="n"/>
      <c r="DF96" s="838" t="n"/>
      <c r="DG96" s="838" t="n"/>
      <c r="DH96" s="838" t="n"/>
      <c r="DI96" s="838" t="n"/>
      <c r="DJ96" s="838" t="n"/>
      <c r="DK96" s="838" t="n"/>
      <c r="DL96" s="838" t="n"/>
      <c r="DM96" s="838" t="n"/>
      <c r="DN96" s="838" t="n"/>
      <c r="DO96" s="838" t="n"/>
      <c r="DP96" s="838" t="n"/>
      <c r="DQ96" s="838" t="n"/>
      <c r="DR96" s="838" t="n"/>
      <c r="DS96" s="838" t="n"/>
      <c r="DT96" s="838" t="n"/>
      <c r="DU96" s="838" t="n"/>
      <c r="DV96" s="838" t="n"/>
      <c r="DW96" s="838" t="n"/>
      <c r="DX96" s="838" t="n"/>
      <c r="DY96" s="838" t="n"/>
      <c r="DZ96" s="838" t="n"/>
      <c r="EA96" s="838" t="n"/>
      <c r="EB96" s="838" t="n"/>
      <c r="EC96" s="838" t="n"/>
      <c r="ED96" s="838" t="n"/>
      <c r="EE96" s="838" t="n"/>
      <c r="EF96" s="838" t="n"/>
      <c r="EG96" s="838" t="n"/>
      <c r="EH96" s="838" t="n"/>
      <c r="EI96" s="838" t="n"/>
      <c r="EJ96" s="838" t="n"/>
      <c r="EK96" s="838" t="n"/>
      <c r="EL96" s="838" t="n"/>
      <c r="EM96" s="838" t="n"/>
      <c r="EN96" s="838" t="n"/>
      <c r="EO96" s="838" t="n"/>
      <c r="EP96" s="838" t="n"/>
      <c r="EQ96" s="838" t="n"/>
    </row>
    <row r="97" ht="13.5" customHeight="1" s="1178">
      <c r="A97" s="1028" t="inlineStr">
        <is>
          <t>市场份额报表</t>
        </is>
      </c>
      <c r="B97" s="1180" t="n"/>
      <c r="C97" s="1180" t="n"/>
      <c r="D97" s="1180" t="n"/>
      <c r="E97" s="1180" t="n"/>
      <c r="F97" s="1180" t="n"/>
      <c r="G97" s="1180" t="n"/>
      <c r="H97" s="1180" t="n"/>
      <c r="I97" s="1180" t="n"/>
      <c r="J97" s="1180" t="n"/>
      <c r="K97" s="1180" t="n"/>
      <c r="L97" s="1180" t="n"/>
      <c r="M97" s="1180" t="n"/>
      <c r="N97" s="1180" t="n"/>
      <c r="O97" s="1180" t="n"/>
      <c r="P97" s="1180" t="n"/>
      <c r="Q97" s="1181" t="n"/>
      <c r="R97" s="551" t="n"/>
      <c r="S97" s="551" t="n"/>
      <c r="T97" s="551" t="n"/>
      <c r="U97" s="551" t="n"/>
      <c r="V97" s="551" t="n"/>
      <c r="W97" s="551" t="n"/>
      <c r="X97" s="551" t="n"/>
      <c r="Y97" s="551" t="n"/>
      <c r="Z97" s="551" t="n"/>
      <c r="AA97" s="551" t="n"/>
      <c r="AB97" s="551" t="n"/>
      <c r="AC97" s="551" t="n"/>
      <c r="AD97" s="551" t="n"/>
      <c r="AE97" s="551" t="n"/>
      <c r="AF97" s="551" t="n"/>
      <c r="AG97" s="551" t="n"/>
      <c r="AH97" s="551" t="n"/>
      <c r="AI97" s="650" t="inlineStr">
        <is>
          <t>19@133716</t>
        </is>
      </c>
      <c r="AJ97" s="404" t="n">
        <v>-0.164</v>
      </c>
      <c r="AK97" s="404" t="n">
        <v>14</v>
      </c>
      <c r="AL97" s="404" t="n">
        <v>1</v>
      </c>
      <c r="AM97" s="404" t="n">
        <v>3</v>
      </c>
      <c r="AN97" s="404" t="n">
        <v>17</v>
      </c>
      <c r="AO97" s="404" t="n">
        <v>11</v>
      </c>
      <c r="AP97" s="404" t="n">
        <v>20</v>
      </c>
      <c r="AQ97" s="404" t="n">
        <v>1</v>
      </c>
      <c r="AR97" s="404" t="n">
        <v>18</v>
      </c>
      <c r="AS97" s="404" t="n">
        <v>1</v>
      </c>
      <c r="AT97" s="405" t="n">
        <v>1</v>
      </c>
      <c r="AU97" s="551" t="n"/>
      <c r="AV97" s="551" t="n"/>
      <c r="AW97" s="551" t="n"/>
      <c r="AX97" s="551" t="n"/>
      <c r="AY97" s="551" t="n"/>
      <c r="AZ97" s="551" t="n"/>
      <c r="BA97" s="551" t="n"/>
      <c r="BB97" s="551" t="n"/>
      <c r="BC97" s="551" t="n"/>
      <c r="BD97" s="551" t="n"/>
      <c r="BE97" s="551" t="n"/>
      <c r="BF97" s="551" t="n"/>
      <c r="BG97" s="551" t="n"/>
      <c r="BH97" s="551" t="n"/>
      <c r="BI97" s="551" t="n"/>
      <c r="BJ97" s="551" t="n"/>
      <c r="BK97" s="551" t="n"/>
      <c r="BL97" s="551" t="n"/>
      <c r="BM97" s="551" t="n"/>
      <c r="BN97" s="551" t="n"/>
      <c r="BO97" s="551" t="n"/>
      <c r="BP97" s="551" t="n"/>
      <c r="BQ97" s="551" t="n"/>
      <c r="BR97" s="551" t="n"/>
      <c r="BS97" s="551" t="n"/>
      <c r="BT97" s="551" t="n"/>
      <c r="BU97" s="551" t="n"/>
      <c r="BV97" s="551" t="n"/>
      <c r="BW97" s="551" t="n"/>
      <c r="BX97" s="551" t="n"/>
      <c r="BY97" s="551" t="n"/>
      <c r="BZ97" s="551" t="n"/>
      <c r="CA97" s="551" t="n"/>
      <c r="CB97" s="551" t="n"/>
      <c r="CC97" s="551" t="n"/>
      <c r="CD97" s="551" t="n"/>
      <c r="CE97" s="551" t="n"/>
      <c r="CF97" s="551" t="n"/>
      <c r="CG97" s="551" t="n"/>
      <c r="CH97" s="551" t="n"/>
      <c r="CI97" s="551" t="n"/>
      <c r="CJ97" s="551" t="n"/>
      <c r="CK97" s="551" t="n"/>
      <c r="CL97" s="551" t="n"/>
      <c r="CM97" s="838" t="n"/>
      <c r="CN97" s="838" t="n"/>
      <c r="CO97" s="838" t="n"/>
      <c r="CP97" s="838" t="n"/>
      <c r="CQ97" s="838" t="n"/>
      <c r="CR97" s="838" t="n"/>
      <c r="CS97" s="838" t="n"/>
      <c r="CT97" s="838" t="n"/>
      <c r="CU97" s="838" t="n"/>
      <c r="CV97" s="838" t="n"/>
      <c r="CW97" s="838" t="n"/>
      <c r="CX97" s="838" t="n"/>
      <c r="CY97" s="838" t="n"/>
      <c r="CZ97" s="838" t="n"/>
      <c r="DA97" s="838" t="n"/>
      <c r="DB97" s="838" t="n"/>
      <c r="DC97" s="838" t="n"/>
      <c r="DD97" s="838" t="n"/>
      <c r="DE97" s="838" t="n"/>
      <c r="DF97" s="838" t="n"/>
      <c r="DG97" s="838" t="n"/>
      <c r="DH97" s="838" t="n"/>
      <c r="DI97" s="838" t="n"/>
      <c r="DJ97" s="838" t="n"/>
      <c r="DK97" s="838" t="n"/>
      <c r="DL97" s="838" t="n"/>
      <c r="DM97" s="838" t="n"/>
      <c r="DN97" s="838" t="n"/>
      <c r="DO97" s="838" t="n"/>
      <c r="DP97" s="838" t="n"/>
      <c r="DQ97" s="838" t="n"/>
      <c r="DR97" s="838" t="n"/>
      <c r="DS97" s="838" t="n"/>
      <c r="DT97" s="838" t="n"/>
      <c r="DU97" s="838" t="n"/>
      <c r="DV97" s="838" t="n"/>
      <c r="DW97" s="838" t="n"/>
      <c r="DX97" s="838" t="n"/>
      <c r="DY97" s="838" t="n"/>
      <c r="DZ97" s="838" t="n"/>
      <c r="EA97" s="838" t="n"/>
      <c r="EB97" s="838" t="n"/>
      <c r="EC97" s="838" t="n"/>
      <c r="ED97" s="838" t="n"/>
      <c r="EE97" s="838" t="n"/>
      <c r="EF97" s="838" t="n"/>
      <c r="EG97" s="838" t="n"/>
      <c r="EH97" s="838" t="n"/>
      <c r="EI97" s="838" t="n"/>
      <c r="EJ97" s="838" t="n"/>
      <c r="EK97" s="838" t="n"/>
      <c r="EL97" s="838" t="n"/>
      <c r="EM97" s="838" t="n"/>
      <c r="EN97" s="838" t="n"/>
      <c r="EO97" s="838" t="n"/>
      <c r="EP97" s="838" t="n"/>
      <c r="EQ97" s="838" t="n"/>
    </row>
    <row r="98" ht="13.5" customHeight="1" s="1178">
      <c r="A98" s="1033" t="inlineStr">
        <is>
          <t>公司</t>
        </is>
      </c>
      <c r="B98" s="1028" t="inlineStr">
        <is>
          <t>产品A</t>
        </is>
      </c>
      <c r="C98" s="1028" t="inlineStr">
        <is>
          <t>产品B</t>
        </is>
      </c>
      <c r="D98" s="1028" t="inlineStr">
        <is>
          <t>产品C</t>
        </is>
      </c>
      <c r="E98" s="1028" t="inlineStr">
        <is>
          <t>产品D</t>
        </is>
      </c>
      <c r="F98" s="1028" t="inlineStr">
        <is>
          <t>产品2</t>
        </is>
      </c>
      <c r="G98" s="1028" t="n"/>
      <c r="H98" s="1028" t="n"/>
      <c r="I98" s="1028" t="n"/>
      <c r="J98" s="1028" t="inlineStr">
        <is>
          <t>产品3</t>
        </is>
      </c>
      <c r="K98" s="1028" t="n"/>
      <c r="L98" s="1028" t="n"/>
      <c r="M98" s="1028" t="n"/>
      <c r="N98" s="1028" t="inlineStr">
        <is>
          <t>产品4</t>
        </is>
      </c>
      <c r="O98" s="1028" t="n"/>
      <c r="P98" s="1028" t="n"/>
      <c r="Q98" s="1028" t="n"/>
      <c r="R98" s="551" t="n"/>
      <c r="S98" s="551" t="n"/>
      <c r="T98" s="551" t="n"/>
      <c r="U98" s="551" t="n"/>
      <c r="V98" s="551" t="n"/>
      <c r="W98" s="551" t="n"/>
      <c r="X98" s="551" t="n"/>
      <c r="Y98" s="551" t="n"/>
      <c r="Z98" s="551" t="n"/>
      <c r="AA98" s="551" t="n"/>
      <c r="AB98" s="551" t="n"/>
      <c r="AC98" s="551" t="n"/>
      <c r="AD98" s="551" t="n"/>
      <c r="AE98" s="551" t="n"/>
      <c r="AF98" s="551" t="n"/>
      <c r="AG98" s="551" t="n"/>
      <c r="AH98" s="551" t="n"/>
      <c r="AI98" s="650" t="inlineStr">
        <is>
          <t>6@133716</t>
        </is>
      </c>
      <c r="AJ98" s="404" t="n">
        <v>-0.196</v>
      </c>
      <c r="AK98" s="404" t="n">
        <v>15</v>
      </c>
      <c r="AL98" s="404" t="n">
        <v>1</v>
      </c>
      <c r="AM98" s="404" t="n">
        <v>11</v>
      </c>
      <c r="AN98" s="404" t="n">
        <v>12</v>
      </c>
      <c r="AO98" s="404" t="n">
        <v>15</v>
      </c>
      <c r="AP98" s="404" t="n">
        <v>1</v>
      </c>
      <c r="AQ98" s="404" t="n">
        <v>18</v>
      </c>
      <c r="AR98" s="404" t="n">
        <v>5</v>
      </c>
      <c r="AS98" s="404" t="n">
        <v>3</v>
      </c>
      <c r="AT98" s="405" t="n">
        <v>3</v>
      </c>
      <c r="AU98" s="551" t="n"/>
      <c r="AV98" s="551" t="n"/>
      <c r="AW98" s="551" t="n"/>
      <c r="AX98" s="551" t="n"/>
      <c r="AY98" s="551" t="n"/>
      <c r="AZ98" s="551" t="n"/>
      <c r="BA98" s="551" t="n"/>
      <c r="BB98" s="551" t="n"/>
      <c r="BC98" s="551" t="n"/>
      <c r="BD98" s="551" t="n"/>
      <c r="BE98" s="551" t="n"/>
      <c r="BF98" s="551" t="n"/>
      <c r="BG98" s="551" t="n"/>
      <c r="BH98" s="551" t="n"/>
      <c r="BI98" s="551" t="n"/>
      <c r="BJ98" s="551" t="n"/>
      <c r="BK98" s="551" t="n"/>
      <c r="BL98" s="551" t="n"/>
      <c r="BM98" s="551" t="n"/>
      <c r="BN98" s="551" t="n"/>
      <c r="BO98" s="551" t="n"/>
      <c r="BP98" s="551" t="n"/>
      <c r="BQ98" s="551" t="n"/>
      <c r="BR98" s="551" t="n"/>
      <c r="BS98" s="551" t="n"/>
      <c r="BT98" s="551" t="n"/>
      <c r="BU98" s="551" t="n"/>
      <c r="BV98" s="551" t="n"/>
      <c r="BW98" s="551" t="n"/>
      <c r="BX98" s="551" t="n"/>
      <c r="BY98" s="551" t="n"/>
      <c r="BZ98" s="551" t="n"/>
      <c r="CA98" s="551" t="n"/>
      <c r="CB98" s="551" t="n"/>
      <c r="CC98" s="551" t="n"/>
      <c r="CD98" s="551" t="n"/>
      <c r="CE98" s="551" t="n"/>
      <c r="CF98" s="551" t="n"/>
      <c r="CG98" s="551" t="n"/>
      <c r="CH98" s="551" t="n"/>
      <c r="CI98" s="551" t="n"/>
      <c r="CJ98" s="551" t="n"/>
      <c r="CK98" s="551" t="n"/>
      <c r="CL98" s="551" t="n"/>
      <c r="CM98" s="838" t="n"/>
      <c r="CN98" s="838" t="n"/>
      <c r="CO98" s="838" t="n"/>
      <c r="CP98" s="838" t="n"/>
      <c r="CQ98" s="838" t="n"/>
      <c r="CR98" s="838" t="n"/>
      <c r="CS98" s="838" t="n"/>
      <c r="CT98" s="838" t="n"/>
      <c r="CU98" s="838" t="n"/>
      <c r="CV98" s="838" t="n"/>
      <c r="CW98" s="838" t="n"/>
      <c r="CX98" s="838" t="n"/>
      <c r="CY98" s="838" t="n"/>
      <c r="CZ98" s="838" t="n"/>
      <c r="DA98" s="838" t="n"/>
      <c r="DB98" s="838" t="n"/>
      <c r="DC98" s="838" t="n"/>
      <c r="DD98" s="838" t="n"/>
      <c r="DE98" s="838" t="n"/>
      <c r="DF98" s="838" t="n"/>
      <c r="DG98" s="838" t="n"/>
      <c r="DH98" s="838" t="n"/>
      <c r="DI98" s="838" t="n"/>
      <c r="DJ98" s="838" t="n"/>
      <c r="DK98" s="838" t="n"/>
      <c r="DL98" s="838" t="n"/>
      <c r="DM98" s="838" t="n"/>
      <c r="DN98" s="838" t="n"/>
      <c r="DO98" s="838" t="n"/>
      <c r="DP98" s="838" t="n"/>
      <c r="DQ98" s="838" t="n"/>
      <c r="DR98" s="838" t="n"/>
      <c r="DS98" s="838" t="n"/>
      <c r="DT98" s="838" t="n"/>
      <c r="DU98" s="838" t="n"/>
      <c r="DV98" s="838" t="n"/>
      <c r="DW98" s="838" t="n"/>
      <c r="DX98" s="838" t="n"/>
      <c r="DY98" s="838" t="n"/>
      <c r="DZ98" s="838" t="n"/>
      <c r="EA98" s="838" t="n"/>
      <c r="EB98" s="838" t="n"/>
      <c r="EC98" s="838" t="n"/>
      <c r="ED98" s="838" t="n"/>
      <c r="EE98" s="838" t="n"/>
      <c r="EF98" s="838" t="n"/>
      <c r="EG98" s="838" t="n"/>
      <c r="EH98" s="838" t="n"/>
      <c r="EI98" s="838" t="n"/>
      <c r="EJ98" s="838" t="n"/>
      <c r="EK98" s="838" t="n"/>
      <c r="EL98" s="838" t="n"/>
      <c r="EM98" s="838" t="n"/>
      <c r="EN98" s="838" t="n"/>
      <c r="EO98" s="838" t="n"/>
      <c r="EP98" s="838" t="n"/>
      <c r="EQ98" s="838" t="n"/>
    </row>
    <row r="99" ht="13.5" customHeight="1" s="1178">
      <c r="A99" s="1229" t="n"/>
      <c r="B99" s="1028" t="inlineStr">
        <is>
          <t>市场2</t>
        </is>
      </c>
      <c r="C99" s="1028" t="inlineStr">
        <is>
          <t>市场3</t>
        </is>
      </c>
      <c r="D99" s="1028" t="inlineStr">
        <is>
          <t>市场4</t>
        </is>
      </c>
      <c r="E99" s="1028" t="inlineStr">
        <is>
          <t>市场1</t>
        </is>
      </c>
      <c r="F99" s="1028" t="inlineStr">
        <is>
          <t>市场2</t>
        </is>
      </c>
      <c r="G99" s="1028" t="inlineStr">
        <is>
          <t>市场3</t>
        </is>
      </c>
      <c r="H99" s="1028" t="inlineStr">
        <is>
          <t>市场4</t>
        </is>
      </c>
      <c r="I99" s="1028" t="inlineStr">
        <is>
          <t>市场1</t>
        </is>
      </c>
      <c r="J99" s="1028" t="inlineStr">
        <is>
          <t>市场2</t>
        </is>
      </c>
      <c r="K99" s="1028" t="inlineStr">
        <is>
          <t>市场3</t>
        </is>
      </c>
      <c r="L99" s="1028" t="inlineStr">
        <is>
          <t>市场4</t>
        </is>
      </c>
      <c r="M99" s="1028" t="inlineStr">
        <is>
          <t>市场1</t>
        </is>
      </c>
      <c r="N99" s="1028" t="inlineStr">
        <is>
          <t>市场2</t>
        </is>
      </c>
      <c r="O99" s="1028" t="inlineStr">
        <is>
          <t>市场3</t>
        </is>
      </c>
      <c r="P99" s="1028" t="inlineStr">
        <is>
          <t>市场4</t>
        </is>
      </c>
      <c r="Q99" s="1028" t="inlineStr">
        <is>
          <t>市场4</t>
        </is>
      </c>
      <c r="R99" s="551" t="n"/>
      <c r="S99" s="551" t="n"/>
      <c r="T99" s="551" t="n"/>
      <c r="U99" s="551" t="n"/>
      <c r="V99" s="551" t="n"/>
      <c r="W99" s="551" t="n"/>
      <c r="X99" s="551" t="n"/>
      <c r="Y99" s="551" t="n"/>
      <c r="Z99" s="551" t="n"/>
      <c r="AA99" s="551" t="n"/>
      <c r="AB99" s="551" t="n"/>
      <c r="AC99" s="551" t="n"/>
      <c r="AD99" s="551" t="n"/>
      <c r="AE99" s="551" t="n"/>
      <c r="AF99" s="551" t="n"/>
      <c r="AG99" s="551" t="n"/>
      <c r="AH99" s="551" t="n"/>
      <c r="AI99" s="650" t="inlineStr">
        <is>
          <t>2@133716</t>
        </is>
      </c>
      <c r="AJ99" s="404" t="n">
        <v>-0.215</v>
      </c>
      <c r="AK99" s="404" t="n">
        <v>16</v>
      </c>
      <c r="AL99" s="404" t="n">
        <v>1</v>
      </c>
      <c r="AM99" s="404" t="n">
        <v>2</v>
      </c>
      <c r="AN99" s="404" t="n">
        <v>13</v>
      </c>
      <c r="AO99" s="404" t="n">
        <v>15</v>
      </c>
      <c r="AP99" s="404" t="n">
        <v>1</v>
      </c>
      <c r="AQ99" s="404" t="n">
        <v>3</v>
      </c>
      <c r="AR99" s="404" t="n">
        <v>16</v>
      </c>
      <c r="AS99" s="404" t="n">
        <v>15</v>
      </c>
      <c r="AT99" s="405" t="n">
        <v>14</v>
      </c>
      <c r="AU99" s="551" t="n"/>
      <c r="AV99" s="551" t="n"/>
      <c r="AW99" s="551" t="n"/>
      <c r="AX99" s="551" t="n"/>
      <c r="AY99" s="551" t="n"/>
      <c r="AZ99" s="551" t="n"/>
      <c r="BA99" s="551" t="n"/>
      <c r="BB99" s="551" t="n"/>
      <c r="BC99" s="551" t="n"/>
      <c r="BD99" s="551" t="n"/>
      <c r="BE99" s="551" t="n"/>
      <c r="BF99" s="551" t="n"/>
      <c r="BG99" s="551" t="n"/>
      <c r="BH99" s="551" t="n"/>
      <c r="BI99" s="551" t="n"/>
      <c r="BJ99" s="551" t="n"/>
      <c r="BK99" s="551" t="n"/>
      <c r="BL99" s="551" t="n"/>
      <c r="BM99" s="551" t="n"/>
      <c r="BN99" s="551" t="n"/>
      <c r="BO99" s="551" t="n"/>
      <c r="BP99" s="551" t="n"/>
      <c r="BQ99" s="551" t="n"/>
      <c r="BR99" s="551" t="n"/>
      <c r="BS99" s="551" t="n"/>
      <c r="BT99" s="551" t="n"/>
      <c r="BU99" s="551" t="n"/>
      <c r="BV99" s="551" t="n"/>
      <c r="BW99" s="551" t="n"/>
      <c r="BX99" s="551" t="n"/>
      <c r="BY99" s="551" t="n"/>
      <c r="BZ99" s="551" t="n"/>
      <c r="CA99" s="551" t="n"/>
      <c r="CB99" s="551" t="n"/>
      <c r="CC99" s="551" t="n"/>
      <c r="CD99" s="551" t="n"/>
      <c r="CE99" s="551" t="n"/>
      <c r="CF99" s="551" t="n"/>
      <c r="CG99" s="551" t="n"/>
      <c r="CH99" s="551" t="n"/>
      <c r="CI99" s="551" t="n"/>
      <c r="CJ99" s="551" t="n"/>
      <c r="CK99" s="551" t="n"/>
      <c r="CL99" s="551" t="n"/>
      <c r="CM99" s="838" t="n"/>
      <c r="CN99" s="838" t="n"/>
      <c r="CO99" s="838" t="n"/>
      <c r="CP99" s="838" t="n"/>
      <c r="CQ99" s="838" t="n"/>
      <c r="CR99" s="838" t="n"/>
      <c r="CS99" s="838" t="n"/>
      <c r="CT99" s="838" t="n"/>
      <c r="CU99" s="838" t="n"/>
      <c r="CV99" s="838" t="n"/>
      <c r="CW99" s="838" t="n"/>
      <c r="CX99" s="838" t="n"/>
      <c r="CY99" s="838" t="n"/>
      <c r="CZ99" s="838" t="n"/>
      <c r="DA99" s="838" t="n"/>
      <c r="DB99" s="838" t="n"/>
      <c r="DC99" s="838" t="n"/>
      <c r="DD99" s="838" t="n"/>
      <c r="DE99" s="838" t="n"/>
      <c r="DF99" s="838" t="n"/>
      <c r="DG99" s="838" t="n"/>
      <c r="DH99" s="838" t="n"/>
      <c r="DI99" s="838" t="n"/>
      <c r="DJ99" s="838" t="n"/>
      <c r="DK99" s="838" t="n"/>
      <c r="DL99" s="838" t="n"/>
      <c r="DM99" s="838" t="n"/>
      <c r="DN99" s="838" t="n"/>
      <c r="DO99" s="838" t="n"/>
      <c r="DP99" s="838" t="n"/>
      <c r="DQ99" s="838" t="n"/>
      <c r="DR99" s="838" t="n"/>
      <c r="DS99" s="838" t="n"/>
      <c r="DT99" s="838" t="n"/>
      <c r="DU99" s="838" t="n"/>
      <c r="DV99" s="838" t="n"/>
      <c r="DW99" s="838" t="n"/>
      <c r="DX99" s="838" t="n"/>
      <c r="DY99" s="838" t="n"/>
      <c r="DZ99" s="838" t="n"/>
      <c r="EA99" s="838" t="n"/>
      <c r="EB99" s="838" t="n"/>
      <c r="EC99" s="838" t="n"/>
      <c r="ED99" s="838" t="n"/>
      <c r="EE99" s="838" t="n"/>
      <c r="EF99" s="838" t="n"/>
      <c r="EG99" s="838" t="n"/>
      <c r="EH99" s="838" t="n"/>
      <c r="EI99" s="838" t="n"/>
      <c r="EJ99" s="838" t="n"/>
      <c r="EK99" s="838" t="n"/>
      <c r="EL99" s="838" t="n"/>
      <c r="EM99" s="838" t="n"/>
      <c r="EN99" s="838" t="n"/>
      <c r="EO99" s="838" t="n"/>
      <c r="EP99" s="838" t="n"/>
      <c r="EQ99" s="838" t="n"/>
    </row>
    <row r="100" ht="13.5" customHeight="1" s="1178">
      <c r="A100" s="842" t="n"/>
      <c r="B100" s="336" t="n"/>
      <c r="C100" s="336" t="n"/>
      <c r="D100" s="336" t="n"/>
      <c r="E100" s="336" t="n"/>
      <c r="F100" s="336" t="n"/>
      <c r="G100" s="336" t="n"/>
      <c r="H100" s="336" t="n"/>
      <c r="I100" s="336" t="n"/>
      <c r="J100" s="336" t="n"/>
      <c r="K100" s="336" t="n"/>
      <c r="L100" s="336" t="n"/>
      <c r="M100" s="336" t="n"/>
      <c r="N100" s="336" t="n"/>
      <c r="O100" s="336" t="n"/>
      <c r="P100" s="336" t="n"/>
      <c r="Q100" s="336" t="n"/>
      <c r="R100" s="551" t="n"/>
      <c r="S100" s="551" t="n"/>
      <c r="T100" s="551" t="n"/>
      <c r="U100" s="551" t="n"/>
      <c r="V100" s="551" t="n"/>
      <c r="W100" s="551" t="n"/>
      <c r="X100" s="551" t="n"/>
      <c r="Y100" s="551" t="n"/>
      <c r="Z100" s="551" t="n"/>
      <c r="AA100" s="551" t="n"/>
      <c r="AB100" s="551" t="n"/>
      <c r="AC100" s="551" t="n"/>
      <c r="AD100" s="551" t="n"/>
      <c r="AE100" s="551" t="n"/>
      <c r="AF100" s="551" t="n"/>
      <c r="AG100" s="551" t="n"/>
      <c r="AH100" s="551" t="n"/>
      <c r="AI100" s="650" t="inlineStr">
        <is>
          <t>13@133716</t>
        </is>
      </c>
      <c r="AJ100" s="404" t="n">
        <v>-0.412</v>
      </c>
      <c r="AK100" s="404" t="n">
        <v>17</v>
      </c>
      <c r="AL100" s="404" t="n">
        <v>1</v>
      </c>
      <c r="AM100" s="404" t="n">
        <v>11</v>
      </c>
      <c r="AN100" s="404" t="n">
        <v>4</v>
      </c>
      <c r="AO100" s="404" t="n">
        <v>10</v>
      </c>
      <c r="AP100" s="404" t="n">
        <v>1</v>
      </c>
      <c r="AQ100" s="404" t="n">
        <v>19</v>
      </c>
      <c r="AR100" s="404" t="n">
        <v>14</v>
      </c>
      <c r="AS100" s="404" t="n">
        <v>9</v>
      </c>
      <c r="AT100" s="405" t="n">
        <v>10</v>
      </c>
      <c r="AU100" s="551" t="n"/>
      <c r="AV100" s="551" t="n"/>
      <c r="AW100" s="551" t="n"/>
      <c r="AX100" s="551" t="n"/>
      <c r="AY100" s="551" t="n"/>
      <c r="AZ100" s="551" t="n"/>
      <c r="BA100" s="551" t="n"/>
      <c r="BB100" s="551" t="n"/>
      <c r="BC100" s="551" t="n"/>
      <c r="BD100" s="551" t="n"/>
      <c r="BE100" s="551" t="n"/>
      <c r="BF100" s="551" t="n"/>
      <c r="BG100" s="551" t="n"/>
      <c r="BH100" s="551" t="n"/>
      <c r="BI100" s="551" t="n"/>
      <c r="BJ100" s="551" t="n"/>
      <c r="BK100" s="551" t="n"/>
      <c r="BL100" s="551" t="n"/>
      <c r="BM100" s="551" t="n"/>
      <c r="BN100" s="551" t="n"/>
      <c r="BO100" s="551" t="n"/>
      <c r="BP100" s="551" t="n"/>
      <c r="BQ100" s="551" t="n"/>
      <c r="BR100" s="551" t="n"/>
      <c r="BS100" s="551" t="n"/>
      <c r="BT100" s="551" t="n"/>
      <c r="BU100" s="551" t="n"/>
      <c r="BV100" s="551" t="n"/>
      <c r="BW100" s="551" t="n"/>
      <c r="BX100" s="551" t="n"/>
      <c r="BY100" s="551" t="n"/>
      <c r="BZ100" s="551" t="n"/>
      <c r="CA100" s="551" t="n"/>
      <c r="CB100" s="551" t="n"/>
      <c r="CC100" s="551" t="n"/>
      <c r="CD100" s="551" t="n"/>
      <c r="CE100" s="551" t="n"/>
      <c r="CF100" s="551" t="n"/>
      <c r="CG100" s="551" t="n"/>
      <c r="CH100" s="551" t="n"/>
      <c r="CI100" s="551" t="n"/>
      <c r="CJ100" s="551" t="n"/>
      <c r="CK100" s="551" t="n"/>
      <c r="CL100" s="551" t="n"/>
      <c r="CM100" s="838" t="n"/>
      <c r="CN100" s="838" t="n"/>
      <c r="CO100" s="838" t="n"/>
      <c r="CP100" s="838" t="n"/>
      <c r="CQ100" s="838" t="n"/>
      <c r="CR100" s="838" t="n"/>
      <c r="CS100" s="838" t="n"/>
      <c r="CT100" s="838" t="n"/>
      <c r="CU100" s="838" t="n"/>
      <c r="CV100" s="838" t="n"/>
      <c r="CW100" s="838" t="n"/>
      <c r="CX100" s="838" t="n"/>
      <c r="CY100" s="838" t="n"/>
      <c r="CZ100" s="838" t="n"/>
      <c r="DA100" s="838" t="n"/>
      <c r="DB100" s="838" t="n"/>
      <c r="DC100" s="838" t="n"/>
      <c r="DD100" s="838" t="n"/>
      <c r="DE100" s="838" t="n"/>
      <c r="DF100" s="838" t="n"/>
      <c r="DG100" s="838" t="n"/>
      <c r="DH100" s="838" t="n"/>
      <c r="DI100" s="838" t="n"/>
      <c r="DJ100" s="838" t="n"/>
      <c r="DK100" s="838" t="n"/>
      <c r="DL100" s="838" t="n"/>
      <c r="DM100" s="838" t="n"/>
      <c r="DN100" s="838" t="n"/>
      <c r="DO100" s="838" t="n"/>
      <c r="DP100" s="838" t="n"/>
      <c r="DQ100" s="838" t="n"/>
      <c r="DR100" s="838" t="n"/>
      <c r="DS100" s="838" t="n"/>
      <c r="DT100" s="838" t="n"/>
      <c r="DU100" s="838" t="n"/>
      <c r="DV100" s="838" t="n"/>
      <c r="DW100" s="838" t="n"/>
      <c r="DX100" s="838" t="n"/>
      <c r="DY100" s="838" t="n"/>
      <c r="DZ100" s="838" t="n"/>
      <c r="EA100" s="838" t="n"/>
      <c r="EB100" s="838" t="n"/>
      <c r="EC100" s="838" t="n"/>
      <c r="ED100" s="838" t="n"/>
      <c r="EE100" s="838" t="n"/>
      <c r="EF100" s="838" t="n"/>
      <c r="EG100" s="838" t="n"/>
      <c r="EH100" s="838" t="n"/>
      <c r="EI100" s="838" t="n"/>
      <c r="EJ100" s="838" t="n"/>
      <c r="EK100" s="838" t="n"/>
      <c r="EL100" s="838" t="n"/>
      <c r="EM100" s="838" t="n"/>
      <c r="EN100" s="838" t="n"/>
      <c r="EO100" s="838" t="n"/>
      <c r="EP100" s="838" t="n"/>
      <c r="EQ100" s="838" t="n"/>
    </row>
    <row r="101" ht="13.5" customHeight="1" s="1178">
      <c r="A101" s="843" t="n"/>
      <c r="B101" s="337" t="n"/>
      <c r="C101" s="337" t="n"/>
      <c r="D101" s="337" t="n"/>
      <c r="E101" s="337" t="n"/>
      <c r="F101" s="337" t="n"/>
      <c r="G101" s="337" t="n"/>
      <c r="H101" s="337" t="n"/>
      <c r="I101" s="337" t="n"/>
      <c r="J101" s="337" t="n"/>
      <c r="K101" s="337" t="n"/>
      <c r="L101" s="337" t="n"/>
      <c r="M101" s="337" t="n"/>
      <c r="N101" s="337" t="n"/>
      <c r="O101" s="337" t="n"/>
      <c r="P101" s="337" t="n"/>
      <c r="Q101" s="337" t="n"/>
      <c r="R101" s="551" t="n"/>
      <c r="S101" s="551" t="n"/>
      <c r="T101" s="551" t="n"/>
      <c r="U101" s="551" t="n"/>
      <c r="V101" s="551" t="n"/>
      <c r="W101" s="551" t="n"/>
      <c r="X101" s="551" t="n"/>
      <c r="Y101" s="551" t="n"/>
      <c r="Z101" s="551" t="n"/>
      <c r="AA101" s="551" t="n"/>
      <c r="AB101" s="551" t="n"/>
      <c r="AC101" s="551" t="n"/>
      <c r="AD101" s="551" t="n"/>
      <c r="AE101" s="551" t="n"/>
      <c r="AF101" s="551" t="n"/>
      <c r="AG101" s="551" t="n"/>
      <c r="AH101" s="551" t="n"/>
      <c r="AI101" s="650" t="inlineStr">
        <is>
          <t>15@133716</t>
        </is>
      </c>
      <c r="AJ101" s="404" t="n">
        <v>-0.569</v>
      </c>
      <c r="AK101" s="404" t="n">
        <v>18</v>
      </c>
      <c r="AL101" s="404" t="n">
        <v>1</v>
      </c>
      <c r="AM101" s="404" t="n">
        <v>11</v>
      </c>
      <c r="AN101" s="404" t="n">
        <v>10</v>
      </c>
      <c r="AO101" s="404" t="n">
        <v>19</v>
      </c>
      <c r="AP101" s="404" t="n">
        <v>1</v>
      </c>
      <c r="AQ101" s="404" t="n">
        <v>9</v>
      </c>
      <c r="AR101" s="404" t="n">
        <v>17</v>
      </c>
      <c r="AS101" s="404" t="n">
        <v>18</v>
      </c>
      <c r="AT101" s="405" t="n">
        <v>18</v>
      </c>
      <c r="AU101" s="551" t="n"/>
      <c r="AV101" s="551" t="n"/>
      <c r="AW101" s="551" t="n"/>
      <c r="AX101" s="551" t="n"/>
      <c r="AY101" s="551" t="n"/>
      <c r="AZ101" s="551" t="n"/>
      <c r="BA101" s="551" t="n"/>
      <c r="BB101" s="551" t="n"/>
      <c r="BC101" s="551" t="n"/>
      <c r="BD101" s="551" t="n"/>
      <c r="BE101" s="551" t="n"/>
      <c r="BF101" s="551" t="n"/>
      <c r="BG101" s="551" t="n"/>
      <c r="BH101" s="551" t="n"/>
      <c r="BI101" s="551" t="n"/>
      <c r="BJ101" s="551" t="n"/>
      <c r="BK101" s="551" t="n"/>
      <c r="BL101" s="551" t="n"/>
      <c r="BM101" s="551" t="n"/>
      <c r="BN101" s="551" t="n"/>
      <c r="BO101" s="551" t="n"/>
      <c r="BP101" s="551" t="n"/>
      <c r="BQ101" s="551" t="n"/>
      <c r="BR101" s="551" t="n"/>
      <c r="BS101" s="551" t="n"/>
      <c r="BT101" s="551" t="n"/>
      <c r="BU101" s="551" t="n"/>
      <c r="BV101" s="551" t="n"/>
      <c r="BW101" s="551" t="n"/>
      <c r="BX101" s="551" t="n"/>
      <c r="BY101" s="551" t="n"/>
      <c r="BZ101" s="551" t="n"/>
      <c r="CA101" s="551" t="n"/>
      <c r="CB101" s="551" t="n"/>
      <c r="CC101" s="551" t="n"/>
      <c r="CD101" s="551" t="n"/>
      <c r="CE101" s="551" t="n"/>
      <c r="CF101" s="551" t="n"/>
      <c r="CG101" s="551" t="n"/>
      <c r="CH101" s="551" t="n"/>
      <c r="CI101" s="551" t="n"/>
      <c r="CJ101" s="551" t="n"/>
      <c r="CK101" s="551" t="n"/>
      <c r="CL101" s="551" t="n"/>
      <c r="CM101" s="838" t="n"/>
      <c r="CN101" s="838" t="n"/>
      <c r="CO101" s="838" t="n"/>
      <c r="CP101" s="838" t="n"/>
      <c r="CQ101" s="838" t="n"/>
      <c r="CR101" s="838" t="n"/>
      <c r="CS101" s="838" t="n"/>
      <c r="CT101" s="838" t="n"/>
      <c r="CU101" s="838" t="n"/>
      <c r="CV101" s="838" t="n"/>
      <c r="CW101" s="838" t="n"/>
      <c r="CX101" s="838" t="n"/>
      <c r="CY101" s="838" t="n"/>
      <c r="CZ101" s="838" t="n"/>
      <c r="DA101" s="838" t="n"/>
      <c r="DB101" s="838" t="n"/>
      <c r="DC101" s="838" t="n"/>
      <c r="DD101" s="838" t="n"/>
      <c r="DE101" s="838" t="n"/>
      <c r="DF101" s="838" t="n"/>
      <c r="DG101" s="838" t="n"/>
      <c r="DH101" s="838" t="n"/>
      <c r="DI101" s="838" t="n"/>
      <c r="DJ101" s="838" t="n"/>
      <c r="DK101" s="838" t="n"/>
      <c r="DL101" s="838" t="n"/>
      <c r="DM101" s="838" t="n"/>
      <c r="DN101" s="838" t="n"/>
      <c r="DO101" s="838" t="n"/>
      <c r="DP101" s="838" t="n"/>
      <c r="DQ101" s="838" t="n"/>
      <c r="DR101" s="838" t="n"/>
      <c r="DS101" s="838" t="n"/>
      <c r="DT101" s="838" t="n"/>
      <c r="DU101" s="838" t="n"/>
      <c r="DV101" s="838" t="n"/>
      <c r="DW101" s="838" t="n"/>
      <c r="DX101" s="838" t="n"/>
      <c r="DY101" s="838" t="n"/>
      <c r="DZ101" s="838" t="n"/>
      <c r="EA101" s="838" t="n"/>
      <c r="EB101" s="838" t="n"/>
      <c r="EC101" s="838" t="n"/>
      <c r="ED101" s="838" t="n"/>
      <c r="EE101" s="838" t="n"/>
      <c r="EF101" s="838" t="n"/>
      <c r="EG101" s="838" t="n"/>
      <c r="EH101" s="838" t="n"/>
      <c r="EI101" s="838" t="n"/>
      <c r="EJ101" s="838" t="n"/>
      <c r="EK101" s="838" t="n"/>
      <c r="EL101" s="838" t="n"/>
      <c r="EM101" s="838" t="n"/>
      <c r="EN101" s="838" t="n"/>
      <c r="EO101" s="838" t="n"/>
      <c r="EP101" s="838" t="n"/>
      <c r="EQ101" s="838" t="n"/>
    </row>
    <row r="102" ht="13.5" customHeight="1" s="1178">
      <c r="A102" s="844" t="n"/>
      <c r="B102" s="337" t="n"/>
      <c r="C102" s="337" t="n"/>
      <c r="D102" s="337" t="n"/>
      <c r="E102" s="337" t="n"/>
      <c r="F102" s="337" t="n"/>
      <c r="G102" s="337" t="n"/>
      <c r="H102" s="337" t="n"/>
      <c r="I102" s="337" t="n"/>
      <c r="J102" s="337" t="n"/>
      <c r="K102" s="337" t="n"/>
      <c r="L102" s="337" t="n"/>
      <c r="M102" s="337" t="n"/>
      <c r="N102" s="337" t="n"/>
      <c r="O102" s="337" t="n"/>
      <c r="P102" s="337" t="n"/>
      <c r="Q102" s="337" t="n"/>
      <c r="R102" s="551" t="n"/>
      <c r="S102" s="551" t="n"/>
      <c r="T102" s="551" t="n"/>
      <c r="U102" s="551" t="n"/>
      <c r="V102" s="551" t="n"/>
      <c r="W102" s="551" t="n"/>
      <c r="X102" s="551" t="n"/>
      <c r="Y102" s="551" t="n"/>
      <c r="Z102" s="551" t="n"/>
      <c r="AA102" s="551" t="n"/>
      <c r="AB102" s="551" t="n"/>
      <c r="AC102" s="551" t="n"/>
      <c r="AD102" s="551" t="n"/>
      <c r="AE102" s="551" t="n"/>
      <c r="AF102" s="551" t="n"/>
      <c r="AG102" s="551" t="n"/>
      <c r="AH102" s="551" t="n"/>
      <c r="AI102" s="650" t="inlineStr">
        <is>
          <t>4@133716</t>
        </is>
      </c>
      <c r="AJ102" s="404" t="n">
        <v>-0.707</v>
      </c>
      <c r="AK102" s="404" t="n">
        <v>19</v>
      </c>
      <c r="AL102" s="404" t="n">
        <v>1</v>
      </c>
      <c r="AM102" s="404" t="n">
        <v>11</v>
      </c>
      <c r="AN102" s="404" t="n">
        <v>3</v>
      </c>
      <c r="AO102" s="404" t="n">
        <v>1</v>
      </c>
      <c r="AP102" s="404" t="n">
        <v>1</v>
      </c>
      <c r="AQ102" s="404" t="n">
        <v>4</v>
      </c>
      <c r="AR102" s="404" t="n">
        <v>19</v>
      </c>
      <c r="AS102" s="404" t="n">
        <v>20</v>
      </c>
      <c r="AT102" s="405" t="n">
        <v>20</v>
      </c>
      <c r="AU102" s="551" t="n"/>
      <c r="AV102" s="551" t="n"/>
      <c r="AW102" s="551" t="n"/>
      <c r="AX102" s="551" t="n"/>
      <c r="AY102" s="551" t="n"/>
      <c r="AZ102" s="551" t="n"/>
      <c r="BA102" s="551" t="n"/>
      <c r="BB102" s="551" t="n"/>
      <c r="BC102" s="551" t="n"/>
      <c r="BD102" s="551" t="n"/>
      <c r="BE102" s="551" t="n"/>
      <c r="BF102" s="551" t="n"/>
      <c r="BG102" s="551" t="n"/>
      <c r="BH102" s="551" t="n"/>
      <c r="BI102" s="551" t="n"/>
      <c r="BJ102" s="551" t="n"/>
      <c r="BK102" s="551" t="n"/>
      <c r="BL102" s="551" t="n"/>
      <c r="BM102" s="551" t="n"/>
      <c r="BN102" s="551" t="n"/>
      <c r="BO102" s="551" t="n"/>
      <c r="BP102" s="551" t="n"/>
      <c r="BQ102" s="551" t="n"/>
      <c r="BR102" s="551" t="n"/>
      <c r="BS102" s="551" t="n"/>
      <c r="BT102" s="551" t="n"/>
      <c r="BU102" s="551" t="n"/>
      <c r="BV102" s="551" t="n"/>
      <c r="BW102" s="551" t="n"/>
      <c r="BX102" s="551" t="n"/>
      <c r="BY102" s="551" t="n"/>
      <c r="BZ102" s="551" t="n"/>
      <c r="CA102" s="551" t="n"/>
      <c r="CB102" s="551" t="n"/>
      <c r="CC102" s="551" t="n"/>
      <c r="CD102" s="551" t="n"/>
      <c r="CE102" s="551" t="n"/>
      <c r="CF102" s="551" t="n"/>
      <c r="CG102" s="551" t="n"/>
      <c r="CH102" s="551" t="n"/>
      <c r="CI102" s="551" t="n"/>
      <c r="CJ102" s="551" t="n"/>
      <c r="CK102" s="551" t="n"/>
      <c r="CL102" s="551" t="n"/>
      <c r="CM102" s="838" t="n"/>
      <c r="CN102" s="838" t="n"/>
      <c r="CO102" s="838" t="n"/>
      <c r="CP102" s="838" t="n"/>
      <c r="CQ102" s="838" t="n"/>
      <c r="CR102" s="838" t="n"/>
      <c r="CS102" s="838" t="n"/>
      <c r="CT102" s="838" t="n"/>
      <c r="CU102" s="838" t="n"/>
      <c r="CV102" s="838" t="n"/>
      <c r="CW102" s="838" t="n"/>
      <c r="CX102" s="838" t="n"/>
      <c r="CY102" s="838" t="n"/>
      <c r="CZ102" s="838" t="n"/>
      <c r="DA102" s="838" t="n"/>
      <c r="DB102" s="838" t="n"/>
      <c r="DC102" s="838" t="n"/>
      <c r="DD102" s="838" t="n"/>
      <c r="DE102" s="838" t="n"/>
      <c r="DF102" s="838" t="n"/>
      <c r="DG102" s="838" t="n"/>
      <c r="DH102" s="838" t="n"/>
      <c r="DI102" s="838" t="n"/>
      <c r="DJ102" s="838" t="n"/>
      <c r="DK102" s="838" t="n"/>
      <c r="DL102" s="838" t="n"/>
      <c r="DM102" s="838" t="n"/>
      <c r="DN102" s="838" t="n"/>
      <c r="DO102" s="838" t="n"/>
      <c r="DP102" s="838" t="n"/>
      <c r="DQ102" s="838" t="n"/>
      <c r="DR102" s="838" t="n"/>
      <c r="DS102" s="838" t="n"/>
      <c r="DT102" s="838" t="n"/>
      <c r="DU102" s="838" t="n"/>
      <c r="DV102" s="838" t="n"/>
      <c r="DW102" s="838" t="n"/>
      <c r="DX102" s="838" t="n"/>
      <c r="DY102" s="838" t="n"/>
      <c r="DZ102" s="838" t="n"/>
      <c r="EA102" s="838" t="n"/>
      <c r="EB102" s="838" t="n"/>
      <c r="EC102" s="838" t="n"/>
      <c r="ED102" s="838" t="n"/>
      <c r="EE102" s="838" t="n"/>
      <c r="EF102" s="838" t="n"/>
      <c r="EG102" s="838" t="n"/>
      <c r="EH102" s="838" t="n"/>
      <c r="EI102" s="838" t="n"/>
      <c r="EJ102" s="838" t="n"/>
      <c r="EK102" s="838" t="n"/>
      <c r="EL102" s="838" t="n"/>
      <c r="EM102" s="838" t="n"/>
      <c r="EN102" s="838" t="n"/>
      <c r="EO102" s="838" t="n"/>
      <c r="EP102" s="838" t="n"/>
      <c r="EQ102" s="838" t="n"/>
    </row>
    <row r="103" ht="13.5" customHeight="1" s="1178">
      <c r="A103" s="843" t="n"/>
      <c r="B103" s="337" t="n"/>
      <c r="C103" s="337" t="n"/>
      <c r="D103" s="337" t="n"/>
      <c r="E103" s="337" t="n"/>
      <c r="F103" s="337" t="n"/>
      <c r="G103" s="337" t="n"/>
      <c r="H103" s="337" t="n"/>
      <c r="I103" s="337" t="n"/>
      <c r="J103" s="337" t="n"/>
      <c r="K103" s="337" t="n"/>
      <c r="L103" s="337" t="n"/>
      <c r="M103" s="337" t="n"/>
      <c r="N103" s="337" t="n"/>
      <c r="O103" s="337" t="n"/>
      <c r="P103" s="337" t="n"/>
      <c r="Q103" s="337" t="n"/>
      <c r="R103" s="551" t="n"/>
      <c r="S103" s="551" t="n"/>
      <c r="T103" s="551" t="n"/>
      <c r="U103" s="551" t="n"/>
      <c r="V103" s="551" t="n"/>
      <c r="W103" s="551" t="n"/>
      <c r="X103" s="551" t="n"/>
      <c r="Y103" s="551" t="n"/>
      <c r="Z103" s="551" t="n"/>
      <c r="AA103" s="551" t="n"/>
      <c r="AB103" s="551" t="n"/>
      <c r="AC103" s="551" t="n"/>
      <c r="AD103" s="551" t="n"/>
      <c r="AE103" s="551" t="n"/>
      <c r="AF103" s="551" t="n"/>
      <c r="AG103" s="551" t="n"/>
      <c r="AH103" s="551" t="n"/>
      <c r="AI103" s="651" t="inlineStr">
        <is>
          <t>16@133716</t>
        </is>
      </c>
      <c r="AJ103" s="408" t="n">
        <v>-1.29</v>
      </c>
      <c r="AK103" s="408" t="n">
        <v>20</v>
      </c>
      <c r="AL103" s="408" t="n">
        <v>1</v>
      </c>
      <c r="AM103" s="408" t="n">
        <v>1</v>
      </c>
      <c r="AN103" s="408" t="n">
        <v>16</v>
      </c>
      <c r="AO103" s="408" t="n">
        <v>20</v>
      </c>
      <c r="AP103" s="408" t="n">
        <v>18</v>
      </c>
      <c r="AQ103" s="408" t="n">
        <v>15</v>
      </c>
      <c r="AR103" s="408" t="n">
        <v>20</v>
      </c>
      <c r="AS103" s="408" t="n">
        <v>19</v>
      </c>
      <c r="AT103" s="409" t="n">
        <v>19</v>
      </c>
      <c r="AU103" s="551" t="n"/>
      <c r="AV103" s="551" t="n"/>
      <c r="AW103" s="551" t="n"/>
      <c r="AX103" s="551" t="n"/>
      <c r="AY103" s="551" t="n"/>
      <c r="AZ103" s="551" t="n"/>
      <c r="BA103" s="551" t="n"/>
      <c r="BB103" s="551" t="n"/>
      <c r="BC103" s="551" t="n"/>
      <c r="BD103" s="551" t="n"/>
      <c r="BE103" s="551" t="n"/>
      <c r="BF103" s="551" t="n"/>
      <c r="BG103" s="551" t="n"/>
      <c r="BH103" s="551" t="n"/>
      <c r="BI103" s="551" t="n"/>
      <c r="BJ103" s="551" t="n"/>
      <c r="BK103" s="551" t="n"/>
      <c r="BL103" s="551" t="n"/>
      <c r="BM103" s="551" t="n"/>
      <c r="BN103" s="551" t="n"/>
      <c r="BO103" s="551" t="n"/>
      <c r="BP103" s="551" t="n"/>
      <c r="BQ103" s="551" t="n"/>
      <c r="BR103" s="551" t="n"/>
      <c r="BS103" s="551" t="n"/>
      <c r="BT103" s="551" t="n"/>
      <c r="BU103" s="551" t="n"/>
      <c r="BV103" s="551" t="n"/>
      <c r="BW103" s="551" t="n"/>
      <c r="BX103" s="551" t="n"/>
      <c r="BY103" s="551" t="n"/>
      <c r="BZ103" s="551" t="n"/>
      <c r="CA103" s="551" t="n"/>
      <c r="CB103" s="551" t="n"/>
      <c r="CC103" s="551" t="n"/>
      <c r="CD103" s="551" t="n"/>
      <c r="CE103" s="551" t="n"/>
      <c r="CF103" s="551" t="n"/>
      <c r="CG103" s="551" t="n"/>
      <c r="CH103" s="551" t="n"/>
      <c r="CI103" s="551" t="n"/>
      <c r="CJ103" s="551" t="n"/>
      <c r="CK103" s="551" t="n"/>
      <c r="CL103" s="551" t="n"/>
      <c r="CM103" s="838" t="n"/>
      <c r="CN103" s="838" t="n"/>
      <c r="CO103" s="838" t="n"/>
      <c r="CP103" s="838" t="n"/>
      <c r="CQ103" s="838" t="n"/>
      <c r="CR103" s="838" t="n"/>
      <c r="CS103" s="838" t="n"/>
      <c r="CT103" s="838" t="n"/>
      <c r="CU103" s="838" t="n"/>
      <c r="CV103" s="838" t="n"/>
      <c r="CW103" s="838" t="n"/>
      <c r="CX103" s="838" t="n"/>
      <c r="CY103" s="838" t="n"/>
      <c r="CZ103" s="838" t="n"/>
      <c r="DA103" s="838" t="n"/>
      <c r="DB103" s="838" t="n"/>
      <c r="DC103" s="838" t="n"/>
      <c r="DD103" s="838" t="n"/>
      <c r="DE103" s="838" t="n"/>
      <c r="DF103" s="838" t="n"/>
      <c r="DG103" s="838" t="n"/>
      <c r="DH103" s="838" t="n"/>
      <c r="DI103" s="838" t="n"/>
      <c r="DJ103" s="838" t="n"/>
      <c r="DK103" s="838" t="n"/>
      <c r="DL103" s="838" t="n"/>
      <c r="DM103" s="838" t="n"/>
      <c r="DN103" s="838" t="n"/>
      <c r="DO103" s="838" t="n"/>
      <c r="DP103" s="838" t="n"/>
      <c r="DQ103" s="838" t="n"/>
      <c r="DR103" s="838" t="n"/>
      <c r="DS103" s="838" t="n"/>
      <c r="DT103" s="838" t="n"/>
      <c r="DU103" s="838" t="n"/>
      <c r="DV103" s="838" t="n"/>
      <c r="DW103" s="838" t="n"/>
      <c r="DX103" s="838" t="n"/>
      <c r="DY103" s="838" t="n"/>
      <c r="DZ103" s="838" t="n"/>
      <c r="EA103" s="838" t="n"/>
      <c r="EB103" s="838" t="n"/>
      <c r="EC103" s="838" t="n"/>
      <c r="ED103" s="838" t="n"/>
      <c r="EE103" s="838" t="n"/>
      <c r="EF103" s="838" t="n"/>
      <c r="EG103" s="838" t="n"/>
      <c r="EH103" s="838" t="n"/>
      <c r="EI103" s="838" t="n"/>
      <c r="EJ103" s="838" t="n"/>
      <c r="EK103" s="838" t="n"/>
      <c r="EL103" s="838" t="n"/>
      <c r="EM103" s="838" t="n"/>
      <c r="EN103" s="838" t="n"/>
      <c r="EO103" s="838" t="n"/>
      <c r="EP103" s="838" t="n"/>
      <c r="EQ103" s="838" t="n"/>
    </row>
    <row r="104" ht="13.5" customHeight="1" s="1178">
      <c r="A104" s="843" t="n"/>
      <c r="B104" s="337" t="n"/>
      <c r="C104" s="337" t="n"/>
      <c r="D104" s="337" t="n"/>
      <c r="E104" s="337" t="n"/>
      <c r="F104" s="337" t="n"/>
      <c r="G104" s="337" t="n"/>
      <c r="H104" s="337" t="n"/>
      <c r="I104" s="337" t="n"/>
      <c r="J104" s="337" t="n"/>
      <c r="K104" s="337" t="n"/>
      <c r="L104" s="337" t="n"/>
      <c r="M104" s="337" t="n"/>
      <c r="N104" s="337" t="n"/>
      <c r="O104" s="337" t="n"/>
      <c r="P104" s="337" t="n"/>
      <c r="Q104" s="337" t="n"/>
      <c r="R104" s="551" t="n"/>
      <c r="S104" s="551" t="n"/>
      <c r="T104" s="551" t="n"/>
      <c r="U104" s="551" t="n"/>
      <c r="V104" s="551" t="n"/>
      <c r="W104" s="551" t="n"/>
      <c r="X104" s="551" t="n"/>
      <c r="Y104" s="551" t="n"/>
      <c r="Z104" s="551" t="n"/>
      <c r="AA104" s="551" t="n"/>
      <c r="AB104" s="551" t="n"/>
      <c r="AC104" s="551" t="n"/>
      <c r="AD104" s="551" t="n"/>
      <c r="AE104" s="551" t="n"/>
      <c r="AF104" s="551" t="n"/>
      <c r="AG104" s="551" t="n"/>
      <c r="AH104" s="551" t="n"/>
      <c r="AI104" s="551" t="n"/>
      <c r="AJ104" s="551" t="n"/>
      <c r="AK104" s="551" t="n"/>
      <c r="AL104" s="551" t="n"/>
      <c r="AM104" s="551" t="n"/>
      <c r="AN104" s="551" t="n"/>
      <c r="AO104" s="551" t="n"/>
      <c r="AP104" s="551" t="n"/>
      <c r="AQ104" s="551" t="n"/>
      <c r="AR104" s="551" t="n"/>
      <c r="AS104" s="551" t="n"/>
      <c r="AT104" s="551" t="n"/>
      <c r="AU104" s="551" t="n"/>
      <c r="AV104" s="551" t="n"/>
      <c r="AW104" s="551" t="n"/>
      <c r="AX104" s="551" t="n"/>
      <c r="AY104" s="551" t="n"/>
      <c r="AZ104" s="551" t="n"/>
      <c r="BA104" s="551" t="n"/>
      <c r="BB104" s="551" t="n"/>
      <c r="BC104" s="551" t="n"/>
      <c r="BD104" s="551" t="n"/>
      <c r="BE104" s="551" t="n"/>
      <c r="BF104" s="551" t="n"/>
      <c r="BG104" s="551" t="n"/>
      <c r="BH104" s="551" t="n"/>
      <c r="BI104" s="551" t="n"/>
      <c r="BJ104" s="551" t="n"/>
      <c r="BK104" s="551" t="n"/>
      <c r="BL104" s="551" t="n"/>
      <c r="BM104" s="551" t="n"/>
      <c r="BN104" s="551" t="n"/>
      <c r="BO104" s="551" t="n"/>
      <c r="BP104" s="551" t="n"/>
      <c r="BQ104" s="551" t="n"/>
      <c r="BR104" s="551" t="n"/>
      <c r="BS104" s="551" t="n"/>
      <c r="BT104" s="551" t="n"/>
      <c r="BU104" s="551" t="n"/>
      <c r="BV104" s="551" t="n"/>
      <c r="BW104" s="551" t="n"/>
      <c r="BX104" s="551" t="n"/>
      <c r="BY104" s="551" t="n"/>
      <c r="BZ104" s="551" t="n"/>
      <c r="CA104" s="551" t="n"/>
      <c r="CB104" s="551" t="n"/>
      <c r="CC104" s="551" t="n"/>
      <c r="CD104" s="551" t="n"/>
      <c r="CE104" s="551" t="n"/>
      <c r="CF104" s="551" t="n"/>
      <c r="CG104" s="551" t="n"/>
      <c r="CH104" s="551" t="n"/>
      <c r="CI104" s="551" t="n"/>
      <c r="CJ104" s="551" t="n"/>
      <c r="CK104" s="551" t="n"/>
      <c r="CL104" s="551" t="n"/>
      <c r="CM104" s="838" t="n"/>
      <c r="CN104" s="838" t="n"/>
      <c r="CO104" s="838" t="n"/>
      <c r="CP104" s="838" t="n"/>
      <c r="CQ104" s="838" t="n"/>
      <c r="CR104" s="838" t="n"/>
      <c r="CS104" s="838" t="n"/>
      <c r="CT104" s="838" t="n"/>
      <c r="CU104" s="838" t="n"/>
      <c r="CV104" s="838" t="n"/>
      <c r="CW104" s="838" t="n"/>
      <c r="CX104" s="838" t="n"/>
      <c r="CY104" s="838" t="n"/>
      <c r="CZ104" s="838" t="n"/>
      <c r="DA104" s="838" t="n"/>
      <c r="DB104" s="838" t="n"/>
      <c r="DC104" s="838" t="n"/>
      <c r="DD104" s="838" t="n"/>
      <c r="DE104" s="838" t="n"/>
      <c r="DF104" s="838" t="n"/>
      <c r="DG104" s="838" t="n"/>
      <c r="DH104" s="838" t="n"/>
      <c r="DI104" s="838" t="n"/>
      <c r="DJ104" s="838" t="n"/>
      <c r="DK104" s="838" t="n"/>
      <c r="DL104" s="838" t="n"/>
      <c r="DM104" s="838" t="n"/>
      <c r="DN104" s="838" t="n"/>
      <c r="DO104" s="838" t="n"/>
      <c r="DP104" s="838" t="n"/>
      <c r="DQ104" s="838" t="n"/>
      <c r="DR104" s="838" t="n"/>
      <c r="DS104" s="838" t="n"/>
      <c r="DT104" s="838" t="n"/>
      <c r="DU104" s="838" t="n"/>
      <c r="DV104" s="838" t="n"/>
      <c r="DW104" s="838" t="n"/>
      <c r="DX104" s="838" t="n"/>
      <c r="DY104" s="838" t="n"/>
      <c r="DZ104" s="838" t="n"/>
      <c r="EA104" s="838" t="n"/>
      <c r="EB104" s="838" t="n"/>
      <c r="EC104" s="838" t="n"/>
      <c r="ED104" s="838" t="n"/>
      <c r="EE104" s="838" t="n"/>
      <c r="EF104" s="838" t="n"/>
      <c r="EG104" s="838" t="n"/>
      <c r="EH104" s="838" t="n"/>
      <c r="EI104" s="838" t="n"/>
      <c r="EJ104" s="838" t="n"/>
      <c r="EK104" s="838" t="n"/>
      <c r="EL104" s="838" t="n"/>
      <c r="EM104" s="838" t="n"/>
      <c r="EN104" s="838" t="n"/>
      <c r="EO104" s="838" t="n"/>
      <c r="EP104" s="838" t="n"/>
      <c r="EQ104" s="838" t="n"/>
    </row>
    <row r="105" ht="13.5" customHeight="1" s="1178">
      <c r="A105" s="843" t="n"/>
      <c r="B105" s="337" t="n"/>
      <c r="C105" s="337" t="n"/>
      <c r="D105" s="337" t="n"/>
      <c r="E105" s="337" t="n"/>
      <c r="F105" s="337" t="n"/>
      <c r="G105" s="337" t="n"/>
      <c r="H105" s="337" t="n"/>
      <c r="I105" s="337" t="n"/>
      <c r="J105" s="337" t="n"/>
      <c r="K105" s="337" t="n"/>
      <c r="L105" s="337" t="n"/>
      <c r="M105" s="337" t="n"/>
      <c r="N105" s="337" t="n"/>
      <c r="O105" s="337" t="n"/>
      <c r="P105" s="337" t="n"/>
      <c r="Q105" s="337" t="n"/>
      <c r="R105" s="551" t="n"/>
      <c r="S105" s="551" t="n"/>
      <c r="T105" s="551" t="n"/>
      <c r="U105" s="551" t="n"/>
      <c r="V105" s="551" t="n"/>
      <c r="W105" s="551" t="n"/>
      <c r="X105" s="551" t="n"/>
      <c r="Y105" s="551" t="n"/>
      <c r="Z105" s="551" t="n"/>
      <c r="AA105" s="551" t="n"/>
      <c r="AB105" s="551" t="n"/>
      <c r="AC105" s="551" t="n"/>
      <c r="AD105" s="551" t="n"/>
      <c r="AE105" s="551" t="n"/>
      <c r="AF105" s="551" t="n"/>
      <c r="AG105" s="551" t="n"/>
      <c r="AH105" s="551" t="n"/>
      <c r="AI105" s="551" t="n"/>
      <c r="AJ105" s="551" t="n"/>
      <c r="AK105" s="551" t="n"/>
      <c r="AL105" s="551" t="n"/>
      <c r="AM105" s="551" t="n"/>
      <c r="AN105" s="551" t="n"/>
      <c r="AO105" s="551" t="n"/>
      <c r="AP105" s="551" t="n"/>
      <c r="AQ105" s="551" t="n"/>
      <c r="AR105" s="551" t="n"/>
      <c r="AS105" s="551" t="n"/>
      <c r="AT105" s="551" t="n"/>
      <c r="AU105" s="551" t="n"/>
      <c r="AV105" s="551" t="n"/>
      <c r="AW105" s="551" t="n"/>
      <c r="AX105" s="551" t="n"/>
      <c r="AY105" s="551" t="n"/>
      <c r="AZ105" s="551" t="n"/>
      <c r="BA105" s="551" t="n"/>
      <c r="BB105" s="551" t="n"/>
      <c r="BC105" s="551" t="n"/>
      <c r="BD105" s="551" t="n"/>
      <c r="BE105" s="551" t="n"/>
      <c r="BF105" s="551" t="n"/>
      <c r="BG105" s="551" t="n"/>
      <c r="BH105" s="551" t="n"/>
      <c r="BI105" s="551" t="n"/>
      <c r="BJ105" s="551" t="n"/>
      <c r="BK105" s="551" t="n"/>
      <c r="BL105" s="551" t="n"/>
      <c r="BM105" s="551" t="n"/>
      <c r="BN105" s="551" t="n"/>
      <c r="BO105" s="551" t="n"/>
      <c r="BP105" s="551" t="n"/>
      <c r="BQ105" s="551" t="n"/>
      <c r="BR105" s="551" t="n"/>
      <c r="BS105" s="551" t="n"/>
      <c r="BT105" s="551" t="n"/>
      <c r="BU105" s="551" t="n"/>
      <c r="BV105" s="551" t="n"/>
      <c r="BW105" s="551" t="n"/>
      <c r="BX105" s="551" t="n"/>
      <c r="BY105" s="551" t="n"/>
      <c r="BZ105" s="551" t="n"/>
      <c r="CA105" s="551" t="n"/>
      <c r="CB105" s="551" t="n"/>
      <c r="CC105" s="551" t="n"/>
      <c r="CD105" s="551" t="n"/>
      <c r="CE105" s="551" t="n"/>
      <c r="CF105" s="551" t="n"/>
      <c r="CG105" s="551" t="n"/>
      <c r="CH105" s="551" t="n"/>
      <c r="CI105" s="551" t="n"/>
      <c r="CJ105" s="551" t="n"/>
      <c r="CK105" s="551" t="n"/>
      <c r="CL105" s="551" t="n"/>
      <c r="CM105" s="838" t="n"/>
      <c r="CN105" s="838" t="n"/>
      <c r="CO105" s="838" t="n"/>
      <c r="CP105" s="838" t="n"/>
      <c r="CQ105" s="838" t="n"/>
      <c r="CR105" s="838" t="n"/>
      <c r="CS105" s="838" t="n"/>
      <c r="CT105" s="838" t="n"/>
      <c r="CU105" s="838" t="n"/>
      <c r="CV105" s="838" t="n"/>
      <c r="CW105" s="838" t="n"/>
      <c r="CX105" s="838" t="n"/>
      <c r="CY105" s="838" t="n"/>
      <c r="CZ105" s="838" t="n"/>
      <c r="DA105" s="838" t="n"/>
      <c r="DB105" s="838" t="n"/>
      <c r="DC105" s="838" t="n"/>
      <c r="DD105" s="838" t="n"/>
      <c r="DE105" s="838" t="n"/>
      <c r="DF105" s="838" t="n"/>
      <c r="DG105" s="838" t="n"/>
      <c r="DH105" s="838" t="n"/>
      <c r="DI105" s="838" t="n"/>
      <c r="DJ105" s="838" t="n"/>
      <c r="DK105" s="838" t="n"/>
      <c r="DL105" s="838" t="n"/>
      <c r="DM105" s="838" t="n"/>
      <c r="DN105" s="838" t="n"/>
      <c r="DO105" s="838" t="n"/>
      <c r="DP105" s="838" t="n"/>
      <c r="DQ105" s="838" t="n"/>
      <c r="DR105" s="838" t="n"/>
      <c r="DS105" s="838" t="n"/>
      <c r="DT105" s="838" t="n"/>
      <c r="DU105" s="838" t="n"/>
      <c r="DV105" s="838" t="n"/>
      <c r="DW105" s="838" t="n"/>
      <c r="DX105" s="838" t="n"/>
      <c r="DY105" s="838" t="n"/>
      <c r="DZ105" s="838" t="n"/>
      <c r="EA105" s="838" t="n"/>
      <c r="EB105" s="838" t="n"/>
      <c r="EC105" s="838" t="n"/>
      <c r="ED105" s="838" t="n"/>
      <c r="EE105" s="838" t="n"/>
      <c r="EF105" s="838" t="n"/>
      <c r="EG105" s="838" t="n"/>
      <c r="EH105" s="838" t="n"/>
      <c r="EI105" s="838" t="n"/>
      <c r="EJ105" s="838" t="n"/>
      <c r="EK105" s="838" t="n"/>
      <c r="EL105" s="838" t="n"/>
      <c r="EM105" s="838" t="n"/>
      <c r="EN105" s="838" t="n"/>
      <c r="EO105" s="838" t="n"/>
      <c r="EP105" s="838" t="n"/>
      <c r="EQ105" s="838" t="n"/>
    </row>
    <row r="106" ht="13.5" customHeight="1" s="1178">
      <c r="A106" s="843" t="n"/>
      <c r="B106" s="337" t="n"/>
      <c r="C106" s="337" t="n"/>
      <c r="D106" s="337" t="n"/>
      <c r="E106" s="337" t="n"/>
      <c r="F106" s="337" t="n"/>
      <c r="G106" s="337" t="n"/>
      <c r="H106" s="337" t="n"/>
      <c r="I106" s="337" t="n"/>
      <c r="J106" s="337" t="n"/>
      <c r="K106" s="337" t="n"/>
      <c r="L106" s="337" t="n"/>
      <c r="M106" s="337" t="n"/>
      <c r="N106" s="337" t="n"/>
      <c r="O106" s="337" t="n"/>
      <c r="P106" s="337" t="n"/>
      <c r="Q106" s="337" t="n"/>
      <c r="R106" s="551" t="n"/>
      <c r="S106" s="551" t="n"/>
      <c r="T106" s="551" t="n"/>
      <c r="U106" s="551" t="n"/>
      <c r="V106" s="551" t="n"/>
      <c r="W106" s="551" t="n"/>
      <c r="X106" s="551" t="n"/>
      <c r="Y106" s="551" t="n"/>
      <c r="Z106" s="551" t="n"/>
      <c r="AA106" s="551" t="n"/>
      <c r="AB106" s="551" t="n"/>
      <c r="AC106" s="551" t="n"/>
      <c r="AD106" s="551" t="n"/>
      <c r="AE106" s="551" t="n"/>
      <c r="AF106" s="551" t="n"/>
      <c r="AG106" s="551" t="n"/>
      <c r="AH106" s="551" t="n"/>
      <c r="AI106" s="649" t="inlineStr">
        <is>
          <t>公司</t>
        </is>
      </c>
      <c r="AJ106" s="401" t="inlineStr">
        <is>
          <t>本期收入(元)</t>
        </is>
      </c>
      <c r="AK106" s="401" t="inlineStr">
        <is>
          <t>本期成本(元)</t>
        </is>
      </c>
      <c r="AL106" s="401" t="inlineStr">
        <is>
          <t>本期利润(元)</t>
        </is>
      </c>
      <c r="AM106" s="401" t="inlineStr">
        <is>
          <t>累计纳税(元)</t>
        </is>
      </c>
      <c r="AN106" s="401" t="inlineStr">
        <is>
          <t>累计分红(元)</t>
        </is>
      </c>
      <c r="AO106" s="401" t="inlineStr">
        <is>
          <t>期末现金(元)</t>
        </is>
      </c>
      <c r="AP106" s="401" t="inlineStr">
        <is>
          <t>净资产(元)</t>
        </is>
      </c>
      <c r="AQ106" s="402" t="inlineStr">
        <is>
          <t>综合分</t>
        </is>
      </c>
      <c r="AR106" s="551" t="n"/>
      <c r="AS106" s="551" t="n"/>
      <c r="AT106" s="551" t="n"/>
      <c r="AU106" s="551" t="n"/>
      <c r="AV106" s="551" t="n"/>
      <c r="AW106" s="551" t="n"/>
      <c r="AX106" s="551" t="n"/>
      <c r="AY106" s="551" t="n"/>
      <c r="AZ106" s="551" t="n"/>
      <c r="BA106" s="551" t="n"/>
      <c r="BB106" s="551" t="n"/>
      <c r="BC106" s="551" t="n"/>
      <c r="BD106" s="551" t="n"/>
      <c r="BE106" s="551" t="n"/>
      <c r="BF106" s="551" t="n"/>
      <c r="BG106" s="551" t="n"/>
      <c r="BH106" s="551" t="n"/>
      <c r="BI106" s="551" t="n"/>
      <c r="BJ106" s="551" t="n"/>
      <c r="BK106" s="551" t="n"/>
      <c r="BL106" s="551" t="n"/>
      <c r="BM106" s="551" t="n"/>
      <c r="BN106" s="551" t="n"/>
      <c r="BO106" s="551" t="n"/>
      <c r="BP106" s="551" t="n"/>
      <c r="BQ106" s="551" t="n"/>
      <c r="BR106" s="551" t="n"/>
      <c r="BS106" s="551" t="n"/>
      <c r="BT106" s="551" t="n"/>
      <c r="BU106" s="551" t="n"/>
      <c r="BV106" s="551" t="n"/>
      <c r="BW106" s="551" t="n"/>
      <c r="BX106" s="551" t="n"/>
      <c r="BY106" s="551" t="n"/>
      <c r="BZ106" s="551" t="n"/>
      <c r="CA106" s="551" t="n"/>
      <c r="CB106" s="551" t="n"/>
      <c r="CC106" s="551" t="n"/>
      <c r="CD106" s="551" t="n"/>
      <c r="CE106" s="551" t="n"/>
      <c r="CF106" s="551" t="n"/>
      <c r="CG106" s="551" t="n"/>
      <c r="CH106" s="551" t="n"/>
      <c r="CI106" s="551" t="n"/>
      <c r="CJ106" s="551" t="n"/>
      <c r="CK106" s="551" t="n"/>
      <c r="CL106" s="551" t="n"/>
      <c r="CM106" s="838" t="n"/>
      <c r="CN106" s="838" t="n"/>
      <c r="CO106" s="838" t="n"/>
      <c r="CP106" s="838" t="n"/>
      <c r="CQ106" s="838" t="n"/>
      <c r="CR106" s="838" t="n"/>
      <c r="CS106" s="838" t="n"/>
      <c r="CT106" s="838" t="n"/>
      <c r="CU106" s="838" t="n"/>
      <c r="CV106" s="838" t="n"/>
      <c r="CW106" s="838" t="n"/>
      <c r="CX106" s="838" t="n"/>
      <c r="CY106" s="838" t="n"/>
      <c r="CZ106" s="838" t="n"/>
      <c r="DA106" s="838" t="n"/>
      <c r="DB106" s="838" t="n"/>
      <c r="DC106" s="838" t="n"/>
      <c r="DD106" s="838" t="n"/>
      <c r="DE106" s="838" t="n"/>
      <c r="DF106" s="838" t="n"/>
      <c r="DG106" s="838" t="n"/>
      <c r="DH106" s="838" t="n"/>
      <c r="DI106" s="838" t="n"/>
      <c r="DJ106" s="838" t="n"/>
      <c r="DK106" s="838" t="n"/>
      <c r="DL106" s="838" t="n"/>
      <c r="DM106" s="838" t="n"/>
      <c r="DN106" s="838" t="n"/>
      <c r="DO106" s="838" t="n"/>
      <c r="DP106" s="838" t="n"/>
      <c r="DQ106" s="838" t="n"/>
      <c r="DR106" s="838" t="n"/>
      <c r="DS106" s="838" t="n"/>
      <c r="DT106" s="838" t="n"/>
      <c r="DU106" s="838" t="n"/>
      <c r="DV106" s="838" t="n"/>
      <c r="DW106" s="838" t="n"/>
      <c r="DX106" s="838" t="n"/>
      <c r="DY106" s="838" t="n"/>
      <c r="DZ106" s="838" t="n"/>
      <c r="EA106" s="838" t="n"/>
      <c r="EB106" s="838" t="n"/>
      <c r="EC106" s="838" t="n"/>
      <c r="ED106" s="838" t="n"/>
      <c r="EE106" s="838" t="n"/>
      <c r="EF106" s="838" t="n"/>
      <c r="EG106" s="838" t="n"/>
      <c r="EH106" s="838" t="n"/>
      <c r="EI106" s="838" t="n"/>
      <c r="EJ106" s="838" t="n"/>
      <c r="EK106" s="838" t="n"/>
      <c r="EL106" s="838" t="n"/>
      <c r="EM106" s="838" t="n"/>
      <c r="EN106" s="838" t="n"/>
      <c r="EO106" s="838" t="n"/>
      <c r="EP106" s="838" t="n"/>
      <c r="EQ106" s="838" t="n"/>
    </row>
    <row r="107" ht="13.5" customHeight="1" s="1178">
      <c r="A107" s="843" t="n"/>
      <c r="B107" s="337" t="n"/>
      <c r="C107" s="337" t="n"/>
      <c r="D107" s="337" t="n"/>
      <c r="E107" s="337" t="n"/>
      <c r="F107" s="337" t="n"/>
      <c r="G107" s="337" t="n"/>
      <c r="H107" s="337" t="n"/>
      <c r="I107" s="337" t="n"/>
      <c r="J107" s="337" t="n"/>
      <c r="K107" s="337" t="n"/>
      <c r="L107" s="337" t="n"/>
      <c r="M107" s="337" t="n"/>
      <c r="N107" s="337" t="n"/>
      <c r="O107" s="337" t="n"/>
      <c r="P107" s="337" t="n"/>
      <c r="Q107" s="337" t="n"/>
      <c r="R107" s="551" t="n"/>
      <c r="S107" s="551" t="n"/>
      <c r="T107" s="551" t="n"/>
      <c r="U107" s="551" t="n"/>
      <c r="V107" s="551" t="n"/>
      <c r="W107" s="551" t="n"/>
      <c r="X107" s="551" t="n"/>
      <c r="Y107" s="551" t="n"/>
      <c r="Z107" s="551" t="n"/>
      <c r="AA107" s="551" t="n"/>
      <c r="AB107" s="551" t="n"/>
      <c r="AC107" s="551" t="n"/>
      <c r="AD107" s="551" t="n"/>
      <c r="AE107" s="551" t="n"/>
      <c r="AF107" s="551" t="n"/>
      <c r="AG107" s="551" t="n"/>
      <c r="AH107" s="551" t="n"/>
      <c r="AI107" s="650" t="inlineStr">
        <is>
          <t>1@133716</t>
        </is>
      </c>
      <c r="AJ107" s="853" t="n">
        <v>9158901</v>
      </c>
      <c r="AK107" s="853" t="n">
        <v>7351188.66</v>
      </c>
      <c r="AL107" s="853" t="n">
        <v>1807712.34</v>
      </c>
      <c r="AM107" s="853" t="n">
        <v>695924.53</v>
      </c>
      <c r="AN107" s="404" t="n">
        <v>70.05</v>
      </c>
      <c r="AO107" s="853" t="n">
        <v>688149.39</v>
      </c>
      <c r="AP107" s="853" t="n">
        <v>20548300.15</v>
      </c>
      <c r="AQ107" s="405" t="n">
        <v>0.044</v>
      </c>
      <c r="AR107" s="551" t="n"/>
      <c r="AS107" s="551" t="n"/>
      <c r="AT107" s="551" t="n"/>
      <c r="AU107" s="551" t="n"/>
      <c r="AV107" s="551" t="n"/>
      <c r="AW107" s="551" t="n"/>
      <c r="AX107" s="551" t="n"/>
      <c r="AY107" s="551" t="n"/>
      <c r="AZ107" s="551" t="n"/>
      <c r="BA107" s="551" t="n"/>
      <c r="BB107" s="551" t="n"/>
      <c r="BC107" s="551" t="n"/>
      <c r="BD107" s="551" t="n"/>
      <c r="BE107" s="551" t="n"/>
      <c r="BF107" s="551" t="n"/>
      <c r="BG107" s="551" t="n"/>
      <c r="BH107" s="551" t="n"/>
      <c r="BI107" s="551" t="n"/>
      <c r="BJ107" s="551" t="n"/>
      <c r="BK107" s="551" t="n"/>
      <c r="BL107" s="551" t="n"/>
      <c r="BM107" s="551" t="n"/>
      <c r="BN107" s="551" t="n"/>
      <c r="BO107" s="551" t="n"/>
      <c r="BP107" s="551" t="n"/>
      <c r="BQ107" s="551" t="n"/>
      <c r="BR107" s="551" t="n"/>
      <c r="BS107" s="551" t="n"/>
      <c r="BT107" s="551" t="n"/>
      <c r="BU107" s="551" t="n"/>
      <c r="BV107" s="551" t="n"/>
      <c r="BW107" s="551" t="n"/>
      <c r="BX107" s="551" t="n"/>
      <c r="BY107" s="551" t="n"/>
      <c r="BZ107" s="551" t="n"/>
      <c r="CA107" s="551" t="n"/>
      <c r="CB107" s="551" t="n"/>
      <c r="CC107" s="551" t="n"/>
      <c r="CD107" s="551" t="n"/>
      <c r="CE107" s="551" t="n"/>
      <c r="CF107" s="551" t="n"/>
      <c r="CG107" s="551" t="n"/>
      <c r="CH107" s="551" t="n"/>
      <c r="CI107" s="551" t="n"/>
      <c r="CJ107" s="551" t="n"/>
      <c r="CK107" s="551" t="n"/>
      <c r="CL107" s="551" t="n"/>
      <c r="CM107" s="838" t="n"/>
      <c r="CN107" s="838" t="n"/>
      <c r="CO107" s="838" t="n"/>
      <c r="CP107" s="838" t="n"/>
      <c r="CQ107" s="838" t="n"/>
      <c r="CR107" s="838" t="n"/>
      <c r="CS107" s="838" t="n"/>
      <c r="CT107" s="838" t="n"/>
      <c r="CU107" s="838" t="n"/>
      <c r="CV107" s="838" t="n"/>
      <c r="CW107" s="838" t="n"/>
      <c r="CX107" s="838" t="n"/>
      <c r="CY107" s="838" t="n"/>
      <c r="CZ107" s="838" t="n"/>
      <c r="DA107" s="838" t="n"/>
      <c r="DB107" s="838" t="n"/>
      <c r="DC107" s="838" t="n"/>
      <c r="DD107" s="838" t="n"/>
      <c r="DE107" s="838" t="n"/>
      <c r="DF107" s="838" t="n"/>
      <c r="DG107" s="838" t="n"/>
      <c r="DH107" s="838" t="n"/>
      <c r="DI107" s="838" t="n"/>
      <c r="DJ107" s="838" t="n"/>
      <c r="DK107" s="838" t="n"/>
      <c r="DL107" s="838" t="n"/>
      <c r="DM107" s="838" t="n"/>
      <c r="DN107" s="838" t="n"/>
      <c r="DO107" s="838" t="n"/>
      <c r="DP107" s="838" t="n"/>
      <c r="DQ107" s="838" t="n"/>
      <c r="DR107" s="838" t="n"/>
      <c r="DS107" s="838" t="n"/>
      <c r="DT107" s="838" t="n"/>
      <c r="DU107" s="838" t="n"/>
      <c r="DV107" s="838" t="n"/>
      <c r="DW107" s="838" t="n"/>
      <c r="DX107" s="838" t="n"/>
      <c r="DY107" s="838" t="n"/>
      <c r="DZ107" s="838" t="n"/>
      <c r="EA107" s="838" t="n"/>
      <c r="EB107" s="838" t="n"/>
      <c r="EC107" s="838" t="n"/>
      <c r="ED107" s="838" t="n"/>
      <c r="EE107" s="838" t="n"/>
      <c r="EF107" s="838" t="n"/>
      <c r="EG107" s="838" t="n"/>
      <c r="EH107" s="838" t="n"/>
      <c r="EI107" s="838" t="n"/>
      <c r="EJ107" s="838" t="n"/>
      <c r="EK107" s="838" t="n"/>
      <c r="EL107" s="838" t="n"/>
      <c r="EM107" s="838" t="n"/>
      <c r="EN107" s="838" t="n"/>
      <c r="EO107" s="838" t="n"/>
      <c r="EP107" s="838" t="n"/>
      <c r="EQ107" s="838" t="n"/>
    </row>
    <row r="108" ht="13.5" customHeight="1" s="1178">
      <c r="A108" s="843" t="n"/>
      <c r="B108" s="337" t="n"/>
      <c r="C108" s="337" t="n"/>
      <c r="D108" s="337" t="n"/>
      <c r="E108" s="337" t="n"/>
      <c r="F108" s="337" t="n"/>
      <c r="G108" s="337" t="n"/>
      <c r="H108" s="337" t="n"/>
      <c r="I108" s="337" t="n"/>
      <c r="J108" s="337" t="n"/>
      <c r="K108" s="337" t="n"/>
      <c r="L108" s="337" t="n"/>
      <c r="M108" s="337" t="n"/>
      <c r="N108" s="337" t="n"/>
      <c r="O108" s="337" t="n"/>
      <c r="P108" s="337" t="n"/>
      <c r="Q108" s="337" t="n"/>
      <c r="R108" s="551" t="n"/>
      <c r="S108" s="551" t="n"/>
      <c r="T108" s="551" t="n"/>
      <c r="U108" s="551" t="n"/>
      <c r="V108" s="551" t="n"/>
      <c r="W108" s="551" t="n"/>
      <c r="X108" s="551" t="n"/>
      <c r="Y108" s="551" t="n"/>
      <c r="Z108" s="551" t="n"/>
      <c r="AA108" s="551" t="n"/>
      <c r="AB108" s="551" t="n"/>
      <c r="AC108" s="551" t="n"/>
      <c r="AD108" s="551" t="n"/>
      <c r="AE108" s="551" t="n"/>
      <c r="AF108" s="551" t="n"/>
      <c r="AG108" s="551" t="n"/>
      <c r="AH108" s="551" t="n"/>
      <c r="AI108" s="650" t="inlineStr">
        <is>
          <t>2@133716</t>
        </is>
      </c>
      <c r="AJ108" s="853" t="n">
        <v>9588610.029999999</v>
      </c>
      <c r="AK108" s="853" t="n">
        <v>7814768.83</v>
      </c>
      <c r="AL108" s="853" t="n">
        <v>1773841.2</v>
      </c>
      <c r="AM108" s="853" t="n">
        <v>601812.21</v>
      </c>
      <c r="AN108" s="853" t="n">
        <v>338403.04</v>
      </c>
      <c r="AO108" s="853" t="n">
        <v>4584442.49</v>
      </c>
      <c r="AP108" s="853" t="n">
        <v>19865762.26</v>
      </c>
      <c r="AQ108" s="405" t="n">
        <v>-0.215</v>
      </c>
      <c r="AR108" s="551" t="n"/>
      <c r="AS108" s="551" t="n"/>
      <c r="AT108" s="551" t="n"/>
      <c r="AU108" s="551" t="n"/>
      <c r="AV108" s="551" t="n"/>
      <c r="AW108" s="551" t="n"/>
      <c r="AX108" s="551" t="n"/>
      <c r="AY108" s="551" t="n"/>
      <c r="AZ108" s="551" t="n"/>
      <c r="BA108" s="551" t="n"/>
      <c r="BB108" s="551" t="n"/>
      <c r="BC108" s="551" t="n"/>
      <c r="BD108" s="551" t="n"/>
      <c r="BE108" s="551" t="n"/>
      <c r="BF108" s="551" t="n"/>
      <c r="BG108" s="551" t="n"/>
      <c r="BH108" s="551" t="n"/>
      <c r="BI108" s="551" t="n"/>
      <c r="BJ108" s="551" t="n"/>
      <c r="BK108" s="551" t="n"/>
      <c r="BL108" s="551" t="n"/>
      <c r="BM108" s="551" t="n"/>
      <c r="BN108" s="551" t="n"/>
      <c r="BO108" s="551" t="n"/>
      <c r="BP108" s="551" t="n"/>
      <c r="BQ108" s="551" t="n"/>
      <c r="BR108" s="551" t="n"/>
      <c r="BS108" s="551" t="n"/>
      <c r="BT108" s="551" t="n"/>
      <c r="BU108" s="551" t="n"/>
      <c r="BV108" s="551" t="n"/>
      <c r="BW108" s="551" t="n"/>
      <c r="BX108" s="551" t="n"/>
      <c r="BY108" s="551" t="n"/>
      <c r="BZ108" s="551" t="n"/>
      <c r="CA108" s="551" t="n"/>
      <c r="CB108" s="551" t="n"/>
      <c r="CC108" s="551" t="n"/>
      <c r="CD108" s="551" t="n"/>
      <c r="CE108" s="551" t="n"/>
      <c r="CF108" s="551" t="n"/>
      <c r="CG108" s="551" t="n"/>
      <c r="CH108" s="551" t="n"/>
      <c r="CI108" s="551" t="n"/>
      <c r="CJ108" s="551" t="n"/>
      <c r="CK108" s="551" t="n"/>
      <c r="CL108" s="551" t="n"/>
      <c r="CM108" s="838" t="n"/>
      <c r="CN108" s="838" t="n"/>
      <c r="CO108" s="838" t="n"/>
      <c r="CP108" s="838" t="n"/>
      <c r="CQ108" s="838" t="n"/>
      <c r="CR108" s="838" t="n"/>
      <c r="CS108" s="838" t="n"/>
      <c r="CT108" s="838" t="n"/>
      <c r="CU108" s="838" t="n"/>
      <c r="CV108" s="838" t="n"/>
      <c r="CW108" s="838" t="n"/>
      <c r="CX108" s="838" t="n"/>
      <c r="CY108" s="838" t="n"/>
      <c r="CZ108" s="838" t="n"/>
      <c r="DA108" s="838" t="n"/>
      <c r="DB108" s="838" t="n"/>
      <c r="DC108" s="838" t="n"/>
      <c r="DD108" s="838" t="n"/>
      <c r="DE108" s="838" t="n"/>
      <c r="DF108" s="838" t="n"/>
      <c r="DG108" s="838" t="n"/>
      <c r="DH108" s="838" t="n"/>
      <c r="DI108" s="838" t="n"/>
      <c r="DJ108" s="838" t="n"/>
      <c r="DK108" s="838" t="n"/>
      <c r="DL108" s="838" t="n"/>
      <c r="DM108" s="838" t="n"/>
      <c r="DN108" s="838" t="n"/>
      <c r="DO108" s="838" t="n"/>
      <c r="DP108" s="838" t="n"/>
      <c r="DQ108" s="838" t="n"/>
      <c r="DR108" s="838" t="n"/>
      <c r="DS108" s="838" t="n"/>
      <c r="DT108" s="838" t="n"/>
      <c r="DU108" s="838" t="n"/>
      <c r="DV108" s="838" t="n"/>
      <c r="DW108" s="838" t="n"/>
      <c r="DX108" s="838" t="n"/>
      <c r="DY108" s="838" t="n"/>
      <c r="DZ108" s="838" t="n"/>
      <c r="EA108" s="838" t="n"/>
      <c r="EB108" s="838" t="n"/>
      <c r="EC108" s="838" t="n"/>
      <c r="ED108" s="838" t="n"/>
      <c r="EE108" s="838" t="n"/>
      <c r="EF108" s="838" t="n"/>
      <c r="EG108" s="838" t="n"/>
      <c r="EH108" s="838" t="n"/>
      <c r="EI108" s="838" t="n"/>
      <c r="EJ108" s="838" t="n"/>
      <c r="EK108" s="838" t="n"/>
      <c r="EL108" s="838" t="n"/>
      <c r="EM108" s="838" t="n"/>
      <c r="EN108" s="838" t="n"/>
      <c r="EO108" s="838" t="n"/>
      <c r="EP108" s="838" t="n"/>
      <c r="EQ108" s="838" t="n"/>
    </row>
    <row r="109" ht="13.5" customHeight="1" s="1178">
      <c r="A109" s="843" t="n"/>
      <c r="B109" s="337" t="n"/>
      <c r="C109" s="337" t="n"/>
      <c r="D109" s="337" t="n"/>
      <c r="E109" s="337" t="n"/>
      <c r="F109" s="337" t="n"/>
      <c r="G109" s="337" t="n"/>
      <c r="H109" s="337" t="n"/>
      <c r="I109" s="337" t="n"/>
      <c r="J109" s="337" t="n"/>
      <c r="K109" s="337" t="n"/>
      <c r="L109" s="337" t="n"/>
      <c r="M109" s="337" t="n"/>
      <c r="N109" s="337" t="n"/>
      <c r="O109" s="337" t="n"/>
      <c r="P109" s="337" t="n"/>
      <c r="Q109" s="337" t="n"/>
      <c r="R109" s="551" t="n"/>
      <c r="S109" s="551" t="n"/>
      <c r="T109" s="551" t="n"/>
      <c r="U109" s="551" t="n"/>
      <c r="V109" s="551" t="n"/>
      <c r="W109" s="551" t="n"/>
      <c r="X109" s="551" t="n"/>
      <c r="Y109" s="551" t="n"/>
      <c r="Z109" s="551" t="n"/>
      <c r="AA109" s="551" t="n"/>
      <c r="AB109" s="551" t="n"/>
      <c r="AC109" s="551" t="n"/>
      <c r="AD109" s="551" t="n"/>
      <c r="AE109" s="551" t="n"/>
      <c r="AF109" s="551" t="n"/>
      <c r="AG109" s="551" t="n"/>
      <c r="AH109" s="551" t="n"/>
      <c r="AI109" s="650" t="inlineStr">
        <is>
          <t>3@133716</t>
        </is>
      </c>
      <c r="AJ109" s="853" t="n">
        <v>8448058</v>
      </c>
      <c r="AK109" s="853" t="n">
        <v>6953283.09</v>
      </c>
      <c r="AL109" s="853" t="n">
        <v>1494774.91</v>
      </c>
      <c r="AM109" s="853" t="n">
        <v>644764.64</v>
      </c>
      <c r="AN109" s="853" t="n">
        <v>203070.05</v>
      </c>
      <c r="AO109" s="853" t="n">
        <v>3496137.07</v>
      </c>
      <c r="AP109" s="853" t="n">
        <v>20155032.23</v>
      </c>
      <c r="AQ109" s="405" t="n">
        <v>-0.13</v>
      </c>
      <c r="AR109" s="551" t="n"/>
      <c r="AS109" s="551" t="n"/>
      <c r="AT109" s="551" t="n"/>
      <c r="AU109" s="551" t="n"/>
      <c r="AV109" s="551" t="n"/>
      <c r="AW109" s="551" t="n"/>
      <c r="AX109" s="551" t="n"/>
      <c r="AY109" s="551" t="n"/>
      <c r="AZ109" s="551" t="n"/>
      <c r="BA109" s="551" t="n"/>
      <c r="BB109" s="551" t="n"/>
      <c r="BC109" s="551" t="n"/>
      <c r="BD109" s="551" t="n"/>
      <c r="BE109" s="551" t="n"/>
      <c r="BF109" s="551" t="n"/>
      <c r="BG109" s="551" t="n"/>
      <c r="BH109" s="551" t="n"/>
      <c r="BI109" s="551" t="n"/>
      <c r="BJ109" s="551" t="n"/>
      <c r="BK109" s="551" t="n"/>
      <c r="BL109" s="551" t="n"/>
      <c r="BM109" s="551" t="n"/>
      <c r="BN109" s="551" t="n"/>
      <c r="BO109" s="551" t="n"/>
      <c r="BP109" s="551" t="n"/>
      <c r="BQ109" s="551" t="n"/>
      <c r="BR109" s="551" t="n"/>
      <c r="BS109" s="551" t="n"/>
      <c r="BT109" s="551" t="n"/>
      <c r="BU109" s="551" t="n"/>
      <c r="BV109" s="551" t="n"/>
      <c r="BW109" s="551" t="n"/>
      <c r="BX109" s="551" t="n"/>
      <c r="BY109" s="551" t="n"/>
      <c r="BZ109" s="551" t="n"/>
      <c r="CA109" s="551" t="n"/>
      <c r="CB109" s="551" t="n"/>
      <c r="CC109" s="551" t="n"/>
      <c r="CD109" s="551" t="n"/>
      <c r="CE109" s="551" t="n"/>
      <c r="CF109" s="551" t="n"/>
      <c r="CG109" s="551" t="n"/>
      <c r="CH109" s="551" t="n"/>
      <c r="CI109" s="551" t="n"/>
      <c r="CJ109" s="551" t="n"/>
      <c r="CK109" s="551" t="n"/>
      <c r="CL109" s="551" t="n"/>
      <c r="CM109" s="838" t="n"/>
      <c r="CN109" s="838" t="n"/>
      <c r="CO109" s="838" t="n"/>
      <c r="CP109" s="838" t="n"/>
      <c r="CQ109" s="838" t="n"/>
      <c r="CR109" s="838" t="n"/>
      <c r="CS109" s="838" t="n"/>
      <c r="CT109" s="838" t="n"/>
      <c r="CU109" s="838" t="n"/>
      <c r="CV109" s="838" t="n"/>
      <c r="CW109" s="838" t="n"/>
      <c r="CX109" s="838" t="n"/>
      <c r="CY109" s="838" t="n"/>
      <c r="CZ109" s="838" t="n"/>
      <c r="DA109" s="838" t="n"/>
      <c r="DB109" s="838" t="n"/>
      <c r="DC109" s="838" t="n"/>
      <c r="DD109" s="838" t="n"/>
      <c r="DE109" s="838" t="n"/>
      <c r="DF109" s="838" t="n"/>
      <c r="DG109" s="838" t="n"/>
      <c r="DH109" s="838" t="n"/>
      <c r="DI109" s="838" t="n"/>
      <c r="DJ109" s="838" t="n"/>
      <c r="DK109" s="838" t="n"/>
      <c r="DL109" s="838" t="n"/>
      <c r="DM109" s="838" t="n"/>
      <c r="DN109" s="838" t="n"/>
      <c r="DO109" s="838" t="n"/>
      <c r="DP109" s="838" t="n"/>
      <c r="DQ109" s="838" t="n"/>
      <c r="DR109" s="838" t="n"/>
      <c r="DS109" s="838" t="n"/>
      <c r="DT109" s="838" t="n"/>
      <c r="DU109" s="838" t="n"/>
      <c r="DV109" s="838" t="n"/>
      <c r="DW109" s="838" t="n"/>
      <c r="DX109" s="838" t="n"/>
      <c r="DY109" s="838" t="n"/>
      <c r="DZ109" s="838" t="n"/>
      <c r="EA109" s="838" t="n"/>
      <c r="EB109" s="838" t="n"/>
      <c r="EC109" s="838" t="n"/>
      <c r="ED109" s="838" t="n"/>
      <c r="EE109" s="838" t="n"/>
      <c r="EF109" s="838" t="n"/>
      <c r="EG109" s="838" t="n"/>
      <c r="EH109" s="838" t="n"/>
      <c r="EI109" s="838" t="n"/>
      <c r="EJ109" s="838" t="n"/>
      <c r="EK109" s="838" t="n"/>
      <c r="EL109" s="838" t="n"/>
      <c r="EM109" s="838" t="n"/>
      <c r="EN109" s="838" t="n"/>
      <c r="EO109" s="838" t="n"/>
      <c r="EP109" s="838" t="n"/>
      <c r="EQ109" s="838" t="n"/>
    </row>
    <row r="110" ht="13.5" customHeight="1" s="1178">
      <c r="A110" s="843" t="n"/>
      <c r="B110" s="337" t="n"/>
      <c r="C110" s="337" t="n"/>
      <c r="D110" s="337" t="n"/>
      <c r="E110" s="337" t="n"/>
      <c r="F110" s="337" t="n"/>
      <c r="G110" s="337" t="n"/>
      <c r="H110" s="337" t="n"/>
      <c r="I110" s="337" t="n"/>
      <c r="J110" s="337" t="n"/>
      <c r="K110" s="337" t="n"/>
      <c r="L110" s="337" t="n"/>
      <c r="M110" s="337" t="n"/>
      <c r="N110" s="337" t="n"/>
      <c r="O110" s="337" t="n"/>
      <c r="P110" s="337" t="n"/>
      <c r="Q110" s="337" t="n"/>
      <c r="R110" s="551" t="n"/>
      <c r="S110" s="551" t="n"/>
      <c r="T110" s="551" t="n"/>
      <c r="U110" s="551" t="n"/>
      <c r="V110" s="551" t="n"/>
      <c r="W110" s="551" t="n"/>
      <c r="X110" s="551" t="n"/>
      <c r="Y110" s="551" t="n"/>
      <c r="Z110" s="551" t="n"/>
      <c r="AA110" s="551" t="n"/>
      <c r="AB110" s="551" t="n"/>
      <c r="AC110" s="551" t="n"/>
      <c r="AD110" s="551" t="n"/>
      <c r="AE110" s="551" t="n"/>
      <c r="AF110" s="551" t="n"/>
      <c r="AG110" s="551" t="n"/>
      <c r="AH110" s="551" t="n"/>
      <c r="AI110" s="650" t="inlineStr">
        <is>
          <t>4@133716</t>
        </is>
      </c>
      <c r="AJ110" s="853" t="n">
        <v>7382090</v>
      </c>
      <c r="AK110" s="853" t="n">
        <v>6505326.42</v>
      </c>
      <c r="AL110" s="853" t="n">
        <v>876763.58</v>
      </c>
      <c r="AM110" s="853" t="n">
        <v>478848.82</v>
      </c>
      <c r="AN110" s="853" t="n">
        <v>304570.05</v>
      </c>
      <c r="AO110" s="853" t="n">
        <v>2838154.38</v>
      </c>
      <c r="AP110" s="853" t="n">
        <v>19432881.53</v>
      </c>
      <c r="AQ110" s="405" t="n">
        <v>-0.707</v>
      </c>
      <c r="AR110" s="551" t="n"/>
      <c r="AS110" s="551" t="n"/>
      <c r="AT110" s="551" t="n"/>
      <c r="AU110" s="551" t="n"/>
      <c r="AV110" s="551" t="n"/>
      <c r="AW110" s="551" t="n"/>
      <c r="AX110" s="551" t="n"/>
      <c r="AY110" s="551" t="n"/>
      <c r="AZ110" s="551" t="n"/>
      <c r="BA110" s="551" t="n"/>
      <c r="BB110" s="551" t="n"/>
      <c r="BC110" s="551" t="n"/>
      <c r="BD110" s="551" t="n"/>
      <c r="BE110" s="551" t="n"/>
      <c r="BF110" s="551" t="n"/>
      <c r="BG110" s="551" t="n"/>
      <c r="BH110" s="551" t="n"/>
      <c r="BI110" s="551" t="n"/>
      <c r="BJ110" s="551" t="n"/>
      <c r="BK110" s="551" t="n"/>
      <c r="BL110" s="551" t="n"/>
      <c r="BM110" s="551" t="n"/>
      <c r="BN110" s="551" t="n"/>
      <c r="BO110" s="551" t="n"/>
      <c r="BP110" s="551" t="n"/>
      <c r="BQ110" s="551" t="n"/>
      <c r="BR110" s="551" t="n"/>
      <c r="BS110" s="551" t="n"/>
      <c r="BT110" s="551" t="n"/>
      <c r="BU110" s="551" t="n"/>
      <c r="BV110" s="551" t="n"/>
      <c r="BW110" s="551" t="n"/>
      <c r="BX110" s="551" t="n"/>
      <c r="BY110" s="551" t="n"/>
      <c r="BZ110" s="551" t="n"/>
      <c r="CA110" s="551" t="n"/>
      <c r="CB110" s="551" t="n"/>
      <c r="CC110" s="551" t="n"/>
      <c r="CD110" s="551" t="n"/>
      <c r="CE110" s="551" t="n"/>
      <c r="CF110" s="551" t="n"/>
      <c r="CG110" s="551" t="n"/>
      <c r="CH110" s="551" t="n"/>
      <c r="CI110" s="551" t="n"/>
      <c r="CJ110" s="551" t="n"/>
      <c r="CK110" s="551" t="n"/>
      <c r="CL110" s="551" t="n"/>
      <c r="CM110" s="838" t="n"/>
      <c r="CN110" s="838" t="n"/>
      <c r="CO110" s="838" t="n"/>
      <c r="CP110" s="838" t="n"/>
      <c r="CQ110" s="838" t="n"/>
      <c r="CR110" s="838" t="n"/>
      <c r="CS110" s="838" t="n"/>
      <c r="CT110" s="838" t="n"/>
      <c r="CU110" s="838" t="n"/>
      <c r="CV110" s="838" t="n"/>
      <c r="CW110" s="838" t="n"/>
      <c r="CX110" s="838" t="n"/>
      <c r="CY110" s="838" t="n"/>
      <c r="CZ110" s="838" t="n"/>
      <c r="DA110" s="838" t="n"/>
      <c r="DB110" s="838" t="n"/>
      <c r="DC110" s="838" t="n"/>
      <c r="DD110" s="838" t="n"/>
      <c r="DE110" s="838" t="n"/>
      <c r="DF110" s="838" t="n"/>
      <c r="DG110" s="838" t="n"/>
      <c r="DH110" s="838" t="n"/>
      <c r="DI110" s="838" t="n"/>
      <c r="DJ110" s="838" t="n"/>
      <c r="DK110" s="838" t="n"/>
      <c r="DL110" s="838" t="n"/>
      <c r="DM110" s="838" t="n"/>
      <c r="DN110" s="838" t="n"/>
      <c r="DO110" s="838" t="n"/>
      <c r="DP110" s="838" t="n"/>
      <c r="DQ110" s="838" t="n"/>
      <c r="DR110" s="838" t="n"/>
      <c r="DS110" s="838" t="n"/>
      <c r="DT110" s="838" t="n"/>
      <c r="DU110" s="838" t="n"/>
      <c r="DV110" s="838" t="n"/>
      <c r="DW110" s="838" t="n"/>
      <c r="DX110" s="838" t="n"/>
      <c r="DY110" s="838" t="n"/>
      <c r="DZ110" s="838" t="n"/>
      <c r="EA110" s="838" t="n"/>
      <c r="EB110" s="838" t="n"/>
      <c r="EC110" s="838" t="n"/>
      <c r="ED110" s="838" t="n"/>
      <c r="EE110" s="838" t="n"/>
      <c r="EF110" s="838" t="n"/>
      <c r="EG110" s="838" t="n"/>
      <c r="EH110" s="838" t="n"/>
      <c r="EI110" s="838" t="n"/>
      <c r="EJ110" s="838" t="n"/>
      <c r="EK110" s="838" t="n"/>
      <c r="EL110" s="838" t="n"/>
      <c r="EM110" s="838" t="n"/>
      <c r="EN110" s="838" t="n"/>
      <c r="EO110" s="838" t="n"/>
      <c r="EP110" s="838" t="n"/>
      <c r="EQ110" s="838" t="n"/>
    </row>
    <row r="111" ht="13.5" customHeight="1" s="1178">
      <c r="A111" s="843" t="n"/>
      <c r="B111" s="337" t="n"/>
      <c r="C111" s="337" t="n"/>
      <c r="D111" s="337" t="n"/>
      <c r="E111" s="337" t="n"/>
      <c r="F111" s="337" t="n"/>
      <c r="G111" s="337" t="n"/>
      <c r="H111" s="337" t="n"/>
      <c r="I111" s="337" t="n"/>
      <c r="J111" s="337" t="n"/>
      <c r="K111" s="337" t="n"/>
      <c r="L111" s="337" t="n"/>
      <c r="M111" s="337" t="n"/>
      <c r="N111" s="337" t="n"/>
      <c r="O111" s="337" t="n"/>
      <c r="P111" s="337" t="n"/>
      <c r="Q111" s="337" t="n"/>
      <c r="R111" s="551" t="n"/>
      <c r="S111" s="551" t="n"/>
      <c r="T111" s="551" t="n"/>
      <c r="U111" s="551" t="n"/>
      <c r="V111" s="551" t="n"/>
      <c r="W111" s="551" t="n"/>
      <c r="X111" s="551" t="n"/>
      <c r="Y111" s="551" t="n"/>
      <c r="Z111" s="551" t="n"/>
      <c r="AA111" s="551" t="n"/>
      <c r="AB111" s="551" t="n"/>
      <c r="AC111" s="551" t="n"/>
      <c r="AD111" s="551" t="n"/>
      <c r="AE111" s="551" t="n"/>
      <c r="AF111" s="551" t="n"/>
      <c r="AG111" s="551" t="n"/>
      <c r="AH111" s="551" t="n"/>
      <c r="AI111" s="650" t="inlineStr">
        <is>
          <t>5@133716</t>
        </is>
      </c>
      <c r="AJ111" s="853" t="n">
        <v>9782140</v>
      </c>
      <c r="AK111" s="853" t="n">
        <v>7999101.27</v>
      </c>
      <c r="AL111" s="853" t="n">
        <v>1783038.73</v>
      </c>
      <c r="AM111" s="853" t="n">
        <v>653430.25</v>
      </c>
      <c r="AN111" s="853" t="n">
        <v>259458.37</v>
      </c>
      <c r="AO111" s="853" t="n">
        <v>3863534.17</v>
      </c>
      <c r="AP111" s="853" t="n">
        <v>20134960.09</v>
      </c>
      <c r="AQ111" s="405" t="n">
        <v>0.008999999999999999</v>
      </c>
      <c r="AR111" s="551" t="n"/>
      <c r="AS111" s="551" t="n"/>
      <c r="AT111" s="551" t="n"/>
      <c r="AU111" s="551" t="n"/>
      <c r="AV111" s="551" t="n"/>
      <c r="AW111" s="551" t="n"/>
      <c r="AX111" s="551" t="n"/>
      <c r="AY111" s="551" t="n"/>
      <c r="AZ111" s="551" t="n"/>
      <c r="BA111" s="551" t="n"/>
      <c r="BB111" s="551" t="n"/>
      <c r="BC111" s="551" t="n"/>
      <c r="BD111" s="551" t="n"/>
      <c r="BE111" s="551" t="n"/>
      <c r="BF111" s="551" t="n"/>
      <c r="BG111" s="551" t="n"/>
      <c r="BH111" s="551" t="n"/>
      <c r="BI111" s="551" t="n"/>
      <c r="BJ111" s="551" t="n"/>
      <c r="BK111" s="551" t="n"/>
      <c r="BL111" s="551" t="n"/>
      <c r="BM111" s="551" t="n"/>
      <c r="BN111" s="551" t="n"/>
      <c r="BO111" s="551" t="n"/>
      <c r="BP111" s="551" t="n"/>
      <c r="BQ111" s="551" t="n"/>
      <c r="BR111" s="551" t="n"/>
      <c r="BS111" s="551" t="n"/>
      <c r="BT111" s="551" t="n"/>
      <c r="BU111" s="551" t="n"/>
      <c r="BV111" s="551" t="n"/>
      <c r="BW111" s="551" t="n"/>
      <c r="BX111" s="551" t="n"/>
      <c r="BY111" s="551" t="n"/>
      <c r="BZ111" s="551" t="n"/>
      <c r="CA111" s="551" t="n"/>
      <c r="CB111" s="551" t="n"/>
      <c r="CC111" s="551" t="n"/>
      <c r="CD111" s="551" t="n"/>
      <c r="CE111" s="551" t="n"/>
      <c r="CF111" s="551" t="n"/>
      <c r="CG111" s="551" t="n"/>
      <c r="CH111" s="551" t="n"/>
      <c r="CI111" s="551" t="n"/>
      <c r="CJ111" s="551" t="n"/>
      <c r="CK111" s="551" t="n"/>
      <c r="CL111" s="551" t="n"/>
      <c r="CM111" s="838" t="n"/>
      <c r="CN111" s="838" t="n"/>
      <c r="CO111" s="838" t="n"/>
      <c r="CP111" s="838" t="n"/>
      <c r="CQ111" s="838" t="n"/>
      <c r="CR111" s="838" t="n"/>
      <c r="CS111" s="838" t="n"/>
      <c r="CT111" s="838" t="n"/>
      <c r="CU111" s="838" t="n"/>
      <c r="CV111" s="838" t="n"/>
      <c r="CW111" s="838" t="n"/>
      <c r="CX111" s="838" t="n"/>
      <c r="CY111" s="838" t="n"/>
      <c r="CZ111" s="838" t="n"/>
      <c r="DA111" s="838" t="n"/>
      <c r="DB111" s="838" t="n"/>
      <c r="DC111" s="838" t="n"/>
      <c r="DD111" s="838" t="n"/>
      <c r="DE111" s="838" t="n"/>
      <c r="DF111" s="838" t="n"/>
      <c r="DG111" s="838" t="n"/>
      <c r="DH111" s="838" t="n"/>
      <c r="DI111" s="838" t="n"/>
      <c r="DJ111" s="838" t="n"/>
      <c r="DK111" s="838" t="n"/>
      <c r="DL111" s="838" t="n"/>
      <c r="DM111" s="838" t="n"/>
      <c r="DN111" s="838" t="n"/>
      <c r="DO111" s="838" t="n"/>
      <c r="DP111" s="838" t="n"/>
      <c r="DQ111" s="838" t="n"/>
      <c r="DR111" s="838" t="n"/>
      <c r="DS111" s="838" t="n"/>
      <c r="DT111" s="838" t="n"/>
      <c r="DU111" s="838" t="n"/>
      <c r="DV111" s="838" t="n"/>
      <c r="DW111" s="838" t="n"/>
      <c r="DX111" s="838" t="n"/>
      <c r="DY111" s="838" t="n"/>
      <c r="DZ111" s="838" t="n"/>
      <c r="EA111" s="838" t="n"/>
      <c r="EB111" s="838" t="n"/>
      <c r="EC111" s="838" t="n"/>
      <c r="ED111" s="838" t="n"/>
      <c r="EE111" s="838" t="n"/>
      <c r="EF111" s="838" t="n"/>
      <c r="EG111" s="838" t="n"/>
      <c r="EH111" s="838" t="n"/>
      <c r="EI111" s="838" t="n"/>
      <c r="EJ111" s="838" t="n"/>
      <c r="EK111" s="838" t="n"/>
      <c r="EL111" s="838" t="n"/>
      <c r="EM111" s="838" t="n"/>
      <c r="EN111" s="838" t="n"/>
      <c r="EO111" s="838" t="n"/>
      <c r="EP111" s="838" t="n"/>
      <c r="EQ111" s="838" t="n"/>
    </row>
    <row r="112" ht="13.5" customHeight="1" s="1178">
      <c r="A112" s="843" t="n"/>
      <c r="B112" s="337" t="n"/>
      <c r="C112" s="337" t="n"/>
      <c r="D112" s="337" t="n"/>
      <c r="E112" s="337" t="n"/>
      <c r="F112" s="337" t="n"/>
      <c r="G112" s="337" t="n"/>
      <c r="H112" s="337" t="n"/>
      <c r="I112" s="337" t="n"/>
      <c r="J112" s="337" t="n"/>
      <c r="K112" s="337" t="n"/>
      <c r="L112" s="337" t="n"/>
      <c r="M112" s="337" t="n"/>
      <c r="N112" s="337" t="n"/>
      <c r="O112" s="337" t="n"/>
      <c r="P112" s="337" t="n"/>
      <c r="Q112" s="337" t="n"/>
      <c r="R112" s="551" t="n"/>
      <c r="S112" s="551" t="n"/>
      <c r="T112" s="551" t="n"/>
      <c r="U112" s="551" t="n"/>
      <c r="V112" s="551" t="n"/>
      <c r="W112" s="551" t="n"/>
      <c r="X112" s="551" t="n"/>
      <c r="Y112" s="551" t="n"/>
      <c r="Z112" s="551" t="n"/>
      <c r="AA112" s="551" t="n"/>
      <c r="AB112" s="551" t="n"/>
      <c r="AC112" s="551" t="n"/>
      <c r="AD112" s="551" t="n"/>
      <c r="AE112" s="551" t="n"/>
      <c r="AF112" s="551" t="n"/>
      <c r="AG112" s="551" t="n"/>
      <c r="AH112" s="551" t="n"/>
      <c r="AI112" s="650" t="inlineStr">
        <is>
          <t>6@133716</t>
        </is>
      </c>
      <c r="AJ112" s="853" t="n">
        <v>11038500</v>
      </c>
      <c r="AK112" s="853" t="n">
        <v>8728901.720000001</v>
      </c>
      <c r="AL112" s="853" t="n">
        <v>2309598.28</v>
      </c>
      <c r="AM112" s="853" t="n">
        <v>647263.9399999999</v>
      </c>
      <c r="AN112" s="853" t="n">
        <v>39786.05</v>
      </c>
      <c r="AO112" s="853" t="n">
        <v>4000000.51</v>
      </c>
      <c r="AP112" s="853" t="n">
        <v>20334092.36</v>
      </c>
      <c r="AQ112" s="405" t="n">
        <v>-0.196</v>
      </c>
      <c r="AR112" s="551" t="n"/>
      <c r="AS112" s="551" t="n"/>
      <c r="AT112" s="551" t="n"/>
      <c r="AU112" s="551" t="n"/>
      <c r="AV112" s="551" t="n"/>
      <c r="AW112" s="551" t="n"/>
      <c r="AX112" s="551" t="n"/>
      <c r="AY112" s="551" t="n"/>
      <c r="AZ112" s="551" t="n"/>
      <c r="BA112" s="551" t="n"/>
      <c r="BB112" s="551" t="n"/>
      <c r="BC112" s="551" t="n"/>
      <c r="BD112" s="551" t="n"/>
      <c r="BE112" s="551" t="n"/>
      <c r="BF112" s="551" t="n"/>
      <c r="BG112" s="551" t="n"/>
      <c r="BH112" s="551" t="n"/>
      <c r="BI112" s="551" t="n"/>
      <c r="BJ112" s="551" t="n"/>
      <c r="BK112" s="551" t="n"/>
      <c r="BL112" s="551" t="n"/>
      <c r="BM112" s="551" t="n"/>
      <c r="BN112" s="551" t="n"/>
      <c r="BO112" s="551" t="n"/>
      <c r="BP112" s="551" t="n"/>
      <c r="BQ112" s="551" t="n"/>
      <c r="BR112" s="551" t="n"/>
      <c r="BS112" s="551" t="n"/>
      <c r="BT112" s="551" t="n"/>
      <c r="BU112" s="551" t="n"/>
      <c r="BV112" s="551" t="n"/>
      <c r="BW112" s="551" t="n"/>
      <c r="BX112" s="551" t="n"/>
      <c r="BY112" s="551" t="n"/>
      <c r="BZ112" s="551" t="n"/>
      <c r="CA112" s="551" t="n"/>
      <c r="CB112" s="551" t="n"/>
      <c r="CC112" s="551" t="n"/>
      <c r="CD112" s="551" t="n"/>
      <c r="CE112" s="551" t="n"/>
      <c r="CF112" s="551" t="n"/>
      <c r="CG112" s="551" t="n"/>
      <c r="CH112" s="551" t="n"/>
      <c r="CI112" s="551" t="n"/>
      <c r="CJ112" s="551" t="n"/>
      <c r="CK112" s="551" t="n"/>
      <c r="CL112" s="551" t="n"/>
      <c r="CM112" s="838" t="n"/>
      <c r="CN112" s="838" t="n"/>
      <c r="CO112" s="838" t="n"/>
      <c r="CP112" s="838" t="n"/>
      <c r="CQ112" s="838" t="n"/>
      <c r="CR112" s="838" t="n"/>
      <c r="CS112" s="838" t="n"/>
      <c r="CT112" s="838" t="n"/>
      <c r="CU112" s="838" t="n"/>
      <c r="CV112" s="838" t="n"/>
      <c r="CW112" s="838" t="n"/>
      <c r="CX112" s="838" t="n"/>
      <c r="CY112" s="838" t="n"/>
      <c r="CZ112" s="838" t="n"/>
      <c r="DA112" s="838" t="n"/>
      <c r="DB112" s="838" t="n"/>
      <c r="DC112" s="838" t="n"/>
      <c r="DD112" s="838" t="n"/>
      <c r="DE112" s="838" t="n"/>
      <c r="DF112" s="838" t="n"/>
      <c r="DG112" s="838" t="n"/>
      <c r="DH112" s="838" t="n"/>
      <c r="DI112" s="838" t="n"/>
      <c r="DJ112" s="838" t="n"/>
      <c r="DK112" s="838" t="n"/>
      <c r="DL112" s="838" t="n"/>
      <c r="DM112" s="838" t="n"/>
      <c r="DN112" s="838" t="n"/>
      <c r="DO112" s="838" t="n"/>
      <c r="DP112" s="838" t="n"/>
      <c r="DQ112" s="838" t="n"/>
      <c r="DR112" s="838" t="n"/>
      <c r="DS112" s="838" t="n"/>
      <c r="DT112" s="838" t="n"/>
      <c r="DU112" s="838" t="n"/>
      <c r="DV112" s="838" t="n"/>
      <c r="DW112" s="838" t="n"/>
      <c r="DX112" s="838" t="n"/>
      <c r="DY112" s="838" t="n"/>
      <c r="DZ112" s="838" t="n"/>
      <c r="EA112" s="838" t="n"/>
      <c r="EB112" s="838" t="n"/>
      <c r="EC112" s="838" t="n"/>
      <c r="ED112" s="838" t="n"/>
      <c r="EE112" s="838" t="n"/>
      <c r="EF112" s="838" t="n"/>
      <c r="EG112" s="838" t="n"/>
      <c r="EH112" s="838" t="n"/>
      <c r="EI112" s="838" t="n"/>
      <c r="EJ112" s="838" t="n"/>
      <c r="EK112" s="838" t="n"/>
      <c r="EL112" s="838" t="n"/>
      <c r="EM112" s="838" t="n"/>
      <c r="EN112" s="838" t="n"/>
      <c r="EO112" s="838" t="n"/>
      <c r="EP112" s="838" t="n"/>
      <c r="EQ112" s="838" t="n"/>
    </row>
    <row r="113" ht="13.5" customHeight="1" s="1178">
      <c r="A113" s="843" t="n"/>
      <c r="B113" s="337" t="n"/>
      <c r="C113" s="337" t="n"/>
      <c r="D113" s="337" t="n"/>
      <c r="E113" s="337" t="n"/>
      <c r="F113" s="337" t="n"/>
      <c r="G113" s="337" t="n"/>
      <c r="H113" s="337" t="n"/>
      <c r="I113" s="337" t="n"/>
      <c r="J113" s="337" t="n"/>
      <c r="K113" s="337" t="n"/>
      <c r="L113" s="337" t="n"/>
      <c r="M113" s="337" t="n"/>
      <c r="N113" s="337" t="n"/>
      <c r="O113" s="337" t="n"/>
      <c r="P113" s="337" t="n"/>
      <c r="Q113" s="337" t="n"/>
      <c r="R113" s="551" t="n"/>
      <c r="S113" s="551" t="n"/>
      <c r="T113" s="551" t="n"/>
      <c r="U113" s="551" t="n"/>
      <c r="V113" s="551" t="n"/>
      <c r="W113" s="551" t="n"/>
      <c r="X113" s="551" t="n"/>
      <c r="Y113" s="551" t="n"/>
      <c r="Z113" s="551" t="n"/>
      <c r="AA113" s="551" t="n"/>
      <c r="AB113" s="551" t="n"/>
      <c r="AC113" s="551" t="n"/>
      <c r="AD113" s="551" t="n"/>
      <c r="AE113" s="551" t="n"/>
      <c r="AF113" s="551" t="n"/>
      <c r="AG113" s="551" t="n"/>
      <c r="AH113" s="551" t="n"/>
      <c r="AI113" s="650" t="inlineStr">
        <is>
          <t>7@133716</t>
        </is>
      </c>
      <c r="AJ113" s="853" t="n">
        <v>9285395</v>
      </c>
      <c r="AK113" s="853" t="n">
        <v>7436651.67</v>
      </c>
      <c r="AL113" s="853" t="n">
        <v>1848743.33</v>
      </c>
      <c r="AM113" s="853" t="n">
        <v>685802.4399999999</v>
      </c>
      <c r="AN113" s="853" t="n">
        <v>152319.03</v>
      </c>
      <c r="AO113" s="853" t="n">
        <v>4505256.87</v>
      </c>
      <c r="AP113" s="853" t="n">
        <v>20361264.56</v>
      </c>
      <c r="AQ113" s="405" t="n">
        <v>0.064</v>
      </c>
      <c r="AR113" s="551" t="n"/>
      <c r="AS113" s="551" t="n"/>
      <c r="AT113" s="551" t="n"/>
      <c r="AU113" s="551" t="n"/>
      <c r="AV113" s="551" t="n"/>
      <c r="AW113" s="551" t="n"/>
      <c r="AX113" s="551" t="n"/>
      <c r="AY113" s="551" t="n"/>
      <c r="AZ113" s="551" t="n"/>
      <c r="BA113" s="551" t="n"/>
      <c r="BB113" s="551" t="n"/>
      <c r="BC113" s="551" t="n"/>
      <c r="BD113" s="551" t="n"/>
      <c r="BE113" s="551" t="n"/>
      <c r="BF113" s="551" t="n"/>
      <c r="BG113" s="551" t="n"/>
      <c r="BH113" s="551" t="n"/>
      <c r="BI113" s="551" t="n"/>
      <c r="BJ113" s="551" t="n"/>
      <c r="BK113" s="551" t="n"/>
      <c r="BL113" s="551" t="n"/>
      <c r="BM113" s="551" t="n"/>
      <c r="BN113" s="551" t="n"/>
      <c r="BO113" s="551" t="n"/>
      <c r="BP113" s="551" t="n"/>
      <c r="BQ113" s="551" t="n"/>
      <c r="BR113" s="551" t="n"/>
      <c r="BS113" s="551" t="n"/>
      <c r="BT113" s="551" t="n"/>
      <c r="BU113" s="551" t="n"/>
      <c r="BV113" s="551" t="n"/>
      <c r="BW113" s="551" t="n"/>
      <c r="BX113" s="551" t="n"/>
      <c r="BY113" s="551" t="n"/>
      <c r="BZ113" s="551" t="n"/>
      <c r="CA113" s="551" t="n"/>
      <c r="CB113" s="551" t="n"/>
      <c r="CC113" s="551" t="n"/>
      <c r="CD113" s="551" t="n"/>
      <c r="CE113" s="551" t="n"/>
      <c r="CF113" s="551" t="n"/>
      <c r="CG113" s="551" t="n"/>
      <c r="CH113" s="551" t="n"/>
      <c r="CI113" s="551" t="n"/>
      <c r="CJ113" s="551" t="n"/>
      <c r="CK113" s="551" t="n"/>
      <c r="CL113" s="551" t="n"/>
      <c r="CM113" s="838" t="n"/>
      <c r="CN113" s="838" t="n"/>
      <c r="CO113" s="838" t="n"/>
      <c r="CP113" s="838" t="n"/>
      <c r="CQ113" s="838" t="n"/>
      <c r="CR113" s="838" t="n"/>
      <c r="CS113" s="838" t="n"/>
      <c r="CT113" s="838" t="n"/>
      <c r="CU113" s="838" t="n"/>
      <c r="CV113" s="838" t="n"/>
      <c r="CW113" s="838" t="n"/>
      <c r="CX113" s="838" t="n"/>
      <c r="CY113" s="838" t="n"/>
      <c r="CZ113" s="838" t="n"/>
      <c r="DA113" s="838" t="n"/>
      <c r="DB113" s="838" t="n"/>
      <c r="DC113" s="838" t="n"/>
      <c r="DD113" s="838" t="n"/>
      <c r="DE113" s="838" t="n"/>
      <c r="DF113" s="838" t="n"/>
      <c r="DG113" s="838" t="n"/>
      <c r="DH113" s="838" t="n"/>
      <c r="DI113" s="838" t="n"/>
      <c r="DJ113" s="838" t="n"/>
      <c r="DK113" s="838" t="n"/>
      <c r="DL113" s="838" t="n"/>
      <c r="DM113" s="838" t="n"/>
      <c r="DN113" s="838" t="n"/>
      <c r="DO113" s="838" t="n"/>
      <c r="DP113" s="838" t="n"/>
      <c r="DQ113" s="838" t="n"/>
      <c r="DR113" s="838" t="n"/>
      <c r="DS113" s="838" t="n"/>
      <c r="DT113" s="838" t="n"/>
      <c r="DU113" s="838" t="n"/>
      <c r="DV113" s="838" t="n"/>
      <c r="DW113" s="838" t="n"/>
      <c r="DX113" s="838" t="n"/>
      <c r="DY113" s="838" t="n"/>
      <c r="DZ113" s="838" t="n"/>
      <c r="EA113" s="838" t="n"/>
      <c r="EB113" s="838" t="n"/>
      <c r="EC113" s="838" t="n"/>
      <c r="ED113" s="838" t="n"/>
      <c r="EE113" s="838" t="n"/>
      <c r="EF113" s="838" t="n"/>
      <c r="EG113" s="838" t="n"/>
      <c r="EH113" s="838" t="n"/>
      <c r="EI113" s="838" t="n"/>
      <c r="EJ113" s="838" t="n"/>
      <c r="EK113" s="838" t="n"/>
      <c r="EL113" s="838" t="n"/>
      <c r="EM113" s="838" t="n"/>
      <c r="EN113" s="838" t="n"/>
      <c r="EO113" s="838" t="n"/>
      <c r="EP113" s="838" t="n"/>
      <c r="EQ113" s="838" t="n"/>
    </row>
    <row r="114" ht="13.5" customHeight="1" s="1178">
      <c r="A114" s="843" t="n"/>
      <c r="B114" s="337" t="n"/>
      <c r="C114" s="337" t="n"/>
      <c r="D114" s="337" t="n"/>
      <c r="E114" s="337" t="n"/>
      <c r="F114" s="337" t="n"/>
      <c r="G114" s="337" t="n"/>
      <c r="H114" s="337" t="n"/>
      <c r="I114" s="337" t="n"/>
      <c r="J114" s="337" t="n"/>
      <c r="K114" s="337" t="n"/>
      <c r="L114" s="337" t="n"/>
      <c r="M114" s="337" t="n"/>
      <c r="N114" s="337" t="n"/>
      <c r="O114" s="337" t="n"/>
      <c r="P114" s="337" t="n"/>
      <c r="Q114" s="337" t="n"/>
      <c r="R114" s="551" t="n"/>
      <c r="S114" s="551" t="n"/>
      <c r="T114" s="551" t="n"/>
      <c r="U114" s="551" t="n"/>
      <c r="V114" s="551" t="n"/>
      <c r="W114" s="551" t="n"/>
      <c r="X114" s="551" t="n"/>
      <c r="Y114" s="551" t="n"/>
      <c r="Z114" s="551" t="n"/>
      <c r="AA114" s="551" t="n"/>
      <c r="AB114" s="551" t="n"/>
      <c r="AC114" s="551" t="n"/>
      <c r="AD114" s="551" t="n"/>
      <c r="AE114" s="551" t="n"/>
      <c r="AF114" s="551" t="n"/>
      <c r="AG114" s="551" t="n"/>
      <c r="AH114" s="551" t="n"/>
      <c r="AI114" s="650" t="inlineStr">
        <is>
          <t>8@133716</t>
        </is>
      </c>
      <c r="AJ114" s="853" t="n">
        <v>10732738</v>
      </c>
      <c r="AK114" s="853" t="n">
        <v>8372475.96</v>
      </c>
      <c r="AL114" s="853" t="n">
        <v>2360262.04</v>
      </c>
      <c r="AM114" s="853" t="n">
        <v>697587.36</v>
      </c>
      <c r="AN114" s="853" t="n">
        <v>350070.05</v>
      </c>
      <c r="AO114" s="853" t="n">
        <v>4484536.3</v>
      </c>
      <c r="AP114" s="853" t="n">
        <v>20210914.07</v>
      </c>
      <c r="AQ114" s="405" t="n">
        <v>0.134</v>
      </c>
      <c r="AR114" s="551" t="n"/>
      <c r="AS114" s="551" t="n"/>
      <c r="AT114" s="551" t="n"/>
      <c r="AU114" s="551" t="n"/>
      <c r="AV114" s="551" t="n"/>
      <c r="AW114" s="551" t="n"/>
      <c r="AX114" s="551" t="n"/>
      <c r="AY114" s="551" t="n"/>
      <c r="AZ114" s="551" t="n"/>
      <c r="BA114" s="551" t="n"/>
      <c r="BB114" s="551" t="n"/>
      <c r="BC114" s="551" t="n"/>
      <c r="BD114" s="551" t="n"/>
      <c r="BE114" s="551" t="n"/>
      <c r="BF114" s="551" t="n"/>
      <c r="BG114" s="551" t="n"/>
      <c r="BH114" s="551" t="n"/>
      <c r="BI114" s="551" t="n"/>
      <c r="BJ114" s="551" t="n"/>
      <c r="BK114" s="551" t="n"/>
      <c r="BL114" s="551" t="n"/>
      <c r="BM114" s="551" t="n"/>
      <c r="BN114" s="551" t="n"/>
      <c r="BO114" s="551" t="n"/>
      <c r="BP114" s="551" t="n"/>
      <c r="BQ114" s="551" t="n"/>
      <c r="BR114" s="551" t="n"/>
      <c r="BS114" s="551" t="n"/>
      <c r="BT114" s="551" t="n"/>
      <c r="BU114" s="551" t="n"/>
      <c r="BV114" s="551" t="n"/>
      <c r="BW114" s="551" t="n"/>
      <c r="BX114" s="551" t="n"/>
      <c r="BY114" s="551" t="n"/>
      <c r="BZ114" s="551" t="n"/>
      <c r="CA114" s="551" t="n"/>
      <c r="CB114" s="551" t="n"/>
      <c r="CC114" s="551" t="n"/>
      <c r="CD114" s="551" t="n"/>
      <c r="CE114" s="551" t="n"/>
      <c r="CF114" s="551" t="n"/>
      <c r="CG114" s="551" t="n"/>
      <c r="CH114" s="551" t="n"/>
      <c r="CI114" s="551" t="n"/>
      <c r="CJ114" s="551" t="n"/>
      <c r="CK114" s="551" t="n"/>
      <c r="CL114" s="551" t="n"/>
      <c r="CM114" s="838" t="n"/>
      <c r="CN114" s="838" t="n"/>
      <c r="CO114" s="838" t="n"/>
      <c r="CP114" s="838" t="n"/>
      <c r="CQ114" s="838" t="n"/>
      <c r="CR114" s="838" t="n"/>
      <c r="CS114" s="838" t="n"/>
      <c r="CT114" s="838" t="n"/>
      <c r="CU114" s="838" t="n"/>
      <c r="CV114" s="838" t="n"/>
      <c r="CW114" s="838" t="n"/>
      <c r="CX114" s="838" t="n"/>
      <c r="CY114" s="838" t="n"/>
      <c r="CZ114" s="838" t="n"/>
      <c r="DA114" s="838" t="n"/>
      <c r="DB114" s="838" t="n"/>
      <c r="DC114" s="838" t="n"/>
      <c r="DD114" s="838" t="n"/>
      <c r="DE114" s="838" t="n"/>
      <c r="DF114" s="838" t="n"/>
      <c r="DG114" s="838" t="n"/>
      <c r="DH114" s="838" t="n"/>
      <c r="DI114" s="838" t="n"/>
      <c r="DJ114" s="838" t="n"/>
      <c r="DK114" s="838" t="n"/>
      <c r="DL114" s="838" t="n"/>
      <c r="DM114" s="838" t="n"/>
      <c r="DN114" s="838" t="n"/>
      <c r="DO114" s="838" t="n"/>
      <c r="DP114" s="838" t="n"/>
      <c r="DQ114" s="838" t="n"/>
      <c r="DR114" s="838" t="n"/>
      <c r="DS114" s="838" t="n"/>
      <c r="DT114" s="838" t="n"/>
      <c r="DU114" s="838" t="n"/>
      <c r="DV114" s="838" t="n"/>
      <c r="DW114" s="838" t="n"/>
      <c r="DX114" s="838" t="n"/>
      <c r="DY114" s="838" t="n"/>
      <c r="DZ114" s="838" t="n"/>
      <c r="EA114" s="838" t="n"/>
      <c r="EB114" s="838" t="n"/>
      <c r="EC114" s="838" t="n"/>
      <c r="ED114" s="838" t="n"/>
      <c r="EE114" s="838" t="n"/>
      <c r="EF114" s="838" t="n"/>
      <c r="EG114" s="838" t="n"/>
      <c r="EH114" s="838" t="n"/>
      <c r="EI114" s="838" t="n"/>
      <c r="EJ114" s="838" t="n"/>
      <c r="EK114" s="838" t="n"/>
      <c r="EL114" s="838" t="n"/>
      <c r="EM114" s="838" t="n"/>
      <c r="EN114" s="838" t="n"/>
      <c r="EO114" s="838" t="n"/>
      <c r="EP114" s="838" t="n"/>
      <c r="EQ114" s="838" t="n"/>
    </row>
    <row r="115" ht="13.5" customHeight="1" s="1178">
      <c r="A115" s="843" t="n"/>
      <c r="B115" s="337" t="n"/>
      <c r="C115" s="337" t="n"/>
      <c r="D115" s="337" t="n"/>
      <c r="E115" s="337" t="n"/>
      <c r="F115" s="337" t="n"/>
      <c r="G115" s="337" t="n"/>
      <c r="H115" s="337" t="n"/>
      <c r="I115" s="337" t="n"/>
      <c r="J115" s="337" t="n"/>
      <c r="K115" s="337" t="n"/>
      <c r="L115" s="337" t="n"/>
      <c r="M115" s="337" t="n"/>
      <c r="N115" s="337" t="n"/>
      <c r="O115" s="337" t="n"/>
      <c r="P115" s="337" t="n"/>
      <c r="Q115" s="337" t="n"/>
      <c r="R115" s="551" t="n"/>
      <c r="S115" s="551" t="n"/>
      <c r="T115" s="551" t="n"/>
      <c r="U115" s="551" t="n"/>
      <c r="V115" s="551" t="n"/>
      <c r="W115" s="551" t="n"/>
      <c r="X115" s="551" t="n"/>
      <c r="Y115" s="551" t="n"/>
      <c r="Z115" s="551" t="n"/>
      <c r="AA115" s="551" t="n"/>
      <c r="AB115" s="551" t="n"/>
      <c r="AC115" s="551" t="n"/>
      <c r="AD115" s="551" t="n"/>
      <c r="AE115" s="551" t="n"/>
      <c r="AF115" s="551" t="n"/>
      <c r="AG115" s="551" t="n"/>
      <c r="AH115" s="551" t="n"/>
      <c r="AI115" s="650" t="inlineStr">
        <is>
          <t>圣战❖林深鹿【阳】</t>
        </is>
      </c>
      <c r="AJ115" s="853" t="n">
        <v>10633427</v>
      </c>
      <c r="AK115" s="853" t="n">
        <v>8422343.130000001</v>
      </c>
      <c r="AL115" s="853" t="n">
        <v>2211083.87</v>
      </c>
      <c r="AM115" s="853" t="n">
        <v>687367</v>
      </c>
      <c r="AN115" s="853" t="n">
        <v>203070.05</v>
      </c>
      <c r="AO115" s="853" t="n">
        <v>3357567.86</v>
      </c>
      <c r="AP115" s="853" t="n">
        <v>20321292.6</v>
      </c>
      <c r="AQ115" s="405" t="n">
        <v>0.125</v>
      </c>
      <c r="AR115" s="551" t="n"/>
      <c r="AS115" s="551" t="n"/>
      <c r="AT115" s="551" t="n"/>
      <c r="AU115" s="551" t="n"/>
      <c r="AV115" s="551" t="n"/>
      <c r="AW115" s="551" t="n"/>
      <c r="AX115" s="551" t="n"/>
      <c r="AY115" s="551" t="n"/>
      <c r="AZ115" s="551" t="n"/>
      <c r="BA115" s="551" t="n"/>
      <c r="BB115" s="551" t="n"/>
      <c r="BC115" s="551" t="n"/>
      <c r="BD115" s="551" t="n"/>
      <c r="BE115" s="551" t="n"/>
      <c r="BF115" s="551" t="n"/>
      <c r="BG115" s="551" t="n"/>
      <c r="BH115" s="551" t="n"/>
      <c r="BI115" s="551" t="n"/>
      <c r="BJ115" s="551" t="n"/>
      <c r="BK115" s="551" t="n"/>
      <c r="BL115" s="551" t="n"/>
      <c r="BM115" s="551" t="n"/>
      <c r="BN115" s="551" t="n"/>
      <c r="BO115" s="551" t="n"/>
      <c r="BP115" s="551" t="n"/>
      <c r="BQ115" s="551" t="n"/>
      <c r="BR115" s="551" t="n"/>
      <c r="BS115" s="551" t="n"/>
      <c r="BT115" s="551" t="n"/>
      <c r="BU115" s="551" t="n"/>
      <c r="BV115" s="551" t="n"/>
      <c r="BW115" s="551" t="n"/>
      <c r="BX115" s="551" t="n"/>
      <c r="BY115" s="551" t="n"/>
      <c r="BZ115" s="551" t="n"/>
      <c r="CA115" s="551" t="n"/>
      <c r="CB115" s="551" t="n"/>
      <c r="CC115" s="551" t="n"/>
      <c r="CD115" s="551" t="n"/>
      <c r="CE115" s="551" t="n"/>
      <c r="CF115" s="551" t="n"/>
      <c r="CG115" s="551" t="n"/>
      <c r="CH115" s="551" t="n"/>
      <c r="CI115" s="551" t="n"/>
      <c r="CJ115" s="551" t="n"/>
      <c r="CK115" s="551" t="n"/>
      <c r="CL115" s="551" t="n"/>
      <c r="CM115" s="838" t="n"/>
      <c r="CN115" s="838" t="n"/>
      <c r="CO115" s="838" t="n"/>
      <c r="CP115" s="838" t="n"/>
      <c r="CQ115" s="838" t="n"/>
      <c r="CR115" s="838" t="n"/>
      <c r="CS115" s="838" t="n"/>
      <c r="CT115" s="838" t="n"/>
      <c r="CU115" s="838" t="n"/>
      <c r="CV115" s="838" t="n"/>
      <c r="CW115" s="838" t="n"/>
      <c r="CX115" s="838" t="n"/>
      <c r="CY115" s="838" t="n"/>
      <c r="CZ115" s="838" t="n"/>
      <c r="DA115" s="838" t="n"/>
      <c r="DB115" s="838" t="n"/>
      <c r="DC115" s="838" t="n"/>
      <c r="DD115" s="838" t="n"/>
      <c r="DE115" s="838" t="n"/>
      <c r="DF115" s="838" t="n"/>
      <c r="DG115" s="838" t="n"/>
      <c r="DH115" s="838" t="n"/>
      <c r="DI115" s="838" t="n"/>
      <c r="DJ115" s="838" t="n"/>
      <c r="DK115" s="838" t="n"/>
      <c r="DL115" s="838" t="n"/>
      <c r="DM115" s="838" t="n"/>
      <c r="DN115" s="838" t="n"/>
      <c r="DO115" s="838" t="n"/>
      <c r="DP115" s="838" t="n"/>
      <c r="DQ115" s="838" t="n"/>
      <c r="DR115" s="838" t="n"/>
      <c r="DS115" s="838" t="n"/>
      <c r="DT115" s="838" t="n"/>
      <c r="DU115" s="838" t="n"/>
      <c r="DV115" s="838" t="n"/>
      <c r="DW115" s="838" t="n"/>
      <c r="DX115" s="838" t="n"/>
      <c r="DY115" s="838" t="n"/>
      <c r="DZ115" s="838" t="n"/>
      <c r="EA115" s="838" t="n"/>
      <c r="EB115" s="838" t="n"/>
      <c r="EC115" s="838" t="n"/>
      <c r="ED115" s="838" t="n"/>
      <c r="EE115" s="838" t="n"/>
      <c r="EF115" s="838" t="n"/>
      <c r="EG115" s="838" t="n"/>
      <c r="EH115" s="838" t="n"/>
      <c r="EI115" s="838" t="n"/>
      <c r="EJ115" s="838" t="n"/>
      <c r="EK115" s="838" t="n"/>
      <c r="EL115" s="838" t="n"/>
      <c r="EM115" s="838" t="n"/>
      <c r="EN115" s="838" t="n"/>
      <c r="EO115" s="838" t="n"/>
      <c r="EP115" s="838" t="n"/>
      <c r="EQ115" s="838" t="n"/>
    </row>
    <row r="116" ht="13.5" customHeight="1" s="1178">
      <c r="A116" s="843" t="n"/>
      <c r="B116" s="337" t="n"/>
      <c r="C116" s="337" t="n"/>
      <c r="D116" s="337" t="n"/>
      <c r="E116" s="337" t="n"/>
      <c r="F116" s="337" t="n"/>
      <c r="G116" s="337" t="n"/>
      <c r="H116" s="337" t="n"/>
      <c r="I116" s="337" t="n"/>
      <c r="J116" s="337" t="n"/>
      <c r="K116" s="337" t="n"/>
      <c r="L116" s="337" t="n"/>
      <c r="M116" s="337" t="n"/>
      <c r="N116" s="337" t="n"/>
      <c r="O116" s="337" t="n"/>
      <c r="P116" s="337" t="n"/>
      <c r="Q116" s="337" t="n"/>
      <c r="R116" s="551" t="n"/>
      <c r="S116" s="551" t="n"/>
      <c r="T116" s="551" t="n"/>
      <c r="U116" s="551" t="n"/>
      <c r="V116" s="551" t="n"/>
      <c r="W116" s="551" t="n"/>
      <c r="X116" s="551" t="n"/>
      <c r="Y116" s="551" t="n"/>
      <c r="Z116" s="551" t="n"/>
      <c r="AA116" s="551" t="n"/>
      <c r="AB116" s="551" t="n"/>
      <c r="AC116" s="551" t="n"/>
      <c r="AD116" s="551" t="n"/>
      <c r="AE116" s="551" t="n"/>
      <c r="AF116" s="551" t="n"/>
      <c r="AG116" s="551" t="n"/>
      <c r="AH116" s="551" t="n"/>
      <c r="AI116" s="650" t="inlineStr">
        <is>
          <t>10@133716</t>
        </is>
      </c>
      <c r="AJ116" s="853" t="n">
        <v>9281612</v>
      </c>
      <c r="AK116" s="853" t="n">
        <v>7459601.26</v>
      </c>
      <c r="AL116" s="853" t="n">
        <v>1822010.74</v>
      </c>
      <c r="AM116" s="853" t="n">
        <v>723109.3100000001</v>
      </c>
      <c r="AN116" s="853" t="n">
        <v>304570.05</v>
      </c>
      <c r="AO116" s="853" t="n">
        <v>2684092.13</v>
      </c>
      <c r="AP116" s="853" t="n">
        <v>20349222.28</v>
      </c>
      <c r="AQ116" s="405" t="n">
        <v>0.27</v>
      </c>
      <c r="AR116" s="551" t="n"/>
      <c r="AS116" s="551" t="n"/>
      <c r="AT116" s="551" t="n"/>
      <c r="AU116" s="551" t="n"/>
      <c r="AV116" s="551" t="n"/>
      <c r="AW116" s="551" t="n"/>
      <c r="AX116" s="551" t="n"/>
      <c r="AY116" s="551" t="n"/>
      <c r="AZ116" s="551" t="n"/>
      <c r="BA116" s="551" t="n"/>
      <c r="BB116" s="551" t="n"/>
      <c r="BC116" s="551" t="n"/>
      <c r="BD116" s="551" t="n"/>
      <c r="BE116" s="551" t="n"/>
      <c r="BF116" s="551" t="n"/>
      <c r="BG116" s="551" t="n"/>
      <c r="BH116" s="551" t="n"/>
      <c r="BI116" s="551" t="n"/>
      <c r="BJ116" s="551" t="n"/>
      <c r="BK116" s="551" t="n"/>
      <c r="BL116" s="551" t="n"/>
      <c r="BM116" s="551" t="n"/>
      <c r="BN116" s="551" t="n"/>
      <c r="BO116" s="551" t="n"/>
      <c r="BP116" s="551" t="n"/>
      <c r="BQ116" s="551" t="n"/>
      <c r="BR116" s="551" t="n"/>
      <c r="BS116" s="551" t="n"/>
      <c r="BT116" s="551" t="n"/>
      <c r="BU116" s="551" t="n"/>
      <c r="BV116" s="551" t="n"/>
      <c r="BW116" s="551" t="n"/>
      <c r="BX116" s="551" t="n"/>
      <c r="BY116" s="551" t="n"/>
      <c r="BZ116" s="551" t="n"/>
      <c r="CA116" s="551" t="n"/>
      <c r="CB116" s="551" t="n"/>
      <c r="CC116" s="551" t="n"/>
      <c r="CD116" s="551" t="n"/>
      <c r="CE116" s="551" t="n"/>
      <c r="CF116" s="551" t="n"/>
      <c r="CG116" s="551" t="n"/>
      <c r="CH116" s="551" t="n"/>
      <c r="CI116" s="551" t="n"/>
      <c r="CJ116" s="551" t="n"/>
      <c r="CK116" s="551" t="n"/>
      <c r="CL116" s="551" t="n"/>
      <c r="CM116" s="838" t="n"/>
      <c r="CN116" s="838" t="n"/>
      <c r="CO116" s="838" t="n"/>
      <c r="CP116" s="838" t="n"/>
      <c r="CQ116" s="838" t="n"/>
      <c r="CR116" s="838" t="n"/>
      <c r="CS116" s="838" t="n"/>
      <c r="CT116" s="838" t="n"/>
      <c r="CU116" s="838" t="n"/>
      <c r="CV116" s="838" t="n"/>
      <c r="CW116" s="838" t="n"/>
      <c r="CX116" s="838" t="n"/>
      <c r="CY116" s="838" t="n"/>
      <c r="CZ116" s="838" t="n"/>
      <c r="DA116" s="838" t="n"/>
      <c r="DB116" s="838" t="n"/>
      <c r="DC116" s="838" t="n"/>
      <c r="DD116" s="838" t="n"/>
      <c r="DE116" s="838" t="n"/>
      <c r="DF116" s="838" t="n"/>
      <c r="DG116" s="838" t="n"/>
      <c r="DH116" s="838" t="n"/>
      <c r="DI116" s="838" t="n"/>
      <c r="DJ116" s="838" t="n"/>
      <c r="DK116" s="838" t="n"/>
      <c r="DL116" s="838" t="n"/>
      <c r="DM116" s="838" t="n"/>
      <c r="DN116" s="838" t="n"/>
      <c r="DO116" s="838" t="n"/>
      <c r="DP116" s="838" t="n"/>
      <c r="DQ116" s="838" t="n"/>
      <c r="DR116" s="838" t="n"/>
      <c r="DS116" s="838" t="n"/>
      <c r="DT116" s="838" t="n"/>
      <c r="DU116" s="838" t="n"/>
      <c r="DV116" s="838" t="n"/>
      <c r="DW116" s="838" t="n"/>
      <c r="DX116" s="838" t="n"/>
      <c r="DY116" s="838" t="n"/>
      <c r="DZ116" s="838" t="n"/>
      <c r="EA116" s="838" t="n"/>
      <c r="EB116" s="838" t="n"/>
      <c r="EC116" s="838" t="n"/>
      <c r="ED116" s="838" t="n"/>
      <c r="EE116" s="838" t="n"/>
      <c r="EF116" s="838" t="n"/>
      <c r="EG116" s="838" t="n"/>
      <c r="EH116" s="838" t="n"/>
      <c r="EI116" s="838" t="n"/>
      <c r="EJ116" s="838" t="n"/>
      <c r="EK116" s="838" t="n"/>
      <c r="EL116" s="838" t="n"/>
      <c r="EM116" s="838" t="n"/>
      <c r="EN116" s="838" t="n"/>
      <c r="EO116" s="838" t="n"/>
      <c r="EP116" s="838" t="n"/>
      <c r="EQ116" s="838" t="n"/>
    </row>
    <row r="117" ht="13.5" customHeight="1" s="1178">
      <c r="A117" s="843" t="n"/>
      <c r="B117" s="337" t="n"/>
      <c r="C117" s="337" t="n"/>
      <c r="D117" s="337" t="n"/>
      <c r="E117" s="337" t="n"/>
      <c r="F117" s="337" t="n"/>
      <c r="G117" s="337" t="n"/>
      <c r="H117" s="337" t="n"/>
      <c r="I117" s="337" t="n"/>
      <c r="J117" s="337" t="n"/>
      <c r="K117" s="337" t="n"/>
      <c r="L117" s="337" t="n"/>
      <c r="M117" s="337" t="n"/>
      <c r="N117" s="337" t="n"/>
      <c r="O117" s="337" t="n"/>
      <c r="P117" s="337" t="n"/>
      <c r="Q117" s="337" t="n"/>
      <c r="R117" s="551" t="n"/>
      <c r="S117" s="551" t="n"/>
      <c r="T117" s="551" t="n"/>
      <c r="U117" s="551" t="n"/>
      <c r="V117" s="551" t="n"/>
      <c r="W117" s="551" t="n"/>
      <c r="X117" s="551" t="n"/>
      <c r="Y117" s="551" t="n"/>
      <c r="Z117" s="551" t="n"/>
      <c r="AA117" s="551" t="n"/>
      <c r="AB117" s="551" t="n"/>
      <c r="AC117" s="551" t="n"/>
      <c r="AD117" s="551" t="n"/>
      <c r="AE117" s="551" t="n"/>
      <c r="AF117" s="551" t="n"/>
      <c r="AG117" s="551" t="n"/>
      <c r="AH117" s="551" t="n"/>
      <c r="AI117" s="650" t="inlineStr">
        <is>
          <t>晨风 小海</t>
        </is>
      </c>
      <c r="AJ117" s="853" t="n">
        <v>9295856</v>
      </c>
      <c r="AK117" s="853" t="n">
        <v>7462127.92</v>
      </c>
      <c r="AL117" s="853" t="n">
        <v>1833728.08</v>
      </c>
      <c r="AM117" s="853" t="n">
        <v>711864.74</v>
      </c>
      <c r="AN117" s="853" t="n">
        <v>293291.37</v>
      </c>
      <c r="AO117" s="853" t="n">
        <v>3783087.94</v>
      </c>
      <c r="AP117" s="853" t="n">
        <v>20318795.25</v>
      </c>
      <c r="AQ117" s="405" t="n">
        <v>0.253</v>
      </c>
      <c r="AR117" s="551" t="n"/>
      <c r="AS117" s="551" t="n"/>
      <c r="AT117" s="551" t="n"/>
      <c r="AU117" s="551" t="n"/>
      <c r="AV117" s="551" t="n"/>
      <c r="AW117" s="551" t="n"/>
      <c r="AX117" s="551" t="n"/>
      <c r="AY117" s="551" t="n"/>
      <c r="AZ117" s="551" t="n"/>
      <c r="BA117" s="551" t="n"/>
      <c r="BB117" s="551" t="n"/>
      <c r="BC117" s="551" t="n"/>
      <c r="BD117" s="551" t="n"/>
      <c r="BE117" s="551" t="n"/>
      <c r="BF117" s="551" t="n"/>
      <c r="BG117" s="551" t="n"/>
      <c r="BH117" s="551" t="n"/>
      <c r="BI117" s="551" t="n"/>
      <c r="BJ117" s="551" t="n"/>
      <c r="BK117" s="551" t="n"/>
      <c r="BL117" s="551" t="n"/>
      <c r="BM117" s="551" t="n"/>
      <c r="BN117" s="551" t="n"/>
      <c r="BO117" s="551" t="n"/>
      <c r="BP117" s="551" t="n"/>
      <c r="BQ117" s="551" t="n"/>
      <c r="BR117" s="551" t="n"/>
      <c r="BS117" s="551" t="n"/>
      <c r="BT117" s="551" t="n"/>
      <c r="BU117" s="551" t="n"/>
      <c r="BV117" s="551" t="n"/>
      <c r="BW117" s="551" t="n"/>
      <c r="BX117" s="551" t="n"/>
      <c r="BY117" s="551" t="n"/>
      <c r="BZ117" s="551" t="n"/>
      <c r="CA117" s="551" t="n"/>
      <c r="CB117" s="551" t="n"/>
      <c r="CC117" s="551" t="n"/>
      <c r="CD117" s="551" t="n"/>
      <c r="CE117" s="551" t="n"/>
      <c r="CF117" s="551" t="n"/>
      <c r="CG117" s="551" t="n"/>
      <c r="CH117" s="551" t="n"/>
      <c r="CI117" s="551" t="n"/>
      <c r="CJ117" s="551" t="n"/>
      <c r="CK117" s="551" t="n"/>
      <c r="CL117" s="551" t="n"/>
      <c r="CM117" s="838" t="n"/>
      <c r="CN117" s="838" t="n"/>
      <c r="CO117" s="838" t="n"/>
      <c r="CP117" s="838" t="n"/>
      <c r="CQ117" s="838" t="n"/>
      <c r="CR117" s="838" t="n"/>
      <c r="CS117" s="838" t="n"/>
      <c r="CT117" s="838" t="n"/>
      <c r="CU117" s="838" t="n"/>
      <c r="CV117" s="838" t="n"/>
      <c r="CW117" s="838" t="n"/>
      <c r="CX117" s="838" t="n"/>
      <c r="CY117" s="838" t="n"/>
      <c r="CZ117" s="838" t="n"/>
      <c r="DA117" s="838" t="n"/>
      <c r="DB117" s="838" t="n"/>
      <c r="DC117" s="838" t="n"/>
      <c r="DD117" s="838" t="n"/>
      <c r="DE117" s="838" t="n"/>
      <c r="DF117" s="838" t="n"/>
      <c r="DG117" s="838" t="n"/>
      <c r="DH117" s="838" t="n"/>
      <c r="DI117" s="838" t="n"/>
      <c r="DJ117" s="838" t="n"/>
      <c r="DK117" s="838" t="n"/>
      <c r="DL117" s="838" t="n"/>
      <c r="DM117" s="838" t="n"/>
      <c r="DN117" s="838" t="n"/>
      <c r="DO117" s="838" t="n"/>
      <c r="DP117" s="838" t="n"/>
      <c r="DQ117" s="838" t="n"/>
      <c r="DR117" s="838" t="n"/>
      <c r="DS117" s="838" t="n"/>
      <c r="DT117" s="838" t="n"/>
      <c r="DU117" s="838" t="n"/>
      <c r="DV117" s="838" t="n"/>
      <c r="DW117" s="838" t="n"/>
      <c r="DX117" s="838" t="n"/>
      <c r="DY117" s="838" t="n"/>
      <c r="DZ117" s="838" t="n"/>
      <c r="EA117" s="838" t="n"/>
      <c r="EB117" s="838" t="n"/>
      <c r="EC117" s="838" t="n"/>
      <c r="ED117" s="838" t="n"/>
      <c r="EE117" s="838" t="n"/>
      <c r="EF117" s="838" t="n"/>
      <c r="EG117" s="838" t="n"/>
      <c r="EH117" s="838" t="n"/>
      <c r="EI117" s="838" t="n"/>
      <c r="EJ117" s="838" t="n"/>
      <c r="EK117" s="838" t="n"/>
      <c r="EL117" s="838" t="n"/>
      <c r="EM117" s="838" t="n"/>
      <c r="EN117" s="838" t="n"/>
      <c r="EO117" s="838" t="n"/>
      <c r="EP117" s="838" t="n"/>
      <c r="EQ117" s="838" t="n"/>
    </row>
    <row r="118" ht="13.5" customHeight="1" s="1178">
      <c r="A118" s="844" t="n"/>
      <c r="B118" s="337" t="n"/>
      <c r="C118" s="337" t="n"/>
      <c r="D118" s="337" t="n"/>
      <c r="E118" s="337" t="n"/>
      <c r="F118" s="337" t="n"/>
      <c r="G118" s="337" t="n"/>
      <c r="H118" s="337" t="n"/>
      <c r="I118" s="337" t="n"/>
      <c r="J118" s="337" t="n"/>
      <c r="K118" s="337" t="n"/>
      <c r="L118" s="337" t="n"/>
      <c r="M118" s="337" t="n"/>
      <c r="N118" s="337" t="n"/>
      <c r="O118" s="337" t="n"/>
      <c r="P118" s="337" t="n"/>
      <c r="Q118" s="337" t="n"/>
      <c r="R118" s="551" t="n"/>
      <c r="S118" s="551" t="n"/>
      <c r="T118" s="551" t="n"/>
      <c r="U118" s="551" t="n"/>
      <c r="V118" s="551" t="n"/>
      <c r="W118" s="551" t="n"/>
      <c r="X118" s="551" t="n"/>
      <c r="Y118" s="551" t="n"/>
      <c r="Z118" s="551" t="n"/>
      <c r="AA118" s="551" t="n"/>
      <c r="AB118" s="551" t="n"/>
      <c r="AC118" s="551" t="n"/>
      <c r="AD118" s="551" t="n"/>
      <c r="AE118" s="551" t="n"/>
      <c r="AF118" s="551" t="n"/>
      <c r="AG118" s="551" t="n"/>
      <c r="AH118" s="551" t="n"/>
      <c r="AI118" s="650" t="inlineStr">
        <is>
          <t>12@133716</t>
        </is>
      </c>
      <c r="AJ118" s="853" t="n">
        <v>8812900</v>
      </c>
      <c r="AK118" s="853" t="n">
        <v>7174616.67</v>
      </c>
      <c r="AL118" s="853" t="n">
        <v>1638283.33</v>
      </c>
      <c r="AM118" s="853" t="n">
        <v>671313.23</v>
      </c>
      <c r="AN118" s="853" t="n">
        <v>213220.05</v>
      </c>
      <c r="AO118" s="853" t="n">
        <v>3615497.28</v>
      </c>
      <c r="AP118" s="853" t="n">
        <v>20245104.97</v>
      </c>
      <c r="AQ118" s="405" t="n">
        <v>0.021</v>
      </c>
      <c r="AR118" s="551" t="n"/>
      <c r="AS118" s="551" t="n"/>
      <c r="AT118" s="551" t="n"/>
      <c r="AU118" s="551" t="n"/>
      <c r="AV118" s="551" t="n"/>
      <c r="AW118" s="551" t="n"/>
      <c r="AX118" s="551" t="n"/>
      <c r="AY118" s="551" t="n"/>
      <c r="AZ118" s="551" t="n"/>
      <c r="BA118" s="551" t="n"/>
      <c r="BB118" s="551" t="n"/>
      <c r="BC118" s="551" t="n"/>
      <c r="BD118" s="551" t="n"/>
      <c r="BE118" s="551" t="n"/>
      <c r="BF118" s="551" t="n"/>
      <c r="BG118" s="551" t="n"/>
      <c r="BH118" s="551" t="n"/>
      <c r="BI118" s="551" t="n"/>
      <c r="BJ118" s="551" t="n"/>
      <c r="BK118" s="551" t="n"/>
      <c r="BL118" s="551" t="n"/>
      <c r="BM118" s="551" t="n"/>
      <c r="BN118" s="551" t="n"/>
      <c r="BO118" s="551" t="n"/>
      <c r="BP118" s="551" t="n"/>
      <c r="BQ118" s="551" t="n"/>
      <c r="BR118" s="551" t="n"/>
      <c r="BS118" s="551" t="n"/>
      <c r="BT118" s="551" t="n"/>
      <c r="BU118" s="551" t="n"/>
      <c r="BV118" s="551" t="n"/>
      <c r="BW118" s="551" t="n"/>
      <c r="BX118" s="551" t="n"/>
      <c r="BY118" s="551" t="n"/>
      <c r="BZ118" s="551" t="n"/>
      <c r="CA118" s="551" t="n"/>
      <c r="CB118" s="551" t="n"/>
      <c r="CC118" s="551" t="n"/>
      <c r="CD118" s="551" t="n"/>
      <c r="CE118" s="551" t="n"/>
      <c r="CF118" s="551" t="n"/>
      <c r="CG118" s="551" t="n"/>
      <c r="CH118" s="551" t="n"/>
      <c r="CI118" s="551" t="n"/>
      <c r="CJ118" s="551" t="n"/>
      <c r="CK118" s="551" t="n"/>
      <c r="CL118" s="551" t="n"/>
      <c r="CM118" s="838" t="n"/>
      <c r="CN118" s="838" t="n"/>
      <c r="CO118" s="838" t="n"/>
      <c r="CP118" s="838" t="n"/>
      <c r="CQ118" s="838" t="n"/>
      <c r="CR118" s="838" t="n"/>
      <c r="CS118" s="838" t="n"/>
      <c r="CT118" s="838" t="n"/>
      <c r="CU118" s="838" t="n"/>
      <c r="CV118" s="838" t="n"/>
      <c r="CW118" s="838" t="n"/>
      <c r="CX118" s="838" t="n"/>
      <c r="CY118" s="838" t="n"/>
      <c r="CZ118" s="838" t="n"/>
      <c r="DA118" s="838" t="n"/>
      <c r="DB118" s="838" t="n"/>
      <c r="DC118" s="838" t="n"/>
      <c r="DD118" s="838" t="n"/>
      <c r="DE118" s="838" t="n"/>
      <c r="DF118" s="838" t="n"/>
      <c r="DG118" s="838" t="n"/>
      <c r="DH118" s="838" t="n"/>
      <c r="DI118" s="838" t="n"/>
      <c r="DJ118" s="838" t="n"/>
      <c r="DK118" s="838" t="n"/>
      <c r="DL118" s="838" t="n"/>
      <c r="DM118" s="838" t="n"/>
      <c r="DN118" s="838" t="n"/>
      <c r="DO118" s="838" t="n"/>
      <c r="DP118" s="838" t="n"/>
      <c r="DQ118" s="838" t="n"/>
      <c r="DR118" s="838" t="n"/>
      <c r="DS118" s="838" t="n"/>
      <c r="DT118" s="838" t="n"/>
      <c r="DU118" s="838" t="n"/>
      <c r="DV118" s="838" t="n"/>
      <c r="DW118" s="838" t="n"/>
      <c r="DX118" s="838" t="n"/>
      <c r="DY118" s="838" t="n"/>
      <c r="DZ118" s="838" t="n"/>
      <c r="EA118" s="838" t="n"/>
      <c r="EB118" s="838" t="n"/>
      <c r="EC118" s="838" t="n"/>
      <c r="ED118" s="838" t="n"/>
      <c r="EE118" s="838" t="n"/>
      <c r="EF118" s="838" t="n"/>
      <c r="EG118" s="838" t="n"/>
      <c r="EH118" s="838" t="n"/>
      <c r="EI118" s="838" t="n"/>
      <c r="EJ118" s="838" t="n"/>
      <c r="EK118" s="838" t="n"/>
      <c r="EL118" s="838" t="n"/>
      <c r="EM118" s="838" t="n"/>
      <c r="EN118" s="838" t="n"/>
      <c r="EO118" s="838" t="n"/>
      <c r="EP118" s="838" t="n"/>
      <c r="EQ118" s="838" t="n"/>
    </row>
    <row r="119" ht="13.5" customHeight="1" s="1178">
      <c r="A119" s="844" t="n"/>
      <c r="B119" s="337" t="n"/>
      <c r="C119" s="337" t="n"/>
      <c r="D119" s="337" t="n"/>
      <c r="E119" s="337" t="n"/>
      <c r="F119" s="337" t="n"/>
      <c r="G119" s="337" t="n"/>
      <c r="H119" s="337" t="n"/>
      <c r="I119" s="337" t="n"/>
      <c r="J119" s="337" t="n"/>
      <c r="K119" s="337" t="n"/>
      <c r="L119" s="337" t="n"/>
      <c r="M119" s="337" t="n"/>
      <c r="N119" s="337" t="n"/>
      <c r="O119" s="337" t="n"/>
      <c r="P119" s="337" t="n"/>
      <c r="Q119" s="337" t="n"/>
      <c r="R119" s="551" t="n"/>
      <c r="S119" s="551" t="n"/>
      <c r="T119" s="551" t="n"/>
      <c r="U119" s="551" t="n"/>
      <c r="V119" s="551" t="n"/>
      <c r="W119" s="551" t="n"/>
      <c r="X119" s="551" t="n"/>
      <c r="Y119" s="551" t="n"/>
      <c r="Z119" s="551" t="n"/>
      <c r="AA119" s="551" t="n"/>
      <c r="AB119" s="551" t="n"/>
      <c r="AC119" s="551" t="n"/>
      <c r="AD119" s="551" t="n"/>
      <c r="AE119" s="551" t="n"/>
      <c r="AF119" s="551" t="n"/>
      <c r="AG119" s="551" t="n"/>
      <c r="AH119" s="551" t="n"/>
      <c r="AI119" s="650" t="inlineStr">
        <is>
          <t>13@133716</t>
        </is>
      </c>
      <c r="AJ119" s="853" t="n">
        <v>9744722</v>
      </c>
      <c r="AK119" s="853" t="n">
        <v>7899828.93</v>
      </c>
      <c r="AL119" s="853" t="n">
        <v>1844893.07</v>
      </c>
      <c r="AM119" s="853" t="n">
        <v>589033.11</v>
      </c>
      <c r="AN119" s="404" t="n">
        <v>70.05</v>
      </c>
      <c r="AO119" s="853" t="n">
        <v>4032162.3</v>
      </c>
      <c r="AP119" s="853" t="n">
        <v>20152561.46</v>
      </c>
      <c r="AQ119" s="405" t="n">
        <v>-0.412</v>
      </c>
      <c r="AR119" s="551" t="n"/>
      <c r="AS119" s="551" t="n"/>
      <c r="AT119" s="551" t="n"/>
      <c r="AU119" s="551" t="n"/>
      <c r="AV119" s="551" t="n"/>
      <c r="AW119" s="551" t="n"/>
      <c r="AX119" s="551" t="n"/>
      <c r="AY119" s="551" t="n"/>
      <c r="AZ119" s="551" t="n"/>
      <c r="BA119" s="551" t="n"/>
      <c r="BB119" s="551" t="n"/>
      <c r="BC119" s="551" t="n"/>
      <c r="BD119" s="551" t="n"/>
      <c r="BE119" s="551" t="n"/>
      <c r="BF119" s="551" t="n"/>
      <c r="BG119" s="551" t="n"/>
      <c r="BH119" s="551" t="n"/>
      <c r="BI119" s="551" t="n"/>
      <c r="BJ119" s="551" t="n"/>
      <c r="BK119" s="551" t="n"/>
      <c r="BL119" s="551" t="n"/>
      <c r="BM119" s="551" t="n"/>
      <c r="BN119" s="551" t="n"/>
      <c r="BO119" s="551" t="n"/>
      <c r="BP119" s="551" t="n"/>
      <c r="BQ119" s="551" t="n"/>
      <c r="BR119" s="551" t="n"/>
      <c r="BS119" s="551" t="n"/>
      <c r="BT119" s="551" t="n"/>
      <c r="BU119" s="551" t="n"/>
      <c r="BV119" s="551" t="n"/>
      <c r="BW119" s="551" t="n"/>
      <c r="BX119" s="551" t="n"/>
      <c r="BY119" s="551" t="n"/>
      <c r="BZ119" s="551" t="n"/>
      <c r="CA119" s="551" t="n"/>
      <c r="CB119" s="551" t="n"/>
      <c r="CC119" s="551" t="n"/>
      <c r="CD119" s="551" t="n"/>
      <c r="CE119" s="551" t="n"/>
      <c r="CF119" s="551" t="n"/>
      <c r="CG119" s="551" t="n"/>
      <c r="CH119" s="551" t="n"/>
      <c r="CI119" s="551" t="n"/>
      <c r="CJ119" s="551" t="n"/>
      <c r="CK119" s="551" t="n"/>
      <c r="CL119" s="551" t="n"/>
      <c r="CM119" s="838" t="n"/>
      <c r="CN119" s="838" t="n"/>
      <c r="CO119" s="838" t="n"/>
      <c r="CP119" s="838" t="n"/>
      <c r="CQ119" s="838" t="n"/>
      <c r="CR119" s="838" t="n"/>
      <c r="CS119" s="838" t="n"/>
      <c r="CT119" s="838" t="n"/>
      <c r="CU119" s="838" t="n"/>
      <c r="CV119" s="838" t="n"/>
      <c r="CW119" s="838" t="n"/>
      <c r="CX119" s="838" t="n"/>
      <c r="CY119" s="838" t="n"/>
      <c r="CZ119" s="838" t="n"/>
      <c r="DA119" s="838" t="n"/>
      <c r="DB119" s="838" t="n"/>
      <c r="DC119" s="838" t="n"/>
      <c r="DD119" s="838" t="n"/>
      <c r="DE119" s="838" t="n"/>
      <c r="DF119" s="838" t="n"/>
      <c r="DG119" s="838" t="n"/>
      <c r="DH119" s="838" t="n"/>
      <c r="DI119" s="838" t="n"/>
      <c r="DJ119" s="838" t="n"/>
      <c r="DK119" s="838" t="n"/>
      <c r="DL119" s="838" t="n"/>
      <c r="DM119" s="838" t="n"/>
      <c r="DN119" s="838" t="n"/>
      <c r="DO119" s="838" t="n"/>
      <c r="DP119" s="838" t="n"/>
      <c r="DQ119" s="838" t="n"/>
      <c r="DR119" s="838" t="n"/>
      <c r="DS119" s="838" t="n"/>
      <c r="DT119" s="838" t="n"/>
      <c r="DU119" s="838" t="n"/>
      <c r="DV119" s="838" t="n"/>
      <c r="DW119" s="838" t="n"/>
      <c r="DX119" s="838" t="n"/>
      <c r="DY119" s="838" t="n"/>
      <c r="DZ119" s="838" t="n"/>
      <c r="EA119" s="838" t="n"/>
      <c r="EB119" s="838" t="n"/>
      <c r="EC119" s="838" t="n"/>
      <c r="ED119" s="838" t="n"/>
      <c r="EE119" s="838" t="n"/>
      <c r="EF119" s="838" t="n"/>
      <c r="EG119" s="838" t="n"/>
      <c r="EH119" s="838" t="n"/>
      <c r="EI119" s="838" t="n"/>
      <c r="EJ119" s="838" t="n"/>
      <c r="EK119" s="838" t="n"/>
      <c r="EL119" s="838" t="n"/>
      <c r="EM119" s="838" t="n"/>
      <c r="EN119" s="838" t="n"/>
      <c r="EO119" s="838" t="n"/>
      <c r="EP119" s="838" t="n"/>
      <c r="EQ119" s="838" t="n"/>
    </row>
    <row r="120" ht="13.5" customHeight="1" s="1178">
      <c r="A120" s="241" t="n"/>
      <c r="B120" s="241" t="n"/>
      <c r="C120" s="241" t="n"/>
      <c r="D120" s="241" t="n"/>
      <c r="E120" s="241" t="n"/>
      <c r="F120" s="241" t="n"/>
      <c r="G120" s="241" t="n"/>
      <c r="H120" s="241" t="n"/>
      <c r="I120" s="241" t="n"/>
      <c r="J120" s="241" t="n"/>
      <c r="K120" s="241" t="n"/>
      <c r="L120" s="241" t="n"/>
      <c r="M120" s="241" t="n"/>
      <c r="N120" s="241" t="n"/>
      <c r="O120" s="241" t="n"/>
      <c r="P120" s="241" t="n"/>
      <c r="Q120" s="241" t="n"/>
      <c r="R120" s="551" t="n"/>
      <c r="S120" s="551" t="n"/>
      <c r="T120" s="551" t="n"/>
      <c r="U120" s="551" t="n"/>
      <c r="V120" s="551" t="n"/>
      <c r="W120" s="551" t="n"/>
      <c r="X120" s="551" t="n"/>
      <c r="Y120" s="551" t="n"/>
      <c r="Z120" s="551" t="n"/>
      <c r="AA120" s="551" t="n"/>
      <c r="AB120" s="551" t="n"/>
      <c r="AC120" s="551" t="n"/>
      <c r="AD120" s="551" t="n"/>
      <c r="AE120" s="551" t="n"/>
      <c r="AF120" s="551" t="n"/>
      <c r="AG120" s="551" t="n"/>
      <c r="AH120" s="551" t="n"/>
      <c r="AI120" s="650" t="inlineStr">
        <is>
          <t>14@sakura~</t>
        </is>
      </c>
      <c r="AJ120" s="853" t="n">
        <v>10191962</v>
      </c>
      <c r="AK120" s="853" t="n">
        <v>8193588.21</v>
      </c>
      <c r="AL120" s="853" t="n">
        <v>1998373.79</v>
      </c>
      <c r="AM120" s="853" t="n">
        <v>644060.95</v>
      </c>
      <c r="AN120" s="853" t="n">
        <v>200070.05</v>
      </c>
      <c r="AO120" s="853" t="n">
        <v>4523101.43</v>
      </c>
      <c r="AP120" s="853" t="n">
        <v>20158303.58</v>
      </c>
      <c r="AQ120" s="405" t="n">
        <v>-0.139</v>
      </c>
      <c r="AR120" s="551" t="n"/>
      <c r="AS120" s="551" t="n"/>
      <c r="AT120" s="551" t="n"/>
      <c r="AU120" s="551" t="n"/>
      <c r="AV120" s="551" t="n"/>
      <c r="AW120" s="551" t="n"/>
      <c r="AX120" s="551" t="n"/>
      <c r="AY120" s="551" t="n"/>
      <c r="AZ120" s="551" t="n"/>
      <c r="BA120" s="551" t="n"/>
      <c r="BB120" s="551" t="n"/>
      <c r="BC120" s="551" t="n"/>
      <c r="BD120" s="551" t="n"/>
      <c r="BE120" s="551" t="n"/>
      <c r="BF120" s="551" t="n"/>
      <c r="BG120" s="551" t="n"/>
      <c r="BH120" s="551" t="n"/>
      <c r="BI120" s="551" t="n"/>
      <c r="BJ120" s="551" t="n"/>
      <c r="BK120" s="551" t="n"/>
      <c r="BL120" s="551" t="n"/>
      <c r="BM120" s="551" t="n"/>
      <c r="BN120" s="551" t="n"/>
      <c r="BO120" s="551" t="n"/>
      <c r="BP120" s="551" t="n"/>
      <c r="BQ120" s="551" t="n"/>
      <c r="BR120" s="551" t="n"/>
      <c r="BS120" s="551" t="n"/>
      <c r="BT120" s="551" t="n"/>
      <c r="BU120" s="551" t="n"/>
      <c r="BV120" s="551" t="n"/>
      <c r="BW120" s="551" t="n"/>
      <c r="BX120" s="551" t="n"/>
      <c r="BY120" s="551" t="n"/>
      <c r="BZ120" s="551" t="n"/>
      <c r="CA120" s="551" t="n"/>
      <c r="CB120" s="551" t="n"/>
      <c r="CC120" s="551" t="n"/>
      <c r="CD120" s="551" t="n"/>
      <c r="CE120" s="551" t="n"/>
      <c r="CF120" s="551" t="n"/>
      <c r="CG120" s="551" t="n"/>
      <c r="CH120" s="551" t="n"/>
      <c r="CI120" s="551" t="n"/>
      <c r="CJ120" s="551" t="n"/>
      <c r="CK120" s="551" t="n"/>
      <c r="CL120" s="551" t="n"/>
      <c r="CM120" s="838" t="n"/>
      <c r="CN120" s="838" t="n"/>
      <c r="CO120" s="838" t="n"/>
      <c r="CP120" s="838" t="n"/>
      <c r="CQ120" s="838" t="n"/>
      <c r="CR120" s="838" t="n"/>
      <c r="CS120" s="838" t="n"/>
      <c r="CT120" s="838" t="n"/>
      <c r="CU120" s="838" t="n"/>
      <c r="CV120" s="838" t="n"/>
      <c r="CW120" s="838" t="n"/>
      <c r="CX120" s="838" t="n"/>
      <c r="CY120" s="838" t="n"/>
      <c r="CZ120" s="838" t="n"/>
      <c r="DA120" s="838" t="n"/>
      <c r="DB120" s="838" t="n"/>
      <c r="DC120" s="838" t="n"/>
      <c r="DD120" s="838" t="n"/>
      <c r="DE120" s="838" t="n"/>
      <c r="DF120" s="838" t="n"/>
      <c r="DG120" s="838" t="n"/>
      <c r="DH120" s="838" t="n"/>
      <c r="DI120" s="838" t="n"/>
      <c r="DJ120" s="838" t="n"/>
      <c r="DK120" s="838" t="n"/>
      <c r="DL120" s="838" t="n"/>
      <c r="DM120" s="838" t="n"/>
      <c r="DN120" s="838" t="n"/>
      <c r="DO120" s="838" t="n"/>
      <c r="DP120" s="838" t="n"/>
      <c r="DQ120" s="838" t="n"/>
      <c r="DR120" s="838" t="n"/>
      <c r="DS120" s="838" t="n"/>
      <c r="DT120" s="838" t="n"/>
      <c r="DU120" s="838" t="n"/>
      <c r="DV120" s="838" t="n"/>
      <c r="DW120" s="838" t="n"/>
      <c r="DX120" s="838" t="n"/>
      <c r="DY120" s="838" t="n"/>
      <c r="DZ120" s="838" t="n"/>
      <c r="EA120" s="838" t="n"/>
      <c r="EB120" s="838" t="n"/>
      <c r="EC120" s="838" t="n"/>
      <c r="ED120" s="838" t="n"/>
      <c r="EE120" s="838" t="n"/>
      <c r="EF120" s="838" t="n"/>
      <c r="EG120" s="838" t="n"/>
      <c r="EH120" s="838" t="n"/>
      <c r="EI120" s="838" t="n"/>
      <c r="EJ120" s="838" t="n"/>
      <c r="EK120" s="838" t="n"/>
      <c r="EL120" s="838" t="n"/>
      <c r="EM120" s="838" t="n"/>
      <c r="EN120" s="838" t="n"/>
      <c r="EO120" s="838" t="n"/>
      <c r="EP120" s="838" t="n"/>
      <c r="EQ120" s="838" t="n"/>
    </row>
    <row r="121" ht="13.5" customHeight="1" s="1178">
      <c r="A121" s="1029" t="inlineStr">
        <is>
          <t>分项指标排序报表</t>
        </is>
      </c>
      <c r="B121" s="1210" t="n"/>
      <c r="C121" s="1210" t="n"/>
      <c r="D121" s="1210" t="n"/>
      <c r="E121" s="1210" t="n"/>
      <c r="F121" s="1210" t="n"/>
      <c r="G121" s="1210" t="n"/>
      <c r="H121" s="1210" t="n"/>
      <c r="I121" s="1210" t="n"/>
      <c r="J121" s="1210" t="n"/>
      <c r="K121" s="1210" t="n"/>
      <c r="L121" s="1210" t="n"/>
      <c r="M121" s="847" t="n"/>
      <c r="N121" s="847" t="n"/>
      <c r="O121" s="241" t="n"/>
      <c r="P121" s="241" t="n"/>
      <c r="Q121" s="241" t="n"/>
      <c r="R121" s="551" t="n"/>
      <c r="S121" s="551" t="n"/>
      <c r="T121" s="551" t="n"/>
      <c r="U121" s="551" t="n"/>
      <c r="V121" s="551" t="n"/>
      <c r="W121" s="551" t="n"/>
      <c r="X121" s="551" t="n"/>
      <c r="Y121" s="551" t="n"/>
      <c r="Z121" s="551" t="n"/>
      <c r="AA121" s="551" t="n"/>
      <c r="AB121" s="551" t="n"/>
      <c r="AC121" s="551" t="n"/>
      <c r="AD121" s="551" t="n"/>
      <c r="AE121" s="551" t="n"/>
      <c r="AF121" s="551" t="n"/>
      <c r="AG121" s="551" t="n"/>
      <c r="AH121" s="551" t="n"/>
      <c r="AI121" s="650" t="inlineStr">
        <is>
          <t>15@133716</t>
        </is>
      </c>
      <c r="AJ121" s="853" t="n">
        <v>7791134</v>
      </c>
      <c r="AK121" s="853" t="n">
        <v>6522689.15</v>
      </c>
      <c r="AL121" s="853" t="n">
        <v>1268444.85</v>
      </c>
      <c r="AM121" s="853" t="n">
        <v>536573.28</v>
      </c>
      <c r="AN121" s="853" t="n">
        <v>203070.05</v>
      </c>
      <c r="AO121" s="853" t="n">
        <v>3459146.72</v>
      </c>
      <c r="AP121" s="853" t="n">
        <v>19751399.11</v>
      </c>
      <c r="AQ121" s="405" t="n">
        <v>-0.569</v>
      </c>
      <c r="AR121" s="551" t="n"/>
      <c r="AS121" s="551" t="n"/>
      <c r="AT121" s="551" t="n"/>
      <c r="AU121" s="551" t="n"/>
      <c r="AV121" s="551" t="n"/>
      <c r="AW121" s="551" t="n"/>
      <c r="AX121" s="551" t="n"/>
      <c r="AY121" s="551" t="n"/>
      <c r="AZ121" s="551" t="n"/>
      <c r="BA121" s="551" t="n"/>
      <c r="BB121" s="551" t="n"/>
      <c r="BC121" s="551" t="n"/>
      <c r="BD121" s="551" t="n"/>
      <c r="BE121" s="551" t="n"/>
      <c r="BF121" s="551" t="n"/>
      <c r="BG121" s="551" t="n"/>
      <c r="BH121" s="551" t="n"/>
      <c r="BI121" s="551" t="n"/>
      <c r="BJ121" s="551" t="n"/>
      <c r="BK121" s="551" t="n"/>
      <c r="BL121" s="551" t="n"/>
      <c r="BM121" s="551" t="n"/>
      <c r="BN121" s="551" t="n"/>
      <c r="BO121" s="551" t="n"/>
      <c r="BP121" s="551" t="n"/>
      <c r="BQ121" s="551" t="n"/>
      <c r="BR121" s="551" t="n"/>
      <c r="BS121" s="551" t="n"/>
      <c r="BT121" s="551" t="n"/>
      <c r="BU121" s="551" t="n"/>
      <c r="BV121" s="551" t="n"/>
      <c r="BW121" s="551" t="n"/>
      <c r="BX121" s="551" t="n"/>
      <c r="BY121" s="551" t="n"/>
      <c r="BZ121" s="551" t="n"/>
      <c r="CA121" s="551" t="n"/>
      <c r="CB121" s="551" t="n"/>
      <c r="CC121" s="551" t="n"/>
      <c r="CD121" s="551" t="n"/>
      <c r="CE121" s="551" t="n"/>
      <c r="CF121" s="551" t="n"/>
      <c r="CG121" s="551" t="n"/>
      <c r="CH121" s="551" t="n"/>
      <c r="CI121" s="551" t="n"/>
      <c r="CJ121" s="551" t="n"/>
      <c r="CK121" s="551" t="n"/>
      <c r="CL121" s="551" t="n"/>
      <c r="CM121" s="838" t="n"/>
      <c r="CN121" s="838" t="n"/>
      <c r="CO121" s="838" t="n"/>
      <c r="CP121" s="838" t="n"/>
      <c r="CQ121" s="838" t="n"/>
      <c r="CR121" s="838" t="n"/>
      <c r="CS121" s="838" t="n"/>
      <c r="CT121" s="838" t="n"/>
      <c r="CU121" s="838" t="n"/>
      <c r="CV121" s="838" t="n"/>
      <c r="CW121" s="838" t="n"/>
      <c r="CX121" s="838" t="n"/>
      <c r="CY121" s="838" t="n"/>
      <c r="CZ121" s="838" t="n"/>
      <c r="DA121" s="838" t="n"/>
      <c r="DB121" s="838" t="n"/>
      <c r="DC121" s="838" t="n"/>
      <c r="DD121" s="838" t="n"/>
      <c r="DE121" s="838" t="n"/>
      <c r="DF121" s="838" t="n"/>
      <c r="DG121" s="838" t="n"/>
      <c r="DH121" s="838" t="n"/>
      <c r="DI121" s="838" t="n"/>
      <c r="DJ121" s="838" t="n"/>
      <c r="DK121" s="838" t="n"/>
      <c r="DL121" s="838" t="n"/>
      <c r="DM121" s="838" t="n"/>
      <c r="DN121" s="838" t="n"/>
      <c r="DO121" s="838" t="n"/>
      <c r="DP121" s="838" t="n"/>
      <c r="DQ121" s="838" t="n"/>
      <c r="DR121" s="838" t="n"/>
      <c r="DS121" s="838" t="n"/>
      <c r="DT121" s="838" t="n"/>
      <c r="DU121" s="838" t="n"/>
      <c r="DV121" s="838" t="n"/>
      <c r="DW121" s="838" t="n"/>
      <c r="DX121" s="838" t="n"/>
      <c r="DY121" s="838" t="n"/>
      <c r="DZ121" s="838" t="n"/>
      <c r="EA121" s="838" t="n"/>
      <c r="EB121" s="838" t="n"/>
      <c r="EC121" s="838" t="n"/>
      <c r="ED121" s="838" t="n"/>
      <c r="EE121" s="838" t="n"/>
      <c r="EF121" s="838" t="n"/>
      <c r="EG121" s="838" t="n"/>
      <c r="EH121" s="838" t="n"/>
      <c r="EI121" s="838" t="n"/>
      <c r="EJ121" s="838" t="n"/>
      <c r="EK121" s="838" t="n"/>
      <c r="EL121" s="838" t="n"/>
      <c r="EM121" s="838" t="n"/>
      <c r="EN121" s="838" t="n"/>
      <c r="EO121" s="838" t="n"/>
      <c r="EP121" s="838" t="n"/>
      <c r="EQ121" s="838" t="n"/>
    </row>
    <row r="122" ht="13.5" customHeight="1" s="1178">
      <c r="A122" s="1033" t="inlineStr">
        <is>
          <t>公司</t>
        </is>
      </c>
      <c r="B122" s="1028" t="inlineStr">
        <is>
          <t>综合评分</t>
        </is>
      </c>
      <c r="C122" s="1028" t="inlineStr">
        <is>
          <t>总评名次</t>
        </is>
      </c>
      <c r="D122" s="1028" t="inlineStr">
        <is>
          <t>工人数</t>
        </is>
      </c>
      <c r="E122" s="1028" t="inlineStr">
        <is>
          <t>机器数</t>
        </is>
      </c>
      <c r="F122" s="1028" t="inlineStr">
        <is>
          <t>债券</t>
        </is>
      </c>
      <c r="G122" s="1028" t="inlineStr">
        <is>
          <t>工资系数</t>
        </is>
      </c>
      <c r="H122" s="1028" t="inlineStr">
        <is>
          <t>累计研发</t>
        </is>
      </c>
      <c r="I122" s="1028" t="inlineStr">
        <is>
          <t>累计分红</t>
        </is>
      </c>
      <c r="J122" s="1028" t="inlineStr">
        <is>
          <t>净资产</t>
        </is>
      </c>
      <c r="K122" s="1028" t="inlineStr">
        <is>
          <t>人均利润率</t>
        </is>
      </c>
      <c r="L122" s="1014" t="inlineStr">
        <is>
          <t>资本利润率</t>
        </is>
      </c>
      <c r="M122" s="848">
        <f>IF(初始化表!$B40=1,"综合评分","")</f>
        <v/>
      </c>
      <c r="N122" s="848">
        <f>IF(初始化表!$B40=1,"总评名次","")</f>
        <v/>
      </c>
      <c r="O122" s="241" t="n"/>
      <c r="P122" s="241" t="n"/>
      <c r="Q122" s="241" t="n"/>
      <c r="R122" s="551" t="n"/>
      <c r="S122" s="551" t="n"/>
      <c r="T122" s="551" t="n"/>
      <c r="U122" s="551" t="n"/>
      <c r="V122" s="551" t="n"/>
      <c r="W122" s="551" t="n"/>
      <c r="X122" s="551" t="n"/>
      <c r="Y122" s="551" t="n"/>
      <c r="Z122" s="551" t="n"/>
      <c r="AA122" s="551" t="n"/>
      <c r="AB122" s="551" t="n"/>
      <c r="AC122" s="551" t="n"/>
      <c r="AD122" s="551" t="n"/>
      <c r="AE122" s="551" t="n"/>
      <c r="AF122" s="551" t="n"/>
      <c r="AG122" s="551" t="n"/>
      <c r="AH122" s="551" t="n"/>
      <c r="AI122" s="650" t="inlineStr">
        <is>
          <t>16@133716</t>
        </is>
      </c>
      <c r="AJ122" s="853" t="n">
        <v>7700690.03</v>
      </c>
      <c r="AK122" s="853" t="n">
        <v>6780397.17</v>
      </c>
      <c r="AL122" s="853" t="n">
        <v>920292.86</v>
      </c>
      <c r="AM122" s="853" t="n">
        <v>356659.26</v>
      </c>
      <c r="AN122" s="853" t="n">
        <v>174575.95</v>
      </c>
      <c r="AO122" s="853" t="n">
        <v>5683105.34</v>
      </c>
      <c r="AP122" s="853" t="n">
        <v>19108590.32</v>
      </c>
      <c r="AQ122" s="405" t="n">
        <v>-1.29</v>
      </c>
      <c r="AR122" s="551" t="n"/>
      <c r="AS122" s="551" t="n"/>
      <c r="AT122" s="551" t="n"/>
      <c r="AU122" s="551" t="n"/>
      <c r="AV122" s="551" t="n"/>
      <c r="AW122" s="551" t="n"/>
      <c r="AX122" s="551" t="n"/>
      <c r="AY122" s="551" t="n"/>
      <c r="AZ122" s="551" t="n"/>
      <c r="BA122" s="551" t="n"/>
      <c r="BB122" s="551" t="n"/>
      <c r="BC122" s="551" t="n"/>
      <c r="BD122" s="551" t="n"/>
      <c r="BE122" s="551" t="n"/>
      <c r="BF122" s="551" t="n"/>
      <c r="BG122" s="551" t="n"/>
      <c r="BH122" s="551" t="n"/>
      <c r="BI122" s="551" t="n"/>
      <c r="BJ122" s="551" t="n"/>
      <c r="BK122" s="551" t="n"/>
      <c r="BL122" s="551" t="n"/>
      <c r="BM122" s="551" t="n"/>
      <c r="BN122" s="551" t="n"/>
      <c r="BO122" s="551" t="n"/>
      <c r="BP122" s="551" t="n"/>
      <c r="BQ122" s="551" t="n"/>
      <c r="BR122" s="551" t="n"/>
      <c r="BS122" s="551" t="n"/>
      <c r="BT122" s="551" t="n"/>
      <c r="BU122" s="551" t="n"/>
      <c r="BV122" s="551" t="n"/>
      <c r="BW122" s="551" t="n"/>
      <c r="BX122" s="551" t="n"/>
      <c r="BY122" s="551" t="n"/>
      <c r="BZ122" s="551" t="n"/>
      <c r="CA122" s="551" t="n"/>
      <c r="CB122" s="551" t="n"/>
      <c r="CC122" s="551" t="n"/>
      <c r="CD122" s="551" t="n"/>
      <c r="CE122" s="551" t="n"/>
      <c r="CF122" s="551" t="n"/>
      <c r="CG122" s="551" t="n"/>
      <c r="CH122" s="551" t="n"/>
      <c r="CI122" s="551" t="n"/>
      <c r="CJ122" s="551" t="n"/>
      <c r="CK122" s="551" t="n"/>
      <c r="CL122" s="551" t="n"/>
      <c r="CM122" s="838" t="n"/>
      <c r="CN122" s="838" t="n"/>
      <c r="CO122" s="838" t="n"/>
      <c r="CP122" s="838" t="n"/>
      <c r="CQ122" s="838" t="n"/>
      <c r="CR122" s="838" t="n"/>
      <c r="CS122" s="838" t="n"/>
      <c r="CT122" s="838" t="n"/>
      <c r="CU122" s="838" t="n"/>
      <c r="CV122" s="838" t="n"/>
      <c r="CW122" s="838" t="n"/>
      <c r="CX122" s="838" t="n"/>
      <c r="CY122" s="838" t="n"/>
      <c r="CZ122" s="838" t="n"/>
      <c r="DA122" s="838" t="n"/>
      <c r="DB122" s="838" t="n"/>
      <c r="DC122" s="838" t="n"/>
      <c r="DD122" s="838" t="n"/>
      <c r="DE122" s="838" t="n"/>
      <c r="DF122" s="838" t="n"/>
      <c r="DG122" s="838" t="n"/>
      <c r="DH122" s="838" t="n"/>
      <c r="DI122" s="838" t="n"/>
      <c r="DJ122" s="838" t="n"/>
      <c r="DK122" s="838" t="n"/>
      <c r="DL122" s="838" t="n"/>
      <c r="DM122" s="838" t="n"/>
      <c r="DN122" s="838" t="n"/>
      <c r="DO122" s="838" t="n"/>
      <c r="DP122" s="838" t="n"/>
      <c r="DQ122" s="838" t="n"/>
      <c r="DR122" s="838" t="n"/>
      <c r="DS122" s="838" t="n"/>
      <c r="DT122" s="838" t="n"/>
      <c r="DU122" s="838" t="n"/>
      <c r="DV122" s="838" t="n"/>
      <c r="DW122" s="838" t="n"/>
      <c r="DX122" s="838" t="n"/>
      <c r="DY122" s="838" t="n"/>
      <c r="DZ122" s="838" t="n"/>
      <c r="EA122" s="838" t="n"/>
      <c r="EB122" s="838" t="n"/>
      <c r="EC122" s="838" t="n"/>
      <c r="ED122" s="838" t="n"/>
      <c r="EE122" s="838" t="n"/>
      <c r="EF122" s="838" t="n"/>
      <c r="EG122" s="838" t="n"/>
      <c r="EH122" s="838" t="n"/>
      <c r="EI122" s="838" t="n"/>
      <c r="EJ122" s="838" t="n"/>
      <c r="EK122" s="838" t="n"/>
      <c r="EL122" s="838" t="n"/>
      <c r="EM122" s="838" t="n"/>
      <c r="EN122" s="838" t="n"/>
      <c r="EO122" s="838" t="n"/>
      <c r="EP122" s="838" t="n"/>
      <c r="EQ122" s="838" t="n"/>
    </row>
    <row r="123" ht="13.5" customHeight="1" s="1178">
      <c r="A123" s="842" t="n"/>
      <c r="B123" s="434" t="n"/>
      <c r="C123" s="434" t="n"/>
      <c r="D123" s="434" t="n"/>
      <c r="E123" s="434" t="n"/>
      <c r="F123" s="434" t="n"/>
      <c r="G123" s="434" t="n"/>
      <c r="H123" s="434" t="n"/>
      <c r="I123" s="434" t="n"/>
      <c r="J123" s="434" t="n"/>
      <c r="K123" s="434" t="n"/>
      <c r="L123" s="434" t="n"/>
      <c r="M123" s="241" t="n"/>
      <c r="N123" s="241" t="n"/>
      <c r="O123" s="241" t="n"/>
      <c r="P123" s="241" t="n"/>
      <c r="Q123" s="241" t="n"/>
      <c r="R123" s="551" t="n"/>
      <c r="S123" s="551" t="n"/>
      <c r="T123" s="551" t="n"/>
      <c r="U123" s="551" t="n"/>
      <c r="V123" s="551" t="n"/>
      <c r="W123" s="551" t="n"/>
      <c r="X123" s="551" t="n"/>
      <c r="Y123" s="551" t="n"/>
      <c r="Z123" s="551" t="n"/>
      <c r="AA123" s="551" t="n"/>
      <c r="AB123" s="551" t="n"/>
      <c r="AC123" s="551" t="n"/>
      <c r="AD123" s="551" t="n"/>
      <c r="AE123" s="551" t="n"/>
      <c r="AF123" s="551" t="n"/>
      <c r="AG123" s="551" t="n"/>
      <c r="AH123" s="551" t="n"/>
      <c r="AI123" s="650" t="inlineStr">
        <is>
          <t>圣战●【霖】星坠晓</t>
        </is>
      </c>
      <c r="AJ123" s="853" t="n">
        <v>9979671</v>
      </c>
      <c r="AK123" s="853" t="n">
        <v>8154643.86</v>
      </c>
      <c r="AL123" s="853" t="n">
        <v>1825027.14</v>
      </c>
      <c r="AM123" s="853" t="n">
        <v>676910.25</v>
      </c>
      <c r="AN123" s="853" t="n">
        <v>203070.05</v>
      </c>
      <c r="AO123" s="853" t="n">
        <v>4334271.71</v>
      </c>
      <c r="AP123" s="853" t="n">
        <v>20278029.47</v>
      </c>
      <c r="AQ123" s="405" t="n">
        <v>0.09</v>
      </c>
      <c r="AR123" s="551" t="n"/>
      <c r="AS123" s="551" t="n"/>
      <c r="AT123" s="551" t="n"/>
      <c r="AU123" s="551" t="n"/>
      <c r="AV123" s="551" t="n"/>
      <c r="AW123" s="551" t="n"/>
      <c r="AX123" s="551" t="n"/>
      <c r="AY123" s="551" t="n"/>
      <c r="AZ123" s="551" t="n"/>
      <c r="BA123" s="551" t="n"/>
      <c r="BB123" s="551" t="n"/>
      <c r="BC123" s="551" t="n"/>
      <c r="BD123" s="551" t="n"/>
      <c r="BE123" s="551" t="n"/>
      <c r="BF123" s="551" t="n"/>
      <c r="BG123" s="551" t="n"/>
      <c r="BH123" s="551" t="n"/>
      <c r="BI123" s="551" t="n"/>
      <c r="BJ123" s="551" t="n"/>
      <c r="BK123" s="551" t="n"/>
      <c r="BL123" s="551" t="n"/>
      <c r="BM123" s="551" t="n"/>
      <c r="BN123" s="551" t="n"/>
      <c r="BO123" s="551" t="n"/>
      <c r="BP123" s="551" t="n"/>
      <c r="BQ123" s="551" t="n"/>
      <c r="BR123" s="551" t="n"/>
      <c r="BS123" s="551" t="n"/>
      <c r="BT123" s="551" t="n"/>
      <c r="BU123" s="551" t="n"/>
      <c r="BV123" s="551" t="n"/>
      <c r="BW123" s="551" t="n"/>
      <c r="BX123" s="551" t="n"/>
      <c r="BY123" s="551" t="n"/>
      <c r="BZ123" s="551" t="n"/>
      <c r="CA123" s="551" t="n"/>
      <c r="CB123" s="551" t="n"/>
      <c r="CC123" s="551" t="n"/>
      <c r="CD123" s="551" t="n"/>
      <c r="CE123" s="551" t="n"/>
      <c r="CF123" s="551" t="n"/>
      <c r="CG123" s="551" t="n"/>
      <c r="CH123" s="551" t="n"/>
      <c r="CI123" s="551" t="n"/>
      <c r="CJ123" s="551" t="n"/>
      <c r="CK123" s="551" t="n"/>
      <c r="CL123" s="551" t="n"/>
      <c r="CM123" s="838" t="n"/>
      <c r="CN123" s="838" t="n"/>
      <c r="CO123" s="838" t="n"/>
      <c r="CP123" s="838" t="n"/>
      <c r="CQ123" s="838" t="n"/>
      <c r="CR123" s="838" t="n"/>
      <c r="CS123" s="838" t="n"/>
      <c r="CT123" s="838" t="n"/>
      <c r="CU123" s="838" t="n"/>
      <c r="CV123" s="838" t="n"/>
      <c r="CW123" s="838" t="n"/>
      <c r="CX123" s="838" t="n"/>
      <c r="CY123" s="838" t="n"/>
      <c r="CZ123" s="838" t="n"/>
      <c r="DA123" s="838" t="n"/>
      <c r="DB123" s="838" t="n"/>
      <c r="DC123" s="838" t="n"/>
      <c r="DD123" s="838" t="n"/>
      <c r="DE123" s="838" t="n"/>
      <c r="DF123" s="838" t="n"/>
      <c r="DG123" s="838" t="n"/>
      <c r="DH123" s="838" t="n"/>
      <c r="DI123" s="838" t="n"/>
      <c r="DJ123" s="838" t="n"/>
      <c r="DK123" s="838" t="n"/>
      <c r="DL123" s="838" t="n"/>
      <c r="DM123" s="838" t="n"/>
      <c r="DN123" s="838" t="n"/>
      <c r="DO123" s="838" t="n"/>
      <c r="DP123" s="838" t="n"/>
      <c r="DQ123" s="838" t="n"/>
      <c r="DR123" s="838" t="n"/>
      <c r="DS123" s="838" t="n"/>
      <c r="DT123" s="838" t="n"/>
      <c r="DU123" s="838" t="n"/>
      <c r="DV123" s="838" t="n"/>
      <c r="DW123" s="838" t="n"/>
      <c r="DX123" s="838" t="n"/>
      <c r="DY123" s="838" t="n"/>
      <c r="DZ123" s="838" t="n"/>
      <c r="EA123" s="838" t="n"/>
      <c r="EB123" s="838" t="n"/>
      <c r="EC123" s="838" t="n"/>
      <c r="ED123" s="838" t="n"/>
      <c r="EE123" s="838" t="n"/>
      <c r="EF123" s="838" t="n"/>
      <c r="EG123" s="838" t="n"/>
      <c r="EH123" s="838" t="n"/>
      <c r="EI123" s="838" t="n"/>
      <c r="EJ123" s="838" t="n"/>
      <c r="EK123" s="838" t="n"/>
      <c r="EL123" s="838" t="n"/>
      <c r="EM123" s="838" t="n"/>
      <c r="EN123" s="838" t="n"/>
      <c r="EO123" s="838" t="n"/>
      <c r="EP123" s="838" t="n"/>
      <c r="EQ123" s="838" t="n"/>
    </row>
    <row r="124" ht="13.5" customHeight="1" s="1178">
      <c r="A124" s="843" t="n"/>
      <c r="B124" s="435" t="n"/>
      <c r="C124" s="435" t="n"/>
      <c r="D124" s="435" t="n"/>
      <c r="E124" s="435" t="n"/>
      <c r="F124" s="435" t="n"/>
      <c r="G124" s="435" t="n"/>
      <c r="H124" s="435" t="n"/>
      <c r="I124" s="435" t="n"/>
      <c r="J124" s="435" t="n"/>
      <c r="K124" s="435" t="n"/>
      <c r="L124" s="435" t="n"/>
      <c r="M124" s="241" t="n"/>
      <c r="N124" s="241" t="n"/>
      <c r="O124" s="241" t="n"/>
      <c r="P124" s="241" t="n"/>
      <c r="Q124" s="241" t="n"/>
      <c r="R124" s="551" t="n"/>
      <c r="S124" s="551" t="n"/>
      <c r="T124" s="551" t="n"/>
      <c r="U124" s="551" t="n"/>
      <c r="V124" s="551" t="n"/>
      <c r="W124" s="551" t="n"/>
      <c r="X124" s="551" t="n"/>
      <c r="Y124" s="551" t="n"/>
      <c r="Z124" s="551" t="n"/>
      <c r="AA124" s="551" t="n"/>
      <c r="AB124" s="551" t="n"/>
      <c r="AC124" s="551" t="n"/>
      <c r="AD124" s="551" t="n"/>
      <c r="AE124" s="551" t="n"/>
      <c r="AF124" s="551" t="n"/>
      <c r="AG124" s="551" t="n"/>
      <c r="AH124" s="551" t="n"/>
      <c r="AI124" s="650" t="inlineStr">
        <is>
          <t>18@133716</t>
        </is>
      </c>
      <c r="AJ124" s="853" t="n">
        <v>9482647</v>
      </c>
      <c r="AK124" s="853" t="n">
        <v>7625300.66</v>
      </c>
      <c r="AL124" s="853" t="n">
        <v>1857346.34</v>
      </c>
      <c r="AM124" s="853" t="n">
        <v>678713.35</v>
      </c>
      <c r="AN124" s="853" t="n">
        <v>203070.05</v>
      </c>
      <c r="AO124" s="853" t="n">
        <v>3102874.97</v>
      </c>
      <c r="AP124" s="853" t="n">
        <v>20285089.66</v>
      </c>
      <c r="AQ124" s="405" t="n">
        <v>0.022</v>
      </c>
      <c r="AR124" s="551" t="n"/>
      <c r="AS124" s="551" t="n"/>
      <c r="AT124" s="551" t="n"/>
      <c r="AU124" s="551" t="n"/>
      <c r="AV124" s="551" t="n"/>
      <c r="AW124" s="551" t="n"/>
      <c r="AX124" s="551" t="n"/>
      <c r="AY124" s="551" t="n"/>
      <c r="AZ124" s="551" t="n"/>
      <c r="BA124" s="551" t="n"/>
      <c r="BB124" s="551" t="n"/>
      <c r="BC124" s="551" t="n"/>
      <c r="BD124" s="551" t="n"/>
      <c r="BE124" s="551" t="n"/>
      <c r="BF124" s="551" t="n"/>
      <c r="BG124" s="551" t="n"/>
      <c r="BH124" s="551" t="n"/>
      <c r="BI124" s="551" t="n"/>
      <c r="BJ124" s="551" t="n"/>
      <c r="BK124" s="551" t="n"/>
      <c r="BL124" s="551" t="n"/>
      <c r="BM124" s="551" t="n"/>
      <c r="BN124" s="551" t="n"/>
      <c r="BO124" s="551" t="n"/>
      <c r="BP124" s="551" t="n"/>
      <c r="BQ124" s="551" t="n"/>
      <c r="BR124" s="551" t="n"/>
      <c r="BS124" s="551" t="n"/>
      <c r="BT124" s="551" t="n"/>
      <c r="BU124" s="551" t="n"/>
      <c r="BV124" s="551" t="n"/>
      <c r="BW124" s="551" t="n"/>
      <c r="BX124" s="551" t="n"/>
      <c r="BY124" s="551" t="n"/>
      <c r="BZ124" s="551" t="n"/>
      <c r="CA124" s="551" t="n"/>
      <c r="CB124" s="551" t="n"/>
      <c r="CC124" s="551" t="n"/>
      <c r="CD124" s="551" t="n"/>
      <c r="CE124" s="551" t="n"/>
      <c r="CF124" s="551" t="n"/>
      <c r="CG124" s="551" t="n"/>
      <c r="CH124" s="551" t="n"/>
      <c r="CI124" s="551" t="n"/>
      <c r="CJ124" s="551" t="n"/>
      <c r="CK124" s="551" t="n"/>
      <c r="CL124" s="551" t="n"/>
      <c r="CM124" s="838" t="n"/>
      <c r="CN124" s="838" t="n"/>
      <c r="CO124" s="838" t="n"/>
      <c r="CP124" s="838" t="n"/>
      <c r="CQ124" s="838" t="n"/>
      <c r="CR124" s="838" t="n"/>
      <c r="CS124" s="838" t="n"/>
      <c r="CT124" s="838" t="n"/>
      <c r="CU124" s="838" t="n"/>
      <c r="CV124" s="838" t="n"/>
      <c r="CW124" s="838" t="n"/>
      <c r="CX124" s="838" t="n"/>
      <c r="CY124" s="838" t="n"/>
      <c r="CZ124" s="838" t="n"/>
      <c r="DA124" s="838" t="n"/>
      <c r="DB124" s="838" t="n"/>
      <c r="DC124" s="838" t="n"/>
      <c r="DD124" s="838" t="n"/>
      <c r="DE124" s="838" t="n"/>
      <c r="DF124" s="838" t="n"/>
      <c r="DG124" s="838" t="n"/>
      <c r="DH124" s="838" t="n"/>
      <c r="DI124" s="838" t="n"/>
      <c r="DJ124" s="838" t="n"/>
      <c r="DK124" s="838" t="n"/>
      <c r="DL124" s="838" t="n"/>
      <c r="DM124" s="838" t="n"/>
      <c r="DN124" s="838" t="n"/>
      <c r="DO124" s="838" t="n"/>
      <c r="DP124" s="838" t="n"/>
      <c r="DQ124" s="838" t="n"/>
      <c r="DR124" s="838" t="n"/>
      <c r="DS124" s="838" t="n"/>
      <c r="DT124" s="838" t="n"/>
      <c r="DU124" s="838" t="n"/>
      <c r="DV124" s="838" t="n"/>
      <c r="DW124" s="838" t="n"/>
      <c r="DX124" s="838" t="n"/>
      <c r="DY124" s="838" t="n"/>
      <c r="DZ124" s="838" t="n"/>
      <c r="EA124" s="838" t="n"/>
      <c r="EB124" s="838" t="n"/>
      <c r="EC124" s="838" t="n"/>
      <c r="ED124" s="838" t="n"/>
      <c r="EE124" s="838" t="n"/>
      <c r="EF124" s="838" t="n"/>
      <c r="EG124" s="838" t="n"/>
      <c r="EH124" s="838" t="n"/>
      <c r="EI124" s="838" t="n"/>
      <c r="EJ124" s="838" t="n"/>
      <c r="EK124" s="838" t="n"/>
      <c r="EL124" s="838" t="n"/>
      <c r="EM124" s="838" t="n"/>
      <c r="EN124" s="838" t="n"/>
      <c r="EO124" s="838" t="n"/>
      <c r="EP124" s="838" t="n"/>
      <c r="EQ124" s="838" t="n"/>
    </row>
    <row r="125" ht="13.5" customHeight="1" s="1178">
      <c r="A125" s="844" t="n"/>
      <c r="B125" s="435" t="n"/>
      <c r="C125" s="435" t="n"/>
      <c r="D125" s="435" t="n"/>
      <c r="E125" s="435" t="n"/>
      <c r="F125" s="435" t="n"/>
      <c r="G125" s="435" t="n"/>
      <c r="H125" s="435" t="n"/>
      <c r="I125" s="435" t="n"/>
      <c r="J125" s="435" t="n"/>
      <c r="K125" s="435" t="n"/>
      <c r="L125" s="435" t="n"/>
      <c r="M125" s="241" t="n"/>
      <c r="N125" s="241" t="n"/>
      <c r="O125" s="241" t="n"/>
      <c r="P125" s="241" t="n"/>
      <c r="Q125" s="241" t="n"/>
      <c r="R125" s="551" t="n"/>
      <c r="S125" s="551" t="n"/>
      <c r="T125" s="551" t="n"/>
      <c r="U125" s="551" t="n"/>
      <c r="V125" s="551" t="n"/>
      <c r="W125" s="551" t="n"/>
      <c r="X125" s="551" t="n"/>
      <c r="Y125" s="551" t="n"/>
      <c r="Z125" s="551" t="n"/>
      <c r="AA125" s="551" t="n"/>
      <c r="AB125" s="551" t="n"/>
      <c r="AC125" s="551" t="n"/>
      <c r="AD125" s="551" t="n"/>
      <c r="AE125" s="551" t="n"/>
      <c r="AF125" s="551" t="n"/>
      <c r="AG125" s="551" t="n"/>
      <c r="AH125" s="551" t="n"/>
      <c r="AI125" s="650" t="inlineStr">
        <is>
          <t>19@133716</t>
        </is>
      </c>
      <c r="AJ125" s="853" t="n">
        <v>11699100</v>
      </c>
      <c r="AK125" s="853" t="n">
        <v>9026392.779999999</v>
      </c>
      <c r="AL125" s="853" t="n">
        <v>2672707.22</v>
      </c>
      <c r="AM125" s="853" t="n">
        <v>605744.95</v>
      </c>
      <c r="AN125" s="853" t="n">
        <v>469713.05</v>
      </c>
      <c r="AO125" s="853" t="n">
        <v>4000000.66</v>
      </c>
      <c r="AP125" s="853" t="n">
        <v>19750489.89</v>
      </c>
      <c r="AQ125" s="405" t="n">
        <v>-0.164</v>
      </c>
      <c r="AR125" s="551" t="n"/>
      <c r="AS125" s="551" t="n"/>
      <c r="AT125" s="551" t="n"/>
      <c r="AU125" s="551" t="n"/>
      <c r="AV125" s="551" t="n"/>
      <c r="AW125" s="551" t="n"/>
      <c r="AX125" s="551" t="n"/>
      <c r="AY125" s="551" t="n"/>
      <c r="AZ125" s="551" t="n"/>
      <c r="BA125" s="551" t="n"/>
      <c r="BB125" s="551" t="n"/>
      <c r="BC125" s="551" t="n"/>
      <c r="BD125" s="551" t="n"/>
      <c r="BE125" s="551" t="n"/>
      <c r="BF125" s="551" t="n"/>
      <c r="BG125" s="551" t="n"/>
      <c r="BH125" s="551" t="n"/>
      <c r="BI125" s="551" t="n"/>
      <c r="BJ125" s="551" t="n"/>
      <c r="BK125" s="551" t="n"/>
      <c r="BL125" s="551" t="n"/>
      <c r="BM125" s="551" t="n"/>
      <c r="BN125" s="551" t="n"/>
      <c r="BO125" s="551" t="n"/>
      <c r="BP125" s="551" t="n"/>
      <c r="BQ125" s="551" t="n"/>
      <c r="BR125" s="551" t="n"/>
      <c r="BS125" s="551" t="n"/>
      <c r="BT125" s="551" t="n"/>
      <c r="BU125" s="551" t="n"/>
      <c r="BV125" s="551" t="n"/>
      <c r="BW125" s="551" t="n"/>
      <c r="BX125" s="551" t="n"/>
      <c r="BY125" s="551" t="n"/>
      <c r="BZ125" s="551" t="n"/>
      <c r="CA125" s="551" t="n"/>
      <c r="CB125" s="551" t="n"/>
      <c r="CC125" s="551" t="n"/>
      <c r="CD125" s="551" t="n"/>
      <c r="CE125" s="551" t="n"/>
      <c r="CF125" s="551" t="n"/>
      <c r="CG125" s="551" t="n"/>
      <c r="CH125" s="551" t="n"/>
      <c r="CI125" s="551" t="n"/>
      <c r="CJ125" s="551" t="n"/>
      <c r="CK125" s="551" t="n"/>
      <c r="CL125" s="551" t="n"/>
      <c r="CM125" s="838" t="n"/>
      <c r="CN125" s="838" t="n"/>
      <c r="CO125" s="838" t="n"/>
      <c r="CP125" s="838" t="n"/>
      <c r="CQ125" s="838" t="n"/>
      <c r="CR125" s="838" t="n"/>
      <c r="CS125" s="838" t="n"/>
      <c r="CT125" s="838" t="n"/>
      <c r="CU125" s="838" t="n"/>
      <c r="CV125" s="838" t="n"/>
      <c r="CW125" s="838" t="n"/>
      <c r="CX125" s="838" t="n"/>
      <c r="CY125" s="838" t="n"/>
      <c r="CZ125" s="838" t="n"/>
      <c r="DA125" s="838" t="n"/>
      <c r="DB125" s="838" t="n"/>
      <c r="DC125" s="838" t="n"/>
      <c r="DD125" s="838" t="n"/>
      <c r="DE125" s="838" t="n"/>
      <c r="DF125" s="838" t="n"/>
      <c r="DG125" s="838" t="n"/>
      <c r="DH125" s="838" t="n"/>
      <c r="DI125" s="838" t="n"/>
      <c r="DJ125" s="838" t="n"/>
      <c r="DK125" s="838" t="n"/>
      <c r="DL125" s="838" t="n"/>
      <c r="DM125" s="838" t="n"/>
      <c r="DN125" s="838" t="n"/>
      <c r="DO125" s="838" t="n"/>
      <c r="DP125" s="838" t="n"/>
      <c r="DQ125" s="838" t="n"/>
      <c r="DR125" s="838" t="n"/>
      <c r="DS125" s="838" t="n"/>
      <c r="DT125" s="838" t="n"/>
      <c r="DU125" s="838" t="n"/>
      <c r="DV125" s="838" t="n"/>
      <c r="DW125" s="838" t="n"/>
      <c r="DX125" s="838" t="n"/>
      <c r="DY125" s="838" t="n"/>
      <c r="DZ125" s="838" t="n"/>
      <c r="EA125" s="838" t="n"/>
      <c r="EB125" s="838" t="n"/>
      <c r="EC125" s="838" t="n"/>
      <c r="ED125" s="838" t="n"/>
      <c r="EE125" s="838" t="n"/>
      <c r="EF125" s="838" t="n"/>
      <c r="EG125" s="838" t="n"/>
      <c r="EH125" s="838" t="n"/>
      <c r="EI125" s="838" t="n"/>
      <c r="EJ125" s="838" t="n"/>
      <c r="EK125" s="838" t="n"/>
      <c r="EL125" s="838" t="n"/>
      <c r="EM125" s="838" t="n"/>
      <c r="EN125" s="838" t="n"/>
      <c r="EO125" s="838" t="n"/>
      <c r="EP125" s="838" t="n"/>
      <c r="EQ125" s="838" t="n"/>
    </row>
    <row r="126" ht="13.5" customHeight="1" s="1178">
      <c r="A126" s="843" t="n"/>
      <c r="B126" s="435" t="n"/>
      <c r="C126" s="435" t="n"/>
      <c r="D126" s="435" t="n"/>
      <c r="E126" s="435" t="n"/>
      <c r="F126" s="435" t="n"/>
      <c r="G126" s="435" t="n"/>
      <c r="H126" s="435" t="n"/>
      <c r="I126" s="435" t="n"/>
      <c r="J126" s="435" t="n"/>
      <c r="K126" s="435" t="n"/>
      <c r="L126" s="435" t="n"/>
      <c r="M126" s="241" t="n"/>
      <c r="N126" s="241" t="n"/>
      <c r="O126" s="241" t="n"/>
      <c r="P126" s="241" t="n"/>
      <c r="Q126" s="241" t="n"/>
      <c r="R126" s="551" t="n"/>
      <c r="S126" s="551" t="n"/>
      <c r="T126" s="551" t="n"/>
      <c r="U126" s="551" t="n"/>
      <c r="V126" s="551" t="n"/>
      <c r="W126" s="551" t="n"/>
      <c r="X126" s="551" t="n"/>
      <c r="Y126" s="551" t="n"/>
      <c r="Z126" s="551" t="n"/>
      <c r="AA126" s="551" t="n"/>
      <c r="AB126" s="551" t="n"/>
      <c r="AC126" s="551" t="n"/>
      <c r="AD126" s="551" t="n"/>
      <c r="AE126" s="551" t="n"/>
      <c r="AF126" s="551" t="n"/>
      <c r="AG126" s="551" t="n"/>
      <c r="AH126" s="551" t="n"/>
      <c r="AI126" s="651" t="inlineStr">
        <is>
          <t>20@133716</t>
        </is>
      </c>
      <c r="AJ126" s="854" t="n">
        <v>9544076</v>
      </c>
      <c r="AK126" s="854" t="n">
        <v>7691013.86</v>
      </c>
      <c r="AL126" s="854" t="n">
        <v>1853062.14</v>
      </c>
      <c r="AM126" s="854" t="n">
        <v>687815.5699999999</v>
      </c>
      <c r="AN126" s="854" t="n">
        <v>152320.05</v>
      </c>
      <c r="AO126" s="854" t="n">
        <v>4718756.75</v>
      </c>
      <c r="AP126" s="854" t="n">
        <v>20368775.29</v>
      </c>
      <c r="AQ126" s="409" t="n">
        <v>0.06</v>
      </c>
      <c r="AR126" s="551" t="n"/>
      <c r="AS126" s="551" t="n"/>
      <c r="AT126" s="551" t="n"/>
      <c r="AU126" s="551" t="n"/>
      <c r="AV126" s="551" t="n"/>
      <c r="AW126" s="551" t="n"/>
      <c r="AX126" s="551" t="n"/>
      <c r="AY126" s="551" t="n"/>
      <c r="AZ126" s="551" t="n"/>
      <c r="BA126" s="551" t="n"/>
      <c r="BB126" s="551" t="n"/>
      <c r="BC126" s="551" t="n"/>
      <c r="BD126" s="551" t="n"/>
      <c r="BE126" s="551" t="n"/>
      <c r="BF126" s="551" t="n"/>
      <c r="BG126" s="551" t="n"/>
      <c r="BH126" s="551" t="n"/>
      <c r="BI126" s="551" t="n"/>
      <c r="BJ126" s="551" t="n"/>
      <c r="BK126" s="551" t="n"/>
      <c r="BL126" s="551" t="n"/>
      <c r="BM126" s="551" t="n"/>
      <c r="BN126" s="551" t="n"/>
      <c r="BO126" s="551" t="n"/>
      <c r="BP126" s="551" t="n"/>
      <c r="BQ126" s="551" t="n"/>
      <c r="BR126" s="551" t="n"/>
      <c r="BS126" s="551" t="n"/>
      <c r="BT126" s="551" t="n"/>
      <c r="BU126" s="551" t="n"/>
      <c r="BV126" s="551" t="n"/>
      <c r="BW126" s="551" t="n"/>
      <c r="BX126" s="551" t="n"/>
      <c r="BY126" s="551" t="n"/>
      <c r="BZ126" s="551" t="n"/>
      <c r="CA126" s="551" t="n"/>
      <c r="CB126" s="551" t="n"/>
      <c r="CC126" s="551" t="n"/>
      <c r="CD126" s="551" t="n"/>
      <c r="CE126" s="551" t="n"/>
      <c r="CF126" s="551" t="n"/>
      <c r="CG126" s="551" t="n"/>
      <c r="CH126" s="551" t="n"/>
      <c r="CI126" s="551" t="n"/>
      <c r="CJ126" s="551" t="n"/>
      <c r="CK126" s="551" t="n"/>
      <c r="CL126" s="551" t="n"/>
      <c r="CM126" s="838" t="n"/>
      <c r="CN126" s="838" t="n"/>
      <c r="CO126" s="838" t="n"/>
      <c r="CP126" s="838" t="n"/>
      <c r="CQ126" s="838" t="n"/>
      <c r="CR126" s="838" t="n"/>
      <c r="CS126" s="838" t="n"/>
      <c r="CT126" s="838" t="n"/>
      <c r="CU126" s="838" t="n"/>
      <c r="CV126" s="838" t="n"/>
      <c r="CW126" s="838" t="n"/>
      <c r="CX126" s="838" t="n"/>
      <c r="CY126" s="838" t="n"/>
      <c r="CZ126" s="838" t="n"/>
      <c r="DA126" s="838" t="n"/>
      <c r="DB126" s="838" t="n"/>
      <c r="DC126" s="838" t="n"/>
      <c r="DD126" s="838" t="n"/>
      <c r="DE126" s="838" t="n"/>
      <c r="DF126" s="838" t="n"/>
      <c r="DG126" s="838" t="n"/>
      <c r="DH126" s="838" t="n"/>
      <c r="DI126" s="838" t="n"/>
      <c r="DJ126" s="838" t="n"/>
      <c r="DK126" s="838" t="n"/>
      <c r="DL126" s="838" t="n"/>
      <c r="DM126" s="838" t="n"/>
      <c r="DN126" s="838" t="n"/>
      <c r="DO126" s="838" t="n"/>
      <c r="DP126" s="838" t="n"/>
      <c r="DQ126" s="838" t="n"/>
      <c r="DR126" s="838" t="n"/>
      <c r="DS126" s="838" t="n"/>
      <c r="DT126" s="838" t="n"/>
      <c r="DU126" s="838" t="n"/>
      <c r="DV126" s="838" t="n"/>
      <c r="DW126" s="838" t="n"/>
      <c r="DX126" s="838" t="n"/>
      <c r="DY126" s="838" t="n"/>
      <c r="DZ126" s="838" t="n"/>
      <c r="EA126" s="838" t="n"/>
      <c r="EB126" s="838" t="n"/>
      <c r="EC126" s="838" t="n"/>
      <c r="ED126" s="838" t="n"/>
      <c r="EE126" s="838" t="n"/>
      <c r="EF126" s="838" t="n"/>
      <c r="EG126" s="838" t="n"/>
      <c r="EH126" s="838" t="n"/>
      <c r="EI126" s="838" t="n"/>
      <c r="EJ126" s="838" t="n"/>
      <c r="EK126" s="838" t="n"/>
      <c r="EL126" s="838" t="n"/>
      <c r="EM126" s="838" t="n"/>
      <c r="EN126" s="838" t="n"/>
      <c r="EO126" s="838" t="n"/>
      <c r="EP126" s="838" t="n"/>
      <c r="EQ126" s="838" t="n"/>
    </row>
    <row r="127" ht="13.5" customHeight="1" s="1178">
      <c r="A127" s="843" t="n"/>
      <c r="B127" s="435" t="n"/>
      <c r="C127" s="435" t="n"/>
      <c r="D127" s="435" t="n"/>
      <c r="E127" s="435" t="n"/>
      <c r="F127" s="435" t="n"/>
      <c r="G127" s="435" t="n"/>
      <c r="H127" s="435" t="n"/>
      <c r="I127" s="435" t="n"/>
      <c r="J127" s="435" t="n"/>
      <c r="K127" s="435" t="n"/>
      <c r="L127" s="435" t="n"/>
      <c r="M127" s="241" t="n"/>
      <c r="N127" s="241" t="n"/>
      <c r="O127" s="241" t="n"/>
      <c r="P127" s="241" t="n"/>
      <c r="Q127" s="241" t="n"/>
      <c r="R127" s="551" t="n"/>
      <c r="S127" s="551" t="n"/>
      <c r="T127" s="551" t="n"/>
      <c r="U127" s="551" t="n"/>
      <c r="V127" s="551" t="n"/>
      <c r="W127" s="551" t="n"/>
      <c r="X127" s="551" t="n"/>
      <c r="Y127" s="551" t="n"/>
      <c r="Z127" s="551" t="n"/>
      <c r="AA127" s="551" t="n"/>
      <c r="AB127" s="551" t="n"/>
      <c r="AC127" s="551" t="n"/>
      <c r="AD127" s="551" t="n"/>
      <c r="AE127" s="551" t="n"/>
      <c r="AF127" s="551" t="n"/>
      <c r="AG127" s="551" t="n"/>
      <c r="AH127" s="551" t="n"/>
      <c r="AI127" s="551" t="n"/>
      <c r="AJ127" s="551" t="n"/>
      <c r="AK127" s="551" t="n"/>
      <c r="AL127" s="551" t="n"/>
      <c r="AM127" s="551" t="n"/>
      <c r="AN127" s="551" t="n"/>
      <c r="AO127" s="551" t="n"/>
      <c r="AP127" s="551" t="n"/>
      <c r="AQ127" s="551" t="n"/>
      <c r="AR127" s="551" t="n"/>
      <c r="AS127" s="551" t="n"/>
      <c r="AT127" s="551" t="n"/>
      <c r="AU127" s="551" t="n"/>
      <c r="AV127" s="551" t="n"/>
      <c r="AW127" s="551" t="n"/>
      <c r="AX127" s="551" t="n"/>
      <c r="AY127" s="551" t="n"/>
      <c r="AZ127" s="551" t="n"/>
      <c r="BA127" s="551" t="n"/>
      <c r="BB127" s="551" t="n"/>
      <c r="BC127" s="551" t="n"/>
      <c r="BD127" s="551" t="n"/>
      <c r="BE127" s="551" t="n"/>
      <c r="BF127" s="551" t="n"/>
      <c r="BG127" s="551" t="n"/>
      <c r="BH127" s="551" t="n"/>
      <c r="BI127" s="551" t="n"/>
      <c r="BJ127" s="551" t="n"/>
      <c r="BK127" s="551" t="n"/>
      <c r="BL127" s="551" t="n"/>
      <c r="BM127" s="551" t="n"/>
      <c r="BN127" s="551" t="n"/>
      <c r="BO127" s="551" t="n"/>
      <c r="BP127" s="551" t="n"/>
      <c r="BQ127" s="551" t="n"/>
      <c r="BR127" s="551" t="n"/>
      <c r="BS127" s="551" t="n"/>
      <c r="BT127" s="551" t="n"/>
      <c r="BU127" s="551" t="n"/>
      <c r="BV127" s="551" t="n"/>
      <c r="BW127" s="551" t="n"/>
      <c r="BX127" s="551" t="n"/>
      <c r="BY127" s="551" t="n"/>
      <c r="BZ127" s="551" t="n"/>
      <c r="CA127" s="551" t="n"/>
      <c r="CB127" s="551" t="n"/>
      <c r="CC127" s="551" t="n"/>
      <c r="CD127" s="551" t="n"/>
      <c r="CE127" s="551" t="n"/>
      <c r="CF127" s="551" t="n"/>
      <c r="CG127" s="551" t="n"/>
      <c r="CH127" s="551" t="n"/>
      <c r="CI127" s="551" t="n"/>
      <c r="CJ127" s="551" t="n"/>
      <c r="CK127" s="551" t="n"/>
      <c r="CL127" s="551" t="n"/>
      <c r="CM127" s="838" t="n"/>
      <c r="CN127" s="838" t="n"/>
      <c r="CO127" s="838" t="n"/>
      <c r="CP127" s="838" t="n"/>
      <c r="CQ127" s="838" t="n"/>
      <c r="CR127" s="838" t="n"/>
      <c r="CS127" s="838" t="n"/>
      <c r="CT127" s="838" t="n"/>
      <c r="CU127" s="838" t="n"/>
      <c r="CV127" s="838" t="n"/>
      <c r="CW127" s="838" t="n"/>
      <c r="CX127" s="838" t="n"/>
      <c r="CY127" s="838" t="n"/>
      <c r="CZ127" s="838" t="n"/>
      <c r="DA127" s="838" t="n"/>
      <c r="DB127" s="838" t="n"/>
      <c r="DC127" s="838" t="n"/>
      <c r="DD127" s="838" t="n"/>
      <c r="DE127" s="838" t="n"/>
      <c r="DF127" s="838" t="n"/>
      <c r="DG127" s="838" t="n"/>
      <c r="DH127" s="838" t="n"/>
      <c r="DI127" s="838" t="n"/>
      <c r="DJ127" s="838" t="n"/>
      <c r="DK127" s="838" t="n"/>
      <c r="DL127" s="838" t="n"/>
      <c r="DM127" s="838" t="n"/>
      <c r="DN127" s="838" t="n"/>
      <c r="DO127" s="838" t="n"/>
      <c r="DP127" s="838" t="n"/>
      <c r="DQ127" s="838" t="n"/>
      <c r="DR127" s="838" t="n"/>
      <c r="DS127" s="838" t="n"/>
      <c r="DT127" s="838" t="n"/>
      <c r="DU127" s="838" t="n"/>
      <c r="DV127" s="838" t="n"/>
      <c r="DW127" s="838" t="n"/>
      <c r="DX127" s="838" t="n"/>
      <c r="DY127" s="838" t="n"/>
      <c r="DZ127" s="838" t="n"/>
      <c r="EA127" s="838" t="n"/>
      <c r="EB127" s="838" t="n"/>
      <c r="EC127" s="838" t="n"/>
      <c r="ED127" s="838" t="n"/>
      <c r="EE127" s="838" t="n"/>
      <c r="EF127" s="838" t="n"/>
      <c r="EG127" s="838" t="n"/>
      <c r="EH127" s="838" t="n"/>
      <c r="EI127" s="838" t="n"/>
      <c r="EJ127" s="838" t="n"/>
      <c r="EK127" s="838" t="n"/>
      <c r="EL127" s="838" t="n"/>
      <c r="EM127" s="838" t="n"/>
      <c r="EN127" s="838" t="n"/>
      <c r="EO127" s="838" t="n"/>
      <c r="EP127" s="838" t="n"/>
      <c r="EQ127" s="838" t="n"/>
    </row>
    <row r="128" ht="13.5" customHeight="1" s="1178">
      <c r="A128" s="843" t="n"/>
      <c r="B128" s="435" t="n"/>
      <c r="C128" s="435" t="n"/>
      <c r="D128" s="435" t="n"/>
      <c r="E128" s="435" t="n"/>
      <c r="F128" s="435" t="n"/>
      <c r="G128" s="435" t="n"/>
      <c r="H128" s="435" t="n"/>
      <c r="I128" s="435" t="n"/>
      <c r="J128" s="435" t="n"/>
      <c r="K128" s="435" t="n"/>
      <c r="L128" s="435" t="n"/>
      <c r="M128" s="241" t="n"/>
      <c r="N128" s="241" t="n"/>
      <c r="O128" s="241" t="n"/>
      <c r="P128" s="241" t="n"/>
      <c r="Q128" s="241" t="n"/>
      <c r="R128" s="551" t="n"/>
      <c r="S128" s="551" t="n"/>
      <c r="T128" s="551" t="n"/>
      <c r="U128" s="551" t="n"/>
      <c r="V128" s="551" t="n"/>
      <c r="W128" s="551" t="n"/>
      <c r="X128" s="551" t="n"/>
      <c r="Y128" s="551" t="n"/>
      <c r="Z128" s="551" t="n"/>
      <c r="AA128" s="551" t="n"/>
      <c r="AB128" s="551" t="n"/>
      <c r="AC128" s="551" t="n"/>
      <c r="AD128" s="551" t="n"/>
      <c r="AE128" s="551" t="n"/>
      <c r="AF128" s="551" t="n"/>
      <c r="AG128" s="551" t="n"/>
      <c r="AH128" s="551" t="n"/>
      <c r="AI128" s="551" t="n"/>
      <c r="AJ128" s="551" t="n"/>
      <c r="AK128" s="551" t="n"/>
      <c r="AL128" s="551" t="n"/>
      <c r="AM128" s="551" t="n"/>
      <c r="AN128" s="551" t="n"/>
      <c r="AO128" s="551" t="n"/>
      <c r="AP128" s="551" t="n"/>
      <c r="AQ128" s="551" t="n"/>
      <c r="AR128" s="551" t="n"/>
      <c r="AS128" s="551" t="n"/>
      <c r="AT128" s="551" t="n"/>
      <c r="AU128" s="551" t="n"/>
      <c r="AV128" s="551" t="n"/>
      <c r="AW128" s="551" t="n"/>
      <c r="AX128" s="551" t="n"/>
      <c r="AY128" s="551" t="n"/>
      <c r="AZ128" s="551" t="n"/>
      <c r="BA128" s="551" t="n"/>
      <c r="BB128" s="551" t="n"/>
      <c r="BC128" s="551" t="n"/>
      <c r="BD128" s="551" t="n"/>
      <c r="BE128" s="551" t="n"/>
      <c r="BF128" s="551" t="n"/>
      <c r="BG128" s="551" t="n"/>
      <c r="BH128" s="551" t="n"/>
      <c r="BI128" s="551" t="n"/>
      <c r="BJ128" s="551" t="n"/>
      <c r="BK128" s="551" t="n"/>
      <c r="BL128" s="551" t="n"/>
      <c r="BM128" s="551" t="n"/>
      <c r="BN128" s="551" t="n"/>
      <c r="BO128" s="551" t="n"/>
      <c r="BP128" s="551" t="n"/>
      <c r="BQ128" s="551" t="n"/>
      <c r="BR128" s="551" t="n"/>
      <c r="BS128" s="551" t="n"/>
      <c r="BT128" s="551" t="n"/>
      <c r="BU128" s="551" t="n"/>
      <c r="BV128" s="551" t="n"/>
      <c r="BW128" s="551" t="n"/>
      <c r="BX128" s="551" t="n"/>
      <c r="BY128" s="551" t="n"/>
      <c r="BZ128" s="551" t="n"/>
      <c r="CA128" s="551" t="n"/>
      <c r="CB128" s="551" t="n"/>
      <c r="CC128" s="551" t="n"/>
      <c r="CD128" s="551" t="n"/>
      <c r="CE128" s="551" t="n"/>
      <c r="CF128" s="551" t="n"/>
      <c r="CG128" s="551" t="n"/>
      <c r="CH128" s="551" t="n"/>
      <c r="CI128" s="551" t="n"/>
      <c r="CJ128" s="551" t="n"/>
      <c r="CK128" s="551" t="n"/>
      <c r="CL128" s="551" t="n"/>
      <c r="CM128" s="838" t="n"/>
      <c r="CN128" s="838" t="n"/>
      <c r="CO128" s="838" t="n"/>
      <c r="CP128" s="838" t="n"/>
      <c r="CQ128" s="838" t="n"/>
      <c r="CR128" s="838" t="n"/>
      <c r="CS128" s="838" t="n"/>
      <c r="CT128" s="838" t="n"/>
      <c r="CU128" s="838" t="n"/>
      <c r="CV128" s="838" t="n"/>
      <c r="CW128" s="838" t="n"/>
      <c r="CX128" s="838" t="n"/>
      <c r="CY128" s="838" t="n"/>
      <c r="CZ128" s="838" t="n"/>
      <c r="DA128" s="838" t="n"/>
      <c r="DB128" s="838" t="n"/>
      <c r="DC128" s="838" t="n"/>
      <c r="DD128" s="838" t="n"/>
      <c r="DE128" s="838" t="n"/>
      <c r="DF128" s="838" t="n"/>
      <c r="DG128" s="838" t="n"/>
      <c r="DH128" s="838" t="n"/>
      <c r="DI128" s="838" t="n"/>
      <c r="DJ128" s="838" t="n"/>
      <c r="DK128" s="838" t="n"/>
      <c r="DL128" s="838" t="n"/>
      <c r="DM128" s="838" t="n"/>
      <c r="DN128" s="838" t="n"/>
      <c r="DO128" s="838" t="n"/>
      <c r="DP128" s="838" t="n"/>
      <c r="DQ128" s="838" t="n"/>
      <c r="DR128" s="838" t="n"/>
      <c r="DS128" s="838" t="n"/>
      <c r="DT128" s="838" t="n"/>
      <c r="DU128" s="838" t="n"/>
      <c r="DV128" s="838" t="n"/>
      <c r="DW128" s="838" t="n"/>
      <c r="DX128" s="838" t="n"/>
      <c r="DY128" s="838" t="n"/>
      <c r="DZ128" s="838" t="n"/>
      <c r="EA128" s="838" t="n"/>
      <c r="EB128" s="838" t="n"/>
      <c r="EC128" s="838" t="n"/>
      <c r="ED128" s="838" t="n"/>
      <c r="EE128" s="838" t="n"/>
      <c r="EF128" s="838" t="n"/>
      <c r="EG128" s="838" t="n"/>
      <c r="EH128" s="838" t="n"/>
      <c r="EI128" s="838" t="n"/>
      <c r="EJ128" s="838" t="n"/>
      <c r="EK128" s="838" t="n"/>
      <c r="EL128" s="838" t="n"/>
      <c r="EM128" s="838" t="n"/>
      <c r="EN128" s="838" t="n"/>
      <c r="EO128" s="838" t="n"/>
      <c r="EP128" s="838" t="n"/>
      <c r="EQ128" s="838" t="n"/>
    </row>
    <row r="129" ht="13.5" customHeight="1" s="1178">
      <c r="A129" s="843" t="n"/>
      <c r="B129" s="435" t="n"/>
      <c r="C129" s="435" t="n"/>
      <c r="D129" s="435" t="n"/>
      <c r="E129" s="435" t="n"/>
      <c r="F129" s="435" t="n"/>
      <c r="G129" s="435" t="n"/>
      <c r="H129" s="435" t="n"/>
      <c r="I129" s="435" t="n"/>
      <c r="J129" s="435" t="n"/>
      <c r="K129" s="435" t="n"/>
      <c r="L129" s="435" t="n"/>
      <c r="M129" s="241" t="n"/>
      <c r="N129" s="241" t="n"/>
      <c r="O129" s="241" t="n"/>
      <c r="P129" s="241" t="n"/>
      <c r="Q129" s="241" t="n"/>
      <c r="R129" s="551" t="n"/>
      <c r="S129" s="551" t="n"/>
      <c r="T129" s="551" t="n"/>
      <c r="U129" s="551" t="n"/>
      <c r="V129" s="551" t="n"/>
      <c r="W129" s="551" t="n"/>
      <c r="X129" s="551" t="n"/>
      <c r="Y129" s="551" t="n"/>
      <c r="Z129" s="551" t="n"/>
      <c r="AA129" s="551" t="n"/>
      <c r="AB129" s="551" t="n"/>
      <c r="AC129" s="551" t="n"/>
      <c r="AD129" s="551" t="n"/>
      <c r="AE129" s="551" t="n"/>
      <c r="AF129" s="551" t="n"/>
      <c r="AG129" s="551" t="n"/>
      <c r="AH129" s="551" t="n"/>
      <c r="AI129" s="551" t="n"/>
      <c r="AJ129" s="551" t="n"/>
      <c r="AK129" s="551" t="n"/>
      <c r="AL129" s="551" t="n"/>
      <c r="AM129" s="551" t="n"/>
      <c r="AN129" s="551" t="n"/>
      <c r="AO129" s="551" t="n"/>
      <c r="AP129" s="551" t="n"/>
      <c r="AQ129" s="551" t="n"/>
      <c r="AR129" s="551" t="n"/>
      <c r="AS129" s="551" t="n"/>
      <c r="AT129" s="551" t="n"/>
      <c r="AU129" s="551" t="n"/>
      <c r="AV129" s="551" t="n"/>
      <c r="AW129" s="551" t="n"/>
      <c r="AX129" s="551" t="n"/>
      <c r="AY129" s="551" t="n"/>
      <c r="AZ129" s="551" t="n"/>
      <c r="BA129" s="551" t="n"/>
      <c r="BB129" s="551" t="n"/>
      <c r="BC129" s="551" t="n"/>
      <c r="BD129" s="551" t="n"/>
      <c r="BE129" s="551" t="n"/>
      <c r="BF129" s="551" t="n"/>
      <c r="BG129" s="551" t="n"/>
      <c r="BH129" s="551" t="n"/>
      <c r="BI129" s="551" t="n"/>
      <c r="BJ129" s="551" t="n"/>
      <c r="BK129" s="551" t="n"/>
      <c r="BL129" s="551" t="n"/>
      <c r="BM129" s="551" t="n"/>
      <c r="BN129" s="551" t="n"/>
      <c r="BO129" s="551" t="n"/>
      <c r="BP129" s="551" t="n"/>
      <c r="BQ129" s="551" t="n"/>
      <c r="BR129" s="551" t="n"/>
      <c r="BS129" s="551" t="n"/>
      <c r="BT129" s="551" t="n"/>
      <c r="BU129" s="551" t="n"/>
      <c r="BV129" s="551" t="n"/>
      <c r="BW129" s="551" t="n"/>
      <c r="BX129" s="551" t="n"/>
      <c r="BY129" s="551" t="n"/>
      <c r="BZ129" s="551" t="n"/>
      <c r="CA129" s="551" t="n"/>
      <c r="CB129" s="551" t="n"/>
      <c r="CC129" s="551" t="n"/>
      <c r="CD129" s="551" t="n"/>
      <c r="CE129" s="551" t="n"/>
      <c r="CF129" s="551" t="n"/>
      <c r="CG129" s="551" t="n"/>
      <c r="CH129" s="551" t="n"/>
      <c r="CI129" s="551" t="n"/>
      <c r="CJ129" s="551" t="n"/>
      <c r="CK129" s="551" t="n"/>
      <c r="CL129" s="551" t="n"/>
      <c r="CM129" s="838" t="n"/>
      <c r="CN129" s="838" t="n"/>
      <c r="CO129" s="838" t="n"/>
      <c r="CP129" s="838" t="n"/>
      <c r="CQ129" s="838" t="n"/>
      <c r="CR129" s="838" t="n"/>
      <c r="CS129" s="838" t="n"/>
      <c r="CT129" s="838" t="n"/>
      <c r="CU129" s="838" t="n"/>
      <c r="CV129" s="838" t="n"/>
      <c r="CW129" s="838" t="n"/>
      <c r="CX129" s="838" t="n"/>
      <c r="CY129" s="838" t="n"/>
      <c r="CZ129" s="838" t="n"/>
      <c r="DA129" s="838" t="n"/>
      <c r="DB129" s="838" t="n"/>
      <c r="DC129" s="838" t="n"/>
      <c r="DD129" s="838" t="n"/>
      <c r="DE129" s="838" t="n"/>
      <c r="DF129" s="838" t="n"/>
      <c r="DG129" s="838" t="n"/>
      <c r="DH129" s="838" t="n"/>
      <c r="DI129" s="838" t="n"/>
      <c r="DJ129" s="838" t="n"/>
      <c r="DK129" s="838" t="n"/>
      <c r="DL129" s="838" t="n"/>
      <c r="DM129" s="838" t="n"/>
      <c r="DN129" s="838" t="n"/>
      <c r="DO129" s="838" t="n"/>
      <c r="DP129" s="838" t="n"/>
      <c r="DQ129" s="838" t="n"/>
      <c r="DR129" s="838" t="n"/>
      <c r="DS129" s="838" t="n"/>
      <c r="DT129" s="838" t="n"/>
      <c r="DU129" s="838" t="n"/>
      <c r="DV129" s="838" t="n"/>
      <c r="DW129" s="838" t="n"/>
      <c r="DX129" s="838" t="n"/>
      <c r="DY129" s="838" t="n"/>
      <c r="DZ129" s="838" t="n"/>
      <c r="EA129" s="838" t="n"/>
      <c r="EB129" s="838" t="n"/>
      <c r="EC129" s="838" t="n"/>
      <c r="ED129" s="838" t="n"/>
      <c r="EE129" s="838" t="n"/>
      <c r="EF129" s="838" t="n"/>
      <c r="EG129" s="838" t="n"/>
      <c r="EH129" s="838" t="n"/>
      <c r="EI129" s="838" t="n"/>
      <c r="EJ129" s="838" t="n"/>
      <c r="EK129" s="838" t="n"/>
      <c r="EL129" s="838" t="n"/>
      <c r="EM129" s="838" t="n"/>
      <c r="EN129" s="838" t="n"/>
      <c r="EO129" s="838" t="n"/>
      <c r="EP129" s="838" t="n"/>
      <c r="EQ129" s="838" t="n"/>
    </row>
    <row r="130" ht="13.5" customHeight="1" s="1178">
      <c r="A130" s="843" t="n"/>
      <c r="B130" s="435" t="n"/>
      <c r="C130" s="435" t="n"/>
      <c r="D130" s="435" t="n"/>
      <c r="E130" s="435" t="n"/>
      <c r="F130" s="435" t="n"/>
      <c r="G130" s="435" t="n"/>
      <c r="H130" s="435" t="n"/>
      <c r="I130" s="435" t="n"/>
      <c r="J130" s="435" t="n"/>
      <c r="K130" s="435" t="n"/>
      <c r="L130" s="435" t="n"/>
      <c r="M130" s="241" t="n"/>
      <c r="N130" s="241" t="n"/>
      <c r="O130" s="241" t="n"/>
      <c r="P130" s="241" t="n"/>
      <c r="Q130" s="241" t="n"/>
      <c r="R130" s="551" t="n"/>
      <c r="S130" s="551" t="n"/>
      <c r="T130" s="551" t="n"/>
      <c r="U130" s="551" t="n"/>
      <c r="V130" s="551" t="n"/>
      <c r="W130" s="551" t="n"/>
      <c r="X130" s="551" t="n"/>
      <c r="Y130" s="551" t="n"/>
      <c r="Z130" s="551" t="n"/>
      <c r="AA130" s="551" t="n"/>
      <c r="AB130" s="551" t="n"/>
      <c r="AC130" s="551" t="n"/>
      <c r="AD130" s="551" t="n"/>
      <c r="AE130" s="551" t="n"/>
      <c r="AF130" s="551" t="n"/>
      <c r="AG130" s="551" t="n"/>
      <c r="AH130" s="551" t="n"/>
      <c r="AI130" s="551" t="n"/>
      <c r="AJ130" s="551" t="n"/>
      <c r="AK130" s="551" t="n"/>
      <c r="AL130" s="551" t="n"/>
      <c r="AM130" s="551" t="n"/>
      <c r="AN130" s="551" t="n"/>
      <c r="AO130" s="551" t="n"/>
      <c r="AP130" s="551" t="n"/>
      <c r="AQ130" s="551" t="n"/>
      <c r="AR130" s="551" t="n"/>
      <c r="AS130" s="551" t="n"/>
      <c r="AT130" s="551" t="n"/>
      <c r="AU130" s="551" t="n"/>
      <c r="AV130" s="551" t="n"/>
      <c r="AW130" s="551" t="n"/>
      <c r="AX130" s="551" t="n"/>
      <c r="AY130" s="551" t="n"/>
      <c r="AZ130" s="551" t="n"/>
      <c r="BA130" s="551" t="n"/>
      <c r="BB130" s="551" t="n"/>
      <c r="BC130" s="551" t="n"/>
      <c r="BD130" s="551" t="n"/>
      <c r="BE130" s="551" t="n"/>
      <c r="BF130" s="551" t="n"/>
      <c r="BG130" s="551" t="n"/>
      <c r="BH130" s="551" t="n"/>
      <c r="BI130" s="551" t="n"/>
      <c r="BJ130" s="551" t="n"/>
      <c r="BK130" s="551" t="n"/>
      <c r="BL130" s="551" t="n"/>
      <c r="BM130" s="551" t="n"/>
      <c r="BN130" s="551" t="n"/>
      <c r="BO130" s="551" t="n"/>
      <c r="BP130" s="551" t="n"/>
      <c r="BQ130" s="551" t="n"/>
      <c r="BR130" s="551" t="n"/>
      <c r="BS130" s="551" t="n"/>
      <c r="BT130" s="551" t="n"/>
      <c r="BU130" s="551" t="n"/>
      <c r="BV130" s="551" t="n"/>
      <c r="BW130" s="551" t="n"/>
      <c r="BX130" s="551" t="n"/>
      <c r="BY130" s="551" t="n"/>
      <c r="BZ130" s="551" t="n"/>
      <c r="CA130" s="551" t="n"/>
      <c r="CB130" s="551" t="n"/>
      <c r="CC130" s="551" t="n"/>
      <c r="CD130" s="551" t="n"/>
      <c r="CE130" s="551" t="n"/>
      <c r="CF130" s="551" t="n"/>
      <c r="CG130" s="551" t="n"/>
      <c r="CH130" s="551" t="n"/>
      <c r="CI130" s="551" t="n"/>
      <c r="CJ130" s="551" t="n"/>
      <c r="CK130" s="551" t="n"/>
      <c r="CL130" s="551" t="n"/>
      <c r="CM130" s="838" t="n"/>
      <c r="CN130" s="838" t="n"/>
      <c r="CO130" s="838" t="n"/>
      <c r="CP130" s="838" t="n"/>
      <c r="CQ130" s="838" t="n"/>
      <c r="CR130" s="838" t="n"/>
      <c r="CS130" s="838" t="n"/>
      <c r="CT130" s="838" t="n"/>
      <c r="CU130" s="838" t="n"/>
      <c r="CV130" s="838" t="n"/>
      <c r="CW130" s="838" t="n"/>
      <c r="CX130" s="838" t="n"/>
      <c r="CY130" s="838" t="n"/>
      <c r="CZ130" s="838" t="n"/>
      <c r="DA130" s="838" t="n"/>
      <c r="DB130" s="838" t="n"/>
      <c r="DC130" s="838" t="n"/>
      <c r="DD130" s="838" t="n"/>
      <c r="DE130" s="838" t="n"/>
      <c r="DF130" s="838" t="n"/>
      <c r="DG130" s="838" t="n"/>
      <c r="DH130" s="838" t="n"/>
      <c r="DI130" s="838" t="n"/>
      <c r="DJ130" s="838" t="n"/>
      <c r="DK130" s="838" t="n"/>
      <c r="DL130" s="838" t="n"/>
      <c r="DM130" s="838" t="n"/>
      <c r="DN130" s="838" t="n"/>
      <c r="DO130" s="838" t="n"/>
      <c r="DP130" s="838" t="n"/>
      <c r="DQ130" s="838" t="n"/>
      <c r="DR130" s="838" t="n"/>
      <c r="DS130" s="838" t="n"/>
      <c r="DT130" s="838" t="n"/>
      <c r="DU130" s="838" t="n"/>
      <c r="DV130" s="838" t="n"/>
      <c r="DW130" s="838" t="n"/>
      <c r="DX130" s="838" t="n"/>
      <c r="DY130" s="838" t="n"/>
      <c r="DZ130" s="838" t="n"/>
      <c r="EA130" s="838" t="n"/>
      <c r="EB130" s="838" t="n"/>
      <c r="EC130" s="838" t="n"/>
      <c r="ED130" s="838" t="n"/>
      <c r="EE130" s="838" t="n"/>
      <c r="EF130" s="838" t="n"/>
      <c r="EG130" s="838" t="n"/>
      <c r="EH130" s="838" t="n"/>
      <c r="EI130" s="838" t="n"/>
      <c r="EJ130" s="838" t="n"/>
      <c r="EK130" s="838" t="n"/>
      <c r="EL130" s="838" t="n"/>
      <c r="EM130" s="838" t="n"/>
      <c r="EN130" s="838" t="n"/>
      <c r="EO130" s="838" t="n"/>
      <c r="EP130" s="838" t="n"/>
      <c r="EQ130" s="838" t="n"/>
    </row>
    <row r="131" ht="13.5" customHeight="1" s="1178">
      <c r="A131" s="843" t="n"/>
      <c r="B131" s="435" t="n"/>
      <c r="C131" s="435" t="n"/>
      <c r="D131" s="435" t="n"/>
      <c r="E131" s="435" t="n"/>
      <c r="F131" s="435" t="n"/>
      <c r="G131" s="435" t="n"/>
      <c r="H131" s="435" t="n"/>
      <c r="I131" s="435" t="n"/>
      <c r="J131" s="435" t="n"/>
      <c r="K131" s="435" t="n"/>
      <c r="L131" s="435" t="n"/>
      <c r="M131" s="241" t="n"/>
      <c r="N131" s="241" t="n"/>
      <c r="O131" s="241" t="n"/>
      <c r="P131" s="241" t="n"/>
      <c r="Q131" s="241" t="n"/>
      <c r="R131" s="551" t="n"/>
      <c r="S131" s="551" t="n"/>
      <c r="T131" s="551" t="n"/>
      <c r="U131" s="551" t="n"/>
      <c r="V131" s="551" t="n"/>
      <c r="W131" s="551" t="n"/>
      <c r="X131" s="551" t="n"/>
      <c r="Y131" s="551" t="n"/>
      <c r="Z131" s="551" t="n"/>
      <c r="AA131" s="551" t="n"/>
      <c r="AB131" s="551" t="n"/>
      <c r="AC131" s="551" t="n"/>
      <c r="AD131" s="551" t="n"/>
      <c r="AE131" s="551" t="n"/>
      <c r="AF131" s="551" t="n"/>
      <c r="AG131" s="551" t="n"/>
      <c r="AH131" s="551" t="n"/>
      <c r="AI131" s="551" t="n"/>
      <c r="AJ131" s="551" t="n"/>
      <c r="AK131" s="551" t="n"/>
      <c r="AL131" s="551" t="n"/>
      <c r="AM131" s="551" t="n"/>
      <c r="AN131" s="551" t="n"/>
      <c r="AO131" s="551" t="n"/>
      <c r="AP131" s="551" t="n"/>
      <c r="AQ131" s="551" t="n"/>
      <c r="AR131" s="551" t="n"/>
      <c r="AS131" s="551" t="n"/>
      <c r="AT131" s="551" t="n"/>
      <c r="AU131" s="551" t="n"/>
      <c r="AV131" s="551" t="n"/>
      <c r="AW131" s="551" t="n"/>
      <c r="AX131" s="551" t="n"/>
      <c r="AY131" s="551" t="n"/>
      <c r="AZ131" s="551" t="n"/>
      <c r="BA131" s="551" t="n"/>
      <c r="BB131" s="551" t="n"/>
      <c r="BC131" s="551" t="n"/>
      <c r="BD131" s="551" t="n"/>
      <c r="BE131" s="551" t="n"/>
      <c r="BF131" s="551" t="n"/>
      <c r="BG131" s="551" t="n"/>
      <c r="BH131" s="551" t="n"/>
      <c r="BI131" s="551" t="n"/>
      <c r="BJ131" s="551" t="n"/>
      <c r="BK131" s="551" t="n"/>
      <c r="BL131" s="551" t="n"/>
      <c r="BM131" s="551" t="n"/>
      <c r="BN131" s="551" t="n"/>
      <c r="BO131" s="551" t="n"/>
      <c r="BP131" s="551" t="n"/>
      <c r="BQ131" s="551" t="n"/>
      <c r="BR131" s="551" t="n"/>
      <c r="BS131" s="551" t="n"/>
      <c r="BT131" s="551" t="n"/>
      <c r="BU131" s="551" t="n"/>
      <c r="BV131" s="551" t="n"/>
      <c r="BW131" s="551" t="n"/>
      <c r="BX131" s="551" t="n"/>
      <c r="BY131" s="551" t="n"/>
      <c r="BZ131" s="551" t="n"/>
      <c r="CA131" s="551" t="n"/>
      <c r="CB131" s="551" t="n"/>
      <c r="CC131" s="551" t="n"/>
      <c r="CD131" s="551" t="n"/>
      <c r="CE131" s="551" t="n"/>
      <c r="CF131" s="551" t="n"/>
      <c r="CG131" s="551" t="n"/>
      <c r="CH131" s="551" t="n"/>
      <c r="CI131" s="551" t="n"/>
      <c r="CJ131" s="551" t="n"/>
      <c r="CK131" s="551" t="n"/>
      <c r="CL131" s="551" t="n"/>
      <c r="CM131" s="838" t="n"/>
      <c r="CN131" s="838" t="n"/>
      <c r="CO131" s="838" t="n"/>
      <c r="CP131" s="838" t="n"/>
      <c r="CQ131" s="838" t="n"/>
      <c r="CR131" s="838" t="n"/>
      <c r="CS131" s="838" t="n"/>
      <c r="CT131" s="838" t="n"/>
      <c r="CU131" s="838" t="n"/>
      <c r="CV131" s="838" t="n"/>
      <c r="CW131" s="838" t="n"/>
      <c r="CX131" s="838" t="n"/>
      <c r="CY131" s="838" t="n"/>
      <c r="CZ131" s="838" t="n"/>
      <c r="DA131" s="838" t="n"/>
      <c r="DB131" s="838" t="n"/>
      <c r="DC131" s="838" t="n"/>
      <c r="DD131" s="838" t="n"/>
      <c r="DE131" s="838" t="n"/>
      <c r="DF131" s="838" t="n"/>
      <c r="DG131" s="838" t="n"/>
      <c r="DH131" s="838" t="n"/>
      <c r="DI131" s="838" t="n"/>
      <c r="DJ131" s="838" t="n"/>
      <c r="DK131" s="838" t="n"/>
      <c r="DL131" s="838" t="n"/>
      <c r="DM131" s="838" t="n"/>
      <c r="DN131" s="838" t="n"/>
      <c r="DO131" s="838" t="n"/>
      <c r="DP131" s="838" t="n"/>
      <c r="DQ131" s="838" t="n"/>
      <c r="DR131" s="838" t="n"/>
      <c r="DS131" s="838" t="n"/>
      <c r="DT131" s="838" t="n"/>
      <c r="DU131" s="838" t="n"/>
      <c r="DV131" s="838" t="n"/>
      <c r="DW131" s="838" t="n"/>
      <c r="DX131" s="838" t="n"/>
      <c r="DY131" s="838" t="n"/>
      <c r="DZ131" s="838" t="n"/>
      <c r="EA131" s="838" t="n"/>
      <c r="EB131" s="838" t="n"/>
      <c r="EC131" s="838" t="n"/>
      <c r="ED131" s="838" t="n"/>
      <c r="EE131" s="838" t="n"/>
      <c r="EF131" s="838" t="n"/>
      <c r="EG131" s="838" t="n"/>
      <c r="EH131" s="838" t="n"/>
      <c r="EI131" s="838" t="n"/>
      <c r="EJ131" s="838" t="n"/>
      <c r="EK131" s="838" t="n"/>
      <c r="EL131" s="838" t="n"/>
      <c r="EM131" s="838" t="n"/>
      <c r="EN131" s="838" t="n"/>
      <c r="EO131" s="838" t="n"/>
      <c r="EP131" s="838" t="n"/>
      <c r="EQ131" s="838" t="n"/>
    </row>
    <row r="132" ht="13.5" customHeight="1" s="1178">
      <c r="A132" s="843" t="n"/>
      <c r="B132" s="435" t="n"/>
      <c r="C132" s="435" t="n"/>
      <c r="D132" s="435" t="n"/>
      <c r="E132" s="435" t="n"/>
      <c r="F132" s="435" t="n"/>
      <c r="G132" s="435" t="n"/>
      <c r="H132" s="435" t="n"/>
      <c r="I132" s="435" t="n"/>
      <c r="J132" s="435" t="n"/>
      <c r="K132" s="435" t="n"/>
      <c r="L132" s="435" t="n"/>
      <c r="M132" s="241" t="n"/>
      <c r="N132" s="241" t="n"/>
      <c r="O132" s="241" t="n"/>
      <c r="P132" s="241" t="n"/>
      <c r="Q132" s="241" t="n"/>
      <c r="R132" s="551" t="n"/>
      <c r="S132" s="551" t="n"/>
      <c r="T132" s="551" t="n"/>
      <c r="U132" s="551" t="n"/>
      <c r="V132" s="551" t="n"/>
      <c r="W132" s="551" t="n"/>
      <c r="X132" s="551" t="n"/>
      <c r="Y132" s="551" t="n"/>
      <c r="Z132" s="551" t="n"/>
      <c r="AA132" s="551" t="n"/>
      <c r="AB132" s="551" t="n"/>
      <c r="AC132" s="551" t="n"/>
      <c r="AD132" s="551" t="n"/>
      <c r="AE132" s="551" t="n"/>
      <c r="AF132" s="551" t="n"/>
      <c r="AG132" s="551" t="n"/>
      <c r="AH132" s="551" t="n"/>
      <c r="AI132" s="551" t="n"/>
      <c r="AJ132" s="551" t="n"/>
      <c r="AK132" s="551" t="n"/>
      <c r="AL132" s="551" t="n"/>
      <c r="AM132" s="551" t="n"/>
      <c r="AN132" s="551" t="n"/>
      <c r="AO132" s="551" t="n"/>
      <c r="AP132" s="551" t="n"/>
      <c r="AQ132" s="551" t="n"/>
      <c r="AR132" s="551" t="n"/>
      <c r="AS132" s="551" t="n"/>
      <c r="AT132" s="551" t="n"/>
      <c r="AU132" s="551" t="n"/>
      <c r="AV132" s="551" t="n"/>
      <c r="AW132" s="551" t="n"/>
      <c r="AX132" s="551" t="n"/>
      <c r="AY132" s="551" t="n"/>
      <c r="AZ132" s="551" t="n"/>
      <c r="BA132" s="551" t="n"/>
      <c r="BB132" s="551" t="n"/>
      <c r="BC132" s="551" t="n"/>
      <c r="BD132" s="551" t="n"/>
      <c r="BE132" s="551" t="n"/>
      <c r="BF132" s="551" t="n"/>
      <c r="BG132" s="551" t="n"/>
      <c r="BH132" s="551" t="n"/>
      <c r="BI132" s="551" t="n"/>
      <c r="BJ132" s="551" t="n"/>
      <c r="BK132" s="551" t="n"/>
      <c r="BL132" s="551" t="n"/>
      <c r="BM132" s="551" t="n"/>
      <c r="BN132" s="551" t="n"/>
      <c r="BO132" s="551" t="n"/>
      <c r="BP132" s="551" t="n"/>
      <c r="BQ132" s="551" t="n"/>
      <c r="BR132" s="551" t="n"/>
      <c r="BS132" s="551" t="n"/>
      <c r="BT132" s="551" t="n"/>
      <c r="BU132" s="551" t="n"/>
      <c r="BV132" s="551" t="n"/>
      <c r="BW132" s="551" t="n"/>
      <c r="BX132" s="551" t="n"/>
      <c r="BY132" s="551" t="n"/>
      <c r="BZ132" s="551" t="n"/>
      <c r="CA132" s="551" t="n"/>
      <c r="CB132" s="551" t="n"/>
      <c r="CC132" s="551" t="n"/>
      <c r="CD132" s="551" t="n"/>
      <c r="CE132" s="551" t="n"/>
      <c r="CF132" s="551" t="n"/>
      <c r="CG132" s="551" t="n"/>
      <c r="CH132" s="551" t="n"/>
      <c r="CI132" s="551" t="n"/>
      <c r="CJ132" s="551" t="n"/>
      <c r="CK132" s="551" t="n"/>
      <c r="CL132" s="551" t="n"/>
      <c r="CM132" s="838" t="n"/>
      <c r="CN132" s="838" t="n"/>
      <c r="CO132" s="838" t="n"/>
      <c r="CP132" s="838" t="n"/>
      <c r="CQ132" s="838" t="n"/>
      <c r="CR132" s="838" t="n"/>
      <c r="CS132" s="838" t="n"/>
      <c r="CT132" s="838" t="n"/>
      <c r="CU132" s="838" t="n"/>
      <c r="CV132" s="838" t="n"/>
      <c r="CW132" s="838" t="n"/>
      <c r="CX132" s="838" t="n"/>
      <c r="CY132" s="838" t="n"/>
      <c r="CZ132" s="838" t="n"/>
      <c r="DA132" s="838" t="n"/>
      <c r="DB132" s="838" t="n"/>
      <c r="DC132" s="838" t="n"/>
      <c r="DD132" s="838" t="n"/>
      <c r="DE132" s="838" t="n"/>
      <c r="DF132" s="838" t="n"/>
      <c r="DG132" s="838" t="n"/>
      <c r="DH132" s="838" t="n"/>
      <c r="DI132" s="838" t="n"/>
      <c r="DJ132" s="838" t="n"/>
      <c r="DK132" s="838" t="n"/>
      <c r="DL132" s="838" t="n"/>
      <c r="DM132" s="838" t="n"/>
      <c r="DN132" s="838" t="n"/>
      <c r="DO132" s="838" t="n"/>
      <c r="DP132" s="838" t="n"/>
      <c r="DQ132" s="838" t="n"/>
      <c r="DR132" s="838" t="n"/>
      <c r="DS132" s="838" t="n"/>
      <c r="DT132" s="838" t="n"/>
      <c r="DU132" s="838" t="n"/>
      <c r="DV132" s="838" t="n"/>
      <c r="DW132" s="838" t="n"/>
      <c r="DX132" s="838" t="n"/>
      <c r="DY132" s="838" t="n"/>
      <c r="DZ132" s="838" t="n"/>
      <c r="EA132" s="838" t="n"/>
      <c r="EB132" s="838" t="n"/>
      <c r="EC132" s="838" t="n"/>
      <c r="ED132" s="838" t="n"/>
      <c r="EE132" s="838" t="n"/>
      <c r="EF132" s="838" t="n"/>
      <c r="EG132" s="838" t="n"/>
      <c r="EH132" s="838" t="n"/>
      <c r="EI132" s="838" t="n"/>
      <c r="EJ132" s="838" t="n"/>
      <c r="EK132" s="838" t="n"/>
      <c r="EL132" s="838" t="n"/>
      <c r="EM132" s="838" t="n"/>
      <c r="EN132" s="838" t="n"/>
      <c r="EO132" s="838" t="n"/>
      <c r="EP132" s="838" t="n"/>
      <c r="EQ132" s="838" t="n"/>
    </row>
    <row r="133" ht="13.5" customHeight="1" s="1178">
      <c r="A133" s="843" t="n"/>
      <c r="B133" s="435" t="n"/>
      <c r="C133" s="435" t="n"/>
      <c r="D133" s="435" t="n"/>
      <c r="E133" s="435" t="n"/>
      <c r="F133" s="435" t="n"/>
      <c r="G133" s="435" t="n"/>
      <c r="H133" s="435" t="n"/>
      <c r="I133" s="435" t="n"/>
      <c r="J133" s="435" t="n"/>
      <c r="K133" s="435" t="n"/>
      <c r="L133" s="435" t="n"/>
      <c r="M133" s="241" t="n"/>
      <c r="N133" s="241" t="n"/>
      <c r="O133" s="241" t="n"/>
      <c r="P133" s="241" t="n"/>
      <c r="Q133" s="241" t="n"/>
      <c r="R133" s="551" t="n"/>
      <c r="S133" s="551" t="n"/>
      <c r="T133" s="551" t="n"/>
      <c r="U133" s="551" t="n"/>
      <c r="V133" s="551" t="n"/>
      <c r="W133" s="551" t="n"/>
      <c r="X133" s="551" t="n"/>
      <c r="Y133" s="551" t="n"/>
      <c r="Z133" s="551" t="n"/>
      <c r="AA133" s="551" t="n"/>
      <c r="AB133" s="551" t="n"/>
      <c r="AC133" s="551" t="n"/>
      <c r="AD133" s="551" t="n"/>
      <c r="AE133" s="551" t="n"/>
      <c r="AF133" s="551" t="n"/>
      <c r="AG133" s="551" t="n"/>
      <c r="AH133" s="551" t="n"/>
      <c r="AI133" s="551" t="n"/>
      <c r="AJ133" s="551" t="n"/>
      <c r="AK133" s="551" t="n"/>
      <c r="AL133" s="551" t="n"/>
      <c r="AM133" s="551" t="n"/>
      <c r="AN133" s="551" t="n"/>
      <c r="AO133" s="551" t="n"/>
      <c r="AP133" s="551" t="n"/>
      <c r="AQ133" s="551" t="n"/>
      <c r="AR133" s="551" t="n"/>
      <c r="AS133" s="551" t="n"/>
      <c r="AT133" s="551" t="n"/>
      <c r="AU133" s="551" t="n"/>
      <c r="AV133" s="551" t="n"/>
      <c r="AW133" s="551" t="n"/>
      <c r="AX133" s="551" t="n"/>
      <c r="AY133" s="551" t="n"/>
      <c r="AZ133" s="551" t="n"/>
      <c r="BA133" s="551" t="n"/>
      <c r="BB133" s="551" t="n"/>
      <c r="BC133" s="551" t="n"/>
      <c r="BD133" s="551" t="n"/>
      <c r="BE133" s="551" t="n"/>
      <c r="BF133" s="551" t="n"/>
      <c r="BG133" s="551" t="n"/>
      <c r="BH133" s="551" t="n"/>
      <c r="BI133" s="551" t="n"/>
      <c r="BJ133" s="551" t="n"/>
      <c r="BK133" s="551" t="n"/>
      <c r="BL133" s="551" t="n"/>
      <c r="BM133" s="551" t="n"/>
      <c r="BN133" s="551" t="n"/>
      <c r="BO133" s="551" t="n"/>
      <c r="BP133" s="551" t="n"/>
      <c r="BQ133" s="551" t="n"/>
      <c r="BR133" s="551" t="n"/>
      <c r="BS133" s="551" t="n"/>
      <c r="BT133" s="551" t="n"/>
      <c r="BU133" s="551" t="n"/>
      <c r="BV133" s="551" t="n"/>
      <c r="BW133" s="551" t="n"/>
      <c r="BX133" s="551" t="n"/>
      <c r="BY133" s="551" t="n"/>
      <c r="BZ133" s="551" t="n"/>
      <c r="CA133" s="551" t="n"/>
      <c r="CB133" s="551" t="n"/>
      <c r="CC133" s="551" t="n"/>
      <c r="CD133" s="551" t="n"/>
      <c r="CE133" s="551" t="n"/>
      <c r="CF133" s="551" t="n"/>
      <c r="CG133" s="551" t="n"/>
      <c r="CH133" s="551" t="n"/>
      <c r="CI133" s="551" t="n"/>
      <c r="CJ133" s="551" t="n"/>
      <c r="CK133" s="551" t="n"/>
      <c r="CL133" s="551" t="n"/>
      <c r="CM133" s="838" t="n"/>
      <c r="CN133" s="838" t="n"/>
      <c r="CO133" s="838" t="n"/>
      <c r="CP133" s="838" t="n"/>
      <c r="CQ133" s="838" t="n"/>
      <c r="CR133" s="838" t="n"/>
      <c r="CS133" s="838" t="n"/>
      <c r="CT133" s="838" t="n"/>
      <c r="CU133" s="838" t="n"/>
      <c r="CV133" s="838" t="n"/>
      <c r="CW133" s="838" t="n"/>
      <c r="CX133" s="838" t="n"/>
      <c r="CY133" s="838" t="n"/>
      <c r="CZ133" s="838" t="n"/>
      <c r="DA133" s="838" t="n"/>
      <c r="DB133" s="838" t="n"/>
      <c r="DC133" s="838" t="n"/>
      <c r="DD133" s="838" t="n"/>
      <c r="DE133" s="838" t="n"/>
      <c r="DF133" s="838" t="n"/>
      <c r="DG133" s="838" t="n"/>
      <c r="DH133" s="838" t="n"/>
      <c r="DI133" s="838" t="n"/>
      <c r="DJ133" s="838" t="n"/>
      <c r="DK133" s="838" t="n"/>
      <c r="DL133" s="838" t="n"/>
      <c r="DM133" s="838" t="n"/>
      <c r="DN133" s="838" t="n"/>
      <c r="DO133" s="838" t="n"/>
      <c r="DP133" s="838" t="n"/>
      <c r="DQ133" s="838" t="n"/>
      <c r="DR133" s="838" t="n"/>
      <c r="DS133" s="838" t="n"/>
      <c r="DT133" s="838" t="n"/>
      <c r="DU133" s="838" t="n"/>
      <c r="DV133" s="838" t="n"/>
      <c r="DW133" s="838" t="n"/>
      <c r="DX133" s="838" t="n"/>
      <c r="DY133" s="838" t="n"/>
      <c r="DZ133" s="838" t="n"/>
      <c r="EA133" s="838" t="n"/>
      <c r="EB133" s="838" t="n"/>
      <c r="EC133" s="838" t="n"/>
      <c r="ED133" s="838" t="n"/>
      <c r="EE133" s="838" t="n"/>
      <c r="EF133" s="838" t="n"/>
      <c r="EG133" s="838" t="n"/>
      <c r="EH133" s="838" t="n"/>
      <c r="EI133" s="838" t="n"/>
      <c r="EJ133" s="838" t="n"/>
      <c r="EK133" s="838" t="n"/>
      <c r="EL133" s="838" t="n"/>
      <c r="EM133" s="838" t="n"/>
      <c r="EN133" s="838" t="n"/>
      <c r="EO133" s="838" t="n"/>
      <c r="EP133" s="838" t="n"/>
      <c r="EQ133" s="838" t="n"/>
    </row>
    <row r="134" ht="13.5" customHeight="1" s="1178">
      <c r="A134" s="843" t="n"/>
      <c r="B134" s="435" t="n"/>
      <c r="C134" s="435" t="n"/>
      <c r="D134" s="435" t="n"/>
      <c r="E134" s="435" t="n"/>
      <c r="F134" s="435" t="n"/>
      <c r="G134" s="435" t="n"/>
      <c r="H134" s="435" t="n"/>
      <c r="I134" s="435" t="n"/>
      <c r="J134" s="435" t="n"/>
      <c r="K134" s="435" t="n"/>
      <c r="L134" s="435" t="n"/>
      <c r="M134" s="241" t="n"/>
      <c r="N134" s="241" t="n"/>
      <c r="O134" s="241" t="n"/>
      <c r="P134" s="241" t="n"/>
      <c r="Q134" s="241" t="n"/>
      <c r="R134" s="551" t="n"/>
      <c r="S134" s="551" t="n"/>
      <c r="T134" s="551" t="n"/>
      <c r="U134" s="551" t="n"/>
      <c r="V134" s="551" t="n"/>
      <c r="W134" s="551" t="n"/>
      <c r="X134" s="551" t="n"/>
      <c r="Y134" s="551" t="n"/>
      <c r="Z134" s="551" t="n"/>
      <c r="AA134" s="551" t="n"/>
      <c r="AB134" s="551" t="n"/>
      <c r="AC134" s="551" t="n"/>
      <c r="AD134" s="551" t="n"/>
      <c r="AE134" s="551" t="n"/>
      <c r="AF134" s="551" t="n"/>
      <c r="AG134" s="551" t="n"/>
      <c r="AH134" s="551" t="n"/>
      <c r="AI134" s="551" t="n"/>
      <c r="AJ134" s="551" t="n"/>
      <c r="AK134" s="551" t="n"/>
      <c r="AL134" s="551" t="n"/>
      <c r="AM134" s="551" t="n"/>
      <c r="AN134" s="551" t="n"/>
      <c r="AO134" s="551" t="n"/>
      <c r="AP134" s="551" t="n"/>
      <c r="AQ134" s="551" t="n"/>
      <c r="AR134" s="551" t="n"/>
      <c r="AS134" s="551" t="n"/>
      <c r="AT134" s="551" t="n"/>
      <c r="AU134" s="551" t="n"/>
      <c r="AV134" s="551" t="n"/>
      <c r="AW134" s="551" t="n"/>
      <c r="AX134" s="551" t="n"/>
      <c r="AY134" s="551" t="n"/>
      <c r="AZ134" s="551" t="n"/>
      <c r="BA134" s="551" t="n"/>
      <c r="BB134" s="551" t="n"/>
      <c r="BC134" s="551" t="n"/>
      <c r="BD134" s="551" t="n"/>
      <c r="BE134" s="551" t="n"/>
      <c r="BF134" s="551" t="n"/>
      <c r="BG134" s="551" t="n"/>
      <c r="BH134" s="551" t="n"/>
      <c r="BI134" s="551" t="n"/>
      <c r="BJ134" s="551" t="n"/>
      <c r="BK134" s="551" t="n"/>
      <c r="BL134" s="551" t="n"/>
      <c r="BM134" s="551" t="n"/>
      <c r="BN134" s="551" t="n"/>
      <c r="BO134" s="551" t="n"/>
      <c r="BP134" s="551" t="n"/>
      <c r="BQ134" s="551" t="n"/>
      <c r="BR134" s="551" t="n"/>
      <c r="BS134" s="551" t="n"/>
      <c r="BT134" s="551" t="n"/>
      <c r="BU134" s="551" t="n"/>
      <c r="BV134" s="551" t="n"/>
      <c r="BW134" s="551" t="n"/>
      <c r="BX134" s="551" t="n"/>
      <c r="BY134" s="551" t="n"/>
      <c r="BZ134" s="551" t="n"/>
      <c r="CA134" s="551" t="n"/>
      <c r="CB134" s="551" t="n"/>
      <c r="CC134" s="551" t="n"/>
      <c r="CD134" s="551" t="n"/>
      <c r="CE134" s="551" t="n"/>
      <c r="CF134" s="551" t="n"/>
      <c r="CG134" s="551" t="n"/>
      <c r="CH134" s="551" t="n"/>
      <c r="CI134" s="551" t="n"/>
      <c r="CJ134" s="551" t="n"/>
      <c r="CK134" s="551" t="n"/>
      <c r="CL134" s="551" t="n"/>
      <c r="CM134" s="838" t="n"/>
      <c r="CN134" s="838" t="n"/>
      <c r="CO134" s="838" t="n"/>
      <c r="CP134" s="838" t="n"/>
      <c r="CQ134" s="838" t="n"/>
      <c r="CR134" s="838" t="n"/>
      <c r="CS134" s="838" t="n"/>
      <c r="CT134" s="838" t="n"/>
      <c r="CU134" s="838" t="n"/>
      <c r="CV134" s="838" t="n"/>
      <c r="CW134" s="838" t="n"/>
      <c r="CX134" s="838" t="n"/>
      <c r="CY134" s="838" t="n"/>
      <c r="CZ134" s="838" t="n"/>
      <c r="DA134" s="838" t="n"/>
      <c r="DB134" s="838" t="n"/>
      <c r="DC134" s="838" t="n"/>
      <c r="DD134" s="838" t="n"/>
      <c r="DE134" s="838" t="n"/>
      <c r="DF134" s="838" t="n"/>
      <c r="DG134" s="838" t="n"/>
      <c r="DH134" s="838" t="n"/>
      <c r="DI134" s="838" t="n"/>
      <c r="DJ134" s="838" t="n"/>
      <c r="DK134" s="838" t="n"/>
      <c r="DL134" s="838" t="n"/>
      <c r="DM134" s="838" t="n"/>
      <c r="DN134" s="838" t="n"/>
      <c r="DO134" s="838" t="n"/>
      <c r="DP134" s="838" t="n"/>
      <c r="DQ134" s="838" t="n"/>
      <c r="DR134" s="838" t="n"/>
      <c r="DS134" s="838" t="n"/>
      <c r="DT134" s="838" t="n"/>
      <c r="DU134" s="838" t="n"/>
      <c r="DV134" s="838" t="n"/>
      <c r="DW134" s="838" t="n"/>
      <c r="DX134" s="838" t="n"/>
      <c r="DY134" s="838" t="n"/>
      <c r="DZ134" s="838" t="n"/>
      <c r="EA134" s="838" t="n"/>
      <c r="EB134" s="838" t="n"/>
      <c r="EC134" s="838" t="n"/>
      <c r="ED134" s="838" t="n"/>
      <c r="EE134" s="838" t="n"/>
      <c r="EF134" s="838" t="n"/>
      <c r="EG134" s="838" t="n"/>
      <c r="EH134" s="838" t="n"/>
      <c r="EI134" s="838" t="n"/>
      <c r="EJ134" s="838" t="n"/>
      <c r="EK134" s="838" t="n"/>
      <c r="EL134" s="838" t="n"/>
      <c r="EM134" s="838" t="n"/>
      <c r="EN134" s="838" t="n"/>
      <c r="EO134" s="838" t="n"/>
      <c r="EP134" s="838" t="n"/>
      <c r="EQ134" s="838" t="n"/>
    </row>
    <row r="135" ht="13.5" customHeight="1" s="1178">
      <c r="A135" s="843" t="n"/>
      <c r="B135" s="435" t="n"/>
      <c r="C135" s="435" t="n"/>
      <c r="D135" s="435" t="n"/>
      <c r="E135" s="435" t="n"/>
      <c r="F135" s="435" t="n"/>
      <c r="G135" s="435" t="n"/>
      <c r="H135" s="435" t="n"/>
      <c r="I135" s="435" t="n"/>
      <c r="J135" s="435" t="n"/>
      <c r="K135" s="435" t="n"/>
      <c r="L135" s="435" t="n"/>
      <c r="M135" s="241" t="n"/>
      <c r="N135" s="241" t="n"/>
      <c r="O135" s="241" t="n"/>
      <c r="P135" s="241" t="n"/>
      <c r="Q135" s="241" t="n"/>
      <c r="R135" s="551" t="n"/>
      <c r="S135" s="551" t="n"/>
      <c r="T135" s="551" t="n"/>
      <c r="U135" s="551" t="n"/>
      <c r="V135" s="551" t="n"/>
      <c r="W135" s="551" t="n"/>
      <c r="X135" s="551" t="n"/>
      <c r="Y135" s="551" t="n"/>
      <c r="Z135" s="551" t="n"/>
      <c r="AA135" s="551" t="n"/>
      <c r="AB135" s="551" t="n"/>
      <c r="AC135" s="551" t="n"/>
      <c r="AD135" s="551" t="n"/>
      <c r="AE135" s="551" t="n"/>
      <c r="AF135" s="551" t="n"/>
      <c r="AG135" s="551" t="n"/>
      <c r="AH135" s="551" t="n"/>
      <c r="AI135" s="551" t="n"/>
      <c r="AJ135" s="551" t="n"/>
      <c r="AK135" s="551" t="n"/>
      <c r="AL135" s="551" t="n"/>
      <c r="AM135" s="551" t="n"/>
      <c r="AN135" s="551" t="n"/>
      <c r="AO135" s="551" t="n"/>
      <c r="AP135" s="551" t="n"/>
      <c r="AQ135" s="551" t="n"/>
      <c r="AR135" s="551" t="n"/>
      <c r="AS135" s="551" t="n"/>
      <c r="AT135" s="551" t="n"/>
      <c r="AU135" s="551" t="n"/>
      <c r="AV135" s="551" t="n"/>
      <c r="AW135" s="551" t="n"/>
      <c r="AX135" s="551" t="n"/>
      <c r="AY135" s="551" t="n"/>
      <c r="AZ135" s="551" t="n"/>
      <c r="BA135" s="551" t="n"/>
      <c r="BB135" s="551" t="n"/>
      <c r="BC135" s="551" t="n"/>
      <c r="BD135" s="551" t="n"/>
      <c r="BE135" s="551" t="n"/>
      <c r="BF135" s="551" t="n"/>
      <c r="BG135" s="551" t="n"/>
      <c r="BH135" s="551" t="n"/>
      <c r="BI135" s="551" t="n"/>
      <c r="BJ135" s="551" t="n"/>
      <c r="BK135" s="551" t="n"/>
      <c r="BL135" s="551" t="n"/>
      <c r="BM135" s="551" t="n"/>
      <c r="BN135" s="551" t="n"/>
      <c r="BO135" s="551" t="n"/>
      <c r="BP135" s="551" t="n"/>
      <c r="BQ135" s="551" t="n"/>
      <c r="BR135" s="551" t="n"/>
      <c r="BS135" s="551" t="n"/>
      <c r="BT135" s="551" t="n"/>
      <c r="BU135" s="551" t="n"/>
      <c r="BV135" s="551" t="n"/>
      <c r="BW135" s="551" t="n"/>
      <c r="BX135" s="551" t="n"/>
      <c r="BY135" s="551" t="n"/>
      <c r="BZ135" s="551" t="n"/>
      <c r="CA135" s="551" t="n"/>
      <c r="CB135" s="551" t="n"/>
      <c r="CC135" s="551" t="n"/>
      <c r="CD135" s="551" t="n"/>
      <c r="CE135" s="551" t="n"/>
      <c r="CF135" s="551" t="n"/>
      <c r="CG135" s="551" t="n"/>
      <c r="CH135" s="551" t="n"/>
      <c r="CI135" s="551" t="n"/>
      <c r="CJ135" s="551" t="n"/>
      <c r="CK135" s="551" t="n"/>
      <c r="CL135" s="551" t="n"/>
      <c r="CM135" s="838" t="n"/>
      <c r="CN135" s="838" t="n"/>
      <c r="CO135" s="838" t="n"/>
      <c r="CP135" s="838" t="n"/>
      <c r="CQ135" s="838" t="n"/>
      <c r="CR135" s="838" t="n"/>
      <c r="CS135" s="838" t="n"/>
      <c r="CT135" s="838" t="n"/>
      <c r="CU135" s="838" t="n"/>
      <c r="CV135" s="838" t="n"/>
      <c r="CW135" s="838" t="n"/>
      <c r="CX135" s="838" t="n"/>
      <c r="CY135" s="838" t="n"/>
      <c r="CZ135" s="838" t="n"/>
      <c r="DA135" s="838" t="n"/>
      <c r="DB135" s="838" t="n"/>
      <c r="DC135" s="838" t="n"/>
      <c r="DD135" s="838" t="n"/>
      <c r="DE135" s="838" t="n"/>
      <c r="DF135" s="838" t="n"/>
      <c r="DG135" s="838" t="n"/>
      <c r="DH135" s="838" t="n"/>
      <c r="DI135" s="838" t="n"/>
      <c r="DJ135" s="838" t="n"/>
      <c r="DK135" s="838" t="n"/>
      <c r="DL135" s="838" t="n"/>
      <c r="DM135" s="838" t="n"/>
      <c r="DN135" s="838" t="n"/>
      <c r="DO135" s="838" t="n"/>
      <c r="DP135" s="838" t="n"/>
      <c r="DQ135" s="838" t="n"/>
      <c r="DR135" s="838" t="n"/>
      <c r="DS135" s="838" t="n"/>
      <c r="DT135" s="838" t="n"/>
      <c r="DU135" s="838" t="n"/>
      <c r="DV135" s="838" t="n"/>
      <c r="DW135" s="838" t="n"/>
      <c r="DX135" s="838" t="n"/>
      <c r="DY135" s="838" t="n"/>
      <c r="DZ135" s="838" t="n"/>
      <c r="EA135" s="838" t="n"/>
      <c r="EB135" s="838" t="n"/>
      <c r="EC135" s="838" t="n"/>
      <c r="ED135" s="838" t="n"/>
      <c r="EE135" s="838" t="n"/>
      <c r="EF135" s="838" t="n"/>
      <c r="EG135" s="838" t="n"/>
      <c r="EH135" s="838" t="n"/>
      <c r="EI135" s="838" t="n"/>
      <c r="EJ135" s="838" t="n"/>
      <c r="EK135" s="838" t="n"/>
      <c r="EL135" s="838" t="n"/>
      <c r="EM135" s="838" t="n"/>
      <c r="EN135" s="838" t="n"/>
      <c r="EO135" s="838" t="n"/>
      <c r="EP135" s="838" t="n"/>
      <c r="EQ135" s="838" t="n"/>
    </row>
    <row r="136" ht="13.5" customHeight="1" s="1178">
      <c r="A136" s="843" t="n"/>
      <c r="B136" s="435" t="n"/>
      <c r="C136" s="435" t="n"/>
      <c r="D136" s="435" t="n"/>
      <c r="E136" s="435" t="n"/>
      <c r="F136" s="435" t="n"/>
      <c r="G136" s="435" t="n"/>
      <c r="H136" s="435" t="n"/>
      <c r="I136" s="435" t="n"/>
      <c r="J136" s="435" t="n"/>
      <c r="K136" s="435" t="n"/>
      <c r="L136" s="435" t="n"/>
      <c r="M136" s="241" t="n"/>
      <c r="N136" s="241" t="n"/>
      <c r="O136" s="241" t="n"/>
      <c r="P136" s="241" t="n"/>
      <c r="Q136" s="241" t="n"/>
      <c r="R136" s="551" t="n"/>
      <c r="S136" s="551" t="n"/>
      <c r="T136" s="551" t="n"/>
      <c r="U136" s="551" t="n"/>
      <c r="V136" s="551" t="n"/>
      <c r="W136" s="551" t="n"/>
      <c r="X136" s="551" t="n"/>
      <c r="Y136" s="551" t="n"/>
      <c r="Z136" s="551" t="n"/>
      <c r="AA136" s="551" t="n"/>
      <c r="AB136" s="551" t="n"/>
      <c r="AC136" s="551" t="n"/>
      <c r="AD136" s="551" t="n"/>
      <c r="AE136" s="551" t="n"/>
      <c r="AF136" s="551" t="n"/>
      <c r="AG136" s="551" t="n"/>
      <c r="AH136" s="551" t="n"/>
      <c r="AI136" s="551" t="n"/>
      <c r="AJ136" s="551" t="n"/>
      <c r="AK136" s="551" t="n"/>
      <c r="AL136" s="551" t="n"/>
      <c r="AM136" s="551" t="n"/>
      <c r="AN136" s="551" t="n"/>
      <c r="AO136" s="551" t="n"/>
      <c r="AP136" s="551" t="n"/>
      <c r="AQ136" s="551" t="n"/>
      <c r="AR136" s="551" t="n"/>
      <c r="AS136" s="551" t="n"/>
      <c r="AT136" s="551" t="n"/>
      <c r="AU136" s="551" t="n"/>
      <c r="AV136" s="551" t="n"/>
      <c r="AW136" s="551" t="n"/>
      <c r="AX136" s="551" t="n"/>
      <c r="AY136" s="551" t="n"/>
      <c r="AZ136" s="551" t="n"/>
      <c r="BA136" s="551" t="n"/>
      <c r="BB136" s="551" t="n"/>
      <c r="BC136" s="551" t="n"/>
      <c r="BD136" s="551" t="n"/>
      <c r="BE136" s="551" t="n"/>
      <c r="BF136" s="551" t="n"/>
      <c r="BG136" s="551" t="n"/>
      <c r="BH136" s="551" t="n"/>
      <c r="BI136" s="551" t="n"/>
      <c r="BJ136" s="551" t="n"/>
      <c r="BK136" s="551" t="n"/>
      <c r="BL136" s="551" t="n"/>
      <c r="BM136" s="551" t="n"/>
      <c r="BN136" s="551" t="n"/>
      <c r="BO136" s="551" t="n"/>
      <c r="BP136" s="551" t="n"/>
      <c r="BQ136" s="551" t="n"/>
      <c r="BR136" s="551" t="n"/>
      <c r="BS136" s="551" t="n"/>
      <c r="BT136" s="551" t="n"/>
      <c r="BU136" s="551" t="n"/>
      <c r="BV136" s="551" t="n"/>
      <c r="BW136" s="551" t="n"/>
      <c r="BX136" s="551" t="n"/>
      <c r="BY136" s="551" t="n"/>
      <c r="BZ136" s="551" t="n"/>
      <c r="CA136" s="551" t="n"/>
      <c r="CB136" s="551" t="n"/>
      <c r="CC136" s="551" t="n"/>
      <c r="CD136" s="551" t="n"/>
      <c r="CE136" s="551" t="n"/>
      <c r="CF136" s="551" t="n"/>
      <c r="CG136" s="551" t="n"/>
      <c r="CH136" s="551" t="n"/>
      <c r="CI136" s="551" t="n"/>
      <c r="CJ136" s="551" t="n"/>
      <c r="CK136" s="551" t="n"/>
      <c r="CL136" s="551" t="n"/>
      <c r="CM136" s="838" t="n"/>
      <c r="CN136" s="838" t="n"/>
      <c r="CO136" s="838" t="n"/>
      <c r="CP136" s="838" t="n"/>
      <c r="CQ136" s="838" t="n"/>
      <c r="CR136" s="838" t="n"/>
      <c r="CS136" s="838" t="n"/>
      <c r="CT136" s="838" t="n"/>
      <c r="CU136" s="838" t="n"/>
      <c r="CV136" s="838" t="n"/>
      <c r="CW136" s="838" t="n"/>
      <c r="CX136" s="838" t="n"/>
      <c r="CY136" s="838" t="n"/>
      <c r="CZ136" s="838" t="n"/>
      <c r="DA136" s="838" t="n"/>
      <c r="DB136" s="838" t="n"/>
      <c r="DC136" s="838" t="n"/>
      <c r="DD136" s="838" t="n"/>
      <c r="DE136" s="838" t="n"/>
      <c r="DF136" s="838" t="n"/>
      <c r="DG136" s="838" t="n"/>
      <c r="DH136" s="838" t="n"/>
      <c r="DI136" s="838" t="n"/>
      <c r="DJ136" s="838" t="n"/>
      <c r="DK136" s="838" t="n"/>
      <c r="DL136" s="838" t="n"/>
      <c r="DM136" s="838" t="n"/>
      <c r="DN136" s="838" t="n"/>
      <c r="DO136" s="838" t="n"/>
      <c r="DP136" s="838" t="n"/>
      <c r="DQ136" s="838" t="n"/>
      <c r="DR136" s="838" t="n"/>
      <c r="DS136" s="838" t="n"/>
      <c r="DT136" s="838" t="n"/>
      <c r="DU136" s="838" t="n"/>
      <c r="DV136" s="838" t="n"/>
      <c r="DW136" s="838" t="n"/>
      <c r="DX136" s="838" t="n"/>
      <c r="DY136" s="838" t="n"/>
      <c r="DZ136" s="838" t="n"/>
      <c r="EA136" s="838" t="n"/>
      <c r="EB136" s="838" t="n"/>
      <c r="EC136" s="838" t="n"/>
      <c r="ED136" s="838" t="n"/>
      <c r="EE136" s="838" t="n"/>
      <c r="EF136" s="838" t="n"/>
      <c r="EG136" s="838" t="n"/>
      <c r="EH136" s="838" t="n"/>
      <c r="EI136" s="838" t="n"/>
      <c r="EJ136" s="838" t="n"/>
      <c r="EK136" s="838" t="n"/>
      <c r="EL136" s="838" t="n"/>
      <c r="EM136" s="838" t="n"/>
      <c r="EN136" s="838" t="n"/>
      <c r="EO136" s="838" t="n"/>
      <c r="EP136" s="838" t="n"/>
      <c r="EQ136" s="838" t="n"/>
    </row>
    <row r="137" ht="13.5" customHeight="1" s="1178">
      <c r="A137" s="843" t="n"/>
      <c r="B137" s="435" t="n"/>
      <c r="C137" s="435" t="n"/>
      <c r="D137" s="435" t="n"/>
      <c r="E137" s="435" t="n"/>
      <c r="F137" s="435" t="n"/>
      <c r="G137" s="435" t="n"/>
      <c r="H137" s="435" t="n"/>
      <c r="I137" s="435" t="n"/>
      <c r="J137" s="435" t="n"/>
      <c r="K137" s="435" t="n"/>
      <c r="L137" s="435" t="n"/>
      <c r="M137" s="241" t="n"/>
      <c r="N137" s="241" t="n"/>
      <c r="O137" s="241" t="n"/>
      <c r="P137" s="241" t="n"/>
      <c r="Q137" s="241" t="n"/>
      <c r="R137" s="551" t="n"/>
      <c r="S137" s="551" t="n"/>
      <c r="T137" s="551" t="n"/>
      <c r="U137" s="551" t="n"/>
      <c r="V137" s="551" t="n"/>
      <c r="W137" s="551" t="n"/>
      <c r="X137" s="551" t="n"/>
      <c r="Y137" s="551" t="n"/>
      <c r="Z137" s="551" t="n"/>
      <c r="AA137" s="551" t="n"/>
      <c r="AB137" s="551" t="n"/>
      <c r="AC137" s="551" t="n"/>
      <c r="AD137" s="551" t="n"/>
      <c r="AE137" s="551" t="n"/>
      <c r="AF137" s="551" t="n"/>
      <c r="AG137" s="551" t="n"/>
      <c r="AH137" s="551" t="n"/>
      <c r="AI137" s="551" t="n"/>
      <c r="AJ137" s="551" t="n"/>
      <c r="AK137" s="551" t="n"/>
      <c r="AL137" s="551" t="n"/>
      <c r="AM137" s="551" t="n"/>
      <c r="AN137" s="551" t="n"/>
      <c r="AO137" s="551" t="n"/>
      <c r="AP137" s="551" t="n"/>
      <c r="AQ137" s="551" t="n"/>
      <c r="AR137" s="551" t="n"/>
      <c r="AS137" s="551" t="n"/>
      <c r="AT137" s="551" t="n"/>
      <c r="AU137" s="551" t="n"/>
      <c r="AV137" s="551" t="n"/>
      <c r="AW137" s="551" t="n"/>
      <c r="AX137" s="551" t="n"/>
      <c r="AY137" s="551" t="n"/>
      <c r="AZ137" s="551" t="n"/>
      <c r="BA137" s="551" t="n"/>
      <c r="BB137" s="551" t="n"/>
      <c r="BC137" s="551" t="n"/>
      <c r="BD137" s="551" t="n"/>
      <c r="BE137" s="551" t="n"/>
      <c r="BF137" s="551" t="n"/>
      <c r="BG137" s="551" t="n"/>
      <c r="BH137" s="551" t="n"/>
      <c r="BI137" s="551" t="n"/>
      <c r="BJ137" s="551" t="n"/>
      <c r="BK137" s="551" t="n"/>
      <c r="BL137" s="551" t="n"/>
      <c r="BM137" s="551" t="n"/>
      <c r="BN137" s="551" t="n"/>
      <c r="BO137" s="551" t="n"/>
      <c r="BP137" s="551" t="n"/>
      <c r="BQ137" s="551" t="n"/>
      <c r="BR137" s="551" t="n"/>
      <c r="BS137" s="551" t="n"/>
      <c r="BT137" s="551" t="n"/>
      <c r="BU137" s="551" t="n"/>
      <c r="BV137" s="551" t="n"/>
      <c r="BW137" s="551" t="n"/>
      <c r="BX137" s="551" t="n"/>
      <c r="BY137" s="551" t="n"/>
      <c r="BZ137" s="551" t="n"/>
      <c r="CA137" s="551" t="n"/>
      <c r="CB137" s="551" t="n"/>
      <c r="CC137" s="551" t="n"/>
      <c r="CD137" s="551" t="n"/>
      <c r="CE137" s="551" t="n"/>
      <c r="CF137" s="551" t="n"/>
      <c r="CG137" s="551" t="n"/>
      <c r="CH137" s="551" t="n"/>
      <c r="CI137" s="551" t="n"/>
      <c r="CJ137" s="551" t="n"/>
      <c r="CK137" s="551" t="n"/>
      <c r="CL137" s="551" t="n"/>
      <c r="CM137" s="838" t="n"/>
      <c r="CN137" s="838" t="n"/>
      <c r="CO137" s="838" t="n"/>
      <c r="CP137" s="838" t="n"/>
      <c r="CQ137" s="838" t="n"/>
      <c r="CR137" s="838" t="n"/>
      <c r="CS137" s="838" t="n"/>
      <c r="CT137" s="838" t="n"/>
      <c r="CU137" s="838" t="n"/>
      <c r="CV137" s="838" t="n"/>
      <c r="CW137" s="838" t="n"/>
      <c r="CX137" s="838" t="n"/>
      <c r="CY137" s="838" t="n"/>
      <c r="CZ137" s="838" t="n"/>
      <c r="DA137" s="838" t="n"/>
      <c r="DB137" s="838" t="n"/>
      <c r="DC137" s="838" t="n"/>
      <c r="DD137" s="838" t="n"/>
      <c r="DE137" s="838" t="n"/>
      <c r="DF137" s="838" t="n"/>
      <c r="DG137" s="838" t="n"/>
      <c r="DH137" s="838" t="n"/>
      <c r="DI137" s="838" t="n"/>
      <c r="DJ137" s="838" t="n"/>
      <c r="DK137" s="838" t="n"/>
      <c r="DL137" s="838" t="n"/>
      <c r="DM137" s="838" t="n"/>
      <c r="DN137" s="838" t="n"/>
      <c r="DO137" s="838" t="n"/>
      <c r="DP137" s="838" t="n"/>
      <c r="DQ137" s="838" t="n"/>
      <c r="DR137" s="838" t="n"/>
      <c r="DS137" s="838" t="n"/>
      <c r="DT137" s="838" t="n"/>
      <c r="DU137" s="838" t="n"/>
      <c r="DV137" s="838" t="n"/>
      <c r="DW137" s="838" t="n"/>
      <c r="DX137" s="838" t="n"/>
      <c r="DY137" s="838" t="n"/>
      <c r="DZ137" s="838" t="n"/>
      <c r="EA137" s="838" t="n"/>
      <c r="EB137" s="838" t="n"/>
      <c r="EC137" s="838" t="n"/>
      <c r="ED137" s="838" t="n"/>
      <c r="EE137" s="838" t="n"/>
      <c r="EF137" s="838" t="n"/>
      <c r="EG137" s="838" t="n"/>
      <c r="EH137" s="838" t="n"/>
      <c r="EI137" s="838" t="n"/>
      <c r="EJ137" s="838" t="n"/>
      <c r="EK137" s="838" t="n"/>
      <c r="EL137" s="838" t="n"/>
      <c r="EM137" s="838" t="n"/>
      <c r="EN137" s="838" t="n"/>
      <c r="EO137" s="838" t="n"/>
      <c r="EP137" s="838" t="n"/>
      <c r="EQ137" s="838" t="n"/>
    </row>
    <row r="138" ht="13.5" customHeight="1" s="1178">
      <c r="A138" s="843" t="n"/>
      <c r="B138" s="435" t="n"/>
      <c r="C138" s="435" t="n"/>
      <c r="D138" s="435" t="n"/>
      <c r="E138" s="435" t="n"/>
      <c r="F138" s="435" t="n"/>
      <c r="G138" s="435" t="n"/>
      <c r="H138" s="435" t="n"/>
      <c r="I138" s="435" t="n"/>
      <c r="J138" s="435" t="n"/>
      <c r="K138" s="435" t="n"/>
      <c r="L138" s="435" t="n"/>
      <c r="M138" s="241" t="n"/>
      <c r="N138" s="241" t="n"/>
      <c r="O138" s="241" t="n"/>
      <c r="P138" s="241" t="n"/>
      <c r="Q138" s="241" t="n"/>
      <c r="R138" s="551" t="n"/>
      <c r="S138" s="551" t="n"/>
      <c r="T138" s="551" t="n"/>
      <c r="U138" s="551" t="n"/>
      <c r="V138" s="551" t="n"/>
      <c r="W138" s="551" t="n"/>
      <c r="X138" s="551" t="n"/>
      <c r="Y138" s="551" t="n"/>
      <c r="Z138" s="551" t="n"/>
      <c r="AA138" s="551" t="n"/>
      <c r="AB138" s="551" t="n"/>
      <c r="AC138" s="551" t="n"/>
      <c r="AD138" s="551" t="n"/>
      <c r="AE138" s="551" t="n"/>
      <c r="AF138" s="551" t="n"/>
      <c r="AG138" s="551" t="n"/>
      <c r="AH138" s="551" t="n"/>
      <c r="AI138" s="551" t="n"/>
      <c r="AJ138" s="551" t="n"/>
      <c r="AK138" s="551" t="n"/>
      <c r="AL138" s="551" t="n"/>
      <c r="AM138" s="551" t="n"/>
      <c r="AN138" s="551" t="n"/>
      <c r="AO138" s="551" t="n"/>
      <c r="AP138" s="551" t="n"/>
      <c r="AQ138" s="551" t="n"/>
      <c r="AR138" s="551" t="n"/>
      <c r="AS138" s="551" t="n"/>
      <c r="AT138" s="551" t="n"/>
      <c r="AU138" s="551" t="n"/>
      <c r="AV138" s="551" t="n"/>
      <c r="AW138" s="551" t="n"/>
      <c r="AX138" s="551" t="n"/>
      <c r="AY138" s="551" t="n"/>
      <c r="AZ138" s="551" t="n"/>
      <c r="BA138" s="551" t="n"/>
      <c r="BB138" s="551" t="n"/>
      <c r="BC138" s="551" t="n"/>
      <c r="BD138" s="551" t="n"/>
      <c r="BE138" s="551" t="n"/>
      <c r="BF138" s="551" t="n"/>
      <c r="BG138" s="551" t="n"/>
      <c r="BH138" s="551" t="n"/>
      <c r="BI138" s="551" t="n"/>
      <c r="BJ138" s="551" t="n"/>
      <c r="BK138" s="551" t="n"/>
      <c r="BL138" s="551" t="n"/>
      <c r="BM138" s="551" t="n"/>
      <c r="BN138" s="551" t="n"/>
      <c r="BO138" s="551" t="n"/>
      <c r="BP138" s="551" t="n"/>
      <c r="BQ138" s="551" t="n"/>
      <c r="BR138" s="551" t="n"/>
      <c r="BS138" s="551" t="n"/>
      <c r="BT138" s="551" t="n"/>
      <c r="BU138" s="551" t="n"/>
      <c r="BV138" s="551" t="n"/>
      <c r="BW138" s="551" t="n"/>
      <c r="BX138" s="551" t="n"/>
      <c r="BY138" s="551" t="n"/>
      <c r="BZ138" s="551" t="n"/>
      <c r="CA138" s="551" t="n"/>
      <c r="CB138" s="551" t="n"/>
      <c r="CC138" s="551" t="n"/>
      <c r="CD138" s="551" t="n"/>
      <c r="CE138" s="551" t="n"/>
      <c r="CF138" s="551" t="n"/>
      <c r="CG138" s="551" t="n"/>
      <c r="CH138" s="551" t="n"/>
      <c r="CI138" s="551" t="n"/>
      <c r="CJ138" s="551" t="n"/>
      <c r="CK138" s="551" t="n"/>
      <c r="CL138" s="551" t="n"/>
      <c r="CM138" s="838" t="n"/>
      <c r="CN138" s="838" t="n"/>
      <c r="CO138" s="838" t="n"/>
      <c r="CP138" s="838" t="n"/>
      <c r="CQ138" s="838" t="n"/>
      <c r="CR138" s="838" t="n"/>
      <c r="CS138" s="838" t="n"/>
      <c r="CT138" s="838" t="n"/>
      <c r="CU138" s="838" t="n"/>
      <c r="CV138" s="838" t="n"/>
      <c r="CW138" s="838" t="n"/>
      <c r="CX138" s="838" t="n"/>
      <c r="CY138" s="838" t="n"/>
      <c r="CZ138" s="838" t="n"/>
      <c r="DA138" s="838" t="n"/>
      <c r="DB138" s="838" t="n"/>
      <c r="DC138" s="838" t="n"/>
      <c r="DD138" s="838" t="n"/>
      <c r="DE138" s="838" t="n"/>
      <c r="DF138" s="838" t="n"/>
      <c r="DG138" s="838" t="n"/>
      <c r="DH138" s="838" t="n"/>
      <c r="DI138" s="838" t="n"/>
      <c r="DJ138" s="838" t="n"/>
      <c r="DK138" s="838" t="n"/>
      <c r="DL138" s="838" t="n"/>
      <c r="DM138" s="838" t="n"/>
      <c r="DN138" s="838" t="n"/>
      <c r="DO138" s="838" t="n"/>
      <c r="DP138" s="838" t="n"/>
      <c r="DQ138" s="838" t="n"/>
      <c r="DR138" s="838" t="n"/>
      <c r="DS138" s="838" t="n"/>
      <c r="DT138" s="838" t="n"/>
      <c r="DU138" s="838" t="n"/>
      <c r="DV138" s="838" t="n"/>
      <c r="DW138" s="838" t="n"/>
      <c r="DX138" s="838" t="n"/>
      <c r="DY138" s="838" t="n"/>
      <c r="DZ138" s="838" t="n"/>
      <c r="EA138" s="838" t="n"/>
      <c r="EB138" s="838" t="n"/>
      <c r="EC138" s="838" t="n"/>
      <c r="ED138" s="838" t="n"/>
      <c r="EE138" s="838" t="n"/>
      <c r="EF138" s="838" t="n"/>
      <c r="EG138" s="838" t="n"/>
      <c r="EH138" s="838" t="n"/>
      <c r="EI138" s="838" t="n"/>
      <c r="EJ138" s="838" t="n"/>
      <c r="EK138" s="838" t="n"/>
      <c r="EL138" s="838" t="n"/>
      <c r="EM138" s="838" t="n"/>
      <c r="EN138" s="838" t="n"/>
      <c r="EO138" s="838" t="n"/>
      <c r="EP138" s="838" t="n"/>
      <c r="EQ138" s="838" t="n"/>
    </row>
    <row r="139" ht="13.5" customHeight="1" s="1178">
      <c r="A139" s="843" t="n"/>
      <c r="B139" s="435" t="n"/>
      <c r="C139" s="435" t="n"/>
      <c r="D139" s="435" t="n"/>
      <c r="E139" s="435" t="n"/>
      <c r="F139" s="435" t="n"/>
      <c r="G139" s="435" t="n"/>
      <c r="H139" s="435" t="n"/>
      <c r="I139" s="435" t="n"/>
      <c r="J139" s="435" t="n"/>
      <c r="K139" s="435" t="n"/>
      <c r="L139" s="435" t="n"/>
      <c r="M139" s="241" t="n"/>
      <c r="N139" s="241" t="n"/>
      <c r="O139" s="241" t="n"/>
      <c r="P139" s="241" t="n"/>
      <c r="Q139" s="241" t="n"/>
      <c r="R139" s="551" t="n"/>
      <c r="S139" s="551" t="n"/>
      <c r="T139" s="551" t="n"/>
      <c r="U139" s="551" t="n"/>
      <c r="V139" s="551" t="n"/>
      <c r="W139" s="551" t="n"/>
      <c r="X139" s="551" t="n"/>
      <c r="Y139" s="551" t="n"/>
      <c r="Z139" s="551" t="n"/>
      <c r="AA139" s="551" t="n"/>
      <c r="AB139" s="551" t="n"/>
      <c r="AC139" s="551" t="n"/>
      <c r="AD139" s="551" t="n"/>
      <c r="AE139" s="551" t="n"/>
      <c r="AF139" s="551" t="n"/>
      <c r="AG139" s="551" t="n"/>
      <c r="AH139" s="551" t="n"/>
      <c r="AI139" s="551" t="n"/>
      <c r="AJ139" s="551" t="n"/>
      <c r="AK139" s="551" t="n"/>
      <c r="AL139" s="551" t="n"/>
      <c r="AM139" s="551" t="n"/>
      <c r="AN139" s="551" t="n"/>
      <c r="AO139" s="551" t="n"/>
      <c r="AP139" s="551" t="n"/>
      <c r="AQ139" s="551" t="n"/>
      <c r="AR139" s="551" t="n"/>
      <c r="AS139" s="551" t="n"/>
      <c r="AT139" s="551" t="n"/>
      <c r="AU139" s="551" t="n"/>
      <c r="AV139" s="551" t="n"/>
      <c r="AW139" s="551" t="n"/>
      <c r="AX139" s="551" t="n"/>
      <c r="AY139" s="551" t="n"/>
      <c r="AZ139" s="551" t="n"/>
      <c r="BA139" s="551" t="n"/>
      <c r="BB139" s="551" t="n"/>
      <c r="BC139" s="551" t="n"/>
      <c r="BD139" s="551" t="n"/>
      <c r="BE139" s="551" t="n"/>
      <c r="BF139" s="551" t="n"/>
      <c r="BG139" s="551" t="n"/>
      <c r="BH139" s="551" t="n"/>
      <c r="BI139" s="551" t="n"/>
      <c r="BJ139" s="551" t="n"/>
      <c r="BK139" s="551" t="n"/>
      <c r="BL139" s="551" t="n"/>
      <c r="BM139" s="551" t="n"/>
      <c r="BN139" s="551" t="n"/>
      <c r="BO139" s="551" t="n"/>
      <c r="BP139" s="551" t="n"/>
      <c r="BQ139" s="551" t="n"/>
      <c r="BR139" s="551" t="n"/>
      <c r="BS139" s="551" t="n"/>
      <c r="BT139" s="551" t="n"/>
      <c r="BU139" s="551" t="n"/>
      <c r="BV139" s="551" t="n"/>
      <c r="BW139" s="551" t="n"/>
      <c r="BX139" s="551" t="n"/>
      <c r="BY139" s="551" t="n"/>
      <c r="BZ139" s="551" t="n"/>
      <c r="CA139" s="551" t="n"/>
      <c r="CB139" s="551" t="n"/>
      <c r="CC139" s="551" t="n"/>
      <c r="CD139" s="551" t="n"/>
      <c r="CE139" s="551" t="n"/>
      <c r="CF139" s="551" t="n"/>
      <c r="CG139" s="551" t="n"/>
      <c r="CH139" s="551" t="n"/>
      <c r="CI139" s="551" t="n"/>
      <c r="CJ139" s="551" t="n"/>
      <c r="CK139" s="551" t="n"/>
      <c r="CL139" s="551" t="n"/>
      <c r="CM139" s="838" t="n"/>
      <c r="CN139" s="838" t="n"/>
      <c r="CO139" s="838" t="n"/>
      <c r="CP139" s="838" t="n"/>
      <c r="CQ139" s="838" t="n"/>
      <c r="CR139" s="838" t="n"/>
      <c r="CS139" s="838" t="n"/>
      <c r="CT139" s="838" t="n"/>
      <c r="CU139" s="838" t="n"/>
      <c r="CV139" s="838" t="n"/>
      <c r="CW139" s="838" t="n"/>
      <c r="CX139" s="838" t="n"/>
      <c r="CY139" s="838" t="n"/>
      <c r="CZ139" s="838" t="n"/>
      <c r="DA139" s="838" t="n"/>
      <c r="DB139" s="838" t="n"/>
      <c r="DC139" s="838" t="n"/>
      <c r="DD139" s="838" t="n"/>
      <c r="DE139" s="838" t="n"/>
      <c r="DF139" s="838" t="n"/>
      <c r="DG139" s="838" t="n"/>
      <c r="DH139" s="838" t="n"/>
      <c r="DI139" s="838" t="n"/>
      <c r="DJ139" s="838" t="n"/>
      <c r="DK139" s="838" t="n"/>
      <c r="DL139" s="838" t="n"/>
      <c r="DM139" s="838" t="n"/>
      <c r="DN139" s="838" t="n"/>
      <c r="DO139" s="838" t="n"/>
      <c r="DP139" s="838" t="n"/>
      <c r="DQ139" s="838" t="n"/>
      <c r="DR139" s="838" t="n"/>
      <c r="DS139" s="838" t="n"/>
      <c r="DT139" s="838" t="n"/>
      <c r="DU139" s="838" t="n"/>
      <c r="DV139" s="838" t="n"/>
      <c r="DW139" s="838" t="n"/>
      <c r="DX139" s="838" t="n"/>
      <c r="DY139" s="838" t="n"/>
      <c r="DZ139" s="838" t="n"/>
      <c r="EA139" s="838" t="n"/>
      <c r="EB139" s="838" t="n"/>
      <c r="EC139" s="838" t="n"/>
      <c r="ED139" s="838" t="n"/>
      <c r="EE139" s="838" t="n"/>
      <c r="EF139" s="838" t="n"/>
      <c r="EG139" s="838" t="n"/>
      <c r="EH139" s="838" t="n"/>
      <c r="EI139" s="838" t="n"/>
      <c r="EJ139" s="838" t="n"/>
      <c r="EK139" s="838" t="n"/>
      <c r="EL139" s="838" t="n"/>
      <c r="EM139" s="838" t="n"/>
      <c r="EN139" s="838" t="n"/>
      <c r="EO139" s="838" t="n"/>
      <c r="EP139" s="838" t="n"/>
      <c r="EQ139" s="838" t="n"/>
    </row>
    <row r="140" ht="13.5" customHeight="1" s="1178">
      <c r="A140" s="843" t="n"/>
      <c r="B140" s="435" t="n"/>
      <c r="C140" s="435" t="n"/>
      <c r="D140" s="435" t="n"/>
      <c r="E140" s="435" t="n"/>
      <c r="F140" s="435" t="n"/>
      <c r="G140" s="435" t="n"/>
      <c r="H140" s="435" t="n"/>
      <c r="I140" s="435" t="n"/>
      <c r="J140" s="435" t="n"/>
      <c r="K140" s="435" t="n"/>
      <c r="L140" s="435" t="n"/>
      <c r="M140" s="241" t="n"/>
      <c r="N140" s="241" t="n"/>
      <c r="O140" s="241" t="n"/>
      <c r="P140" s="241" t="n"/>
      <c r="Q140" s="241" t="n"/>
      <c r="R140" s="551" t="n"/>
      <c r="S140" s="551" t="n"/>
      <c r="T140" s="551" t="n"/>
      <c r="U140" s="551" t="n"/>
      <c r="V140" s="551" t="n"/>
      <c r="W140" s="551" t="n"/>
      <c r="X140" s="551" t="n"/>
      <c r="Y140" s="551" t="n"/>
      <c r="Z140" s="551" t="n"/>
      <c r="AA140" s="551" t="n"/>
      <c r="AB140" s="551" t="n"/>
      <c r="AC140" s="551" t="n"/>
      <c r="AD140" s="551" t="n"/>
      <c r="AE140" s="551" t="n"/>
      <c r="AF140" s="551" t="n"/>
      <c r="AG140" s="551" t="n"/>
      <c r="AH140" s="551" t="n"/>
      <c r="AI140" s="551" t="n"/>
      <c r="AJ140" s="551" t="n"/>
      <c r="AK140" s="551" t="n"/>
      <c r="AL140" s="551" t="n"/>
      <c r="AM140" s="551" t="n"/>
      <c r="AN140" s="551" t="n"/>
      <c r="AO140" s="551" t="n"/>
      <c r="AP140" s="551" t="n"/>
      <c r="AQ140" s="551" t="n"/>
      <c r="AR140" s="551" t="n"/>
      <c r="AS140" s="551" t="n"/>
      <c r="AT140" s="551" t="n"/>
      <c r="AU140" s="551" t="n"/>
      <c r="AV140" s="551" t="n"/>
      <c r="AW140" s="551" t="n"/>
      <c r="AX140" s="551" t="n"/>
      <c r="AY140" s="551" t="n"/>
      <c r="AZ140" s="551" t="n"/>
      <c r="BA140" s="551" t="n"/>
      <c r="BB140" s="551" t="n"/>
      <c r="BC140" s="551" t="n"/>
      <c r="BD140" s="551" t="n"/>
      <c r="BE140" s="551" t="n"/>
      <c r="BF140" s="551" t="n"/>
      <c r="BG140" s="551" t="n"/>
      <c r="BH140" s="551" t="n"/>
      <c r="BI140" s="551" t="n"/>
      <c r="BJ140" s="551" t="n"/>
      <c r="BK140" s="551" t="n"/>
      <c r="BL140" s="551" t="n"/>
      <c r="BM140" s="551" t="n"/>
      <c r="BN140" s="551" t="n"/>
      <c r="BO140" s="551" t="n"/>
      <c r="BP140" s="551" t="n"/>
      <c r="BQ140" s="551" t="n"/>
      <c r="BR140" s="551" t="n"/>
      <c r="BS140" s="551" t="n"/>
      <c r="BT140" s="551" t="n"/>
      <c r="BU140" s="551" t="n"/>
      <c r="BV140" s="551" t="n"/>
      <c r="BW140" s="551" t="n"/>
      <c r="BX140" s="551" t="n"/>
      <c r="BY140" s="551" t="n"/>
      <c r="BZ140" s="551" t="n"/>
      <c r="CA140" s="551" t="n"/>
      <c r="CB140" s="551" t="n"/>
      <c r="CC140" s="551" t="n"/>
      <c r="CD140" s="551" t="n"/>
      <c r="CE140" s="551" t="n"/>
      <c r="CF140" s="551" t="n"/>
      <c r="CG140" s="551" t="n"/>
      <c r="CH140" s="551" t="n"/>
      <c r="CI140" s="551" t="n"/>
      <c r="CJ140" s="551" t="n"/>
      <c r="CK140" s="551" t="n"/>
      <c r="CL140" s="551" t="n"/>
      <c r="CM140" s="838" t="n"/>
      <c r="CN140" s="838" t="n"/>
      <c r="CO140" s="838" t="n"/>
      <c r="CP140" s="838" t="n"/>
      <c r="CQ140" s="838" t="n"/>
      <c r="CR140" s="838" t="n"/>
      <c r="CS140" s="838" t="n"/>
      <c r="CT140" s="838" t="n"/>
      <c r="CU140" s="838" t="n"/>
      <c r="CV140" s="838" t="n"/>
      <c r="CW140" s="838" t="n"/>
      <c r="CX140" s="838" t="n"/>
      <c r="CY140" s="838" t="n"/>
      <c r="CZ140" s="838" t="n"/>
      <c r="DA140" s="838" t="n"/>
      <c r="DB140" s="838" t="n"/>
      <c r="DC140" s="838" t="n"/>
      <c r="DD140" s="838" t="n"/>
      <c r="DE140" s="838" t="n"/>
      <c r="DF140" s="838" t="n"/>
      <c r="DG140" s="838" t="n"/>
      <c r="DH140" s="838" t="n"/>
      <c r="DI140" s="838" t="n"/>
      <c r="DJ140" s="838" t="n"/>
      <c r="DK140" s="838" t="n"/>
      <c r="DL140" s="838" t="n"/>
      <c r="DM140" s="838" t="n"/>
      <c r="DN140" s="838" t="n"/>
      <c r="DO140" s="838" t="n"/>
      <c r="DP140" s="838" t="n"/>
      <c r="DQ140" s="838" t="n"/>
      <c r="DR140" s="838" t="n"/>
      <c r="DS140" s="838" t="n"/>
      <c r="DT140" s="838" t="n"/>
      <c r="DU140" s="838" t="n"/>
      <c r="DV140" s="838" t="n"/>
      <c r="DW140" s="838" t="n"/>
      <c r="DX140" s="838" t="n"/>
      <c r="DY140" s="838" t="n"/>
      <c r="DZ140" s="838" t="n"/>
      <c r="EA140" s="838" t="n"/>
      <c r="EB140" s="838" t="n"/>
      <c r="EC140" s="838" t="n"/>
      <c r="ED140" s="838" t="n"/>
      <c r="EE140" s="838" t="n"/>
      <c r="EF140" s="838" t="n"/>
      <c r="EG140" s="838" t="n"/>
      <c r="EH140" s="838" t="n"/>
      <c r="EI140" s="838" t="n"/>
      <c r="EJ140" s="838" t="n"/>
      <c r="EK140" s="838" t="n"/>
      <c r="EL140" s="838" t="n"/>
      <c r="EM140" s="838" t="n"/>
      <c r="EN140" s="838" t="n"/>
      <c r="EO140" s="838" t="n"/>
      <c r="EP140" s="838" t="n"/>
      <c r="EQ140" s="838" t="n"/>
    </row>
    <row r="141" ht="13.5" customHeight="1" s="1178">
      <c r="A141" s="844" t="n"/>
      <c r="B141" s="435" t="n"/>
      <c r="C141" s="435" t="n"/>
      <c r="D141" s="435" t="n"/>
      <c r="E141" s="435" t="n"/>
      <c r="F141" s="435" t="n"/>
      <c r="G141" s="435" t="n"/>
      <c r="H141" s="435" t="n"/>
      <c r="I141" s="435" t="n"/>
      <c r="J141" s="435" t="n"/>
      <c r="K141" s="435" t="n"/>
      <c r="L141" s="435" t="n"/>
      <c r="M141" s="241" t="n"/>
      <c r="N141" s="241" t="n"/>
      <c r="O141" s="241" t="n"/>
      <c r="P141" s="241" t="n"/>
      <c r="Q141" s="241" t="n"/>
      <c r="R141" s="551" t="n"/>
      <c r="S141" s="551" t="n"/>
      <c r="T141" s="551" t="n"/>
      <c r="U141" s="551" t="n"/>
      <c r="V141" s="551" t="n"/>
      <c r="W141" s="551" t="n"/>
      <c r="X141" s="551" t="n"/>
      <c r="Y141" s="551" t="n"/>
      <c r="Z141" s="551" t="n"/>
      <c r="AA141" s="551" t="n"/>
      <c r="AB141" s="551" t="n"/>
      <c r="AC141" s="551" t="n"/>
      <c r="AD141" s="551" t="n"/>
      <c r="AE141" s="551" t="n"/>
      <c r="AF141" s="551" t="n"/>
      <c r="AG141" s="551" t="n"/>
      <c r="AH141" s="551" t="n"/>
      <c r="AI141" s="551" t="n"/>
      <c r="AJ141" s="551" t="n"/>
      <c r="AK141" s="551" t="n"/>
      <c r="AL141" s="551" t="n"/>
      <c r="AM141" s="551" t="n"/>
      <c r="AN141" s="551" t="n"/>
      <c r="AO141" s="551" t="n"/>
      <c r="AP141" s="551" t="n"/>
      <c r="AQ141" s="551" t="n"/>
      <c r="AR141" s="551" t="n"/>
      <c r="AS141" s="551" t="n"/>
      <c r="AT141" s="551" t="n"/>
      <c r="AU141" s="551" t="n"/>
      <c r="AV141" s="551" t="n"/>
      <c r="AW141" s="551" t="n"/>
      <c r="AX141" s="551" t="n"/>
      <c r="AY141" s="551" t="n"/>
      <c r="AZ141" s="551" t="n"/>
      <c r="BA141" s="551" t="n"/>
      <c r="BB141" s="551" t="n"/>
      <c r="BC141" s="551" t="n"/>
      <c r="BD141" s="551" t="n"/>
      <c r="BE141" s="551" t="n"/>
      <c r="BF141" s="551" t="n"/>
      <c r="BG141" s="551" t="n"/>
      <c r="BH141" s="551" t="n"/>
      <c r="BI141" s="551" t="n"/>
      <c r="BJ141" s="551" t="n"/>
      <c r="BK141" s="551" t="n"/>
      <c r="BL141" s="551" t="n"/>
      <c r="BM141" s="551" t="n"/>
      <c r="BN141" s="551" t="n"/>
      <c r="BO141" s="551" t="n"/>
      <c r="BP141" s="551" t="n"/>
      <c r="BQ141" s="551" t="n"/>
      <c r="BR141" s="551" t="n"/>
      <c r="BS141" s="551" t="n"/>
      <c r="BT141" s="551" t="n"/>
      <c r="BU141" s="551" t="n"/>
      <c r="BV141" s="551" t="n"/>
      <c r="BW141" s="551" t="n"/>
      <c r="BX141" s="551" t="n"/>
      <c r="BY141" s="551" t="n"/>
      <c r="BZ141" s="551" t="n"/>
      <c r="CA141" s="551" t="n"/>
      <c r="CB141" s="551" t="n"/>
      <c r="CC141" s="551" t="n"/>
      <c r="CD141" s="551" t="n"/>
      <c r="CE141" s="551" t="n"/>
      <c r="CF141" s="551" t="n"/>
      <c r="CG141" s="551" t="n"/>
      <c r="CH141" s="551" t="n"/>
      <c r="CI141" s="551" t="n"/>
      <c r="CJ141" s="551" t="n"/>
      <c r="CK141" s="551" t="n"/>
      <c r="CL141" s="551" t="n"/>
      <c r="CM141" s="838" t="n"/>
      <c r="CN141" s="838" t="n"/>
      <c r="CO141" s="838" t="n"/>
      <c r="CP141" s="838" t="n"/>
      <c r="CQ141" s="838" t="n"/>
      <c r="CR141" s="838" t="n"/>
      <c r="CS141" s="838" t="n"/>
      <c r="CT141" s="838" t="n"/>
      <c r="CU141" s="838" t="n"/>
      <c r="CV141" s="838" t="n"/>
      <c r="CW141" s="838" t="n"/>
      <c r="CX141" s="838" t="n"/>
      <c r="CY141" s="838" t="n"/>
      <c r="CZ141" s="838" t="n"/>
      <c r="DA141" s="838" t="n"/>
      <c r="DB141" s="838" t="n"/>
      <c r="DC141" s="838" t="n"/>
      <c r="DD141" s="838" t="n"/>
      <c r="DE141" s="838" t="n"/>
      <c r="DF141" s="838" t="n"/>
      <c r="DG141" s="838" t="n"/>
      <c r="DH141" s="838" t="n"/>
      <c r="DI141" s="838" t="n"/>
      <c r="DJ141" s="838" t="n"/>
      <c r="DK141" s="838" t="n"/>
      <c r="DL141" s="838" t="n"/>
      <c r="DM141" s="838" t="n"/>
      <c r="DN141" s="838" t="n"/>
      <c r="DO141" s="838" t="n"/>
      <c r="DP141" s="838" t="n"/>
      <c r="DQ141" s="838" t="n"/>
      <c r="DR141" s="838" t="n"/>
      <c r="DS141" s="838" t="n"/>
      <c r="DT141" s="838" t="n"/>
      <c r="DU141" s="838" t="n"/>
      <c r="DV141" s="838" t="n"/>
      <c r="DW141" s="838" t="n"/>
      <c r="DX141" s="838" t="n"/>
      <c r="DY141" s="838" t="n"/>
      <c r="DZ141" s="838" t="n"/>
      <c r="EA141" s="838" t="n"/>
      <c r="EB141" s="838" t="n"/>
      <c r="EC141" s="838" t="n"/>
      <c r="ED141" s="838" t="n"/>
      <c r="EE141" s="838" t="n"/>
      <c r="EF141" s="838" t="n"/>
      <c r="EG141" s="838" t="n"/>
      <c r="EH141" s="838" t="n"/>
      <c r="EI141" s="838" t="n"/>
      <c r="EJ141" s="838" t="n"/>
      <c r="EK141" s="838" t="n"/>
      <c r="EL141" s="838" t="n"/>
      <c r="EM141" s="838" t="n"/>
      <c r="EN141" s="838" t="n"/>
      <c r="EO141" s="838" t="n"/>
      <c r="EP141" s="838" t="n"/>
      <c r="EQ141" s="838" t="n"/>
    </row>
    <row r="142" ht="13.5" customHeight="1" s="1178">
      <c r="A142" s="844" t="n"/>
      <c r="B142" s="435" t="n"/>
      <c r="C142" s="435" t="n"/>
      <c r="D142" s="435" t="n"/>
      <c r="E142" s="435" t="n"/>
      <c r="F142" s="435" t="n"/>
      <c r="G142" s="435" t="n"/>
      <c r="H142" s="435" t="n"/>
      <c r="I142" s="435" t="n"/>
      <c r="J142" s="435" t="n"/>
      <c r="K142" s="435" t="n"/>
      <c r="L142" s="435" t="n"/>
      <c r="M142" s="241" t="n"/>
      <c r="N142" s="241" t="n"/>
      <c r="O142" s="241" t="n"/>
      <c r="P142" s="241" t="n"/>
      <c r="Q142" s="241" t="n"/>
      <c r="R142" s="551" t="n"/>
      <c r="S142" s="551" t="n"/>
      <c r="T142" s="551" t="n"/>
      <c r="U142" s="551" t="n"/>
      <c r="V142" s="551" t="n"/>
      <c r="W142" s="551" t="n"/>
      <c r="X142" s="551" t="n"/>
      <c r="Y142" s="551" t="n"/>
      <c r="Z142" s="551" t="n"/>
      <c r="AA142" s="551" t="n"/>
      <c r="AB142" s="551" t="n"/>
      <c r="AC142" s="551" t="n"/>
      <c r="AD142" s="551" t="n"/>
      <c r="AE142" s="551" t="n"/>
      <c r="AF142" s="551" t="n"/>
      <c r="AG142" s="551" t="n"/>
      <c r="AH142" s="551" t="n"/>
      <c r="AI142" s="551" t="n"/>
      <c r="AJ142" s="551" t="n"/>
      <c r="AK142" s="551" t="n"/>
      <c r="AL142" s="551" t="n"/>
      <c r="AM142" s="551" t="n"/>
      <c r="AN142" s="551" t="n"/>
      <c r="AO142" s="551" t="n"/>
      <c r="AP142" s="551" t="n"/>
      <c r="AQ142" s="551" t="n"/>
      <c r="AR142" s="551" t="n"/>
      <c r="AS142" s="551" t="n"/>
      <c r="AT142" s="551" t="n"/>
      <c r="AU142" s="551" t="n"/>
      <c r="AV142" s="551" t="n"/>
      <c r="AW142" s="551" t="n"/>
      <c r="AX142" s="551" t="n"/>
      <c r="AY142" s="551" t="n"/>
      <c r="AZ142" s="551" t="n"/>
      <c r="BA142" s="551" t="n"/>
      <c r="BB142" s="551" t="n"/>
      <c r="BC142" s="551" t="n"/>
      <c r="BD142" s="551" t="n"/>
      <c r="BE142" s="551" t="n"/>
      <c r="BF142" s="551" t="n"/>
      <c r="BG142" s="551" t="n"/>
      <c r="BH142" s="551" t="n"/>
      <c r="BI142" s="551" t="n"/>
      <c r="BJ142" s="551" t="n"/>
      <c r="BK142" s="551" t="n"/>
      <c r="BL142" s="551" t="n"/>
      <c r="BM142" s="551" t="n"/>
      <c r="BN142" s="551" t="n"/>
      <c r="BO142" s="551" t="n"/>
      <c r="BP142" s="551" t="n"/>
      <c r="BQ142" s="551" t="n"/>
      <c r="BR142" s="551" t="n"/>
      <c r="BS142" s="551" t="n"/>
      <c r="BT142" s="551" t="n"/>
      <c r="BU142" s="551" t="n"/>
      <c r="BV142" s="551" t="n"/>
      <c r="BW142" s="551" t="n"/>
      <c r="BX142" s="551" t="n"/>
      <c r="BY142" s="551" t="n"/>
      <c r="BZ142" s="551" t="n"/>
      <c r="CA142" s="551" t="n"/>
      <c r="CB142" s="551" t="n"/>
      <c r="CC142" s="551" t="n"/>
      <c r="CD142" s="551" t="n"/>
      <c r="CE142" s="551" t="n"/>
      <c r="CF142" s="551" t="n"/>
      <c r="CG142" s="551" t="n"/>
      <c r="CH142" s="551" t="n"/>
      <c r="CI142" s="551" t="n"/>
      <c r="CJ142" s="551" t="n"/>
      <c r="CK142" s="551" t="n"/>
      <c r="CL142" s="551" t="n"/>
      <c r="CM142" s="838" t="n"/>
      <c r="CN142" s="838" t="n"/>
      <c r="CO142" s="838" t="n"/>
      <c r="CP142" s="838" t="n"/>
      <c r="CQ142" s="838" t="n"/>
      <c r="CR142" s="838" t="n"/>
      <c r="CS142" s="838" t="n"/>
      <c r="CT142" s="838" t="n"/>
      <c r="CU142" s="838" t="n"/>
      <c r="CV142" s="838" t="n"/>
      <c r="CW142" s="838" t="n"/>
      <c r="CX142" s="838" t="n"/>
      <c r="CY142" s="838" t="n"/>
      <c r="CZ142" s="838" t="n"/>
      <c r="DA142" s="838" t="n"/>
      <c r="DB142" s="838" t="n"/>
      <c r="DC142" s="838" t="n"/>
      <c r="DD142" s="838" t="n"/>
      <c r="DE142" s="838" t="n"/>
      <c r="DF142" s="838" t="n"/>
      <c r="DG142" s="838" t="n"/>
      <c r="DH142" s="838" t="n"/>
      <c r="DI142" s="838" t="n"/>
      <c r="DJ142" s="838" t="n"/>
      <c r="DK142" s="838" t="n"/>
      <c r="DL142" s="838" t="n"/>
      <c r="DM142" s="838" t="n"/>
      <c r="DN142" s="838" t="n"/>
      <c r="DO142" s="838" t="n"/>
      <c r="DP142" s="838" t="n"/>
      <c r="DQ142" s="838" t="n"/>
      <c r="DR142" s="838" t="n"/>
      <c r="DS142" s="838" t="n"/>
      <c r="DT142" s="838" t="n"/>
      <c r="DU142" s="838" t="n"/>
      <c r="DV142" s="838" t="n"/>
      <c r="DW142" s="838" t="n"/>
      <c r="DX142" s="838" t="n"/>
      <c r="DY142" s="838" t="n"/>
      <c r="DZ142" s="838" t="n"/>
      <c r="EA142" s="838" t="n"/>
      <c r="EB142" s="838" t="n"/>
      <c r="EC142" s="838" t="n"/>
      <c r="ED142" s="838" t="n"/>
      <c r="EE142" s="838" t="n"/>
      <c r="EF142" s="838" t="n"/>
      <c r="EG142" s="838" t="n"/>
      <c r="EH142" s="838" t="n"/>
      <c r="EI142" s="838" t="n"/>
      <c r="EJ142" s="838" t="n"/>
      <c r="EK142" s="838" t="n"/>
      <c r="EL142" s="838" t="n"/>
      <c r="EM142" s="838" t="n"/>
      <c r="EN142" s="838" t="n"/>
      <c r="EO142" s="838" t="n"/>
      <c r="EP142" s="838" t="n"/>
      <c r="EQ142" s="838" t="n"/>
    </row>
    <row r="143" ht="13.5" customHeight="1" s="1178">
      <c r="A143" s="241" t="n"/>
      <c r="B143" s="241" t="n"/>
      <c r="C143" s="241" t="n"/>
      <c r="D143" s="241" t="n"/>
      <c r="E143" s="241" t="n"/>
      <c r="F143" s="241" t="n"/>
      <c r="G143" s="241" t="n"/>
      <c r="H143" s="241" t="n"/>
      <c r="I143" s="241" t="n"/>
      <c r="J143" s="241" t="n"/>
      <c r="K143" s="241" t="n"/>
      <c r="L143" s="241" t="n"/>
      <c r="M143" s="241" t="n"/>
      <c r="N143" s="241" t="n"/>
      <c r="O143" s="241" t="n"/>
      <c r="P143" s="241" t="n"/>
      <c r="Q143" s="241" t="n"/>
      <c r="R143" s="551" t="n"/>
      <c r="S143" s="551" t="n"/>
      <c r="T143" s="551" t="n"/>
      <c r="U143" s="551" t="n"/>
      <c r="V143" s="551" t="n"/>
      <c r="W143" s="551" t="n"/>
      <c r="X143" s="551" t="n"/>
      <c r="Y143" s="551" t="n"/>
      <c r="Z143" s="551" t="n"/>
      <c r="AA143" s="551" t="n"/>
      <c r="AB143" s="551" t="n"/>
      <c r="AC143" s="551" t="n"/>
      <c r="AD143" s="551" t="n"/>
      <c r="AE143" s="551" t="n"/>
      <c r="AF143" s="551" t="n"/>
      <c r="AG143" s="551" t="n"/>
      <c r="AH143" s="551" t="n"/>
      <c r="AI143" s="551" t="n"/>
      <c r="AJ143" s="551" t="n"/>
      <c r="AK143" s="551" t="n"/>
      <c r="AL143" s="551" t="n"/>
      <c r="AM143" s="551" t="n"/>
      <c r="AN143" s="551" t="n"/>
      <c r="AO143" s="551" t="n"/>
      <c r="AP143" s="551" t="n"/>
      <c r="AQ143" s="551" t="n"/>
      <c r="AR143" s="551" t="n"/>
      <c r="AS143" s="551" t="n"/>
      <c r="AT143" s="551" t="n"/>
      <c r="AU143" s="551" t="n"/>
      <c r="AV143" s="551" t="n"/>
      <c r="AW143" s="551" t="n"/>
      <c r="AX143" s="551" t="n"/>
      <c r="AY143" s="551" t="n"/>
      <c r="AZ143" s="551" t="n"/>
      <c r="BA143" s="551" t="n"/>
      <c r="BB143" s="551" t="n"/>
      <c r="BC143" s="551" t="n"/>
      <c r="BD143" s="551" t="n"/>
      <c r="BE143" s="551" t="n"/>
      <c r="BF143" s="551" t="n"/>
      <c r="BG143" s="551" t="n"/>
      <c r="BH143" s="551" t="n"/>
      <c r="BI143" s="551" t="n"/>
      <c r="BJ143" s="551" t="n"/>
      <c r="BK143" s="551" t="n"/>
      <c r="BL143" s="551" t="n"/>
      <c r="BM143" s="551" t="n"/>
      <c r="BN143" s="551" t="n"/>
      <c r="BO143" s="551" t="n"/>
      <c r="BP143" s="551" t="n"/>
      <c r="BQ143" s="551" t="n"/>
      <c r="BR143" s="551" t="n"/>
      <c r="BS143" s="551" t="n"/>
      <c r="BT143" s="551" t="n"/>
      <c r="BU143" s="551" t="n"/>
      <c r="BV143" s="551" t="n"/>
      <c r="BW143" s="551" t="n"/>
      <c r="BX143" s="551" t="n"/>
      <c r="BY143" s="551" t="n"/>
      <c r="BZ143" s="551" t="n"/>
      <c r="CA143" s="551" t="n"/>
      <c r="CB143" s="551" t="n"/>
      <c r="CC143" s="551" t="n"/>
      <c r="CD143" s="551" t="n"/>
      <c r="CE143" s="551" t="n"/>
      <c r="CF143" s="551" t="n"/>
      <c r="CG143" s="551" t="n"/>
      <c r="CH143" s="551" t="n"/>
      <c r="CI143" s="551" t="n"/>
      <c r="CJ143" s="551" t="n"/>
      <c r="CK143" s="551" t="n"/>
      <c r="CL143" s="551" t="n"/>
      <c r="CM143" s="838" t="n"/>
      <c r="CN143" s="838" t="n"/>
      <c r="CO143" s="838" t="n"/>
      <c r="CP143" s="838" t="n"/>
      <c r="CQ143" s="838" t="n"/>
      <c r="CR143" s="838" t="n"/>
      <c r="CS143" s="838" t="n"/>
      <c r="CT143" s="838" t="n"/>
      <c r="CU143" s="838" t="n"/>
      <c r="CV143" s="838" t="n"/>
      <c r="CW143" s="838" t="n"/>
      <c r="CX143" s="838" t="n"/>
      <c r="CY143" s="838" t="n"/>
      <c r="CZ143" s="838" t="n"/>
      <c r="DA143" s="838" t="n"/>
      <c r="DB143" s="838" t="n"/>
      <c r="DC143" s="838" t="n"/>
      <c r="DD143" s="838" t="n"/>
      <c r="DE143" s="838" t="n"/>
      <c r="DF143" s="838" t="n"/>
      <c r="DG143" s="838" t="n"/>
      <c r="DH143" s="838" t="n"/>
      <c r="DI143" s="838" t="n"/>
      <c r="DJ143" s="838" t="n"/>
      <c r="DK143" s="838" t="n"/>
      <c r="DL143" s="838" t="n"/>
      <c r="DM143" s="838" t="n"/>
      <c r="DN143" s="838" t="n"/>
      <c r="DO143" s="838" t="n"/>
      <c r="DP143" s="838" t="n"/>
      <c r="DQ143" s="838" t="n"/>
      <c r="DR143" s="838" t="n"/>
      <c r="DS143" s="838" t="n"/>
      <c r="DT143" s="838" t="n"/>
      <c r="DU143" s="838" t="n"/>
      <c r="DV143" s="838" t="n"/>
      <c r="DW143" s="838" t="n"/>
      <c r="DX143" s="838" t="n"/>
      <c r="DY143" s="838" t="n"/>
      <c r="DZ143" s="838" t="n"/>
      <c r="EA143" s="838" t="n"/>
      <c r="EB143" s="838" t="n"/>
      <c r="EC143" s="838" t="n"/>
      <c r="ED143" s="838" t="n"/>
      <c r="EE143" s="838" t="n"/>
      <c r="EF143" s="838" t="n"/>
      <c r="EG143" s="838" t="n"/>
      <c r="EH143" s="838" t="n"/>
      <c r="EI143" s="838" t="n"/>
      <c r="EJ143" s="838" t="n"/>
      <c r="EK143" s="838" t="n"/>
      <c r="EL143" s="838" t="n"/>
      <c r="EM143" s="838" t="n"/>
      <c r="EN143" s="838" t="n"/>
      <c r="EO143" s="838" t="n"/>
      <c r="EP143" s="838" t="n"/>
      <c r="EQ143" s="838" t="n"/>
    </row>
    <row r="144" ht="13.5" customHeight="1" s="1178">
      <c r="A144" s="241" t="n"/>
      <c r="B144" s="241" t="n"/>
      <c r="C144" s="241" t="n"/>
      <c r="D144" s="241" t="n"/>
      <c r="E144" s="241" t="n"/>
      <c r="F144" s="241" t="n"/>
      <c r="G144" s="241" t="n"/>
      <c r="H144" s="241" t="n"/>
      <c r="I144" s="241" t="n"/>
      <c r="J144" s="241" t="n"/>
      <c r="K144" s="241" t="n"/>
      <c r="L144" s="241" t="n"/>
      <c r="M144" s="241" t="n"/>
      <c r="N144" s="241" t="n"/>
      <c r="O144" s="241" t="n"/>
      <c r="P144" s="241" t="n"/>
      <c r="Q144" s="241" t="n"/>
      <c r="R144" s="551" t="n"/>
      <c r="S144" s="551" t="n"/>
      <c r="T144" s="551" t="n"/>
      <c r="U144" s="551" t="n"/>
      <c r="V144" s="551" t="n"/>
      <c r="W144" s="551" t="n"/>
      <c r="X144" s="551" t="n"/>
      <c r="Y144" s="551" t="n"/>
      <c r="Z144" s="551" t="n"/>
      <c r="AA144" s="551" t="n"/>
      <c r="AB144" s="551" t="n"/>
      <c r="AC144" s="551" t="n"/>
      <c r="AD144" s="551" t="n"/>
      <c r="AE144" s="551" t="n"/>
      <c r="AF144" s="551" t="n"/>
      <c r="AG144" s="551" t="n"/>
      <c r="AH144" s="551" t="n"/>
      <c r="AI144" s="551" t="n"/>
      <c r="AJ144" s="551" t="n"/>
      <c r="AK144" s="551" t="n"/>
      <c r="AL144" s="551" t="n"/>
      <c r="AM144" s="551" t="n"/>
      <c r="AN144" s="551" t="n"/>
      <c r="AO144" s="551" t="n"/>
      <c r="AP144" s="551" t="n"/>
      <c r="AQ144" s="551" t="n"/>
      <c r="AR144" s="551" t="n"/>
      <c r="AS144" s="551" t="n"/>
      <c r="AT144" s="551" t="n"/>
      <c r="AU144" s="551" t="n"/>
      <c r="AV144" s="551" t="n"/>
      <c r="AW144" s="551" t="n"/>
      <c r="AX144" s="551" t="n"/>
      <c r="AY144" s="551" t="n"/>
      <c r="AZ144" s="551" t="n"/>
      <c r="BA144" s="551" t="n"/>
      <c r="BB144" s="551" t="n"/>
      <c r="BC144" s="551" t="n"/>
      <c r="BD144" s="551" t="n"/>
      <c r="BE144" s="551" t="n"/>
      <c r="BF144" s="551" t="n"/>
      <c r="BG144" s="551" t="n"/>
      <c r="BH144" s="551" t="n"/>
      <c r="BI144" s="551" t="n"/>
      <c r="BJ144" s="551" t="n"/>
      <c r="BK144" s="551" t="n"/>
      <c r="BL144" s="551" t="n"/>
      <c r="BM144" s="551" t="n"/>
      <c r="BN144" s="551" t="n"/>
      <c r="BO144" s="551" t="n"/>
      <c r="BP144" s="551" t="n"/>
      <c r="BQ144" s="551" t="n"/>
      <c r="BR144" s="551" t="n"/>
      <c r="BS144" s="551" t="n"/>
      <c r="BT144" s="551" t="n"/>
      <c r="BU144" s="551" t="n"/>
      <c r="BV144" s="551" t="n"/>
      <c r="BW144" s="551" t="n"/>
      <c r="BX144" s="551" t="n"/>
      <c r="BY144" s="551" t="n"/>
      <c r="BZ144" s="551" t="n"/>
      <c r="CA144" s="551" t="n"/>
      <c r="CB144" s="551" t="n"/>
      <c r="CC144" s="551" t="n"/>
      <c r="CD144" s="551" t="n"/>
      <c r="CE144" s="551" t="n"/>
      <c r="CF144" s="551" t="n"/>
      <c r="CG144" s="551" t="n"/>
      <c r="CH144" s="551" t="n"/>
      <c r="CI144" s="551" t="n"/>
      <c r="CJ144" s="551" t="n"/>
      <c r="CK144" s="551" t="n"/>
      <c r="CL144" s="551" t="n"/>
      <c r="CM144" s="838" t="n"/>
      <c r="CN144" s="838" t="n"/>
      <c r="CO144" s="838" t="n"/>
      <c r="CP144" s="838" t="n"/>
      <c r="CQ144" s="838" t="n"/>
      <c r="CR144" s="838" t="n"/>
      <c r="CS144" s="838" t="n"/>
      <c r="CT144" s="838" t="n"/>
      <c r="CU144" s="838" t="n"/>
      <c r="CV144" s="838" t="n"/>
      <c r="CW144" s="838" t="n"/>
      <c r="CX144" s="838" t="n"/>
      <c r="CY144" s="838" t="n"/>
      <c r="CZ144" s="838" t="n"/>
      <c r="DA144" s="838" t="n"/>
      <c r="DB144" s="838" t="n"/>
      <c r="DC144" s="838" t="n"/>
      <c r="DD144" s="838" t="n"/>
      <c r="DE144" s="838" t="n"/>
      <c r="DF144" s="838" t="n"/>
      <c r="DG144" s="838" t="n"/>
      <c r="DH144" s="838" t="n"/>
      <c r="DI144" s="838" t="n"/>
      <c r="DJ144" s="838" t="n"/>
      <c r="DK144" s="838" t="n"/>
      <c r="DL144" s="838" t="n"/>
      <c r="DM144" s="838" t="n"/>
      <c r="DN144" s="838" t="n"/>
      <c r="DO144" s="838" t="n"/>
      <c r="DP144" s="838" t="n"/>
      <c r="DQ144" s="838" t="n"/>
      <c r="DR144" s="838" t="n"/>
      <c r="DS144" s="838" t="n"/>
      <c r="DT144" s="838" t="n"/>
      <c r="DU144" s="838" t="n"/>
      <c r="DV144" s="838" t="n"/>
      <c r="DW144" s="838" t="n"/>
      <c r="DX144" s="838" t="n"/>
      <c r="DY144" s="838" t="n"/>
      <c r="DZ144" s="838" t="n"/>
      <c r="EA144" s="838" t="n"/>
      <c r="EB144" s="838" t="n"/>
      <c r="EC144" s="838" t="n"/>
      <c r="ED144" s="838" t="n"/>
      <c r="EE144" s="838" t="n"/>
      <c r="EF144" s="838" t="n"/>
      <c r="EG144" s="838" t="n"/>
      <c r="EH144" s="838" t="n"/>
      <c r="EI144" s="838" t="n"/>
      <c r="EJ144" s="838" t="n"/>
      <c r="EK144" s="838" t="n"/>
      <c r="EL144" s="838" t="n"/>
      <c r="EM144" s="838" t="n"/>
      <c r="EN144" s="838" t="n"/>
      <c r="EO144" s="838" t="n"/>
      <c r="EP144" s="838" t="n"/>
      <c r="EQ144" s="838" t="n"/>
    </row>
    <row r="145" ht="13.5" customHeight="1" s="1178">
      <c r="A145" s="858" t="inlineStr">
        <is>
          <t>公司</t>
        </is>
      </c>
      <c r="B145" s="858" t="inlineStr">
        <is>
          <t>本期收入(元)</t>
        </is>
      </c>
      <c r="C145" s="858" t="inlineStr">
        <is>
          <t>本期成本(元)</t>
        </is>
      </c>
      <c r="D145" s="858" t="inlineStr">
        <is>
          <t>本期利润(元)</t>
        </is>
      </c>
      <c r="E145" s="858" t="inlineStr">
        <is>
          <t>累计纳税(元)</t>
        </is>
      </c>
      <c r="F145" s="858" t="inlineStr">
        <is>
          <t>累计分红(元)</t>
        </is>
      </c>
      <c r="G145" s="858" t="inlineStr">
        <is>
          <t>期末现金(元)</t>
        </is>
      </c>
      <c r="H145" s="858" t="inlineStr">
        <is>
          <t>净资产(元)</t>
        </is>
      </c>
      <c r="I145" s="858" t="inlineStr">
        <is>
          <t>综合分</t>
        </is>
      </c>
      <c r="J145" s="241" t="n"/>
      <c r="K145" s="241" t="n"/>
      <c r="L145" s="241" t="n"/>
      <c r="M145" s="241" t="n"/>
      <c r="N145" s="241" t="n"/>
      <c r="O145" s="241" t="n"/>
      <c r="P145" s="241" t="n"/>
      <c r="Q145" s="241" t="n"/>
      <c r="R145" s="551" t="n"/>
      <c r="S145" s="551" t="n"/>
      <c r="T145" s="551" t="n"/>
      <c r="U145" s="551" t="n"/>
      <c r="V145" s="551" t="n"/>
      <c r="W145" s="551" t="n"/>
      <c r="X145" s="551" t="n"/>
      <c r="Y145" s="551" t="n"/>
      <c r="Z145" s="551" t="n"/>
      <c r="AA145" s="551" t="n"/>
      <c r="AB145" s="551" t="n"/>
      <c r="AC145" s="551" t="n"/>
      <c r="AD145" s="551" t="n"/>
      <c r="AE145" s="551" t="n"/>
      <c r="AF145" s="551" t="n"/>
      <c r="AG145" s="551" t="n"/>
      <c r="AH145" s="551" t="n"/>
      <c r="AI145" s="551" t="n"/>
      <c r="AJ145" s="551" t="n"/>
      <c r="AK145" s="551" t="n"/>
      <c r="AL145" s="551" t="n"/>
      <c r="AM145" s="551" t="n"/>
      <c r="AN145" s="551" t="n"/>
      <c r="AO145" s="551" t="n"/>
      <c r="AP145" s="551" t="n"/>
      <c r="AQ145" s="551" t="n"/>
      <c r="AR145" s="551" t="n"/>
      <c r="AS145" s="551" t="n"/>
      <c r="AT145" s="551" t="n"/>
      <c r="AU145" s="551" t="n"/>
      <c r="AV145" s="551" t="n"/>
      <c r="AW145" s="551" t="n"/>
      <c r="AX145" s="551" t="n"/>
      <c r="AY145" s="551" t="n"/>
      <c r="AZ145" s="551" t="n"/>
      <c r="BA145" s="551" t="n"/>
      <c r="BB145" s="551" t="n"/>
      <c r="BC145" s="551" t="n"/>
      <c r="BD145" s="551" t="n"/>
      <c r="BE145" s="551" t="n"/>
      <c r="BF145" s="551" t="n"/>
      <c r="BG145" s="551" t="n"/>
      <c r="BH145" s="551" t="n"/>
      <c r="BI145" s="551" t="n"/>
      <c r="BJ145" s="551" t="n"/>
      <c r="BK145" s="551" t="n"/>
      <c r="BL145" s="551" t="n"/>
      <c r="BM145" s="551" t="n"/>
      <c r="BN145" s="551" t="n"/>
      <c r="BO145" s="551" t="n"/>
      <c r="BP145" s="551" t="n"/>
      <c r="BQ145" s="551" t="n"/>
      <c r="BR145" s="551" t="n"/>
      <c r="BS145" s="551" t="n"/>
      <c r="BT145" s="551" t="n"/>
      <c r="BU145" s="551" t="n"/>
      <c r="BV145" s="551" t="n"/>
      <c r="BW145" s="551" t="n"/>
      <c r="BX145" s="551" t="n"/>
      <c r="BY145" s="551" t="n"/>
      <c r="BZ145" s="551" t="n"/>
      <c r="CA145" s="551" t="n"/>
      <c r="CB145" s="551" t="n"/>
      <c r="CC145" s="551" t="n"/>
      <c r="CD145" s="551" t="n"/>
      <c r="CE145" s="551" t="n"/>
      <c r="CF145" s="551" t="n"/>
      <c r="CG145" s="551" t="n"/>
      <c r="CH145" s="551" t="n"/>
      <c r="CI145" s="551" t="n"/>
      <c r="CJ145" s="551" t="n"/>
      <c r="CK145" s="551" t="n"/>
      <c r="CL145" s="551" t="n"/>
      <c r="CM145" s="838" t="n"/>
      <c r="CN145" s="838" t="n"/>
      <c r="CO145" s="838" t="n"/>
      <c r="CP145" s="838" t="n"/>
      <c r="CQ145" s="838" t="n"/>
      <c r="CR145" s="838" t="n"/>
      <c r="CS145" s="838" t="n"/>
      <c r="CT145" s="838" t="n"/>
      <c r="CU145" s="838" t="n"/>
      <c r="CV145" s="838" t="n"/>
      <c r="CW145" s="838" t="n"/>
      <c r="CX145" s="838" t="n"/>
      <c r="CY145" s="838" t="n"/>
      <c r="CZ145" s="838" t="n"/>
      <c r="DA145" s="838" t="n"/>
      <c r="DB145" s="838" t="n"/>
      <c r="DC145" s="838" t="n"/>
      <c r="DD145" s="838" t="n"/>
      <c r="DE145" s="838" t="n"/>
      <c r="DF145" s="838" t="n"/>
      <c r="DG145" s="838" t="n"/>
      <c r="DH145" s="838" t="n"/>
      <c r="DI145" s="838" t="n"/>
      <c r="DJ145" s="838" t="n"/>
      <c r="DK145" s="838" t="n"/>
      <c r="DL145" s="838" t="n"/>
      <c r="DM145" s="838" t="n"/>
      <c r="DN145" s="838" t="n"/>
      <c r="DO145" s="838" t="n"/>
      <c r="DP145" s="838" t="n"/>
      <c r="DQ145" s="838" t="n"/>
      <c r="DR145" s="838" t="n"/>
      <c r="DS145" s="838" t="n"/>
      <c r="DT145" s="838" t="n"/>
      <c r="DU145" s="838" t="n"/>
      <c r="DV145" s="838" t="n"/>
      <c r="DW145" s="838" t="n"/>
      <c r="DX145" s="838" t="n"/>
      <c r="DY145" s="838" t="n"/>
      <c r="DZ145" s="838" t="n"/>
      <c r="EA145" s="838" t="n"/>
      <c r="EB145" s="838" t="n"/>
      <c r="EC145" s="838" t="n"/>
      <c r="ED145" s="838" t="n"/>
      <c r="EE145" s="838" t="n"/>
      <c r="EF145" s="838" t="n"/>
      <c r="EG145" s="838" t="n"/>
      <c r="EH145" s="838" t="n"/>
      <c r="EI145" s="838" t="n"/>
      <c r="EJ145" s="838" t="n"/>
      <c r="EK145" s="838" t="n"/>
      <c r="EL145" s="838" t="n"/>
      <c r="EM145" s="838" t="n"/>
      <c r="EN145" s="838" t="n"/>
      <c r="EO145" s="838" t="n"/>
      <c r="EP145" s="838" t="n"/>
      <c r="EQ145" s="838" t="n"/>
    </row>
    <row r="146" ht="13.5" customHeight="1" s="1178">
      <c r="A146" s="842" t="n"/>
      <c r="B146" s="859" t="n"/>
      <c r="C146" s="859" t="n"/>
      <c r="D146" s="859" t="n"/>
      <c r="E146" s="859" t="n"/>
      <c r="F146" s="859" t="n"/>
      <c r="G146" s="859" t="n"/>
      <c r="H146" s="859" t="n"/>
      <c r="I146" s="864" t="n"/>
      <c r="J146" s="865" t="n"/>
      <c r="K146" s="865" t="n"/>
      <c r="L146" s="865" t="n"/>
      <c r="M146" s="865" t="n"/>
      <c r="N146" s="865" t="n"/>
      <c r="O146" s="241" t="n"/>
      <c r="P146" s="241" t="n"/>
      <c r="Q146" s="241" t="n"/>
      <c r="R146" s="551" t="n"/>
      <c r="S146" s="551" t="n"/>
      <c r="T146" s="551" t="n"/>
      <c r="U146" s="551" t="n"/>
      <c r="V146" s="551" t="n"/>
      <c r="W146" s="551" t="n"/>
      <c r="X146" s="551" t="n"/>
      <c r="Y146" s="551" t="n"/>
      <c r="Z146" s="551" t="n"/>
      <c r="AA146" s="551" t="n"/>
      <c r="AB146" s="551" t="n"/>
      <c r="AC146" s="551" t="n"/>
      <c r="AD146" s="551" t="n"/>
      <c r="AE146" s="551" t="n"/>
      <c r="AF146" s="551" t="n"/>
      <c r="AG146" s="551" t="n"/>
      <c r="AH146" s="551" t="n"/>
      <c r="AI146" s="551" t="n"/>
      <c r="AJ146" s="551" t="n"/>
      <c r="AK146" s="551" t="n"/>
      <c r="AL146" s="551" t="n"/>
      <c r="AM146" s="551" t="n"/>
      <c r="AN146" s="551" t="n"/>
      <c r="AO146" s="551" t="n"/>
      <c r="AP146" s="551" t="n"/>
      <c r="AQ146" s="551" t="n"/>
      <c r="AR146" s="551" t="n"/>
      <c r="AS146" s="551" t="n"/>
      <c r="AT146" s="551" t="n"/>
      <c r="AU146" s="551" t="n"/>
      <c r="AV146" s="551" t="n"/>
      <c r="AW146" s="551" t="n"/>
      <c r="AX146" s="551" t="n"/>
      <c r="AY146" s="551" t="n"/>
      <c r="AZ146" s="551" t="n"/>
      <c r="BA146" s="551" t="n"/>
      <c r="BB146" s="551" t="n"/>
      <c r="BC146" s="551" t="n"/>
      <c r="BD146" s="551" t="n"/>
      <c r="BE146" s="551" t="n"/>
      <c r="BF146" s="551" t="n"/>
      <c r="BG146" s="551" t="n"/>
      <c r="BH146" s="551" t="n"/>
      <c r="BI146" s="551" t="n"/>
      <c r="BJ146" s="551" t="n"/>
      <c r="BK146" s="551" t="n"/>
      <c r="BL146" s="551" t="n"/>
      <c r="BM146" s="551" t="n"/>
      <c r="BN146" s="551" t="n"/>
      <c r="BO146" s="551" t="n"/>
      <c r="BP146" s="551" t="n"/>
      <c r="BQ146" s="551" t="n"/>
      <c r="BR146" s="551" t="n"/>
      <c r="BS146" s="551" t="n"/>
      <c r="BT146" s="551" t="n"/>
      <c r="BU146" s="551" t="n"/>
      <c r="BV146" s="551" t="n"/>
      <c r="BW146" s="551" t="n"/>
      <c r="BX146" s="551" t="n"/>
      <c r="BY146" s="551" t="n"/>
      <c r="BZ146" s="551" t="n"/>
      <c r="CA146" s="551" t="n"/>
      <c r="CB146" s="551" t="n"/>
      <c r="CC146" s="551" t="n"/>
      <c r="CD146" s="551" t="n"/>
      <c r="CE146" s="551" t="n"/>
      <c r="CF146" s="551" t="n"/>
      <c r="CG146" s="551" t="n"/>
      <c r="CH146" s="551" t="n"/>
      <c r="CI146" s="551" t="n"/>
      <c r="CJ146" s="551" t="n"/>
      <c r="CK146" s="551" t="n"/>
      <c r="CL146" s="551" t="n"/>
      <c r="CM146" s="838" t="n"/>
      <c r="CN146" s="838" t="n"/>
      <c r="CO146" s="838" t="n"/>
      <c r="CP146" s="838" t="n"/>
      <c r="CQ146" s="838" t="n"/>
      <c r="CR146" s="838" t="n"/>
      <c r="CS146" s="838" t="n"/>
      <c r="CT146" s="838" t="n"/>
      <c r="CU146" s="838" t="n"/>
      <c r="CV146" s="838" t="n"/>
      <c r="CW146" s="838" t="n"/>
      <c r="CX146" s="838" t="n"/>
      <c r="CY146" s="838" t="n"/>
      <c r="CZ146" s="838" t="n"/>
      <c r="DA146" s="838" t="n"/>
      <c r="DB146" s="838" t="n"/>
      <c r="DC146" s="838" t="n"/>
      <c r="DD146" s="838" t="n"/>
      <c r="DE146" s="838" t="n"/>
      <c r="DF146" s="838" t="n"/>
      <c r="DG146" s="838" t="n"/>
      <c r="DH146" s="838" t="n"/>
      <c r="DI146" s="838" t="n"/>
      <c r="DJ146" s="838" t="n"/>
      <c r="DK146" s="838" t="n"/>
      <c r="DL146" s="838" t="n"/>
      <c r="DM146" s="838" t="n"/>
      <c r="DN146" s="838" t="n"/>
      <c r="DO146" s="838" t="n"/>
      <c r="DP146" s="838" t="n"/>
      <c r="DQ146" s="838" t="n"/>
      <c r="DR146" s="838" t="n"/>
      <c r="DS146" s="838" t="n"/>
      <c r="DT146" s="838" t="n"/>
      <c r="DU146" s="838" t="n"/>
      <c r="DV146" s="838" t="n"/>
      <c r="DW146" s="838" t="n"/>
      <c r="DX146" s="838" t="n"/>
      <c r="DY146" s="838" t="n"/>
      <c r="DZ146" s="838" t="n"/>
      <c r="EA146" s="838" t="n"/>
      <c r="EB146" s="838" t="n"/>
      <c r="EC146" s="838" t="n"/>
      <c r="ED146" s="838" t="n"/>
      <c r="EE146" s="838" t="n"/>
      <c r="EF146" s="838" t="n"/>
      <c r="EG146" s="838" t="n"/>
      <c r="EH146" s="838" t="n"/>
      <c r="EI146" s="838" t="n"/>
      <c r="EJ146" s="838" t="n"/>
      <c r="EK146" s="838" t="n"/>
      <c r="EL146" s="838" t="n"/>
      <c r="EM146" s="838" t="n"/>
      <c r="EN146" s="838" t="n"/>
      <c r="EO146" s="838" t="n"/>
      <c r="EP146" s="838" t="n"/>
      <c r="EQ146" s="838" t="n"/>
    </row>
    <row r="147" ht="13.5" customHeight="1" s="1178">
      <c r="A147" s="843" t="n"/>
      <c r="B147" s="439" t="n"/>
      <c r="C147" s="439" t="n"/>
      <c r="D147" s="439" t="n"/>
      <c r="E147" s="439" t="n"/>
      <c r="F147" s="439" t="n"/>
      <c r="G147" s="439" t="n"/>
      <c r="H147" s="439" t="n"/>
      <c r="I147" s="435" t="n"/>
      <c r="J147" s="241" t="n"/>
      <c r="K147" s="241" t="n"/>
      <c r="L147" s="241" t="n"/>
      <c r="M147" s="241" t="n"/>
      <c r="N147" s="241" t="n"/>
      <c r="O147" s="241" t="n"/>
      <c r="P147" s="241" t="n"/>
      <c r="Q147" s="241" t="n"/>
      <c r="R147" s="551" t="n"/>
      <c r="S147" s="551" t="n"/>
      <c r="T147" s="551" t="n"/>
      <c r="U147" s="551" t="n"/>
      <c r="V147" s="551" t="n"/>
      <c r="W147" s="551" t="n"/>
      <c r="X147" s="551" t="n"/>
      <c r="Y147" s="551" t="n"/>
      <c r="Z147" s="551" t="n"/>
      <c r="AA147" s="551" t="n"/>
      <c r="AB147" s="551" t="n"/>
      <c r="AC147" s="551" t="n"/>
      <c r="AD147" s="551" t="n"/>
      <c r="AE147" s="551" t="n"/>
      <c r="AF147" s="551" t="n"/>
      <c r="AG147" s="551" t="n"/>
      <c r="AH147" s="551" t="n"/>
      <c r="AI147" s="551" t="n"/>
      <c r="AJ147" s="551" t="n"/>
      <c r="AK147" s="551" t="n"/>
      <c r="AL147" s="551" t="n"/>
      <c r="AM147" s="551" t="n"/>
      <c r="AN147" s="551" t="n"/>
      <c r="AO147" s="551" t="n"/>
      <c r="AP147" s="551" t="n"/>
      <c r="AQ147" s="551" t="n"/>
      <c r="AR147" s="551" t="n"/>
      <c r="AS147" s="551" t="n"/>
      <c r="AT147" s="551" t="n"/>
      <c r="AU147" s="551" t="n"/>
      <c r="AV147" s="551" t="n"/>
      <c r="AW147" s="551" t="n"/>
      <c r="AX147" s="551" t="n"/>
      <c r="AY147" s="551" t="n"/>
      <c r="AZ147" s="551" t="n"/>
      <c r="BA147" s="551" t="n"/>
      <c r="BB147" s="551" t="n"/>
      <c r="BC147" s="551" t="n"/>
      <c r="BD147" s="551" t="n"/>
      <c r="BE147" s="551" t="n"/>
      <c r="BF147" s="551" t="n"/>
      <c r="BG147" s="551" t="n"/>
      <c r="BH147" s="551" t="n"/>
      <c r="BI147" s="551" t="n"/>
      <c r="BJ147" s="551" t="n"/>
      <c r="BK147" s="551" t="n"/>
      <c r="BL147" s="551" t="n"/>
      <c r="BM147" s="551" t="n"/>
      <c r="BN147" s="551" t="n"/>
      <c r="BO147" s="551" t="n"/>
      <c r="BP147" s="551" t="n"/>
      <c r="BQ147" s="551" t="n"/>
      <c r="BR147" s="551" t="n"/>
      <c r="BS147" s="551" t="n"/>
      <c r="BT147" s="551" t="n"/>
      <c r="BU147" s="551" t="n"/>
      <c r="BV147" s="551" t="n"/>
      <c r="BW147" s="551" t="n"/>
      <c r="BX147" s="551" t="n"/>
      <c r="BY147" s="551" t="n"/>
      <c r="BZ147" s="551" t="n"/>
      <c r="CA147" s="551" t="n"/>
      <c r="CB147" s="551" t="n"/>
      <c r="CC147" s="551" t="n"/>
      <c r="CD147" s="551" t="n"/>
      <c r="CE147" s="551" t="n"/>
      <c r="CF147" s="551" t="n"/>
      <c r="CG147" s="551" t="n"/>
      <c r="CH147" s="551" t="n"/>
      <c r="CI147" s="551" t="n"/>
      <c r="CJ147" s="551" t="n"/>
      <c r="CK147" s="551" t="n"/>
      <c r="CL147" s="551" t="n"/>
      <c r="CM147" s="838" t="n"/>
      <c r="CN147" s="838" t="n"/>
      <c r="CO147" s="838" t="n"/>
      <c r="CP147" s="838" t="n"/>
      <c r="CQ147" s="838" t="n"/>
      <c r="CR147" s="838" t="n"/>
      <c r="CS147" s="838" t="n"/>
      <c r="CT147" s="838" t="n"/>
      <c r="CU147" s="838" t="n"/>
      <c r="CV147" s="838" t="n"/>
      <c r="CW147" s="838" t="n"/>
      <c r="CX147" s="838" t="n"/>
      <c r="CY147" s="838" t="n"/>
      <c r="CZ147" s="838" t="n"/>
      <c r="DA147" s="838" t="n"/>
      <c r="DB147" s="838" t="n"/>
      <c r="DC147" s="838" t="n"/>
      <c r="DD147" s="838" t="n"/>
      <c r="DE147" s="838" t="n"/>
      <c r="DF147" s="838" t="n"/>
      <c r="DG147" s="838" t="n"/>
      <c r="DH147" s="838" t="n"/>
      <c r="DI147" s="838" t="n"/>
      <c r="DJ147" s="838" t="n"/>
      <c r="DK147" s="838" t="n"/>
      <c r="DL147" s="838" t="n"/>
      <c r="DM147" s="838" t="n"/>
      <c r="DN147" s="838" t="n"/>
      <c r="DO147" s="838" t="n"/>
      <c r="DP147" s="838" t="n"/>
      <c r="DQ147" s="838" t="n"/>
      <c r="DR147" s="838" t="n"/>
      <c r="DS147" s="838" t="n"/>
      <c r="DT147" s="838" t="n"/>
      <c r="DU147" s="838" t="n"/>
      <c r="DV147" s="838" t="n"/>
      <c r="DW147" s="838" t="n"/>
      <c r="DX147" s="838" t="n"/>
      <c r="DY147" s="838" t="n"/>
      <c r="DZ147" s="838" t="n"/>
      <c r="EA147" s="838" t="n"/>
      <c r="EB147" s="838" t="n"/>
      <c r="EC147" s="838" t="n"/>
      <c r="ED147" s="838" t="n"/>
      <c r="EE147" s="838" t="n"/>
      <c r="EF147" s="838" t="n"/>
      <c r="EG147" s="838" t="n"/>
      <c r="EH147" s="838" t="n"/>
      <c r="EI147" s="838" t="n"/>
      <c r="EJ147" s="838" t="n"/>
      <c r="EK147" s="838" t="n"/>
      <c r="EL147" s="838" t="n"/>
      <c r="EM147" s="838" t="n"/>
      <c r="EN147" s="838" t="n"/>
      <c r="EO147" s="838" t="n"/>
      <c r="EP147" s="838" t="n"/>
      <c r="EQ147" s="838" t="n"/>
    </row>
    <row r="148" ht="13.5" customHeight="1" s="1178">
      <c r="A148" s="843" t="n"/>
      <c r="B148" s="439" t="n"/>
      <c r="C148" s="439" t="n"/>
      <c r="D148" s="439" t="n"/>
      <c r="E148" s="439" t="n"/>
      <c r="F148" s="439" t="n"/>
      <c r="G148" s="439" t="n"/>
      <c r="H148" s="439" t="n"/>
      <c r="I148" s="435" t="n"/>
      <c r="J148" s="241" t="n"/>
      <c r="K148" s="241" t="n"/>
      <c r="L148" s="241" t="n"/>
      <c r="M148" s="241" t="n"/>
      <c r="N148" s="241" t="n"/>
      <c r="O148" s="241" t="n"/>
      <c r="P148" s="241" t="n"/>
      <c r="Q148" s="241" t="n"/>
      <c r="R148" s="551" t="n"/>
      <c r="S148" s="551" t="n"/>
      <c r="T148" s="551" t="n"/>
      <c r="U148" s="551" t="n"/>
      <c r="V148" s="551" t="n"/>
      <c r="W148" s="551" t="n"/>
      <c r="X148" s="551" t="n"/>
      <c r="Y148" s="551" t="n"/>
      <c r="Z148" s="551" t="n"/>
      <c r="AA148" s="551" t="n"/>
      <c r="AB148" s="551" t="n"/>
      <c r="AC148" s="551" t="n"/>
      <c r="AD148" s="551" t="n"/>
      <c r="AE148" s="551" t="n"/>
      <c r="AF148" s="551" t="n"/>
      <c r="AG148" s="551" t="n"/>
      <c r="AH148" s="551" t="n"/>
      <c r="AI148" s="551" t="n"/>
      <c r="AJ148" s="551" t="n"/>
      <c r="AK148" s="551" t="n"/>
      <c r="AL148" s="551" t="n"/>
      <c r="AM148" s="551" t="n"/>
      <c r="AN148" s="551" t="n"/>
      <c r="AO148" s="551" t="n"/>
      <c r="AP148" s="551" t="n"/>
      <c r="AQ148" s="551" t="n"/>
      <c r="AR148" s="551" t="n"/>
      <c r="AS148" s="551" t="n"/>
      <c r="AT148" s="551" t="n"/>
      <c r="AU148" s="551" t="n"/>
      <c r="AV148" s="551" t="n"/>
      <c r="AW148" s="551" t="n"/>
      <c r="AX148" s="551" t="n"/>
      <c r="AY148" s="551" t="n"/>
      <c r="AZ148" s="551" t="n"/>
      <c r="BA148" s="551" t="n"/>
      <c r="BB148" s="551" t="n"/>
      <c r="BC148" s="551" t="n"/>
      <c r="BD148" s="551" t="n"/>
      <c r="BE148" s="551" t="n"/>
      <c r="BF148" s="551" t="n"/>
      <c r="BG148" s="551" t="n"/>
      <c r="BH148" s="551" t="n"/>
      <c r="BI148" s="551" t="n"/>
      <c r="BJ148" s="551" t="n"/>
      <c r="BK148" s="551" t="n"/>
      <c r="BL148" s="551" t="n"/>
      <c r="BM148" s="551" t="n"/>
      <c r="BN148" s="551" t="n"/>
      <c r="BO148" s="551" t="n"/>
      <c r="BP148" s="551" t="n"/>
      <c r="BQ148" s="551" t="n"/>
      <c r="BR148" s="551" t="n"/>
      <c r="BS148" s="551" t="n"/>
      <c r="BT148" s="551" t="n"/>
      <c r="BU148" s="551" t="n"/>
      <c r="BV148" s="551" t="n"/>
      <c r="BW148" s="551" t="n"/>
      <c r="BX148" s="551" t="n"/>
      <c r="BY148" s="551" t="n"/>
      <c r="BZ148" s="551" t="n"/>
      <c r="CA148" s="551" t="n"/>
      <c r="CB148" s="551" t="n"/>
      <c r="CC148" s="551" t="n"/>
      <c r="CD148" s="551" t="n"/>
      <c r="CE148" s="551" t="n"/>
      <c r="CF148" s="551" t="n"/>
      <c r="CG148" s="551" t="n"/>
      <c r="CH148" s="551" t="n"/>
      <c r="CI148" s="551" t="n"/>
      <c r="CJ148" s="551" t="n"/>
      <c r="CK148" s="551" t="n"/>
      <c r="CL148" s="551" t="n"/>
      <c r="CM148" s="838" t="n"/>
      <c r="CN148" s="838" t="n"/>
      <c r="CO148" s="838" t="n"/>
      <c r="CP148" s="838" t="n"/>
      <c r="CQ148" s="838" t="n"/>
      <c r="CR148" s="838" t="n"/>
      <c r="CS148" s="838" t="n"/>
      <c r="CT148" s="838" t="n"/>
      <c r="CU148" s="838" t="n"/>
      <c r="CV148" s="838" t="n"/>
      <c r="CW148" s="838" t="n"/>
      <c r="CX148" s="838" t="n"/>
      <c r="CY148" s="838" t="n"/>
      <c r="CZ148" s="838" t="n"/>
      <c r="DA148" s="838" t="n"/>
      <c r="DB148" s="838" t="n"/>
      <c r="DC148" s="838" t="n"/>
      <c r="DD148" s="838" t="n"/>
      <c r="DE148" s="838" t="n"/>
      <c r="DF148" s="838" t="n"/>
      <c r="DG148" s="838" t="n"/>
      <c r="DH148" s="838" t="n"/>
      <c r="DI148" s="838" t="n"/>
      <c r="DJ148" s="838" t="n"/>
      <c r="DK148" s="838" t="n"/>
      <c r="DL148" s="838" t="n"/>
      <c r="DM148" s="838" t="n"/>
      <c r="DN148" s="838" t="n"/>
      <c r="DO148" s="838" t="n"/>
      <c r="DP148" s="838" t="n"/>
      <c r="DQ148" s="838" t="n"/>
      <c r="DR148" s="838" t="n"/>
      <c r="DS148" s="838" t="n"/>
      <c r="DT148" s="838" t="n"/>
      <c r="DU148" s="838" t="n"/>
      <c r="DV148" s="838" t="n"/>
      <c r="DW148" s="838" t="n"/>
      <c r="DX148" s="838" t="n"/>
      <c r="DY148" s="838" t="n"/>
      <c r="DZ148" s="838" t="n"/>
      <c r="EA148" s="838" t="n"/>
      <c r="EB148" s="838" t="n"/>
      <c r="EC148" s="838" t="n"/>
      <c r="ED148" s="838" t="n"/>
      <c r="EE148" s="838" t="n"/>
      <c r="EF148" s="838" t="n"/>
      <c r="EG148" s="838" t="n"/>
      <c r="EH148" s="838" t="n"/>
      <c r="EI148" s="838" t="n"/>
      <c r="EJ148" s="838" t="n"/>
      <c r="EK148" s="838" t="n"/>
      <c r="EL148" s="838" t="n"/>
      <c r="EM148" s="838" t="n"/>
      <c r="EN148" s="838" t="n"/>
      <c r="EO148" s="838" t="n"/>
      <c r="EP148" s="838" t="n"/>
      <c r="EQ148" s="838" t="n"/>
    </row>
    <row r="149" ht="13.5" customHeight="1" s="1178">
      <c r="A149" s="843" t="n"/>
      <c r="B149" s="439" t="n"/>
      <c r="C149" s="439" t="n"/>
      <c r="D149" s="439" t="n"/>
      <c r="E149" s="439" t="n"/>
      <c r="F149" s="439" t="n"/>
      <c r="G149" s="439" t="n"/>
      <c r="H149" s="439" t="n"/>
      <c r="I149" s="435" t="n"/>
      <c r="J149" s="241" t="n"/>
      <c r="K149" s="241" t="n"/>
      <c r="L149" s="241" t="n"/>
      <c r="M149" s="241" t="n"/>
      <c r="N149" s="241" t="n"/>
      <c r="O149" s="241" t="n"/>
      <c r="P149" s="241" t="n"/>
      <c r="Q149" s="241" t="n"/>
      <c r="R149" s="551" t="n"/>
      <c r="S149" s="551" t="n"/>
      <c r="T149" s="551" t="n"/>
      <c r="U149" s="551" t="n"/>
      <c r="V149" s="551" t="n"/>
      <c r="W149" s="551" t="n"/>
      <c r="X149" s="551" t="n"/>
      <c r="Y149" s="551" t="n"/>
      <c r="Z149" s="551" t="n"/>
      <c r="AA149" s="551" t="n"/>
      <c r="AB149" s="551" t="n"/>
      <c r="AC149" s="551" t="n"/>
      <c r="AD149" s="551" t="n"/>
      <c r="AE149" s="551" t="n"/>
      <c r="AF149" s="551" t="n"/>
      <c r="AG149" s="551" t="n"/>
      <c r="AH149" s="551" t="n"/>
      <c r="AI149" s="551" t="n"/>
      <c r="AJ149" s="551" t="n"/>
      <c r="AK149" s="551" t="n"/>
      <c r="AL149" s="551" t="n"/>
      <c r="AM149" s="551" t="n"/>
      <c r="AN149" s="551" t="n"/>
      <c r="AO149" s="551" t="n"/>
      <c r="AP149" s="551" t="n"/>
      <c r="AQ149" s="551" t="n"/>
      <c r="AR149" s="551" t="n"/>
      <c r="AS149" s="551" t="n"/>
      <c r="AT149" s="551" t="n"/>
      <c r="AU149" s="551" t="n"/>
      <c r="AV149" s="551" t="n"/>
      <c r="AW149" s="551" t="n"/>
      <c r="AX149" s="551" t="n"/>
      <c r="AY149" s="551" t="n"/>
      <c r="AZ149" s="551" t="n"/>
      <c r="BA149" s="551" t="n"/>
      <c r="BB149" s="551" t="n"/>
      <c r="BC149" s="551" t="n"/>
      <c r="BD149" s="551" t="n"/>
      <c r="BE149" s="551" t="n"/>
      <c r="BF149" s="551" t="n"/>
      <c r="BG149" s="551" t="n"/>
      <c r="BH149" s="551" t="n"/>
      <c r="BI149" s="551" t="n"/>
      <c r="BJ149" s="551" t="n"/>
      <c r="BK149" s="551" t="n"/>
      <c r="BL149" s="551" t="n"/>
      <c r="BM149" s="551" t="n"/>
      <c r="BN149" s="551" t="n"/>
      <c r="BO149" s="551" t="n"/>
      <c r="BP149" s="551" t="n"/>
      <c r="BQ149" s="551" t="n"/>
      <c r="BR149" s="551" t="n"/>
      <c r="BS149" s="551" t="n"/>
      <c r="BT149" s="551" t="n"/>
      <c r="BU149" s="551" t="n"/>
      <c r="BV149" s="551" t="n"/>
      <c r="BW149" s="551" t="n"/>
      <c r="BX149" s="551" t="n"/>
      <c r="BY149" s="551" t="n"/>
      <c r="BZ149" s="551" t="n"/>
      <c r="CA149" s="551" t="n"/>
      <c r="CB149" s="551" t="n"/>
      <c r="CC149" s="551" t="n"/>
      <c r="CD149" s="551" t="n"/>
      <c r="CE149" s="551" t="n"/>
      <c r="CF149" s="551" t="n"/>
      <c r="CG149" s="551" t="n"/>
      <c r="CH149" s="551" t="n"/>
      <c r="CI149" s="551" t="n"/>
      <c r="CJ149" s="551" t="n"/>
      <c r="CK149" s="551" t="n"/>
      <c r="CL149" s="551" t="n"/>
      <c r="CM149" s="838" t="n"/>
      <c r="CN149" s="838" t="n"/>
      <c r="CO149" s="838" t="n"/>
      <c r="CP149" s="838" t="n"/>
      <c r="CQ149" s="838" t="n"/>
      <c r="CR149" s="838" t="n"/>
      <c r="CS149" s="838" t="n"/>
      <c r="CT149" s="838" t="n"/>
      <c r="CU149" s="838" t="n"/>
      <c r="CV149" s="838" t="n"/>
      <c r="CW149" s="838" t="n"/>
      <c r="CX149" s="838" t="n"/>
      <c r="CY149" s="838" t="n"/>
      <c r="CZ149" s="838" t="n"/>
      <c r="DA149" s="838" t="n"/>
      <c r="DB149" s="838" t="n"/>
      <c r="DC149" s="838" t="n"/>
      <c r="DD149" s="838" t="n"/>
      <c r="DE149" s="838" t="n"/>
      <c r="DF149" s="838" t="n"/>
      <c r="DG149" s="838" t="n"/>
      <c r="DH149" s="838" t="n"/>
      <c r="DI149" s="838" t="n"/>
      <c r="DJ149" s="838" t="n"/>
      <c r="DK149" s="838" t="n"/>
      <c r="DL149" s="838" t="n"/>
      <c r="DM149" s="838" t="n"/>
      <c r="DN149" s="838" t="n"/>
      <c r="DO149" s="838" t="n"/>
      <c r="DP149" s="838" t="n"/>
      <c r="DQ149" s="838" t="n"/>
      <c r="DR149" s="838" t="n"/>
      <c r="DS149" s="838" t="n"/>
      <c r="DT149" s="838" t="n"/>
      <c r="DU149" s="838" t="n"/>
      <c r="DV149" s="838" t="n"/>
      <c r="DW149" s="838" t="n"/>
      <c r="DX149" s="838" t="n"/>
      <c r="DY149" s="838" t="n"/>
      <c r="DZ149" s="838" t="n"/>
      <c r="EA149" s="838" t="n"/>
      <c r="EB149" s="838" t="n"/>
      <c r="EC149" s="838" t="n"/>
      <c r="ED149" s="838" t="n"/>
      <c r="EE149" s="838" t="n"/>
      <c r="EF149" s="838" t="n"/>
      <c r="EG149" s="838" t="n"/>
      <c r="EH149" s="838" t="n"/>
      <c r="EI149" s="838" t="n"/>
      <c r="EJ149" s="838" t="n"/>
      <c r="EK149" s="838" t="n"/>
      <c r="EL149" s="838" t="n"/>
      <c r="EM149" s="838" t="n"/>
      <c r="EN149" s="838" t="n"/>
      <c r="EO149" s="838" t="n"/>
      <c r="EP149" s="838" t="n"/>
      <c r="EQ149" s="838" t="n"/>
    </row>
    <row r="150" ht="13.5" customHeight="1" s="1178">
      <c r="A150" s="843" t="n"/>
      <c r="B150" s="439" t="n"/>
      <c r="C150" s="439" t="n"/>
      <c r="D150" s="439" t="n"/>
      <c r="E150" s="439" t="n"/>
      <c r="F150" s="439" t="n"/>
      <c r="G150" s="439" t="n"/>
      <c r="H150" s="439" t="n"/>
      <c r="I150" s="435" t="n"/>
      <c r="J150" s="241" t="n"/>
      <c r="K150" s="241" t="n"/>
      <c r="L150" s="241" t="n"/>
      <c r="M150" s="241" t="n"/>
      <c r="N150" s="241" t="n"/>
      <c r="O150" s="241" t="n"/>
      <c r="P150" s="241" t="n"/>
      <c r="Q150" s="241" t="n"/>
      <c r="R150" s="551" t="n"/>
      <c r="S150" s="551" t="n"/>
      <c r="T150" s="551" t="n"/>
      <c r="U150" s="551" t="n"/>
      <c r="V150" s="551" t="n"/>
      <c r="W150" s="551" t="n"/>
      <c r="X150" s="551" t="n"/>
      <c r="Y150" s="551" t="n"/>
      <c r="Z150" s="551" t="n"/>
      <c r="AA150" s="551" t="n"/>
      <c r="AB150" s="551" t="n"/>
      <c r="AC150" s="551" t="n"/>
      <c r="AD150" s="551" t="n"/>
      <c r="AE150" s="551" t="n"/>
      <c r="AF150" s="551" t="n"/>
      <c r="AG150" s="551" t="n"/>
      <c r="AH150" s="551" t="n"/>
      <c r="AI150" s="551" t="n"/>
      <c r="AJ150" s="551" t="n"/>
      <c r="AK150" s="551" t="n"/>
      <c r="AL150" s="551" t="n"/>
      <c r="AM150" s="551" t="n"/>
      <c r="AN150" s="551" t="n"/>
      <c r="AO150" s="551" t="n"/>
      <c r="AP150" s="551" t="n"/>
      <c r="AQ150" s="551" t="n"/>
      <c r="AR150" s="551" t="n"/>
      <c r="AS150" s="551" t="n"/>
      <c r="AT150" s="551" t="n"/>
      <c r="AU150" s="551" t="n"/>
      <c r="AV150" s="551" t="n"/>
      <c r="AW150" s="551" t="n"/>
      <c r="AX150" s="551" t="n"/>
      <c r="AY150" s="551" t="n"/>
      <c r="AZ150" s="551" t="n"/>
      <c r="BA150" s="551" t="n"/>
      <c r="BB150" s="551" t="n"/>
      <c r="BC150" s="551" t="n"/>
      <c r="BD150" s="551" t="n"/>
      <c r="BE150" s="551" t="n"/>
      <c r="BF150" s="551" t="n"/>
      <c r="BG150" s="551" t="n"/>
      <c r="BH150" s="551" t="n"/>
      <c r="BI150" s="551" t="n"/>
      <c r="BJ150" s="551" t="n"/>
      <c r="BK150" s="551" t="n"/>
      <c r="BL150" s="551" t="n"/>
      <c r="BM150" s="551" t="n"/>
      <c r="BN150" s="551" t="n"/>
      <c r="BO150" s="551" t="n"/>
      <c r="BP150" s="551" t="n"/>
      <c r="BQ150" s="551" t="n"/>
      <c r="BR150" s="551" t="n"/>
      <c r="BS150" s="551" t="n"/>
      <c r="BT150" s="551" t="n"/>
      <c r="BU150" s="551" t="n"/>
      <c r="BV150" s="551" t="n"/>
      <c r="BW150" s="551" t="n"/>
      <c r="BX150" s="551" t="n"/>
      <c r="BY150" s="551" t="n"/>
      <c r="BZ150" s="551" t="n"/>
      <c r="CA150" s="551" t="n"/>
      <c r="CB150" s="551" t="n"/>
      <c r="CC150" s="551" t="n"/>
      <c r="CD150" s="551" t="n"/>
      <c r="CE150" s="551" t="n"/>
      <c r="CF150" s="551" t="n"/>
      <c r="CG150" s="551" t="n"/>
      <c r="CH150" s="551" t="n"/>
      <c r="CI150" s="551" t="n"/>
      <c r="CJ150" s="551" t="n"/>
      <c r="CK150" s="551" t="n"/>
      <c r="CL150" s="551" t="n"/>
      <c r="CM150" s="838" t="n"/>
      <c r="CN150" s="838" t="n"/>
      <c r="CO150" s="838" t="n"/>
      <c r="CP150" s="838" t="n"/>
      <c r="CQ150" s="838" t="n"/>
      <c r="CR150" s="838" t="n"/>
      <c r="CS150" s="838" t="n"/>
      <c r="CT150" s="838" t="n"/>
      <c r="CU150" s="838" t="n"/>
      <c r="CV150" s="838" t="n"/>
      <c r="CW150" s="838" t="n"/>
      <c r="CX150" s="838" t="n"/>
      <c r="CY150" s="838" t="n"/>
      <c r="CZ150" s="838" t="n"/>
      <c r="DA150" s="838" t="n"/>
      <c r="DB150" s="838" t="n"/>
      <c r="DC150" s="838" t="n"/>
      <c r="DD150" s="838" t="n"/>
      <c r="DE150" s="838" t="n"/>
      <c r="DF150" s="838" t="n"/>
      <c r="DG150" s="838" t="n"/>
      <c r="DH150" s="838" t="n"/>
      <c r="DI150" s="838" t="n"/>
      <c r="DJ150" s="838" t="n"/>
      <c r="DK150" s="838" t="n"/>
      <c r="DL150" s="838" t="n"/>
      <c r="DM150" s="838" t="n"/>
      <c r="DN150" s="838" t="n"/>
      <c r="DO150" s="838" t="n"/>
      <c r="DP150" s="838" t="n"/>
      <c r="DQ150" s="838" t="n"/>
      <c r="DR150" s="838" t="n"/>
      <c r="DS150" s="838" t="n"/>
      <c r="DT150" s="838" t="n"/>
      <c r="DU150" s="838" t="n"/>
      <c r="DV150" s="838" t="n"/>
      <c r="DW150" s="838" t="n"/>
      <c r="DX150" s="838" t="n"/>
      <c r="DY150" s="838" t="n"/>
      <c r="DZ150" s="838" t="n"/>
      <c r="EA150" s="838" t="n"/>
      <c r="EB150" s="838" t="n"/>
      <c r="EC150" s="838" t="n"/>
      <c r="ED150" s="838" t="n"/>
      <c r="EE150" s="838" t="n"/>
      <c r="EF150" s="838" t="n"/>
      <c r="EG150" s="838" t="n"/>
      <c r="EH150" s="838" t="n"/>
      <c r="EI150" s="838" t="n"/>
      <c r="EJ150" s="838" t="n"/>
      <c r="EK150" s="838" t="n"/>
      <c r="EL150" s="838" t="n"/>
      <c r="EM150" s="838" t="n"/>
      <c r="EN150" s="838" t="n"/>
      <c r="EO150" s="838" t="n"/>
      <c r="EP150" s="838" t="n"/>
      <c r="EQ150" s="838" t="n"/>
    </row>
    <row r="151" ht="13.5" customHeight="1" s="1178">
      <c r="A151" s="843" t="n"/>
      <c r="B151" s="439" t="n"/>
      <c r="C151" s="439" t="n"/>
      <c r="D151" s="439" t="n"/>
      <c r="E151" s="439" t="n"/>
      <c r="F151" s="439" t="n"/>
      <c r="G151" s="439" t="n"/>
      <c r="H151" s="439" t="n"/>
      <c r="I151" s="435" t="n"/>
      <c r="J151" s="241" t="n"/>
      <c r="K151" s="241" t="n"/>
      <c r="L151" s="241" t="n"/>
      <c r="M151" s="241" t="n"/>
      <c r="N151" s="241" t="n"/>
      <c r="O151" s="241" t="n"/>
      <c r="P151" s="241" t="n"/>
      <c r="Q151" s="241" t="n"/>
      <c r="R151" s="551" t="n"/>
      <c r="S151" s="551" t="n"/>
      <c r="T151" s="551" t="n"/>
      <c r="U151" s="551" t="n"/>
      <c r="V151" s="551" t="n"/>
      <c r="W151" s="551" t="n"/>
      <c r="X151" s="551" t="n"/>
      <c r="Y151" s="551" t="n"/>
      <c r="Z151" s="551" t="n"/>
      <c r="AA151" s="551" t="n"/>
      <c r="AB151" s="551" t="n"/>
      <c r="AC151" s="551" t="n"/>
      <c r="AD151" s="551" t="n"/>
      <c r="AE151" s="551" t="n"/>
      <c r="AF151" s="551" t="n"/>
      <c r="AG151" s="551" t="n"/>
      <c r="AH151" s="551" t="n"/>
      <c r="AI151" s="551" t="n"/>
      <c r="AJ151" s="551" t="n"/>
      <c r="AK151" s="551" t="n"/>
      <c r="AL151" s="551" t="n"/>
      <c r="AM151" s="551" t="n"/>
      <c r="AN151" s="551" t="n"/>
      <c r="AO151" s="551" t="n"/>
      <c r="AP151" s="551" t="n"/>
      <c r="AQ151" s="551" t="n"/>
      <c r="AR151" s="551" t="n"/>
      <c r="AS151" s="551" t="n"/>
      <c r="AT151" s="551" t="n"/>
      <c r="AU151" s="551" t="n"/>
      <c r="AV151" s="551" t="n"/>
      <c r="AW151" s="551" t="n"/>
      <c r="AX151" s="551" t="n"/>
      <c r="AY151" s="551" t="n"/>
      <c r="AZ151" s="551" t="n"/>
      <c r="BA151" s="551" t="n"/>
      <c r="BB151" s="551" t="n"/>
      <c r="BC151" s="551" t="n"/>
      <c r="BD151" s="551" t="n"/>
      <c r="BE151" s="551" t="n"/>
      <c r="BF151" s="551" t="n"/>
      <c r="BG151" s="551" t="n"/>
      <c r="BH151" s="551" t="n"/>
      <c r="BI151" s="551" t="n"/>
      <c r="BJ151" s="551" t="n"/>
      <c r="BK151" s="551" t="n"/>
      <c r="BL151" s="551" t="n"/>
      <c r="BM151" s="551" t="n"/>
      <c r="BN151" s="551" t="n"/>
      <c r="BO151" s="551" t="n"/>
      <c r="BP151" s="551" t="n"/>
      <c r="BQ151" s="551" t="n"/>
      <c r="BR151" s="551" t="n"/>
      <c r="BS151" s="551" t="n"/>
      <c r="BT151" s="551" t="n"/>
      <c r="BU151" s="551" t="n"/>
      <c r="BV151" s="551" t="n"/>
      <c r="BW151" s="551" t="n"/>
      <c r="BX151" s="551" t="n"/>
      <c r="BY151" s="551" t="n"/>
      <c r="BZ151" s="551" t="n"/>
      <c r="CA151" s="551" t="n"/>
      <c r="CB151" s="551" t="n"/>
      <c r="CC151" s="551" t="n"/>
      <c r="CD151" s="551" t="n"/>
      <c r="CE151" s="551" t="n"/>
      <c r="CF151" s="551" t="n"/>
      <c r="CG151" s="551" t="n"/>
      <c r="CH151" s="551" t="n"/>
      <c r="CI151" s="551" t="n"/>
      <c r="CJ151" s="551" t="n"/>
      <c r="CK151" s="551" t="n"/>
      <c r="CL151" s="551" t="n"/>
      <c r="CM151" s="838" t="n"/>
      <c r="CN151" s="838" t="n"/>
      <c r="CO151" s="838" t="n"/>
      <c r="CP151" s="838" t="n"/>
      <c r="CQ151" s="838" t="n"/>
      <c r="CR151" s="838" t="n"/>
      <c r="CS151" s="838" t="n"/>
      <c r="CT151" s="838" t="n"/>
      <c r="CU151" s="838" t="n"/>
      <c r="CV151" s="838" t="n"/>
      <c r="CW151" s="838" t="n"/>
      <c r="CX151" s="838" t="n"/>
      <c r="CY151" s="838" t="n"/>
      <c r="CZ151" s="838" t="n"/>
      <c r="DA151" s="838" t="n"/>
      <c r="DB151" s="838" t="n"/>
      <c r="DC151" s="838" t="n"/>
      <c r="DD151" s="838" t="n"/>
      <c r="DE151" s="838" t="n"/>
      <c r="DF151" s="838" t="n"/>
      <c r="DG151" s="838" t="n"/>
      <c r="DH151" s="838" t="n"/>
      <c r="DI151" s="838" t="n"/>
      <c r="DJ151" s="838" t="n"/>
      <c r="DK151" s="838" t="n"/>
      <c r="DL151" s="838" t="n"/>
      <c r="DM151" s="838" t="n"/>
      <c r="DN151" s="838" t="n"/>
      <c r="DO151" s="838" t="n"/>
      <c r="DP151" s="838" t="n"/>
      <c r="DQ151" s="838" t="n"/>
      <c r="DR151" s="838" t="n"/>
      <c r="DS151" s="838" t="n"/>
      <c r="DT151" s="838" t="n"/>
      <c r="DU151" s="838" t="n"/>
      <c r="DV151" s="838" t="n"/>
      <c r="DW151" s="838" t="n"/>
      <c r="DX151" s="838" t="n"/>
      <c r="DY151" s="838" t="n"/>
      <c r="DZ151" s="838" t="n"/>
      <c r="EA151" s="838" t="n"/>
      <c r="EB151" s="838" t="n"/>
      <c r="EC151" s="838" t="n"/>
      <c r="ED151" s="838" t="n"/>
      <c r="EE151" s="838" t="n"/>
      <c r="EF151" s="838" t="n"/>
      <c r="EG151" s="838" t="n"/>
      <c r="EH151" s="838" t="n"/>
      <c r="EI151" s="838" t="n"/>
      <c r="EJ151" s="838" t="n"/>
      <c r="EK151" s="838" t="n"/>
      <c r="EL151" s="838" t="n"/>
      <c r="EM151" s="838" t="n"/>
      <c r="EN151" s="838" t="n"/>
      <c r="EO151" s="838" t="n"/>
      <c r="EP151" s="838" t="n"/>
      <c r="EQ151" s="838" t="n"/>
    </row>
    <row r="152" ht="13.5" customHeight="1" s="1178">
      <c r="A152" s="843" t="n"/>
      <c r="B152" s="439" t="n"/>
      <c r="C152" s="439" t="n"/>
      <c r="D152" s="439" t="n"/>
      <c r="E152" s="439" t="n"/>
      <c r="F152" s="439" t="n"/>
      <c r="G152" s="439" t="n"/>
      <c r="H152" s="439" t="n"/>
      <c r="I152" s="435" t="n"/>
      <c r="J152" s="241" t="n"/>
      <c r="K152" s="241" t="n"/>
      <c r="L152" s="241" t="n"/>
      <c r="M152" s="241" t="n"/>
      <c r="N152" s="241" t="n"/>
      <c r="O152" s="241" t="n"/>
      <c r="P152" s="241" t="n"/>
      <c r="Q152" s="241" t="n"/>
      <c r="R152" s="551" t="n"/>
      <c r="S152" s="551" t="n"/>
      <c r="T152" s="551" t="n"/>
      <c r="U152" s="551" t="n"/>
      <c r="V152" s="551" t="n"/>
      <c r="W152" s="551" t="n"/>
      <c r="X152" s="551" t="n"/>
      <c r="Y152" s="551" t="n"/>
      <c r="Z152" s="551" t="n"/>
      <c r="AA152" s="551" t="n"/>
      <c r="AB152" s="551" t="n"/>
      <c r="AC152" s="551" t="n"/>
      <c r="AD152" s="551" t="n"/>
      <c r="AE152" s="551" t="n"/>
      <c r="AF152" s="551" t="n"/>
      <c r="AG152" s="551" t="n"/>
      <c r="AH152" s="551" t="n"/>
      <c r="AI152" s="551" t="n"/>
      <c r="AJ152" s="551" t="n"/>
      <c r="AK152" s="551" t="n"/>
      <c r="AL152" s="551" t="n"/>
      <c r="AM152" s="551" t="n"/>
      <c r="AN152" s="551" t="n"/>
      <c r="AO152" s="551" t="n"/>
      <c r="AP152" s="551" t="n"/>
      <c r="AQ152" s="551" t="n"/>
      <c r="AR152" s="551" t="n"/>
      <c r="AS152" s="551" t="n"/>
      <c r="AT152" s="551" t="n"/>
      <c r="AU152" s="551" t="n"/>
      <c r="AV152" s="551" t="n"/>
      <c r="AW152" s="551" t="n"/>
      <c r="AX152" s="551" t="n"/>
      <c r="AY152" s="551" t="n"/>
      <c r="AZ152" s="551" t="n"/>
      <c r="BA152" s="551" t="n"/>
      <c r="BB152" s="551" t="n"/>
      <c r="BC152" s="551" t="n"/>
      <c r="BD152" s="551" t="n"/>
      <c r="BE152" s="551" t="n"/>
      <c r="BF152" s="551" t="n"/>
      <c r="BG152" s="551" t="n"/>
      <c r="BH152" s="551" t="n"/>
      <c r="BI152" s="551" t="n"/>
      <c r="BJ152" s="551" t="n"/>
      <c r="BK152" s="551" t="n"/>
      <c r="BL152" s="551" t="n"/>
      <c r="BM152" s="551" t="n"/>
      <c r="BN152" s="551" t="n"/>
      <c r="BO152" s="551" t="n"/>
      <c r="BP152" s="551" t="n"/>
      <c r="BQ152" s="551" t="n"/>
      <c r="BR152" s="551" t="n"/>
      <c r="BS152" s="551" t="n"/>
      <c r="BT152" s="551" t="n"/>
      <c r="BU152" s="551" t="n"/>
      <c r="BV152" s="551" t="n"/>
      <c r="BW152" s="551" t="n"/>
      <c r="BX152" s="551" t="n"/>
      <c r="BY152" s="551" t="n"/>
      <c r="BZ152" s="551" t="n"/>
      <c r="CA152" s="551" t="n"/>
      <c r="CB152" s="551" t="n"/>
      <c r="CC152" s="551" t="n"/>
      <c r="CD152" s="551" t="n"/>
      <c r="CE152" s="551" t="n"/>
      <c r="CF152" s="551" t="n"/>
      <c r="CG152" s="551" t="n"/>
      <c r="CH152" s="551" t="n"/>
      <c r="CI152" s="551" t="n"/>
      <c r="CJ152" s="551" t="n"/>
      <c r="CK152" s="551" t="n"/>
      <c r="CL152" s="551" t="n"/>
      <c r="CM152" s="838" t="n"/>
      <c r="CN152" s="838" t="n"/>
      <c r="CO152" s="838" t="n"/>
      <c r="CP152" s="838" t="n"/>
      <c r="CQ152" s="838" t="n"/>
      <c r="CR152" s="838" t="n"/>
      <c r="CS152" s="838" t="n"/>
      <c r="CT152" s="838" t="n"/>
      <c r="CU152" s="838" t="n"/>
      <c r="CV152" s="838" t="n"/>
      <c r="CW152" s="838" t="n"/>
      <c r="CX152" s="838" t="n"/>
      <c r="CY152" s="838" t="n"/>
      <c r="CZ152" s="838" t="n"/>
      <c r="DA152" s="838" t="n"/>
      <c r="DB152" s="838" t="n"/>
      <c r="DC152" s="838" t="n"/>
      <c r="DD152" s="838" t="n"/>
      <c r="DE152" s="838" t="n"/>
      <c r="DF152" s="838" t="n"/>
      <c r="DG152" s="838" t="n"/>
      <c r="DH152" s="838" t="n"/>
      <c r="DI152" s="838" t="n"/>
      <c r="DJ152" s="838" t="n"/>
      <c r="DK152" s="838" t="n"/>
      <c r="DL152" s="838" t="n"/>
      <c r="DM152" s="838" t="n"/>
      <c r="DN152" s="838" t="n"/>
      <c r="DO152" s="838" t="n"/>
      <c r="DP152" s="838" t="n"/>
      <c r="DQ152" s="838" t="n"/>
      <c r="DR152" s="838" t="n"/>
      <c r="DS152" s="838" t="n"/>
      <c r="DT152" s="838" t="n"/>
      <c r="DU152" s="838" t="n"/>
      <c r="DV152" s="838" t="n"/>
      <c r="DW152" s="838" t="n"/>
      <c r="DX152" s="838" t="n"/>
      <c r="DY152" s="838" t="n"/>
      <c r="DZ152" s="838" t="n"/>
      <c r="EA152" s="838" t="n"/>
      <c r="EB152" s="838" t="n"/>
      <c r="EC152" s="838" t="n"/>
      <c r="ED152" s="838" t="n"/>
      <c r="EE152" s="838" t="n"/>
      <c r="EF152" s="838" t="n"/>
      <c r="EG152" s="838" t="n"/>
      <c r="EH152" s="838" t="n"/>
      <c r="EI152" s="838" t="n"/>
      <c r="EJ152" s="838" t="n"/>
      <c r="EK152" s="838" t="n"/>
      <c r="EL152" s="838" t="n"/>
      <c r="EM152" s="838" t="n"/>
      <c r="EN152" s="838" t="n"/>
      <c r="EO152" s="838" t="n"/>
      <c r="EP152" s="838" t="n"/>
      <c r="EQ152" s="838" t="n"/>
    </row>
    <row r="153" ht="13.5" customHeight="1" s="1178">
      <c r="A153" s="843" t="n"/>
      <c r="B153" s="439" t="n"/>
      <c r="C153" s="439" t="n"/>
      <c r="D153" s="439" t="n"/>
      <c r="E153" s="439" t="n"/>
      <c r="F153" s="439" t="n"/>
      <c r="G153" s="439" t="n"/>
      <c r="H153" s="439" t="n"/>
      <c r="I153" s="435" t="n"/>
      <c r="J153" s="241" t="n"/>
      <c r="K153" s="241" t="n"/>
      <c r="L153" s="241" t="n"/>
      <c r="M153" s="241" t="n"/>
      <c r="N153" s="241" t="n"/>
      <c r="O153" s="241" t="n"/>
      <c r="P153" s="241" t="n"/>
      <c r="Q153" s="241" t="n"/>
      <c r="R153" s="551" t="n"/>
      <c r="S153" s="551" t="n"/>
      <c r="T153" s="551" t="n"/>
      <c r="U153" s="551" t="n"/>
      <c r="V153" s="551" t="n"/>
      <c r="W153" s="551" t="n"/>
      <c r="X153" s="551" t="n"/>
      <c r="Y153" s="551" t="n"/>
      <c r="Z153" s="551" t="n"/>
      <c r="AA153" s="551" t="n"/>
      <c r="AB153" s="551" t="n"/>
      <c r="AC153" s="551" t="n"/>
      <c r="AD153" s="551" t="n"/>
      <c r="AE153" s="551" t="n"/>
      <c r="AF153" s="551" t="n"/>
      <c r="AG153" s="551" t="n"/>
      <c r="AH153" s="551" t="n"/>
      <c r="AI153" s="551" t="n"/>
      <c r="AJ153" s="551" t="n"/>
      <c r="AK153" s="551" t="n"/>
      <c r="AL153" s="551" t="n"/>
      <c r="AM153" s="551" t="n"/>
      <c r="AN153" s="551" t="n"/>
      <c r="AO153" s="551" t="n"/>
      <c r="AP153" s="551" t="n"/>
      <c r="AQ153" s="551" t="n"/>
      <c r="AR153" s="551" t="n"/>
      <c r="AS153" s="551" t="n"/>
      <c r="AT153" s="551" t="n"/>
      <c r="AU153" s="551" t="n"/>
      <c r="AV153" s="551" t="n"/>
      <c r="AW153" s="551" t="n"/>
      <c r="AX153" s="551" t="n"/>
      <c r="AY153" s="551" t="n"/>
      <c r="AZ153" s="551" t="n"/>
      <c r="BA153" s="551" t="n"/>
      <c r="BB153" s="551" t="n"/>
      <c r="BC153" s="551" t="n"/>
      <c r="BD153" s="551" t="n"/>
      <c r="BE153" s="551" t="n"/>
      <c r="BF153" s="551" t="n"/>
      <c r="BG153" s="551" t="n"/>
      <c r="BH153" s="551" t="n"/>
      <c r="BI153" s="551" t="n"/>
      <c r="BJ153" s="551" t="n"/>
      <c r="BK153" s="551" t="n"/>
      <c r="BL153" s="551" t="n"/>
      <c r="BM153" s="551" t="n"/>
      <c r="BN153" s="551" t="n"/>
      <c r="BO153" s="551" t="n"/>
      <c r="BP153" s="551" t="n"/>
      <c r="BQ153" s="551" t="n"/>
      <c r="BR153" s="551" t="n"/>
      <c r="BS153" s="551" t="n"/>
      <c r="BT153" s="551" t="n"/>
      <c r="BU153" s="551" t="n"/>
      <c r="BV153" s="551" t="n"/>
      <c r="BW153" s="551" t="n"/>
      <c r="BX153" s="551" t="n"/>
      <c r="BY153" s="551" t="n"/>
      <c r="BZ153" s="551" t="n"/>
      <c r="CA153" s="551" t="n"/>
      <c r="CB153" s="551" t="n"/>
      <c r="CC153" s="551" t="n"/>
      <c r="CD153" s="551" t="n"/>
      <c r="CE153" s="551" t="n"/>
      <c r="CF153" s="551" t="n"/>
      <c r="CG153" s="551" t="n"/>
      <c r="CH153" s="551" t="n"/>
      <c r="CI153" s="551" t="n"/>
      <c r="CJ153" s="551" t="n"/>
      <c r="CK153" s="551" t="n"/>
      <c r="CL153" s="551" t="n"/>
      <c r="CM153" s="838" t="n"/>
      <c r="CN153" s="838" t="n"/>
      <c r="CO153" s="838" t="n"/>
      <c r="CP153" s="838" t="n"/>
      <c r="CQ153" s="838" t="n"/>
      <c r="CR153" s="838" t="n"/>
      <c r="CS153" s="838" t="n"/>
      <c r="CT153" s="838" t="n"/>
      <c r="CU153" s="838" t="n"/>
      <c r="CV153" s="838" t="n"/>
      <c r="CW153" s="838" t="n"/>
      <c r="CX153" s="838" t="n"/>
      <c r="CY153" s="838" t="n"/>
      <c r="CZ153" s="838" t="n"/>
      <c r="DA153" s="838" t="n"/>
      <c r="DB153" s="838" t="n"/>
      <c r="DC153" s="838" t="n"/>
      <c r="DD153" s="838" t="n"/>
      <c r="DE153" s="838" t="n"/>
      <c r="DF153" s="838" t="n"/>
      <c r="DG153" s="838" t="n"/>
      <c r="DH153" s="838" t="n"/>
      <c r="DI153" s="838" t="n"/>
      <c r="DJ153" s="838" t="n"/>
      <c r="DK153" s="838" t="n"/>
      <c r="DL153" s="838" t="n"/>
      <c r="DM153" s="838" t="n"/>
      <c r="DN153" s="838" t="n"/>
      <c r="DO153" s="838" t="n"/>
      <c r="DP153" s="838" t="n"/>
      <c r="DQ153" s="838" t="n"/>
      <c r="DR153" s="838" t="n"/>
      <c r="DS153" s="838" t="n"/>
      <c r="DT153" s="838" t="n"/>
      <c r="DU153" s="838" t="n"/>
      <c r="DV153" s="838" t="n"/>
      <c r="DW153" s="838" t="n"/>
      <c r="DX153" s="838" t="n"/>
      <c r="DY153" s="838" t="n"/>
      <c r="DZ153" s="838" t="n"/>
      <c r="EA153" s="838" t="n"/>
      <c r="EB153" s="838" t="n"/>
      <c r="EC153" s="838" t="n"/>
      <c r="ED153" s="838" t="n"/>
      <c r="EE153" s="838" t="n"/>
      <c r="EF153" s="838" t="n"/>
      <c r="EG153" s="838" t="n"/>
      <c r="EH153" s="838" t="n"/>
      <c r="EI153" s="838" t="n"/>
      <c r="EJ153" s="838" t="n"/>
      <c r="EK153" s="838" t="n"/>
      <c r="EL153" s="838" t="n"/>
      <c r="EM153" s="838" t="n"/>
      <c r="EN153" s="838" t="n"/>
      <c r="EO153" s="838" t="n"/>
      <c r="EP153" s="838" t="n"/>
      <c r="EQ153" s="838" t="n"/>
    </row>
    <row r="154" ht="13.5" customHeight="1" s="1178">
      <c r="A154" s="843" t="n"/>
      <c r="B154" s="439" t="n"/>
      <c r="C154" s="439" t="n"/>
      <c r="D154" s="439" t="n"/>
      <c r="E154" s="439" t="n"/>
      <c r="F154" s="439" t="n"/>
      <c r="G154" s="439" t="n"/>
      <c r="H154" s="439" t="n"/>
      <c r="I154" s="435" t="n"/>
      <c r="J154" s="241" t="n"/>
      <c r="K154" s="241" t="n"/>
      <c r="L154" s="241" t="n"/>
      <c r="M154" s="241" t="n"/>
      <c r="N154" s="241" t="n"/>
      <c r="O154" s="241" t="n"/>
      <c r="P154" s="241" t="n"/>
      <c r="Q154" s="241" t="n"/>
      <c r="R154" s="551" t="n"/>
      <c r="S154" s="551" t="n"/>
      <c r="T154" s="551" t="n"/>
      <c r="U154" s="551" t="n"/>
      <c r="V154" s="551" t="n"/>
      <c r="W154" s="551" t="n"/>
      <c r="X154" s="551" t="n"/>
      <c r="Y154" s="551" t="n"/>
      <c r="Z154" s="551" t="n"/>
      <c r="AA154" s="551" t="n"/>
      <c r="AB154" s="551" t="n"/>
      <c r="AC154" s="551" t="n"/>
      <c r="AD154" s="551" t="n"/>
      <c r="AE154" s="551" t="n"/>
      <c r="AF154" s="551" t="n"/>
      <c r="AG154" s="551" t="n"/>
      <c r="AH154" s="551" t="n"/>
      <c r="AI154" s="551" t="n"/>
      <c r="AJ154" s="551" t="n"/>
      <c r="AK154" s="551" t="n"/>
      <c r="AL154" s="551" t="n"/>
      <c r="AM154" s="551" t="n"/>
      <c r="AN154" s="551" t="n"/>
      <c r="AO154" s="551" t="n"/>
      <c r="AP154" s="551" t="n"/>
      <c r="AQ154" s="551" t="n"/>
      <c r="AR154" s="551" t="n"/>
      <c r="AS154" s="551" t="n"/>
      <c r="AT154" s="551" t="n"/>
      <c r="AU154" s="551" t="n"/>
      <c r="AV154" s="551" t="n"/>
      <c r="AW154" s="551" t="n"/>
      <c r="AX154" s="551" t="n"/>
      <c r="AY154" s="551" t="n"/>
      <c r="AZ154" s="551" t="n"/>
      <c r="BA154" s="551" t="n"/>
      <c r="BB154" s="551" t="n"/>
      <c r="BC154" s="551" t="n"/>
      <c r="BD154" s="551" t="n"/>
      <c r="BE154" s="551" t="n"/>
      <c r="BF154" s="551" t="n"/>
      <c r="BG154" s="551" t="n"/>
      <c r="BH154" s="551" t="n"/>
      <c r="BI154" s="551" t="n"/>
      <c r="BJ154" s="551" t="n"/>
      <c r="BK154" s="551" t="n"/>
      <c r="BL154" s="551" t="n"/>
      <c r="BM154" s="551" t="n"/>
      <c r="BN154" s="551" t="n"/>
      <c r="BO154" s="551" t="n"/>
      <c r="BP154" s="551" t="n"/>
      <c r="BQ154" s="551" t="n"/>
      <c r="BR154" s="551" t="n"/>
      <c r="BS154" s="551" t="n"/>
      <c r="BT154" s="551" t="n"/>
      <c r="BU154" s="551" t="n"/>
      <c r="BV154" s="551" t="n"/>
      <c r="BW154" s="551" t="n"/>
      <c r="BX154" s="551" t="n"/>
      <c r="BY154" s="551" t="n"/>
      <c r="BZ154" s="551" t="n"/>
      <c r="CA154" s="551" t="n"/>
      <c r="CB154" s="551" t="n"/>
      <c r="CC154" s="551" t="n"/>
      <c r="CD154" s="551" t="n"/>
      <c r="CE154" s="551" t="n"/>
      <c r="CF154" s="551" t="n"/>
      <c r="CG154" s="551" t="n"/>
      <c r="CH154" s="551" t="n"/>
      <c r="CI154" s="551" t="n"/>
      <c r="CJ154" s="551" t="n"/>
      <c r="CK154" s="551" t="n"/>
      <c r="CL154" s="551" t="n"/>
      <c r="CM154" s="838" t="n"/>
      <c r="CN154" s="838" t="n"/>
      <c r="CO154" s="838" t="n"/>
      <c r="CP154" s="838" t="n"/>
      <c r="CQ154" s="838" t="n"/>
      <c r="CR154" s="838" t="n"/>
      <c r="CS154" s="838" t="n"/>
      <c r="CT154" s="838" t="n"/>
      <c r="CU154" s="838" t="n"/>
      <c r="CV154" s="838" t="n"/>
      <c r="CW154" s="838" t="n"/>
      <c r="CX154" s="838" t="n"/>
      <c r="CY154" s="838" t="n"/>
      <c r="CZ154" s="838" t="n"/>
      <c r="DA154" s="838" t="n"/>
      <c r="DB154" s="838" t="n"/>
      <c r="DC154" s="838" t="n"/>
      <c r="DD154" s="838" t="n"/>
      <c r="DE154" s="838" t="n"/>
      <c r="DF154" s="838" t="n"/>
      <c r="DG154" s="838" t="n"/>
      <c r="DH154" s="838" t="n"/>
      <c r="DI154" s="838" t="n"/>
      <c r="DJ154" s="838" t="n"/>
      <c r="DK154" s="838" t="n"/>
      <c r="DL154" s="838" t="n"/>
      <c r="DM154" s="838" t="n"/>
      <c r="DN154" s="838" t="n"/>
      <c r="DO154" s="838" t="n"/>
      <c r="DP154" s="838" t="n"/>
      <c r="DQ154" s="838" t="n"/>
      <c r="DR154" s="838" t="n"/>
      <c r="DS154" s="838" t="n"/>
      <c r="DT154" s="838" t="n"/>
      <c r="DU154" s="838" t="n"/>
      <c r="DV154" s="838" t="n"/>
      <c r="DW154" s="838" t="n"/>
      <c r="DX154" s="838" t="n"/>
      <c r="DY154" s="838" t="n"/>
      <c r="DZ154" s="838" t="n"/>
      <c r="EA154" s="838" t="n"/>
      <c r="EB154" s="838" t="n"/>
      <c r="EC154" s="838" t="n"/>
      <c r="ED154" s="838" t="n"/>
      <c r="EE154" s="838" t="n"/>
      <c r="EF154" s="838" t="n"/>
      <c r="EG154" s="838" t="n"/>
      <c r="EH154" s="838" t="n"/>
      <c r="EI154" s="838" t="n"/>
      <c r="EJ154" s="838" t="n"/>
      <c r="EK154" s="838" t="n"/>
      <c r="EL154" s="838" t="n"/>
      <c r="EM154" s="838" t="n"/>
      <c r="EN154" s="838" t="n"/>
      <c r="EO154" s="838" t="n"/>
      <c r="EP154" s="838" t="n"/>
      <c r="EQ154" s="838" t="n"/>
    </row>
    <row r="155" ht="13.5" customHeight="1" s="1178">
      <c r="A155" s="843" t="n"/>
      <c r="B155" s="439" t="n"/>
      <c r="C155" s="439" t="n"/>
      <c r="D155" s="439" t="n"/>
      <c r="E155" s="439" t="n"/>
      <c r="F155" s="439" t="n"/>
      <c r="G155" s="439" t="n"/>
      <c r="H155" s="439" t="n"/>
      <c r="I155" s="435" t="n"/>
      <c r="J155" s="241" t="n"/>
      <c r="K155" s="241" t="n"/>
      <c r="L155" s="241" t="n"/>
      <c r="M155" s="241" t="n"/>
      <c r="N155" s="241" t="n"/>
      <c r="O155" s="241" t="n"/>
      <c r="P155" s="241" t="n"/>
      <c r="Q155" s="241" t="n"/>
      <c r="R155" s="551" t="n"/>
      <c r="S155" s="551" t="n"/>
      <c r="T155" s="551" t="n"/>
      <c r="U155" s="551" t="n"/>
      <c r="V155" s="551" t="n"/>
      <c r="W155" s="551" t="n"/>
      <c r="X155" s="551" t="n"/>
      <c r="Y155" s="551" t="n"/>
      <c r="Z155" s="551" t="n"/>
      <c r="AA155" s="551" t="n"/>
      <c r="AB155" s="551" t="n"/>
      <c r="AC155" s="551" t="n"/>
      <c r="AD155" s="551" t="n"/>
      <c r="AE155" s="551" t="n"/>
      <c r="AF155" s="551" t="n"/>
      <c r="AG155" s="551" t="n"/>
      <c r="AH155" s="551" t="n"/>
      <c r="AI155" s="551" t="n"/>
      <c r="AJ155" s="551" t="n"/>
      <c r="AK155" s="551" t="n"/>
      <c r="AL155" s="551" t="n"/>
      <c r="AM155" s="551" t="n"/>
      <c r="AN155" s="551" t="n"/>
      <c r="AO155" s="551" t="n"/>
      <c r="AP155" s="551" t="n"/>
      <c r="AQ155" s="551" t="n"/>
      <c r="AR155" s="551" t="n"/>
      <c r="AS155" s="551" t="n"/>
      <c r="AT155" s="551" t="n"/>
      <c r="AU155" s="551" t="n"/>
      <c r="AV155" s="551" t="n"/>
      <c r="AW155" s="551" t="n"/>
      <c r="AX155" s="551" t="n"/>
      <c r="AY155" s="551" t="n"/>
      <c r="AZ155" s="551" t="n"/>
      <c r="BA155" s="551" t="n"/>
      <c r="BB155" s="551" t="n"/>
      <c r="BC155" s="551" t="n"/>
      <c r="BD155" s="551" t="n"/>
      <c r="BE155" s="551" t="n"/>
      <c r="BF155" s="551" t="n"/>
      <c r="BG155" s="551" t="n"/>
      <c r="BH155" s="551" t="n"/>
      <c r="BI155" s="551" t="n"/>
      <c r="BJ155" s="551" t="n"/>
      <c r="BK155" s="551" t="n"/>
      <c r="BL155" s="551" t="n"/>
      <c r="BM155" s="551" t="n"/>
      <c r="BN155" s="551" t="n"/>
      <c r="BO155" s="551" t="n"/>
      <c r="BP155" s="551" t="n"/>
      <c r="BQ155" s="551" t="n"/>
      <c r="BR155" s="551" t="n"/>
      <c r="BS155" s="551" t="n"/>
      <c r="BT155" s="551" t="n"/>
      <c r="BU155" s="551" t="n"/>
      <c r="BV155" s="551" t="n"/>
      <c r="BW155" s="551" t="n"/>
      <c r="BX155" s="551" t="n"/>
      <c r="BY155" s="551" t="n"/>
      <c r="BZ155" s="551" t="n"/>
      <c r="CA155" s="551" t="n"/>
      <c r="CB155" s="551" t="n"/>
      <c r="CC155" s="551" t="n"/>
      <c r="CD155" s="551" t="n"/>
      <c r="CE155" s="551" t="n"/>
      <c r="CF155" s="551" t="n"/>
      <c r="CG155" s="551" t="n"/>
      <c r="CH155" s="551" t="n"/>
      <c r="CI155" s="551" t="n"/>
      <c r="CJ155" s="551" t="n"/>
      <c r="CK155" s="551" t="n"/>
      <c r="CL155" s="551" t="n"/>
      <c r="CM155" s="838" t="n"/>
      <c r="CN155" s="838" t="n"/>
      <c r="CO155" s="838" t="n"/>
      <c r="CP155" s="838" t="n"/>
      <c r="CQ155" s="838" t="n"/>
      <c r="CR155" s="838" t="n"/>
      <c r="CS155" s="838" t="n"/>
      <c r="CT155" s="838" t="n"/>
      <c r="CU155" s="838" t="n"/>
      <c r="CV155" s="838" t="n"/>
      <c r="CW155" s="838" t="n"/>
      <c r="CX155" s="838" t="n"/>
      <c r="CY155" s="838" t="n"/>
      <c r="CZ155" s="838" t="n"/>
      <c r="DA155" s="838" t="n"/>
      <c r="DB155" s="838" t="n"/>
      <c r="DC155" s="838" t="n"/>
      <c r="DD155" s="838" t="n"/>
      <c r="DE155" s="838" t="n"/>
      <c r="DF155" s="838" t="n"/>
      <c r="DG155" s="838" t="n"/>
      <c r="DH155" s="838" t="n"/>
      <c r="DI155" s="838" t="n"/>
      <c r="DJ155" s="838" t="n"/>
      <c r="DK155" s="838" t="n"/>
      <c r="DL155" s="838" t="n"/>
      <c r="DM155" s="838" t="n"/>
      <c r="DN155" s="838" t="n"/>
      <c r="DO155" s="838" t="n"/>
      <c r="DP155" s="838" t="n"/>
      <c r="DQ155" s="838" t="n"/>
      <c r="DR155" s="838" t="n"/>
      <c r="DS155" s="838" t="n"/>
      <c r="DT155" s="838" t="n"/>
      <c r="DU155" s="838" t="n"/>
      <c r="DV155" s="838" t="n"/>
      <c r="DW155" s="838" t="n"/>
      <c r="DX155" s="838" t="n"/>
      <c r="DY155" s="838" t="n"/>
      <c r="DZ155" s="838" t="n"/>
      <c r="EA155" s="838" t="n"/>
      <c r="EB155" s="838" t="n"/>
      <c r="EC155" s="838" t="n"/>
      <c r="ED155" s="838" t="n"/>
      <c r="EE155" s="838" t="n"/>
      <c r="EF155" s="838" t="n"/>
      <c r="EG155" s="838" t="n"/>
      <c r="EH155" s="838" t="n"/>
      <c r="EI155" s="838" t="n"/>
      <c r="EJ155" s="838" t="n"/>
      <c r="EK155" s="838" t="n"/>
      <c r="EL155" s="838" t="n"/>
      <c r="EM155" s="838" t="n"/>
      <c r="EN155" s="838" t="n"/>
      <c r="EO155" s="838" t="n"/>
      <c r="EP155" s="838" t="n"/>
      <c r="EQ155" s="838" t="n"/>
    </row>
    <row r="156" ht="13.5" customHeight="1" s="1178">
      <c r="A156" s="843" t="n"/>
      <c r="B156" s="439" t="n"/>
      <c r="C156" s="439" t="n"/>
      <c r="D156" s="439" t="n"/>
      <c r="E156" s="439" t="n"/>
      <c r="F156" s="439" t="n"/>
      <c r="G156" s="439" t="n"/>
      <c r="H156" s="439" t="n"/>
      <c r="I156" s="435" t="n"/>
      <c r="J156" s="241" t="n"/>
      <c r="K156" s="241" t="n"/>
      <c r="L156" s="241" t="n"/>
      <c r="M156" s="241" t="n"/>
      <c r="N156" s="241" t="n"/>
      <c r="O156" s="241" t="n"/>
      <c r="P156" s="241" t="n"/>
      <c r="Q156" s="241" t="n"/>
      <c r="R156" s="551" t="n"/>
      <c r="S156" s="551" t="n"/>
      <c r="T156" s="551" t="n"/>
      <c r="U156" s="551" t="n"/>
      <c r="V156" s="551" t="n"/>
      <c r="W156" s="551" t="n"/>
      <c r="X156" s="551" t="n"/>
      <c r="Y156" s="551" t="n"/>
      <c r="Z156" s="551" t="n"/>
      <c r="AA156" s="551" t="n"/>
      <c r="AB156" s="551" t="n"/>
      <c r="AC156" s="551" t="n"/>
      <c r="AD156" s="551" t="n"/>
      <c r="AE156" s="551" t="n"/>
      <c r="AF156" s="551" t="n"/>
      <c r="AG156" s="551" t="n"/>
      <c r="AH156" s="551" t="n"/>
      <c r="AI156" s="551" t="n"/>
      <c r="AJ156" s="551" t="n"/>
      <c r="AK156" s="551" t="n"/>
      <c r="AL156" s="551" t="n"/>
      <c r="AM156" s="551" t="n"/>
      <c r="AN156" s="551" t="n"/>
      <c r="AO156" s="551" t="n"/>
      <c r="AP156" s="551" t="n"/>
      <c r="AQ156" s="551" t="n"/>
      <c r="AR156" s="551" t="n"/>
      <c r="AS156" s="551" t="n"/>
      <c r="AT156" s="551" t="n"/>
      <c r="AU156" s="551" t="n"/>
      <c r="AV156" s="551" t="n"/>
      <c r="AW156" s="551" t="n"/>
      <c r="AX156" s="551" t="n"/>
      <c r="AY156" s="551" t="n"/>
      <c r="AZ156" s="551" t="n"/>
      <c r="BA156" s="551" t="n"/>
      <c r="BB156" s="551" t="n"/>
      <c r="BC156" s="551" t="n"/>
      <c r="BD156" s="551" t="n"/>
      <c r="BE156" s="551" t="n"/>
      <c r="BF156" s="551" t="n"/>
      <c r="BG156" s="551" t="n"/>
      <c r="BH156" s="551" t="n"/>
      <c r="BI156" s="551" t="n"/>
      <c r="BJ156" s="551" t="n"/>
      <c r="BK156" s="551" t="n"/>
      <c r="BL156" s="551" t="n"/>
      <c r="BM156" s="551" t="n"/>
      <c r="BN156" s="551" t="n"/>
      <c r="BO156" s="551" t="n"/>
      <c r="BP156" s="551" t="n"/>
      <c r="BQ156" s="551" t="n"/>
      <c r="BR156" s="551" t="n"/>
      <c r="BS156" s="551" t="n"/>
      <c r="BT156" s="551" t="n"/>
      <c r="BU156" s="551" t="n"/>
      <c r="BV156" s="551" t="n"/>
      <c r="BW156" s="551" t="n"/>
      <c r="BX156" s="551" t="n"/>
      <c r="BY156" s="551" t="n"/>
      <c r="BZ156" s="551" t="n"/>
      <c r="CA156" s="551" t="n"/>
      <c r="CB156" s="551" t="n"/>
      <c r="CC156" s="551" t="n"/>
      <c r="CD156" s="551" t="n"/>
      <c r="CE156" s="551" t="n"/>
      <c r="CF156" s="551" t="n"/>
      <c r="CG156" s="551" t="n"/>
      <c r="CH156" s="551" t="n"/>
      <c r="CI156" s="551" t="n"/>
      <c r="CJ156" s="551" t="n"/>
      <c r="CK156" s="551" t="n"/>
      <c r="CL156" s="551" t="n"/>
      <c r="CM156" s="838" t="n"/>
      <c r="CN156" s="838" t="n"/>
      <c r="CO156" s="838" t="n"/>
      <c r="CP156" s="838" t="n"/>
      <c r="CQ156" s="838" t="n"/>
      <c r="CR156" s="838" t="n"/>
      <c r="CS156" s="838" t="n"/>
      <c r="CT156" s="838" t="n"/>
      <c r="CU156" s="838" t="n"/>
      <c r="CV156" s="838" t="n"/>
      <c r="CW156" s="838" t="n"/>
      <c r="CX156" s="838" t="n"/>
      <c r="CY156" s="838" t="n"/>
      <c r="CZ156" s="838" t="n"/>
      <c r="DA156" s="838" t="n"/>
      <c r="DB156" s="838" t="n"/>
      <c r="DC156" s="838" t="n"/>
      <c r="DD156" s="838" t="n"/>
      <c r="DE156" s="838" t="n"/>
      <c r="DF156" s="838" t="n"/>
      <c r="DG156" s="838" t="n"/>
      <c r="DH156" s="838" t="n"/>
      <c r="DI156" s="838" t="n"/>
      <c r="DJ156" s="838" t="n"/>
      <c r="DK156" s="838" t="n"/>
      <c r="DL156" s="838" t="n"/>
      <c r="DM156" s="838" t="n"/>
      <c r="DN156" s="838" t="n"/>
      <c r="DO156" s="838" t="n"/>
      <c r="DP156" s="838" t="n"/>
      <c r="DQ156" s="838" t="n"/>
      <c r="DR156" s="838" t="n"/>
      <c r="DS156" s="838" t="n"/>
      <c r="DT156" s="838" t="n"/>
      <c r="DU156" s="838" t="n"/>
      <c r="DV156" s="838" t="n"/>
      <c r="DW156" s="838" t="n"/>
      <c r="DX156" s="838" t="n"/>
      <c r="DY156" s="838" t="n"/>
      <c r="DZ156" s="838" t="n"/>
      <c r="EA156" s="838" t="n"/>
      <c r="EB156" s="838" t="n"/>
      <c r="EC156" s="838" t="n"/>
      <c r="ED156" s="838" t="n"/>
      <c r="EE156" s="838" t="n"/>
      <c r="EF156" s="838" t="n"/>
      <c r="EG156" s="838" t="n"/>
      <c r="EH156" s="838" t="n"/>
      <c r="EI156" s="838" t="n"/>
      <c r="EJ156" s="838" t="n"/>
      <c r="EK156" s="838" t="n"/>
      <c r="EL156" s="838" t="n"/>
      <c r="EM156" s="838" t="n"/>
      <c r="EN156" s="838" t="n"/>
      <c r="EO156" s="838" t="n"/>
      <c r="EP156" s="838" t="n"/>
      <c r="EQ156" s="838" t="n"/>
    </row>
    <row r="157" ht="13.5" customHeight="1" s="1178">
      <c r="A157" s="843" t="n"/>
      <c r="B157" s="439" t="n"/>
      <c r="C157" s="439" t="n"/>
      <c r="D157" s="439" t="n"/>
      <c r="E157" s="439" t="n"/>
      <c r="F157" s="439" t="n"/>
      <c r="G157" s="439" t="n"/>
      <c r="H157" s="439" t="n"/>
      <c r="I157" s="435" t="n"/>
      <c r="J157" s="241" t="n"/>
      <c r="K157" s="241" t="n"/>
      <c r="L157" s="241" t="n"/>
      <c r="M157" s="241" t="n"/>
      <c r="N157" s="241" t="n"/>
      <c r="O157" s="241" t="n"/>
      <c r="P157" s="241" t="n"/>
      <c r="Q157" s="241" t="n"/>
      <c r="R157" s="551" t="n"/>
      <c r="S157" s="551" t="n"/>
      <c r="T157" s="551" t="n"/>
      <c r="U157" s="551" t="n"/>
      <c r="V157" s="551" t="n"/>
      <c r="W157" s="551" t="n"/>
      <c r="X157" s="551" t="n"/>
      <c r="Y157" s="551" t="n"/>
      <c r="Z157" s="551" t="n"/>
      <c r="AA157" s="551" t="n"/>
      <c r="AB157" s="551" t="n"/>
      <c r="AC157" s="551" t="n"/>
      <c r="AD157" s="551" t="n"/>
      <c r="AE157" s="551" t="n"/>
      <c r="AF157" s="551" t="n"/>
      <c r="AG157" s="551" t="n"/>
      <c r="AH157" s="551" t="n"/>
      <c r="AI157" s="551" t="n"/>
      <c r="AJ157" s="551" t="n"/>
      <c r="AK157" s="551" t="n"/>
      <c r="AL157" s="551" t="n"/>
      <c r="AM157" s="551" t="n"/>
      <c r="AN157" s="551" t="n"/>
      <c r="AO157" s="551" t="n"/>
      <c r="AP157" s="551" t="n"/>
      <c r="AQ157" s="551" t="n"/>
      <c r="AR157" s="551" t="n"/>
      <c r="AS157" s="551" t="n"/>
      <c r="AT157" s="551" t="n"/>
      <c r="AU157" s="551" t="n"/>
      <c r="AV157" s="551" t="n"/>
      <c r="AW157" s="551" t="n"/>
      <c r="AX157" s="551" t="n"/>
      <c r="AY157" s="551" t="n"/>
      <c r="AZ157" s="551" t="n"/>
      <c r="BA157" s="551" t="n"/>
      <c r="BB157" s="551" t="n"/>
      <c r="BC157" s="551" t="n"/>
      <c r="BD157" s="551" t="n"/>
      <c r="BE157" s="551" t="n"/>
      <c r="BF157" s="551" t="n"/>
      <c r="BG157" s="551" t="n"/>
      <c r="BH157" s="551" t="n"/>
      <c r="BI157" s="551" t="n"/>
      <c r="BJ157" s="551" t="n"/>
      <c r="BK157" s="551" t="n"/>
      <c r="BL157" s="551" t="n"/>
      <c r="BM157" s="551" t="n"/>
      <c r="BN157" s="551" t="n"/>
      <c r="BO157" s="551" t="n"/>
      <c r="BP157" s="551" t="n"/>
      <c r="BQ157" s="551" t="n"/>
      <c r="BR157" s="551" t="n"/>
      <c r="BS157" s="551" t="n"/>
      <c r="BT157" s="551" t="n"/>
      <c r="BU157" s="551" t="n"/>
      <c r="BV157" s="551" t="n"/>
      <c r="BW157" s="551" t="n"/>
      <c r="BX157" s="551" t="n"/>
      <c r="BY157" s="551" t="n"/>
      <c r="BZ157" s="551" t="n"/>
      <c r="CA157" s="551" t="n"/>
      <c r="CB157" s="551" t="n"/>
      <c r="CC157" s="551" t="n"/>
      <c r="CD157" s="551" t="n"/>
      <c r="CE157" s="551" t="n"/>
      <c r="CF157" s="551" t="n"/>
      <c r="CG157" s="551" t="n"/>
      <c r="CH157" s="551" t="n"/>
      <c r="CI157" s="551" t="n"/>
      <c r="CJ157" s="551" t="n"/>
      <c r="CK157" s="551" t="n"/>
      <c r="CL157" s="551" t="n"/>
      <c r="CM157" s="838" t="n"/>
      <c r="CN157" s="838" t="n"/>
      <c r="CO157" s="838" t="n"/>
      <c r="CP157" s="838" t="n"/>
      <c r="CQ157" s="838" t="n"/>
      <c r="CR157" s="838" t="n"/>
      <c r="CS157" s="838" t="n"/>
      <c r="CT157" s="838" t="n"/>
      <c r="CU157" s="838" t="n"/>
      <c r="CV157" s="838" t="n"/>
      <c r="CW157" s="838" t="n"/>
      <c r="CX157" s="838" t="n"/>
      <c r="CY157" s="838" t="n"/>
      <c r="CZ157" s="838" t="n"/>
      <c r="DA157" s="838" t="n"/>
      <c r="DB157" s="838" t="n"/>
      <c r="DC157" s="838" t="n"/>
      <c r="DD157" s="838" t="n"/>
      <c r="DE157" s="838" t="n"/>
      <c r="DF157" s="838" t="n"/>
      <c r="DG157" s="838" t="n"/>
      <c r="DH157" s="838" t="n"/>
      <c r="DI157" s="838" t="n"/>
      <c r="DJ157" s="838" t="n"/>
      <c r="DK157" s="838" t="n"/>
      <c r="DL157" s="838" t="n"/>
      <c r="DM157" s="838" t="n"/>
      <c r="DN157" s="838" t="n"/>
      <c r="DO157" s="838" t="n"/>
      <c r="DP157" s="838" t="n"/>
      <c r="DQ157" s="838" t="n"/>
      <c r="DR157" s="838" t="n"/>
      <c r="DS157" s="838" t="n"/>
      <c r="DT157" s="838" t="n"/>
      <c r="DU157" s="838" t="n"/>
      <c r="DV157" s="838" t="n"/>
      <c r="DW157" s="838" t="n"/>
      <c r="DX157" s="838" t="n"/>
      <c r="DY157" s="838" t="n"/>
      <c r="DZ157" s="838" t="n"/>
      <c r="EA157" s="838" t="n"/>
      <c r="EB157" s="838" t="n"/>
      <c r="EC157" s="838" t="n"/>
      <c r="ED157" s="838" t="n"/>
      <c r="EE157" s="838" t="n"/>
      <c r="EF157" s="838" t="n"/>
      <c r="EG157" s="838" t="n"/>
      <c r="EH157" s="838" t="n"/>
      <c r="EI157" s="838" t="n"/>
      <c r="EJ157" s="838" t="n"/>
      <c r="EK157" s="838" t="n"/>
      <c r="EL157" s="838" t="n"/>
      <c r="EM157" s="838" t="n"/>
      <c r="EN157" s="838" t="n"/>
      <c r="EO157" s="838" t="n"/>
      <c r="EP157" s="838" t="n"/>
      <c r="EQ157" s="838" t="n"/>
    </row>
    <row r="158" ht="13.5" customHeight="1" s="1178">
      <c r="A158" s="843" t="n"/>
      <c r="B158" s="439" t="n"/>
      <c r="C158" s="439" t="n"/>
      <c r="D158" s="439" t="n"/>
      <c r="E158" s="439" t="n"/>
      <c r="F158" s="439" t="n"/>
      <c r="G158" s="439" t="n"/>
      <c r="H158" s="439" t="n"/>
      <c r="I158" s="435" t="n"/>
      <c r="J158" s="241" t="n"/>
      <c r="K158" s="241" t="n"/>
      <c r="L158" s="241" t="n"/>
      <c r="M158" s="241" t="n"/>
      <c r="N158" s="241" t="n"/>
      <c r="O158" s="241" t="n"/>
      <c r="P158" s="241" t="n"/>
      <c r="Q158" s="241" t="n"/>
      <c r="R158" s="551" t="n"/>
      <c r="S158" s="551" t="n"/>
      <c r="T158" s="551" t="n"/>
      <c r="U158" s="551" t="n"/>
      <c r="V158" s="551" t="n"/>
      <c r="W158" s="551" t="n"/>
      <c r="X158" s="551" t="n"/>
      <c r="Y158" s="551" t="n"/>
      <c r="Z158" s="551" t="n"/>
      <c r="AA158" s="551" t="n"/>
      <c r="AB158" s="551" t="n"/>
      <c r="AC158" s="551" t="n"/>
      <c r="AD158" s="551" t="n"/>
      <c r="AE158" s="551" t="n"/>
      <c r="AF158" s="551" t="n"/>
      <c r="AG158" s="551" t="n"/>
      <c r="AH158" s="551" t="n"/>
      <c r="AI158" s="551" t="n"/>
      <c r="AJ158" s="551" t="n"/>
      <c r="AK158" s="551" t="n"/>
      <c r="AL158" s="551" t="n"/>
      <c r="AM158" s="551" t="n"/>
      <c r="AN158" s="551" t="n"/>
      <c r="AO158" s="551" t="n"/>
      <c r="AP158" s="551" t="n"/>
      <c r="AQ158" s="551" t="n"/>
      <c r="AR158" s="551" t="n"/>
      <c r="AS158" s="551" t="n"/>
      <c r="AT158" s="551" t="n"/>
      <c r="AU158" s="551" t="n"/>
      <c r="AV158" s="551" t="n"/>
      <c r="AW158" s="551" t="n"/>
      <c r="AX158" s="551" t="n"/>
      <c r="AY158" s="551" t="n"/>
      <c r="AZ158" s="551" t="n"/>
      <c r="BA158" s="551" t="n"/>
      <c r="BB158" s="551" t="n"/>
      <c r="BC158" s="551" t="n"/>
      <c r="BD158" s="551" t="n"/>
      <c r="BE158" s="551" t="n"/>
      <c r="BF158" s="551" t="n"/>
      <c r="BG158" s="551" t="n"/>
      <c r="BH158" s="551" t="n"/>
      <c r="BI158" s="551" t="n"/>
      <c r="BJ158" s="551" t="n"/>
      <c r="BK158" s="551" t="n"/>
      <c r="BL158" s="551" t="n"/>
      <c r="BM158" s="551" t="n"/>
      <c r="BN158" s="551" t="n"/>
      <c r="BO158" s="551" t="n"/>
      <c r="BP158" s="551" t="n"/>
      <c r="BQ158" s="551" t="n"/>
      <c r="BR158" s="551" t="n"/>
      <c r="BS158" s="551" t="n"/>
      <c r="BT158" s="551" t="n"/>
      <c r="BU158" s="551" t="n"/>
      <c r="BV158" s="551" t="n"/>
      <c r="BW158" s="551" t="n"/>
      <c r="BX158" s="551" t="n"/>
      <c r="BY158" s="551" t="n"/>
      <c r="BZ158" s="551" t="n"/>
      <c r="CA158" s="551" t="n"/>
      <c r="CB158" s="551" t="n"/>
      <c r="CC158" s="551" t="n"/>
      <c r="CD158" s="551" t="n"/>
      <c r="CE158" s="551" t="n"/>
      <c r="CF158" s="551" t="n"/>
      <c r="CG158" s="551" t="n"/>
      <c r="CH158" s="551" t="n"/>
      <c r="CI158" s="551" t="n"/>
      <c r="CJ158" s="551" t="n"/>
      <c r="CK158" s="551" t="n"/>
      <c r="CL158" s="551" t="n"/>
      <c r="CM158" s="838" t="n"/>
      <c r="CN158" s="838" t="n"/>
      <c r="CO158" s="838" t="n"/>
      <c r="CP158" s="838" t="n"/>
      <c r="CQ158" s="838" t="n"/>
      <c r="CR158" s="838" t="n"/>
      <c r="CS158" s="838" t="n"/>
      <c r="CT158" s="838" t="n"/>
      <c r="CU158" s="838" t="n"/>
      <c r="CV158" s="838" t="n"/>
      <c r="CW158" s="838" t="n"/>
      <c r="CX158" s="838" t="n"/>
      <c r="CY158" s="838" t="n"/>
      <c r="CZ158" s="838" t="n"/>
      <c r="DA158" s="838" t="n"/>
      <c r="DB158" s="838" t="n"/>
      <c r="DC158" s="838" t="n"/>
      <c r="DD158" s="838" t="n"/>
      <c r="DE158" s="838" t="n"/>
      <c r="DF158" s="838" t="n"/>
      <c r="DG158" s="838" t="n"/>
      <c r="DH158" s="838" t="n"/>
      <c r="DI158" s="838" t="n"/>
      <c r="DJ158" s="838" t="n"/>
      <c r="DK158" s="838" t="n"/>
      <c r="DL158" s="838" t="n"/>
      <c r="DM158" s="838" t="n"/>
      <c r="DN158" s="838" t="n"/>
      <c r="DO158" s="838" t="n"/>
      <c r="DP158" s="838" t="n"/>
      <c r="DQ158" s="838" t="n"/>
      <c r="DR158" s="838" t="n"/>
      <c r="DS158" s="838" t="n"/>
      <c r="DT158" s="838" t="n"/>
      <c r="DU158" s="838" t="n"/>
      <c r="DV158" s="838" t="n"/>
      <c r="DW158" s="838" t="n"/>
      <c r="DX158" s="838" t="n"/>
      <c r="DY158" s="838" t="n"/>
      <c r="DZ158" s="838" t="n"/>
      <c r="EA158" s="838" t="n"/>
      <c r="EB158" s="838" t="n"/>
      <c r="EC158" s="838" t="n"/>
      <c r="ED158" s="838" t="n"/>
      <c r="EE158" s="838" t="n"/>
      <c r="EF158" s="838" t="n"/>
      <c r="EG158" s="838" t="n"/>
      <c r="EH158" s="838" t="n"/>
      <c r="EI158" s="838" t="n"/>
      <c r="EJ158" s="838" t="n"/>
      <c r="EK158" s="838" t="n"/>
      <c r="EL158" s="838" t="n"/>
      <c r="EM158" s="838" t="n"/>
      <c r="EN158" s="838" t="n"/>
      <c r="EO158" s="838" t="n"/>
      <c r="EP158" s="838" t="n"/>
      <c r="EQ158" s="838" t="n"/>
    </row>
    <row r="159" ht="13.5" customHeight="1" s="1178">
      <c r="A159" s="843" t="n"/>
      <c r="B159" s="439" t="n"/>
      <c r="C159" s="439" t="n"/>
      <c r="D159" s="439" t="n"/>
      <c r="E159" s="439" t="n"/>
      <c r="F159" s="439" t="n"/>
      <c r="G159" s="439" t="n"/>
      <c r="H159" s="439" t="n"/>
      <c r="I159" s="435" t="n"/>
      <c r="J159" s="241" t="n"/>
      <c r="K159" s="241" t="n"/>
      <c r="L159" s="241" t="n"/>
      <c r="M159" s="241" t="n"/>
      <c r="N159" s="241" t="n"/>
      <c r="O159" s="241" t="n"/>
      <c r="P159" s="241" t="n"/>
      <c r="Q159" s="241" t="n"/>
      <c r="R159" s="551" t="n"/>
      <c r="S159" s="551" t="n"/>
      <c r="T159" s="551" t="n"/>
      <c r="U159" s="551" t="n"/>
      <c r="V159" s="551" t="n"/>
      <c r="W159" s="551" t="n"/>
      <c r="X159" s="551" t="n"/>
      <c r="Y159" s="551" t="n"/>
      <c r="Z159" s="551" t="n"/>
      <c r="AA159" s="551" t="n"/>
      <c r="AB159" s="551" t="n"/>
      <c r="AC159" s="551" t="n"/>
      <c r="AD159" s="551" t="n"/>
      <c r="AE159" s="551" t="n"/>
      <c r="AF159" s="551" t="n"/>
      <c r="AG159" s="551" t="n"/>
      <c r="AH159" s="551" t="n"/>
      <c r="AI159" s="551" t="n"/>
      <c r="AJ159" s="551" t="n"/>
      <c r="AK159" s="551" t="n"/>
      <c r="AL159" s="551" t="n"/>
      <c r="AM159" s="551" t="n"/>
      <c r="AN159" s="551" t="n"/>
      <c r="AO159" s="551" t="n"/>
      <c r="AP159" s="551" t="n"/>
      <c r="AQ159" s="551" t="n"/>
      <c r="AR159" s="551" t="n"/>
      <c r="AS159" s="551" t="n"/>
      <c r="AT159" s="551" t="n"/>
      <c r="AU159" s="551" t="n"/>
      <c r="AV159" s="551" t="n"/>
      <c r="AW159" s="551" t="n"/>
      <c r="AX159" s="551" t="n"/>
      <c r="AY159" s="551" t="n"/>
      <c r="AZ159" s="551" t="n"/>
      <c r="BA159" s="551" t="n"/>
      <c r="BB159" s="551" t="n"/>
      <c r="BC159" s="551" t="n"/>
      <c r="BD159" s="551" t="n"/>
      <c r="BE159" s="551" t="n"/>
      <c r="BF159" s="551" t="n"/>
      <c r="BG159" s="551" t="n"/>
      <c r="BH159" s="551" t="n"/>
      <c r="BI159" s="551" t="n"/>
      <c r="BJ159" s="551" t="n"/>
      <c r="BK159" s="551" t="n"/>
      <c r="BL159" s="551" t="n"/>
      <c r="BM159" s="551" t="n"/>
      <c r="BN159" s="551" t="n"/>
      <c r="BO159" s="551" t="n"/>
      <c r="BP159" s="551" t="n"/>
      <c r="BQ159" s="551" t="n"/>
      <c r="BR159" s="551" t="n"/>
      <c r="BS159" s="551" t="n"/>
      <c r="BT159" s="551" t="n"/>
      <c r="BU159" s="551" t="n"/>
      <c r="BV159" s="551" t="n"/>
      <c r="BW159" s="551" t="n"/>
      <c r="BX159" s="551" t="n"/>
      <c r="BY159" s="551" t="n"/>
      <c r="BZ159" s="551" t="n"/>
      <c r="CA159" s="551" t="n"/>
      <c r="CB159" s="551" t="n"/>
      <c r="CC159" s="551" t="n"/>
      <c r="CD159" s="551" t="n"/>
      <c r="CE159" s="551" t="n"/>
      <c r="CF159" s="551" t="n"/>
      <c r="CG159" s="551" t="n"/>
      <c r="CH159" s="551" t="n"/>
      <c r="CI159" s="551" t="n"/>
      <c r="CJ159" s="551" t="n"/>
      <c r="CK159" s="551" t="n"/>
      <c r="CL159" s="551" t="n"/>
      <c r="CM159" s="838" t="n"/>
      <c r="CN159" s="838" t="n"/>
      <c r="CO159" s="838" t="n"/>
      <c r="CP159" s="838" t="n"/>
      <c r="CQ159" s="838" t="n"/>
      <c r="CR159" s="838" t="n"/>
      <c r="CS159" s="838" t="n"/>
      <c r="CT159" s="838" t="n"/>
      <c r="CU159" s="838" t="n"/>
      <c r="CV159" s="838" t="n"/>
      <c r="CW159" s="838" t="n"/>
      <c r="CX159" s="838" t="n"/>
      <c r="CY159" s="838" t="n"/>
      <c r="CZ159" s="838" t="n"/>
      <c r="DA159" s="838" t="n"/>
      <c r="DB159" s="838" t="n"/>
      <c r="DC159" s="838" t="n"/>
      <c r="DD159" s="838" t="n"/>
      <c r="DE159" s="838" t="n"/>
      <c r="DF159" s="838" t="n"/>
      <c r="DG159" s="838" t="n"/>
      <c r="DH159" s="838" t="n"/>
      <c r="DI159" s="838" t="n"/>
      <c r="DJ159" s="838" t="n"/>
      <c r="DK159" s="838" t="n"/>
      <c r="DL159" s="838" t="n"/>
      <c r="DM159" s="838" t="n"/>
      <c r="DN159" s="838" t="n"/>
      <c r="DO159" s="838" t="n"/>
      <c r="DP159" s="838" t="n"/>
      <c r="DQ159" s="838" t="n"/>
      <c r="DR159" s="838" t="n"/>
      <c r="DS159" s="838" t="n"/>
      <c r="DT159" s="838" t="n"/>
      <c r="DU159" s="838" t="n"/>
      <c r="DV159" s="838" t="n"/>
      <c r="DW159" s="838" t="n"/>
      <c r="DX159" s="838" t="n"/>
      <c r="DY159" s="838" t="n"/>
      <c r="DZ159" s="838" t="n"/>
      <c r="EA159" s="838" t="n"/>
      <c r="EB159" s="838" t="n"/>
      <c r="EC159" s="838" t="n"/>
      <c r="ED159" s="838" t="n"/>
      <c r="EE159" s="838" t="n"/>
      <c r="EF159" s="838" t="n"/>
      <c r="EG159" s="838" t="n"/>
      <c r="EH159" s="838" t="n"/>
      <c r="EI159" s="838" t="n"/>
      <c r="EJ159" s="838" t="n"/>
      <c r="EK159" s="838" t="n"/>
      <c r="EL159" s="838" t="n"/>
      <c r="EM159" s="838" t="n"/>
      <c r="EN159" s="838" t="n"/>
      <c r="EO159" s="838" t="n"/>
      <c r="EP159" s="838" t="n"/>
      <c r="EQ159" s="838" t="n"/>
    </row>
    <row r="160" ht="13.5" customHeight="1" s="1178">
      <c r="A160" s="843" t="n"/>
      <c r="B160" s="439" t="n"/>
      <c r="C160" s="439" t="n"/>
      <c r="D160" s="439" t="n"/>
      <c r="E160" s="439" t="n"/>
      <c r="F160" s="439" t="n"/>
      <c r="G160" s="439" t="n"/>
      <c r="H160" s="439" t="n"/>
      <c r="I160" s="435" t="n"/>
      <c r="J160" s="241" t="n"/>
      <c r="K160" s="241" t="n"/>
      <c r="L160" s="241" t="n"/>
      <c r="M160" s="241" t="n"/>
      <c r="N160" s="241" t="n"/>
      <c r="O160" s="241" t="n"/>
      <c r="P160" s="241" t="n"/>
      <c r="Q160" s="241" t="n"/>
      <c r="R160" s="551" t="n"/>
      <c r="S160" s="551" t="n"/>
      <c r="T160" s="551" t="n"/>
      <c r="U160" s="551" t="n"/>
      <c r="V160" s="551" t="n"/>
      <c r="W160" s="551" t="n"/>
      <c r="X160" s="551" t="n"/>
      <c r="Y160" s="551" t="n"/>
      <c r="Z160" s="551" t="n"/>
      <c r="AA160" s="551" t="n"/>
      <c r="AB160" s="551" t="n"/>
      <c r="AC160" s="551" t="n"/>
      <c r="AD160" s="551" t="n"/>
      <c r="AE160" s="551" t="n"/>
      <c r="AF160" s="551" t="n"/>
      <c r="AG160" s="551" t="n"/>
      <c r="AH160" s="551" t="n"/>
      <c r="AI160" s="551" t="n"/>
      <c r="AJ160" s="551" t="n"/>
      <c r="AK160" s="551" t="n"/>
      <c r="AL160" s="551" t="n"/>
      <c r="AM160" s="551" t="n"/>
      <c r="AN160" s="551" t="n"/>
      <c r="AO160" s="551" t="n"/>
      <c r="AP160" s="551" t="n"/>
      <c r="AQ160" s="551" t="n"/>
      <c r="AR160" s="551" t="n"/>
      <c r="AS160" s="551" t="n"/>
      <c r="AT160" s="551" t="n"/>
      <c r="AU160" s="551" t="n"/>
      <c r="AV160" s="551" t="n"/>
      <c r="AW160" s="551" t="n"/>
      <c r="AX160" s="551" t="n"/>
      <c r="AY160" s="551" t="n"/>
      <c r="AZ160" s="551" t="n"/>
      <c r="BA160" s="551" t="n"/>
      <c r="BB160" s="551" t="n"/>
      <c r="BC160" s="551" t="n"/>
      <c r="BD160" s="551" t="n"/>
      <c r="BE160" s="551" t="n"/>
      <c r="BF160" s="551" t="n"/>
      <c r="BG160" s="551" t="n"/>
      <c r="BH160" s="551" t="n"/>
      <c r="BI160" s="551" t="n"/>
      <c r="BJ160" s="551" t="n"/>
      <c r="BK160" s="551" t="n"/>
      <c r="BL160" s="551" t="n"/>
      <c r="BM160" s="551" t="n"/>
      <c r="BN160" s="551" t="n"/>
      <c r="BO160" s="551" t="n"/>
      <c r="BP160" s="551" t="n"/>
      <c r="BQ160" s="551" t="n"/>
      <c r="BR160" s="551" t="n"/>
      <c r="BS160" s="551" t="n"/>
      <c r="BT160" s="551" t="n"/>
      <c r="BU160" s="551" t="n"/>
      <c r="BV160" s="551" t="n"/>
      <c r="BW160" s="551" t="n"/>
      <c r="BX160" s="551" t="n"/>
      <c r="BY160" s="551" t="n"/>
      <c r="BZ160" s="551" t="n"/>
      <c r="CA160" s="551" t="n"/>
      <c r="CB160" s="551" t="n"/>
      <c r="CC160" s="551" t="n"/>
      <c r="CD160" s="551" t="n"/>
      <c r="CE160" s="551" t="n"/>
      <c r="CF160" s="551" t="n"/>
      <c r="CG160" s="551" t="n"/>
      <c r="CH160" s="551" t="n"/>
      <c r="CI160" s="551" t="n"/>
      <c r="CJ160" s="551" t="n"/>
      <c r="CK160" s="551" t="n"/>
      <c r="CL160" s="551" t="n"/>
      <c r="CM160" s="838" t="n"/>
      <c r="CN160" s="838" t="n"/>
      <c r="CO160" s="838" t="n"/>
      <c r="CP160" s="838" t="n"/>
      <c r="CQ160" s="838" t="n"/>
      <c r="CR160" s="838" t="n"/>
      <c r="CS160" s="838" t="n"/>
      <c r="CT160" s="838" t="n"/>
      <c r="CU160" s="838" t="n"/>
      <c r="CV160" s="838" t="n"/>
      <c r="CW160" s="838" t="n"/>
      <c r="CX160" s="838" t="n"/>
      <c r="CY160" s="838" t="n"/>
      <c r="CZ160" s="838" t="n"/>
      <c r="DA160" s="838" t="n"/>
      <c r="DB160" s="838" t="n"/>
      <c r="DC160" s="838" t="n"/>
      <c r="DD160" s="838" t="n"/>
      <c r="DE160" s="838" t="n"/>
      <c r="DF160" s="838" t="n"/>
      <c r="DG160" s="838" t="n"/>
      <c r="DH160" s="838" t="n"/>
      <c r="DI160" s="838" t="n"/>
      <c r="DJ160" s="838" t="n"/>
      <c r="DK160" s="838" t="n"/>
      <c r="DL160" s="838" t="n"/>
      <c r="DM160" s="838" t="n"/>
      <c r="DN160" s="838" t="n"/>
      <c r="DO160" s="838" t="n"/>
      <c r="DP160" s="838" t="n"/>
      <c r="DQ160" s="838" t="n"/>
      <c r="DR160" s="838" t="n"/>
      <c r="DS160" s="838" t="n"/>
      <c r="DT160" s="838" t="n"/>
      <c r="DU160" s="838" t="n"/>
      <c r="DV160" s="838" t="n"/>
      <c r="DW160" s="838" t="n"/>
      <c r="DX160" s="838" t="n"/>
      <c r="DY160" s="838" t="n"/>
      <c r="DZ160" s="838" t="n"/>
      <c r="EA160" s="838" t="n"/>
      <c r="EB160" s="838" t="n"/>
      <c r="EC160" s="838" t="n"/>
      <c r="ED160" s="838" t="n"/>
      <c r="EE160" s="838" t="n"/>
      <c r="EF160" s="838" t="n"/>
      <c r="EG160" s="838" t="n"/>
      <c r="EH160" s="838" t="n"/>
      <c r="EI160" s="838" t="n"/>
      <c r="EJ160" s="838" t="n"/>
      <c r="EK160" s="838" t="n"/>
      <c r="EL160" s="838" t="n"/>
      <c r="EM160" s="838" t="n"/>
      <c r="EN160" s="838" t="n"/>
      <c r="EO160" s="838" t="n"/>
      <c r="EP160" s="838" t="n"/>
      <c r="EQ160" s="838" t="n"/>
    </row>
    <row r="161" ht="13.5" customHeight="1" s="1178">
      <c r="A161" s="843" t="n"/>
      <c r="B161" s="439" t="n"/>
      <c r="C161" s="439" t="n"/>
      <c r="D161" s="439" t="n"/>
      <c r="E161" s="439" t="n"/>
      <c r="F161" s="439" t="n"/>
      <c r="G161" s="439" t="n"/>
      <c r="H161" s="439" t="n"/>
      <c r="I161" s="435" t="n"/>
      <c r="J161" s="241" t="n"/>
      <c r="K161" s="241" t="n"/>
      <c r="L161" s="241" t="n"/>
      <c r="M161" s="241" t="n"/>
      <c r="N161" s="241" t="n"/>
      <c r="O161" s="241" t="n"/>
      <c r="P161" s="241" t="n"/>
      <c r="Q161" s="241" t="n"/>
      <c r="R161" s="551" t="n"/>
      <c r="S161" s="551" t="n"/>
      <c r="T161" s="551" t="n"/>
      <c r="U161" s="551" t="n"/>
      <c r="V161" s="551" t="n"/>
      <c r="W161" s="551" t="n"/>
      <c r="X161" s="551" t="n"/>
      <c r="Y161" s="551" t="n"/>
      <c r="Z161" s="551" t="n"/>
      <c r="AA161" s="551" t="n"/>
      <c r="AB161" s="551" t="n"/>
      <c r="AC161" s="551" t="n"/>
      <c r="AD161" s="551" t="n"/>
      <c r="AE161" s="551" t="n"/>
      <c r="AF161" s="551" t="n"/>
      <c r="AG161" s="551" t="n"/>
      <c r="AH161" s="551" t="n"/>
      <c r="AI161" s="551" t="n"/>
      <c r="AJ161" s="551" t="n"/>
      <c r="AK161" s="551" t="n"/>
      <c r="AL161" s="551" t="n"/>
      <c r="AM161" s="551" t="n"/>
      <c r="AN161" s="551" t="n"/>
      <c r="AO161" s="551" t="n"/>
      <c r="AP161" s="551" t="n"/>
      <c r="AQ161" s="551" t="n"/>
      <c r="AR161" s="551" t="n"/>
      <c r="AS161" s="551" t="n"/>
      <c r="AT161" s="551" t="n"/>
      <c r="AU161" s="551" t="n"/>
      <c r="AV161" s="551" t="n"/>
      <c r="AW161" s="551" t="n"/>
      <c r="AX161" s="551" t="n"/>
      <c r="AY161" s="551" t="n"/>
      <c r="AZ161" s="551" t="n"/>
      <c r="BA161" s="551" t="n"/>
      <c r="BB161" s="551" t="n"/>
      <c r="BC161" s="551" t="n"/>
      <c r="BD161" s="551" t="n"/>
      <c r="BE161" s="551" t="n"/>
      <c r="BF161" s="551" t="n"/>
      <c r="BG161" s="551" t="n"/>
      <c r="BH161" s="551" t="n"/>
      <c r="BI161" s="551" t="n"/>
      <c r="BJ161" s="551" t="n"/>
      <c r="BK161" s="551" t="n"/>
      <c r="BL161" s="551" t="n"/>
      <c r="BM161" s="551" t="n"/>
      <c r="BN161" s="551" t="n"/>
      <c r="BO161" s="551" t="n"/>
      <c r="BP161" s="551" t="n"/>
      <c r="BQ161" s="551" t="n"/>
      <c r="BR161" s="551" t="n"/>
      <c r="BS161" s="551" t="n"/>
      <c r="BT161" s="551" t="n"/>
      <c r="BU161" s="551" t="n"/>
      <c r="BV161" s="551" t="n"/>
      <c r="BW161" s="551" t="n"/>
      <c r="BX161" s="551" t="n"/>
      <c r="BY161" s="551" t="n"/>
      <c r="BZ161" s="551" t="n"/>
      <c r="CA161" s="551" t="n"/>
      <c r="CB161" s="551" t="n"/>
      <c r="CC161" s="551" t="n"/>
      <c r="CD161" s="551" t="n"/>
      <c r="CE161" s="551" t="n"/>
      <c r="CF161" s="551" t="n"/>
      <c r="CG161" s="551" t="n"/>
      <c r="CH161" s="551" t="n"/>
      <c r="CI161" s="551" t="n"/>
      <c r="CJ161" s="551" t="n"/>
      <c r="CK161" s="551" t="n"/>
      <c r="CL161" s="551" t="n"/>
      <c r="CM161" s="838" t="n"/>
      <c r="CN161" s="838" t="n"/>
      <c r="CO161" s="838" t="n"/>
      <c r="CP161" s="838" t="n"/>
      <c r="CQ161" s="838" t="n"/>
      <c r="CR161" s="838" t="n"/>
      <c r="CS161" s="838" t="n"/>
      <c r="CT161" s="838" t="n"/>
      <c r="CU161" s="838" t="n"/>
      <c r="CV161" s="838" t="n"/>
      <c r="CW161" s="838" t="n"/>
      <c r="CX161" s="838" t="n"/>
      <c r="CY161" s="838" t="n"/>
      <c r="CZ161" s="838" t="n"/>
      <c r="DA161" s="838" t="n"/>
      <c r="DB161" s="838" t="n"/>
      <c r="DC161" s="838" t="n"/>
      <c r="DD161" s="838" t="n"/>
      <c r="DE161" s="838" t="n"/>
      <c r="DF161" s="838" t="n"/>
      <c r="DG161" s="838" t="n"/>
      <c r="DH161" s="838" t="n"/>
      <c r="DI161" s="838" t="n"/>
      <c r="DJ161" s="838" t="n"/>
      <c r="DK161" s="838" t="n"/>
      <c r="DL161" s="838" t="n"/>
      <c r="DM161" s="838" t="n"/>
      <c r="DN161" s="838" t="n"/>
      <c r="DO161" s="838" t="n"/>
      <c r="DP161" s="838" t="n"/>
      <c r="DQ161" s="838" t="n"/>
      <c r="DR161" s="838" t="n"/>
      <c r="DS161" s="838" t="n"/>
      <c r="DT161" s="838" t="n"/>
      <c r="DU161" s="838" t="n"/>
      <c r="DV161" s="838" t="n"/>
      <c r="DW161" s="838" t="n"/>
      <c r="DX161" s="838" t="n"/>
      <c r="DY161" s="838" t="n"/>
      <c r="DZ161" s="838" t="n"/>
      <c r="EA161" s="838" t="n"/>
      <c r="EB161" s="838" t="n"/>
      <c r="EC161" s="838" t="n"/>
      <c r="ED161" s="838" t="n"/>
      <c r="EE161" s="838" t="n"/>
      <c r="EF161" s="838" t="n"/>
      <c r="EG161" s="838" t="n"/>
      <c r="EH161" s="838" t="n"/>
      <c r="EI161" s="838" t="n"/>
      <c r="EJ161" s="838" t="n"/>
      <c r="EK161" s="838" t="n"/>
      <c r="EL161" s="838" t="n"/>
      <c r="EM161" s="838" t="n"/>
      <c r="EN161" s="838" t="n"/>
      <c r="EO161" s="838" t="n"/>
      <c r="EP161" s="838" t="n"/>
      <c r="EQ161" s="838" t="n"/>
    </row>
    <row r="162" ht="13.5" customHeight="1" s="1178">
      <c r="A162" s="843" t="n"/>
      <c r="B162" s="439" t="n"/>
      <c r="C162" s="439" t="n"/>
      <c r="D162" s="439" t="n"/>
      <c r="E162" s="439" t="n"/>
      <c r="F162" s="439" t="n"/>
      <c r="G162" s="439" t="n"/>
      <c r="H162" s="439" t="n"/>
      <c r="I162" s="435" t="n"/>
      <c r="J162" s="241" t="n"/>
      <c r="K162" s="241" t="n"/>
      <c r="L162" s="241" t="n"/>
      <c r="M162" s="241" t="n"/>
      <c r="N162" s="241" t="n"/>
      <c r="O162" s="241" t="n"/>
      <c r="P162" s="241" t="n"/>
      <c r="Q162" s="241" t="n"/>
      <c r="R162" s="551" t="n"/>
      <c r="S162" s="551" t="n"/>
      <c r="T162" s="551" t="n"/>
      <c r="U162" s="551" t="n"/>
      <c r="V162" s="551" t="n"/>
      <c r="W162" s="551" t="n"/>
      <c r="X162" s="551" t="n"/>
      <c r="Y162" s="551" t="n"/>
      <c r="Z162" s="551" t="n"/>
      <c r="AA162" s="551" t="n"/>
      <c r="AB162" s="551" t="n"/>
      <c r="AC162" s="551" t="n"/>
      <c r="AD162" s="551" t="n"/>
      <c r="AE162" s="551" t="n"/>
      <c r="AF162" s="551" t="n"/>
      <c r="AG162" s="551" t="n"/>
      <c r="AH162" s="551" t="n"/>
      <c r="AI162" s="551" t="n"/>
      <c r="AJ162" s="551" t="n"/>
      <c r="AK162" s="551" t="n"/>
      <c r="AL162" s="551" t="n"/>
      <c r="AM162" s="551" t="n"/>
      <c r="AN162" s="551" t="n"/>
      <c r="AO162" s="551" t="n"/>
      <c r="AP162" s="551" t="n"/>
      <c r="AQ162" s="551" t="n"/>
      <c r="AR162" s="551" t="n"/>
      <c r="AS162" s="551" t="n"/>
      <c r="AT162" s="551" t="n"/>
      <c r="AU162" s="551" t="n"/>
      <c r="AV162" s="551" t="n"/>
      <c r="AW162" s="551" t="n"/>
      <c r="AX162" s="551" t="n"/>
      <c r="AY162" s="551" t="n"/>
      <c r="AZ162" s="551" t="n"/>
      <c r="BA162" s="551" t="n"/>
      <c r="BB162" s="551" t="n"/>
      <c r="BC162" s="551" t="n"/>
      <c r="BD162" s="551" t="n"/>
      <c r="BE162" s="551" t="n"/>
      <c r="BF162" s="551" t="n"/>
      <c r="BG162" s="551" t="n"/>
      <c r="BH162" s="551" t="n"/>
      <c r="BI162" s="551" t="n"/>
      <c r="BJ162" s="551" t="n"/>
      <c r="BK162" s="551" t="n"/>
      <c r="BL162" s="551" t="n"/>
      <c r="BM162" s="551" t="n"/>
      <c r="BN162" s="551" t="n"/>
      <c r="BO162" s="551" t="n"/>
      <c r="BP162" s="551" t="n"/>
      <c r="BQ162" s="551" t="n"/>
      <c r="BR162" s="551" t="n"/>
      <c r="BS162" s="551" t="n"/>
      <c r="BT162" s="551" t="n"/>
      <c r="BU162" s="551" t="n"/>
      <c r="BV162" s="551" t="n"/>
      <c r="BW162" s="551" t="n"/>
      <c r="BX162" s="551" t="n"/>
      <c r="BY162" s="551" t="n"/>
      <c r="BZ162" s="551" t="n"/>
      <c r="CA162" s="551" t="n"/>
      <c r="CB162" s="551" t="n"/>
      <c r="CC162" s="551" t="n"/>
      <c r="CD162" s="551" t="n"/>
      <c r="CE162" s="551" t="n"/>
      <c r="CF162" s="551" t="n"/>
      <c r="CG162" s="551" t="n"/>
      <c r="CH162" s="551" t="n"/>
      <c r="CI162" s="551" t="n"/>
      <c r="CJ162" s="551" t="n"/>
      <c r="CK162" s="551" t="n"/>
      <c r="CL162" s="551" t="n"/>
      <c r="CM162" s="838" t="n"/>
      <c r="CN162" s="838" t="n"/>
      <c r="CO162" s="838" t="n"/>
      <c r="CP162" s="838" t="n"/>
      <c r="CQ162" s="838" t="n"/>
      <c r="CR162" s="838" t="n"/>
      <c r="CS162" s="838" t="n"/>
      <c r="CT162" s="838" t="n"/>
      <c r="CU162" s="838" t="n"/>
      <c r="CV162" s="838" t="n"/>
      <c r="CW162" s="838" t="n"/>
      <c r="CX162" s="838" t="n"/>
      <c r="CY162" s="838" t="n"/>
      <c r="CZ162" s="838" t="n"/>
      <c r="DA162" s="838" t="n"/>
      <c r="DB162" s="838" t="n"/>
      <c r="DC162" s="838" t="n"/>
      <c r="DD162" s="838" t="n"/>
      <c r="DE162" s="838" t="n"/>
      <c r="DF162" s="838" t="n"/>
      <c r="DG162" s="838" t="n"/>
      <c r="DH162" s="838" t="n"/>
      <c r="DI162" s="838" t="n"/>
      <c r="DJ162" s="838" t="n"/>
      <c r="DK162" s="838" t="n"/>
      <c r="DL162" s="838" t="n"/>
      <c r="DM162" s="838" t="n"/>
      <c r="DN162" s="838" t="n"/>
      <c r="DO162" s="838" t="n"/>
      <c r="DP162" s="838" t="n"/>
      <c r="DQ162" s="838" t="n"/>
      <c r="DR162" s="838" t="n"/>
      <c r="DS162" s="838" t="n"/>
      <c r="DT162" s="838" t="n"/>
      <c r="DU162" s="838" t="n"/>
      <c r="DV162" s="838" t="n"/>
      <c r="DW162" s="838" t="n"/>
      <c r="DX162" s="838" t="n"/>
      <c r="DY162" s="838" t="n"/>
      <c r="DZ162" s="838" t="n"/>
      <c r="EA162" s="838" t="n"/>
      <c r="EB162" s="838" t="n"/>
      <c r="EC162" s="838" t="n"/>
      <c r="ED162" s="838" t="n"/>
      <c r="EE162" s="838" t="n"/>
      <c r="EF162" s="838" t="n"/>
      <c r="EG162" s="838" t="n"/>
      <c r="EH162" s="838" t="n"/>
      <c r="EI162" s="838" t="n"/>
      <c r="EJ162" s="838" t="n"/>
      <c r="EK162" s="838" t="n"/>
      <c r="EL162" s="838" t="n"/>
      <c r="EM162" s="838" t="n"/>
      <c r="EN162" s="838" t="n"/>
      <c r="EO162" s="838" t="n"/>
      <c r="EP162" s="838" t="n"/>
      <c r="EQ162" s="838" t="n"/>
    </row>
    <row r="163" ht="13.5" customHeight="1" s="1178">
      <c r="A163" s="843" t="n"/>
      <c r="B163" s="439" t="n"/>
      <c r="C163" s="439" t="n"/>
      <c r="D163" s="439" t="n"/>
      <c r="E163" s="439" t="n"/>
      <c r="F163" s="439" t="n"/>
      <c r="G163" s="439" t="n"/>
      <c r="H163" s="439" t="n"/>
      <c r="I163" s="435" t="n"/>
      <c r="J163" s="241" t="n"/>
      <c r="K163" s="241" t="n"/>
      <c r="L163" s="241" t="n"/>
      <c r="M163" s="241" t="n"/>
      <c r="N163" s="241" t="n"/>
      <c r="O163" s="241" t="n"/>
      <c r="P163" s="241" t="n"/>
      <c r="Q163" s="241" t="n"/>
      <c r="R163" s="551" t="n"/>
      <c r="S163" s="551" t="n"/>
      <c r="T163" s="551" t="n"/>
      <c r="U163" s="551" t="n"/>
      <c r="V163" s="551" t="n"/>
      <c r="W163" s="551" t="n"/>
      <c r="X163" s="551" t="n"/>
      <c r="Y163" s="551" t="n"/>
      <c r="Z163" s="551" t="n"/>
      <c r="AA163" s="551" t="n"/>
      <c r="AB163" s="551" t="n"/>
      <c r="AC163" s="551" t="n"/>
      <c r="AD163" s="551" t="n"/>
      <c r="AE163" s="551" t="n"/>
      <c r="AF163" s="551" t="n"/>
      <c r="AG163" s="551" t="n"/>
      <c r="AH163" s="551" t="n"/>
      <c r="AI163" s="551" t="n"/>
      <c r="AJ163" s="551" t="n"/>
      <c r="AK163" s="551" t="n"/>
      <c r="AL163" s="551" t="n"/>
      <c r="AM163" s="551" t="n"/>
      <c r="AN163" s="551" t="n"/>
      <c r="AO163" s="551" t="n"/>
      <c r="AP163" s="551" t="n"/>
      <c r="AQ163" s="551" t="n"/>
      <c r="AR163" s="551" t="n"/>
      <c r="AS163" s="551" t="n"/>
      <c r="AT163" s="551" t="n"/>
      <c r="AU163" s="551" t="n"/>
      <c r="AV163" s="551" t="n"/>
      <c r="AW163" s="551" t="n"/>
      <c r="AX163" s="551" t="n"/>
      <c r="AY163" s="551" t="n"/>
      <c r="AZ163" s="551" t="n"/>
      <c r="BA163" s="551" t="n"/>
      <c r="BB163" s="551" t="n"/>
      <c r="BC163" s="551" t="n"/>
      <c r="BD163" s="551" t="n"/>
      <c r="BE163" s="551" t="n"/>
      <c r="BF163" s="551" t="n"/>
      <c r="BG163" s="551" t="n"/>
      <c r="BH163" s="551" t="n"/>
      <c r="BI163" s="551" t="n"/>
      <c r="BJ163" s="551" t="n"/>
      <c r="BK163" s="551" t="n"/>
      <c r="BL163" s="551" t="n"/>
      <c r="BM163" s="551" t="n"/>
      <c r="BN163" s="551" t="n"/>
      <c r="BO163" s="551" t="n"/>
      <c r="BP163" s="551" t="n"/>
      <c r="BQ163" s="551" t="n"/>
      <c r="BR163" s="551" t="n"/>
      <c r="BS163" s="551" t="n"/>
      <c r="BT163" s="551" t="n"/>
      <c r="BU163" s="551" t="n"/>
      <c r="BV163" s="551" t="n"/>
      <c r="BW163" s="551" t="n"/>
      <c r="BX163" s="551" t="n"/>
      <c r="BY163" s="551" t="n"/>
      <c r="BZ163" s="551" t="n"/>
      <c r="CA163" s="551" t="n"/>
      <c r="CB163" s="551" t="n"/>
      <c r="CC163" s="551" t="n"/>
      <c r="CD163" s="551" t="n"/>
      <c r="CE163" s="551" t="n"/>
      <c r="CF163" s="551" t="n"/>
      <c r="CG163" s="551" t="n"/>
      <c r="CH163" s="551" t="n"/>
      <c r="CI163" s="551" t="n"/>
      <c r="CJ163" s="551" t="n"/>
      <c r="CK163" s="551" t="n"/>
      <c r="CL163" s="551" t="n"/>
      <c r="CM163" s="838" t="n"/>
      <c r="CN163" s="838" t="n"/>
      <c r="CO163" s="838" t="n"/>
      <c r="CP163" s="838" t="n"/>
      <c r="CQ163" s="838" t="n"/>
      <c r="CR163" s="838" t="n"/>
      <c r="CS163" s="838" t="n"/>
      <c r="CT163" s="838" t="n"/>
      <c r="CU163" s="838" t="n"/>
      <c r="CV163" s="838" t="n"/>
      <c r="CW163" s="838" t="n"/>
      <c r="CX163" s="838" t="n"/>
      <c r="CY163" s="838" t="n"/>
      <c r="CZ163" s="838" t="n"/>
      <c r="DA163" s="838" t="n"/>
      <c r="DB163" s="838" t="n"/>
      <c r="DC163" s="838" t="n"/>
      <c r="DD163" s="838" t="n"/>
      <c r="DE163" s="838" t="n"/>
      <c r="DF163" s="838" t="n"/>
      <c r="DG163" s="838" t="n"/>
      <c r="DH163" s="838" t="n"/>
      <c r="DI163" s="838" t="n"/>
      <c r="DJ163" s="838" t="n"/>
      <c r="DK163" s="838" t="n"/>
      <c r="DL163" s="838" t="n"/>
      <c r="DM163" s="838" t="n"/>
      <c r="DN163" s="838" t="n"/>
      <c r="DO163" s="838" t="n"/>
      <c r="DP163" s="838" t="n"/>
      <c r="DQ163" s="838" t="n"/>
      <c r="DR163" s="838" t="n"/>
      <c r="DS163" s="838" t="n"/>
      <c r="DT163" s="838" t="n"/>
      <c r="DU163" s="838" t="n"/>
      <c r="DV163" s="838" t="n"/>
      <c r="DW163" s="838" t="n"/>
      <c r="DX163" s="838" t="n"/>
      <c r="DY163" s="838" t="n"/>
      <c r="DZ163" s="838" t="n"/>
      <c r="EA163" s="838" t="n"/>
      <c r="EB163" s="838" t="n"/>
      <c r="EC163" s="838" t="n"/>
      <c r="ED163" s="838" t="n"/>
      <c r="EE163" s="838" t="n"/>
      <c r="EF163" s="838" t="n"/>
      <c r="EG163" s="838" t="n"/>
      <c r="EH163" s="838" t="n"/>
      <c r="EI163" s="838" t="n"/>
      <c r="EJ163" s="838" t="n"/>
      <c r="EK163" s="838" t="n"/>
      <c r="EL163" s="838" t="n"/>
      <c r="EM163" s="838" t="n"/>
      <c r="EN163" s="838" t="n"/>
      <c r="EO163" s="838" t="n"/>
      <c r="EP163" s="838" t="n"/>
      <c r="EQ163" s="838" t="n"/>
    </row>
    <row r="164" ht="13.5" customHeight="1" s="1178">
      <c r="A164" s="843" t="n"/>
      <c r="B164" s="439" t="n"/>
      <c r="C164" s="439" t="n"/>
      <c r="D164" s="439" t="n"/>
      <c r="E164" s="439" t="n"/>
      <c r="F164" s="439" t="n"/>
      <c r="G164" s="439" t="n"/>
      <c r="H164" s="439" t="n"/>
      <c r="I164" s="435" t="n"/>
      <c r="J164" s="241" t="n"/>
      <c r="K164" s="241" t="n"/>
      <c r="L164" s="241" t="n"/>
      <c r="M164" s="241" t="n"/>
      <c r="N164" s="241" t="n"/>
      <c r="O164" s="241" t="n"/>
      <c r="P164" s="241" t="n"/>
      <c r="Q164" s="241" t="n"/>
      <c r="R164" s="551" t="n"/>
      <c r="S164" s="551" t="n"/>
      <c r="T164" s="551" t="n"/>
      <c r="U164" s="551" t="n"/>
      <c r="V164" s="551" t="n"/>
      <c r="W164" s="551" t="n"/>
      <c r="X164" s="551" t="n"/>
      <c r="Y164" s="551" t="n"/>
      <c r="Z164" s="551" t="n"/>
      <c r="AA164" s="551" t="n"/>
      <c r="AB164" s="551" t="n"/>
      <c r="AC164" s="551" t="n"/>
      <c r="AD164" s="551" t="n"/>
      <c r="AE164" s="551" t="n"/>
      <c r="AF164" s="551" t="n"/>
      <c r="AG164" s="551" t="n"/>
      <c r="AH164" s="551" t="n"/>
      <c r="AI164" s="551" t="n"/>
      <c r="AJ164" s="551" t="n"/>
      <c r="AK164" s="551" t="n"/>
      <c r="AL164" s="551" t="n"/>
      <c r="AM164" s="551" t="n"/>
      <c r="AN164" s="551" t="n"/>
      <c r="AO164" s="551" t="n"/>
      <c r="AP164" s="551" t="n"/>
      <c r="AQ164" s="551" t="n"/>
      <c r="AR164" s="551" t="n"/>
      <c r="AS164" s="551" t="n"/>
      <c r="AT164" s="551" t="n"/>
      <c r="AU164" s="551" t="n"/>
      <c r="AV164" s="551" t="n"/>
      <c r="AW164" s="551" t="n"/>
      <c r="AX164" s="551" t="n"/>
      <c r="AY164" s="551" t="n"/>
      <c r="AZ164" s="551" t="n"/>
      <c r="BA164" s="551" t="n"/>
      <c r="BB164" s="551" t="n"/>
      <c r="BC164" s="551" t="n"/>
      <c r="BD164" s="551" t="n"/>
      <c r="BE164" s="551" t="n"/>
      <c r="BF164" s="551" t="n"/>
      <c r="BG164" s="551" t="n"/>
      <c r="BH164" s="551" t="n"/>
      <c r="BI164" s="551" t="n"/>
      <c r="BJ164" s="551" t="n"/>
      <c r="BK164" s="551" t="n"/>
      <c r="BL164" s="551" t="n"/>
      <c r="BM164" s="551" t="n"/>
      <c r="BN164" s="551" t="n"/>
      <c r="BO164" s="551" t="n"/>
      <c r="BP164" s="551" t="n"/>
      <c r="BQ164" s="551" t="n"/>
      <c r="BR164" s="551" t="n"/>
      <c r="BS164" s="551" t="n"/>
      <c r="BT164" s="551" t="n"/>
      <c r="BU164" s="551" t="n"/>
      <c r="BV164" s="551" t="n"/>
      <c r="BW164" s="551" t="n"/>
      <c r="BX164" s="551" t="n"/>
      <c r="BY164" s="551" t="n"/>
      <c r="BZ164" s="551" t="n"/>
      <c r="CA164" s="551" t="n"/>
      <c r="CB164" s="551" t="n"/>
      <c r="CC164" s="551" t="n"/>
      <c r="CD164" s="551" t="n"/>
      <c r="CE164" s="551" t="n"/>
      <c r="CF164" s="551" t="n"/>
      <c r="CG164" s="551" t="n"/>
      <c r="CH164" s="551" t="n"/>
      <c r="CI164" s="551" t="n"/>
      <c r="CJ164" s="551" t="n"/>
      <c r="CK164" s="551" t="n"/>
      <c r="CL164" s="551" t="n"/>
      <c r="CM164" s="838" t="n"/>
      <c r="CN164" s="838" t="n"/>
      <c r="CO164" s="838" t="n"/>
      <c r="CP164" s="838" t="n"/>
      <c r="CQ164" s="838" t="n"/>
      <c r="CR164" s="838" t="n"/>
      <c r="CS164" s="838" t="n"/>
      <c r="CT164" s="838" t="n"/>
      <c r="CU164" s="838" t="n"/>
      <c r="CV164" s="838" t="n"/>
      <c r="CW164" s="838" t="n"/>
      <c r="CX164" s="838" t="n"/>
      <c r="CY164" s="838" t="n"/>
      <c r="CZ164" s="838" t="n"/>
      <c r="DA164" s="838" t="n"/>
      <c r="DB164" s="838" t="n"/>
      <c r="DC164" s="838" t="n"/>
      <c r="DD164" s="838" t="n"/>
      <c r="DE164" s="838" t="n"/>
      <c r="DF164" s="838" t="n"/>
      <c r="DG164" s="838" t="n"/>
      <c r="DH164" s="838" t="n"/>
      <c r="DI164" s="838" t="n"/>
      <c r="DJ164" s="838" t="n"/>
      <c r="DK164" s="838" t="n"/>
      <c r="DL164" s="838" t="n"/>
      <c r="DM164" s="838" t="n"/>
      <c r="DN164" s="838" t="n"/>
      <c r="DO164" s="838" t="n"/>
      <c r="DP164" s="838" t="n"/>
      <c r="DQ164" s="838" t="n"/>
      <c r="DR164" s="838" t="n"/>
      <c r="DS164" s="838" t="n"/>
      <c r="DT164" s="838" t="n"/>
      <c r="DU164" s="838" t="n"/>
      <c r="DV164" s="838" t="n"/>
      <c r="DW164" s="838" t="n"/>
      <c r="DX164" s="838" t="n"/>
      <c r="DY164" s="838" t="n"/>
      <c r="DZ164" s="838" t="n"/>
      <c r="EA164" s="838" t="n"/>
      <c r="EB164" s="838" t="n"/>
      <c r="EC164" s="838" t="n"/>
      <c r="ED164" s="838" t="n"/>
      <c r="EE164" s="838" t="n"/>
      <c r="EF164" s="838" t="n"/>
      <c r="EG164" s="838" t="n"/>
      <c r="EH164" s="838" t="n"/>
      <c r="EI164" s="838" t="n"/>
      <c r="EJ164" s="838" t="n"/>
      <c r="EK164" s="838" t="n"/>
      <c r="EL164" s="838" t="n"/>
      <c r="EM164" s="838" t="n"/>
      <c r="EN164" s="838" t="n"/>
      <c r="EO164" s="838" t="n"/>
      <c r="EP164" s="838" t="n"/>
      <c r="EQ164" s="838" t="n"/>
    </row>
    <row r="165" ht="13.5" customHeight="1" s="1178">
      <c r="A165" s="844" t="n"/>
      <c r="B165" s="439" t="n"/>
      <c r="C165" s="439" t="n"/>
      <c r="D165" s="439" t="n"/>
      <c r="E165" s="439" t="n"/>
      <c r="F165" s="439" t="n"/>
      <c r="G165" s="439" t="n"/>
      <c r="H165" s="439" t="n"/>
      <c r="I165" s="435" t="n"/>
      <c r="J165" s="241" t="n"/>
      <c r="K165" s="241" t="n"/>
      <c r="L165" s="241" t="n"/>
      <c r="M165" s="241" t="n"/>
      <c r="N165" s="241" t="n"/>
      <c r="O165" s="241" t="n"/>
      <c r="P165" s="241" t="n"/>
      <c r="Q165" s="241" t="n"/>
      <c r="R165" s="551" t="n"/>
      <c r="S165" s="551" t="n"/>
      <c r="T165" s="551" t="n"/>
      <c r="U165" s="551" t="n"/>
      <c r="V165" s="551" t="n"/>
      <c r="W165" s="551" t="n"/>
      <c r="X165" s="551" t="n"/>
      <c r="Y165" s="551" t="n"/>
      <c r="Z165" s="551" t="n"/>
      <c r="AA165" s="551" t="n"/>
      <c r="AB165" s="551" t="n"/>
      <c r="AC165" s="551" t="n"/>
      <c r="AD165" s="551" t="n"/>
      <c r="AE165" s="551" t="n"/>
      <c r="AF165" s="551" t="n"/>
      <c r="AG165" s="551" t="n"/>
      <c r="AH165" s="551" t="n"/>
      <c r="AI165" s="551" t="n"/>
      <c r="AJ165" s="551" t="n"/>
      <c r="AK165" s="551" t="n"/>
      <c r="AL165" s="551" t="n"/>
      <c r="AM165" s="551" t="n"/>
      <c r="AN165" s="551" t="n"/>
      <c r="AO165" s="551" t="n"/>
      <c r="AP165" s="551" t="n"/>
      <c r="AQ165" s="551" t="n"/>
      <c r="AR165" s="551" t="n"/>
      <c r="AS165" s="551" t="n"/>
      <c r="AT165" s="551" t="n"/>
      <c r="AU165" s="551" t="n"/>
      <c r="AV165" s="551" t="n"/>
      <c r="AW165" s="551" t="n"/>
      <c r="AX165" s="551" t="n"/>
      <c r="AY165" s="551" t="n"/>
      <c r="AZ165" s="551" t="n"/>
      <c r="BA165" s="551" t="n"/>
      <c r="BB165" s="551" t="n"/>
      <c r="BC165" s="551" t="n"/>
      <c r="BD165" s="551" t="n"/>
      <c r="BE165" s="551" t="n"/>
      <c r="BF165" s="551" t="n"/>
      <c r="BG165" s="551" t="n"/>
      <c r="BH165" s="551" t="n"/>
      <c r="BI165" s="551" t="n"/>
      <c r="BJ165" s="551" t="n"/>
      <c r="BK165" s="551" t="n"/>
      <c r="BL165" s="551" t="n"/>
      <c r="BM165" s="551" t="n"/>
      <c r="BN165" s="551" t="n"/>
      <c r="BO165" s="551" t="n"/>
      <c r="BP165" s="551" t="n"/>
      <c r="BQ165" s="551" t="n"/>
      <c r="BR165" s="551" t="n"/>
      <c r="BS165" s="551" t="n"/>
      <c r="BT165" s="551" t="n"/>
      <c r="BU165" s="551" t="n"/>
      <c r="BV165" s="551" t="n"/>
      <c r="BW165" s="551" t="n"/>
      <c r="BX165" s="551" t="n"/>
      <c r="BY165" s="551" t="n"/>
      <c r="BZ165" s="551" t="n"/>
      <c r="CA165" s="551" t="n"/>
      <c r="CB165" s="551" t="n"/>
      <c r="CC165" s="551" t="n"/>
      <c r="CD165" s="551" t="n"/>
      <c r="CE165" s="551" t="n"/>
      <c r="CF165" s="551" t="n"/>
      <c r="CG165" s="551" t="n"/>
      <c r="CH165" s="551" t="n"/>
      <c r="CI165" s="551" t="n"/>
      <c r="CJ165" s="551" t="n"/>
      <c r="CK165" s="551" t="n"/>
      <c r="CL165" s="551" t="n"/>
      <c r="CM165" s="838" t="n"/>
      <c r="CN165" s="838" t="n"/>
      <c r="CO165" s="838" t="n"/>
      <c r="CP165" s="838" t="n"/>
      <c r="CQ165" s="838" t="n"/>
      <c r="CR165" s="838" t="n"/>
      <c r="CS165" s="838" t="n"/>
      <c r="CT165" s="838" t="n"/>
      <c r="CU165" s="838" t="n"/>
      <c r="CV165" s="838" t="n"/>
      <c r="CW165" s="838" t="n"/>
      <c r="CX165" s="838" t="n"/>
      <c r="CY165" s="838" t="n"/>
      <c r="CZ165" s="838" t="n"/>
      <c r="DA165" s="838" t="n"/>
      <c r="DB165" s="838" t="n"/>
      <c r="DC165" s="838" t="n"/>
      <c r="DD165" s="838" t="n"/>
      <c r="DE165" s="838" t="n"/>
      <c r="DF165" s="838" t="n"/>
      <c r="DG165" s="838" t="n"/>
      <c r="DH165" s="838" t="n"/>
      <c r="DI165" s="838" t="n"/>
      <c r="DJ165" s="838" t="n"/>
      <c r="DK165" s="838" t="n"/>
      <c r="DL165" s="838" t="n"/>
      <c r="DM165" s="838" t="n"/>
      <c r="DN165" s="838" t="n"/>
      <c r="DO165" s="838" t="n"/>
      <c r="DP165" s="838" t="n"/>
      <c r="DQ165" s="838" t="n"/>
      <c r="DR165" s="838" t="n"/>
      <c r="DS165" s="838" t="n"/>
      <c r="DT165" s="838" t="n"/>
      <c r="DU165" s="838" t="n"/>
      <c r="DV165" s="838" t="n"/>
      <c r="DW165" s="838" t="n"/>
      <c r="DX165" s="838" t="n"/>
      <c r="DY165" s="838" t="n"/>
      <c r="DZ165" s="838" t="n"/>
      <c r="EA165" s="838" t="n"/>
      <c r="EB165" s="838" t="n"/>
      <c r="EC165" s="838" t="n"/>
      <c r="ED165" s="838" t="n"/>
      <c r="EE165" s="838" t="n"/>
      <c r="EF165" s="838" t="n"/>
      <c r="EG165" s="838" t="n"/>
      <c r="EH165" s="838" t="n"/>
      <c r="EI165" s="838" t="n"/>
      <c r="EJ165" s="838" t="n"/>
      <c r="EK165" s="838" t="n"/>
      <c r="EL165" s="838" t="n"/>
      <c r="EM165" s="838" t="n"/>
      <c r="EN165" s="838" t="n"/>
      <c r="EO165" s="838" t="n"/>
      <c r="EP165" s="838" t="n"/>
      <c r="EQ165" s="838" t="n"/>
    </row>
    <row r="166" ht="13.5" customHeight="1" s="1178">
      <c r="A166" s="551" t="n"/>
      <c r="B166" s="551" t="n"/>
      <c r="C166" s="551" t="n"/>
      <c r="D166" s="551" t="n"/>
      <c r="E166" s="551" t="n"/>
      <c r="F166" s="551" t="n"/>
      <c r="G166" s="551" t="n"/>
      <c r="H166" s="551" t="n"/>
      <c r="I166" s="551" t="n"/>
      <c r="J166" s="551" t="n"/>
      <c r="K166" s="551" t="n"/>
      <c r="L166" s="551" t="n"/>
      <c r="M166" s="551" t="n"/>
      <c r="N166" s="551" t="n"/>
      <c r="O166" s="551" t="n"/>
      <c r="P166" s="551" t="n"/>
      <c r="Q166" s="551" t="n"/>
      <c r="R166" s="551" t="n"/>
      <c r="S166" s="551" t="n"/>
      <c r="T166" s="551" t="n"/>
      <c r="U166" s="551" t="n"/>
      <c r="V166" s="551" t="n"/>
      <c r="W166" s="551" t="n"/>
      <c r="X166" s="551" t="n"/>
      <c r="Y166" s="551" t="n"/>
      <c r="Z166" s="551" t="n"/>
      <c r="AA166" s="551" t="n"/>
      <c r="AB166" s="551" t="n"/>
      <c r="AC166" s="551" t="n"/>
      <c r="AD166" s="551" t="n"/>
      <c r="AE166" s="551" t="n"/>
      <c r="AF166" s="551" t="n"/>
      <c r="AG166" s="551" t="n"/>
      <c r="AH166" s="551" t="n"/>
      <c r="AI166" s="551" t="n"/>
      <c r="AJ166" s="551" t="n"/>
      <c r="AK166" s="551" t="n"/>
      <c r="AL166" s="551" t="n"/>
      <c r="AM166" s="551" t="n"/>
      <c r="AN166" s="551" t="n"/>
      <c r="AO166" s="551" t="n"/>
      <c r="AP166" s="551" t="n"/>
      <c r="AQ166" s="551" t="n"/>
      <c r="AR166" s="551" t="n"/>
      <c r="AS166" s="551" t="n"/>
      <c r="AT166" s="551" t="n"/>
      <c r="AU166" s="551" t="n"/>
      <c r="AV166" s="551" t="n"/>
      <c r="AW166" s="551" t="n"/>
      <c r="AX166" s="551" t="n"/>
      <c r="AY166" s="551" t="n"/>
      <c r="AZ166" s="551" t="n"/>
      <c r="BA166" s="551" t="n"/>
      <c r="BB166" s="551" t="n"/>
      <c r="BC166" s="551" t="n"/>
      <c r="BD166" s="551" t="n"/>
      <c r="BE166" s="551" t="n"/>
      <c r="BF166" s="551" t="n"/>
      <c r="BG166" s="551" t="n"/>
      <c r="BH166" s="551" t="n"/>
      <c r="BI166" s="551" t="n"/>
      <c r="BJ166" s="551" t="n"/>
      <c r="BK166" s="551" t="n"/>
      <c r="BL166" s="551" t="n"/>
      <c r="BM166" s="551" t="n"/>
      <c r="BN166" s="551" t="n"/>
      <c r="BO166" s="551" t="n"/>
      <c r="BP166" s="551" t="n"/>
      <c r="BQ166" s="551" t="n"/>
      <c r="BR166" s="551" t="n"/>
      <c r="BS166" s="551" t="n"/>
      <c r="BT166" s="551" t="n"/>
      <c r="BU166" s="551" t="n"/>
      <c r="BV166" s="551" t="n"/>
      <c r="BW166" s="551" t="n"/>
      <c r="BX166" s="551" t="n"/>
      <c r="BY166" s="551" t="n"/>
      <c r="BZ166" s="551" t="n"/>
      <c r="CA166" s="551" t="n"/>
      <c r="CB166" s="551" t="n"/>
      <c r="CC166" s="551" t="n"/>
      <c r="CD166" s="551" t="n"/>
      <c r="CE166" s="551" t="n"/>
      <c r="CF166" s="551" t="n"/>
      <c r="CG166" s="551" t="n"/>
      <c r="CH166" s="551" t="n"/>
      <c r="CI166" s="551" t="n"/>
      <c r="CJ166" s="551" t="n"/>
      <c r="CK166" s="551" t="n"/>
      <c r="CL166" s="551" t="n"/>
      <c r="CM166" s="838" t="n"/>
      <c r="CN166" s="838" t="n"/>
      <c r="CO166" s="838" t="n"/>
      <c r="CP166" s="838" t="n"/>
      <c r="CQ166" s="838" t="n"/>
      <c r="CR166" s="838" t="n"/>
      <c r="CS166" s="838" t="n"/>
      <c r="CT166" s="838" t="n"/>
      <c r="CU166" s="838" t="n"/>
      <c r="CV166" s="838" t="n"/>
      <c r="CW166" s="838" t="n"/>
      <c r="CX166" s="838" t="n"/>
      <c r="CY166" s="838" t="n"/>
      <c r="CZ166" s="838" t="n"/>
      <c r="DA166" s="838" t="n"/>
      <c r="DB166" s="838" t="n"/>
      <c r="DC166" s="838" t="n"/>
      <c r="DD166" s="838" t="n"/>
      <c r="DE166" s="838" t="n"/>
      <c r="DF166" s="838" t="n"/>
      <c r="DG166" s="838" t="n"/>
      <c r="DH166" s="838" t="n"/>
      <c r="DI166" s="838" t="n"/>
      <c r="DJ166" s="838" t="n"/>
      <c r="DK166" s="838" t="n"/>
      <c r="DL166" s="838" t="n"/>
      <c r="DM166" s="838" t="n"/>
      <c r="DN166" s="838" t="n"/>
      <c r="DO166" s="838" t="n"/>
      <c r="DP166" s="838" t="n"/>
      <c r="DQ166" s="838" t="n"/>
      <c r="DR166" s="838" t="n"/>
      <c r="DS166" s="838" t="n"/>
      <c r="DT166" s="838" t="n"/>
      <c r="DU166" s="838" t="n"/>
      <c r="DV166" s="838" t="n"/>
      <c r="DW166" s="838" t="n"/>
      <c r="DX166" s="838" t="n"/>
      <c r="DY166" s="838" t="n"/>
      <c r="DZ166" s="838" t="n"/>
      <c r="EA166" s="838" t="n"/>
      <c r="EB166" s="838" t="n"/>
      <c r="EC166" s="838" t="n"/>
      <c r="ED166" s="838" t="n"/>
      <c r="EE166" s="838" t="n"/>
      <c r="EF166" s="838" t="n"/>
      <c r="EG166" s="838" t="n"/>
      <c r="EH166" s="838" t="n"/>
      <c r="EI166" s="838" t="n"/>
      <c r="EJ166" s="838" t="n"/>
      <c r="EK166" s="838" t="n"/>
      <c r="EL166" s="838" t="n"/>
      <c r="EM166" s="838" t="n"/>
      <c r="EN166" s="838" t="n"/>
      <c r="EO166" s="838" t="n"/>
      <c r="EP166" s="838" t="n"/>
      <c r="EQ166" s="838" t="n"/>
    </row>
    <row r="167" ht="13.5" customHeight="1" s="1178">
      <c r="A167" s="860" t="n"/>
      <c r="B167" s="860" t="n"/>
      <c r="C167" s="860" t="n"/>
      <c r="D167" s="860" t="n"/>
      <c r="E167" s="860" t="n"/>
      <c r="F167" s="838" t="n"/>
      <c r="G167" s="838" t="n"/>
      <c r="H167" s="838" t="n"/>
      <c r="I167" s="838" t="n"/>
      <c r="J167" s="838" t="n"/>
      <c r="K167" s="838" t="n"/>
      <c r="L167" s="866" t="n"/>
      <c r="M167" s="866" t="n"/>
      <c r="N167" s="866" t="n"/>
      <c r="O167" s="866" t="n"/>
      <c r="P167" s="866" t="n"/>
      <c r="Q167" s="866" t="n"/>
      <c r="R167" s="838" t="n"/>
      <c r="S167" s="838" t="n"/>
      <c r="T167" s="838" t="n"/>
      <c r="U167" s="838" t="n"/>
      <c r="V167" s="838" t="n"/>
      <c r="W167" s="838" t="n"/>
      <c r="X167" s="838" t="n"/>
      <c r="Y167" s="838" t="n"/>
      <c r="Z167" s="838" t="n"/>
      <c r="AA167" s="838" t="n"/>
      <c r="AB167" s="838" t="n"/>
      <c r="AC167" s="838" t="n"/>
      <c r="AD167" s="838" t="n"/>
      <c r="AE167" s="838" t="n"/>
      <c r="AF167" s="838" t="n"/>
      <c r="AG167" s="838" t="n"/>
      <c r="AH167" s="838" t="n"/>
      <c r="AI167" s="838" t="n"/>
      <c r="AJ167" s="838" t="n"/>
      <c r="AK167" s="838" t="n"/>
      <c r="AL167" s="838" t="n"/>
      <c r="AM167" s="838" t="n"/>
      <c r="AN167" s="838" t="n"/>
      <c r="AO167" s="838" t="n"/>
      <c r="AP167" s="838" t="n"/>
      <c r="AQ167" s="838" t="n"/>
      <c r="AR167" s="838" t="n"/>
      <c r="AS167" s="838" t="n"/>
      <c r="AT167" s="838" t="n"/>
      <c r="AU167" s="838" t="n"/>
      <c r="AV167" s="838" t="n"/>
      <c r="AW167" s="838" t="n"/>
      <c r="AX167" s="838" t="n"/>
      <c r="AY167" s="838" t="n"/>
      <c r="AZ167" s="838" t="n"/>
      <c r="BA167" s="838" t="n"/>
      <c r="BB167" s="838" t="n"/>
      <c r="BC167" s="838" t="n"/>
      <c r="BD167" s="838" t="n"/>
      <c r="BE167" s="838" t="n"/>
      <c r="BF167" s="838" t="n"/>
      <c r="BG167" s="838" t="n"/>
      <c r="BH167" s="838" t="n"/>
      <c r="BI167" s="838" t="n"/>
      <c r="BJ167" s="838" t="n"/>
      <c r="BK167" s="838" t="n"/>
      <c r="BL167" s="838" t="n"/>
      <c r="BM167" s="838" t="n"/>
      <c r="BN167" s="838" t="n"/>
      <c r="BO167" s="838" t="n"/>
      <c r="BP167" s="838" t="n"/>
      <c r="BQ167" s="838" t="n"/>
      <c r="BR167" s="838" t="n"/>
      <c r="BS167" s="838" t="n"/>
      <c r="BT167" s="838" t="n"/>
      <c r="BU167" s="838" t="n"/>
      <c r="BV167" s="838" t="n"/>
      <c r="BW167" s="838" t="n"/>
      <c r="BX167" s="838" t="n"/>
      <c r="BY167" s="838" t="n"/>
      <c r="BZ167" s="838" t="n"/>
      <c r="CA167" s="838" t="n"/>
      <c r="CB167" s="838" t="n"/>
      <c r="CC167" s="838" t="n"/>
      <c r="CD167" s="838" t="n"/>
      <c r="CE167" s="838" t="n"/>
      <c r="CF167" s="838" t="n"/>
      <c r="CG167" s="838" t="n"/>
      <c r="CH167" s="838" t="n"/>
      <c r="CI167" s="838" t="n"/>
      <c r="CJ167" s="838" t="n"/>
      <c r="CK167" s="838" t="n"/>
      <c r="CL167" s="838" t="n"/>
      <c r="CM167" s="838" t="n"/>
      <c r="CN167" s="838" t="n"/>
      <c r="CO167" s="838" t="n"/>
      <c r="CP167" s="838" t="n"/>
      <c r="CQ167" s="838" t="n"/>
      <c r="CR167" s="838" t="n"/>
      <c r="CS167" s="838" t="n"/>
      <c r="CT167" s="838" t="n"/>
      <c r="CU167" s="838" t="n"/>
      <c r="CV167" s="838" t="n"/>
      <c r="CW167" s="838" t="n"/>
      <c r="CX167" s="838" t="n"/>
      <c r="CY167" s="838" t="n"/>
      <c r="CZ167" s="838" t="n"/>
      <c r="DA167" s="838" t="n"/>
      <c r="DB167" s="838" t="n"/>
      <c r="DC167" s="838" t="n"/>
      <c r="DD167" s="838" t="n"/>
      <c r="DE167" s="838" t="n"/>
      <c r="DF167" s="838" t="n"/>
      <c r="DG167" s="838" t="n"/>
      <c r="DH167" s="838" t="n"/>
      <c r="DI167" s="838" t="n"/>
      <c r="DJ167" s="838" t="n"/>
      <c r="DK167" s="838" t="n"/>
      <c r="DL167" s="838" t="n"/>
      <c r="DM167" s="838" t="n"/>
      <c r="DN167" s="838" t="n"/>
      <c r="DO167" s="838" t="n"/>
      <c r="DP167" s="838" t="n"/>
      <c r="DQ167" s="838" t="n"/>
      <c r="DR167" s="838" t="n"/>
      <c r="DS167" s="838" t="n"/>
      <c r="DT167" s="838" t="n"/>
      <c r="DU167" s="838" t="n"/>
      <c r="DV167" s="838" t="n"/>
      <c r="DW167" s="838" t="n"/>
      <c r="DX167" s="838" t="n"/>
      <c r="DY167" s="838" t="n"/>
      <c r="DZ167" s="838" t="n"/>
      <c r="EA167" s="838" t="n"/>
      <c r="EB167" s="838" t="n"/>
      <c r="EC167" s="838" t="n"/>
      <c r="ED167" s="838" t="n"/>
      <c r="EE167" s="838" t="n"/>
      <c r="EF167" s="838" t="n"/>
      <c r="EG167" s="838" t="n"/>
      <c r="EH167" s="838" t="n"/>
      <c r="EI167" s="838" t="n"/>
      <c r="EJ167" s="838" t="n"/>
      <c r="EK167" s="838" t="n"/>
      <c r="EL167" s="838" t="n"/>
      <c r="EM167" s="838" t="n"/>
      <c r="EN167" s="838" t="n"/>
      <c r="EO167" s="838" t="n"/>
      <c r="EP167" s="838" t="n"/>
      <c r="EQ167" s="838" t="n"/>
    </row>
    <row r="168" ht="13.5" customHeight="1" s="1178">
      <c r="A168" s="861" t="n"/>
      <c r="B168" s="861" t="n"/>
      <c r="C168" s="861" t="n"/>
      <c r="D168" s="861" t="n"/>
      <c r="E168" s="862" t="n"/>
      <c r="F168" s="838" t="n"/>
      <c r="G168" s="838" t="n"/>
      <c r="H168" s="838" t="n"/>
      <c r="I168" s="838" t="n"/>
      <c r="J168" s="838" t="n"/>
      <c r="K168" s="838" t="n"/>
      <c r="L168" s="866" t="n"/>
      <c r="M168" s="866" t="n"/>
      <c r="N168" s="866" t="n"/>
      <c r="O168" s="866" t="n"/>
      <c r="P168" s="866" t="n"/>
      <c r="Q168" s="866" t="n"/>
      <c r="R168" s="838" t="n"/>
      <c r="S168" s="838" t="n"/>
      <c r="T168" s="838" t="n"/>
      <c r="U168" s="838" t="n"/>
      <c r="V168" s="838" t="n"/>
      <c r="W168" s="838" t="n"/>
      <c r="X168" s="838" t="n"/>
      <c r="Y168" s="838" t="n"/>
      <c r="Z168" s="838" t="n"/>
      <c r="AA168" s="838" t="n"/>
      <c r="AB168" s="838" t="n"/>
      <c r="AC168" s="838" t="n"/>
      <c r="AD168" s="838" t="n"/>
      <c r="AE168" s="838" t="n"/>
      <c r="AF168" s="838" t="n"/>
      <c r="AG168" s="838" t="n"/>
      <c r="AH168" s="838" t="n"/>
      <c r="AI168" s="838" t="n"/>
      <c r="AJ168" s="838" t="n"/>
      <c r="AK168" s="838" t="n"/>
      <c r="AL168" s="838" t="n"/>
      <c r="AM168" s="838" t="n"/>
      <c r="AN168" s="838" t="n"/>
      <c r="AO168" s="838" t="n"/>
      <c r="AP168" s="838" t="n"/>
      <c r="AQ168" s="838" t="n"/>
      <c r="AR168" s="838" t="n"/>
      <c r="AS168" s="838" t="n"/>
      <c r="AT168" s="838" t="n"/>
      <c r="AU168" s="838" t="n"/>
      <c r="AV168" s="838" t="n"/>
      <c r="AW168" s="838" t="n"/>
      <c r="AX168" s="838" t="n"/>
      <c r="AY168" s="838" t="n"/>
      <c r="AZ168" s="838" t="n"/>
      <c r="BA168" s="838" t="n"/>
      <c r="BB168" s="838" t="n"/>
      <c r="BC168" s="838" t="n"/>
      <c r="BD168" s="838" t="n"/>
      <c r="BE168" s="838" t="n"/>
      <c r="BF168" s="838" t="n"/>
      <c r="BG168" s="838" t="n"/>
      <c r="BH168" s="838" t="n"/>
      <c r="BI168" s="838" t="n"/>
      <c r="BJ168" s="838" t="n"/>
      <c r="BK168" s="838" t="n"/>
      <c r="BL168" s="838" t="n"/>
      <c r="BM168" s="838" t="n"/>
      <c r="BN168" s="838" t="n"/>
      <c r="BO168" s="838" t="n"/>
      <c r="BP168" s="838" t="n"/>
      <c r="BQ168" s="838" t="n"/>
      <c r="BR168" s="838" t="n"/>
      <c r="BS168" s="838" t="n"/>
      <c r="BT168" s="838" t="n"/>
      <c r="BU168" s="838" t="n"/>
      <c r="BV168" s="838" t="n"/>
      <c r="BW168" s="838" t="n"/>
      <c r="BX168" s="838" t="n"/>
      <c r="BY168" s="838" t="n"/>
      <c r="BZ168" s="838" t="n"/>
      <c r="CA168" s="838" t="n"/>
      <c r="CB168" s="838" t="n"/>
      <c r="CC168" s="838" t="n"/>
      <c r="CD168" s="838" t="n"/>
      <c r="CE168" s="838" t="n"/>
      <c r="CF168" s="838" t="n"/>
      <c r="CG168" s="838" t="n"/>
      <c r="CH168" s="838" t="n"/>
      <c r="CI168" s="838" t="n"/>
      <c r="CJ168" s="838" t="n"/>
      <c r="CK168" s="838" t="n"/>
      <c r="CL168" s="838" t="n"/>
      <c r="CM168" s="838" t="n"/>
      <c r="CN168" s="838" t="n"/>
      <c r="CO168" s="838" t="n"/>
      <c r="CP168" s="838" t="n"/>
      <c r="CQ168" s="838" t="n"/>
      <c r="CR168" s="838" t="n"/>
      <c r="CS168" s="838" t="n"/>
      <c r="CT168" s="838" t="n"/>
      <c r="CU168" s="838" t="n"/>
      <c r="CV168" s="838" t="n"/>
      <c r="CW168" s="838" t="n"/>
      <c r="CX168" s="838" t="n"/>
      <c r="CY168" s="838" t="n"/>
      <c r="CZ168" s="838" t="n"/>
      <c r="DA168" s="838" t="n"/>
      <c r="DB168" s="838" t="n"/>
      <c r="DC168" s="838" t="n"/>
      <c r="DD168" s="838" t="n"/>
      <c r="DE168" s="838" t="n"/>
      <c r="DF168" s="838" t="n"/>
      <c r="DG168" s="838" t="n"/>
      <c r="DH168" s="838" t="n"/>
      <c r="DI168" s="838" t="n"/>
      <c r="DJ168" s="838" t="n"/>
      <c r="DK168" s="838" t="n"/>
      <c r="DL168" s="838" t="n"/>
      <c r="DM168" s="838" t="n"/>
      <c r="DN168" s="838" t="n"/>
      <c r="DO168" s="838" t="n"/>
      <c r="DP168" s="838" t="n"/>
      <c r="DQ168" s="838" t="n"/>
      <c r="DR168" s="838" t="n"/>
      <c r="DS168" s="838" t="n"/>
      <c r="DT168" s="838" t="n"/>
      <c r="DU168" s="838" t="n"/>
      <c r="DV168" s="838" t="n"/>
      <c r="DW168" s="838" t="n"/>
      <c r="DX168" s="838" t="n"/>
      <c r="DY168" s="838" t="n"/>
      <c r="DZ168" s="838" t="n"/>
      <c r="EA168" s="838" t="n"/>
      <c r="EB168" s="838" t="n"/>
      <c r="EC168" s="838" t="n"/>
      <c r="ED168" s="838" t="n"/>
      <c r="EE168" s="838" t="n"/>
      <c r="EF168" s="838" t="n"/>
      <c r="EG168" s="838" t="n"/>
      <c r="EH168" s="838" t="n"/>
      <c r="EI168" s="838" t="n"/>
      <c r="EJ168" s="838" t="n"/>
      <c r="EK168" s="838" t="n"/>
      <c r="EL168" s="838" t="n"/>
      <c r="EM168" s="838" t="n"/>
      <c r="EN168" s="838" t="n"/>
      <c r="EO168" s="838" t="n"/>
      <c r="EP168" s="838" t="n"/>
      <c r="EQ168" s="838" t="n"/>
    </row>
    <row r="169" ht="13.5" customHeight="1" s="1178">
      <c r="A169" s="861" t="n"/>
      <c r="B169" s="863" t="n"/>
      <c r="C169" s="863" t="n"/>
      <c r="D169" s="863" t="n"/>
      <c r="E169" s="862" t="n"/>
      <c r="F169" s="838" t="n"/>
      <c r="G169" s="838" t="n"/>
      <c r="H169" s="838" t="n"/>
      <c r="I169" s="838" t="n"/>
      <c r="J169" s="838" t="n"/>
      <c r="K169" s="838" t="n"/>
      <c r="L169" s="866" t="n"/>
      <c r="M169" s="866" t="n"/>
      <c r="N169" s="866" t="n"/>
      <c r="O169" s="866" t="n"/>
      <c r="P169" s="866" t="n"/>
      <c r="Q169" s="866" t="n"/>
      <c r="R169" s="838" t="n"/>
      <c r="S169" s="838" t="n"/>
      <c r="T169" s="838" t="n"/>
      <c r="U169" s="838" t="n"/>
      <c r="V169" s="838" t="n"/>
      <c r="W169" s="838" t="n"/>
      <c r="X169" s="838" t="n"/>
      <c r="Y169" s="838" t="n"/>
      <c r="Z169" s="838" t="n"/>
      <c r="AA169" s="838" t="n"/>
      <c r="AB169" s="838" t="n"/>
      <c r="AC169" s="838" t="n"/>
      <c r="AD169" s="838" t="n"/>
      <c r="AE169" s="838" t="n"/>
      <c r="AF169" s="838" t="n"/>
      <c r="AG169" s="838" t="n"/>
      <c r="AH169" s="838" t="n"/>
      <c r="AI169" s="838" t="n"/>
      <c r="AJ169" s="838" t="n"/>
      <c r="AK169" s="838" t="n"/>
      <c r="AL169" s="838" t="n"/>
      <c r="AM169" s="838" t="n"/>
      <c r="AN169" s="838" t="n"/>
      <c r="AO169" s="838" t="n"/>
      <c r="AP169" s="838" t="n"/>
      <c r="AQ169" s="838" t="n"/>
      <c r="AR169" s="838" t="n"/>
      <c r="AS169" s="838" t="n"/>
      <c r="AT169" s="838" t="n"/>
      <c r="AU169" s="838" t="n"/>
      <c r="AV169" s="838" t="n"/>
      <c r="AW169" s="838" t="n"/>
      <c r="AX169" s="838" t="n"/>
      <c r="AY169" s="838" t="n"/>
      <c r="AZ169" s="838" t="n"/>
      <c r="BA169" s="838" t="n"/>
      <c r="BB169" s="838" t="n"/>
      <c r="BC169" s="838" t="n"/>
      <c r="BD169" s="838" t="n"/>
      <c r="BE169" s="838" t="n"/>
      <c r="BF169" s="838" t="n"/>
      <c r="BG169" s="838" t="n"/>
      <c r="BH169" s="838" t="n"/>
      <c r="BI169" s="838" t="n"/>
      <c r="BJ169" s="838" t="n"/>
      <c r="BK169" s="838" t="n"/>
      <c r="BL169" s="838" t="n"/>
      <c r="BM169" s="838" t="n"/>
      <c r="BN169" s="838" t="n"/>
      <c r="BO169" s="838" t="n"/>
      <c r="BP169" s="838" t="n"/>
      <c r="BQ169" s="838" t="n"/>
      <c r="BR169" s="838" t="n"/>
      <c r="BS169" s="838" t="n"/>
      <c r="BT169" s="838" t="n"/>
      <c r="BU169" s="838" t="n"/>
      <c r="BV169" s="838" t="n"/>
      <c r="BW169" s="838" t="n"/>
      <c r="BX169" s="838" t="n"/>
      <c r="BY169" s="838" t="n"/>
      <c r="BZ169" s="838" t="n"/>
      <c r="CA169" s="838" t="n"/>
      <c r="CB169" s="838" t="n"/>
      <c r="CC169" s="838" t="n"/>
      <c r="CD169" s="838" t="n"/>
      <c r="CE169" s="838" t="n"/>
      <c r="CF169" s="838" t="n"/>
      <c r="CG169" s="838" t="n"/>
      <c r="CH169" s="838" t="n"/>
      <c r="CI169" s="838" t="n"/>
      <c r="CJ169" s="838" t="n"/>
      <c r="CK169" s="838" t="n"/>
      <c r="CL169" s="838" t="n"/>
      <c r="CM169" s="838" t="n"/>
      <c r="CN169" s="838" t="n"/>
      <c r="CO169" s="838" t="n"/>
      <c r="CP169" s="838" t="n"/>
      <c r="CQ169" s="838" t="n"/>
      <c r="CR169" s="838" t="n"/>
      <c r="CS169" s="838" t="n"/>
      <c r="CT169" s="838" t="n"/>
      <c r="CU169" s="838" t="n"/>
      <c r="CV169" s="838" t="n"/>
      <c r="CW169" s="838" t="n"/>
      <c r="CX169" s="838" t="n"/>
      <c r="CY169" s="838" t="n"/>
      <c r="CZ169" s="838" t="n"/>
      <c r="DA169" s="838" t="n"/>
      <c r="DB169" s="838" t="n"/>
      <c r="DC169" s="838" t="n"/>
      <c r="DD169" s="838" t="n"/>
      <c r="DE169" s="838" t="n"/>
      <c r="DF169" s="838" t="n"/>
      <c r="DG169" s="838" t="n"/>
      <c r="DH169" s="838" t="n"/>
      <c r="DI169" s="838" t="n"/>
      <c r="DJ169" s="838" t="n"/>
      <c r="DK169" s="838" t="n"/>
      <c r="DL169" s="838" t="n"/>
      <c r="DM169" s="838" t="n"/>
      <c r="DN169" s="838" t="n"/>
      <c r="DO169" s="838" t="n"/>
      <c r="DP169" s="838" t="n"/>
      <c r="DQ169" s="838" t="n"/>
      <c r="DR169" s="838" t="n"/>
      <c r="DS169" s="838" t="n"/>
      <c r="DT169" s="838" t="n"/>
      <c r="DU169" s="838" t="n"/>
      <c r="DV169" s="838" t="n"/>
      <c r="DW169" s="838" t="n"/>
      <c r="DX169" s="838" t="n"/>
      <c r="DY169" s="838" t="n"/>
      <c r="DZ169" s="838" t="n"/>
      <c r="EA169" s="838" t="n"/>
      <c r="EB169" s="838" t="n"/>
      <c r="EC169" s="838" t="n"/>
      <c r="ED169" s="838" t="n"/>
      <c r="EE169" s="838" t="n"/>
      <c r="EF169" s="838" t="n"/>
      <c r="EG169" s="838" t="n"/>
      <c r="EH169" s="838" t="n"/>
      <c r="EI169" s="838" t="n"/>
      <c r="EJ169" s="838" t="n"/>
      <c r="EK169" s="838" t="n"/>
      <c r="EL169" s="838" t="n"/>
      <c r="EM169" s="838" t="n"/>
      <c r="EN169" s="838" t="n"/>
      <c r="EO169" s="838" t="n"/>
      <c r="EP169" s="838" t="n"/>
      <c r="EQ169" s="838" t="n"/>
    </row>
    <row r="170" ht="13.5" customHeight="1" s="1178">
      <c r="A170" s="861" t="n"/>
      <c r="B170" s="863" t="n"/>
      <c r="C170" s="863" t="n"/>
      <c r="D170" s="863" t="n"/>
      <c r="E170" s="862" t="n"/>
      <c r="F170" s="838" t="n"/>
      <c r="G170" s="838" t="n"/>
      <c r="H170" s="838" t="n"/>
      <c r="I170" s="838" t="n"/>
      <c r="J170" s="838" t="n"/>
      <c r="K170" s="838" t="n"/>
      <c r="L170" s="866" t="n"/>
      <c r="M170" s="866" t="n"/>
      <c r="N170" s="866" t="n"/>
      <c r="O170" s="866" t="n"/>
      <c r="P170" s="866" t="n"/>
      <c r="Q170" s="866" t="n"/>
      <c r="R170" s="838" t="n"/>
      <c r="S170" s="838" t="n"/>
      <c r="T170" s="838" t="n"/>
      <c r="U170" s="838" t="n"/>
      <c r="V170" s="838" t="n"/>
      <c r="W170" s="838" t="n"/>
      <c r="X170" s="838" t="n"/>
      <c r="Y170" s="838" t="n"/>
      <c r="Z170" s="838" t="n"/>
      <c r="AA170" s="838" t="n"/>
      <c r="AB170" s="838" t="n"/>
      <c r="AC170" s="838" t="n"/>
      <c r="AD170" s="838" t="n"/>
      <c r="AE170" s="838" t="n"/>
      <c r="AF170" s="838" t="n"/>
      <c r="AG170" s="838" t="n"/>
      <c r="AH170" s="838" t="n"/>
      <c r="AI170" s="838" t="n"/>
      <c r="AJ170" s="838" t="n"/>
      <c r="AK170" s="838" t="n"/>
      <c r="AL170" s="838" t="n"/>
      <c r="AM170" s="838" t="n"/>
      <c r="AN170" s="838" t="n"/>
      <c r="AO170" s="838" t="n"/>
      <c r="AP170" s="838" t="n"/>
      <c r="AQ170" s="838" t="n"/>
      <c r="AR170" s="838" t="n"/>
      <c r="AS170" s="838" t="n"/>
      <c r="AT170" s="838" t="n"/>
      <c r="AU170" s="838" t="n"/>
      <c r="AV170" s="838" t="n"/>
      <c r="AW170" s="838" t="n"/>
      <c r="AX170" s="838" t="n"/>
      <c r="AY170" s="838" t="n"/>
      <c r="AZ170" s="838" t="n"/>
      <c r="BA170" s="838" t="n"/>
      <c r="BB170" s="838" t="n"/>
      <c r="BC170" s="838" t="n"/>
      <c r="BD170" s="838" t="n"/>
      <c r="BE170" s="838" t="n"/>
      <c r="BF170" s="838" t="n"/>
      <c r="BG170" s="838" t="n"/>
      <c r="BH170" s="838" t="n"/>
      <c r="BI170" s="838" t="n"/>
      <c r="BJ170" s="838" t="n"/>
      <c r="BK170" s="838" t="n"/>
      <c r="BL170" s="838" t="n"/>
      <c r="BM170" s="838" t="n"/>
      <c r="BN170" s="838" t="n"/>
      <c r="BO170" s="838" t="n"/>
      <c r="BP170" s="838" t="n"/>
      <c r="BQ170" s="838" t="n"/>
      <c r="BR170" s="838" t="n"/>
      <c r="BS170" s="838" t="n"/>
      <c r="BT170" s="838" t="n"/>
      <c r="BU170" s="838" t="n"/>
      <c r="BV170" s="838" t="n"/>
      <c r="BW170" s="838" t="n"/>
      <c r="BX170" s="838" t="n"/>
      <c r="BY170" s="838" t="n"/>
      <c r="BZ170" s="838" t="n"/>
      <c r="CA170" s="838" t="n"/>
      <c r="CB170" s="838" t="n"/>
      <c r="CC170" s="838" t="n"/>
      <c r="CD170" s="838" t="n"/>
      <c r="CE170" s="838" t="n"/>
      <c r="CF170" s="838" t="n"/>
      <c r="CG170" s="838" t="n"/>
      <c r="CH170" s="838" t="n"/>
      <c r="CI170" s="838" t="n"/>
      <c r="CJ170" s="838" t="n"/>
      <c r="CK170" s="838" t="n"/>
      <c r="CL170" s="838" t="n"/>
      <c r="CM170" s="838" t="n"/>
      <c r="CN170" s="838" t="n"/>
      <c r="CO170" s="838" t="n"/>
      <c r="CP170" s="838" t="n"/>
      <c r="CQ170" s="838" t="n"/>
      <c r="CR170" s="838" t="n"/>
      <c r="CS170" s="838" t="n"/>
      <c r="CT170" s="838" t="n"/>
      <c r="CU170" s="838" t="n"/>
      <c r="CV170" s="838" t="n"/>
      <c r="CW170" s="838" t="n"/>
      <c r="CX170" s="838" t="n"/>
      <c r="CY170" s="838" t="n"/>
      <c r="CZ170" s="838" t="n"/>
      <c r="DA170" s="838" t="n"/>
      <c r="DB170" s="838" t="n"/>
      <c r="DC170" s="838" t="n"/>
      <c r="DD170" s="838" t="n"/>
      <c r="DE170" s="838" t="n"/>
      <c r="DF170" s="838" t="n"/>
      <c r="DG170" s="838" t="n"/>
      <c r="DH170" s="838" t="n"/>
      <c r="DI170" s="838" t="n"/>
      <c r="DJ170" s="838" t="n"/>
      <c r="DK170" s="838" t="n"/>
      <c r="DL170" s="838" t="n"/>
      <c r="DM170" s="838" t="n"/>
      <c r="DN170" s="838" t="n"/>
      <c r="DO170" s="838" t="n"/>
      <c r="DP170" s="838" t="n"/>
      <c r="DQ170" s="838" t="n"/>
      <c r="DR170" s="838" t="n"/>
      <c r="DS170" s="838" t="n"/>
      <c r="DT170" s="838" t="n"/>
      <c r="DU170" s="838" t="n"/>
      <c r="DV170" s="838" t="n"/>
      <c r="DW170" s="838" t="n"/>
      <c r="DX170" s="838" t="n"/>
      <c r="DY170" s="838" t="n"/>
      <c r="DZ170" s="838" t="n"/>
      <c r="EA170" s="838" t="n"/>
      <c r="EB170" s="838" t="n"/>
      <c r="EC170" s="838" t="n"/>
      <c r="ED170" s="838" t="n"/>
      <c r="EE170" s="838" t="n"/>
      <c r="EF170" s="838" t="n"/>
      <c r="EG170" s="838" t="n"/>
      <c r="EH170" s="838" t="n"/>
      <c r="EI170" s="838" t="n"/>
      <c r="EJ170" s="838" t="n"/>
      <c r="EK170" s="838" t="n"/>
      <c r="EL170" s="838" t="n"/>
      <c r="EM170" s="838" t="n"/>
      <c r="EN170" s="838" t="n"/>
      <c r="EO170" s="838" t="n"/>
      <c r="EP170" s="838" t="n"/>
      <c r="EQ170" s="838" t="n"/>
    </row>
    <row r="171" ht="13.5" customHeight="1" s="1178">
      <c r="A171" s="861" t="n"/>
      <c r="B171" s="862" t="n"/>
      <c r="C171" s="863" t="n"/>
      <c r="D171" s="863" t="n"/>
      <c r="E171" s="862" t="n"/>
      <c r="F171" s="838" t="n"/>
      <c r="G171" s="838" t="n"/>
      <c r="H171" s="838" t="n"/>
      <c r="I171" s="838" t="n"/>
      <c r="J171" s="838" t="n"/>
      <c r="K171" s="838" t="n"/>
      <c r="L171" s="866" t="n"/>
      <c r="M171" s="866" t="n"/>
      <c r="N171" s="866" t="n"/>
      <c r="O171" s="866" t="n"/>
      <c r="P171" s="866" t="n"/>
      <c r="Q171" s="866" t="n"/>
      <c r="R171" s="838" t="n"/>
      <c r="S171" s="838" t="n"/>
      <c r="T171" s="838" t="n"/>
      <c r="U171" s="838" t="n"/>
      <c r="V171" s="838" t="n"/>
      <c r="W171" s="838" t="n"/>
      <c r="X171" s="838" t="n"/>
      <c r="Y171" s="838" t="n"/>
      <c r="Z171" s="838" t="n"/>
      <c r="AA171" s="838" t="n"/>
      <c r="AB171" s="838" t="n"/>
      <c r="AC171" s="838" t="n"/>
      <c r="AD171" s="838" t="n"/>
      <c r="AE171" s="838" t="n"/>
      <c r="AF171" s="838" t="n"/>
      <c r="AG171" s="838" t="n"/>
      <c r="AH171" s="838" t="n"/>
      <c r="AI171" s="838" t="n"/>
      <c r="AJ171" s="838" t="n"/>
      <c r="AK171" s="838" t="n"/>
      <c r="AL171" s="838" t="n"/>
      <c r="AM171" s="838" t="n"/>
      <c r="AN171" s="838" t="n"/>
      <c r="AO171" s="838" t="n"/>
      <c r="AP171" s="838" t="n"/>
      <c r="AQ171" s="838" t="n"/>
      <c r="AR171" s="838" t="n"/>
      <c r="AS171" s="838" t="n"/>
      <c r="AT171" s="838" t="n"/>
      <c r="AU171" s="838" t="n"/>
      <c r="AV171" s="838" t="n"/>
      <c r="AW171" s="838" t="n"/>
      <c r="AX171" s="838" t="n"/>
      <c r="AY171" s="838" t="n"/>
      <c r="AZ171" s="838" t="n"/>
      <c r="BA171" s="838" t="n"/>
      <c r="BB171" s="838" t="n"/>
      <c r="BC171" s="838" t="n"/>
      <c r="BD171" s="838" t="n"/>
      <c r="BE171" s="838" t="n"/>
      <c r="BF171" s="838" t="n"/>
      <c r="BG171" s="838" t="n"/>
      <c r="BH171" s="838" t="n"/>
      <c r="BI171" s="838" t="n"/>
      <c r="BJ171" s="838" t="n"/>
      <c r="BK171" s="838" t="n"/>
      <c r="BL171" s="838" t="n"/>
      <c r="BM171" s="838" t="n"/>
      <c r="BN171" s="838" t="n"/>
      <c r="BO171" s="838" t="n"/>
      <c r="BP171" s="838" t="n"/>
      <c r="BQ171" s="838" t="n"/>
      <c r="BR171" s="838" t="n"/>
      <c r="BS171" s="838" t="n"/>
      <c r="BT171" s="838" t="n"/>
      <c r="BU171" s="838" t="n"/>
      <c r="BV171" s="838" t="n"/>
      <c r="BW171" s="838" t="n"/>
      <c r="BX171" s="838" t="n"/>
      <c r="BY171" s="838" t="n"/>
      <c r="BZ171" s="838" t="n"/>
      <c r="CA171" s="838" t="n"/>
      <c r="CB171" s="838" t="n"/>
      <c r="CC171" s="838" t="n"/>
      <c r="CD171" s="838" t="n"/>
      <c r="CE171" s="838" t="n"/>
      <c r="CF171" s="838" t="n"/>
      <c r="CG171" s="838" t="n"/>
      <c r="CH171" s="838" t="n"/>
      <c r="CI171" s="838" t="n"/>
      <c r="CJ171" s="838" t="n"/>
      <c r="CK171" s="838" t="n"/>
      <c r="CL171" s="838" t="n"/>
      <c r="CM171" s="838" t="n"/>
      <c r="CN171" s="838" t="n"/>
      <c r="CO171" s="838" t="n"/>
      <c r="CP171" s="838" t="n"/>
      <c r="CQ171" s="838" t="n"/>
      <c r="CR171" s="838" t="n"/>
      <c r="CS171" s="838" t="n"/>
      <c r="CT171" s="838" t="n"/>
      <c r="CU171" s="838" t="n"/>
      <c r="CV171" s="838" t="n"/>
      <c r="CW171" s="838" t="n"/>
      <c r="CX171" s="838" t="n"/>
      <c r="CY171" s="838" t="n"/>
      <c r="CZ171" s="838" t="n"/>
      <c r="DA171" s="838" t="n"/>
      <c r="DB171" s="838" t="n"/>
      <c r="DC171" s="838" t="n"/>
      <c r="DD171" s="838" t="n"/>
      <c r="DE171" s="838" t="n"/>
      <c r="DF171" s="838" t="n"/>
      <c r="DG171" s="838" t="n"/>
      <c r="DH171" s="838" t="n"/>
      <c r="DI171" s="838" t="n"/>
      <c r="DJ171" s="838" t="n"/>
      <c r="DK171" s="838" t="n"/>
      <c r="DL171" s="838" t="n"/>
      <c r="DM171" s="838" t="n"/>
      <c r="DN171" s="838" t="n"/>
      <c r="DO171" s="838" t="n"/>
      <c r="DP171" s="838" t="n"/>
      <c r="DQ171" s="838" t="n"/>
      <c r="DR171" s="838" t="n"/>
      <c r="DS171" s="838" t="n"/>
      <c r="DT171" s="838" t="n"/>
      <c r="DU171" s="838" t="n"/>
      <c r="DV171" s="838" t="n"/>
      <c r="DW171" s="838" t="n"/>
      <c r="DX171" s="838" t="n"/>
      <c r="DY171" s="838" t="n"/>
      <c r="DZ171" s="838" t="n"/>
      <c r="EA171" s="838" t="n"/>
      <c r="EB171" s="838" t="n"/>
      <c r="EC171" s="838" t="n"/>
      <c r="ED171" s="838" t="n"/>
      <c r="EE171" s="838" t="n"/>
      <c r="EF171" s="838" t="n"/>
      <c r="EG171" s="838" t="n"/>
      <c r="EH171" s="838" t="n"/>
      <c r="EI171" s="838" t="n"/>
      <c r="EJ171" s="838" t="n"/>
      <c r="EK171" s="838" t="n"/>
      <c r="EL171" s="838" t="n"/>
      <c r="EM171" s="838" t="n"/>
      <c r="EN171" s="838" t="n"/>
      <c r="EO171" s="838" t="n"/>
      <c r="EP171" s="838" t="n"/>
      <c r="EQ171" s="838" t="n"/>
    </row>
    <row r="172" ht="13.5" customHeight="1" s="1178">
      <c r="A172" s="861" t="n"/>
      <c r="B172" s="862" t="n"/>
      <c r="C172" s="863" t="n"/>
      <c r="D172" s="862" t="n"/>
      <c r="E172" s="862" t="n"/>
      <c r="F172" s="838" t="n"/>
      <c r="G172" s="838" t="n"/>
      <c r="H172" s="838" t="n"/>
      <c r="I172" s="838" t="n"/>
      <c r="J172" s="838" t="n"/>
      <c r="K172" s="838" t="n"/>
      <c r="L172" s="866" t="n"/>
      <c r="M172" s="866" t="n"/>
      <c r="N172" s="866" t="n"/>
      <c r="O172" s="866" t="n"/>
      <c r="P172" s="866" t="n"/>
      <c r="Q172" s="866" t="n"/>
      <c r="R172" s="838" t="n"/>
      <c r="S172" s="838" t="n"/>
      <c r="T172" s="838" t="n"/>
      <c r="U172" s="838" t="n"/>
      <c r="V172" s="838" t="n"/>
      <c r="W172" s="838" t="n"/>
      <c r="X172" s="838" t="n"/>
      <c r="Y172" s="838" t="n"/>
      <c r="Z172" s="838" t="n"/>
      <c r="AA172" s="838" t="n"/>
      <c r="AB172" s="838" t="n"/>
      <c r="AC172" s="838" t="n"/>
      <c r="AD172" s="838" t="n"/>
      <c r="AE172" s="838" t="n"/>
      <c r="AF172" s="838" t="n"/>
      <c r="AG172" s="838" t="n"/>
      <c r="AH172" s="838" t="n"/>
      <c r="AI172" s="838" t="n"/>
      <c r="AJ172" s="838" t="n"/>
      <c r="AK172" s="838" t="n"/>
      <c r="AL172" s="838" t="n"/>
      <c r="AM172" s="838" t="n"/>
      <c r="AN172" s="838" t="n"/>
      <c r="AO172" s="838" t="n"/>
      <c r="AP172" s="838" t="n"/>
      <c r="AQ172" s="838" t="n"/>
      <c r="AR172" s="838" t="n"/>
      <c r="AS172" s="838" t="n"/>
      <c r="AT172" s="838" t="n"/>
      <c r="AU172" s="838" t="n"/>
      <c r="AV172" s="838" t="n"/>
      <c r="AW172" s="838" t="n"/>
      <c r="AX172" s="838" t="n"/>
      <c r="AY172" s="838" t="n"/>
      <c r="AZ172" s="838" t="n"/>
      <c r="BA172" s="838" t="n"/>
      <c r="BB172" s="838" t="n"/>
      <c r="BC172" s="838" t="n"/>
      <c r="BD172" s="838" t="n"/>
      <c r="BE172" s="838" t="n"/>
      <c r="BF172" s="838" t="n"/>
      <c r="BG172" s="838" t="n"/>
      <c r="BH172" s="838" t="n"/>
      <c r="BI172" s="838" t="n"/>
      <c r="BJ172" s="838" t="n"/>
      <c r="BK172" s="838" t="n"/>
      <c r="BL172" s="838" t="n"/>
      <c r="BM172" s="838" t="n"/>
      <c r="BN172" s="838" t="n"/>
      <c r="BO172" s="838" t="n"/>
      <c r="BP172" s="838" t="n"/>
      <c r="BQ172" s="838" t="n"/>
      <c r="BR172" s="838" t="n"/>
      <c r="BS172" s="838" t="n"/>
      <c r="BT172" s="838" t="n"/>
      <c r="BU172" s="838" t="n"/>
      <c r="BV172" s="838" t="n"/>
      <c r="BW172" s="838" t="n"/>
      <c r="BX172" s="838" t="n"/>
      <c r="BY172" s="838" t="n"/>
      <c r="BZ172" s="838" t="n"/>
      <c r="CA172" s="838" t="n"/>
      <c r="CB172" s="838" t="n"/>
      <c r="CC172" s="838" t="n"/>
      <c r="CD172" s="838" t="n"/>
      <c r="CE172" s="838" t="n"/>
      <c r="CF172" s="838" t="n"/>
      <c r="CG172" s="838" t="n"/>
      <c r="CH172" s="838" t="n"/>
      <c r="CI172" s="838" t="n"/>
      <c r="CJ172" s="838" t="n"/>
      <c r="CK172" s="838" t="n"/>
      <c r="CL172" s="838" t="n"/>
      <c r="CM172" s="838" t="n"/>
      <c r="CN172" s="838" t="n"/>
      <c r="CO172" s="838" t="n"/>
      <c r="CP172" s="838" t="n"/>
      <c r="CQ172" s="838" t="n"/>
      <c r="CR172" s="838" t="n"/>
      <c r="CS172" s="838" t="n"/>
      <c r="CT172" s="838" t="n"/>
      <c r="CU172" s="838" t="n"/>
      <c r="CV172" s="838" t="n"/>
      <c r="CW172" s="838" t="n"/>
      <c r="CX172" s="838" t="n"/>
      <c r="CY172" s="838" t="n"/>
      <c r="CZ172" s="838" t="n"/>
      <c r="DA172" s="838" t="n"/>
      <c r="DB172" s="838" t="n"/>
      <c r="DC172" s="838" t="n"/>
      <c r="DD172" s="838" t="n"/>
      <c r="DE172" s="838" t="n"/>
      <c r="DF172" s="838" t="n"/>
      <c r="DG172" s="838" t="n"/>
      <c r="DH172" s="838" t="n"/>
      <c r="DI172" s="838" t="n"/>
      <c r="DJ172" s="838" t="n"/>
      <c r="DK172" s="838" t="n"/>
      <c r="DL172" s="838" t="n"/>
      <c r="DM172" s="838" t="n"/>
      <c r="DN172" s="838" t="n"/>
      <c r="DO172" s="838" t="n"/>
      <c r="DP172" s="838" t="n"/>
      <c r="DQ172" s="838" t="n"/>
      <c r="DR172" s="838" t="n"/>
      <c r="DS172" s="838" t="n"/>
      <c r="DT172" s="838" t="n"/>
      <c r="DU172" s="838" t="n"/>
      <c r="DV172" s="838" t="n"/>
      <c r="DW172" s="838" t="n"/>
      <c r="DX172" s="838" t="n"/>
      <c r="DY172" s="838" t="n"/>
      <c r="DZ172" s="838" t="n"/>
      <c r="EA172" s="838" t="n"/>
      <c r="EB172" s="838" t="n"/>
      <c r="EC172" s="838" t="n"/>
      <c r="ED172" s="838" t="n"/>
      <c r="EE172" s="838" t="n"/>
      <c r="EF172" s="838" t="n"/>
      <c r="EG172" s="838" t="n"/>
      <c r="EH172" s="838" t="n"/>
      <c r="EI172" s="838" t="n"/>
      <c r="EJ172" s="838" t="n"/>
      <c r="EK172" s="838" t="n"/>
      <c r="EL172" s="838" t="n"/>
      <c r="EM172" s="838" t="n"/>
      <c r="EN172" s="838" t="n"/>
      <c r="EO172" s="838" t="n"/>
      <c r="EP172" s="838" t="n"/>
      <c r="EQ172" s="838" t="n"/>
    </row>
    <row r="173" ht="13.5" customHeight="1" s="1178">
      <c r="A173" s="861" t="n"/>
      <c r="B173" s="862" t="n"/>
      <c r="C173" s="863" t="n"/>
      <c r="D173" s="862" t="n"/>
      <c r="E173" s="862" t="n"/>
      <c r="F173" s="838" t="n"/>
      <c r="G173" s="838" t="n"/>
      <c r="H173" s="838" t="n"/>
      <c r="I173" s="838" t="n"/>
      <c r="J173" s="838" t="n"/>
      <c r="K173" s="838" t="n"/>
      <c r="L173" s="866" t="n"/>
      <c r="M173" s="866" t="n"/>
      <c r="N173" s="866" t="n"/>
      <c r="O173" s="866" t="n"/>
      <c r="P173" s="866" t="n"/>
      <c r="Q173" s="866" t="n"/>
      <c r="R173" s="838" t="n"/>
      <c r="S173" s="838" t="n"/>
      <c r="T173" s="838" t="n"/>
      <c r="U173" s="838" t="n"/>
      <c r="V173" s="838" t="n"/>
      <c r="W173" s="838" t="n"/>
      <c r="X173" s="838" t="n"/>
      <c r="Y173" s="838" t="n"/>
      <c r="Z173" s="838" t="n"/>
      <c r="AA173" s="838" t="n"/>
      <c r="AB173" s="838" t="n"/>
      <c r="AC173" s="838" t="n"/>
      <c r="AD173" s="838" t="n"/>
      <c r="AE173" s="838" t="n"/>
      <c r="AF173" s="838" t="n"/>
      <c r="AG173" s="838" t="n"/>
      <c r="AH173" s="838" t="n"/>
      <c r="AI173" s="838" t="n"/>
      <c r="AJ173" s="838" t="n"/>
      <c r="AK173" s="838" t="n"/>
      <c r="AL173" s="838" t="n"/>
      <c r="AM173" s="838" t="n"/>
      <c r="AN173" s="838" t="n"/>
      <c r="AO173" s="838" t="n"/>
      <c r="AP173" s="838" t="n"/>
      <c r="AQ173" s="838" t="n"/>
      <c r="AR173" s="838" t="n"/>
      <c r="AS173" s="838" t="n"/>
      <c r="AT173" s="838" t="n"/>
      <c r="AU173" s="838" t="n"/>
      <c r="AV173" s="838" t="n"/>
      <c r="AW173" s="838" t="n"/>
      <c r="AX173" s="838" t="n"/>
      <c r="AY173" s="838" t="n"/>
      <c r="AZ173" s="838" t="n"/>
      <c r="BA173" s="838" t="n"/>
      <c r="BB173" s="838" t="n"/>
      <c r="BC173" s="838" t="n"/>
      <c r="BD173" s="838" t="n"/>
      <c r="BE173" s="838" t="n"/>
      <c r="BF173" s="838" t="n"/>
      <c r="BG173" s="838" t="n"/>
      <c r="BH173" s="838" t="n"/>
      <c r="BI173" s="838" t="n"/>
      <c r="BJ173" s="838" t="n"/>
      <c r="BK173" s="838" t="n"/>
      <c r="BL173" s="838" t="n"/>
      <c r="BM173" s="838" t="n"/>
      <c r="BN173" s="838" t="n"/>
      <c r="BO173" s="838" t="n"/>
      <c r="BP173" s="838" t="n"/>
      <c r="BQ173" s="838" t="n"/>
      <c r="BR173" s="838" t="n"/>
      <c r="BS173" s="838" t="n"/>
      <c r="BT173" s="838" t="n"/>
      <c r="BU173" s="838" t="n"/>
      <c r="BV173" s="838" t="n"/>
      <c r="BW173" s="838" t="n"/>
      <c r="BX173" s="838" t="n"/>
      <c r="BY173" s="838" t="n"/>
      <c r="BZ173" s="838" t="n"/>
      <c r="CA173" s="838" t="n"/>
      <c r="CB173" s="838" t="n"/>
      <c r="CC173" s="838" t="n"/>
      <c r="CD173" s="838" t="n"/>
      <c r="CE173" s="838" t="n"/>
      <c r="CF173" s="838" t="n"/>
      <c r="CG173" s="838" t="n"/>
      <c r="CH173" s="838" t="n"/>
      <c r="CI173" s="838" t="n"/>
      <c r="CJ173" s="838" t="n"/>
      <c r="CK173" s="838" t="n"/>
      <c r="CL173" s="838" t="n"/>
      <c r="CM173" s="838" t="n"/>
      <c r="CN173" s="838" t="n"/>
      <c r="CO173" s="838" t="n"/>
      <c r="CP173" s="838" t="n"/>
      <c r="CQ173" s="838" t="n"/>
      <c r="CR173" s="838" t="n"/>
      <c r="CS173" s="838" t="n"/>
      <c r="CT173" s="838" t="n"/>
      <c r="CU173" s="838" t="n"/>
      <c r="CV173" s="838" t="n"/>
      <c r="CW173" s="838" t="n"/>
      <c r="CX173" s="838" t="n"/>
      <c r="CY173" s="838" t="n"/>
      <c r="CZ173" s="838" t="n"/>
      <c r="DA173" s="838" t="n"/>
      <c r="DB173" s="838" t="n"/>
      <c r="DC173" s="838" t="n"/>
      <c r="DD173" s="838" t="n"/>
      <c r="DE173" s="838" t="n"/>
      <c r="DF173" s="838" t="n"/>
      <c r="DG173" s="838" t="n"/>
      <c r="DH173" s="838" t="n"/>
      <c r="DI173" s="838" t="n"/>
      <c r="DJ173" s="838" t="n"/>
      <c r="DK173" s="838" t="n"/>
      <c r="DL173" s="838" t="n"/>
      <c r="DM173" s="838" t="n"/>
      <c r="DN173" s="838" t="n"/>
      <c r="DO173" s="838" t="n"/>
      <c r="DP173" s="838" t="n"/>
      <c r="DQ173" s="838" t="n"/>
      <c r="DR173" s="838" t="n"/>
      <c r="DS173" s="838" t="n"/>
      <c r="DT173" s="838" t="n"/>
      <c r="DU173" s="838" t="n"/>
      <c r="DV173" s="838" t="n"/>
      <c r="DW173" s="838" t="n"/>
      <c r="DX173" s="838" t="n"/>
      <c r="DY173" s="838" t="n"/>
      <c r="DZ173" s="838" t="n"/>
      <c r="EA173" s="838" t="n"/>
      <c r="EB173" s="838" t="n"/>
      <c r="EC173" s="838" t="n"/>
      <c r="ED173" s="838" t="n"/>
      <c r="EE173" s="838" t="n"/>
      <c r="EF173" s="838" t="n"/>
      <c r="EG173" s="838" t="n"/>
      <c r="EH173" s="838" t="n"/>
      <c r="EI173" s="838" t="n"/>
      <c r="EJ173" s="838" t="n"/>
      <c r="EK173" s="838" t="n"/>
      <c r="EL173" s="838" t="n"/>
      <c r="EM173" s="838" t="n"/>
      <c r="EN173" s="838" t="n"/>
      <c r="EO173" s="838" t="n"/>
      <c r="EP173" s="838" t="n"/>
      <c r="EQ173" s="838" t="n"/>
    </row>
    <row r="174" ht="13.5" customHeight="1" s="1178">
      <c r="A174" s="861" t="n"/>
      <c r="B174" s="862" t="n"/>
      <c r="C174" s="863" t="n"/>
      <c r="D174" s="862" t="n"/>
      <c r="E174" s="862" t="n"/>
      <c r="F174" s="838" t="n"/>
      <c r="G174" s="838" t="n"/>
      <c r="H174" s="838" t="n"/>
      <c r="I174" s="838" t="n"/>
      <c r="J174" s="838" t="n"/>
      <c r="K174" s="838" t="n"/>
      <c r="L174" s="866" t="n"/>
      <c r="M174" s="866" t="n"/>
      <c r="N174" s="866" t="n"/>
      <c r="O174" s="866" t="n"/>
      <c r="P174" s="866" t="n"/>
      <c r="Q174" s="866" t="n"/>
      <c r="R174" s="838" t="n"/>
      <c r="S174" s="838" t="n"/>
      <c r="T174" s="838" t="n"/>
      <c r="U174" s="838" t="n"/>
      <c r="V174" s="838" t="n"/>
      <c r="W174" s="838" t="n"/>
      <c r="X174" s="838" t="n"/>
      <c r="Y174" s="838" t="n"/>
      <c r="Z174" s="838" t="n"/>
      <c r="AA174" s="838" t="n"/>
      <c r="AB174" s="838" t="n"/>
      <c r="AC174" s="838" t="n"/>
      <c r="AD174" s="838" t="n"/>
      <c r="AE174" s="838" t="n"/>
      <c r="AF174" s="838" t="n"/>
      <c r="AG174" s="838" t="n"/>
      <c r="AH174" s="838" t="n"/>
      <c r="AI174" s="838" t="n"/>
      <c r="AJ174" s="838" t="n"/>
      <c r="AK174" s="838" t="n"/>
      <c r="AL174" s="838" t="n"/>
      <c r="AM174" s="838" t="n"/>
      <c r="AN174" s="838" t="n"/>
      <c r="AO174" s="838" t="n"/>
      <c r="AP174" s="838" t="n"/>
      <c r="AQ174" s="838" t="n"/>
      <c r="AR174" s="838" t="n"/>
      <c r="AS174" s="838" t="n"/>
      <c r="AT174" s="838" t="n"/>
      <c r="AU174" s="838" t="n"/>
      <c r="AV174" s="838" t="n"/>
      <c r="AW174" s="838" t="n"/>
      <c r="AX174" s="838" t="n"/>
      <c r="AY174" s="838" t="n"/>
      <c r="AZ174" s="838" t="n"/>
      <c r="BA174" s="838" t="n"/>
      <c r="BB174" s="838" t="n"/>
      <c r="BC174" s="838" t="n"/>
      <c r="BD174" s="838" t="n"/>
      <c r="BE174" s="838" t="n"/>
      <c r="BF174" s="838" t="n"/>
      <c r="BG174" s="838" t="n"/>
      <c r="BH174" s="838" t="n"/>
      <c r="BI174" s="838" t="n"/>
      <c r="BJ174" s="838" t="n"/>
      <c r="BK174" s="838" t="n"/>
      <c r="BL174" s="838" t="n"/>
      <c r="BM174" s="838" t="n"/>
      <c r="BN174" s="838" t="n"/>
      <c r="BO174" s="838" t="n"/>
      <c r="BP174" s="838" t="n"/>
      <c r="BQ174" s="838" t="n"/>
      <c r="BR174" s="838" t="n"/>
      <c r="BS174" s="838" t="n"/>
      <c r="BT174" s="838" t="n"/>
      <c r="BU174" s="838" t="n"/>
      <c r="BV174" s="838" t="n"/>
      <c r="BW174" s="838" t="n"/>
      <c r="BX174" s="838" t="n"/>
      <c r="BY174" s="838" t="n"/>
      <c r="BZ174" s="838" t="n"/>
      <c r="CA174" s="838" t="n"/>
      <c r="CB174" s="838" t="n"/>
      <c r="CC174" s="838" t="n"/>
      <c r="CD174" s="838" t="n"/>
      <c r="CE174" s="838" t="n"/>
      <c r="CF174" s="838" t="n"/>
      <c r="CG174" s="838" t="n"/>
      <c r="CH174" s="838" t="n"/>
      <c r="CI174" s="838" t="n"/>
      <c r="CJ174" s="838" t="n"/>
      <c r="CK174" s="838" t="n"/>
      <c r="CL174" s="838" t="n"/>
      <c r="CM174" s="838" t="n"/>
      <c r="CN174" s="838" t="n"/>
      <c r="CO174" s="838" t="n"/>
      <c r="CP174" s="838" t="n"/>
      <c r="CQ174" s="838" t="n"/>
      <c r="CR174" s="838" t="n"/>
      <c r="CS174" s="838" t="n"/>
      <c r="CT174" s="838" t="n"/>
      <c r="CU174" s="838" t="n"/>
      <c r="CV174" s="838" t="n"/>
      <c r="CW174" s="838" t="n"/>
      <c r="CX174" s="838" t="n"/>
      <c r="CY174" s="838" t="n"/>
      <c r="CZ174" s="838" t="n"/>
      <c r="DA174" s="838" t="n"/>
      <c r="DB174" s="838" t="n"/>
      <c r="DC174" s="838" t="n"/>
      <c r="DD174" s="838" t="n"/>
      <c r="DE174" s="838" t="n"/>
      <c r="DF174" s="838" t="n"/>
      <c r="DG174" s="838" t="n"/>
      <c r="DH174" s="838" t="n"/>
      <c r="DI174" s="838" t="n"/>
      <c r="DJ174" s="838" t="n"/>
      <c r="DK174" s="838" t="n"/>
      <c r="DL174" s="838" t="n"/>
      <c r="DM174" s="838" t="n"/>
      <c r="DN174" s="838" t="n"/>
      <c r="DO174" s="838" t="n"/>
      <c r="DP174" s="838" t="n"/>
      <c r="DQ174" s="838" t="n"/>
      <c r="DR174" s="838" t="n"/>
      <c r="DS174" s="838" t="n"/>
      <c r="DT174" s="838" t="n"/>
      <c r="DU174" s="838" t="n"/>
      <c r="DV174" s="838" t="n"/>
      <c r="DW174" s="838" t="n"/>
      <c r="DX174" s="838" t="n"/>
      <c r="DY174" s="838" t="n"/>
      <c r="DZ174" s="838" t="n"/>
      <c r="EA174" s="838" t="n"/>
      <c r="EB174" s="838" t="n"/>
      <c r="EC174" s="838" t="n"/>
      <c r="ED174" s="838" t="n"/>
      <c r="EE174" s="838" t="n"/>
      <c r="EF174" s="838" t="n"/>
      <c r="EG174" s="838" t="n"/>
      <c r="EH174" s="838" t="n"/>
      <c r="EI174" s="838" t="n"/>
      <c r="EJ174" s="838" t="n"/>
      <c r="EK174" s="838" t="n"/>
      <c r="EL174" s="838" t="n"/>
      <c r="EM174" s="838" t="n"/>
      <c r="EN174" s="838" t="n"/>
      <c r="EO174" s="838" t="n"/>
      <c r="EP174" s="838" t="n"/>
      <c r="EQ174" s="838" t="n"/>
    </row>
    <row r="175" ht="13.5" customHeight="1" s="1178">
      <c r="A175" s="861" t="n"/>
      <c r="B175" s="862" t="n"/>
      <c r="C175" s="863" t="n"/>
      <c r="D175" s="862" t="n"/>
      <c r="E175" s="862" t="n"/>
      <c r="F175" s="838" t="n"/>
      <c r="G175" s="838" t="n"/>
      <c r="H175" s="838" t="n"/>
      <c r="I175" s="838" t="n"/>
      <c r="J175" s="838" t="n"/>
      <c r="K175" s="838" t="n"/>
      <c r="L175" s="866" t="n"/>
      <c r="M175" s="866" t="n"/>
      <c r="N175" s="866" t="n"/>
      <c r="O175" s="866" t="n"/>
      <c r="P175" s="866" t="n"/>
      <c r="Q175" s="866" t="n"/>
      <c r="R175" s="838" t="n"/>
      <c r="S175" s="838" t="n"/>
      <c r="T175" s="838" t="n"/>
      <c r="U175" s="838" t="n"/>
      <c r="V175" s="838" t="n"/>
      <c r="W175" s="838" t="n"/>
      <c r="X175" s="838" t="n"/>
      <c r="Y175" s="838" t="n"/>
      <c r="Z175" s="838" t="n"/>
      <c r="AA175" s="838" t="n"/>
      <c r="AB175" s="838" t="n"/>
      <c r="AC175" s="838" t="n"/>
      <c r="AD175" s="838" t="n"/>
      <c r="AE175" s="838" t="n"/>
      <c r="AF175" s="838" t="n"/>
      <c r="AG175" s="838" t="n"/>
      <c r="AH175" s="838" t="n"/>
      <c r="AI175" s="838" t="n"/>
      <c r="AJ175" s="838" t="n"/>
      <c r="AK175" s="838" t="n"/>
      <c r="AL175" s="838" t="n"/>
      <c r="AM175" s="838" t="n"/>
      <c r="AN175" s="838" t="n"/>
      <c r="AO175" s="838" t="n"/>
      <c r="AP175" s="838" t="n"/>
      <c r="AQ175" s="838" t="n"/>
      <c r="AR175" s="838" t="n"/>
      <c r="AS175" s="838" t="n"/>
      <c r="AT175" s="838" t="n"/>
      <c r="AU175" s="838" t="n"/>
      <c r="AV175" s="838" t="n"/>
      <c r="AW175" s="838" t="n"/>
      <c r="AX175" s="838" t="n"/>
      <c r="AY175" s="838" t="n"/>
      <c r="AZ175" s="838" t="n"/>
      <c r="BA175" s="838" t="n"/>
      <c r="BB175" s="838" t="n"/>
      <c r="BC175" s="838" t="n"/>
      <c r="BD175" s="838" t="n"/>
      <c r="BE175" s="838" t="n"/>
      <c r="BF175" s="838" t="n"/>
      <c r="BG175" s="838" t="n"/>
      <c r="BH175" s="838" t="n"/>
      <c r="BI175" s="838" t="n"/>
      <c r="BJ175" s="838" t="n"/>
      <c r="BK175" s="838" t="n"/>
      <c r="BL175" s="838" t="n"/>
      <c r="BM175" s="838" t="n"/>
      <c r="BN175" s="838" t="n"/>
      <c r="BO175" s="838" t="n"/>
      <c r="BP175" s="838" t="n"/>
      <c r="BQ175" s="838" t="n"/>
      <c r="BR175" s="838" t="n"/>
      <c r="BS175" s="838" t="n"/>
      <c r="BT175" s="838" t="n"/>
      <c r="BU175" s="838" t="n"/>
      <c r="BV175" s="838" t="n"/>
      <c r="BW175" s="838" t="n"/>
      <c r="BX175" s="838" t="n"/>
      <c r="BY175" s="838" t="n"/>
      <c r="BZ175" s="838" t="n"/>
      <c r="CA175" s="838" t="n"/>
      <c r="CB175" s="838" t="n"/>
      <c r="CC175" s="838" t="n"/>
      <c r="CD175" s="838" t="n"/>
      <c r="CE175" s="838" t="n"/>
      <c r="CF175" s="838" t="n"/>
      <c r="CG175" s="838" t="n"/>
      <c r="CH175" s="838" t="n"/>
      <c r="CI175" s="838" t="n"/>
      <c r="CJ175" s="838" t="n"/>
      <c r="CK175" s="838" t="n"/>
      <c r="CL175" s="838" t="n"/>
      <c r="CM175" s="838" t="n"/>
      <c r="CN175" s="838" t="n"/>
      <c r="CO175" s="838" t="n"/>
      <c r="CP175" s="838" t="n"/>
      <c r="CQ175" s="838" t="n"/>
      <c r="CR175" s="838" t="n"/>
      <c r="CS175" s="838" t="n"/>
      <c r="CT175" s="838" t="n"/>
      <c r="CU175" s="838" t="n"/>
      <c r="CV175" s="838" t="n"/>
      <c r="CW175" s="838" t="n"/>
      <c r="CX175" s="838" t="n"/>
      <c r="CY175" s="838" t="n"/>
      <c r="CZ175" s="838" t="n"/>
      <c r="DA175" s="838" t="n"/>
      <c r="DB175" s="838" t="n"/>
      <c r="DC175" s="838" t="n"/>
      <c r="DD175" s="838" t="n"/>
      <c r="DE175" s="838" t="n"/>
      <c r="DF175" s="838" t="n"/>
      <c r="DG175" s="838" t="n"/>
      <c r="DH175" s="838" t="n"/>
      <c r="DI175" s="838" t="n"/>
      <c r="DJ175" s="838" t="n"/>
      <c r="DK175" s="838" t="n"/>
      <c r="DL175" s="838" t="n"/>
      <c r="DM175" s="838" t="n"/>
      <c r="DN175" s="838" t="n"/>
      <c r="DO175" s="838" t="n"/>
      <c r="DP175" s="838" t="n"/>
      <c r="DQ175" s="838" t="n"/>
      <c r="DR175" s="838" t="n"/>
      <c r="DS175" s="838" t="n"/>
      <c r="DT175" s="838" t="n"/>
      <c r="DU175" s="838" t="n"/>
      <c r="DV175" s="838" t="n"/>
      <c r="DW175" s="838" t="n"/>
      <c r="DX175" s="838" t="n"/>
      <c r="DY175" s="838" t="n"/>
      <c r="DZ175" s="838" t="n"/>
      <c r="EA175" s="838" t="n"/>
      <c r="EB175" s="838" t="n"/>
      <c r="EC175" s="838" t="n"/>
      <c r="ED175" s="838" t="n"/>
      <c r="EE175" s="838" t="n"/>
      <c r="EF175" s="838" t="n"/>
      <c r="EG175" s="838" t="n"/>
      <c r="EH175" s="838" t="n"/>
      <c r="EI175" s="838" t="n"/>
      <c r="EJ175" s="838" t="n"/>
      <c r="EK175" s="838" t="n"/>
      <c r="EL175" s="838" t="n"/>
      <c r="EM175" s="838" t="n"/>
      <c r="EN175" s="838" t="n"/>
      <c r="EO175" s="838" t="n"/>
      <c r="EP175" s="838" t="n"/>
      <c r="EQ175" s="838" t="n"/>
    </row>
    <row r="176" ht="13.5" customHeight="1" s="1178">
      <c r="A176" s="861" t="n"/>
      <c r="B176" s="862" t="n"/>
      <c r="C176" s="863" t="n"/>
      <c r="D176" s="862" t="n"/>
      <c r="E176" s="862" t="n"/>
      <c r="F176" s="838" t="n"/>
      <c r="G176" s="838" t="n"/>
      <c r="H176" s="838" t="n"/>
      <c r="I176" s="838" t="n"/>
      <c r="J176" s="838" t="n"/>
      <c r="K176" s="838" t="n"/>
      <c r="L176" s="866" t="n"/>
      <c r="M176" s="866" t="n"/>
      <c r="N176" s="866" t="n"/>
      <c r="O176" s="866" t="n"/>
      <c r="P176" s="866" t="n"/>
      <c r="Q176" s="866" t="n"/>
      <c r="R176" s="838" t="n"/>
      <c r="S176" s="838" t="n"/>
      <c r="T176" s="838" t="n"/>
      <c r="U176" s="838" t="n"/>
      <c r="V176" s="838" t="n"/>
      <c r="W176" s="838" t="n"/>
      <c r="X176" s="838" t="n"/>
      <c r="Y176" s="838" t="n"/>
      <c r="Z176" s="838" t="n"/>
      <c r="AA176" s="838" t="n"/>
      <c r="AB176" s="838" t="n"/>
      <c r="AC176" s="838" t="n"/>
      <c r="AD176" s="838" t="n"/>
      <c r="AE176" s="838" t="n"/>
      <c r="AF176" s="838" t="n"/>
      <c r="AG176" s="838" t="n"/>
      <c r="AH176" s="838" t="n"/>
      <c r="AI176" s="838" t="n"/>
      <c r="AJ176" s="838" t="n"/>
      <c r="AK176" s="838" t="n"/>
      <c r="AL176" s="838" t="n"/>
      <c r="AM176" s="838" t="n"/>
      <c r="AN176" s="838" t="n"/>
      <c r="AO176" s="838" t="n"/>
      <c r="AP176" s="838" t="n"/>
      <c r="AQ176" s="838" t="n"/>
      <c r="AR176" s="838" t="n"/>
      <c r="AS176" s="838" t="n"/>
      <c r="AT176" s="838" t="n"/>
      <c r="AU176" s="838" t="n"/>
      <c r="AV176" s="838" t="n"/>
      <c r="AW176" s="838" t="n"/>
      <c r="AX176" s="838" t="n"/>
      <c r="AY176" s="838" t="n"/>
      <c r="AZ176" s="838" t="n"/>
      <c r="BA176" s="838" t="n"/>
      <c r="BB176" s="838" t="n"/>
      <c r="BC176" s="838" t="n"/>
      <c r="BD176" s="838" t="n"/>
      <c r="BE176" s="838" t="n"/>
      <c r="BF176" s="838" t="n"/>
      <c r="BG176" s="838" t="n"/>
      <c r="BH176" s="838" t="n"/>
      <c r="BI176" s="838" t="n"/>
      <c r="BJ176" s="838" t="n"/>
      <c r="BK176" s="838" t="n"/>
      <c r="BL176" s="838" t="n"/>
      <c r="BM176" s="838" t="n"/>
      <c r="BN176" s="838" t="n"/>
      <c r="BO176" s="838" t="n"/>
      <c r="BP176" s="838" t="n"/>
      <c r="BQ176" s="838" t="n"/>
      <c r="BR176" s="838" t="n"/>
      <c r="BS176" s="838" t="n"/>
      <c r="BT176" s="838" t="n"/>
      <c r="BU176" s="838" t="n"/>
      <c r="BV176" s="838" t="n"/>
      <c r="BW176" s="838" t="n"/>
      <c r="BX176" s="838" t="n"/>
      <c r="BY176" s="838" t="n"/>
      <c r="BZ176" s="838" t="n"/>
      <c r="CA176" s="838" t="n"/>
      <c r="CB176" s="838" t="n"/>
      <c r="CC176" s="838" t="n"/>
      <c r="CD176" s="838" t="n"/>
      <c r="CE176" s="838" t="n"/>
      <c r="CF176" s="838" t="n"/>
      <c r="CG176" s="838" t="n"/>
      <c r="CH176" s="838" t="n"/>
      <c r="CI176" s="838" t="n"/>
      <c r="CJ176" s="838" t="n"/>
      <c r="CK176" s="838" t="n"/>
      <c r="CL176" s="838" t="n"/>
      <c r="CM176" s="838" t="n"/>
      <c r="CN176" s="838" t="n"/>
      <c r="CO176" s="838" t="n"/>
      <c r="CP176" s="838" t="n"/>
      <c r="CQ176" s="838" t="n"/>
      <c r="CR176" s="838" t="n"/>
      <c r="CS176" s="838" t="n"/>
      <c r="CT176" s="838" t="n"/>
      <c r="CU176" s="838" t="n"/>
      <c r="CV176" s="838" t="n"/>
      <c r="CW176" s="838" t="n"/>
      <c r="CX176" s="838" t="n"/>
      <c r="CY176" s="838" t="n"/>
      <c r="CZ176" s="838" t="n"/>
      <c r="DA176" s="838" t="n"/>
      <c r="DB176" s="838" t="n"/>
      <c r="DC176" s="838" t="n"/>
      <c r="DD176" s="838" t="n"/>
      <c r="DE176" s="838" t="n"/>
      <c r="DF176" s="838" t="n"/>
      <c r="DG176" s="838" t="n"/>
      <c r="DH176" s="838" t="n"/>
      <c r="DI176" s="838" t="n"/>
      <c r="DJ176" s="838" t="n"/>
      <c r="DK176" s="838" t="n"/>
      <c r="DL176" s="838" t="n"/>
      <c r="DM176" s="838" t="n"/>
      <c r="DN176" s="838" t="n"/>
      <c r="DO176" s="838" t="n"/>
      <c r="DP176" s="838" t="n"/>
      <c r="DQ176" s="838" t="n"/>
      <c r="DR176" s="838" t="n"/>
      <c r="DS176" s="838" t="n"/>
      <c r="DT176" s="838" t="n"/>
      <c r="DU176" s="838" t="n"/>
      <c r="DV176" s="838" t="n"/>
      <c r="DW176" s="838" t="n"/>
      <c r="DX176" s="838" t="n"/>
      <c r="DY176" s="838" t="n"/>
      <c r="DZ176" s="838" t="n"/>
      <c r="EA176" s="838" t="n"/>
      <c r="EB176" s="838" t="n"/>
      <c r="EC176" s="838" t="n"/>
      <c r="ED176" s="838" t="n"/>
      <c r="EE176" s="838" t="n"/>
      <c r="EF176" s="838" t="n"/>
      <c r="EG176" s="838" t="n"/>
      <c r="EH176" s="838" t="n"/>
      <c r="EI176" s="838" t="n"/>
      <c r="EJ176" s="838" t="n"/>
      <c r="EK176" s="838" t="n"/>
      <c r="EL176" s="838" t="n"/>
      <c r="EM176" s="838" t="n"/>
      <c r="EN176" s="838" t="n"/>
      <c r="EO176" s="838" t="n"/>
      <c r="EP176" s="838" t="n"/>
      <c r="EQ176" s="838" t="n"/>
    </row>
    <row r="177" ht="13.5" customHeight="1" s="1178">
      <c r="A177" s="861" t="n"/>
      <c r="B177" s="863" t="n"/>
      <c r="C177" s="863" t="n"/>
      <c r="D177" s="863" t="n"/>
      <c r="E177" s="862" t="n"/>
      <c r="F177" s="838" t="n"/>
      <c r="G177" s="838" t="n"/>
      <c r="H177" s="838" t="n"/>
      <c r="I177" s="838" t="n"/>
      <c r="J177" s="838" t="n"/>
      <c r="K177" s="838" t="n"/>
      <c r="L177" s="866" t="n"/>
      <c r="M177" s="866" t="n"/>
      <c r="N177" s="866" t="n"/>
      <c r="O177" s="866" t="n"/>
      <c r="P177" s="866" t="n"/>
      <c r="Q177" s="866" t="n"/>
      <c r="R177" s="838" t="n"/>
      <c r="S177" s="838" t="n"/>
      <c r="T177" s="838" t="n"/>
      <c r="U177" s="838" t="n"/>
      <c r="V177" s="838" t="n"/>
      <c r="W177" s="838" t="n"/>
      <c r="X177" s="838" t="n"/>
      <c r="Y177" s="838" t="n"/>
      <c r="Z177" s="838" t="n"/>
      <c r="AA177" s="838" t="n"/>
      <c r="AB177" s="838" t="n"/>
      <c r="AC177" s="838" t="n"/>
      <c r="AD177" s="838" t="n"/>
      <c r="AE177" s="838" t="n"/>
      <c r="AF177" s="838" t="n"/>
      <c r="AG177" s="838" t="n"/>
      <c r="AH177" s="838" t="n"/>
      <c r="AI177" s="838" t="n"/>
      <c r="AJ177" s="838" t="n"/>
      <c r="AK177" s="838" t="n"/>
      <c r="AL177" s="838" t="n"/>
      <c r="AM177" s="838" t="n"/>
      <c r="AN177" s="838" t="n"/>
      <c r="AO177" s="838" t="n"/>
      <c r="AP177" s="838" t="n"/>
      <c r="AQ177" s="838" t="n"/>
      <c r="AR177" s="838" t="n"/>
      <c r="AS177" s="838" t="n"/>
      <c r="AT177" s="838" t="n"/>
      <c r="AU177" s="838" t="n"/>
      <c r="AV177" s="838" t="n"/>
      <c r="AW177" s="838" t="n"/>
      <c r="AX177" s="838" t="n"/>
      <c r="AY177" s="838" t="n"/>
      <c r="AZ177" s="838" t="n"/>
      <c r="BA177" s="838" t="n"/>
      <c r="BB177" s="838" t="n"/>
      <c r="BC177" s="838" t="n"/>
      <c r="BD177" s="838" t="n"/>
      <c r="BE177" s="838" t="n"/>
      <c r="BF177" s="838" t="n"/>
      <c r="BG177" s="838" t="n"/>
      <c r="BH177" s="838" t="n"/>
      <c r="BI177" s="838" t="n"/>
      <c r="BJ177" s="838" t="n"/>
      <c r="BK177" s="838" t="n"/>
      <c r="BL177" s="838" t="n"/>
      <c r="BM177" s="838" t="n"/>
      <c r="BN177" s="838" t="n"/>
      <c r="BO177" s="838" t="n"/>
      <c r="BP177" s="838" t="n"/>
      <c r="BQ177" s="838" t="n"/>
      <c r="BR177" s="838" t="n"/>
      <c r="BS177" s="838" t="n"/>
      <c r="BT177" s="838" t="n"/>
      <c r="BU177" s="838" t="n"/>
      <c r="BV177" s="838" t="n"/>
      <c r="BW177" s="838" t="n"/>
      <c r="BX177" s="838" t="n"/>
      <c r="BY177" s="838" t="n"/>
      <c r="BZ177" s="838" t="n"/>
      <c r="CA177" s="838" t="n"/>
      <c r="CB177" s="838" t="n"/>
      <c r="CC177" s="838" t="n"/>
      <c r="CD177" s="838" t="n"/>
      <c r="CE177" s="838" t="n"/>
      <c r="CF177" s="838" t="n"/>
      <c r="CG177" s="838" t="n"/>
      <c r="CH177" s="838" t="n"/>
      <c r="CI177" s="838" t="n"/>
      <c r="CJ177" s="838" t="n"/>
      <c r="CK177" s="838" t="n"/>
      <c r="CL177" s="838" t="n"/>
      <c r="CM177" s="838" t="n"/>
      <c r="CN177" s="838" t="n"/>
      <c r="CO177" s="838" t="n"/>
      <c r="CP177" s="838" t="n"/>
      <c r="CQ177" s="838" t="n"/>
      <c r="CR177" s="838" t="n"/>
      <c r="CS177" s="838" t="n"/>
      <c r="CT177" s="838" t="n"/>
      <c r="CU177" s="838" t="n"/>
      <c r="CV177" s="838" t="n"/>
      <c r="CW177" s="838" t="n"/>
      <c r="CX177" s="838" t="n"/>
      <c r="CY177" s="838" t="n"/>
      <c r="CZ177" s="838" t="n"/>
      <c r="DA177" s="838" t="n"/>
      <c r="DB177" s="838" t="n"/>
      <c r="DC177" s="838" t="n"/>
      <c r="DD177" s="838" t="n"/>
      <c r="DE177" s="838" t="n"/>
      <c r="DF177" s="838" t="n"/>
      <c r="DG177" s="838" t="n"/>
      <c r="DH177" s="838" t="n"/>
      <c r="DI177" s="838" t="n"/>
      <c r="DJ177" s="838" t="n"/>
      <c r="DK177" s="838" t="n"/>
      <c r="DL177" s="838" t="n"/>
      <c r="DM177" s="838" t="n"/>
      <c r="DN177" s="838" t="n"/>
      <c r="DO177" s="838" t="n"/>
      <c r="DP177" s="838" t="n"/>
      <c r="DQ177" s="838" t="n"/>
      <c r="DR177" s="838" t="n"/>
      <c r="DS177" s="838" t="n"/>
      <c r="DT177" s="838" t="n"/>
      <c r="DU177" s="838" t="n"/>
      <c r="DV177" s="838" t="n"/>
      <c r="DW177" s="838" t="n"/>
      <c r="DX177" s="838" t="n"/>
      <c r="DY177" s="838" t="n"/>
      <c r="DZ177" s="838" t="n"/>
      <c r="EA177" s="838" t="n"/>
      <c r="EB177" s="838" t="n"/>
      <c r="EC177" s="838" t="n"/>
      <c r="ED177" s="838" t="n"/>
      <c r="EE177" s="838" t="n"/>
      <c r="EF177" s="838" t="n"/>
      <c r="EG177" s="838" t="n"/>
      <c r="EH177" s="838" t="n"/>
      <c r="EI177" s="838" t="n"/>
      <c r="EJ177" s="838" t="n"/>
      <c r="EK177" s="838" t="n"/>
      <c r="EL177" s="838" t="n"/>
      <c r="EM177" s="838" t="n"/>
      <c r="EN177" s="838" t="n"/>
      <c r="EO177" s="838" t="n"/>
      <c r="EP177" s="838" t="n"/>
      <c r="EQ177" s="838" t="n"/>
    </row>
    <row r="178" ht="13.5" customHeight="1" s="1178">
      <c r="A178" s="861" t="n"/>
      <c r="B178" s="863" t="n"/>
      <c r="C178" s="863" t="n"/>
      <c r="D178" s="863" t="n"/>
      <c r="E178" s="862" t="n"/>
      <c r="F178" s="838" t="n"/>
      <c r="G178" s="838" t="n"/>
      <c r="H178" s="838" t="n"/>
      <c r="I178" s="838" t="n"/>
      <c r="J178" s="838" t="n"/>
      <c r="K178" s="838" t="n"/>
      <c r="L178" s="838" t="n"/>
      <c r="M178" s="838" t="n"/>
      <c r="N178" s="838" t="n"/>
      <c r="O178" s="838" t="n"/>
      <c r="P178" s="838" t="n"/>
      <c r="Q178" s="838" t="n"/>
      <c r="R178" s="838" t="n"/>
      <c r="S178" s="838" t="n"/>
      <c r="T178" s="838" t="n"/>
      <c r="U178" s="838" t="n"/>
      <c r="V178" s="838" t="n"/>
      <c r="W178" s="838" t="n"/>
      <c r="X178" s="838" t="n"/>
      <c r="Y178" s="838" t="n"/>
      <c r="Z178" s="838" t="n"/>
      <c r="AA178" s="838" t="n"/>
      <c r="AB178" s="838" t="n"/>
      <c r="AC178" s="838" t="n"/>
      <c r="AD178" s="838" t="n"/>
      <c r="AE178" s="838" t="n"/>
      <c r="AF178" s="838" t="n"/>
      <c r="AG178" s="838" t="n"/>
      <c r="AH178" s="838" t="n"/>
      <c r="AI178" s="838" t="n"/>
      <c r="AJ178" s="838" t="n"/>
      <c r="AK178" s="838" t="n"/>
      <c r="AL178" s="838" t="n"/>
      <c r="AM178" s="838" t="n"/>
      <c r="AN178" s="838" t="n"/>
      <c r="AO178" s="838" t="n"/>
      <c r="AP178" s="838" t="n"/>
      <c r="AQ178" s="838" t="n"/>
      <c r="AR178" s="838" t="n"/>
      <c r="AS178" s="838" t="n"/>
      <c r="AT178" s="838" t="n"/>
      <c r="AU178" s="838" t="n"/>
      <c r="AV178" s="838" t="n"/>
      <c r="AW178" s="838" t="n"/>
      <c r="AX178" s="838" t="n"/>
      <c r="AY178" s="838" t="n"/>
      <c r="AZ178" s="838" t="n"/>
      <c r="BA178" s="838" t="n"/>
      <c r="BB178" s="838" t="n"/>
      <c r="BC178" s="838" t="n"/>
      <c r="BD178" s="838" t="n"/>
      <c r="BE178" s="838" t="n"/>
      <c r="BF178" s="838" t="n"/>
      <c r="BG178" s="838" t="n"/>
      <c r="BH178" s="838" t="n"/>
      <c r="BI178" s="838" t="n"/>
      <c r="BJ178" s="838" t="n"/>
      <c r="BK178" s="838" t="n"/>
      <c r="BL178" s="838" t="n"/>
      <c r="BM178" s="838" t="n"/>
      <c r="BN178" s="838" t="n"/>
      <c r="BO178" s="838" t="n"/>
      <c r="BP178" s="838" t="n"/>
      <c r="BQ178" s="838" t="n"/>
      <c r="BR178" s="838" t="n"/>
      <c r="BS178" s="838" t="n"/>
      <c r="BT178" s="838" t="n"/>
      <c r="BU178" s="838" t="n"/>
      <c r="BV178" s="838" t="n"/>
      <c r="BW178" s="838" t="n"/>
      <c r="BX178" s="838" t="n"/>
      <c r="BY178" s="838" t="n"/>
      <c r="BZ178" s="838" t="n"/>
      <c r="CA178" s="838" t="n"/>
      <c r="CB178" s="838" t="n"/>
      <c r="CC178" s="838" t="n"/>
      <c r="CD178" s="838" t="n"/>
      <c r="CE178" s="838" t="n"/>
      <c r="CF178" s="838" t="n"/>
      <c r="CG178" s="838" t="n"/>
      <c r="CH178" s="838" t="n"/>
      <c r="CI178" s="838" t="n"/>
      <c r="CJ178" s="838" t="n"/>
      <c r="CK178" s="838" t="n"/>
      <c r="CL178" s="838" t="n"/>
      <c r="CM178" s="838" t="n"/>
      <c r="CN178" s="838" t="n"/>
      <c r="CO178" s="838" t="n"/>
      <c r="CP178" s="838" t="n"/>
      <c r="CQ178" s="838" t="n"/>
      <c r="CR178" s="838" t="n"/>
      <c r="CS178" s="838" t="n"/>
      <c r="CT178" s="838" t="n"/>
      <c r="CU178" s="838" t="n"/>
      <c r="CV178" s="838" t="n"/>
      <c r="CW178" s="838" t="n"/>
      <c r="CX178" s="838" t="n"/>
      <c r="CY178" s="838" t="n"/>
      <c r="CZ178" s="838" t="n"/>
      <c r="DA178" s="838" t="n"/>
      <c r="DB178" s="838" t="n"/>
      <c r="DC178" s="838" t="n"/>
      <c r="DD178" s="838" t="n"/>
      <c r="DE178" s="838" t="n"/>
      <c r="DF178" s="838" t="n"/>
      <c r="DG178" s="838" t="n"/>
      <c r="DH178" s="838" t="n"/>
      <c r="DI178" s="838" t="n"/>
      <c r="DJ178" s="838" t="n"/>
      <c r="DK178" s="838" t="n"/>
      <c r="DL178" s="838" t="n"/>
      <c r="DM178" s="838" t="n"/>
      <c r="DN178" s="838" t="n"/>
      <c r="DO178" s="838" t="n"/>
      <c r="DP178" s="838" t="n"/>
      <c r="DQ178" s="838" t="n"/>
      <c r="DR178" s="838" t="n"/>
      <c r="DS178" s="838" t="n"/>
      <c r="DT178" s="838" t="n"/>
      <c r="DU178" s="838" t="n"/>
      <c r="DV178" s="838" t="n"/>
      <c r="DW178" s="838" t="n"/>
      <c r="DX178" s="838" t="n"/>
      <c r="DY178" s="838" t="n"/>
      <c r="DZ178" s="838" t="n"/>
      <c r="EA178" s="838" t="n"/>
      <c r="EB178" s="838" t="n"/>
      <c r="EC178" s="838" t="n"/>
      <c r="ED178" s="838" t="n"/>
      <c r="EE178" s="838" t="n"/>
      <c r="EF178" s="838" t="n"/>
      <c r="EG178" s="838" t="n"/>
      <c r="EH178" s="838" t="n"/>
      <c r="EI178" s="838" t="n"/>
      <c r="EJ178" s="838" t="n"/>
      <c r="EK178" s="838" t="n"/>
      <c r="EL178" s="838" t="n"/>
      <c r="EM178" s="838" t="n"/>
      <c r="EN178" s="838" t="n"/>
      <c r="EO178" s="838" t="n"/>
      <c r="EP178" s="838" t="n"/>
      <c r="EQ178" s="838" t="n"/>
    </row>
    <row r="179" ht="13.5" customHeight="1" s="1178">
      <c r="A179" s="861" t="n"/>
      <c r="B179" s="863" t="n"/>
      <c r="C179" s="863" t="n"/>
      <c r="D179" s="862" t="n"/>
      <c r="E179" s="863" t="n"/>
      <c r="F179" s="838" t="n"/>
      <c r="G179" s="838" t="n"/>
      <c r="H179" s="838" t="n"/>
      <c r="I179" s="838" t="n"/>
      <c r="J179" s="838" t="n"/>
      <c r="K179" s="838" t="n"/>
      <c r="L179" s="838" t="n"/>
      <c r="M179" s="838" t="n"/>
      <c r="N179" s="838" t="n"/>
      <c r="O179" s="838" t="n"/>
      <c r="P179" s="838" t="n"/>
      <c r="Q179" s="838" t="n"/>
      <c r="R179" s="838" t="n"/>
      <c r="S179" s="838" t="n"/>
      <c r="T179" s="838" t="n"/>
      <c r="U179" s="838" t="n"/>
      <c r="V179" s="838" t="n"/>
      <c r="W179" s="838" t="n"/>
      <c r="X179" s="838" t="n"/>
      <c r="Y179" s="838" t="n"/>
      <c r="Z179" s="838" t="n"/>
      <c r="AA179" s="838" t="n"/>
      <c r="AB179" s="838" t="n"/>
      <c r="AC179" s="838" t="n"/>
      <c r="AD179" s="838" t="n"/>
      <c r="AE179" s="838" t="n"/>
      <c r="AF179" s="838" t="n"/>
      <c r="AG179" s="838" t="n"/>
      <c r="AH179" s="838" t="n"/>
      <c r="AI179" s="838" t="n"/>
      <c r="AJ179" s="838" t="n"/>
      <c r="AK179" s="838" t="n"/>
      <c r="AL179" s="838" t="n"/>
      <c r="AM179" s="838" t="n"/>
      <c r="AN179" s="838" t="n"/>
      <c r="AO179" s="838" t="n"/>
      <c r="AP179" s="838" t="n"/>
      <c r="AQ179" s="838" t="n"/>
      <c r="AR179" s="838" t="n"/>
      <c r="AS179" s="838" t="n"/>
      <c r="AT179" s="838" t="n"/>
      <c r="AU179" s="838" t="n"/>
      <c r="AV179" s="838" t="n"/>
      <c r="AW179" s="838" t="n"/>
      <c r="AX179" s="838" t="n"/>
      <c r="AY179" s="838" t="n"/>
      <c r="AZ179" s="838" t="n"/>
      <c r="BA179" s="838" t="n"/>
      <c r="BB179" s="838" t="n"/>
      <c r="BC179" s="838" t="n"/>
      <c r="BD179" s="838" t="n"/>
      <c r="BE179" s="838" t="n"/>
      <c r="BF179" s="838" t="n"/>
      <c r="BG179" s="838" t="n"/>
      <c r="BH179" s="838" t="n"/>
      <c r="BI179" s="838" t="n"/>
      <c r="BJ179" s="838" t="n"/>
      <c r="BK179" s="838" t="n"/>
      <c r="BL179" s="838" t="n"/>
      <c r="BM179" s="838" t="n"/>
      <c r="BN179" s="838" t="n"/>
      <c r="BO179" s="838" t="n"/>
      <c r="BP179" s="838" t="n"/>
      <c r="BQ179" s="838" t="n"/>
      <c r="BR179" s="838" t="n"/>
      <c r="BS179" s="838" t="n"/>
      <c r="BT179" s="838" t="n"/>
      <c r="BU179" s="838" t="n"/>
      <c r="BV179" s="838" t="n"/>
      <c r="BW179" s="838" t="n"/>
      <c r="BX179" s="838" t="n"/>
      <c r="BY179" s="838" t="n"/>
      <c r="BZ179" s="838" t="n"/>
      <c r="CA179" s="838" t="n"/>
      <c r="CB179" s="838" t="n"/>
      <c r="CC179" s="838" t="n"/>
      <c r="CD179" s="838" t="n"/>
      <c r="CE179" s="838" t="n"/>
      <c r="CF179" s="838" t="n"/>
      <c r="CG179" s="838" t="n"/>
      <c r="CH179" s="838" t="n"/>
      <c r="CI179" s="838" t="n"/>
      <c r="CJ179" s="838" t="n"/>
      <c r="CK179" s="838" t="n"/>
      <c r="CL179" s="838" t="n"/>
      <c r="CM179" s="838" t="n"/>
      <c r="CN179" s="838" t="n"/>
      <c r="CO179" s="838" t="n"/>
      <c r="CP179" s="838" t="n"/>
      <c r="CQ179" s="838" t="n"/>
      <c r="CR179" s="838" t="n"/>
      <c r="CS179" s="838" t="n"/>
      <c r="CT179" s="838" t="n"/>
      <c r="CU179" s="838" t="n"/>
      <c r="CV179" s="838" t="n"/>
      <c r="CW179" s="838" t="n"/>
      <c r="CX179" s="838" t="n"/>
      <c r="CY179" s="838" t="n"/>
      <c r="CZ179" s="838" t="n"/>
      <c r="DA179" s="838" t="n"/>
      <c r="DB179" s="838" t="n"/>
      <c r="DC179" s="838" t="n"/>
      <c r="DD179" s="838" t="n"/>
      <c r="DE179" s="838" t="n"/>
      <c r="DF179" s="838" t="n"/>
      <c r="DG179" s="838" t="n"/>
      <c r="DH179" s="838" t="n"/>
      <c r="DI179" s="838" t="n"/>
      <c r="DJ179" s="838" t="n"/>
      <c r="DK179" s="838" t="n"/>
      <c r="DL179" s="838" t="n"/>
      <c r="DM179" s="838" t="n"/>
      <c r="DN179" s="838" t="n"/>
      <c r="DO179" s="838" t="n"/>
      <c r="DP179" s="838" t="n"/>
      <c r="DQ179" s="838" t="n"/>
      <c r="DR179" s="838" t="n"/>
      <c r="DS179" s="838" t="n"/>
      <c r="DT179" s="838" t="n"/>
      <c r="DU179" s="838" t="n"/>
      <c r="DV179" s="838" t="n"/>
      <c r="DW179" s="838" t="n"/>
      <c r="DX179" s="838" t="n"/>
      <c r="DY179" s="838" t="n"/>
      <c r="DZ179" s="838" t="n"/>
      <c r="EA179" s="838" t="n"/>
      <c r="EB179" s="838" t="n"/>
      <c r="EC179" s="838" t="n"/>
      <c r="ED179" s="838" t="n"/>
      <c r="EE179" s="838" t="n"/>
      <c r="EF179" s="838" t="n"/>
      <c r="EG179" s="838" t="n"/>
      <c r="EH179" s="838" t="n"/>
      <c r="EI179" s="838" t="n"/>
      <c r="EJ179" s="838" t="n"/>
      <c r="EK179" s="838" t="n"/>
      <c r="EL179" s="838" t="n"/>
      <c r="EM179" s="838" t="n"/>
      <c r="EN179" s="838" t="n"/>
      <c r="EO179" s="838" t="n"/>
      <c r="EP179" s="838" t="n"/>
      <c r="EQ179" s="838" t="n"/>
    </row>
    <row r="180" ht="13.5" customHeight="1" s="1178">
      <c r="A180" s="861" t="n"/>
      <c r="B180" s="862" t="n"/>
      <c r="C180" s="863" t="n"/>
      <c r="D180" s="863" t="n"/>
      <c r="E180" s="862" t="n"/>
      <c r="F180" s="838" t="n"/>
      <c r="G180" s="838" t="n"/>
      <c r="H180" s="838" t="n"/>
      <c r="I180" s="838" t="n"/>
      <c r="J180" s="838" t="n"/>
      <c r="K180" s="838" t="n"/>
      <c r="L180" s="838" t="n"/>
      <c r="M180" s="838" t="n"/>
      <c r="N180" s="838" t="n"/>
      <c r="O180" s="838" t="n"/>
      <c r="P180" s="838" t="n"/>
      <c r="Q180" s="838" t="n"/>
      <c r="R180" s="838" t="n"/>
      <c r="S180" s="838" t="n"/>
      <c r="T180" s="838" t="n"/>
      <c r="U180" s="838" t="n"/>
      <c r="V180" s="838" t="n"/>
      <c r="W180" s="838" t="n"/>
      <c r="X180" s="838" t="n"/>
      <c r="Y180" s="838" t="n"/>
      <c r="Z180" s="838" t="n"/>
      <c r="AA180" s="838" t="n"/>
      <c r="AB180" s="838" t="n"/>
      <c r="AC180" s="838" t="n"/>
      <c r="AD180" s="838" t="n"/>
      <c r="AE180" s="838" t="n"/>
      <c r="AF180" s="838" t="n"/>
      <c r="AG180" s="838" t="n"/>
      <c r="AH180" s="838" t="n"/>
      <c r="AI180" s="838" t="n"/>
      <c r="AJ180" s="838" t="n"/>
      <c r="AK180" s="838" t="n"/>
      <c r="AL180" s="838" t="n"/>
      <c r="AM180" s="838" t="n"/>
      <c r="AN180" s="838" t="n"/>
      <c r="AO180" s="838" t="n"/>
      <c r="AP180" s="838" t="n"/>
      <c r="AQ180" s="838" t="n"/>
      <c r="AR180" s="838" t="n"/>
      <c r="AS180" s="838" t="n"/>
      <c r="AT180" s="838" t="n"/>
      <c r="AU180" s="838" t="n"/>
      <c r="AV180" s="838" t="n"/>
      <c r="AW180" s="838" t="n"/>
      <c r="AX180" s="838" t="n"/>
      <c r="AY180" s="838" t="n"/>
      <c r="AZ180" s="838" t="n"/>
      <c r="BA180" s="838" t="n"/>
      <c r="BB180" s="838" t="n"/>
      <c r="BC180" s="838" t="n"/>
      <c r="BD180" s="838" t="n"/>
      <c r="BE180" s="838" t="n"/>
      <c r="BF180" s="838" t="n"/>
      <c r="BG180" s="838" t="n"/>
      <c r="BH180" s="838" t="n"/>
      <c r="BI180" s="838" t="n"/>
      <c r="BJ180" s="838" t="n"/>
      <c r="BK180" s="838" t="n"/>
      <c r="BL180" s="838" t="n"/>
      <c r="BM180" s="838" t="n"/>
      <c r="BN180" s="838" t="n"/>
      <c r="BO180" s="838" t="n"/>
      <c r="BP180" s="838" t="n"/>
      <c r="BQ180" s="838" t="n"/>
      <c r="BR180" s="838" t="n"/>
      <c r="BS180" s="838" t="n"/>
      <c r="BT180" s="838" t="n"/>
      <c r="BU180" s="838" t="n"/>
      <c r="BV180" s="838" t="n"/>
      <c r="BW180" s="838" t="n"/>
      <c r="BX180" s="838" t="n"/>
      <c r="BY180" s="838" t="n"/>
      <c r="BZ180" s="838" t="n"/>
      <c r="CA180" s="838" t="n"/>
      <c r="CB180" s="838" t="n"/>
      <c r="CC180" s="838" t="n"/>
      <c r="CD180" s="838" t="n"/>
      <c r="CE180" s="838" t="n"/>
      <c r="CF180" s="838" t="n"/>
      <c r="CG180" s="838" t="n"/>
      <c r="CH180" s="838" t="n"/>
      <c r="CI180" s="838" t="n"/>
      <c r="CJ180" s="838" t="n"/>
      <c r="CK180" s="838" t="n"/>
      <c r="CL180" s="838" t="n"/>
      <c r="CM180" s="838" t="n"/>
      <c r="CN180" s="838" t="n"/>
      <c r="CO180" s="838" t="n"/>
      <c r="CP180" s="838" t="n"/>
      <c r="CQ180" s="838" t="n"/>
      <c r="CR180" s="838" t="n"/>
      <c r="CS180" s="838" t="n"/>
      <c r="CT180" s="838" t="n"/>
      <c r="CU180" s="838" t="n"/>
      <c r="CV180" s="838" t="n"/>
      <c r="CW180" s="838" t="n"/>
      <c r="CX180" s="838" t="n"/>
      <c r="CY180" s="838" t="n"/>
      <c r="CZ180" s="838" t="n"/>
      <c r="DA180" s="838" t="n"/>
      <c r="DB180" s="838" t="n"/>
      <c r="DC180" s="838" t="n"/>
      <c r="DD180" s="838" t="n"/>
      <c r="DE180" s="838" t="n"/>
      <c r="DF180" s="838" t="n"/>
      <c r="DG180" s="838" t="n"/>
      <c r="DH180" s="838" t="n"/>
      <c r="DI180" s="838" t="n"/>
      <c r="DJ180" s="838" t="n"/>
      <c r="DK180" s="838" t="n"/>
      <c r="DL180" s="838" t="n"/>
      <c r="DM180" s="838" t="n"/>
      <c r="DN180" s="838" t="n"/>
      <c r="DO180" s="838" t="n"/>
      <c r="DP180" s="838" t="n"/>
      <c r="DQ180" s="838" t="n"/>
      <c r="DR180" s="838" t="n"/>
      <c r="DS180" s="838" t="n"/>
      <c r="DT180" s="838" t="n"/>
      <c r="DU180" s="838" t="n"/>
      <c r="DV180" s="838" t="n"/>
      <c r="DW180" s="838" t="n"/>
      <c r="DX180" s="838" t="n"/>
      <c r="DY180" s="838" t="n"/>
      <c r="DZ180" s="838" t="n"/>
      <c r="EA180" s="838" t="n"/>
      <c r="EB180" s="838" t="n"/>
      <c r="EC180" s="838" t="n"/>
      <c r="ED180" s="838" t="n"/>
      <c r="EE180" s="838" t="n"/>
      <c r="EF180" s="838" t="n"/>
      <c r="EG180" s="838" t="n"/>
      <c r="EH180" s="838" t="n"/>
      <c r="EI180" s="838" t="n"/>
      <c r="EJ180" s="838" t="n"/>
      <c r="EK180" s="838" t="n"/>
      <c r="EL180" s="838" t="n"/>
      <c r="EM180" s="838" t="n"/>
      <c r="EN180" s="838" t="n"/>
      <c r="EO180" s="838" t="n"/>
      <c r="EP180" s="838" t="n"/>
      <c r="EQ180" s="838" t="n"/>
    </row>
    <row r="181" ht="13.5" customHeight="1" s="1178">
      <c r="A181" s="861" t="n"/>
      <c r="B181" s="863" t="n"/>
      <c r="C181" s="863" t="n"/>
      <c r="D181" s="863" t="n"/>
      <c r="E181" s="862" t="n"/>
      <c r="F181" s="838" t="n"/>
      <c r="G181" s="838" t="n"/>
      <c r="H181" s="838" t="n"/>
      <c r="I181" s="838" t="n"/>
      <c r="J181" s="838" t="n"/>
      <c r="K181" s="838" t="n"/>
      <c r="L181" s="838" t="n"/>
      <c r="M181" s="838" t="n"/>
      <c r="N181" s="838" t="n"/>
      <c r="O181" s="838" t="n"/>
      <c r="P181" s="838" t="n"/>
      <c r="Q181" s="838" t="n"/>
      <c r="R181" s="838" t="n"/>
      <c r="S181" s="838" t="n"/>
      <c r="T181" s="838" t="n"/>
      <c r="U181" s="838" t="n"/>
      <c r="V181" s="838" t="n"/>
      <c r="W181" s="838" t="n"/>
      <c r="X181" s="838" t="n"/>
      <c r="Y181" s="838" t="n"/>
      <c r="Z181" s="838" t="n"/>
      <c r="AA181" s="838" t="n"/>
      <c r="AB181" s="838" t="n"/>
      <c r="AC181" s="838" t="n"/>
      <c r="AD181" s="838" t="n"/>
      <c r="AE181" s="838" t="n"/>
      <c r="AF181" s="838" t="n"/>
      <c r="AG181" s="838" t="n"/>
      <c r="AH181" s="838" t="n"/>
      <c r="AI181" s="838" t="n"/>
      <c r="AJ181" s="838" t="n"/>
      <c r="AK181" s="838" t="n"/>
      <c r="AL181" s="838" t="n"/>
      <c r="AM181" s="838" t="n"/>
      <c r="AN181" s="838" t="n"/>
      <c r="AO181" s="838" t="n"/>
      <c r="AP181" s="838" t="n"/>
      <c r="AQ181" s="838" t="n"/>
      <c r="AR181" s="838" t="n"/>
      <c r="AS181" s="838" t="n"/>
      <c r="AT181" s="838" t="n"/>
      <c r="AU181" s="838" t="n"/>
      <c r="AV181" s="838" t="n"/>
      <c r="AW181" s="838" t="n"/>
      <c r="AX181" s="838" t="n"/>
      <c r="AY181" s="838" t="n"/>
      <c r="AZ181" s="838" t="n"/>
      <c r="BA181" s="838" t="n"/>
      <c r="BB181" s="838" t="n"/>
      <c r="BC181" s="838" t="n"/>
      <c r="BD181" s="838" t="n"/>
      <c r="BE181" s="838" t="n"/>
      <c r="BF181" s="838" t="n"/>
      <c r="BG181" s="838" t="n"/>
      <c r="BH181" s="838" t="n"/>
      <c r="BI181" s="838" t="n"/>
      <c r="BJ181" s="838" t="n"/>
      <c r="BK181" s="838" t="n"/>
      <c r="BL181" s="838" t="n"/>
      <c r="BM181" s="838" t="n"/>
      <c r="BN181" s="838" t="n"/>
      <c r="BO181" s="838" t="n"/>
      <c r="BP181" s="838" t="n"/>
      <c r="BQ181" s="838" t="n"/>
      <c r="BR181" s="838" t="n"/>
      <c r="BS181" s="838" t="n"/>
      <c r="BT181" s="838" t="n"/>
      <c r="BU181" s="838" t="n"/>
      <c r="BV181" s="838" t="n"/>
      <c r="BW181" s="838" t="n"/>
      <c r="BX181" s="838" t="n"/>
      <c r="BY181" s="838" t="n"/>
      <c r="BZ181" s="838" t="n"/>
      <c r="CA181" s="838" t="n"/>
      <c r="CB181" s="838" t="n"/>
      <c r="CC181" s="838" t="n"/>
      <c r="CD181" s="838" t="n"/>
      <c r="CE181" s="838" t="n"/>
      <c r="CF181" s="838" t="n"/>
      <c r="CG181" s="838" t="n"/>
      <c r="CH181" s="838" t="n"/>
      <c r="CI181" s="838" t="n"/>
      <c r="CJ181" s="838" t="n"/>
      <c r="CK181" s="838" t="n"/>
      <c r="CL181" s="838" t="n"/>
      <c r="CM181" s="838" t="n"/>
      <c r="CN181" s="838" t="n"/>
      <c r="CO181" s="838" t="n"/>
      <c r="CP181" s="838" t="n"/>
      <c r="CQ181" s="838" t="n"/>
      <c r="CR181" s="838" t="n"/>
      <c r="CS181" s="838" t="n"/>
      <c r="CT181" s="838" t="n"/>
      <c r="CU181" s="838" t="n"/>
      <c r="CV181" s="838" t="n"/>
      <c r="CW181" s="838" t="n"/>
      <c r="CX181" s="838" t="n"/>
      <c r="CY181" s="838" t="n"/>
      <c r="CZ181" s="838" t="n"/>
      <c r="DA181" s="838" t="n"/>
      <c r="DB181" s="838" t="n"/>
      <c r="DC181" s="838" t="n"/>
      <c r="DD181" s="838" t="n"/>
      <c r="DE181" s="838" t="n"/>
      <c r="DF181" s="838" t="n"/>
      <c r="DG181" s="838" t="n"/>
      <c r="DH181" s="838" t="n"/>
      <c r="DI181" s="838" t="n"/>
      <c r="DJ181" s="838" t="n"/>
      <c r="DK181" s="838" t="n"/>
      <c r="DL181" s="838" t="n"/>
      <c r="DM181" s="838" t="n"/>
      <c r="DN181" s="838" t="n"/>
      <c r="DO181" s="838" t="n"/>
      <c r="DP181" s="838" t="n"/>
      <c r="DQ181" s="838" t="n"/>
      <c r="DR181" s="838" t="n"/>
      <c r="DS181" s="838" t="n"/>
      <c r="DT181" s="838" t="n"/>
      <c r="DU181" s="838" t="n"/>
      <c r="DV181" s="838" t="n"/>
      <c r="DW181" s="838" t="n"/>
      <c r="DX181" s="838" t="n"/>
      <c r="DY181" s="838" t="n"/>
      <c r="DZ181" s="838" t="n"/>
      <c r="EA181" s="838" t="n"/>
      <c r="EB181" s="838" t="n"/>
      <c r="EC181" s="838" t="n"/>
      <c r="ED181" s="838" t="n"/>
      <c r="EE181" s="838" t="n"/>
      <c r="EF181" s="838" t="n"/>
      <c r="EG181" s="838" t="n"/>
      <c r="EH181" s="838" t="n"/>
      <c r="EI181" s="838" t="n"/>
      <c r="EJ181" s="838" t="n"/>
      <c r="EK181" s="838" t="n"/>
      <c r="EL181" s="838" t="n"/>
      <c r="EM181" s="838" t="n"/>
      <c r="EN181" s="838" t="n"/>
      <c r="EO181" s="838" t="n"/>
      <c r="EP181" s="838" t="n"/>
      <c r="EQ181" s="838" t="n"/>
    </row>
    <row r="182" ht="13.5" customHeight="1" s="1178">
      <c r="A182" s="861" t="n"/>
      <c r="B182" s="862" t="n"/>
      <c r="C182" s="863" t="n"/>
      <c r="D182" s="862" t="n"/>
      <c r="E182" s="862" t="n"/>
      <c r="F182" s="838" t="n"/>
      <c r="G182" s="838" t="n"/>
      <c r="H182" s="838" t="n"/>
      <c r="I182" s="838" t="n"/>
      <c r="J182" s="838" t="n"/>
      <c r="K182" s="838" t="n"/>
      <c r="L182" s="838" t="n"/>
      <c r="M182" s="838" t="n"/>
      <c r="N182" s="838" t="n"/>
      <c r="O182" s="838" t="n"/>
      <c r="P182" s="838" t="n"/>
      <c r="Q182" s="838" t="n"/>
      <c r="R182" s="838" t="n"/>
      <c r="S182" s="838" t="n"/>
      <c r="T182" s="838" t="n"/>
      <c r="U182" s="838" t="n"/>
      <c r="V182" s="838" t="n"/>
      <c r="W182" s="838" t="n"/>
      <c r="X182" s="838" t="n"/>
      <c r="Y182" s="838" t="n"/>
      <c r="Z182" s="838" t="n"/>
      <c r="AA182" s="838" t="n"/>
      <c r="AB182" s="838" t="n"/>
      <c r="AC182" s="838" t="n"/>
      <c r="AD182" s="838" t="n"/>
      <c r="AE182" s="838" t="n"/>
      <c r="AF182" s="838" t="n"/>
      <c r="AG182" s="838" t="n"/>
      <c r="AH182" s="838" t="n"/>
      <c r="AI182" s="838" t="n"/>
      <c r="AJ182" s="838" t="n"/>
      <c r="AK182" s="838" t="n"/>
      <c r="AL182" s="838" t="n"/>
      <c r="AM182" s="838" t="n"/>
      <c r="AN182" s="838" t="n"/>
      <c r="AO182" s="838" t="n"/>
      <c r="AP182" s="838" t="n"/>
      <c r="AQ182" s="838" t="n"/>
      <c r="AR182" s="838" t="n"/>
      <c r="AS182" s="838" t="n"/>
      <c r="AT182" s="838" t="n"/>
      <c r="AU182" s="838" t="n"/>
      <c r="AV182" s="838" t="n"/>
      <c r="AW182" s="838" t="n"/>
      <c r="AX182" s="838" t="n"/>
      <c r="AY182" s="838" t="n"/>
      <c r="AZ182" s="838" t="n"/>
      <c r="BA182" s="838" t="n"/>
      <c r="BB182" s="838" t="n"/>
      <c r="BC182" s="838" t="n"/>
      <c r="BD182" s="838" t="n"/>
      <c r="BE182" s="838" t="n"/>
      <c r="BF182" s="838" t="n"/>
      <c r="BG182" s="838" t="n"/>
      <c r="BH182" s="838" t="n"/>
      <c r="BI182" s="838" t="n"/>
      <c r="BJ182" s="838" t="n"/>
      <c r="BK182" s="838" t="n"/>
      <c r="BL182" s="838" t="n"/>
      <c r="BM182" s="838" t="n"/>
      <c r="BN182" s="838" t="n"/>
      <c r="BO182" s="838" t="n"/>
      <c r="BP182" s="838" t="n"/>
      <c r="BQ182" s="838" t="n"/>
      <c r="BR182" s="838" t="n"/>
      <c r="BS182" s="838" t="n"/>
      <c r="BT182" s="838" t="n"/>
      <c r="BU182" s="838" t="n"/>
      <c r="BV182" s="838" t="n"/>
      <c r="BW182" s="838" t="n"/>
      <c r="BX182" s="838" t="n"/>
      <c r="BY182" s="838" t="n"/>
      <c r="BZ182" s="838" t="n"/>
      <c r="CA182" s="838" t="n"/>
      <c r="CB182" s="838" t="n"/>
      <c r="CC182" s="838" t="n"/>
      <c r="CD182" s="838" t="n"/>
      <c r="CE182" s="838" t="n"/>
      <c r="CF182" s="838" t="n"/>
      <c r="CG182" s="838" t="n"/>
      <c r="CH182" s="838" t="n"/>
      <c r="CI182" s="838" t="n"/>
      <c r="CJ182" s="838" t="n"/>
      <c r="CK182" s="838" t="n"/>
      <c r="CL182" s="838" t="n"/>
      <c r="CM182" s="838" t="n"/>
      <c r="CN182" s="838" t="n"/>
      <c r="CO182" s="838" t="n"/>
      <c r="CP182" s="838" t="n"/>
      <c r="CQ182" s="838" t="n"/>
      <c r="CR182" s="838" t="n"/>
      <c r="CS182" s="838" t="n"/>
      <c r="CT182" s="838" t="n"/>
      <c r="CU182" s="838" t="n"/>
      <c r="CV182" s="838" t="n"/>
      <c r="CW182" s="838" t="n"/>
      <c r="CX182" s="838" t="n"/>
      <c r="CY182" s="838" t="n"/>
      <c r="CZ182" s="838" t="n"/>
      <c r="DA182" s="838" t="n"/>
      <c r="DB182" s="838" t="n"/>
      <c r="DC182" s="838" t="n"/>
      <c r="DD182" s="838" t="n"/>
      <c r="DE182" s="838" t="n"/>
      <c r="DF182" s="838" t="n"/>
      <c r="DG182" s="838" t="n"/>
      <c r="DH182" s="838" t="n"/>
      <c r="DI182" s="838" t="n"/>
      <c r="DJ182" s="838" t="n"/>
      <c r="DK182" s="838" t="n"/>
      <c r="DL182" s="838" t="n"/>
      <c r="DM182" s="838" t="n"/>
      <c r="DN182" s="838" t="n"/>
      <c r="DO182" s="838" t="n"/>
      <c r="DP182" s="838" t="n"/>
      <c r="DQ182" s="838" t="n"/>
      <c r="DR182" s="838" t="n"/>
      <c r="DS182" s="838" t="n"/>
      <c r="DT182" s="838" t="n"/>
      <c r="DU182" s="838" t="n"/>
      <c r="DV182" s="838" t="n"/>
      <c r="DW182" s="838" t="n"/>
      <c r="DX182" s="838" t="n"/>
      <c r="DY182" s="838" t="n"/>
      <c r="DZ182" s="838" t="n"/>
      <c r="EA182" s="838" t="n"/>
      <c r="EB182" s="838" t="n"/>
      <c r="EC182" s="838" t="n"/>
      <c r="ED182" s="838" t="n"/>
      <c r="EE182" s="838" t="n"/>
      <c r="EF182" s="838" t="n"/>
      <c r="EG182" s="838" t="n"/>
      <c r="EH182" s="838" t="n"/>
      <c r="EI182" s="838" t="n"/>
      <c r="EJ182" s="838" t="n"/>
      <c r="EK182" s="838" t="n"/>
      <c r="EL182" s="838" t="n"/>
      <c r="EM182" s="838" t="n"/>
      <c r="EN182" s="838" t="n"/>
      <c r="EO182" s="838" t="n"/>
      <c r="EP182" s="838" t="n"/>
      <c r="EQ182" s="838" t="n"/>
    </row>
    <row r="183" ht="13.5" customHeight="1" s="1178">
      <c r="A183" s="861" t="n"/>
      <c r="B183" s="862" t="n"/>
      <c r="C183" s="863" t="n"/>
      <c r="D183" s="862" t="n"/>
      <c r="E183" s="862" t="n"/>
      <c r="F183" s="838" t="n"/>
      <c r="G183" s="838" t="n"/>
      <c r="H183" s="838" t="n"/>
      <c r="I183" s="838" t="n"/>
      <c r="J183" s="838" t="n"/>
      <c r="K183" s="838" t="n"/>
      <c r="L183" s="838" t="n"/>
      <c r="M183" s="838" t="n"/>
      <c r="N183" s="838" t="n"/>
      <c r="O183" s="838" t="n"/>
      <c r="P183" s="838" t="n"/>
      <c r="Q183" s="838" t="n"/>
      <c r="R183" s="838" t="n"/>
      <c r="S183" s="838" t="n"/>
      <c r="T183" s="838" t="n"/>
      <c r="U183" s="838" t="n"/>
      <c r="V183" s="838" t="n"/>
      <c r="W183" s="838" t="n"/>
      <c r="X183" s="838" t="n"/>
      <c r="Y183" s="838" t="n"/>
      <c r="Z183" s="838" t="n"/>
      <c r="AA183" s="838" t="n"/>
      <c r="AB183" s="838" t="n"/>
      <c r="AC183" s="838" t="n"/>
      <c r="AD183" s="838" t="n"/>
      <c r="AE183" s="838" t="n"/>
      <c r="AF183" s="838" t="n"/>
      <c r="AG183" s="838" t="n"/>
      <c r="AH183" s="838" t="n"/>
      <c r="AI183" s="838" t="n"/>
      <c r="AJ183" s="838" t="n"/>
      <c r="AK183" s="838" t="n"/>
      <c r="AL183" s="838" t="n"/>
      <c r="AM183" s="838" t="n"/>
      <c r="AN183" s="838" t="n"/>
      <c r="AO183" s="838" t="n"/>
      <c r="AP183" s="838" t="n"/>
      <c r="AQ183" s="838" t="n"/>
      <c r="AR183" s="838" t="n"/>
      <c r="AS183" s="838" t="n"/>
      <c r="AT183" s="838" t="n"/>
      <c r="AU183" s="838" t="n"/>
      <c r="AV183" s="838" t="n"/>
      <c r="AW183" s="838" t="n"/>
      <c r="AX183" s="838" t="n"/>
      <c r="AY183" s="838" t="n"/>
      <c r="AZ183" s="838" t="n"/>
      <c r="BA183" s="838" t="n"/>
      <c r="BB183" s="838" t="n"/>
      <c r="BC183" s="838" t="n"/>
      <c r="BD183" s="838" t="n"/>
      <c r="BE183" s="838" t="n"/>
      <c r="BF183" s="838" t="n"/>
      <c r="BG183" s="838" t="n"/>
      <c r="BH183" s="838" t="n"/>
      <c r="BI183" s="838" t="n"/>
      <c r="BJ183" s="838" t="n"/>
      <c r="BK183" s="838" t="n"/>
      <c r="BL183" s="838" t="n"/>
      <c r="BM183" s="838" t="n"/>
      <c r="BN183" s="838" t="n"/>
      <c r="BO183" s="838" t="n"/>
      <c r="BP183" s="838" t="n"/>
      <c r="BQ183" s="838" t="n"/>
      <c r="BR183" s="838" t="n"/>
      <c r="BS183" s="838" t="n"/>
      <c r="BT183" s="838" t="n"/>
      <c r="BU183" s="838" t="n"/>
      <c r="BV183" s="838" t="n"/>
      <c r="BW183" s="838" t="n"/>
      <c r="BX183" s="838" t="n"/>
      <c r="BY183" s="838" t="n"/>
      <c r="BZ183" s="838" t="n"/>
      <c r="CA183" s="838" t="n"/>
      <c r="CB183" s="838" t="n"/>
      <c r="CC183" s="838" t="n"/>
      <c r="CD183" s="838" t="n"/>
      <c r="CE183" s="838" t="n"/>
      <c r="CF183" s="838" t="n"/>
      <c r="CG183" s="838" t="n"/>
      <c r="CH183" s="838" t="n"/>
      <c r="CI183" s="838" t="n"/>
      <c r="CJ183" s="838" t="n"/>
      <c r="CK183" s="838" t="n"/>
      <c r="CL183" s="838" t="n"/>
      <c r="CM183" s="838" t="n"/>
      <c r="CN183" s="838" t="n"/>
      <c r="CO183" s="838" t="n"/>
      <c r="CP183" s="838" t="n"/>
      <c r="CQ183" s="838" t="n"/>
      <c r="CR183" s="838" t="n"/>
      <c r="CS183" s="838" t="n"/>
      <c r="CT183" s="838" t="n"/>
      <c r="CU183" s="838" t="n"/>
      <c r="CV183" s="838" t="n"/>
      <c r="CW183" s="838" t="n"/>
      <c r="CX183" s="838" t="n"/>
      <c r="CY183" s="838" t="n"/>
      <c r="CZ183" s="838" t="n"/>
      <c r="DA183" s="838" t="n"/>
      <c r="DB183" s="838" t="n"/>
      <c r="DC183" s="838" t="n"/>
      <c r="DD183" s="838" t="n"/>
      <c r="DE183" s="838" t="n"/>
      <c r="DF183" s="838" t="n"/>
      <c r="DG183" s="838" t="n"/>
      <c r="DH183" s="838" t="n"/>
      <c r="DI183" s="838" t="n"/>
      <c r="DJ183" s="838" t="n"/>
      <c r="DK183" s="838" t="n"/>
      <c r="DL183" s="838" t="n"/>
      <c r="DM183" s="838" t="n"/>
      <c r="DN183" s="838" t="n"/>
      <c r="DO183" s="838" t="n"/>
      <c r="DP183" s="838" t="n"/>
      <c r="DQ183" s="838" t="n"/>
      <c r="DR183" s="838" t="n"/>
      <c r="DS183" s="838" t="n"/>
      <c r="DT183" s="838" t="n"/>
      <c r="DU183" s="838" t="n"/>
      <c r="DV183" s="838" t="n"/>
      <c r="DW183" s="838" t="n"/>
      <c r="DX183" s="838" t="n"/>
      <c r="DY183" s="838" t="n"/>
      <c r="DZ183" s="838" t="n"/>
      <c r="EA183" s="838" t="n"/>
      <c r="EB183" s="838" t="n"/>
      <c r="EC183" s="838" t="n"/>
      <c r="ED183" s="838" t="n"/>
      <c r="EE183" s="838" t="n"/>
      <c r="EF183" s="838" t="n"/>
      <c r="EG183" s="838" t="n"/>
      <c r="EH183" s="838" t="n"/>
      <c r="EI183" s="838" t="n"/>
      <c r="EJ183" s="838" t="n"/>
      <c r="EK183" s="838" t="n"/>
      <c r="EL183" s="838" t="n"/>
      <c r="EM183" s="838" t="n"/>
      <c r="EN183" s="838" t="n"/>
      <c r="EO183" s="838" t="n"/>
      <c r="EP183" s="838" t="n"/>
      <c r="EQ183" s="838" t="n"/>
    </row>
    <row r="184" ht="13.5" customHeight="1" s="1178">
      <c r="A184" s="861" t="n"/>
      <c r="B184" s="862" t="n"/>
      <c r="C184" s="863" t="n"/>
      <c r="D184" s="862" t="n"/>
      <c r="E184" s="862" t="n"/>
      <c r="F184" s="838" t="n"/>
      <c r="G184" s="838" t="n"/>
      <c r="H184" s="838" t="n"/>
      <c r="I184" s="838" t="n"/>
      <c r="J184" s="838" t="n"/>
      <c r="K184" s="838" t="n"/>
      <c r="L184" s="838" t="n"/>
      <c r="M184" s="838" t="n"/>
      <c r="N184" s="838" t="n"/>
      <c r="O184" s="838" t="n"/>
      <c r="P184" s="838" t="n"/>
      <c r="Q184" s="838" t="n"/>
      <c r="R184" s="838" t="n"/>
      <c r="S184" s="838" t="n"/>
      <c r="T184" s="838" t="n"/>
      <c r="U184" s="838" t="n"/>
      <c r="V184" s="838" t="n"/>
      <c r="W184" s="838" t="n"/>
      <c r="X184" s="838" t="n"/>
      <c r="Y184" s="838" t="n"/>
      <c r="Z184" s="838" t="n"/>
      <c r="AA184" s="838" t="n"/>
      <c r="AB184" s="838" t="n"/>
      <c r="AC184" s="838" t="n"/>
      <c r="AD184" s="838" t="n"/>
      <c r="AE184" s="838" t="n"/>
      <c r="AF184" s="838" t="n"/>
      <c r="AG184" s="838" t="n"/>
      <c r="AH184" s="838" t="n"/>
      <c r="AI184" s="838" t="n"/>
      <c r="AJ184" s="838" t="n"/>
      <c r="AK184" s="838" t="n"/>
      <c r="AL184" s="838" t="n"/>
      <c r="AM184" s="838" t="n"/>
      <c r="AN184" s="838" t="n"/>
      <c r="AO184" s="838" t="n"/>
      <c r="AP184" s="838" t="n"/>
      <c r="AQ184" s="838" t="n"/>
      <c r="AR184" s="838" t="n"/>
      <c r="AS184" s="838" t="n"/>
      <c r="AT184" s="838" t="n"/>
      <c r="AU184" s="838" t="n"/>
      <c r="AV184" s="838" t="n"/>
      <c r="AW184" s="838" t="n"/>
      <c r="AX184" s="838" t="n"/>
      <c r="AY184" s="838" t="n"/>
      <c r="AZ184" s="838" t="n"/>
      <c r="BA184" s="838" t="n"/>
      <c r="BB184" s="838" t="n"/>
      <c r="BC184" s="838" t="n"/>
      <c r="BD184" s="838" t="n"/>
      <c r="BE184" s="838" t="n"/>
      <c r="BF184" s="838" t="n"/>
      <c r="BG184" s="838" t="n"/>
      <c r="BH184" s="838" t="n"/>
      <c r="BI184" s="838" t="n"/>
      <c r="BJ184" s="838" t="n"/>
      <c r="BK184" s="838" t="n"/>
      <c r="BL184" s="838" t="n"/>
      <c r="BM184" s="838" t="n"/>
      <c r="BN184" s="838" t="n"/>
      <c r="BO184" s="838" t="n"/>
      <c r="BP184" s="838" t="n"/>
      <c r="BQ184" s="838" t="n"/>
      <c r="BR184" s="838" t="n"/>
      <c r="BS184" s="838" t="n"/>
      <c r="BT184" s="838" t="n"/>
      <c r="BU184" s="838" t="n"/>
      <c r="BV184" s="838" t="n"/>
      <c r="BW184" s="838" t="n"/>
      <c r="BX184" s="838" t="n"/>
      <c r="BY184" s="838" t="n"/>
      <c r="BZ184" s="838" t="n"/>
      <c r="CA184" s="838" t="n"/>
      <c r="CB184" s="838" t="n"/>
      <c r="CC184" s="838" t="n"/>
      <c r="CD184" s="838" t="n"/>
      <c r="CE184" s="838" t="n"/>
      <c r="CF184" s="838" t="n"/>
      <c r="CG184" s="838" t="n"/>
      <c r="CH184" s="838" t="n"/>
      <c r="CI184" s="838" t="n"/>
      <c r="CJ184" s="838" t="n"/>
      <c r="CK184" s="838" t="n"/>
      <c r="CL184" s="838" t="n"/>
      <c r="CM184" s="838" t="n"/>
      <c r="CN184" s="838" t="n"/>
      <c r="CO184" s="838" t="n"/>
      <c r="CP184" s="838" t="n"/>
      <c r="CQ184" s="838" t="n"/>
      <c r="CR184" s="838" t="n"/>
      <c r="CS184" s="838" t="n"/>
      <c r="CT184" s="838" t="n"/>
      <c r="CU184" s="838" t="n"/>
      <c r="CV184" s="838" t="n"/>
      <c r="CW184" s="838" t="n"/>
      <c r="CX184" s="838" t="n"/>
      <c r="CY184" s="838" t="n"/>
      <c r="CZ184" s="838" t="n"/>
      <c r="DA184" s="838" t="n"/>
      <c r="DB184" s="838" t="n"/>
      <c r="DC184" s="838" t="n"/>
      <c r="DD184" s="838" t="n"/>
      <c r="DE184" s="838" t="n"/>
      <c r="DF184" s="838" t="n"/>
      <c r="DG184" s="838" t="n"/>
      <c r="DH184" s="838" t="n"/>
      <c r="DI184" s="838" t="n"/>
      <c r="DJ184" s="838" t="n"/>
      <c r="DK184" s="838" t="n"/>
      <c r="DL184" s="838" t="n"/>
      <c r="DM184" s="838" t="n"/>
      <c r="DN184" s="838" t="n"/>
      <c r="DO184" s="838" t="n"/>
      <c r="DP184" s="838" t="n"/>
      <c r="DQ184" s="838" t="n"/>
      <c r="DR184" s="838" t="n"/>
      <c r="DS184" s="838" t="n"/>
      <c r="DT184" s="838" t="n"/>
      <c r="DU184" s="838" t="n"/>
      <c r="DV184" s="838" t="n"/>
      <c r="DW184" s="838" t="n"/>
      <c r="DX184" s="838" t="n"/>
      <c r="DY184" s="838" t="n"/>
      <c r="DZ184" s="838" t="n"/>
      <c r="EA184" s="838" t="n"/>
      <c r="EB184" s="838" t="n"/>
      <c r="EC184" s="838" t="n"/>
      <c r="ED184" s="838" t="n"/>
      <c r="EE184" s="838" t="n"/>
      <c r="EF184" s="838" t="n"/>
      <c r="EG184" s="838" t="n"/>
      <c r="EH184" s="838" t="n"/>
      <c r="EI184" s="838" t="n"/>
      <c r="EJ184" s="838" t="n"/>
      <c r="EK184" s="838" t="n"/>
      <c r="EL184" s="838" t="n"/>
      <c r="EM184" s="838" t="n"/>
      <c r="EN184" s="838" t="n"/>
      <c r="EO184" s="838" t="n"/>
      <c r="EP184" s="838" t="n"/>
      <c r="EQ184" s="838" t="n"/>
    </row>
    <row r="185" ht="13.5" customHeight="1" s="1178">
      <c r="A185" s="861" t="n"/>
      <c r="B185" s="862" t="n"/>
      <c r="C185" s="863" t="n"/>
      <c r="D185" s="862" t="n"/>
      <c r="E185" s="863" t="n"/>
      <c r="F185" s="838" t="n"/>
      <c r="G185" s="838" t="n"/>
      <c r="H185" s="838" t="n"/>
      <c r="I185" s="838" t="n"/>
      <c r="J185" s="838" t="n"/>
      <c r="K185" s="838" t="n"/>
      <c r="L185" s="838" t="n"/>
      <c r="M185" s="838" t="n"/>
      <c r="N185" s="838" t="n"/>
      <c r="O185" s="838" t="n"/>
      <c r="P185" s="838" t="n"/>
      <c r="Q185" s="838" t="n"/>
      <c r="R185" s="838" t="n"/>
      <c r="S185" s="838" t="n"/>
      <c r="T185" s="838" t="n"/>
      <c r="U185" s="838" t="n"/>
      <c r="V185" s="838" t="n"/>
      <c r="W185" s="838" t="n"/>
      <c r="X185" s="838" t="n"/>
      <c r="Y185" s="838" t="n"/>
      <c r="Z185" s="838" t="n"/>
      <c r="AA185" s="838" t="n"/>
      <c r="AB185" s="838" t="n"/>
      <c r="AC185" s="838" t="n"/>
      <c r="AD185" s="838" t="n"/>
      <c r="AE185" s="838" t="n"/>
      <c r="AF185" s="838" t="n"/>
      <c r="AG185" s="838" t="n"/>
      <c r="AH185" s="838" t="n"/>
      <c r="AI185" s="838" t="n"/>
      <c r="AJ185" s="838" t="n"/>
      <c r="AK185" s="838" t="n"/>
      <c r="AL185" s="838" t="n"/>
      <c r="AM185" s="838" t="n"/>
      <c r="AN185" s="838" t="n"/>
      <c r="AO185" s="838" t="n"/>
      <c r="AP185" s="838" t="n"/>
      <c r="AQ185" s="838" t="n"/>
      <c r="AR185" s="838" t="n"/>
      <c r="AS185" s="838" t="n"/>
      <c r="AT185" s="838" t="n"/>
      <c r="AU185" s="838" t="n"/>
      <c r="AV185" s="838" t="n"/>
      <c r="AW185" s="838" t="n"/>
      <c r="AX185" s="838" t="n"/>
      <c r="AY185" s="838" t="n"/>
      <c r="AZ185" s="838" t="n"/>
      <c r="BA185" s="838" t="n"/>
      <c r="BB185" s="838" t="n"/>
      <c r="BC185" s="838" t="n"/>
      <c r="BD185" s="838" t="n"/>
      <c r="BE185" s="838" t="n"/>
      <c r="BF185" s="838" t="n"/>
      <c r="BG185" s="838" t="n"/>
      <c r="BH185" s="838" t="n"/>
      <c r="BI185" s="838" t="n"/>
      <c r="BJ185" s="838" t="n"/>
      <c r="BK185" s="838" t="n"/>
      <c r="BL185" s="838" t="n"/>
      <c r="BM185" s="838" t="n"/>
      <c r="BN185" s="838" t="n"/>
      <c r="BO185" s="838" t="n"/>
      <c r="BP185" s="838" t="n"/>
      <c r="BQ185" s="838" t="n"/>
      <c r="BR185" s="838" t="n"/>
      <c r="BS185" s="838" t="n"/>
      <c r="BT185" s="838" t="n"/>
      <c r="BU185" s="838" t="n"/>
      <c r="BV185" s="838" t="n"/>
      <c r="BW185" s="838" t="n"/>
      <c r="BX185" s="838" t="n"/>
      <c r="BY185" s="838" t="n"/>
      <c r="BZ185" s="838" t="n"/>
      <c r="CA185" s="838" t="n"/>
      <c r="CB185" s="838" t="n"/>
      <c r="CC185" s="838" t="n"/>
      <c r="CD185" s="838" t="n"/>
      <c r="CE185" s="838" t="n"/>
      <c r="CF185" s="838" t="n"/>
      <c r="CG185" s="838" t="n"/>
      <c r="CH185" s="838" t="n"/>
      <c r="CI185" s="838" t="n"/>
      <c r="CJ185" s="838" t="n"/>
      <c r="CK185" s="838" t="n"/>
      <c r="CL185" s="838" t="n"/>
      <c r="CM185" s="838" t="n"/>
      <c r="CN185" s="838" t="n"/>
      <c r="CO185" s="838" t="n"/>
      <c r="CP185" s="838" t="n"/>
      <c r="CQ185" s="838" t="n"/>
      <c r="CR185" s="838" t="n"/>
      <c r="CS185" s="838" t="n"/>
      <c r="CT185" s="838" t="n"/>
      <c r="CU185" s="838" t="n"/>
      <c r="CV185" s="838" t="n"/>
      <c r="CW185" s="838" t="n"/>
      <c r="CX185" s="838" t="n"/>
      <c r="CY185" s="838" t="n"/>
      <c r="CZ185" s="838" t="n"/>
      <c r="DA185" s="838" t="n"/>
      <c r="DB185" s="838" t="n"/>
      <c r="DC185" s="838" t="n"/>
      <c r="DD185" s="838" t="n"/>
      <c r="DE185" s="838" t="n"/>
      <c r="DF185" s="838" t="n"/>
      <c r="DG185" s="838" t="n"/>
      <c r="DH185" s="838" t="n"/>
      <c r="DI185" s="838" t="n"/>
      <c r="DJ185" s="838" t="n"/>
      <c r="DK185" s="838" t="n"/>
      <c r="DL185" s="838" t="n"/>
      <c r="DM185" s="838" t="n"/>
      <c r="DN185" s="838" t="n"/>
      <c r="DO185" s="838" t="n"/>
      <c r="DP185" s="838" t="n"/>
      <c r="DQ185" s="838" t="n"/>
      <c r="DR185" s="838" t="n"/>
      <c r="DS185" s="838" t="n"/>
      <c r="DT185" s="838" t="n"/>
      <c r="DU185" s="838" t="n"/>
      <c r="DV185" s="838" t="n"/>
      <c r="DW185" s="838" t="n"/>
      <c r="DX185" s="838" t="n"/>
      <c r="DY185" s="838" t="n"/>
      <c r="DZ185" s="838" t="n"/>
      <c r="EA185" s="838" t="n"/>
      <c r="EB185" s="838" t="n"/>
      <c r="EC185" s="838" t="n"/>
      <c r="ED185" s="838" t="n"/>
      <c r="EE185" s="838" t="n"/>
      <c r="EF185" s="838" t="n"/>
      <c r="EG185" s="838" t="n"/>
      <c r="EH185" s="838" t="n"/>
      <c r="EI185" s="838" t="n"/>
      <c r="EJ185" s="838" t="n"/>
      <c r="EK185" s="838" t="n"/>
      <c r="EL185" s="838" t="n"/>
      <c r="EM185" s="838" t="n"/>
      <c r="EN185" s="838" t="n"/>
      <c r="EO185" s="838" t="n"/>
      <c r="EP185" s="838" t="n"/>
      <c r="EQ185" s="838" t="n"/>
    </row>
    <row r="186" ht="13.5" customHeight="1" s="1178">
      <c r="A186" s="861" t="n"/>
      <c r="B186" s="862" t="n"/>
      <c r="C186" s="863" t="n"/>
      <c r="D186" s="862" t="n"/>
      <c r="E186" s="862" t="n"/>
      <c r="F186" s="838" t="n"/>
      <c r="G186" s="838" t="n"/>
      <c r="H186" s="838" t="n"/>
      <c r="I186" s="838" t="n"/>
      <c r="J186" s="838" t="n"/>
      <c r="K186" s="838" t="n"/>
      <c r="L186" s="838" t="n"/>
      <c r="M186" s="838" t="n"/>
      <c r="N186" s="838" t="n"/>
      <c r="O186" s="838" t="n"/>
      <c r="P186" s="838" t="n"/>
      <c r="Q186" s="838" t="n"/>
      <c r="R186" s="838" t="n"/>
      <c r="S186" s="838" t="n"/>
      <c r="T186" s="838" t="n"/>
      <c r="U186" s="838" t="n"/>
      <c r="V186" s="838" t="n"/>
      <c r="W186" s="838" t="n"/>
      <c r="X186" s="838" t="n"/>
      <c r="Y186" s="838" t="n"/>
      <c r="Z186" s="838" t="n"/>
      <c r="AA186" s="838" t="n"/>
      <c r="AB186" s="838" t="n"/>
      <c r="AC186" s="838" t="n"/>
      <c r="AD186" s="838" t="n"/>
      <c r="AE186" s="838" t="n"/>
      <c r="AF186" s="838" t="n"/>
      <c r="AG186" s="838" t="n"/>
      <c r="AH186" s="838" t="n"/>
      <c r="AI186" s="838" t="n"/>
      <c r="AJ186" s="838" t="n"/>
      <c r="AK186" s="838" t="n"/>
      <c r="AL186" s="838" t="n"/>
      <c r="AM186" s="838" t="n"/>
      <c r="AN186" s="838" t="n"/>
      <c r="AO186" s="838" t="n"/>
      <c r="AP186" s="838" t="n"/>
      <c r="AQ186" s="838" t="n"/>
      <c r="AR186" s="838" t="n"/>
      <c r="AS186" s="838" t="n"/>
      <c r="AT186" s="838" t="n"/>
      <c r="AU186" s="838" t="n"/>
      <c r="AV186" s="838" t="n"/>
      <c r="AW186" s="838" t="n"/>
      <c r="AX186" s="838" t="n"/>
      <c r="AY186" s="838" t="n"/>
      <c r="AZ186" s="838" t="n"/>
      <c r="BA186" s="838" t="n"/>
      <c r="BB186" s="838" t="n"/>
      <c r="BC186" s="838" t="n"/>
      <c r="BD186" s="838" t="n"/>
      <c r="BE186" s="838" t="n"/>
      <c r="BF186" s="838" t="n"/>
      <c r="BG186" s="838" t="n"/>
      <c r="BH186" s="838" t="n"/>
      <c r="BI186" s="838" t="n"/>
      <c r="BJ186" s="838" t="n"/>
      <c r="BK186" s="838" t="n"/>
      <c r="BL186" s="838" t="n"/>
      <c r="BM186" s="838" t="n"/>
      <c r="BN186" s="838" t="n"/>
      <c r="BO186" s="838" t="n"/>
      <c r="BP186" s="838" t="n"/>
      <c r="BQ186" s="838" t="n"/>
      <c r="BR186" s="838" t="n"/>
      <c r="BS186" s="838" t="n"/>
      <c r="BT186" s="838" t="n"/>
      <c r="BU186" s="838" t="n"/>
      <c r="BV186" s="838" t="n"/>
      <c r="BW186" s="838" t="n"/>
      <c r="BX186" s="838" t="n"/>
      <c r="BY186" s="838" t="n"/>
      <c r="BZ186" s="838" t="n"/>
      <c r="CA186" s="838" t="n"/>
      <c r="CB186" s="838" t="n"/>
      <c r="CC186" s="838" t="n"/>
      <c r="CD186" s="838" t="n"/>
      <c r="CE186" s="838" t="n"/>
      <c r="CF186" s="838" t="n"/>
      <c r="CG186" s="838" t="n"/>
      <c r="CH186" s="838" t="n"/>
      <c r="CI186" s="838" t="n"/>
      <c r="CJ186" s="838" t="n"/>
      <c r="CK186" s="838" t="n"/>
      <c r="CL186" s="838" t="n"/>
      <c r="CM186" s="838" t="n"/>
      <c r="CN186" s="838" t="n"/>
      <c r="CO186" s="838" t="n"/>
      <c r="CP186" s="838" t="n"/>
      <c r="CQ186" s="838" t="n"/>
      <c r="CR186" s="838" t="n"/>
      <c r="CS186" s="838" t="n"/>
      <c r="CT186" s="838" t="n"/>
      <c r="CU186" s="838" t="n"/>
      <c r="CV186" s="838" t="n"/>
      <c r="CW186" s="838" t="n"/>
      <c r="CX186" s="838" t="n"/>
      <c r="CY186" s="838" t="n"/>
      <c r="CZ186" s="838" t="n"/>
      <c r="DA186" s="838" t="n"/>
      <c r="DB186" s="838" t="n"/>
      <c r="DC186" s="838" t="n"/>
      <c r="DD186" s="838" t="n"/>
      <c r="DE186" s="838" t="n"/>
      <c r="DF186" s="838" t="n"/>
      <c r="DG186" s="838" t="n"/>
      <c r="DH186" s="838" t="n"/>
      <c r="DI186" s="838" t="n"/>
      <c r="DJ186" s="838" t="n"/>
      <c r="DK186" s="838" t="n"/>
      <c r="DL186" s="838" t="n"/>
      <c r="DM186" s="838" t="n"/>
      <c r="DN186" s="838" t="n"/>
      <c r="DO186" s="838" t="n"/>
      <c r="DP186" s="838" t="n"/>
      <c r="DQ186" s="838" t="n"/>
      <c r="DR186" s="838" t="n"/>
      <c r="DS186" s="838" t="n"/>
      <c r="DT186" s="838" t="n"/>
      <c r="DU186" s="838" t="n"/>
      <c r="DV186" s="838" t="n"/>
      <c r="DW186" s="838" t="n"/>
      <c r="DX186" s="838" t="n"/>
      <c r="DY186" s="838" t="n"/>
      <c r="DZ186" s="838" t="n"/>
      <c r="EA186" s="838" t="n"/>
      <c r="EB186" s="838" t="n"/>
      <c r="EC186" s="838" t="n"/>
      <c r="ED186" s="838" t="n"/>
      <c r="EE186" s="838" t="n"/>
      <c r="EF186" s="838" t="n"/>
      <c r="EG186" s="838" t="n"/>
      <c r="EH186" s="838" t="n"/>
      <c r="EI186" s="838" t="n"/>
      <c r="EJ186" s="838" t="n"/>
      <c r="EK186" s="838" t="n"/>
      <c r="EL186" s="838" t="n"/>
      <c r="EM186" s="838" t="n"/>
      <c r="EN186" s="838" t="n"/>
      <c r="EO186" s="838" t="n"/>
      <c r="EP186" s="838" t="n"/>
      <c r="EQ186" s="838" t="n"/>
    </row>
    <row r="187" ht="13.5" customHeight="1" s="1178">
      <c r="A187" s="861" t="n"/>
      <c r="B187" s="862" t="n"/>
      <c r="C187" s="863" t="n"/>
      <c r="D187" s="862" t="n"/>
      <c r="E187" s="862" t="n"/>
      <c r="F187" s="838" t="n"/>
      <c r="G187" s="838" t="n"/>
      <c r="H187" s="838" t="n"/>
      <c r="I187" s="838" t="n"/>
      <c r="J187" s="838" t="n"/>
      <c r="K187" s="838" t="n"/>
      <c r="L187" s="838" t="n"/>
      <c r="M187" s="838" t="n"/>
      <c r="N187" s="838" t="n"/>
      <c r="O187" s="838" t="n"/>
      <c r="P187" s="838" t="n"/>
      <c r="Q187" s="838" t="n"/>
      <c r="R187" s="838" t="n"/>
      <c r="S187" s="838" t="n"/>
      <c r="T187" s="838" t="n"/>
      <c r="U187" s="838" t="n"/>
      <c r="V187" s="838" t="n"/>
      <c r="W187" s="838" t="n"/>
      <c r="X187" s="838" t="n"/>
      <c r="Y187" s="838" t="n"/>
      <c r="Z187" s="838" t="n"/>
      <c r="AA187" s="838" t="n"/>
      <c r="AB187" s="838" t="n"/>
      <c r="AC187" s="838" t="n"/>
      <c r="AD187" s="838" t="n"/>
      <c r="AE187" s="838" t="n"/>
      <c r="AF187" s="838" t="n"/>
      <c r="AG187" s="838" t="n"/>
      <c r="AH187" s="838" t="n"/>
      <c r="AI187" s="838" t="n"/>
      <c r="AJ187" s="838" t="n"/>
      <c r="AK187" s="838" t="n"/>
      <c r="AL187" s="838" t="n"/>
      <c r="AM187" s="838" t="n"/>
      <c r="AN187" s="838" t="n"/>
      <c r="AO187" s="838" t="n"/>
      <c r="AP187" s="838" t="n"/>
      <c r="AQ187" s="838" t="n"/>
      <c r="AR187" s="838" t="n"/>
      <c r="AS187" s="838" t="n"/>
      <c r="AT187" s="838" t="n"/>
      <c r="AU187" s="838" t="n"/>
      <c r="AV187" s="838" t="n"/>
      <c r="AW187" s="838" t="n"/>
      <c r="AX187" s="838" t="n"/>
      <c r="AY187" s="838" t="n"/>
      <c r="AZ187" s="838" t="n"/>
      <c r="BA187" s="838" t="n"/>
      <c r="BB187" s="838" t="n"/>
      <c r="BC187" s="838" t="n"/>
      <c r="BD187" s="838" t="n"/>
      <c r="BE187" s="838" t="n"/>
      <c r="BF187" s="838" t="n"/>
      <c r="BG187" s="838" t="n"/>
      <c r="BH187" s="838" t="n"/>
      <c r="BI187" s="838" t="n"/>
      <c r="BJ187" s="838" t="n"/>
      <c r="BK187" s="838" t="n"/>
      <c r="BL187" s="838" t="n"/>
      <c r="BM187" s="838" t="n"/>
      <c r="BN187" s="838" t="n"/>
      <c r="BO187" s="838" t="n"/>
      <c r="BP187" s="838" t="n"/>
      <c r="BQ187" s="838" t="n"/>
      <c r="BR187" s="838" t="n"/>
      <c r="BS187" s="838" t="n"/>
      <c r="BT187" s="838" t="n"/>
      <c r="BU187" s="838" t="n"/>
      <c r="BV187" s="838" t="n"/>
      <c r="BW187" s="838" t="n"/>
      <c r="BX187" s="838" t="n"/>
      <c r="BY187" s="838" t="n"/>
      <c r="BZ187" s="838" t="n"/>
      <c r="CA187" s="838" t="n"/>
      <c r="CB187" s="838" t="n"/>
      <c r="CC187" s="838" t="n"/>
      <c r="CD187" s="838" t="n"/>
      <c r="CE187" s="838" t="n"/>
      <c r="CF187" s="838" t="n"/>
      <c r="CG187" s="838" t="n"/>
      <c r="CH187" s="838" t="n"/>
      <c r="CI187" s="838" t="n"/>
      <c r="CJ187" s="838" t="n"/>
      <c r="CK187" s="838" t="n"/>
      <c r="CL187" s="838" t="n"/>
      <c r="CM187" s="838" t="n"/>
      <c r="CN187" s="838" t="n"/>
      <c r="CO187" s="838" t="n"/>
      <c r="CP187" s="838" t="n"/>
      <c r="CQ187" s="838" t="n"/>
      <c r="CR187" s="838" t="n"/>
      <c r="CS187" s="838" t="n"/>
      <c r="CT187" s="838" t="n"/>
      <c r="CU187" s="838" t="n"/>
      <c r="CV187" s="838" t="n"/>
      <c r="CW187" s="838" t="n"/>
      <c r="CX187" s="838" t="n"/>
      <c r="CY187" s="838" t="n"/>
      <c r="CZ187" s="838" t="n"/>
      <c r="DA187" s="838" t="n"/>
      <c r="DB187" s="838" t="n"/>
      <c r="DC187" s="838" t="n"/>
      <c r="DD187" s="838" t="n"/>
      <c r="DE187" s="838" t="n"/>
      <c r="DF187" s="838" t="n"/>
      <c r="DG187" s="838" t="n"/>
      <c r="DH187" s="838" t="n"/>
      <c r="DI187" s="838" t="n"/>
      <c r="DJ187" s="838" t="n"/>
      <c r="DK187" s="838" t="n"/>
      <c r="DL187" s="838" t="n"/>
      <c r="DM187" s="838" t="n"/>
      <c r="DN187" s="838" t="n"/>
      <c r="DO187" s="838" t="n"/>
      <c r="DP187" s="838" t="n"/>
      <c r="DQ187" s="838" t="n"/>
      <c r="DR187" s="838" t="n"/>
      <c r="DS187" s="838" t="n"/>
      <c r="DT187" s="838" t="n"/>
      <c r="DU187" s="838" t="n"/>
      <c r="DV187" s="838" t="n"/>
      <c r="DW187" s="838" t="n"/>
      <c r="DX187" s="838" t="n"/>
      <c r="DY187" s="838" t="n"/>
      <c r="DZ187" s="838" t="n"/>
      <c r="EA187" s="838" t="n"/>
      <c r="EB187" s="838" t="n"/>
      <c r="EC187" s="838" t="n"/>
      <c r="ED187" s="838" t="n"/>
      <c r="EE187" s="838" t="n"/>
      <c r="EF187" s="838" t="n"/>
      <c r="EG187" s="838" t="n"/>
      <c r="EH187" s="838" t="n"/>
      <c r="EI187" s="838" t="n"/>
      <c r="EJ187" s="838" t="n"/>
      <c r="EK187" s="838" t="n"/>
      <c r="EL187" s="838" t="n"/>
      <c r="EM187" s="838" t="n"/>
      <c r="EN187" s="838" t="n"/>
      <c r="EO187" s="838" t="n"/>
      <c r="EP187" s="838" t="n"/>
      <c r="EQ187" s="838" t="n"/>
    </row>
    <row r="188" ht="13.5" customHeight="1" s="1178">
      <c r="A188" s="861" t="n"/>
      <c r="B188" s="862" t="n"/>
      <c r="C188" s="863" t="n"/>
      <c r="D188" s="862" t="n"/>
      <c r="E188" s="862" t="n"/>
      <c r="F188" s="838" t="n"/>
      <c r="G188" s="838" t="n"/>
      <c r="H188" s="838" t="n"/>
      <c r="I188" s="838" t="n"/>
      <c r="J188" s="838" t="n"/>
      <c r="K188" s="838" t="n"/>
      <c r="L188" s="838" t="n"/>
      <c r="M188" s="838" t="n"/>
      <c r="N188" s="838" t="n"/>
      <c r="O188" s="838" t="n"/>
      <c r="P188" s="838" t="n"/>
      <c r="Q188" s="838" t="n"/>
      <c r="R188" s="838" t="n"/>
      <c r="S188" s="838" t="n"/>
      <c r="T188" s="838" t="n"/>
      <c r="U188" s="838" t="n"/>
      <c r="V188" s="838" t="n"/>
      <c r="W188" s="838" t="n"/>
      <c r="X188" s="838" t="n"/>
      <c r="Y188" s="838" t="n"/>
      <c r="Z188" s="838" t="n"/>
      <c r="AA188" s="838" t="n"/>
      <c r="AB188" s="838" t="n"/>
      <c r="AC188" s="838" t="n"/>
      <c r="AD188" s="838" t="n"/>
      <c r="AE188" s="838" t="n"/>
      <c r="AF188" s="838" t="n"/>
      <c r="AG188" s="838" t="n"/>
      <c r="AH188" s="838" t="n"/>
      <c r="AI188" s="838" t="n"/>
      <c r="AJ188" s="838" t="n"/>
      <c r="AK188" s="838" t="n"/>
      <c r="AL188" s="838" t="n"/>
      <c r="AM188" s="838" t="n"/>
      <c r="AN188" s="838" t="n"/>
      <c r="AO188" s="838" t="n"/>
      <c r="AP188" s="838" t="n"/>
      <c r="AQ188" s="838" t="n"/>
      <c r="AR188" s="838" t="n"/>
      <c r="AS188" s="838" t="n"/>
      <c r="AT188" s="838" t="n"/>
      <c r="AU188" s="838" t="n"/>
      <c r="AV188" s="838" t="n"/>
      <c r="AW188" s="838" t="n"/>
      <c r="AX188" s="838" t="n"/>
      <c r="AY188" s="838" t="n"/>
      <c r="AZ188" s="838" t="n"/>
      <c r="BA188" s="838" t="n"/>
      <c r="BB188" s="838" t="n"/>
      <c r="BC188" s="838" t="n"/>
      <c r="BD188" s="838" t="n"/>
      <c r="BE188" s="838" t="n"/>
      <c r="BF188" s="838" t="n"/>
      <c r="BG188" s="838" t="n"/>
      <c r="BH188" s="838" t="n"/>
      <c r="BI188" s="838" t="n"/>
      <c r="BJ188" s="838" t="n"/>
      <c r="BK188" s="838" t="n"/>
      <c r="BL188" s="838" t="n"/>
      <c r="BM188" s="838" t="n"/>
      <c r="BN188" s="838" t="n"/>
      <c r="BO188" s="838" t="n"/>
      <c r="BP188" s="838" t="n"/>
      <c r="BQ188" s="838" t="n"/>
      <c r="BR188" s="838" t="n"/>
      <c r="BS188" s="838" t="n"/>
      <c r="BT188" s="838" t="n"/>
      <c r="BU188" s="838" t="n"/>
      <c r="BV188" s="838" t="n"/>
      <c r="BW188" s="838" t="n"/>
      <c r="BX188" s="838" t="n"/>
      <c r="BY188" s="838" t="n"/>
      <c r="BZ188" s="838" t="n"/>
      <c r="CA188" s="838" t="n"/>
      <c r="CB188" s="838" t="n"/>
      <c r="CC188" s="838" t="n"/>
      <c r="CD188" s="838" t="n"/>
      <c r="CE188" s="838" t="n"/>
      <c r="CF188" s="838" t="n"/>
      <c r="CG188" s="838" t="n"/>
      <c r="CH188" s="838" t="n"/>
      <c r="CI188" s="838" t="n"/>
      <c r="CJ188" s="838" t="n"/>
      <c r="CK188" s="838" t="n"/>
      <c r="CL188" s="838" t="n"/>
      <c r="CM188" s="838" t="n"/>
      <c r="CN188" s="838" t="n"/>
      <c r="CO188" s="838" t="n"/>
      <c r="CP188" s="838" t="n"/>
      <c r="CQ188" s="838" t="n"/>
      <c r="CR188" s="838" t="n"/>
      <c r="CS188" s="838" t="n"/>
      <c r="CT188" s="838" t="n"/>
      <c r="CU188" s="838" t="n"/>
      <c r="CV188" s="838" t="n"/>
      <c r="CW188" s="838" t="n"/>
      <c r="CX188" s="838" t="n"/>
      <c r="CY188" s="838" t="n"/>
      <c r="CZ188" s="838" t="n"/>
      <c r="DA188" s="838" t="n"/>
      <c r="DB188" s="838" t="n"/>
      <c r="DC188" s="838" t="n"/>
      <c r="DD188" s="838" t="n"/>
      <c r="DE188" s="838" t="n"/>
      <c r="DF188" s="838" t="n"/>
      <c r="DG188" s="838" t="n"/>
      <c r="DH188" s="838" t="n"/>
      <c r="DI188" s="838" t="n"/>
      <c r="DJ188" s="838" t="n"/>
      <c r="DK188" s="838" t="n"/>
      <c r="DL188" s="838" t="n"/>
      <c r="DM188" s="838" t="n"/>
      <c r="DN188" s="838" t="n"/>
      <c r="DO188" s="838" t="n"/>
      <c r="DP188" s="838" t="n"/>
      <c r="DQ188" s="838" t="n"/>
      <c r="DR188" s="838" t="n"/>
      <c r="DS188" s="838" t="n"/>
      <c r="DT188" s="838" t="n"/>
      <c r="DU188" s="838" t="n"/>
      <c r="DV188" s="838" t="n"/>
      <c r="DW188" s="838" t="n"/>
      <c r="DX188" s="838" t="n"/>
      <c r="DY188" s="838" t="n"/>
      <c r="DZ188" s="838" t="n"/>
      <c r="EA188" s="838" t="n"/>
      <c r="EB188" s="838" t="n"/>
      <c r="EC188" s="838" t="n"/>
      <c r="ED188" s="838" t="n"/>
      <c r="EE188" s="838" t="n"/>
      <c r="EF188" s="838" t="n"/>
      <c r="EG188" s="838" t="n"/>
      <c r="EH188" s="838" t="n"/>
      <c r="EI188" s="838" t="n"/>
      <c r="EJ188" s="838" t="n"/>
      <c r="EK188" s="838" t="n"/>
      <c r="EL188" s="838" t="n"/>
      <c r="EM188" s="838" t="n"/>
      <c r="EN188" s="838" t="n"/>
      <c r="EO188" s="838" t="n"/>
      <c r="EP188" s="838" t="n"/>
      <c r="EQ188" s="838" t="n"/>
    </row>
    <row r="189" ht="13.5" customHeight="1" s="1178">
      <c r="A189" s="861" t="n"/>
      <c r="B189" s="862" t="n"/>
      <c r="C189" s="862" t="n"/>
      <c r="D189" s="863" t="n"/>
      <c r="E189" s="862" t="n"/>
      <c r="F189" s="838" t="n"/>
      <c r="G189" s="838" t="n"/>
      <c r="H189" s="838" t="n"/>
      <c r="I189" s="838" t="n"/>
      <c r="J189" s="838" t="n"/>
      <c r="K189" s="838" t="n"/>
      <c r="L189" s="838" t="n"/>
      <c r="M189" s="838" t="n"/>
      <c r="N189" s="838" t="n"/>
      <c r="O189" s="838" t="n"/>
      <c r="P189" s="838" t="n"/>
      <c r="Q189" s="838" t="n"/>
      <c r="R189" s="838" t="n"/>
      <c r="S189" s="838" t="n"/>
      <c r="T189" s="838" t="n"/>
      <c r="U189" s="838" t="n"/>
      <c r="V189" s="838" t="n"/>
      <c r="W189" s="838" t="n"/>
      <c r="X189" s="838" t="n"/>
      <c r="Y189" s="838" t="n"/>
      <c r="Z189" s="838" t="n"/>
      <c r="AA189" s="838" t="n"/>
      <c r="AB189" s="838" t="n"/>
      <c r="AC189" s="838" t="n"/>
      <c r="AD189" s="838" t="n"/>
      <c r="AE189" s="838" t="n"/>
      <c r="AF189" s="838" t="n"/>
      <c r="AG189" s="838" t="n"/>
      <c r="AH189" s="838" t="n"/>
      <c r="AI189" s="838" t="n"/>
      <c r="AJ189" s="838" t="n"/>
      <c r="AK189" s="838" t="n"/>
      <c r="AL189" s="838" t="n"/>
      <c r="AM189" s="838" t="n"/>
      <c r="AN189" s="838" t="n"/>
      <c r="AO189" s="838" t="n"/>
      <c r="AP189" s="838" t="n"/>
      <c r="AQ189" s="838" t="n"/>
      <c r="AR189" s="838" t="n"/>
      <c r="AS189" s="838" t="n"/>
      <c r="AT189" s="838" t="n"/>
      <c r="AU189" s="838" t="n"/>
      <c r="AV189" s="838" t="n"/>
      <c r="AW189" s="838" t="n"/>
      <c r="AX189" s="838" t="n"/>
      <c r="AY189" s="838" t="n"/>
      <c r="AZ189" s="838" t="n"/>
      <c r="BA189" s="838" t="n"/>
      <c r="BB189" s="838" t="n"/>
      <c r="BC189" s="838" t="n"/>
      <c r="BD189" s="838" t="n"/>
      <c r="BE189" s="838" t="n"/>
      <c r="BF189" s="838" t="n"/>
      <c r="BG189" s="838" t="n"/>
      <c r="BH189" s="838" t="n"/>
      <c r="BI189" s="838" t="n"/>
      <c r="BJ189" s="838" t="n"/>
      <c r="BK189" s="838" t="n"/>
      <c r="BL189" s="838" t="n"/>
      <c r="BM189" s="838" t="n"/>
      <c r="BN189" s="838" t="n"/>
      <c r="BO189" s="838" t="n"/>
      <c r="BP189" s="838" t="n"/>
      <c r="BQ189" s="838" t="n"/>
      <c r="BR189" s="838" t="n"/>
      <c r="BS189" s="838" t="n"/>
      <c r="BT189" s="838" t="n"/>
      <c r="BU189" s="838" t="n"/>
      <c r="BV189" s="838" t="n"/>
      <c r="BW189" s="838" t="n"/>
      <c r="BX189" s="838" t="n"/>
      <c r="BY189" s="838" t="n"/>
      <c r="BZ189" s="838" t="n"/>
      <c r="CA189" s="838" t="n"/>
      <c r="CB189" s="838" t="n"/>
      <c r="CC189" s="838" t="n"/>
      <c r="CD189" s="838" t="n"/>
      <c r="CE189" s="838" t="n"/>
      <c r="CF189" s="838" t="n"/>
      <c r="CG189" s="838" t="n"/>
      <c r="CH189" s="838" t="n"/>
      <c r="CI189" s="838" t="n"/>
      <c r="CJ189" s="838" t="n"/>
      <c r="CK189" s="838" t="n"/>
      <c r="CL189" s="838" t="n"/>
      <c r="CM189" s="838" t="n"/>
      <c r="CN189" s="838" t="n"/>
      <c r="CO189" s="838" t="n"/>
      <c r="CP189" s="838" t="n"/>
      <c r="CQ189" s="838" t="n"/>
      <c r="CR189" s="838" t="n"/>
      <c r="CS189" s="838" t="n"/>
      <c r="CT189" s="838" t="n"/>
      <c r="CU189" s="838" t="n"/>
      <c r="CV189" s="838" t="n"/>
      <c r="CW189" s="838" t="n"/>
      <c r="CX189" s="838" t="n"/>
      <c r="CY189" s="838" t="n"/>
      <c r="CZ189" s="838" t="n"/>
      <c r="DA189" s="838" t="n"/>
      <c r="DB189" s="838" t="n"/>
      <c r="DC189" s="838" t="n"/>
      <c r="DD189" s="838" t="n"/>
      <c r="DE189" s="838" t="n"/>
      <c r="DF189" s="838" t="n"/>
      <c r="DG189" s="838" t="n"/>
      <c r="DH189" s="838" t="n"/>
      <c r="DI189" s="838" t="n"/>
      <c r="DJ189" s="838" t="n"/>
      <c r="DK189" s="838" t="n"/>
      <c r="DL189" s="838" t="n"/>
      <c r="DM189" s="838" t="n"/>
      <c r="DN189" s="838" t="n"/>
      <c r="DO189" s="838" t="n"/>
      <c r="DP189" s="838" t="n"/>
      <c r="DQ189" s="838" t="n"/>
      <c r="DR189" s="838" t="n"/>
      <c r="DS189" s="838" t="n"/>
      <c r="DT189" s="838" t="n"/>
      <c r="DU189" s="838" t="n"/>
      <c r="DV189" s="838" t="n"/>
      <c r="DW189" s="838" t="n"/>
      <c r="DX189" s="838" t="n"/>
      <c r="DY189" s="838" t="n"/>
      <c r="DZ189" s="838" t="n"/>
      <c r="EA189" s="838" t="n"/>
      <c r="EB189" s="838" t="n"/>
      <c r="EC189" s="838" t="n"/>
      <c r="ED189" s="838" t="n"/>
      <c r="EE189" s="838" t="n"/>
      <c r="EF189" s="838" t="n"/>
      <c r="EG189" s="838" t="n"/>
      <c r="EH189" s="838" t="n"/>
      <c r="EI189" s="838" t="n"/>
      <c r="EJ189" s="838" t="n"/>
      <c r="EK189" s="838" t="n"/>
      <c r="EL189" s="838" t="n"/>
      <c r="EM189" s="838" t="n"/>
      <c r="EN189" s="838" t="n"/>
      <c r="EO189" s="838" t="n"/>
      <c r="EP189" s="838" t="n"/>
      <c r="EQ189" s="838" t="n"/>
    </row>
    <row r="190" ht="13.5" customHeight="1" s="1178">
      <c r="A190" s="861" t="n"/>
      <c r="B190" s="862" t="n"/>
      <c r="C190" s="863" t="n"/>
      <c r="D190" s="862" t="n"/>
      <c r="E190" s="862" t="n"/>
      <c r="F190" s="838" t="n"/>
      <c r="G190" s="838" t="n"/>
      <c r="H190" s="838" t="n"/>
      <c r="I190" s="838" t="n"/>
      <c r="J190" s="838" t="n"/>
      <c r="K190" s="838" t="n"/>
      <c r="L190" s="838" t="n"/>
      <c r="M190" s="838" t="n"/>
      <c r="N190" s="838" t="n"/>
      <c r="O190" s="838" t="n"/>
      <c r="P190" s="838" t="n"/>
      <c r="Q190" s="838" t="n"/>
      <c r="R190" s="838" t="n"/>
      <c r="S190" s="838" t="n"/>
      <c r="T190" s="838" t="n"/>
      <c r="U190" s="838" t="n"/>
      <c r="V190" s="838" t="n"/>
      <c r="W190" s="838" t="n"/>
      <c r="X190" s="838" t="n"/>
      <c r="Y190" s="838" t="n"/>
      <c r="Z190" s="838" t="n"/>
      <c r="AA190" s="838" t="n"/>
      <c r="AB190" s="838" t="n"/>
      <c r="AC190" s="838" t="n"/>
      <c r="AD190" s="838" t="n"/>
      <c r="AE190" s="838" t="n"/>
      <c r="AF190" s="838" t="n"/>
      <c r="AG190" s="838" t="n"/>
      <c r="AH190" s="838" t="n"/>
      <c r="AI190" s="838" t="n"/>
      <c r="AJ190" s="838" t="n"/>
      <c r="AK190" s="838" t="n"/>
      <c r="AL190" s="838" t="n"/>
      <c r="AM190" s="838" t="n"/>
      <c r="AN190" s="838" t="n"/>
      <c r="AO190" s="838" t="n"/>
      <c r="AP190" s="838" t="n"/>
      <c r="AQ190" s="838" t="n"/>
      <c r="AR190" s="838" t="n"/>
      <c r="AS190" s="838" t="n"/>
      <c r="AT190" s="838" t="n"/>
      <c r="AU190" s="838" t="n"/>
      <c r="AV190" s="838" t="n"/>
      <c r="AW190" s="838" t="n"/>
      <c r="AX190" s="838" t="n"/>
      <c r="AY190" s="838" t="n"/>
      <c r="AZ190" s="838" t="n"/>
      <c r="BA190" s="838" t="n"/>
      <c r="BB190" s="838" t="n"/>
      <c r="BC190" s="838" t="n"/>
      <c r="BD190" s="838" t="n"/>
      <c r="BE190" s="838" t="n"/>
      <c r="BF190" s="838" t="n"/>
      <c r="BG190" s="838" t="n"/>
      <c r="BH190" s="838" t="n"/>
      <c r="BI190" s="838" t="n"/>
      <c r="BJ190" s="838" t="n"/>
      <c r="BK190" s="838" t="n"/>
      <c r="BL190" s="838" t="n"/>
      <c r="BM190" s="838" t="n"/>
      <c r="BN190" s="838" t="n"/>
      <c r="BO190" s="838" t="n"/>
      <c r="BP190" s="838" t="n"/>
      <c r="BQ190" s="838" t="n"/>
      <c r="BR190" s="838" t="n"/>
      <c r="BS190" s="838" t="n"/>
      <c r="BT190" s="838" t="n"/>
      <c r="BU190" s="838" t="n"/>
      <c r="BV190" s="838" t="n"/>
      <c r="BW190" s="838" t="n"/>
      <c r="BX190" s="838" t="n"/>
      <c r="BY190" s="838" t="n"/>
      <c r="BZ190" s="838" t="n"/>
      <c r="CA190" s="838" t="n"/>
      <c r="CB190" s="838" t="n"/>
      <c r="CC190" s="838" t="n"/>
      <c r="CD190" s="838" t="n"/>
      <c r="CE190" s="838" t="n"/>
      <c r="CF190" s="838" t="n"/>
      <c r="CG190" s="838" t="n"/>
      <c r="CH190" s="838" t="n"/>
      <c r="CI190" s="838" t="n"/>
      <c r="CJ190" s="838" t="n"/>
      <c r="CK190" s="838" t="n"/>
      <c r="CL190" s="838" t="n"/>
      <c r="CM190" s="838" t="n"/>
      <c r="CN190" s="838" t="n"/>
      <c r="CO190" s="838" t="n"/>
      <c r="CP190" s="838" t="n"/>
      <c r="CQ190" s="838" t="n"/>
      <c r="CR190" s="838" t="n"/>
      <c r="CS190" s="838" t="n"/>
      <c r="CT190" s="838" t="n"/>
      <c r="CU190" s="838" t="n"/>
      <c r="CV190" s="838" t="n"/>
      <c r="CW190" s="838" t="n"/>
      <c r="CX190" s="838" t="n"/>
      <c r="CY190" s="838" t="n"/>
      <c r="CZ190" s="838" t="n"/>
      <c r="DA190" s="838" t="n"/>
      <c r="DB190" s="838" t="n"/>
      <c r="DC190" s="838" t="n"/>
      <c r="DD190" s="838" t="n"/>
      <c r="DE190" s="838" t="n"/>
      <c r="DF190" s="838" t="n"/>
      <c r="DG190" s="838" t="n"/>
      <c r="DH190" s="838" t="n"/>
      <c r="DI190" s="838" t="n"/>
      <c r="DJ190" s="838" t="n"/>
      <c r="DK190" s="838" t="n"/>
      <c r="DL190" s="838" t="n"/>
      <c r="DM190" s="838" t="n"/>
      <c r="DN190" s="838" t="n"/>
      <c r="DO190" s="838" t="n"/>
      <c r="DP190" s="838" t="n"/>
      <c r="DQ190" s="838" t="n"/>
      <c r="DR190" s="838" t="n"/>
      <c r="DS190" s="838" t="n"/>
      <c r="DT190" s="838" t="n"/>
      <c r="DU190" s="838" t="n"/>
      <c r="DV190" s="838" t="n"/>
      <c r="DW190" s="838" t="n"/>
      <c r="DX190" s="838" t="n"/>
      <c r="DY190" s="838" t="n"/>
      <c r="DZ190" s="838" t="n"/>
      <c r="EA190" s="838" t="n"/>
      <c r="EB190" s="838" t="n"/>
      <c r="EC190" s="838" t="n"/>
      <c r="ED190" s="838" t="n"/>
      <c r="EE190" s="838" t="n"/>
      <c r="EF190" s="838" t="n"/>
      <c r="EG190" s="838" t="n"/>
      <c r="EH190" s="838" t="n"/>
      <c r="EI190" s="838" t="n"/>
      <c r="EJ190" s="838" t="n"/>
      <c r="EK190" s="838" t="n"/>
      <c r="EL190" s="838" t="n"/>
      <c r="EM190" s="838" t="n"/>
      <c r="EN190" s="838" t="n"/>
      <c r="EO190" s="838" t="n"/>
      <c r="EP190" s="838" t="n"/>
      <c r="EQ190" s="838" t="n"/>
    </row>
    <row r="191" ht="13.5" customHeight="1" s="1178">
      <c r="A191" s="861" t="n"/>
      <c r="B191" s="862" t="n"/>
      <c r="C191" s="863" t="n"/>
      <c r="D191" s="862" t="n"/>
      <c r="E191" s="863" t="n"/>
      <c r="F191" s="838" t="n"/>
      <c r="G191" s="838" t="n"/>
      <c r="H191" s="838" t="n"/>
      <c r="I191" s="838" t="n"/>
      <c r="J191" s="838" t="n"/>
      <c r="K191" s="838" t="n"/>
      <c r="L191" s="838" t="n"/>
      <c r="M191" s="838" t="n"/>
      <c r="N191" s="838" t="n"/>
      <c r="O191" s="838" t="n"/>
      <c r="P191" s="838" t="n"/>
      <c r="Q191" s="838" t="n"/>
      <c r="R191" s="838" t="n"/>
      <c r="S191" s="838" t="n"/>
      <c r="T191" s="838" t="n"/>
      <c r="U191" s="838" t="n"/>
      <c r="V191" s="838" t="n"/>
      <c r="W191" s="838" t="n"/>
      <c r="X191" s="838" t="n"/>
      <c r="Y191" s="838" t="n"/>
      <c r="Z191" s="838" t="n"/>
      <c r="AA191" s="838" t="n"/>
      <c r="AB191" s="838" t="n"/>
      <c r="AC191" s="838" t="n"/>
      <c r="AD191" s="838" t="n"/>
      <c r="AE191" s="838" t="n"/>
      <c r="AF191" s="838" t="n"/>
      <c r="AG191" s="838" t="n"/>
      <c r="AH191" s="838" t="n"/>
      <c r="AI191" s="838" t="n"/>
      <c r="AJ191" s="838" t="n"/>
      <c r="AK191" s="838" t="n"/>
      <c r="AL191" s="838" t="n"/>
      <c r="AM191" s="838" t="n"/>
      <c r="AN191" s="838" t="n"/>
      <c r="AO191" s="838" t="n"/>
      <c r="AP191" s="838" t="n"/>
      <c r="AQ191" s="838" t="n"/>
      <c r="AR191" s="838" t="n"/>
      <c r="AS191" s="838" t="n"/>
      <c r="AT191" s="838" t="n"/>
      <c r="AU191" s="838" t="n"/>
      <c r="AV191" s="838" t="n"/>
      <c r="AW191" s="838" t="n"/>
      <c r="AX191" s="838" t="n"/>
      <c r="AY191" s="838" t="n"/>
      <c r="AZ191" s="838" t="n"/>
      <c r="BA191" s="838" t="n"/>
      <c r="BB191" s="838" t="n"/>
      <c r="BC191" s="838" t="n"/>
      <c r="BD191" s="838" t="n"/>
      <c r="BE191" s="838" t="n"/>
      <c r="BF191" s="838" t="n"/>
      <c r="BG191" s="838" t="n"/>
      <c r="BH191" s="838" t="n"/>
      <c r="BI191" s="838" t="n"/>
      <c r="BJ191" s="838" t="n"/>
      <c r="BK191" s="838" t="n"/>
      <c r="BL191" s="838" t="n"/>
      <c r="BM191" s="838" t="n"/>
      <c r="BN191" s="838" t="n"/>
      <c r="BO191" s="838" t="n"/>
      <c r="BP191" s="838" t="n"/>
      <c r="BQ191" s="838" t="n"/>
      <c r="BR191" s="838" t="n"/>
      <c r="BS191" s="838" t="n"/>
      <c r="BT191" s="838" t="n"/>
      <c r="BU191" s="838" t="n"/>
      <c r="BV191" s="838" t="n"/>
      <c r="BW191" s="838" t="n"/>
      <c r="BX191" s="838" t="n"/>
      <c r="BY191" s="838" t="n"/>
      <c r="BZ191" s="838" t="n"/>
      <c r="CA191" s="838" t="n"/>
      <c r="CB191" s="838" t="n"/>
      <c r="CC191" s="838" t="n"/>
      <c r="CD191" s="838" t="n"/>
      <c r="CE191" s="838" t="n"/>
      <c r="CF191" s="838" t="n"/>
      <c r="CG191" s="838" t="n"/>
      <c r="CH191" s="838" t="n"/>
      <c r="CI191" s="838" t="n"/>
      <c r="CJ191" s="838" t="n"/>
      <c r="CK191" s="838" t="n"/>
      <c r="CL191" s="838" t="n"/>
      <c r="CM191" s="838" t="n"/>
      <c r="CN191" s="838" t="n"/>
      <c r="CO191" s="838" t="n"/>
      <c r="CP191" s="838" t="n"/>
      <c r="CQ191" s="838" t="n"/>
      <c r="CR191" s="838" t="n"/>
      <c r="CS191" s="838" t="n"/>
      <c r="CT191" s="838" t="n"/>
      <c r="CU191" s="838" t="n"/>
      <c r="CV191" s="838" t="n"/>
      <c r="CW191" s="838" t="n"/>
      <c r="CX191" s="838" t="n"/>
      <c r="CY191" s="838" t="n"/>
      <c r="CZ191" s="838" t="n"/>
      <c r="DA191" s="838" t="n"/>
      <c r="DB191" s="838" t="n"/>
      <c r="DC191" s="838" t="n"/>
      <c r="DD191" s="838" t="n"/>
      <c r="DE191" s="838" t="n"/>
      <c r="DF191" s="838" t="n"/>
      <c r="DG191" s="838" t="n"/>
      <c r="DH191" s="838" t="n"/>
      <c r="DI191" s="838" t="n"/>
      <c r="DJ191" s="838" t="n"/>
      <c r="DK191" s="838" t="n"/>
      <c r="DL191" s="838" t="n"/>
      <c r="DM191" s="838" t="n"/>
      <c r="DN191" s="838" t="n"/>
      <c r="DO191" s="838" t="n"/>
      <c r="DP191" s="838" t="n"/>
      <c r="DQ191" s="838" t="n"/>
      <c r="DR191" s="838" t="n"/>
      <c r="DS191" s="838" t="n"/>
      <c r="DT191" s="838" t="n"/>
      <c r="DU191" s="838" t="n"/>
      <c r="DV191" s="838" t="n"/>
      <c r="DW191" s="838" t="n"/>
      <c r="DX191" s="838" t="n"/>
      <c r="DY191" s="838" t="n"/>
      <c r="DZ191" s="838" t="n"/>
      <c r="EA191" s="838" t="n"/>
      <c r="EB191" s="838" t="n"/>
      <c r="EC191" s="838" t="n"/>
      <c r="ED191" s="838" t="n"/>
      <c r="EE191" s="838" t="n"/>
      <c r="EF191" s="838" t="n"/>
      <c r="EG191" s="838" t="n"/>
      <c r="EH191" s="838" t="n"/>
      <c r="EI191" s="838" t="n"/>
      <c r="EJ191" s="838" t="n"/>
      <c r="EK191" s="838" t="n"/>
      <c r="EL191" s="838" t="n"/>
      <c r="EM191" s="838" t="n"/>
      <c r="EN191" s="838" t="n"/>
      <c r="EO191" s="838" t="n"/>
      <c r="EP191" s="838" t="n"/>
      <c r="EQ191" s="838" t="n"/>
    </row>
    <row r="192" ht="13.5" customHeight="1" s="1178">
      <c r="A192" s="861" t="n"/>
      <c r="B192" s="863" t="n"/>
      <c r="C192" s="863" t="n"/>
      <c r="D192" s="862" t="n"/>
      <c r="E192" s="863" t="n"/>
      <c r="F192" s="838" t="n"/>
      <c r="G192" s="838" t="n"/>
      <c r="H192" s="838" t="n"/>
      <c r="I192" s="838" t="n"/>
      <c r="J192" s="838" t="n"/>
      <c r="K192" s="838" t="n"/>
      <c r="L192" s="838" t="n"/>
      <c r="M192" s="838" t="n"/>
      <c r="N192" s="838" t="n"/>
      <c r="O192" s="838" t="n"/>
      <c r="P192" s="838" t="n"/>
      <c r="Q192" s="838" t="n"/>
      <c r="R192" s="838" t="n"/>
      <c r="S192" s="838" t="n"/>
      <c r="T192" s="838" t="n"/>
      <c r="U192" s="838" t="n"/>
      <c r="V192" s="838" t="n"/>
      <c r="W192" s="838" t="n"/>
      <c r="X192" s="838" t="n"/>
      <c r="Y192" s="838" t="n"/>
      <c r="Z192" s="838" t="n"/>
      <c r="AA192" s="838" t="n"/>
      <c r="AB192" s="838" t="n"/>
      <c r="AC192" s="838" t="n"/>
      <c r="AD192" s="838" t="n"/>
      <c r="AE192" s="838" t="n"/>
      <c r="AF192" s="838" t="n"/>
      <c r="AG192" s="838" t="n"/>
      <c r="AH192" s="838" t="n"/>
      <c r="AI192" s="838" t="n"/>
      <c r="AJ192" s="838" t="n"/>
      <c r="AK192" s="838" t="n"/>
      <c r="AL192" s="838" t="n"/>
      <c r="AM192" s="838" t="n"/>
      <c r="AN192" s="838" t="n"/>
      <c r="AO192" s="838" t="n"/>
      <c r="AP192" s="838" t="n"/>
      <c r="AQ192" s="838" t="n"/>
      <c r="AR192" s="838" t="n"/>
      <c r="AS192" s="838" t="n"/>
      <c r="AT192" s="838" t="n"/>
      <c r="AU192" s="838" t="n"/>
      <c r="AV192" s="838" t="n"/>
      <c r="AW192" s="838" t="n"/>
      <c r="AX192" s="838" t="n"/>
      <c r="AY192" s="838" t="n"/>
      <c r="AZ192" s="838" t="n"/>
      <c r="BA192" s="838" t="n"/>
      <c r="BB192" s="838" t="n"/>
      <c r="BC192" s="838" t="n"/>
      <c r="BD192" s="838" t="n"/>
      <c r="BE192" s="838" t="n"/>
      <c r="BF192" s="838" t="n"/>
      <c r="BG192" s="838" t="n"/>
      <c r="BH192" s="838" t="n"/>
      <c r="BI192" s="838" t="n"/>
      <c r="BJ192" s="838" t="n"/>
      <c r="BK192" s="838" t="n"/>
      <c r="BL192" s="838" t="n"/>
      <c r="BM192" s="838" t="n"/>
      <c r="BN192" s="838" t="n"/>
      <c r="BO192" s="838" t="n"/>
      <c r="BP192" s="838" t="n"/>
      <c r="BQ192" s="838" t="n"/>
      <c r="BR192" s="838" t="n"/>
      <c r="BS192" s="838" t="n"/>
      <c r="BT192" s="838" t="n"/>
      <c r="BU192" s="838" t="n"/>
      <c r="BV192" s="838" t="n"/>
      <c r="BW192" s="838" t="n"/>
      <c r="BX192" s="838" t="n"/>
      <c r="BY192" s="838" t="n"/>
      <c r="BZ192" s="838" t="n"/>
      <c r="CA192" s="838" t="n"/>
      <c r="CB192" s="838" t="n"/>
      <c r="CC192" s="838" t="n"/>
      <c r="CD192" s="838" t="n"/>
      <c r="CE192" s="838" t="n"/>
      <c r="CF192" s="838" t="n"/>
      <c r="CG192" s="838" t="n"/>
      <c r="CH192" s="838" t="n"/>
      <c r="CI192" s="838" t="n"/>
      <c r="CJ192" s="838" t="n"/>
      <c r="CK192" s="838" t="n"/>
      <c r="CL192" s="838" t="n"/>
      <c r="CM192" s="838" t="n"/>
      <c r="CN192" s="838" t="n"/>
      <c r="CO192" s="838" t="n"/>
      <c r="CP192" s="838" t="n"/>
      <c r="CQ192" s="838" t="n"/>
      <c r="CR192" s="838" t="n"/>
      <c r="CS192" s="838" t="n"/>
      <c r="CT192" s="838" t="n"/>
      <c r="CU192" s="838" t="n"/>
      <c r="CV192" s="838" t="n"/>
      <c r="CW192" s="838" t="n"/>
      <c r="CX192" s="838" t="n"/>
      <c r="CY192" s="838" t="n"/>
      <c r="CZ192" s="838" t="n"/>
      <c r="DA192" s="838" t="n"/>
      <c r="DB192" s="838" t="n"/>
      <c r="DC192" s="838" t="n"/>
      <c r="DD192" s="838" t="n"/>
      <c r="DE192" s="838" t="n"/>
      <c r="DF192" s="838" t="n"/>
      <c r="DG192" s="838" t="n"/>
      <c r="DH192" s="838" t="n"/>
      <c r="DI192" s="838" t="n"/>
      <c r="DJ192" s="838" t="n"/>
      <c r="DK192" s="838" t="n"/>
      <c r="DL192" s="838" t="n"/>
      <c r="DM192" s="838" t="n"/>
      <c r="DN192" s="838" t="n"/>
      <c r="DO192" s="838" t="n"/>
      <c r="DP192" s="838" t="n"/>
      <c r="DQ192" s="838" t="n"/>
      <c r="DR192" s="838" t="n"/>
      <c r="DS192" s="838" t="n"/>
      <c r="DT192" s="838" t="n"/>
      <c r="DU192" s="838" t="n"/>
      <c r="DV192" s="838" t="n"/>
      <c r="DW192" s="838" t="n"/>
      <c r="DX192" s="838" t="n"/>
      <c r="DY192" s="838" t="n"/>
      <c r="DZ192" s="838" t="n"/>
      <c r="EA192" s="838" t="n"/>
      <c r="EB192" s="838" t="n"/>
      <c r="EC192" s="838" t="n"/>
      <c r="ED192" s="838" t="n"/>
      <c r="EE192" s="838" t="n"/>
      <c r="EF192" s="838" t="n"/>
      <c r="EG192" s="838" t="n"/>
      <c r="EH192" s="838" t="n"/>
      <c r="EI192" s="838" t="n"/>
      <c r="EJ192" s="838" t="n"/>
      <c r="EK192" s="838" t="n"/>
      <c r="EL192" s="838" t="n"/>
      <c r="EM192" s="838" t="n"/>
      <c r="EN192" s="838" t="n"/>
      <c r="EO192" s="838" t="n"/>
      <c r="EP192" s="838" t="n"/>
      <c r="EQ192" s="838" t="n"/>
    </row>
    <row r="193" ht="13.5" customHeight="1" s="1178">
      <c r="A193" s="861" t="n"/>
      <c r="B193" s="862" t="n"/>
      <c r="C193" s="863" t="n"/>
      <c r="D193" s="862" t="n"/>
      <c r="E193" s="862" t="n"/>
      <c r="F193" s="838" t="n"/>
      <c r="G193" s="838" t="n"/>
      <c r="H193" s="838" t="n"/>
      <c r="I193" s="838" t="n"/>
      <c r="J193" s="838" t="n"/>
      <c r="K193" s="838" t="n"/>
      <c r="L193" s="838" t="n"/>
      <c r="M193" s="838" t="n"/>
      <c r="N193" s="838" t="n"/>
      <c r="O193" s="838" t="n"/>
      <c r="P193" s="838" t="n"/>
      <c r="Q193" s="838" t="n"/>
      <c r="R193" s="838" t="n"/>
      <c r="S193" s="838" t="n"/>
      <c r="T193" s="838" t="n"/>
      <c r="U193" s="838" t="n"/>
      <c r="V193" s="838" t="n"/>
      <c r="W193" s="838" t="n"/>
      <c r="X193" s="838" t="n"/>
      <c r="Y193" s="838" t="n"/>
      <c r="Z193" s="838" t="n"/>
      <c r="AA193" s="838" t="n"/>
      <c r="AB193" s="838" t="n"/>
      <c r="AC193" s="838" t="n"/>
      <c r="AD193" s="838" t="n"/>
      <c r="AE193" s="838" t="n"/>
      <c r="AF193" s="838" t="n"/>
      <c r="AG193" s="838" t="n"/>
      <c r="AH193" s="838" t="n"/>
      <c r="AI193" s="838" t="n"/>
      <c r="AJ193" s="838" t="n"/>
      <c r="AK193" s="838" t="n"/>
      <c r="AL193" s="838" t="n"/>
      <c r="AM193" s="838" t="n"/>
      <c r="AN193" s="838" t="n"/>
      <c r="AO193" s="838" t="n"/>
      <c r="AP193" s="838" t="n"/>
      <c r="AQ193" s="838" t="n"/>
      <c r="AR193" s="838" t="n"/>
      <c r="AS193" s="838" t="n"/>
      <c r="AT193" s="838" t="n"/>
      <c r="AU193" s="838" t="n"/>
      <c r="AV193" s="838" t="n"/>
      <c r="AW193" s="838" t="n"/>
      <c r="AX193" s="838" t="n"/>
      <c r="AY193" s="838" t="n"/>
      <c r="AZ193" s="838" t="n"/>
      <c r="BA193" s="838" t="n"/>
      <c r="BB193" s="838" t="n"/>
      <c r="BC193" s="838" t="n"/>
      <c r="BD193" s="838" t="n"/>
      <c r="BE193" s="838" t="n"/>
      <c r="BF193" s="838" t="n"/>
      <c r="BG193" s="838" t="n"/>
      <c r="BH193" s="838" t="n"/>
      <c r="BI193" s="838" t="n"/>
      <c r="BJ193" s="838" t="n"/>
      <c r="BK193" s="838" t="n"/>
      <c r="BL193" s="838" t="n"/>
      <c r="BM193" s="838" t="n"/>
      <c r="BN193" s="838" t="n"/>
      <c r="BO193" s="838" t="n"/>
      <c r="BP193" s="838" t="n"/>
      <c r="BQ193" s="838" t="n"/>
      <c r="BR193" s="838" t="n"/>
      <c r="BS193" s="838" t="n"/>
      <c r="BT193" s="838" t="n"/>
      <c r="BU193" s="838" t="n"/>
      <c r="BV193" s="838" t="n"/>
      <c r="BW193" s="838" t="n"/>
      <c r="BX193" s="838" t="n"/>
      <c r="BY193" s="838" t="n"/>
      <c r="BZ193" s="838" t="n"/>
      <c r="CA193" s="838" t="n"/>
      <c r="CB193" s="838" t="n"/>
      <c r="CC193" s="838" t="n"/>
      <c r="CD193" s="838" t="n"/>
      <c r="CE193" s="838" t="n"/>
      <c r="CF193" s="838" t="n"/>
      <c r="CG193" s="838" t="n"/>
      <c r="CH193" s="838" t="n"/>
      <c r="CI193" s="838" t="n"/>
      <c r="CJ193" s="838" t="n"/>
      <c r="CK193" s="838" t="n"/>
      <c r="CL193" s="838" t="n"/>
      <c r="CM193" s="838" t="n"/>
      <c r="CN193" s="838" t="n"/>
      <c r="CO193" s="838" t="n"/>
      <c r="CP193" s="838" t="n"/>
      <c r="CQ193" s="838" t="n"/>
      <c r="CR193" s="838" t="n"/>
      <c r="CS193" s="838" t="n"/>
      <c r="CT193" s="838" t="n"/>
      <c r="CU193" s="838" t="n"/>
      <c r="CV193" s="838" t="n"/>
      <c r="CW193" s="838" t="n"/>
      <c r="CX193" s="838" t="n"/>
      <c r="CY193" s="838" t="n"/>
      <c r="CZ193" s="838" t="n"/>
      <c r="DA193" s="838" t="n"/>
      <c r="DB193" s="838" t="n"/>
      <c r="DC193" s="838" t="n"/>
      <c r="DD193" s="838" t="n"/>
      <c r="DE193" s="838" t="n"/>
      <c r="DF193" s="838" t="n"/>
      <c r="DG193" s="838" t="n"/>
      <c r="DH193" s="838" t="n"/>
      <c r="DI193" s="838" t="n"/>
      <c r="DJ193" s="838" t="n"/>
      <c r="DK193" s="838" t="n"/>
      <c r="DL193" s="838" t="n"/>
      <c r="DM193" s="838" t="n"/>
      <c r="DN193" s="838" t="n"/>
      <c r="DO193" s="838" t="n"/>
      <c r="DP193" s="838" t="n"/>
      <c r="DQ193" s="838" t="n"/>
      <c r="DR193" s="838" t="n"/>
      <c r="DS193" s="838" t="n"/>
      <c r="DT193" s="838" t="n"/>
      <c r="DU193" s="838" t="n"/>
      <c r="DV193" s="838" t="n"/>
      <c r="DW193" s="838" t="n"/>
      <c r="DX193" s="838" t="n"/>
      <c r="DY193" s="838" t="n"/>
      <c r="DZ193" s="838" t="n"/>
      <c r="EA193" s="838" t="n"/>
      <c r="EB193" s="838" t="n"/>
      <c r="EC193" s="838" t="n"/>
      <c r="ED193" s="838" t="n"/>
      <c r="EE193" s="838" t="n"/>
      <c r="EF193" s="838" t="n"/>
      <c r="EG193" s="838" t="n"/>
      <c r="EH193" s="838" t="n"/>
      <c r="EI193" s="838" t="n"/>
      <c r="EJ193" s="838" t="n"/>
      <c r="EK193" s="838" t="n"/>
      <c r="EL193" s="838" t="n"/>
      <c r="EM193" s="838" t="n"/>
      <c r="EN193" s="838" t="n"/>
      <c r="EO193" s="838" t="n"/>
      <c r="EP193" s="838" t="n"/>
      <c r="EQ193" s="838" t="n"/>
    </row>
    <row r="194" ht="13.5" customHeight="1" s="1178">
      <c r="A194" s="861" t="n"/>
      <c r="B194" s="862" t="n"/>
      <c r="C194" s="863" t="n"/>
      <c r="D194" s="862" t="n"/>
      <c r="E194" s="862" t="n"/>
      <c r="F194" s="838" t="n"/>
      <c r="G194" s="838" t="n"/>
      <c r="H194" s="838" t="n"/>
      <c r="I194" s="838" t="n"/>
      <c r="J194" s="838" t="n"/>
      <c r="K194" s="838" t="n"/>
      <c r="L194" s="838" t="n"/>
      <c r="M194" s="838" t="n"/>
      <c r="N194" s="838" t="n"/>
      <c r="O194" s="838" t="n"/>
      <c r="P194" s="838" t="n"/>
      <c r="Q194" s="838" t="n"/>
      <c r="R194" s="838" t="n"/>
      <c r="S194" s="838" t="n"/>
      <c r="T194" s="838" t="n"/>
      <c r="U194" s="838" t="n"/>
      <c r="V194" s="838" t="n"/>
      <c r="W194" s="838" t="n"/>
      <c r="X194" s="838" t="n"/>
      <c r="Y194" s="838" t="n"/>
      <c r="Z194" s="838" t="n"/>
      <c r="AA194" s="838" t="n"/>
      <c r="AB194" s="838" t="n"/>
      <c r="AC194" s="838" t="n"/>
      <c r="AD194" s="838" t="n"/>
      <c r="AE194" s="838" t="n"/>
      <c r="AF194" s="838" t="n"/>
      <c r="AG194" s="838" t="n"/>
      <c r="AH194" s="838" t="n"/>
      <c r="AI194" s="838" t="n"/>
      <c r="AJ194" s="838" t="n"/>
      <c r="AK194" s="838" t="n"/>
      <c r="AL194" s="838" t="n"/>
      <c r="AM194" s="838" t="n"/>
      <c r="AN194" s="838" t="n"/>
      <c r="AO194" s="838" t="n"/>
      <c r="AP194" s="838" t="n"/>
      <c r="AQ194" s="838" t="n"/>
      <c r="AR194" s="838" t="n"/>
      <c r="AS194" s="838" t="n"/>
      <c r="AT194" s="838" t="n"/>
      <c r="AU194" s="838" t="n"/>
      <c r="AV194" s="838" t="n"/>
      <c r="AW194" s="838" t="n"/>
      <c r="AX194" s="838" t="n"/>
      <c r="AY194" s="838" t="n"/>
      <c r="AZ194" s="838" t="n"/>
      <c r="BA194" s="838" t="n"/>
      <c r="BB194" s="838" t="n"/>
      <c r="BC194" s="838" t="n"/>
      <c r="BD194" s="838" t="n"/>
      <c r="BE194" s="838" t="n"/>
      <c r="BF194" s="838" t="n"/>
      <c r="BG194" s="838" t="n"/>
      <c r="BH194" s="838" t="n"/>
      <c r="BI194" s="838" t="n"/>
      <c r="BJ194" s="838" t="n"/>
      <c r="BK194" s="838" t="n"/>
      <c r="BL194" s="838" t="n"/>
      <c r="BM194" s="838" t="n"/>
      <c r="BN194" s="838" t="n"/>
      <c r="BO194" s="838" t="n"/>
      <c r="BP194" s="838" t="n"/>
      <c r="BQ194" s="838" t="n"/>
      <c r="BR194" s="838" t="n"/>
      <c r="BS194" s="838" t="n"/>
      <c r="BT194" s="838" t="n"/>
      <c r="BU194" s="838" t="n"/>
      <c r="BV194" s="838" t="n"/>
      <c r="BW194" s="838" t="n"/>
      <c r="BX194" s="838" t="n"/>
      <c r="BY194" s="838" t="n"/>
      <c r="BZ194" s="838" t="n"/>
      <c r="CA194" s="838" t="n"/>
      <c r="CB194" s="838" t="n"/>
      <c r="CC194" s="838" t="n"/>
      <c r="CD194" s="838" t="n"/>
      <c r="CE194" s="838" t="n"/>
      <c r="CF194" s="838" t="n"/>
      <c r="CG194" s="838" t="n"/>
      <c r="CH194" s="838" t="n"/>
      <c r="CI194" s="838" t="n"/>
      <c r="CJ194" s="838" t="n"/>
      <c r="CK194" s="838" t="n"/>
      <c r="CL194" s="838" t="n"/>
      <c r="CM194" s="838" t="n"/>
      <c r="CN194" s="838" t="n"/>
      <c r="CO194" s="838" t="n"/>
      <c r="CP194" s="838" t="n"/>
      <c r="CQ194" s="838" t="n"/>
      <c r="CR194" s="838" t="n"/>
      <c r="CS194" s="838" t="n"/>
      <c r="CT194" s="838" t="n"/>
      <c r="CU194" s="838" t="n"/>
      <c r="CV194" s="838" t="n"/>
      <c r="CW194" s="838" t="n"/>
      <c r="CX194" s="838" t="n"/>
      <c r="CY194" s="838" t="n"/>
      <c r="CZ194" s="838" t="n"/>
      <c r="DA194" s="838" t="n"/>
      <c r="DB194" s="838" t="n"/>
      <c r="DC194" s="838" t="n"/>
      <c r="DD194" s="838" t="n"/>
      <c r="DE194" s="838" t="n"/>
      <c r="DF194" s="838" t="n"/>
      <c r="DG194" s="838" t="n"/>
      <c r="DH194" s="838" t="n"/>
      <c r="DI194" s="838" t="n"/>
      <c r="DJ194" s="838" t="n"/>
      <c r="DK194" s="838" t="n"/>
      <c r="DL194" s="838" t="n"/>
      <c r="DM194" s="838" t="n"/>
      <c r="DN194" s="838" t="n"/>
      <c r="DO194" s="838" t="n"/>
      <c r="DP194" s="838" t="n"/>
      <c r="DQ194" s="838" t="n"/>
      <c r="DR194" s="838" t="n"/>
      <c r="DS194" s="838" t="n"/>
      <c r="DT194" s="838" t="n"/>
      <c r="DU194" s="838" t="n"/>
      <c r="DV194" s="838" t="n"/>
      <c r="DW194" s="838" t="n"/>
      <c r="DX194" s="838" t="n"/>
      <c r="DY194" s="838" t="n"/>
      <c r="DZ194" s="838" t="n"/>
      <c r="EA194" s="838" t="n"/>
      <c r="EB194" s="838" t="n"/>
      <c r="EC194" s="838" t="n"/>
      <c r="ED194" s="838" t="n"/>
      <c r="EE194" s="838" t="n"/>
      <c r="EF194" s="838" t="n"/>
      <c r="EG194" s="838" t="n"/>
      <c r="EH194" s="838" t="n"/>
      <c r="EI194" s="838" t="n"/>
      <c r="EJ194" s="838" t="n"/>
      <c r="EK194" s="838" t="n"/>
      <c r="EL194" s="838" t="n"/>
      <c r="EM194" s="838" t="n"/>
      <c r="EN194" s="838" t="n"/>
      <c r="EO194" s="838" t="n"/>
      <c r="EP194" s="838" t="n"/>
      <c r="EQ194" s="838" t="n"/>
    </row>
    <row r="195" ht="13.5" customHeight="1" s="1178">
      <c r="A195" s="861" t="n"/>
      <c r="B195" s="863" t="n"/>
      <c r="C195" s="863" t="n"/>
      <c r="D195" s="863" t="n"/>
      <c r="E195" s="862" t="n"/>
      <c r="F195" s="838" t="n"/>
      <c r="G195" s="838" t="n"/>
      <c r="H195" s="838" t="n"/>
      <c r="I195" s="838" t="n"/>
      <c r="J195" s="838" t="n"/>
      <c r="K195" s="838" t="n"/>
      <c r="L195" s="838" t="n"/>
      <c r="M195" s="838" t="n"/>
      <c r="N195" s="838" t="n"/>
      <c r="O195" s="838" t="n"/>
      <c r="P195" s="838" t="n"/>
      <c r="Q195" s="838" t="n"/>
      <c r="R195" s="838" t="n"/>
      <c r="S195" s="838" t="n"/>
      <c r="T195" s="838" t="n"/>
      <c r="U195" s="838" t="n"/>
      <c r="V195" s="838" t="n"/>
      <c r="W195" s="838" t="n"/>
      <c r="X195" s="838" t="n"/>
      <c r="Y195" s="838" t="n"/>
      <c r="Z195" s="838" t="n"/>
      <c r="AA195" s="838" t="n"/>
      <c r="AB195" s="838" t="n"/>
      <c r="AC195" s="838" t="n"/>
      <c r="AD195" s="838" t="n"/>
      <c r="AE195" s="838" t="n"/>
      <c r="AF195" s="838" t="n"/>
      <c r="AG195" s="838" t="n"/>
      <c r="AH195" s="838" t="n"/>
      <c r="AI195" s="838" t="n"/>
      <c r="AJ195" s="838" t="n"/>
      <c r="AK195" s="838" t="n"/>
      <c r="AL195" s="838" t="n"/>
      <c r="AM195" s="838" t="n"/>
      <c r="AN195" s="838" t="n"/>
      <c r="AO195" s="838" t="n"/>
      <c r="AP195" s="838" t="n"/>
      <c r="AQ195" s="838" t="n"/>
      <c r="AR195" s="838" t="n"/>
      <c r="AS195" s="838" t="n"/>
      <c r="AT195" s="838" t="n"/>
      <c r="AU195" s="838" t="n"/>
      <c r="AV195" s="838" t="n"/>
      <c r="AW195" s="838" t="n"/>
      <c r="AX195" s="838" t="n"/>
      <c r="AY195" s="838" t="n"/>
      <c r="AZ195" s="838" t="n"/>
      <c r="BA195" s="838" t="n"/>
      <c r="BB195" s="838" t="n"/>
      <c r="BC195" s="838" t="n"/>
      <c r="BD195" s="838" t="n"/>
      <c r="BE195" s="838" t="n"/>
      <c r="BF195" s="838" t="n"/>
      <c r="BG195" s="838" t="n"/>
      <c r="BH195" s="838" t="n"/>
      <c r="BI195" s="838" t="n"/>
      <c r="BJ195" s="838" t="n"/>
      <c r="BK195" s="838" t="n"/>
      <c r="BL195" s="838" t="n"/>
      <c r="BM195" s="838" t="n"/>
      <c r="BN195" s="838" t="n"/>
      <c r="BO195" s="838" t="n"/>
      <c r="BP195" s="838" t="n"/>
      <c r="BQ195" s="838" t="n"/>
      <c r="BR195" s="838" t="n"/>
      <c r="BS195" s="838" t="n"/>
      <c r="BT195" s="838" t="n"/>
      <c r="BU195" s="838" t="n"/>
      <c r="BV195" s="838" t="n"/>
      <c r="BW195" s="838" t="n"/>
      <c r="BX195" s="838" t="n"/>
      <c r="BY195" s="838" t="n"/>
      <c r="BZ195" s="838" t="n"/>
      <c r="CA195" s="838" t="n"/>
      <c r="CB195" s="838" t="n"/>
      <c r="CC195" s="838" t="n"/>
      <c r="CD195" s="838" t="n"/>
      <c r="CE195" s="838" t="n"/>
      <c r="CF195" s="838" t="n"/>
      <c r="CG195" s="838" t="n"/>
      <c r="CH195" s="838" t="n"/>
      <c r="CI195" s="838" t="n"/>
      <c r="CJ195" s="838" t="n"/>
      <c r="CK195" s="838" t="n"/>
      <c r="CL195" s="838" t="n"/>
      <c r="CM195" s="838" t="n"/>
      <c r="CN195" s="838" t="n"/>
      <c r="CO195" s="838" t="n"/>
      <c r="CP195" s="838" t="n"/>
      <c r="CQ195" s="838" t="n"/>
      <c r="CR195" s="838" t="n"/>
      <c r="CS195" s="838" t="n"/>
      <c r="CT195" s="838" t="n"/>
      <c r="CU195" s="838" t="n"/>
      <c r="CV195" s="838" t="n"/>
      <c r="CW195" s="838" t="n"/>
      <c r="CX195" s="838" t="n"/>
      <c r="CY195" s="838" t="n"/>
      <c r="CZ195" s="838" t="n"/>
      <c r="DA195" s="838" t="n"/>
      <c r="DB195" s="838" t="n"/>
      <c r="DC195" s="838" t="n"/>
      <c r="DD195" s="838" t="n"/>
      <c r="DE195" s="838" t="n"/>
      <c r="DF195" s="838" t="n"/>
      <c r="DG195" s="838" t="n"/>
      <c r="DH195" s="838" t="n"/>
      <c r="DI195" s="838" t="n"/>
      <c r="DJ195" s="838" t="n"/>
      <c r="DK195" s="838" t="n"/>
      <c r="DL195" s="838" t="n"/>
      <c r="DM195" s="838" t="n"/>
      <c r="DN195" s="838" t="n"/>
      <c r="DO195" s="838" t="n"/>
      <c r="DP195" s="838" t="n"/>
      <c r="DQ195" s="838" t="n"/>
      <c r="DR195" s="838" t="n"/>
      <c r="DS195" s="838" t="n"/>
      <c r="DT195" s="838" t="n"/>
      <c r="DU195" s="838" t="n"/>
      <c r="DV195" s="838" t="n"/>
      <c r="DW195" s="838" t="n"/>
      <c r="DX195" s="838" t="n"/>
      <c r="DY195" s="838" t="n"/>
      <c r="DZ195" s="838" t="n"/>
      <c r="EA195" s="838" t="n"/>
      <c r="EB195" s="838" t="n"/>
      <c r="EC195" s="838" t="n"/>
      <c r="ED195" s="838" t="n"/>
      <c r="EE195" s="838" t="n"/>
      <c r="EF195" s="838" t="n"/>
      <c r="EG195" s="838" t="n"/>
      <c r="EH195" s="838" t="n"/>
      <c r="EI195" s="838" t="n"/>
      <c r="EJ195" s="838" t="n"/>
      <c r="EK195" s="838" t="n"/>
      <c r="EL195" s="838" t="n"/>
      <c r="EM195" s="838" t="n"/>
      <c r="EN195" s="838" t="n"/>
      <c r="EO195" s="838" t="n"/>
      <c r="EP195" s="838" t="n"/>
      <c r="EQ195" s="838" t="n"/>
    </row>
    <row r="196" ht="13.5" customHeight="1" s="1178">
      <c r="A196" s="861" t="n"/>
      <c r="B196" s="863" t="n"/>
      <c r="C196" s="862" t="n"/>
      <c r="D196" s="863" t="n"/>
      <c r="E196" s="862" t="n"/>
      <c r="F196" s="838" t="n"/>
      <c r="G196" s="838" t="n"/>
      <c r="H196" s="838" t="n"/>
      <c r="I196" s="838" t="n"/>
      <c r="J196" s="838" t="n"/>
      <c r="K196" s="838" t="n"/>
      <c r="L196" s="838" t="n"/>
      <c r="M196" s="838" t="n"/>
      <c r="N196" s="838" t="n"/>
      <c r="O196" s="838" t="n"/>
      <c r="P196" s="838" t="n"/>
      <c r="Q196" s="838" t="n"/>
      <c r="R196" s="838" t="n"/>
      <c r="S196" s="838" t="n"/>
      <c r="T196" s="838" t="n"/>
      <c r="U196" s="838" t="n"/>
      <c r="V196" s="838" t="n"/>
      <c r="W196" s="838" t="n"/>
      <c r="X196" s="838" t="n"/>
      <c r="Y196" s="838" t="n"/>
      <c r="Z196" s="838" t="n"/>
      <c r="AA196" s="838" t="n"/>
      <c r="AB196" s="838" t="n"/>
      <c r="AC196" s="838" t="n"/>
      <c r="AD196" s="838" t="n"/>
      <c r="AE196" s="838" t="n"/>
      <c r="AF196" s="838" t="n"/>
      <c r="AG196" s="838" t="n"/>
      <c r="AH196" s="838" t="n"/>
      <c r="AI196" s="838" t="n"/>
      <c r="AJ196" s="838" t="n"/>
      <c r="AK196" s="838" t="n"/>
      <c r="AL196" s="838" t="n"/>
      <c r="AM196" s="838" t="n"/>
      <c r="AN196" s="838" t="n"/>
      <c r="AO196" s="838" t="n"/>
      <c r="AP196" s="838" t="n"/>
      <c r="AQ196" s="838" t="n"/>
      <c r="AR196" s="838" t="n"/>
      <c r="AS196" s="838" t="n"/>
      <c r="AT196" s="838" t="n"/>
      <c r="AU196" s="838" t="n"/>
      <c r="AV196" s="838" t="n"/>
      <c r="AW196" s="838" t="n"/>
      <c r="AX196" s="838" t="n"/>
      <c r="AY196" s="838" t="n"/>
      <c r="AZ196" s="838" t="n"/>
      <c r="BA196" s="838" t="n"/>
      <c r="BB196" s="838" t="n"/>
      <c r="BC196" s="838" t="n"/>
      <c r="BD196" s="838" t="n"/>
      <c r="BE196" s="838" t="n"/>
      <c r="BF196" s="838" t="n"/>
      <c r="BG196" s="838" t="n"/>
      <c r="BH196" s="838" t="n"/>
      <c r="BI196" s="838" t="n"/>
      <c r="BJ196" s="838" t="n"/>
      <c r="BK196" s="838" t="n"/>
      <c r="BL196" s="838" t="n"/>
      <c r="BM196" s="838" t="n"/>
      <c r="BN196" s="838" t="n"/>
      <c r="BO196" s="838" t="n"/>
      <c r="BP196" s="838" t="n"/>
      <c r="BQ196" s="838" t="n"/>
      <c r="BR196" s="838" t="n"/>
      <c r="BS196" s="838" t="n"/>
      <c r="BT196" s="838" t="n"/>
      <c r="BU196" s="838" t="n"/>
      <c r="BV196" s="838" t="n"/>
      <c r="BW196" s="838" t="n"/>
      <c r="BX196" s="838" t="n"/>
      <c r="BY196" s="838" t="n"/>
      <c r="BZ196" s="838" t="n"/>
      <c r="CA196" s="838" t="n"/>
      <c r="CB196" s="838" t="n"/>
      <c r="CC196" s="838" t="n"/>
      <c r="CD196" s="838" t="n"/>
      <c r="CE196" s="838" t="n"/>
      <c r="CF196" s="838" t="n"/>
      <c r="CG196" s="838" t="n"/>
      <c r="CH196" s="838" t="n"/>
      <c r="CI196" s="838" t="n"/>
      <c r="CJ196" s="838" t="n"/>
      <c r="CK196" s="838" t="n"/>
      <c r="CL196" s="838" t="n"/>
      <c r="CM196" s="838" t="n"/>
      <c r="CN196" s="838" t="n"/>
      <c r="CO196" s="838" t="n"/>
      <c r="CP196" s="838" t="n"/>
      <c r="CQ196" s="838" t="n"/>
      <c r="CR196" s="838" t="n"/>
      <c r="CS196" s="838" t="n"/>
      <c r="CT196" s="838" t="n"/>
      <c r="CU196" s="838" t="n"/>
      <c r="CV196" s="838" t="n"/>
      <c r="CW196" s="838" t="n"/>
      <c r="CX196" s="838" t="n"/>
      <c r="CY196" s="838" t="n"/>
      <c r="CZ196" s="838" t="n"/>
      <c r="DA196" s="838" t="n"/>
      <c r="DB196" s="838" t="n"/>
      <c r="DC196" s="838" t="n"/>
      <c r="DD196" s="838" t="n"/>
      <c r="DE196" s="838" t="n"/>
      <c r="DF196" s="838" t="n"/>
      <c r="DG196" s="838" t="n"/>
      <c r="DH196" s="838" t="n"/>
      <c r="DI196" s="838" t="n"/>
      <c r="DJ196" s="838" t="n"/>
      <c r="DK196" s="838" t="n"/>
      <c r="DL196" s="838" t="n"/>
      <c r="DM196" s="838" t="n"/>
      <c r="DN196" s="838" t="n"/>
      <c r="DO196" s="838" t="n"/>
      <c r="DP196" s="838" t="n"/>
      <c r="DQ196" s="838" t="n"/>
      <c r="DR196" s="838" t="n"/>
      <c r="DS196" s="838" t="n"/>
      <c r="DT196" s="838" t="n"/>
      <c r="DU196" s="838" t="n"/>
      <c r="DV196" s="838" t="n"/>
      <c r="DW196" s="838" t="n"/>
      <c r="DX196" s="838" t="n"/>
      <c r="DY196" s="838" t="n"/>
      <c r="DZ196" s="838" t="n"/>
      <c r="EA196" s="838" t="n"/>
      <c r="EB196" s="838" t="n"/>
      <c r="EC196" s="838" t="n"/>
      <c r="ED196" s="838" t="n"/>
      <c r="EE196" s="838" t="n"/>
      <c r="EF196" s="838" t="n"/>
      <c r="EG196" s="838" t="n"/>
      <c r="EH196" s="838" t="n"/>
      <c r="EI196" s="838" t="n"/>
      <c r="EJ196" s="838" t="n"/>
      <c r="EK196" s="838" t="n"/>
      <c r="EL196" s="838" t="n"/>
      <c r="EM196" s="838" t="n"/>
      <c r="EN196" s="838" t="n"/>
      <c r="EO196" s="838" t="n"/>
      <c r="EP196" s="838" t="n"/>
      <c r="EQ196" s="838" t="n"/>
    </row>
    <row r="197" ht="13.5" customHeight="1" s="1178">
      <c r="A197" s="861" t="n"/>
      <c r="B197" s="863" t="n"/>
      <c r="C197" s="863" t="n"/>
      <c r="D197" s="863" t="n"/>
      <c r="E197" s="862" t="n"/>
      <c r="F197" s="838" t="n"/>
      <c r="G197" s="838" t="n"/>
      <c r="H197" s="838" t="n"/>
      <c r="I197" s="838" t="n"/>
      <c r="J197" s="838" t="n"/>
      <c r="K197" s="838" t="n"/>
      <c r="L197" s="838" t="n"/>
      <c r="M197" s="838" t="n"/>
      <c r="N197" s="838" t="n"/>
      <c r="O197" s="838" t="n"/>
      <c r="P197" s="838" t="n"/>
      <c r="Q197" s="838" t="n"/>
      <c r="R197" s="838" t="n"/>
      <c r="S197" s="838" t="n"/>
      <c r="T197" s="838" t="n"/>
      <c r="U197" s="838" t="n"/>
      <c r="V197" s="838" t="n"/>
      <c r="W197" s="838" t="n"/>
      <c r="X197" s="838" t="n"/>
      <c r="Y197" s="838" t="n"/>
      <c r="Z197" s="838" t="n"/>
      <c r="AA197" s="838" t="n"/>
      <c r="AB197" s="838" t="n"/>
      <c r="AC197" s="838" t="n"/>
      <c r="AD197" s="838" t="n"/>
      <c r="AE197" s="838" t="n"/>
      <c r="AF197" s="838" t="n"/>
      <c r="AG197" s="838" t="n"/>
      <c r="AH197" s="838" t="n"/>
      <c r="AI197" s="838" t="n"/>
      <c r="AJ197" s="838" t="n"/>
      <c r="AK197" s="838" t="n"/>
      <c r="AL197" s="838" t="n"/>
      <c r="AM197" s="838" t="n"/>
      <c r="AN197" s="838" t="n"/>
      <c r="AO197" s="838" t="n"/>
      <c r="AP197" s="838" t="n"/>
      <c r="AQ197" s="838" t="n"/>
      <c r="AR197" s="838" t="n"/>
      <c r="AS197" s="838" t="n"/>
      <c r="AT197" s="838" t="n"/>
      <c r="AU197" s="838" t="n"/>
      <c r="AV197" s="838" t="n"/>
      <c r="AW197" s="838" t="n"/>
      <c r="AX197" s="838" t="n"/>
      <c r="AY197" s="838" t="n"/>
      <c r="AZ197" s="838" t="n"/>
      <c r="BA197" s="838" t="n"/>
      <c r="BB197" s="838" t="n"/>
      <c r="BC197" s="838" t="n"/>
      <c r="BD197" s="838" t="n"/>
      <c r="BE197" s="838" t="n"/>
      <c r="BF197" s="838" t="n"/>
      <c r="BG197" s="838" t="n"/>
      <c r="BH197" s="838" t="n"/>
      <c r="BI197" s="838" t="n"/>
      <c r="BJ197" s="838" t="n"/>
      <c r="BK197" s="838" t="n"/>
      <c r="BL197" s="838" t="n"/>
      <c r="BM197" s="838" t="n"/>
      <c r="BN197" s="838" t="n"/>
      <c r="BO197" s="838" t="n"/>
      <c r="BP197" s="838" t="n"/>
      <c r="BQ197" s="838" t="n"/>
      <c r="BR197" s="838" t="n"/>
      <c r="BS197" s="838" t="n"/>
      <c r="BT197" s="838" t="n"/>
      <c r="BU197" s="838" t="n"/>
      <c r="BV197" s="838" t="n"/>
      <c r="BW197" s="838" t="n"/>
      <c r="BX197" s="838" t="n"/>
      <c r="BY197" s="838" t="n"/>
      <c r="BZ197" s="838" t="n"/>
      <c r="CA197" s="838" t="n"/>
      <c r="CB197" s="838" t="n"/>
      <c r="CC197" s="838" t="n"/>
      <c r="CD197" s="838" t="n"/>
      <c r="CE197" s="838" t="n"/>
      <c r="CF197" s="838" t="n"/>
      <c r="CG197" s="838" t="n"/>
      <c r="CH197" s="838" t="n"/>
      <c r="CI197" s="838" t="n"/>
      <c r="CJ197" s="838" t="n"/>
      <c r="CK197" s="838" t="n"/>
      <c r="CL197" s="838" t="n"/>
      <c r="CM197" s="838" t="n"/>
      <c r="CN197" s="838" t="n"/>
      <c r="CO197" s="838" t="n"/>
      <c r="CP197" s="838" t="n"/>
      <c r="CQ197" s="838" t="n"/>
      <c r="CR197" s="838" t="n"/>
      <c r="CS197" s="838" t="n"/>
      <c r="CT197" s="838" t="n"/>
      <c r="CU197" s="838" t="n"/>
      <c r="CV197" s="838" t="n"/>
      <c r="CW197" s="838" t="n"/>
      <c r="CX197" s="838" t="n"/>
      <c r="CY197" s="838" t="n"/>
      <c r="CZ197" s="838" t="n"/>
      <c r="DA197" s="838" t="n"/>
      <c r="DB197" s="838" t="n"/>
      <c r="DC197" s="838" t="n"/>
      <c r="DD197" s="838" t="n"/>
      <c r="DE197" s="838" t="n"/>
      <c r="DF197" s="838" t="n"/>
      <c r="DG197" s="838" t="n"/>
      <c r="DH197" s="838" t="n"/>
      <c r="DI197" s="838" t="n"/>
      <c r="DJ197" s="838" t="n"/>
      <c r="DK197" s="838" t="n"/>
      <c r="DL197" s="838" t="n"/>
      <c r="DM197" s="838" t="n"/>
      <c r="DN197" s="838" t="n"/>
      <c r="DO197" s="838" t="n"/>
      <c r="DP197" s="838" t="n"/>
      <c r="DQ197" s="838" t="n"/>
      <c r="DR197" s="838" t="n"/>
      <c r="DS197" s="838" t="n"/>
      <c r="DT197" s="838" t="n"/>
      <c r="DU197" s="838" t="n"/>
      <c r="DV197" s="838" t="n"/>
      <c r="DW197" s="838" t="n"/>
      <c r="DX197" s="838" t="n"/>
      <c r="DY197" s="838" t="n"/>
      <c r="DZ197" s="838" t="n"/>
      <c r="EA197" s="838" t="n"/>
      <c r="EB197" s="838" t="n"/>
      <c r="EC197" s="838" t="n"/>
      <c r="ED197" s="838" t="n"/>
      <c r="EE197" s="838" t="n"/>
      <c r="EF197" s="838" t="n"/>
      <c r="EG197" s="838" t="n"/>
      <c r="EH197" s="838" t="n"/>
      <c r="EI197" s="838" t="n"/>
      <c r="EJ197" s="838" t="n"/>
      <c r="EK197" s="838" t="n"/>
      <c r="EL197" s="838" t="n"/>
      <c r="EM197" s="838" t="n"/>
      <c r="EN197" s="838" t="n"/>
      <c r="EO197" s="838" t="n"/>
      <c r="EP197" s="838" t="n"/>
      <c r="EQ197" s="838" t="n"/>
    </row>
    <row r="198" ht="13.5" customHeight="1" s="1178">
      <c r="A198" s="861" t="n"/>
      <c r="B198" s="863" t="n"/>
      <c r="C198" s="863" t="n"/>
      <c r="D198" s="862" t="n"/>
      <c r="E198" s="862" t="n"/>
      <c r="F198" s="838" t="n"/>
      <c r="G198" s="838" t="n"/>
      <c r="H198" s="838" t="n"/>
      <c r="I198" s="838" t="n"/>
      <c r="J198" s="838" t="n"/>
      <c r="K198" s="838" t="n"/>
      <c r="L198" s="838" t="n"/>
      <c r="M198" s="838" t="n"/>
      <c r="N198" s="838" t="n"/>
      <c r="O198" s="838" t="n"/>
      <c r="P198" s="838" t="n"/>
      <c r="Q198" s="838" t="n"/>
      <c r="R198" s="838" t="n"/>
      <c r="S198" s="838" t="n"/>
      <c r="T198" s="838" t="n"/>
      <c r="U198" s="838" t="n"/>
      <c r="V198" s="838" t="n"/>
      <c r="W198" s="838" t="n"/>
      <c r="X198" s="838" t="n"/>
      <c r="Y198" s="838" t="n"/>
      <c r="Z198" s="838" t="n"/>
      <c r="AA198" s="838" t="n"/>
      <c r="AB198" s="838" t="n"/>
      <c r="AC198" s="838" t="n"/>
      <c r="AD198" s="838" t="n"/>
      <c r="AE198" s="838" t="n"/>
      <c r="AF198" s="838" t="n"/>
      <c r="AG198" s="838" t="n"/>
      <c r="AH198" s="838" t="n"/>
      <c r="AI198" s="838" t="n"/>
      <c r="AJ198" s="838" t="n"/>
      <c r="AK198" s="838" t="n"/>
      <c r="AL198" s="838" t="n"/>
      <c r="AM198" s="838" t="n"/>
      <c r="AN198" s="838" t="n"/>
      <c r="AO198" s="838" t="n"/>
      <c r="AP198" s="838" t="n"/>
      <c r="AQ198" s="838" t="n"/>
      <c r="AR198" s="838" t="n"/>
      <c r="AS198" s="838" t="n"/>
      <c r="AT198" s="838" t="n"/>
      <c r="AU198" s="838" t="n"/>
      <c r="AV198" s="838" t="n"/>
      <c r="AW198" s="838" t="n"/>
      <c r="AX198" s="838" t="n"/>
      <c r="AY198" s="838" t="n"/>
      <c r="AZ198" s="838" t="n"/>
      <c r="BA198" s="838" t="n"/>
      <c r="BB198" s="838" t="n"/>
      <c r="BC198" s="838" t="n"/>
      <c r="BD198" s="838" t="n"/>
      <c r="BE198" s="838" t="n"/>
      <c r="BF198" s="838" t="n"/>
      <c r="BG198" s="838" t="n"/>
      <c r="BH198" s="838" t="n"/>
      <c r="BI198" s="838" t="n"/>
      <c r="BJ198" s="838" t="n"/>
      <c r="BK198" s="838" t="n"/>
      <c r="BL198" s="838" t="n"/>
      <c r="BM198" s="838" t="n"/>
      <c r="BN198" s="838" t="n"/>
      <c r="BO198" s="838" t="n"/>
      <c r="BP198" s="838" t="n"/>
      <c r="BQ198" s="838" t="n"/>
      <c r="BR198" s="838" t="n"/>
      <c r="BS198" s="838" t="n"/>
      <c r="BT198" s="838" t="n"/>
      <c r="BU198" s="838" t="n"/>
      <c r="BV198" s="838" t="n"/>
      <c r="BW198" s="838" t="n"/>
      <c r="BX198" s="838" t="n"/>
      <c r="BY198" s="838" t="n"/>
      <c r="BZ198" s="838" t="n"/>
      <c r="CA198" s="838" t="n"/>
      <c r="CB198" s="838" t="n"/>
      <c r="CC198" s="838" t="n"/>
      <c r="CD198" s="838" t="n"/>
      <c r="CE198" s="838" t="n"/>
      <c r="CF198" s="838" t="n"/>
      <c r="CG198" s="838" t="n"/>
      <c r="CH198" s="838" t="n"/>
      <c r="CI198" s="838" t="n"/>
      <c r="CJ198" s="838" t="n"/>
      <c r="CK198" s="838" t="n"/>
      <c r="CL198" s="838" t="n"/>
      <c r="CM198" s="838" t="n"/>
      <c r="CN198" s="838" t="n"/>
      <c r="CO198" s="838" t="n"/>
      <c r="CP198" s="838" t="n"/>
      <c r="CQ198" s="838" t="n"/>
      <c r="CR198" s="838" t="n"/>
      <c r="CS198" s="838" t="n"/>
      <c r="CT198" s="838" t="n"/>
      <c r="CU198" s="838" t="n"/>
      <c r="CV198" s="838" t="n"/>
      <c r="CW198" s="838" t="n"/>
      <c r="CX198" s="838" t="n"/>
      <c r="CY198" s="838" t="n"/>
      <c r="CZ198" s="838" t="n"/>
      <c r="DA198" s="838" t="n"/>
      <c r="DB198" s="838" t="n"/>
      <c r="DC198" s="838" t="n"/>
      <c r="DD198" s="838" t="n"/>
      <c r="DE198" s="838" t="n"/>
      <c r="DF198" s="838" t="n"/>
      <c r="DG198" s="838" t="n"/>
      <c r="DH198" s="838" t="n"/>
      <c r="DI198" s="838" t="n"/>
      <c r="DJ198" s="838" t="n"/>
      <c r="DK198" s="838" t="n"/>
      <c r="DL198" s="838" t="n"/>
      <c r="DM198" s="838" t="n"/>
      <c r="DN198" s="838" t="n"/>
      <c r="DO198" s="838" t="n"/>
      <c r="DP198" s="838" t="n"/>
      <c r="DQ198" s="838" t="n"/>
      <c r="DR198" s="838" t="n"/>
      <c r="DS198" s="838" t="n"/>
      <c r="DT198" s="838" t="n"/>
      <c r="DU198" s="838" t="n"/>
      <c r="DV198" s="838" t="n"/>
      <c r="DW198" s="838" t="n"/>
      <c r="DX198" s="838" t="n"/>
      <c r="DY198" s="838" t="n"/>
      <c r="DZ198" s="838" t="n"/>
      <c r="EA198" s="838" t="n"/>
      <c r="EB198" s="838" t="n"/>
      <c r="EC198" s="838" t="n"/>
      <c r="ED198" s="838" t="n"/>
      <c r="EE198" s="838" t="n"/>
      <c r="EF198" s="838" t="n"/>
      <c r="EG198" s="838" t="n"/>
      <c r="EH198" s="838" t="n"/>
      <c r="EI198" s="838" t="n"/>
      <c r="EJ198" s="838" t="n"/>
      <c r="EK198" s="838" t="n"/>
      <c r="EL198" s="838" t="n"/>
      <c r="EM198" s="838" t="n"/>
      <c r="EN198" s="838" t="n"/>
      <c r="EO198" s="838" t="n"/>
      <c r="EP198" s="838" t="n"/>
      <c r="EQ198" s="838" t="n"/>
    </row>
    <row r="199" ht="13.5" customHeight="1" s="1178">
      <c r="A199" s="861" t="n"/>
      <c r="B199" s="863" t="n"/>
      <c r="C199" s="863" t="n"/>
      <c r="D199" s="863" t="n"/>
      <c r="E199" s="862" t="n"/>
      <c r="F199" s="838" t="n"/>
      <c r="G199" s="838" t="n"/>
      <c r="H199" s="838" t="n"/>
      <c r="I199" s="838" t="n"/>
      <c r="J199" s="838" t="n"/>
      <c r="K199" s="838" t="n"/>
      <c r="L199" s="838" t="n"/>
      <c r="M199" s="838" t="n"/>
      <c r="N199" s="838" t="n"/>
      <c r="O199" s="838" t="n"/>
      <c r="P199" s="838" t="n"/>
      <c r="Q199" s="838" t="n"/>
      <c r="R199" s="838" t="n"/>
      <c r="S199" s="838" t="n"/>
      <c r="T199" s="838" t="n"/>
      <c r="U199" s="838" t="n"/>
      <c r="V199" s="838" t="n"/>
      <c r="W199" s="838" t="n"/>
      <c r="X199" s="838" t="n"/>
      <c r="Y199" s="838" t="n"/>
      <c r="Z199" s="838" t="n"/>
      <c r="AA199" s="838" t="n"/>
      <c r="AB199" s="838" t="n"/>
      <c r="AC199" s="838" t="n"/>
      <c r="AD199" s="838" t="n"/>
      <c r="AE199" s="838" t="n"/>
      <c r="AF199" s="838" t="n"/>
      <c r="AG199" s="838" t="n"/>
      <c r="AH199" s="838" t="n"/>
      <c r="AI199" s="838" t="n"/>
      <c r="AJ199" s="838" t="n"/>
      <c r="AK199" s="838" t="n"/>
      <c r="AL199" s="838" t="n"/>
      <c r="AM199" s="838" t="n"/>
      <c r="AN199" s="838" t="n"/>
      <c r="AO199" s="838" t="n"/>
      <c r="AP199" s="838" t="n"/>
      <c r="AQ199" s="838" t="n"/>
      <c r="AR199" s="838" t="n"/>
      <c r="AS199" s="838" t="n"/>
      <c r="AT199" s="838" t="n"/>
      <c r="AU199" s="838" t="n"/>
      <c r="AV199" s="838" t="n"/>
      <c r="AW199" s="838" t="n"/>
      <c r="AX199" s="838" t="n"/>
      <c r="AY199" s="838" t="n"/>
      <c r="AZ199" s="838" t="n"/>
      <c r="BA199" s="838" t="n"/>
      <c r="BB199" s="838" t="n"/>
      <c r="BC199" s="838" t="n"/>
      <c r="BD199" s="838" t="n"/>
      <c r="BE199" s="838" t="n"/>
      <c r="BF199" s="838" t="n"/>
      <c r="BG199" s="838" t="n"/>
      <c r="BH199" s="838" t="n"/>
      <c r="BI199" s="838" t="n"/>
      <c r="BJ199" s="838" t="n"/>
      <c r="BK199" s="838" t="n"/>
      <c r="BL199" s="838" t="n"/>
      <c r="BM199" s="838" t="n"/>
      <c r="BN199" s="838" t="n"/>
      <c r="BO199" s="838" t="n"/>
      <c r="BP199" s="838" t="n"/>
      <c r="BQ199" s="838" t="n"/>
      <c r="BR199" s="838" t="n"/>
      <c r="BS199" s="838" t="n"/>
      <c r="BT199" s="838" t="n"/>
      <c r="BU199" s="838" t="n"/>
      <c r="BV199" s="838" t="n"/>
      <c r="BW199" s="838" t="n"/>
      <c r="BX199" s="838" t="n"/>
      <c r="BY199" s="838" t="n"/>
      <c r="BZ199" s="838" t="n"/>
      <c r="CA199" s="838" t="n"/>
      <c r="CB199" s="838" t="n"/>
      <c r="CC199" s="838" t="n"/>
      <c r="CD199" s="838" t="n"/>
      <c r="CE199" s="838" t="n"/>
      <c r="CF199" s="838" t="n"/>
      <c r="CG199" s="838" t="n"/>
      <c r="CH199" s="838" t="n"/>
      <c r="CI199" s="838" t="n"/>
      <c r="CJ199" s="838" t="n"/>
      <c r="CK199" s="838" t="n"/>
      <c r="CL199" s="838" t="n"/>
      <c r="CM199" s="838" t="n"/>
      <c r="CN199" s="838" t="n"/>
      <c r="CO199" s="838" t="n"/>
      <c r="CP199" s="838" t="n"/>
      <c r="CQ199" s="838" t="n"/>
      <c r="CR199" s="838" t="n"/>
      <c r="CS199" s="838" t="n"/>
      <c r="CT199" s="838" t="n"/>
      <c r="CU199" s="838" t="n"/>
      <c r="CV199" s="838" t="n"/>
      <c r="CW199" s="838" t="n"/>
      <c r="CX199" s="838" t="n"/>
      <c r="CY199" s="838" t="n"/>
      <c r="CZ199" s="838" t="n"/>
      <c r="DA199" s="838" t="n"/>
      <c r="DB199" s="838" t="n"/>
      <c r="DC199" s="838" t="n"/>
      <c r="DD199" s="838" t="n"/>
      <c r="DE199" s="838" t="n"/>
      <c r="DF199" s="838" t="n"/>
      <c r="DG199" s="838" t="n"/>
      <c r="DH199" s="838" t="n"/>
      <c r="DI199" s="838" t="n"/>
      <c r="DJ199" s="838" t="n"/>
      <c r="DK199" s="838" t="n"/>
      <c r="DL199" s="838" t="n"/>
      <c r="DM199" s="838" t="n"/>
      <c r="DN199" s="838" t="n"/>
      <c r="DO199" s="838" t="n"/>
      <c r="DP199" s="838" t="n"/>
      <c r="DQ199" s="838" t="n"/>
      <c r="DR199" s="838" t="n"/>
      <c r="DS199" s="838" t="n"/>
      <c r="DT199" s="838" t="n"/>
      <c r="DU199" s="838" t="n"/>
      <c r="DV199" s="838" t="n"/>
      <c r="DW199" s="838" t="n"/>
      <c r="DX199" s="838" t="n"/>
      <c r="DY199" s="838" t="n"/>
      <c r="DZ199" s="838" t="n"/>
      <c r="EA199" s="838" t="n"/>
      <c r="EB199" s="838" t="n"/>
      <c r="EC199" s="838" t="n"/>
      <c r="ED199" s="838" t="n"/>
      <c r="EE199" s="838" t="n"/>
      <c r="EF199" s="838" t="n"/>
      <c r="EG199" s="838" t="n"/>
      <c r="EH199" s="838" t="n"/>
      <c r="EI199" s="838" t="n"/>
      <c r="EJ199" s="838" t="n"/>
      <c r="EK199" s="838" t="n"/>
      <c r="EL199" s="838" t="n"/>
      <c r="EM199" s="838" t="n"/>
      <c r="EN199" s="838" t="n"/>
      <c r="EO199" s="838" t="n"/>
      <c r="EP199" s="838" t="n"/>
      <c r="EQ199" s="838" t="n"/>
    </row>
    <row r="200" ht="13.5" customHeight="1" s="1178">
      <c r="A200" s="861" t="n"/>
      <c r="B200" s="863" t="n"/>
      <c r="C200" s="863" t="n"/>
      <c r="D200" s="862" t="n"/>
      <c r="E200" s="862" t="n"/>
      <c r="F200" s="838" t="n"/>
      <c r="G200" s="838" t="n"/>
      <c r="H200" s="838" t="n"/>
      <c r="I200" s="838" t="n"/>
      <c r="J200" s="838" t="n"/>
      <c r="K200" s="838" t="n"/>
      <c r="L200" s="838" t="n"/>
      <c r="M200" s="838" t="n"/>
      <c r="N200" s="838" t="n"/>
      <c r="O200" s="838" t="n"/>
      <c r="P200" s="838" t="n"/>
      <c r="Q200" s="838" t="n"/>
      <c r="R200" s="838" t="n"/>
      <c r="S200" s="838" t="n"/>
      <c r="T200" s="838" t="n"/>
      <c r="U200" s="838" t="n"/>
      <c r="V200" s="838" t="n"/>
      <c r="W200" s="838" t="n"/>
      <c r="X200" s="838" t="n"/>
      <c r="Y200" s="838" t="n"/>
      <c r="Z200" s="838" t="n"/>
      <c r="AA200" s="838" t="n"/>
      <c r="AB200" s="838" t="n"/>
      <c r="AC200" s="838" t="n"/>
      <c r="AD200" s="838" t="n"/>
      <c r="AE200" s="838" t="n"/>
      <c r="AF200" s="838" t="n"/>
      <c r="AG200" s="838" t="n"/>
      <c r="AH200" s="838" t="n"/>
      <c r="AI200" s="838" t="n"/>
      <c r="AJ200" s="838" t="n"/>
      <c r="AK200" s="838" t="n"/>
      <c r="AL200" s="838" t="n"/>
      <c r="AM200" s="838" t="n"/>
      <c r="AN200" s="838" t="n"/>
      <c r="AO200" s="838" t="n"/>
      <c r="AP200" s="838" t="n"/>
      <c r="AQ200" s="838" t="n"/>
      <c r="AR200" s="838" t="n"/>
      <c r="AS200" s="838" t="n"/>
      <c r="AT200" s="838" t="n"/>
      <c r="AU200" s="838" t="n"/>
      <c r="AV200" s="838" t="n"/>
      <c r="AW200" s="838" t="n"/>
      <c r="AX200" s="838" t="n"/>
      <c r="AY200" s="838" t="n"/>
      <c r="AZ200" s="838" t="n"/>
      <c r="BA200" s="838" t="n"/>
      <c r="BB200" s="838" t="n"/>
      <c r="BC200" s="838" t="n"/>
      <c r="BD200" s="838" t="n"/>
      <c r="BE200" s="838" t="n"/>
      <c r="BF200" s="838" t="n"/>
      <c r="BG200" s="838" t="n"/>
      <c r="BH200" s="838" t="n"/>
      <c r="BI200" s="838" t="n"/>
      <c r="BJ200" s="838" t="n"/>
      <c r="BK200" s="838" t="n"/>
      <c r="BL200" s="838" t="n"/>
      <c r="BM200" s="838" t="n"/>
      <c r="BN200" s="838" t="n"/>
      <c r="BO200" s="838" t="n"/>
      <c r="BP200" s="838" t="n"/>
      <c r="BQ200" s="838" t="n"/>
      <c r="BR200" s="838" t="n"/>
      <c r="BS200" s="838" t="n"/>
      <c r="BT200" s="838" t="n"/>
      <c r="BU200" s="838" t="n"/>
      <c r="BV200" s="838" t="n"/>
      <c r="BW200" s="838" t="n"/>
      <c r="BX200" s="838" t="n"/>
      <c r="BY200" s="838" t="n"/>
      <c r="BZ200" s="838" t="n"/>
      <c r="CA200" s="838" t="n"/>
      <c r="CB200" s="838" t="n"/>
      <c r="CC200" s="838" t="n"/>
      <c r="CD200" s="838" t="n"/>
      <c r="CE200" s="838" t="n"/>
      <c r="CF200" s="838" t="n"/>
      <c r="CG200" s="838" t="n"/>
      <c r="CH200" s="838" t="n"/>
      <c r="CI200" s="838" t="n"/>
      <c r="CJ200" s="838" t="n"/>
      <c r="CK200" s="838" t="n"/>
      <c r="CL200" s="838" t="n"/>
      <c r="CM200" s="838" t="n"/>
      <c r="CN200" s="838" t="n"/>
      <c r="CO200" s="838" t="n"/>
      <c r="CP200" s="838" t="n"/>
      <c r="CQ200" s="838" t="n"/>
      <c r="CR200" s="838" t="n"/>
      <c r="CS200" s="838" t="n"/>
      <c r="CT200" s="838" t="n"/>
      <c r="CU200" s="838" t="n"/>
      <c r="CV200" s="838" t="n"/>
      <c r="CW200" s="838" t="n"/>
      <c r="CX200" s="838" t="n"/>
      <c r="CY200" s="838" t="n"/>
      <c r="CZ200" s="838" t="n"/>
      <c r="DA200" s="838" t="n"/>
      <c r="DB200" s="838" t="n"/>
      <c r="DC200" s="838" t="n"/>
      <c r="DD200" s="838" t="n"/>
      <c r="DE200" s="838" t="n"/>
      <c r="DF200" s="838" t="n"/>
      <c r="DG200" s="838" t="n"/>
      <c r="DH200" s="838" t="n"/>
      <c r="DI200" s="838" t="n"/>
      <c r="DJ200" s="838" t="n"/>
      <c r="DK200" s="838" t="n"/>
      <c r="DL200" s="838" t="n"/>
      <c r="DM200" s="838" t="n"/>
      <c r="DN200" s="838" t="n"/>
      <c r="DO200" s="838" t="n"/>
      <c r="DP200" s="838" t="n"/>
      <c r="DQ200" s="838" t="n"/>
      <c r="DR200" s="838" t="n"/>
      <c r="DS200" s="838" t="n"/>
      <c r="DT200" s="838" t="n"/>
      <c r="DU200" s="838" t="n"/>
      <c r="DV200" s="838" t="n"/>
      <c r="DW200" s="838" t="n"/>
      <c r="DX200" s="838" t="n"/>
      <c r="DY200" s="838" t="n"/>
      <c r="DZ200" s="838" t="n"/>
      <c r="EA200" s="838" t="n"/>
      <c r="EB200" s="838" t="n"/>
      <c r="EC200" s="838" t="n"/>
      <c r="ED200" s="838" t="n"/>
      <c r="EE200" s="838" t="n"/>
      <c r="EF200" s="838" t="n"/>
      <c r="EG200" s="838" t="n"/>
      <c r="EH200" s="838" t="n"/>
      <c r="EI200" s="838" t="n"/>
      <c r="EJ200" s="838" t="n"/>
      <c r="EK200" s="838" t="n"/>
      <c r="EL200" s="838" t="n"/>
      <c r="EM200" s="838" t="n"/>
      <c r="EN200" s="838" t="n"/>
      <c r="EO200" s="838" t="n"/>
      <c r="EP200" s="838" t="n"/>
      <c r="EQ200" s="838" t="n"/>
    </row>
    <row r="201" ht="13.5" customHeight="1" s="1178">
      <c r="A201" s="861" t="n"/>
      <c r="B201" s="862" t="n"/>
      <c r="C201" s="863" t="n"/>
      <c r="D201" s="863" t="n"/>
      <c r="E201" s="862" t="n"/>
      <c r="F201" s="838" t="n"/>
      <c r="G201" s="838" t="n"/>
      <c r="H201" s="838" t="n"/>
      <c r="I201" s="838" t="n"/>
      <c r="J201" s="838" t="n"/>
      <c r="K201" s="838" t="n"/>
      <c r="L201" s="838" t="n"/>
      <c r="M201" s="838" t="n"/>
      <c r="N201" s="838" t="n"/>
      <c r="O201" s="838" t="n"/>
      <c r="P201" s="838" t="n"/>
      <c r="Q201" s="838" t="n"/>
      <c r="R201" s="838" t="n"/>
      <c r="S201" s="838" t="n"/>
      <c r="T201" s="838" t="n"/>
      <c r="U201" s="838" t="n"/>
      <c r="V201" s="838" t="n"/>
      <c r="W201" s="838" t="n"/>
      <c r="X201" s="838" t="n"/>
      <c r="Y201" s="838" t="n"/>
      <c r="Z201" s="838" t="n"/>
      <c r="AA201" s="838" t="n"/>
      <c r="AB201" s="838" t="n"/>
      <c r="AC201" s="838" t="n"/>
      <c r="AD201" s="838" t="n"/>
      <c r="AE201" s="838" t="n"/>
      <c r="AF201" s="838" t="n"/>
      <c r="AG201" s="838" t="n"/>
      <c r="AH201" s="838" t="n"/>
      <c r="AI201" s="838" t="n"/>
      <c r="AJ201" s="838" t="n"/>
      <c r="AK201" s="838" t="n"/>
      <c r="AL201" s="838" t="n"/>
      <c r="AM201" s="838" t="n"/>
      <c r="AN201" s="838" t="n"/>
      <c r="AO201" s="838" t="n"/>
      <c r="AP201" s="838" t="n"/>
      <c r="AQ201" s="838" t="n"/>
      <c r="AR201" s="838" t="n"/>
      <c r="AS201" s="838" t="n"/>
      <c r="AT201" s="838" t="n"/>
      <c r="AU201" s="838" t="n"/>
      <c r="AV201" s="838" t="n"/>
      <c r="AW201" s="838" t="n"/>
      <c r="AX201" s="838" t="n"/>
      <c r="AY201" s="838" t="n"/>
      <c r="AZ201" s="838" t="n"/>
      <c r="BA201" s="838" t="n"/>
      <c r="BB201" s="838" t="n"/>
      <c r="BC201" s="838" t="n"/>
      <c r="BD201" s="838" t="n"/>
      <c r="BE201" s="838" t="n"/>
      <c r="BF201" s="838" t="n"/>
      <c r="BG201" s="838" t="n"/>
      <c r="BH201" s="838" t="n"/>
      <c r="BI201" s="838" t="n"/>
      <c r="BJ201" s="838" t="n"/>
      <c r="BK201" s="838" t="n"/>
      <c r="BL201" s="838" t="n"/>
      <c r="BM201" s="838" t="n"/>
      <c r="BN201" s="838" t="n"/>
      <c r="BO201" s="838" t="n"/>
      <c r="BP201" s="838" t="n"/>
      <c r="BQ201" s="838" t="n"/>
      <c r="BR201" s="838" t="n"/>
      <c r="BS201" s="838" t="n"/>
      <c r="BT201" s="838" t="n"/>
      <c r="BU201" s="838" t="n"/>
      <c r="BV201" s="838" t="n"/>
      <c r="BW201" s="838" t="n"/>
      <c r="BX201" s="838" t="n"/>
      <c r="BY201" s="838" t="n"/>
      <c r="BZ201" s="838" t="n"/>
      <c r="CA201" s="838" t="n"/>
      <c r="CB201" s="838" t="n"/>
      <c r="CC201" s="838" t="n"/>
      <c r="CD201" s="838" t="n"/>
      <c r="CE201" s="838" t="n"/>
      <c r="CF201" s="838" t="n"/>
      <c r="CG201" s="838" t="n"/>
      <c r="CH201" s="838" t="n"/>
      <c r="CI201" s="838" t="n"/>
      <c r="CJ201" s="838" t="n"/>
      <c r="CK201" s="838" t="n"/>
      <c r="CL201" s="838" t="n"/>
      <c r="CM201" s="838" t="n"/>
      <c r="CN201" s="838" t="n"/>
      <c r="CO201" s="838" t="n"/>
      <c r="CP201" s="838" t="n"/>
      <c r="CQ201" s="838" t="n"/>
      <c r="CR201" s="838" t="n"/>
      <c r="CS201" s="838" t="n"/>
      <c r="CT201" s="838" t="n"/>
      <c r="CU201" s="838" t="n"/>
      <c r="CV201" s="838" t="n"/>
      <c r="CW201" s="838" t="n"/>
      <c r="CX201" s="838" t="n"/>
      <c r="CY201" s="838" t="n"/>
      <c r="CZ201" s="838" t="n"/>
      <c r="DA201" s="838" t="n"/>
      <c r="DB201" s="838" t="n"/>
      <c r="DC201" s="838" t="n"/>
      <c r="DD201" s="838" t="n"/>
      <c r="DE201" s="838" t="n"/>
      <c r="DF201" s="838" t="n"/>
      <c r="DG201" s="838" t="n"/>
      <c r="DH201" s="838" t="n"/>
      <c r="DI201" s="838" t="n"/>
      <c r="DJ201" s="838" t="n"/>
      <c r="DK201" s="838" t="n"/>
      <c r="DL201" s="838" t="n"/>
      <c r="DM201" s="838" t="n"/>
      <c r="DN201" s="838" t="n"/>
      <c r="DO201" s="838" t="n"/>
      <c r="DP201" s="838" t="n"/>
      <c r="DQ201" s="838" t="n"/>
      <c r="DR201" s="838" t="n"/>
      <c r="DS201" s="838" t="n"/>
      <c r="DT201" s="838" t="n"/>
      <c r="DU201" s="838" t="n"/>
      <c r="DV201" s="838" t="n"/>
      <c r="DW201" s="838" t="n"/>
      <c r="DX201" s="838" t="n"/>
      <c r="DY201" s="838" t="n"/>
      <c r="DZ201" s="838" t="n"/>
      <c r="EA201" s="838" t="n"/>
      <c r="EB201" s="838" t="n"/>
      <c r="EC201" s="838" t="n"/>
      <c r="ED201" s="838" t="n"/>
      <c r="EE201" s="838" t="n"/>
      <c r="EF201" s="838" t="n"/>
      <c r="EG201" s="838" t="n"/>
      <c r="EH201" s="838" t="n"/>
      <c r="EI201" s="838" t="n"/>
      <c r="EJ201" s="838" t="n"/>
      <c r="EK201" s="838" t="n"/>
      <c r="EL201" s="838" t="n"/>
      <c r="EM201" s="838" t="n"/>
      <c r="EN201" s="838" t="n"/>
      <c r="EO201" s="838" t="n"/>
      <c r="EP201" s="838" t="n"/>
      <c r="EQ201" s="838" t="n"/>
    </row>
    <row r="202" ht="13.5" customHeight="1" s="1178">
      <c r="A202" s="861" t="n"/>
      <c r="B202" s="863" t="n"/>
      <c r="C202" s="863" t="n"/>
      <c r="D202" s="863" t="n"/>
      <c r="E202" s="862" t="n"/>
      <c r="F202" s="838" t="n"/>
      <c r="G202" s="838" t="n"/>
      <c r="H202" s="838" t="n"/>
      <c r="I202" s="838" t="n"/>
      <c r="J202" s="838" t="n"/>
      <c r="K202" s="838" t="n"/>
      <c r="L202" s="838" t="n"/>
      <c r="M202" s="838" t="n"/>
      <c r="N202" s="838" t="n"/>
      <c r="O202" s="838" t="n"/>
      <c r="P202" s="838" t="n"/>
      <c r="Q202" s="838" t="n"/>
      <c r="R202" s="838" t="n"/>
      <c r="S202" s="838" t="n"/>
      <c r="T202" s="838" t="n"/>
      <c r="U202" s="838" t="n"/>
      <c r="V202" s="838" t="n"/>
      <c r="W202" s="838" t="n"/>
      <c r="X202" s="838" t="n"/>
      <c r="Y202" s="838" t="n"/>
      <c r="Z202" s="838" t="n"/>
      <c r="AA202" s="838" t="n"/>
      <c r="AB202" s="838" t="n"/>
      <c r="AC202" s="838" t="n"/>
      <c r="AD202" s="838" t="n"/>
      <c r="AE202" s="838" t="n"/>
      <c r="AF202" s="838" t="n"/>
      <c r="AG202" s="838" t="n"/>
      <c r="AH202" s="838" t="n"/>
      <c r="AI202" s="838" t="n"/>
      <c r="AJ202" s="838" t="n"/>
      <c r="AK202" s="838" t="n"/>
      <c r="AL202" s="838" t="n"/>
      <c r="AM202" s="838" t="n"/>
      <c r="AN202" s="838" t="n"/>
      <c r="AO202" s="838" t="n"/>
      <c r="AP202" s="838" t="n"/>
      <c r="AQ202" s="838" t="n"/>
      <c r="AR202" s="838" t="n"/>
      <c r="AS202" s="838" t="n"/>
      <c r="AT202" s="838" t="n"/>
      <c r="AU202" s="838" t="n"/>
      <c r="AV202" s="838" t="n"/>
      <c r="AW202" s="838" t="n"/>
      <c r="AX202" s="838" t="n"/>
      <c r="AY202" s="838" t="n"/>
      <c r="AZ202" s="838" t="n"/>
      <c r="BA202" s="838" t="n"/>
      <c r="BB202" s="838" t="n"/>
      <c r="BC202" s="838" t="n"/>
      <c r="BD202" s="838" t="n"/>
      <c r="BE202" s="838" t="n"/>
      <c r="BF202" s="838" t="n"/>
      <c r="BG202" s="838" t="n"/>
      <c r="BH202" s="838" t="n"/>
      <c r="BI202" s="838" t="n"/>
      <c r="BJ202" s="838" t="n"/>
      <c r="BK202" s="838" t="n"/>
      <c r="BL202" s="838" t="n"/>
      <c r="BM202" s="838" t="n"/>
      <c r="BN202" s="838" t="n"/>
      <c r="BO202" s="838" t="n"/>
      <c r="BP202" s="838" t="n"/>
      <c r="BQ202" s="838" t="n"/>
      <c r="BR202" s="838" t="n"/>
      <c r="BS202" s="838" t="n"/>
      <c r="BT202" s="838" t="n"/>
      <c r="BU202" s="838" t="n"/>
      <c r="BV202" s="838" t="n"/>
      <c r="BW202" s="838" t="n"/>
      <c r="BX202" s="838" t="n"/>
      <c r="BY202" s="838" t="n"/>
      <c r="BZ202" s="838" t="n"/>
      <c r="CA202" s="838" t="n"/>
      <c r="CB202" s="838" t="n"/>
      <c r="CC202" s="838" t="n"/>
      <c r="CD202" s="838" t="n"/>
      <c r="CE202" s="838" t="n"/>
      <c r="CF202" s="838" t="n"/>
      <c r="CG202" s="838" t="n"/>
      <c r="CH202" s="838" t="n"/>
      <c r="CI202" s="838" t="n"/>
      <c r="CJ202" s="838" t="n"/>
      <c r="CK202" s="838" t="n"/>
      <c r="CL202" s="838" t="n"/>
      <c r="CM202" s="838" t="n"/>
      <c r="CN202" s="838" t="n"/>
      <c r="CO202" s="838" t="n"/>
      <c r="CP202" s="838" t="n"/>
      <c r="CQ202" s="838" t="n"/>
      <c r="CR202" s="838" t="n"/>
      <c r="CS202" s="838" t="n"/>
      <c r="CT202" s="838" t="n"/>
      <c r="CU202" s="838" t="n"/>
      <c r="CV202" s="838" t="n"/>
      <c r="CW202" s="838" t="n"/>
      <c r="CX202" s="838" t="n"/>
      <c r="CY202" s="838" t="n"/>
      <c r="CZ202" s="838" t="n"/>
      <c r="DA202" s="838" t="n"/>
      <c r="DB202" s="838" t="n"/>
      <c r="DC202" s="838" t="n"/>
      <c r="DD202" s="838" t="n"/>
      <c r="DE202" s="838" t="n"/>
      <c r="DF202" s="838" t="n"/>
      <c r="DG202" s="838" t="n"/>
      <c r="DH202" s="838" t="n"/>
      <c r="DI202" s="838" t="n"/>
      <c r="DJ202" s="838" t="n"/>
      <c r="DK202" s="838" t="n"/>
      <c r="DL202" s="838" t="n"/>
      <c r="DM202" s="838" t="n"/>
      <c r="DN202" s="838" t="n"/>
      <c r="DO202" s="838" t="n"/>
      <c r="DP202" s="838" t="n"/>
      <c r="DQ202" s="838" t="n"/>
      <c r="DR202" s="838" t="n"/>
      <c r="DS202" s="838" t="n"/>
      <c r="DT202" s="838" t="n"/>
      <c r="DU202" s="838" t="n"/>
      <c r="DV202" s="838" t="n"/>
      <c r="DW202" s="838" t="n"/>
      <c r="DX202" s="838" t="n"/>
      <c r="DY202" s="838" t="n"/>
      <c r="DZ202" s="838" t="n"/>
      <c r="EA202" s="838" t="n"/>
      <c r="EB202" s="838" t="n"/>
      <c r="EC202" s="838" t="n"/>
      <c r="ED202" s="838" t="n"/>
      <c r="EE202" s="838" t="n"/>
      <c r="EF202" s="838" t="n"/>
      <c r="EG202" s="838" t="n"/>
      <c r="EH202" s="838" t="n"/>
      <c r="EI202" s="838" t="n"/>
      <c r="EJ202" s="838" t="n"/>
      <c r="EK202" s="838" t="n"/>
      <c r="EL202" s="838" t="n"/>
      <c r="EM202" s="838" t="n"/>
      <c r="EN202" s="838" t="n"/>
      <c r="EO202" s="838" t="n"/>
      <c r="EP202" s="838" t="n"/>
      <c r="EQ202" s="838" t="n"/>
    </row>
    <row r="203" ht="13.5" customHeight="1" s="1178">
      <c r="A203" s="861" t="n"/>
      <c r="B203" s="863" t="n"/>
      <c r="C203" s="863" t="n"/>
      <c r="D203" s="863" t="n"/>
      <c r="E203" s="862" t="n"/>
      <c r="F203" s="838" t="n"/>
      <c r="G203" s="838" t="n"/>
      <c r="H203" s="838" t="n"/>
      <c r="I203" s="838" t="n"/>
      <c r="J203" s="838" t="n"/>
      <c r="K203" s="838" t="n"/>
      <c r="L203" s="838" t="n"/>
      <c r="M203" s="838" t="n"/>
      <c r="N203" s="838" t="n"/>
      <c r="O203" s="838" t="n"/>
      <c r="P203" s="838" t="n"/>
      <c r="Q203" s="838" t="n"/>
      <c r="R203" s="838" t="n"/>
      <c r="S203" s="838" t="n"/>
      <c r="T203" s="838" t="n"/>
      <c r="U203" s="838" t="n"/>
      <c r="V203" s="838" t="n"/>
      <c r="W203" s="838" t="n"/>
      <c r="X203" s="838" t="n"/>
      <c r="Y203" s="838" t="n"/>
      <c r="Z203" s="838" t="n"/>
      <c r="AA203" s="838" t="n"/>
      <c r="AB203" s="838" t="n"/>
      <c r="AC203" s="838" t="n"/>
      <c r="AD203" s="838" t="n"/>
      <c r="AE203" s="838" t="n"/>
      <c r="AF203" s="838" t="n"/>
      <c r="AG203" s="838" t="n"/>
      <c r="AH203" s="838" t="n"/>
      <c r="AI203" s="838" t="n"/>
      <c r="AJ203" s="838" t="n"/>
      <c r="AK203" s="838" t="n"/>
      <c r="AL203" s="838" t="n"/>
      <c r="AM203" s="838" t="n"/>
      <c r="AN203" s="838" t="n"/>
      <c r="AO203" s="838" t="n"/>
      <c r="AP203" s="838" t="n"/>
      <c r="AQ203" s="838" t="n"/>
      <c r="AR203" s="838" t="n"/>
      <c r="AS203" s="838" t="n"/>
      <c r="AT203" s="838" t="n"/>
      <c r="AU203" s="838" t="n"/>
      <c r="AV203" s="838" t="n"/>
      <c r="AW203" s="838" t="n"/>
      <c r="AX203" s="838" t="n"/>
      <c r="AY203" s="838" t="n"/>
      <c r="AZ203" s="838" t="n"/>
      <c r="BA203" s="838" t="n"/>
      <c r="BB203" s="838" t="n"/>
      <c r="BC203" s="838" t="n"/>
      <c r="BD203" s="838" t="n"/>
      <c r="BE203" s="838" t="n"/>
      <c r="BF203" s="838" t="n"/>
      <c r="BG203" s="838" t="n"/>
      <c r="BH203" s="838" t="n"/>
      <c r="BI203" s="838" t="n"/>
      <c r="BJ203" s="838" t="n"/>
      <c r="BK203" s="838" t="n"/>
      <c r="BL203" s="838" t="n"/>
      <c r="BM203" s="838" t="n"/>
      <c r="BN203" s="838" t="n"/>
      <c r="BO203" s="838" t="n"/>
      <c r="BP203" s="838" t="n"/>
      <c r="BQ203" s="838" t="n"/>
      <c r="BR203" s="838" t="n"/>
      <c r="BS203" s="838" t="n"/>
      <c r="BT203" s="838" t="n"/>
      <c r="BU203" s="838" t="n"/>
      <c r="BV203" s="838" t="n"/>
      <c r="BW203" s="838" t="n"/>
      <c r="BX203" s="838" t="n"/>
      <c r="BY203" s="838" t="n"/>
      <c r="BZ203" s="838" t="n"/>
      <c r="CA203" s="838" t="n"/>
      <c r="CB203" s="838" t="n"/>
      <c r="CC203" s="838" t="n"/>
      <c r="CD203" s="838" t="n"/>
      <c r="CE203" s="838" t="n"/>
      <c r="CF203" s="838" t="n"/>
      <c r="CG203" s="838" t="n"/>
      <c r="CH203" s="838" t="n"/>
      <c r="CI203" s="838" t="n"/>
      <c r="CJ203" s="838" t="n"/>
      <c r="CK203" s="838" t="n"/>
      <c r="CL203" s="838" t="n"/>
      <c r="CM203" s="838" t="n"/>
      <c r="CN203" s="838" t="n"/>
      <c r="CO203" s="838" t="n"/>
      <c r="CP203" s="838" t="n"/>
      <c r="CQ203" s="838" t="n"/>
      <c r="CR203" s="838" t="n"/>
      <c r="CS203" s="838" t="n"/>
      <c r="CT203" s="838" t="n"/>
      <c r="CU203" s="838" t="n"/>
      <c r="CV203" s="838" t="n"/>
      <c r="CW203" s="838" t="n"/>
      <c r="CX203" s="838" t="n"/>
      <c r="CY203" s="838" t="n"/>
      <c r="CZ203" s="838" t="n"/>
      <c r="DA203" s="838" t="n"/>
      <c r="DB203" s="838" t="n"/>
      <c r="DC203" s="838" t="n"/>
      <c r="DD203" s="838" t="n"/>
      <c r="DE203" s="838" t="n"/>
      <c r="DF203" s="838" t="n"/>
      <c r="DG203" s="838" t="n"/>
      <c r="DH203" s="838" t="n"/>
      <c r="DI203" s="838" t="n"/>
      <c r="DJ203" s="838" t="n"/>
      <c r="DK203" s="838" t="n"/>
      <c r="DL203" s="838" t="n"/>
      <c r="DM203" s="838" t="n"/>
      <c r="DN203" s="838" t="n"/>
      <c r="DO203" s="838" t="n"/>
      <c r="DP203" s="838" t="n"/>
      <c r="DQ203" s="838" t="n"/>
      <c r="DR203" s="838" t="n"/>
      <c r="DS203" s="838" t="n"/>
      <c r="DT203" s="838" t="n"/>
      <c r="DU203" s="838" t="n"/>
      <c r="DV203" s="838" t="n"/>
      <c r="DW203" s="838" t="n"/>
      <c r="DX203" s="838" t="n"/>
      <c r="DY203" s="838" t="n"/>
      <c r="DZ203" s="838" t="n"/>
      <c r="EA203" s="838" t="n"/>
      <c r="EB203" s="838" t="n"/>
      <c r="EC203" s="838" t="n"/>
      <c r="ED203" s="838" t="n"/>
      <c r="EE203" s="838" t="n"/>
      <c r="EF203" s="838" t="n"/>
      <c r="EG203" s="838" t="n"/>
      <c r="EH203" s="838" t="n"/>
      <c r="EI203" s="838" t="n"/>
      <c r="EJ203" s="838" t="n"/>
      <c r="EK203" s="838" t="n"/>
      <c r="EL203" s="838" t="n"/>
      <c r="EM203" s="838" t="n"/>
      <c r="EN203" s="838" t="n"/>
      <c r="EO203" s="838" t="n"/>
      <c r="EP203" s="838" t="n"/>
      <c r="EQ203" s="838" t="n"/>
    </row>
    <row r="204" ht="13.5" customHeight="1" s="1178">
      <c r="A204" s="861" t="n"/>
      <c r="B204" s="863" t="n"/>
      <c r="C204" s="863" t="n"/>
      <c r="D204" s="863" t="n"/>
      <c r="E204" s="862" t="n"/>
      <c r="F204" s="838" t="n"/>
      <c r="G204" s="838" t="n"/>
      <c r="H204" s="838" t="n"/>
      <c r="I204" s="838" t="n"/>
      <c r="J204" s="838" t="n"/>
      <c r="K204" s="838" t="n"/>
      <c r="L204" s="838" t="n"/>
      <c r="M204" s="838" t="n"/>
      <c r="N204" s="838" t="n"/>
      <c r="O204" s="838" t="n"/>
      <c r="P204" s="838" t="n"/>
      <c r="Q204" s="838" t="n"/>
      <c r="R204" s="838" t="n"/>
      <c r="S204" s="838" t="n"/>
      <c r="T204" s="838" t="n"/>
      <c r="U204" s="838" t="n"/>
      <c r="V204" s="838" t="n"/>
      <c r="W204" s="838" t="n"/>
      <c r="X204" s="838" t="n"/>
      <c r="Y204" s="838" t="n"/>
      <c r="Z204" s="838" t="n"/>
      <c r="AA204" s="838" t="n"/>
      <c r="AB204" s="838" t="n"/>
      <c r="AC204" s="838" t="n"/>
      <c r="AD204" s="838" t="n"/>
      <c r="AE204" s="838" t="n"/>
      <c r="AF204" s="838" t="n"/>
      <c r="AG204" s="838" t="n"/>
      <c r="AH204" s="838" t="n"/>
      <c r="AI204" s="838" t="n"/>
      <c r="AJ204" s="838" t="n"/>
      <c r="AK204" s="838" t="n"/>
      <c r="AL204" s="838" t="n"/>
      <c r="AM204" s="838" t="n"/>
      <c r="AN204" s="838" t="n"/>
      <c r="AO204" s="838" t="n"/>
      <c r="AP204" s="838" t="n"/>
      <c r="AQ204" s="838" t="n"/>
      <c r="AR204" s="838" t="n"/>
      <c r="AS204" s="838" t="n"/>
      <c r="AT204" s="838" t="n"/>
      <c r="AU204" s="838" t="n"/>
      <c r="AV204" s="838" t="n"/>
      <c r="AW204" s="838" t="n"/>
      <c r="AX204" s="838" t="n"/>
      <c r="AY204" s="838" t="n"/>
      <c r="AZ204" s="838" t="n"/>
      <c r="BA204" s="838" t="n"/>
      <c r="BB204" s="838" t="n"/>
      <c r="BC204" s="838" t="n"/>
      <c r="BD204" s="838" t="n"/>
      <c r="BE204" s="838" t="n"/>
      <c r="BF204" s="838" t="n"/>
      <c r="BG204" s="838" t="n"/>
      <c r="BH204" s="838" t="n"/>
      <c r="BI204" s="838" t="n"/>
      <c r="BJ204" s="838" t="n"/>
      <c r="BK204" s="838" t="n"/>
      <c r="BL204" s="838" t="n"/>
      <c r="BM204" s="838" t="n"/>
      <c r="BN204" s="838" t="n"/>
      <c r="BO204" s="838" t="n"/>
      <c r="BP204" s="838" t="n"/>
      <c r="BQ204" s="838" t="n"/>
      <c r="BR204" s="838" t="n"/>
      <c r="BS204" s="838" t="n"/>
      <c r="BT204" s="838" t="n"/>
      <c r="BU204" s="838" t="n"/>
      <c r="BV204" s="838" t="n"/>
      <c r="BW204" s="838" t="n"/>
      <c r="BX204" s="838" t="n"/>
      <c r="BY204" s="838" t="n"/>
      <c r="BZ204" s="838" t="n"/>
      <c r="CA204" s="838" t="n"/>
      <c r="CB204" s="838" t="n"/>
      <c r="CC204" s="838" t="n"/>
      <c r="CD204" s="838" t="n"/>
      <c r="CE204" s="838" t="n"/>
      <c r="CF204" s="838" t="n"/>
      <c r="CG204" s="838" t="n"/>
      <c r="CH204" s="838" t="n"/>
      <c r="CI204" s="838" t="n"/>
      <c r="CJ204" s="838" t="n"/>
      <c r="CK204" s="838" t="n"/>
      <c r="CL204" s="838" t="n"/>
      <c r="CM204" s="838" t="n"/>
      <c r="CN204" s="838" t="n"/>
      <c r="CO204" s="838" t="n"/>
      <c r="CP204" s="838" t="n"/>
      <c r="CQ204" s="838" t="n"/>
      <c r="CR204" s="838" t="n"/>
      <c r="CS204" s="838" t="n"/>
      <c r="CT204" s="838" t="n"/>
      <c r="CU204" s="838" t="n"/>
      <c r="CV204" s="838" t="n"/>
      <c r="CW204" s="838" t="n"/>
      <c r="CX204" s="838" t="n"/>
      <c r="CY204" s="838" t="n"/>
      <c r="CZ204" s="838" t="n"/>
      <c r="DA204" s="838" t="n"/>
      <c r="DB204" s="838" t="n"/>
      <c r="DC204" s="838" t="n"/>
      <c r="DD204" s="838" t="n"/>
      <c r="DE204" s="838" t="n"/>
      <c r="DF204" s="838" t="n"/>
      <c r="DG204" s="838" t="n"/>
      <c r="DH204" s="838" t="n"/>
      <c r="DI204" s="838" t="n"/>
      <c r="DJ204" s="838" t="n"/>
      <c r="DK204" s="838" t="n"/>
      <c r="DL204" s="838" t="n"/>
      <c r="DM204" s="838" t="n"/>
      <c r="DN204" s="838" t="n"/>
      <c r="DO204" s="838" t="n"/>
      <c r="DP204" s="838" t="n"/>
      <c r="DQ204" s="838" t="n"/>
      <c r="DR204" s="838" t="n"/>
      <c r="DS204" s="838" t="n"/>
      <c r="DT204" s="838" t="n"/>
      <c r="DU204" s="838" t="n"/>
      <c r="DV204" s="838" t="n"/>
      <c r="DW204" s="838" t="n"/>
      <c r="DX204" s="838" t="n"/>
      <c r="DY204" s="838" t="n"/>
      <c r="DZ204" s="838" t="n"/>
      <c r="EA204" s="838" t="n"/>
      <c r="EB204" s="838" t="n"/>
      <c r="EC204" s="838" t="n"/>
      <c r="ED204" s="838" t="n"/>
      <c r="EE204" s="838" t="n"/>
      <c r="EF204" s="838" t="n"/>
      <c r="EG204" s="838" t="n"/>
      <c r="EH204" s="838" t="n"/>
      <c r="EI204" s="838" t="n"/>
      <c r="EJ204" s="838" t="n"/>
      <c r="EK204" s="838" t="n"/>
      <c r="EL204" s="838" t="n"/>
      <c r="EM204" s="838" t="n"/>
      <c r="EN204" s="838" t="n"/>
      <c r="EO204" s="838" t="n"/>
      <c r="EP204" s="838" t="n"/>
      <c r="EQ204" s="838" t="n"/>
    </row>
    <row r="205" ht="13.5" customHeight="1" s="1178">
      <c r="A205" s="860" t="n"/>
      <c r="B205" s="860" t="n"/>
      <c r="C205" s="860" t="n"/>
      <c r="D205" s="860" t="n"/>
      <c r="E205" s="838" t="n"/>
      <c r="F205" s="838" t="n"/>
      <c r="G205" s="838" t="n"/>
      <c r="H205" s="838" t="n"/>
      <c r="I205" s="838" t="n"/>
      <c r="J205" s="838" t="n"/>
      <c r="K205" s="838" t="n"/>
      <c r="L205" s="838" t="n"/>
      <c r="M205" s="838" t="n"/>
      <c r="N205" s="838" t="n"/>
      <c r="O205" s="838" t="n"/>
      <c r="P205" s="838" t="n"/>
      <c r="Q205" s="838" t="n"/>
      <c r="R205" s="838" t="n"/>
      <c r="S205" s="838" t="n"/>
      <c r="T205" s="838" t="n"/>
      <c r="U205" s="838" t="n"/>
      <c r="V205" s="838" t="n"/>
      <c r="W205" s="838" t="n"/>
      <c r="X205" s="838" t="n"/>
      <c r="Y205" s="838" t="n"/>
      <c r="Z205" s="838" t="n"/>
      <c r="AA205" s="838" t="n"/>
      <c r="AB205" s="838" t="n"/>
      <c r="AC205" s="838" t="n"/>
      <c r="AD205" s="838" t="n"/>
      <c r="AE205" s="838" t="n"/>
      <c r="AF205" s="838" t="n"/>
      <c r="AG205" s="838" t="n"/>
      <c r="AH205" s="838" t="n"/>
      <c r="AI205" s="838" t="n"/>
      <c r="AJ205" s="838" t="n"/>
      <c r="AK205" s="838" t="n"/>
      <c r="AL205" s="838" t="n"/>
      <c r="AM205" s="838" t="n"/>
      <c r="AN205" s="838" t="n"/>
      <c r="AO205" s="838" t="n"/>
      <c r="AP205" s="838" t="n"/>
      <c r="AQ205" s="838" t="n"/>
      <c r="AR205" s="838" t="n"/>
      <c r="AS205" s="838" t="n"/>
      <c r="AT205" s="838" t="n"/>
      <c r="AU205" s="838" t="n"/>
      <c r="AV205" s="838" t="n"/>
      <c r="AW205" s="838" t="n"/>
      <c r="AX205" s="838" t="n"/>
      <c r="AY205" s="838" t="n"/>
      <c r="AZ205" s="838" t="n"/>
      <c r="BA205" s="838" t="n"/>
      <c r="BB205" s="838" t="n"/>
      <c r="BC205" s="838" t="n"/>
      <c r="BD205" s="838" t="n"/>
      <c r="BE205" s="838" t="n"/>
      <c r="BF205" s="838" t="n"/>
      <c r="BG205" s="838" t="n"/>
      <c r="BH205" s="838" t="n"/>
      <c r="BI205" s="838" t="n"/>
      <c r="BJ205" s="838" t="n"/>
      <c r="BK205" s="838" t="n"/>
      <c r="BL205" s="838" t="n"/>
      <c r="BM205" s="838" t="n"/>
      <c r="BN205" s="838" t="n"/>
      <c r="BO205" s="838" t="n"/>
      <c r="BP205" s="838" t="n"/>
      <c r="BQ205" s="838" t="n"/>
      <c r="BR205" s="838" t="n"/>
      <c r="BS205" s="838" t="n"/>
      <c r="BT205" s="838" t="n"/>
      <c r="BU205" s="838" t="n"/>
      <c r="BV205" s="838" t="n"/>
      <c r="BW205" s="838" t="n"/>
      <c r="BX205" s="838" t="n"/>
      <c r="BY205" s="838" t="n"/>
      <c r="BZ205" s="838" t="n"/>
      <c r="CA205" s="838" t="n"/>
      <c r="CB205" s="838" t="n"/>
      <c r="CC205" s="838" t="n"/>
      <c r="CD205" s="838" t="n"/>
      <c r="CE205" s="838" t="n"/>
      <c r="CF205" s="838" t="n"/>
      <c r="CG205" s="838" t="n"/>
      <c r="CH205" s="838" t="n"/>
      <c r="CI205" s="838" t="n"/>
      <c r="CJ205" s="838" t="n"/>
      <c r="CK205" s="838" t="n"/>
      <c r="CL205" s="838" t="n"/>
      <c r="CM205" s="838" t="n"/>
      <c r="CN205" s="838" t="n"/>
      <c r="CO205" s="838" t="n"/>
      <c r="CP205" s="838" t="n"/>
      <c r="CQ205" s="838" t="n"/>
      <c r="CR205" s="838" t="n"/>
      <c r="CS205" s="838" t="n"/>
      <c r="CT205" s="838" t="n"/>
      <c r="CU205" s="838" t="n"/>
      <c r="CV205" s="838" t="n"/>
      <c r="CW205" s="838" t="n"/>
      <c r="CX205" s="838" t="n"/>
      <c r="CY205" s="838" t="n"/>
      <c r="CZ205" s="838" t="n"/>
      <c r="DA205" s="838" t="n"/>
      <c r="DB205" s="838" t="n"/>
      <c r="DC205" s="838" t="n"/>
      <c r="DD205" s="838" t="n"/>
      <c r="DE205" s="838" t="n"/>
      <c r="DF205" s="838" t="n"/>
      <c r="DG205" s="838" t="n"/>
      <c r="DH205" s="838" t="n"/>
      <c r="DI205" s="838" t="n"/>
      <c r="DJ205" s="838" t="n"/>
      <c r="DK205" s="838" t="n"/>
      <c r="DL205" s="838" t="n"/>
      <c r="DM205" s="838" t="n"/>
      <c r="DN205" s="838" t="n"/>
      <c r="DO205" s="838" t="n"/>
      <c r="DP205" s="838" t="n"/>
      <c r="DQ205" s="838" t="n"/>
      <c r="DR205" s="838" t="n"/>
      <c r="DS205" s="838" t="n"/>
      <c r="DT205" s="838" t="n"/>
      <c r="DU205" s="838" t="n"/>
      <c r="DV205" s="838" t="n"/>
      <c r="DW205" s="838" t="n"/>
      <c r="DX205" s="838" t="n"/>
      <c r="DY205" s="838" t="n"/>
      <c r="DZ205" s="838" t="n"/>
      <c r="EA205" s="838" t="n"/>
      <c r="EB205" s="838" t="n"/>
      <c r="EC205" s="838" t="n"/>
      <c r="ED205" s="838" t="n"/>
      <c r="EE205" s="838" t="n"/>
      <c r="EF205" s="838" t="n"/>
      <c r="EG205" s="838" t="n"/>
      <c r="EH205" s="838" t="n"/>
      <c r="EI205" s="838" t="n"/>
      <c r="EJ205" s="838" t="n"/>
      <c r="EK205" s="838" t="n"/>
      <c r="EL205" s="838" t="n"/>
      <c r="EM205" s="838" t="n"/>
      <c r="EN205" s="838" t="n"/>
      <c r="EO205" s="838" t="n"/>
      <c r="EP205" s="838" t="n"/>
      <c r="EQ205" s="838" t="n"/>
    </row>
    <row r="206" ht="13.5" customHeight="1" s="1178">
      <c r="A206" s="861" t="n"/>
      <c r="B206" s="867" t="n"/>
      <c r="C206" s="862" t="n"/>
      <c r="D206" s="862" t="n"/>
      <c r="E206" s="838" t="n"/>
      <c r="F206" s="838" t="n"/>
      <c r="G206" s="838" t="n"/>
      <c r="H206" s="838" t="n"/>
      <c r="I206" s="838" t="n"/>
      <c r="J206" s="838" t="n"/>
      <c r="K206" s="838" t="n"/>
      <c r="L206" s="838" t="n"/>
      <c r="M206" s="838" t="n"/>
      <c r="N206" s="838" t="n"/>
      <c r="O206" s="838" t="n"/>
      <c r="P206" s="838" t="n"/>
      <c r="Q206" s="838" t="n"/>
      <c r="R206" s="838" t="n"/>
      <c r="S206" s="838" t="n"/>
      <c r="T206" s="838" t="n"/>
      <c r="U206" s="838" t="n"/>
      <c r="V206" s="838" t="n"/>
      <c r="W206" s="838" t="n"/>
      <c r="X206" s="838" t="n"/>
      <c r="Y206" s="838" t="n"/>
      <c r="Z206" s="838" t="n"/>
      <c r="AA206" s="838" t="n"/>
      <c r="AB206" s="838" t="n"/>
      <c r="AC206" s="838" t="n"/>
      <c r="AD206" s="838" t="n"/>
      <c r="AE206" s="838" t="n"/>
      <c r="AF206" s="838" t="n"/>
      <c r="AG206" s="838" t="n"/>
      <c r="AH206" s="838" t="n"/>
      <c r="AI206" s="838" t="n"/>
      <c r="AJ206" s="838" t="n"/>
      <c r="AK206" s="838" t="n"/>
      <c r="AL206" s="838" t="n"/>
      <c r="AM206" s="838" t="n"/>
      <c r="AN206" s="838" t="n"/>
      <c r="AO206" s="838" t="n"/>
      <c r="AP206" s="838" t="n"/>
      <c r="AQ206" s="838" t="n"/>
      <c r="AR206" s="838" t="n"/>
      <c r="AS206" s="838" t="n"/>
      <c r="AT206" s="838" t="n"/>
      <c r="AU206" s="838" t="n"/>
      <c r="AV206" s="838" t="n"/>
      <c r="AW206" s="838" t="n"/>
      <c r="AX206" s="838" t="n"/>
      <c r="AY206" s="838" t="n"/>
      <c r="AZ206" s="838" t="n"/>
      <c r="BA206" s="838" t="n"/>
      <c r="BB206" s="838" t="n"/>
      <c r="BC206" s="838" t="n"/>
      <c r="BD206" s="838" t="n"/>
      <c r="BE206" s="838" t="n"/>
      <c r="BF206" s="838" t="n"/>
      <c r="BG206" s="838" t="n"/>
      <c r="BH206" s="838" t="n"/>
      <c r="BI206" s="838" t="n"/>
      <c r="BJ206" s="838" t="n"/>
      <c r="BK206" s="838" t="n"/>
      <c r="BL206" s="838" t="n"/>
      <c r="BM206" s="838" t="n"/>
      <c r="BN206" s="838" t="n"/>
      <c r="BO206" s="838" t="n"/>
      <c r="BP206" s="838" t="n"/>
      <c r="BQ206" s="838" t="n"/>
      <c r="BR206" s="838" t="n"/>
      <c r="BS206" s="838" t="n"/>
      <c r="BT206" s="838" t="n"/>
      <c r="BU206" s="838" t="n"/>
      <c r="BV206" s="838" t="n"/>
      <c r="BW206" s="838" t="n"/>
      <c r="BX206" s="838" t="n"/>
      <c r="BY206" s="838" t="n"/>
      <c r="BZ206" s="838" t="n"/>
      <c r="CA206" s="838" t="n"/>
      <c r="CB206" s="838" t="n"/>
      <c r="CC206" s="838" t="n"/>
      <c r="CD206" s="838" t="n"/>
      <c r="CE206" s="838" t="n"/>
      <c r="CF206" s="838" t="n"/>
      <c r="CG206" s="838" t="n"/>
      <c r="CH206" s="838" t="n"/>
      <c r="CI206" s="838" t="n"/>
      <c r="CJ206" s="838" t="n"/>
      <c r="CK206" s="838" t="n"/>
      <c r="CL206" s="838" t="n"/>
      <c r="CM206" s="838" t="n"/>
      <c r="CN206" s="838" t="n"/>
      <c r="CO206" s="838" t="n"/>
      <c r="CP206" s="838" t="n"/>
      <c r="CQ206" s="838" t="n"/>
      <c r="CR206" s="838" t="n"/>
      <c r="CS206" s="838" t="n"/>
      <c r="CT206" s="838" t="n"/>
      <c r="CU206" s="838" t="n"/>
      <c r="CV206" s="838" t="n"/>
      <c r="CW206" s="838" t="n"/>
      <c r="CX206" s="838" t="n"/>
      <c r="CY206" s="838" t="n"/>
      <c r="CZ206" s="838" t="n"/>
      <c r="DA206" s="838" t="n"/>
      <c r="DB206" s="838" t="n"/>
      <c r="DC206" s="838" t="n"/>
      <c r="DD206" s="838" t="n"/>
      <c r="DE206" s="838" t="n"/>
      <c r="DF206" s="838" t="n"/>
      <c r="DG206" s="838" t="n"/>
      <c r="DH206" s="838" t="n"/>
      <c r="DI206" s="838" t="n"/>
      <c r="DJ206" s="838" t="n"/>
      <c r="DK206" s="838" t="n"/>
      <c r="DL206" s="838" t="n"/>
      <c r="DM206" s="838" t="n"/>
      <c r="DN206" s="838" t="n"/>
      <c r="DO206" s="838" t="n"/>
      <c r="DP206" s="838" t="n"/>
      <c r="DQ206" s="838" t="n"/>
      <c r="DR206" s="838" t="n"/>
      <c r="DS206" s="838" t="n"/>
      <c r="DT206" s="838" t="n"/>
      <c r="DU206" s="838" t="n"/>
      <c r="DV206" s="838" t="n"/>
      <c r="DW206" s="838" t="n"/>
      <c r="DX206" s="838" t="n"/>
      <c r="DY206" s="838" t="n"/>
      <c r="DZ206" s="838" t="n"/>
      <c r="EA206" s="838" t="n"/>
      <c r="EB206" s="838" t="n"/>
      <c r="EC206" s="838" t="n"/>
      <c r="ED206" s="838" t="n"/>
      <c r="EE206" s="838" t="n"/>
      <c r="EF206" s="838" t="n"/>
      <c r="EG206" s="838" t="n"/>
      <c r="EH206" s="838" t="n"/>
      <c r="EI206" s="838" t="n"/>
      <c r="EJ206" s="838" t="n"/>
      <c r="EK206" s="838" t="n"/>
      <c r="EL206" s="838" t="n"/>
      <c r="EM206" s="838" t="n"/>
      <c r="EN206" s="838" t="n"/>
      <c r="EO206" s="838" t="n"/>
      <c r="EP206" s="838" t="n"/>
      <c r="EQ206" s="838" t="n"/>
    </row>
    <row r="207" ht="13.5" customHeight="1" s="1178">
      <c r="A207" s="861" t="n"/>
      <c r="B207" s="867" t="n"/>
      <c r="C207" s="863" t="n"/>
      <c r="D207" s="862" t="n"/>
      <c r="E207" s="838" t="n"/>
      <c r="F207" s="838" t="n"/>
      <c r="G207" s="838" t="n"/>
      <c r="H207" s="838" t="n"/>
      <c r="I207" s="838" t="n"/>
      <c r="J207" s="838" t="n"/>
      <c r="K207" s="838" t="n"/>
      <c r="L207" s="838" t="n"/>
      <c r="M207" s="838" t="n"/>
      <c r="N207" s="838" t="n"/>
      <c r="O207" s="838" t="n"/>
      <c r="P207" s="838" t="n"/>
      <c r="Q207" s="838" t="n"/>
      <c r="R207" s="838" t="n"/>
      <c r="S207" s="838" t="n"/>
      <c r="T207" s="838" t="n"/>
      <c r="U207" s="838" t="n"/>
      <c r="V207" s="838" t="n"/>
      <c r="W207" s="838" t="n"/>
      <c r="X207" s="838" t="n"/>
      <c r="Y207" s="838" t="n"/>
      <c r="Z207" s="838" t="n"/>
      <c r="AA207" s="838" t="n"/>
      <c r="AB207" s="838" t="n"/>
      <c r="AC207" s="838" t="n"/>
      <c r="AD207" s="838" t="n"/>
      <c r="AE207" s="838" t="n"/>
      <c r="AF207" s="838" t="n"/>
      <c r="AG207" s="838" t="n"/>
      <c r="AH207" s="838" t="n"/>
      <c r="AI207" s="838" t="n"/>
      <c r="AJ207" s="838" t="n"/>
      <c r="AK207" s="838" t="n"/>
      <c r="AL207" s="838" t="n"/>
      <c r="AM207" s="838" t="n"/>
      <c r="AN207" s="838" t="n"/>
      <c r="AO207" s="838" t="n"/>
      <c r="AP207" s="838" t="n"/>
      <c r="AQ207" s="838" t="n"/>
      <c r="AR207" s="838" t="n"/>
      <c r="AS207" s="838" t="n"/>
      <c r="AT207" s="838" t="n"/>
      <c r="AU207" s="838" t="n"/>
      <c r="AV207" s="838" t="n"/>
      <c r="AW207" s="838" t="n"/>
      <c r="AX207" s="838" t="n"/>
      <c r="AY207" s="838" t="n"/>
      <c r="AZ207" s="838" t="n"/>
      <c r="BA207" s="838" t="n"/>
      <c r="BB207" s="838" t="n"/>
      <c r="BC207" s="838" t="n"/>
      <c r="BD207" s="838" t="n"/>
      <c r="BE207" s="838" t="n"/>
      <c r="BF207" s="838" t="n"/>
      <c r="BG207" s="838" t="n"/>
      <c r="BH207" s="838" t="n"/>
      <c r="BI207" s="838" t="n"/>
      <c r="BJ207" s="838" t="n"/>
      <c r="BK207" s="838" t="n"/>
      <c r="BL207" s="838" t="n"/>
      <c r="BM207" s="838" t="n"/>
      <c r="BN207" s="838" t="n"/>
      <c r="BO207" s="838" t="n"/>
      <c r="BP207" s="838" t="n"/>
      <c r="BQ207" s="838" t="n"/>
      <c r="BR207" s="838" t="n"/>
      <c r="BS207" s="838" t="n"/>
      <c r="BT207" s="838" t="n"/>
      <c r="BU207" s="838" t="n"/>
      <c r="BV207" s="838" t="n"/>
      <c r="BW207" s="838" t="n"/>
      <c r="BX207" s="838" t="n"/>
      <c r="BY207" s="838" t="n"/>
      <c r="BZ207" s="838" t="n"/>
      <c r="CA207" s="838" t="n"/>
      <c r="CB207" s="838" t="n"/>
      <c r="CC207" s="838" t="n"/>
      <c r="CD207" s="838" t="n"/>
      <c r="CE207" s="838" t="n"/>
      <c r="CF207" s="838" t="n"/>
      <c r="CG207" s="838" t="n"/>
      <c r="CH207" s="838" t="n"/>
      <c r="CI207" s="838" t="n"/>
      <c r="CJ207" s="838" t="n"/>
      <c r="CK207" s="838" t="n"/>
      <c r="CL207" s="838" t="n"/>
      <c r="CM207" s="838" t="n"/>
      <c r="CN207" s="838" t="n"/>
      <c r="CO207" s="838" t="n"/>
      <c r="CP207" s="838" t="n"/>
      <c r="CQ207" s="838" t="n"/>
      <c r="CR207" s="838" t="n"/>
      <c r="CS207" s="838" t="n"/>
      <c r="CT207" s="838" t="n"/>
      <c r="CU207" s="838" t="n"/>
      <c r="CV207" s="838" t="n"/>
      <c r="CW207" s="838" t="n"/>
      <c r="CX207" s="838" t="n"/>
      <c r="CY207" s="838" t="n"/>
      <c r="CZ207" s="838" t="n"/>
      <c r="DA207" s="838" t="n"/>
      <c r="DB207" s="838" t="n"/>
      <c r="DC207" s="838" t="n"/>
      <c r="DD207" s="838" t="n"/>
      <c r="DE207" s="838" t="n"/>
      <c r="DF207" s="838" t="n"/>
      <c r="DG207" s="838" t="n"/>
      <c r="DH207" s="838" t="n"/>
      <c r="DI207" s="838" t="n"/>
      <c r="DJ207" s="838" t="n"/>
      <c r="DK207" s="838" t="n"/>
      <c r="DL207" s="838" t="n"/>
      <c r="DM207" s="838" t="n"/>
      <c r="DN207" s="838" t="n"/>
      <c r="DO207" s="838" t="n"/>
      <c r="DP207" s="838" t="n"/>
      <c r="DQ207" s="838" t="n"/>
      <c r="DR207" s="838" t="n"/>
      <c r="DS207" s="838" t="n"/>
      <c r="DT207" s="838" t="n"/>
      <c r="DU207" s="838" t="n"/>
      <c r="DV207" s="838" t="n"/>
      <c r="DW207" s="838" t="n"/>
      <c r="DX207" s="838" t="n"/>
      <c r="DY207" s="838" t="n"/>
      <c r="DZ207" s="838" t="n"/>
      <c r="EA207" s="838" t="n"/>
      <c r="EB207" s="838" t="n"/>
      <c r="EC207" s="838" t="n"/>
      <c r="ED207" s="838" t="n"/>
      <c r="EE207" s="838" t="n"/>
      <c r="EF207" s="838" t="n"/>
      <c r="EG207" s="838" t="n"/>
      <c r="EH207" s="838" t="n"/>
      <c r="EI207" s="838" t="n"/>
      <c r="EJ207" s="838" t="n"/>
      <c r="EK207" s="838" t="n"/>
      <c r="EL207" s="838" t="n"/>
      <c r="EM207" s="838" t="n"/>
      <c r="EN207" s="838" t="n"/>
      <c r="EO207" s="838" t="n"/>
      <c r="EP207" s="838" t="n"/>
      <c r="EQ207" s="838" t="n"/>
    </row>
    <row r="208" ht="13.5" customHeight="1" s="1178">
      <c r="A208" s="861" t="n"/>
      <c r="B208" s="867" t="n"/>
      <c r="C208" s="862" t="n"/>
      <c r="D208" s="862" t="n"/>
      <c r="E208" s="838" t="n"/>
      <c r="F208" s="838" t="n"/>
      <c r="G208" s="838" t="n"/>
      <c r="H208" s="838" t="n"/>
      <c r="I208" s="838" t="n"/>
      <c r="J208" s="838" t="n"/>
      <c r="K208" s="838" t="n"/>
      <c r="L208" s="838" t="n"/>
      <c r="M208" s="838" t="n"/>
      <c r="N208" s="838" t="n"/>
      <c r="O208" s="838" t="n"/>
      <c r="P208" s="838" t="n"/>
      <c r="Q208" s="838" t="n"/>
      <c r="R208" s="838" t="n"/>
      <c r="S208" s="838" t="n"/>
      <c r="T208" s="838" t="n"/>
      <c r="U208" s="838" t="n"/>
      <c r="V208" s="838" t="n"/>
      <c r="W208" s="838" t="n"/>
      <c r="X208" s="838" t="n"/>
      <c r="Y208" s="838" t="n"/>
      <c r="Z208" s="838" t="n"/>
      <c r="AA208" s="838" t="n"/>
      <c r="AB208" s="838" t="n"/>
      <c r="AC208" s="838" t="n"/>
      <c r="AD208" s="838" t="n"/>
      <c r="AE208" s="838" t="n"/>
      <c r="AF208" s="838" t="n"/>
      <c r="AG208" s="838" t="n"/>
      <c r="AH208" s="838" t="n"/>
      <c r="AI208" s="838" t="n"/>
      <c r="AJ208" s="838" t="n"/>
      <c r="AK208" s="838" t="n"/>
      <c r="AL208" s="838" t="n"/>
      <c r="AM208" s="838" t="n"/>
      <c r="AN208" s="838" t="n"/>
      <c r="AO208" s="838" t="n"/>
      <c r="AP208" s="838" t="n"/>
      <c r="AQ208" s="838" t="n"/>
      <c r="AR208" s="838" t="n"/>
      <c r="AS208" s="838" t="n"/>
      <c r="AT208" s="838" t="n"/>
      <c r="AU208" s="838" t="n"/>
      <c r="AV208" s="838" t="n"/>
      <c r="AW208" s="838" t="n"/>
      <c r="AX208" s="838" t="n"/>
      <c r="AY208" s="838" t="n"/>
      <c r="AZ208" s="838" t="n"/>
      <c r="BA208" s="838" t="n"/>
      <c r="BB208" s="838" t="n"/>
      <c r="BC208" s="838" t="n"/>
      <c r="BD208" s="838" t="n"/>
      <c r="BE208" s="838" t="n"/>
      <c r="BF208" s="838" t="n"/>
      <c r="BG208" s="838" t="n"/>
      <c r="BH208" s="838" t="n"/>
      <c r="BI208" s="838" t="n"/>
      <c r="BJ208" s="838" t="n"/>
      <c r="BK208" s="838" t="n"/>
      <c r="BL208" s="838" t="n"/>
      <c r="BM208" s="838" t="n"/>
      <c r="BN208" s="838" t="n"/>
      <c r="BO208" s="838" t="n"/>
      <c r="BP208" s="838" t="n"/>
      <c r="BQ208" s="838" t="n"/>
      <c r="BR208" s="838" t="n"/>
      <c r="BS208" s="838" t="n"/>
      <c r="BT208" s="838" t="n"/>
      <c r="BU208" s="838" t="n"/>
      <c r="BV208" s="838" t="n"/>
      <c r="BW208" s="838" t="n"/>
      <c r="BX208" s="838" t="n"/>
      <c r="BY208" s="838" t="n"/>
      <c r="BZ208" s="838" t="n"/>
      <c r="CA208" s="838" t="n"/>
      <c r="CB208" s="838" t="n"/>
      <c r="CC208" s="838" t="n"/>
      <c r="CD208" s="838" t="n"/>
      <c r="CE208" s="838" t="n"/>
      <c r="CF208" s="838" t="n"/>
      <c r="CG208" s="838" t="n"/>
      <c r="CH208" s="838" t="n"/>
      <c r="CI208" s="838" t="n"/>
      <c r="CJ208" s="838" t="n"/>
      <c r="CK208" s="838" t="n"/>
      <c r="CL208" s="838" t="n"/>
      <c r="CM208" s="838" t="n"/>
      <c r="CN208" s="838" t="n"/>
      <c r="CO208" s="838" t="n"/>
      <c r="CP208" s="838" t="n"/>
      <c r="CQ208" s="838" t="n"/>
      <c r="CR208" s="838" t="n"/>
      <c r="CS208" s="838" t="n"/>
      <c r="CT208" s="838" t="n"/>
      <c r="CU208" s="838" t="n"/>
      <c r="CV208" s="838" t="n"/>
      <c r="CW208" s="838" t="n"/>
      <c r="CX208" s="838" t="n"/>
      <c r="CY208" s="838" t="n"/>
      <c r="CZ208" s="838" t="n"/>
      <c r="DA208" s="838" t="n"/>
      <c r="DB208" s="838" t="n"/>
      <c r="DC208" s="838" t="n"/>
      <c r="DD208" s="838" t="n"/>
      <c r="DE208" s="838" t="n"/>
      <c r="DF208" s="838" t="n"/>
      <c r="DG208" s="838" t="n"/>
      <c r="DH208" s="838" t="n"/>
      <c r="DI208" s="838" t="n"/>
      <c r="DJ208" s="838" t="n"/>
      <c r="DK208" s="838" t="n"/>
      <c r="DL208" s="838" t="n"/>
      <c r="DM208" s="838" t="n"/>
      <c r="DN208" s="838" t="n"/>
      <c r="DO208" s="838" t="n"/>
      <c r="DP208" s="838" t="n"/>
      <c r="DQ208" s="838" t="n"/>
      <c r="DR208" s="838" t="n"/>
      <c r="DS208" s="838" t="n"/>
      <c r="DT208" s="838" t="n"/>
      <c r="DU208" s="838" t="n"/>
      <c r="DV208" s="838" t="n"/>
      <c r="DW208" s="838" t="n"/>
      <c r="DX208" s="838" t="n"/>
      <c r="DY208" s="838" t="n"/>
      <c r="DZ208" s="838" t="n"/>
      <c r="EA208" s="838" t="n"/>
      <c r="EB208" s="838" t="n"/>
      <c r="EC208" s="838" t="n"/>
      <c r="ED208" s="838" t="n"/>
      <c r="EE208" s="838" t="n"/>
      <c r="EF208" s="838" t="n"/>
      <c r="EG208" s="838" t="n"/>
      <c r="EH208" s="838" t="n"/>
      <c r="EI208" s="838" t="n"/>
      <c r="EJ208" s="838" t="n"/>
      <c r="EK208" s="838" t="n"/>
      <c r="EL208" s="838" t="n"/>
      <c r="EM208" s="838" t="n"/>
      <c r="EN208" s="838" t="n"/>
      <c r="EO208" s="838" t="n"/>
      <c r="EP208" s="838" t="n"/>
      <c r="EQ208" s="838" t="n"/>
    </row>
    <row r="209" ht="13.5" customHeight="1" s="1178">
      <c r="A209" s="861" t="n"/>
      <c r="B209" s="867" t="n"/>
      <c r="C209" s="862" t="n"/>
      <c r="D209" s="862" t="n"/>
      <c r="E209" s="838" t="n"/>
      <c r="F209" s="838" t="n"/>
      <c r="G209" s="838" t="n"/>
      <c r="H209" s="838" t="n"/>
      <c r="I209" s="838" t="n"/>
      <c r="J209" s="838" t="n"/>
      <c r="K209" s="838" t="n"/>
      <c r="L209" s="838" t="n"/>
      <c r="M209" s="838" t="n"/>
      <c r="N209" s="838" t="n"/>
      <c r="O209" s="838" t="n"/>
      <c r="P209" s="838" t="n"/>
      <c r="Q209" s="838" t="n"/>
      <c r="R209" s="838" t="n"/>
      <c r="S209" s="838" t="n"/>
      <c r="T209" s="838" t="n"/>
      <c r="U209" s="838" t="n"/>
      <c r="V209" s="838" t="n"/>
      <c r="W209" s="838" t="n"/>
      <c r="X209" s="838" t="n"/>
      <c r="Y209" s="838" t="n"/>
      <c r="Z209" s="838" t="n"/>
      <c r="AA209" s="838" t="n"/>
      <c r="AB209" s="838" t="n"/>
      <c r="AC209" s="838" t="n"/>
      <c r="AD209" s="838" t="n"/>
      <c r="AE209" s="838" t="n"/>
      <c r="AF209" s="838" t="n"/>
      <c r="AG209" s="838" t="n"/>
      <c r="AH209" s="838" t="n"/>
      <c r="AI209" s="838" t="n"/>
      <c r="AJ209" s="838" t="n"/>
      <c r="AK209" s="838" t="n"/>
      <c r="AL209" s="838" t="n"/>
      <c r="AM209" s="838" t="n"/>
      <c r="AN209" s="838" t="n"/>
      <c r="AO209" s="838" t="n"/>
      <c r="AP209" s="838" t="n"/>
      <c r="AQ209" s="838" t="n"/>
      <c r="AR209" s="838" t="n"/>
      <c r="AS209" s="838" t="n"/>
      <c r="AT209" s="838" t="n"/>
      <c r="AU209" s="838" t="n"/>
      <c r="AV209" s="838" t="n"/>
      <c r="AW209" s="838" t="n"/>
      <c r="AX209" s="838" t="n"/>
      <c r="AY209" s="838" t="n"/>
      <c r="AZ209" s="838" t="n"/>
      <c r="BA209" s="838" t="n"/>
      <c r="BB209" s="838" t="n"/>
      <c r="BC209" s="838" t="n"/>
      <c r="BD209" s="838" t="n"/>
      <c r="BE209" s="838" t="n"/>
      <c r="BF209" s="838" t="n"/>
      <c r="BG209" s="838" t="n"/>
      <c r="BH209" s="838" t="n"/>
      <c r="BI209" s="838" t="n"/>
      <c r="BJ209" s="838" t="n"/>
      <c r="BK209" s="838" t="n"/>
      <c r="BL209" s="838" t="n"/>
      <c r="BM209" s="838" t="n"/>
      <c r="BN209" s="838" t="n"/>
      <c r="BO209" s="838" t="n"/>
      <c r="BP209" s="838" t="n"/>
      <c r="BQ209" s="838" t="n"/>
      <c r="BR209" s="838" t="n"/>
      <c r="BS209" s="838" t="n"/>
      <c r="BT209" s="838" t="n"/>
      <c r="BU209" s="838" t="n"/>
      <c r="BV209" s="838" t="n"/>
      <c r="BW209" s="838" t="n"/>
      <c r="BX209" s="838" t="n"/>
      <c r="BY209" s="838" t="n"/>
      <c r="BZ209" s="838" t="n"/>
      <c r="CA209" s="838" t="n"/>
      <c r="CB209" s="838" t="n"/>
      <c r="CC209" s="838" t="n"/>
      <c r="CD209" s="838" t="n"/>
      <c r="CE209" s="838" t="n"/>
      <c r="CF209" s="838" t="n"/>
      <c r="CG209" s="838" t="n"/>
      <c r="CH209" s="838" t="n"/>
      <c r="CI209" s="838" t="n"/>
      <c r="CJ209" s="838" t="n"/>
      <c r="CK209" s="838" t="n"/>
      <c r="CL209" s="838" t="n"/>
      <c r="CM209" s="838" t="n"/>
      <c r="CN209" s="838" t="n"/>
      <c r="CO209" s="838" t="n"/>
      <c r="CP209" s="838" t="n"/>
      <c r="CQ209" s="838" t="n"/>
      <c r="CR209" s="838" t="n"/>
      <c r="CS209" s="838" t="n"/>
      <c r="CT209" s="838" t="n"/>
      <c r="CU209" s="838" t="n"/>
      <c r="CV209" s="838" t="n"/>
      <c r="CW209" s="838" t="n"/>
      <c r="CX209" s="838" t="n"/>
      <c r="CY209" s="838" t="n"/>
      <c r="CZ209" s="838" t="n"/>
      <c r="DA209" s="838" t="n"/>
      <c r="DB209" s="838" t="n"/>
      <c r="DC209" s="838" t="n"/>
      <c r="DD209" s="838" t="n"/>
      <c r="DE209" s="838" t="n"/>
      <c r="DF209" s="838" t="n"/>
      <c r="DG209" s="838" t="n"/>
      <c r="DH209" s="838" t="n"/>
      <c r="DI209" s="838" t="n"/>
      <c r="DJ209" s="838" t="n"/>
      <c r="DK209" s="838" t="n"/>
      <c r="DL209" s="838" t="n"/>
      <c r="DM209" s="838" t="n"/>
      <c r="DN209" s="838" t="n"/>
      <c r="DO209" s="838" t="n"/>
      <c r="DP209" s="838" t="n"/>
      <c r="DQ209" s="838" t="n"/>
      <c r="DR209" s="838" t="n"/>
      <c r="DS209" s="838" t="n"/>
      <c r="DT209" s="838" t="n"/>
      <c r="DU209" s="838" t="n"/>
      <c r="DV209" s="838" t="n"/>
      <c r="DW209" s="838" t="n"/>
      <c r="DX209" s="838" t="n"/>
      <c r="DY209" s="838" t="n"/>
      <c r="DZ209" s="838" t="n"/>
      <c r="EA209" s="838" t="n"/>
      <c r="EB209" s="838" t="n"/>
      <c r="EC209" s="838" t="n"/>
      <c r="ED209" s="838" t="n"/>
      <c r="EE209" s="838" t="n"/>
      <c r="EF209" s="838" t="n"/>
      <c r="EG209" s="838" t="n"/>
      <c r="EH209" s="838" t="n"/>
      <c r="EI209" s="838" t="n"/>
      <c r="EJ209" s="838" t="n"/>
      <c r="EK209" s="838" t="n"/>
      <c r="EL209" s="838" t="n"/>
      <c r="EM209" s="838" t="n"/>
      <c r="EN209" s="838" t="n"/>
      <c r="EO209" s="838" t="n"/>
      <c r="EP209" s="838" t="n"/>
      <c r="EQ209" s="838" t="n"/>
    </row>
    <row r="210" ht="13.5" customHeight="1" s="1178">
      <c r="A210" s="861" t="n"/>
      <c r="B210" s="867" t="n"/>
      <c r="C210" s="862" t="n"/>
      <c r="D210" s="862" t="n"/>
      <c r="E210" s="838" t="n"/>
      <c r="F210" s="838" t="n"/>
      <c r="G210" s="838" t="n"/>
      <c r="H210" s="838" t="n"/>
      <c r="I210" s="838" t="n"/>
      <c r="J210" s="838" t="n"/>
      <c r="K210" s="838" t="n"/>
      <c r="L210" s="838" t="n"/>
      <c r="M210" s="838" t="n"/>
      <c r="N210" s="838" t="n"/>
      <c r="O210" s="838" t="n"/>
      <c r="P210" s="838" t="n"/>
      <c r="Q210" s="838" t="n"/>
      <c r="R210" s="838" t="n"/>
      <c r="S210" s="838" t="n"/>
      <c r="T210" s="838" t="n"/>
      <c r="U210" s="838" t="n"/>
      <c r="V210" s="838" t="n"/>
      <c r="W210" s="838" t="n"/>
      <c r="X210" s="838" t="n"/>
      <c r="Y210" s="838" t="n"/>
      <c r="Z210" s="838" t="n"/>
      <c r="AA210" s="838" t="n"/>
      <c r="AB210" s="838" t="n"/>
      <c r="AC210" s="838" t="n"/>
      <c r="AD210" s="838" t="n"/>
      <c r="AE210" s="838" t="n"/>
      <c r="AF210" s="838" t="n"/>
      <c r="AG210" s="838" t="n"/>
      <c r="AH210" s="838" t="n"/>
      <c r="AI210" s="838" t="n"/>
      <c r="AJ210" s="838" t="n"/>
      <c r="AK210" s="838" t="n"/>
      <c r="AL210" s="838" t="n"/>
      <c r="AM210" s="838" t="n"/>
      <c r="AN210" s="838" t="n"/>
      <c r="AO210" s="838" t="n"/>
      <c r="AP210" s="838" t="n"/>
      <c r="AQ210" s="838" t="n"/>
      <c r="AR210" s="838" t="n"/>
      <c r="AS210" s="838" t="n"/>
      <c r="AT210" s="838" t="n"/>
      <c r="AU210" s="838" t="n"/>
      <c r="AV210" s="838" t="n"/>
      <c r="AW210" s="838" t="n"/>
      <c r="AX210" s="838" t="n"/>
      <c r="AY210" s="838" t="n"/>
      <c r="AZ210" s="838" t="n"/>
      <c r="BA210" s="838" t="n"/>
      <c r="BB210" s="838" t="n"/>
      <c r="BC210" s="838" t="n"/>
      <c r="BD210" s="838" t="n"/>
      <c r="BE210" s="838" t="n"/>
      <c r="BF210" s="838" t="n"/>
      <c r="BG210" s="838" t="n"/>
      <c r="BH210" s="838" t="n"/>
      <c r="BI210" s="838" t="n"/>
      <c r="BJ210" s="838" t="n"/>
      <c r="BK210" s="838" t="n"/>
      <c r="BL210" s="838" t="n"/>
      <c r="BM210" s="838" t="n"/>
      <c r="BN210" s="838" t="n"/>
      <c r="BO210" s="838" t="n"/>
      <c r="BP210" s="838" t="n"/>
      <c r="BQ210" s="838" t="n"/>
      <c r="BR210" s="838" t="n"/>
      <c r="BS210" s="838" t="n"/>
      <c r="BT210" s="838" t="n"/>
      <c r="BU210" s="838" t="n"/>
      <c r="BV210" s="838" t="n"/>
      <c r="BW210" s="838" t="n"/>
      <c r="BX210" s="838" t="n"/>
      <c r="BY210" s="838" t="n"/>
      <c r="BZ210" s="838" t="n"/>
      <c r="CA210" s="838" t="n"/>
      <c r="CB210" s="838" t="n"/>
      <c r="CC210" s="838" t="n"/>
      <c r="CD210" s="838" t="n"/>
      <c r="CE210" s="838" t="n"/>
      <c r="CF210" s="838" t="n"/>
      <c r="CG210" s="838" t="n"/>
      <c r="CH210" s="838" t="n"/>
      <c r="CI210" s="838" t="n"/>
      <c r="CJ210" s="838" t="n"/>
      <c r="CK210" s="838" t="n"/>
      <c r="CL210" s="838" t="n"/>
      <c r="CM210" s="838" t="n"/>
      <c r="CN210" s="838" t="n"/>
      <c r="CO210" s="838" t="n"/>
      <c r="CP210" s="838" t="n"/>
      <c r="CQ210" s="838" t="n"/>
      <c r="CR210" s="838" t="n"/>
      <c r="CS210" s="838" t="n"/>
      <c r="CT210" s="838" t="n"/>
      <c r="CU210" s="838" t="n"/>
      <c r="CV210" s="838" t="n"/>
      <c r="CW210" s="838" t="n"/>
      <c r="CX210" s="838" t="n"/>
      <c r="CY210" s="838" t="n"/>
      <c r="CZ210" s="838" t="n"/>
      <c r="DA210" s="838" t="n"/>
      <c r="DB210" s="838" t="n"/>
      <c r="DC210" s="838" t="n"/>
      <c r="DD210" s="838" t="n"/>
      <c r="DE210" s="838" t="n"/>
      <c r="DF210" s="838" t="n"/>
      <c r="DG210" s="838" t="n"/>
      <c r="DH210" s="838" t="n"/>
      <c r="DI210" s="838" t="n"/>
      <c r="DJ210" s="838" t="n"/>
      <c r="DK210" s="838" t="n"/>
      <c r="DL210" s="838" t="n"/>
      <c r="DM210" s="838" t="n"/>
      <c r="DN210" s="838" t="n"/>
      <c r="DO210" s="838" t="n"/>
      <c r="DP210" s="838" t="n"/>
      <c r="DQ210" s="838" t="n"/>
      <c r="DR210" s="838" t="n"/>
      <c r="DS210" s="838" t="n"/>
      <c r="DT210" s="838" t="n"/>
      <c r="DU210" s="838" t="n"/>
      <c r="DV210" s="838" t="n"/>
      <c r="DW210" s="838" t="n"/>
      <c r="DX210" s="838" t="n"/>
      <c r="DY210" s="838" t="n"/>
      <c r="DZ210" s="838" t="n"/>
      <c r="EA210" s="838" t="n"/>
      <c r="EB210" s="838" t="n"/>
      <c r="EC210" s="838" t="n"/>
      <c r="ED210" s="838" t="n"/>
      <c r="EE210" s="838" t="n"/>
      <c r="EF210" s="838" t="n"/>
      <c r="EG210" s="838" t="n"/>
      <c r="EH210" s="838" t="n"/>
      <c r="EI210" s="838" t="n"/>
      <c r="EJ210" s="838" t="n"/>
      <c r="EK210" s="838" t="n"/>
      <c r="EL210" s="838" t="n"/>
      <c r="EM210" s="838" t="n"/>
      <c r="EN210" s="838" t="n"/>
      <c r="EO210" s="838" t="n"/>
      <c r="EP210" s="838" t="n"/>
      <c r="EQ210" s="838" t="n"/>
    </row>
    <row r="211" ht="13.5" customHeight="1" s="1178">
      <c r="A211" s="861" t="n"/>
      <c r="B211" s="867" t="n"/>
      <c r="C211" s="863" t="n"/>
      <c r="D211" s="862" t="n"/>
      <c r="E211" s="838" t="n"/>
      <c r="F211" s="838" t="n"/>
      <c r="G211" s="838" t="n"/>
      <c r="H211" s="838" t="n"/>
      <c r="I211" s="838" t="n"/>
      <c r="J211" s="838" t="n"/>
      <c r="K211" s="838" t="n"/>
      <c r="L211" s="838" t="n"/>
      <c r="M211" s="838" t="n"/>
      <c r="N211" s="838" t="n"/>
      <c r="O211" s="838" t="n"/>
      <c r="P211" s="838" t="n"/>
      <c r="Q211" s="838" t="n"/>
      <c r="R211" s="838" t="n"/>
      <c r="S211" s="838" t="n"/>
      <c r="T211" s="838" t="n"/>
      <c r="U211" s="838" t="n"/>
      <c r="V211" s="838" t="n"/>
      <c r="W211" s="838" t="n"/>
      <c r="X211" s="838" t="n"/>
      <c r="Y211" s="838" t="n"/>
      <c r="Z211" s="838" t="n"/>
      <c r="AA211" s="838" t="n"/>
      <c r="AB211" s="838" t="n"/>
      <c r="AC211" s="838" t="n"/>
      <c r="AD211" s="838" t="n"/>
      <c r="AE211" s="838" t="n"/>
      <c r="AF211" s="838" t="n"/>
      <c r="AG211" s="838" t="n"/>
      <c r="AH211" s="838" t="n"/>
      <c r="AI211" s="838" t="n"/>
      <c r="AJ211" s="838" t="n"/>
      <c r="AK211" s="838" t="n"/>
      <c r="AL211" s="838" t="n"/>
      <c r="AM211" s="838" t="n"/>
      <c r="AN211" s="838" t="n"/>
      <c r="AO211" s="838" t="n"/>
      <c r="AP211" s="838" t="n"/>
      <c r="AQ211" s="838" t="n"/>
      <c r="AR211" s="838" t="n"/>
      <c r="AS211" s="838" t="n"/>
      <c r="AT211" s="838" t="n"/>
      <c r="AU211" s="838" t="n"/>
      <c r="AV211" s="838" t="n"/>
      <c r="AW211" s="838" t="n"/>
      <c r="AX211" s="838" t="n"/>
      <c r="AY211" s="838" t="n"/>
      <c r="AZ211" s="838" t="n"/>
      <c r="BA211" s="838" t="n"/>
      <c r="BB211" s="838" t="n"/>
      <c r="BC211" s="838" t="n"/>
      <c r="BD211" s="838" t="n"/>
      <c r="BE211" s="838" t="n"/>
      <c r="BF211" s="838" t="n"/>
      <c r="BG211" s="838" t="n"/>
      <c r="BH211" s="838" t="n"/>
      <c r="BI211" s="838" t="n"/>
      <c r="BJ211" s="838" t="n"/>
      <c r="BK211" s="838" t="n"/>
      <c r="BL211" s="838" t="n"/>
      <c r="BM211" s="838" t="n"/>
      <c r="BN211" s="838" t="n"/>
      <c r="BO211" s="838" t="n"/>
      <c r="BP211" s="838" t="n"/>
      <c r="BQ211" s="838" t="n"/>
      <c r="BR211" s="838" t="n"/>
      <c r="BS211" s="838" t="n"/>
      <c r="BT211" s="838" t="n"/>
      <c r="BU211" s="838" t="n"/>
      <c r="BV211" s="838" t="n"/>
      <c r="BW211" s="838" t="n"/>
      <c r="BX211" s="838" t="n"/>
      <c r="BY211" s="838" t="n"/>
      <c r="BZ211" s="838" t="n"/>
      <c r="CA211" s="838" t="n"/>
      <c r="CB211" s="838" t="n"/>
      <c r="CC211" s="838" t="n"/>
      <c r="CD211" s="838" t="n"/>
      <c r="CE211" s="838" t="n"/>
      <c r="CF211" s="838" t="n"/>
      <c r="CG211" s="838" t="n"/>
      <c r="CH211" s="838" t="n"/>
      <c r="CI211" s="838" t="n"/>
      <c r="CJ211" s="838" t="n"/>
      <c r="CK211" s="838" t="n"/>
      <c r="CL211" s="838" t="n"/>
      <c r="CM211" s="838" t="n"/>
      <c r="CN211" s="838" t="n"/>
      <c r="CO211" s="838" t="n"/>
      <c r="CP211" s="838" t="n"/>
      <c r="CQ211" s="838" t="n"/>
      <c r="CR211" s="838" t="n"/>
      <c r="CS211" s="838" t="n"/>
      <c r="CT211" s="838" t="n"/>
      <c r="CU211" s="838" t="n"/>
      <c r="CV211" s="838" t="n"/>
      <c r="CW211" s="838" t="n"/>
      <c r="CX211" s="838" t="n"/>
      <c r="CY211" s="838" t="n"/>
      <c r="CZ211" s="838" t="n"/>
      <c r="DA211" s="838" t="n"/>
      <c r="DB211" s="838" t="n"/>
      <c r="DC211" s="838" t="n"/>
      <c r="DD211" s="838" t="n"/>
      <c r="DE211" s="838" t="n"/>
      <c r="DF211" s="838" t="n"/>
      <c r="DG211" s="838" t="n"/>
      <c r="DH211" s="838" t="n"/>
      <c r="DI211" s="838" t="n"/>
      <c r="DJ211" s="838" t="n"/>
      <c r="DK211" s="838" t="n"/>
      <c r="DL211" s="838" t="n"/>
      <c r="DM211" s="838" t="n"/>
      <c r="DN211" s="838" t="n"/>
      <c r="DO211" s="838" t="n"/>
      <c r="DP211" s="838" t="n"/>
      <c r="DQ211" s="838" t="n"/>
      <c r="DR211" s="838" t="n"/>
      <c r="DS211" s="838" t="n"/>
      <c r="DT211" s="838" t="n"/>
      <c r="DU211" s="838" t="n"/>
      <c r="DV211" s="838" t="n"/>
      <c r="DW211" s="838" t="n"/>
      <c r="DX211" s="838" t="n"/>
      <c r="DY211" s="838" t="n"/>
      <c r="DZ211" s="838" t="n"/>
      <c r="EA211" s="838" t="n"/>
      <c r="EB211" s="838" t="n"/>
      <c r="EC211" s="838" t="n"/>
      <c r="ED211" s="838" t="n"/>
      <c r="EE211" s="838" t="n"/>
      <c r="EF211" s="838" t="n"/>
      <c r="EG211" s="838" t="n"/>
      <c r="EH211" s="838" t="n"/>
      <c r="EI211" s="838" t="n"/>
      <c r="EJ211" s="838" t="n"/>
      <c r="EK211" s="838" t="n"/>
      <c r="EL211" s="838" t="n"/>
      <c r="EM211" s="838" t="n"/>
      <c r="EN211" s="838" t="n"/>
      <c r="EO211" s="838" t="n"/>
      <c r="EP211" s="838" t="n"/>
      <c r="EQ211" s="838" t="n"/>
    </row>
    <row r="212" ht="13.5" customHeight="1" s="1178">
      <c r="A212" s="861" t="n"/>
      <c r="B212" s="867" t="n"/>
      <c r="C212" s="863" t="n"/>
      <c r="D212" s="862" t="n"/>
      <c r="E212" s="838" t="n"/>
      <c r="F212" s="838" t="n"/>
      <c r="G212" s="838" t="n"/>
      <c r="H212" s="838" t="n"/>
      <c r="I212" s="838" t="n"/>
      <c r="J212" s="838" t="n"/>
      <c r="K212" s="838" t="n"/>
      <c r="L212" s="838" t="n"/>
      <c r="M212" s="838" t="n"/>
      <c r="N212" s="838" t="n"/>
      <c r="O212" s="838" t="n"/>
      <c r="P212" s="838" t="n"/>
      <c r="Q212" s="838" t="n"/>
      <c r="R212" s="838" t="n"/>
      <c r="S212" s="838" t="n"/>
      <c r="T212" s="838" t="n"/>
      <c r="U212" s="838" t="n"/>
      <c r="V212" s="838" t="n"/>
      <c r="W212" s="838" t="n"/>
      <c r="X212" s="838" t="n"/>
      <c r="Y212" s="838" t="n"/>
      <c r="Z212" s="838" t="n"/>
      <c r="AA212" s="838" t="n"/>
      <c r="AB212" s="838" t="n"/>
      <c r="AC212" s="838" t="n"/>
      <c r="AD212" s="838" t="n"/>
      <c r="AE212" s="838" t="n"/>
      <c r="AF212" s="838" t="n"/>
      <c r="AG212" s="838" t="n"/>
      <c r="AH212" s="838" t="n"/>
      <c r="AI212" s="838" t="n"/>
      <c r="AJ212" s="838" t="n"/>
      <c r="AK212" s="838" t="n"/>
      <c r="AL212" s="838" t="n"/>
      <c r="AM212" s="838" t="n"/>
      <c r="AN212" s="838" t="n"/>
      <c r="AO212" s="838" t="n"/>
      <c r="AP212" s="838" t="n"/>
      <c r="AQ212" s="838" t="n"/>
      <c r="AR212" s="838" t="n"/>
      <c r="AS212" s="838" t="n"/>
      <c r="AT212" s="838" t="n"/>
      <c r="AU212" s="838" t="n"/>
      <c r="AV212" s="838" t="n"/>
      <c r="AW212" s="838" t="n"/>
      <c r="AX212" s="838" t="n"/>
      <c r="AY212" s="838" t="n"/>
      <c r="AZ212" s="838" t="n"/>
      <c r="BA212" s="838" t="n"/>
      <c r="BB212" s="838" t="n"/>
      <c r="BC212" s="838" t="n"/>
      <c r="BD212" s="838" t="n"/>
      <c r="BE212" s="838" t="n"/>
      <c r="BF212" s="838" t="n"/>
      <c r="BG212" s="838" t="n"/>
      <c r="BH212" s="838" t="n"/>
      <c r="BI212" s="838" t="n"/>
      <c r="BJ212" s="838" t="n"/>
      <c r="BK212" s="838" t="n"/>
      <c r="BL212" s="838" t="n"/>
      <c r="BM212" s="838" t="n"/>
      <c r="BN212" s="838" t="n"/>
      <c r="BO212" s="838" t="n"/>
      <c r="BP212" s="838" t="n"/>
      <c r="BQ212" s="838" t="n"/>
      <c r="BR212" s="838" t="n"/>
      <c r="BS212" s="838" t="n"/>
      <c r="BT212" s="838" t="n"/>
      <c r="BU212" s="838" t="n"/>
      <c r="BV212" s="838" t="n"/>
      <c r="BW212" s="838" t="n"/>
      <c r="BX212" s="838" t="n"/>
      <c r="BY212" s="838" t="n"/>
      <c r="BZ212" s="838" t="n"/>
      <c r="CA212" s="838" t="n"/>
      <c r="CB212" s="838" t="n"/>
      <c r="CC212" s="838" t="n"/>
      <c r="CD212" s="838" t="n"/>
      <c r="CE212" s="838" t="n"/>
      <c r="CF212" s="838" t="n"/>
      <c r="CG212" s="838" t="n"/>
      <c r="CH212" s="838" t="n"/>
      <c r="CI212" s="838" t="n"/>
      <c r="CJ212" s="838" t="n"/>
      <c r="CK212" s="838" t="n"/>
      <c r="CL212" s="838" t="n"/>
      <c r="CM212" s="838" t="n"/>
      <c r="CN212" s="838" t="n"/>
      <c r="CO212" s="838" t="n"/>
      <c r="CP212" s="838" t="n"/>
      <c r="CQ212" s="838" t="n"/>
      <c r="CR212" s="838" t="n"/>
      <c r="CS212" s="838" t="n"/>
      <c r="CT212" s="838" t="n"/>
      <c r="CU212" s="838" t="n"/>
      <c r="CV212" s="838" t="n"/>
      <c r="CW212" s="838" t="n"/>
      <c r="CX212" s="838" t="n"/>
      <c r="CY212" s="838" t="n"/>
      <c r="CZ212" s="838" t="n"/>
      <c r="DA212" s="838" t="n"/>
      <c r="DB212" s="838" t="n"/>
      <c r="DC212" s="838" t="n"/>
      <c r="DD212" s="838" t="n"/>
      <c r="DE212" s="838" t="n"/>
      <c r="DF212" s="838" t="n"/>
      <c r="DG212" s="838" t="n"/>
      <c r="DH212" s="838" t="n"/>
      <c r="DI212" s="838" t="n"/>
      <c r="DJ212" s="838" t="n"/>
      <c r="DK212" s="838" t="n"/>
      <c r="DL212" s="838" t="n"/>
      <c r="DM212" s="838" t="n"/>
      <c r="DN212" s="838" t="n"/>
      <c r="DO212" s="838" t="n"/>
      <c r="DP212" s="838" t="n"/>
      <c r="DQ212" s="838" t="n"/>
      <c r="DR212" s="838" t="n"/>
      <c r="DS212" s="838" t="n"/>
      <c r="DT212" s="838" t="n"/>
      <c r="DU212" s="838" t="n"/>
      <c r="DV212" s="838" t="n"/>
      <c r="DW212" s="838" t="n"/>
      <c r="DX212" s="838" t="n"/>
      <c r="DY212" s="838" t="n"/>
      <c r="DZ212" s="838" t="n"/>
      <c r="EA212" s="838" t="n"/>
      <c r="EB212" s="838" t="n"/>
      <c r="EC212" s="838" t="n"/>
      <c r="ED212" s="838" t="n"/>
      <c r="EE212" s="838" t="n"/>
      <c r="EF212" s="838" t="n"/>
      <c r="EG212" s="838" t="n"/>
      <c r="EH212" s="838" t="n"/>
      <c r="EI212" s="838" t="n"/>
      <c r="EJ212" s="838" t="n"/>
      <c r="EK212" s="838" t="n"/>
      <c r="EL212" s="838" t="n"/>
      <c r="EM212" s="838" t="n"/>
      <c r="EN212" s="838" t="n"/>
      <c r="EO212" s="838" t="n"/>
      <c r="EP212" s="838" t="n"/>
      <c r="EQ212" s="838" t="n"/>
    </row>
    <row r="213" ht="13.5" customHeight="1" s="1178">
      <c r="A213" s="861" t="n"/>
      <c r="B213" s="867" t="n"/>
      <c r="C213" s="863" t="n"/>
      <c r="D213" s="862" t="n"/>
      <c r="E213" s="838" t="n"/>
      <c r="F213" s="838" t="n"/>
      <c r="G213" s="838" t="n"/>
      <c r="H213" s="838" t="n"/>
      <c r="I213" s="838" t="n"/>
      <c r="J213" s="838" t="n"/>
      <c r="K213" s="838" t="n"/>
      <c r="L213" s="838" t="n"/>
      <c r="M213" s="838" t="n"/>
      <c r="N213" s="838" t="n"/>
      <c r="O213" s="838" t="n"/>
      <c r="P213" s="838" t="n"/>
      <c r="Q213" s="838" t="n"/>
      <c r="R213" s="838" t="n"/>
      <c r="S213" s="838" t="n"/>
      <c r="T213" s="838" t="n"/>
      <c r="U213" s="838" t="n"/>
      <c r="V213" s="838" t="n"/>
      <c r="W213" s="838" t="n"/>
      <c r="X213" s="838" t="n"/>
      <c r="Y213" s="838" t="n"/>
      <c r="Z213" s="838" t="n"/>
      <c r="AA213" s="838" t="n"/>
      <c r="AB213" s="838" t="n"/>
      <c r="AC213" s="838" t="n"/>
      <c r="AD213" s="838" t="n"/>
      <c r="AE213" s="838" t="n"/>
      <c r="AF213" s="838" t="n"/>
      <c r="AG213" s="838" t="n"/>
      <c r="AH213" s="838" t="n"/>
      <c r="AI213" s="838" t="n"/>
      <c r="AJ213" s="838" t="n"/>
      <c r="AK213" s="838" t="n"/>
      <c r="AL213" s="838" t="n"/>
      <c r="AM213" s="838" t="n"/>
      <c r="AN213" s="838" t="n"/>
      <c r="AO213" s="838" t="n"/>
      <c r="AP213" s="838" t="n"/>
      <c r="AQ213" s="838" t="n"/>
      <c r="AR213" s="838" t="n"/>
      <c r="AS213" s="838" t="n"/>
      <c r="AT213" s="838" t="n"/>
      <c r="AU213" s="838" t="n"/>
      <c r="AV213" s="838" t="n"/>
      <c r="AW213" s="838" t="n"/>
      <c r="AX213" s="838" t="n"/>
      <c r="AY213" s="838" t="n"/>
      <c r="AZ213" s="838" t="n"/>
      <c r="BA213" s="838" t="n"/>
      <c r="BB213" s="838" t="n"/>
      <c r="BC213" s="838" t="n"/>
      <c r="BD213" s="838" t="n"/>
      <c r="BE213" s="838" t="n"/>
      <c r="BF213" s="838" t="n"/>
      <c r="BG213" s="838" t="n"/>
      <c r="BH213" s="838" t="n"/>
      <c r="BI213" s="838" t="n"/>
      <c r="BJ213" s="838" t="n"/>
      <c r="BK213" s="838" t="n"/>
      <c r="BL213" s="838" t="n"/>
      <c r="BM213" s="838" t="n"/>
      <c r="BN213" s="838" t="n"/>
      <c r="BO213" s="838" t="n"/>
      <c r="BP213" s="838" t="n"/>
      <c r="BQ213" s="838" t="n"/>
      <c r="BR213" s="838" t="n"/>
      <c r="BS213" s="838" t="n"/>
      <c r="BT213" s="838" t="n"/>
      <c r="BU213" s="838" t="n"/>
      <c r="BV213" s="838" t="n"/>
      <c r="BW213" s="838" t="n"/>
      <c r="BX213" s="838" t="n"/>
      <c r="BY213" s="838" t="n"/>
      <c r="BZ213" s="838" t="n"/>
      <c r="CA213" s="838" t="n"/>
      <c r="CB213" s="838" t="n"/>
      <c r="CC213" s="838" t="n"/>
      <c r="CD213" s="838" t="n"/>
      <c r="CE213" s="838" t="n"/>
      <c r="CF213" s="838" t="n"/>
      <c r="CG213" s="838" t="n"/>
      <c r="CH213" s="838" t="n"/>
      <c r="CI213" s="838" t="n"/>
      <c r="CJ213" s="838" t="n"/>
      <c r="CK213" s="838" t="n"/>
      <c r="CL213" s="838" t="n"/>
      <c r="CM213" s="838" t="n"/>
      <c r="CN213" s="838" t="n"/>
      <c r="CO213" s="838" t="n"/>
      <c r="CP213" s="838" t="n"/>
      <c r="CQ213" s="838" t="n"/>
      <c r="CR213" s="838" t="n"/>
      <c r="CS213" s="838" t="n"/>
      <c r="CT213" s="838" t="n"/>
      <c r="CU213" s="838" t="n"/>
      <c r="CV213" s="838" t="n"/>
      <c r="CW213" s="838" t="n"/>
      <c r="CX213" s="838" t="n"/>
      <c r="CY213" s="838" t="n"/>
      <c r="CZ213" s="838" t="n"/>
      <c r="DA213" s="838" t="n"/>
      <c r="DB213" s="838" t="n"/>
      <c r="DC213" s="838" t="n"/>
      <c r="DD213" s="838" t="n"/>
      <c r="DE213" s="838" t="n"/>
      <c r="DF213" s="838" t="n"/>
      <c r="DG213" s="838" t="n"/>
      <c r="DH213" s="838" t="n"/>
      <c r="DI213" s="838" t="n"/>
      <c r="DJ213" s="838" t="n"/>
      <c r="DK213" s="838" t="n"/>
      <c r="DL213" s="838" t="n"/>
      <c r="DM213" s="838" t="n"/>
      <c r="DN213" s="838" t="n"/>
      <c r="DO213" s="838" t="n"/>
      <c r="DP213" s="838" t="n"/>
      <c r="DQ213" s="838" t="n"/>
      <c r="DR213" s="838" t="n"/>
      <c r="DS213" s="838" t="n"/>
      <c r="DT213" s="838" t="n"/>
      <c r="DU213" s="838" t="n"/>
      <c r="DV213" s="838" t="n"/>
      <c r="DW213" s="838" t="n"/>
      <c r="DX213" s="838" t="n"/>
      <c r="DY213" s="838" t="n"/>
      <c r="DZ213" s="838" t="n"/>
      <c r="EA213" s="838" t="n"/>
      <c r="EB213" s="838" t="n"/>
      <c r="EC213" s="838" t="n"/>
      <c r="ED213" s="838" t="n"/>
      <c r="EE213" s="838" t="n"/>
      <c r="EF213" s="838" t="n"/>
      <c r="EG213" s="838" t="n"/>
      <c r="EH213" s="838" t="n"/>
      <c r="EI213" s="838" t="n"/>
      <c r="EJ213" s="838" t="n"/>
      <c r="EK213" s="838" t="n"/>
      <c r="EL213" s="838" t="n"/>
      <c r="EM213" s="838" t="n"/>
      <c r="EN213" s="838" t="n"/>
      <c r="EO213" s="838" t="n"/>
      <c r="EP213" s="838" t="n"/>
      <c r="EQ213" s="838" t="n"/>
    </row>
    <row r="214" ht="13.5" customHeight="1" s="1178">
      <c r="A214" s="861" t="n"/>
      <c r="B214" s="867" t="n"/>
      <c r="C214" s="862" t="n"/>
      <c r="D214" s="862" t="n"/>
      <c r="E214" s="838" t="n"/>
      <c r="F214" s="838" t="n"/>
      <c r="G214" s="838" t="n"/>
      <c r="H214" s="838" t="n"/>
      <c r="I214" s="838" t="n"/>
      <c r="J214" s="838" t="n"/>
      <c r="K214" s="838" t="n"/>
      <c r="L214" s="838" t="n"/>
      <c r="M214" s="838" t="n"/>
      <c r="N214" s="838" t="n"/>
      <c r="O214" s="838" t="n"/>
      <c r="P214" s="838" t="n"/>
      <c r="Q214" s="838" t="n"/>
      <c r="R214" s="838" t="n"/>
      <c r="S214" s="838" t="n"/>
      <c r="T214" s="838" t="n"/>
      <c r="U214" s="838" t="n"/>
      <c r="V214" s="838" t="n"/>
      <c r="W214" s="838" t="n"/>
      <c r="X214" s="838" t="n"/>
      <c r="Y214" s="838" t="n"/>
      <c r="Z214" s="838" t="n"/>
      <c r="AA214" s="838" t="n"/>
      <c r="AB214" s="838" t="n"/>
      <c r="AC214" s="838" t="n"/>
      <c r="AD214" s="838" t="n"/>
      <c r="AE214" s="838" t="n"/>
      <c r="AF214" s="838" t="n"/>
      <c r="AG214" s="838" t="n"/>
      <c r="AH214" s="838" t="n"/>
      <c r="AI214" s="838" t="n"/>
      <c r="AJ214" s="838" t="n"/>
      <c r="AK214" s="838" t="n"/>
      <c r="AL214" s="838" t="n"/>
      <c r="AM214" s="838" t="n"/>
      <c r="AN214" s="838" t="n"/>
      <c r="AO214" s="838" t="n"/>
      <c r="AP214" s="838" t="n"/>
      <c r="AQ214" s="838" t="n"/>
      <c r="AR214" s="838" t="n"/>
      <c r="AS214" s="838" t="n"/>
      <c r="AT214" s="838" t="n"/>
      <c r="AU214" s="838" t="n"/>
      <c r="AV214" s="838" t="n"/>
      <c r="AW214" s="838" t="n"/>
      <c r="AX214" s="838" t="n"/>
      <c r="AY214" s="838" t="n"/>
      <c r="AZ214" s="838" t="n"/>
      <c r="BA214" s="838" t="n"/>
      <c r="BB214" s="838" t="n"/>
      <c r="BC214" s="838" t="n"/>
      <c r="BD214" s="838" t="n"/>
      <c r="BE214" s="838" t="n"/>
      <c r="BF214" s="838" t="n"/>
      <c r="BG214" s="838" t="n"/>
      <c r="BH214" s="838" t="n"/>
      <c r="BI214" s="838" t="n"/>
      <c r="BJ214" s="838" t="n"/>
      <c r="BK214" s="838" t="n"/>
      <c r="BL214" s="838" t="n"/>
      <c r="BM214" s="838" t="n"/>
      <c r="BN214" s="838" t="n"/>
      <c r="BO214" s="838" t="n"/>
      <c r="BP214" s="838" t="n"/>
      <c r="BQ214" s="838" t="n"/>
      <c r="BR214" s="838" t="n"/>
      <c r="BS214" s="838" t="n"/>
      <c r="BT214" s="838" t="n"/>
      <c r="BU214" s="838" t="n"/>
      <c r="BV214" s="838" t="n"/>
      <c r="BW214" s="838" t="n"/>
      <c r="BX214" s="838" t="n"/>
      <c r="BY214" s="838" t="n"/>
      <c r="BZ214" s="838" t="n"/>
      <c r="CA214" s="838" t="n"/>
      <c r="CB214" s="838" t="n"/>
      <c r="CC214" s="838" t="n"/>
      <c r="CD214" s="838" t="n"/>
      <c r="CE214" s="838" t="n"/>
      <c r="CF214" s="838" t="n"/>
      <c r="CG214" s="838" t="n"/>
      <c r="CH214" s="838" t="n"/>
      <c r="CI214" s="838" t="n"/>
      <c r="CJ214" s="838" t="n"/>
      <c r="CK214" s="838" t="n"/>
      <c r="CL214" s="838" t="n"/>
      <c r="CM214" s="838" t="n"/>
      <c r="CN214" s="838" t="n"/>
      <c r="CO214" s="838" t="n"/>
      <c r="CP214" s="838" t="n"/>
      <c r="CQ214" s="838" t="n"/>
      <c r="CR214" s="838" t="n"/>
      <c r="CS214" s="838" t="n"/>
      <c r="CT214" s="838" t="n"/>
      <c r="CU214" s="838" t="n"/>
      <c r="CV214" s="838" t="n"/>
      <c r="CW214" s="838" t="n"/>
      <c r="CX214" s="838" t="n"/>
      <c r="CY214" s="838" t="n"/>
      <c r="CZ214" s="838" t="n"/>
      <c r="DA214" s="838" t="n"/>
      <c r="DB214" s="838" t="n"/>
      <c r="DC214" s="838" t="n"/>
      <c r="DD214" s="838" t="n"/>
      <c r="DE214" s="838" t="n"/>
      <c r="DF214" s="838" t="n"/>
      <c r="DG214" s="838" t="n"/>
      <c r="DH214" s="838" t="n"/>
      <c r="DI214" s="838" t="n"/>
      <c r="DJ214" s="838" t="n"/>
      <c r="DK214" s="838" t="n"/>
      <c r="DL214" s="838" t="n"/>
      <c r="DM214" s="838" t="n"/>
      <c r="DN214" s="838" t="n"/>
      <c r="DO214" s="838" t="n"/>
      <c r="DP214" s="838" t="n"/>
      <c r="DQ214" s="838" t="n"/>
      <c r="DR214" s="838" t="n"/>
      <c r="DS214" s="838" t="n"/>
      <c r="DT214" s="838" t="n"/>
      <c r="DU214" s="838" t="n"/>
      <c r="DV214" s="838" t="n"/>
      <c r="DW214" s="838" t="n"/>
      <c r="DX214" s="838" t="n"/>
      <c r="DY214" s="838" t="n"/>
      <c r="DZ214" s="838" t="n"/>
      <c r="EA214" s="838" t="n"/>
      <c r="EB214" s="838" t="n"/>
      <c r="EC214" s="838" t="n"/>
      <c r="ED214" s="838" t="n"/>
      <c r="EE214" s="838" t="n"/>
      <c r="EF214" s="838" t="n"/>
      <c r="EG214" s="838" t="n"/>
      <c r="EH214" s="838" t="n"/>
      <c r="EI214" s="838" t="n"/>
      <c r="EJ214" s="838" t="n"/>
      <c r="EK214" s="838" t="n"/>
      <c r="EL214" s="838" t="n"/>
      <c r="EM214" s="838" t="n"/>
      <c r="EN214" s="838" t="n"/>
      <c r="EO214" s="838" t="n"/>
      <c r="EP214" s="838" t="n"/>
      <c r="EQ214" s="838" t="n"/>
    </row>
    <row r="215" ht="13.5" customHeight="1" s="1178">
      <c r="A215" s="861" t="n"/>
      <c r="B215" s="867" t="n"/>
      <c r="C215" s="862" t="n"/>
      <c r="D215" s="862" t="n"/>
      <c r="E215" s="838" t="n"/>
      <c r="F215" s="838" t="n"/>
      <c r="G215" s="838" t="n"/>
      <c r="H215" s="838" t="n"/>
      <c r="I215" s="838" t="n"/>
      <c r="J215" s="838" t="n"/>
      <c r="K215" s="838" t="n"/>
      <c r="L215" s="838" t="n"/>
      <c r="M215" s="838" t="n"/>
      <c r="N215" s="838" t="n"/>
      <c r="O215" s="838" t="n"/>
      <c r="P215" s="838" t="n"/>
      <c r="Q215" s="838" t="n"/>
      <c r="R215" s="838" t="n"/>
      <c r="S215" s="838" t="n"/>
      <c r="T215" s="838" t="n"/>
      <c r="U215" s="838" t="n"/>
      <c r="V215" s="838" t="n"/>
      <c r="W215" s="838" t="n"/>
      <c r="X215" s="838" t="n"/>
      <c r="Y215" s="838" t="n"/>
      <c r="Z215" s="838" t="n"/>
      <c r="AA215" s="838" t="n"/>
      <c r="AB215" s="838" t="n"/>
      <c r="AC215" s="838" t="n"/>
      <c r="AD215" s="838" t="n"/>
      <c r="AE215" s="838" t="n"/>
      <c r="AF215" s="838" t="n"/>
      <c r="AG215" s="838" t="n"/>
      <c r="AH215" s="838" t="n"/>
      <c r="AI215" s="838" t="n"/>
      <c r="AJ215" s="838" t="n"/>
      <c r="AK215" s="838" t="n"/>
      <c r="AL215" s="838" t="n"/>
      <c r="AM215" s="838" t="n"/>
      <c r="AN215" s="838" t="n"/>
      <c r="AO215" s="838" t="n"/>
      <c r="AP215" s="838" t="n"/>
      <c r="AQ215" s="838" t="n"/>
      <c r="AR215" s="838" t="n"/>
      <c r="AS215" s="838" t="n"/>
      <c r="AT215" s="838" t="n"/>
      <c r="AU215" s="838" t="n"/>
      <c r="AV215" s="838" t="n"/>
      <c r="AW215" s="838" t="n"/>
      <c r="AX215" s="838" t="n"/>
      <c r="AY215" s="838" t="n"/>
      <c r="AZ215" s="838" t="n"/>
      <c r="BA215" s="838" t="n"/>
      <c r="BB215" s="838" t="n"/>
      <c r="BC215" s="838" t="n"/>
      <c r="BD215" s="838" t="n"/>
      <c r="BE215" s="838" t="n"/>
      <c r="BF215" s="838" t="n"/>
      <c r="BG215" s="838" t="n"/>
      <c r="BH215" s="838" t="n"/>
      <c r="BI215" s="838" t="n"/>
      <c r="BJ215" s="838" t="n"/>
      <c r="BK215" s="838" t="n"/>
      <c r="BL215" s="838" t="n"/>
      <c r="BM215" s="838" t="n"/>
      <c r="BN215" s="838" t="n"/>
      <c r="BO215" s="838" t="n"/>
      <c r="BP215" s="838" t="n"/>
      <c r="BQ215" s="838" t="n"/>
      <c r="BR215" s="838" t="n"/>
      <c r="BS215" s="838" t="n"/>
      <c r="BT215" s="838" t="n"/>
      <c r="BU215" s="838" t="n"/>
      <c r="BV215" s="838" t="n"/>
      <c r="BW215" s="838" t="n"/>
      <c r="BX215" s="838" t="n"/>
      <c r="BY215" s="838" t="n"/>
      <c r="BZ215" s="838" t="n"/>
      <c r="CA215" s="838" t="n"/>
      <c r="CB215" s="838" t="n"/>
      <c r="CC215" s="838" t="n"/>
      <c r="CD215" s="838" t="n"/>
      <c r="CE215" s="838" t="n"/>
      <c r="CF215" s="838" t="n"/>
      <c r="CG215" s="838" t="n"/>
      <c r="CH215" s="838" t="n"/>
      <c r="CI215" s="838" t="n"/>
      <c r="CJ215" s="838" t="n"/>
      <c r="CK215" s="838" t="n"/>
      <c r="CL215" s="838" t="n"/>
      <c r="CM215" s="838" t="n"/>
      <c r="CN215" s="838" t="n"/>
      <c r="CO215" s="838" t="n"/>
      <c r="CP215" s="838" t="n"/>
      <c r="CQ215" s="838" t="n"/>
      <c r="CR215" s="838" t="n"/>
      <c r="CS215" s="838" t="n"/>
      <c r="CT215" s="838" t="n"/>
      <c r="CU215" s="838" t="n"/>
      <c r="CV215" s="838" t="n"/>
      <c r="CW215" s="838" t="n"/>
      <c r="CX215" s="838" t="n"/>
      <c r="CY215" s="838" t="n"/>
      <c r="CZ215" s="838" t="n"/>
      <c r="DA215" s="838" t="n"/>
      <c r="DB215" s="838" t="n"/>
      <c r="DC215" s="838" t="n"/>
      <c r="DD215" s="838" t="n"/>
      <c r="DE215" s="838" t="n"/>
      <c r="DF215" s="838" t="n"/>
      <c r="DG215" s="838" t="n"/>
      <c r="DH215" s="838" t="n"/>
      <c r="DI215" s="838" t="n"/>
      <c r="DJ215" s="838" t="n"/>
      <c r="DK215" s="838" t="n"/>
      <c r="DL215" s="838" t="n"/>
      <c r="DM215" s="838" t="n"/>
      <c r="DN215" s="838" t="n"/>
      <c r="DO215" s="838" t="n"/>
      <c r="DP215" s="838" t="n"/>
      <c r="DQ215" s="838" t="n"/>
      <c r="DR215" s="838" t="n"/>
      <c r="DS215" s="838" t="n"/>
      <c r="DT215" s="838" t="n"/>
      <c r="DU215" s="838" t="n"/>
      <c r="DV215" s="838" t="n"/>
      <c r="DW215" s="838" t="n"/>
      <c r="DX215" s="838" t="n"/>
      <c r="DY215" s="838" t="n"/>
      <c r="DZ215" s="838" t="n"/>
      <c r="EA215" s="838" t="n"/>
      <c r="EB215" s="838" t="n"/>
      <c r="EC215" s="838" t="n"/>
      <c r="ED215" s="838" t="n"/>
      <c r="EE215" s="838" t="n"/>
      <c r="EF215" s="838" t="n"/>
      <c r="EG215" s="838" t="n"/>
      <c r="EH215" s="838" t="n"/>
      <c r="EI215" s="838" t="n"/>
      <c r="EJ215" s="838" t="n"/>
      <c r="EK215" s="838" t="n"/>
      <c r="EL215" s="838" t="n"/>
      <c r="EM215" s="838" t="n"/>
      <c r="EN215" s="838" t="n"/>
      <c r="EO215" s="838" t="n"/>
      <c r="EP215" s="838" t="n"/>
      <c r="EQ215" s="838" t="n"/>
    </row>
    <row r="216" ht="13.5" customHeight="1" s="1178">
      <c r="A216" s="861" t="n"/>
      <c r="B216" s="867" t="n"/>
      <c r="C216" s="862" t="n"/>
      <c r="D216" s="862" t="n"/>
      <c r="E216" s="838" t="n"/>
      <c r="F216" s="838" t="n"/>
      <c r="G216" s="838" t="n"/>
      <c r="H216" s="838" t="n"/>
      <c r="I216" s="838" t="n"/>
      <c r="J216" s="838" t="n"/>
      <c r="K216" s="838" t="n"/>
      <c r="L216" s="838" t="n"/>
      <c r="M216" s="838" t="n"/>
      <c r="N216" s="838" t="n"/>
      <c r="O216" s="838" t="n"/>
      <c r="P216" s="838" t="n"/>
      <c r="Q216" s="838" t="n"/>
      <c r="R216" s="838" t="n"/>
      <c r="S216" s="838" t="n"/>
      <c r="T216" s="838" t="n"/>
      <c r="U216" s="838" t="n"/>
      <c r="V216" s="838" t="n"/>
      <c r="W216" s="838" t="n"/>
      <c r="X216" s="838" t="n"/>
      <c r="Y216" s="838" t="n"/>
      <c r="Z216" s="838" t="n"/>
      <c r="AA216" s="838" t="n"/>
      <c r="AB216" s="838" t="n"/>
      <c r="AC216" s="838" t="n"/>
      <c r="AD216" s="838" t="n"/>
      <c r="AE216" s="838" t="n"/>
      <c r="AF216" s="838" t="n"/>
      <c r="AG216" s="838" t="n"/>
      <c r="AH216" s="838" t="n"/>
      <c r="AI216" s="838" t="n"/>
      <c r="AJ216" s="838" t="n"/>
      <c r="AK216" s="838" t="n"/>
      <c r="AL216" s="838" t="n"/>
      <c r="AM216" s="838" t="n"/>
      <c r="AN216" s="838" t="n"/>
      <c r="AO216" s="838" t="n"/>
      <c r="AP216" s="838" t="n"/>
      <c r="AQ216" s="838" t="n"/>
      <c r="AR216" s="838" t="n"/>
      <c r="AS216" s="838" t="n"/>
      <c r="AT216" s="838" t="n"/>
      <c r="AU216" s="838" t="n"/>
      <c r="AV216" s="838" t="n"/>
      <c r="AW216" s="838" t="n"/>
      <c r="AX216" s="838" t="n"/>
      <c r="AY216" s="838" t="n"/>
      <c r="AZ216" s="838" t="n"/>
      <c r="BA216" s="838" t="n"/>
      <c r="BB216" s="838" t="n"/>
      <c r="BC216" s="838" t="n"/>
      <c r="BD216" s="838" t="n"/>
      <c r="BE216" s="838" t="n"/>
      <c r="BF216" s="838" t="n"/>
      <c r="BG216" s="838" t="n"/>
      <c r="BH216" s="838" t="n"/>
      <c r="BI216" s="838" t="n"/>
      <c r="BJ216" s="838" t="n"/>
      <c r="BK216" s="838" t="n"/>
      <c r="BL216" s="838" t="n"/>
      <c r="BM216" s="838" t="n"/>
      <c r="BN216" s="838" t="n"/>
      <c r="BO216" s="838" t="n"/>
      <c r="BP216" s="838" t="n"/>
      <c r="BQ216" s="838" t="n"/>
      <c r="BR216" s="838" t="n"/>
      <c r="BS216" s="838" t="n"/>
      <c r="BT216" s="838" t="n"/>
      <c r="BU216" s="838" t="n"/>
      <c r="BV216" s="838" t="n"/>
      <c r="BW216" s="838" t="n"/>
      <c r="BX216" s="838" t="n"/>
      <c r="BY216" s="838" t="n"/>
      <c r="BZ216" s="838" t="n"/>
      <c r="CA216" s="838" t="n"/>
      <c r="CB216" s="838" t="n"/>
      <c r="CC216" s="838" t="n"/>
      <c r="CD216" s="838" t="n"/>
      <c r="CE216" s="838" t="n"/>
      <c r="CF216" s="838" t="n"/>
      <c r="CG216" s="838" t="n"/>
      <c r="CH216" s="838" t="n"/>
      <c r="CI216" s="838" t="n"/>
      <c r="CJ216" s="838" t="n"/>
      <c r="CK216" s="838" t="n"/>
      <c r="CL216" s="838" t="n"/>
      <c r="CM216" s="838" t="n"/>
      <c r="CN216" s="838" t="n"/>
      <c r="CO216" s="838" t="n"/>
      <c r="CP216" s="838" t="n"/>
      <c r="CQ216" s="838" t="n"/>
      <c r="CR216" s="838" t="n"/>
      <c r="CS216" s="838" t="n"/>
      <c r="CT216" s="838" t="n"/>
      <c r="CU216" s="838" t="n"/>
      <c r="CV216" s="838" t="n"/>
      <c r="CW216" s="838" t="n"/>
      <c r="CX216" s="838" t="n"/>
      <c r="CY216" s="838" t="n"/>
      <c r="CZ216" s="838" t="n"/>
      <c r="DA216" s="838" t="n"/>
      <c r="DB216" s="838" t="n"/>
      <c r="DC216" s="838" t="n"/>
      <c r="DD216" s="838" t="n"/>
      <c r="DE216" s="838" t="n"/>
      <c r="DF216" s="838" t="n"/>
      <c r="DG216" s="838" t="n"/>
      <c r="DH216" s="838" t="n"/>
      <c r="DI216" s="838" t="n"/>
      <c r="DJ216" s="838" t="n"/>
      <c r="DK216" s="838" t="n"/>
      <c r="DL216" s="838" t="n"/>
      <c r="DM216" s="838" t="n"/>
      <c r="DN216" s="838" t="n"/>
      <c r="DO216" s="838" t="n"/>
      <c r="DP216" s="838" t="n"/>
      <c r="DQ216" s="838" t="n"/>
      <c r="DR216" s="838" t="n"/>
      <c r="DS216" s="838" t="n"/>
      <c r="DT216" s="838" t="n"/>
      <c r="DU216" s="838" t="n"/>
      <c r="DV216" s="838" t="n"/>
      <c r="DW216" s="838" t="n"/>
      <c r="DX216" s="838" t="n"/>
      <c r="DY216" s="838" t="n"/>
      <c r="DZ216" s="838" t="n"/>
      <c r="EA216" s="838" t="n"/>
      <c r="EB216" s="838" t="n"/>
      <c r="EC216" s="838" t="n"/>
      <c r="ED216" s="838" t="n"/>
      <c r="EE216" s="838" t="n"/>
      <c r="EF216" s="838" t="n"/>
      <c r="EG216" s="838" t="n"/>
      <c r="EH216" s="838" t="n"/>
      <c r="EI216" s="838" t="n"/>
      <c r="EJ216" s="838" t="n"/>
      <c r="EK216" s="838" t="n"/>
      <c r="EL216" s="838" t="n"/>
      <c r="EM216" s="838" t="n"/>
      <c r="EN216" s="838" t="n"/>
      <c r="EO216" s="838" t="n"/>
      <c r="EP216" s="838" t="n"/>
      <c r="EQ216" s="838" t="n"/>
    </row>
    <row r="217" ht="13.5" customHeight="1" s="1178">
      <c r="A217" s="861" t="n"/>
      <c r="B217" s="867" t="n"/>
      <c r="C217" s="863" t="n"/>
      <c r="D217" s="862" t="n"/>
      <c r="E217" s="838" t="n"/>
      <c r="F217" s="838" t="n"/>
      <c r="G217" s="838" t="n"/>
      <c r="H217" s="838" t="n"/>
      <c r="I217" s="838" t="n"/>
      <c r="J217" s="838" t="n"/>
      <c r="K217" s="838" t="n"/>
      <c r="L217" s="838" t="n"/>
      <c r="M217" s="838" t="n"/>
      <c r="N217" s="838" t="n"/>
      <c r="O217" s="838" t="n"/>
      <c r="P217" s="838" t="n"/>
      <c r="Q217" s="838" t="n"/>
      <c r="R217" s="838" t="n"/>
      <c r="S217" s="838" t="n"/>
      <c r="T217" s="838" t="n"/>
      <c r="U217" s="838" t="n"/>
      <c r="V217" s="838" t="n"/>
      <c r="W217" s="838" t="n"/>
      <c r="X217" s="838" t="n"/>
      <c r="Y217" s="838" t="n"/>
      <c r="Z217" s="838" t="n"/>
      <c r="AA217" s="838" t="n"/>
      <c r="AB217" s="838" t="n"/>
      <c r="AC217" s="838" t="n"/>
      <c r="AD217" s="838" t="n"/>
      <c r="AE217" s="838" t="n"/>
      <c r="AF217" s="838" t="n"/>
      <c r="AG217" s="838" t="n"/>
      <c r="AH217" s="838" t="n"/>
      <c r="AI217" s="838" t="n"/>
      <c r="AJ217" s="838" t="n"/>
      <c r="AK217" s="838" t="n"/>
      <c r="AL217" s="838" t="n"/>
      <c r="AM217" s="838" t="n"/>
      <c r="AN217" s="838" t="n"/>
      <c r="AO217" s="838" t="n"/>
      <c r="AP217" s="838" t="n"/>
      <c r="AQ217" s="838" t="n"/>
      <c r="AR217" s="838" t="n"/>
      <c r="AS217" s="838" t="n"/>
      <c r="AT217" s="838" t="n"/>
      <c r="AU217" s="838" t="n"/>
      <c r="AV217" s="838" t="n"/>
      <c r="AW217" s="838" t="n"/>
      <c r="AX217" s="838" t="n"/>
      <c r="AY217" s="838" t="n"/>
      <c r="AZ217" s="838" t="n"/>
      <c r="BA217" s="838" t="n"/>
      <c r="BB217" s="838" t="n"/>
      <c r="BC217" s="838" t="n"/>
      <c r="BD217" s="838" t="n"/>
      <c r="BE217" s="838" t="n"/>
      <c r="BF217" s="838" t="n"/>
      <c r="BG217" s="838" t="n"/>
      <c r="BH217" s="838" t="n"/>
      <c r="BI217" s="838" t="n"/>
      <c r="BJ217" s="838" t="n"/>
      <c r="BK217" s="838" t="n"/>
      <c r="BL217" s="838" t="n"/>
      <c r="BM217" s="838" t="n"/>
      <c r="BN217" s="838" t="n"/>
      <c r="BO217" s="838" t="n"/>
      <c r="BP217" s="838" t="n"/>
      <c r="BQ217" s="838" t="n"/>
      <c r="BR217" s="838" t="n"/>
      <c r="BS217" s="838" t="n"/>
      <c r="BT217" s="838" t="n"/>
      <c r="BU217" s="838" t="n"/>
      <c r="BV217" s="838" t="n"/>
      <c r="BW217" s="838" t="n"/>
      <c r="BX217" s="838" t="n"/>
      <c r="BY217" s="838" t="n"/>
      <c r="BZ217" s="838" t="n"/>
      <c r="CA217" s="838" t="n"/>
      <c r="CB217" s="838" t="n"/>
      <c r="CC217" s="838" t="n"/>
      <c r="CD217" s="838" t="n"/>
      <c r="CE217" s="838" t="n"/>
      <c r="CF217" s="838" t="n"/>
      <c r="CG217" s="838" t="n"/>
      <c r="CH217" s="838" t="n"/>
      <c r="CI217" s="838" t="n"/>
      <c r="CJ217" s="838" t="n"/>
      <c r="CK217" s="838" t="n"/>
      <c r="CL217" s="838" t="n"/>
      <c r="CM217" s="838" t="n"/>
      <c r="CN217" s="838" t="n"/>
      <c r="CO217" s="838" t="n"/>
      <c r="CP217" s="838" t="n"/>
      <c r="CQ217" s="838" t="n"/>
      <c r="CR217" s="838" t="n"/>
      <c r="CS217" s="838" t="n"/>
      <c r="CT217" s="838" t="n"/>
      <c r="CU217" s="838" t="n"/>
      <c r="CV217" s="838" t="n"/>
      <c r="CW217" s="838" t="n"/>
      <c r="CX217" s="838" t="n"/>
      <c r="CY217" s="838" t="n"/>
      <c r="CZ217" s="838" t="n"/>
      <c r="DA217" s="838" t="n"/>
      <c r="DB217" s="838" t="n"/>
      <c r="DC217" s="838" t="n"/>
      <c r="DD217" s="838" t="n"/>
      <c r="DE217" s="838" t="n"/>
      <c r="DF217" s="838" t="n"/>
      <c r="DG217" s="838" t="n"/>
      <c r="DH217" s="838" t="n"/>
      <c r="DI217" s="838" t="n"/>
      <c r="DJ217" s="838" t="n"/>
      <c r="DK217" s="838" t="n"/>
      <c r="DL217" s="838" t="n"/>
      <c r="DM217" s="838" t="n"/>
      <c r="DN217" s="838" t="n"/>
      <c r="DO217" s="838" t="n"/>
      <c r="DP217" s="838" t="n"/>
      <c r="DQ217" s="838" t="n"/>
      <c r="DR217" s="838" t="n"/>
      <c r="DS217" s="838" t="n"/>
      <c r="DT217" s="838" t="n"/>
      <c r="DU217" s="838" t="n"/>
      <c r="DV217" s="838" t="n"/>
      <c r="DW217" s="838" t="n"/>
      <c r="DX217" s="838" t="n"/>
      <c r="DY217" s="838" t="n"/>
      <c r="DZ217" s="838" t="n"/>
      <c r="EA217" s="838" t="n"/>
      <c r="EB217" s="838" t="n"/>
      <c r="EC217" s="838" t="n"/>
      <c r="ED217" s="838" t="n"/>
      <c r="EE217" s="838" t="n"/>
      <c r="EF217" s="838" t="n"/>
      <c r="EG217" s="838" t="n"/>
      <c r="EH217" s="838" t="n"/>
      <c r="EI217" s="838" t="n"/>
      <c r="EJ217" s="838" t="n"/>
      <c r="EK217" s="838" t="n"/>
      <c r="EL217" s="838" t="n"/>
      <c r="EM217" s="838" t="n"/>
      <c r="EN217" s="838" t="n"/>
      <c r="EO217" s="838" t="n"/>
      <c r="EP217" s="838" t="n"/>
      <c r="EQ217" s="838" t="n"/>
    </row>
    <row r="218" ht="13.5" customHeight="1" s="1178">
      <c r="A218" s="867" t="n"/>
      <c r="B218" s="862" t="n"/>
      <c r="C218" s="862" t="n"/>
      <c r="D218" s="862" t="n"/>
      <c r="E218" s="838" t="n"/>
      <c r="F218" s="838" t="n"/>
      <c r="G218" s="838" t="n"/>
      <c r="H218" s="838" t="n"/>
      <c r="I218" s="838" t="n"/>
      <c r="J218" s="838" t="n"/>
      <c r="K218" s="838" t="n"/>
      <c r="L218" s="838" t="n"/>
      <c r="M218" s="838" t="n"/>
      <c r="N218" s="838" t="n"/>
      <c r="O218" s="838" t="n"/>
      <c r="P218" s="838" t="n"/>
      <c r="Q218" s="838" t="n"/>
      <c r="R218" s="838" t="n"/>
      <c r="S218" s="838" t="n"/>
      <c r="T218" s="838" t="n"/>
      <c r="U218" s="838" t="n"/>
      <c r="V218" s="838" t="n"/>
      <c r="W218" s="838" t="n"/>
      <c r="X218" s="838" t="n"/>
      <c r="Y218" s="838" t="n"/>
      <c r="Z218" s="838" t="n"/>
      <c r="AA218" s="838" t="n"/>
      <c r="AB218" s="838" t="n"/>
      <c r="AC218" s="838" t="n"/>
      <c r="AD218" s="838" t="n"/>
      <c r="AE218" s="838" t="n"/>
      <c r="AF218" s="838" t="n"/>
      <c r="AG218" s="838" t="n"/>
      <c r="AH218" s="838" t="n"/>
      <c r="AI218" s="838" t="n"/>
      <c r="AJ218" s="838" t="n"/>
      <c r="AK218" s="838" t="n"/>
      <c r="AL218" s="838" t="n"/>
      <c r="AM218" s="838" t="n"/>
      <c r="AN218" s="838" t="n"/>
      <c r="AO218" s="838" t="n"/>
      <c r="AP218" s="838" t="n"/>
      <c r="AQ218" s="838" t="n"/>
      <c r="AR218" s="838" t="n"/>
      <c r="AS218" s="838" t="n"/>
      <c r="AT218" s="838" t="n"/>
      <c r="AU218" s="838" t="n"/>
      <c r="AV218" s="838" t="n"/>
      <c r="AW218" s="838" t="n"/>
      <c r="AX218" s="838" t="n"/>
      <c r="AY218" s="838" t="n"/>
      <c r="AZ218" s="838" t="n"/>
      <c r="BA218" s="838" t="n"/>
      <c r="BB218" s="838" t="n"/>
      <c r="BC218" s="838" t="n"/>
      <c r="BD218" s="838" t="n"/>
      <c r="BE218" s="838" t="n"/>
      <c r="BF218" s="838" t="n"/>
      <c r="BG218" s="838" t="n"/>
      <c r="BH218" s="838" t="n"/>
      <c r="BI218" s="838" t="n"/>
      <c r="BJ218" s="838" t="n"/>
      <c r="BK218" s="838" t="n"/>
      <c r="BL218" s="838" t="n"/>
      <c r="BM218" s="838" t="n"/>
      <c r="BN218" s="838" t="n"/>
      <c r="BO218" s="838" t="n"/>
      <c r="BP218" s="838" t="n"/>
      <c r="BQ218" s="838" t="n"/>
      <c r="BR218" s="838" t="n"/>
      <c r="BS218" s="838" t="n"/>
      <c r="BT218" s="838" t="n"/>
      <c r="BU218" s="838" t="n"/>
      <c r="BV218" s="838" t="n"/>
      <c r="BW218" s="838" t="n"/>
      <c r="BX218" s="838" t="n"/>
      <c r="BY218" s="838" t="n"/>
      <c r="BZ218" s="838" t="n"/>
      <c r="CA218" s="838" t="n"/>
      <c r="CB218" s="838" t="n"/>
      <c r="CC218" s="838" t="n"/>
      <c r="CD218" s="838" t="n"/>
      <c r="CE218" s="838" t="n"/>
      <c r="CF218" s="838" t="n"/>
      <c r="CG218" s="838" t="n"/>
      <c r="CH218" s="838" t="n"/>
      <c r="CI218" s="838" t="n"/>
      <c r="CJ218" s="838" t="n"/>
      <c r="CK218" s="838" t="n"/>
      <c r="CL218" s="838" t="n"/>
      <c r="CM218" s="838" t="n"/>
      <c r="CN218" s="838" t="n"/>
      <c r="CO218" s="838" t="n"/>
      <c r="CP218" s="838" t="n"/>
      <c r="CQ218" s="838" t="n"/>
      <c r="CR218" s="838" t="n"/>
      <c r="CS218" s="838" t="n"/>
      <c r="CT218" s="838" t="n"/>
      <c r="CU218" s="838" t="n"/>
      <c r="CV218" s="838" t="n"/>
      <c r="CW218" s="838" t="n"/>
      <c r="CX218" s="838" t="n"/>
      <c r="CY218" s="838" t="n"/>
      <c r="CZ218" s="838" t="n"/>
      <c r="DA218" s="838" t="n"/>
      <c r="DB218" s="838" t="n"/>
      <c r="DC218" s="838" t="n"/>
      <c r="DD218" s="838" t="n"/>
      <c r="DE218" s="838" t="n"/>
      <c r="DF218" s="838" t="n"/>
      <c r="DG218" s="838" t="n"/>
      <c r="DH218" s="838" t="n"/>
      <c r="DI218" s="838" t="n"/>
      <c r="DJ218" s="838" t="n"/>
      <c r="DK218" s="838" t="n"/>
      <c r="DL218" s="838" t="n"/>
      <c r="DM218" s="838" t="n"/>
      <c r="DN218" s="838" t="n"/>
      <c r="DO218" s="838" t="n"/>
      <c r="DP218" s="838" t="n"/>
      <c r="DQ218" s="838" t="n"/>
      <c r="DR218" s="838" t="n"/>
      <c r="DS218" s="838" t="n"/>
      <c r="DT218" s="838" t="n"/>
      <c r="DU218" s="838" t="n"/>
      <c r="DV218" s="838" t="n"/>
      <c r="DW218" s="838" t="n"/>
      <c r="DX218" s="838" t="n"/>
      <c r="DY218" s="838" t="n"/>
      <c r="DZ218" s="838" t="n"/>
      <c r="EA218" s="838" t="n"/>
      <c r="EB218" s="838" t="n"/>
      <c r="EC218" s="838" t="n"/>
      <c r="ED218" s="838" t="n"/>
      <c r="EE218" s="838" t="n"/>
      <c r="EF218" s="838" t="n"/>
      <c r="EG218" s="838" t="n"/>
      <c r="EH218" s="838" t="n"/>
      <c r="EI218" s="838" t="n"/>
      <c r="EJ218" s="838" t="n"/>
      <c r="EK218" s="838" t="n"/>
      <c r="EL218" s="838" t="n"/>
      <c r="EM218" s="838" t="n"/>
      <c r="EN218" s="838" t="n"/>
      <c r="EO218" s="838" t="n"/>
      <c r="EP218" s="838" t="n"/>
      <c r="EQ218" s="838" t="n"/>
    </row>
    <row r="219" ht="13.5" customHeight="1" s="1178">
      <c r="A219" s="860" t="n"/>
      <c r="B219" s="860" t="n"/>
      <c r="C219" s="860" t="n"/>
      <c r="D219" s="860" t="n"/>
      <c r="E219" s="860" t="n"/>
      <c r="F219" s="860" t="n"/>
      <c r="G219" s="860" t="n"/>
      <c r="H219" s="860" t="n"/>
      <c r="I219" s="860" t="n"/>
      <c r="J219" s="838" t="n"/>
      <c r="K219" s="838" t="n"/>
      <c r="L219" s="838" t="n"/>
      <c r="M219" s="838" t="n"/>
      <c r="N219" s="838" t="n"/>
      <c r="O219" s="838" t="n"/>
      <c r="P219" s="838" t="n"/>
      <c r="Q219" s="838" t="n"/>
      <c r="R219" s="838" t="n"/>
      <c r="S219" s="838" t="n"/>
      <c r="T219" s="838" t="n"/>
      <c r="U219" s="838" t="n"/>
      <c r="V219" s="838" t="n"/>
      <c r="W219" s="838" t="n"/>
      <c r="X219" s="838" t="n"/>
      <c r="Y219" s="838" t="n"/>
      <c r="Z219" s="838" t="n"/>
      <c r="AA219" s="838" t="n"/>
      <c r="AB219" s="838" t="n"/>
      <c r="AC219" s="838" t="n"/>
      <c r="AD219" s="838" t="n"/>
      <c r="AE219" s="838" t="n"/>
      <c r="AF219" s="838" t="n"/>
      <c r="AG219" s="838" t="n"/>
      <c r="AH219" s="838" t="n"/>
      <c r="AI219" s="838" t="n"/>
      <c r="AJ219" s="838" t="n"/>
      <c r="AK219" s="838" t="n"/>
      <c r="AL219" s="838" t="n"/>
      <c r="AM219" s="838" t="n"/>
      <c r="AN219" s="838" t="n"/>
      <c r="AO219" s="838" t="n"/>
      <c r="AP219" s="838" t="n"/>
      <c r="AQ219" s="838" t="n"/>
      <c r="AR219" s="838" t="n"/>
      <c r="AS219" s="838" t="n"/>
      <c r="AT219" s="838" t="n"/>
      <c r="AU219" s="838" t="n"/>
      <c r="AV219" s="838" t="n"/>
      <c r="AW219" s="838" t="n"/>
      <c r="AX219" s="838" t="n"/>
      <c r="AY219" s="838" t="n"/>
      <c r="AZ219" s="838" t="n"/>
      <c r="BA219" s="838" t="n"/>
      <c r="BB219" s="838" t="n"/>
      <c r="BC219" s="838" t="n"/>
      <c r="BD219" s="838" t="n"/>
      <c r="BE219" s="838" t="n"/>
      <c r="BF219" s="838" t="n"/>
      <c r="BG219" s="838" t="n"/>
      <c r="BH219" s="838" t="n"/>
      <c r="BI219" s="838" t="n"/>
      <c r="BJ219" s="838" t="n"/>
      <c r="BK219" s="838" t="n"/>
      <c r="BL219" s="838" t="n"/>
      <c r="BM219" s="838" t="n"/>
      <c r="BN219" s="838" t="n"/>
      <c r="BO219" s="838" t="n"/>
      <c r="BP219" s="838" t="n"/>
      <c r="BQ219" s="838" t="n"/>
      <c r="BR219" s="838" t="n"/>
      <c r="BS219" s="838" t="n"/>
      <c r="BT219" s="838" t="n"/>
      <c r="BU219" s="838" t="n"/>
      <c r="BV219" s="838" t="n"/>
      <c r="BW219" s="838" t="n"/>
      <c r="BX219" s="838" t="n"/>
      <c r="BY219" s="838" t="n"/>
      <c r="BZ219" s="838" t="n"/>
      <c r="CA219" s="838" t="n"/>
      <c r="CB219" s="838" t="n"/>
      <c r="CC219" s="838" t="n"/>
      <c r="CD219" s="838" t="n"/>
      <c r="CE219" s="838" t="n"/>
      <c r="CF219" s="838" t="n"/>
      <c r="CG219" s="838" t="n"/>
      <c r="CH219" s="838" t="n"/>
      <c r="CI219" s="838" t="n"/>
      <c r="CJ219" s="838" t="n"/>
      <c r="CK219" s="838" t="n"/>
      <c r="CL219" s="838" t="n"/>
      <c r="CM219" s="838" t="n"/>
      <c r="CN219" s="838" t="n"/>
      <c r="CO219" s="838" t="n"/>
      <c r="CP219" s="838" t="n"/>
      <c r="CQ219" s="838" t="n"/>
      <c r="CR219" s="838" t="n"/>
      <c r="CS219" s="838" t="n"/>
      <c r="CT219" s="838" t="n"/>
      <c r="CU219" s="838" t="n"/>
      <c r="CV219" s="838" t="n"/>
      <c r="CW219" s="838" t="n"/>
      <c r="CX219" s="838" t="n"/>
      <c r="CY219" s="838" t="n"/>
      <c r="CZ219" s="838" t="n"/>
      <c r="DA219" s="838" t="n"/>
      <c r="DB219" s="838" t="n"/>
      <c r="DC219" s="838" t="n"/>
      <c r="DD219" s="838" t="n"/>
      <c r="DE219" s="838" t="n"/>
      <c r="DF219" s="838" t="n"/>
      <c r="DG219" s="838" t="n"/>
      <c r="DH219" s="838" t="n"/>
      <c r="DI219" s="838" t="n"/>
      <c r="DJ219" s="838" t="n"/>
      <c r="DK219" s="838" t="n"/>
      <c r="DL219" s="838" t="n"/>
      <c r="DM219" s="838" t="n"/>
      <c r="DN219" s="838" t="n"/>
      <c r="DO219" s="838" t="n"/>
      <c r="DP219" s="838" t="n"/>
      <c r="DQ219" s="838" t="n"/>
      <c r="DR219" s="838" t="n"/>
      <c r="DS219" s="838" t="n"/>
      <c r="DT219" s="838" t="n"/>
      <c r="DU219" s="838" t="n"/>
      <c r="DV219" s="838" t="n"/>
      <c r="DW219" s="838" t="n"/>
      <c r="DX219" s="838" t="n"/>
      <c r="DY219" s="838" t="n"/>
      <c r="DZ219" s="838" t="n"/>
      <c r="EA219" s="838" t="n"/>
      <c r="EB219" s="838" t="n"/>
      <c r="EC219" s="838" t="n"/>
      <c r="ED219" s="838" t="n"/>
      <c r="EE219" s="838" t="n"/>
      <c r="EF219" s="838" t="n"/>
      <c r="EG219" s="838" t="n"/>
      <c r="EH219" s="838" t="n"/>
      <c r="EI219" s="838" t="n"/>
      <c r="EJ219" s="838" t="n"/>
      <c r="EK219" s="838" t="n"/>
      <c r="EL219" s="838" t="n"/>
      <c r="EM219" s="838" t="n"/>
      <c r="EN219" s="838" t="n"/>
      <c r="EO219" s="838" t="n"/>
      <c r="EP219" s="838" t="n"/>
      <c r="EQ219" s="838" t="n"/>
    </row>
    <row r="220" ht="13.5" customHeight="1" s="1178">
      <c r="A220" s="867" t="n"/>
      <c r="B220" s="867" t="n"/>
      <c r="C220" s="863" t="n"/>
      <c r="D220" s="863" t="n"/>
      <c r="E220" s="863" t="n"/>
      <c r="F220" s="868" t="n"/>
      <c r="G220" s="863" t="n"/>
      <c r="H220" s="863" t="n"/>
      <c r="I220" s="863" t="n"/>
      <c r="J220" s="838" t="n"/>
      <c r="K220" s="838" t="n"/>
      <c r="L220" s="838" t="n"/>
      <c r="M220" s="838" t="n"/>
      <c r="N220" s="838" t="n"/>
      <c r="O220" s="838" t="n"/>
      <c r="P220" s="838" t="n"/>
      <c r="Q220" s="838" t="n"/>
      <c r="R220" s="838" t="n"/>
      <c r="S220" s="838" t="n"/>
      <c r="T220" s="838" t="n"/>
      <c r="U220" s="838" t="n"/>
      <c r="V220" s="838" t="n"/>
      <c r="W220" s="838" t="n"/>
      <c r="X220" s="838" t="n"/>
      <c r="Y220" s="838" t="n"/>
      <c r="Z220" s="838" t="n"/>
      <c r="AA220" s="838" t="n"/>
      <c r="AB220" s="838" t="n"/>
      <c r="AC220" s="838" t="n"/>
      <c r="AD220" s="838" t="n"/>
      <c r="AE220" s="838" t="n"/>
      <c r="AF220" s="838" t="n"/>
      <c r="AG220" s="838" t="n"/>
      <c r="AH220" s="838" t="n"/>
      <c r="AI220" s="838" t="n"/>
      <c r="AJ220" s="838" t="n"/>
      <c r="AK220" s="838" t="n"/>
      <c r="AL220" s="838" t="n"/>
      <c r="AM220" s="838" t="n"/>
      <c r="AN220" s="838" t="n"/>
      <c r="AO220" s="838" t="n"/>
      <c r="AP220" s="838" t="n"/>
      <c r="AQ220" s="838" t="n"/>
      <c r="AR220" s="838" t="n"/>
      <c r="AS220" s="838" t="n"/>
      <c r="AT220" s="838" t="n"/>
      <c r="AU220" s="838" t="n"/>
      <c r="AV220" s="838" t="n"/>
      <c r="AW220" s="838" t="n"/>
      <c r="AX220" s="838" t="n"/>
      <c r="AY220" s="838" t="n"/>
      <c r="AZ220" s="838" t="n"/>
      <c r="BA220" s="838" t="n"/>
      <c r="BB220" s="838" t="n"/>
      <c r="BC220" s="838" t="n"/>
      <c r="BD220" s="838" t="n"/>
      <c r="BE220" s="838" t="n"/>
      <c r="BF220" s="838" t="n"/>
      <c r="BG220" s="838" t="n"/>
      <c r="BH220" s="838" t="n"/>
      <c r="BI220" s="838" t="n"/>
      <c r="BJ220" s="838" t="n"/>
      <c r="BK220" s="838" t="n"/>
      <c r="BL220" s="838" t="n"/>
      <c r="BM220" s="838" t="n"/>
      <c r="BN220" s="838" t="n"/>
      <c r="BO220" s="838" t="n"/>
      <c r="BP220" s="838" t="n"/>
      <c r="BQ220" s="838" t="n"/>
      <c r="BR220" s="838" t="n"/>
      <c r="BS220" s="838" t="n"/>
      <c r="BT220" s="838" t="n"/>
      <c r="BU220" s="838" t="n"/>
      <c r="BV220" s="838" t="n"/>
      <c r="BW220" s="838" t="n"/>
      <c r="BX220" s="838" t="n"/>
      <c r="BY220" s="838" t="n"/>
      <c r="BZ220" s="838" t="n"/>
      <c r="CA220" s="838" t="n"/>
      <c r="CB220" s="838" t="n"/>
      <c r="CC220" s="838" t="n"/>
      <c r="CD220" s="838" t="n"/>
      <c r="CE220" s="838" t="n"/>
      <c r="CF220" s="838" t="n"/>
      <c r="CG220" s="838" t="n"/>
      <c r="CH220" s="838" t="n"/>
      <c r="CI220" s="838" t="n"/>
      <c r="CJ220" s="838" t="n"/>
      <c r="CK220" s="838" t="n"/>
      <c r="CL220" s="838" t="n"/>
      <c r="CM220" s="838" t="n"/>
      <c r="CN220" s="838" t="n"/>
      <c r="CO220" s="838" t="n"/>
      <c r="CP220" s="838" t="n"/>
      <c r="CQ220" s="838" t="n"/>
      <c r="CR220" s="838" t="n"/>
      <c r="CS220" s="838" t="n"/>
      <c r="CT220" s="838" t="n"/>
      <c r="CU220" s="838" t="n"/>
      <c r="CV220" s="838" t="n"/>
      <c r="CW220" s="838" t="n"/>
      <c r="CX220" s="838" t="n"/>
      <c r="CY220" s="838" t="n"/>
      <c r="CZ220" s="838" t="n"/>
      <c r="DA220" s="838" t="n"/>
      <c r="DB220" s="838" t="n"/>
      <c r="DC220" s="838" t="n"/>
      <c r="DD220" s="838" t="n"/>
      <c r="DE220" s="838" t="n"/>
      <c r="DF220" s="838" t="n"/>
      <c r="DG220" s="838" t="n"/>
      <c r="DH220" s="838" t="n"/>
      <c r="DI220" s="838" t="n"/>
      <c r="DJ220" s="838" t="n"/>
      <c r="DK220" s="838" t="n"/>
      <c r="DL220" s="838" t="n"/>
      <c r="DM220" s="838" t="n"/>
      <c r="DN220" s="838" t="n"/>
      <c r="DO220" s="838" t="n"/>
      <c r="DP220" s="838" t="n"/>
      <c r="DQ220" s="838" t="n"/>
      <c r="DR220" s="838" t="n"/>
      <c r="DS220" s="838" t="n"/>
      <c r="DT220" s="838" t="n"/>
      <c r="DU220" s="838" t="n"/>
      <c r="DV220" s="838" t="n"/>
      <c r="DW220" s="838" t="n"/>
      <c r="DX220" s="838" t="n"/>
      <c r="DY220" s="838" t="n"/>
      <c r="DZ220" s="838" t="n"/>
      <c r="EA220" s="838" t="n"/>
      <c r="EB220" s="838" t="n"/>
      <c r="EC220" s="838" t="n"/>
      <c r="ED220" s="838" t="n"/>
      <c r="EE220" s="838" t="n"/>
      <c r="EF220" s="838" t="n"/>
      <c r="EG220" s="838" t="n"/>
      <c r="EH220" s="838" t="n"/>
      <c r="EI220" s="838" t="n"/>
      <c r="EJ220" s="838" t="n"/>
      <c r="EK220" s="838" t="n"/>
      <c r="EL220" s="838" t="n"/>
      <c r="EM220" s="838" t="n"/>
      <c r="EN220" s="838" t="n"/>
      <c r="EO220" s="838" t="n"/>
      <c r="EP220" s="838" t="n"/>
      <c r="EQ220" s="838" t="n"/>
    </row>
    <row r="221" ht="13.5" customHeight="1" s="1178">
      <c r="A221" s="867" t="n"/>
      <c r="B221" s="867" t="n"/>
      <c r="C221" s="863" t="n"/>
      <c r="D221" s="863" t="n"/>
      <c r="E221" s="863" t="n"/>
      <c r="F221" s="868" t="n"/>
      <c r="G221" s="863" t="n"/>
      <c r="H221" s="863" t="n"/>
      <c r="I221" s="863" t="n"/>
      <c r="J221" s="838" t="n"/>
      <c r="K221" s="838" t="n"/>
      <c r="L221" s="838" t="n"/>
      <c r="M221" s="838" t="n"/>
      <c r="N221" s="838" t="n"/>
      <c r="O221" s="838" t="n"/>
      <c r="P221" s="838" t="n"/>
      <c r="Q221" s="838" t="n"/>
      <c r="R221" s="838" t="n"/>
      <c r="S221" s="838" t="n"/>
      <c r="T221" s="838" t="n"/>
      <c r="U221" s="838" t="n"/>
      <c r="V221" s="838" t="n"/>
      <c r="W221" s="838" t="n"/>
      <c r="X221" s="838" t="n"/>
      <c r="Y221" s="838" t="n"/>
      <c r="Z221" s="838" t="n"/>
      <c r="AA221" s="838" t="n"/>
      <c r="AB221" s="838" t="n"/>
      <c r="AC221" s="838" t="n"/>
      <c r="AD221" s="838" t="n"/>
      <c r="AE221" s="838" t="n"/>
      <c r="AF221" s="838" t="n"/>
      <c r="AG221" s="838" t="n"/>
      <c r="AH221" s="838" t="n"/>
      <c r="AI221" s="838" t="n"/>
      <c r="AJ221" s="838" t="n"/>
      <c r="AK221" s="838" t="n"/>
      <c r="AL221" s="838" t="n"/>
      <c r="AM221" s="838" t="n"/>
      <c r="AN221" s="838" t="n"/>
      <c r="AO221" s="838" t="n"/>
      <c r="AP221" s="838" t="n"/>
      <c r="AQ221" s="838" t="n"/>
      <c r="AR221" s="838" t="n"/>
      <c r="AS221" s="838" t="n"/>
      <c r="AT221" s="838" t="n"/>
      <c r="AU221" s="838" t="n"/>
      <c r="AV221" s="838" t="n"/>
      <c r="AW221" s="838" t="n"/>
      <c r="AX221" s="838" t="n"/>
      <c r="AY221" s="838" t="n"/>
      <c r="AZ221" s="838" t="n"/>
      <c r="BA221" s="838" t="n"/>
      <c r="BB221" s="838" t="n"/>
      <c r="BC221" s="838" t="n"/>
      <c r="BD221" s="838" t="n"/>
      <c r="BE221" s="838" t="n"/>
      <c r="BF221" s="838" t="n"/>
      <c r="BG221" s="838" t="n"/>
      <c r="BH221" s="838" t="n"/>
      <c r="BI221" s="838" t="n"/>
      <c r="BJ221" s="838" t="n"/>
      <c r="BK221" s="838" t="n"/>
      <c r="BL221" s="838" t="n"/>
      <c r="BM221" s="838" t="n"/>
      <c r="BN221" s="838" t="n"/>
      <c r="BO221" s="838" t="n"/>
      <c r="BP221" s="838" t="n"/>
      <c r="BQ221" s="838" t="n"/>
      <c r="BR221" s="838" t="n"/>
      <c r="BS221" s="838" t="n"/>
      <c r="BT221" s="838" t="n"/>
      <c r="BU221" s="838" t="n"/>
      <c r="BV221" s="838" t="n"/>
      <c r="BW221" s="838" t="n"/>
      <c r="BX221" s="838" t="n"/>
      <c r="BY221" s="838" t="n"/>
      <c r="BZ221" s="838" t="n"/>
      <c r="CA221" s="838" t="n"/>
      <c r="CB221" s="838" t="n"/>
      <c r="CC221" s="838" t="n"/>
      <c r="CD221" s="838" t="n"/>
      <c r="CE221" s="838" t="n"/>
      <c r="CF221" s="838" t="n"/>
      <c r="CG221" s="838" t="n"/>
      <c r="CH221" s="838" t="n"/>
      <c r="CI221" s="838" t="n"/>
      <c r="CJ221" s="838" t="n"/>
      <c r="CK221" s="838" t="n"/>
      <c r="CL221" s="838" t="n"/>
      <c r="CM221" s="838" t="n"/>
      <c r="CN221" s="838" t="n"/>
      <c r="CO221" s="838" t="n"/>
      <c r="CP221" s="838" t="n"/>
      <c r="CQ221" s="838" t="n"/>
      <c r="CR221" s="838" t="n"/>
      <c r="CS221" s="838" t="n"/>
      <c r="CT221" s="838" t="n"/>
      <c r="CU221" s="838" t="n"/>
      <c r="CV221" s="838" t="n"/>
      <c r="CW221" s="838" t="n"/>
      <c r="CX221" s="838" t="n"/>
      <c r="CY221" s="838" t="n"/>
      <c r="CZ221" s="838" t="n"/>
      <c r="DA221" s="838" t="n"/>
      <c r="DB221" s="838" t="n"/>
      <c r="DC221" s="838" t="n"/>
      <c r="DD221" s="838" t="n"/>
      <c r="DE221" s="838" t="n"/>
      <c r="DF221" s="838" t="n"/>
      <c r="DG221" s="838" t="n"/>
      <c r="DH221" s="838" t="n"/>
      <c r="DI221" s="838" t="n"/>
      <c r="DJ221" s="838" t="n"/>
      <c r="DK221" s="838" t="n"/>
      <c r="DL221" s="838" t="n"/>
      <c r="DM221" s="838" t="n"/>
      <c r="DN221" s="838" t="n"/>
      <c r="DO221" s="838" t="n"/>
      <c r="DP221" s="838" t="n"/>
      <c r="DQ221" s="838" t="n"/>
      <c r="DR221" s="838" t="n"/>
      <c r="DS221" s="838" t="n"/>
      <c r="DT221" s="838" t="n"/>
      <c r="DU221" s="838" t="n"/>
      <c r="DV221" s="838" t="n"/>
      <c r="DW221" s="838" t="n"/>
      <c r="DX221" s="838" t="n"/>
      <c r="DY221" s="838" t="n"/>
      <c r="DZ221" s="838" t="n"/>
      <c r="EA221" s="838" t="n"/>
      <c r="EB221" s="838" t="n"/>
      <c r="EC221" s="838" t="n"/>
      <c r="ED221" s="838" t="n"/>
      <c r="EE221" s="838" t="n"/>
      <c r="EF221" s="838" t="n"/>
      <c r="EG221" s="838" t="n"/>
      <c r="EH221" s="838" t="n"/>
      <c r="EI221" s="838" t="n"/>
      <c r="EJ221" s="838" t="n"/>
      <c r="EK221" s="838" t="n"/>
      <c r="EL221" s="838" t="n"/>
      <c r="EM221" s="838" t="n"/>
      <c r="EN221" s="838" t="n"/>
      <c r="EO221" s="838" t="n"/>
      <c r="EP221" s="838" t="n"/>
      <c r="EQ221" s="838" t="n"/>
    </row>
    <row r="222" ht="13.5" customHeight="1" s="1178">
      <c r="A222" s="867" t="n"/>
      <c r="B222" s="867" t="n"/>
      <c r="C222" s="863" t="n"/>
      <c r="D222" s="863" t="n"/>
      <c r="E222" s="863" t="n"/>
      <c r="F222" s="868" t="n"/>
      <c r="G222" s="863" t="n"/>
      <c r="H222" s="863" t="n"/>
      <c r="I222" s="863" t="n"/>
      <c r="J222" s="838" t="n"/>
      <c r="K222" s="838" t="n"/>
      <c r="L222" s="838" t="n"/>
      <c r="M222" s="838" t="n"/>
      <c r="N222" s="838" t="n"/>
      <c r="O222" s="838" t="n"/>
      <c r="P222" s="838" t="n"/>
      <c r="Q222" s="838" t="n"/>
      <c r="R222" s="838" t="n"/>
      <c r="S222" s="838" t="n"/>
      <c r="T222" s="838" t="n"/>
      <c r="U222" s="838" t="n"/>
      <c r="V222" s="838" t="n"/>
      <c r="W222" s="838" t="n"/>
      <c r="X222" s="838" t="n"/>
      <c r="Y222" s="838" t="n"/>
      <c r="Z222" s="838" t="n"/>
      <c r="AA222" s="838" t="n"/>
      <c r="AB222" s="838" t="n"/>
      <c r="AC222" s="838" t="n"/>
      <c r="AD222" s="838" t="n"/>
      <c r="AE222" s="838" t="n"/>
      <c r="AF222" s="838" t="n"/>
      <c r="AG222" s="838" t="n"/>
      <c r="AH222" s="838" t="n"/>
      <c r="AI222" s="838" t="n"/>
      <c r="AJ222" s="838" t="n"/>
      <c r="AK222" s="838" t="n"/>
      <c r="AL222" s="838" t="n"/>
      <c r="AM222" s="838" t="n"/>
      <c r="AN222" s="838" t="n"/>
      <c r="AO222" s="838" t="n"/>
      <c r="AP222" s="838" t="n"/>
      <c r="AQ222" s="838" t="n"/>
      <c r="AR222" s="838" t="n"/>
      <c r="AS222" s="838" t="n"/>
      <c r="AT222" s="838" t="n"/>
      <c r="AU222" s="838" t="n"/>
      <c r="AV222" s="838" t="n"/>
      <c r="AW222" s="838" t="n"/>
      <c r="AX222" s="838" t="n"/>
      <c r="AY222" s="838" t="n"/>
      <c r="AZ222" s="838" t="n"/>
      <c r="BA222" s="838" t="n"/>
      <c r="BB222" s="838" t="n"/>
      <c r="BC222" s="838" t="n"/>
      <c r="BD222" s="838" t="n"/>
      <c r="BE222" s="838" t="n"/>
      <c r="BF222" s="838" t="n"/>
      <c r="BG222" s="838" t="n"/>
      <c r="BH222" s="838" t="n"/>
      <c r="BI222" s="838" t="n"/>
      <c r="BJ222" s="838" t="n"/>
      <c r="BK222" s="838" t="n"/>
      <c r="BL222" s="838" t="n"/>
      <c r="BM222" s="838" t="n"/>
      <c r="BN222" s="838" t="n"/>
      <c r="BO222" s="838" t="n"/>
      <c r="BP222" s="838" t="n"/>
      <c r="BQ222" s="838" t="n"/>
      <c r="BR222" s="838" t="n"/>
      <c r="BS222" s="838" t="n"/>
      <c r="BT222" s="838" t="n"/>
      <c r="BU222" s="838" t="n"/>
      <c r="BV222" s="838" t="n"/>
      <c r="BW222" s="838" t="n"/>
      <c r="BX222" s="838" t="n"/>
      <c r="BY222" s="838" t="n"/>
      <c r="BZ222" s="838" t="n"/>
      <c r="CA222" s="838" t="n"/>
      <c r="CB222" s="838" t="n"/>
      <c r="CC222" s="838" t="n"/>
      <c r="CD222" s="838" t="n"/>
      <c r="CE222" s="838" t="n"/>
      <c r="CF222" s="838" t="n"/>
      <c r="CG222" s="838" t="n"/>
      <c r="CH222" s="838" t="n"/>
      <c r="CI222" s="838" t="n"/>
      <c r="CJ222" s="838" t="n"/>
      <c r="CK222" s="838" t="n"/>
      <c r="CL222" s="838" t="n"/>
      <c r="CM222" s="838" t="n"/>
      <c r="CN222" s="838" t="n"/>
      <c r="CO222" s="838" t="n"/>
      <c r="CP222" s="838" t="n"/>
      <c r="CQ222" s="838" t="n"/>
      <c r="CR222" s="838" t="n"/>
      <c r="CS222" s="838" t="n"/>
      <c r="CT222" s="838" t="n"/>
      <c r="CU222" s="838" t="n"/>
      <c r="CV222" s="838" t="n"/>
      <c r="CW222" s="838" t="n"/>
      <c r="CX222" s="838" t="n"/>
      <c r="CY222" s="838" t="n"/>
      <c r="CZ222" s="838" t="n"/>
      <c r="DA222" s="838" t="n"/>
      <c r="DB222" s="838" t="n"/>
      <c r="DC222" s="838" t="n"/>
      <c r="DD222" s="838" t="n"/>
      <c r="DE222" s="838" t="n"/>
      <c r="DF222" s="838" t="n"/>
      <c r="DG222" s="838" t="n"/>
      <c r="DH222" s="838" t="n"/>
      <c r="DI222" s="838" t="n"/>
      <c r="DJ222" s="838" t="n"/>
      <c r="DK222" s="838" t="n"/>
      <c r="DL222" s="838" t="n"/>
      <c r="DM222" s="838" t="n"/>
      <c r="DN222" s="838" t="n"/>
      <c r="DO222" s="838" t="n"/>
      <c r="DP222" s="838" t="n"/>
      <c r="DQ222" s="838" t="n"/>
      <c r="DR222" s="838" t="n"/>
      <c r="DS222" s="838" t="n"/>
      <c r="DT222" s="838" t="n"/>
      <c r="DU222" s="838" t="n"/>
      <c r="DV222" s="838" t="n"/>
      <c r="DW222" s="838" t="n"/>
      <c r="DX222" s="838" t="n"/>
      <c r="DY222" s="838" t="n"/>
      <c r="DZ222" s="838" t="n"/>
      <c r="EA222" s="838" t="n"/>
      <c r="EB222" s="838" t="n"/>
      <c r="EC222" s="838" t="n"/>
      <c r="ED222" s="838" t="n"/>
      <c r="EE222" s="838" t="n"/>
      <c r="EF222" s="838" t="n"/>
      <c r="EG222" s="838" t="n"/>
      <c r="EH222" s="838" t="n"/>
      <c r="EI222" s="838" t="n"/>
      <c r="EJ222" s="838" t="n"/>
      <c r="EK222" s="838" t="n"/>
      <c r="EL222" s="838" t="n"/>
      <c r="EM222" s="838" t="n"/>
      <c r="EN222" s="838" t="n"/>
      <c r="EO222" s="838" t="n"/>
      <c r="EP222" s="838" t="n"/>
      <c r="EQ222" s="838" t="n"/>
    </row>
    <row r="223" ht="13.5" customHeight="1" s="1178">
      <c r="A223" s="867" t="n"/>
      <c r="B223" s="867" t="n"/>
      <c r="C223" s="863" t="n"/>
      <c r="D223" s="863" t="n"/>
      <c r="E223" s="863" t="n"/>
      <c r="F223" s="868" t="n"/>
      <c r="G223" s="863" t="n"/>
      <c r="H223" s="863" t="n"/>
      <c r="I223" s="863" t="n"/>
      <c r="J223" s="838" t="n"/>
      <c r="K223" s="838" t="n"/>
      <c r="L223" s="838" t="n"/>
      <c r="M223" s="838" t="n"/>
      <c r="N223" s="838" t="n"/>
      <c r="O223" s="838" t="n"/>
      <c r="P223" s="838" t="n"/>
      <c r="Q223" s="838" t="n"/>
      <c r="R223" s="838" t="n"/>
      <c r="S223" s="838" t="n"/>
      <c r="T223" s="838" t="n"/>
      <c r="U223" s="838" t="n"/>
      <c r="V223" s="838" t="n"/>
      <c r="W223" s="838" t="n"/>
      <c r="X223" s="838" t="n"/>
      <c r="Y223" s="838" t="n"/>
      <c r="Z223" s="838" t="n"/>
      <c r="AA223" s="838" t="n"/>
      <c r="AB223" s="838" t="n"/>
      <c r="AC223" s="838" t="n"/>
      <c r="AD223" s="838" t="n"/>
      <c r="AE223" s="838" t="n"/>
      <c r="AF223" s="838" t="n"/>
      <c r="AG223" s="838" t="n"/>
      <c r="AH223" s="838" t="n"/>
      <c r="AI223" s="838" t="n"/>
      <c r="AJ223" s="838" t="n"/>
      <c r="AK223" s="838" t="n"/>
      <c r="AL223" s="838" t="n"/>
      <c r="AM223" s="838" t="n"/>
      <c r="AN223" s="838" t="n"/>
      <c r="AO223" s="838" t="n"/>
      <c r="AP223" s="838" t="n"/>
      <c r="AQ223" s="838" t="n"/>
      <c r="AR223" s="838" t="n"/>
      <c r="AS223" s="838" t="n"/>
      <c r="AT223" s="838" t="n"/>
      <c r="AU223" s="838" t="n"/>
      <c r="AV223" s="838" t="n"/>
      <c r="AW223" s="838" t="n"/>
      <c r="AX223" s="838" t="n"/>
      <c r="AY223" s="838" t="n"/>
      <c r="AZ223" s="838" t="n"/>
      <c r="BA223" s="838" t="n"/>
      <c r="BB223" s="838" t="n"/>
      <c r="BC223" s="838" t="n"/>
      <c r="BD223" s="838" t="n"/>
      <c r="BE223" s="838" t="n"/>
      <c r="BF223" s="838" t="n"/>
      <c r="BG223" s="838" t="n"/>
      <c r="BH223" s="838" t="n"/>
      <c r="BI223" s="838" t="n"/>
      <c r="BJ223" s="838" t="n"/>
      <c r="BK223" s="838" t="n"/>
      <c r="BL223" s="838" t="n"/>
      <c r="BM223" s="838" t="n"/>
      <c r="BN223" s="838" t="n"/>
      <c r="BO223" s="838" t="n"/>
      <c r="BP223" s="838" t="n"/>
      <c r="BQ223" s="838" t="n"/>
      <c r="BR223" s="838" t="n"/>
      <c r="BS223" s="838" t="n"/>
      <c r="BT223" s="838" t="n"/>
      <c r="BU223" s="838" t="n"/>
      <c r="BV223" s="838" t="n"/>
      <c r="BW223" s="838" t="n"/>
      <c r="BX223" s="838" t="n"/>
      <c r="BY223" s="838" t="n"/>
      <c r="BZ223" s="838" t="n"/>
      <c r="CA223" s="838" t="n"/>
      <c r="CB223" s="838" t="n"/>
      <c r="CC223" s="838" t="n"/>
      <c r="CD223" s="838" t="n"/>
      <c r="CE223" s="838" t="n"/>
      <c r="CF223" s="838" t="n"/>
      <c r="CG223" s="838" t="n"/>
      <c r="CH223" s="838" t="n"/>
      <c r="CI223" s="838" t="n"/>
      <c r="CJ223" s="838" t="n"/>
      <c r="CK223" s="838" t="n"/>
      <c r="CL223" s="838" t="n"/>
      <c r="CM223" s="838" t="n"/>
      <c r="CN223" s="838" t="n"/>
      <c r="CO223" s="838" t="n"/>
      <c r="CP223" s="838" t="n"/>
      <c r="CQ223" s="838" t="n"/>
      <c r="CR223" s="838" t="n"/>
      <c r="CS223" s="838" t="n"/>
      <c r="CT223" s="838" t="n"/>
      <c r="CU223" s="838" t="n"/>
      <c r="CV223" s="838" t="n"/>
      <c r="CW223" s="838" t="n"/>
      <c r="CX223" s="838" t="n"/>
      <c r="CY223" s="838" t="n"/>
      <c r="CZ223" s="838" t="n"/>
      <c r="DA223" s="838" t="n"/>
      <c r="DB223" s="838" t="n"/>
      <c r="DC223" s="838" t="n"/>
      <c r="DD223" s="838" t="n"/>
      <c r="DE223" s="838" t="n"/>
      <c r="DF223" s="838" t="n"/>
      <c r="DG223" s="838" t="n"/>
      <c r="DH223" s="838" t="n"/>
      <c r="DI223" s="838" t="n"/>
      <c r="DJ223" s="838" t="n"/>
      <c r="DK223" s="838" t="n"/>
      <c r="DL223" s="838" t="n"/>
      <c r="DM223" s="838" t="n"/>
      <c r="DN223" s="838" t="n"/>
      <c r="DO223" s="838" t="n"/>
      <c r="DP223" s="838" t="n"/>
      <c r="DQ223" s="838" t="n"/>
      <c r="DR223" s="838" t="n"/>
      <c r="DS223" s="838" t="n"/>
      <c r="DT223" s="838" t="n"/>
      <c r="DU223" s="838" t="n"/>
      <c r="DV223" s="838" t="n"/>
      <c r="DW223" s="838" t="n"/>
      <c r="DX223" s="838" t="n"/>
      <c r="DY223" s="838" t="n"/>
      <c r="DZ223" s="838" t="n"/>
      <c r="EA223" s="838" t="n"/>
      <c r="EB223" s="838" t="n"/>
      <c r="EC223" s="838" t="n"/>
      <c r="ED223" s="838" t="n"/>
      <c r="EE223" s="838" t="n"/>
      <c r="EF223" s="838" t="n"/>
      <c r="EG223" s="838" t="n"/>
      <c r="EH223" s="838" t="n"/>
      <c r="EI223" s="838" t="n"/>
      <c r="EJ223" s="838" t="n"/>
      <c r="EK223" s="838" t="n"/>
      <c r="EL223" s="838" t="n"/>
      <c r="EM223" s="838" t="n"/>
      <c r="EN223" s="838" t="n"/>
      <c r="EO223" s="838" t="n"/>
      <c r="EP223" s="838" t="n"/>
      <c r="EQ223" s="838" t="n"/>
    </row>
    <row r="224" ht="13.5" customHeight="1" s="1178">
      <c r="A224" s="867" t="n"/>
      <c r="B224" s="867" t="n"/>
      <c r="C224" s="863" t="n"/>
      <c r="D224" s="863" t="n"/>
      <c r="E224" s="863" t="n"/>
      <c r="F224" s="868" t="n"/>
      <c r="G224" s="863" t="n"/>
      <c r="H224" s="863" t="n"/>
      <c r="I224" s="863" t="n"/>
      <c r="J224" s="838" t="n"/>
      <c r="K224" s="838" t="n"/>
      <c r="L224" s="838" t="n"/>
      <c r="M224" s="838" t="n"/>
      <c r="N224" s="838" t="n"/>
      <c r="O224" s="838" t="n"/>
      <c r="P224" s="838" t="n"/>
      <c r="Q224" s="838" t="n"/>
      <c r="R224" s="838" t="n"/>
      <c r="S224" s="838" t="n"/>
      <c r="T224" s="838" t="n"/>
      <c r="U224" s="838" t="n"/>
      <c r="V224" s="838" t="n"/>
      <c r="W224" s="838" t="n"/>
      <c r="X224" s="838" t="n"/>
      <c r="Y224" s="838" t="n"/>
      <c r="Z224" s="838" t="n"/>
      <c r="AA224" s="838" t="n"/>
      <c r="AB224" s="838" t="n"/>
      <c r="AC224" s="838" t="n"/>
      <c r="AD224" s="838" t="n"/>
      <c r="AE224" s="838" t="n"/>
      <c r="AF224" s="838" t="n"/>
      <c r="AG224" s="838" t="n"/>
      <c r="AH224" s="838" t="n"/>
      <c r="AI224" s="838" t="n"/>
      <c r="AJ224" s="838" t="n"/>
      <c r="AK224" s="838" t="n"/>
      <c r="AL224" s="838" t="n"/>
      <c r="AM224" s="838" t="n"/>
      <c r="AN224" s="838" t="n"/>
      <c r="AO224" s="838" t="n"/>
      <c r="AP224" s="838" t="n"/>
      <c r="AQ224" s="838" t="n"/>
      <c r="AR224" s="838" t="n"/>
      <c r="AS224" s="838" t="n"/>
      <c r="AT224" s="838" t="n"/>
      <c r="AU224" s="838" t="n"/>
      <c r="AV224" s="838" t="n"/>
      <c r="AW224" s="838" t="n"/>
      <c r="AX224" s="838" t="n"/>
      <c r="AY224" s="838" t="n"/>
      <c r="AZ224" s="838" t="n"/>
      <c r="BA224" s="838" t="n"/>
      <c r="BB224" s="838" t="n"/>
      <c r="BC224" s="838" t="n"/>
      <c r="BD224" s="838" t="n"/>
      <c r="BE224" s="838" t="n"/>
      <c r="BF224" s="838" t="n"/>
      <c r="BG224" s="838" t="n"/>
      <c r="BH224" s="838" t="n"/>
      <c r="BI224" s="838" t="n"/>
      <c r="BJ224" s="838" t="n"/>
      <c r="BK224" s="838" t="n"/>
      <c r="BL224" s="838" t="n"/>
      <c r="BM224" s="838" t="n"/>
      <c r="BN224" s="838" t="n"/>
      <c r="BO224" s="838" t="n"/>
      <c r="BP224" s="838" t="n"/>
      <c r="BQ224" s="838" t="n"/>
      <c r="BR224" s="838" t="n"/>
      <c r="BS224" s="838" t="n"/>
      <c r="BT224" s="838" t="n"/>
      <c r="BU224" s="838" t="n"/>
      <c r="BV224" s="838" t="n"/>
      <c r="BW224" s="838" t="n"/>
      <c r="BX224" s="838" t="n"/>
      <c r="BY224" s="838" t="n"/>
      <c r="BZ224" s="838" t="n"/>
      <c r="CA224" s="838" t="n"/>
      <c r="CB224" s="838" t="n"/>
      <c r="CC224" s="838" t="n"/>
      <c r="CD224" s="838" t="n"/>
      <c r="CE224" s="838" t="n"/>
      <c r="CF224" s="838" t="n"/>
      <c r="CG224" s="838" t="n"/>
      <c r="CH224" s="838" t="n"/>
      <c r="CI224" s="838" t="n"/>
      <c r="CJ224" s="838" t="n"/>
      <c r="CK224" s="838" t="n"/>
      <c r="CL224" s="838" t="n"/>
      <c r="CM224" s="838" t="n"/>
      <c r="CN224" s="838" t="n"/>
      <c r="CO224" s="838" t="n"/>
      <c r="CP224" s="838" t="n"/>
      <c r="CQ224" s="838" t="n"/>
      <c r="CR224" s="838" t="n"/>
      <c r="CS224" s="838" t="n"/>
      <c r="CT224" s="838" t="n"/>
      <c r="CU224" s="838" t="n"/>
      <c r="CV224" s="838" t="n"/>
      <c r="CW224" s="838" t="n"/>
      <c r="CX224" s="838" t="n"/>
      <c r="CY224" s="838" t="n"/>
      <c r="CZ224" s="838" t="n"/>
      <c r="DA224" s="838" t="n"/>
      <c r="DB224" s="838" t="n"/>
      <c r="DC224" s="838" t="n"/>
      <c r="DD224" s="838" t="n"/>
      <c r="DE224" s="838" t="n"/>
      <c r="DF224" s="838" t="n"/>
      <c r="DG224" s="838" t="n"/>
      <c r="DH224" s="838" t="n"/>
      <c r="DI224" s="838" t="n"/>
      <c r="DJ224" s="838" t="n"/>
      <c r="DK224" s="838" t="n"/>
      <c r="DL224" s="838" t="n"/>
      <c r="DM224" s="838" t="n"/>
      <c r="DN224" s="838" t="n"/>
      <c r="DO224" s="838" t="n"/>
      <c r="DP224" s="838" t="n"/>
      <c r="DQ224" s="838" t="n"/>
      <c r="DR224" s="838" t="n"/>
      <c r="DS224" s="838" t="n"/>
      <c r="DT224" s="838" t="n"/>
      <c r="DU224" s="838" t="n"/>
      <c r="DV224" s="838" t="n"/>
      <c r="DW224" s="838" t="n"/>
      <c r="DX224" s="838" t="n"/>
      <c r="DY224" s="838" t="n"/>
      <c r="DZ224" s="838" t="n"/>
      <c r="EA224" s="838" t="n"/>
      <c r="EB224" s="838" t="n"/>
      <c r="EC224" s="838" t="n"/>
      <c r="ED224" s="838" t="n"/>
      <c r="EE224" s="838" t="n"/>
      <c r="EF224" s="838" t="n"/>
      <c r="EG224" s="838" t="n"/>
      <c r="EH224" s="838" t="n"/>
      <c r="EI224" s="838" t="n"/>
      <c r="EJ224" s="838" t="n"/>
      <c r="EK224" s="838" t="n"/>
      <c r="EL224" s="838" t="n"/>
      <c r="EM224" s="838" t="n"/>
      <c r="EN224" s="838" t="n"/>
      <c r="EO224" s="838" t="n"/>
      <c r="EP224" s="838" t="n"/>
      <c r="EQ224" s="838" t="n"/>
    </row>
    <row r="225" ht="13.5" customHeight="1" s="1178">
      <c r="A225" s="867" t="n"/>
      <c r="B225" s="867" t="n"/>
      <c r="C225" s="863" t="n"/>
      <c r="D225" s="863" t="n"/>
      <c r="E225" s="863" t="n"/>
      <c r="F225" s="868" t="n"/>
      <c r="G225" s="863" t="n"/>
      <c r="H225" s="863" t="n"/>
      <c r="I225" s="863" t="n"/>
      <c r="J225" s="838" t="n"/>
      <c r="K225" s="838" t="n"/>
      <c r="L225" s="838" t="n"/>
      <c r="M225" s="838" t="n"/>
      <c r="N225" s="838" t="n"/>
      <c r="O225" s="838" t="n"/>
      <c r="P225" s="838" t="n"/>
      <c r="Q225" s="838" t="n"/>
      <c r="R225" s="838" t="n"/>
      <c r="S225" s="838" t="n"/>
      <c r="T225" s="838" t="n"/>
      <c r="U225" s="838" t="n"/>
      <c r="V225" s="838" t="n"/>
      <c r="W225" s="838" t="n"/>
      <c r="X225" s="838" t="n"/>
      <c r="Y225" s="838" t="n"/>
      <c r="Z225" s="838" t="n"/>
      <c r="AA225" s="838" t="n"/>
      <c r="AB225" s="838" t="n"/>
      <c r="AC225" s="838" t="n"/>
      <c r="AD225" s="838" t="n"/>
      <c r="AE225" s="838" t="n"/>
      <c r="AF225" s="838" t="n"/>
      <c r="AG225" s="838" t="n"/>
      <c r="AH225" s="838" t="n"/>
      <c r="AI225" s="838" t="n"/>
      <c r="AJ225" s="838" t="n"/>
      <c r="AK225" s="838" t="n"/>
      <c r="AL225" s="838" t="n"/>
      <c r="AM225" s="838" t="n"/>
      <c r="AN225" s="838" t="n"/>
      <c r="AO225" s="838" t="n"/>
      <c r="AP225" s="838" t="n"/>
      <c r="AQ225" s="838" t="n"/>
      <c r="AR225" s="838" t="n"/>
      <c r="AS225" s="838" t="n"/>
      <c r="AT225" s="838" t="n"/>
      <c r="AU225" s="838" t="n"/>
      <c r="AV225" s="838" t="n"/>
      <c r="AW225" s="838" t="n"/>
      <c r="AX225" s="838" t="n"/>
      <c r="AY225" s="838" t="n"/>
      <c r="AZ225" s="838" t="n"/>
      <c r="BA225" s="838" t="n"/>
      <c r="BB225" s="838" t="n"/>
      <c r="BC225" s="838" t="n"/>
      <c r="BD225" s="838" t="n"/>
      <c r="BE225" s="838" t="n"/>
      <c r="BF225" s="838" t="n"/>
      <c r="BG225" s="838" t="n"/>
      <c r="BH225" s="838" t="n"/>
      <c r="BI225" s="838" t="n"/>
      <c r="BJ225" s="838" t="n"/>
      <c r="BK225" s="838" t="n"/>
      <c r="BL225" s="838" t="n"/>
      <c r="BM225" s="838" t="n"/>
      <c r="BN225" s="838" t="n"/>
      <c r="BO225" s="838" t="n"/>
      <c r="BP225" s="838" t="n"/>
      <c r="BQ225" s="838" t="n"/>
      <c r="BR225" s="838" t="n"/>
      <c r="BS225" s="838" t="n"/>
      <c r="BT225" s="838" t="n"/>
      <c r="BU225" s="838" t="n"/>
      <c r="BV225" s="838" t="n"/>
      <c r="BW225" s="838" t="n"/>
      <c r="BX225" s="838" t="n"/>
      <c r="BY225" s="838" t="n"/>
      <c r="BZ225" s="838" t="n"/>
      <c r="CA225" s="838" t="n"/>
      <c r="CB225" s="838" t="n"/>
      <c r="CC225" s="838" t="n"/>
      <c r="CD225" s="838" t="n"/>
      <c r="CE225" s="838" t="n"/>
      <c r="CF225" s="838" t="n"/>
      <c r="CG225" s="838" t="n"/>
      <c r="CH225" s="838" t="n"/>
      <c r="CI225" s="838" t="n"/>
      <c r="CJ225" s="838" t="n"/>
      <c r="CK225" s="838" t="n"/>
      <c r="CL225" s="838" t="n"/>
      <c r="CM225" s="838" t="n"/>
      <c r="CN225" s="838" t="n"/>
      <c r="CO225" s="838" t="n"/>
      <c r="CP225" s="838" t="n"/>
      <c r="CQ225" s="838" t="n"/>
      <c r="CR225" s="838" t="n"/>
      <c r="CS225" s="838" t="n"/>
      <c r="CT225" s="838" t="n"/>
      <c r="CU225" s="838" t="n"/>
      <c r="CV225" s="838" t="n"/>
      <c r="CW225" s="838" t="n"/>
      <c r="CX225" s="838" t="n"/>
      <c r="CY225" s="838" t="n"/>
      <c r="CZ225" s="838" t="n"/>
      <c r="DA225" s="838" t="n"/>
      <c r="DB225" s="838" t="n"/>
      <c r="DC225" s="838" t="n"/>
      <c r="DD225" s="838" t="n"/>
      <c r="DE225" s="838" t="n"/>
      <c r="DF225" s="838" t="n"/>
      <c r="DG225" s="838" t="n"/>
      <c r="DH225" s="838" t="n"/>
      <c r="DI225" s="838" t="n"/>
      <c r="DJ225" s="838" t="n"/>
      <c r="DK225" s="838" t="n"/>
      <c r="DL225" s="838" t="n"/>
      <c r="DM225" s="838" t="n"/>
      <c r="DN225" s="838" t="n"/>
      <c r="DO225" s="838" t="n"/>
      <c r="DP225" s="838" t="n"/>
      <c r="DQ225" s="838" t="n"/>
      <c r="DR225" s="838" t="n"/>
      <c r="DS225" s="838" t="n"/>
      <c r="DT225" s="838" t="n"/>
      <c r="DU225" s="838" t="n"/>
      <c r="DV225" s="838" t="n"/>
      <c r="DW225" s="838" t="n"/>
      <c r="DX225" s="838" t="n"/>
      <c r="DY225" s="838" t="n"/>
      <c r="DZ225" s="838" t="n"/>
      <c r="EA225" s="838" t="n"/>
      <c r="EB225" s="838" t="n"/>
      <c r="EC225" s="838" t="n"/>
      <c r="ED225" s="838" t="n"/>
      <c r="EE225" s="838" t="n"/>
      <c r="EF225" s="838" t="n"/>
      <c r="EG225" s="838" t="n"/>
      <c r="EH225" s="838" t="n"/>
      <c r="EI225" s="838" t="n"/>
      <c r="EJ225" s="838" t="n"/>
      <c r="EK225" s="838" t="n"/>
      <c r="EL225" s="838" t="n"/>
      <c r="EM225" s="838" t="n"/>
      <c r="EN225" s="838" t="n"/>
      <c r="EO225" s="838" t="n"/>
      <c r="EP225" s="838" t="n"/>
      <c r="EQ225" s="838" t="n"/>
    </row>
    <row r="226" ht="13.5" customHeight="1" s="1178">
      <c r="A226" s="867" t="n"/>
      <c r="B226" s="867" t="n"/>
      <c r="C226" s="863" t="n"/>
      <c r="D226" s="863" t="n"/>
      <c r="E226" s="863" t="n"/>
      <c r="F226" s="868" t="n"/>
      <c r="G226" s="863" t="n"/>
      <c r="H226" s="863" t="n"/>
      <c r="I226" s="863" t="n"/>
      <c r="J226" s="838" t="n"/>
      <c r="K226" s="838" t="n"/>
      <c r="L226" s="838" t="n"/>
      <c r="M226" s="838" t="n"/>
      <c r="N226" s="838" t="n"/>
      <c r="O226" s="838" t="n"/>
      <c r="P226" s="838" t="n"/>
      <c r="Q226" s="838" t="n"/>
      <c r="R226" s="838" t="n"/>
      <c r="S226" s="838" t="n"/>
      <c r="T226" s="838" t="n"/>
      <c r="U226" s="838" t="n"/>
      <c r="V226" s="838" t="n"/>
      <c r="W226" s="838" t="n"/>
      <c r="X226" s="838" t="n"/>
      <c r="Y226" s="838" t="n"/>
      <c r="Z226" s="838" t="n"/>
      <c r="AA226" s="838" t="n"/>
      <c r="AB226" s="838" t="n"/>
      <c r="AC226" s="838" t="n"/>
      <c r="AD226" s="838" t="n"/>
      <c r="AE226" s="838" t="n"/>
      <c r="AF226" s="838" t="n"/>
      <c r="AG226" s="838" t="n"/>
      <c r="AH226" s="838" t="n"/>
      <c r="AI226" s="838" t="n"/>
      <c r="AJ226" s="838" t="n"/>
      <c r="AK226" s="838" t="n"/>
      <c r="AL226" s="838" t="n"/>
      <c r="AM226" s="838" t="n"/>
      <c r="AN226" s="838" t="n"/>
      <c r="AO226" s="838" t="n"/>
      <c r="AP226" s="838" t="n"/>
      <c r="AQ226" s="838" t="n"/>
      <c r="AR226" s="838" t="n"/>
      <c r="AS226" s="838" t="n"/>
      <c r="AT226" s="838" t="n"/>
      <c r="AU226" s="838" t="n"/>
      <c r="AV226" s="838" t="n"/>
      <c r="AW226" s="838" t="n"/>
      <c r="AX226" s="838" t="n"/>
      <c r="AY226" s="838" t="n"/>
      <c r="AZ226" s="838" t="n"/>
      <c r="BA226" s="838" t="n"/>
      <c r="BB226" s="838" t="n"/>
      <c r="BC226" s="838" t="n"/>
      <c r="BD226" s="838" t="n"/>
      <c r="BE226" s="838" t="n"/>
      <c r="BF226" s="838" t="n"/>
      <c r="BG226" s="838" t="n"/>
      <c r="BH226" s="838" t="n"/>
      <c r="BI226" s="838" t="n"/>
      <c r="BJ226" s="838" t="n"/>
      <c r="BK226" s="838" t="n"/>
      <c r="BL226" s="838" t="n"/>
      <c r="BM226" s="838" t="n"/>
      <c r="BN226" s="838" t="n"/>
      <c r="BO226" s="838" t="n"/>
      <c r="BP226" s="838" t="n"/>
      <c r="BQ226" s="838" t="n"/>
      <c r="BR226" s="838" t="n"/>
      <c r="BS226" s="838" t="n"/>
      <c r="BT226" s="838" t="n"/>
      <c r="BU226" s="838" t="n"/>
      <c r="BV226" s="838" t="n"/>
      <c r="BW226" s="838" t="n"/>
      <c r="BX226" s="838" t="n"/>
      <c r="BY226" s="838" t="n"/>
      <c r="BZ226" s="838" t="n"/>
      <c r="CA226" s="838" t="n"/>
      <c r="CB226" s="838" t="n"/>
      <c r="CC226" s="838" t="n"/>
      <c r="CD226" s="838" t="n"/>
      <c r="CE226" s="838" t="n"/>
      <c r="CF226" s="838" t="n"/>
      <c r="CG226" s="838" t="n"/>
      <c r="CH226" s="838" t="n"/>
      <c r="CI226" s="838" t="n"/>
      <c r="CJ226" s="838" t="n"/>
      <c r="CK226" s="838" t="n"/>
      <c r="CL226" s="838" t="n"/>
      <c r="CM226" s="838" t="n"/>
      <c r="CN226" s="838" t="n"/>
      <c r="CO226" s="838" t="n"/>
      <c r="CP226" s="838" t="n"/>
      <c r="CQ226" s="838" t="n"/>
      <c r="CR226" s="838" t="n"/>
      <c r="CS226" s="838" t="n"/>
      <c r="CT226" s="838" t="n"/>
      <c r="CU226" s="838" t="n"/>
      <c r="CV226" s="838" t="n"/>
      <c r="CW226" s="838" t="n"/>
      <c r="CX226" s="838" t="n"/>
      <c r="CY226" s="838" t="n"/>
      <c r="CZ226" s="838" t="n"/>
      <c r="DA226" s="838" t="n"/>
      <c r="DB226" s="838" t="n"/>
      <c r="DC226" s="838" t="n"/>
      <c r="DD226" s="838" t="n"/>
      <c r="DE226" s="838" t="n"/>
      <c r="DF226" s="838" t="n"/>
      <c r="DG226" s="838" t="n"/>
      <c r="DH226" s="838" t="n"/>
      <c r="DI226" s="838" t="n"/>
      <c r="DJ226" s="838" t="n"/>
      <c r="DK226" s="838" t="n"/>
      <c r="DL226" s="838" t="n"/>
      <c r="DM226" s="838" t="n"/>
      <c r="DN226" s="838" t="n"/>
      <c r="DO226" s="838" t="n"/>
      <c r="DP226" s="838" t="n"/>
      <c r="DQ226" s="838" t="n"/>
      <c r="DR226" s="838" t="n"/>
      <c r="DS226" s="838" t="n"/>
      <c r="DT226" s="838" t="n"/>
      <c r="DU226" s="838" t="n"/>
      <c r="DV226" s="838" t="n"/>
      <c r="DW226" s="838" t="n"/>
      <c r="DX226" s="838" t="n"/>
      <c r="DY226" s="838" t="n"/>
      <c r="DZ226" s="838" t="n"/>
      <c r="EA226" s="838" t="n"/>
      <c r="EB226" s="838" t="n"/>
      <c r="EC226" s="838" t="n"/>
      <c r="ED226" s="838" t="n"/>
      <c r="EE226" s="838" t="n"/>
      <c r="EF226" s="838" t="n"/>
      <c r="EG226" s="838" t="n"/>
      <c r="EH226" s="838" t="n"/>
      <c r="EI226" s="838" t="n"/>
      <c r="EJ226" s="838" t="n"/>
      <c r="EK226" s="838" t="n"/>
      <c r="EL226" s="838" t="n"/>
      <c r="EM226" s="838" t="n"/>
      <c r="EN226" s="838" t="n"/>
      <c r="EO226" s="838" t="n"/>
      <c r="EP226" s="838" t="n"/>
      <c r="EQ226" s="838" t="n"/>
    </row>
    <row r="227" ht="13.5" customHeight="1" s="1178">
      <c r="A227" s="867" t="n"/>
      <c r="B227" s="867" t="n"/>
      <c r="C227" s="863" t="n"/>
      <c r="D227" s="863" t="n"/>
      <c r="E227" s="863" t="n"/>
      <c r="F227" s="868" t="n"/>
      <c r="G227" s="863" t="n"/>
      <c r="H227" s="863" t="n"/>
      <c r="I227" s="863" t="n"/>
      <c r="J227" s="838" t="n"/>
      <c r="K227" s="838" t="n"/>
      <c r="L227" s="838" t="n"/>
      <c r="M227" s="838" t="n"/>
      <c r="N227" s="838" t="n"/>
      <c r="O227" s="838" t="n"/>
      <c r="P227" s="838" t="n"/>
      <c r="Q227" s="838" t="n"/>
      <c r="R227" s="838" t="n"/>
      <c r="S227" s="838" t="n"/>
      <c r="T227" s="838" t="n"/>
      <c r="U227" s="838" t="n"/>
      <c r="V227" s="838" t="n"/>
      <c r="W227" s="838" t="n"/>
      <c r="X227" s="838" t="n"/>
      <c r="Y227" s="838" t="n"/>
      <c r="Z227" s="838" t="n"/>
      <c r="AA227" s="838" t="n"/>
      <c r="AB227" s="838" t="n"/>
      <c r="AC227" s="838" t="n"/>
      <c r="AD227" s="838" t="n"/>
      <c r="AE227" s="838" t="n"/>
      <c r="AF227" s="838" t="n"/>
      <c r="AG227" s="838" t="n"/>
      <c r="AH227" s="838" t="n"/>
      <c r="AI227" s="838" t="n"/>
      <c r="AJ227" s="838" t="n"/>
      <c r="AK227" s="838" t="n"/>
      <c r="AL227" s="838" t="n"/>
      <c r="AM227" s="838" t="n"/>
      <c r="AN227" s="838" t="n"/>
      <c r="AO227" s="838" t="n"/>
      <c r="AP227" s="838" t="n"/>
      <c r="AQ227" s="838" t="n"/>
      <c r="AR227" s="838" t="n"/>
      <c r="AS227" s="838" t="n"/>
      <c r="AT227" s="838" t="n"/>
      <c r="AU227" s="838" t="n"/>
      <c r="AV227" s="838" t="n"/>
      <c r="AW227" s="838" t="n"/>
      <c r="AX227" s="838" t="n"/>
      <c r="AY227" s="838" t="n"/>
      <c r="AZ227" s="838" t="n"/>
      <c r="BA227" s="838" t="n"/>
      <c r="BB227" s="838" t="n"/>
      <c r="BC227" s="838" t="n"/>
      <c r="BD227" s="838" t="n"/>
      <c r="BE227" s="838" t="n"/>
      <c r="BF227" s="838" t="n"/>
      <c r="BG227" s="838" t="n"/>
      <c r="BH227" s="838" t="n"/>
      <c r="BI227" s="838" t="n"/>
      <c r="BJ227" s="838" t="n"/>
      <c r="BK227" s="838" t="n"/>
      <c r="BL227" s="838" t="n"/>
      <c r="BM227" s="838" t="n"/>
      <c r="BN227" s="838" t="n"/>
      <c r="BO227" s="838" t="n"/>
      <c r="BP227" s="838" t="n"/>
      <c r="BQ227" s="838" t="n"/>
      <c r="BR227" s="838" t="n"/>
      <c r="BS227" s="838" t="n"/>
      <c r="BT227" s="838" t="n"/>
      <c r="BU227" s="838" t="n"/>
      <c r="BV227" s="838" t="n"/>
      <c r="BW227" s="838" t="n"/>
      <c r="BX227" s="838" t="n"/>
      <c r="BY227" s="838" t="n"/>
      <c r="BZ227" s="838" t="n"/>
      <c r="CA227" s="838" t="n"/>
      <c r="CB227" s="838" t="n"/>
      <c r="CC227" s="838" t="n"/>
      <c r="CD227" s="838" t="n"/>
      <c r="CE227" s="838" t="n"/>
      <c r="CF227" s="838" t="n"/>
      <c r="CG227" s="838" t="n"/>
      <c r="CH227" s="838" t="n"/>
      <c r="CI227" s="838" t="n"/>
      <c r="CJ227" s="838" t="n"/>
      <c r="CK227" s="838" t="n"/>
      <c r="CL227" s="838" t="n"/>
      <c r="CM227" s="838" t="n"/>
      <c r="CN227" s="838" t="n"/>
      <c r="CO227" s="838" t="n"/>
      <c r="CP227" s="838" t="n"/>
      <c r="CQ227" s="838" t="n"/>
      <c r="CR227" s="838" t="n"/>
      <c r="CS227" s="838" t="n"/>
      <c r="CT227" s="838" t="n"/>
      <c r="CU227" s="838" t="n"/>
      <c r="CV227" s="838" t="n"/>
      <c r="CW227" s="838" t="n"/>
      <c r="CX227" s="838" t="n"/>
      <c r="CY227" s="838" t="n"/>
      <c r="CZ227" s="838" t="n"/>
      <c r="DA227" s="838" t="n"/>
      <c r="DB227" s="838" t="n"/>
      <c r="DC227" s="838" t="n"/>
      <c r="DD227" s="838" t="n"/>
      <c r="DE227" s="838" t="n"/>
      <c r="DF227" s="838" t="n"/>
      <c r="DG227" s="838" t="n"/>
      <c r="DH227" s="838" t="n"/>
      <c r="DI227" s="838" t="n"/>
      <c r="DJ227" s="838" t="n"/>
      <c r="DK227" s="838" t="n"/>
      <c r="DL227" s="838" t="n"/>
      <c r="DM227" s="838" t="n"/>
      <c r="DN227" s="838" t="n"/>
      <c r="DO227" s="838" t="n"/>
      <c r="DP227" s="838" t="n"/>
      <c r="DQ227" s="838" t="n"/>
      <c r="DR227" s="838" t="n"/>
      <c r="DS227" s="838" t="n"/>
      <c r="DT227" s="838" t="n"/>
      <c r="DU227" s="838" t="n"/>
      <c r="DV227" s="838" t="n"/>
      <c r="DW227" s="838" t="n"/>
      <c r="DX227" s="838" t="n"/>
      <c r="DY227" s="838" t="n"/>
      <c r="DZ227" s="838" t="n"/>
      <c r="EA227" s="838" t="n"/>
      <c r="EB227" s="838" t="n"/>
      <c r="EC227" s="838" t="n"/>
      <c r="ED227" s="838" t="n"/>
      <c r="EE227" s="838" t="n"/>
      <c r="EF227" s="838" t="n"/>
      <c r="EG227" s="838" t="n"/>
      <c r="EH227" s="838" t="n"/>
      <c r="EI227" s="838" t="n"/>
      <c r="EJ227" s="838" t="n"/>
      <c r="EK227" s="838" t="n"/>
      <c r="EL227" s="838" t="n"/>
      <c r="EM227" s="838" t="n"/>
      <c r="EN227" s="838" t="n"/>
      <c r="EO227" s="838" t="n"/>
      <c r="EP227" s="838" t="n"/>
      <c r="EQ227" s="838" t="n"/>
    </row>
    <row r="228" ht="13.5" customHeight="1" s="1178">
      <c r="A228" s="867" t="n"/>
      <c r="B228" s="867" t="n"/>
      <c r="C228" s="863" t="n"/>
      <c r="D228" s="863" t="n"/>
      <c r="E228" s="863" t="n"/>
      <c r="F228" s="868" t="n"/>
      <c r="G228" s="863" t="n"/>
      <c r="H228" s="863" t="n"/>
      <c r="I228" s="863" t="n"/>
      <c r="J228" s="838" t="n"/>
      <c r="K228" s="838" t="n"/>
      <c r="L228" s="838" t="n"/>
      <c r="M228" s="838" t="n"/>
      <c r="N228" s="838" t="n"/>
      <c r="O228" s="838" t="n"/>
      <c r="P228" s="838" t="n"/>
      <c r="Q228" s="838" t="n"/>
      <c r="R228" s="838" t="n"/>
      <c r="S228" s="838" t="n"/>
      <c r="T228" s="838" t="n"/>
      <c r="U228" s="838" t="n"/>
      <c r="V228" s="838" t="n"/>
      <c r="W228" s="838" t="n"/>
      <c r="X228" s="838" t="n"/>
      <c r="Y228" s="838" t="n"/>
      <c r="Z228" s="838" t="n"/>
      <c r="AA228" s="838" t="n"/>
      <c r="AB228" s="838" t="n"/>
      <c r="AC228" s="838" t="n"/>
      <c r="AD228" s="838" t="n"/>
      <c r="AE228" s="838" t="n"/>
      <c r="AF228" s="838" t="n"/>
      <c r="AG228" s="838" t="n"/>
      <c r="AH228" s="838" t="n"/>
      <c r="AI228" s="838" t="n"/>
      <c r="AJ228" s="838" t="n"/>
      <c r="AK228" s="838" t="n"/>
      <c r="AL228" s="838" t="n"/>
      <c r="AM228" s="838" t="n"/>
      <c r="AN228" s="838" t="n"/>
      <c r="AO228" s="838" t="n"/>
      <c r="AP228" s="838" t="n"/>
      <c r="AQ228" s="838" t="n"/>
      <c r="AR228" s="838" t="n"/>
      <c r="AS228" s="838" t="n"/>
      <c r="AT228" s="838" t="n"/>
      <c r="AU228" s="838" t="n"/>
      <c r="AV228" s="838" t="n"/>
      <c r="AW228" s="838" t="n"/>
      <c r="AX228" s="838" t="n"/>
      <c r="AY228" s="838" t="n"/>
      <c r="AZ228" s="838" t="n"/>
      <c r="BA228" s="838" t="n"/>
      <c r="BB228" s="838" t="n"/>
      <c r="BC228" s="838" t="n"/>
      <c r="BD228" s="838" t="n"/>
      <c r="BE228" s="838" t="n"/>
      <c r="BF228" s="838" t="n"/>
      <c r="BG228" s="838" t="n"/>
      <c r="BH228" s="838" t="n"/>
      <c r="BI228" s="838" t="n"/>
      <c r="BJ228" s="838" t="n"/>
      <c r="BK228" s="838" t="n"/>
      <c r="BL228" s="838" t="n"/>
      <c r="BM228" s="838" t="n"/>
      <c r="BN228" s="838" t="n"/>
      <c r="BO228" s="838" t="n"/>
      <c r="BP228" s="838" t="n"/>
      <c r="BQ228" s="838" t="n"/>
      <c r="BR228" s="838" t="n"/>
      <c r="BS228" s="838" t="n"/>
      <c r="BT228" s="838" t="n"/>
      <c r="BU228" s="838" t="n"/>
      <c r="BV228" s="838" t="n"/>
      <c r="BW228" s="838" t="n"/>
      <c r="BX228" s="838" t="n"/>
      <c r="BY228" s="838" t="n"/>
      <c r="BZ228" s="838" t="n"/>
      <c r="CA228" s="838" t="n"/>
      <c r="CB228" s="838" t="n"/>
      <c r="CC228" s="838" t="n"/>
      <c r="CD228" s="838" t="n"/>
      <c r="CE228" s="838" t="n"/>
      <c r="CF228" s="838" t="n"/>
      <c r="CG228" s="838" t="n"/>
      <c r="CH228" s="838" t="n"/>
      <c r="CI228" s="838" t="n"/>
      <c r="CJ228" s="838" t="n"/>
      <c r="CK228" s="838" t="n"/>
      <c r="CL228" s="838" t="n"/>
      <c r="CM228" s="838" t="n"/>
      <c r="CN228" s="838" t="n"/>
      <c r="CO228" s="838" t="n"/>
      <c r="CP228" s="838" t="n"/>
      <c r="CQ228" s="838" t="n"/>
      <c r="CR228" s="838" t="n"/>
      <c r="CS228" s="838" t="n"/>
      <c r="CT228" s="838" t="n"/>
      <c r="CU228" s="838" t="n"/>
      <c r="CV228" s="838" t="n"/>
      <c r="CW228" s="838" t="n"/>
      <c r="CX228" s="838" t="n"/>
      <c r="CY228" s="838" t="n"/>
      <c r="CZ228" s="838" t="n"/>
      <c r="DA228" s="838" t="n"/>
      <c r="DB228" s="838" t="n"/>
      <c r="DC228" s="838" t="n"/>
      <c r="DD228" s="838" t="n"/>
      <c r="DE228" s="838" t="n"/>
      <c r="DF228" s="838" t="n"/>
      <c r="DG228" s="838" t="n"/>
      <c r="DH228" s="838" t="n"/>
      <c r="DI228" s="838" t="n"/>
      <c r="DJ228" s="838" t="n"/>
      <c r="DK228" s="838" t="n"/>
      <c r="DL228" s="838" t="n"/>
      <c r="DM228" s="838" t="n"/>
      <c r="DN228" s="838" t="n"/>
      <c r="DO228" s="838" t="n"/>
      <c r="DP228" s="838" t="n"/>
      <c r="DQ228" s="838" t="n"/>
      <c r="DR228" s="838" t="n"/>
      <c r="DS228" s="838" t="n"/>
      <c r="DT228" s="838" t="n"/>
      <c r="DU228" s="838" t="n"/>
      <c r="DV228" s="838" t="n"/>
      <c r="DW228" s="838" t="n"/>
      <c r="DX228" s="838" t="n"/>
      <c r="DY228" s="838" t="n"/>
      <c r="DZ228" s="838" t="n"/>
      <c r="EA228" s="838" t="n"/>
      <c r="EB228" s="838" t="n"/>
      <c r="EC228" s="838" t="n"/>
      <c r="ED228" s="838" t="n"/>
      <c r="EE228" s="838" t="n"/>
      <c r="EF228" s="838" t="n"/>
      <c r="EG228" s="838" t="n"/>
      <c r="EH228" s="838" t="n"/>
      <c r="EI228" s="838" t="n"/>
      <c r="EJ228" s="838" t="n"/>
      <c r="EK228" s="838" t="n"/>
      <c r="EL228" s="838" t="n"/>
      <c r="EM228" s="838" t="n"/>
      <c r="EN228" s="838" t="n"/>
      <c r="EO228" s="838" t="n"/>
      <c r="EP228" s="838" t="n"/>
      <c r="EQ228" s="838" t="n"/>
    </row>
    <row r="229" ht="13.5" customHeight="1" s="1178">
      <c r="A229" s="867" t="n"/>
      <c r="B229" s="867" t="n"/>
      <c r="C229" s="863" t="n"/>
      <c r="D229" s="863" t="n"/>
      <c r="E229" s="863" t="n"/>
      <c r="F229" s="868" t="n"/>
      <c r="G229" s="863" t="n"/>
      <c r="H229" s="863" t="n"/>
      <c r="I229" s="863" t="n"/>
      <c r="J229" s="838" t="n"/>
      <c r="K229" s="838" t="n"/>
      <c r="L229" s="838" t="n"/>
      <c r="M229" s="838" t="n"/>
      <c r="N229" s="838" t="n"/>
      <c r="O229" s="838" t="n"/>
      <c r="P229" s="838" t="n"/>
      <c r="Q229" s="838" t="n"/>
      <c r="R229" s="838" t="n"/>
      <c r="S229" s="838" t="n"/>
      <c r="T229" s="838" t="n"/>
      <c r="U229" s="838" t="n"/>
      <c r="V229" s="838" t="n"/>
      <c r="W229" s="838" t="n"/>
      <c r="X229" s="838" t="n"/>
      <c r="Y229" s="838" t="n"/>
      <c r="Z229" s="838" t="n"/>
      <c r="AA229" s="838" t="n"/>
      <c r="AB229" s="838" t="n"/>
      <c r="AC229" s="838" t="n"/>
      <c r="AD229" s="838" t="n"/>
      <c r="AE229" s="838" t="n"/>
      <c r="AF229" s="838" t="n"/>
      <c r="AG229" s="838" t="n"/>
      <c r="AH229" s="838" t="n"/>
      <c r="AI229" s="838" t="n"/>
      <c r="AJ229" s="838" t="n"/>
      <c r="AK229" s="838" t="n"/>
      <c r="AL229" s="838" t="n"/>
      <c r="AM229" s="838" t="n"/>
      <c r="AN229" s="838" t="n"/>
      <c r="AO229" s="838" t="n"/>
      <c r="AP229" s="838" t="n"/>
      <c r="AQ229" s="838" t="n"/>
      <c r="AR229" s="838" t="n"/>
      <c r="AS229" s="838" t="n"/>
      <c r="AT229" s="838" t="n"/>
      <c r="AU229" s="838" t="n"/>
      <c r="AV229" s="838" t="n"/>
      <c r="AW229" s="838" t="n"/>
      <c r="AX229" s="838" t="n"/>
      <c r="AY229" s="838" t="n"/>
      <c r="AZ229" s="838" t="n"/>
      <c r="BA229" s="838" t="n"/>
      <c r="BB229" s="838" t="n"/>
      <c r="BC229" s="838" t="n"/>
      <c r="BD229" s="838" t="n"/>
      <c r="BE229" s="838" t="n"/>
      <c r="BF229" s="838" t="n"/>
      <c r="BG229" s="838" t="n"/>
      <c r="BH229" s="838" t="n"/>
      <c r="BI229" s="838" t="n"/>
      <c r="BJ229" s="838" t="n"/>
      <c r="BK229" s="838" t="n"/>
      <c r="BL229" s="838" t="n"/>
      <c r="BM229" s="838" t="n"/>
      <c r="BN229" s="838" t="n"/>
      <c r="BO229" s="838" t="n"/>
      <c r="BP229" s="838" t="n"/>
      <c r="BQ229" s="838" t="n"/>
      <c r="BR229" s="838" t="n"/>
      <c r="BS229" s="838" t="n"/>
      <c r="BT229" s="838" t="n"/>
      <c r="BU229" s="838" t="n"/>
      <c r="BV229" s="838" t="n"/>
      <c r="BW229" s="838" t="n"/>
      <c r="BX229" s="838" t="n"/>
      <c r="BY229" s="838" t="n"/>
      <c r="BZ229" s="838" t="n"/>
      <c r="CA229" s="838" t="n"/>
      <c r="CB229" s="838" t="n"/>
      <c r="CC229" s="838" t="n"/>
      <c r="CD229" s="838" t="n"/>
      <c r="CE229" s="838" t="n"/>
      <c r="CF229" s="838" t="n"/>
      <c r="CG229" s="838" t="n"/>
      <c r="CH229" s="838" t="n"/>
      <c r="CI229" s="838" t="n"/>
      <c r="CJ229" s="838" t="n"/>
      <c r="CK229" s="838" t="n"/>
      <c r="CL229" s="838" t="n"/>
      <c r="CM229" s="838" t="n"/>
      <c r="CN229" s="838" t="n"/>
      <c r="CO229" s="838" t="n"/>
      <c r="CP229" s="838" t="n"/>
      <c r="CQ229" s="838" t="n"/>
      <c r="CR229" s="838" t="n"/>
      <c r="CS229" s="838" t="n"/>
      <c r="CT229" s="838" t="n"/>
      <c r="CU229" s="838" t="n"/>
      <c r="CV229" s="838" t="n"/>
      <c r="CW229" s="838" t="n"/>
      <c r="CX229" s="838" t="n"/>
      <c r="CY229" s="838" t="n"/>
      <c r="CZ229" s="838" t="n"/>
      <c r="DA229" s="838" t="n"/>
      <c r="DB229" s="838" t="n"/>
      <c r="DC229" s="838" t="n"/>
      <c r="DD229" s="838" t="n"/>
      <c r="DE229" s="838" t="n"/>
      <c r="DF229" s="838" t="n"/>
      <c r="DG229" s="838" t="n"/>
      <c r="DH229" s="838" t="n"/>
      <c r="DI229" s="838" t="n"/>
      <c r="DJ229" s="838" t="n"/>
      <c r="DK229" s="838" t="n"/>
      <c r="DL229" s="838" t="n"/>
      <c r="DM229" s="838" t="n"/>
      <c r="DN229" s="838" t="n"/>
      <c r="DO229" s="838" t="n"/>
      <c r="DP229" s="838" t="n"/>
      <c r="DQ229" s="838" t="n"/>
      <c r="DR229" s="838" t="n"/>
      <c r="DS229" s="838" t="n"/>
      <c r="DT229" s="838" t="n"/>
      <c r="DU229" s="838" t="n"/>
      <c r="DV229" s="838" t="n"/>
      <c r="DW229" s="838" t="n"/>
      <c r="DX229" s="838" t="n"/>
      <c r="DY229" s="838" t="n"/>
      <c r="DZ229" s="838" t="n"/>
      <c r="EA229" s="838" t="n"/>
      <c r="EB229" s="838" t="n"/>
      <c r="EC229" s="838" t="n"/>
      <c r="ED229" s="838" t="n"/>
      <c r="EE229" s="838" t="n"/>
      <c r="EF229" s="838" t="n"/>
      <c r="EG229" s="838" t="n"/>
      <c r="EH229" s="838" t="n"/>
      <c r="EI229" s="838" t="n"/>
      <c r="EJ229" s="838" t="n"/>
      <c r="EK229" s="838" t="n"/>
      <c r="EL229" s="838" t="n"/>
      <c r="EM229" s="838" t="n"/>
      <c r="EN229" s="838" t="n"/>
      <c r="EO229" s="838" t="n"/>
      <c r="EP229" s="838" t="n"/>
      <c r="EQ229" s="838" t="n"/>
    </row>
    <row r="230" ht="13.5" customHeight="1" s="1178">
      <c r="A230" s="867" t="n"/>
      <c r="B230" s="867" t="n"/>
      <c r="C230" s="863" t="n"/>
      <c r="D230" s="863" t="n"/>
      <c r="E230" s="863" t="n"/>
      <c r="F230" s="868" t="n"/>
      <c r="G230" s="863" t="n"/>
      <c r="H230" s="863" t="n"/>
      <c r="I230" s="863" t="n"/>
      <c r="J230" s="838" t="n"/>
      <c r="K230" s="838" t="n"/>
      <c r="L230" s="838" t="n"/>
      <c r="M230" s="838" t="n"/>
      <c r="N230" s="838" t="n"/>
      <c r="O230" s="838" t="n"/>
      <c r="P230" s="838" t="n"/>
      <c r="Q230" s="838" t="n"/>
      <c r="R230" s="838" t="n"/>
      <c r="S230" s="838" t="n"/>
      <c r="T230" s="838" t="n"/>
      <c r="U230" s="838" t="n"/>
      <c r="V230" s="838" t="n"/>
      <c r="W230" s="838" t="n"/>
      <c r="X230" s="838" t="n"/>
      <c r="Y230" s="838" t="n"/>
      <c r="Z230" s="838" t="n"/>
      <c r="AA230" s="838" t="n"/>
      <c r="AB230" s="838" t="n"/>
      <c r="AC230" s="838" t="n"/>
      <c r="AD230" s="838" t="n"/>
      <c r="AE230" s="838" t="n"/>
      <c r="AF230" s="838" t="n"/>
      <c r="AG230" s="838" t="n"/>
      <c r="AH230" s="838" t="n"/>
      <c r="AI230" s="838" t="n"/>
      <c r="AJ230" s="838" t="n"/>
      <c r="AK230" s="838" t="n"/>
      <c r="AL230" s="838" t="n"/>
      <c r="AM230" s="838" t="n"/>
      <c r="AN230" s="838" t="n"/>
      <c r="AO230" s="838" t="n"/>
      <c r="AP230" s="838" t="n"/>
      <c r="AQ230" s="838" t="n"/>
      <c r="AR230" s="838" t="n"/>
      <c r="AS230" s="838" t="n"/>
      <c r="AT230" s="838" t="n"/>
      <c r="AU230" s="838" t="n"/>
      <c r="AV230" s="838" t="n"/>
      <c r="AW230" s="838" t="n"/>
      <c r="AX230" s="838" t="n"/>
      <c r="AY230" s="838" t="n"/>
      <c r="AZ230" s="838" t="n"/>
      <c r="BA230" s="838" t="n"/>
      <c r="BB230" s="838" t="n"/>
      <c r="BC230" s="838" t="n"/>
      <c r="BD230" s="838" t="n"/>
      <c r="BE230" s="838" t="n"/>
      <c r="BF230" s="838" t="n"/>
      <c r="BG230" s="838" t="n"/>
      <c r="BH230" s="838" t="n"/>
      <c r="BI230" s="838" t="n"/>
      <c r="BJ230" s="838" t="n"/>
      <c r="BK230" s="838" t="n"/>
      <c r="BL230" s="838" t="n"/>
      <c r="BM230" s="838" t="n"/>
      <c r="BN230" s="838" t="n"/>
      <c r="BO230" s="838" t="n"/>
      <c r="BP230" s="838" t="n"/>
      <c r="BQ230" s="838" t="n"/>
      <c r="BR230" s="838" t="n"/>
      <c r="BS230" s="838" t="n"/>
      <c r="BT230" s="838" t="n"/>
      <c r="BU230" s="838" t="n"/>
      <c r="BV230" s="838" t="n"/>
      <c r="BW230" s="838" t="n"/>
      <c r="BX230" s="838" t="n"/>
      <c r="BY230" s="838" t="n"/>
      <c r="BZ230" s="838" t="n"/>
      <c r="CA230" s="838" t="n"/>
      <c r="CB230" s="838" t="n"/>
      <c r="CC230" s="838" t="n"/>
      <c r="CD230" s="838" t="n"/>
      <c r="CE230" s="838" t="n"/>
      <c r="CF230" s="838" t="n"/>
      <c r="CG230" s="838" t="n"/>
      <c r="CH230" s="838" t="n"/>
      <c r="CI230" s="838" t="n"/>
      <c r="CJ230" s="838" t="n"/>
      <c r="CK230" s="838" t="n"/>
      <c r="CL230" s="838" t="n"/>
      <c r="CM230" s="838" t="n"/>
      <c r="CN230" s="838" t="n"/>
      <c r="CO230" s="838" t="n"/>
      <c r="CP230" s="838" t="n"/>
      <c r="CQ230" s="838" t="n"/>
      <c r="CR230" s="838" t="n"/>
      <c r="CS230" s="838" t="n"/>
      <c r="CT230" s="838" t="n"/>
      <c r="CU230" s="838" t="n"/>
      <c r="CV230" s="838" t="n"/>
      <c r="CW230" s="838" t="n"/>
      <c r="CX230" s="838" t="n"/>
      <c r="CY230" s="838" t="n"/>
      <c r="CZ230" s="838" t="n"/>
      <c r="DA230" s="838" t="n"/>
      <c r="DB230" s="838" t="n"/>
      <c r="DC230" s="838" t="n"/>
      <c r="DD230" s="838" t="n"/>
      <c r="DE230" s="838" t="n"/>
      <c r="DF230" s="838" t="n"/>
      <c r="DG230" s="838" t="n"/>
      <c r="DH230" s="838" t="n"/>
      <c r="DI230" s="838" t="n"/>
      <c r="DJ230" s="838" t="n"/>
      <c r="DK230" s="838" t="n"/>
      <c r="DL230" s="838" t="n"/>
      <c r="DM230" s="838" t="n"/>
      <c r="DN230" s="838" t="n"/>
      <c r="DO230" s="838" t="n"/>
      <c r="DP230" s="838" t="n"/>
      <c r="DQ230" s="838" t="n"/>
      <c r="DR230" s="838" t="n"/>
      <c r="DS230" s="838" t="n"/>
      <c r="DT230" s="838" t="n"/>
      <c r="DU230" s="838" t="n"/>
      <c r="DV230" s="838" t="n"/>
      <c r="DW230" s="838" t="n"/>
      <c r="DX230" s="838" t="n"/>
      <c r="DY230" s="838" t="n"/>
      <c r="DZ230" s="838" t="n"/>
      <c r="EA230" s="838" t="n"/>
      <c r="EB230" s="838" t="n"/>
      <c r="EC230" s="838" t="n"/>
      <c r="ED230" s="838" t="n"/>
      <c r="EE230" s="838" t="n"/>
      <c r="EF230" s="838" t="n"/>
      <c r="EG230" s="838" t="n"/>
      <c r="EH230" s="838" t="n"/>
      <c r="EI230" s="838" t="n"/>
      <c r="EJ230" s="838" t="n"/>
      <c r="EK230" s="838" t="n"/>
      <c r="EL230" s="838" t="n"/>
      <c r="EM230" s="838" t="n"/>
      <c r="EN230" s="838" t="n"/>
      <c r="EO230" s="838" t="n"/>
      <c r="EP230" s="838" t="n"/>
      <c r="EQ230" s="838" t="n"/>
    </row>
    <row r="231" ht="13.5" customHeight="1" s="1178">
      <c r="A231" s="867" t="n"/>
      <c r="B231" s="867" t="n"/>
      <c r="C231" s="863" t="n"/>
      <c r="D231" s="863" t="n"/>
      <c r="E231" s="863" t="n"/>
      <c r="F231" s="868" t="n"/>
      <c r="G231" s="863" t="n"/>
      <c r="H231" s="863" t="n"/>
      <c r="I231" s="863" t="n"/>
      <c r="J231" s="838" t="n"/>
      <c r="K231" s="838" t="n"/>
      <c r="L231" s="838" t="n"/>
      <c r="M231" s="838" t="n"/>
      <c r="N231" s="838" t="n"/>
      <c r="O231" s="838" t="n"/>
      <c r="P231" s="838" t="n"/>
      <c r="Q231" s="838" t="n"/>
      <c r="R231" s="838" t="n"/>
      <c r="S231" s="838" t="n"/>
      <c r="T231" s="838" t="n"/>
      <c r="U231" s="838" t="n"/>
      <c r="V231" s="838" t="n"/>
      <c r="W231" s="838" t="n"/>
      <c r="X231" s="838" t="n"/>
      <c r="Y231" s="838" t="n"/>
      <c r="Z231" s="838" t="n"/>
      <c r="AA231" s="838" t="n"/>
      <c r="AB231" s="838" t="n"/>
      <c r="AC231" s="838" t="n"/>
      <c r="AD231" s="838" t="n"/>
      <c r="AE231" s="838" t="n"/>
      <c r="AF231" s="838" t="n"/>
      <c r="AG231" s="838" t="n"/>
      <c r="AH231" s="838" t="n"/>
      <c r="AI231" s="838" t="n"/>
      <c r="AJ231" s="838" t="n"/>
      <c r="AK231" s="838" t="n"/>
      <c r="AL231" s="838" t="n"/>
      <c r="AM231" s="838" t="n"/>
      <c r="AN231" s="838" t="n"/>
      <c r="AO231" s="838" t="n"/>
      <c r="AP231" s="838" t="n"/>
      <c r="AQ231" s="838" t="n"/>
      <c r="AR231" s="838" t="n"/>
      <c r="AS231" s="838" t="n"/>
      <c r="AT231" s="838" t="n"/>
      <c r="AU231" s="838" t="n"/>
      <c r="AV231" s="838" t="n"/>
      <c r="AW231" s="838" t="n"/>
      <c r="AX231" s="838" t="n"/>
      <c r="AY231" s="838" t="n"/>
      <c r="AZ231" s="838" t="n"/>
      <c r="BA231" s="838" t="n"/>
      <c r="BB231" s="838" t="n"/>
      <c r="BC231" s="838" t="n"/>
      <c r="BD231" s="838" t="n"/>
      <c r="BE231" s="838" t="n"/>
      <c r="BF231" s="838" t="n"/>
      <c r="BG231" s="838" t="n"/>
      <c r="BH231" s="838" t="n"/>
      <c r="BI231" s="838" t="n"/>
      <c r="BJ231" s="838" t="n"/>
      <c r="BK231" s="838" t="n"/>
      <c r="BL231" s="838" t="n"/>
      <c r="BM231" s="838" t="n"/>
      <c r="BN231" s="838" t="n"/>
      <c r="BO231" s="838" t="n"/>
      <c r="BP231" s="838" t="n"/>
      <c r="BQ231" s="838" t="n"/>
      <c r="BR231" s="838" t="n"/>
      <c r="BS231" s="838" t="n"/>
      <c r="BT231" s="838" t="n"/>
      <c r="BU231" s="838" t="n"/>
      <c r="BV231" s="838" t="n"/>
      <c r="BW231" s="838" t="n"/>
      <c r="BX231" s="838" t="n"/>
      <c r="BY231" s="838" t="n"/>
      <c r="BZ231" s="838" t="n"/>
      <c r="CA231" s="838" t="n"/>
      <c r="CB231" s="838" t="n"/>
      <c r="CC231" s="838" t="n"/>
      <c r="CD231" s="838" t="n"/>
      <c r="CE231" s="838" t="n"/>
      <c r="CF231" s="838" t="n"/>
      <c r="CG231" s="838" t="n"/>
      <c r="CH231" s="838" t="n"/>
      <c r="CI231" s="838" t="n"/>
      <c r="CJ231" s="838" t="n"/>
      <c r="CK231" s="838" t="n"/>
      <c r="CL231" s="838" t="n"/>
      <c r="CM231" s="838" t="n"/>
      <c r="CN231" s="838" t="n"/>
      <c r="CO231" s="838" t="n"/>
      <c r="CP231" s="838" t="n"/>
      <c r="CQ231" s="838" t="n"/>
      <c r="CR231" s="838" t="n"/>
      <c r="CS231" s="838" t="n"/>
      <c r="CT231" s="838" t="n"/>
      <c r="CU231" s="838" t="n"/>
      <c r="CV231" s="838" t="n"/>
      <c r="CW231" s="838" t="n"/>
      <c r="CX231" s="838" t="n"/>
      <c r="CY231" s="838" t="n"/>
      <c r="CZ231" s="838" t="n"/>
      <c r="DA231" s="838" t="n"/>
      <c r="DB231" s="838" t="n"/>
      <c r="DC231" s="838" t="n"/>
      <c r="DD231" s="838" t="n"/>
      <c r="DE231" s="838" t="n"/>
      <c r="DF231" s="838" t="n"/>
      <c r="DG231" s="838" t="n"/>
      <c r="DH231" s="838" t="n"/>
      <c r="DI231" s="838" t="n"/>
      <c r="DJ231" s="838" t="n"/>
      <c r="DK231" s="838" t="n"/>
      <c r="DL231" s="838" t="n"/>
      <c r="DM231" s="838" t="n"/>
      <c r="DN231" s="838" t="n"/>
      <c r="DO231" s="838" t="n"/>
      <c r="DP231" s="838" t="n"/>
      <c r="DQ231" s="838" t="n"/>
      <c r="DR231" s="838" t="n"/>
      <c r="DS231" s="838" t="n"/>
      <c r="DT231" s="838" t="n"/>
      <c r="DU231" s="838" t="n"/>
      <c r="DV231" s="838" t="n"/>
      <c r="DW231" s="838" t="n"/>
      <c r="DX231" s="838" t="n"/>
      <c r="DY231" s="838" t="n"/>
      <c r="DZ231" s="838" t="n"/>
      <c r="EA231" s="838" t="n"/>
      <c r="EB231" s="838" t="n"/>
      <c r="EC231" s="838" t="n"/>
      <c r="ED231" s="838" t="n"/>
      <c r="EE231" s="838" t="n"/>
      <c r="EF231" s="838" t="n"/>
      <c r="EG231" s="838" t="n"/>
      <c r="EH231" s="838" t="n"/>
      <c r="EI231" s="838" t="n"/>
      <c r="EJ231" s="838" t="n"/>
      <c r="EK231" s="838" t="n"/>
      <c r="EL231" s="838" t="n"/>
      <c r="EM231" s="838" t="n"/>
      <c r="EN231" s="838" t="n"/>
      <c r="EO231" s="838" t="n"/>
      <c r="EP231" s="838" t="n"/>
      <c r="EQ231" s="838" t="n"/>
    </row>
    <row r="232" ht="13.5" customHeight="1" s="1178">
      <c r="A232" s="867" t="n"/>
      <c r="B232" s="867" t="n"/>
      <c r="C232" s="863" t="n"/>
      <c r="D232" s="863" t="n"/>
      <c r="E232" s="863" t="n"/>
      <c r="F232" s="868" t="n"/>
      <c r="G232" s="863" t="n"/>
      <c r="H232" s="863" t="n"/>
      <c r="I232" s="863" t="n"/>
      <c r="J232" s="838" t="n"/>
      <c r="K232" s="838" t="n"/>
      <c r="L232" s="838" t="n"/>
      <c r="M232" s="838" t="n"/>
      <c r="N232" s="838" t="n"/>
      <c r="O232" s="838" t="n"/>
      <c r="P232" s="838" t="n"/>
      <c r="Q232" s="838" t="n"/>
      <c r="R232" s="838" t="n"/>
      <c r="S232" s="838" t="n"/>
      <c r="T232" s="838" t="n"/>
      <c r="U232" s="838" t="n"/>
      <c r="V232" s="838" t="n"/>
      <c r="W232" s="838" t="n"/>
      <c r="X232" s="838" t="n"/>
      <c r="Y232" s="838" t="n"/>
      <c r="Z232" s="838" t="n"/>
      <c r="AA232" s="838" t="n"/>
      <c r="AB232" s="838" t="n"/>
      <c r="AC232" s="838" t="n"/>
      <c r="AD232" s="838" t="n"/>
      <c r="AE232" s="838" t="n"/>
      <c r="AF232" s="838" t="n"/>
      <c r="AG232" s="838" t="n"/>
      <c r="AH232" s="838" t="n"/>
      <c r="AI232" s="838" t="n"/>
      <c r="AJ232" s="838" t="n"/>
      <c r="AK232" s="838" t="n"/>
      <c r="AL232" s="838" t="n"/>
      <c r="AM232" s="838" t="n"/>
      <c r="AN232" s="838" t="n"/>
      <c r="AO232" s="838" t="n"/>
      <c r="AP232" s="838" t="n"/>
      <c r="AQ232" s="838" t="n"/>
      <c r="AR232" s="838" t="n"/>
      <c r="AS232" s="838" t="n"/>
      <c r="AT232" s="838" t="n"/>
      <c r="AU232" s="838" t="n"/>
      <c r="AV232" s="838" t="n"/>
      <c r="AW232" s="838" t="n"/>
      <c r="AX232" s="838" t="n"/>
      <c r="AY232" s="838" t="n"/>
      <c r="AZ232" s="838" t="n"/>
      <c r="BA232" s="838" t="n"/>
      <c r="BB232" s="838" t="n"/>
      <c r="BC232" s="838" t="n"/>
      <c r="BD232" s="838" t="n"/>
      <c r="BE232" s="838" t="n"/>
      <c r="BF232" s="838" t="n"/>
      <c r="BG232" s="838" t="n"/>
      <c r="BH232" s="838" t="n"/>
      <c r="BI232" s="838" t="n"/>
      <c r="BJ232" s="838" t="n"/>
      <c r="BK232" s="838" t="n"/>
      <c r="BL232" s="838" t="n"/>
      <c r="BM232" s="838" t="n"/>
      <c r="BN232" s="838" t="n"/>
      <c r="BO232" s="838" t="n"/>
      <c r="BP232" s="838" t="n"/>
      <c r="BQ232" s="838" t="n"/>
      <c r="BR232" s="838" t="n"/>
      <c r="BS232" s="838" t="n"/>
      <c r="BT232" s="838" t="n"/>
      <c r="BU232" s="838" t="n"/>
      <c r="BV232" s="838" t="n"/>
      <c r="BW232" s="838" t="n"/>
      <c r="BX232" s="838" t="n"/>
      <c r="BY232" s="838" t="n"/>
      <c r="BZ232" s="838" t="n"/>
      <c r="CA232" s="838" t="n"/>
      <c r="CB232" s="838" t="n"/>
      <c r="CC232" s="838" t="n"/>
      <c r="CD232" s="838" t="n"/>
      <c r="CE232" s="838" t="n"/>
      <c r="CF232" s="838" t="n"/>
      <c r="CG232" s="838" t="n"/>
      <c r="CH232" s="838" t="n"/>
      <c r="CI232" s="838" t="n"/>
      <c r="CJ232" s="838" t="n"/>
      <c r="CK232" s="838" t="n"/>
      <c r="CL232" s="838" t="n"/>
      <c r="CM232" s="838" t="n"/>
      <c r="CN232" s="838" t="n"/>
      <c r="CO232" s="838" t="n"/>
      <c r="CP232" s="838" t="n"/>
      <c r="CQ232" s="838" t="n"/>
      <c r="CR232" s="838" t="n"/>
      <c r="CS232" s="838" t="n"/>
      <c r="CT232" s="838" t="n"/>
      <c r="CU232" s="838" t="n"/>
      <c r="CV232" s="838" t="n"/>
      <c r="CW232" s="838" t="n"/>
      <c r="CX232" s="838" t="n"/>
      <c r="CY232" s="838" t="n"/>
      <c r="CZ232" s="838" t="n"/>
      <c r="DA232" s="838" t="n"/>
      <c r="DB232" s="838" t="n"/>
      <c r="DC232" s="838" t="n"/>
      <c r="DD232" s="838" t="n"/>
      <c r="DE232" s="838" t="n"/>
      <c r="DF232" s="838" t="n"/>
      <c r="DG232" s="838" t="n"/>
      <c r="DH232" s="838" t="n"/>
      <c r="DI232" s="838" t="n"/>
      <c r="DJ232" s="838" t="n"/>
      <c r="DK232" s="838" t="n"/>
      <c r="DL232" s="838" t="n"/>
      <c r="DM232" s="838" t="n"/>
      <c r="DN232" s="838" t="n"/>
      <c r="DO232" s="838" t="n"/>
      <c r="DP232" s="838" t="n"/>
      <c r="DQ232" s="838" t="n"/>
      <c r="DR232" s="838" t="n"/>
      <c r="DS232" s="838" t="n"/>
      <c r="DT232" s="838" t="n"/>
      <c r="DU232" s="838" t="n"/>
      <c r="DV232" s="838" t="n"/>
      <c r="DW232" s="838" t="n"/>
      <c r="DX232" s="838" t="n"/>
      <c r="DY232" s="838" t="n"/>
      <c r="DZ232" s="838" t="n"/>
      <c r="EA232" s="838" t="n"/>
      <c r="EB232" s="838" t="n"/>
      <c r="EC232" s="838" t="n"/>
      <c r="ED232" s="838" t="n"/>
      <c r="EE232" s="838" t="n"/>
      <c r="EF232" s="838" t="n"/>
      <c r="EG232" s="838" t="n"/>
      <c r="EH232" s="838" t="n"/>
      <c r="EI232" s="838" t="n"/>
      <c r="EJ232" s="838" t="n"/>
      <c r="EK232" s="838" t="n"/>
      <c r="EL232" s="838" t="n"/>
      <c r="EM232" s="838" t="n"/>
      <c r="EN232" s="838" t="n"/>
      <c r="EO232" s="838" t="n"/>
      <c r="EP232" s="838" t="n"/>
      <c r="EQ232" s="838" t="n"/>
    </row>
    <row r="233" ht="13.5" customHeight="1" s="1178">
      <c r="A233" s="867" t="n"/>
      <c r="B233" s="867" t="n"/>
      <c r="C233" s="863" t="n"/>
      <c r="D233" s="863" t="n"/>
      <c r="E233" s="863" t="n"/>
      <c r="F233" s="868" t="n"/>
      <c r="G233" s="863" t="n"/>
      <c r="H233" s="863" t="n"/>
      <c r="I233" s="863" t="n"/>
      <c r="J233" s="838" t="n"/>
      <c r="K233" s="838" t="n"/>
      <c r="L233" s="838" t="n"/>
      <c r="M233" s="838" t="n"/>
      <c r="N233" s="838" t="n"/>
      <c r="O233" s="838" t="n"/>
      <c r="P233" s="838" t="n"/>
      <c r="Q233" s="838" t="n"/>
      <c r="R233" s="838" t="n"/>
      <c r="S233" s="838" t="n"/>
      <c r="T233" s="838" t="n"/>
      <c r="U233" s="838" t="n"/>
      <c r="V233" s="838" t="n"/>
      <c r="W233" s="838" t="n"/>
      <c r="X233" s="838" t="n"/>
      <c r="Y233" s="838" t="n"/>
      <c r="Z233" s="838" t="n"/>
      <c r="AA233" s="838" t="n"/>
      <c r="AB233" s="838" t="n"/>
      <c r="AC233" s="838" t="n"/>
      <c r="AD233" s="838" t="n"/>
      <c r="AE233" s="838" t="n"/>
      <c r="AF233" s="838" t="n"/>
      <c r="AG233" s="838" t="n"/>
      <c r="AH233" s="838" t="n"/>
      <c r="AI233" s="838" t="n"/>
      <c r="AJ233" s="838" t="n"/>
      <c r="AK233" s="838" t="n"/>
      <c r="AL233" s="838" t="n"/>
      <c r="AM233" s="838" t="n"/>
      <c r="AN233" s="838" t="n"/>
      <c r="AO233" s="838" t="n"/>
      <c r="AP233" s="838" t="n"/>
      <c r="AQ233" s="838" t="n"/>
      <c r="AR233" s="838" t="n"/>
      <c r="AS233" s="838" t="n"/>
      <c r="AT233" s="838" t="n"/>
      <c r="AU233" s="838" t="n"/>
      <c r="AV233" s="838" t="n"/>
      <c r="AW233" s="838" t="n"/>
      <c r="AX233" s="838" t="n"/>
      <c r="AY233" s="838" t="n"/>
      <c r="AZ233" s="838" t="n"/>
      <c r="BA233" s="838" t="n"/>
      <c r="BB233" s="838" t="n"/>
      <c r="BC233" s="838" t="n"/>
      <c r="BD233" s="838" t="n"/>
      <c r="BE233" s="838" t="n"/>
      <c r="BF233" s="838" t="n"/>
      <c r="BG233" s="838" t="n"/>
      <c r="BH233" s="838" t="n"/>
      <c r="BI233" s="838" t="n"/>
      <c r="BJ233" s="838" t="n"/>
      <c r="BK233" s="838" t="n"/>
      <c r="BL233" s="838" t="n"/>
      <c r="BM233" s="838" t="n"/>
      <c r="BN233" s="838" t="n"/>
      <c r="BO233" s="838" t="n"/>
      <c r="BP233" s="838" t="n"/>
      <c r="BQ233" s="838" t="n"/>
      <c r="BR233" s="838" t="n"/>
      <c r="BS233" s="838" t="n"/>
      <c r="BT233" s="838" t="n"/>
      <c r="BU233" s="838" t="n"/>
      <c r="BV233" s="838" t="n"/>
      <c r="BW233" s="838" t="n"/>
      <c r="BX233" s="838" t="n"/>
      <c r="BY233" s="838" t="n"/>
      <c r="BZ233" s="838" t="n"/>
      <c r="CA233" s="838" t="n"/>
      <c r="CB233" s="838" t="n"/>
      <c r="CC233" s="838" t="n"/>
      <c r="CD233" s="838" t="n"/>
      <c r="CE233" s="838" t="n"/>
      <c r="CF233" s="838" t="n"/>
      <c r="CG233" s="838" t="n"/>
      <c r="CH233" s="838" t="n"/>
      <c r="CI233" s="838" t="n"/>
      <c r="CJ233" s="838" t="n"/>
      <c r="CK233" s="838" t="n"/>
      <c r="CL233" s="838" t="n"/>
      <c r="CM233" s="838" t="n"/>
      <c r="CN233" s="838" t="n"/>
      <c r="CO233" s="838" t="n"/>
      <c r="CP233" s="838" t="n"/>
      <c r="CQ233" s="838" t="n"/>
      <c r="CR233" s="838" t="n"/>
      <c r="CS233" s="838" t="n"/>
      <c r="CT233" s="838" t="n"/>
      <c r="CU233" s="838" t="n"/>
      <c r="CV233" s="838" t="n"/>
      <c r="CW233" s="838" t="n"/>
      <c r="CX233" s="838" t="n"/>
      <c r="CY233" s="838" t="n"/>
      <c r="CZ233" s="838" t="n"/>
      <c r="DA233" s="838" t="n"/>
      <c r="DB233" s="838" t="n"/>
      <c r="DC233" s="838" t="n"/>
      <c r="DD233" s="838" t="n"/>
      <c r="DE233" s="838" t="n"/>
      <c r="DF233" s="838" t="n"/>
      <c r="DG233" s="838" t="n"/>
      <c r="DH233" s="838" t="n"/>
      <c r="DI233" s="838" t="n"/>
      <c r="DJ233" s="838" t="n"/>
      <c r="DK233" s="838" t="n"/>
      <c r="DL233" s="838" t="n"/>
      <c r="DM233" s="838" t="n"/>
      <c r="DN233" s="838" t="n"/>
      <c r="DO233" s="838" t="n"/>
      <c r="DP233" s="838" t="n"/>
      <c r="DQ233" s="838" t="n"/>
      <c r="DR233" s="838" t="n"/>
      <c r="DS233" s="838" t="n"/>
      <c r="DT233" s="838" t="n"/>
      <c r="DU233" s="838" t="n"/>
      <c r="DV233" s="838" t="n"/>
      <c r="DW233" s="838" t="n"/>
      <c r="DX233" s="838" t="n"/>
      <c r="DY233" s="838" t="n"/>
      <c r="DZ233" s="838" t="n"/>
      <c r="EA233" s="838" t="n"/>
      <c r="EB233" s="838" t="n"/>
      <c r="EC233" s="838" t="n"/>
      <c r="ED233" s="838" t="n"/>
      <c r="EE233" s="838" t="n"/>
      <c r="EF233" s="838" t="n"/>
      <c r="EG233" s="838" t="n"/>
      <c r="EH233" s="838" t="n"/>
      <c r="EI233" s="838" t="n"/>
      <c r="EJ233" s="838" t="n"/>
      <c r="EK233" s="838" t="n"/>
      <c r="EL233" s="838" t="n"/>
      <c r="EM233" s="838" t="n"/>
      <c r="EN233" s="838" t="n"/>
      <c r="EO233" s="838" t="n"/>
      <c r="EP233" s="838" t="n"/>
      <c r="EQ233" s="838" t="n"/>
    </row>
    <row r="234" ht="13.5" customHeight="1" s="1178">
      <c r="A234" s="867" t="n"/>
      <c r="B234" s="867" t="n"/>
      <c r="C234" s="863" t="n"/>
      <c r="D234" s="863" t="n"/>
      <c r="E234" s="863" t="n"/>
      <c r="F234" s="868" t="n"/>
      <c r="G234" s="863" t="n"/>
      <c r="H234" s="863" t="n"/>
      <c r="I234" s="863" t="n"/>
      <c r="J234" s="838" t="n"/>
      <c r="K234" s="838" t="n"/>
      <c r="L234" s="838" t="n"/>
      <c r="M234" s="838" t="n"/>
      <c r="N234" s="838" t="n"/>
      <c r="O234" s="838" t="n"/>
      <c r="P234" s="838" t="n"/>
      <c r="Q234" s="838" t="n"/>
      <c r="R234" s="838" t="n"/>
      <c r="S234" s="838" t="n"/>
      <c r="T234" s="838" t="n"/>
      <c r="U234" s="838" t="n"/>
      <c r="V234" s="838" t="n"/>
      <c r="W234" s="838" t="n"/>
      <c r="X234" s="838" t="n"/>
      <c r="Y234" s="838" t="n"/>
      <c r="Z234" s="838" t="n"/>
      <c r="AA234" s="838" t="n"/>
      <c r="AB234" s="838" t="n"/>
      <c r="AC234" s="838" t="n"/>
      <c r="AD234" s="838" t="n"/>
      <c r="AE234" s="838" t="n"/>
      <c r="AF234" s="838" t="n"/>
      <c r="AG234" s="838" t="n"/>
      <c r="AH234" s="838" t="n"/>
      <c r="AI234" s="838" t="n"/>
      <c r="AJ234" s="838" t="n"/>
      <c r="AK234" s="838" t="n"/>
      <c r="AL234" s="838" t="n"/>
      <c r="AM234" s="838" t="n"/>
      <c r="AN234" s="838" t="n"/>
      <c r="AO234" s="838" t="n"/>
      <c r="AP234" s="838" t="n"/>
      <c r="AQ234" s="838" t="n"/>
      <c r="AR234" s="838" t="n"/>
      <c r="AS234" s="838" t="n"/>
      <c r="AT234" s="838" t="n"/>
      <c r="AU234" s="838" t="n"/>
      <c r="AV234" s="838" t="n"/>
      <c r="AW234" s="838" t="n"/>
      <c r="AX234" s="838" t="n"/>
      <c r="AY234" s="838" t="n"/>
      <c r="AZ234" s="838" t="n"/>
      <c r="BA234" s="838" t="n"/>
      <c r="BB234" s="838" t="n"/>
      <c r="BC234" s="838" t="n"/>
      <c r="BD234" s="838" t="n"/>
      <c r="BE234" s="838" t="n"/>
      <c r="BF234" s="838" t="n"/>
      <c r="BG234" s="838" t="n"/>
      <c r="BH234" s="838" t="n"/>
      <c r="BI234" s="838" t="n"/>
      <c r="BJ234" s="838" t="n"/>
      <c r="BK234" s="838" t="n"/>
      <c r="BL234" s="838" t="n"/>
      <c r="BM234" s="838" t="n"/>
      <c r="BN234" s="838" t="n"/>
      <c r="BO234" s="838" t="n"/>
      <c r="BP234" s="838" t="n"/>
      <c r="BQ234" s="838" t="n"/>
      <c r="BR234" s="838" t="n"/>
      <c r="BS234" s="838" t="n"/>
      <c r="BT234" s="838" t="n"/>
      <c r="BU234" s="838" t="n"/>
      <c r="BV234" s="838" t="n"/>
      <c r="BW234" s="838" t="n"/>
      <c r="BX234" s="838" t="n"/>
      <c r="BY234" s="838" t="n"/>
      <c r="BZ234" s="838" t="n"/>
      <c r="CA234" s="838" t="n"/>
      <c r="CB234" s="838" t="n"/>
      <c r="CC234" s="838" t="n"/>
      <c r="CD234" s="838" t="n"/>
      <c r="CE234" s="838" t="n"/>
      <c r="CF234" s="838" t="n"/>
      <c r="CG234" s="838" t="n"/>
      <c r="CH234" s="838" t="n"/>
      <c r="CI234" s="838" t="n"/>
      <c r="CJ234" s="838" t="n"/>
      <c r="CK234" s="838" t="n"/>
      <c r="CL234" s="838" t="n"/>
      <c r="CM234" s="838" t="n"/>
      <c r="CN234" s="838" t="n"/>
      <c r="CO234" s="838" t="n"/>
      <c r="CP234" s="838" t="n"/>
      <c r="CQ234" s="838" t="n"/>
      <c r="CR234" s="838" t="n"/>
      <c r="CS234" s="838" t="n"/>
      <c r="CT234" s="838" t="n"/>
      <c r="CU234" s="838" t="n"/>
      <c r="CV234" s="838" t="n"/>
      <c r="CW234" s="838" t="n"/>
      <c r="CX234" s="838" t="n"/>
      <c r="CY234" s="838" t="n"/>
      <c r="CZ234" s="838" t="n"/>
      <c r="DA234" s="838" t="n"/>
      <c r="DB234" s="838" t="n"/>
      <c r="DC234" s="838" t="n"/>
      <c r="DD234" s="838" t="n"/>
      <c r="DE234" s="838" t="n"/>
      <c r="DF234" s="838" t="n"/>
      <c r="DG234" s="838" t="n"/>
      <c r="DH234" s="838" t="n"/>
      <c r="DI234" s="838" t="n"/>
      <c r="DJ234" s="838" t="n"/>
      <c r="DK234" s="838" t="n"/>
      <c r="DL234" s="838" t="n"/>
      <c r="DM234" s="838" t="n"/>
      <c r="DN234" s="838" t="n"/>
      <c r="DO234" s="838" t="n"/>
      <c r="DP234" s="838" t="n"/>
      <c r="DQ234" s="838" t="n"/>
      <c r="DR234" s="838" t="n"/>
      <c r="DS234" s="838" t="n"/>
      <c r="DT234" s="838" t="n"/>
      <c r="DU234" s="838" t="n"/>
      <c r="DV234" s="838" t="n"/>
      <c r="DW234" s="838" t="n"/>
      <c r="DX234" s="838" t="n"/>
      <c r="DY234" s="838" t="n"/>
      <c r="DZ234" s="838" t="n"/>
      <c r="EA234" s="838" t="n"/>
      <c r="EB234" s="838" t="n"/>
      <c r="EC234" s="838" t="n"/>
      <c r="ED234" s="838" t="n"/>
      <c r="EE234" s="838" t="n"/>
      <c r="EF234" s="838" t="n"/>
      <c r="EG234" s="838" t="n"/>
      <c r="EH234" s="838" t="n"/>
      <c r="EI234" s="838" t="n"/>
      <c r="EJ234" s="838" t="n"/>
      <c r="EK234" s="838" t="n"/>
      <c r="EL234" s="838" t="n"/>
      <c r="EM234" s="838" t="n"/>
      <c r="EN234" s="838" t="n"/>
      <c r="EO234" s="838" t="n"/>
      <c r="EP234" s="838" t="n"/>
      <c r="EQ234" s="838" t="n"/>
    </row>
    <row r="235" ht="13.5" customHeight="1" s="1178">
      <c r="A235" s="867" t="n"/>
      <c r="B235" s="867" t="n"/>
      <c r="C235" s="863" t="n"/>
      <c r="D235" s="863" t="n"/>
      <c r="E235" s="863" t="n"/>
      <c r="F235" s="868" t="n"/>
      <c r="G235" s="863" t="n"/>
      <c r="H235" s="863" t="n"/>
      <c r="I235" s="863" t="n"/>
      <c r="J235" s="838" t="n"/>
      <c r="K235" s="838" t="n"/>
      <c r="L235" s="838" t="n"/>
      <c r="M235" s="838" t="n"/>
      <c r="N235" s="838" t="n"/>
      <c r="O235" s="838" t="n"/>
      <c r="P235" s="838" t="n"/>
      <c r="Q235" s="838" t="n"/>
      <c r="R235" s="838" t="n"/>
      <c r="S235" s="838" t="n"/>
      <c r="T235" s="838" t="n"/>
      <c r="U235" s="838" t="n"/>
      <c r="V235" s="838" t="n"/>
      <c r="W235" s="838" t="n"/>
      <c r="X235" s="838" t="n"/>
      <c r="Y235" s="838" t="n"/>
      <c r="Z235" s="838" t="n"/>
      <c r="AA235" s="838" t="n"/>
      <c r="AB235" s="838" t="n"/>
      <c r="AC235" s="838" t="n"/>
      <c r="AD235" s="838" t="n"/>
      <c r="AE235" s="838" t="n"/>
      <c r="AF235" s="838" t="n"/>
      <c r="AG235" s="838" t="n"/>
      <c r="AH235" s="838" t="n"/>
      <c r="AI235" s="838" t="n"/>
      <c r="AJ235" s="838" t="n"/>
      <c r="AK235" s="838" t="n"/>
      <c r="AL235" s="838" t="n"/>
      <c r="AM235" s="838" t="n"/>
      <c r="AN235" s="838" t="n"/>
      <c r="AO235" s="838" t="n"/>
      <c r="AP235" s="838" t="n"/>
      <c r="AQ235" s="838" t="n"/>
      <c r="AR235" s="838" t="n"/>
      <c r="AS235" s="838" t="n"/>
      <c r="AT235" s="838" t="n"/>
      <c r="AU235" s="838" t="n"/>
      <c r="AV235" s="838" t="n"/>
      <c r="AW235" s="838" t="n"/>
      <c r="AX235" s="838" t="n"/>
      <c r="AY235" s="838" t="n"/>
      <c r="AZ235" s="838" t="n"/>
      <c r="BA235" s="838" t="n"/>
      <c r="BB235" s="838" t="n"/>
      <c r="BC235" s="838" t="n"/>
      <c r="BD235" s="838" t="n"/>
      <c r="BE235" s="838" t="n"/>
      <c r="BF235" s="838" t="n"/>
      <c r="BG235" s="838" t="n"/>
      <c r="BH235" s="838" t="n"/>
      <c r="BI235" s="838" t="n"/>
      <c r="BJ235" s="838" t="n"/>
      <c r="BK235" s="838" t="n"/>
      <c r="BL235" s="838" t="n"/>
      <c r="BM235" s="838" t="n"/>
      <c r="BN235" s="838" t="n"/>
      <c r="BO235" s="838" t="n"/>
      <c r="BP235" s="838" t="n"/>
      <c r="BQ235" s="838" t="n"/>
      <c r="BR235" s="838" t="n"/>
      <c r="BS235" s="838" t="n"/>
      <c r="BT235" s="838" t="n"/>
      <c r="BU235" s="838" t="n"/>
      <c r="BV235" s="838" t="n"/>
      <c r="BW235" s="838" t="n"/>
      <c r="BX235" s="838" t="n"/>
      <c r="BY235" s="838" t="n"/>
      <c r="BZ235" s="838" t="n"/>
      <c r="CA235" s="838" t="n"/>
      <c r="CB235" s="838" t="n"/>
      <c r="CC235" s="838" t="n"/>
      <c r="CD235" s="838" t="n"/>
      <c r="CE235" s="838" t="n"/>
      <c r="CF235" s="838" t="n"/>
      <c r="CG235" s="838" t="n"/>
      <c r="CH235" s="838" t="n"/>
      <c r="CI235" s="838" t="n"/>
      <c r="CJ235" s="838" t="n"/>
      <c r="CK235" s="838" t="n"/>
      <c r="CL235" s="838" t="n"/>
      <c r="CM235" s="838" t="n"/>
      <c r="CN235" s="838" t="n"/>
      <c r="CO235" s="838" t="n"/>
      <c r="CP235" s="838" t="n"/>
      <c r="CQ235" s="838" t="n"/>
      <c r="CR235" s="838" t="n"/>
      <c r="CS235" s="838" t="n"/>
      <c r="CT235" s="838" t="n"/>
      <c r="CU235" s="838" t="n"/>
      <c r="CV235" s="838" t="n"/>
      <c r="CW235" s="838" t="n"/>
      <c r="CX235" s="838" t="n"/>
      <c r="CY235" s="838" t="n"/>
      <c r="CZ235" s="838" t="n"/>
      <c r="DA235" s="838" t="n"/>
      <c r="DB235" s="838" t="n"/>
      <c r="DC235" s="838" t="n"/>
      <c r="DD235" s="838" t="n"/>
      <c r="DE235" s="838" t="n"/>
      <c r="DF235" s="838" t="n"/>
      <c r="DG235" s="838" t="n"/>
      <c r="DH235" s="838" t="n"/>
      <c r="DI235" s="838" t="n"/>
      <c r="DJ235" s="838" t="n"/>
      <c r="DK235" s="838" t="n"/>
      <c r="DL235" s="838" t="n"/>
      <c r="DM235" s="838" t="n"/>
      <c r="DN235" s="838" t="n"/>
      <c r="DO235" s="838" t="n"/>
      <c r="DP235" s="838" t="n"/>
      <c r="DQ235" s="838" t="n"/>
      <c r="DR235" s="838" t="n"/>
      <c r="DS235" s="838" t="n"/>
      <c r="DT235" s="838" t="n"/>
      <c r="DU235" s="838" t="n"/>
      <c r="DV235" s="838" t="n"/>
      <c r="DW235" s="838" t="n"/>
      <c r="DX235" s="838" t="n"/>
      <c r="DY235" s="838" t="n"/>
      <c r="DZ235" s="838" t="n"/>
      <c r="EA235" s="838" t="n"/>
      <c r="EB235" s="838" t="n"/>
      <c r="EC235" s="838" t="n"/>
      <c r="ED235" s="838" t="n"/>
      <c r="EE235" s="838" t="n"/>
      <c r="EF235" s="838" t="n"/>
      <c r="EG235" s="838" t="n"/>
      <c r="EH235" s="838" t="n"/>
      <c r="EI235" s="838" t="n"/>
      <c r="EJ235" s="838" t="n"/>
      <c r="EK235" s="838" t="n"/>
      <c r="EL235" s="838" t="n"/>
      <c r="EM235" s="838" t="n"/>
      <c r="EN235" s="838" t="n"/>
      <c r="EO235" s="838" t="n"/>
      <c r="EP235" s="838" t="n"/>
      <c r="EQ235" s="838" t="n"/>
    </row>
    <row r="236" ht="13.5" customHeight="1" s="1178">
      <c r="A236" s="860" t="n"/>
      <c r="B236" s="860" t="n"/>
      <c r="C236" s="860" t="n"/>
      <c r="D236" s="860" t="n"/>
      <c r="E236" s="860" t="n"/>
      <c r="F236" s="860" t="n"/>
      <c r="G236" s="838" t="n"/>
      <c r="H236" s="838" t="n"/>
      <c r="I236" s="838" t="n"/>
      <c r="J236" s="838" t="n"/>
      <c r="K236" s="838" t="n"/>
      <c r="L236" s="838" t="n"/>
      <c r="M236" s="838" t="n"/>
      <c r="N236" s="838" t="n"/>
      <c r="O236" s="838" t="n"/>
      <c r="P236" s="838" t="n"/>
      <c r="Q236" s="838" t="n"/>
      <c r="R236" s="838" t="n"/>
      <c r="S236" s="838" t="n"/>
      <c r="T236" s="838" t="n"/>
      <c r="U236" s="838" t="n"/>
      <c r="V236" s="838" t="n"/>
      <c r="W236" s="838" t="n"/>
      <c r="X236" s="838" t="n"/>
      <c r="Y236" s="838" t="n"/>
      <c r="Z236" s="838" t="n"/>
      <c r="AA236" s="838" t="n"/>
      <c r="AB236" s="838" t="n"/>
      <c r="AC236" s="838" t="n"/>
      <c r="AD236" s="838" t="n"/>
      <c r="AE236" s="838" t="n"/>
      <c r="AF236" s="838" t="n"/>
      <c r="AG236" s="838" t="n"/>
      <c r="AH236" s="838" t="n"/>
      <c r="AI236" s="838" t="n"/>
      <c r="AJ236" s="838" t="n"/>
      <c r="AK236" s="838" t="n"/>
      <c r="AL236" s="838" t="n"/>
      <c r="AM236" s="838" t="n"/>
      <c r="AN236" s="838" t="n"/>
      <c r="AO236" s="838" t="n"/>
      <c r="AP236" s="838" t="n"/>
      <c r="AQ236" s="838" t="n"/>
      <c r="AR236" s="838" t="n"/>
      <c r="AS236" s="838" t="n"/>
      <c r="AT236" s="838" t="n"/>
      <c r="AU236" s="838" t="n"/>
      <c r="AV236" s="838" t="n"/>
      <c r="AW236" s="838" t="n"/>
      <c r="AX236" s="838" t="n"/>
      <c r="AY236" s="838" t="n"/>
      <c r="AZ236" s="838" t="n"/>
      <c r="BA236" s="838" t="n"/>
      <c r="BB236" s="838" t="n"/>
      <c r="BC236" s="838" t="n"/>
      <c r="BD236" s="838" t="n"/>
      <c r="BE236" s="838" t="n"/>
      <c r="BF236" s="838" t="n"/>
      <c r="BG236" s="838" t="n"/>
      <c r="BH236" s="838" t="n"/>
      <c r="BI236" s="838" t="n"/>
      <c r="BJ236" s="838" t="n"/>
      <c r="BK236" s="838" t="n"/>
      <c r="BL236" s="838" t="n"/>
      <c r="BM236" s="838" t="n"/>
      <c r="BN236" s="838" t="n"/>
      <c r="BO236" s="838" t="n"/>
      <c r="BP236" s="838" t="n"/>
      <c r="BQ236" s="838" t="n"/>
      <c r="BR236" s="838" t="n"/>
      <c r="BS236" s="838" t="n"/>
      <c r="BT236" s="838" t="n"/>
      <c r="BU236" s="838" t="n"/>
      <c r="BV236" s="838" t="n"/>
      <c r="BW236" s="838" t="n"/>
      <c r="BX236" s="838" t="n"/>
      <c r="BY236" s="838" t="n"/>
      <c r="BZ236" s="838" t="n"/>
      <c r="CA236" s="838" t="n"/>
      <c r="CB236" s="838" t="n"/>
      <c r="CC236" s="838" t="n"/>
      <c r="CD236" s="838" t="n"/>
      <c r="CE236" s="838" t="n"/>
      <c r="CF236" s="838" t="n"/>
      <c r="CG236" s="838" t="n"/>
      <c r="CH236" s="838" t="n"/>
      <c r="CI236" s="838" t="n"/>
      <c r="CJ236" s="838" t="n"/>
      <c r="CK236" s="838" t="n"/>
      <c r="CL236" s="838" t="n"/>
      <c r="CM236" s="838" t="n"/>
      <c r="CN236" s="838" t="n"/>
      <c r="CO236" s="838" t="n"/>
      <c r="CP236" s="838" t="n"/>
      <c r="CQ236" s="838" t="n"/>
      <c r="CR236" s="838" t="n"/>
      <c r="CS236" s="838" t="n"/>
      <c r="CT236" s="838" t="n"/>
      <c r="CU236" s="838" t="n"/>
      <c r="CV236" s="838" t="n"/>
      <c r="CW236" s="838" t="n"/>
      <c r="CX236" s="838" t="n"/>
      <c r="CY236" s="838" t="n"/>
      <c r="CZ236" s="838" t="n"/>
      <c r="DA236" s="838" t="n"/>
      <c r="DB236" s="838" t="n"/>
      <c r="DC236" s="838" t="n"/>
      <c r="DD236" s="838" t="n"/>
      <c r="DE236" s="838" t="n"/>
      <c r="DF236" s="838" t="n"/>
      <c r="DG236" s="838" t="n"/>
      <c r="DH236" s="838" t="n"/>
      <c r="DI236" s="838" t="n"/>
      <c r="DJ236" s="838" t="n"/>
      <c r="DK236" s="838" t="n"/>
      <c r="DL236" s="838" t="n"/>
      <c r="DM236" s="838" t="n"/>
      <c r="DN236" s="838" t="n"/>
      <c r="DO236" s="838" t="n"/>
      <c r="DP236" s="838" t="n"/>
      <c r="DQ236" s="838" t="n"/>
      <c r="DR236" s="838" t="n"/>
      <c r="DS236" s="838" t="n"/>
      <c r="DT236" s="838" t="n"/>
      <c r="DU236" s="838" t="n"/>
      <c r="DV236" s="838" t="n"/>
      <c r="DW236" s="838" t="n"/>
      <c r="DX236" s="838" t="n"/>
      <c r="DY236" s="838" t="n"/>
      <c r="DZ236" s="838" t="n"/>
      <c r="EA236" s="838" t="n"/>
      <c r="EB236" s="838" t="n"/>
      <c r="EC236" s="838" t="n"/>
      <c r="ED236" s="838" t="n"/>
      <c r="EE236" s="838" t="n"/>
      <c r="EF236" s="838" t="n"/>
      <c r="EG236" s="838" t="n"/>
      <c r="EH236" s="838" t="n"/>
      <c r="EI236" s="838" t="n"/>
      <c r="EJ236" s="838" t="n"/>
      <c r="EK236" s="838" t="n"/>
      <c r="EL236" s="838" t="n"/>
      <c r="EM236" s="838" t="n"/>
      <c r="EN236" s="838" t="n"/>
      <c r="EO236" s="838" t="n"/>
      <c r="EP236" s="838" t="n"/>
      <c r="EQ236" s="838" t="n"/>
    </row>
    <row r="237" ht="13.5" customHeight="1" s="1178">
      <c r="A237" s="867" t="n"/>
      <c r="B237" s="863" t="n"/>
      <c r="C237" s="863" t="n"/>
      <c r="D237" s="862" t="n"/>
      <c r="E237" s="863" t="n"/>
      <c r="F237" s="863" t="n"/>
      <c r="G237" s="838" t="n"/>
      <c r="H237" s="838" t="n"/>
      <c r="I237" s="838" t="n"/>
      <c r="J237" s="838" t="n"/>
      <c r="K237" s="838" t="n"/>
      <c r="L237" s="838" t="n"/>
      <c r="M237" s="838" t="n"/>
      <c r="N237" s="838" t="n"/>
      <c r="O237" s="838" t="n"/>
      <c r="P237" s="838" t="n"/>
      <c r="Q237" s="838" t="n"/>
      <c r="R237" s="838" t="n"/>
      <c r="S237" s="838" t="n"/>
      <c r="T237" s="838" t="n"/>
      <c r="U237" s="838" t="n"/>
      <c r="V237" s="838" t="n"/>
      <c r="W237" s="838" t="n"/>
      <c r="X237" s="838" t="n"/>
      <c r="Y237" s="838" t="n"/>
      <c r="Z237" s="838" t="n"/>
      <c r="AA237" s="838" t="n"/>
      <c r="AB237" s="838" t="n"/>
      <c r="AC237" s="838" t="n"/>
      <c r="AD237" s="838" t="n"/>
      <c r="AE237" s="838" t="n"/>
      <c r="AF237" s="838" t="n"/>
      <c r="AG237" s="838" t="n"/>
      <c r="AH237" s="838" t="n"/>
      <c r="AI237" s="838" t="n"/>
      <c r="AJ237" s="838" t="n"/>
      <c r="AK237" s="838" t="n"/>
      <c r="AL237" s="838" t="n"/>
      <c r="AM237" s="838" t="n"/>
      <c r="AN237" s="838" t="n"/>
      <c r="AO237" s="838" t="n"/>
      <c r="AP237" s="838" t="n"/>
      <c r="AQ237" s="838" t="n"/>
      <c r="AR237" s="838" t="n"/>
      <c r="AS237" s="838" t="n"/>
      <c r="AT237" s="838" t="n"/>
      <c r="AU237" s="838" t="n"/>
      <c r="AV237" s="838" t="n"/>
      <c r="AW237" s="838" t="n"/>
      <c r="AX237" s="838" t="n"/>
      <c r="AY237" s="838" t="n"/>
      <c r="AZ237" s="838" t="n"/>
      <c r="BA237" s="838" t="n"/>
      <c r="BB237" s="838" t="n"/>
      <c r="BC237" s="838" t="n"/>
      <c r="BD237" s="838" t="n"/>
      <c r="BE237" s="838" t="n"/>
      <c r="BF237" s="838" t="n"/>
      <c r="BG237" s="838" t="n"/>
      <c r="BH237" s="838" t="n"/>
      <c r="BI237" s="838" t="n"/>
      <c r="BJ237" s="838" t="n"/>
      <c r="BK237" s="838" t="n"/>
      <c r="BL237" s="838" t="n"/>
      <c r="BM237" s="838" t="n"/>
      <c r="BN237" s="838" t="n"/>
      <c r="BO237" s="838" t="n"/>
      <c r="BP237" s="838" t="n"/>
      <c r="BQ237" s="838" t="n"/>
      <c r="BR237" s="838" t="n"/>
      <c r="BS237" s="838" t="n"/>
      <c r="BT237" s="838" t="n"/>
      <c r="BU237" s="838" t="n"/>
      <c r="BV237" s="838" t="n"/>
      <c r="BW237" s="838" t="n"/>
      <c r="BX237" s="838" t="n"/>
      <c r="BY237" s="838" t="n"/>
      <c r="BZ237" s="838" t="n"/>
      <c r="CA237" s="838" t="n"/>
      <c r="CB237" s="838" t="n"/>
      <c r="CC237" s="838" t="n"/>
      <c r="CD237" s="838" t="n"/>
      <c r="CE237" s="838" t="n"/>
      <c r="CF237" s="838" t="n"/>
      <c r="CG237" s="838" t="n"/>
      <c r="CH237" s="838" t="n"/>
      <c r="CI237" s="838" t="n"/>
      <c r="CJ237" s="838" t="n"/>
      <c r="CK237" s="838" t="n"/>
      <c r="CL237" s="838" t="n"/>
      <c r="CM237" s="838" t="n"/>
      <c r="CN237" s="838" t="n"/>
      <c r="CO237" s="838" t="n"/>
      <c r="CP237" s="838" t="n"/>
      <c r="CQ237" s="838" t="n"/>
      <c r="CR237" s="838" t="n"/>
      <c r="CS237" s="838" t="n"/>
      <c r="CT237" s="838" t="n"/>
      <c r="CU237" s="838" t="n"/>
      <c r="CV237" s="838" t="n"/>
      <c r="CW237" s="838" t="n"/>
      <c r="CX237" s="838" t="n"/>
      <c r="CY237" s="838" t="n"/>
      <c r="CZ237" s="838" t="n"/>
      <c r="DA237" s="838" t="n"/>
      <c r="DB237" s="838" t="n"/>
      <c r="DC237" s="838" t="n"/>
      <c r="DD237" s="838" t="n"/>
      <c r="DE237" s="838" t="n"/>
      <c r="DF237" s="838" t="n"/>
      <c r="DG237" s="838" t="n"/>
      <c r="DH237" s="838" t="n"/>
      <c r="DI237" s="838" t="n"/>
      <c r="DJ237" s="838" t="n"/>
      <c r="DK237" s="838" t="n"/>
      <c r="DL237" s="838" t="n"/>
      <c r="DM237" s="838" t="n"/>
      <c r="DN237" s="838" t="n"/>
      <c r="DO237" s="838" t="n"/>
      <c r="DP237" s="838" t="n"/>
      <c r="DQ237" s="838" t="n"/>
      <c r="DR237" s="838" t="n"/>
      <c r="DS237" s="838" t="n"/>
      <c r="DT237" s="838" t="n"/>
      <c r="DU237" s="838" t="n"/>
      <c r="DV237" s="838" t="n"/>
      <c r="DW237" s="838" t="n"/>
      <c r="DX237" s="838" t="n"/>
      <c r="DY237" s="838" t="n"/>
      <c r="DZ237" s="838" t="n"/>
      <c r="EA237" s="838" t="n"/>
      <c r="EB237" s="838" t="n"/>
      <c r="EC237" s="838" t="n"/>
      <c r="ED237" s="838" t="n"/>
      <c r="EE237" s="838" t="n"/>
      <c r="EF237" s="838" t="n"/>
      <c r="EG237" s="838" t="n"/>
      <c r="EH237" s="838" t="n"/>
      <c r="EI237" s="838" t="n"/>
      <c r="EJ237" s="838" t="n"/>
      <c r="EK237" s="838" t="n"/>
      <c r="EL237" s="838" t="n"/>
      <c r="EM237" s="838" t="n"/>
      <c r="EN237" s="838" t="n"/>
      <c r="EO237" s="838" t="n"/>
      <c r="EP237" s="838" t="n"/>
      <c r="EQ237" s="838" t="n"/>
    </row>
    <row r="238" ht="13.5" customHeight="1" s="1178">
      <c r="A238" s="867" t="n"/>
      <c r="B238" s="863" t="n"/>
      <c r="C238" s="863" t="n"/>
      <c r="D238" s="862" t="n"/>
      <c r="E238" s="863" t="n"/>
      <c r="F238" s="863" t="n"/>
      <c r="G238" s="838" t="n"/>
      <c r="H238" s="838" t="n"/>
      <c r="I238" s="838" t="n"/>
      <c r="J238" s="838" t="n"/>
      <c r="K238" s="838" t="n"/>
      <c r="L238" s="838" t="n"/>
      <c r="M238" s="838" t="n"/>
      <c r="N238" s="838" t="n"/>
      <c r="O238" s="838" t="n"/>
      <c r="P238" s="838" t="n"/>
      <c r="Q238" s="838" t="n"/>
      <c r="R238" s="838" t="n"/>
      <c r="S238" s="838" t="n"/>
      <c r="T238" s="838" t="n"/>
      <c r="U238" s="838" t="n"/>
      <c r="V238" s="838" t="n"/>
      <c r="W238" s="838" t="n"/>
      <c r="X238" s="838" t="n"/>
      <c r="Y238" s="838" t="n"/>
      <c r="Z238" s="838" t="n"/>
      <c r="AA238" s="838" t="n"/>
      <c r="AB238" s="838" t="n"/>
      <c r="AC238" s="838" t="n"/>
      <c r="AD238" s="838" t="n"/>
      <c r="AE238" s="838" t="n"/>
      <c r="AF238" s="838" t="n"/>
      <c r="AG238" s="838" t="n"/>
      <c r="AH238" s="838" t="n"/>
      <c r="AI238" s="838" t="n"/>
      <c r="AJ238" s="838" t="n"/>
      <c r="AK238" s="838" t="n"/>
      <c r="AL238" s="838" t="n"/>
      <c r="AM238" s="838" t="n"/>
      <c r="AN238" s="838" t="n"/>
      <c r="AO238" s="838" t="n"/>
      <c r="AP238" s="838" t="n"/>
      <c r="AQ238" s="838" t="n"/>
      <c r="AR238" s="838" t="n"/>
      <c r="AS238" s="838" t="n"/>
      <c r="AT238" s="838" t="n"/>
      <c r="AU238" s="838" t="n"/>
      <c r="AV238" s="838" t="n"/>
      <c r="AW238" s="838" t="n"/>
      <c r="AX238" s="838" t="n"/>
      <c r="AY238" s="838" t="n"/>
      <c r="AZ238" s="838" t="n"/>
      <c r="BA238" s="838" t="n"/>
      <c r="BB238" s="838" t="n"/>
      <c r="BC238" s="838" t="n"/>
      <c r="BD238" s="838" t="n"/>
      <c r="BE238" s="838" t="n"/>
      <c r="BF238" s="838" t="n"/>
      <c r="BG238" s="838" t="n"/>
      <c r="BH238" s="838" t="n"/>
      <c r="BI238" s="838" t="n"/>
      <c r="BJ238" s="838" t="n"/>
      <c r="BK238" s="838" t="n"/>
      <c r="BL238" s="838" t="n"/>
      <c r="BM238" s="838" t="n"/>
      <c r="BN238" s="838" t="n"/>
      <c r="BO238" s="838" t="n"/>
      <c r="BP238" s="838" t="n"/>
      <c r="BQ238" s="838" t="n"/>
      <c r="BR238" s="838" t="n"/>
      <c r="BS238" s="838" t="n"/>
      <c r="BT238" s="838" t="n"/>
      <c r="BU238" s="838" t="n"/>
      <c r="BV238" s="838" t="n"/>
      <c r="BW238" s="838" t="n"/>
      <c r="BX238" s="838" t="n"/>
      <c r="BY238" s="838" t="n"/>
      <c r="BZ238" s="838" t="n"/>
      <c r="CA238" s="838" t="n"/>
      <c r="CB238" s="838" t="n"/>
      <c r="CC238" s="838" t="n"/>
      <c r="CD238" s="838" t="n"/>
      <c r="CE238" s="838" t="n"/>
      <c r="CF238" s="838" t="n"/>
      <c r="CG238" s="838" t="n"/>
      <c r="CH238" s="838" t="n"/>
      <c r="CI238" s="838" t="n"/>
      <c r="CJ238" s="838" t="n"/>
      <c r="CK238" s="838" t="n"/>
      <c r="CL238" s="838" t="n"/>
      <c r="CM238" s="838" t="n"/>
      <c r="CN238" s="838" t="n"/>
      <c r="CO238" s="838" t="n"/>
      <c r="CP238" s="838" t="n"/>
      <c r="CQ238" s="838" t="n"/>
      <c r="CR238" s="838" t="n"/>
      <c r="CS238" s="838" t="n"/>
      <c r="CT238" s="838" t="n"/>
      <c r="CU238" s="838" t="n"/>
      <c r="CV238" s="838" t="n"/>
      <c r="CW238" s="838" t="n"/>
      <c r="CX238" s="838" t="n"/>
      <c r="CY238" s="838" t="n"/>
      <c r="CZ238" s="838" t="n"/>
      <c r="DA238" s="838" t="n"/>
      <c r="DB238" s="838" t="n"/>
      <c r="DC238" s="838" t="n"/>
      <c r="DD238" s="838" t="n"/>
      <c r="DE238" s="838" t="n"/>
      <c r="DF238" s="838" t="n"/>
      <c r="DG238" s="838" t="n"/>
      <c r="DH238" s="838" t="n"/>
      <c r="DI238" s="838" t="n"/>
      <c r="DJ238" s="838" t="n"/>
      <c r="DK238" s="838" t="n"/>
      <c r="DL238" s="838" t="n"/>
      <c r="DM238" s="838" t="n"/>
      <c r="DN238" s="838" t="n"/>
      <c r="DO238" s="838" t="n"/>
      <c r="DP238" s="838" t="n"/>
      <c r="DQ238" s="838" t="n"/>
      <c r="DR238" s="838" t="n"/>
      <c r="DS238" s="838" t="n"/>
      <c r="DT238" s="838" t="n"/>
      <c r="DU238" s="838" t="n"/>
      <c r="DV238" s="838" t="n"/>
      <c r="DW238" s="838" t="n"/>
      <c r="DX238" s="838" t="n"/>
      <c r="DY238" s="838" t="n"/>
      <c r="DZ238" s="838" t="n"/>
      <c r="EA238" s="838" t="n"/>
      <c r="EB238" s="838" t="n"/>
      <c r="EC238" s="838" t="n"/>
      <c r="ED238" s="838" t="n"/>
      <c r="EE238" s="838" t="n"/>
      <c r="EF238" s="838" t="n"/>
      <c r="EG238" s="838" t="n"/>
      <c r="EH238" s="838" t="n"/>
      <c r="EI238" s="838" t="n"/>
      <c r="EJ238" s="838" t="n"/>
      <c r="EK238" s="838" t="n"/>
      <c r="EL238" s="838" t="n"/>
      <c r="EM238" s="838" t="n"/>
      <c r="EN238" s="838" t="n"/>
      <c r="EO238" s="838" t="n"/>
      <c r="EP238" s="838" t="n"/>
      <c r="EQ238" s="838" t="n"/>
    </row>
    <row r="239" ht="13.5" customHeight="1" s="1178">
      <c r="A239" s="867" t="n"/>
      <c r="B239" s="863" t="n"/>
      <c r="C239" s="863" t="n"/>
      <c r="D239" s="863" t="n"/>
      <c r="E239" s="863" t="n"/>
      <c r="F239" s="863" t="n"/>
      <c r="G239" s="838" t="n"/>
      <c r="H239" s="838" t="n"/>
      <c r="I239" s="838" t="n"/>
      <c r="J239" s="838" t="n"/>
      <c r="K239" s="838" t="n"/>
      <c r="L239" s="838" t="n"/>
      <c r="M239" s="838" t="n"/>
      <c r="N239" s="838" t="n"/>
      <c r="O239" s="838" t="n"/>
      <c r="P239" s="838" t="n"/>
      <c r="Q239" s="838" t="n"/>
      <c r="R239" s="838" t="n"/>
      <c r="S239" s="838" t="n"/>
      <c r="T239" s="838" t="n"/>
      <c r="U239" s="838" t="n"/>
      <c r="V239" s="838" t="n"/>
      <c r="W239" s="838" t="n"/>
      <c r="X239" s="838" t="n"/>
      <c r="Y239" s="838" t="n"/>
      <c r="Z239" s="838" t="n"/>
      <c r="AA239" s="838" t="n"/>
      <c r="AB239" s="838" t="n"/>
      <c r="AC239" s="838" t="n"/>
      <c r="AD239" s="838" t="n"/>
      <c r="AE239" s="838" t="n"/>
      <c r="AF239" s="838" t="n"/>
      <c r="AG239" s="838" t="n"/>
      <c r="AH239" s="838" t="n"/>
      <c r="AI239" s="838" t="n"/>
      <c r="AJ239" s="838" t="n"/>
      <c r="AK239" s="838" t="n"/>
      <c r="AL239" s="838" t="n"/>
      <c r="AM239" s="838" t="n"/>
      <c r="AN239" s="838" t="n"/>
      <c r="AO239" s="838" t="n"/>
      <c r="AP239" s="838" t="n"/>
      <c r="AQ239" s="838" t="n"/>
      <c r="AR239" s="838" t="n"/>
      <c r="AS239" s="838" t="n"/>
      <c r="AT239" s="838" t="n"/>
      <c r="AU239" s="838" t="n"/>
      <c r="AV239" s="838" t="n"/>
      <c r="AW239" s="838" t="n"/>
      <c r="AX239" s="838" t="n"/>
      <c r="AY239" s="838" t="n"/>
      <c r="AZ239" s="838" t="n"/>
      <c r="BA239" s="838" t="n"/>
      <c r="BB239" s="838" t="n"/>
      <c r="BC239" s="838" t="n"/>
      <c r="BD239" s="838" t="n"/>
      <c r="BE239" s="838" t="n"/>
      <c r="BF239" s="838" t="n"/>
      <c r="BG239" s="838" t="n"/>
      <c r="BH239" s="838" t="n"/>
      <c r="BI239" s="838" t="n"/>
      <c r="BJ239" s="838" t="n"/>
      <c r="BK239" s="838" t="n"/>
      <c r="BL239" s="838" t="n"/>
      <c r="BM239" s="838" t="n"/>
      <c r="BN239" s="838" t="n"/>
      <c r="BO239" s="838" t="n"/>
      <c r="BP239" s="838" t="n"/>
      <c r="BQ239" s="838" t="n"/>
      <c r="BR239" s="838" t="n"/>
      <c r="BS239" s="838" t="n"/>
      <c r="BT239" s="838" t="n"/>
      <c r="BU239" s="838" t="n"/>
      <c r="BV239" s="838" t="n"/>
      <c r="BW239" s="838" t="n"/>
      <c r="BX239" s="838" t="n"/>
      <c r="BY239" s="838" t="n"/>
      <c r="BZ239" s="838" t="n"/>
      <c r="CA239" s="838" t="n"/>
      <c r="CB239" s="838" t="n"/>
      <c r="CC239" s="838" t="n"/>
      <c r="CD239" s="838" t="n"/>
      <c r="CE239" s="838" t="n"/>
      <c r="CF239" s="838" t="n"/>
      <c r="CG239" s="838" t="n"/>
      <c r="CH239" s="838" t="n"/>
      <c r="CI239" s="838" t="n"/>
      <c r="CJ239" s="838" t="n"/>
      <c r="CK239" s="838" t="n"/>
      <c r="CL239" s="838" t="n"/>
      <c r="CM239" s="838" t="n"/>
      <c r="CN239" s="838" t="n"/>
      <c r="CO239" s="838" t="n"/>
      <c r="CP239" s="838" t="n"/>
      <c r="CQ239" s="838" t="n"/>
      <c r="CR239" s="838" t="n"/>
      <c r="CS239" s="838" t="n"/>
      <c r="CT239" s="838" t="n"/>
      <c r="CU239" s="838" t="n"/>
      <c r="CV239" s="838" t="n"/>
      <c r="CW239" s="838" t="n"/>
      <c r="CX239" s="838" t="n"/>
      <c r="CY239" s="838" t="n"/>
      <c r="CZ239" s="838" t="n"/>
      <c r="DA239" s="838" t="n"/>
      <c r="DB239" s="838" t="n"/>
      <c r="DC239" s="838" t="n"/>
      <c r="DD239" s="838" t="n"/>
      <c r="DE239" s="838" t="n"/>
      <c r="DF239" s="838" t="n"/>
      <c r="DG239" s="838" t="n"/>
      <c r="DH239" s="838" t="n"/>
      <c r="DI239" s="838" t="n"/>
      <c r="DJ239" s="838" t="n"/>
      <c r="DK239" s="838" t="n"/>
      <c r="DL239" s="838" t="n"/>
      <c r="DM239" s="838" t="n"/>
      <c r="DN239" s="838" t="n"/>
      <c r="DO239" s="838" t="n"/>
      <c r="DP239" s="838" t="n"/>
      <c r="DQ239" s="838" t="n"/>
      <c r="DR239" s="838" t="n"/>
      <c r="DS239" s="838" t="n"/>
      <c r="DT239" s="838" t="n"/>
      <c r="DU239" s="838" t="n"/>
      <c r="DV239" s="838" t="n"/>
      <c r="DW239" s="838" t="n"/>
      <c r="DX239" s="838" t="n"/>
      <c r="DY239" s="838" t="n"/>
      <c r="DZ239" s="838" t="n"/>
      <c r="EA239" s="838" t="n"/>
      <c r="EB239" s="838" t="n"/>
      <c r="EC239" s="838" t="n"/>
      <c r="ED239" s="838" t="n"/>
      <c r="EE239" s="838" t="n"/>
      <c r="EF239" s="838" t="n"/>
      <c r="EG239" s="838" t="n"/>
      <c r="EH239" s="838" t="n"/>
      <c r="EI239" s="838" t="n"/>
      <c r="EJ239" s="838" t="n"/>
      <c r="EK239" s="838" t="n"/>
      <c r="EL239" s="838" t="n"/>
      <c r="EM239" s="838" t="n"/>
      <c r="EN239" s="838" t="n"/>
      <c r="EO239" s="838" t="n"/>
      <c r="EP239" s="838" t="n"/>
      <c r="EQ239" s="838" t="n"/>
    </row>
    <row r="240" ht="13.5" customHeight="1" s="1178">
      <c r="A240" s="867" t="n"/>
      <c r="B240" s="863" t="n"/>
      <c r="C240" s="863" t="n"/>
      <c r="D240" s="863" t="n"/>
      <c r="E240" s="863" t="n"/>
      <c r="F240" s="863" t="n"/>
      <c r="G240" s="838" t="n"/>
      <c r="H240" s="838" t="n"/>
      <c r="I240" s="838" t="n"/>
      <c r="J240" s="838" t="n"/>
      <c r="K240" s="838" t="n"/>
      <c r="L240" s="838" t="n"/>
      <c r="M240" s="838" t="n"/>
      <c r="N240" s="838" t="n"/>
      <c r="O240" s="838" t="n"/>
      <c r="P240" s="838" t="n"/>
      <c r="Q240" s="838" t="n"/>
      <c r="R240" s="838" t="n"/>
      <c r="S240" s="838" t="n"/>
      <c r="T240" s="838" t="n"/>
      <c r="U240" s="838" t="n"/>
      <c r="V240" s="838" t="n"/>
      <c r="W240" s="838" t="n"/>
      <c r="X240" s="838" t="n"/>
      <c r="Y240" s="838" t="n"/>
      <c r="Z240" s="838" t="n"/>
      <c r="AA240" s="838" t="n"/>
      <c r="AB240" s="838" t="n"/>
      <c r="AC240" s="838" t="n"/>
      <c r="AD240" s="838" t="n"/>
      <c r="AE240" s="838" t="n"/>
      <c r="AF240" s="838" t="n"/>
      <c r="AG240" s="838" t="n"/>
      <c r="AH240" s="838" t="n"/>
      <c r="AI240" s="838" t="n"/>
      <c r="AJ240" s="838" t="n"/>
      <c r="AK240" s="838" t="n"/>
      <c r="AL240" s="838" t="n"/>
      <c r="AM240" s="838" t="n"/>
      <c r="AN240" s="838" t="n"/>
      <c r="AO240" s="838" t="n"/>
      <c r="AP240" s="838" t="n"/>
      <c r="AQ240" s="838" t="n"/>
      <c r="AR240" s="838" t="n"/>
      <c r="AS240" s="838" t="n"/>
      <c r="AT240" s="838" t="n"/>
      <c r="AU240" s="838" t="n"/>
      <c r="AV240" s="838" t="n"/>
      <c r="AW240" s="838" t="n"/>
      <c r="AX240" s="838" t="n"/>
      <c r="AY240" s="838" t="n"/>
      <c r="AZ240" s="838" t="n"/>
      <c r="BA240" s="838" t="n"/>
      <c r="BB240" s="838" t="n"/>
      <c r="BC240" s="838" t="n"/>
      <c r="BD240" s="838" t="n"/>
      <c r="BE240" s="838" t="n"/>
      <c r="BF240" s="838" t="n"/>
      <c r="BG240" s="838" t="n"/>
      <c r="BH240" s="838" t="n"/>
      <c r="BI240" s="838" t="n"/>
      <c r="BJ240" s="838" t="n"/>
      <c r="BK240" s="838" t="n"/>
      <c r="BL240" s="838" t="n"/>
      <c r="BM240" s="838" t="n"/>
      <c r="BN240" s="838" t="n"/>
      <c r="BO240" s="838" t="n"/>
      <c r="BP240" s="838" t="n"/>
      <c r="BQ240" s="838" t="n"/>
      <c r="BR240" s="838" t="n"/>
      <c r="BS240" s="838" t="n"/>
      <c r="BT240" s="838" t="n"/>
      <c r="BU240" s="838" t="n"/>
      <c r="BV240" s="838" t="n"/>
      <c r="BW240" s="838" t="n"/>
      <c r="BX240" s="838" t="n"/>
      <c r="BY240" s="838" t="n"/>
      <c r="BZ240" s="838" t="n"/>
      <c r="CA240" s="838" t="n"/>
      <c r="CB240" s="838" t="n"/>
      <c r="CC240" s="838" t="n"/>
      <c r="CD240" s="838" t="n"/>
      <c r="CE240" s="838" t="n"/>
      <c r="CF240" s="838" t="n"/>
      <c r="CG240" s="838" t="n"/>
      <c r="CH240" s="838" t="n"/>
      <c r="CI240" s="838" t="n"/>
      <c r="CJ240" s="838" t="n"/>
      <c r="CK240" s="838" t="n"/>
      <c r="CL240" s="838" t="n"/>
      <c r="CM240" s="838" t="n"/>
      <c r="CN240" s="838" t="n"/>
      <c r="CO240" s="838" t="n"/>
      <c r="CP240" s="838" t="n"/>
      <c r="CQ240" s="838" t="n"/>
      <c r="CR240" s="838" t="n"/>
      <c r="CS240" s="838" t="n"/>
      <c r="CT240" s="838" t="n"/>
      <c r="CU240" s="838" t="n"/>
      <c r="CV240" s="838" t="n"/>
      <c r="CW240" s="838" t="n"/>
      <c r="CX240" s="838" t="n"/>
      <c r="CY240" s="838" t="n"/>
      <c r="CZ240" s="838" t="n"/>
      <c r="DA240" s="838" t="n"/>
      <c r="DB240" s="838" t="n"/>
      <c r="DC240" s="838" t="n"/>
      <c r="DD240" s="838" t="n"/>
      <c r="DE240" s="838" t="n"/>
      <c r="DF240" s="838" t="n"/>
      <c r="DG240" s="838" t="n"/>
      <c r="DH240" s="838" t="n"/>
      <c r="DI240" s="838" t="n"/>
      <c r="DJ240" s="838" t="n"/>
      <c r="DK240" s="838" t="n"/>
      <c r="DL240" s="838" t="n"/>
      <c r="DM240" s="838" t="n"/>
      <c r="DN240" s="838" t="n"/>
      <c r="DO240" s="838" t="n"/>
      <c r="DP240" s="838" t="n"/>
      <c r="DQ240" s="838" t="n"/>
      <c r="DR240" s="838" t="n"/>
      <c r="DS240" s="838" t="n"/>
      <c r="DT240" s="838" t="n"/>
      <c r="DU240" s="838" t="n"/>
      <c r="DV240" s="838" t="n"/>
      <c r="DW240" s="838" t="n"/>
      <c r="DX240" s="838" t="n"/>
      <c r="DY240" s="838" t="n"/>
      <c r="DZ240" s="838" t="n"/>
      <c r="EA240" s="838" t="n"/>
      <c r="EB240" s="838" t="n"/>
      <c r="EC240" s="838" t="n"/>
      <c r="ED240" s="838" t="n"/>
      <c r="EE240" s="838" t="n"/>
      <c r="EF240" s="838" t="n"/>
      <c r="EG240" s="838" t="n"/>
      <c r="EH240" s="838" t="n"/>
      <c r="EI240" s="838" t="n"/>
      <c r="EJ240" s="838" t="n"/>
      <c r="EK240" s="838" t="n"/>
      <c r="EL240" s="838" t="n"/>
      <c r="EM240" s="838" t="n"/>
      <c r="EN240" s="838" t="n"/>
      <c r="EO240" s="838" t="n"/>
      <c r="EP240" s="838" t="n"/>
      <c r="EQ240" s="838" t="n"/>
    </row>
    <row r="241" ht="13.5" customHeight="1" s="1178">
      <c r="A241" s="860" t="n"/>
      <c r="B241" s="860" t="n"/>
      <c r="C241" s="860" t="n"/>
      <c r="D241" s="838" t="n"/>
      <c r="E241" s="838" t="n"/>
      <c r="F241" s="838" t="n"/>
      <c r="G241" s="838" t="n"/>
      <c r="H241" s="838" t="n"/>
      <c r="I241" s="838" t="n"/>
      <c r="J241" s="838" t="n"/>
      <c r="K241" s="838" t="n"/>
      <c r="L241" s="838" t="n"/>
      <c r="M241" s="838" t="n"/>
      <c r="N241" s="838" t="n"/>
      <c r="O241" s="838" t="n"/>
      <c r="P241" s="838" t="n"/>
      <c r="Q241" s="838" t="n"/>
      <c r="R241" s="838" t="n"/>
      <c r="S241" s="838" t="n"/>
      <c r="T241" s="838" t="n"/>
      <c r="U241" s="838" t="n"/>
      <c r="V241" s="838" t="n"/>
      <c r="W241" s="838" t="n"/>
      <c r="X241" s="838" t="n"/>
      <c r="Y241" s="838" t="n"/>
      <c r="Z241" s="838" t="n"/>
      <c r="AA241" s="838" t="n"/>
      <c r="AB241" s="838" t="n"/>
      <c r="AC241" s="838" t="n"/>
      <c r="AD241" s="838" t="n"/>
      <c r="AE241" s="838" t="n"/>
      <c r="AF241" s="838" t="n"/>
      <c r="AG241" s="838" t="n"/>
      <c r="AH241" s="838" t="n"/>
      <c r="AI241" s="838" t="n"/>
      <c r="AJ241" s="838" t="n"/>
      <c r="AK241" s="838" t="n"/>
      <c r="AL241" s="838" t="n"/>
      <c r="AM241" s="838" t="n"/>
      <c r="AN241" s="838" t="n"/>
      <c r="AO241" s="838" t="n"/>
      <c r="AP241" s="838" t="n"/>
      <c r="AQ241" s="838" t="n"/>
      <c r="AR241" s="838" t="n"/>
      <c r="AS241" s="838" t="n"/>
      <c r="AT241" s="838" t="n"/>
      <c r="AU241" s="838" t="n"/>
      <c r="AV241" s="838" t="n"/>
      <c r="AW241" s="838" t="n"/>
      <c r="AX241" s="838" t="n"/>
      <c r="AY241" s="838" t="n"/>
      <c r="AZ241" s="838" t="n"/>
      <c r="BA241" s="838" t="n"/>
      <c r="BB241" s="838" t="n"/>
      <c r="BC241" s="838" t="n"/>
      <c r="BD241" s="838" t="n"/>
      <c r="BE241" s="838" t="n"/>
      <c r="BF241" s="838" t="n"/>
      <c r="BG241" s="838" t="n"/>
      <c r="BH241" s="838" t="n"/>
      <c r="BI241" s="838" t="n"/>
      <c r="BJ241" s="838" t="n"/>
      <c r="BK241" s="838" t="n"/>
      <c r="BL241" s="838" t="n"/>
      <c r="BM241" s="838" t="n"/>
      <c r="BN241" s="838" t="n"/>
      <c r="BO241" s="838" t="n"/>
      <c r="BP241" s="838" t="n"/>
      <c r="BQ241" s="838" t="n"/>
      <c r="BR241" s="838" t="n"/>
      <c r="BS241" s="838" t="n"/>
      <c r="BT241" s="838" t="n"/>
      <c r="BU241" s="838" t="n"/>
      <c r="BV241" s="838" t="n"/>
      <c r="BW241" s="838" t="n"/>
      <c r="BX241" s="838" t="n"/>
      <c r="BY241" s="838" t="n"/>
      <c r="BZ241" s="838" t="n"/>
      <c r="CA241" s="838" t="n"/>
      <c r="CB241" s="838" t="n"/>
      <c r="CC241" s="838" t="n"/>
      <c r="CD241" s="838" t="n"/>
      <c r="CE241" s="838" t="n"/>
      <c r="CF241" s="838" t="n"/>
      <c r="CG241" s="838" t="n"/>
      <c r="CH241" s="838" t="n"/>
      <c r="CI241" s="838" t="n"/>
      <c r="CJ241" s="838" t="n"/>
      <c r="CK241" s="838" t="n"/>
      <c r="CL241" s="838" t="n"/>
      <c r="CM241" s="838" t="n"/>
      <c r="CN241" s="838" t="n"/>
      <c r="CO241" s="838" t="n"/>
      <c r="CP241" s="838" t="n"/>
      <c r="CQ241" s="838" t="n"/>
      <c r="CR241" s="838" t="n"/>
      <c r="CS241" s="838" t="n"/>
      <c r="CT241" s="838" t="n"/>
      <c r="CU241" s="838" t="n"/>
      <c r="CV241" s="838" t="n"/>
      <c r="CW241" s="838" t="n"/>
      <c r="CX241" s="838" t="n"/>
      <c r="CY241" s="838" t="n"/>
      <c r="CZ241" s="838" t="n"/>
      <c r="DA241" s="838" t="n"/>
      <c r="DB241" s="838" t="n"/>
      <c r="DC241" s="838" t="n"/>
      <c r="DD241" s="838" t="n"/>
      <c r="DE241" s="838" t="n"/>
      <c r="DF241" s="838" t="n"/>
      <c r="DG241" s="838" t="n"/>
      <c r="DH241" s="838" t="n"/>
      <c r="DI241" s="838" t="n"/>
      <c r="DJ241" s="838" t="n"/>
      <c r="DK241" s="838" t="n"/>
      <c r="DL241" s="838" t="n"/>
      <c r="DM241" s="838" t="n"/>
      <c r="DN241" s="838" t="n"/>
      <c r="DO241" s="838" t="n"/>
      <c r="DP241" s="838" t="n"/>
      <c r="DQ241" s="838" t="n"/>
      <c r="DR241" s="838" t="n"/>
      <c r="DS241" s="838" t="n"/>
      <c r="DT241" s="838" t="n"/>
      <c r="DU241" s="838" t="n"/>
      <c r="DV241" s="838" t="n"/>
      <c r="DW241" s="838" t="n"/>
      <c r="DX241" s="838" t="n"/>
      <c r="DY241" s="838" t="n"/>
      <c r="DZ241" s="838" t="n"/>
      <c r="EA241" s="838" t="n"/>
      <c r="EB241" s="838" t="n"/>
      <c r="EC241" s="838" t="n"/>
      <c r="ED241" s="838" t="n"/>
      <c r="EE241" s="838" t="n"/>
      <c r="EF241" s="838" t="n"/>
      <c r="EG241" s="838" t="n"/>
      <c r="EH241" s="838" t="n"/>
      <c r="EI241" s="838" t="n"/>
      <c r="EJ241" s="838" t="n"/>
      <c r="EK241" s="838" t="n"/>
      <c r="EL241" s="838" t="n"/>
      <c r="EM241" s="838" t="n"/>
      <c r="EN241" s="838" t="n"/>
      <c r="EO241" s="838" t="n"/>
      <c r="EP241" s="838" t="n"/>
      <c r="EQ241" s="838" t="n"/>
    </row>
    <row r="242" ht="13.5" customHeight="1" s="1178">
      <c r="A242" s="869" t="n"/>
      <c r="B242" s="863" t="n"/>
      <c r="C242" s="863" t="n"/>
      <c r="D242" s="838" t="n"/>
      <c r="E242" s="838" t="n"/>
      <c r="F242" s="838" t="n"/>
      <c r="G242" s="838" t="n"/>
      <c r="H242" s="838" t="n"/>
      <c r="I242" s="838" t="n"/>
      <c r="J242" s="838" t="n"/>
      <c r="K242" s="838" t="n"/>
      <c r="L242" s="838" t="n"/>
      <c r="M242" s="838" t="n"/>
      <c r="N242" s="838" t="n"/>
      <c r="O242" s="838" t="n"/>
      <c r="P242" s="838" t="n"/>
      <c r="Q242" s="838" t="n"/>
      <c r="R242" s="838" t="n"/>
      <c r="S242" s="838" t="n"/>
      <c r="T242" s="838" t="n"/>
      <c r="U242" s="838" t="n"/>
      <c r="V242" s="838" t="n"/>
      <c r="W242" s="838" t="n"/>
      <c r="X242" s="838" t="n"/>
      <c r="Y242" s="838" t="n"/>
      <c r="Z242" s="838" t="n"/>
      <c r="AA242" s="838" t="n"/>
      <c r="AB242" s="838" t="n"/>
      <c r="AC242" s="838" t="n"/>
      <c r="AD242" s="838" t="n"/>
      <c r="AE242" s="838" t="n"/>
      <c r="AF242" s="838" t="n"/>
      <c r="AG242" s="838" t="n"/>
      <c r="AH242" s="838" t="n"/>
      <c r="AI242" s="838" t="n"/>
      <c r="AJ242" s="838" t="n"/>
      <c r="AK242" s="838" t="n"/>
      <c r="AL242" s="838" t="n"/>
      <c r="AM242" s="838" t="n"/>
      <c r="AN242" s="838" t="n"/>
      <c r="AO242" s="838" t="n"/>
      <c r="AP242" s="838" t="n"/>
      <c r="AQ242" s="838" t="n"/>
      <c r="AR242" s="838" t="n"/>
      <c r="AS242" s="838" t="n"/>
      <c r="AT242" s="838" t="n"/>
      <c r="AU242" s="838" t="n"/>
      <c r="AV242" s="838" t="n"/>
      <c r="AW242" s="838" t="n"/>
      <c r="AX242" s="838" t="n"/>
      <c r="AY242" s="838" t="n"/>
      <c r="AZ242" s="838" t="n"/>
      <c r="BA242" s="838" t="n"/>
      <c r="BB242" s="838" t="n"/>
      <c r="BC242" s="838" t="n"/>
      <c r="BD242" s="838" t="n"/>
      <c r="BE242" s="838" t="n"/>
      <c r="BF242" s="838" t="n"/>
      <c r="BG242" s="838" t="n"/>
      <c r="BH242" s="838" t="n"/>
      <c r="BI242" s="838" t="n"/>
      <c r="BJ242" s="838" t="n"/>
      <c r="BK242" s="838" t="n"/>
      <c r="BL242" s="838" t="n"/>
      <c r="BM242" s="838" t="n"/>
      <c r="BN242" s="838" t="n"/>
      <c r="BO242" s="838" t="n"/>
      <c r="BP242" s="838" t="n"/>
      <c r="BQ242" s="838" t="n"/>
      <c r="BR242" s="838" t="n"/>
      <c r="BS242" s="838" t="n"/>
      <c r="BT242" s="838" t="n"/>
      <c r="BU242" s="838" t="n"/>
      <c r="BV242" s="838" t="n"/>
      <c r="BW242" s="838" t="n"/>
      <c r="BX242" s="838" t="n"/>
      <c r="BY242" s="838" t="n"/>
      <c r="BZ242" s="838" t="n"/>
      <c r="CA242" s="838" t="n"/>
      <c r="CB242" s="838" t="n"/>
      <c r="CC242" s="838" t="n"/>
      <c r="CD242" s="838" t="n"/>
      <c r="CE242" s="838" t="n"/>
      <c r="CF242" s="838" t="n"/>
      <c r="CG242" s="838" t="n"/>
      <c r="CH242" s="838" t="n"/>
      <c r="CI242" s="838" t="n"/>
      <c r="CJ242" s="838" t="n"/>
      <c r="CK242" s="838" t="n"/>
      <c r="CL242" s="838" t="n"/>
      <c r="CM242" s="838" t="n"/>
      <c r="CN242" s="838" t="n"/>
      <c r="CO242" s="838" t="n"/>
      <c r="CP242" s="838" t="n"/>
      <c r="CQ242" s="838" t="n"/>
      <c r="CR242" s="838" t="n"/>
      <c r="CS242" s="838" t="n"/>
      <c r="CT242" s="838" t="n"/>
      <c r="CU242" s="838" t="n"/>
      <c r="CV242" s="838" t="n"/>
      <c r="CW242" s="838" t="n"/>
      <c r="CX242" s="838" t="n"/>
      <c r="CY242" s="838" t="n"/>
      <c r="CZ242" s="838" t="n"/>
      <c r="DA242" s="838" t="n"/>
      <c r="DB242" s="838" t="n"/>
      <c r="DC242" s="838" t="n"/>
      <c r="DD242" s="838" t="n"/>
      <c r="DE242" s="838" t="n"/>
      <c r="DF242" s="838" t="n"/>
      <c r="DG242" s="838" t="n"/>
      <c r="DH242" s="838" t="n"/>
      <c r="DI242" s="838" t="n"/>
      <c r="DJ242" s="838" t="n"/>
      <c r="DK242" s="838" t="n"/>
      <c r="DL242" s="838" t="n"/>
      <c r="DM242" s="838" t="n"/>
      <c r="DN242" s="838" t="n"/>
      <c r="DO242" s="838" t="n"/>
      <c r="DP242" s="838" t="n"/>
      <c r="DQ242" s="838" t="n"/>
      <c r="DR242" s="838" t="n"/>
      <c r="DS242" s="838" t="n"/>
      <c r="DT242" s="838" t="n"/>
      <c r="DU242" s="838" t="n"/>
      <c r="DV242" s="838" t="n"/>
      <c r="DW242" s="838" t="n"/>
      <c r="DX242" s="838" t="n"/>
      <c r="DY242" s="838" t="n"/>
      <c r="DZ242" s="838" t="n"/>
      <c r="EA242" s="838" t="n"/>
      <c r="EB242" s="838" t="n"/>
      <c r="EC242" s="838" t="n"/>
      <c r="ED242" s="838" t="n"/>
      <c r="EE242" s="838" t="n"/>
      <c r="EF242" s="838" t="n"/>
      <c r="EG242" s="838" t="n"/>
      <c r="EH242" s="838" t="n"/>
      <c r="EI242" s="838" t="n"/>
      <c r="EJ242" s="838" t="n"/>
      <c r="EK242" s="838" t="n"/>
      <c r="EL242" s="838" t="n"/>
      <c r="EM242" s="838" t="n"/>
      <c r="EN242" s="838" t="n"/>
      <c r="EO242" s="838" t="n"/>
      <c r="EP242" s="838" t="n"/>
      <c r="EQ242" s="838" t="n"/>
    </row>
    <row r="243" ht="13.5" customHeight="1" s="1178">
      <c r="A243" s="869" t="n"/>
      <c r="B243" s="863" t="n"/>
      <c r="C243" s="863" t="n"/>
      <c r="D243" s="838" t="n"/>
      <c r="E243" s="838" t="n"/>
      <c r="F243" s="838" t="n"/>
      <c r="G243" s="838" t="n"/>
      <c r="H243" s="838" t="n"/>
      <c r="I243" s="838" t="n"/>
      <c r="J243" s="838" t="n"/>
      <c r="K243" s="838" t="n"/>
      <c r="L243" s="838" t="n"/>
      <c r="M243" s="838" t="n"/>
      <c r="N243" s="838" t="n"/>
      <c r="O243" s="838" t="n"/>
      <c r="P243" s="838" t="n"/>
      <c r="Q243" s="838" t="n"/>
      <c r="R243" s="838" t="n"/>
      <c r="S243" s="838" t="n"/>
      <c r="T243" s="838" t="n"/>
      <c r="U243" s="838" t="n"/>
      <c r="V243" s="838" t="n"/>
      <c r="W243" s="838" t="n"/>
      <c r="X243" s="838" t="n"/>
      <c r="Y243" s="838" t="n"/>
      <c r="Z243" s="838" t="n"/>
      <c r="AA243" s="838" t="n"/>
      <c r="AB243" s="838" t="n"/>
      <c r="AC243" s="838" t="n"/>
      <c r="AD243" s="838" t="n"/>
      <c r="AE243" s="838" t="n"/>
      <c r="AF243" s="838" t="n"/>
      <c r="AG243" s="838" t="n"/>
      <c r="AH243" s="838" t="n"/>
      <c r="AI243" s="838" t="n"/>
      <c r="AJ243" s="838" t="n"/>
      <c r="AK243" s="838" t="n"/>
      <c r="AL243" s="838" t="n"/>
      <c r="AM243" s="838" t="n"/>
      <c r="AN243" s="838" t="n"/>
      <c r="AO243" s="838" t="n"/>
      <c r="AP243" s="838" t="n"/>
      <c r="AQ243" s="838" t="n"/>
      <c r="AR243" s="838" t="n"/>
      <c r="AS243" s="838" t="n"/>
      <c r="AT243" s="838" t="n"/>
      <c r="AU243" s="838" t="n"/>
      <c r="AV243" s="838" t="n"/>
      <c r="AW243" s="838" t="n"/>
      <c r="AX243" s="838" t="n"/>
      <c r="AY243" s="838" t="n"/>
      <c r="AZ243" s="838" t="n"/>
      <c r="BA243" s="838" t="n"/>
      <c r="BB243" s="838" t="n"/>
      <c r="BC243" s="838" t="n"/>
      <c r="BD243" s="838" t="n"/>
      <c r="BE243" s="838" t="n"/>
      <c r="BF243" s="838" t="n"/>
      <c r="BG243" s="838" t="n"/>
      <c r="BH243" s="838" t="n"/>
      <c r="BI243" s="838" t="n"/>
      <c r="BJ243" s="838" t="n"/>
      <c r="BK243" s="838" t="n"/>
      <c r="BL243" s="838" t="n"/>
      <c r="BM243" s="838" t="n"/>
      <c r="BN243" s="838" t="n"/>
      <c r="BO243" s="838" t="n"/>
      <c r="BP243" s="838" t="n"/>
      <c r="BQ243" s="838" t="n"/>
      <c r="BR243" s="838" t="n"/>
      <c r="BS243" s="838" t="n"/>
      <c r="BT243" s="838" t="n"/>
      <c r="BU243" s="838" t="n"/>
      <c r="BV243" s="838" t="n"/>
      <c r="BW243" s="838" t="n"/>
      <c r="BX243" s="838" t="n"/>
      <c r="BY243" s="838" t="n"/>
      <c r="BZ243" s="838" t="n"/>
      <c r="CA243" s="838" t="n"/>
      <c r="CB243" s="838" t="n"/>
      <c r="CC243" s="838" t="n"/>
      <c r="CD243" s="838" t="n"/>
      <c r="CE243" s="838" t="n"/>
      <c r="CF243" s="838" t="n"/>
      <c r="CG243" s="838" t="n"/>
      <c r="CH243" s="838" t="n"/>
      <c r="CI243" s="838" t="n"/>
      <c r="CJ243" s="838" t="n"/>
      <c r="CK243" s="838" t="n"/>
      <c r="CL243" s="838" t="n"/>
      <c r="CM243" s="838" t="n"/>
      <c r="CN243" s="838" t="n"/>
      <c r="CO243" s="838" t="n"/>
      <c r="CP243" s="838" t="n"/>
      <c r="CQ243" s="838" t="n"/>
      <c r="CR243" s="838" t="n"/>
      <c r="CS243" s="838" t="n"/>
      <c r="CT243" s="838" t="n"/>
      <c r="CU243" s="838" t="n"/>
      <c r="CV243" s="838" t="n"/>
      <c r="CW243" s="838" t="n"/>
      <c r="CX243" s="838" t="n"/>
      <c r="CY243" s="838" t="n"/>
      <c r="CZ243" s="838" t="n"/>
      <c r="DA243" s="838" t="n"/>
      <c r="DB243" s="838" t="n"/>
      <c r="DC243" s="838" t="n"/>
      <c r="DD243" s="838" t="n"/>
      <c r="DE243" s="838" t="n"/>
      <c r="DF243" s="838" t="n"/>
      <c r="DG243" s="838" t="n"/>
      <c r="DH243" s="838" t="n"/>
      <c r="DI243" s="838" t="n"/>
      <c r="DJ243" s="838" t="n"/>
      <c r="DK243" s="838" t="n"/>
      <c r="DL243" s="838" t="n"/>
      <c r="DM243" s="838" t="n"/>
      <c r="DN243" s="838" t="n"/>
      <c r="DO243" s="838" t="n"/>
      <c r="DP243" s="838" t="n"/>
      <c r="DQ243" s="838" t="n"/>
      <c r="DR243" s="838" t="n"/>
      <c r="DS243" s="838" t="n"/>
      <c r="DT243" s="838" t="n"/>
      <c r="DU243" s="838" t="n"/>
      <c r="DV243" s="838" t="n"/>
      <c r="DW243" s="838" t="n"/>
      <c r="DX243" s="838" t="n"/>
      <c r="DY243" s="838" t="n"/>
      <c r="DZ243" s="838" t="n"/>
      <c r="EA243" s="838" t="n"/>
      <c r="EB243" s="838" t="n"/>
      <c r="EC243" s="838" t="n"/>
      <c r="ED243" s="838" t="n"/>
      <c r="EE243" s="838" t="n"/>
      <c r="EF243" s="838" t="n"/>
      <c r="EG243" s="838" t="n"/>
      <c r="EH243" s="838" t="n"/>
      <c r="EI243" s="838" t="n"/>
      <c r="EJ243" s="838" t="n"/>
      <c r="EK243" s="838" t="n"/>
      <c r="EL243" s="838" t="n"/>
      <c r="EM243" s="838" t="n"/>
      <c r="EN243" s="838" t="n"/>
      <c r="EO243" s="838" t="n"/>
      <c r="EP243" s="838" t="n"/>
      <c r="EQ243" s="838" t="n"/>
    </row>
    <row r="244" ht="13.5" customHeight="1" s="1178">
      <c r="A244" s="869" t="n"/>
      <c r="B244" s="862" t="n"/>
      <c r="C244" s="863" t="n"/>
      <c r="D244" s="838" t="n"/>
      <c r="E244" s="838" t="n"/>
      <c r="F244" s="838" t="n"/>
      <c r="G244" s="838" t="n"/>
      <c r="H244" s="838" t="n"/>
      <c r="I244" s="838" t="n"/>
      <c r="J244" s="838" t="n"/>
      <c r="K244" s="838" t="n"/>
      <c r="L244" s="838" t="n"/>
      <c r="M244" s="838" t="n"/>
      <c r="N244" s="838" t="n"/>
      <c r="O244" s="838" t="n"/>
      <c r="P244" s="838" t="n"/>
      <c r="Q244" s="838" t="n"/>
      <c r="R244" s="838" t="n"/>
      <c r="S244" s="838" t="n"/>
      <c r="T244" s="838" t="n"/>
      <c r="U244" s="838" t="n"/>
      <c r="V244" s="838" t="n"/>
      <c r="W244" s="838" t="n"/>
      <c r="X244" s="838" t="n"/>
      <c r="Y244" s="838" t="n"/>
      <c r="Z244" s="838" t="n"/>
      <c r="AA244" s="838" t="n"/>
      <c r="AB244" s="838" t="n"/>
      <c r="AC244" s="838" t="n"/>
      <c r="AD244" s="838" t="n"/>
      <c r="AE244" s="838" t="n"/>
      <c r="AF244" s="838" t="n"/>
      <c r="AG244" s="838" t="n"/>
      <c r="AH244" s="838" t="n"/>
      <c r="AI244" s="838" t="n"/>
      <c r="AJ244" s="838" t="n"/>
      <c r="AK244" s="838" t="n"/>
      <c r="AL244" s="838" t="n"/>
      <c r="AM244" s="838" t="n"/>
      <c r="AN244" s="838" t="n"/>
      <c r="AO244" s="838" t="n"/>
      <c r="AP244" s="838" t="n"/>
      <c r="AQ244" s="838" t="n"/>
      <c r="AR244" s="838" t="n"/>
      <c r="AS244" s="838" t="n"/>
      <c r="AT244" s="838" t="n"/>
      <c r="AU244" s="838" t="n"/>
      <c r="AV244" s="838" t="n"/>
      <c r="AW244" s="838" t="n"/>
      <c r="AX244" s="838" t="n"/>
      <c r="AY244" s="838" t="n"/>
      <c r="AZ244" s="838" t="n"/>
      <c r="BA244" s="838" t="n"/>
      <c r="BB244" s="838" t="n"/>
      <c r="BC244" s="838" t="n"/>
      <c r="BD244" s="838" t="n"/>
      <c r="BE244" s="838" t="n"/>
      <c r="BF244" s="838" t="n"/>
      <c r="BG244" s="838" t="n"/>
      <c r="BH244" s="838" t="n"/>
      <c r="BI244" s="838" t="n"/>
      <c r="BJ244" s="838" t="n"/>
      <c r="BK244" s="838" t="n"/>
      <c r="BL244" s="838" t="n"/>
      <c r="BM244" s="838" t="n"/>
      <c r="BN244" s="838" t="n"/>
      <c r="BO244" s="838" t="n"/>
      <c r="BP244" s="838" t="n"/>
      <c r="BQ244" s="838" t="n"/>
      <c r="BR244" s="838" t="n"/>
      <c r="BS244" s="838" t="n"/>
      <c r="BT244" s="838" t="n"/>
      <c r="BU244" s="838" t="n"/>
      <c r="BV244" s="838" t="n"/>
      <c r="BW244" s="838" t="n"/>
      <c r="BX244" s="838" t="n"/>
      <c r="BY244" s="838" t="n"/>
      <c r="BZ244" s="838" t="n"/>
      <c r="CA244" s="838" t="n"/>
      <c r="CB244" s="838" t="n"/>
      <c r="CC244" s="838" t="n"/>
      <c r="CD244" s="838" t="n"/>
      <c r="CE244" s="838" t="n"/>
      <c r="CF244" s="838" t="n"/>
      <c r="CG244" s="838" t="n"/>
      <c r="CH244" s="838" t="n"/>
      <c r="CI244" s="838" t="n"/>
      <c r="CJ244" s="838" t="n"/>
      <c r="CK244" s="838" t="n"/>
      <c r="CL244" s="838" t="n"/>
      <c r="CM244" s="838" t="n"/>
      <c r="CN244" s="838" t="n"/>
      <c r="CO244" s="838" t="n"/>
      <c r="CP244" s="838" t="n"/>
      <c r="CQ244" s="838" t="n"/>
      <c r="CR244" s="838" t="n"/>
      <c r="CS244" s="838" t="n"/>
      <c r="CT244" s="838" t="n"/>
      <c r="CU244" s="838" t="n"/>
      <c r="CV244" s="838" t="n"/>
      <c r="CW244" s="838" t="n"/>
      <c r="CX244" s="838" t="n"/>
      <c r="CY244" s="838" t="n"/>
      <c r="CZ244" s="838" t="n"/>
      <c r="DA244" s="838" t="n"/>
      <c r="DB244" s="838" t="n"/>
      <c r="DC244" s="838" t="n"/>
      <c r="DD244" s="838" t="n"/>
      <c r="DE244" s="838" t="n"/>
      <c r="DF244" s="838" t="n"/>
      <c r="DG244" s="838" t="n"/>
      <c r="DH244" s="838" t="n"/>
      <c r="DI244" s="838" t="n"/>
      <c r="DJ244" s="838" t="n"/>
      <c r="DK244" s="838" t="n"/>
      <c r="DL244" s="838" t="n"/>
      <c r="DM244" s="838" t="n"/>
      <c r="DN244" s="838" t="n"/>
      <c r="DO244" s="838" t="n"/>
      <c r="DP244" s="838" t="n"/>
      <c r="DQ244" s="838" t="n"/>
      <c r="DR244" s="838" t="n"/>
      <c r="DS244" s="838" t="n"/>
      <c r="DT244" s="838" t="n"/>
      <c r="DU244" s="838" t="n"/>
      <c r="DV244" s="838" t="n"/>
      <c r="DW244" s="838" t="n"/>
      <c r="DX244" s="838" t="n"/>
      <c r="DY244" s="838" t="n"/>
      <c r="DZ244" s="838" t="n"/>
      <c r="EA244" s="838" t="n"/>
      <c r="EB244" s="838" t="n"/>
      <c r="EC244" s="838" t="n"/>
      <c r="ED244" s="838" t="n"/>
      <c r="EE244" s="838" t="n"/>
      <c r="EF244" s="838" t="n"/>
      <c r="EG244" s="838" t="n"/>
      <c r="EH244" s="838" t="n"/>
      <c r="EI244" s="838" t="n"/>
      <c r="EJ244" s="838" t="n"/>
      <c r="EK244" s="838" t="n"/>
      <c r="EL244" s="838" t="n"/>
      <c r="EM244" s="838" t="n"/>
      <c r="EN244" s="838" t="n"/>
      <c r="EO244" s="838" t="n"/>
      <c r="EP244" s="838" t="n"/>
      <c r="EQ244" s="838" t="n"/>
    </row>
    <row r="245" ht="13.5" customHeight="1" s="1178">
      <c r="A245" s="869" t="n"/>
      <c r="B245" s="862" t="n"/>
      <c r="C245" s="863" t="n"/>
      <c r="D245" s="838" t="n"/>
      <c r="E245" s="838" t="n"/>
      <c r="F245" s="838" t="n"/>
      <c r="G245" s="838" t="n"/>
      <c r="H245" s="838" t="n"/>
      <c r="I245" s="838" t="n"/>
      <c r="J245" s="838" t="n"/>
      <c r="K245" s="838" t="n"/>
      <c r="L245" s="838" t="n"/>
      <c r="M245" s="838" t="n"/>
      <c r="N245" s="838" t="n"/>
      <c r="O245" s="838" t="n"/>
      <c r="P245" s="838" t="n"/>
      <c r="Q245" s="838" t="n"/>
      <c r="R245" s="838" t="n"/>
      <c r="S245" s="838" t="n"/>
      <c r="T245" s="838" t="n"/>
      <c r="U245" s="838" t="n"/>
      <c r="V245" s="838" t="n"/>
      <c r="W245" s="838" t="n"/>
      <c r="X245" s="838" t="n"/>
      <c r="Y245" s="838" t="n"/>
      <c r="Z245" s="838" t="n"/>
      <c r="AA245" s="838" t="n"/>
      <c r="AB245" s="838" t="n"/>
      <c r="AC245" s="838" t="n"/>
      <c r="AD245" s="838" t="n"/>
      <c r="AE245" s="838" t="n"/>
      <c r="AF245" s="838" t="n"/>
      <c r="AG245" s="838" t="n"/>
      <c r="AH245" s="838" t="n"/>
      <c r="AI245" s="838" t="n"/>
      <c r="AJ245" s="838" t="n"/>
      <c r="AK245" s="838" t="n"/>
      <c r="AL245" s="838" t="n"/>
      <c r="AM245" s="838" t="n"/>
      <c r="AN245" s="838" t="n"/>
      <c r="AO245" s="838" t="n"/>
      <c r="AP245" s="838" t="n"/>
      <c r="AQ245" s="838" t="n"/>
      <c r="AR245" s="838" t="n"/>
      <c r="AS245" s="838" t="n"/>
      <c r="AT245" s="838" t="n"/>
      <c r="AU245" s="838" t="n"/>
      <c r="AV245" s="838" t="n"/>
      <c r="AW245" s="838" t="n"/>
      <c r="AX245" s="838" t="n"/>
      <c r="AY245" s="838" t="n"/>
      <c r="AZ245" s="838" t="n"/>
      <c r="BA245" s="838" t="n"/>
      <c r="BB245" s="838" t="n"/>
      <c r="BC245" s="838" t="n"/>
      <c r="BD245" s="838" t="n"/>
      <c r="BE245" s="838" t="n"/>
      <c r="BF245" s="838" t="n"/>
      <c r="BG245" s="838" t="n"/>
      <c r="BH245" s="838" t="n"/>
      <c r="BI245" s="838" t="n"/>
      <c r="BJ245" s="838" t="n"/>
      <c r="BK245" s="838" t="n"/>
      <c r="BL245" s="838" t="n"/>
      <c r="BM245" s="838" t="n"/>
      <c r="BN245" s="838" t="n"/>
      <c r="BO245" s="838" t="n"/>
      <c r="BP245" s="838" t="n"/>
      <c r="BQ245" s="838" t="n"/>
      <c r="BR245" s="838" t="n"/>
      <c r="BS245" s="838" t="n"/>
      <c r="BT245" s="838" t="n"/>
      <c r="BU245" s="838" t="n"/>
      <c r="BV245" s="838" t="n"/>
      <c r="BW245" s="838" t="n"/>
      <c r="BX245" s="838" t="n"/>
      <c r="BY245" s="838" t="n"/>
      <c r="BZ245" s="838" t="n"/>
      <c r="CA245" s="838" t="n"/>
      <c r="CB245" s="838" t="n"/>
      <c r="CC245" s="838" t="n"/>
      <c r="CD245" s="838" t="n"/>
      <c r="CE245" s="838" t="n"/>
      <c r="CF245" s="838" t="n"/>
      <c r="CG245" s="838" t="n"/>
      <c r="CH245" s="838" t="n"/>
      <c r="CI245" s="838" t="n"/>
      <c r="CJ245" s="838" t="n"/>
      <c r="CK245" s="838" t="n"/>
      <c r="CL245" s="838" t="n"/>
      <c r="CM245" s="838" t="n"/>
      <c r="CN245" s="838" t="n"/>
      <c r="CO245" s="838" t="n"/>
      <c r="CP245" s="838" t="n"/>
      <c r="CQ245" s="838" t="n"/>
      <c r="CR245" s="838" t="n"/>
      <c r="CS245" s="838" t="n"/>
      <c r="CT245" s="838" t="n"/>
      <c r="CU245" s="838" t="n"/>
      <c r="CV245" s="838" t="n"/>
      <c r="CW245" s="838" t="n"/>
      <c r="CX245" s="838" t="n"/>
      <c r="CY245" s="838" t="n"/>
      <c r="CZ245" s="838" t="n"/>
      <c r="DA245" s="838" t="n"/>
      <c r="DB245" s="838" t="n"/>
      <c r="DC245" s="838" t="n"/>
      <c r="DD245" s="838" t="n"/>
      <c r="DE245" s="838" t="n"/>
      <c r="DF245" s="838" t="n"/>
      <c r="DG245" s="838" t="n"/>
      <c r="DH245" s="838" t="n"/>
      <c r="DI245" s="838" t="n"/>
      <c r="DJ245" s="838" t="n"/>
      <c r="DK245" s="838" t="n"/>
      <c r="DL245" s="838" t="n"/>
      <c r="DM245" s="838" t="n"/>
      <c r="DN245" s="838" t="n"/>
      <c r="DO245" s="838" t="n"/>
      <c r="DP245" s="838" t="n"/>
      <c r="DQ245" s="838" t="n"/>
      <c r="DR245" s="838" t="n"/>
      <c r="DS245" s="838" t="n"/>
      <c r="DT245" s="838" t="n"/>
      <c r="DU245" s="838" t="n"/>
      <c r="DV245" s="838" t="n"/>
      <c r="DW245" s="838" t="n"/>
      <c r="DX245" s="838" t="n"/>
      <c r="DY245" s="838" t="n"/>
      <c r="DZ245" s="838" t="n"/>
      <c r="EA245" s="838" t="n"/>
      <c r="EB245" s="838" t="n"/>
      <c r="EC245" s="838" t="n"/>
      <c r="ED245" s="838" t="n"/>
      <c r="EE245" s="838" t="n"/>
      <c r="EF245" s="838" t="n"/>
      <c r="EG245" s="838" t="n"/>
      <c r="EH245" s="838" t="n"/>
      <c r="EI245" s="838" t="n"/>
      <c r="EJ245" s="838" t="n"/>
      <c r="EK245" s="838" t="n"/>
      <c r="EL245" s="838" t="n"/>
      <c r="EM245" s="838" t="n"/>
      <c r="EN245" s="838" t="n"/>
      <c r="EO245" s="838" t="n"/>
      <c r="EP245" s="838" t="n"/>
      <c r="EQ245" s="838" t="n"/>
    </row>
    <row r="246" ht="13.5" customHeight="1" s="1178">
      <c r="A246" s="869" t="n"/>
      <c r="B246" s="862" t="n"/>
      <c r="C246" s="863" t="n"/>
      <c r="D246" s="838" t="n"/>
      <c r="E246" s="838" t="n"/>
      <c r="F246" s="838" t="n"/>
      <c r="G246" s="838" t="n"/>
      <c r="H246" s="838" t="n"/>
      <c r="I246" s="838" t="n"/>
      <c r="J246" s="838" t="n"/>
      <c r="K246" s="838" t="n"/>
      <c r="L246" s="838" t="n"/>
      <c r="M246" s="838" t="n"/>
      <c r="N246" s="838" t="n"/>
      <c r="O246" s="838" t="n"/>
      <c r="P246" s="838" t="n"/>
      <c r="Q246" s="838" t="n"/>
      <c r="R246" s="838" t="n"/>
      <c r="S246" s="838" t="n"/>
      <c r="T246" s="838" t="n"/>
      <c r="U246" s="838" t="n"/>
      <c r="V246" s="838" t="n"/>
      <c r="W246" s="838" t="n"/>
      <c r="X246" s="838" t="n"/>
      <c r="Y246" s="838" t="n"/>
      <c r="Z246" s="838" t="n"/>
      <c r="AA246" s="838" t="n"/>
      <c r="AB246" s="838" t="n"/>
      <c r="AC246" s="838" t="n"/>
      <c r="AD246" s="838" t="n"/>
      <c r="AE246" s="838" t="n"/>
      <c r="AF246" s="838" t="n"/>
      <c r="AG246" s="838" t="n"/>
      <c r="AH246" s="838" t="n"/>
      <c r="AI246" s="838" t="n"/>
      <c r="AJ246" s="838" t="n"/>
      <c r="AK246" s="838" t="n"/>
      <c r="AL246" s="838" t="n"/>
      <c r="AM246" s="838" t="n"/>
      <c r="AN246" s="838" t="n"/>
      <c r="AO246" s="838" t="n"/>
      <c r="AP246" s="838" t="n"/>
      <c r="AQ246" s="838" t="n"/>
      <c r="AR246" s="838" t="n"/>
      <c r="AS246" s="838" t="n"/>
      <c r="AT246" s="838" t="n"/>
      <c r="AU246" s="838" t="n"/>
      <c r="AV246" s="838" t="n"/>
      <c r="AW246" s="838" t="n"/>
      <c r="AX246" s="838" t="n"/>
      <c r="AY246" s="838" t="n"/>
      <c r="AZ246" s="838" t="n"/>
      <c r="BA246" s="838" t="n"/>
      <c r="BB246" s="838" t="n"/>
      <c r="BC246" s="838" t="n"/>
      <c r="BD246" s="838" t="n"/>
      <c r="BE246" s="838" t="n"/>
      <c r="BF246" s="838" t="n"/>
      <c r="BG246" s="838" t="n"/>
      <c r="BH246" s="838" t="n"/>
      <c r="BI246" s="838" t="n"/>
      <c r="BJ246" s="838" t="n"/>
      <c r="BK246" s="838" t="n"/>
      <c r="BL246" s="838" t="n"/>
      <c r="BM246" s="838" t="n"/>
      <c r="BN246" s="838" t="n"/>
      <c r="BO246" s="838" t="n"/>
      <c r="BP246" s="838" t="n"/>
      <c r="BQ246" s="838" t="n"/>
      <c r="BR246" s="838" t="n"/>
      <c r="BS246" s="838" t="n"/>
      <c r="BT246" s="838" t="n"/>
      <c r="BU246" s="838" t="n"/>
      <c r="BV246" s="838" t="n"/>
      <c r="BW246" s="838" t="n"/>
      <c r="BX246" s="838" t="n"/>
      <c r="BY246" s="838" t="n"/>
      <c r="BZ246" s="838" t="n"/>
      <c r="CA246" s="838" t="n"/>
      <c r="CB246" s="838" t="n"/>
      <c r="CC246" s="838" t="n"/>
      <c r="CD246" s="838" t="n"/>
      <c r="CE246" s="838" t="n"/>
      <c r="CF246" s="838" t="n"/>
      <c r="CG246" s="838" t="n"/>
      <c r="CH246" s="838" t="n"/>
      <c r="CI246" s="838" t="n"/>
      <c r="CJ246" s="838" t="n"/>
      <c r="CK246" s="838" t="n"/>
      <c r="CL246" s="838" t="n"/>
      <c r="CM246" s="838" t="n"/>
      <c r="CN246" s="838" t="n"/>
      <c r="CO246" s="838" t="n"/>
      <c r="CP246" s="838" t="n"/>
      <c r="CQ246" s="838" t="n"/>
      <c r="CR246" s="838" t="n"/>
      <c r="CS246" s="838" t="n"/>
      <c r="CT246" s="838" t="n"/>
      <c r="CU246" s="838" t="n"/>
      <c r="CV246" s="838" t="n"/>
      <c r="CW246" s="838" t="n"/>
      <c r="CX246" s="838" t="n"/>
      <c r="CY246" s="838" t="n"/>
      <c r="CZ246" s="838" t="n"/>
      <c r="DA246" s="838" t="n"/>
      <c r="DB246" s="838" t="n"/>
      <c r="DC246" s="838" t="n"/>
      <c r="DD246" s="838" t="n"/>
      <c r="DE246" s="838" t="n"/>
      <c r="DF246" s="838" t="n"/>
      <c r="DG246" s="838" t="n"/>
      <c r="DH246" s="838" t="n"/>
      <c r="DI246" s="838" t="n"/>
      <c r="DJ246" s="838" t="n"/>
      <c r="DK246" s="838" t="n"/>
      <c r="DL246" s="838" t="n"/>
      <c r="DM246" s="838" t="n"/>
      <c r="DN246" s="838" t="n"/>
      <c r="DO246" s="838" t="n"/>
      <c r="DP246" s="838" t="n"/>
      <c r="DQ246" s="838" t="n"/>
      <c r="DR246" s="838" t="n"/>
      <c r="DS246" s="838" t="n"/>
      <c r="DT246" s="838" t="n"/>
      <c r="DU246" s="838" t="n"/>
      <c r="DV246" s="838" t="n"/>
      <c r="DW246" s="838" t="n"/>
      <c r="DX246" s="838" t="n"/>
      <c r="DY246" s="838" t="n"/>
      <c r="DZ246" s="838" t="n"/>
      <c r="EA246" s="838" t="n"/>
      <c r="EB246" s="838" t="n"/>
      <c r="EC246" s="838" t="n"/>
      <c r="ED246" s="838" t="n"/>
      <c r="EE246" s="838" t="n"/>
      <c r="EF246" s="838" t="n"/>
      <c r="EG246" s="838" t="n"/>
      <c r="EH246" s="838" t="n"/>
      <c r="EI246" s="838" t="n"/>
      <c r="EJ246" s="838" t="n"/>
      <c r="EK246" s="838" t="n"/>
      <c r="EL246" s="838" t="n"/>
      <c r="EM246" s="838" t="n"/>
      <c r="EN246" s="838" t="n"/>
      <c r="EO246" s="838" t="n"/>
      <c r="EP246" s="838" t="n"/>
      <c r="EQ246" s="838" t="n"/>
    </row>
    <row r="247" ht="13.5" customHeight="1" s="1178">
      <c r="A247" s="869" t="n"/>
      <c r="B247" s="862" t="n"/>
      <c r="C247" s="863" t="n"/>
      <c r="D247" s="838" t="n"/>
      <c r="E247" s="838" t="n"/>
      <c r="F247" s="838" t="n"/>
      <c r="G247" s="838" t="n"/>
      <c r="H247" s="838" t="n"/>
      <c r="I247" s="838" t="n"/>
      <c r="J247" s="838" t="n"/>
      <c r="K247" s="838" t="n"/>
      <c r="L247" s="838" t="n"/>
      <c r="M247" s="838" t="n"/>
      <c r="N247" s="838" t="n"/>
      <c r="O247" s="838" t="n"/>
      <c r="P247" s="838" t="n"/>
      <c r="Q247" s="838" t="n"/>
      <c r="R247" s="838" t="n"/>
      <c r="S247" s="838" t="n"/>
      <c r="T247" s="838" t="n"/>
      <c r="U247" s="838" t="n"/>
      <c r="V247" s="838" t="n"/>
      <c r="W247" s="838" t="n"/>
      <c r="X247" s="838" t="n"/>
      <c r="Y247" s="838" t="n"/>
      <c r="Z247" s="838" t="n"/>
      <c r="AA247" s="838" t="n"/>
      <c r="AB247" s="838" t="n"/>
      <c r="AC247" s="838" t="n"/>
      <c r="AD247" s="838" t="n"/>
      <c r="AE247" s="838" t="n"/>
      <c r="AF247" s="838" t="n"/>
      <c r="AG247" s="838" t="n"/>
      <c r="AH247" s="838" t="n"/>
      <c r="AI247" s="838" t="n"/>
      <c r="AJ247" s="838" t="n"/>
      <c r="AK247" s="838" t="n"/>
      <c r="AL247" s="838" t="n"/>
      <c r="AM247" s="838" t="n"/>
      <c r="AN247" s="838" t="n"/>
      <c r="AO247" s="838" t="n"/>
      <c r="AP247" s="838" t="n"/>
      <c r="AQ247" s="838" t="n"/>
      <c r="AR247" s="838" t="n"/>
      <c r="AS247" s="838" t="n"/>
      <c r="AT247" s="838" t="n"/>
      <c r="AU247" s="838" t="n"/>
      <c r="AV247" s="838" t="n"/>
      <c r="AW247" s="838" t="n"/>
      <c r="AX247" s="838" t="n"/>
      <c r="AY247" s="838" t="n"/>
      <c r="AZ247" s="838" t="n"/>
      <c r="BA247" s="838" t="n"/>
      <c r="BB247" s="838" t="n"/>
      <c r="BC247" s="838" t="n"/>
      <c r="BD247" s="838" t="n"/>
      <c r="BE247" s="838" t="n"/>
      <c r="BF247" s="838" t="n"/>
      <c r="BG247" s="838" t="n"/>
      <c r="BH247" s="838" t="n"/>
      <c r="BI247" s="838" t="n"/>
      <c r="BJ247" s="838" t="n"/>
      <c r="BK247" s="838" t="n"/>
      <c r="BL247" s="838" t="n"/>
      <c r="BM247" s="838" t="n"/>
      <c r="BN247" s="838" t="n"/>
      <c r="BO247" s="838" t="n"/>
      <c r="BP247" s="838" t="n"/>
      <c r="BQ247" s="838" t="n"/>
      <c r="BR247" s="838" t="n"/>
      <c r="BS247" s="838" t="n"/>
      <c r="BT247" s="838" t="n"/>
      <c r="BU247" s="838" t="n"/>
      <c r="BV247" s="838" t="n"/>
      <c r="BW247" s="838" t="n"/>
      <c r="BX247" s="838" t="n"/>
      <c r="BY247" s="838" t="n"/>
      <c r="BZ247" s="838" t="n"/>
      <c r="CA247" s="838" t="n"/>
      <c r="CB247" s="838" t="n"/>
      <c r="CC247" s="838" t="n"/>
      <c r="CD247" s="838" t="n"/>
      <c r="CE247" s="838" t="n"/>
      <c r="CF247" s="838" t="n"/>
      <c r="CG247" s="838" t="n"/>
      <c r="CH247" s="838" t="n"/>
      <c r="CI247" s="838" t="n"/>
      <c r="CJ247" s="838" t="n"/>
      <c r="CK247" s="838" t="n"/>
      <c r="CL247" s="838" t="n"/>
      <c r="CM247" s="838" t="n"/>
      <c r="CN247" s="838" t="n"/>
      <c r="CO247" s="838" t="n"/>
      <c r="CP247" s="838" t="n"/>
      <c r="CQ247" s="838" t="n"/>
      <c r="CR247" s="838" t="n"/>
      <c r="CS247" s="838" t="n"/>
      <c r="CT247" s="838" t="n"/>
      <c r="CU247" s="838" t="n"/>
      <c r="CV247" s="838" t="n"/>
      <c r="CW247" s="838" t="n"/>
      <c r="CX247" s="838" t="n"/>
      <c r="CY247" s="838" t="n"/>
      <c r="CZ247" s="838" t="n"/>
      <c r="DA247" s="838" t="n"/>
      <c r="DB247" s="838" t="n"/>
      <c r="DC247" s="838" t="n"/>
      <c r="DD247" s="838" t="n"/>
      <c r="DE247" s="838" t="n"/>
      <c r="DF247" s="838" t="n"/>
      <c r="DG247" s="838" t="n"/>
      <c r="DH247" s="838" t="n"/>
      <c r="DI247" s="838" t="n"/>
      <c r="DJ247" s="838" t="n"/>
      <c r="DK247" s="838" t="n"/>
      <c r="DL247" s="838" t="n"/>
      <c r="DM247" s="838" t="n"/>
      <c r="DN247" s="838" t="n"/>
      <c r="DO247" s="838" t="n"/>
      <c r="DP247" s="838" t="n"/>
      <c r="DQ247" s="838" t="n"/>
      <c r="DR247" s="838" t="n"/>
      <c r="DS247" s="838" t="n"/>
      <c r="DT247" s="838" t="n"/>
      <c r="DU247" s="838" t="n"/>
      <c r="DV247" s="838" t="n"/>
      <c r="DW247" s="838" t="n"/>
      <c r="DX247" s="838" t="n"/>
      <c r="DY247" s="838" t="n"/>
      <c r="DZ247" s="838" t="n"/>
      <c r="EA247" s="838" t="n"/>
      <c r="EB247" s="838" t="n"/>
      <c r="EC247" s="838" t="n"/>
      <c r="ED247" s="838" t="n"/>
      <c r="EE247" s="838" t="n"/>
      <c r="EF247" s="838" t="n"/>
      <c r="EG247" s="838" t="n"/>
      <c r="EH247" s="838" t="n"/>
      <c r="EI247" s="838" t="n"/>
      <c r="EJ247" s="838" t="n"/>
      <c r="EK247" s="838" t="n"/>
      <c r="EL247" s="838" t="n"/>
      <c r="EM247" s="838" t="n"/>
      <c r="EN247" s="838" t="n"/>
      <c r="EO247" s="838" t="n"/>
      <c r="EP247" s="838" t="n"/>
      <c r="EQ247" s="838" t="n"/>
    </row>
    <row r="248" ht="13.5" customHeight="1" s="1178">
      <c r="A248" s="869" t="n"/>
      <c r="B248" s="863" t="n"/>
      <c r="C248" s="863" t="n"/>
      <c r="D248" s="838" t="n"/>
      <c r="E248" s="838" t="n"/>
      <c r="F248" s="838" t="n"/>
      <c r="G248" s="838" t="n"/>
      <c r="H248" s="838" t="n"/>
      <c r="I248" s="838" t="n"/>
      <c r="J248" s="838" t="n"/>
      <c r="K248" s="838" t="n"/>
      <c r="L248" s="838" t="n"/>
      <c r="M248" s="838" t="n"/>
      <c r="N248" s="838" t="n"/>
      <c r="O248" s="838" t="n"/>
      <c r="P248" s="838" t="n"/>
      <c r="Q248" s="838" t="n"/>
      <c r="R248" s="838" t="n"/>
      <c r="S248" s="838" t="n"/>
      <c r="T248" s="838" t="n"/>
      <c r="U248" s="838" t="n"/>
      <c r="V248" s="838" t="n"/>
      <c r="W248" s="838" t="n"/>
      <c r="X248" s="838" t="n"/>
      <c r="Y248" s="838" t="n"/>
      <c r="Z248" s="838" t="n"/>
      <c r="AA248" s="838" t="n"/>
      <c r="AB248" s="838" t="n"/>
      <c r="AC248" s="838" t="n"/>
      <c r="AD248" s="838" t="n"/>
      <c r="AE248" s="838" t="n"/>
      <c r="AF248" s="838" t="n"/>
      <c r="AG248" s="838" t="n"/>
      <c r="AH248" s="838" t="n"/>
      <c r="AI248" s="838" t="n"/>
      <c r="AJ248" s="838" t="n"/>
      <c r="AK248" s="838" t="n"/>
      <c r="AL248" s="838" t="n"/>
      <c r="AM248" s="838" t="n"/>
      <c r="AN248" s="838" t="n"/>
      <c r="AO248" s="838" t="n"/>
      <c r="AP248" s="838" t="n"/>
      <c r="AQ248" s="838" t="n"/>
      <c r="AR248" s="838" t="n"/>
      <c r="AS248" s="838" t="n"/>
      <c r="AT248" s="838" t="n"/>
      <c r="AU248" s="838" t="n"/>
      <c r="AV248" s="838" t="n"/>
      <c r="AW248" s="838" t="n"/>
      <c r="AX248" s="838" t="n"/>
      <c r="AY248" s="838" t="n"/>
      <c r="AZ248" s="838" t="n"/>
      <c r="BA248" s="838" t="n"/>
      <c r="BB248" s="838" t="n"/>
      <c r="BC248" s="838" t="n"/>
      <c r="BD248" s="838" t="n"/>
      <c r="BE248" s="838" t="n"/>
      <c r="BF248" s="838" t="n"/>
      <c r="BG248" s="838" t="n"/>
      <c r="BH248" s="838" t="n"/>
      <c r="BI248" s="838" t="n"/>
      <c r="BJ248" s="838" t="n"/>
      <c r="BK248" s="838" t="n"/>
      <c r="BL248" s="838" t="n"/>
      <c r="BM248" s="838" t="n"/>
      <c r="BN248" s="838" t="n"/>
      <c r="BO248" s="838" t="n"/>
      <c r="BP248" s="838" t="n"/>
      <c r="BQ248" s="838" t="n"/>
      <c r="BR248" s="838" t="n"/>
      <c r="BS248" s="838" t="n"/>
      <c r="BT248" s="838" t="n"/>
      <c r="BU248" s="838" t="n"/>
      <c r="BV248" s="838" t="n"/>
      <c r="BW248" s="838" t="n"/>
      <c r="BX248" s="838" t="n"/>
      <c r="BY248" s="838" t="n"/>
      <c r="BZ248" s="838" t="n"/>
      <c r="CA248" s="838" t="n"/>
      <c r="CB248" s="838" t="n"/>
      <c r="CC248" s="838" t="n"/>
      <c r="CD248" s="838" t="n"/>
      <c r="CE248" s="838" t="n"/>
      <c r="CF248" s="838" t="n"/>
      <c r="CG248" s="838" t="n"/>
      <c r="CH248" s="838" t="n"/>
      <c r="CI248" s="838" t="n"/>
      <c r="CJ248" s="838" t="n"/>
      <c r="CK248" s="838" t="n"/>
      <c r="CL248" s="838" t="n"/>
      <c r="CM248" s="838" t="n"/>
      <c r="CN248" s="838" t="n"/>
      <c r="CO248" s="838" t="n"/>
      <c r="CP248" s="838" t="n"/>
      <c r="CQ248" s="838" t="n"/>
      <c r="CR248" s="838" t="n"/>
      <c r="CS248" s="838" t="n"/>
      <c r="CT248" s="838" t="n"/>
      <c r="CU248" s="838" t="n"/>
      <c r="CV248" s="838" t="n"/>
      <c r="CW248" s="838" t="n"/>
      <c r="CX248" s="838" t="n"/>
      <c r="CY248" s="838" t="n"/>
      <c r="CZ248" s="838" t="n"/>
      <c r="DA248" s="838" t="n"/>
      <c r="DB248" s="838" t="n"/>
      <c r="DC248" s="838" t="n"/>
      <c r="DD248" s="838" t="n"/>
      <c r="DE248" s="838" t="n"/>
      <c r="DF248" s="838" t="n"/>
      <c r="DG248" s="838" t="n"/>
      <c r="DH248" s="838" t="n"/>
      <c r="DI248" s="838" t="n"/>
      <c r="DJ248" s="838" t="n"/>
      <c r="DK248" s="838" t="n"/>
      <c r="DL248" s="838" t="n"/>
      <c r="DM248" s="838" t="n"/>
      <c r="DN248" s="838" t="n"/>
      <c r="DO248" s="838" t="n"/>
      <c r="DP248" s="838" t="n"/>
      <c r="DQ248" s="838" t="n"/>
      <c r="DR248" s="838" t="n"/>
      <c r="DS248" s="838" t="n"/>
      <c r="DT248" s="838" t="n"/>
      <c r="DU248" s="838" t="n"/>
      <c r="DV248" s="838" t="n"/>
      <c r="DW248" s="838" t="n"/>
      <c r="DX248" s="838" t="n"/>
      <c r="DY248" s="838" t="n"/>
      <c r="DZ248" s="838" t="n"/>
      <c r="EA248" s="838" t="n"/>
      <c r="EB248" s="838" t="n"/>
      <c r="EC248" s="838" t="n"/>
      <c r="ED248" s="838" t="n"/>
      <c r="EE248" s="838" t="n"/>
      <c r="EF248" s="838" t="n"/>
      <c r="EG248" s="838" t="n"/>
      <c r="EH248" s="838" t="n"/>
      <c r="EI248" s="838" t="n"/>
      <c r="EJ248" s="838" t="n"/>
      <c r="EK248" s="838" t="n"/>
      <c r="EL248" s="838" t="n"/>
      <c r="EM248" s="838" t="n"/>
      <c r="EN248" s="838" t="n"/>
      <c r="EO248" s="838" t="n"/>
      <c r="EP248" s="838" t="n"/>
      <c r="EQ248" s="838" t="n"/>
    </row>
    <row r="249" ht="13.5" customHeight="1" s="1178">
      <c r="A249" s="869" t="n"/>
      <c r="B249" s="862" t="n"/>
      <c r="C249" s="863" t="n"/>
      <c r="D249" s="838" t="n"/>
      <c r="E249" s="838" t="n"/>
      <c r="F249" s="838" t="n"/>
      <c r="G249" s="838" t="n"/>
      <c r="H249" s="838" t="n"/>
      <c r="I249" s="838" t="n"/>
      <c r="J249" s="838" t="n"/>
      <c r="K249" s="838" t="n"/>
      <c r="L249" s="838" t="n"/>
      <c r="M249" s="838" t="n"/>
      <c r="N249" s="838" t="n"/>
      <c r="O249" s="838" t="n"/>
      <c r="P249" s="838" t="n"/>
      <c r="Q249" s="838" t="n"/>
      <c r="R249" s="838" t="n"/>
      <c r="S249" s="838" t="n"/>
      <c r="T249" s="838" t="n"/>
      <c r="U249" s="838" t="n"/>
      <c r="V249" s="838" t="n"/>
      <c r="W249" s="838" t="n"/>
      <c r="X249" s="838" t="n"/>
      <c r="Y249" s="838" t="n"/>
      <c r="Z249" s="838" t="n"/>
      <c r="AA249" s="838" t="n"/>
      <c r="AB249" s="838" t="n"/>
      <c r="AC249" s="838" t="n"/>
      <c r="AD249" s="838" t="n"/>
      <c r="AE249" s="838" t="n"/>
      <c r="AF249" s="838" t="n"/>
      <c r="AG249" s="838" t="n"/>
      <c r="AH249" s="838" t="n"/>
      <c r="AI249" s="838" t="n"/>
      <c r="AJ249" s="838" t="n"/>
      <c r="AK249" s="838" t="n"/>
      <c r="AL249" s="838" t="n"/>
      <c r="AM249" s="838" t="n"/>
      <c r="AN249" s="838" t="n"/>
      <c r="AO249" s="838" t="n"/>
      <c r="AP249" s="838" t="n"/>
      <c r="AQ249" s="838" t="n"/>
      <c r="AR249" s="838" t="n"/>
      <c r="AS249" s="838" t="n"/>
      <c r="AT249" s="838" t="n"/>
      <c r="AU249" s="838" t="n"/>
      <c r="AV249" s="838" t="n"/>
      <c r="AW249" s="838" t="n"/>
      <c r="AX249" s="838" t="n"/>
      <c r="AY249" s="838" t="n"/>
      <c r="AZ249" s="838" t="n"/>
      <c r="BA249" s="838" t="n"/>
      <c r="BB249" s="838" t="n"/>
      <c r="BC249" s="838" t="n"/>
      <c r="BD249" s="838" t="n"/>
      <c r="BE249" s="838" t="n"/>
      <c r="BF249" s="838" t="n"/>
      <c r="BG249" s="838" t="n"/>
      <c r="BH249" s="838" t="n"/>
      <c r="BI249" s="838" t="n"/>
      <c r="BJ249" s="838" t="n"/>
      <c r="BK249" s="838" t="n"/>
      <c r="BL249" s="838" t="n"/>
      <c r="BM249" s="838" t="n"/>
      <c r="BN249" s="838" t="n"/>
      <c r="BO249" s="838" t="n"/>
      <c r="BP249" s="838" t="n"/>
      <c r="BQ249" s="838" t="n"/>
      <c r="BR249" s="838" t="n"/>
      <c r="BS249" s="838" t="n"/>
      <c r="BT249" s="838" t="n"/>
      <c r="BU249" s="838" t="n"/>
      <c r="BV249" s="838" t="n"/>
      <c r="BW249" s="838" t="n"/>
      <c r="BX249" s="838" t="n"/>
      <c r="BY249" s="838" t="n"/>
      <c r="BZ249" s="838" t="n"/>
      <c r="CA249" s="838" t="n"/>
      <c r="CB249" s="838" t="n"/>
      <c r="CC249" s="838" t="n"/>
      <c r="CD249" s="838" t="n"/>
      <c r="CE249" s="838" t="n"/>
      <c r="CF249" s="838" t="n"/>
      <c r="CG249" s="838" t="n"/>
      <c r="CH249" s="838" t="n"/>
      <c r="CI249" s="838" t="n"/>
      <c r="CJ249" s="838" t="n"/>
      <c r="CK249" s="838" t="n"/>
      <c r="CL249" s="838" t="n"/>
      <c r="CM249" s="838" t="n"/>
      <c r="CN249" s="838" t="n"/>
      <c r="CO249" s="838" t="n"/>
      <c r="CP249" s="838" t="n"/>
      <c r="CQ249" s="838" t="n"/>
      <c r="CR249" s="838" t="n"/>
      <c r="CS249" s="838" t="n"/>
      <c r="CT249" s="838" t="n"/>
      <c r="CU249" s="838" t="n"/>
      <c r="CV249" s="838" t="n"/>
      <c r="CW249" s="838" t="n"/>
      <c r="CX249" s="838" t="n"/>
      <c r="CY249" s="838" t="n"/>
      <c r="CZ249" s="838" t="n"/>
      <c r="DA249" s="838" t="n"/>
      <c r="DB249" s="838" t="n"/>
      <c r="DC249" s="838" t="n"/>
      <c r="DD249" s="838" t="n"/>
      <c r="DE249" s="838" t="n"/>
      <c r="DF249" s="838" t="n"/>
      <c r="DG249" s="838" t="n"/>
      <c r="DH249" s="838" t="n"/>
      <c r="DI249" s="838" t="n"/>
      <c r="DJ249" s="838" t="n"/>
      <c r="DK249" s="838" t="n"/>
      <c r="DL249" s="838" t="n"/>
      <c r="DM249" s="838" t="n"/>
      <c r="DN249" s="838" t="n"/>
      <c r="DO249" s="838" t="n"/>
      <c r="DP249" s="838" t="n"/>
      <c r="DQ249" s="838" t="n"/>
      <c r="DR249" s="838" t="n"/>
      <c r="DS249" s="838" t="n"/>
      <c r="DT249" s="838" t="n"/>
      <c r="DU249" s="838" t="n"/>
      <c r="DV249" s="838" t="n"/>
      <c r="DW249" s="838" t="n"/>
      <c r="DX249" s="838" t="n"/>
      <c r="DY249" s="838" t="n"/>
      <c r="DZ249" s="838" t="n"/>
      <c r="EA249" s="838" t="n"/>
      <c r="EB249" s="838" t="n"/>
      <c r="EC249" s="838" t="n"/>
      <c r="ED249" s="838" t="n"/>
      <c r="EE249" s="838" t="n"/>
      <c r="EF249" s="838" t="n"/>
      <c r="EG249" s="838" t="n"/>
      <c r="EH249" s="838" t="n"/>
      <c r="EI249" s="838" t="n"/>
      <c r="EJ249" s="838" t="n"/>
      <c r="EK249" s="838" t="n"/>
      <c r="EL249" s="838" t="n"/>
      <c r="EM249" s="838" t="n"/>
      <c r="EN249" s="838" t="n"/>
      <c r="EO249" s="838" t="n"/>
      <c r="EP249" s="838" t="n"/>
      <c r="EQ249" s="838" t="n"/>
    </row>
    <row r="250" ht="13.5" customHeight="1" s="1178">
      <c r="A250" s="869" t="n"/>
      <c r="B250" s="862" t="n"/>
      <c r="C250" s="863" t="n"/>
      <c r="D250" s="838" t="n"/>
      <c r="E250" s="838" t="n"/>
      <c r="F250" s="838" t="n"/>
      <c r="G250" s="838" t="n"/>
      <c r="H250" s="838" t="n"/>
      <c r="I250" s="838" t="n"/>
      <c r="J250" s="838" t="n"/>
      <c r="K250" s="838" t="n"/>
      <c r="L250" s="838" t="n"/>
      <c r="M250" s="838" t="n"/>
      <c r="N250" s="838" t="n"/>
      <c r="O250" s="838" t="n"/>
      <c r="P250" s="838" t="n"/>
      <c r="Q250" s="838" t="n"/>
      <c r="R250" s="838" t="n"/>
      <c r="S250" s="838" t="n"/>
      <c r="T250" s="838" t="n"/>
      <c r="U250" s="838" t="n"/>
      <c r="V250" s="838" t="n"/>
      <c r="W250" s="838" t="n"/>
      <c r="X250" s="838" t="n"/>
      <c r="Y250" s="838" t="n"/>
      <c r="Z250" s="838" t="n"/>
      <c r="AA250" s="838" t="n"/>
      <c r="AB250" s="838" t="n"/>
      <c r="AC250" s="838" t="n"/>
      <c r="AD250" s="838" t="n"/>
      <c r="AE250" s="838" t="n"/>
      <c r="AF250" s="838" t="n"/>
      <c r="AG250" s="838" t="n"/>
      <c r="AH250" s="838" t="n"/>
      <c r="AI250" s="838" t="n"/>
      <c r="AJ250" s="838" t="n"/>
      <c r="AK250" s="838" t="n"/>
      <c r="AL250" s="838" t="n"/>
      <c r="AM250" s="838" t="n"/>
      <c r="AN250" s="838" t="n"/>
      <c r="AO250" s="838" t="n"/>
      <c r="AP250" s="838" t="n"/>
      <c r="AQ250" s="838" t="n"/>
      <c r="AR250" s="838" t="n"/>
      <c r="AS250" s="838" t="n"/>
      <c r="AT250" s="838" t="n"/>
      <c r="AU250" s="838" t="n"/>
      <c r="AV250" s="838" t="n"/>
      <c r="AW250" s="838" t="n"/>
      <c r="AX250" s="838" t="n"/>
      <c r="AY250" s="838" t="n"/>
      <c r="AZ250" s="838" t="n"/>
      <c r="BA250" s="838" t="n"/>
      <c r="BB250" s="838" t="n"/>
      <c r="BC250" s="838" t="n"/>
      <c r="BD250" s="838" t="n"/>
      <c r="BE250" s="838" t="n"/>
      <c r="BF250" s="838" t="n"/>
      <c r="BG250" s="838" t="n"/>
      <c r="BH250" s="838" t="n"/>
      <c r="BI250" s="838" t="n"/>
      <c r="BJ250" s="838" t="n"/>
      <c r="BK250" s="838" t="n"/>
      <c r="BL250" s="838" t="n"/>
      <c r="BM250" s="838" t="n"/>
      <c r="BN250" s="838" t="n"/>
      <c r="BO250" s="838" t="n"/>
      <c r="BP250" s="838" t="n"/>
      <c r="BQ250" s="838" t="n"/>
      <c r="BR250" s="838" t="n"/>
      <c r="BS250" s="838" t="n"/>
      <c r="BT250" s="838" t="n"/>
      <c r="BU250" s="838" t="n"/>
      <c r="BV250" s="838" t="n"/>
      <c r="BW250" s="838" t="n"/>
      <c r="BX250" s="838" t="n"/>
      <c r="BY250" s="838" t="n"/>
      <c r="BZ250" s="838" t="n"/>
      <c r="CA250" s="838" t="n"/>
      <c r="CB250" s="838" t="n"/>
      <c r="CC250" s="838" t="n"/>
      <c r="CD250" s="838" t="n"/>
      <c r="CE250" s="838" t="n"/>
      <c r="CF250" s="838" t="n"/>
      <c r="CG250" s="838" t="n"/>
      <c r="CH250" s="838" t="n"/>
      <c r="CI250" s="838" t="n"/>
      <c r="CJ250" s="838" t="n"/>
      <c r="CK250" s="838" t="n"/>
      <c r="CL250" s="838" t="n"/>
      <c r="CM250" s="838" t="n"/>
      <c r="CN250" s="838" t="n"/>
      <c r="CO250" s="838" t="n"/>
      <c r="CP250" s="838" t="n"/>
      <c r="CQ250" s="838" t="n"/>
      <c r="CR250" s="838" t="n"/>
      <c r="CS250" s="838" t="n"/>
      <c r="CT250" s="838" t="n"/>
      <c r="CU250" s="838" t="n"/>
      <c r="CV250" s="838" t="n"/>
      <c r="CW250" s="838" t="n"/>
      <c r="CX250" s="838" t="n"/>
      <c r="CY250" s="838" t="n"/>
      <c r="CZ250" s="838" t="n"/>
      <c r="DA250" s="838" t="n"/>
      <c r="DB250" s="838" t="n"/>
      <c r="DC250" s="838" t="n"/>
      <c r="DD250" s="838" t="n"/>
      <c r="DE250" s="838" t="n"/>
      <c r="DF250" s="838" t="n"/>
      <c r="DG250" s="838" t="n"/>
      <c r="DH250" s="838" t="n"/>
      <c r="DI250" s="838" t="n"/>
      <c r="DJ250" s="838" t="n"/>
      <c r="DK250" s="838" t="n"/>
      <c r="DL250" s="838" t="n"/>
      <c r="DM250" s="838" t="n"/>
      <c r="DN250" s="838" t="n"/>
      <c r="DO250" s="838" t="n"/>
      <c r="DP250" s="838" t="n"/>
      <c r="DQ250" s="838" t="n"/>
      <c r="DR250" s="838" t="n"/>
      <c r="DS250" s="838" t="n"/>
      <c r="DT250" s="838" t="n"/>
      <c r="DU250" s="838" t="n"/>
      <c r="DV250" s="838" t="n"/>
      <c r="DW250" s="838" t="n"/>
      <c r="DX250" s="838" t="n"/>
      <c r="DY250" s="838" t="n"/>
      <c r="DZ250" s="838" t="n"/>
      <c r="EA250" s="838" t="n"/>
      <c r="EB250" s="838" t="n"/>
      <c r="EC250" s="838" t="n"/>
      <c r="ED250" s="838" t="n"/>
      <c r="EE250" s="838" t="n"/>
      <c r="EF250" s="838" t="n"/>
      <c r="EG250" s="838" t="n"/>
      <c r="EH250" s="838" t="n"/>
      <c r="EI250" s="838" t="n"/>
      <c r="EJ250" s="838" t="n"/>
      <c r="EK250" s="838" t="n"/>
      <c r="EL250" s="838" t="n"/>
      <c r="EM250" s="838" t="n"/>
      <c r="EN250" s="838" t="n"/>
      <c r="EO250" s="838" t="n"/>
      <c r="EP250" s="838" t="n"/>
      <c r="EQ250" s="838" t="n"/>
    </row>
    <row r="251" ht="13.5" customHeight="1" s="1178">
      <c r="A251" s="869" t="n"/>
      <c r="B251" s="862" t="n"/>
      <c r="C251" s="863" t="n"/>
      <c r="D251" s="838" t="n"/>
      <c r="E251" s="838" t="n"/>
      <c r="F251" s="838" t="n"/>
      <c r="G251" s="838" t="n"/>
      <c r="H251" s="838" t="n"/>
      <c r="I251" s="838" t="n"/>
      <c r="J251" s="838" t="n"/>
      <c r="K251" s="838" t="n"/>
      <c r="L251" s="838" t="n"/>
      <c r="M251" s="838" t="n"/>
      <c r="N251" s="838" t="n"/>
      <c r="O251" s="838" t="n"/>
      <c r="P251" s="838" t="n"/>
      <c r="Q251" s="838" t="n"/>
      <c r="R251" s="838" t="n"/>
      <c r="S251" s="838" t="n"/>
      <c r="T251" s="838" t="n"/>
      <c r="U251" s="838" t="n"/>
      <c r="V251" s="838" t="n"/>
      <c r="W251" s="838" t="n"/>
      <c r="X251" s="838" t="n"/>
      <c r="Y251" s="838" t="n"/>
      <c r="Z251" s="838" t="n"/>
      <c r="AA251" s="838" t="n"/>
      <c r="AB251" s="838" t="n"/>
      <c r="AC251" s="838" t="n"/>
      <c r="AD251" s="838" t="n"/>
      <c r="AE251" s="838" t="n"/>
      <c r="AF251" s="838" t="n"/>
      <c r="AG251" s="838" t="n"/>
      <c r="AH251" s="838" t="n"/>
      <c r="AI251" s="838" t="n"/>
      <c r="AJ251" s="838" t="n"/>
      <c r="AK251" s="838" t="n"/>
      <c r="AL251" s="838" t="n"/>
      <c r="AM251" s="838" t="n"/>
      <c r="AN251" s="838" t="n"/>
      <c r="AO251" s="838" t="n"/>
      <c r="AP251" s="838" t="n"/>
      <c r="AQ251" s="838" t="n"/>
      <c r="AR251" s="838" t="n"/>
      <c r="AS251" s="838" t="n"/>
      <c r="AT251" s="838" t="n"/>
      <c r="AU251" s="838" t="n"/>
      <c r="AV251" s="838" t="n"/>
      <c r="AW251" s="838" t="n"/>
      <c r="AX251" s="838" t="n"/>
      <c r="AY251" s="838" t="n"/>
      <c r="AZ251" s="838" t="n"/>
      <c r="BA251" s="838" t="n"/>
      <c r="BB251" s="838" t="n"/>
      <c r="BC251" s="838" t="n"/>
      <c r="BD251" s="838" t="n"/>
      <c r="BE251" s="838" t="n"/>
      <c r="BF251" s="838" t="n"/>
      <c r="BG251" s="838" t="n"/>
      <c r="BH251" s="838" t="n"/>
      <c r="BI251" s="838" t="n"/>
      <c r="BJ251" s="838" t="n"/>
      <c r="BK251" s="838" t="n"/>
      <c r="BL251" s="838" t="n"/>
      <c r="BM251" s="838" t="n"/>
      <c r="BN251" s="838" t="n"/>
      <c r="BO251" s="838" t="n"/>
      <c r="BP251" s="838" t="n"/>
      <c r="BQ251" s="838" t="n"/>
      <c r="BR251" s="838" t="n"/>
      <c r="BS251" s="838" t="n"/>
      <c r="BT251" s="838" t="n"/>
      <c r="BU251" s="838" t="n"/>
      <c r="BV251" s="838" t="n"/>
      <c r="BW251" s="838" t="n"/>
      <c r="BX251" s="838" t="n"/>
      <c r="BY251" s="838" t="n"/>
      <c r="BZ251" s="838" t="n"/>
      <c r="CA251" s="838" t="n"/>
      <c r="CB251" s="838" t="n"/>
      <c r="CC251" s="838" t="n"/>
      <c r="CD251" s="838" t="n"/>
      <c r="CE251" s="838" t="n"/>
      <c r="CF251" s="838" t="n"/>
      <c r="CG251" s="838" t="n"/>
      <c r="CH251" s="838" t="n"/>
      <c r="CI251" s="838" t="n"/>
      <c r="CJ251" s="838" t="n"/>
      <c r="CK251" s="838" t="n"/>
      <c r="CL251" s="838" t="n"/>
      <c r="CM251" s="838" t="n"/>
      <c r="CN251" s="838" t="n"/>
      <c r="CO251" s="838" t="n"/>
      <c r="CP251" s="838" t="n"/>
      <c r="CQ251" s="838" t="n"/>
      <c r="CR251" s="838" t="n"/>
      <c r="CS251" s="838" t="n"/>
      <c r="CT251" s="838" t="n"/>
      <c r="CU251" s="838" t="n"/>
      <c r="CV251" s="838" t="n"/>
      <c r="CW251" s="838" t="n"/>
      <c r="CX251" s="838" t="n"/>
      <c r="CY251" s="838" t="n"/>
      <c r="CZ251" s="838" t="n"/>
      <c r="DA251" s="838" t="n"/>
      <c r="DB251" s="838" t="n"/>
      <c r="DC251" s="838" t="n"/>
      <c r="DD251" s="838" t="n"/>
      <c r="DE251" s="838" t="n"/>
      <c r="DF251" s="838" t="n"/>
      <c r="DG251" s="838" t="n"/>
      <c r="DH251" s="838" t="n"/>
      <c r="DI251" s="838" t="n"/>
      <c r="DJ251" s="838" t="n"/>
      <c r="DK251" s="838" t="n"/>
      <c r="DL251" s="838" t="n"/>
      <c r="DM251" s="838" t="n"/>
      <c r="DN251" s="838" t="n"/>
      <c r="DO251" s="838" t="n"/>
      <c r="DP251" s="838" t="n"/>
      <c r="DQ251" s="838" t="n"/>
      <c r="DR251" s="838" t="n"/>
      <c r="DS251" s="838" t="n"/>
      <c r="DT251" s="838" t="n"/>
      <c r="DU251" s="838" t="n"/>
      <c r="DV251" s="838" t="n"/>
      <c r="DW251" s="838" t="n"/>
      <c r="DX251" s="838" t="n"/>
      <c r="DY251" s="838" t="n"/>
      <c r="DZ251" s="838" t="n"/>
      <c r="EA251" s="838" t="n"/>
      <c r="EB251" s="838" t="n"/>
      <c r="EC251" s="838" t="n"/>
      <c r="ED251" s="838" t="n"/>
      <c r="EE251" s="838" t="n"/>
      <c r="EF251" s="838" t="n"/>
      <c r="EG251" s="838" t="n"/>
      <c r="EH251" s="838" t="n"/>
      <c r="EI251" s="838" t="n"/>
      <c r="EJ251" s="838" t="n"/>
      <c r="EK251" s="838" t="n"/>
      <c r="EL251" s="838" t="n"/>
      <c r="EM251" s="838" t="n"/>
      <c r="EN251" s="838" t="n"/>
      <c r="EO251" s="838" t="n"/>
      <c r="EP251" s="838" t="n"/>
      <c r="EQ251" s="838" t="n"/>
    </row>
    <row r="252" ht="13.5" customHeight="1" s="1178">
      <c r="A252" s="869" t="n"/>
      <c r="B252" s="862" t="n"/>
      <c r="C252" s="863" t="n"/>
      <c r="D252" s="838" t="n"/>
      <c r="E252" s="838" t="n"/>
      <c r="F252" s="838" t="n"/>
      <c r="G252" s="838" t="n"/>
      <c r="H252" s="838" t="n"/>
      <c r="I252" s="838" t="n"/>
      <c r="J252" s="838" t="n"/>
      <c r="K252" s="838" t="n"/>
      <c r="L252" s="838" t="n"/>
      <c r="M252" s="838" t="n"/>
      <c r="N252" s="838" t="n"/>
      <c r="O252" s="838" t="n"/>
      <c r="P252" s="838" t="n"/>
      <c r="Q252" s="838" t="n"/>
      <c r="R252" s="838" t="n"/>
      <c r="S252" s="838" t="n"/>
      <c r="T252" s="838" t="n"/>
      <c r="U252" s="838" t="n"/>
      <c r="V252" s="838" t="n"/>
      <c r="W252" s="838" t="n"/>
      <c r="X252" s="838" t="n"/>
      <c r="Y252" s="838" t="n"/>
      <c r="Z252" s="838" t="n"/>
      <c r="AA252" s="838" t="n"/>
      <c r="AB252" s="838" t="n"/>
      <c r="AC252" s="838" t="n"/>
      <c r="AD252" s="838" t="n"/>
      <c r="AE252" s="838" t="n"/>
      <c r="AF252" s="838" t="n"/>
      <c r="AG252" s="838" t="n"/>
      <c r="AH252" s="838" t="n"/>
      <c r="AI252" s="838" t="n"/>
      <c r="AJ252" s="838" t="n"/>
      <c r="AK252" s="838" t="n"/>
      <c r="AL252" s="838" t="n"/>
      <c r="AM252" s="838" t="n"/>
      <c r="AN252" s="838" t="n"/>
      <c r="AO252" s="838" t="n"/>
      <c r="AP252" s="838" t="n"/>
      <c r="AQ252" s="838" t="n"/>
      <c r="AR252" s="838" t="n"/>
      <c r="AS252" s="838" t="n"/>
      <c r="AT252" s="838" t="n"/>
      <c r="AU252" s="838" t="n"/>
      <c r="AV252" s="838" t="n"/>
      <c r="AW252" s="838" t="n"/>
      <c r="AX252" s="838" t="n"/>
      <c r="AY252" s="838" t="n"/>
      <c r="AZ252" s="838" t="n"/>
      <c r="BA252" s="838" t="n"/>
      <c r="BB252" s="838" t="n"/>
      <c r="BC252" s="838" t="n"/>
      <c r="BD252" s="838" t="n"/>
      <c r="BE252" s="838" t="n"/>
      <c r="BF252" s="838" t="n"/>
      <c r="BG252" s="838" t="n"/>
      <c r="BH252" s="838" t="n"/>
      <c r="BI252" s="838" t="n"/>
      <c r="BJ252" s="838" t="n"/>
      <c r="BK252" s="838" t="n"/>
      <c r="BL252" s="838" t="n"/>
      <c r="BM252" s="838" t="n"/>
      <c r="BN252" s="838" t="n"/>
      <c r="BO252" s="838" t="n"/>
      <c r="BP252" s="838" t="n"/>
      <c r="BQ252" s="838" t="n"/>
      <c r="BR252" s="838" t="n"/>
      <c r="BS252" s="838" t="n"/>
      <c r="BT252" s="838" t="n"/>
      <c r="BU252" s="838" t="n"/>
      <c r="BV252" s="838" t="n"/>
      <c r="BW252" s="838" t="n"/>
      <c r="BX252" s="838" t="n"/>
      <c r="BY252" s="838" t="n"/>
      <c r="BZ252" s="838" t="n"/>
      <c r="CA252" s="838" t="n"/>
      <c r="CB252" s="838" t="n"/>
      <c r="CC252" s="838" t="n"/>
      <c r="CD252" s="838" t="n"/>
      <c r="CE252" s="838" t="n"/>
      <c r="CF252" s="838" t="n"/>
      <c r="CG252" s="838" t="n"/>
      <c r="CH252" s="838" t="n"/>
      <c r="CI252" s="838" t="n"/>
      <c r="CJ252" s="838" t="n"/>
      <c r="CK252" s="838" t="n"/>
      <c r="CL252" s="838" t="n"/>
      <c r="CM252" s="838" t="n"/>
      <c r="CN252" s="838" t="n"/>
      <c r="CO252" s="838" t="n"/>
      <c r="CP252" s="838" t="n"/>
      <c r="CQ252" s="838" t="n"/>
      <c r="CR252" s="838" t="n"/>
      <c r="CS252" s="838" t="n"/>
      <c r="CT252" s="838" t="n"/>
      <c r="CU252" s="838" t="n"/>
      <c r="CV252" s="838" t="n"/>
      <c r="CW252" s="838" t="n"/>
      <c r="CX252" s="838" t="n"/>
      <c r="CY252" s="838" t="n"/>
      <c r="CZ252" s="838" t="n"/>
      <c r="DA252" s="838" t="n"/>
      <c r="DB252" s="838" t="n"/>
      <c r="DC252" s="838" t="n"/>
      <c r="DD252" s="838" t="n"/>
      <c r="DE252" s="838" t="n"/>
      <c r="DF252" s="838" t="n"/>
      <c r="DG252" s="838" t="n"/>
      <c r="DH252" s="838" t="n"/>
      <c r="DI252" s="838" t="n"/>
      <c r="DJ252" s="838" t="n"/>
      <c r="DK252" s="838" t="n"/>
      <c r="DL252" s="838" t="n"/>
      <c r="DM252" s="838" t="n"/>
      <c r="DN252" s="838" t="n"/>
      <c r="DO252" s="838" t="n"/>
      <c r="DP252" s="838" t="n"/>
      <c r="DQ252" s="838" t="n"/>
      <c r="DR252" s="838" t="n"/>
      <c r="DS252" s="838" t="n"/>
      <c r="DT252" s="838" t="n"/>
      <c r="DU252" s="838" t="n"/>
      <c r="DV252" s="838" t="n"/>
      <c r="DW252" s="838" t="n"/>
      <c r="DX252" s="838" t="n"/>
      <c r="DY252" s="838" t="n"/>
      <c r="DZ252" s="838" t="n"/>
      <c r="EA252" s="838" t="n"/>
      <c r="EB252" s="838" t="n"/>
      <c r="EC252" s="838" t="n"/>
      <c r="ED252" s="838" t="n"/>
      <c r="EE252" s="838" t="n"/>
      <c r="EF252" s="838" t="n"/>
      <c r="EG252" s="838" t="n"/>
      <c r="EH252" s="838" t="n"/>
      <c r="EI252" s="838" t="n"/>
      <c r="EJ252" s="838" t="n"/>
      <c r="EK252" s="838" t="n"/>
      <c r="EL252" s="838" t="n"/>
      <c r="EM252" s="838" t="n"/>
      <c r="EN252" s="838" t="n"/>
      <c r="EO252" s="838" t="n"/>
      <c r="EP252" s="838" t="n"/>
      <c r="EQ252" s="838" t="n"/>
    </row>
    <row r="253" ht="13.5" customHeight="1" s="1178">
      <c r="A253" s="869" t="n"/>
      <c r="B253" s="862" t="n"/>
      <c r="C253" s="863" t="n"/>
      <c r="D253" s="838" t="n"/>
      <c r="E253" s="838" t="n"/>
      <c r="F253" s="838" t="n"/>
      <c r="G253" s="838" t="n"/>
      <c r="H253" s="838" t="n"/>
      <c r="I253" s="838" t="n"/>
      <c r="J253" s="838" t="n"/>
      <c r="K253" s="838" t="n"/>
      <c r="L253" s="838" t="n"/>
      <c r="M253" s="838" t="n"/>
      <c r="N253" s="838" t="n"/>
      <c r="O253" s="838" t="n"/>
      <c r="P253" s="838" t="n"/>
      <c r="Q253" s="838" t="n"/>
      <c r="R253" s="838" t="n"/>
      <c r="S253" s="838" t="n"/>
      <c r="T253" s="838" t="n"/>
      <c r="U253" s="838" t="n"/>
      <c r="V253" s="838" t="n"/>
      <c r="W253" s="838" t="n"/>
      <c r="X253" s="838" t="n"/>
      <c r="Y253" s="838" t="n"/>
      <c r="Z253" s="838" t="n"/>
      <c r="AA253" s="838" t="n"/>
      <c r="AB253" s="838" t="n"/>
      <c r="AC253" s="838" t="n"/>
      <c r="AD253" s="838" t="n"/>
      <c r="AE253" s="838" t="n"/>
      <c r="AF253" s="838" t="n"/>
      <c r="AG253" s="838" t="n"/>
      <c r="AH253" s="838" t="n"/>
      <c r="AI253" s="838" t="n"/>
      <c r="AJ253" s="838" t="n"/>
      <c r="AK253" s="838" t="n"/>
      <c r="AL253" s="838" t="n"/>
      <c r="AM253" s="838" t="n"/>
      <c r="AN253" s="838" t="n"/>
      <c r="AO253" s="838" t="n"/>
      <c r="AP253" s="838" t="n"/>
      <c r="AQ253" s="838" t="n"/>
      <c r="AR253" s="838" t="n"/>
      <c r="AS253" s="838" t="n"/>
      <c r="AT253" s="838" t="n"/>
      <c r="AU253" s="838" t="n"/>
      <c r="AV253" s="838" t="n"/>
      <c r="AW253" s="838" t="n"/>
      <c r="AX253" s="838" t="n"/>
      <c r="AY253" s="838" t="n"/>
      <c r="AZ253" s="838" t="n"/>
      <c r="BA253" s="838" t="n"/>
      <c r="BB253" s="838" t="n"/>
      <c r="BC253" s="838" t="n"/>
      <c r="BD253" s="838" t="n"/>
      <c r="BE253" s="838" t="n"/>
      <c r="BF253" s="838" t="n"/>
      <c r="BG253" s="838" t="n"/>
      <c r="BH253" s="838" t="n"/>
      <c r="BI253" s="838" t="n"/>
      <c r="BJ253" s="838" t="n"/>
      <c r="BK253" s="838" t="n"/>
      <c r="BL253" s="838" t="n"/>
      <c r="BM253" s="838" t="n"/>
      <c r="BN253" s="838" t="n"/>
      <c r="BO253" s="838" t="n"/>
      <c r="BP253" s="838" t="n"/>
      <c r="BQ253" s="838" t="n"/>
      <c r="BR253" s="838" t="n"/>
      <c r="BS253" s="838" t="n"/>
      <c r="BT253" s="838" t="n"/>
      <c r="BU253" s="838" t="n"/>
      <c r="BV253" s="838" t="n"/>
      <c r="BW253" s="838" t="n"/>
      <c r="BX253" s="838" t="n"/>
      <c r="BY253" s="838" t="n"/>
      <c r="BZ253" s="838" t="n"/>
      <c r="CA253" s="838" t="n"/>
      <c r="CB253" s="838" t="n"/>
      <c r="CC253" s="838" t="n"/>
      <c r="CD253" s="838" t="n"/>
      <c r="CE253" s="838" t="n"/>
      <c r="CF253" s="838" t="n"/>
      <c r="CG253" s="838" t="n"/>
      <c r="CH253" s="838" t="n"/>
      <c r="CI253" s="838" t="n"/>
      <c r="CJ253" s="838" t="n"/>
      <c r="CK253" s="838" t="n"/>
      <c r="CL253" s="838" t="n"/>
      <c r="CM253" s="838" t="n"/>
      <c r="CN253" s="838" t="n"/>
      <c r="CO253" s="838" t="n"/>
      <c r="CP253" s="838" t="n"/>
      <c r="CQ253" s="838" t="n"/>
      <c r="CR253" s="838" t="n"/>
      <c r="CS253" s="838" t="n"/>
      <c r="CT253" s="838" t="n"/>
      <c r="CU253" s="838" t="n"/>
      <c r="CV253" s="838" t="n"/>
      <c r="CW253" s="838" t="n"/>
      <c r="CX253" s="838" t="n"/>
      <c r="CY253" s="838" t="n"/>
      <c r="CZ253" s="838" t="n"/>
      <c r="DA253" s="838" t="n"/>
      <c r="DB253" s="838" t="n"/>
      <c r="DC253" s="838" t="n"/>
      <c r="DD253" s="838" t="n"/>
      <c r="DE253" s="838" t="n"/>
      <c r="DF253" s="838" t="n"/>
      <c r="DG253" s="838" t="n"/>
      <c r="DH253" s="838" t="n"/>
      <c r="DI253" s="838" t="n"/>
      <c r="DJ253" s="838" t="n"/>
      <c r="DK253" s="838" t="n"/>
      <c r="DL253" s="838" t="n"/>
      <c r="DM253" s="838" t="n"/>
      <c r="DN253" s="838" t="n"/>
      <c r="DO253" s="838" t="n"/>
      <c r="DP253" s="838" t="n"/>
      <c r="DQ253" s="838" t="n"/>
      <c r="DR253" s="838" t="n"/>
      <c r="DS253" s="838" t="n"/>
      <c r="DT253" s="838" t="n"/>
      <c r="DU253" s="838" t="n"/>
      <c r="DV253" s="838" t="n"/>
      <c r="DW253" s="838" t="n"/>
      <c r="DX253" s="838" t="n"/>
      <c r="DY253" s="838" t="n"/>
      <c r="DZ253" s="838" t="n"/>
      <c r="EA253" s="838" t="n"/>
      <c r="EB253" s="838" t="n"/>
      <c r="EC253" s="838" t="n"/>
      <c r="ED253" s="838" t="n"/>
      <c r="EE253" s="838" t="n"/>
      <c r="EF253" s="838" t="n"/>
      <c r="EG253" s="838" t="n"/>
      <c r="EH253" s="838" t="n"/>
      <c r="EI253" s="838" t="n"/>
      <c r="EJ253" s="838" t="n"/>
      <c r="EK253" s="838" t="n"/>
      <c r="EL253" s="838" t="n"/>
      <c r="EM253" s="838" t="n"/>
      <c r="EN253" s="838" t="n"/>
      <c r="EO253" s="838" t="n"/>
      <c r="EP253" s="838" t="n"/>
      <c r="EQ253" s="838" t="n"/>
    </row>
    <row r="254" ht="13.5" customHeight="1" s="1178">
      <c r="A254" s="869" t="n"/>
      <c r="B254" s="863" t="n"/>
      <c r="C254" s="863" t="n"/>
      <c r="D254" s="838" t="n"/>
      <c r="E254" s="838" t="n"/>
      <c r="F254" s="838" t="n"/>
      <c r="G254" s="838" t="n"/>
      <c r="H254" s="838" t="n"/>
      <c r="I254" s="838" t="n"/>
      <c r="J254" s="838" t="n"/>
      <c r="K254" s="838" t="n"/>
      <c r="L254" s="838" t="n"/>
      <c r="M254" s="838" t="n"/>
      <c r="N254" s="838" t="n"/>
      <c r="O254" s="838" t="n"/>
      <c r="P254" s="838" t="n"/>
      <c r="Q254" s="838" t="n"/>
      <c r="R254" s="838" t="n"/>
      <c r="S254" s="838" t="n"/>
      <c r="T254" s="838" t="n"/>
      <c r="U254" s="838" t="n"/>
      <c r="V254" s="838" t="n"/>
      <c r="W254" s="838" t="n"/>
      <c r="X254" s="838" t="n"/>
      <c r="Y254" s="838" t="n"/>
      <c r="Z254" s="838" t="n"/>
      <c r="AA254" s="838" t="n"/>
      <c r="AB254" s="838" t="n"/>
      <c r="AC254" s="838" t="n"/>
      <c r="AD254" s="838" t="n"/>
      <c r="AE254" s="838" t="n"/>
      <c r="AF254" s="838" t="n"/>
      <c r="AG254" s="838" t="n"/>
      <c r="AH254" s="838" t="n"/>
      <c r="AI254" s="838" t="n"/>
      <c r="AJ254" s="838" t="n"/>
      <c r="AK254" s="838" t="n"/>
      <c r="AL254" s="838" t="n"/>
      <c r="AM254" s="838" t="n"/>
      <c r="AN254" s="838" t="n"/>
      <c r="AO254" s="838" t="n"/>
      <c r="AP254" s="838" t="n"/>
      <c r="AQ254" s="838" t="n"/>
      <c r="AR254" s="838" t="n"/>
      <c r="AS254" s="838" t="n"/>
      <c r="AT254" s="838" t="n"/>
      <c r="AU254" s="838" t="n"/>
      <c r="AV254" s="838" t="n"/>
      <c r="AW254" s="838" t="n"/>
      <c r="AX254" s="838" t="n"/>
      <c r="AY254" s="838" t="n"/>
      <c r="AZ254" s="838" t="n"/>
      <c r="BA254" s="838" t="n"/>
      <c r="BB254" s="838" t="n"/>
      <c r="BC254" s="838" t="n"/>
      <c r="BD254" s="838" t="n"/>
      <c r="BE254" s="838" t="n"/>
      <c r="BF254" s="838" t="n"/>
      <c r="BG254" s="838" t="n"/>
      <c r="BH254" s="838" t="n"/>
      <c r="BI254" s="838" t="n"/>
      <c r="BJ254" s="838" t="n"/>
      <c r="BK254" s="838" t="n"/>
      <c r="BL254" s="838" t="n"/>
      <c r="BM254" s="838" t="n"/>
      <c r="BN254" s="838" t="n"/>
      <c r="BO254" s="838" t="n"/>
      <c r="BP254" s="838" t="n"/>
      <c r="BQ254" s="838" t="n"/>
      <c r="BR254" s="838" t="n"/>
      <c r="BS254" s="838" t="n"/>
      <c r="BT254" s="838" t="n"/>
      <c r="BU254" s="838" t="n"/>
      <c r="BV254" s="838" t="n"/>
      <c r="BW254" s="838" t="n"/>
      <c r="BX254" s="838" t="n"/>
      <c r="BY254" s="838" t="n"/>
      <c r="BZ254" s="838" t="n"/>
      <c r="CA254" s="838" t="n"/>
      <c r="CB254" s="838" t="n"/>
      <c r="CC254" s="838" t="n"/>
      <c r="CD254" s="838" t="n"/>
      <c r="CE254" s="838" t="n"/>
      <c r="CF254" s="838" t="n"/>
      <c r="CG254" s="838" t="n"/>
      <c r="CH254" s="838" t="n"/>
      <c r="CI254" s="838" t="n"/>
      <c r="CJ254" s="838" t="n"/>
      <c r="CK254" s="838" t="n"/>
      <c r="CL254" s="838" t="n"/>
      <c r="CM254" s="838" t="n"/>
      <c r="CN254" s="838" t="n"/>
      <c r="CO254" s="838" t="n"/>
      <c r="CP254" s="838" t="n"/>
      <c r="CQ254" s="838" t="n"/>
      <c r="CR254" s="838" t="n"/>
      <c r="CS254" s="838" t="n"/>
      <c r="CT254" s="838" t="n"/>
      <c r="CU254" s="838" t="n"/>
      <c r="CV254" s="838" t="n"/>
      <c r="CW254" s="838" t="n"/>
      <c r="CX254" s="838" t="n"/>
      <c r="CY254" s="838" t="n"/>
      <c r="CZ254" s="838" t="n"/>
      <c r="DA254" s="838" t="n"/>
      <c r="DB254" s="838" t="n"/>
      <c r="DC254" s="838" t="n"/>
      <c r="DD254" s="838" t="n"/>
      <c r="DE254" s="838" t="n"/>
      <c r="DF254" s="838" t="n"/>
      <c r="DG254" s="838" t="n"/>
      <c r="DH254" s="838" t="n"/>
      <c r="DI254" s="838" t="n"/>
      <c r="DJ254" s="838" t="n"/>
      <c r="DK254" s="838" t="n"/>
      <c r="DL254" s="838" t="n"/>
      <c r="DM254" s="838" t="n"/>
      <c r="DN254" s="838" t="n"/>
      <c r="DO254" s="838" t="n"/>
      <c r="DP254" s="838" t="n"/>
      <c r="DQ254" s="838" t="n"/>
      <c r="DR254" s="838" t="n"/>
      <c r="DS254" s="838" t="n"/>
      <c r="DT254" s="838" t="n"/>
      <c r="DU254" s="838" t="n"/>
      <c r="DV254" s="838" t="n"/>
      <c r="DW254" s="838" t="n"/>
      <c r="DX254" s="838" t="n"/>
      <c r="DY254" s="838" t="n"/>
      <c r="DZ254" s="838" t="n"/>
      <c r="EA254" s="838" t="n"/>
      <c r="EB254" s="838" t="n"/>
      <c r="EC254" s="838" t="n"/>
      <c r="ED254" s="838" t="n"/>
      <c r="EE254" s="838" t="n"/>
      <c r="EF254" s="838" t="n"/>
      <c r="EG254" s="838" t="n"/>
      <c r="EH254" s="838" t="n"/>
      <c r="EI254" s="838" t="n"/>
      <c r="EJ254" s="838" t="n"/>
      <c r="EK254" s="838" t="n"/>
      <c r="EL254" s="838" t="n"/>
      <c r="EM254" s="838" t="n"/>
      <c r="EN254" s="838" t="n"/>
      <c r="EO254" s="838" t="n"/>
      <c r="EP254" s="838" t="n"/>
      <c r="EQ254" s="838" t="n"/>
    </row>
    <row r="255" ht="13.5" customHeight="1" s="1178">
      <c r="A255" s="869" t="n"/>
      <c r="B255" s="863" t="n"/>
      <c r="C255" s="863" t="n"/>
      <c r="D255" s="838" t="n"/>
      <c r="E255" s="838" t="n"/>
      <c r="F255" s="838" t="n"/>
      <c r="G255" s="838" t="n"/>
      <c r="H255" s="838" t="n"/>
      <c r="I255" s="838" t="n"/>
      <c r="J255" s="838" t="n"/>
      <c r="K255" s="838" t="n"/>
      <c r="L255" s="838" t="n"/>
      <c r="M255" s="838" t="n"/>
      <c r="N255" s="838" t="n"/>
      <c r="O255" s="838" t="n"/>
      <c r="P255" s="838" t="n"/>
      <c r="Q255" s="838" t="n"/>
      <c r="R255" s="838" t="n"/>
      <c r="S255" s="838" t="n"/>
      <c r="T255" s="838" t="n"/>
      <c r="U255" s="838" t="n"/>
      <c r="V255" s="838" t="n"/>
      <c r="W255" s="838" t="n"/>
      <c r="X255" s="838" t="n"/>
      <c r="Y255" s="838" t="n"/>
      <c r="Z255" s="838" t="n"/>
      <c r="AA255" s="838" t="n"/>
      <c r="AB255" s="838" t="n"/>
      <c r="AC255" s="838" t="n"/>
      <c r="AD255" s="838" t="n"/>
      <c r="AE255" s="838" t="n"/>
      <c r="AF255" s="838" t="n"/>
      <c r="AG255" s="838" t="n"/>
      <c r="AH255" s="838" t="n"/>
      <c r="AI255" s="838" t="n"/>
      <c r="AJ255" s="838" t="n"/>
      <c r="AK255" s="838" t="n"/>
      <c r="AL255" s="838" t="n"/>
      <c r="AM255" s="838" t="n"/>
      <c r="AN255" s="838" t="n"/>
      <c r="AO255" s="838" t="n"/>
      <c r="AP255" s="838" t="n"/>
      <c r="AQ255" s="838" t="n"/>
      <c r="AR255" s="838" t="n"/>
      <c r="AS255" s="838" t="n"/>
      <c r="AT255" s="838" t="n"/>
      <c r="AU255" s="838" t="n"/>
      <c r="AV255" s="838" t="n"/>
      <c r="AW255" s="838" t="n"/>
      <c r="AX255" s="838" t="n"/>
      <c r="AY255" s="838" t="n"/>
      <c r="AZ255" s="838" t="n"/>
      <c r="BA255" s="838" t="n"/>
      <c r="BB255" s="838" t="n"/>
      <c r="BC255" s="838" t="n"/>
      <c r="BD255" s="838" t="n"/>
      <c r="BE255" s="838" t="n"/>
      <c r="BF255" s="838" t="n"/>
      <c r="BG255" s="838" t="n"/>
      <c r="BH255" s="838" t="n"/>
      <c r="BI255" s="838" t="n"/>
      <c r="BJ255" s="838" t="n"/>
      <c r="BK255" s="838" t="n"/>
      <c r="BL255" s="838" t="n"/>
      <c r="BM255" s="838" t="n"/>
      <c r="BN255" s="838" t="n"/>
      <c r="BO255" s="838" t="n"/>
      <c r="BP255" s="838" t="n"/>
      <c r="BQ255" s="838" t="n"/>
      <c r="BR255" s="838" t="n"/>
      <c r="BS255" s="838" t="n"/>
      <c r="BT255" s="838" t="n"/>
      <c r="BU255" s="838" t="n"/>
      <c r="BV255" s="838" t="n"/>
      <c r="BW255" s="838" t="n"/>
      <c r="BX255" s="838" t="n"/>
      <c r="BY255" s="838" t="n"/>
      <c r="BZ255" s="838" t="n"/>
      <c r="CA255" s="838" t="n"/>
      <c r="CB255" s="838" t="n"/>
      <c r="CC255" s="838" t="n"/>
      <c r="CD255" s="838" t="n"/>
      <c r="CE255" s="838" t="n"/>
      <c r="CF255" s="838" t="n"/>
      <c r="CG255" s="838" t="n"/>
      <c r="CH255" s="838" t="n"/>
      <c r="CI255" s="838" t="n"/>
      <c r="CJ255" s="838" t="n"/>
      <c r="CK255" s="838" t="n"/>
      <c r="CL255" s="838" t="n"/>
      <c r="CM255" s="838" t="n"/>
      <c r="CN255" s="838" t="n"/>
      <c r="CO255" s="838" t="n"/>
      <c r="CP255" s="838" t="n"/>
      <c r="CQ255" s="838" t="n"/>
      <c r="CR255" s="838" t="n"/>
      <c r="CS255" s="838" t="n"/>
      <c r="CT255" s="838" t="n"/>
      <c r="CU255" s="838" t="n"/>
      <c r="CV255" s="838" t="n"/>
      <c r="CW255" s="838" t="n"/>
      <c r="CX255" s="838" t="n"/>
      <c r="CY255" s="838" t="n"/>
      <c r="CZ255" s="838" t="n"/>
      <c r="DA255" s="838" t="n"/>
      <c r="DB255" s="838" t="n"/>
      <c r="DC255" s="838" t="n"/>
      <c r="DD255" s="838" t="n"/>
      <c r="DE255" s="838" t="n"/>
      <c r="DF255" s="838" t="n"/>
      <c r="DG255" s="838" t="n"/>
      <c r="DH255" s="838" t="n"/>
      <c r="DI255" s="838" t="n"/>
      <c r="DJ255" s="838" t="n"/>
      <c r="DK255" s="838" t="n"/>
      <c r="DL255" s="838" t="n"/>
      <c r="DM255" s="838" t="n"/>
      <c r="DN255" s="838" t="n"/>
      <c r="DO255" s="838" t="n"/>
      <c r="DP255" s="838" t="n"/>
      <c r="DQ255" s="838" t="n"/>
      <c r="DR255" s="838" t="n"/>
      <c r="DS255" s="838" t="n"/>
      <c r="DT255" s="838" t="n"/>
      <c r="DU255" s="838" t="n"/>
      <c r="DV255" s="838" t="n"/>
      <c r="DW255" s="838" t="n"/>
      <c r="DX255" s="838" t="n"/>
      <c r="DY255" s="838" t="n"/>
      <c r="DZ255" s="838" t="n"/>
      <c r="EA255" s="838" t="n"/>
      <c r="EB255" s="838" t="n"/>
      <c r="EC255" s="838" t="n"/>
      <c r="ED255" s="838" t="n"/>
      <c r="EE255" s="838" t="n"/>
      <c r="EF255" s="838" t="n"/>
      <c r="EG255" s="838" t="n"/>
      <c r="EH255" s="838" t="n"/>
      <c r="EI255" s="838" t="n"/>
      <c r="EJ255" s="838" t="n"/>
      <c r="EK255" s="838" t="n"/>
      <c r="EL255" s="838" t="n"/>
      <c r="EM255" s="838" t="n"/>
      <c r="EN255" s="838" t="n"/>
      <c r="EO255" s="838" t="n"/>
      <c r="EP255" s="838" t="n"/>
      <c r="EQ255" s="838" t="n"/>
    </row>
    <row r="256" ht="13.5" customHeight="1" s="1178">
      <c r="A256" s="869" t="n"/>
      <c r="B256" s="862" t="n"/>
      <c r="C256" s="863" t="n"/>
      <c r="D256" s="838" t="n"/>
      <c r="E256" s="838" t="n"/>
      <c r="F256" s="838" t="n"/>
      <c r="G256" s="838" t="n"/>
      <c r="H256" s="838" t="n"/>
      <c r="I256" s="838" t="n"/>
      <c r="J256" s="838" t="n"/>
      <c r="K256" s="838" t="n"/>
      <c r="L256" s="838" t="n"/>
      <c r="M256" s="838" t="n"/>
      <c r="N256" s="838" t="n"/>
      <c r="O256" s="838" t="n"/>
      <c r="P256" s="838" t="n"/>
      <c r="Q256" s="838" t="n"/>
      <c r="R256" s="838" t="n"/>
      <c r="S256" s="838" t="n"/>
      <c r="T256" s="838" t="n"/>
      <c r="U256" s="838" t="n"/>
      <c r="V256" s="838" t="n"/>
      <c r="W256" s="838" t="n"/>
      <c r="X256" s="838" t="n"/>
      <c r="Y256" s="838" t="n"/>
      <c r="Z256" s="838" t="n"/>
      <c r="AA256" s="838" t="n"/>
      <c r="AB256" s="838" t="n"/>
      <c r="AC256" s="838" t="n"/>
      <c r="AD256" s="838" t="n"/>
      <c r="AE256" s="838" t="n"/>
      <c r="AF256" s="838" t="n"/>
      <c r="AG256" s="838" t="n"/>
      <c r="AH256" s="838" t="n"/>
      <c r="AI256" s="838" t="n"/>
      <c r="AJ256" s="838" t="n"/>
      <c r="AK256" s="838" t="n"/>
      <c r="AL256" s="838" t="n"/>
      <c r="AM256" s="838" t="n"/>
      <c r="AN256" s="838" t="n"/>
      <c r="AO256" s="838" t="n"/>
      <c r="AP256" s="838" t="n"/>
      <c r="AQ256" s="838" t="n"/>
      <c r="AR256" s="838" t="n"/>
      <c r="AS256" s="838" t="n"/>
      <c r="AT256" s="838" t="n"/>
      <c r="AU256" s="838" t="n"/>
      <c r="AV256" s="838" t="n"/>
      <c r="AW256" s="838" t="n"/>
      <c r="AX256" s="838" t="n"/>
      <c r="AY256" s="838" t="n"/>
      <c r="AZ256" s="838" t="n"/>
      <c r="BA256" s="838" t="n"/>
      <c r="BB256" s="838" t="n"/>
      <c r="BC256" s="838" t="n"/>
      <c r="BD256" s="838" t="n"/>
      <c r="BE256" s="838" t="n"/>
      <c r="BF256" s="838" t="n"/>
      <c r="BG256" s="838" t="n"/>
      <c r="BH256" s="838" t="n"/>
      <c r="BI256" s="838" t="n"/>
      <c r="BJ256" s="838" t="n"/>
      <c r="BK256" s="838" t="n"/>
      <c r="BL256" s="838" t="n"/>
      <c r="BM256" s="838" t="n"/>
      <c r="BN256" s="838" t="n"/>
      <c r="BO256" s="838" t="n"/>
      <c r="BP256" s="838" t="n"/>
      <c r="BQ256" s="838" t="n"/>
      <c r="BR256" s="838" t="n"/>
      <c r="BS256" s="838" t="n"/>
      <c r="BT256" s="838" t="n"/>
      <c r="BU256" s="838" t="n"/>
      <c r="BV256" s="838" t="n"/>
      <c r="BW256" s="838" t="n"/>
      <c r="BX256" s="838" t="n"/>
      <c r="BY256" s="838" t="n"/>
      <c r="BZ256" s="838" t="n"/>
      <c r="CA256" s="838" t="n"/>
      <c r="CB256" s="838" t="n"/>
      <c r="CC256" s="838" t="n"/>
      <c r="CD256" s="838" t="n"/>
      <c r="CE256" s="838" t="n"/>
      <c r="CF256" s="838" t="n"/>
      <c r="CG256" s="838" t="n"/>
      <c r="CH256" s="838" t="n"/>
      <c r="CI256" s="838" t="n"/>
      <c r="CJ256" s="838" t="n"/>
      <c r="CK256" s="838" t="n"/>
      <c r="CL256" s="838" t="n"/>
      <c r="CM256" s="838" t="n"/>
      <c r="CN256" s="838" t="n"/>
      <c r="CO256" s="838" t="n"/>
      <c r="CP256" s="838" t="n"/>
      <c r="CQ256" s="838" t="n"/>
      <c r="CR256" s="838" t="n"/>
      <c r="CS256" s="838" t="n"/>
      <c r="CT256" s="838" t="n"/>
      <c r="CU256" s="838" t="n"/>
      <c r="CV256" s="838" t="n"/>
      <c r="CW256" s="838" t="n"/>
      <c r="CX256" s="838" t="n"/>
      <c r="CY256" s="838" t="n"/>
      <c r="CZ256" s="838" t="n"/>
      <c r="DA256" s="838" t="n"/>
      <c r="DB256" s="838" t="n"/>
      <c r="DC256" s="838" t="n"/>
      <c r="DD256" s="838" t="n"/>
      <c r="DE256" s="838" t="n"/>
      <c r="DF256" s="838" t="n"/>
      <c r="DG256" s="838" t="n"/>
      <c r="DH256" s="838" t="n"/>
      <c r="DI256" s="838" t="n"/>
      <c r="DJ256" s="838" t="n"/>
      <c r="DK256" s="838" t="n"/>
      <c r="DL256" s="838" t="n"/>
      <c r="DM256" s="838" t="n"/>
      <c r="DN256" s="838" t="n"/>
      <c r="DO256" s="838" t="n"/>
      <c r="DP256" s="838" t="n"/>
      <c r="DQ256" s="838" t="n"/>
      <c r="DR256" s="838" t="n"/>
      <c r="DS256" s="838" t="n"/>
      <c r="DT256" s="838" t="n"/>
      <c r="DU256" s="838" t="n"/>
      <c r="DV256" s="838" t="n"/>
      <c r="DW256" s="838" t="n"/>
      <c r="DX256" s="838" t="n"/>
      <c r="DY256" s="838" t="n"/>
      <c r="DZ256" s="838" t="n"/>
      <c r="EA256" s="838" t="n"/>
      <c r="EB256" s="838" t="n"/>
      <c r="EC256" s="838" t="n"/>
      <c r="ED256" s="838" t="n"/>
      <c r="EE256" s="838" t="n"/>
      <c r="EF256" s="838" t="n"/>
      <c r="EG256" s="838" t="n"/>
      <c r="EH256" s="838" t="n"/>
      <c r="EI256" s="838" t="n"/>
      <c r="EJ256" s="838" t="n"/>
      <c r="EK256" s="838" t="n"/>
      <c r="EL256" s="838" t="n"/>
      <c r="EM256" s="838" t="n"/>
      <c r="EN256" s="838" t="n"/>
      <c r="EO256" s="838" t="n"/>
      <c r="EP256" s="838" t="n"/>
      <c r="EQ256" s="838" t="n"/>
    </row>
    <row r="257" ht="13.5" customHeight="1" s="1178">
      <c r="A257" s="869" t="n"/>
      <c r="B257" s="862" t="n"/>
      <c r="C257" s="863" t="n"/>
      <c r="D257" s="838" t="n"/>
      <c r="E257" s="838" t="n"/>
      <c r="F257" s="838" t="n"/>
      <c r="G257" s="838" t="n"/>
      <c r="H257" s="838" t="n"/>
      <c r="I257" s="838" t="n"/>
      <c r="J257" s="838" t="n"/>
      <c r="K257" s="838" t="n"/>
      <c r="L257" s="838" t="n"/>
      <c r="M257" s="838" t="n"/>
      <c r="N257" s="838" t="n"/>
      <c r="O257" s="838" t="n"/>
      <c r="P257" s="838" t="n"/>
      <c r="Q257" s="838" t="n"/>
      <c r="R257" s="838" t="n"/>
      <c r="S257" s="838" t="n"/>
      <c r="T257" s="838" t="n"/>
      <c r="U257" s="838" t="n"/>
      <c r="V257" s="838" t="n"/>
      <c r="W257" s="838" t="n"/>
      <c r="X257" s="838" t="n"/>
      <c r="Y257" s="838" t="n"/>
      <c r="Z257" s="838" t="n"/>
      <c r="AA257" s="838" t="n"/>
      <c r="AB257" s="838" t="n"/>
      <c r="AC257" s="838" t="n"/>
      <c r="AD257" s="838" t="n"/>
      <c r="AE257" s="838" t="n"/>
      <c r="AF257" s="838" t="n"/>
      <c r="AG257" s="838" t="n"/>
      <c r="AH257" s="838" t="n"/>
      <c r="AI257" s="838" t="n"/>
      <c r="AJ257" s="838" t="n"/>
      <c r="AK257" s="838" t="n"/>
      <c r="AL257" s="838" t="n"/>
      <c r="AM257" s="838" t="n"/>
      <c r="AN257" s="838" t="n"/>
      <c r="AO257" s="838" t="n"/>
      <c r="AP257" s="838" t="n"/>
      <c r="AQ257" s="838" t="n"/>
      <c r="AR257" s="838" t="n"/>
      <c r="AS257" s="838" t="n"/>
      <c r="AT257" s="838" t="n"/>
      <c r="AU257" s="838" t="n"/>
      <c r="AV257" s="838" t="n"/>
      <c r="AW257" s="838" t="n"/>
      <c r="AX257" s="838" t="n"/>
      <c r="AY257" s="838" t="n"/>
      <c r="AZ257" s="838" t="n"/>
      <c r="BA257" s="838" t="n"/>
      <c r="BB257" s="838" t="n"/>
      <c r="BC257" s="838" t="n"/>
      <c r="BD257" s="838" t="n"/>
      <c r="BE257" s="838" t="n"/>
      <c r="BF257" s="838" t="n"/>
      <c r="BG257" s="838" t="n"/>
      <c r="BH257" s="838" t="n"/>
      <c r="BI257" s="838" t="n"/>
      <c r="BJ257" s="838" t="n"/>
      <c r="BK257" s="838" t="n"/>
      <c r="BL257" s="838" t="n"/>
      <c r="BM257" s="838" t="n"/>
      <c r="BN257" s="838" t="n"/>
      <c r="BO257" s="838" t="n"/>
      <c r="BP257" s="838" t="n"/>
      <c r="BQ257" s="838" t="n"/>
      <c r="BR257" s="838" t="n"/>
      <c r="BS257" s="838" t="n"/>
      <c r="BT257" s="838" t="n"/>
      <c r="BU257" s="838" t="n"/>
      <c r="BV257" s="838" t="n"/>
      <c r="BW257" s="838" t="n"/>
      <c r="BX257" s="838" t="n"/>
      <c r="BY257" s="838" t="n"/>
      <c r="BZ257" s="838" t="n"/>
      <c r="CA257" s="838" t="n"/>
      <c r="CB257" s="838" t="n"/>
      <c r="CC257" s="838" t="n"/>
      <c r="CD257" s="838" t="n"/>
      <c r="CE257" s="838" t="n"/>
      <c r="CF257" s="838" t="n"/>
      <c r="CG257" s="838" t="n"/>
      <c r="CH257" s="838" t="n"/>
      <c r="CI257" s="838" t="n"/>
      <c r="CJ257" s="838" t="n"/>
      <c r="CK257" s="838" t="n"/>
      <c r="CL257" s="838" t="n"/>
      <c r="CM257" s="838" t="n"/>
      <c r="CN257" s="838" t="n"/>
      <c r="CO257" s="838" t="n"/>
      <c r="CP257" s="838" t="n"/>
      <c r="CQ257" s="838" t="n"/>
      <c r="CR257" s="838" t="n"/>
      <c r="CS257" s="838" t="n"/>
      <c r="CT257" s="838" t="n"/>
      <c r="CU257" s="838" t="n"/>
      <c r="CV257" s="838" t="n"/>
      <c r="CW257" s="838" t="n"/>
      <c r="CX257" s="838" t="n"/>
      <c r="CY257" s="838" t="n"/>
      <c r="CZ257" s="838" t="n"/>
      <c r="DA257" s="838" t="n"/>
      <c r="DB257" s="838" t="n"/>
      <c r="DC257" s="838" t="n"/>
      <c r="DD257" s="838" t="n"/>
      <c r="DE257" s="838" t="n"/>
      <c r="DF257" s="838" t="n"/>
      <c r="DG257" s="838" t="n"/>
      <c r="DH257" s="838" t="n"/>
      <c r="DI257" s="838" t="n"/>
      <c r="DJ257" s="838" t="n"/>
      <c r="DK257" s="838" t="n"/>
      <c r="DL257" s="838" t="n"/>
      <c r="DM257" s="838" t="n"/>
      <c r="DN257" s="838" t="n"/>
      <c r="DO257" s="838" t="n"/>
      <c r="DP257" s="838" t="n"/>
      <c r="DQ257" s="838" t="n"/>
      <c r="DR257" s="838" t="n"/>
      <c r="DS257" s="838" t="n"/>
      <c r="DT257" s="838" t="n"/>
      <c r="DU257" s="838" t="n"/>
      <c r="DV257" s="838" t="n"/>
      <c r="DW257" s="838" t="n"/>
      <c r="DX257" s="838" t="n"/>
      <c r="DY257" s="838" t="n"/>
      <c r="DZ257" s="838" t="n"/>
      <c r="EA257" s="838" t="n"/>
      <c r="EB257" s="838" t="n"/>
      <c r="EC257" s="838" t="n"/>
      <c r="ED257" s="838" t="n"/>
      <c r="EE257" s="838" t="n"/>
      <c r="EF257" s="838" t="n"/>
      <c r="EG257" s="838" t="n"/>
      <c r="EH257" s="838" t="n"/>
      <c r="EI257" s="838" t="n"/>
      <c r="EJ257" s="838" t="n"/>
      <c r="EK257" s="838" t="n"/>
      <c r="EL257" s="838" t="n"/>
      <c r="EM257" s="838" t="n"/>
      <c r="EN257" s="838" t="n"/>
      <c r="EO257" s="838" t="n"/>
      <c r="EP257" s="838" t="n"/>
      <c r="EQ257" s="838" t="n"/>
    </row>
    <row r="258" ht="13.5" customHeight="1" s="1178">
      <c r="A258" s="869" t="n"/>
      <c r="B258" s="863" t="n"/>
      <c r="C258" s="863" t="n"/>
      <c r="D258" s="838" t="n"/>
      <c r="E258" s="838" t="n"/>
      <c r="F258" s="838" t="n"/>
      <c r="G258" s="838" t="n"/>
      <c r="H258" s="838" t="n"/>
      <c r="I258" s="838" t="n"/>
      <c r="J258" s="838" t="n"/>
      <c r="K258" s="838" t="n"/>
      <c r="L258" s="838" t="n"/>
      <c r="M258" s="838" t="n"/>
      <c r="N258" s="838" t="n"/>
      <c r="O258" s="838" t="n"/>
      <c r="P258" s="838" t="n"/>
      <c r="Q258" s="838" t="n"/>
      <c r="R258" s="838" t="n"/>
      <c r="S258" s="838" t="n"/>
      <c r="T258" s="838" t="n"/>
      <c r="U258" s="838" t="n"/>
      <c r="V258" s="838" t="n"/>
      <c r="W258" s="838" t="n"/>
      <c r="X258" s="838" t="n"/>
      <c r="Y258" s="838" t="n"/>
      <c r="Z258" s="838" t="n"/>
      <c r="AA258" s="838" t="n"/>
      <c r="AB258" s="838" t="n"/>
      <c r="AC258" s="838" t="n"/>
      <c r="AD258" s="838" t="n"/>
      <c r="AE258" s="838" t="n"/>
      <c r="AF258" s="838" t="n"/>
      <c r="AG258" s="838" t="n"/>
      <c r="AH258" s="838" t="n"/>
      <c r="AI258" s="838" t="n"/>
      <c r="AJ258" s="838" t="n"/>
      <c r="AK258" s="838" t="n"/>
      <c r="AL258" s="838" t="n"/>
      <c r="AM258" s="838" t="n"/>
      <c r="AN258" s="838" t="n"/>
      <c r="AO258" s="838" t="n"/>
      <c r="AP258" s="838" t="n"/>
      <c r="AQ258" s="838" t="n"/>
      <c r="AR258" s="838" t="n"/>
      <c r="AS258" s="838" t="n"/>
      <c r="AT258" s="838" t="n"/>
      <c r="AU258" s="838" t="n"/>
      <c r="AV258" s="838" t="n"/>
      <c r="AW258" s="838" t="n"/>
      <c r="AX258" s="838" t="n"/>
      <c r="AY258" s="838" t="n"/>
      <c r="AZ258" s="838" t="n"/>
      <c r="BA258" s="838" t="n"/>
      <c r="BB258" s="838" t="n"/>
      <c r="BC258" s="838" t="n"/>
      <c r="BD258" s="838" t="n"/>
      <c r="BE258" s="838" t="n"/>
      <c r="BF258" s="838" t="n"/>
      <c r="BG258" s="838" t="n"/>
      <c r="BH258" s="838" t="n"/>
      <c r="BI258" s="838" t="n"/>
      <c r="BJ258" s="838" t="n"/>
      <c r="BK258" s="838" t="n"/>
      <c r="BL258" s="838" t="n"/>
      <c r="BM258" s="838" t="n"/>
      <c r="BN258" s="838" t="n"/>
      <c r="BO258" s="838" t="n"/>
      <c r="BP258" s="838" t="n"/>
      <c r="BQ258" s="838" t="n"/>
      <c r="BR258" s="838" t="n"/>
      <c r="BS258" s="838" t="n"/>
      <c r="BT258" s="838" t="n"/>
      <c r="BU258" s="838" t="n"/>
      <c r="BV258" s="838" t="n"/>
      <c r="BW258" s="838" t="n"/>
      <c r="BX258" s="838" t="n"/>
      <c r="BY258" s="838" t="n"/>
      <c r="BZ258" s="838" t="n"/>
      <c r="CA258" s="838" t="n"/>
      <c r="CB258" s="838" t="n"/>
      <c r="CC258" s="838" t="n"/>
      <c r="CD258" s="838" t="n"/>
      <c r="CE258" s="838" t="n"/>
      <c r="CF258" s="838" t="n"/>
      <c r="CG258" s="838" t="n"/>
      <c r="CH258" s="838" t="n"/>
      <c r="CI258" s="838" t="n"/>
      <c r="CJ258" s="838" t="n"/>
      <c r="CK258" s="838" t="n"/>
      <c r="CL258" s="838" t="n"/>
      <c r="CM258" s="838" t="n"/>
      <c r="CN258" s="838" t="n"/>
      <c r="CO258" s="838" t="n"/>
      <c r="CP258" s="838" t="n"/>
      <c r="CQ258" s="838" t="n"/>
      <c r="CR258" s="838" t="n"/>
      <c r="CS258" s="838" t="n"/>
      <c r="CT258" s="838" t="n"/>
      <c r="CU258" s="838" t="n"/>
      <c r="CV258" s="838" t="n"/>
      <c r="CW258" s="838" t="n"/>
      <c r="CX258" s="838" t="n"/>
      <c r="CY258" s="838" t="n"/>
      <c r="CZ258" s="838" t="n"/>
      <c r="DA258" s="838" t="n"/>
      <c r="DB258" s="838" t="n"/>
      <c r="DC258" s="838" t="n"/>
      <c r="DD258" s="838" t="n"/>
      <c r="DE258" s="838" t="n"/>
      <c r="DF258" s="838" t="n"/>
      <c r="DG258" s="838" t="n"/>
      <c r="DH258" s="838" t="n"/>
      <c r="DI258" s="838" t="n"/>
      <c r="DJ258" s="838" t="n"/>
      <c r="DK258" s="838" t="n"/>
      <c r="DL258" s="838" t="n"/>
      <c r="DM258" s="838" t="n"/>
      <c r="DN258" s="838" t="n"/>
      <c r="DO258" s="838" t="n"/>
      <c r="DP258" s="838" t="n"/>
      <c r="DQ258" s="838" t="n"/>
      <c r="DR258" s="838" t="n"/>
      <c r="DS258" s="838" t="n"/>
      <c r="DT258" s="838" t="n"/>
      <c r="DU258" s="838" t="n"/>
      <c r="DV258" s="838" t="n"/>
      <c r="DW258" s="838" t="n"/>
      <c r="DX258" s="838" t="n"/>
      <c r="DY258" s="838" t="n"/>
      <c r="DZ258" s="838" t="n"/>
      <c r="EA258" s="838" t="n"/>
      <c r="EB258" s="838" t="n"/>
      <c r="EC258" s="838" t="n"/>
      <c r="ED258" s="838" t="n"/>
      <c r="EE258" s="838" t="n"/>
      <c r="EF258" s="838" t="n"/>
      <c r="EG258" s="838" t="n"/>
      <c r="EH258" s="838" t="n"/>
      <c r="EI258" s="838" t="n"/>
      <c r="EJ258" s="838" t="n"/>
      <c r="EK258" s="838" t="n"/>
      <c r="EL258" s="838" t="n"/>
      <c r="EM258" s="838" t="n"/>
      <c r="EN258" s="838" t="n"/>
      <c r="EO258" s="838" t="n"/>
      <c r="EP258" s="838" t="n"/>
      <c r="EQ258" s="838" t="n"/>
    </row>
    <row r="259" ht="13.5" customHeight="1" s="1178">
      <c r="A259" s="869" t="n"/>
      <c r="B259" s="863" t="n"/>
      <c r="C259" s="863" t="n"/>
      <c r="D259" s="838" t="n"/>
      <c r="E259" s="838" t="n"/>
      <c r="F259" s="838" t="n"/>
      <c r="G259" s="838" t="n"/>
      <c r="H259" s="838" t="n"/>
      <c r="I259" s="838" t="n"/>
      <c r="J259" s="838" t="n"/>
      <c r="K259" s="838" t="n"/>
      <c r="L259" s="838" t="n"/>
      <c r="M259" s="838" t="n"/>
      <c r="N259" s="838" t="n"/>
      <c r="O259" s="838" t="n"/>
      <c r="P259" s="838" t="n"/>
      <c r="Q259" s="838" t="n"/>
      <c r="R259" s="838" t="n"/>
      <c r="S259" s="838" t="n"/>
      <c r="T259" s="838" t="n"/>
      <c r="U259" s="838" t="n"/>
      <c r="V259" s="838" t="n"/>
      <c r="W259" s="838" t="n"/>
      <c r="X259" s="838" t="n"/>
      <c r="Y259" s="838" t="n"/>
      <c r="Z259" s="838" t="n"/>
      <c r="AA259" s="838" t="n"/>
      <c r="AB259" s="838" t="n"/>
      <c r="AC259" s="838" t="n"/>
      <c r="AD259" s="838" t="n"/>
      <c r="AE259" s="838" t="n"/>
      <c r="AF259" s="838" t="n"/>
      <c r="AG259" s="838" t="n"/>
      <c r="AH259" s="838" t="n"/>
      <c r="AI259" s="838" t="n"/>
      <c r="AJ259" s="838" t="n"/>
      <c r="AK259" s="838" t="n"/>
      <c r="AL259" s="838" t="n"/>
      <c r="AM259" s="838" t="n"/>
      <c r="AN259" s="838" t="n"/>
      <c r="AO259" s="838" t="n"/>
      <c r="AP259" s="838" t="n"/>
      <c r="AQ259" s="838" t="n"/>
      <c r="AR259" s="838" t="n"/>
      <c r="AS259" s="838" t="n"/>
      <c r="AT259" s="838" t="n"/>
      <c r="AU259" s="838" t="n"/>
      <c r="AV259" s="838" t="n"/>
      <c r="AW259" s="838" t="n"/>
      <c r="AX259" s="838" t="n"/>
      <c r="AY259" s="838" t="n"/>
      <c r="AZ259" s="838" t="n"/>
      <c r="BA259" s="838" t="n"/>
      <c r="BB259" s="838" t="n"/>
      <c r="BC259" s="838" t="n"/>
      <c r="BD259" s="838" t="n"/>
      <c r="BE259" s="838" t="n"/>
      <c r="BF259" s="838" t="n"/>
      <c r="BG259" s="838" t="n"/>
      <c r="BH259" s="838" t="n"/>
      <c r="BI259" s="838" t="n"/>
      <c r="BJ259" s="838" t="n"/>
      <c r="BK259" s="838" t="n"/>
      <c r="BL259" s="838" t="n"/>
      <c r="BM259" s="838" t="n"/>
      <c r="BN259" s="838" t="n"/>
      <c r="BO259" s="838" t="n"/>
      <c r="BP259" s="838" t="n"/>
      <c r="BQ259" s="838" t="n"/>
      <c r="BR259" s="838" t="n"/>
      <c r="BS259" s="838" t="n"/>
      <c r="BT259" s="838" t="n"/>
      <c r="BU259" s="838" t="n"/>
      <c r="BV259" s="838" t="n"/>
      <c r="BW259" s="838" t="n"/>
      <c r="BX259" s="838" t="n"/>
      <c r="BY259" s="838" t="n"/>
      <c r="BZ259" s="838" t="n"/>
      <c r="CA259" s="838" t="n"/>
      <c r="CB259" s="838" t="n"/>
      <c r="CC259" s="838" t="n"/>
      <c r="CD259" s="838" t="n"/>
      <c r="CE259" s="838" t="n"/>
      <c r="CF259" s="838" t="n"/>
      <c r="CG259" s="838" t="n"/>
      <c r="CH259" s="838" t="n"/>
      <c r="CI259" s="838" t="n"/>
      <c r="CJ259" s="838" t="n"/>
      <c r="CK259" s="838" t="n"/>
      <c r="CL259" s="838" t="n"/>
      <c r="CM259" s="838" t="n"/>
      <c r="CN259" s="838" t="n"/>
      <c r="CO259" s="838" t="n"/>
      <c r="CP259" s="838" t="n"/>
      <c r="CQ259" s="838" t="n"/>
      <c r="CR259" s="838" t="n"/>
      <c r="CS259" s="838" t="n"/>
      <c r="CT259" s="838" t="n"/>
      <c r="CU259" s="838" t="n"/>
      <c r="CV259" s="838" t="n"/>
      <c r="CW259" s="838" t="n"/>
      <c r="CX259" s="838" t="n"/>
      <c r="CY259" s="838" t="n"/>
      <c r="CZ259" s="838" t="n"/>
      <c r="DA259" s="838" t="n"/>
      <c r="DB259" s="838" t="n"/>
      <c r="DC259" s="838" t="n"/>
      <c r="DD259" s="838" t="n"/>
      <c r="DE259" s="838" t="n"/>
      <c r="DF259" s="838" t="n"/>
      <c r="DG259" s="838" t="n"/>
      <c r="DH259" s="838" t="n"/>
      <c r="DI259" s="838" t="n"/>
      <c r="DJ259" s="838" t="n"/>
      <c r="DK259" s="838" t="n"/>
      <c r="DL259" s="838" t="n"/>
      <c r="DM259" s="838" t="n"/>
      <c r="DN259" s="838" t="n"/>
      <c r="DO259" s="838" t="n"/>
      <c r="DP259" s="838" t="n"/>
      <c r="DQ259" s="838" t="n"/>
      <c r="DR259" s="838" t="n"/>
      <c r="DS259" s="838" t="n"/>
      <c r="DT259" s="838" t="n"/>
      <c r="DU259" s="838" t="n"/>
      <c r="DV259" s="838" t="n"/>
      <c r="DW259" s="838" t="n"/>
      <c r="DX259" s="838" t="n"/>
      <c r="DY259" s="838" t="n"/>
      <c r="DZ259" s="838" t="n"/>
      <c r="EA259" s="838" t="n"/>
      <c r="EB259" s="838" t="n"/>
      <c r="EC259" s="838" t="n"/>
      <c r="ED259" s="838" t="n"/>
      <c r="EE259" s="838" t="n"/>
      <c r="EF259" s="838" t="n"/>
      <c r="EG259" s="838" t="n"/>
      <c r="EH259" s="838" t="n"/>
      <c r="EI259" s="838" t="n"/>
      <c r="EJ259" s="838" t="n"/>
      <c r="EK259" s="838" t="n"/>
      <c r="EL259" s="838" t="n"/>
      <c r="EM259" s="838" t="n"/>
      <c r="EN259" s="838" t="n"/>
      <c r="EO259" s="838" t="n"/>
      <c r="EP259" s="838" t="n"/>
      <c r="EQ259" s="838" t="n"/>
    </row>
    <row r="260" ht="13.5" customHeight="1" s="1178">
      <c r="A260" s="838" t="n"/>
      <c r="B260" s="838" t="n"/>
      <c r="C260" s="838" t="n"/>
      <c r="D260" s="838" t="n"/>
      <c r="E260" s="838" t="n"/>
      <c r="F260" s="838" t="n"/>
      <c r="G260" s="838" t="n"/>
      <c r="H260" s="838" t="n"/>
      <c r="I260" s="838" t="n"/>
      <c r="J260" s="838" t="n"/>
      <c r="K260" s="838" t="n"/>
      <c r="L260" s="838" t="n"/>
      <c r="M260" s="838" t="n"/>
      <c r="N260" s="838" t="n"/>
      <c r="O260" s="838" t="n"/>
      <c r="P260" s="838" t="n"/>
      <c r="Q260" s="838" t="n"/>
      <c r="R260" s="838" t="n"/>
      <c r="S260" s="838" t="n"/>
      <c r="T260" s="838" t="n"/>
      <c r="U260" s="838" t="n"/>
      <c r="V260" s="838" t="n"/>
      <c r="W260" s="838" t="n"/>
      <c r="X260" s="838" t="n"/>
      <c r="Y260" s="838" t="n"/>
      <c r="Z260" s="838" t="n"/>
      <c r="AA260" s="838" t="n"/>
      <c r="AB260" s="838" t="n"/>
      <c r="AC260" s="838" t="n"/>
      <c r="AD260" s="838" t="n"/>
      <c r="AE260" s="838" t="n"/>
      <c r="AF260" s="838" t="n"/>
      <c r="AG260" s="838" t="n"/>
      <c r="AH260" s="838" t="n"/>
      <c r="AI260" s="838" t="n"/>
      <c r="AJ260" s="838" t="n"/>
      <c r="AK260" s="838" t="n"/>
      <c r="AL260" s="838" t="n"/>
      <c r="AM260" s="838" t="n"/>
      <c r="AN260" s="838" t="n"/>
      <c r="AO260" s="838" t="n"/>
      <c r="AP260" s="838" t="n"/>
      <c r="AQ260" s="838" t="n"/>
      <c r="AR260" s="838" t="n"/>
      <c r="AS260" s="838" t="n"/>
      <c r="AT260" s="838" t="n"/>
      <c r="AU260" s="838" t="n"/>
      <c r="AV260" s="838" t="n"/>
      <c r="AW260" s="838" t="n"/>
      <c r="AX260" s="838" t="n"/>
      <c r="AY260" s="838" t="n"/>
      <c r="AZ260" s="838" t="n"/>
      <c r="BA260" s="838" t="n"/>
      <c r="BB260" s="838" t="n"/>
      <c r="BC260" s="838" t="n"/>
      <c r="BD260" s="838" t="n"/>
      <c r="BE260" s="838" t="n"/>
      <c r="BF260" s="838" t="n"/>
      <c r="BG260" s="838" t="n"/>
      <c r="BH260" s="838" t="n"/>
      <c r="BI260" s="838" t="n"/>
      <c r="BJ260" s="838" t="n"/>
      <c r="BK260" s="838" t="n"/>
      <c r="BL260" s="838" t="n"/>
      <c r="BM260" s="838" t="n"/>
      <c r="BN260" s="838" t="n"/>
      <c r="BO260" s="838" t="n"/>
      <c r="BP260" s="838" t="n"/>
      <c r="BQ260" s="838" t="n"/>
      <c r="BR260" s="838" t="n"/>
      <c r="BS260" s="838" t="n"/>
      <c r="BT260" s="838" t="n"/>
      <c r="BU260" s="838" t="n"/>
      <c r="BV260" s="838" t="n"/>
      <c r="BW260" s="838" t="n"/>
      <c r="BX260" s="838" t="n"/>
      <c r="BY260" s="838" t="n"/>
      <c r="BZ260" s="838" t="n"/>
      <c r="CA260" s="838" t="n"/>
      <c r="CB260" s="838" t="n"/>
      <c r="CC260" s="838" t="n"/>
      <c r="CD260" s="838" t="n"/>
      <c r="CE260" s="838" t="n"/>
      <c r="CF260" s="838" t="n"/>
      <c r="CG260" s="838" t="n"/>
      <c r="CH260" s="838" t="n"/>
      <c r="CI260" s="838" t="n"/>
      <c r="CJ260" s="838" t="n"/>
      <c r="CK260" s="838" t="n"/>
      <c r="CL260" s="838" t="n"/>
      <c r="CM260" s="838" t="n"/>
      <c r="CN260" s="838" t="n"/>
      <c r="CO260" s="838" t="n"/>
      <c r="CP260" s="838" t="n"/>
      <c r="CQ260" s="838" t="n"/>
      <c r="CR260" s="838" t="n"/>
      <c r="CS260" s="838" t="n"/>
      <c r="CT260" s="838" t="n"/>
      <c r="CU260" s="838" t="n"/>
      <c r="CV260" s="838" t="n"/>
      <c r="CW260" s="838" t="n"/>
      <c r="CX260" s="838" t="n"/>
      <c r="CY260" s="838" t="n"/>
      <c r="CZ260" s="838" t="n"/>
      <c r="DA260" s="838" t="n"/>
      <c r="DB260" s="838" t="n"/>
      <c r="DC260" s="838" t="n"/>
      <c r="DD260" s="838" t="n"/>
      <c r="DE260" s="838" t="n"/>
      <c r="DF260" s="838" t="n"/>
      <c r="DG260" s="838" t="n"/>
      <c r="DH260" s="838" t="n"/>
      <c r="DI260" s="838" t="n"/>
      <c r="DJ260" s="838" t="n"/>
      <c r="DK260" s="838" t="n"/>
      <c r="DL260" s="838" t="n"/>
      <c r="DM260" s="838" t="n"/>
      <c r="DN260" s="838" t="n"/>
      <c r="DO260" s="838" t="n"/>
      <c r="DP260" s="838" t="n"/>
      <c r="DQ260" s="838" t="n"/>
      <c r="DR260" s="838" t="n"/>
      <c r="DS260" s="838" t="n"/>
      <c r="DT260" s="838" t="n"/>
      <c r="DU260" s="838" t="n"/>
      <c r="DV260" s="838" t="n"/>
      <c r="DW260" s="838" t="n"/>
      <c r="DX260" s="838" t="n"/>
      <c r="DY260" s="838" t="n"/>
      <c r="DZ260" s="838" t="n"/>
      <c r="EA260" s="838" t="n"/>
      <c r="EB260" s="838" t="n"/>
      <c r="EC260" s="838" t="n"/>
      <c r="ED260" s="838" t="n"/>
      <c r="EE260" s="838" t="n"/>
      <c r="EF260" s="838" t="n"/>
      <c r="EG260" s="838" t="n"/>
      <c r="EH260" s="838" t="n"/>
      <c r="EI260" s="838" t="n"/>
      <c r="EJ260" s="838" t="n"/>
      <c r="EK260" s="838" t="n"/>
      <c r="EL260" s="838" t="n"/>
      <c r="EM260" s="838" t="n"/>
      <c r="EN260" s="838" t="n"/>
      <c r="EO260" s="838" t="n"/>
      <c r="EP260" s="838" t="n"/>
      <c r="EQ260" s="838" t="n"/>
    </row>
    <row r="261" ht="13.5" customHeight="1" s="1178">
      <c r="A261" s="860" t="n"/>
      <c r="B261" s="860" t="n"/>
      <c r="C261" s="860" t="n"/>
      <c r="D261" s="860" t="n"/>
      <c r="E261" s="860" t="n"/>
      <c r="F261" s="860" t="n"/>
      <c r="G261" s="860" t="n"/>
      <c r="H261" s="860" t="n"/>
      <c r="I261" s="860" t="n"/>
      <c r="J261" s="860" t="n"/>
      <c r="K261" s="838" t="n"/>
      <c r="L261" s="838" t="n"/>
      <c r="M261" s="838" t="n"/>
      <c r="N261" s="838" t="n"/>
      <c r="O261" s="838" t="n"/>
      <c r="P261" s="838" t="n"/>
      <c r="Q261" s="838" t="n"/>
      <c r="R261" s="838" t="n"/>
      <c r="S261" s="838" t="n"/>
      <c r="T261" s="838" t="n"/>
      <c r="U261" s="838" t="n"/>
      <c r="V261" s="838" t="n"/>
      <c r="W261" s="838" t="n"/>
      <c r="X261" s="838" t="n"/>
      <c r="Y261" s="838" t="n"/>
      <c r="Z261" s="838" t="n"/>
      <c r="AA261" s="838" t="n"/>
      <c r="AB261" s="838" t="n"/>
      <c r="AC261" s="838" t="n"/>
      <c r="AD261" s="838" t="n"/>
      <c r="AE261" s="838" t="n"/>
      <c r="AF261" s="838" t="n"/>
      <c r="AG261" s="838" t="n"/>
      <c r="AH261" s="838" t="n"/>
      <c r="AI261" s="838" t="n"/>
      <c r="AJ261" s="838" t="n"/>
      <c r="AK261" s="838" t="n"/>
      <c r="AL261" s="838" t="n"/>
      <c r="AM261" s="838" t="n"/>
      <c r="AN261" s="838" t="n"/>
      <c r="AO261" s="838" t="n"/>
      <c r="AP261" s="838" t="n"/>
      <c r="AQ261" s="838" t="n"/>
      <c r="AR261" s="838" t="n"/>
      <c r="AS261" s="838" t="n"/>
      <c r="AT261" s="838" t="n"/>
      <c r="AU261" s="838" t="n"/>
      <c r="AV261" s="838" t="n"/>
      <c r="AW261" s="838" t="n"/>
      <c r="AX261" s="838" t="n"/>
      <c r="AY261" s="838" t="n"/>
      <c r="AZ261" s="838" t="n"/>
      <c r="BA261" s="838" t="n"/>
      <c r="BB261" s="838" t="n"/>
      <c r="BC261" s="838" t="n"/>
      <c r="BD261" s="838" t="n"/>
      <c r="BE261" s="838" t="n"/>
      <c r="BF261" s="838" t="n"/>
      <c r="BG261" s="838" t="n"/>
      <c r="BH261" s="838" t="n"/>
      <c r="BI261" s="838" t="n"/>
      <c r="BJ261" s="838" t="n"/>
      <c r="BK261" s="838" t="n"/>
      <c r="BL261" s="838" t="n"/>
      <c r="BM261" s="838" t="n"/>
      <c r="BN261" s="838" t="n"/>
      <c r="BO261" s="838" t="n"/>
      <c r="BP261" s="838" t="n"/>
      <c r="BQ261" s="838" t="n"/>
      <c r="BR261" s="838" t="n"/>
      <c r="BS261" s="838" t="n"/>
      <c r="BT261" s="838" t="n"/>
      <c r="BU261" s="838" t="n"/>
      <c r="BV261" s="838" t="n"/>
      <c r="BW261" s="838" t="n"/>
      <c r="BX261" s="838" t="n"/>
      <c r="BY261" s="838" t="n"/>
      <c r="BZ261" s="838" t="n"/>
      <c r="CA261" s="838" t="n"/>
      <c r="CB261" s="838" t="n"/>
      <c r="CC261" s="838" t="n"/>
      <c r="CD261" s="838" t="n"/>
      <c r="CE261" s="838" t="n"/>
      <c r="CF261" s="838" t="n"/>
      <c r="CG261" s="838" t="n"/>
      <c r="CH261" s="838" t="n"/>
      <c r="CI261" s="838" t="n"/>
      <c r="CJ261" s="838" t="n"/>
      <c r="CK261" s="838" t="n"/>
      <c r="CL261" s="838" t="n"/>
      <c r="CM261" s="838" t="n"/>
      <c r="CN261" s="838" t="n"/>
      <c r="CO261" s="838" t="n"/>
      <c r="CP261" s="838" t="n"/>
      <c r="CQ261" s="838" t="n"/>
      <c r="CR261" s="838" t="n"/>
      <c r="CS261" s="838" t="n"/>
      <c r="CT261" s="838" t="n"/>
      <c r="CU261" s="838" t="n"/>
      <c r="CV261" s="838" t="n"/>
      <c r="CW261" s="838" t="n"/>
      <c r="CX261" s="838" t="n"/>
      <c r="CY261" s="838" t="n"/>
      <c r="CZ261" s="838" t="n"/>
      <c r="DA261" s="838" t="n"/>
      <c r="DB261" s="838" t="n"/>
      <c r="DC261" s="838" t="n"/>
      <c r="DD261" s="838" t="n"/>
      <c r="DE261" s="838" t="n"/>
      <c r="DF261" s="838" t="n"/>
      <c r="DG261" s="838" t="n"/>
      <c r="DH261" s="838" t="n"/>
      <c r="DI261" s="838" t="n"/>
      <c r="DJ261" s="838" t="n"/>
      <c r="DK261" s="838" t="n"/>
      <c r="DL261" s="838" t="n"/>
      <c r="DM261" s="838" t="n"/>
      <c r="DN261" s="838" t="n"/>
      <c r="DO261" s="838" t="n"/>
      <c r="DP261" s="838" t="n"/>
      <c r="DQ261" s="838" t="n"/>
      <c r="DR261" s="838" t="n"/>
      <c r="DS261" s="838" t="n"/>
      <c r="DT261" s="838" t="n"/>
      <c r="DU261" s="838" t="n"/>
      <c r="DV261" s="838" t="n"/>
      <c r="DW261" s="838" t="n"/>
      <c r="DX261" s="838" t="n"/>
      <c r="DY261" s="838" t="n"/>
      <c r="DZ261" s="838" t="n"/>
      <c r="EA261" s="838" t="n"/>
      <c r="EB261" s="838" t="n"/>
      <c r="EC261" s="838" t="n"/>
      <c r="ED261" s="838" t="n"/>
      <c r="EE261" s="838" t="n"/>
      <c r="EF261" s="838" t="n"/>
      <c r="EG261" s="838" t="n"/>
      <c r="EH261" s="838" t="n"/>
      <c r="EI261" s="838" t="n"/>
      <c r="EJ261" s="838" t="n"/>
      <c r="EK261" s="838" t="n"/>
      <c r="EL261" s="838" t="n"/>
      <c r="EM261" s="838" t="n"/>
      <c r="EN261" s="838" t="n"/>
      <c r="EO261" s="838" t="n"/>
      <c r="EP261" s="838" t="n"/>
      <c r="EQ261" s="838" t="n"/>
    </row>
    <row r="262" ht="13.5" customHeight="1" s="1178">
      <c r="A262" s="867" t="n"/>
      <c r="B262" s="862" t="n"/>
      <c r="C262" s="862" t="n"/>
      <c r="D262" s="862" t="n"/>
      <c r="E262" s="863" t="n"/>
      <c r="F262" s="863" t="n"/>
      <c r="G262" s="863" t="n"/>
      <c r="H262" s="863" t="n"/>
      <c r="I262" s="863" t="n"/>
      <c r="J262" s="863" t="n"/>
      <c r="K262" s="838" t="n"/>
      <c r="L262" s="838" t="n"/>
      <c r="M262" s="838" t="n"/>
      <c r="N262" s="838" t="n"/>
      <c r="O262" s="838" t="n"/>
      <c r="P262" s="838" t="n"/>
      <c r="Q262" s="838" t="n"/>
      <c r="R262" s="838" t="n"/>
      <c r="S262" s="838" t="n"/>
      <c r="T262" s="838" t="n"/>
      <c r="U262" s="838" t="n"/>
      <c r="V262" s="838" t="n"/>
      <c r="W262" s="838" t="n"/>
      <c r="X262" s="838" t="n"/>
      <c r="Y262" s="838" t="n"/>
      <c r="Z262" s="838" t="n"/>
      <c r="AA262" s="838" t="n"/>
      <c r="AB262" s="838" t="n"/>
      <c r="AC262" s="838" t="n"/>
      <c r="AD262" s="838" t="n"/>
      <c r="AE262" s="838" t="n"/>
      <c r="AF262" s="838" t="n"/>
      <c r="AG262" s="838" t="n"/>
      <c r="AH262" s="838" t="n"/>
      <c r="AI262" s="838" t="n"/>
      <c r="AJ262" s="838" t="n"/>
      <c r="AK262" s="838" t="n"/>
      <c r="AL262" s="838" t="n"/>
      <c r="AM262" s="838" t="n"/>
      <c r="AN262" s="838" t="n"/>
      <c r="AO262" s="838" t="n"/>
      <c r="AP262" s="838" t="n"/>
      <c r="AQ262" s="838" t="n"/>
      <c r="AR262" s="838" t="n"/>
      <c r="AS262" s="838" t="n"/>
      <c r="AT262" s="838" t="n"/>
      <c r="AU262" s="838" t="n"/>
      <c r="AV262" s="838" t="n"/>
      <c r="AW262" s="838" t="n"/>
      <c r="AX262" s="838" t="n"/>
      <c r="AY262" s="838" t="n"/>
      <c r="AZ262" s="838" t="n"/>
      <c r="BA262" s="838" t="n"/>
      <c r="BB262" s="838" t="n"/>
      <c r="BC262" s="838" t="n"/>
      <c r="BD262" s="838" t="n"/>
      <c r="BE262" s="838" t="n"/>
      <c r="BF262" s="838" t="n"/>
      <c r="BG262" s="838" t="n"/>
      <c r="BH262" s="838" t="n"/>
      <c r="BI262" s="838" t="n"/>
      <c r="BJ262" s="838" t="n"/>
      <c r="BK262" s="838" t="n"/>
      <c r="BL262" s="838" t="n"/>
      <c r="BM262" s="838" t="n"/>
      <c r="BN262" s="838" t="n"/>
      <c r="BO262" s="838" t="n"/>
      <c r="BP262" s="838" t="n"/>
      <c r="BQ262" s="838" t="n"/>
      <c r="BR262" s="838" t="n"/>
      <c r="BS262" s="838" t="n"/>
      <c r="BT262" s="838" t="n"/>
      <c r="BU262" s="838" t="n"/>
      <c r="BV262" s="838" t="n"/>
      <c r="BW262" s="838" t="n"/>
      <c r="BX262" s="838" t="n"/>
      <c r="BY262" s="838" t="n"/>
      <c r="BZ262" s="838" t="n"/>
      <c r="CA262" s="838" t="n"/>
      <c r="CB262" s="838" t="n"/>
      <c r="CC262" s="838" t="n"/>
      <c r="CD262" s="838" t="n"/>
      <c r="CE262" s="838" t="n"/>
      <c r="CF262" s="838" t="n"/>
      <c r="CG262" s="838" t="n"/>
      <c r="CH262" s="838" t="n"/>
      <c r="CI262" s="838" t="n"/>
      <c r="CJ262" s="838" t="n"/>
      <c r="CK262" s="838" t="n"/>
      <c r="CL262" s="838" t="n"/>
      <c r="CM262" s="838" t="n"/>
      <c r="CN262" s="838" t="n"/>
      <c r="CO262" s="838" t="n"/>
      <c r="CP262" s="838" t="n"/>
      <c r="CQ262" s="838" t="n"/>
      <c r="CR262" s="838" t="n"/>
      <c r="CS262" s="838" t="n"/>
      <c r="CT262" s="838" t="n"/>
      <c r="CU262" s="838" t="n"/>
      <c r="CV262" s="838" t="n"/>
      <c r="CW262" s="838" t="n"/>
      <c r="CX262" s="838" t="n"/>
      <c r="CY262" s="838" t="n"/>
      <c r="CZ262" s="838" t="n"/>
      <c r="DA262" s="838" t="n"/>
      <c r="DB262" s="838" t="n"/>
      <c r="DC262" s="838" t="n"/>
      <c r="DD262" s="838" t="n"/>
      <c r="DE262" s="838" t="n"/>
      <c r="DF262" s="838" t="n"/>
      <c r="DG262" s="838" t="n"/>
      <c r="DH262" s="838" t="n"/>
      <c r="DI262" s="838" t="n"/>
      <c r="DJ262" s="838" t="n"/>
      <c r="DK262" s="838" t="n"/>
      <c r="DL262" s="838" t="n"/>
      <c r="DM262" s="838" t="n"/>
      <c r="DN262" s="838" t="n"/>
      <c r="DO262" s="838" t="n"/>
      <c r="DP262" s="838" t="n"/>
      <c r="DQ262" s="838" t="n"/>
      <c r="DR262" s="838" t="n"/>
      <c r="DS262" s="838" t="n"/>
      <c r="DT262" s="838" t="n"/>
      <c r="DU262" s="838" t="n"/>
      <c r="DV262" s="838" t="n"/>
      <c r="DW262" s="838" t="n"/>
      <c r="DX262" s="838" t="n"/>
      <c r="DY262" s="838" t="n"/>
      <c r="DZ262" s="838" t="n"/>
      <c r="EA262" s="838" t="n"/>
      <c r="EB262" s="838" t="n"/>
      <c r="EC262" s="838" t="n"/>
      <c r="ED262" s="838" t="n"/>
      <c r="EE262" s="838" t="n"/>
      <c r="EF262" s="838" t="n"/>
      <c r="EG262" s="838" t="n"/>
      <c r="EH262" s="838" t="n"/>
      <c r="EI262" s="838" t="n"/>
      <c r="EJ262" s="838" t="n"/>
      <c r="EK262" s="838" t="n"/>
      <c r="EL262" s="838" t="n"/>
      <c r="EM262" s="838" t="n"/>
      <c r="EN262" s="838" t="n"/>
      <c r="EO262" s="838" t="n"/>
      <c r="EP262" s="838" t="n"/>
      <c r="EQ262" s="838" t="n"/>
    </row>
    <row r="263" ht="13.5" customHeight="1" s="1178">
      <c r="A263" s="867" t="n"/>
      <c r="B263" s="862" t="n"/>
      <c r="C263" s="862" t="n"/>
      <c r="D263" s="862" t="n"/>
      <c r="E263" s="863" t="n"/>
      <c r="F263" s="863" t="n"/>
      <c r="G263" s="863" t="n"/>
      <c r="H263" s="863" t="n"/>
      <c r="I263" s="863" t="n"/>
      <c r="J263" s="863" t="n"/>
      <c r="K263" s="838" t="n"/>
      <c r="L263" s="838" t="n"/>
      <c r="M263" s="838" t="n"/>
      <c r="N263" s="838" t="n"/>
      <c r="O263" s="838" t="n"/>
      <c r="P263" s="838" t="n"/>
      <c r="Q263" s="838" t="n"/>
      <c r="R263" s="838" t="n"/>
      <c r="S263" s="838" t="n"/>
      <c r="T263" s="838" t="n"/>
      <c r="U263" s="838" t="n"/>
      <c r="V263" s="838" t="n"/>
      <c r="W263" s="838" t="n"/>
      <c r="X263" s="838" t="n"/>
      <c r="Y263" s="838" t="n"/>
      <c r="Z263" s="838" t="n"/>
      <c r="AA263" s="838" t="n"/>
      <c r="AB263" s="838" t="n"/>
      <c r="AC263" s="838" t="n"/>
      <c r="AD263" s="838" t="n"/>
      <c r="AE263" s="838" t="n"/>
      <c r="AF263" s="838" t="n"/>
      <c r="AG263" s="838" t="n"/>
      <c r="AH263" s="838" t="n"/>
      <c r="AI263" s="838" t="n"/>
      <c r="AJ263" s="838" t="n"/>
      <c r="AK263" s="838" t="n"/>
      <c r="AL263" s="838" t="n"/>
      <c r="AM263" s="838" t="n"/>
      <c r="AN263" s="838" t="n"/>
      <c r="AO263" s="838" t="n"/>
      <c r="AP263" s="838" t="n"/>
      <c r="AQ263" s="838" t="n"/>
      <c r="AR263" s="838" t="n"/>
      <c r="AS263" s="838" t="n"/>
      <c r="AT263" s="838" t="n"/>
      <c r="AU263" s="838" t="n"/>
      <c r="AV263" s="838" t="n"/>
      <c r="AW263" s="838" t="n"/>
      <c r="AX263" s="838" t="n"/>
      <c r="AY263" s="838" t="n"/>
      <c r="AZ263" s="838" t="n"/>
      <c r="BA263" s="838" t="n"/>
      <c r="BB263" s="838" t="n"/>
      <c r="BC263" s="838" t="n"/>
      <c r="BD263" s="838" t="n"/>
      <c r="BE263" s="838" t="n"/>
      <c r="BF263" s="838" t="n"/>
      <c r="BG263" s="838" t="n"/>
      <c r="BH263" s="838" t="n"/>
      <c r="BI263" s="838" t="n"/>
      <c r="BJ263" s="838" t="n"/>
      <c r="BK263" s="838" t="n"/>
      <c r="BL263" s="838" t="n"/>
      <c r="BM263" s="838" t="n"/>
      <c r="BN263" s="838" t="n"/>
      <c r="BO263" s="838" t="n"/>
      <c r="BP263" s="838" t="n"/>
      <c r="BQ263" s="838" t="n"/>
      <c r="BR263" s="838" t="n"/>
      <c r="BS263" s="838" t="n"/>
      <c r="BT263" s="838" t="n"/>
      <c r="BU263" s="838" t="n"/>
      <c r="BV263" s="838" t="n"/>
      <c r="BW263" s="838" t="n"/>
      <c r="BX263" s="838" t="n"/>
      <c r="BY263" s="838" t="n"/>
      <c r="BZ263" s="838" t="n"/>
      <c r="CA263" s="838" t="n"/>
      <c r="CB263" s="838" t="n"/>
      <c r="CC263" s="838" t="n"/>
      <c r="CD263" s="838" t="n"/>
      <c r="CE263" s="838" t="n"/>
      <c r="CF263" s="838" t="n"/>
      <c r="CG263" s="838" t="n"/>
      <c r="CH263" s="838" t="n"/>
      <c r="CI263" s="838" t="n"/>
      <c r="CJ263" s="838" t="n"/>
      <c r="CK263" s="838" t="n"/>
      <c r="CL263" s="838" t="n"/>
      <c r="CM263" s="838" t="n"/>
      <c r="CN263" s="838" t="n"/>
      <c r="CO263" s="838" t="n"/>
      <c r="CP263" s="838" t="n"/>
      <c r="CQ263" s="838" t="n"/>
      <c r="CR263" s="838" t="n"/>
      <c r="CS263" s="838" t="n"/>
      <c r="CT263" s="838" t="n"/>
      <c r="CU263" s="838" t="n"/>
      <c r="CV263" s="838" t="n"/>
      <c r="CW263" s="838" t="n"/>
      <c r="CX263" s="838" t="n"/>
      <c r="CY263" s="838" t="n"/>
      <c r="CZ263" s="838" t="n"/>
      <c r="DA263" s="838" t="n"/>
      <c r="DB263" s="838" t="n"/>
      <c r="DC263" s="838" t="n"/>
      <c r="DD263" s="838" t="n"/>
      <c r="DE263" s="838" t="n"/>
      <c r="DF263" s="838" t="n"/>
      <c r="DG263" s="838" t="n"/>
      <c r="DH263" s="838" t="n"/>
      <c r="DI263" s="838" t="n"/>
      <c r="DJ263" s="838" t="n"/>
      <c r="DK263" s="838" t="n"/>
      <c r="DL263" s="838" t="n"/>
      <c r="DM263" s="838" t="n"/>
      <c r="DN263" s="838" t="n"/>
      <c r="DO263" s="838" t="n"/>
      <c r="DP263" s="838" t="n"/>
      <c r="DQ263" s="838" t="n"/>
      <c r="DR263" s="838" t="n"/>
      <c r="DS263" s="838" t="n"/>
      <c r="DT263" s="838" t="n"/>
      <c r="DU263" s="838" t="n"/>
      <c r="DV263" s="838" t="n"/>
      <c r="DW263" s="838" t="n"/>
      <c r="DX263" s="838" t="n"/>
      <c r="DY263" s="838" t="n"/>
      <c r="DZ263" s="838" t="n"/>
      <c r="EA263" s="838" t="n"/>
      <c r="EB263" s="838" t="n"/>
      <c r="EC263" s="838" t="n"/>
      <c r="ED263" s="838" t="n"/>
      <c r="EE263" s="838" t="n"/>
      <c r="EF263" s="838" t="n"/>
      <c r="EG263" s="838" t="n"/>
      <c r="EH263" s="838" t="n"/>
      <c r="EI263" s="838" t="n"/>
      <c r="EJ263" s="838" t="n"/>
      <c r="EK263" s="838" t="n"/>
      <c r="EL263" s="838" t="n"/>
      <c r="EM263" s="838" t="n"/>
      <c r="EN263" s="838" t="n"/>
      <c r="EO263" s="838" t="n"/>
      <c r="EP263" s="838" t="n"/>
      <c r="EQ263" s="838" t="n"/>
    </row>
    <row r="264" ht="13.5" customHeight="1" s="1178">
      <c r="A264" s="867" t="n"/>
      <c r="B264" s="862" t="n"/>
      <c r="C264" s="862" t="n"/>
      <c r="D264" s="862" t="n"/>
      <c r="E264" s="863" t="n"/>
      <c r="F264" s="863" t="n"/>
      <c r="G264" s="863" t="n"/>
      <c r="H264" s="863" t="n"/>
      <c r="I264" s="863" t="n"/>
      <c r="J264" s="863" t="n"/>
      <c r="K264" s="838" t="n"/>
      <c r="L264" s="838" t="n"/>
      <c r="M264" s="838" t="n"/>
      <c r="N264" s="838" t="n"/>
      <c r="O264" s="838" t="n"/>
      <c r="P264" s="838" t="n"/>
      <c r="Q264" s="838" t="n"/>
      <c r="R264" s="838" t="n"/>
      <c r="S264" s="838" t="n"/>
      <c r="T264" s="838" t="n"/>
      <c r="U264" s="838" t="n"/>
      <c r="V264" s="838" t="n"/>
      <c r="W264" s="838" t="n"/>
      <c r="X264" s="838" t="n"/>
      <c r="Y264" s="838" t="n"/>
      <c r="Z264" s="838" t="n"/>
      <c r="AA264" s="838" t="n"/>
      <c r="AB264" s="838" t="n"/>
      <c r="AC264" s="838" t="n"/>
      <c r="AD264" s="838" t="n"/>
      <c r="AE264" s="838" t="n"/>
      <c r="AF264" s="838" t="n"/>
      <c r="AG264" s="838" t="n"/>
      <c r="AH264" s="838" t="n"/>
      <c r="AI264" s="838" t="n"/>
      <c r="AJ264" s="838" t="n"/>
      <c r="AK264" s="838" t="n"/>
      <c r="AL264" s="838" t="n"/>
      <c r="AM264" s="838" t="n"/>
      <c r="AN264" s="838" t="n"/>
      <c r="AO264" s="838" t="n"/>
      <c r="AP264" s="838" t="n"/>
      <c r="AQ264" s="838" t="n"/>
      <c r="AR264" s="838" t="n"/>
      <c r="AS264" s="838" t="n"/>
      <c r="AT264" s="838" t="n"/>
      <c r="AU264" s="838" t="n"/>
      <c r="AV264" s="838" t="n"/>
      <c r="AW264" s="838" t="n"/>
      <c r="AX264" s="838" t="n"/>
      <c r="AY264" s="838" t="n"/>
      <c r="AZ264" s="838" t="n"/>
      <c r="BA264" s="838" t="n"/>
      <c r="BB264" s="838" t="n"/>
      <c r="BC264" s="838" t="n"/>
      <c r="BD264" s="838" t="n"/>
      <c r="BE264" s="838" t="n"/>
      <c r="BF264" s="838" t="n"/>
      <c r="BG264" s="838" t="n"/>
      <c r="BH264" s="838" t="n"/>
      <c r="BI264" s="838" t="n"/>
      <c r="BJ264" s="838" t="n"/>
      <c r="BK264" s="838" t="n"/>
      <c r="BL264" s="838" t="n"/>
      <c r="BM264" s="838" t="n"/>
      <c r="BN264" s="838" t="n"/>
      <c r="BO264" s="838" t="n"/>
      <c r="BP264" s="838" t="n"/>
      <c r="BQ264" s="838" t="n"/>
      <c r="BR264" s="838" t="n"/>
      <c r="BS264" s="838" t="n"/>
      <c r="BT264" s="838" t="n"/>
      <c r="BU264" s="838" t="n"/>
      <c r="BV264" s="838" t="n"/>
      <c r="BW264" s="838" t="n"/>
      <c r="BX264" s="838" t="n"/>
      <c r="BY264" s="838" t="n"/>
      <c r="BZ264" s="838" t="n"/>
      <c r="CA264" s="838" t="n"/>
      <c r="CB264" s="838" t="n"/>
      <c r="CC264" s="838" t="n"/>
      <c r="CD264" s="838" t="n"/>
      <c r="CE264" s="838" t="n"/>
      <c r="CF264" s="838" t="n"/>
      <c r="CG264" s="838" t="n"/>
      <c r="CH264" s="838" t="n"/>
      <c r="CI264" s="838" t="n"/>
      <c r="CJ264" s="838" t="n"/>
      <c r="CK264" s="838" t="n"/>
      <c r="CL264" s="838" t="n"/>
      <c r="CM264" s="838" t="n"/>
      <c r="CN264" s="838" t="n"/>
      <c r="CO264" s="838" t="n"/>
      <c r="CP264" s="838" t="n"/>
      <c r="CQ264" s="838" t="n"/>
      <c r="CR264" s="838" t="n"/>
      <c r="CS264" s="838" t="n"/>
      <c r="CT264" s="838" t="n"/>
      <c r="CU264" s="838" t="n"/>
      <c r="CV264" s="838" t="n"/>
      <c r="CW264" s="838" t="n"/>
      <c r="CX264" s="838" t="n"/>
      <c r="CY264" s="838" t="n"/>
      <c r="CZ264" s="838" t="n"/>
      <c r="DA264" s="838" t="n"/>
      <c r="DB264" s="838" t="n"/>
      <c r="DC264" s="838" t="n"/>
      <c r="DD264" s="838" t="n"/>
      <c r="DE264" s="838" t="n"/>
      <c r="DF264" s="838" t="n"/>
      <c r="DG264" s="838" t="n"/>
      <c r="DH264" s="838" t="n"/>
      <c r="DI264" s="838" t="n"/>
      <c r="DJ264" s="838" t="n"/>
      <c r="DK264" s="838" t="n"/>
      <c r="DL264" s="838" t="n"/>
      <c r="DM264" s="838" t="n"/>
      <c r="DN264" s="838" t="n"/>
      <c r="DO264" s="838" t="n"/>
      <c r="DP264" s="838" t="n"/>
      <c r="DQ264" s="838" t="n"/>
      <c r="DR264" s="838" t="n"/>
      <c r="DS264" s="838" t="n"/>
      <c r="DT264" s="838" t="n"/>
      <c r="DU264" s="838" t="n"/>
      <c r="DV264" s="838" t="n"/>
      <c r="DW264" s="838" t="n"/>
      <c r="DX264" s="838" t="n"/>
      <c r="DY264" s="838" t="n"/>
      <c r="DZ264" s="838" t="n"/>
      <c r="EA264" s="838" t="n"/>
      <c r="EB264" s="838" t="n"/>
      <c r="EC264" s="838" t="n"/>
      <c r="ED264" s="838" t="n"/>
      <c r="EE264" s="838" t="n"/>
      <c r="EF264" s="838" t="n"/>
      <c r="EG264" s="838" t="n"/>
      <c r="EH264" s="838" t="n"/>
      <c r="EI264" s="838" t="n"/>
      <c r="EJ264" s="838" t="n"/>
      <c r="EK264" s="838" t="n"/>
      <c r="EL264" s="838" t="n"/>
      <c r="EM264" s="838" t="n"/>
      <c r="EN264" s="838" t="n"/>
      <c r="EO264" s="838" t="n"/>
      <c r="EP264" s="838" t="n"/>
      <c r="EQ264" s="838" t="n"/>
    </row>
    <row r="265" ht="13.5" customHeight="1" s="1178">
      <c r="A265" s="867" t="n"/>
      <c r="B265" s="862" t="n"/>
      <c r="C265" s="862" t="n"/>
      <c r="D265" s="862" t="n"/>
      <c r="E265" s="863" t="n"/>
      <c r="F265" s="863" t="n"/>
      <c r="G265" s="863" t="n"/>
      <c r="H265" s="863" t="n"/>
      <c r="I265" s="863" t="n"/>
      <c r="J265" s="863" t="n"/>
      <c r="K265" s="838" t="n"/>
      <c r="L265" s="838" t="n"/>
      <c r="M265" s="838" t="n"/>
      <c r="N265" s="838" t="n"/>
      <c r="O265" s="838" t="n"/>
      <c r="P265" s="838" t="n"/>
      <c r="Q265" s="838" t="n"/>
      <c r="R265" s="838" t="n"/>
      <c r="S265" s="838" t="n"/>
      <c r="T265" s="838" t="n"/>
      <c r="U265" s="838" t="n"/>
      <c r="V265" s="838" t="n"/>
      <c r="W265" s="838" t="n"/>
      <c r="X265" s="838" t="n"/>
      <c r="Y265" s="838" t="n"/>
      <c r="Z265" s="838" t="n"/>
      <c r="AA265" s="838" t="n"/>
      <c r="AB265" s="838" t="n"/>
      <c r="AC265" s="838" t="n"/>
      <c r="AD265" s="838" t="n"/>
      <c r="AE265" s="838" t="n"/>
      <c r="AF265" s="838" t="n"/>
      <c r="AG265" s="838" t="n"/>
      <c r="AH265" s="838" t="n"/>
      <c r="AI265" s="838" t="n"/>
      <c r="AJ265" s="838" t="n"/>
      <c r="AK265" s="838" t="n"/>
      <c r="AL265" s="838" t="n"/>
      <c r="AM265" s="838" t="n"/>
      <c r="AN265" s="838" t="n"/>
      <c r="AO265" s="838" t="n"/>
      <c r="AP265" s="838" t="n"/>
      <c r="AQ265" s="838" t="n"/>
      <c r="AR265" s="838" t="n"/>
      <c r="AS265" s="838" t="n"/>
      <c r="AT265" s="838" t="n"/>
      <c r="AU265" s="838" t="n"/>
      <c r="AV265" s="838" t="n"/>
      <c r="AW265" s="838" t="n"/>
      <c r="AX265" s="838" t="n"/>
      <c r="AY265" s="838" t="n"/>
      <c r="AZ265" s="838" t="n"/>
      <c r="BA265" s="838" t="n"/>
      <c r="BB265" s="838" t="n"/>
      <c r="BC265" s="838" t="n"/>
      <c r="BD265" s="838" t="n"/>
      <c r="BE265" s="838" t="n"/>
      <c r="BF265" s="838" t="n"/>
      <c r="BG265" s="838" t="n"/>
      <c r="BH265" s="838" t="n"/>
      <c r="BI265" s="838" t="n"/>
      <c r="BJ265" s="838" t="n"/>
      <c r="BK265" s="838" t="n"/>
      <c r="BL265" s="838" t="n"/>
      <c r="BM265" s="838" t="n"/>
      <c r="BN265" s="838" t="n"/>
      <c r="BO265" s="838" t="n"/>
      <c r="BP265" s="838" t="n"/>
      <c r="BQ265" s="838" t="n"/>
      <c r="BR265" s="838" t="n"/>
      <c r="BS265" s="838" t="n"/>
      <c r="BT265" s="838" t="n"/>
      <c r="BU265" s="838" t="n"/>
      <c r="BV265" s="838" t="n"/>
      <c r="BW265" s="838" t="n"/>
      <c r="BX265" s="838" t="n"/>
      <c r="BY265" s="838" t="n"/>
      <c r="BZ265" s="838" t="n"/>
      <c r="CA265" s="838" t="n"/>
      <c r="CB265" s="838" t="n"/>
      <c r="CC265" s="838" t="n"/>
      <c r="CD265" s="838" t="n"/>
      <c r="CE265" s="838" t="n"/>
      <c r="CF265" s="838" t="n"/>
      <c r="CG265" s="838" t="n"/>
      <c r="CH265" s="838" t="n"/>
      <c r="CI265" s="838" t="n"/>
      <c r="CJ265" s="838" t="n"/>
      <c r="CK265" s="838" t="n"/>
      <c r="CL265" s="838" t="n"/>
      <c r="CM265" s="838" t="n"/>
      <c r="CN265" s="838" t="n"/>
      <c r="CO265" s="838" t="n"/>
      <c r="CP265" s="838" t="n"/>
      <c r="CQ265" s="838" t="n"/>
      <c r="CR265" s="838" t="n"/>
      <c r="CS265" s="838" t="n"/>
      <c r="CT265" s="838" t="n"/>
      <c r="CU265" s="838" t="n"/>
      <c r="CV265" s="838" t="n"/>
      <c r="CW265" s="838" t="n"/>
      <c r="CX265" s="838" t="n"/>
      <c r="CY265" s="838" t="n"/>
      <c r="CZ265" s="838" t="n"/>
      <c r="DA265" s="838" t="n"/>
      <c r="DB265" s="838" t="n"/>
      <c r="DC265" s="838" t="n"/>
      <c r="DD265" s="838" t="n"/>
      <c r="DE265" s="838" t="n"/>
      <c r="DF265" s="838" t="n"/>
      <c r="DG265" s="838" t="n"/>
      <c r="DH265" s="838" t="n"/>
      <c r="DI265" s="838" t="n"/>
      <c r="DJ265" s="838" t="n"/>
      <c r="DK265" s="838" t="n"/>
      <c r="DL265" s="838" t="n"/>
      <c r="DM265" s="838" t="n"/>
      <c r="DN265" s="838" t="n"/>
      <c r="DO265" s="838" t="n"/>
      <c r="DP265" s="838" t="n"/>
      <c r="DQ265" s="838" t="n"/>
      <c r="DR265" s="838" t="n"/>
      <c r="DS265" s="838" t="n"/>
      <c r="DT265" s="838" t="n"/>
      <c r="DU265" s="838" t="n"/>
      <c r="DV265" s="838" t="n"/>
      <c r="DW265" s="838" t="n"/>
      <c r="DX265" s="838" t="n"/>
      <c r="DY265" s="838" t="n"/>
      <c r="DZ265" s="838" t="n"/>
      <c r="EA265" s="838" t="n"/>
      <c r="EB265" s="838" t="n"/>
      <c r="EC265" s="838" t="n"/>
      <c r="ED265" s="838" t="n"/>
      <c r="EE265" s="838" t="n"/>
      <c r="EF265" s="838" t="n"/>
      <c r="EG265" s="838" t="n"/>
      <c r="EH265" s="838" t="n"/>
      <c r="EI265" s="838" t="n"/>
      <c r="EJ265" s="838" t="n"/>
      <c r="EK265" s="838" t="n"/>
      <c r="EL265" s="838" t="n"/>
      <c r="EM265" s="838" t="n"/>
      <c r="EN265" s="838" t="n"/>
      <c r="EO265" s="838" t="n"/>
      <c r="EP265" s="838" t="n"/>
      <c r="EQ265" s="838" t="n"/>
    </row>
    <row r="266" ht="13.5" customHeight="1" s="1178">
      <c r="A266" s="867" t="n"/>
      <c r="B266" s="862" t="n"/>
      <c r="C266" s="862" t="n"/>
      <c r="D266" s="862" t="n"/>
      <c r="E266" s="863" t="n"/>
      <c r="F266" s="863" t="n"/>
      <c r="G266" s="863" t="n"/>
      <c r="H266" s="863" t="n"/>
      <c r="I266" s="863" t="n"/>
      <c r="J266" s="863" t="n"/>
      <c r="K266" s="838" t="n"/>
      <c r="L266" s="838" t="n"/>
      <c r="M266" s="838" t="n"/>
      <c r="N266" s="838" t="n"/>
      <c r="O266" s="838" t="n"/>
      <c r="P266" s="838" t="n"/>
      <c r="Q266" s="838" t="n"/>
      <c r="R266" s="838" t="n"/>
      <c r="S266" s="838" t="n"/>
      <c r="T266" s="838" t="n"/>
      <c r="U266" s="838" t="n"/>
      <c r="V266" s="838" t="n"/>
      <c r="W266" s="838" t="n"/>
      <c r="X266" s="838" t="n"/>
      <c r="Y266" s="838" t="n"/>
      <c r="Z266" s="838" t="n"/>
      <c r="AA266" s="838" t="n"/>
      <c r="AB266" s="838" t="n"/>
      <c r="AC266" s="838" t="n"/>
      <c r="AD266" s="838" t="n"/>
      <c r="AE266" s="838" t="n"/>
      <c r="AF266" s="838" t="n"/>
      <c r="AG266" s="838" t="n"/>
      <c r="AH266" s="838" t="n"/>
      <c r="AI266" s="838" t="n"/>
      <c r="AJ266" s="838" t="n"/>
      <c r="AK266" s="838" t="n"/>
      <c r="AL266" s="838" t="n"/>
      <c r="AM266" s="838" t="n"/>
      <c r="AN266" s="838" t="n"/>
      <c r="AO266" s="838" t="n"/>
      <c r="AP266" s="838" t="n"/>
      <c r="AQ266" s="838" t="n"/>
      <c r="AR266" s="838" t="n"/>
      <c r="AS266" s="838" t="n"/>
      <c r="AT266" s="838" t="n"/>
      <c r="AU266" s="838" t="n"/>
      <c r="AV266" s="838" t="n"/>
      <c r="AW266" s="838" t="n"/>
      <c r="AX266" s="838" t="n"/>
      <c r="AY266" s="838" t="n"/>
      <c r="AZ266" s="838" t="n"/>
      <c r="BA266" s="838" t="n"/>
      <c r="BB266" s="838" t="n"/>
      <c r="BC266" s="838" t="n"/>
      <c r="BD266" s="838" t="n"/>
      <c r="BE266" s="838" t="n"/>
      <c r="BF266" s="838" t="n"/>
      <c r="BG266" s="838" t="n"/>
      <c r="BH266" s="838" t="n"/>
      <c r="BI266" s="838" t="n"/>
      <c r="BJ266" s="838" t="n"/>
      <c r="BK266" s="838" t="n"/>
      <c r="BL266" s="838" t="n"/>
      <c r="BM266" s="838" t="n"/>
      <c r="BN266" s="838" t="n"/>
      <c r="BO266" s="838" t="n"/>
      <c r="BP266" s="838" t="n"/>
      <c r="BQ266" s="838" t="n"/>
      <c r="BR266" s="838" t="n"/>
      <c r="BS266" s="838" t="n"/>
      <c r="BT266" s="838" t="n"/>
      <c r="BU266" s="838" t="n"/>
      <c r="BV266" s="838" t="n"/>
      <c r="BW266" s="838" t="n"/>
      <c r="BX266" s="838" t="n"/>
      <c r="BY266" s="838" t="n"/>
      <c r="BZ266" s="838" t="n"/>
      <c r="CA266" s="838" t="n"/>
      <c r="CB266" s="838" t="n"/>
      <c r="CC266" s="838" t="n"/>
      <c r="CD266" s="838" t="n"/>
      <c r="CE266" s="838" t="n"/>
      <c r="CF266" s="838" t="n"/>
      <c r="CG266" s="838" t="n"/>
      <c r="CH266" s="838" t="n"/>
      <c r="CI266" s="838" t="n"/>
      <c r="CJ266" s="838" t="n"/>
      <c r="CK266" s="838" t="n"/>
      <c r="CL266" s="838" t="n"/>
      <c r="CM266" s="838" t="n"/>
      <c r="CN266" s="838" t="n"/>
      <c r="CO266" s="838" t="n"/>
      <c r="CP266" s="838" t="n"/>
      <c r="CQ266" s="838" t="n"/>
      <c r="CR266" s="838" t="n"/>
      <c r="CS266" s="838" t="n"/>
      <c r="CT266" s="838" t="n"/>
      <c r="CU266" s="838" t="n"/>
      <c r="CV266" s="838" t="n"/>
      <c r="CW266" s="838" t="n"/>
      <c r="CX266" s="838" t="n"/>
      <c r="CY266" s="838" t="n"/>
      <c r="CZ266" s="838" t="n"/>
      <c r="DA266" s="838" t="n"/>
      <c r="DB266" s="838" t="n"/>
      <c r="DC266" s="838" t="n"/>
      <c r="DD266" s="838" t="n"/>
      <c r="DE266" s="838" t="n"/>
      <c r="DF266" s="838" t="n"/>
      <c r="DG266" s="838" t="n"/>
      <c r="DH266" s="838" t="n"/>
      <c r="DI266" s="838" t="n"/>
      <c r="DJ266" s="838" t="n"/>
      <c r="DK266" s="838" t="n"/>
      <c r="DL266" s="838" t="n"/>
      <c r="DM266" s="838" t="n"/>
      <c r="DN266" s="838" t="n"/>
      <c r="DO266" s="838" t="n"/>
      <c r="DP266" s="838" t="n"/>
      <c r="DQ266" s="838" t="n"/>
      <c r="DR266" s="838" t="n"/>
      <c r="DS266" s="838" t="n"/>
      <c r="DT266" s="838" t="n"/>
      <c r="DU266" s="838" t="n"/>
      <c r="DV266" s="838" t="n"/>
      <c r="DW266" s="838" t="n"/>
      <c r="DX266" s="838" t="n"/>
      <c r="DY266" s="838" t="n"/>
      <c r="DZ266" s="838" t="n"/>
      <c r="EA266" s="838" t="n"/>
      <c r="EB266" s="838" t="n"/>
      <c r="EC266" s="838" t="n"/>
      <c r="ED266" s="838" t="n"/>
      <c r="EE266" s="838" t="n"/>
      <c r="EF266" s="838" t="n"/>
      <c r="EG266" s="838" t="n"/>
      <c r="EH266" s="838" t="n"/>
      <c r="EI266" s="838" t="n"/>
      <c r="EJ266" s="838" t="n"/>
      <c r="EK266" s="838" t="n"/>
      <c r="EL266" s="838" t="n"/>
      <c r="EM266" s="838" t="n"/>
      <c r="EN266" s="838" t="n"/>
      <c r="EO266" s="838" t="n"/>
      <c r="EP266" s="838" t="n"/>
      <c r="EQ266" s="838" t="n"/>
    </row>
    <row r="267" ht="13.5" customHeight="1" s="1178">
      <c r="A267" s="867" t="n"/>
      <c r="B267" s="862" t="n"/>
      <c r="C267" s="862" t="n"/>
      <c r="D267" s="862" t="n"/>
      <c r="E267" s="863" t="n"/>
      <c r="F267" s="863" t="n"/>
      <c r="G267" s="863" t="n"/>
      <c r="H267" s="863" t="n"/>
      <c r="I267" s="863" t="n"/>
      <c r="J267" s="863" t="n"/>
      <c r="K267" s="838" t="n"/>
      <c r="L267" s="838" t="n"/>
      <c r="M267" s="838" t="n"/>
      <c r="N267" s="838" t="n"/>
      <c r="O267" s="838" t="n"/>
      <c r="P267" s="838" t="n"/>
      <c r="Q267" s="838" t="n"/>
      <c r="R267" s="838" t="n"/>
      <c r="S267" s="838" t="n"/>
      <c r="T267" s="838" t="n"/>
      <c r="U267" s="838" t="n"/>
      <c r="V267" s="838" t="n"/>
      <c r="W267" s="838" t="n"/>
      <c r="X267" s="838" t="n"/>
      <c r="Y267" s="838" t="n"/>
      <c r="Z267" s="838" t="n"/>
      <c r="AA267" s="838" t="n"/>
      <c r="AB267" s="838" t="n"/>
      <c r="AC267" s="838" t="n"/>
      <c r="AD267" s="838" t="n"/>
      <c r="AE267" s="838" t="n"/>
      <c r="AF267" s="838" t="n"/>
      <c r="AG267" s="838" t="n"/>
      <c r="AH267" s="838" t="n"/>
      <c r="AI267" s="838" t="n"/>
      <c r="AJ267" s="838" t="n"/>
      <c r="AK267" s="838" t="n"/>
      <c r="AL267" s="838" t="n"/>
      <c r="AM267" s="838" t="n"/>
      <c r="AN267" s="838" t="n"/>
      <c r="AO267" s="838" t="n"/>
      <c r="AP267" s="838" t="n"/>
      <c r="AQ267" s="838" t="n"/>
      <c r="AR267" s="838" t="n"/>
      <c r="AS267" s="838" t="n"/>
      <c r="AT267" s="838" t="n"/>
      <c r="AU267" s="838" t="n"/>
      <c r="AV267" s="838" t="n"/>
      <c r="AW267" s="838" t="n"/>
      <c r="AX267" s="838" t="n"/>
      <c r="AY267" s="838" t="n"/>
      <c r="AZ267" s="838" t="n"/>
      <c r="BA267" s="838" t="n"/>
      <c r="BB267" s="838" t="n"/>
      <c r="BC267" s="838" t="n"/>
      <c r="BD267" s="838" t="n"/>
      <c r="BE267" s="838" t="n"/>
      <c r="BF267" s="838" t="n"/>
      <c r="BG267" s="838" t="n"/>
      <c r="BH267" s="838" t="n"/>
      <c r="BI267" s="838" t="n"/>
      <c r="BJ267" s="838" t="n"/>
      <c r="BK267" s="838" t="n"/>
      <c r="BL267" s="838" t="n"/>
      <c r="BM267" s="838" t="n"/>
      <c r="BN267" s="838" t="n"/>
      <c r="BO267" s="838" t="n"/>
      <c r="BP267" s="838" t="n"/>
      <c r="BQ267" s="838" t="n"/>
      <c r="BR267" s="838" t="n"/>
      <c r="BS267" s="838" t="n"/>
      <c r="BT267" s="838" t="n"/>
      <c r="BU267" s="838" t="n"/>
      <c r="BV267" s="838" t="n"/>
      <c r="BW267" s="838" t="n"/>
      <c r="BX267" s="838" t="n"/>
      <c r="BY267" s="838" t="n"/>
      <c r="BZ267" s="838" t="n"/>
      <c r="CA267" s="838" t="n"/>
      <c r="CB267" s="838" t="n"/>
      <c r="CC267" s="838" t="n"/>
      <c r="CD267" s="838" t="n"/>
      <c r="CE267" s="838" t="n"/>
      <c r="CF267" s="838" t="n"/>
      <c r="CG267" s="838" t="n"/>
      <c r="CH267" s="838" t="n"/>
      <c r="CI267" s="838" t="n"/>
      <c r="CJ267" s="838" t="n"/>
      <c r="CK267" s="838" t="n"/>
      <c r="CL267" s="838" t="n"/>
      <c r="CM267" s="838" t="n"/>
      <c r="CN267" s="838" t="n"/>
      <c r="CO267" s="838" t="n"/>
      <c r="CP267" s="838" t="n"/>
      <c r="CQ267" s="838" t="n"/>
      <c r="CR267" s="838" t="n"/>
      <c r="CS267" s="838" t="n"/>
      <c r="CT267" s="838" t="n"/>
      <c r="CU267" s="838" t="n"/>
      <c r="CV267" s="838" t="n"/>
      <c r="CW267" s="838" t="n"/>
      <c r="CX267" s="838" t="n"/>
      <c r="CY267" s="838" t="n"/>
      <c r="CZ267" s="838" t="n"/>
      <c r="DA267" s="838" t="n"/>
      <c r="DB267" s="838" t="n"/>
      <c r="DC267" s="838" t="n"/>
      <c r="DD267" s="838" t="n"/>
      <c r="DE267" s="838" t="n"/>
      <c r="DF267" s="838" t="n"/>
      <c r="DG267" s="838" t="n"/>
      <c r="DH267" s="838" t="n"/>
      <c r="DI267" s="838" t="n"/>
      <c r="DJ267" s="838" t="n"/>
      <c r="DK267" s="838" t="n"/>
      <c r="DL267" s="838" t="n"/>
      <c r="DM267" s="838" t="n"/>
      <c r="DN267" s="838" t="n"/>
      <c r="DO267" s="838" t="n"/>
      <c r="DP267" s="838" t="n"/>
      <c r="DQ267" s="838" t="n"/>
      <c r="DR267" s="838" t="n"/>
      <c r="DS267" s="838" t="n"/>
      <c r="DT267" s="838" t="n"/>
      <c r="DU267" s="838" t="n"/>
      <c r="DV267" s="838" t="n"/>
      <c r="DW267" s="838" t="n"/>
      <c r="DX267" s="838" t="n"/>
      <c r="DY267" s="838" t="n"/>
      <c r="DZ267" s="838" t="n"/>
      <c r="EA267" s="838" t="n"/>
      <c r="EB267" s="838" t="n"/>
      <c r="EC267" s="838" t="n"/>
      <c r="ED267" s="838" t="n"/>
      <c r="EE267" s="838" t="n"/>
      <c r="EF267" s="838" t="n"/>
      <c r="EG267" s="838" t="n"/>
      <c r="EH267" s="838" t="n"/>
      <c r="EI267" s="838" t="n"/>
      <c r="EJ267" s="838" t="n"/>
      <c r="EK267" s="838" t="n"/>
      <c r="EL267" s="838" t="n"/>
      <c r="EM267" s="838" t="n"/>
      <c r="EN267" s="838" t="n"/>
      <c r="EO267" s="838" t="n"/>
      <c r="EP267" s="838" t="n"/>
      <c r="EQ267" s="838" t="n"/>
    </row>
    <row r="268" ht="13.5" customHeight="1" s="1178">
      <c r="A268" s="867" t="n"/>
      <c r="B268" s="862" t="n"/>
      <c r="C268" s="862" t="n"/>
      <c r="D268" s="862" t="n"/>
      <c r="E268" s="863" t="n"/>
      <c r="F268" s="863" t="n"/>
      <c r="G268" s="863" t="n"/>
      <c r="H268" s="863" t="n"/>
      <c r="I268" s="863" t="n"/>
      <c r="J268" s="863" t="n"/>
      <c r="K268" s="838" t="n"/>
      <c r="L268" s="838" t="n"/>
      <c r="M268" s="838" t="n"/>
      <c r="N268" s="838" t="n"/>
      <c r="O268" s="838" t="n"/>
      <c r="P268" s="838" t="n"/>
      <c r="Q268" s="838" t="n"/>
      <c r="R268" s="838" t="n"/>
      <c r="S268" s="838" t="n"/>
      <c r="T268" s="838" t="n"/>
      <c r="U268" s="838" t="n"/>
      <c r="V268" s="838" t="n"/>
      <c r="W268" s="838" t="n"/>
      <c r="X268" s="838" t="n"/>
      <c r="Y268" s="838" t="n"/>
      <c r="Z268" s="838" t="n"/>
      <c r="AA268" s="838" t="n"/>
      <c r="AB268" s="838" t="n"/>
      <c r="AC268" s="838" t="n"/>
      <c r="AD268" s="838" t="n"/>
      <c r="AE268" s="838" t="n"/>
      <c r="AF268" s="838" t="n"/>
      <c r="AG268" s="838" t="n"/>
      <c r="AH268" s="838" t="n"/>
      <c r="AI268" s="838" t="n"/>
      <c r="AJ268" s="838" t="n"/>
      <c r="AK268" s="838" t="n"/>
      <c r="AL268" s="838" t="n"/>
      <c r="AM268" s="838" t="n"/>
      <c r="AN268" s="838" t="n"/>
      <c r="AO268" s="838" t="n"/>
      <c r="AP268" s="838" t="n"/>
      <c r="AQ268" s="838" t="n"/>
      <c r="AR268" s="838" t="n"/>
      <c r="AS268" s="838" t="n"/>
      <c r="AT268" s="838" t="n"/>
      <c r="AU268" s="838" t="n"/>
      <c r="AV268" s="838" t="n"/>
      <c r="AW268" s="838" t="n"/>
      <c r="AX268" s="838" t="n"/>
      <c r="AY268" s="838" t="n"/>
      <c r="AZ268" s="838" t="n"/>
      <c r="BA268" s="838" t="n"/>
      <c r="BB268" s="838" t="n"/>
      <c r="BC268" s="838" t="n"/>
      <c r="BD268" s="838" t="n"/>
      <c r="BE268" s="838" t="n"/>
      <c r="BF268" s="838" t="n"/>
      <c r="BG268" s="838" t="n"/>
      <c r="BH268" s="838" t="n"/>
      <c r="BI268" s="838" t="n"/>
      <c r="BJ268" s="838" t="n"/>
      <c r="BK268" s="838" t="n"/>
      <c r="BL268" s="838" t="n"/>
      <c r="BM268" s="838" t="n"/>
      <c r="BN268" s="838" t="n"/>
      <c r="BO268" s="838" t="n"/>
      <c r="BP268" s="838" t="n"/>
      <c r="BQ268" s="838" t="n"/>
      <c r="BR268" s="838" t="n"/>
      <c r="BS268" s="838" t="n"/>
      <c r="BT268" s="838" t="n"/>
      <c r="BU268" s="838" t="n"/>
      <c r="BV268" s="838" t="n"/>
      <c r="BW268" s="838" t="n"/>
      <c r="BX268" s="838" t="n"/>
      <c r="BY268" s="838" t="n"/>
      <c r="BZ268" s="838" t="n"/>
      <c r="CA268" s="838" t="n"/>
      <c r="CB268" s="838" t="n"/>
      <c r="CC268" s="838" t="n"/>
      <c r="CD268" s="838" t="n"/>
      <c r="CE268" s="838" t="n"/>
      <c r="CF268" s="838" t="n"/>
      <c r="CG268" s="838" t="n"/>
      <c r="CH268" s="838" t="n"/>
      <c r="CI268" s="838" t="n"/>
      <c r="CJ268" s="838" t="n"/>
      <c r="CK268" s="838" t="n"/>
      <c r="CL268" s="838" t="n"/>
      <c r="CM268" s="838" t="n"/>
      <c r="CN268" s="838" t="n"/>
      <c r="CO268" s="838" t="n"/>
      <c r="CP268" s="838" t="n"/>
      <c r="CQ268" s="838" t="n"/>
      <c r="CR268" s="838" t="n"/>
      <c r="CS268" s="838" t="n"/>
      <c r="CT268" s="838" t="n"/>
      <c r="CU268" s="838" t="n"/>
      <c r="CV268" s="838" t="n"/>
      <c r="CW268" s="838" t="n"/>
      <c r="CX268" s="838" t="n"/>
      <c r="CY268" s="838" t="n"/>
      <c r="CZ268" s="838" t="n"/>
      <c r="DA268" s="838" t="n"/>
      <c r="DB268" s="838" t="n"/>
      <c r="DC268" s="838" t="n"/>
      <c r="DD268" s="838" t="n"/>
      <c r="DE268" s="838" t="n"/>
      <c r="DF268" s="838" t="n"/>
      <c r="DG268" s="838" t="n"/>
      <c r="DH268" s="838" t="n"/>
      <c r="DI268" s="838" t="n"/>
      <c r="DJ268" s="838" t="n"/>
      <c r="DK268" s="838" t="n"/>
      <c r="DL268" s="838" t="n"/>
      <c r="DM268" s="838" t="n"/>
      <c r="DN268" s="838" t="n"/>
      <c r="DO268" s="838" t="n"/>
      <c r="DP268" s="838" t="n"/>
      <c r="DQ268" s="838" t="n"/>
      <c r="DR268" s="838" t="n"/>
      <c r="DS268" s="838" t="n"/>
      <c r="DT268" s="838" t="n"/>
      <c r="DU268" s="838" t="n"/>
      <c r="DV268" s="838" t="n"/>
      <c r="DW268" s="838" t="n"/>
      <c r="DX268" s="838" t="n"/>
      <c r="DY268" s="838" t="n"/>
      <c r="DZ268" s="838" t="n"/>
      <c r="EA268" s="838" t="n"/>
      <c r="EB268" s="838" t="n"/>
      <c r="EC268" s="838" t="n"/>
      <c r="ED268" s="838" t="n"/>
      <c r="EE268" s="838" t="n"/>
      <c r="EF268" s="838" t="n"/>
      <c r="EG268" s="838" t="n"/>
      <c r="EH268" s="838" t="n"/>
      <c r="EI268" s="838" t="n"/>
      <c r="EJ268" s="838" t="n"/>
      <c r="EK268" s="838" t="n"/>
      <c r="EL268" s="838" t="n"/>
      <c r="EM268" s="838" t="n"/>
      <c r="EN268" s="838" t="n"/>
      <c r="EO268" s="838" t="n"/>
      <c r="EP268" s="838" t="n"/>
      <c r="EQ268" s="838" t="n"/>
    </row>
    <row r="269" ht="13.5" customHeight="1" s="1178">
      <c r="A269" s="867" t="n"/>
      <c r="B269" s="862" t="n"/>
      <c r="C269" s="862" t="n"/>
      <c r="D269" s="862" t="n"/>
      <c r="E269" s="863" t="n"/>
      <c r="F269" s="863" t="n"/>
      <c r="G269" s="863" t="n"/>
      <c r="H269" s="863" t="n"/>
      <c r="I269" s="863" t="n"/>
      <c r="J269" s="863" t="n"/>
      <c r="K269" s="838" t="n"/>
      <c r="L269" s="838" t="n"/>
      <c r="M269" s="838" t="n"/>
      <c r="N269" s="838" t="n"/>
      <c r="O269" s="838" t="n"/>
      <c r="P269" s="838" t="n"/>
      <c r="Q269" s="838" t="n"/>
      <c r="R269" s="838" t="n"/>
      <c r="S269" s="838" t="n"/>
      <c r="T269" s="838" t="n"/>
      <c r="U269" s="838" t="n"/>
      <c r="V269" s="838" t="n"/>
      <c r="W269" s="838" t="n"/>
      <c r="X269" s="838" t="n"/>
      <c r="Y269" s="838" t="n"/>
      <c r="Z269" s="838" t="n"/>
      <c r="AA269" s="838" t="n"/>
      <c r="AB269" s="838" t="n"/>
      <c r="AC269" s="838" t="n"/>
      <c r="AD269" s="838" t="n"/>
      <c r="AE269" s="838" t="n"/>
      <c r="AF269" s="838" t="n"/>
      <c r="AG269" s="838" t="n"/>
      <c r="AH269" s="838" t="n"/>
      <c r="AI269" s="838" t="n"/>
      <c r="AJ269" s="838" t="n"/>
      <c r="AK269" s="838" t="n"/>
      <c r="AL269" s="838" t="n"/>
      <c r="AM269" s="838" t="n"/>
      <c r="AN269" s="838" t="n"/>
      <c r="AO269" s="838" t="n"/>
      <c r="AP269" s="838" t="n"/>
      <c r="AQ269" s="838" t="n"/>
      <c r="AR269" s="838" t="n"/>
      <c r="AS269" s="838" t="n"/>
      <c r="AT269" s="838" t="n"/>
      <c r="AU269" s="838" t="n"/>
      <c r="AV269" s="838" t="n"/>
      <c r="AW269" s="838" t="n"/>
      <c r="AX269" s="838" t="n"/>
      <c r="AY269" s="838" t="n"/>
      <c r="AZ269" s="838" t="n"/>
      <c r="BA269" s="838" t="n"/>
      <c r="BB269" s="838" t="n"/>
      <c r="BC269" s="838" t="n"/>
      <c r="BD269" s="838" t="n"/>
      <c r="BE269" s="838" t="n"/>
      <c r="BF269" s="838" t="n"/>
      <c r="BG269" s="838" t="n"/>
      <c r="BH269" s="838" t="n"/>
      <c r="BI269" s="838" t="n"/>
      <c r="BJ269" s="838" t="n"/>
      <c r="BK269" s="838" t="n"/>
      <c r="BL269" s="838" t="n"/>
      <c r="BM269" s="838" t="n"/>
      <c r="BN269" s="838" t="n"/>
      <c r="BO269" s="838" t="n"/>
      <c r="BP269" s="838" t="n"/>
      <c r="BQ269" s="838" t="n"/>
      <c r="BR269" s="838" t="n"/>
      <c r="BS269" s="838" t="n"/>
      <c r="BT269" s="838" t="n"/>
      <c r="BU269" s="838" t="n"/>
      <c r="BV269" s="838" t="n"/>
      <c r="BW269" s="838" t="n"/>
      <c r="BX269" s="838" t="n"/>
      <c r="BY269" s="838" t="n"/>
      <c r="BZ269" s="838" t="n"/>
      <c r="CA269" s="838" t="n"/>
      <c r="CB269" s="838" t="n"/>
      <c r="CC269" s="838" t="n"/>
      <c r="CD269" s="838" t="n"/>
      <c r="CE269" s="838" t="n"/>
      <c r="CF269" s="838" t="n"/>
      <c r="CG269" s="838" t="n"/>
      <c r="CH269" s="838" t="n"/>
      <c r="CI269" s="838" t="n"/>
      <c r="CJ269" s="838" t="n"/>
      <c r="CK269" s="838" t="n"/>
      <c r="CL269" s="838" t="n"/>
      <c r="CM269" s="838" t="n"/>
      <c r="CN269" s="838" t="n"/>
      <c r="CO269" s="838" t="n"/>
      <c r="CP269" s="838" t="n"/>
      <c r="CQ269" s="838" t="n"/>
      <c r="CR269" s="838" t="n"/>
      <c r="CS269" s="838" t="n"/>
      <c r="CT269" s="838" t="n"/>
      <c r="CU269" s="838" t="n"/>
      <c r="CV269" s="838" t="n"/>
      <c r="CW269" s="838" t="n"/>
      <c r="CX269" s="838" t="n"/>
      <c r="CY269" s="838" t="n"/>
      <c r="CZ269" s="838" t="n"/>
      <c r="DA269" s="838" t="n"/>
      <c r="DB269" s="838" t="n"/>
      <c r="DC269" s="838" t="n"/>
      <c r="DD269" s="838" t="n"/>
      <c r="DE269" s="838" t="n"/>
      <c r="DF269" s="838" t="n"/>
      <c r="DG269" s="838" t="n"/>
      <c r="DH269" s="838" t="n"/>
      <c r="DI269" s="838" t="n"/>
      <c r="DJ269" s="838" t="n"/>
      <c r="DK269" s="838" t="n"/>
      <c r="DL269" s="838" t="n"/>
      <c r="DM269" s="838" t="n"/>
      <c r="DN269" s="838" t="n"/>
      <c r="DO269" s="838" t="n"/>
      <c r="DP269" s="838" t="n"/>
      <c r="DQ269" s="838" t="n"/>
      <c r="DR269" s="838" t="n"/>
      <c r="DS269" s="838" t="n"/>
      <c r="DT269" s="838" t="n"/>
      <c r="DU269" s="838" t="n"/>
      <c r="DV269" s="838" t="n"/>
      <c r="DW269" s="838" t="n"/>
      <c r="DX269" s="838" t="n"/>
      <c r="DY269" s="838" t="n"/>
      <c r="DZ269" s="838" t="n"/>
      <c r="EA269" s="838" t="n"/>
      <c r="EB269" s="838" t="n"/>
      <c r="EC269" s="838" t="n"/>
      <c r="ED269" s="838" t="n"/>
      <c r="EE269" s="838" t="n"/>
      <c r="EF269" s="838" t="n"/>
      <c r="EG269" s="838" t="n"/>
      <c r="EH269" s="838" t="n"/>
      <c r="EI269" s="838" t="n"/>
      <c r="EJ269" s="838" t="n"/>
      <c r="EK269" s="838" t="n"/>
      <c r="EL269" s="838" t="n"/>
      <c r="EM269" s="838" t="n"/>
      <c r="EN269" s="838" t="n"/>
      <c r="EO269" s="838" t="n"/>
      <c r="EP269" s="838" t="n"/>
      <c r="EQ269" s="838" t="n"/>
    </row>
    <row r="270" ht="13.5" customHeight="1" s="1178">
      <c r="A270" s="838" t="n"/>
      <c r="B270" s="838" t="n"/>
      <c r="C270" s="838" t="n"/>
      <c r="D270" s="838" t="n"/>
      <c r="E270" s="838" t="n"/>
      <c r="F270" s="838" t="n"/>
      <c r="G270" s="838" t="n"/>
      <c r="H270" s="838" t="n"/>
      <c r="I270" s="838" t="n"/>
      <c r="J270" s="838" t="n"/>
      <c r="K270" s="838" t="n"/>
      <c r="L270" s="838" t="n"/>
      <c r="M270" s="838" t="n"/>
      <c r="N270" s="838" t="n"/>
      <c r="O270" s="838" t="n"/>
      <c r="P270" s="838" t="n"/>
      <c r="Q270" s="838" t="n"/>
      <c r="R270" s="838" t="n"/>
      <c r="S270" s="838" t="n"/>
      <c r="T270" s="838" t="n"/>
      <c r="U270" s="838" t="n"/>
      <c r="V270" s="838" t="n"/>
      <c r="W270" s="838" t="n"/>
      <c r="X270" s="838" t="n"/>
      <c r="Y270" s="838" t="n"/>
      <c r="Z270" s="838" t="n"/>
      <c r="AA270" s="838" t="n"/>
      <c r="AB270" s="838" t="n"/>
      <c r="AC270" s="838" t="n"/>
      <c r="AD270" s="838" t="n"/>
      <c r="AE270" s="838" t="n"/>
      <c r="AF270" s="838" t="n"/>
      <c r="AG270" s="838" t="n"/>
      <c r="AH270" s="838" t="n"/>
      <c r="AI270" s="838" t="n"/>
      <c r="AJ270" s="838" t="n"/>
      <c r="AK270" s="838" t="n"/>
      <c r="AL270" s="838" t="n"/>
      <c r="AM270" s="838" t="n"/>
      <c r="AN270" s="838" t="n"/>
      <c r="AO270" s="838" t="n"/>
      <c r="AP270" s="838" t="n"/>
      <c r="AQ270" s="838" t="n"/>
      <c r="AR270" s="838" t="n"/>
      <c r="AS270" s="838" t="n"/>
      <c r="AT270" s="838" t="n"/>
      <c r="AU270" s="838" t="n"/>
      <c r="AV270" s="838" t="n"/>
      <c r="AW270" s="838" t="n"/>
      <c r="AX270" s="838" t="n"/>
      <c r="AY270" s="838" t="n"/>
      <c r="AZ270" s="838" t="n"/>
      <c r="BA270" s="838" t="n"/>
      <c r="BB270" s="838" t="n"/>
      <c r="BC270" s="838" t="n"/>
      <c r="BD270" s="838" t="n"/>
      <c r="BE270" s="838" t="n"/>
      <c r="BF270" s="838" t="n"/>
      <c r="BG270" s="838" t="n"/>
      <c r="BH270" s="838" t="n"/>
      <c r="BI270" s="838" t="n"/>
      <c r="BJ270" s="838" t="n"/>
      <c r="BK270" s="838" t="n"/>
      <c r="BL270" s="838" t="n"/>
      <c r="BM270" s="838" t="n"/>
      <c r="BN270" s="838" t="n"/>
      <c r="BO270" s="838" t="n"/>
      <c r="BP270" s="838" t="n"/>
      <c r="BQ270" s="838" t="n"/>
      <c r="BR270" s="838" t="n"/>
      <c r="BS270" s="838" t="n"/>
      <c r="BT270" s="838" t="n"/>
      <c r="BU270" s="838" t="n"/>
      <c r="BV270" s="838" t="n"/>
      <c r="BW270" s="838" t="n"/>
      <c r="BX270" s="838" t="n"/>
      <c r="BY270" s="838" t="n"/>
      <c r="BZ270" s="838" t="n"/>
      <c r="CA270" s="838" t="n"/>
      <c r="CB270" s="838" t="n"/>
      <c r="CC270" s="838" t="n"/>
      <c r="CD270" s="838" t="n"/>
      <c r="CE270" s="838" t="n"/>
      <c r="CF270" s="838" t="n"/>
      <c r="CG270" s="838" t="n"/>
      <c r="CH270" s="838" t="n"/>
      <c r="CI270" s="838" t="n"/>
      <c r="CJ270" s="838" t="n"/>
      <c r="CK270" s="838" t="n"/>
      <c r="CL270" s="838" t="n"/>
      <c r="CM270" s="838" t="n"/>
      <c r="CN270" s="838" t="n"/>
      <c r="CO270" s="838" t="n"/>
      <c r="CP270" s="838" t="n"/>
      <c r="CQ270" s="838" t="n"/>
      <c r="CR270" s="838" t="n"/>
      <c r="CS270" s="838" t="n"/>
      <c r="CT270" s="838" t="n"/>
      <c r="CU270" s="838" t="n"/>
      <c r="CV270" s="838" t="n"/>
      <c r="CW270" s="838" t="n"/>
      <c r="CX270" s="838" t="n"/>
      <c r="CY270" s="838" t="n"/>
      <c r="CZ270" s="838" t="n"/>
      <c r="DA270" s="838" t="n"/>
      <c r="DB270" s="838" t="n"/>
      <c r="DC270" s="838" t="n"/>
      <c r="DD270" s="838" t="n"/>
      <c r="DE270" s="838" t="n"/>
      <c r="DF270" s="838" t="n"/>
      <c r="DG270" s="838" t="n"/>
      <c r="DH270" s="838" t="n"/>
      <c r="DI270" s="838" t="n"/>
      <c r="DJ270" s="838" t="n"/>
      <c r="DK270" s="838" t="n"/>
      <c r="DL270" s="838" t="n"/>
      <c r="DM270" s="838" t="n"/>
      <c r="DN270" s="838" t="n"/>
      <c r="DO270" s="838" t="n"/>
      <c r="DP270" s="838" t="n"/>
      <c r="DQ270" s="838" t="n"/>
      <c r="DR270" s="838" t="n"/>
      <c r="DS270" s="838" t="n"/>
      <c r="DT270" s="838" t="n"/>
      <c r="DU270" s="838" t="n"/>
      <c r="DV270" s="838" t="n"/>
      <c r="DW270" s="838" t="n"/>
      <c r="DX270" s="838" t="n"/>
      <c r="DY270" s="838" t="n"/>
      <c r="DZ270" s="838" t="n"/>
      <c r="EA270" s="838" t="n"/>
      <c r="EB270" s="838" t="n"/>
      <c r="EC270" s="838" t="n"/>
      <c r="ED270" s="838" t="n"/>
      <c r="EE270" s="838" t="n"/>
      <c r="EF270" s="838" t="n"/>
      <c r="EG270" s="838" t="n"/>
      <c r="EH270" s="838" t="n"/>
      <c r="EI270" s="838" t="n"/>
      <c r="EJ270" s="838" t="n"/>
      <c r="EK270" s="838" t="n"/>
      <c r="EL270" s="838" t="n"/>
      <c r="EM270" s="838" t="n"/>
      <c r="EN270" s="838" t="n"/>
      <c r="EO270" s="838" t="n"/>
      <c r="EP270" s="838" t="n"/>
      <c r="EQ270" s="838" t="n"/>
    </row>
    <row r="271" ht="13.5" customHeight="1" s="1178">
      <c r="A271" s="860" t="n"/>
      <c r="B271" s="860" t="n"/>
      <c r="C271" s="860" t="n"/>
      <c r="D271" s="860" t="n"/>
      <c r="E271" s="860" t="n"/>
      <c r="F271" s="860" t="n"/>
      <c r="G271" s="860" t="n"/>
      <c r="H271" s="860" t="n"/>
      <c r="I271" s="860" t="n"/>
      <c r="J271" s="860" t="n"/>
      <c r="K271" s="838" t="n"/>
      <c r="L271" s="838" t="n"/>
      <c r="M271" s="838" t="n"/>
      <c r="N271" s="838" t="n"/>
      <c r="O271" s="838" t="n"/>
      <c r="P271" s="838" t="n"/>
      <c r="Q271" s="838" t="n"/>
      <c r="R271" s="838" t="n"/>
      <c r="S271" s="838" t="n"/>
      <c r="T271" s="838" t="n"/>
      <c r="U271" s="838" t="n"/>
      <c r="V271" s="838" t="n"/>
      <c r="W271" s="838" t="n"/>
      <c r="X271" s="838" t="n"/>
      <c r="Y271" s="838" t="n"/>
      <c r="Z271" s="838" t="n"/>
      <c r="AA271" s="838" t="n"/>
      <c r="AB271" s="838" t="n"/>
      <c r="AC271" s="838" t="n"/>
      <c r="AD271" s="838" t="n"/>
      <c r="AE271" s="838" t="n"/>
      <c r="AF271" s="838" t="n"/>
      <c r="AG271" s="838" t="n"/>
      <c r="AH271" s="838" t="n"/>
      <c r="AI271" s="838" t="n"/>
      <c r="AJ271" s="838" t="n"/>
      <c r="AK271" s="838" t="n"/>
      <c r="AL271" s="838" t="n"/>
      <c r="AM271" s="838" t="n"/>
      <c r="AN271" s="838" t="n"/>
      <c r="AO271" s="838" t="n"/>
      <c r="AP271" s="838" t="n"/>
      <c r="AQ271" s="838" t="n"/>
      <c r="AR271" s="838" t="n"/>
      <c r="AS271" s="838" t="n"/>
      <c r="AT271" s="838" t="n"/>
      <c r="AU271" s="838" t="n"/>
      <c r="AV271" s="838" t="n"/>
      <c r="AW271" s="838" t="n"/>
      <c r="AX271" s="838" t="n"/>
      <c r="AY271" s="838" t="n"/>
      <c r="AZ271" s="838" t="n"/>
      <c r="BA271" s="838" t="n"/>
      <c r="BB271" s="838" t="n"/>
      <c r="BC271" s="838" t="n"/>
      <c r="BD271" s="838" t="n"/>
      <c r="BE271" s="838" t="n"/>
      <c r="BF271" s="838" t="n"/>
      <c r="BG271" s="838" t="n"/>
      <c r="BH271" s="838" t="n"/>
      <c r="BI271" s="838" t="n"/>
      <c r="BJ271" s="838" t="n"/>
      <c r="BK271" s="838" t="n"/>
      <c r="BL271" s="838" t="n"/>
      <c r="BM271" s="838" t="n"/>
      <c r="BN271" s="838" t="n"/>
      <c r="BO271" s="838" t="n"/>
      <c r="BP271" s="838" t="n"/>
      <c r="BQ271" s="838" t="n"/>
      <c r="BR271" s="838" t="n"/>
      <c r="BS271" s="838" t="n"/>
      <c r="BT271" s="838" t="n"/>
      <c r="BU271" s="838" t="n"/>
      <c r="BV271" s="838" t="n"/>
      <c r="BW271" s="838" t="n"/>
      <c r="BX271" s="838" t="n"/>
      <c r="BY271" s="838" t="n"/>
      <c r="BZ271" s="838" t="n"/>
      <c r="CA271" s="838" t="n"/>
      <c r="CB271" s="838" t="n"/>
      <c r="CC271" s="838" t="n"/>
      <c r="CD271" s="838" t="n"/>
      <c r="CE271" s="838" t="n"/>
      <c r="CF271" s="838" t="n"/>
      <c r="CG271" s="838" t="n"/>
      <c r="CH271" s="838" t="n"/>
      <c r="CI271" s="838" t="n"/>
      <c r="CJ271" s="838" t="n"/>
      <c r="CK271" s="838" t="n"/>
      <c r="CL271" s="838" t="n"/>
      <c r="CM271" s="838" t="n"/>
      <c r="CN271" s="838" t="n"/>
      <c r="CO271" s="838" t="n"/>
      <c r="CP271" s="838" t="n"/>
      <c r="CQ271" s="838" t="n"/>
      <c r="CR271" s="838" t="n"/>
      <c r="CS271" s="838" t="n"/>
      <c r="CT271" s="838" t="n"/>
      <c r="CU271" s="838" t="n"/>
      <c r="CV271" s="838" t="n"/>
      <c r="CW271" s="838" t="n"/>
      <c r="CX271" s="838" t="n"/>
      <c r="CY271" s="838" t="n"/>
      <c r="CZ271" s="838" t="n"/>
      <c r="DA271" s="838" t="n"/>
      <c r="DB271" s="838" t="n"/>
      <c r="DC271" s="838" t="n"/>
      <c r="DD271" s="838" t="n"/>
      <c r="DE271" s="838" t="n"/>
      <c r="DF271" s="838" t="n"/>
      <c r="DG271" s="838" t="n"/>
      <c r="DH271" s="838" t="n"/>
      <c r="DI271" s="838" t="n"/>
      <c r="DJ271" s="838" t="n"/>
      <c r="DK271" s="838" t="n"/>
      <c r="DL271" s="838" t="n"/>
      <c r="DM271" s="838" t="n"/>
      <c r="DN271" s="838" t="n"/>
      <c r="DO271" s="838" t="n"/>
      <c r="DP271" s="838" t="n"/>
      <c r="DQ271" s="838" t="n"/>
      <c r="DR271" s="838" t="n"/>
      <c r="DS271" s="838" t="n"/>
      <c r="DT271" s="838" t="n"/>
      <c r="DU271" s="838" t="n"/>
      <c r="DV271" s="838" t="n"/>
      <c r="DW271" s="838" t="n"/>
      <c r="DX271" s="838" t="n"/>
      <c r="DY271" s="838" t="n"/>
      <c r="DZ271" s="838" t="n"/>
      <c r="EA271" s="838" t="n"/>
      <c r="EB271" s="838" t="n"/>
      <c r="EC271" s="838" t="n"/>
      <c r="ED271" s="838" t="n"/>
      <c r="EE271" s="838" t="n"/>
      <c r="EF271" s="838" t="n"/>
      <c r="EG271" s="838" t="n"/>
      <c r="EH271" s="838" t="n"/>
      <c r="EI271" s="838" t="n"/>
      <c r="EJ271" s="838" t="n"/>
      <c r="EK271" s="838" t="n"/>
      <c r="EL271" s="838" t="n"/>
      <c r="EM271" s="838" t="n"/>
      <c r="EN271" s="838" t="n"/>
      <c r="EO271" s="838" t="n"/>
      <c r="EP271" s="838" t="n"/>
      <c r="EQ271" s="838" t="n"/>
    </row>
    <row r="272" ht="13.5" customHeight="1" s="1178">
      <c r="A272" s="867" t="n"/>
      <c r="B272" s="862" t="n"/>
      <c r="C272" s="862" t="n"/>
      <c r="D272" s="862" t="n"/>
      <c r="E272" s="863" t="n"/>
      <c r="F272" s="863" t="n"/>
      <c r="G272" s="863" t="n"/>
      <c r="H272" s="863" t="n"/>
      <c r="I272" s="863" t="n"/>
      <c r="J272" s="863" t="n"/>
      <c r="K272" s="838" t="n"/>
      <c r="L272" s="838" t="n"/>
      <c r="M272" s="838" t="n"/>
      <c r="N272" s="838" t="n"/>
      <c r="O272" s="838" t="n"/>
      <c r="P272" s="838" t="n"/>
      <c r="Q272" s="838" t="n"/>
      <c r="R272" s="838" t="n"/>
      <c r="S272" s="838" t="n"/>
      <c r="T272" s="838" t="n"/>
      <c r="U272" s="838" t="n"/>
      <c r="V272" s="838" t="n"/>
      <c r="W272" s="838" t="n"/>
      <c r="X272" s="838" t="n"/>
      <c r="Y272" s="838" t="n"/>
      <c r="Z272" s="838" t="n"/>
      <c r="AA272" s="838" t="n"/>
      <c r="AB272" s="838" t="n"/>
      <c r="AC272" s="838" t="n"/>
      <c r="AD272" s="838" t="n"/>
      <c r="AE272" s="838" t="n"/>
      <c r="AF272" s="838" t="n"/>
      <c r="AG272" s="838" t="n"/>
      <c r="AH272" s="838" t="n"/>
      <c r="AI272" s="838" t="n"/>
      <c r="AJ272" s="838" t="n"/>
      <c r="AK272" s="838" t="n"/>
      <c r="AL272" s="838" t="n"/>
      <c r="AM272" s="838" t="n"/>
      <c r="AN272" s="838" t="n"/>
      <c r="AO272" s="838" t="n"/>
      <c r="AP272" s="838" t="n"/>
      <c r="AQ272" s="838" t="n"/>
      <c r="AR272" s="838" t="n"/>
      <c r="AS272" s="838" t="n"/>
      <c r="AT272" s="838" t="n"/>
      <c r="AU272" s="838" t="n"/>
      <c r="AV272" s="838" t="n"/>
      <c r="AW272" s="838" t="n"/>
      <c r="AX272" s="838" t="n"/>
      <c r="AY272" s="838" t="n"/>
      <c r="AZ272" s="838" t="n"/>
      <c r="BA272" s="838" t="n"/>
      <c r="BB272" s="838" t="n"/>
      <c r="BC272" s="838" t="n"/>
      <c r="BD272" s="838" t="n"/>
      <c r="BE272" s="838" t="n"/>
      <c r="BF272" s="838" t="n"/>
      <c r="BG272" s="838" t="n"/>
      <c r="BH272" s="838" t="n"/>
      <c r="BI272" s="838" t="n"/>
      <c r="BJ272" s="838" t="n"/>
      <c r="BK272" s="838" t="n"/>
      <c r="BL272" s="838" t="n"/>
      <c r="BM272" s="838" t="n"/>
      <c r="BN272" s="838" t="n"/>
      <c r="BO272" s="838" t="n"/>
      <c r="BP272" s="838" t="n"/>
      <c r="BQ272" s="838" t="n"/>
      <c r="BR272" s="838" t="n"/>
      <c r="BS272" s="838" t="n"/>
      <c r="BT272" s="838" t="n"/>
      <c r="BU272" s="838" t="n"/>
      <c r="BV272" s="838" t="n"/>
      <c r="BW272" s="838" t="n"/>
      <c r="BX272" s="838" t="n"/>
      <c r="BY272" s="838" t="n"/>
      <c r="BZ272" s="838" t="n"/>
      <c r="CA272" s="838" t="n"/>
      <c r="CB272" s="838" t="n"/>
      <c r="CC272" s="838" t="n"/>
      <c r="CD272" s="838" t="n"/>
      <c r="CE272" s="838" t="n"/>
      <c r="CF272" s="838" t="n"/>
      <c r="CG272" s="838" t="n"/>
      <c r="CH272" s="838" t="n"/>
      <c r="CI272" s="838" t="n"/>
      <c r="CJ272" s="838" t="n"/>
      <c r="CK272" s="838" t="n"/>
      <c r="CL272" s="838" t="n"/>
      <c r="CM272" s="838" t="n"/>
      <c r="CN272" s="838" t="n"/>
      <c r="CO272" s="838" t="n"/>
      <c r="CP272" s="838" t="n"/>
      <c r="CQ272" s="838" t="n"/>
      <c r="CR272" s="838" t="n"/>
      <c r="CS272" s="838" t="n"/>
      <c r="CT272" s="838" t="n"/>
      <c r="CU272" s="838" t="n"/>
      <c r="CV272" s="838" t="n"/>
      <c r="CW272" s="838" t="n"/>
      <c r="CX272" s="838" t="n"/>
      <c r="CY272" s="838" t="n"/>
      <c r="CZ272" s="838" t="n"/>
      <c r="DA272" s="838" t="n"/>
      <c r="DB272" s="838" t="n"/>
      <c r="DC272" s="838" t="n"/>
      <c r="DD272" s="838" t="n"/>
      <c r="DE272" s="838" t="n"/>
      <c r="DF272" s="838" t="n"/>
      <c r="DG272" s="838" t="n"/>
      <c r="DH272" s="838" t="n"/>
      <c r="DI272" s="838" t="n"/>
      <c r="DJ272" s="838" t="n"/>
      <c r="DK272" s="838" t="n"/>
      <c r="DL272" s="838" t="n"/>
      <c r="DM272" s="838" t="n"/>
      <c r="DN272" s="838" t="n"/>
      <c r="DO272" s="838" t="n"/>
      <c r="DP272" s="838" t="n"/>
      <c r="DQ272" s="838" t="n"/>
      <c r="DR272" s="838" t="n"/>
      <c r="DS272" s="838" t="n"/>
      <c r="DT272" s="838" t="n"/>
      <c r="DU272" s="838" t="n"/>
      <c r="DV272" s="838" t="n"/>
      <c r="DW272" s="838" t="n"/>
      <c r="DX272" s="838" t="n"/>
      <c r="DY272" s="838" t="n"/>
      <c r="DZ272" s="838" t="n"/>
      <c r="EA272" s="838" t="n"/>
      <c r="EB272" s="838" t="n"/>
      <c r="EC272" s="838" t="n"/>
      <c r="ED272" s="838" t="n"/>
      <c r="EE272" s="838" t="n"/>
      <c r="EF272" s="838" t="n"/>
      <c r="EG272" s="838" t="n"/>
      <c r="EH272" s="838" t="n"/>
      <c r="EI272" s="838" t="n"/>
      <c r="EJ272" s="838" t="n"/>
      <c r="EK272" s="838" t="n"/>
      <c r="EL272" s="838" t="n"/>
      <c r="EM272" s="838" t="n"/>
      <c r="EN272" s="838" t="n"/>
      <c r="EO272" s="838" t="n"/>
      <c r="EP272" s="838" t="n"/>
      <c r="EQ272" s="838" t="n"/>
    </row>
    <row r="273" ht="13.5" customHeight="1" s="1178">
      <c r="A273" s="867" t="n"/>
      <c r="B273" s="862" t="n"/>
      <c r="C273" s="862" t="n"/>
      <c r="D273" s="862" t="n"/>
      <c r="E273" s="863" t="n"/>
      <c r="F273" s="863" t="n"/>
      <c r="G273" s="863" t="n"/>
      <c r="H273" s="863" t="n"/>
      <c r="I273" s="863" t="n"/>
      <c r="J273" s="863" t="n"/>
      <c r="K273" s="838" t="n"/>
      <c r="L273" s="838" t="n"/>
      <c r="M273" s="838" t="n"/>
      <c r="N273" s="838" t="n"/>
      <c r="O273" s="838" t="n"/>
      <c r="P273" s="838" t="n"/>
      <c r="Q273" s="838" t="n"/>
      <c r="R273" s="838" t="n"/>
      <c r="S273" s="838" t="n"/>
      <c r="T273" s="838" t="n"/>
      <c r="U273" s="838" t="n"/>
      <c r="V273" s="838" t="n"/>
      <c r="W273" s="838" t="n"/>
      <c r="X273" s="838" t="n"/>
      <c r="Y273" s="838" t="n"/>
      <c r="Z273" s="838" t="n"/>
      <c r="AA273" s="838" t="n"/>
      <c r="AB273" s="838" t="n"/>
      <c r="AC273" s="838" t="n"/>
      <c r="AD273" s="838" t="n"/>
      <c r="AE273" s="838" t="n"/>
      <c r="AF273" s="838" t="n"/>
      <c r="AG273" s="838" t="n"/>
      <c r="AH273" s="838" t="n"/>
      <c r="AI273" s="838" t="n"/>
      <c r="AJ273" s="838" t="n"/>
      <c r="AK273" s="838" t="n"/>
      <c r="AL273" s="838" t="n"/>
      <c r="AM273" s="838" t="n"/>
      <c r="AN273" s="838" t="n"/>
      <c r="AO273" s="838" t="n"/>
      <c r="AP273" s="838" t="n"/>
      <c r="AQ273" s="838" t="n"/>
      <c r="AR273" s="838" t="n"/>
      <c r="AS273" s="838" t="n"/>
      <c r="AT273" s="838" t="n"/>
      <c r="AU273" s="838" t="n"/>
      <c r="AV273" s="838" t="n"/>
      <c r="AW273" s="838" t="n"/>
      <c r="AX273" s="838" t="n"/>
      <c r="AY273" s="838" t="n"/>
      <c r="AZ273" s="838" t="n"/>
      <c r="BA273" s="838" t="n"/>
      <c r="BB273" s="838" t="n"/>
      <c r="BC273" s="838" t="n"/>
      <c r="BD273" s="838" t="n"/>
      <c r="BE273" s="838" t="n"/>
      <c r="BF273" s="838" t="n"/>
      <c r="BG273" s="838" t="n"/>
      <c r="BH273" s="838" t="n"/>
      <c r="BI273" s="838" t="n"/>
      <c r="BJ273" s="838" t="n"/>
      <c r="BK273" s="838" t="n"/>
      <c r="BL273" s="838" t="n"/>
      <c r="BM273" s="838" t="n"/>
      <c r="BN273" s="838" t="n"/>
      <c r="BO273" s="838" t="n"/>
      <c r="BP273" s="838" t="n"/>
      <c r="BQ273" s="838" t="n"/>
      <c r="BR273" s="838" t="n"/>
      <c r="BS273" s="838" t="n"/>
      <c r="BT273" s="838" t="n"/>
      <c r="BU273" s="838" t="n"/>
      <c r="BV273" s="838" t="n"/>
      <c r="BW273" s="838" t="n"/>
      <c r="BX273" s="838" t="n"/>
      <c r="BY273" s="838" t="n"/>
      <c r="BZ273" s="838" t="n"/>
      <c r="CA273" s="838" t="n"/>
      <c r="CB273" s="838" t="n"/>
      <c r="CC273" s="838" t="n"/>
      <c r="CD273" s="838" t="n"/>
      <c r="CE273" s="838" t="n"/>
      <c r="CF273" s="838" t="n"/>
      <c r="CG273" s="838" t="n"/>
      <c r="CH273" s="838" t="n"/>
      <c r="CI273" s="838" t="n"/>
      <c r="CJ273" s="838" t="n"/>
      <c r="CK273" s="838" t="n"/>
      <c r="CL273" s="838" t="n"/>
      <c r="CM273" s="838" t="n"/>
      <c r="CN273" s="838" t="n"/>
      <c r="CO273" s="838" t="n"/>
      <c r="CP273" s="838" t="n"/>
      <c r="CQ273" s="838" t="n"/>
      <c r="CR273" s="838" t="n"/>
      <c r="CS273" s="838" t="n"/>
      <c r="CT273" s="838" t="n"/>
      <c r="CU273" s="838" t="n"/>
      <c r="CV273" s="838" t="n"/>
      <c r="CW273" s="838" t="n"/>
      <c r="CX273" s="838" t="n"/>
      <c r="CY273" s="838" t="n"/>
      <c r="CZ273" s="838" t="n"/>
      <c r="DA273" s="838" t="n"/>
      <c r="DB273" s="838" t="n"/>
      <c r="DC273" s="838" t="n"/>
      <c r="DD273" s="838" t="n"/>
      <c r="DE273" s="838" t="n"/>
      <c r="DF273" s="838" t="n"/>
      <c r="DG273" s="838" t="n"/>
      <c r="DH273" s="838" t="n"/>
      <c r="DI273" s="838" t="n"/>
      <c r="DJ273" s="838" t="n"/>
      <c r="DK273" s="838" t="n"/>
      <c r="DL273" s="838" t="n"/>
      <c r="DM273" s="838" t="n"/>
      <c r="DN273" s="838" t="n"/>
      <c r="DO273" s="838" t="n"/>
      <c r="DP273" s="838" t="n"/>
      <c r="DQ273" s="838" t="n"/>
      <c r="DR273" s="838" t="n"/>
      <c r="DS273" s="838" t="n"/>
      <c r="DT273" s="838" t="n"/>
      <c r="DU273" s="838" t="n"/>
      <c r="DV273" s="838" t="n"/>
      <c r="DW273" s="838" t="n"/>
      <c r="DX273" s="838" t="n"/>
      <c r="DY273" s="838" t="n"/>
      <c r="DZ273" s="838" t="n"/>
      <c r="EA273" s="838" t="n"/>
      <c r="EB273" s="838" t="n"/>
      <c r="EC273" s="838" t="n"/>
      <c r="ED273" s="838" t="n"/>
      <c r="EE273" s="838" t="n"/>
      <c r="EF273" s="838" t="n"/>
      <c r="EG273" s="838" t="n"/>
      <c r="EH273" s="838" t="n"/>
      <c r="EI273" s="838" t="n"/>
      <c r="EJ273" s="838" t="n"/>
      <c r="EK273" s="838" t="n"/>
      <c r="EL273" s="838" t="n"/>
      <c r="EM273" s="838" t="n"/>
      <c r="EN273" s="838" t="n"/>
      <c r="EO273" s="838" t="n"/>
      <c r="EP273" s="838" t="n"/>
      <c r="EQ273" s="838" t="n"/>
    </row>
    <row r="274" ht="13.5" customHeight="1" s="1178">
      <c r="A274" s="867" t="n"/>
      <c r="B274" s="862" t="n"/>
      <c r="C274" s="862" t="n"/>
      <c r="D274" s="862" t="n"/>
      <c r="E274" s="863" t="n"/>
      <c r="F274" s="863" t="n"/>
      <c r="G274" s="863" t="n"/>
      <c r="H274" s="863" t="n"/>
      <c r="I274" s="863" t="n"/>
      <c r="J274" s="863" t="n"/>
      <c r="K274" s="838" t="n"/>
      <c r="L274" s="838" t="n"/>
      <c r="M274" s="838" t="n"/>
      <c r="N274" s="838" t="n"/>
      <c r="O274" s="838" t="n"/>
      <c r="P274" s="838" t="n"/>
      <c r="Q274" s="838" t="n"/>
      <c r="R274" s="838" t="n"/>
      <c r="S274" s="838" t="n"/>
      <c r="T274" s="838" t="n"/>
      <c r="U274" s="838" t="n"/>
      <c r="V274" s="838" t="n"/>
      <c r="W274" s="838" t="n"/>
      <c r="X274" s="838" t="n"/>
      <c r="Y274" s="838" t="n"/>
      <c r="Z274" s="838" t="n"/>
      <c r="AA274" s="838" t="n"/>
      <c r="AB274" s="838" t="n"/>
      <c r="AC274" s="838" t="n"/>
      <c r="AD274" s="838" t="n"/>
      <c r="AE274" s="838" t="n"/>
      <c r="AF274" s="838" t="n"/>
      <c r="AG274" s="838" t="n"/>
      <c r="AH274" s="838" t="n"/>
      <c r="AI274" s="838" t="n"/>
      <c r="AJ274" s="838" t="n"/>
      <c r="AK274" s="838" t="n"/>
      <c r="AL274" s="838" t="n"/>
      <c r="AM274" s="838" t="n"/>
      <c r="AN274" s="838" t="n"/>
      <c r="AO274" s="838" t="n"/>
      <c r="AP274" s="838" t="n"/>
      <c r="AQ274" s="838" t="n"/>
      <c r="AR274" s="838" t="n"/>
      <c r="AS274" s="838" t="n"/>
      <c r="AT274" s="838" t="n"/>
      <c r="AU274" s="838" t="n"/>
      <c r="AV274" s="838" t="n"/>
      <c r="AW274" s="838" t="n"/>
      <c r="AX274" s="838" t="n"/>
      <c r="AY274" s="838" t="n"/>
      <c r="AZ274" s="838" t="n"/>
      <c r="BA274" s="838" t="n"/>
      <c r="BB274" s="838" t="n"/>
      <c r="BC274" s="838" t="n"/>
      <c r="BD274" s="838" t="n"/>
      <c r="BE274" s="838" t="n"/>
      <c r="BF274" s="838" t="n"/>
      <c r="BG274" s="838" t="n"/>
      <c r="BH274" s="838" t="n"/>
      <c r="BI274" s="838" t="n"/>
      <c r="BJ274" s="838" t="n"/>
      <c r="BK274" s="838" t="n"/>
      <c r="BL274" s="838" t="n"/>
      <c r="BM274" s="838" t="n"/>
      <c r="BN274" s="838" t="n"/>
      <c r="BO274" s="838" t="n"/>
      <c r="BP274" s="838" t="n"/>
      <c r="BQ274" s="838" t="n"/>
      <c r="BR274" s="838" t="n"/>
      <c r="BS274" s="838" t="n"/>
      <c r="BT274" s="838" t="n"/>
      <c r="BU274" s="838" t="n"/>
      <c r="BV274" s="838" t="n"/>
      <c r="BW274" s="838" t="n"/>
      <c r="BX274" s="838" t="n"/>
      <c r="BY274" s="838" t="n"/>
      <c r="BZ274" s="838" t="n"/>
      <c r="CA274" s="838" t="n"/>
      <c r="CB274" s="838" t="n"/>
      <c r="CC274" s="838" t="n"/>
      <c r="CD274" s="838" t="n"/>
      <c r="CE274" s="838" t="n"/>
      <c r="CF274" s="838" t="n"/>
      <c r="CG274" s="838" t="n"/>
      <c r="CH274" s="838" t="n"/>
      <c r="CI274" s="838" t="n"/>
      <c r="CJ274" s="838" t="n"/>
      <c r="CK274" s="838" t="n"/>
      <c r="CL274" s="838" t="n"/>
      <c r="CM274" s="838" t="n"/>
      <c r="CN274" s="838" t="n"/>
      <c r="CO274" s="838" t="n"/>
      <c r="CP274" s="838" t="n"/>
      <c r="CQ274" s="838" t="n"/>
      <c r="CR274" s="838" t="n"/>
      <c r="CS274" s="838" t="n"/>
      <c r="CT274" s="838" t="n"/>
      <c r="CU274" s="838" t="n"/>
      <c r="CV274" s="838" t="n"/>
      <c r="CW274" s="838" t="n"/>
      <c r="CX274" s="838" t="n"/>
      <c r="CY274" s="838" t="n"/>
      <c r="CZ274" s="838" t="n"/>
      <c r="DA274" s="838" t="n"/>
      <c r="DB274" s="838" t="n"/>
      <c r="DC274" s="838" t="n"/>
      <c r="DD274" s="838" t="n"/>
      <c r="DE274" s="838" t="n"/>
      <c r="DF274" s="838" t="n"/>
      <c r="DG274" s="838" t="n"/>
      <c r="DH274" s="838" t="n"/>
      <c r="DI274" s="838" t="n"/>
      <c r="DJ274" s="838" t="n"/>
      <c r="DK274" s="838" t="n"/>
      <c r="DL274" s="838" t="n"/>
      <c r="DM274" s="838" t="n"/>
      <c r="DN274" s="838" t="n"/>
      <c r="DO274" s="838" t="n"/>
      <c r="DP274" s="838" t="n"/>
      <c r="DQ274" s="838" t="n"/>
      <c r="DR274" s="838" t="n"/>
      <c r="DS274" s="838" t="n"/>
      <c r="DT274" s="838" t="n"/>
      <c r="DU274" s="838" t="n"/>
      <c r="DV274" s="838" t="n"/>
      <c r="DW274" s="838" t="n"/>
      <c r="DX274" s="838" t="n"/>
      <c r="DY274" s="838" t="n"/>
      <c r="DZ274" s="838" t="n"/>
      <c r="EA274" s="838" t="n"/>
      <c r="EB274" s="838" t="n"/>
      <c r="EC274" s="838" t="n"/>
      <c r="ED274" s="838" t="n"/>
      <c r="EE274" s="838" t="n"/>
      <c r="EF274" s="838" t="n"/>
      <c r="EG274" s="838" t="n"/>
      <c r="EH274" s="838" t="n"/>
      <c r="EI274" s="838" t="n"/>
      <c r="EJ274" s="838" t="n"/>
      <c r="EK274" s="838" t="n"/>
      <c r="EL274" s="838" t="n"/>
      <c r="EM274" s="838" t="n"/>
      <c r="EN274" s="838" t="n"/>
      <c r="EO274" s="838" t="n"/>
      <c r="EP274" s="838" t="n"/>
      <c r="EQ274" s="838" t="n"/>
    </row>
    <row r="275" ht="13.5" customHeight="1" s="1178">
      <c r="A275" s="867" t="n"/>
      <c r="B275" s="862" t="n"/>
      <c r="C275" s="862" t="n"/>
      <c r="D275" s="862" t="n"/>
      <c r="E275" s="863" t="n"/>
      <c r="F275" s="863" t="n"/>
      <c r="G275" s="863" t="n"/>
      <c r="H275" s="863" t="n"/>
      <c r="I275" s="863" t="n"/>
      <c r="J275" s="863" t="n"/>
      <c r="K275" s="838" t="n"/>
      <c r="L275" s="838" t="n"/>
      <c r="M275" s="838" t="n"/>
      <c r="N275" s="838" t="n"/>
      <c r="O275" s="838" t="n"/>
      <c r="P275" s="838" t="n"/>
      <c r="Q275" s="838" t="n"/>
      <c r="R275" s="838" t="n"/>
      <c r="S275" s="838" t="n"/>
      <c r="T275" s="838" t="n"/>
      <c r="U275" s="838" t="n"/>
      <c r="V275" s="838" t="n"/>
      <c r="W275" s="838" t="n"/>
      <c r="X275" s="838" t="n"/>
      <c r="Y275" s="838" t="n"/>
      <c r="Z275" s="838" t="n"/>
      <c r="AA275" s="838" t="n"/>
      <c r="AB275" s="838" t="n"/>
      <c r="AC275" s="838" t="n"/>
      <c r="AD275" s="838" t="n"/>
      <c r="AE275" s="838" t="n"/>
      <c r="AF275" s="838" t="n"/>
      <c r="AG275" s="838" t="n"/>
      <c r="AH275" s="838" t="n"/>
      <c r="AI275" s="838" t="n"/>
      <c r="AJ275" s="838" t="n"/>
      <c r="AK275" s="838" t="n"/>
      <c r="AL275" s="838" t="n"/>
      <c r="AM275" s="838" t="n"/>
      <c r="AN275" s="838" t="n"/>
      <c r="AO275" s="838" t="n"/>
      <c r="AP275" s="838" t="n"/>
      <c r="AQ275" s="838" t="n"/>
      <c r="AR275" s="838" t="n"/>
      <c r="AS275" s="838" t="n"/>
      <c r="AT275" s="838" t="n"/>
      <c r="AU275" s="838" t="n"/>
      <c r="AV275" s="838" t="n"/>
      <c r="AW275" s="838" t="n"/>
      <c r="AX275" s="838" t="n"/>
      <c r="AY275" s="838" t="n"/>
      <c r="AZ275" s="838" t="n"/>
      <c r="BA275" s="838" t="n"/>
      <c r="BB275" s="838" t="n"/>
      <c r="BC275" s="838" t="n"/>
      <c r="BD275" s="838" t="n"/>
      <c r="BE275" s="838" t="n"/>
      <c r="BF275" s="838" t="n"/>
      <c r="BG275" s="838" t="n"/>
      <c r="BH275" s="838" t="n"/>
      <c r="BI275" s="838" t="n"/>
      <c r="BJ275" s="838" t="n"/>
      <c r="BK275" s="838" t="n"/>
      <c r="BL275" s="838" t="n"/>
      <c r="BM275" s="838" t="n"/>
      <c r="BN275" s="838" t="n"/>
      <c r="BO275" s="838" t="n"/>
      <c r="BP275" s="838" t="n"/>
      <c r="BQ275" s="838" t="n"/>
      <c r="BR275" s="838" t="n"/>
      <c r="BS275" s="838" t="n"/>
      <c r="BT275" s="838" t="n"/>
      <c r="BU275" s="838" t="n"/>
      <c r="BV275" s="838" t="n"/>
      <c r="BW275" s="838" t="n"/>
      <c r="BX275" s="838" t="n"/>
      <c r="BY275" s="838" t="n"/>
      <c r="BZ275" s="838" t="n"/>
      <c r="CA275" s="838" t="n"/>
      <c r="CB275" s="838" t="n"/>
      <c r="CC275" s="838" t="n"/>
      <c r="CD275" s="838" t="n"/>
      <c r="CE275" s="838" t="n"/>
      <c r="CF275" s="838" t="n"/>
      <c r="CG275" s="838" t="n"/>
      <c r="CH275" s="838" t="n"/>
      <c r="CI275" s="838" t="n"/>
      <c r="CJ275" s="838" t="n"/>
      <c r="CK275" s="838" t="n"/>
      <c r="CL275" s="838" t="n"/>
      <c r="CM275" s="838" t="n"/>
      <c r="CN275" s="838" t="n"/>
      <c r="CO275" s="838" t="n"/>
      <c r="CP275" s="838" t="n"/>
      <c r="CQ275" s="838" t="n"/>
      <c r="CR275" s="838" t="n"/>
      <c r="CS275" s="838" t="n"/>
      <c r="CT275" s="838" t="n"/>
      <c r="CU275" s="838" t="n"/>
      <c r="CV275" s="838" t="n"/>
      <c r="CW275" s="838" t="n"/>
      <c r="CX275" s="838" t="n"/>
      <c r="CY275" s="838" t="n"/>
      <c r="CZ275" s="838" t="n"/>
      <c r="DA275" s="838" t="n"/>
      <c r="DB275" s="838" t="n"/>
      <c r="DC275" s="838" t="n"/>
      <c r="DD275" s="838" t="n"/>
      <c r="DE275" s="838" t="n"/>
      <c r="DF275" s="838" t="n"/>
      <c r="DG275" s="838" t="n"/>
      <c r="DH275" s="838" t="n"/>
      <c r="DI275" s="838" t="n"/>
      <c r="DJ275" s="838" t="n"/>
      <c r="DK275" s="838" t="n"/>
      <c r="DL275" s="838" t="n"/>
      <c r="DM275" s="838" t="n"/>
      <c r="DN275" s="838" t="n"/>
      <c r="DO275" s="838" t="n"/>
      <c r="DP275" s="838" t="n"/>
      <c r="DQ275" s="838" t="n"/>
      <c r="DR275" s="838" t="n"/>
      <c r="DS275" s="838" t="n"/>
      <c r="DT275" s="838" t="n"/>
      <c r="DU275" s="838" t="n"/>
      <c r="DV275" s="838" t="n"/>
      <c r="DW275" s="838" t="n"/>
      <c r="DX275" s="838" t="n"/>
      <c r="DY275" s="838" t="n"/>
      <c r="DZ275" s="838" t="n"/>
      <c r="EA275" s="838" t="n"/>
      <c r="EB275" s="838" t="n"/>
      <c r="EC275" s="838" t="n"/>
      <c r="ED275" s="838" t="n"/>
      <c r="EE275" s="838" t="n"/>
      <c r="EF275" s="838" t="n"/>
      <c r="EG275" s="838" t="n"/>
      <c r="EH275" s="838" t="n"/>
      <c r="EI275" s="838" t="n"/>
      <c r="EJ275" s="838" t="n"/>
      <c r="EK275" s="838" t="n"/>
      <c r="EL275" s="838" t="n"/>
      <c r="EM275" s="838" t="n"/>
      <c r="EN275" s="838" t="n"/>
      <c r="EO275" s="838" t="n"/>
      <c r="EP275" s="838" t="n"/>
      <c r="EQ275" s="838" t="n"/>
    </row>
    <row r="276" ht="13.5" customHeight="1" s="1178">
      <c r="A276" s="867" t="n"/>
      <c r="B276" s="862" t="n"/>
      <c r="C276" s="862" t="n"/>
      <c r="D276" s="862" t="n"/>
      <c r="E276" s="863" t="n"/>
      <c r="F276" s="863" t="n"/>
      <c r="G276" s="863" t="n"/>
      <c r="H276" s="863" t="n"/>
      <c r="I276" s="863" t="n"/>
      <c r="J276" s="863" t="n"/>
      <c r="K276" s="838" t="n"/>
      <c r="L276" s="838" t="n"/>
      <c r="M276" s="838" t="n"/>
      <c r="N276" s="838" t="n"/>
      <c r="O276" s="838" t="n"/>
      <c r="P276" s="838" t="n"/>
      <c r="Q276" s="838" t="n"/>
      <c r="R276" s="838" t="n"/>
      <c r="S276" s="838" t="n"/>
      <c r="T276" s="838" t="n"/>
      <c r="U276" s="838" t="n"/>
      <c r="V276" s="838" t="n"/>
      <c r="W276" s="838" t="n"/>
      <c r="X276" s="838" t="n"/>
      <c r="Y276" s="838" t="n"/>
      <c r="Z276" s="838" t="n"/>
      <c r="AA276" s="838" t="n"/>
      <c r="AB276" s="838" t="n"/>
      <c r="AC276" s="838" t="n"/>
      <c r="AD276" s="838" t="n"/>
      <c r="AE276" s="838" t="n"/>
      <c r="AF276" s="838" t="n"/>
      <c r="AG276" s="838" t="n"/>
      <c r="AH276" s="838" t="n"/>
      <c r="AI276" s="838" t="n"/>
      <c r="AJ276" s="838" t="n"/>
      <c r="AK276" s="838" t="n"/>
      <c r="AL276" s="838" t="n"/>
      <c r="AM276" s="838" t="n"/>
      <c r="AN276" s="838" t="n"/>
      <c r="AO276" s="838" t="n"/>
      <c r="AP276" s="838" t="n"/>
      <c r="AQ276" s="838" t="n"/>
      <c r="AR276" s="838" t="n"/>
      <c r="AS276" s="838" t="n"/>
      <c r="AT276" s="838" t="n"/>
      <c r="AU276" s="838" t="n"/>
      <c r="AV276" s="838" t="n"/>
      <c r="AW276" s="838" t="n"/>
      <c r="AX276" s="838" t="n"/>
      <c r="AY276" s="838" t="n"/>
      <c r="AZ276" s="838" t="n"/>
      <c r="BA276" s="838" t="n"/>
      <c r="BB276" s="838" t="n"/>
      <c r="BC276" s="838" t="n"/>
      <c r="BD276" s="838" t="n"/>
      <c r="BE276" s="838" t="n"/>
      <c r="BF276" s="838" t="n"/>
      <c r="BG276" s="838" t="n"/>
      <c r="BH276" s="838" t="n"/>
      <c r="BI276" s="838" t="n"/>
      <c r="BJ276" s="838" t="n"/>
      <c r="BK276" s="838" t="n"/>
      <c r="BL276" s="838" t="n"/>
      <c r="BM276" s="838" t="n"/>
      <c r="BN276" s="838" t="n"/>
      <c r="BO276" s="838" t="n"/>
      <c r="BP276" s="838" t="n"/>
      <c r="BQ276" s="838" t="n"/>
      <c r="BR276" s="838" t="n"/>
      <c r="BS276" s="838" t="n"/>
      <c r="BT276" s="838" t="n"/>
      <c r="BU276" s="838" t="n"/>
      <c r="BV276" s="838" t="n"/>
      <c r="BW276" s="838" t="n"/>
      <c r="BX276" s="838" t="n"/>
      <c r="BY276" s="838" t="n"/>
      <c r="BZ276" s="838" t="n"/>
      <c r="CA276" s="838" t="n"/>
      <c r="CB276" s="838" t="n"/>
      <c r="CC276" s="838" t="n"/>
      <c r="CD276" s="838" t="n"/>
      <c r="CE276" s="838" t="n"/>
      <c r="CF276" s="838" t="n"/>
      <c r="CG276" s="838" t="n"/>
      <c r="CH276" s="838" t="n"/>
      <c r="CI276" s="838" t="n"/>
      <c r="CJ276" s="838" t="n"/>
      <c r="CK276" s="838" t="n"/>
      <c r="CL276" s="838" t="n"/>
      <c r="CM276" s="838" t="n"/>
      <c r="CN276" s="838" t="n"/>
      <c r="CO276" s="838" t="n"/>
      <c r="CP276" s="838" t="n"/>
      <c r="CQ276" s="838" t="n"/>
      <c r="CR276" s="838" t="n"/>
      <c r="CS276" s="838" t="n"/>
      <c r="CT276" s="838" t="n"/>
      <c r="CU276" s="838" t="n"/>
      <c r="CV276" s="838" t="n"/>
      <c r="CW276" s="838" t="n"/>
      <c r="CX276" s="838" t="n"/>
      <c r="CY276" s="838" t="n"/>
      <c r="CZ276" s="838" t="n"/>
      <c r="DA276" s="838" t="n"/>
      <c r="DB276" s="838" t="n"/>
      <c r="DC276" s="838" t="n"/>
      <c r="DD276" s="838" t="n"/>
      <c r="DE276" s="838" t="n"/>
      <c r="DF276" s="838" t="n"/>
      <c r="DG276" s="838" t="n"/>
      <c r="DH276" s="838" t="n"/>
      <c r="DI276" s="838" t="n"/>
      <c r="DJ276" s="838" t="n"/>
      <c r="DK276" s="838" t="n"/>
      <c r="DL276" s="838" t="n"/>
      <c r="DM276" s="838" t="n"/>
      <c r="DN276" s="838" t="n"/>
      <c r="DO276" s="838" t="n"/>
      <c r="DP276" s="838" t="n"/>
      <c r="DQ276" s="838" t="n"/>
      <c r="DR276" s="838" t="n"/>
      <c r="DS276" s="838" t="n"/>
      <c r="DT276" s="838" t="n"/>
      <c r="DU276" s="838" t="n"/>
      <c r="DV276" s="838" t="n"/>
      <c r="DW276" s="838" t="n"/>
      <c r="DX276" s="838" t="n"/>
      <c r="DY276" s="838" t="n"/>
      <c r="DZ276" s="838" t="n"/>
      <c r="EA276" s="838" t="n"/>
      <c r="EB276" s="838" t="n"/>
      <c r="EC276" s="838" t="n"/>
      <c r="ED276" s="838" t="n"/>
      <c r="EE276" s="838" t="n"/>
      <c r="EF276" s="838" t="n"/>
      <c r="EG276" s="838" t="n"/>
      <c r="EH276" s="838" t="n"/>
      <c r="EI276" s="838" t="n"/>
      <c r="EJ276" s="838" t="n"/>
      <c r="EK276" s="838" t="n"/>
      <c r="EL276" s="838" t="n"/>
      <c r="EM276" s="838" t="n"/>
      <c r="EN276" s="838" t="n"/>
      <c r="EO276" s="838" t="n"/>
      <c r="EP276" s="838" t="n"/>
      <c r="EQ276" s="838" t="n"/>
    </row>
    <row r="277" ht="13.5" customHeight="1" s="1178">
      <c r="A277" s="867" t="n"/>
      <c r="B277" s="862" t="n"/>
      <c r="C277" s="862" t="n"/>
      <c r="D277" s="862" t="n"/>
      <c r="E277" s="863" t="n"/>
      <c r="F277" s="863" t="n"/>
      <c r="G277" s="863" t="n"/>
      <c r="H277" s="863" t="n"/>
      <c r="I277" s="863" t="n"/>
      <c r="J277" s="863" t="n"/>
      <c r="K277" s="838" t="n"/>
      <c r="L277" s="838" t="n"/>
      <c r="M277" s="838" t="n"/>
      <c r="N277" s="838" t="n"/>
      <c r="O277" s="838" t="n"/>
      <c r="P277" s="838" t="n"/>
      <c r="Q277" s="838" t="n"/>
      <c r="R277" s="838" t="n"/>
      <c r="S277" s="838" t="n"/>
      <c r="T277" s="838" t="n"/>
      <c r="U277" s="838" t="n"/>
      <c r="V277" s="838" t="n"/>
      <c r="W277" s="838" t="n"/>
      <c r="X277" s="838" t="n"/>
      <c r="Y277" s="838" t="n"/>
      <c r="Z277" s="838" t="n"/>
      <c r="AA277" s="838" t="n"/>
      <c r="AB277" s="838" t="n"/>
      <c r="AC277" s="838" t="n"/>
      <c r="AD277" s="838" t="n"/>
      <c r="AE277" s="838" t="n"/>
      <c r="AF277" s="838" t="n"/>
      <c r="AG277" s="838" t="n"/>
      <c r="AH277" s="838" t="n"/>
      <c r="AI277" s="838" t="n"/>
      <c r="AJ277" s="838" t="n"/>
      <c r="AK277" s="838" t="n"/>
      <c r="AL277" s="838" t="n"/>
      <c r="AM277" s="838" t="n"/>
      <c r="AN277" s="838" t="n"/>
      <c r="AO277" s="838" t="n"/>
      <c r="AP277" s="838" t="n"/>
      <c r="AQ277" s="838" t="n"/>
      <c r="AR277" s="838" t="n"/>
      <c r="AS277" s="838" t="n"/>
      <c r="AT277" s="838" t="n"/>
      <c r="AU277" s="838" t="n"/>
      <c r="AV277" s="838" t="n"/>
      <c r="AW277" s="838" t="n"/>
      <c r="AX277" s="838" t="n"/>
      <c r="AY277" s="838" t="n"/>
      <c r="AZ277" s="838" t="n"/>
      <c r="BA277" s="838" t="n"/>
      <c r="BB277" s="838" t="n"/>
      <c r="BC277" s="838" t="n"/>
      <c r="BD277" s="838" t="n"/>
      <c r="BE277" s="838" t="n"/>
      <c r="BF277" s="838" t="n"/>
      <c r="BG277" s="838" t="n"/>
      <c r="BH277" s="838" t="n"/>
      <c r="BI277" s="838" t="n"/>
      <c r="BJ277" s="838" t="n"/>
      <c r="BK277" s="838" t="n"/>
      <c r="BL277" s="838" t="n"/>
      <c r="BM277" s="838" t="n"/>
      <c r="BN277" s="838" t="n"/>
      <c r="BO277" s="838" t="n"/>
      <c r="BP277" s="838" t="n"/>
      <c r="BQ277" s="838" t="n"/>
      <c r="BR277" s="838" t="n"/>
      <c r="BS277" s="838" t="n"/>
      <c r="BT277" s="838" t="n"/>
      <c r="BU277" s="838" t="n"/>
      <c r="BV277" s="838" t="n"/>
      <c r="BW277" s="838" t="n"/>
      <c r="BX277" s="838" t="n"/>
      <c r="BY277" s="838" t="n"/>
      <c r="BZ277" s="838" t="n"/>
      <c r="CA277" s="838" t="n"/>
      <c r="CB277" s="838" t="n"/>
      <c r="CC277" s="838" t="n"/>
      <c r="CD277" s="838" t="n"/>
      <c r="CE277" s="838" t="n"/>
      <c r="CF277" s="838" t="n"/>
      <c r="CG277" s="838" t="n"/>
      <c r="CH277" s="838" t="n"/>
      <c r="CI277" s="838" t="n"/>
      <c r="CJ277" s="838" t="n"/>
      <c r="CK277" s="838" t="n"/>
      <c r="CL277" s="838" t="n"/>
      <c r="CM277" s="838" t="n"/>
      <c r="CN277" s="838" t="n"/>
      <c r="CO277" s="838" t="n"/>
      <c r="CP277" s="838" t="n"/>
      <c r="CQ277" s="838" t="n"/>
      <c r="CR277" s="838" t="n"/>
      <c r="CS277" s="838" t="n"/>
      <c r="CT277" s="838" t="n"/>
      <c r="CU277" s="838" t="n"/>
      <c r="CV277" s="838" t="n"/>
      <c r="CW277" s="838" t="n"/>
      <c r="CX277" s="838" t="n"/>
      <c r="CY277" s="838" t="n"/>
      <c r="CZ277" s="838" t="n"/>
      <c r="DA277" s="838" t="n"/>
      <c r="DB277" s="838" t="n"/>
      <c r="DC277" s="838" t="n"/>
      <c r="DD277" s="838" t="n"/>
      <c r="DE277" s="838" t="n"/>
      <c r="DF277" s="838" t="n"/>
      <c r="DG277" s="838" t="n"/>
      <c r="DH277" s="838" t="n"/>
      <c r="DI277" s="838" t="n"/>
      <c r="DJ277" s="838" t="n"/>
      <c r="DK277" s="838" t="n"/>
      <c r="DL277" s="838" t="n"/>
      <c r="DM277" s="838" t="n"/>
      <c r="DN277" s="838" t="n"/>
      <c r="DO277" s="838" t="n"/>
      <c r="DP277" s="838" t="n"/>
      <c r="DQ277" s="838" t="n"/>
      <c r="DR277" s="838" t="n"/>
      <c r="DS277" s="838" t="n"/>
      <c r="DT277" s="838" t="n"/>
      <c r="DU277" s="838" t="n"/>
      <c r="DV277" s="838" t="n"/>
      <c r="DW277" s="838" t="n"/>
      <c r="DX277" s="838" t="n"/>
      <c r="DY277" s="838" t="n"/>
      <c r="DZ277" s="838" t="n"/>
      <c r="EA277" s="838" t="n"/>
      <c r="EB277" s="838" t="n"/>
      <c r="EC277" s="838" t="n"/>
      <c r="ED277" s="838" t="n"/>
      <c r="EE277" s="838" t="n"/>
      <c r="EF277" s="838" t="n"/>
      <c r="EG277" s="838" t="n"/>
      <c r="EH277" s="838" t="n"/>
      <c r="EI277" s="838" t="n"/>
      <c r="EJ277" s="838" t="n"/>
      <c r="EK277" s="838" t="n"/>
      <c r="EL277" s="838" t="n"/>
      <c r="EM277" s="838" t="n"/>
      <c r="EN277" s="838" t="n"/>
      <c r="EO277" s="838" t="n"/>
      <c r="EP277" s="838" t="n"/>
      <c r="EQ277" s="838" t="n"/>
    </row>
    <row r="278" ht="13.5" customHeight="1" s="1178">
      <c r="A278" s="867" t="n"/>
      <c r="B278" s="862" t="n"/>
      <c r="C278" s="862" t="n"/>
      <c r="D278" s="862" t="n"/>
      <c r="E278" s="863" t="n"/>
      <c r="F278" s="863" t="n"/>
      <c r="G278" s="863" t="n"/>
      <c r="H278" s="863" t="n"/>
      <c r="I278" s="863" t="n"/>
      <c r="J278" s="863" t="n"/>
      <c r="K278" s="838" t="n"/>
      <c r="L278" s="838" t="n"/>
      <c r="M278" s="838" t="n"/>
      <c r="N278" s="838" t="n"/>
      <c r="O278" s="838" t="n"/>
      <c r="P278" s="838" t="n"/>
      <c r="Q278" s="838" t="n"/>
      <c r="R278" s="838" t="n"/>
      <c r="S278" s="838" t="n"/>
      <c r="T278" s="838" t="n"/>
      <c r="U278" s="838" t="n"/>
      <c r="V278" s="838" t="n"/>
      <c r="W278" s="838" t="n"/>
      <c r="X278" s="838" t="n"/>
      <c r="Y278" s="838" t="n"/>
      <c r="Z278" s="838" t="n"/>
      <c r="AA278" s="838" t="n"/>
      <c r="AB278" s="838" t="n"/>
      <c r="AC278" s="838" t="n"/>
      <c r="AD278" s="838" t="n"/>
      <c r="AE278" s="838" t="n"/>
      <c r="AF278" s="838" t="n"/>
      <c r="AG278" s="838" t="n"/>
      <c r="AH278" s="838" t="n"/>
      <c r="AI278" s="838" t="n"/>
      <c r="AJ278" s="838" t="n"/>
      <c r="AK278" s="838" t="n"/>
      <c r="AL278" s="838" t="n"/>
      <c r="AM278" s="838" t="n"/>
      <c r="AN278" s="838" t="n"/>
      <c r="AO278" s="838" t="n"/>
      <c r="AP278" s="838" t="n"/>
      <c r="AQ278" s="838" t="n"/>
      <c r="AR278" s="838" t="n"/>
      <c r="AS278" s="838" t="n"/>
      <c r="AT278" s="838" t="n"/>
      <c r="AU278" s="838" t="n"/>
      <c r="AV278" s="838" t="n"/>
      <c r="AW278" s="838" t="n"/>
      <c r="AX278" s="838" t="n"/>
      <c r="AY278" s="838" t="n"/>
      <c r="AZ278" s="838" t="n"/>
      <c r="BA278" s="838" t="n"/>
      <c r="BB278" s="838" t="n"/>
      <c r="BC278" s="838" t="n"/>
      <c r="BD278" s="838" t="n"/>
      <c r="BE278" s="838" t="n"/>
      <c r="BF278" s="838" t="n"/>
      <c r="BG278" s="838" t="n"/>
      <c r="BH278" s="838" t="n"/>
      <c r="BI278" s="838" t="n"/>
      <c r="BJ278" s="838" t="n"/>
      <c r="BK278" s="838" t="n"/>
      <c r="BL278" s="838" t="n"/>
      <c r="BM278" s="838" t="n"/>
      <c r="BN278" s="838" t="n"/>
      <c r="BO278" s="838" t="n"/>
      <c r="BP278" s="838" t="n"/>
      <c r="BQ278" s="838" t="n"/>
      <c r="BR278" s="838" t="n"/>
      <c r="BS278" s="838" t="n"/>
      <c r="BT278" s="838" t="n"/>
      <c r="BU278" s="838" t="n"/>
      <c r="BV278" s="838" t="n"/>
      <c r="BW278" s="838" t="n"/>
      <c r="BX278" s="838" t="n"/>
      <c r="BY278" s="838" t="n"/>
      <c r="BZ278" s="838" t="n"/>
      <c r="CA278" s="838" t="n"/>
      <c r="CB278" s="838" t="n"/>
      <c r="CC278" s="838" t="n"/>
      <c r="CD278" s="838" t="n"/>
      <c r="CE278" s="838" t="n"/>
      <c r="CF278" s="838" t="n"/>
      <c r="CG278" s="838" t="n"/>
      <c r="CH278" s="838" t="n"/>
      <c r="CI278" s="838" t="n"/>
      <c r="CJ278" s="838" t="n"/>
      <c r="CK278" s="838" t="n"/>
      <c r="CL278" s="838" t="n"/>
      <c r="CM278" s="838" t="n"/>
      <c r="CN278" s="838" t="n"/>
      <c r="CO278" s="838" t="n"/>
      <c r="CP278" s="838" t="n"/>
      <c r="CQ278" s="838" t="n"/>
      <c r="CR278" s="838" t="n"/>
      <c r="CS278" s="838" t="n"/>
      <c r="CT278" s="838" t="n"/>
      <c r="CU278" s="838" t="n"/>
      <c r="CV278" s="838" t="n"/>
      <c r="CW278" s="838" t="n"/>
      <c r="CX278" s="838" t="n"/>
      <c r="CY278" s="838" t="n"/>
      <c r="CZ278" s="838" t="n"/>
      <c r="DA278" s="838" t="n"/>
      <c r="DB278" s="838" t="n"/>
      <c r="DC278" s="838" t="n"/>
      <c r="DD278" s="838" t="n"/>
      <c r="DE278" s="838" t="n"/>
      <c r="DF278" s="838" t="n"/>
      <c r="DG278" s="838" t="n"/>
      <c r="DH278" s="838" t="n"/>
      <c r="DI278" s="838" t="n"/>
      <c r="DJ278" s="838" t="n"/>
      <c r="DK278" s="838" t="n"/>
      <c r="DL278" s="838" t="n"/>
      <c r="DM278" s="838" t="n"/>
      <c r="DN278" s="838" t="n"/>
      <c r="DO278" s="838" t="n"/>
      <c r="DP278" s="838" t="n"/>
      <c r="DQ278" s="838" t="n"/>
      <c r="DR278" s="838" t="n"/>
      <c r="DS278" s="838" t="n"/>
      <c r="DT278" s="838" t="n"/>
      <c r="DU278" s="838" t="n"/>
      <c r="DV278" s="838" t="n"/>
      <c r="DW278" s="838" t="n"/>
      <c r="DX278" s="838" t="n"/>
      <c r="DY278" s="838" t="n"/>
      <c r="DZ278" s="838" t="n"/>
      <c r="EA278" s="838" t="n"/>
      <c r="EB278" s="838" t="n"/>
      <c r="EC278" s="838" t="n"/>
      <c r="ED278" s="838" t="n"/>
      <c r="EE278" s="838" t="n"/>
      <c r="EF278" s="838" t="n"/>
      <c r="EG278" s="838" t="n"/>
      <c r="EH278" s="838" t="n"/>
      <c r="EI278" s="838" t="n"/>
      <c r="EJ278" s="838" t="n"/>
      <c r="EK278" s="838" t="n"/>
      <c r="EL278" s="838" t="n"/>
      <c r="EM278" s="838" t="n"/>
      <c r="EN278" s="838" t="n"/>
      <c r="EO278" s="838" t="n"/>
      <c r="EP278" s="838" t="n"/>
      <c r="EQ278" s="838" t="n"/>
    </row>
    <row r="279" ht="13.5" customHeight="1" s="1178">
      <c r="A279" s="867" t="n"/>
      <c r="B279" s="862" t="n"/>
      <c r="C279" s="862" t="n"/>
      <c r="D279" s="862" t="n"/>
      <c r="E279" s="863" t="n"/>
      <c r="F279" s="863" t="n"/>
      <c r="G279" s="863" t="n"/>
      <c r="H279" s="863" t="n"/>
      <c r="I279" s="863" t="n"/>
      <c r="J279" s="863" t="n"/>
      <c r="K279" s="838" t="n"/>
      <c r="L279" s="838" t="n"/>
      <c r="M279" s="838" t="n"/>
      <c r="N279" s="838" t="n"/>
      <c r="O279" s="838" t="n"/>
      <c r="P279" s="838" t="n"/>
      <c r="Q279" s="838" t="n"/>
      <c r="R279" s="838" t="n"/>
      <c r="S279" s="838" t="n"/>
      <c r="T279" s="838" t="n"/>
      <c r="U279" s="838" t="n"/>
      <c r="V279" s="838" t="n"/>
      <c r="W279" s="838" t="n"/>
      <c r="X279" s="838" t="n"/>
      <c r="Y279" s="838" t="n"/>
      <c r="Z279" s="838" t="n"/>
      <c r="AA279" s="838" t="n"/>
      <c r="AB279" s="838" t="n"/>
      <c r="AC279" s="838" t="n"/>
      <c r="AD279" s="838" t="n"/>
      <c r="AE279" s="838" t="n"/>
      <c r="AF279" s="838" t="n"/>
      <c r="AG279" s="838" t="n"/>
      <c r="AH279" s="838" t="n"/>
      <c r="AI279" s="838" t="n"/>
      <c r="AJ279" s="838" t="n"/>
      <c r="AK279" s="838" t="n"/>
      <c r="AL279" s="838" t="n"/>
      <c r="AM279" s="838" t="n"/>
      <c r="AN279" s="838" t="n"/>
      <c r="AO279" s="838" t="n"/>
      <c r="AP279" s="838" t="n"/>
      <c r="AQ279" s="838" t="n"/>
      <c r="AR279" s="838" t="n"/>
      <c r="AS279" s="838" t="n"/>
      <c r="AT279" s="838" t="n"/>
      <c r="AU279" s="838" t="n"/>
      <c r="AV279" s="838" t="n"/>
      <c r="AW279" s="838" t="n"/>
      <c r="AX279" s="838" t="n"/>
      <c r="AY279" s="838" t="n"/>
      <c r="AZ279" s="838" t="n"/>
      <c r="BA279" s="838" t="n"/>
      <c r="BB279" s="838" t="n"/>
      <c r="BC279" s="838" t="n"/>
      <c r="BD279" s="838" t="n"/>
      <c r="BE279" s="838" t="n"/>
      <c r="BF279" s="838" t="n"/>
      <c r="BG279" s="838" t="n"/>
      <c r="BH279" s="838" t="n"/>
      <c r="BI279" s="838" t="n"/>
      <c r="BJ279" s="838" t="n"/>
      <c r="BK279" s="838" t="n"/>
      <c r="BL279" s="838" t="n"/>
      <c r="BM279" s="838" t="n"/>
      <c r="BN279" s="838" t="n"/>
      <c r="BO279" s="838" t="n"/>
      <c r="BP279" s="838" t="n"/>
      <c r="BQ279" s="838" t="n"/>
      <c r="BR279" s="838" t="n"/>
      <c r="BS279" s="838" t="n"/>
      <c r="BT279" s="838" t="n"/>
      <c r="BU279" s="838" t="n"/>
      <c r="BV279" s="838" t="n"/>
      <c r="BW279" s="838" t="n"/>
      <c r="BX279" s="838" t="n"/>
      <c r="BY279" s="838" t="n"/>
      <c r="BZ279" s="838" t="n"/>
      <c r="CA279" s="838" t="n"/>
      <c r="CB279" s="838" t="n"/>
      <c r="CC279" s="838" t="n"/>
      <c r="CD279" s="838" t="n"/>
      <c r="CE279" s="838" t="n"/>
      <c r="CF279" s="838" t="n"/>
      <c r="CG279" s="838" t="n"/>
      <c r="CH279" s="838" t="n"/>
      <c r="CI279" s="838" t="n"/>
      <c r="CJ279" s="838" t="n"/>
      <c r="CK279" s="838" t="n"/>
      <c r="CL279" s="838" t="n"/>
      <c r="CM279" s="838" t="n"/>
      <c r="CN279" s="838" t="n"/>
      <c r="CO279" s="838" t="n"/>
      <c r="CP279" s="838" t="n"/>
      <c r="CQ279" s="838" t="n"/>
      <c r="CR279" s="838" t="n"/>
      <c r="CS279" s="838" t="n"/>
      <c r="CT279" s="838" t="n"/>
      <c r="CU279" s="838" t="n"/>
      <c r="CV279" s="838" t="n"/>
      <c r="CW279" s="838" t="n"/>
      <c r="CX279" s="838" t="n"/>
      <c r="CY279" s="838" t="n"/>
      <c r="CZ279" s="838" t="n"/>
      <c r="DA279" s="838" t="n"/>
      <c r="DB279" s="838" t="n"/>
      <c r="DC279" s="838" t="n"/>
      <c r="DD279" s="838" t="n"/>
      <c r="DE279" s="838" t="n"/>
      <c r="DF279" s="838" t="n"/>
      <c r="DG279" s="838" t="n"/>
      <c r="DH279" s="838" t="n"/>
      <c r="DI279" s="838" t="n"/>
      <c r="DJ279" s="838" t="n"/>
      <c r="DK279" s="838" t="n"/>
      <c r="DL279" s="838" t="n"/>
      <c r="DM279" s="838" t="n"/>
      <c r="DN279" s="838" t="n"/>
      <c r="DO279" s="838" t="n"/>
      <c r="DP279" s="838" t="n"/>
      <c r="DQ279" s="838" t="n"/>
      <c r="DR279" s="838" t="n"/>
      <c r="DS279" s="838" t="n"/>
      <c r="DT279" s="838" t="n"/>
      <c r="DU279" s="838" t="n"/>
      <c r="DV279" s="838" t="n"/>
      <c r="DW279" s="838" t="n"/>
      <c r="DX279" s="838" t="n"/>
      <c r="DY279" s="838" t="n"/>
      <c r="DZ279" s="838" t="n"/>
      <c r="EA279" s="838" t="n"/>
      <c r="EB279" s="838" t="n"/>
      <c r="EC279" s="838" t="n"/>
      <c r="ED279" s="838" t="n"/>
      <c r="EE279" s="838" t="n"/>
      <c r="EF279" s="838" t="n"/>
      <c r="EG279" s="838" t="n"/>
      <c r="EH279" s="838" t="n"/>
      <c r="EI279" s="838" t="n"/>
      <c r="EJ279" s="838" t="n"/>
      <c r="EK279" s="838" t="n"/>
      <c r="EL279" s="838" t="n"/>
      <c r="EM279" s="838" t="n"/>
      <c r="EN279" s="838" t="n"/>
      <c r="EO279" s="838" t="n"/>
      <c r="EP279" s="838" t="n"/>
      <c r="EQ279" s="838" t="n"/>
    </row>
    <row r="280" ht="13.5" customHeight="1" s="1178">
      <c r="A280" s="838" t="n"/>
      <c r="B280" s="838" t="n"/>
      <c r="C280" s="838" t="n"/>
      <c r="D280" s="838" t="n"/>
      <c r="E280" s="838" t="n"/>
      <c r="F280" s="838" t="n"/>
      <c r="G280" s="838" t="n"/>
      <c r="H280" s="838" t="n"/>
      <c r="I280" s="838" t="n"/>
      <c r="J280" s="838" t="n"/>
      <c r="K280" s="838" t="n"/>
      <c r="L280" s="838" t="n"/>
      <c r="M280" s="838" t="n"/>
      <c r="N280" s="838" t="n"/>
      <c r="O280" s="838" t="n"/>
      <c r="P280" s="838" t="n"/>
      <c r="Q280" s="838" t="n"/>
      <c r="R280" s="838" t="n"/>
      <c r="S280" s="838" t="n"/>
      <c r="T280" s="838" t="n"/>
      <c r="U280" s="838" t="n"/>
      <c r="V280" s="838" t="n"/>
      <c r="W280" s="838" t="n"/>
      <c r="X280" s="838" t="n"/>
      <c r="Y280" s="838" t="n"/>
      <c r="Z280" s="838" t="n"/>
      <c r="AA280" s="838" t="n"/>
      <c r="AB280" s="838" t="n"/>
      <c r="AC280" s="838" t="n"/>
      <c r="AD280" s="838" t="n"/>
      <c r="AE280" s="838" t="n"/>
      <c r="AF280" s="838" t="n"/>
      <c r="AG280" s="838" t="n"/>
      <c r="AH280" s="838" t="n"/>
      <c r="AI280" s="838" t="n"/>
      <c r="AJ280" s="838" t="n"/>
      <c r="AK280" s="838" t="n"/>
      <c r="AL280" s="838" t="n"/>
      <c r="AM280" s="838" t="n"/>
      <c r="AN280" s="838" t="n"/>
      <c r="AO280" s="838" t="n"/>
      <c r="AP280" s="838" t="n"/>
      <c r="AQ280" s="838" t="n"/>
      <c r="AR280" s="838" t="n"/>
      <c r="AS280" s="838" t="n"/>
      <c r="AT280" s="838" t="n"/>
      <c r="AU280" s="838" t="n"/>
      <c r="AV280" s="838" t="n"/>
      <c r="AW280" s="838" t="n"/>
      <c r="AX280" s="838" t="n"/>
      <c r="AY280" s="838" t="n"/>
      <c r="AZ280" s="838" t="n"/>
      <c r="BA280" s="838" t="n"/>
      <c r="BB280" s="838" t="n"/>
      <c r="BC280" s="838" t="n"/>
      <c r="BD280" s="838" t="n"/>
      <c r="BE280" s="838" t="n"/>
      <c r="BF280" s="838" t="n"/>
      <c r="BG280" s="838" t="n"/>
      <c r="BH280" s="838" t="n"/>
      <c r="BI280" s="838" t="n"/>
      <c r="BJ280" s="838" t="n"/>
      <c r="BK280" s="838" t="n"/>
      <c r="BL280" s="838" t="n"/>
      <c r="BM280" s="838" t="n"/>
      <c r="BN280" s="838" t="n"/>
      <c r="BO280" s="838" t="n"/>
      <c r="BP280" s="838" t="n"/>
      <c r="BQ280" s="838" t="n"/>
      <c r="BR280" s="838" t="n"/>
      <c r="BS280" s="838" t="n"/>
      <c r="BT280" s="838" t="n"/>
      <c r="BU280" s="838" t="n"/>
      <c r="BV280" s="838" t="n"/>
      <c r="BW280" s="838" t="n"/>
      <c r="BX280" s="838" t="n"/>
      <c r="BY280" s="838" t="n"/>
      <c r="BZ280" s="838" t="n"/>
      <c r="CA280" s="838" t="n"/>
      <c r="CB280" s="838" t="n"/>
      <c r="CC280" s="838" t="n"/>
      <c r="CD280" s="838" t="n"/>
      <c r="CE280" s="838" t="n"/>
      <c r="CF280" s="838" t="n"/>
      <c r="CG280" s="838" t="n"/>
      <c r="CH280" s="838" t="n"/>
      <c r="CI280" s="838" t="n"/>
      <c r="CJ280" s="838" t="n"/>
      <c r="CK280" s="838" t="n"/>
      <c r="CL280" s="838" t="n"/>
      <c r="CM280" s="838" t="n"/>
      <c r="CN280" s="838" t="n"/>
      <c r="CO280" s="838" t="n"/>
      <c r="CP280" s="838" t="n"/>
      <c r="CQ280" s="838" t="n"/>
      <c r="CR280" s="838" t="n"/>
      <c r="CS280" s="838" t="n"/>
      <c r="CT280" s="838" t="n"/>
      <c r="CU280" s="838" t="n"/>
      <c r="CV280" s="838" t="n"/>
      <c r="CW280" s="838" t="n"/>
      <c r="CX280" s="838" t="n"/>
      <c r="CY280" s="838" t="n"/>
      <c r="CZ280" s="838" t="n"/>
      <c r="DA280" s="838" t="n"/>
      <c r="DB280" s="838" t="n"/>
      <c r="DC280" s="838" t="n"/>
      <c r="DD280" s="838" t="n"/>
      <c r="DE280" s="838" t="n"/>
      <c r="DF280" s="838" t="n"/>
      <c r="DG280" s="838" t="n"/>
      <c r="DH280" s="838" t="n"/>
      <c r="DI280" s="838" t="n"/>
      <c r="DJ280" s="838" t="n"/>
      <c r="DK280" s="838" t="n"/>
      <c r="DL280" s="838" t="n"/>
      <c r="DM280" s="838" t="n"/>
      <c r="DN280" s="838" t="n"/>
      <c r="DO280" s="838" t="n"/>
      <c r="DP280" s="838" t="n"/>
      <c r="DQ280" s="838" t="n"/>
      <c r="DR280" s="838" t="n"/>
      <c r="DS280" s="838" t="n"/>
      <c r="DT280" s="838" t="n"/>
      <c r="DU280" s="838" t="n"/>
      <c r="DV280" s="838" t="n"/>
      <c r="DW280" s="838" t="n"/>
      <c r="DX280" s="838" t="n"/>
      <c r="DY280" s="838" t="n"/>
      <c r="DZ280" s="838" t="n"/>
      <c r="EA280" s="838" t="n"/>
      <c r="EB280" s="838" t="n"/>
      <c r="EC280" s="838" t="n"/>
      <c r="ED280" s="838" t="n"/>
      <c r="EE280" s="838" t="n"/>
      <c r="EF280" s="838" t="n"/>
      <c r="EG280" s="838" t="n"/>
      <c r="EH280" s="838" t="n"/>
      <c r="EI280" s="838" t="n"/>
      <c r="EJ280" s="838" t="n"/>
      <c r="EK280" s="838" t="n"/>
      <c r="EL280" s="838" t="n"/>
      <c r="EM280" s="838" t="n"/>
      <c r="EN280" s="838" t="n"/>
      <c r="EO280" s="838" t="n"/>
      <c r="EP280" s="838" t="n"/>
      <c r="EQ280" s="838" t="n"/>
    </row>
    <row r="281" ht="13.5" customHeight="1" s="1178">
      <c r="A281" s="860" t="n"/>
      <c r="B281" s="860" t="n"/>
      <c r="C281" s="860" t="n"/>
      <c r="D281" s="860" t="n"/>
      <c r="E281" s="860" t="n"/>
      <c r="F281" s="860" t="n"/>
      <c r="G281" s="860" t="n"/>
      <c r="H281" s="860" t="n"/>
      <c r="I281" s="860" t="n"/>
      <c r="J281" s="860" t="n"/>
      <c r="K281" s="838" t="n"/>
      <c r="L281" s="838" t="n"/>
      <c r="M281" s="838" t="n"/>
      <c r="N281" s="838" t="n"/>
      <c r="O281" s="838" t="n"/>
      <c r="P281" s="838" t="n"/>
      <c r="Q281" s="838" t="n"/>
      <c r="R281" s="838" t="n"/>
      <c r="S281" s="838" t="n"/>
      <c r="T281" s="838" t="n"/>
      <c r="U281" s="838" t="n"/>
      <c r="V281" s="838" t="n"/>
      <c r="W281" s="838" t="n"/>
      <c r="X281" s="838" t="n"/>
      <c r="Y281" s="838" t="n"/>
      <c r="Z281" s="838" t="n"/>
      <c r="AA281" s="838" t="n"/>
      <c r="AB281" s="838" t="n"/>
      <c r="AC281" s="838" t="n"/>
      <c r="AD281" s="838" t="n"/>
      <c r="AE281" s="838" t="n"/>
      <c r="AF281" s="838" t="n"/>
      <c r="AG281" s="838" t="n"/>
      <c r="AH281" s="838" t="n"/>
      <c r="AI281" s="838" t="n"/>
      <c r="AJ281" s="838" t="n"/>
      <c r="AK281" s="838" t="n"/>
      <c r="AL281" s="838" t="n"/>
      <c r="AM281" s="838" t="n"/>
      <c r="AN281" s="838" t="n"/>
      <c r="AO281" s="838" t="n"/>
      <c r="AP281" s="838" t="n"/>
      <c r="AQ281" s="838" t="n"/>
      <c r="AR281" s="838" t="n"/>
      <c r="AS281" s="838" t="n"/>
      <c r="AT281" s="838" t="n"/>
      <c r="AU281" s="838" t="n"/>
      <c r="AV281" s="838" t="n"/>
      <c r="AW281" s="838" t="n"/>
      <c r="AX281" s="838" t="n"/>
      <c r="AY281" s="838" t="n"/>
      <c r="AZ281" s="838" t="n"/>
      <c r="BA281" s="838" t="n"/>
      <c r="BB281" s="838" t="n"/>
      <c r="BC281" s="838" t="n"/>
      <c r="BD281" s="838" t="n"/>
      <c r="BE281" s="838" t="n"/>
      <c r="BF281" s="838" t="n"/>
      <c r="BG281" s="838" t="n"/>
      <c r="BH281" s="838" t="n"/>
      <c r="BI281" s="838" t="n"/>
      <c r="BJ281" s="838" t="n"/>
      <c r="BK281" s="838" t="n"/>
      <c r="BL281" s="838" t="n"/>
      <c r="BM281" s="838" t="n"/>
      <c r="BN281" s="838" t="n"/>
      <c r="BO281" s="838" t="n"/>
      <c r="BP281" s="838" t="n"/>
      <c r="BQ281" s="838" t="n"/>
      <c r="BR281" s="838" t="n"/>
      <c r="BS281" s="838" t="n"/>
      <c r="BT281" s="838" t="n"/>
      <c r="BU281" s="838" t="n"/>
      <c r="BV281" s="838" t="n"/>
      <c r="BW281" s="838" t="n"/>
      <c r="BX281" s="838" t="n"/>
      <c r="BY281" s="838" t="n"/>
      <c r="BZ281" s="838" t="n"/>
      <c r="CA281" s="838" t="n"/>
      <c r="CB281" s="838" t="n"/>
      <c r="CC281" s="838" t="n"/>
      <c r="CD281" s="838" t="n"/>
      <c r="CE281" s="838" t="n"/>
      <c r="CF281" s="838" t="n"/>
      <c r="CG281" s="838" t="n"/>
      <c r="CH281" s="838" t="n"/>
      <c r="CI281" s="838" t="n"/>
      <c r="CJ281" s="838" t="n"/>
      <c r="CK281" s="838" t="n"/>
      <c r="CL281" s="838" t="n"/>
      <c r="CM281" s="838" t="n"/>
      <c r="CN281" s="838" t="n"/>
      <c r="CO281" s="838" t="n"/>
      <c r="CP281" s="838" t="n"/>
      <c r="CQ281" s="838" t="n"/>
      <c r="CR281" s="838" t="n"/>
      <c r="CS281" s="838" t="n"/>
      <c r="CT281" s="838" t="n"/>
      <c r="CU281" s="838" t="n"/>
      <c r="CV281" s="838" t="n"/>
      <c r="CW281" s="838" t="n"/>
      <c r="CX281" s="838" t="n"/>
      <c r="CY281" s="838" t="n"/>
      <c r="CZ281" s="838" t="n"/>
      <c r="DA281" s="838" t="n"/>
      <c r="DB281" s="838" t="n"/>
      <c r="DC281" s="838" t="n"/>
      <c r="DD281" s="838" t="n"/>
      <c r="DE281" s="838" t="n"/>
      <c r="DF281" s="838" t="n"/>
      <c r="DG281" s="838" t="n"/>
      <c r="DH281" s="838" t="n"/>
      <c r="DI281" s="838" t="n"/>
      <c r="DJ281" s="838" t="n"/>
      <c r="DK281" s="838" t="n"/>
      <c r="DL281" s="838" t="n"/>
      <c r="DM281" s="838" t="n"/>
      <c r="DN281" s="838" t="n"/>
      <c r="DO281" s="838" t="n"/>
      <c r="DP281" s="838" t="n"/>
      <c r="DQ281" s="838" t="n"/>
      <c r="DR281" s="838" t="n"/>
      <c r="DS281" s="838" t="n"/>
      <c r="DT281" s="838" t="n"/>
      <c r="DU281" s="838" t="n"/>
      <c r="DV281" s="838" t="n"/>
      <c r="DW281" s="838" t="n"/>
      <c r="DX281" s="838" t="n"/>
      <c r="DY281" s="838" t="n"/>
      <c r="DZ281" s="838" t="n"/>
      <c r="EA281" s="838" t="n"/>
      <c r="EB281" s="838" t="n"/>
      <c r="EC281" s="838" t="n"/>
      <c r="ED281" s="838" t="n"/>
      <c r="EE281" s="838" t="n"/>
      <c r="EF281" s="838" t="n"/>
      <c r="EG281" s="838" t="n"/>
      <c r="EH281" s="838" t="n"/>
      <c r="EI281" s="838" t="n"/>
      <c r="EJ281" s="838" t="n"/>
      <c r="EK281" s="838" t="n"/>
      <c r="EL281" s="838" t="n"/>
      <c r="EM281" s="838" t="n"/>
      <c r="EN281" s="838" t="n"/>
      <c r="EO281" s="838" t="n"/>
      <c r="EP281" s="838" t="n"/>
      <c r="EQ281" s="838" t="n"/>
    </row>
    <row r="282" ht="13.5" customHeight="1" s="1178">
      <c r="A282" s="867" t="n"/>
      <c r="B282" s="862" t="n"/>
      <c r="C282" s="862" t="n"/>
      <c r="D282" s="862" t="n"/>
      <c r="E282" s="863" t="n"/>
      <c r="F282" s="863" t="n"/>
      <c r="G282" s="863" t="n"/>
      <c r="H282" s="863" t="n"/>
      <c r="I282" s="863" t="n"/>
      <c r="J282" s="863" t="n"/>
      <c r="K282" s="838" t="n"/>
      <c r="L282" s="838" t="n"/>
      <c r="M282" s="838" t="n"/>
      <c r="N282" s="838" t="n"/>
      <c r="O282" s="838" t="n"/>
      <c r="P282" s="838" t="n"/>
      <c r="Q282" s="838" t="n"/>
      <c r="R282" s="838" t="n"/>
      <c r="S282" s="838" t="n"/>
      <c r="T282" s="838" t="n"/>
      <c r="U282" s="838" t="n"/>
      <c r="V282" s="838" t="n"/>
      <c r="W282" s="838" t="n"/>
      <c r="X282" s="838" t="n"/>
      <c r="Y282" s="838" t="n"/>
      <c r="Z282" s="838" t="n"/>
      <c r="AA282" s="838" t="n"/>
      <c r="AB282" s="838" t="n"/>
      <c r="AC282" s="838" t="n"/>
      <c r="AD282" s="838" t="n"/>
      <c r="AE282" s="838" t="n"/>
      <c r="AF282" s="838" t="n"/>
      <c r="AG282" s="838" t="n"/>
      <c r="AH282" s="838" t="n"/>
      <c r="AI282" s="838" t="n"/>
      <c r="AJ282" s="838" t="n"/>
      <c r="AK282" s="838" t="n"/>
      <c r="AL282" s="838" t="n"/>
      <c r="AM282" s="838" t="n"/>
      <c r="AN282" s="838" t="n"/>
      <c r="AO282" s="838" t="n"/>
      <c r="AP282" s="838" t="n"/>
      <c r="AQ282" s="838" t="n"/>
      <c r="AR282" s="838" t="n"/>
      <c r="AS282" s="838" t="n"/>
      <c r="AT282" s="838" t="n"/>
      <c r="AU282" s="838" t="n"/>
      <c r="AV282" s="838" t="n"/>
      <c r="AW282" s="838" t="n"/>
      <c r="AX282" s="838" t="n"/>
      <c r="AY282" s="838" t="n"/>
      <c r="AZ282" s="838" t="n"/>
      <c r="BA282" s="838" t="n"/>
      <c r="BB282" s="838" t="n"/>
      <c r="BC282" s="838" t="n"/>
      <c r="BD282" s="838" t="n"/>
      <c r="BE282" s="838" t="n"/>
      <c r="BF282" s="838" t="n"/>
      <c r="BG282" s="838" t="n"/>
      <c r="BH282" s="838" t="n"/>
      <c r="BI282" s="838" t="n"/>
      <c r="BJ282" s="838" t="n"/>
      <c r="BK282" s="838" t="n"/>
      <c r="BL282" s="838" t="n"/>
      <c r="BM282" s="838" t="n"/>
      <c r="BN282" s="838" t="n"/>
      <c r="BO282" s="838" t="n"/>
      <c r="BP282" s="838" t="n"/>
      <c r="BQ282" s="838" t="n"/>
      <c r="BR282" s="838" t="n"/>
      <c r="BS282" s="838" t="n"/>
      <c r="BT282" s="838" t="n"/>
      <c r="BU282" s="838" t="n"/>
      <c r="BV282" s="838" t="n"/>
      <c r="BW282" s="838" t="n"/>
      <c r="BX282" s="838" t="n"/>
      <c r="BY282" s="838" t="n"/>
      <c r="BZ282" s="838" t="n"/>
      <c r="CA282" s="838" t="n"/>
      <c r="CB282" s="838" t="n"/>
      <c r="CC282" s="838" t="n"/>
      <c r="CD282" s="838" t="n"/>
      <c r="CE282" s="838" t="n"/>
      <c r="CF282" s="838" t="n"/>
      <c r="CG282" s="838" t="n"/>
      <c r="CH282" s="838" t="n"/>
      <c r="CI282" s="838" t="n"/>
      <c r="CJ282" s="838" t="n"/>
      <c r="CK282" s="838" t="n"/>
      <c r="CL282" s="838" t="n"/>
      <c r="CM282" s="838" t="n"/>
      <c r="CN282" s="838" t="n"/>
      <c r="CO282" s="838" t="n"/>
      <c r="CP282" s="838" t="n"/>
      <c r="CQ282" s="838" t="n"/>
      <c r="CR282" s="838" t="n"/>
      <c r="CS282" s="838" t="n"/>
      <c r="CT282" s="838" t="n"/>
      <c r="CU282" s="838" t="n"/>
      <c r="CV282" s="838" t="n"/>
      <c r="CW282" s="838" t="n"/>
      <c r="CX282" s="838" t="n"/>
      <c r="CY282" s="838" t="n"/>
      <c r="CZ282" s="838" t="n"/>
      <c r="DA282" s="838" t="n"/>
      <c r="DB282" s="838" t="n"/>
      <c r="DC282" s="838" t="n"/>
      <c r="DD282" s="838" t="n"/>
      <c r="DE282" s="838" t="n"/>
      <c r="DF282" s="838" t="n"/>
      <c r="DG282" s="838" t="n"/>
      <c r="DH282" s="838" t="n"/>
      <c r="DI282" s="838" t="n"/>
      <c r="DJ282" s="838" t="n"/>
      <c r="DK282" s="838" t="n"/>
      <c r="DL282" s="838" t="n"/>
      <c r="DM282" s="838" t="n"/>
      <c r="DN282" s="838" t="n"/>
      <c r="DO282" s="838" t="n"/>
      <c r="DP282" s="838" t="n"/>
      <c r="DQ282" s="838" t="n"/>
      <c r="DR282" s="838" t="n"/>
      <c r="DS282" s="838" t="n"/>
      <c r="DT282" s="838" t="n"/>
      <c r="DU282" s="838" t="n"/>
      <c r="DV282" s="838" t="n"/>
      <c r="DW282" s="838" t="n"/>
      <c r="DX282" s="838" t="n"/>
      <c r="DY282" s="838" t="n"/>
      <c r="DZ282" s="838" t="n"/>
      <c r="EA282" s="838" t="n"/>
      <c r="EB282" s="838" t="n"/>
      <c r="EC282" s="838" t="n"/>
      <c r="ED282" s="838" t="n"/>
      <c r="EE282" s="838" t="n"/>
      <c r="EF282" s="838" t="n"/>
      <c r="EG282" s="838" t="n"/>
      <c r="EH282" s="838" t="n"/>
      <c r="EI282" s="838" t="n"/>
      <c r="EJ282" s="838" t="n"/>
      <c r="EK282" s="838" t="n"/>
      <c r="EL282" s="838" t="n"/>
      <c r="EM282" s="838" t="n"/>
      <c r="EN282" s="838" t="n"/>
      <c r="EO282" s="838" t="n"/>
      <c r="EP282" s="838" t="n"/>
      <c r="EQ282" s="838" t="n"/>
    </row>
    <row r="283" ht="13.5" customHeight="1" s="1178">
      <c r="A283" s="867" t="n"/>
      <c r="B283" s="862" t="n"/>
      <c r="C283" s="862" t="n"/>
      <c r="D283" s="862" t="n"/>
      <c r="E283" s="863" t="n"/>
      <c r="F283" s="863" t="n"/>
      <c r="G283" s="863" t="n"/>
      <c r="H283" s="863" t="n"/>
      <c r="I283" s="863" t="n"/>
      <c r="J283" s="863" t="n"/>
      <c r="K283" s="838" t="n"/>
      <c r="L283" s="838" t="n"/>
      <c r="M283" s="838" t="n"/>
      <c r="N283" s="838" t="n"/>
      <c r="O283" s="838" t="n"/>
      <c r="P283" s="838" t="n"/>
      <c r="Q283" s="838" t="n"/>
      <c r="R283" s="838" t="n"/>
      <c r="S283" s="838" t="n"/>
      <c r="T283" s="838" t="n"/>
      <c r="U283" s="838" t="n"/>
      <c r="V283" s="838" t="n"/>
      <c r="W283" s="838" t="n"/>
      <c r="X283" s="838" t="n"/>
      <c r="Y283" s="838" t="n"/>
      <c r="Z283" s="838" t="n"/>
      <c r="AA283" s="838" t="n"/>
      <c r="AB283" s="838" t="n"/>
      <c r="AC283" s="838" t="n"/>
      <c r="AD283" s="838" t="n"/>
      <c r="AE283" s="838" t="n"/>
      <c r="AF283" s="838" t="n"/>
      <c r="AG283" s="838" t="n"/>
      <c r="AH283" s="838" t="n"/>
      <c r="AI283" s="838" t="n"/>
      <c r="AJ283" s="838" t="n"/>
      <c r="AK283" s="838" t="n"/>
      <c r="AL283" s="838" t="n"/>
      <c r="AM283" s="838" t="n"/>
      <c r="AN283" s="838" t="n"/>
      <c r="AO283" s="838" t="n"/>
      <c r="AP283" s="838" t="n"/>
      <c r="AQ283" s="838" t="n"/>
      <c r="AR283" s="838" t="n"/>
      <c r="AS283" s="838" t="n"/>
      <c r="AT283" s="838" t="n"/>
      <c r="AU283" s="838" t="n"/>
      <c r="AV283" s="838" t="n"/>
      <c r="AW283" s="838" t="n"/>
      <c r="AX283" s="838" t="n"/>
      <c r="AY283" s="838" t="n"/>
      <c r="AZ283" s="838" t="n"/>
      <c r="BA283" s="838" t="n"/>
      <c r="BB283" s="838" t="n"/>
      <c r="BC283" s="838" t="n"/>
      <c r="BD283" s="838" t="n"/>
      <c r="BE283" s="838" t="n"/>
      <c r="BF283" s="838" t="n"/>
      <c r="BG283" s="838" t="n"/>
      <c r="BH283" s="838" t="n"/>
      <c r="BI283" s="838" t="n"/>
      <c r="BJ283" s="838" t="n"/>
      <c r="BK283" s="838" t="n"/>
      <c r="BL283" s="838" t="n"/>
      <c r="BM283" s="838" t="n"/>
      <c r="BN283" s="838" t="n"/>
      <c r="BO283" s="838" t="n"/>
      <c r="BP283" s="838" t="n"/>
      <c r="BQ283" s="838" t="n"/>
      <c r="BR283" s="838" t="n"/>
      <c r="BS283" s="838" t="n"/>
      <c r="BT283" s="838" t="n"/>
      <c r="BU283" s="838" t="n"/>
      <c r="BV283" s="838" t="n"/>
      <c r="BW283" s="838" t="n"/>
      <c r="BX283" s="838" t="n"/>
      <c r="BY283" s="838" t="n"/>
      <c r="BZ283" s="838" t="n"/>
      <c r="CA283" s="838" t="n"/>
      <c r="CB283" s="838" t="n"/>
      <c r="CC283" s="838" t="n"/>
      <c r="CD283" s="838" t="n"/>
      <c r="CE283" s="838" t="n"/>
      <c r="CF283" s="838" t="n"/>
      <c r="CG283" s="838" t="n"/>
      <c r="CH283" s="838" t="n"/>
      <c r="CI283" s="838" t="n"/>
      <c r="CJ283" s="838" t="n"/>
      <c r="CK283" s="838" t="n"/>
      <c r="CL283" s="838" t="n"/>
      <c r="CM283" s="838" t="n"/>
      <c r="CN283" s="838" t="n"/>
      <c r="CO283" s="838" t="n"/>
      <c r="CP283" s="838" t="n"/>
      <c r="CQ283" s="838" t="n"/>
      <c r="CR283" s="838" t="n"/>
      <c r="CS283" s="838" t="n"/>
      <c r="CT283" s="838" t="n"/>
      <c r="CU283" s="838" t="n"/>
      <c r="CV283" s="838" t="n"/>
      <c r="CW283" s="838" t="n"/>
      <c r="CX283" s="838" t="n"/>
      <c r="CY283" s="838" t="n"/>
      <c r="CZ283" s="838" t="n"/>
      <c r="DA283" s="838" t="n"/>
      <c r="DB283" s="838" t="n"/>
      <c r="DC283" s="838" t="n"/>
      <c r="DD283" s="838" t="n"/>
      <c r="DE283" s="838" t="n"/>
      <c r="DF283" s="838" t="n"/>
      <c r="DG283" s="838" t="n"/>
      <c r="DH283" s="838" t="n"/>
      <c r="DI283" s="838" t="n"/>
      <c r="DJ283" s="838" t="n"/>
      <c r="DK283" s="838" t="n"/>
      <c r="DL283" s="838" t="n"/>
      <c r="DM283" s="838" t="n"/>
      <c r="DN283" s="838" t="n"/>
      <c r="DO283" s="838" t="n"/>
      <c r="DP283" s="838" t="n"/>
      <c r="DQ283" s="838" t="n"/>
      <c r="DR283" s="838" t="n"/>
      <c r="DS283" s="838" t="n"/>
      <c r="DT283" s="838" t="n"/>
      <c r="DU283" s="838" t="n"/>
      <c r="DV283" s="838" t="n"/>
      <c r="DW283" s="838" t="n"/>
      <c r="DX283" s="838" t="n"/>
      <c r="DY283" s="838" t="n"/>
      <c r="DZ283" s="838" t="n"/>
      <c r="EA283" s="838" t="n"/>
      <c r="EB283" s="838" t="n"/>
      <c r="EC283" s="838" t="n"/>
      <c r="ED283" s="838" t="n"/>
      <c r="EE283" s="838" t="n"/>
      <c r="EF283" s="838" t="n"/>
      <c r="EG283" s="838" t="n"/>
      <c r="EH283" s="838" t="n"/>
      <c r="EI283" s="838" t="n"/>
      <c r="EJ283" s="838" t="n"/>
      <c r="EK283" s="838" t="n"/>
      <c r="EL283" s="838" t="n"/>
      <c r="EM283" s="838" t="n"/>
      <c r="EN283" s="838" t="n"/>
      <c r="EO283" s="838" t="n"/>
      <c r="EP283" s="838" t="n"/>
      <c r="EQ283" s="838" t="n"/>
    </row>
    <row r="284" ht="13.5" customHeight="1" s="1178">
      <c r="A284" s="867" t="n"/>
      <c r="B284" s="862" t="n"/>
      <c r="C284" s="862" t="n"/>
      <c r="D284" s="862" t="n"/>
      <c r="E284" s="863" t="n"/>
      <c r="F284" s="863" t="n"/>
      <c r="G284" s="863" t="n"/>
      <c r="H284" s="863" t="n"/>
      <c r="I284" s="863" t="n"/>
      <c r="J284" s="863" t="n"/>
      <c r="K284" s="838" t="n"/>
      <c r="L284" s="838" t="n"/>
      <c r="M284" s="838" t="n"/>
      <c r="N284" s="838" t="n"/>
      <c r="O284" s="838" t="n"/>
      <c r="P284" s="838" t="n"/>
      <c r="Q284" s="838" t="n"/>
      <c r="R284" s="838" t="n"/>
      <c r="S284" s="838" t="n"/>
      <c r="T284" s="838" t="n"/>
      <c r="U284" s="838" t="n"/>
      <c r="V284" s="838" t="n"/>
      <c r="W284" s="838" t="n"/>
      <c r="X284" s="838" t="n"/>
      <c r="Y284" s="838" t="n"/>
      <c r="Z284" s="838" t="n"/>
      <c r="AA284" s="838" t="n"/>
      <c r="AB284" s="838" t="n"/>
      <c r="AC284" s="838" t="n"/>
      <c r="AD284" s="838" t="n"/>
      <c r="AE284" s="838" t="n"/>
      <c r="AF284" s="838" t="n"/>
      <c r="AG284" s="838" t="n"/>
      <c r="AH284" s="838" t="n"/>
      <c r="AI284" s="838" t="n"/>
      <c r="AJ284" s="838" t="n"/>
      <c r="AK284" s="838" t="n"/>
      <c r="AL284" s="838" t="n"/>
      <c r="AM284" s="838" t="n"/>
      <c r="AN284" s="838" t="n"/>
      <c r="AO284" s="838" t="n"/>
      <c r="AP284" s="838" t="n"/>
      <c r="AQ284" s="838" t="n"/>
      <c r="AR284" s="838" t="n"/>
      <c r="AS284" s="838" t="n"/>
      <c r="AT284" s="838" t="n"/>
      <c r="AU284" s="838" t="n"/>
      <c r="AV284" s="838" t="n"/>
      <c r="AW284" s="838" t="n"/>
      <c r="AX284" s="838" t="n"/>
      <c r="AY284" s="838" t="n"/>
      <c r="AZ284" s="838" t="n"/>
      <c r="BA284" s="838" t="n"/>
      <c r="BB284" s="838" t="n"/>
      <c r="BC284" s="838" t="n"/>
      <c r="BD284" s="838" t="n"/>
      <c r="BE284" s="838" t="n"/>
      <c r="BF284" s="838" t="n"/>
      <c r="BG284" s="838" t="n"/>
      <c r="BH284" s="838" t="n"/>
      <c r="BI284" s="838" t="n"/>
      <c r="BJ284" s="838" t="n"/>
      <c r="BK284" s="838" t="n"/>
      <c r="BL284" s="838" t="n"/>
      <c r="BM284" s="838" t="n"/>
      <c r="BN284" s="838" t="n"/>
      <c r="BO284" s="838" t="n"/>
      <c r="BP284" s="838" t="n"/>
      <c r="BQ284" s="838" t="n"/>
      <c r="BR284" s="838" t="n"/>
      <c r="BS284" s="838" t="n"/>
      <c r="BT284" s="838" t="n"/>
      <c r="BU284" s="838" t="n"/>
      <c r="BV284" s="838" t="n"/>
      <c r="BW284" s="838" t="n"/>
      <c r="BX284" s="838" t="n"/>
      <c r="BY284" s="838" t="n"/>
      <c r="BZ284" s="838" t="n"/>
      <c r="CA284" s="838" t="n"/>
      <c r="CB284" s="838" t="n"/>
      <c r="CC284" s="838" t="n"/>
      <c r="CD284" s="838" t="n"/>
      <c r="CE284" s="838" t="n"/>
      <c r="CF284" s="838" t="n"/>
      <c r="CG284" s="838" t="n"/>
      <c r="CH284" s="838" t="n"/>
      <c r="CI284" s="838" t="n"/>
      <c r="CJ284" s="838" t="n"/>
      <c r="CK284" s="838" t="n"/>
      <c r="CL284" s="838" t="n"/>
      <c r="CM284" s="838" t="n"/>
      <c r="CN284" s="838" t="n"/>
      <c r="CO284" s="838" t="n"/>
      <c r="CP284" s="838" t="n"/>
      <c r="CQ284" s="838" t="n"/>
      <c r="CR284" s="838" t="n"/>
      <c r="CS284" s="838" t="n"/>
      <c r="CT284" s="838" t="n"/>
      <c r="CU284" s="838" t="n"/>
      <c r="CV284" s="838" t="n"/>
      <c r="CW284" s="838" t="n"/>
      <c r="CX284" s="838" t="n"/>
      <c r="CY284" s="838" t="n"/>
      <c r="CZ284" s="838" t="n"/>
      <c r="DA284" s="838" t="n"/>
      <c r="DB284" s="838" t="n"/>
      <c r="DC284" s="838" t="n"/>
      <c r="DD284" s="838" t="n"/>
      <c r="DE284" s="838" t="n"/>
      <c r="DF284" s="838" t="n"/>
      <c r="DG284" s="838" t="n"/>
      <c r="DH284" s="838" t="n"/>
      <c r="DI284" s="838" t="n"/>
      <c r="DJ284" s="838" t="n"/>
      <c r="DK284" s="838" t="n"/>
      <c r="DL284" s="838" t="n"/>
      <c r="DM284" s="838" t="n"/>
      <c r="DN284" s="838" t="n"/>
      <c r="DO284" s="838" t="n"/>
      <c r="DP284" s="838" t="n"/>
      <c r="DQ284" s="838" t="n"/>
      <c r="DR284" s="838" t="n"/>
      <c r="DS284" s="838" t="n"/>
      <c r="DT284" s="838" t="n"/>
      <c r="DU284" s="838" t="n"/>
      <c r="DV284" s="838" t="n"/>
      <c r="DW284" s="838" t="n"/>
      <c r="DX284" s="838" t="n"/>
      <c r="DY284" s="838" t="n"/>
      <c r="DZ284" s="838" t="n"/>
      <c r="EA284" s="838" t="n"/>
      <c r="EB284" s="838" t="n"/>
      <c r="EC284" s="838" t="n"/>
      <c r="ED284" s="838" t="n"/>
      <c r="EE284" s="838" t="n"/>
      <c r="EF284" s="838" t="n"/>
      <c r="EG284" s="838" t="n"/>
      <c r="EH284" s="838" t="n"/>
      <c r="EI284" s="838" t="n"/>
      <c r="EJ284" s="838" t="n"/>
      <c r="EK284" s="838" t="n"/>
      <c r="EL284" s="838" t="n"/>
      <c r="EM284" s="838" t="n"/>
      <c r="EN284" s="838" t="n"/>
      <c r="EO284" s="838" t="n"/>
      <c r="EP284" s="838" t="n"/>
      <c r="EQ284" s="838" t="n"/>
    </row>
    <row r="285" ht="13.5" customHeight="1" s="1178">
      <c r="A285" s="867" t="n"/>
      <c r="B285" s="862" t="n"/>
      <c r="C285" s="862" t="n"/>
      <c r="D285" s="862" t="n"/>
      <c r="E285" s="863" t="n"/>
      <c r="F285" s="863" t="n"/>
      <c r="G285" s="863" t="n"/>
      <c r="H285" s="863" t="n"/>
      <c r="I285" s="863" t="n"/>
      <c r="J285" s="863" t="n"/>
      <c r="K285" s="838" t="n"/>
      <c r="L285" s="838" t="n"/>
      <c r="M285" s="838" t="n"/>
      <c r="N285" s="838" t="n"/>
      <c r="O285" s="838" t="n"/>
      <c r="P285" s="838" t="n"/>
      <c r="Q285" s="838" t="n"/>
      <c r="R285" s="838" t="n"/>
      <c r="S285" s="838" t="n"/>
      <c r="T285" s="838" t="n"/>
      <c r="U285" s="838" t="n"/>
      <c r="V285" s="838" t="n"/>
      <c r="W285" s="838" t="n"/>
      <c r="X285" s="838" t="n"/>
      <c r="Y285" s="838" t="n"/>
      <c r="Z285" s="838" t="n"/>
      <c r="AA285" s="838" t="n"/>
      <c r="AB285" s="838" t="n"/>
      <c r="AC285" s="838" t="n"/>
      <c r="AD285" s="838" t="n"/>
      <c r="AE285" s="838" t="n"/>
      <c r="AF285" s="838" t="n"/>
      <c r="AG285" s="838" t="n"/>
      <c r="AH285" s="838" t="n"/>
      <c r="AI285" s="838" t="n"/>
      <c r="AJ285" s="838" t="n"/>
      <c r="AK285" s="838" t="n"/>
      <c r="AL285" s="838" t="n"/>
      <c r="AM285" s="838" t="n"/>
      <c r="AN285" s="838" t="n"/>
      <c r="AO285" s="838" t="n"/>
      <c r="AP285" s="838" t="n"/>
      <c r="AQ285" s="838" t="n"/>
      <c r="AR285" s="838" t="n"/>
      <c r="AS285" s="838" t="n"/>
      <c r="AT285" s="838" t="n"/>
      <c r="AU285" s="838" t="n"/>
      <c r="AV285" s="838" t="n"/>
      <c r="AW285" s="838" t="n"/>
      <c r="AX285" s="838" t="n"/>
      <c r="AY285" s="838" t="n"/>
      <c r="AZ285" s="838" t="n"/>
      <c r="BA285" s="838" t="n"/>
      <c r="BB285" s="838" t="n"/>
      <c r="BC285" s="838" t="n"/>
      <c r="BD285" s="838" t="n"/>
      <c r="BE285" s="838" t="n"/>
      <c r="BF285" s="838" t="n"/>
      <c r="BG285" s="838" t="n"/>
      <c r="BH285" s="838" t="n"/>
      <c r="BI285" s="838" t="n"/>
      <c r="BJ285" s="838" t="n"/>
      <c r="BK285" s="838" t="n"/>
      <c r="BL285" s="838" t="n"/>
      <c r="BM285" s="838" t="n"/>
      <c r="BN285" s="838" t="n"/>
      <c r="BO285" s="838" t="n"/>
      <c r="BP285" s="838" t="n"/>
      <c r="BQ285" s="838" t="n"/>
      <c r="BR285" s="838" t="n"/>
      <c r="BS285" s="838" t="n"/>
      <c r="BT285" s="838" t="n"/>
      <c r="BU285" s="838" t="n"/>
      <c r="BV285" s="838" t="n"/>
      <c r="BW285" s="838" t="n"/>
      <c r="BX285" s="838" t="n"/>
      <c r="BY285" s="838" t="n"/>
      <c r="BZ285" s="838" t="n"/>
      <c r="CA285" s="838" t="n"/>
      <c r="CB285" s="838" t="n"/>
      <c r="CC285" s="838" t="n"/>
      <c r="CD285" s="838" t="n"/>
      <c r="CE285" s="838" t="n"/>
      <c r="CF285" s="838" t="n"/>
      <c r="CG285" s="838" t="n"/>
      <c r="CH285" s="838" t="n"/>
      <c r="CI285" s="838" t="n"/>
      <c r="CJ285" s="838" t="n"/>
      <c r="CK285" s="838" t="n"/>
      <c r="CL285" s="838" t="n"/>
      <c r="CM285" s="838" t="n"/>
      <c r="CN285" s="838" t="n"/>
      <c r="CO285" s="838" t="n"/>
      <c r="CP285" s="838" t="n"/>
      <c r="CQ285" s="838" t="n"/>
      <c r="CR285" s="838" t="n"/>
      <c r="CS285" s="838" t="n"/>
      <c r="CT285" s="838" t="n"/>
      <c r="CU285" s="838" t="n"/>
      <c r="CV285" s="838" t="n"/>
      <c r="CW285" s="838" t="n"/>
      <c r="CX285" s="838" t="n"/>
      <c r="CY285" s="838" t="n"/>
      <c r="CZ285" s="838" t="n"/>
      <c r="DA285" s="838" t="n"/>
      <c r="DB285" s="838" t="n"/>
      <c r="DC285" s="838" t="n"/>
      <c r="DD285" s="838" t="n"/>
      <c r="DE285" s="838" t="n"/>
      <c r="DF285" s="838" t="n"/>
      <c r="DG285" s="838" t="n"/>
      <c r="DH285" s="838" t="n"/>
      <c r="DI285" s="838" t="n"/>
      <c r="DJ285" s="838" t="n"/>
      <c r="DK285" s="838" t="n"/>
      <c r="DL285" s="838" t="n"/>
      <c r="DM285" s="838" t="n"/>
      <c r="DN285" s="838" t="n"/>
      <c r="DO285" s="838" t="n"/>
      <c r="DP285" s="838" t="n"/>
      <c r="DQ285" s="838" t="n"/>
      <c r="DR285" s="838" t="n"/>
      <c r="DS285" s="838" t="n"/>
      <c r="DT285" s="838" t="n"/>
      <c r="DU285" s="838" t="n"/>
      <c r="DV285" s="838" t="n"/>
      <c r="DW285" s="838" t="n"/>
      <c r="DX285" s="838" t="n"/>
      <c r="DY285" s="838" t="n"/>
      <c r="DZ285" s="838" t="n"/>
      <c r="EA285" s="838" t="n"/>
      <c r="EB285" s="838" t="n"/>
      <c r="EC285" s="838" t="n"/>
      <c r="ED285" s="838" t="n"/>
      <c r="EE285" s="838" t="n"/>
      <c r="EF285" s="838" t="n"/>
      <c r="EG285" s="838" t="n"/>
      <c r="EH285" s="838" t="n"/>
      <c r="EI285" s="838" t="n"/>
      <c r="EJ285" s="838" t="n"/>
      <c r="EK285" s="838" t="n"/>
      <c r="EL285" s="838" t="n"/>
      <c r="EM285" s="838" t="n"/>
      <c r="EN285" s="838" t="n"/>
      <c r="EO285" s="838" t="n"/>
      <c r="EP285" s="838" t="n"/>
      <c r="EQ285" s="838" t="n"/>
    </row>
    <row r="286" ht="13.5" customHeight="1" s="1178">
      <c r="A286" s="867" t="n"/>
      <c r="B286" s="862" t="n"/>
      <c r="C286" s="862" t="n"/>
      <c r="D286" s="862" t="n"/>
      <c r="E286" s="863" t="n"/>
      <c r="F286" s="863" t="n"/>
      <c r="G286" s="863" t="n"/>
      <c r="H286" s="863" t="n"/>
      <c r="I286" s="863" t="n"/>
      <c r="J286" s="863" t="n"/>
      <c r="K286" s="838" t="n"/>
      <c r="L286" s="838" t="n"/>
      <c r="M286" s="838" t="n"/>
      <c r="N286" s="838" t="n"/>
      <c r="O286" s="838" t="n"/>
      <c r="P286" s="838" t="n"/>
      <c r="Q286" s="838" t="n"/>
      <c r="R286" s="838" t="n"/>
      <c r="S286" s="838" t="n"/>
      <c r="T286" s="838" t="n"/>
      <c r="U286" s="838" t="n"/>
      <c r="V286" s="838" t="n"/>
      <c r="W286" s="838" t="n"/>
      <c r="X286" s="838" t="n"/>
      <c r="Y286" s="838" t="n"/>
      <c r="Z286" s="838" t="n"/>
      <c r="AA286" s="838" t="n"/>
      <c r="AB286" s="838" t="n"/>
      <c r="AC286" s="838" t="n"/>
      <c r="AD286" s="838" t="n"/>
      <c r="AE286" s="838" t="n"/>
      <c r="AF286" s="838" t="n"/>
      <c r="AG286" s="838" t="n"/>
      <c r="AH286" s="838" t="n"/>
      <c r="AI286" s="838" t="n"/>
      <c r="AJ286" s="838" t="n"/>
      <c r="AK286" s="838" t="n"/>
      <c r="AL286" s="838" t="n"/>
      <c r="AM286" s="838" t="n"/>
      <c r="AN286" s="838" t="n"/>
      <c r="AO286" s="838" t="n"/>
      <c r="AP286" s="838" t="n"/>
      <c r="AQ286" s="838" t="n"/>
      <c r="AR286" s="838" t="n"/>
      <c r="AS286" s="838" t="n"/>
      <c r="AT286" s="838" t="n"/>
      <c r="AU286" s="838" t="n"/>
      <c r="AV286" s="838" t="n"/>
      <c r="AW286" s="838" t="n"/>
      <c r="AX286" s="838" t="n"/>
      <c r="AY286" s="838" t="n"/>
      <c r="AZ286" s="838" t="n"/>
      <c r="BA286" s="838" t="n"/>
      <c r="BB286" s="838" t="n"/>
      <c r="BC286" s="838" t="n"/>
      <c r="BD286" s="838" t="n"/>
      <c r="BE286" s="838" t="n"/>
      <c r="BF286" s="838" t="n"/>
      <c r="BG286" s="838" t="n"/>
      <c r="BH286" s="838" t="n"/>
      <c r="BI286" s="838" t="n"/>
      <c r="BJ286" s="838" t="n"/>
      <c r="BK286" s="838" t="n"/>
      <c r="BL286" s="838" t="n"/>
      <c r="BM286" s="838" t="n"/>
      <c r="BN286" s="838" t="n"/>
      <c r="BO286" s="838" t="n"/>
      <c r="BP286" s="838" t="n"/>
      <c r="BQ286" s="838" t="n"/>
      <c r="BR286" s="838" t="n"/>
      <c r="BS286" s="838" t="n"/>
      <c r="BT286" s="838" t="n"/>
      <c r="BU286" s="838" t="n"/>
      <c r="BV286" s="838" t="n"/>
      <c r="BW286" s="838" t="n"/>
      <c r="BX286" s="838" t="n"/>
      <c r="BY286" s="838" t="n"/>
      <c r="BZ286" s="838" t="n"/>
      <c r="CA286" s="838" t="n"/>
      <c r="CB286" s="838" t="n"/>
      <c r="CC286" s="838" t="n"/>
      <c r="CD286" s="838" t="n"/>
      <c r="CE286" s="838" t="n"/>
      <c r="CF286" s="838" t="n"/>
      <c r="CG286" s="838" t="n"/>
      <c r="CH286" s="838" t="n"/>
      <c r="CI286" s="838" t="n"/>
      <c r="CJ286" s="838" t="n"/>
      <c r="CK286" s="838" t="n"/>
      <c r="CL286" s="838" t="n"/>
      <c r="CM286" s="838" t="n"/>
      <c r="CN286" s="838" t="n"/>
      <c r="CO286" s="838" t="n"/>
      <c r="CP286" s="838" t="n"/>
      <c r="CQ286" s="838" t="n"/>
      <c r="CR286" s="838" t="n"/>
      <c r="CS286" s="838" t="n"/>
      <c r="CT286" s="838" t="n"/>
      <c r="CU286" s="838" t="n"/>
      <c r="CV286" s="838" t="n"/>
      <c r="CW286" s="838" t="n"/>
      <c r="CX286" s="838" t="n"/>
      <c r="CY286" s="838" t="n"/>
      <c r="CZ286" s="838" t="n"/>
      <c r="DA286" s="838" t="n"/>
      <c r="DB286" s="838" t="n"/>
      <c r="DC286" s="838" t="n"/>
      <c r="DD286" s="838" t="n"/>
      <c r="DE286" s="838" t="n"/>
      <c r="DF286" s="838" t="n"/>
      <c r="DG286" s="838" t="n"/>
      <c r="DH286" s="838" t="n"/>
      <c r="DI286" s="838" t="n"/>
      <c r="DJ286" s="838" t="n"/>
      <c r="DK286" s="838" t="n"/>
      <c r="DL286" s="838" t="n"/>
      <c r="DM286" s="838" t="n"/>
      <c r="DN286" s="838" t="n"/>
      <c r="DO286" s="838" t="n"/>
      <c r="DP286" s="838" t="n"/>
      <c r="DQ286" s="838" t="n"/>
      <c r="DR286" s="838" t="n"/>
      <c r="DS286" s="838" t="n"/>
      <c r="DT286" s="838" t="n"/>
      <c r="DU286" s="838" t="n"/>
      <c r="DV286" s="838" t="n"/>
      <c r="DW286" s="838" t="n"/>
      <c r="DX286" s="838" t="n"/>
      <c r="DY286" s="838" t="n"/>
      <c r="DZ286" s="838" t="n"/>
      <c r="EA286" s="838" t="n"/>
      <c r="EB286" s="838" t="n"/>
      <c r="EC286" s="838" t="n"/>
      <c r="ED286" s="838" t="n"/>
      <c r="EE286" s="838" t="n"/>
      <c r="EF286" s="838" t="n"/>
      <c r="EG286" s="838" t="n"/>
      <c r="EH286" s="838" t="n"/>
      <c r="EI286" s="838" t="n"/>
      <c r="EJ286" s="838" t="n"/>
      <c r="EK286" s="838" t="n"/>
      <c r="EL286" s="838" t="n"/>
      <c r="EM286" s="838" t="n"/>
      <c r="EN286" s="838" t="n"/>
      <c r="EO286" s="838" t="n"/>
      <c r="EP286" s="838" t="n"/>
      <c r="EQ286" s="838" t="n"/>
    </row>
    <row r="287" ht="13.5" customHeight="1" s="1178">
      <c r="A287" s="867" t="n"/>
      <c r="B287" s="862" t="n"/>
      <c r="C287" s="862" t="n"/>
      <c r="D287" s="862" t="n"/>
      <c r="E287" s="863" t="n"/>
      <c r="F287" s="863" t="n"/>
      <c r="G287" s="863" t="n"/>
      <c r="H287" s="863" t="n"/>
      <c r="I287" s="863" t="n"/>
      <c r="J287" s="863" t="n"/>
      <c r="K287" s="838" t="n"/>
      <c r="L287" s="838" t="n"/>
      <c r="M287" s="838" t="n"/>
      <c r="N287" s="838" t="n"/>
      <c r="O287" s="838" t="n"/>
      <c r="P287" s="838" t="n"/>
      <c r="Q287" s="838" t="n"/>
      <c r="R287" s="838" t="n"/>
      <c r="S287" s="838" t="n"/>
      <c r="T287" s="838" t="n"/>
      <c r="U287" s="838" t="n"/>
      <c r="V287" s="838" t="n"/>
      <c r="W287" s="838" t="n"/>
      <c r="X287" s="838" t="n"/>
      <c r="Y287" s="838" t="n"/>
      <c r="Z287" s="838" t="n"/>
      <c r="AA287" s="838" t="n"/>
      <c r="AB287" s="838" t="n"/>
      <c r="AC287" s="838" t="n"/>
      <c r="AD287" s="838" t="n"/>
      <c r="AE287" s="838" t="n"/>
      <c r="AF287" s="838" t="n"/>
      <c r="AG287" s="838" t="n"/>
      <c r="AH287" s="838" t="n"/>
      <c r="AI287" s="838" t="n"/>
      <c r="AJ287" s="838" t="n"/>
      <c r="AK287" s="838" t="n"/>
      <c r="AL287" s="838" t="n"/>
      <c r="AM287" s="838" t="n"/>
      <c r="AN287" s="838" t="n"/>
      <c r="AO287" s="838" t="n"/>
      <c r="AP287" s="838" t="n"/>
      <c r="AQ287" s="838" t="n"/>
      <c r="AR287" s="838" t="n"/>
      <c r="AS287" s="838" t="n"/>
      <c r="AT287" s="838" t="n"/>
      <c r="AU287" s="838" t="n"/>
      <c r="AV287" s="838" t="n"/>
      <c r="AW287" s="838" t="n"/>
      <c r="AX287" s="838" t="n"/>
      <c r="AY287" s="838" t="n"/>
      <c r="AZ287" s="838" t="n"/>
      <c r="BA287" s="838" t="n"/>
      <c r="BB287" s="838" t="n"/>
      <c r="BC287" s="838" t="n"/>
      <c r="BD287" s="838" t="n"/>
      <c r="BE287" s="838" t="n"/>
      <c r="BF287" s="838" t="n"/>
      <c r="BG287" s="838" t="n"/>
      <c r="BH287" s="838" t="n"/>
      <c r="BI287" s="838" t="n"/>
      <c r="BJ287" s="838" t="n"/>
      <c r="BK287" s="838" t="n"/>
      <c r="BL287" s="838" t="n"/>
      <c r="BM287" s="838" t="n"/>
      <c r="BN287" s="838" t="n"/>
      <c r="BO287" s="838" t="n"/>
      <c r="BP287" s="838" t="n"/>
      <c r="BQ287" s="838" t="n"/>
      <c r="BR287" s="838" t="n"/>
      <c r="BS287" s="838" t="n"/>
      <c r="BT287" s="838" t="n"/>
      <c r="BU287" s="838" t="n"/>
      <c r="BV287" s="838" t="n"/>
      <c r="BW287" s="838" t="n"/>
      <c r="BX287" s="838" t="n"/>
      <c r="BY287" s="838" t="n"/>
      <c r="BZ287" s="838" t="n"/>
      <c r="CA287" s="838" t="n"/>
      <c r="CB287" s="838" t="n"/>
      <c r="CC287" s="838" t="n"/>
      <c r="CD287" s="838" t="n"/>
      <c r="CE287" s="838" t="n"/>
      <c r="CF287" s="838" t="n"/>
      <c r="CG287" s="838" t="n"/>
      <c r="CH287" s="838" t="n"/>
      <c r="CI287" s="838" t="n"/>
      <c r="CJ287" s="838" t="n"/>
      <c r="CK287" s="838" t="n"/>
      <c r="CL287" s="838" t="n"/>
      <c r="CM287" s="838" t="n"/>
      <c r="CN287" s="838" t="n"/>
      <c r="CO287" s="838" t="n"/>
      <c r="CP287" s="838" t="n"/>
      <c r="CQ287" s="838" t="n"/>
      <c r="CR287" s="838" t="n"/>
      <c r="CS287" s="838" t="n"/>
      <c r="CT287" s="838" t="n"/>
      <c r="CU287" s="838" t="n"/>
      <c r="CV287" s="838" t="n"/>
      <c r="CW287" s="838" t="n"/>
      <c r="CX287" s="838" t="n"/>
      <c r="CY287" s="838" t="n"/>
      <c r="CZ287" s="838" t="n"/>
      <c r="DA287" s="838" t="n"/>
      <c r="DB287" s="838" t="n"/>
      <c r="DC287" s="838" t="n"/>
      <c r="DD287" s="838" t="n"/>
      <c r="DE287" s="838" t="n"/>
      <c r="DF287" s="838" t="n"/>
      <c r="DG287" s="838" t="n"/>
      <c r="DH287" s="838" t="n"/>
      <c r="DI287" s="838" t="n"/>
      <c r="DJ287" s="838" t="n"/>
      <c r="DK287" s="838" t="n"/>
      <c r="DL287" s="838" t="n"/>
      <c r="DM287" s="838" t="n"/>
      <c r="DN287" s="838" t="n"/>
      <c r="DO287" s="838" t="n"/>
      <c r="DP287" s="838" t="n"/>
      <c r="DQ287" s="838" t="n"/>
      <c r="DR287" s="838" t="n"/>
      <c r="DS287" s="838" t="n"/>
      <c r="DT287" s="838" t="n"/>
      <c r="DU287" s="838" t="n"/>
      <c r="DV287" s="838" t="n"/>
      <c r="DW287" s="838" t="n"/>
      <c r="DX287" s="838" t="n"/>
      <c r="DY287" s="838" t="n"/>
      <c r="DZ287" s="838" t="n"/>
      <c r="EA287" s="838" t="n"/>
      <c r="EB287" s="838" t="n"/>
      <c r="EC287" s="838" t="n"/>
      <c r="ED287" s="838" t="n"/>
      <c r="EE287" s="838" t="n"/>
      <c r="EF287" s="838" t="n"/>
      <c r="EG287" s="838" t="n"/>
      <c r="EH287" s="838" t="n"/>
      <c r="EI287" s="838" t="n"/>
      <c r="EJ287" s="838" t="n"/>
      <c r="EK287" s="838" t="n"/>
      <c r="EL287" s="838" t="n"/>
      <c r="EM287" s="838" t="n"/>
      <c r="EN287" s="838" t="n"/>
      <c r="EO287" s="838" t="n"/>
      <c r="EP287" s="838" t="n"/>
      <c r="EQ287" s="838" t="n"/>
    </row>
    <row r="288" ht="13.5" customHeight="1" s="1178">
      <c r="A288" s="867" t="n"/>
      <c r="B288" s="862" t="n"/>
      <c r="C288" s="862" t="n"/>
      <c r="D288" s="862" t="n"/>
      <c r="E288" s="863" t="n"/>
      <c r="F288" s="863" t="n"/>
      <c r="G288" s="863" t="n"/>
      <c r="H288" s="863" t="n"/>
      <c r="I288" s="863" t="n"/>
      <c r="J288" s="863" t="n"/>
      <c r="K288" s="838" t="n"/>
      <c r="L288" s="838" t="n"/>
      <c r="M288" s="838" t="n"/>
      <c r="N288" s="838" t="n"/>
      <c r="O288" s="838" t="n"/>
      <c r="P288" s="838" t="n"/>
      <c r="Q288" s="838" t="n"/>
      <c r="R288" s="838" t="n"/>
      <c r="S288" s="838" t="n"/>
      <c r="T288" s="838" t="n"/>
      <c r="U288" s="838" t="n"/>
      <c r="V288" s="838" t="n"/>
      <c r="W288" s="838" t="n"/>
      <c r="X288" s="838" t="n"/>
      <c r="Y288" s="838" t="n"/>
      <c r="Z288" s="838" t="n"/>
      <c r="AA288" s="838" t="n"/>
      <c r="AB288" s="838" t="n"/>
      <c r="AC288" s="838" t="n"/>
      <c r="AD288" s="838" t="n"/>
      <c r="AE288" s="838" t="n"/>
      <c r="AF288" s="838" t="n"/>
      <c r="AG288" s="838" t="n"/>
      <c r="AH288" s="838" t="n"/>
      <c r="AI288" s="838" t="n"/>
      <c r="AJ288" s="838" t="n"/>
      <c r="AK288" s="838" t="n"/>
      <c r="AL288" s="838" t="n"/>
      <c r="AM288" s="838" t="n"/>
      <c r="AN288" s="838" t="n"/>
      <c r="AO288" s="838" t="n"/>
      <c r="AP288" s="838" t="n"/>
      <c r="AQ288" s="838" t="n"/>
      <c r="AR288" s="838" t="n"/>
      <c r="AS288" s="838" t="n"/>
      <c r="AT288" s="838" t="n"/>
      <c r="AU288" s="838" t="n"/>
      <c r="AV288" s="838" t="n"/>
      <c r="AW288" s="838" t="n"/>
      <c r="AX288" s="838" t="n"/>
      <c r="AY288" s="838" t="n"/>
      <c r="AZ288" s="838" t="n"/>
      <c r="BA288" s="838" t="n"/>
      <c r="BB288" s="838" t="n"/>
      <c r="BC288" s="838" t="n"/>
      <c r="BD288" s="838" t="n"/>
      <c r="BE288" s="838" t="n"/>
      <c r="BF288" s="838" t="n"/>
      <c r="BG288" s="838" t="n"/>
      <c r="BH288" s="838" t="n"/>
      <c r="BI288" s="838" t="n"/>
      <c r="BJ288" s="838" t="n"/>
      <c r="BK288" s="838" t="n"/>
      <c r="BL288" s="838" t="n"/>
      <c r="BM288" s="838" t="n"/>
      <c r="BN288" s="838" t="n"/>
      <c r="BO288" s="838" t="n"/>
      <c r="BP288" s="838" t="n"/>
      <c r="BQ288" s="838" t="n"/>
      <c r="BR288" s="838" t="n"/>
      <c r="BS288" s="838" t="n"/>
      <c r="BT288" s="838" t="n"/>
      <c r="BU288" s="838" t="n"/>
      <c r="BV288" s="838" t="n"/>
      <c r="BW288" s="838" t="n"/>
      <c r="BX288" s="838" t="n"/>
      <c r="BY288" s="838" t="n"/>
      <c r="BZ288" s="838" t="n"/>
      <c r="CA288" s="838" t="n"/>
      <c r="CB288" s="838" t="n"/>
      <c r="CC288" s="838" t="n"/>
      <c r="CD288" s="838" t="n"/>
      <c r="CE288" s="838" t="n"/>
      <c r="CF288" s="838" t="n"/>
      <c r="CG288" s="838" t="n"/>
      <c r="CH288" s="838" t="n"/>
      <c r="CI288" s="838" t="n"/>
      <c r="CJ288" s="838" t="n"/>
      <c r="CK288" s="838" t="n"/>
      <c r="CL288" s="838" t="n"/>
      <c r="CM288" s="838" t="n"/>
      <c r="CN288" s="838" t="n"/>
      <c r="CO288" s="838" t="n"/>
      <c r="CP288" s="838" t="n"/>
      <c r="CQ288" s="838" t="n"/>
      <c r="CR288" s="838" t="n"/>
      <c r="CS288" s="838" t="n"/>
      <c r="CT288" s="838" t="n"/>
      <c r="CU288" s="838" t="n"/>
      <c r="CV288" s="838" t="n"/>
      <c r="CW288" s="838" t="n"/>
      <c r="CX288" s="838" t="n"/>
      <c r="CY288" s="838" t="n"/>
      <c r="CZ288" s="838" t="n"/>
      <c r="DA288" s="838" t="n"/>
      <c r="DB288" s="838" t="n"/>
      <c r="DC288" s="838" t="n"/>
      <c r="DD288" s="838" t="n"/>
      <c r="DE288" s="838" t="n"/>
      <c r="DF288" s="838" t="n"/>
      <c r="DG288" s="838" t="n"/>
      <c r="DH288" s="838" t="n"/>
      <c r="DI288" s="838" t="n"/>
      <c r="DJ288" s="838" t="n"/>
      <c r="DK288" s="838" t="n"/>
      <c r="DL288" s="838" t="n"/>
      <c r="DM288" s="838" t="n"/>
      <c r="DN288" s="838" t="n"/>
      <c r="DO288" s="838" t="n"/>
      <c r="DP288" s="838" t="n"/>
      <c r="DQ288" s="838" t="n"/>
      <c r="DR288" s="838" t="n"/>
      <c r="DS288" s="838" t="n"/>
      <c r="DT288" s="838" t="n"/>
      <c r="DU288" s="838" t="n"/>
      <c r="DV288" s="838" t="n"/>
      <c r="DW288" s="838" t="n"/>
      <c r="DX288" s="838" t="n"/>
      <c r="DY288" s="838" t="n"/>
      <c r="DZ288" s="838" t="n"/>
      <c r="EA288" s="838" t="n"/>
      <c r="EB288" s="838" t="n"/>
      <c r="EC288" s="838" t="n"/>
      <c r="ED288" s="838" t="n"/>
      <c r="EE288" s="838" t="n"/>
      <c r="EF288" s="838" t="n"/>
      <c r="EG288" s="838" t="n"/>
      <c r="EH288" s="838" t="n"/>
      <c r="EI288" s="838" t="n"/>
      <c r="EJ288" s="838" t="n"/>
      <c r="EK288" s="838" t="n"/>
      <c r="EL288" s="838" t="n"/>
      <c r="EM288" s="838" t="n"/>
      <c r="EN288" s="838" t="n"/>
      <c r="EO288" s="838" t="n"/>
      <c r="EP288" s="838" t="n"/>
      <c r="EQ288" s="838" t="n"/>
    </row>
    <row r="289" ht="13.5" customHeight="1" s="1178">
      <c r="A289" s="867" t="n"/>
      <c r="B289" s="862" t="n"/>
      <c r="C289" s="862" t="n"/>
      <c r="D289" s="862" t="n"/>
      <c r="E289" s="863" t="n"/>
      <c r="F289" s="863" t="n"/>
      <c r="G289" s="863" t="n"/>
      <c r="H289" s="863" t="n"/>
      <c r="I289" s="863" t="n"/>
      <c r="J289" s="863" t="n"/>
      <c r="K289" s="838" t="n"/>
      <c r="L289" s="838" t="n"/>
      <c r="M289" s="838" t="n"/>
      <c r="N289" s="838" t="n"/>
      <c r="O289" s="838" t="n"/>
      <c r="P289" s="838" t="n"/>
      <c r="Q289" s="838" t="n"/>
      <c r="R289" s="838" t="n"/>
      <c r="S289" s="838" t="n"/>
      <c r="T289" s="838" t="n"/>
      <c r="U289" s="838" t="n"/>
      <c r="V289" s="838" t="n"/>
      <c r="W289" s="838" t="n"/>
      <c r="X289" s="838" t="n"/>
      <c r="Y289" s="838" t="n"/>
      <c r="Z289" s="838" t="n"/>
      <c r="AA289" s="838" t="n"/>
      <c r="AB289" s="838" t="n"/>
      <c r="AC289" s="838" t="n"/>
      <c r="AD289" s="838" t="n"/>
      <c r="AE289" s="838" t="n"/>
      <c r="AF289" s="838" t="n"/>
      <c r="AG289" s="838" t="n"/>
      <c r="AH289" s="838" t="n"/>
      <c r="AI289" s="838" t="n"/>
      <c r="AJ289" s="838" t="n"/>
      <c r="AK289" s="838" t="n"/>
      <c r="AL289" s="838" t="n"/>
      <c r="AM289" s="838" t="n"/>
      <c r="AN289" s="838" t="n"/>
      <c r="AO289" s="838" t="n"/>
      <c r="AP289" s="838" t="n"/>
      <c r="AQ289" s="838" t="n"/>
      <c r="AR289" s="838" t="n"/>
      <c r="AS289" s="838" t="n"/>
      <c r="AT289" s="838" t="n"/>
      <c r="AU289" s="838" t="n"/>
      <c r="AV289" s="838" t="n"/>
      <c r="AW289" s="838" t="n"/>
      <c r="AX289" s="838" t="n"/>
      <c r="AY289" s="838" t="n"/>
      <c r="AZ289" s="838" t="n"/>
      <c r="BA289" s="838" t="n"/>
      <c r="BB289" s="838" t="n"/>
      <c r="BC289" s="838" t="n"/>
      <c r="BD289" s="838" t="n"/>
      <c r="BE289" s="838" t="n"/>
      <c r="BF289" s="838" t="n"/>
      <c r="BG289" s="838" t="n"/>
      <c r="BH289" s="838" t="n"/>
      <c r="BI289" s="838" t="n"/>
      <c r="BJ289" s="838" t="n"/>
      <c r="BK289" s="838" t="n"/>
      <c r="BL289" s="838" t="n"/>
      <c r="BM289" s="838" t="n"/>
      <c r="BN289" s="838" t="n"/>
      <c r="BO289" s="838" t="n"/>
      <c r="BP289" s="838" t="n"/>
      <c r="BQ289" s="838" t="n"/>
      <c r="BR289" s="838" t="n"/>
      <c r="BS289" s="838" t="n"/>
      <c r="BT289" s="838" t="n"/>
      <c r="BU289" s="838" t="n"/>
      <c r="BV289" s="838" t="n"/>
      <c r="BW289" s="838" t="n"/>
      <c r="BX289" s="838" t="n"/>
      <c r="BY289" s="838" t="n"/>
      <c r="BZ289" s="838" t="n"/>
      <c r="CA289" s="838" t="n"/>
      <c r="CB289" s="838" t="n"/>
      <c r="CC289" s="838" t="n"/>
      <c r="CD289" s="838" t="n"/>
      <c r="CE289" s="838" t="n"/>
      <c r="CF289" s="838" t="n"/>
      <c r="CG289" s="838" t="n"/>
      <c r="CH289" s="838" t="n"/>
      <c r="CI289" s="838" t="n"/>
      <c r="CJ289" s="838" t="n"/>
      <c r="CK289" s="838" t="n"/>
      <c r="CL289" s="838" t="n"/>
      <c r="CM289" s="838" t="n"/>
      <c r="CN289" s="838" t="n"/>
      <c r="CO289" s="838" t="n"/>
      <c r="CP289" s="838" t="n"/>
      <c r="CQ289" s="838" t="n"/>
      <c r="CR289" s="838" t="n"/>
      <c r="CS289" s="838" t="n"/>
      <c r="CT289" s="838" t="n"/>
      <c r="CU289" s="838" t="n"/>
      <c r="CV289" s="838" t="n"/>
      <c r="CW289" s="838" t="n"/>
      <c r="CX289" s="838" t="n"/>
      <c r="CY289" s="838" t="n"/>
      <c r="CZ289" s="838" t="n"/>
      <c r="DA289" s="838" t="n"/>
      <c r="DB289" s="838" t="n"/>
      <c r="DC289" s="838" t="n"/>
      <c r="DD289" s="838" t="n"/>
      <c r="DE289" s="838" t="n"/>
      <c r="DF289" s="838" t="n"/>
      <c r="DG289" s="838" t="n"/>
      <c r="DH289" s="838" t="n"/>
      <c r="DI289" s="838" t="n"/>
      <c r="DJ289" s="838" t="n"/>
      <c r="DK289" s="838" t="n"/>
      <c r="DL289" s="838" t="n"/>
      <c r="DM289" s="838" t="n"/>
      <c r="DN289" s="838" t="n"/>
      <c r="DO289" s="838" t="n"/>
      <c r="DP289" s="838" t="n"/>
      <c r="DQ289" s="838" t="n"/>
      <c r="DR289" s="838" t="n"/>
      <c r="DS289" s="838" t="n"/>
      <c r="DT289" s="838" t="n"/>
      <c r="DU289" s="838" t="n"/>
      <c r="DV289" s="838" t="n"/>
      <c r="DW289" s="838" t="n"/>
      <c r="DX289" s="838" t="n"/>
      <c r="DY289" s="838" t="n"/>
      <c r="DZ289" s="838" t="n"/>
      <c r="EA289" s="838" t="n"/>
      <c r="EB289" s="838" t="n"/>
      <c r="EC289" s="838" t="n"/>
      <c r="ED289" s="838" t="n"/>
      <c r="EE289" s="838" t="n"/>
      <c r="EF289" s="838" t="n"/>
      <c r="EG289" s="838" t="n"/>
      <c r="EH289" s="838" t="n"/>
      <c r="EI289" s="838" t="n"/>
      <c r="EJ289" s="838" t="n"/>
      <c r="EK289" s="838" t="n"/>
      <c r="EL289" s="838" t="n"/>
      <c r="EM289" s="838" t="n"/>
      <c r="EN289" s="838" t="n"/>
      <c r="EO289" s="838" t="n"/>
      <c r="EP289" s="838" t="n"/>
      <c r="EQ289" s="838" t="n"/>
    </row>
    <row r="290" ht="13.5" customHeight="1" s="1178">
      <c r="A290" s="838" t="n"/>
      <c r="B290" s="838" t="n"/>
      <c r="C290" s="838" t="n"/>
      <c r="D290" s="838" t="n"/>
      <c r="E290" s="838" t="n"/>
      <c r="F290" s="838" t="n"/>
      <c r="G290" s="838" t="n"/>
      <c r="H290" s="838" t="n"/>
      <c r="I290" s="838" t="n"/>
      <c r="J290" s="838" t="n"/>
      <c r="K290" s="838" t="n"/>
      <c r="L290" s="838" t="n"/>
      <c r="M290" s="838" t="n"/>
      <c r="N290" s="838" t="n"/>
      <c r="O290" s="838" t="n"/>
      <c r="P290" s="838" t="n"/>
      <c r="Q290" s="838" t="n"/>
      <c r="R290" s="838" t="n"/>
      <c r="S290" s="838" t="n"/>
      <c r="T290" s="838" t="n"/>
      <c r="U290" s="838" t="n"/>
      <c r="V290" s="838" t="n"/>
      <c r="W290" s="838" t="n"/>
      <c r="X290" s="838" t="n"/>
      <c r="Y290" s="838" t="n"/>
      <c r="Z290" s="838" t="n"/>
      <c r="AA290" s="838" t="n"/>
      <c r="AB290" s="838" t="n"/>
      <c r="AC290" s="838" t="n"/>
      <c r="AD290" s="838" t="n"/>
      <c r="AE290" s="838" t="n"/>
      <c r="AF290" s="838" t="n"/>
      <c r="AG290" s="838" t="n"/>
      <c r="AH290" s="838" t="n"/>
      <c r="AI290" s="838" t="n"/>
      <c r="AJ290" s="838" t="n"/>
      <c r="AK290" s="838" t="n"/>
      <c r="AL290" s="838" t="n"/>
      <c r="AM290" s="838" t="n"/>
      <c r="AN290" s="838" t="n"/>
      <c r="AO290" s="838" t="n"/>
      <c r="AP290" s="838" t="n"/>
      <c r="AQ290" s="838" t="n"/>
      <c r="AR290" s="838" t="n"/>
      <c r="AS290" s="838" t="n"/>
      <c r="AT290" s="838" t="n"/>
      <c r="AU290" s="838" t="n"/>
      <c r="AV290" s="838" t="n"/>
      <c r="AW290" s="838" t="n"/>
      <c r="AX290" s="838" t="n"/>
      <c r="AY290" s="838" t="n"/>
      <c r="AZ290" s="838" t="n"/>
      <c r="BA290" s="838" t="n"/>
      <c r="BB290" s="838" t="n"/>
      <c r="BC290" s="838" t="n"/>
      <c r="BD290" s="838" t="n"/>
      <c r="BE290" s="838" t="n"/>
      <c r="BF290" s="838" t="n"/>
      <c r="BG290" s="838" t="n"/>
      <c r="BH290" s="838" t="n"/>
      <c r="BI290" s="838" t="n"/>
      <c r="BJ290" s="838" t="n"/>
      <c r="BK290" s="838" t="n"/>
      <c r="BL290" s="838" t="n"/>
      <c r="BM290" s="838" t="n"/>
      <c r="BN290" s="838" t="n"/>
      <c r="BO290" s="838" t="n"/>
      <c r="BP290" s="838" t="n"/>
      <c r="BQ290" s="838" t="n"/>
      <c r="BR290" s="838" t="n"/>
      <c r="BS290" s="838" t="n"/>
      <c r="BT290" s="838" t="n"/>
      <c r="BU290" s="838" t="n"/>
      <c r="BV290" s="838" t="n"/>
      <c r="BW290" s="838" t="n"/>
      <c r="BX290" s="838" t="n"/>
      <c r="BY290" s="838" t="n"/>
      <c r="BZ290" s="838" t="n"/>
      <c r="CA290" s="838" t="n"/>
      <c r="CB290" s="838" t="n"/>
      <c r="CC290" s="838" t="n"/>
      <c r="CD290" s="838" t="n"/>
      <c r="CE290" s="838" t="n"/>
      <c r="CF290" s="838" t="n"/>
      <c r="CG290" s="838" t="n"/>
      <c r="CH290" s="838" t="n"/>
      <c r="CI290" s="838" t="n"/>
      <c r="CJ290" s="838" t="n"/>
      <c r="CK290" s="838" t="n"/>
      <c r="CL290" s="838" t="n"/>
      <c r="CM290" s="838" t="n"/>
      <c r="CN290" s="838" t="n"/>
      <c r="CO290" s="838" t="n"/>
      <c r="CP290" s="838" t="n"/>
      <c r="CQ290" s="838" t="n"/>
      <c r="CR290" s="838" t="n"/>
      <c r="CS290" s="838" t="n"/>
      <c r="CT290" s="838" t="n"/>
      <c r="CU290" s="838" t="n"/>
      <c r="CV290" s="838" t="n"/>
      <c r="CW290" s="838" t="n"/>
      <c r="CX290" s="838" t="n"/>
      <c r="CY290" s="838" t="n"/>
      <c r="CZ290" s="838" t="n"/>
      <c r="DA290" s="838" t="n"/>
      <c r="DB290" s="838" t="n"/>
      <c r="DC290" s="838" t="n"/>
      <c r="DD290" s="838" t="n"/>
      <c r="DE290" s="838" t="n"/>
      <c r="DF290" s="838" t="n"/>
      <c r="DG290" s="838" t="n"/>
      <c r="DH290" s="838" t="n"/>
      <c r="DI290" s="838" t="n"/>
      <c r="DJ290" s="838" t="n"/>
      <c r="DK290" s="838" t="n"/>
      <c r="DL290" s="838" t="n"/>
      <c r="DM290" s="838" t="n"/>
      <c r="DN290" s="838" t="n"/>
      <c r="DO290" s="838" t="n"/>
      <c r="DP290" s="838" t="n"/>
      <c r="DQ290" s="838" t="n"/>
      <c r="DR290" s="838" t="n"/>
      <c r="DS290" s="838" t="n"/>
      <c r="DT290" s="838" t="n"/>
      <c r="DU290" s="838" t="n"/>
      <c r="DV290" s="838" t="n"/>
      <c r="DW290" s="838" t="n"/>
      <c r="DX290" s="838" t="n"/>
      <c r="DY290" s="838" t="n"/>
      <c r="DZ290" s="838" t="n"/>
      <c r="EA290" s="838" t="n"/>
      <c r="EB290" s="838" t="n"/>
      <c r="EC290" s="838" t="n"/>
      <c r="ED290" s="838" t="n"/>
      <c r="EE290" s="838" t="n"/>
      <c r="EF290" s="838" t="n"/>
      <c r="EG290" s="838" t="n"/>
      <c r="EH290" s="838" t="n"/>
      <c r="EI290" s="838" t="n"/>
      <c r="EJ290" s="838" t="n"/>
      <c r="EK290" s="838" t="n"/>
      <c r="EL290" s="838" t="n"/>
      <c r="EM290" s="838" t="n"/>
      <c r="EN290" s="838" t="n"/>
      <c r="EO290" s="838" t="n"/>
      <c r="EP290" s="838" t="n"/>
      <c r="EQ290" s="838" t="n"/>
    </row>
    <row r="291" ht="13.5" customHeight="1" s="1178">
      <c r="A291" s="860" t="n"/>
      <c r="B291" s="860" t="n"/>
      <c r="C291" s="860" t="n"/>
      <c r="D291" s="860" t="n"/>
      <c r="E291" s="860" t="n"/>
      <c r="F291" s="860" t="n"/>
      <c r="G291" s="860" t="n"/>
      <c r="H291" s="860" t="n"/>
      <c r="I291" s="860" t="n"/>
      <c r="J291" s="860" t="n"/>
      <c r="K291" s="838" t="n"/>
      <c r="L291" s="838" t="n"/>
      <c r="M291" s="838" t="n"/>
      <c r="N291" s="838" t="n"/>
      <c r="O291" s="838" t="n"/>
      <c r="P291" s="838" t="n"/>
      <c r="Q291" s="838" t="n"/>
      <c r="R291" s="838" t="n"/>
      <c r="S291" s="838" t="n"/>
      <c r="T291" s="838" t="n"/>
      <c r="U291" s="838" t="n"/>
      <c r="V291" s="838" t="n"/>
      <c r="W291" s="838" t="n"/>
      <c r="X291" s="838" t="n"/>
      <c r="Y291" s="838" t="n"/>
      <c r="Z291" s="838" t="n"/>
      <c r="AA291" s="838" t="n"/>
      <c r="AB291" s="838" t="n"/>
      <c r="AC291" s="838" t="n"/>
      <c r="AD291" s="838" t="n"/>
      <c r="AE291" s="838" t="n"/>
      <c r="AF291" s="838" t="n"/>
      <c r="AG291" s="838" t="n"/>
      <c r="AH291" s="838" t="n"/>
      <c r="AI291" s="838" t="n"/>
      <c r="AJ291" s="838" t="n"/>
      <c r="AK291" s="838" t="n"/>
      <c r="AL291" s="838" t="n"/>
      <c r="AM291" s="838" t="n"/>
      <c r="AN291" s="838" t="n"/>
      <c r="AO291" s="838" t="n"/>
      <c r="AP291" s="838" t="n"/>
      <c r="AQ291" s="838" t="n"/>
      <c r="AR291" s="838" t="n"/>
      <c r="AS291" s="838" t="n"/>
      <c r="AT291" s="838" t="n"/>
      <c r="AU291" s="838" t="n"/>
      <c r="AV291" s="838" t="n"/>
      <c r="AW291" s="838" t="n"/>
      <c r="AX291" s="838" t="n"/>
      <c r="AY291" s="838" t="n"/>
      <c r="AZ291" s="838" t="n"/>
      <c r="BA291" s="838" t="n"/>
      <c r="BB291" s="838" t="n"/>
      <c r="BC291" s="838" t="n"/>
      <c r="BD291" s="838" t="n"/>
      <c r="BE291" s="838" t="n"/>
      <c r="BF291" s="838" t="n"/>
      <c r="BG291" s="838" t="n"/>
      <c r="BH291" s="838" t="n"/>
      <c r="BI291" s="838" t="n"/>
      <c r="BJ291" s="838" t="n"/>
      <c r="BK291" s="838" t="n"/>
      <c r="BL291" s="838" t="n"/>
      <c r="BM291" s="838" t="n"/>
      <c r="BN291" s="838" t="n"/>
      <c r="BO291" s="838" t="n"/>
      <c r="BP291" s="838" t="n"/>
      <c r="BQ291" s="838" t="n"/>
      <c r="BR291" s="838" t="n"/>
      <c r="BS291" s="838" t="n"/>
      <c r="BT291" s="838" t="n"/>
      <c r="BU291" s="838" t="n"/>
      <c r="BV291" s="838" t="n"/>
      <c r="BW291" s="838" t="n"/>
      <c r="BX291" s="838" t="n"/>
      <c r="BY291" s="838" t="n"/>
      <c r="BZ291" s="838" t="n"/>
      <c r="CA291" s="838" t="n"/>
      <c r="CB291" s="838" t="n"/>
      <c r="CC291" s="838" t="n"/>
      <c r="CD291" s="838" t="n"/>
      <c r="CE291" s="838" t="n"/>
      <c r="CF291" s="838" t="n"/>
      <c r="CG291" s="838" t="n"/>
      <c r="CH291" s="838" t="n"/>
      <c r="CI291" s="838" t="n"/>
      <c r="CJ291" s="838" t="n"/>
      <c r="CK291" s="838" t="n"/>
      <c r="CL291" s="838" t="n"/>
      <c r="CM291" s="838" t="n"/>
      <c r="CN291" s="838" t="n"/>
      <c r="CO291" s="838" t="n"/>
      <c r="CP291" s="838" t="n"/>
      <c r="CQ291" s="838" t="n"/>
      <c r="CR291" s="838" t="n"/>
      <c r="CS291" s="838" t="n"/>
      <c r="CT291" s="838" t="n"/>
      <c r="CU291" s="838" t="n"/>
      <c r="CV291" s="838" t="n"/>
      <c r="CW291" s="838" t="n"/>
      <c r="CX291" s="838" t="n"/>
      <c r="CY291" s="838" t="n"/>
      <c r="CZ291" s="838" t="n"/>
      <c r="DA291" s="838" t="n"/>
      <c r="DB291" s="838" t="n"/>
      <c r="DC291" s="838" t="n"/>
      <c r="DD291" s="838" t="n"/>
      <c r="DE291" s="838" t="n"/>
      <c r="DF291" s="838" t="n"/>
      <c r="DG291" s="838" t="n"/>
      <c r="DH291" s="838" t="n"/>
      <c r="DI291" s="838" t="n"/>
      <c r="DJ291" s="838" t="n"/>
      <c r="DK291" s="838" t="n"/>
      <c r="DL291" s="838" t="n"/>
      <c r="DM291" s="838" t="n"/>
      <c r="DN291" s="838" t="n"/>
      <c r="DO291" s="838" t="n"/>
      <c r="DP291" s="838" t="n"/>
      <c r="DQ291" s="838" t="n"/>
      <c r="DR291" s="838" t="n"/>
      <c r="DS291" s="838" t="n"/>
      <c r="DT291" s="838" t="n"/>
      <c r="DU291" s="838" t="n"/>
      <c r="DV291" s="838" t="n"/>
      <c r="DW291" s="838" t="n"/>
      <c r="DX291" s="838" t="n"/>
      <c r="DY291" s="838" t="n"/>
      <c r="DZ291" s="838" t="n"/>
      <c r="EA291" s="838" t="n"/>
      <c r="EB291" s="838" t="n"/>
      <c r="EC291" s="838" t="n"/>
      <c r="ED291" s="838" t="n"/>
      <c r="EE291" s="838" t="n"/>
      <c r="EF291" s="838" t="n"/>
      <c r="EG291" s="838" t="n"/>
      <c r="EH291" s="838" t="n"/>
      <c r="EI291" s="838" t="n"/>
      <c r="EJ291" s="838" t="n"/>
      <c r="EK291" s="838" t="n"/>
      <c r="EL291" s="838" t="n"/>
      <c r="EM291" s="838" t="n"/>
      <c r="EN291" s="838" t="n"/>
      <c r="EO291" s="838" t="n"/>
      <c r="EP291" s="838" t="n"/>
      <c r="EQ291" s="838" t="n"/>
    </row>
    <row r="292" ht="13.5" customHeight="1" s="1178">
      <c r="A292" s="867" t="n"/>
      <c r="B292" s="862" t="n"/>
      <c r="C292" s="862" t="n"/>
      <c r="D292" s="862" t="n"/>
      <c r="E292" s="863" t="n"/>
      <c r="F292" s="863" t="n"/>
      <c r="G292" s="863" t="n"/>
      <c r="H292" s="863" t="n"/>
      <c r="I292" s="863" t="n"/>
      <c r="J292" s="863" t="n"/>
      <c r="K292" s="838" t="n"/>
      <c r="L292" s="838" t="n"/>
      <c r="M292" s="838" t="n"/>
      <c r="N292" s="838" t="n"/>
      <c r="O292" s="838" t="n"/>
      <c r="P292" s="838" t="n"/>
      <c r="Q292" s="838" t="n"/>
      <c r="R292" s="838" t="n"/>
      <c r="S292" s="838" t="n"/>
      <c r="T292" s="838" t="n"/>
      <c r="U292" s="838" t="n"/>
      <c r="V292" s="838" t="n"/>
      <c r="W292" s="838" t="n"/>
      <c r="X292" s="838" t="n"/>
      <c r="Y292" s="838" t="n"/>
      <c r="Z292" s="838" t="n"/>
      <c r="AA292" s="838" t="n"/>
      <c r="AB292" s="838" t="n"/>
      <c r="AC292" s="838" t="n"/>
      <c r="AD292" s="838" t="n"/>
      <c r="AE292" s="838" t="n"/>
      <c r="AF292" s="838" t="n"/>
      <c r="AG292" s="838" t="n"/>
      <c r="AH292" s="838" t="n"/>
      <c r="AI292" s="838" t="n"/>
      <c r="AJ292" s="838" t="n"/>
      <c r="AK292" s="838" t="n"/>
      <c r="AL292" s="838" t="n"/>
      <c r="AM292" s="838" t="n"/>
      <c r="AN292" s="838" t="n"/>
      <c r="AO292" s="838" t="n"/>
      <c r="AP292" s="838" t="n"/>
      <c r="AQ292" s="838" t="n"/>
      <c r="AR292" s="838" t="n"/>
      <c r="AS292" s="838" t="n"/>
      <c r="AT292" s="838" t="n"/>
      <c r="AU292" s="838" t="n"/>
      <c r="AV292" s="838" t="n"/>
      <c r="AW292" s="838" t="n"/>
      <c r="AX292" s="838" t="n"/>
      <c r="AY292" s="838" t="n"/>
      <c r="AZ292" s="838" t="n"/>
      <c r="BA292" s="838" t="n"/>
      <c r="BB292" s="838" t="n"/>
      <c r="BC292" s="838" t="n"/>
      <c r="BD292" s="838" t="n"/>
      <c r="BE292" s="838" t="n"/>
      <c r="BF292" s="838" t="n"/>
      <c r="BG292" s="838" t="n"/>
      <c r="BH292" s="838" t="n"/>
      <c r="BI292" s="838" t="n"/>
      <c r="BJ292" s="838" t="n"/>
      <c r="BK292" s="838" t="n"/>
      <c r="BL292" s="838" t="n"/>
      <c r="BM292" s="838" t="n"/>
      <c r="BN292" s="838" t="n"/>
      <c r="BO292" s="838" t="n"/>
      <c r="BP292" s="838" t="n"/>
      <c r="BQ292" s="838" t="n"/>
      <c r="BR292" s="838" t="n"/>
      <c r="BS292" s="838" t="n"/>
      <c r="BT292" s="838" t="n"/>
      <c r="BU292" s="838" t="n"/>
      <c r="BV292" s="838" t="n"/>
      <c r="BW292" s="838" t="n"/>
      <c r="BX292" s="838" t="n"/>
      <c r="BY292" s="838" t="n"/>
      <c r="BZ292" s="838" t="n"/>
      <c r="CA292" s="838" t="n"/>
      <c r="CB292" s="838" t="n"/>
      <c r="CC292" s="838" t="n"/>
      <c r="CD292" s="838" t="n"/>
      <c r="CE292" s="838" t="n"/>
      <c r="CF292" s="838" t="n"/>
      <c r="CG292" s="838" t="n"/>
      <c r="CH292" s="838" t="n"/>
      <c r="CI292" s="838" t="n"/>
      <c r="CJ292" s="838" t="n"/>
      <c r="CK292" s="838" t="n"/>
      <c r="CL292" s="838" t="n"/>
      <c r="CM292" s="838" t="n"/>
      <c r="CN292" s="838" t="n"/>
      <c r="CO292" s="838" t="n"/>
      <c r="CP292" s="838" t="n"/>
      <c r="CQ292" s="838" t="n"/>
      <c r="CR292" s="838" t="n"/>
      <c r="CS292" s="838" t="n"/>
      <c r="CT292" s="838" t="n"/>
      <c r="CU292" s="838" t="n"/>
      <c r="CV292" s="838" t="n"/>
      <c r="CW292" s="838" t="n"/>
      <c r="CX292" s="838" t="n"/>
      <c r="CY292" s="838" t="n"/>
      <c r="CZ292" s="838" t="n"/>
      <c r="DA292" s="838" t="n"/>
      <c r="DB292" s="838" t="n"/>
      <c r="DC292" s="838" t="n"/>
      <c r="DD292" s="838" t="n"/>
      <c r="DE292" s="838" t="n"/>
      <c r="DF292" s="838" t="n"/>
      <c r="DG292" s="838" t="n"/>
      <c r="DH292" s="838" t="n"/>
      <c r="DI292" s="838" t="n"/>
      <c r="DJ292" s="838" t="n"/>
      <c r="DK292" s="838" t="n"/>
      <c r="DL292" s="838" t="n"/>
      <c r="DM292" s="838" t="n"/>
      <c r="DN292" s="838" t="n"/>
      <c r="DO292" s="838" t="n"/>
      <c r="DP292" s="838" t="n"/>
      <c r="DQ292" s="838" t="n"/>
      <c r="DR292" s="838" t="n"/>
      <c r="DS292" s="838" t="n"/>
      <c r="DT292" s="838" t="n"/>
      <c r="DU292" s="838" t="n"/>
      <c r="DV292" s="838" t="n"/>
      <c r="DW292" s="838" t="n"/>
      <c r="DX292" s="838" t="n"/>
      <c r="DY292" s="838" t="n"/>
      <c r="DZ292" s="838" t="n"/>
      <c r="EA292" s="838" t="n"/>
      <c r="EB292" s="838" t="n"/>
      <c r="EC292" s="838" t="n"/>
      <c r="ED292" s="838" t="n"/>
      <c r="EE292" s="838" t="n"/>
      <c r="EF292" s="838" t="n"/>
      <c r="EG292" s="838" t="n"/>
      <c r="EH292" s="838" t="n"/>
      <c r="EI292" s="838" t="n"/>
      <c r="EJ292" s="838" t="n"/>
      <c r="EK292" s="838" t="n"/>
      <c r="EL292" s="838" t="n"/>
      <c r="EM292" s="838" t="n"/>
      <c r="EN292" s="838" t="n"/>
      <c r="EO292" s="838" t="n"/>
      <c r="EP292" s="838" t="n"/>
      <c r="EQ292" s="838" t="n"/>
    </row>
    <row r="293" ht="13.5" customHeight="1" s="1178">
      <c r="A293" s="867" t="n"/>
      <c r="B293" s="862" t="n"/>
      <c r="C293" s="862" t="n"/>
      <c r="D293" s="862" t="n"/>
      <c r="E293" s="863" t="n"/>
      <c r="F293" s="863" t="n"/>
      <c r="G293" s="863" t="n"/>
      <c r="H293" s="863" t="n"/>
      <c r="I293" s="863" t="n"/>
      <c r="J293" s="863" t="n"/>
      <c r="K293" s="838" t="n"/>
      <c r="L293" s="838" t="n"/>
      <c r="M293" s="838" t="n"/>
      <c r="N293" s="838" t="n"/>
      <c r="O293" s="838" t="n"/>
      <c r="P293" s="838" t="n"/>
      <c r="Q293" s="838" t="n"/>
      <c r="R293" s="838" t="n"/>
      <c r="S293" s="838" t="n"/>
      <c r="T293" s="838" t="n"/>
      <c r="U293" s="838" t="n"/>
      <c r="V293" s="838" t="n"/>
      <c r="W293" s="838" t="n"/>
      <c r="X293" s="838" t="n"/>
      <c r="Y293" s="838" t="n"/>
      <c r="Z293" s="838" t="n"/>
      <c r="AA293" s="838" t="n"/>
      <c r="AB293" s="838" t="n"/>
      <c r="AC293" s="838" t="n"/>
      <c r="AD293" s="838" t="n"/>
      <c r="AE293" s="838" t="n"/>
      <c r="AF293" s="838" t="n"/>
      <c r="AG293" s="838" t="n"/>
      <c r="AH293" s="838" t="n"/>
      <c r="AI293" s="838" t="n"/>
      <c r="AJ293" s="838" t="n"/>
      <c r="AK293" s="838" t="n"/>
      <c r="AL293" s="838" t="n"/>
      <c r="AM293" s="838" t="n"/>
      <c r="AN293" s="838" t="n"/>
      <c r="AO293" s="838" t="n"/>
      <c r="AP293" s="838" t="n"/>
      <c r="AQ293" s="838" t="n"/>
      <c r="AR293" s="838" t="n"/>
      <c r="AS293" s="838" t="n"/>
      <c r="AT293" s="838" t="n"/>
      <c r="AU293" s="838" t="n"/>
      <c r="AV293" s="838" t="n"/>
      <c r="AW293" s="838" t="n"/>
      <c r="AX293" s="838" t="n"/>
      <c r="AY293" s="838" t="n"/>
      <c r="AZ293" s="838" t="n"/>
      <c r="BA293" s="838" t="n"/>
      <c r="BB293" s="838" t="n"/>
      <c r="BC293" s="838" t="n"/>
      <c r="BD293" s="838" t="n"/>
      <c r="BE293" s="838" t="n"/>
      <c r="BF293" s="838" t="n"/>
      <c r="BG293" s="838" t="n"/>
      <c r="BH293" s="838" t="n"/>
      <c r="BI293" s="838" t="n"/>
      <c r="BJ293" s="838" t="n"/>
      <c r="BK293" s="838" t="n"/>
      <c r="BL293" s="838" t="n"/>
      <c r="BM293" s="838" t="n"/>
      <c r="BN293" s="838" t="n"/>
      <c r="BO293" s="838" t="n"/>
      <c r="BP293" s="838" t="n"/>
      <c r="BQ293" s="838" t="n"/>
      <c r="BR293" s="838" t="n"/>
      <c r="BS293" s="838" t="n"/>
      <c r="BT293" s="838" t="n"/>
      <c r="BU293" s="838" t="n"/>
      <c r="BV293" s="838" t="n"/>
      <c r="BW293" s="838" t="n"/>
      <c r="BX293" s="838" t="n"/>
      <c r="BY293" s="838" t="n"/>
      <c r="BZ293" s="838" t="n"/>
      <c r="CA293" s="838" t="n"/>
      <c r="CB293" s="838" t="n"/>
      <c r="CC293" s="838" t="n"/>
      <c r="CD293" s="838" t="n"/>
      <c r="CE293" s="838" t="n"/>
      <c r="CF293" s="838" t="n"/>
      <c r="CG293" s="838" t="n"/>
      <c r="CH293" s="838" t="n"/>
      <c r="CI293" s="838" t="n"/>
      <c r="CJ293" s="838" t="n"/>
      <c r="CK293" s="838" t="n"/>
      <c r="CL293" s="838" t="n"/>
      <c r="CM293" s="838" t="n"/>
      <c r="CN293" s="838" t="n"/>
      <c r="CO293" s="838" t="n"/>
      <c r="CP293" s="838" t="n"/>
      <c r="CQ293" s="838" t="n"/>
      <c r="CR293" s="838" t="n"/>
      <c r="CS293" s="838" t="n"/>
      <c r="CT293" s="838" t="n"/>
      <c r="CU293" s="838" t="n"/>
      <c r="CV293" s="838" t="n"/>
      <c r="CW293" s="838" t="n"/>
      <c r="CX293" s="838" t="n"/>
      <c r="CY293" s="838" t="n"/>
      <c r="CZ293" s="838" t="n"/>
      <c r="DA293" s="838" t="n"/>
      <c r="DB293" s="838" t="n"/>
      <c r="DC293" s="838" t="n"/>
      <c r="DD293" s="838" t="n"/>
      <c r="DE293" s="838" t="n"/>
      <c r="DF293" s="838" t="n"/>
      <c r="DG293" s="838" t="n"/>
      <c r="DH293" s="838" t="n"/>
      <c r="DI293" s="838" t="n"/>
      <c r="DJ293" s="838" t="n"/>
      <c r="DK293" s="838" t="n"/>
      <c r="DL293" s="838" t="n"/>
      <c r="DM293" s="838" t="n"/>
      <c r="DN293" s="838" t="n"/>
      <c r="DO293" s="838" t="n"/>
      <c r="DP293" s="838" t="n"/>
      <c r="DQ293" s="838" t="n"/>
      <c r="DR293" s="838" t="n"/>
      <c r="DS293" s="838" t="n"/>
      <c r="DT293" s="838" t="n"/>
      <c r="DU293" s="838" t="n"/>
      <c r="DV293" s="838" t="n"/>
      <c r="DW293" s="838" t="n"/>
      <c r="DX293" s="838" t="n"/>
      <c r="DY293" s="838" t="n"/>
      <c r="DZ293" s="838" t="n"/>
      <c r="EA293" s="838" t="n"/>
      <c r="EB293" s="838" t="n"/>
      <c r="EC293" s="838" t="n"/>
      <c r="ED293" s="838" t="n"/>
      <c r="EE293" s="838" t="n"/>
      <c r="EF293" s="838" t="n"/>
      <c r="EG293" s="838" t="n"/>
      <c r="EH293" s="838" t="n"/>
      <c r="EI293" s="838" t="n"/>
      <c r="EJ293" s="838" t="n"/>
      <c r="EK293" s="838" t="n"/>
      <c r="EL293" s="838" t="n"/>
      <c r="EM293" s="838" t="n"/>
      <c r="EN293" s="838" t="n"/>
      <c r="EO293" s="838" t="n"/>
      <c r="EP293" s="838" t="n"/>
      <c r="EQ293" s="838" t="n"/>
    </row>
    <row r="294" ht="13.5" customHeight="1" s="1178">
      <c r="A294" s="867" t="n"/>
      <c r="B294" s="862" t="n"/>
      <c r="C294" s="862" t="n"/>
      <c r="D294" s="862" t="n"/>
      <c r="E294" s="863" t="n"/>
      <c r="F294" s="863" t="n"/>
      <c r="G294" s="863" t="n"/>
      <c r="H294" s="863" t="n"/>
      <c r="I294" s="863" t="n"/>
      <c r="J294" s="863" t="n"/>
      <c r="K294" s="838" t="n"/>
      <c r="L294" s="838" t="n"/>
      <c r="M294" s="838" t="n"/>
      <c r="N294" s="838" t="n"/>
      <c r="O294" s="838" t="n"/>
      <c r="P294" s="838" t="n"/>
      <c r="Q294" s="838" t="n"/>
      <c r="R294" s="838" t="n"/>
      <c r="S294" s="838" t="n"/>
      <c r="T294" s="838" t="n"/>
      <c r="U294" s="838" t="n"/>
      <c r="V294" s="838" t="n"/>
      <c r="W294" s="838" t="n"/>
      <c r="X294" s="838" t="n"/>
      <c r="Y294" s="838" t="n"/>
      <c r="Z294" s="838" t="n"/>
      <c r="AA294" s="838" t="n"/>
      <c r="AB294" s="838" t="n"/>
      <c r="AC294" s="838" t="n"/>
      <c r="AD294" s="838" t="n"/>
      <c r="AE294" s="838" t="n"/>
      <c r="AF294" s="838" t="n"/>
      <c r="AG294" s="838" t="n"/>
      <c r="AH294" s="838" t="n"/>
      <c r="AI294" s="838" t="n"/>
      <c r="AJ294" s="838" t="n"/>
      <c r="AK294" s="838" t="n"/>
      <c r="AL294" s="838" t="n"/>
      <c r="AM294" s="838" t="n"/>
      <c r="AN294" s="838" t="n"/>
      <c r="AO294" s="838" t="n"/>
      <c r="AP294" s="838" t="n"/>
      <c r="AQ294" s="838" t="n"/>
      <c r="AR294" s="838" t="n"/>
      <c r="AS294" s="838" t="n"/>
      <c r="AT294" s="838" t="n"/>
      <c r="AU294" s="838" t="n"/>
      <c r="AV294" s="838" t="n"/>
      <c r="AW294" s="838" t="n"/>
      <c r="AX294" s="838" t="n"/>
      <c r="AY294" s="838" t="n"/>
      <c r="AZ294" s="838" t="n"/>
      <c r="BA294" s="838" t="n"/>
      <c r="BB294" s="838" t="n"/>
      <c r="BC294" s="838" t="n"/>
      <c r="BD294" s="838" t="n"/>
      <c r="BE294" s="838" t="n"/>
      <c r="BF294" s="838" t="n"/>
      <c r="BG294" s="838" t="n"/>
      <c r="BH294" s="838" t="n"/>
      <c r="BI294" s="838" t="n"/>
      <c r="BJ294" s="838" t="n"/>
      <c r="BK294" s="838" t="n"/>
      <c r="BL294" s="838" t="n"/>
      <c r="BM294" s="838" t="n"/>
      <c r="BN294" s="838" t="n"/>
      <c r="BO294" s="838" t="n"/>
      <c r="BP294" s="838" t="n"/>
      <c r="BQ294" s="838" t="n"/>
      <c r="BR294" s="838" t="n"/>
      <c r="BS294" s="838" t="n"/>
      <c r="BT294" s="838" t="n"/>
      <c r="BU294" s="838" t="n"/>
      <c r="BV294" s="838" t="n"/>
      <c r="BW294" s="838" t="n"/>
      <c r="BX294" s="838" t="n"/>
      <c r="BY294" s="838" t="n"/>
      <c r="BZ294" s="838" t="n"/>
      <c r="CA294" s="838" t="n"/>
      <c r="CB294" s="838" t="n"/>
      <c r="CC294" s="838" t="n"/>
      <c r="CD294" s="838" t="n"/>
      <c r="CE294" s="838" t="n"/>
      <c r="CF294" s="838" t="n"/>
      <c r="CG294" s="838" t="n"/>
      <c r="CH294" s="838" t="n"/>
      <c r="CI294" s="838" t="n"/>
      <c r="CJ294" s="838" t="n"/>
      <c r="CK294" s="838" t="n"/>
      <c r="CL294" s="838" t="n"/>
      <c r="CM294" s="838" t="n"/>
      <c r="CN294" s="838" t="n"/>
      <c r="CO294" s="838" t="n"/>
      <c r="CP294" s="838" t="n"/>
      <c r="CQ294" s="838" t="n"/>
      <c r="CR294" s="838" t="n"/>
      <c r="CS294" s="838" t="n"/>
      <c r="CT294" s="838" t="n"/>
      <c r="CU294" s="838" t="n"/>
      <c r="CV294" s="838" t="n"/>
      <c r="CW294" s="838" t="n"/>
      <c r="CX294" s="838" t="n"/>
      <c r="CY294" s="838" t="n"/>
      <c r="CZ294" s="838" t="n"/>
      <c r="DA294" s="838" t="n"/>
      <c r="DB294" s="838" t="n"/>
      <c r="DC294" s="838" t="n"/>
      <c r="DD294" s="838" t="n"/>
      <c r="DE294" s="838" t="n"/>
      <c r="DF294" s="838" t="n"/>
      <c r="DG294" s="838" t="n"/>
      <c r="DH294" s="838" t="n"/>
      <c r="DI294" s="838" t="n"/>
      <c r="DJ294" s="838" t="n"/>
      <c r="DK294" s="838" t="n"/>
      <c r="DL294" s="838" t="n"/>
      <c r="DM294" s="838" t="n"/>
      <c r="DN294" s="838" t="n"/>
      <c r="DO294" s="838" t="n"/>
      <c r="DP294" s="838" t="n"/>
      <c r="DQ294" s="838" t="n"/>
      <c r="DR294" s="838" t="n"/>
      <c r="DS294" s="838" t="n"/>
      <c r="DT294" s="838" t="n"/>
      <c r="DU294" s="838" t="n"/>
      <c r="DV294" s="838" t="n"/>
      <c r="DW294" s="838" t="n"/>
      <c r="DX294" s="838" t="n"/>
      <c r="DY294" s="838" t="n"/>
      <c r="DZ294" s="838" t="n"/>
      <c r="EA294" s="838" t="n"/>
      <c r="EB294" s="838" t="n"/>
      <c r="EC294" s="838" t="n"/>
      <c r="ED294" s="838" t="n"/>
      <c r="EE294" s="838" t="n"/>
      <c r="EF294" s="838" t="n"/>
      <c r="EG294" s="838" t="n"/>
      <c r="EH294" s="838" t="n"/>
      <c r="EI294" s="838" t="n"/>
      <c r="EJ294" s="838" t="n"/>
      <c r="EK294" s="838" t="n"/>
      <c r="EL294" s="838" t="n"/>
      <c r="EM294" s="838" t="n"/>
      <c r="EN294" s="838" t="n"/>
      <c r="EO294" s="838" t="n"/>
      <c r="EP294" s="838" t="n"/>
      <c r="EQ294" s="838" t="n"/>
    </row>
    <row r="295" ht="13.5" customHeight="1" s="1178">
      <c r="A295" s="867" t="n"/>
      <c r="B295" s="862" t="n"/>
      <c r="C295" s="862" t="n"/>
      <c r="D295" s="862" t="n"/>
      <c r="E295" s="863" t="n"/>
      <c r="F295" s="863" t="n"/>
      <c r="G295" s="863" t="n"/>
      <c r="H295" s="863" t="n"/>
      <c r="I295" s="863" t="n"/>
      <c r="J295" s="863" t="n"/>
      <c r="K295" s="838" t="n"/>
      <c r="L295" s="838" t="n"/>
      <c r="M295" s="838" t="n"/>
      <c r="N295" s="838" t="n"/>
      <c r="O295" s="838" t="n"/>
      <c r="P295" s="838" t="n"/>
      <c r="Q295" s="838" t="n"/>
      <c r="R295" s="838" t="n"/>
      <c r="S295" s="838" t="n"/>
      <c r="T295" s="838" t="n"/>
      <c r="U295" s="838" t="n"/>
      <c r="V295" s="838" t="n"/>
      <c r="W295" s="838" t="n"/>
      <c r="X295" s="838" t="n"/>
      <c r="Y295" s="838" t="n"/>
      <c r="Z295" s="838" t="n"/>
      <c r="AA295" s="838" t="n"/>
      <c r="AB295" s="838" t="n"/>
      <c r="AC295" s="838" t="n"/>
      <c r="AD295" s="838" t="n"/>
      <c r="AE295" s="838" t="n"/>
      <c r="AF295" s="838" t="n"/>
      <c r="AG295" s="838" t="n"/>
      <c r="AH295" s="838" t="n"/>
      <c r="AI295" s="838" t="n"/>
      <c r="AJ295" s="838" t="n"/>
      <c r="AK295" s="838" t="n"/>
      <c r="AL295" s="838" t="n"/>
      <c r="AM295" s="838" t="n"/>
      <c r="AN295" s="838" t="n"/>
      <c r="AO295" s="838" t="n"/>
      <c r="AP295" s="838" t="n"/>
      <c r="AQ295" s="838" t="n"/>
      <c r="AR295" s="838" t="n"/>
      <c r="AS295" s="838" t="n"/>
      <c r="AT295" s="838" t="n"/>
      <c r="AU295" s="838" t="n"/>
      <c r="AV295" s="838" t="n"/>
      <c r="AW295" s="838" t="n"/>
      <c r="AX295" s="838" t="n"/>
      <c r="AY295" s="838" t="n"/>
      <c r="AZ295" s="838" t="n"/>
      <c r="BA295" s="838" t="n"/>
      <c r="BB295" s="838" t="n"/>
      <c r="BC295" s="838" t="n"/>
      <c r="BD295" s="838" t="n"/>
      <c r="BE295" s="838" t="n"/>
      <c r="BF295" s="838" t="n"/>
      <c r="BG295" s="838" t="n"/>
      <c r="BH295" s="838" t="n"/>
      <c r="BI295" s="838" t="n"/>
      <c r="BJ295" s="838" t="n"/>
      <c r="BK295" s="838" t="n"/>
      <c r="BL295" s="838" t="n"/>
      <c r="BM295" s="838" t="n"/>
      <c r="BN295" s="838" t="n"/>
      <c r="BO295" s="838" t="n"/>
      <c r="BP295" s="838" t="n"/>
      <c r="BQ295" s="838" t="n"/>
      <c r="BR295" s="838" t="n"/>
      <c r="BS295" s="838" t="n"/>
      <c r="BT295" s="838" t="n"/>
      <c r="BU295" s="838" t="n"/>
      <c r="BV295" s="838" t="n"/>
      <c r="BW295" s="838" t="n"/>
      <c r="BX295" s="838" t="n"/>
      <c r="BY295" s="838" t="n"/>
      <c r="BZ295" s="838" t="n"/>
      <c r="CA295" s="838" t="n"/>
      <c r="CB295" s="838" t="n"/>
      <c r="CC295" s="838" t="n"/>
      <c r="CD295" s="838" t="n"/>
      <c r="CE295" s="838" t="n"/>
      <c r="CF295" s="838" t="n"/>
      <c r="CG295" s="838" t="n"/>
      <c r="CH295" s="838" t="n"/>
      <c r="CI295" s="838" t="n"/>
      <c r="CJ295" s="838" t="n"/>
      <c r="CK295" s="838" t="n"/>
      <c r="CL295" s="838" t="n"/>
      <c r="CM295" s="838" t="n"/>
      <c r="CN295" s="838" t="n"/>
      <c r="CO295" s="838" t="n"/>
      <c r="CP295" s="838" t="n"/>
      <c r="CQ295" s="838" t="n"/>
      <c r="CR295" s="838" t="n"/>
      <c r="CS295" s="838" t="n"/>
      <c r="CT295" s="838" t="n"/>
      <c r="CU295" s="838" t="n"/>
      <c r="CV295" s="838" t="n"/>
      <c r="CW295" s="838" t="n"/>
      <c r="CX295" s="838" t="n"/>
      <c r="CY295" s="838" t="n"/>
      <c r="CZ295" s="838" t="n"/>
      <c r="DA295" s="838" t="n"/>
      <c r="DB295" s="838" t="n"/>
      <c r="DC295" s="838" t="n"/>
      <c r="DD295" s="838" t="n"/>
      <c r="DE295" s="838" t="n"/>
      <c r="DF295" s="838" t="n"/>
      <c r="DG295" s="838" t="n"/>
      <c r="DH295" s="838" t="n"/>
      <c r="DI295" s="838" t="n"/>
      <c r="DJ295" s="838" t="n"/>
      <c r="DK295" s="838" t="n"/>
      <c r="DL295" s="838" t="n"/>
      <c r="DM295" s="838" t="n"/>
      <c r="DN295" s="838" t="n"/>
      <c r="DO295" s="838" t="n"/>
      <c r="DP295" s="838" t="n"/>
      <c r="DQ295" s="838" t="n"/>
      <c r="DR295" s="838" t="n"/>
      <c r="DS295" s="838" t="n"/>
      <c r="DT295" s="838" t="n"/>
      <c r="DU295" s="838" t="n"/>
      <c r="DV295" s="838" t="n"/>
      <c r="DW295" s="838" t="n"/>
      <c r="DX295" s="838" t="n"/>
      <c r="DY295" s="838" t="n"/>
      <c r="DZ295" s="838" t="n"/>
      <c r="EA295" s="838" t="n"/>
      <c r="EB295" s="838" t="n"/>
      <c r="EC295" s="838" t="n"/>
      <c r="ED295" s="838" t="n"/>
      <c r="EE295" s="838" t="n"/>
      <c r="EF295" s="838" t="n"/>
      <c r="EG295" s="838" t="n"/>
      <c r="EH295" s="838" t="n"/>
      <c r="EI295" s="838" t="n"/>
      <c r="EJ295" s="838" t="n"/>
      <c r="EK295" s="838" t="n"/>
      <c r="EL295" s="838" t="n"/>
      <c r="EM295" s="838" t="n"/>
      <c r="EN295" s="838" t="n"/>
      <c r="EO295" s="838" t="n"/>
      <c r="EP295" s="838" t="n"/>
      <c r="EQ295" s="838" t="n"/>
    </row>
    <row r="296" ht="13.5" customHeight="1" s="1178">
      <c r="A296" s="867" t="n"/>
      <c r="B296" s="862" t="n"/>
      <c r="C296" s="862" t="n"/>
      <c r="D296" s="862" t="n"/>
      <c r="E296" s="863" t="n"/>
      <c r="F296" s="863" t="n"/>
      <c r="G296" s="863" t="n"/>
      <c r="H296" s="863" t="n"/>
      <c r="I296" s="863" t="n"/>
      <c r="J296" s="863" t="n"/>
      <c r="K296" s="838" t="n"/>
      <c r="L296" s="838" t="n"/>
      <c r="M296" s="838" t="n"/>
      <c r="N296" s="838" t="n"/>
      <c r="O296" s="838" t="n"/>
      <c r="P296" s="838" t="n"/>
      <c r="Q296" s="838" t="n"/>
      <c r="R296" s="838" t="n"/>
      <c r="S296" s="838" t="n"/>
      <c r="T296" s="838" t="n"/>
      <c r="U296" s="838" t="n"/>
      <c r="V296" s="838" t="n"/>
      <c r="W296" s="838" t="n"/>
      <c r="X296" s="838" t="n"/>
      <c r="Y296" s="838" t="n"/>
      <c r="Z296" s="838" t="n"/>
      <c r="AA296" s="838" t="n"/>
      <c r="AB296" s="838" t="n"/>
      <c r="AC296" s="838" t="n"/>
      <c r="AD296" s="838" t="n"/>
      <c r="AE296" s="838" t="n"/>
      <c r="AF296" s="838" t="n"/>
      <c r="AG296" s="838" t="n"/>
      <c r="AH296" s="838" t="n"/>
      <c r="AI296" s="838" t="n"/>
      <c r="AJ296" s="838" t="n"/>
      <c r="AK296" s="838" t="n"/>
      <c r="AL296" s="838" t="n"/>
      <c r="AM296" s="838" t="n"/>
      <c r="AN296" s="838" t="n"/>
      <c r="AO296" s="838" t="n"/>
      <c r="AP296" s="838" t="n"/>
      <c r="AQ296" s="838" t="n"/>
      <c r="AR296" s="838" t="n"/>
      <c r="AS296" s="838" t="n"/>
      <c r="AT296" s="838" t="n"/>
      <c r="AU296" s="838" t="n"/>
      <c r="AV296" s="838" t="n"/>
      <c r="AW296" s="838" t="n"/>
      <c r="AX296" s="838" t="n"/>
      <c r="AY296" s="838" t="n"/>
      <c r="AZ296" s="838" t="n"/>
      <c r="BA296" s="838" t="n"/>
      <c r="BB296" s="838" t="n"/>
      <c r="BC296" s="838" t="n"/>
      <c r="BD296" s="838" t="n"/>
      <c r="BE296" s="838" t="n"/>
      <c r="BF296" s="838" t="n"/>
      <c r="BG296" s="838" t="n"/>
      <c r="BH296" s="838" t="n"/>
      <c r="BI296" s="838" t="n"/>
      <c r="BJ296" s="838" t="n"/>
      <c r="BK296" s="838" t="n"/>
      <c r="BL296" s="838" t="n"/>
      <c r="BM296" s="838" t="n"/>
      <c r="BN296" s="838" t="n"/>
      <c r="BO296" s="838" t="n"/>
      <c r="BP296" s="838" t="n"/>
      <c r="BQ296" s="838" t="n"/>
      <c r="BR296" s="838" t="n"/>
      <c r="BS296" s="838" t="n"/>
      <c r="BT296" s="838" t="n"/>
      <c r="BU296" s="838" t="n"/>
      <c r="BV296" s="838" t="n"/>
      <c r="BW296" s="838" t="n"/>
      <c r="BX296" s="838" t="n"/>
      <c r="BY296" s="838" t="n"/>
      <c r="BZ296" s="838" t="n"/>
      <c r="CA296" s="838" t="n"/>
      <c r="CB296" s="838" t="n"/>
      <c r="CC296" s="838" t="n"/>
      <c r="CD296" s="838" t="n"/>
      <c r="CE296" s="838" t="n"/>
      <c r="CF296" s="838" t="n"/>
      <c r="CG296" s="838" t="n"/>
      <c r="CH296" s="838" t="n"/>
      <c r="CI296" s="838" t="n"/>
      <c r="CJ296" s="838" t="n"/>
      <c r="CK296" s="838" t="n"/>
      <c r="CL296" s="838" t="n"/>
      <c r="CM296" s="838" t="n"/>
      <c r="CN296" s="838" t="n"/>
      <c r="CO296" s="838" t="n"/>
      <c r="CP296" s="838" t="n"/>
      <c r="CQ296" s="838" t="n"/>
      <c r="CR296" s="838" t="n"/>
      <c r="CS296" s="838" t="n"/>
      <c r="CT296" s="838" t="n"/>
      <c r="CU296" s="838" t="n"/>
      <c r="CV296" s="838" t="n"/>
      <c r="CW296" s="838" t="n"/>
      <c r="CX296" s="838" t="n"/>
      <c r="CY296" s="838" t="n"/>
      <c r="CZ296" s="838" t="n"/>
      <c r="DA296" s="838" t="n"/>
      <c r="DB296" s="838" t="n"/>
      <c r="DC296" s="838" t="n"/>
      <c r="DD296" s="838" t="n"/>
      <c r="DE296" s="838" t="n"/>
      <c r="DF296" s="838" t="n"/>
      <c r="DG296" s="838" t="n"/>
      <c r="DH296" s="838" t="n"/>
      <c r="DI296" s="838" t="n"/>
      <c r="DJ296" s="838" t="n"/>
      <c r="DK296" s="838" t="n"/>
      <c r="DL296" s="838" t="n"/>
      <c r="DM296" s="838" t="n"/>
      <c r="DN296" s="838" t="n"/>
      <c r="DO296" s="838" t="n"/>
      <c r="DP296" s="838" t="n"/>
      <c r="DQ296" s="838" t="n"/>
      <c r="DR296" s="838" t="n"/>
      <c r="DS296" s="838" t="n"/>
      <c r="DT296" s="838" t="n"/>
      <c r="DU296" s="838" t="n"/>
      <c r="DV296" s="838" t="n"/>
      <c r="DW296" s="838" t="n"/>
      <c r="DX296" s="838" t="n"/>
      <c r="DY296" s="838" t="n"/>
      <c r="DZ296" s="838" t="n"/>
      <c r="EA296" s="838" t="n"/>
      <c r="EB296" s="838" t="n"/>
      <c r="EC296" s="838" t="n"/>
      <c r="ED296" s="838" t="n"/>
      <c r="EE296" s="838" t="n"/>
      <c r="EF296" s="838" t="n"/>
      <c r="EG296" s="838" t="n"/>
      <c r="EH296" s="838" t="n"/>
      <c r="EI296" s="838" t="n"/>
      <c r="EJ296" s="838" t="n"/>
      <c r="EK296" s="838" t="n"/>
      <c r="EL296" s="838" t="n"/>
      <c r="EM296" s="838" t="n"/>
      <c r="EN296" s="838" t="n"/>
      <c r="EO296" s="838" t="n"/>
      <c r="EP296" s="838" t="n"/>
      <c r="EQ296" s="838" t="n"/>
    </row>
    <row r="297" ht="13.5" customHeight="1" s="1178">
      <c r="A297" s="867" t="n"/>
      <c r="B297" s="862" t="n"/>
      <c r="C297" s="862" t="n"/>
      <c r="D297" s="862" t="n"/>
      <c r="E297" s="863" t="n"/>
      <c r="F297" s="863" t="n"/>
      <c r="G297" s="863" t="n"/>
      <c r="H297" s="863" t="n"/>
      <c r="I297" s="863" t="n"/>
      <c r="J297" s="863" t="n"/>
      <c r="K297" s="838" t="n"/>
      <c r="L297" s="838" t="n"/>
      <c r="M297" s="838" t="n"/>
      <c r="N297" s="838" t="n"/>
      <c r="O297" s="838" t="n"/>
      <c r="P297" s="838" t="n"/>
      <c r="Q297" s="838" t="n"/>
      <c r="R297" s="838" t="n"/>
      <c r="S297" s="838" t="n"/>
      <c r="T297" s="838" t="n"/>
      <c r="U297" s="838" t="n"/>
      <c r="V297" s="838" t="n"/>
      <c r="W297" s="838" t="n"/>
      <c r="X297" s="838" t="n"/>
      <c r="Y297" s="838" t="n"/>
      <c r="Z297" s="838" t="n"/>
      <c r="AA297" s="838" t="n"/>
      <c r="AB297" s="838" t="n"/>
      <c r="AC297" s="838" t="n"/>
      <c r="AD297" s="838" t="n"/>
      <c r="AE297" s="838" t="n"/>
      <c r="AF297" s="838" t="n"/>
      <c r="AG297" s="838" t="n"/>
      <c r="AH297" s="838" t="n"/>
      <c r="AI297" s="838" t="n"/>
      <c r="AJ297" s="838" t="n"/>
      <c r="AK297" s="838" t="n"/>
      <c r="AL297" s="838" t="n"/>
      <c r="AM297" s="838" t="n"/>
      <c r="AN297" s="838" t="n"/>
      <c r="AO297" s="838" t="n"/>
      <c r="AP297" s="838" t="n"/>
      <c r="AQ297" s="838" t="n"/>
      <c r="AR297" s="838" t="n"/>
      <c r="AS297" s="838" t="n"/>
      <c r="AT297" s="838" t="n"/>
      <c r="AU297" s="838" t="n"/>
      <c r="AV297" s="838" t="n"/>
      <c r="AW297" s="838" t="n"/>
      <c r="AX297" s="838" t="n"/>
      <c r="AY297" s="838" t="n"/>
      <c r="AZ297" s="838" t="n"/>
      <c r="BA297" s="838" t="n"/>
      <c r="BB297" s="838" t="n"/>
      <c r="BC297" s="838" t="n"/>
      <c r="BD297" s="838" t="n"/>
      <c r="BE297" s="838" t="n"/>
      <c r="BF297" s="838" t="n"/>
      <c r="BG297" s="838" t="n"/>
      <c r="BH297" s="838" t="n"/>
      <c r="BI297" s="838" t="n"/>
      <c r="BJ297" s="838" t="n"/>
      <c r="BK297" s="838" t="n"/>
      <c r="BL297" s="838" t="n"/>
      <c r="BM297" s="838" t="n"/>
      <c r="BN297" s="838" t="n"/>
      <c r="BO297" s="838" t="n"/>
      <c r="BP297" s="838" t="n"/>
      <c r="BQ297" s="838" t="n"/>
      <c r="BR297" s="838" t="n"/>
      <c r="BS297" s="838" t="n"/>
      <c r="BT297" s="838" t="n"/>
      <c r="BU297" s="838" t="n"/>
      <c r="BV297" s="838" t="n"/>
      <c r="BW297" s="838" t="n"/>
      <c r="BX297" s="838" t="n"/>
      <c r="BY297" s="838" t="n"/>
      <c r="BZ297" s="838" t="n"/>
      <c r="CA297" s="838" t="n"/>
      <c r="CB297" s="838" t="n"/>
      <c r="CC297" s="838" t="n"/>
      <c r="CD297" s="838" t="n"/>
      <c r="CE297" s="838" t="n"/>
      <c r="CF297" s="838" t="n"/>
      <c r="CG297" s="838" t="n"/>
      <c r="CH297" s="838" t="n"/>
      <c r="CI297" s="838" t="n"/>
      <c r="CJ297" s="838" t="n"/>
      <c r="CK297" s="838" t="n"/>
      <c r="CL297" s="838" t="n"/>
      <c r="CM297" s="838" t="n"/>
      <c r="CN297" s="838" t="n"/>
      <c r="CO297" s="838" t="n"/>
      <c r="CP297" s="838" t="n"/>
      <c r="CQ297" s="838" t="n"/>
      <c r="CR297" s="838" t="n"/>
      <c r="CS297" s="838" t="n"/>
      <c r="CT297" s="838" t="n"/>
      <c r="CU297" s="838" t="n"/>
      <c r="CV297" s="838" t="n"/>
      <c r="CW297" s="838" t="n"/>
      <c r="CX297" s="838" t="n"/>
      <c r="CY297" s="838" t="n"/>
      <c r="CZ297" s="838" t="n"/>
      <c r="DA297" s="838" t="n"/>
      <c r="DB297" s="838" t="n"/>
      <c r="DC297" s="838" t="n"/>
      <c r="DD297" s="838" t="n"/>
      <c r="DE297" s="838" t="n"/>
      <c r="DF297" s="838" t="n"/>
      <c r="DG297" s="838" t="n"/>
      <c r="DH297" s="838" t="n"/>
      <c r="DI297" s="838" t="n"/>
      <c r="DJ297" s="838" t="n"/>
      <c r="DK297" s="838" t="n"/>
      <c r="DL297" s="838" t="n"/>
      <c r="DM297" s="838" t="n"/>
      <c r="DN297" s="838" t="n"/>
      <c r="DO297" s="838" t="n"/>
      <c r="DP297" s="838" t="n"/>
      <c r="DQ297" s="838" t="n"/>
      <c r="DR297" s="838" t="n"/>
      <c r="DS297" s="838" t="n"/>
      <c r="DT297" s="838" t="n"/>
      <c r="DU297" s="838" t="n"/>
      <c r="DV297" s="838" t="n"/>
      <c r="DW297" s="838" t="n"/>
      <c r="DX297" s="838" t="n"/>
      <c r="DY297" s="838" t="n"/>
      <c r="DZ297" s="838" t="n"/>
      <c r="EA297" s="838" t="n"/>
      <c r="EB297" s="838" t="n"/>
      <c r="EC297" s="838" t="n"/>
      <c r="ED297" s="838" t="n"/>
      <c r="EE297" s="838" t="n"/>
      <c r="EF297" s="838" t="n"/>
      <c r="EG297" s="838" t="n"/>
      <c r="EH297" s="838" t="n"/>
      <c r="EI297" s="838" t="n"/>
      <c r="EJ297" s="838" t="n"/>
      <c r="EK297" s="838" t="n"/>
      <c r="EL297" s="838" t="n"/>
      <c r="EM297" s="838" t="n"/>
      <c r="EN297" s="838" t="n"/>
      <c r="EO297" s="838" t="n"/>
      <c r="EP297" s="838" t="n"/>
      <c r="EQ297" s="838" t="n"/>
    </row>
    <row r="298" ht="13.5" customHeight="1" s="1178">
      <c r="A298" s="867" t="n"/>
      <c r="B298" s="862" t="n"/>
      <c r="C298" s="862" t="n"/>
      <c r="D298" s="862" t="n"/>
      <c r="E298" s="863" t="n"/>
      <c r="F298" s="863" t="n"/>
      <c r="G298" s="863" t="n"/>
      <c r="H298" s="863" t="n"/>
      <c r="I298" s="863" t="n"/>
      <c r="J298" s="863" t="n"/>
      <c r="K298" s="838" t="n"/>
      <c r="L298" s="838" t="n"/>
      <c r="M298" s="838" t="n"/>
      <c r="N298" s="838" t="n"/>
      <c r="O298" s="838" t="n"/>
      <c r="P298" s="838" t="n"/>
      <c r="Q298" s="838" t="n"/>
      <c r="R298" s="838" t="n"/>
      <c r="S298" s="838" t="n"/>
      <c r="T298" s="838" t="n"/>
      <c r="U298" s="838" t="n"/>
      <c r="V298" s="838" t="n"/>
      <c r="W298" s="838" t="n"/>
      <c r="X298" s="838" t="n"/>
      <c r="Y298" s="838" t="n"/>
      <c r="Z298" s="838" t="n"/>
      <c r="AA298" s="838" t="n"/>
      <c r="AB298" s="838" t="n"/>
      <c r="AC298" s="838" t="n"/>
      <c r="AD298" s="838" t="n"/>
      <c r="AE298" s="838" t="n"/>
      <c r="AF298" s="838" t="n"/>
      <c r="AG298" s="838" t="n"/>
      <c r="AH298" s="838" t="n"/>
      <c r="AI298" s="838" t="n"/>
      <c r="AJ298" s="838" t="n"/>
      <c r="AK298" s="838" t="n"/>
      <c r="AL298" s="838" t="n"/>
      <c r="AM298" s="838" t="n"/>
      <c r="AN298" s="838" t="n"/>
      <c r="AO298" s="838" t="n"/>
      <c r="AP298" s="838" t="n"/>
      <c r="AQ298" s="838" t="n"/>
      <c r="AR298" s="838" t="n"/>
      <c r="AS298" s="838" t="n"/>
      <c r="AT298" s="838" t="n"/>
      <c r="AU298" s="838" t="n"/>
      <c r="AV298" s="838" t="n"/>
      <c r="AW298" s="838" t="n"/>
      <c r="AX298" s="838" t="n"/>
      <c r="AY298" s="838" t="n"/>
      <c r="AZ298" s="838" t="n"/>
      <c r="BA298" s="838" t="n"/>
      <c r="BB298" s="838" t="n"/>
      <c r="BC298" s="838" t="n"/>
      <c r="BD298" s="838" t="n"/>
      <c r="BE298" s="838" t="n"/>
      <c r="BF298" s="838" t="n"/>
      <c r="BG298" s="838" t="n"/>
      <c r="BH298" s="838" t="n"/>
      <c r="BI298" s="838" t="n"/>
      <c r="BJ298" s="838" t="n"/>
      <c r="BK298" s="838" t="n"/>
      <c r="BL298" s="838" t="n"/>
      <c r="BM298" s="838" t="n"/>
      <c r="BN298" s="838" t="n"/>
      <c r="BO298" s="838" t="n"/>
      <c r="BP298" s="838" t="n"/>
      <c r="BQ298" s="838" t="n"/>
      <c r="BR298" s="838" t="n"/>
      <c r="BS298" s="838" t="n"/>
      <c r="BT298" s="838" t="n"/>
      <c r="BU298" s="838" t="n"/>
      <c r="BV298" s="838" t="n"/>
      <c r="BW298" s="838" t="n"/>
      <c r="BX298" s="838" t="n"/>
      <c r="BY298" s="838" t="n"/>
      <c r="BZ298" s="838" t="n"/>
      <c r="CA298" s="838" t="n"/>
      <c r="CB298" s="838" t="n"/>
      <c r="CC298" s="838" t="n"/>
      <c r="CD298" s="838" t="n"/>
      <c r="CE298" s="838" t="n"/>
      <c r="CF298" s="838" t="n"/>
      <c r="CG298" s="838" t="n"/>
      <c r="CH298" s="838" t="n"/>
      <c r="CI298" s="838" t="n"/>
      <c r="CJ298" s="838" t="n"/>
      <c r="CK298" s="838" t="n"/>
      <c r="CL298" s="838" t="n"/>
      <c r="CM298" s="838" t="n"/>
      <c r="CN298" s="838" t="n"/>
      <c r="CO298" s="838" t="n"/>
      <c r="CP298" s="838" t="n"/>
      <c r="CQ298" s="838" t="n"/>
      <c r="CR298" s="838" t="n"/>
      <c r="CS298" s="838" t="n"/>
      <c r="CT298" s="838" t="n"/>
      <c r="CU298" s="838" t="n"/>
      <c r="CV298" s="838" t="n"/>
      <c r="CW298" s="838" t="n"/>
      <c r="CX298" s="838" t="n"/>
      <c r="CY298" s="838" t="n"/>
      <c r="CZ298" s="838" t="n"/>
      <c r="DA298" s="838" t="n"/>
      <c r="DB298" s="838" t="n"/>
      <c r="DC298" s="838" t="n"/>
      <c r="DD298" s="838" t="n"/>
      <c r="DE298" s="838" t="n"/>
      <c r="DF298" s="838" t="n"/>
      <c r="DG298" s="838" t="n"/>
      <c r="DH298" s="838" t="n"/>
      <c r="DI298" s="838" t="n"/>
      <c r="DJ298" s="838" t="n"/>
      <c r="DK298" s="838" t="n"/>
      <c r="DL298" s="838" t="n"/>
      <c r="DM298" s="838" t="n"/>
      <c r="DN298" s="838" t="n"/>
      <c r="DO298" s="838" t="n"/>
      <c r="DP298" s="838" t="n"/>
      <c r="DQ298" s="838" t="n"/>
      <c r="DR298" s="838" t="n"/>
      <c r="DS298" s="838" t="n"/>
      <c r="DT298" s="838" t="n"/>
      <c r="DU298" s="838" t="n"/>
      <c r="DV298" s="838" t="n"/>
      <c r="DW298" s="838" t="n"/>
      <c r="DX298" s="838" t="n"/>
      <c r="DY298" s="838" t="n"/>
      <c r="DZ298" s="838" t="n"/>
      <c r="EA298" s="838" t="n"/>
      <c r="EB298" s="838" t="n"/>
      <c r="EC298" s="838" t="n"/>
      <c r="ED298" s="838" t="n"/>
      <c r="EE298" s="838" t="n"/>
      <c r="EF298" s="838" t="n"/>
      <c r="EG298" s="838" t="n"/>
      <c r="EH298" s="838" t="n"/>
      <c r="EI298" s="838" t="n"/>
      <c r="EJ298" s="838" t="n"/>
      <c r="EK298" s="838" t="n"/>
      <c r="EL298" s="838" t="n"/>
      <c r="EM298" s="838" t="n"/>
      <c r="EN298" s="838" t="n"/>
      <c r="EO298" s="838" t="n"/>
      <c r="EP298" s="838" t="n"/>
      <c r="EQ298" s="838" t="n"/>
    </row>
    <row r="299" ht="13.5" customHeight="1" s="1178">
      <c r="A299" s="867" t="n"/>
      <c r="B299" s="862" t="n"/>
      <c r="C299" s="862" t="n"/>
      <c r="D299" s="862" t="n"/>
      <c r="E299" s="863" t="n"/>
      <c r="F299" s="863" t="n"/>
      <c r="G299" s="863" t="n"/>
      <c r="H299" s="863" t="n"/>
      <c r="I299" s="863" t="n"/>
      <c r="J299" s="863" t="n"/>
      <c r="K299" s="838" t="n"/>
      <c r="L299" s="838" t="n"/>
      <c r="M299" s="838" t="n"/>
      <c r="N299" s="838" t="n"/>
      <c r="O299" s="838" t="n"/>
      <c r="P299" s="838" t="n"/>
      <c r="Q299" s="838" t="n"/>
      <c r="R299" s="838" t="n"/>
      <c r="S299" s="838" t="n"/>
      <c r="T299" s="838" t="n"/>
      <c r="U299" s="838" t="n"/>
      <c r="V299" s="838" t="n"/>
      <c r="W299" s="838" t="n"/>
      <c r="X299" s="838" t="n"/>
      <c r="Y299" s="838" t="n"/>
      <c r="Z299" s="838" t="n"/>
      <c r="AA299" s="838" t="n"/>
      <c r="AB299" s="838" t="n"/>
      <c r="AC299" s="838" t="n"/>
      <c r="AD299" s="838" t="n"/>
      <c r="AE299" s="838" t="n"/>
      <c r="AF299" s="838" t="n"/>
      <c r="AG299" s="838" t="n"/>
      <c r="AH299" s="838" t="n"/>
      <c r="AI299" s="838" t="n"/>
      <c r="AJ299" s="838" t="n"/>
      <c r="AK299" s="838" t="n"/>
      <c r="AL299" s="838" t="n"/>
      <c r="AM299" s="838" t="n"/>
      <c r="AN299" s="838" t="n"/>
      <c r="AO299" s="838" t="n"/>
      <c r="AP299" s="838" t="n"/>
      <c r="AQ299" s="838" t="n"/>
      <c r="AR299" s="838" t="n"/>
      <c r="AS299" s="838" t="n"/>
      <c r="AT299" s="838" t="n"/>
      <c r="AU299" s="838" t="n"/>
      <c r="AV299" s="838" t="n"/>
      <c r="AW299" s="838" t="n"/>
      <c r="AX299" s="838" t="n"/>
      <c r="AY299" s="838" t="n"/>
      <c r="AZ299" s="838" t="n"/>
      <c r="BA299" s="838" t="n"/>
      <c r="BB299" s="838" t="n"/>
      <c r="BC299" s="838" t="n"/>
      <c r="BD299" s="838" t="n"/>
      <c r="BE299" s="838" t="n"/>
      <c r="BF299" s="838" t="n"/>
      <c r="BG299" s="838" t="n"/>
      <c r="BH299" s="838" t="n"/>
      <c r="BI299" s="838" t="n"/>
      <c r="BJ299" s="838" t="n"/>
      <c r="BK299" s="838" t="n"/>
      <c r="BL299" s="838" t="n"/>
      <c r="BM299" s="838" t="n"/>
      <c r="BN299" s="838" t="n"/>
      <c r="BO299" s="838" t="n"/>
      <c r="BP299" s="838" t="n"/>
      <c r="BQ299" s="838" t="n"/>
      <c r="BR299" s="838" t="n"/>
      <c r="BS299" s="838" t="n"/>
      <c r="BT299" s="838" t="n"/>
      <c r="BU299" s="838" t="n"/>
      <c r="BV299" s="838" t="n"/>
      <c r="BW299" s="838" t="n"/>
      <c r="BX299" s="838" t="n"/>
      <c r="BY299" s="838" t="n"/>
      <c r="BZ299" s="838" t="n"/>
      <c r="CA299" s="838" t="n"/>
      <c r="CB299" s="838" t="n"/>
      <c r="CC299" s="838" t="n"/>
      <c r="CD299" s="838" t="n"/>
      <c r="CE299" s="838" t="n"/>
      <c r="CF299" s="838" t="n"/>
      <c r="CG299" s="838" t="n"/>
      <c r="CH299" s="838" t="n"/>
      <c r="CI299" s="838" t="n"/>
      <c r="CJ299" s="838" t="n"/>
      <c r="CK299" s="838" t="n"/>
      <c r="CL299" s="838" t="n"/>
      <c r="CM299" s="838" t="n"/>
      <c r="CN299" s="838" t="n"/>
      <c r="CO299" s="838" t="n"/>
      <c r="CP299" s="838" t="n"/>
      <c r="CQ299" s="838" t="n"/>
      <c r="CR299" s="838" t="n"/>
      <c r="CS299" s="838" t="n"/>
      <c r="CT299" s="838" t="n"/>
      <c r="CU299" s="838" t="n"/>
      <c r="CV299" s="838" t="n"/>
      <c r="CW299" s="838" t="n"/>
      <c r="CX299" s="838" t="n"/>
      <c r="CY299" s="838" t="n"/>
      <c r="CZ299" s="838" t="n"/>
      <c r="DA299" s="838" t="n"/>
      <c r="DB299" s="838" t="n"/>
      <c r="DC299" s="838" t="n"/>
      <c r="DD299" s="838" t="n"/>
      <c r="DE299" s="838" t="n"/>
      <c r="DF299" s="838" t="n"/>
      <c r="DG299" s="838" t="n"/>
      <c r="DH299" s="838" t="n"/>
      <c r="DI299" s="838" t="n"/>
      <c r="DJ299" s="838" t="n"/>
      <c r="DK299" s="838" t="n"/>
      <c r="DL299" s="838" t="n"/>
      <c r="DM299" s="838" t="n"/>
      <c r="DN299" s="838" t="n"/>
      <c r="DO299" s="838" t="n"/>
      <c r="DP299" s="838" t="n"/>
      <c r="DQ299" s="838" t="n"/>
      <c r="DR299" s="838" t="n"/>
      <c r="DS299" s="838" t="n"/>
      <c r="DT299" s="838" t="n"/>
      <c r="DU299" s="838" t="n"/>
      <c r="DV299" s="838" t="n"/>
      <c r="DW299" s="838" t="n"/>
      <c r="DX299" s="838" t="n"/>
      <c r="DY299" s="838" t="n"/>
      <c r="DZ299" s="838" t="n"/>
      <c r="EA299" s="838" t="n"/>
      <c r="EB299" s="838" t="n"/>
      <c r="EC299" s="838" t="n"/>
      <c r="ED299" s="838" t="n"/>
      <c r="EE299" s="838" t="n"/>
      <c r="EF299" s="838" t="n"/>
      <c r="EG299" s="838" t="n"/>
      <c r="EH299" s="838" t="n"/>
      <c r="EI299" s="838" t="n"/>
      <c r="EJ299" s="838" t="n"/>
      <c r="EK299" s="838" t="n"/>
      <c r="EL299" s="838" t="n"/>
      <c r="EM299" s="838" t="n"/>
      <c r="EN299" s="838" t="n"/>
      <c r="EO299" s="838" t="n"/>
      <c r="EP299" s="838" t="n"/>
      <c r="EQ299" s="838" t="n"/>
    </row>
    <row r="300" ht="13.5" customHeight="1" s="1178">
      <c r="A300" s="838" t="n"/>
      <c r="B300" s="838" t="n"/>
      <c r="C300" s="838" t="n"/>
      <c r="D300" s="838" t="n"/>
      <c r="E300" s="838" t="n"/>
      <c r="F300" s="838" t="n"/>
      <c r="G300" s="838" t="n"/>
      <c r="H300" s="838" t="n"/>
      <c r="I300" s="838" t="n"/>
      <c r="J300" s="838" t="n"/>
      <c r="K300" s="838" t="n"/>
      <c r="L300" s="838" t="n"/>
      <c r="M300" s="838" t="n"/>
      <c r="N300" s="838" t="n"/>
      <c r="O300" s="838" t="n"/>
      <c r="P300" s="838" t="n"/>
      <c r="Q300" s="838" t="n"/>
      <c r="R300" s="838" t="n"/>
      <c r="S300" s="838" t="n"/>
      <c r="T300" s="838" t="n"/>
      <c r="U300" s="838" t="n"/>
      <c r="V300" s="838" t="n"/>
      <c r="W300" s="838" t="n"/>
      <c r="X300" s="838" t="n"/>
      <c r="Y300" s="838" t="n"/>
      <c r="Z300" s="838" t="n"/>
      <c r="AA300" s="838" t="n"/>
      <c r="AB300" s="838" t="n"/>
      <c r="AC300" s="838" t="n"/>
      <c r="AD300" s="838" t="n"/>
      <c r="AE300" s="838" t="n"/>
      <c r="AF300" s="838" t="n"/>
      <c r="AG300" s="838" t="n"/>
      <c r="AH300" s="838" t="n"/>
      <c r="AI300" s="838" t="n"/>
      <c r="AJ300" s="838" t="n"/>
      <c r="AK300" s="838" t="n"/>
      <c r="AL300" s="838" t="n"/>
      <c r="AM300" s="838" t="n"/>
      <c r="AN300" s="838" t="n"/>
      <c r="AO300" s="838" t="n"/>
      <c r="AP300" s="838" t="n"/>
      <c r="AQ300" s="838" t="n"/>
      <c r="AR300" s="838" t="n"/>
      <c r="AS300" s="838" t="n"/>
      <c r="AT300" s="838" t="n"/>
      <c r="AU300" s="838" t="n"/>
      <c r="AV300" s="838" t="n"/>
      <c r="AW300" s="838" t="n"/>
      <c r="AX300" s="838" t="n"/>
      <c r="AY300" s="838" t="n"/>
      <c r="AZ300" s="838" t="n"/>
      <c r="BA300" s="838" t="n"/>
      <c r="BB300" s="838" t="n"/>
      <c r="BC300" s="838" t="n"/>
      <c r="BD300" s="838" t="n"/>
      <c r="BE300" s="838" t="n"/>
      <c r="BF300" s="838" t="n"/>
      <c r="BG300" s="838" t="n"/>
      <c r="BH300" s="838" t="n"/>
      <c r="BI300" s="838" t="n"/>
      <c r="BJ300" s="838" t="n"/>
      <c r="BK300" s="838" t="n"/>
      <c r="BL300" s="838" t="n"/>
      <c r="BM300" s="838" t="n"/>
      <c r="BN300" s="838" t="n"/>
      <c r="BO300" s="838" t="n"/>
      <c r="BP300" s="838" t="n"/>
      <c r="BQ300" s="838" t="n"/>
      <c r="BR300" s="838" t="n"/>
      <c r="BS300" s="838" t="n"/>
      <c r="BT300" s="838" t="n"/>
      <c r="BU300" s="838" t="n"/>
      <c r="BV300" s="838" t="n"/>
      <c r="BW300" s="838" t="n"/>
      <c r="BX300" s="838" t="n"/>
      <c r="BY300" s="838" t="n"/>
      <c r="BZ300" s="838" t="n"/>
      <c r="CA300" s="838" t="n"/>
      <c r="CB300" s="838" t="n"/>
      <c r="CC300" s="838" t="n"/>
      <c r="CD300" s="838" t="n"/>
      <c r="CE300" s="838" t="n"/>
      <c r="CF300" s="838" t="n"/>
      <c r="CG300" s="838" t="n"/>
      <c r="CH300" s="838" t="n"/>
      <c r="CI300" s="838" t="n"/>
      <c r="CJ300" s="838" t="n"/>
      <c r="CK300" s="838" t="n"/>
      <c r="CL300" s="838" t="n"/>
      <c r="CM300" s="838" t="n"/>
      <c r="CN300" s="838" t="n"/>
      <c r="CO300" s="838" t="n"/>
      <c r="CP300" s="838" t="n"/>
      <c r="CQ300" s="838" t="n"/>
      <c r="CR300" s="838" t="n"/>
      <c r="CS300" s="838" t="n"/>
      <c r="CT300" s="838" t="n"/>
      <c r="CU300" s="838" t="n"/>
      <c r="CV300" s="838" t="n"/>
      <c r="CW300" s="838" t="n"/>
      <c r="CX300" s="838" t="n"/>
      <c r="CY300" s="838" t="n"/>
      <c r="CZ300" s="838" t="n"/>
      <c r="DA300" s="838" t="n"/>
      <c r="DB300" s="838" t="n"/>
      <c r="DC300" s="838" t="n"/>
      <c r="DD300" s="838" t="n"/>
      <c r="DE300" s="838" t="n"/>
      <c r="DF300" s="838" t="n"/>
      <c r="DG300" s="838" t="n"/>
      <c r="DH300" s="838" t="n"/>
      <c r="DI300" s="838" t="n"/>
      <c r="DJ300" s="838" t="n"/>
      <c r="DK300" s="838" t="n"/>
      <c r="DL300" s="838" t="n"/>
      <c r="DM300" s="838" t="n"/>
      <c r="DN300" s="838" t="n"/>
      <c r="DO300" s="838" t="n"/>
      <c r="DP300" s="838" t="n"/>
      <c r="DQ300" s="838" t="n"/>
      <c r="DR300" s="838" t="n"/>
      <c r="DS300" s="838" t="n"/>
      <c r="DT300" s="838" t="n"/>
      <c r="DU300" s="838" t="n"/>
      <c r="DV300" s="838" t="n"/>
      <c r="DW300" s="838" t="n"/>
      <c r="DX300" s="838" t="n"/>
      <c r="DY300" s="838" t="n"/>
      <c r="DZ300" s="838" t="n"/>
      <c r="EA300" s="838" t="n"/>
      <c r="EB300" s="838" t="n"/>
      <c r="EC300" s="838" t="n"/>
      <c r="ED300" s="838" t="n"/>
      <c r="EE300" s="838" t="n"/>
      <c r="EF300" s="838" t="n"/>
      <c r="EG300" s="838" t="n"/>
      <c r="EH300" s="838" t="n"/>
      <c r="EI300" s="838" t="n"/>
      <c r="EJ300" s="838" t="n"/>
      <c r="EK300" s="838" t="n"/>
      <c r="EL300" s="838" t="n"/>
      <c r="EM300" s="838" t="n"/>
      <c r="EN300" s="838" t="n"/>
      <c r="EO300" s="838" t="n"/>
      <c r="EP300" s="838" t="n"/>
      <c r="EQ300" s="838" t="n"/>
    </row>
    <row r="301" ht="13.5" customHeight="1" s="1178">
      <c r="A301" s="860" t="n"/>
      <c r="B301" s="860" t="n"/>
      <c r="C301" s="860" t="n"/>
      <c r="D301" s="860" t="n"/>
      <c r="E301" s="860" t="n"/>
      <c r="F301" s="860" t="n"/>
      <c r="G301" s="860" t="n"/>
      <c r="H301" s="860" t="n"/>
      <c r="I301" s="860" t="n"/>
      <c r="J301" s="860" t="n"/>
      <c r="K301" s="838" t="n"/>
      <c r="L301" s="838" t="n"/>
      <c r="M301" s="838" t="n"/>
      <c r="N301" s="838" t="n"/>
      <c r="O301" s="838" t="n"/>
      <c r="P301" s="838" t="n"/>
      <c r="Q301" s="838" t="n"/>
      <c r="R301" s="838" t="n"/>
      <c r="S301" s="838" t="n"/>
      <c r="T301" s="838" t="n"/>
      <c r="U301" s="838" t="n"/>
      <c r="V301" s="838" t="n"/>
      <c r="W301" s="838" t="n"/>
      <c r="X301" s="838" t="n"/>
      <c r="Y301" s="838" t="n"/>
      <c r="Z301" s="838" t="n"/>
      <c r="AA301" s="838" t="n"/>
      <c r="AB301" s="838" t="n"/>
      <c r="AC301" s="838" t="n"/>
      <c r="AD301" s="838" t="n"/>
      <c r="AE301" s="838" t="n"/>
      <c r="AF301" s="838" t="n"/>
      <c r="AG301" s="838" t="n"/>
      <c r="AH301" s="838" t="n"/>
      <c r="AI301" s="838" t="n"/>
      <c r="AJ301" s="838" t="n"/>
      <c r="AK301" s="838" t="n"/>
      <c r="AL301" s="838" t="n"/>
      <c r="AM301" s="838" t="n"/>
      <c r="AN301" s="838" t="n"/>
      <c r="AO301" s="838" t="n"/>
      <c r="AP301" s="838" t="n"/>
      <c r="AQ301" s="838" t="n"/>
      <c r="AR301" s="838" t="n"/>
      <c r="AS301" s="838" t="n"/>
      <c r="AT301" s="838" t="n"/>
      <c r="AU301" s="838" t="n"/>
      <c r="AV301" s="838" t="n"/>
      <c r="AW301" s="838" t="n"/>
      <c r="AX301" s="838" t="n"/>
      <c r="AY301" s="838" t="n"/>
      <c r="AZ301" s="838" t="n"/>
      <c r="BA301" s="838" t="n"/>
      <c r="BB301" s="838" t="n"/>
      <c r="BC301" s="838" t="n"/>
      <c r="BD301" s="838" t="n"/>
      <c r="BE301" s="838" t="n"/>
      <c r="BF301" s="838" t="n"/>
      <c r="BG301" s="838" t="n"/>
      <c r="BH301" s="838" t="n"/>
      <c r="BI301" s="838" t="n"/>
      <c r="BJ301" s="838" t="n"/>
      <c r="BK301" s="838" t="n"/>
      <c r="BL301" s="838" t="n"/>
      <c r="BM301" s="838" t="n"/>
      <c r="BN301" s="838" t="n"/>
      <c r="BO301" s="838" t="n"/>
      <c r="BP301" s="838" t="n"/>
      <c r="BQ301" s="838" t="n"/>
      <c r="BR301" s="838" t="n"/>
      <c r="BS301" s="838" t="n"/>
      <c r="BT301" s="838" t="n"/>
      <c r="BU301" s="838" t="n"/>
      <c r="BV301" s="838" t="n"/>
      <c r="BW301" s="838" t="n"/>
      <c r="BX301" s="838" t="n"/>
      <c r="BY301" s="838" t="n"/>
      <c r="BZ301" s="838" t="n"/>
      <c r="CA301" s="838" t="n"/>
      <c r="CB301" s="838" t="n"/>
      <c r="CC301" s="838" t="n"/>
      <c r="CD301" s="838" t="n"/>
      <c r="CE301" s="838" t="n"/>
      <c r="CF301" s="838" t="n"/>
      <c r="CG301" s="838" t="n"/>
      <c r="CH301" s="838" t="n"/>
      <c r="CI301" s="838" t="n"/>
      <c r="CJ301" s="838" t="n"/>
      <c r="CK301" s="838" t="n"/>
      <c r="CL301" s="838" t="n"/>
      <c r="CM301" s="838" t="n"/>
      <c r="CN301" s="838" t="n"/>
      <c r="CO301" s="838" t="n"/>
      <c r="CP301" s="838" t="n"/>
      <c r="CQ301" s="838" t="n"/>
      <c r="CR301" s="838" t="n"/>
      <c r="CS301" s="838" t="n"/>
      <c r="CT301" s="838" t="n"/>
      <c r="CU301" s="838" t="n"/>
      <c r="CV301" s="838" t="n"/>
      <c r="CW301" s="838" t="n"/>
      <c r="CX301" s="838" t="n"/>
      <c r="CY301" s="838" t="n"/>
      <c r="CZ301" s="838" t="n"/>
      <c r="DA301" s="838" t="n"/>
      <c r="DB301" s="838" t="n"/>
      <c r="DC301" s="838" t="n"/>
      <c r="DD301" s="838" t="n"/>
      <c r="DE301" s="838" t="n"/>
      <c r="DF301" s="838" t="n"/>
      <c r="DG301" s="838" t="n"/>
      <c r="DH301" s="838" t="n"/>
      <c r="DI301" s="838" t="n"/>
      <c r="DJ301" s="838" t="n"/>
      <c r="DK301" s="838" t="n"/>
      <c r="DL301" s="838" t="n"/>
      <c r="DM301" s="838" t="n"/>
      <c r="DN301" s="838" t="n"/>
      <c r="DO301" s="838" t="n"/>
      <c r="DP301" s="838" t="n"/>
      <c r="DQ301" s="838" t="n"/>
      <c r="DR301" s="838" t="n"/>
      <c r="DS301" s="838" t="n"/>
      <c r="DT301" s="838" t="n"/>
      <c r="DU301" s="838" t="n"/>
      <c r="DV301" s="838" t="n"/>
      <c r="DW301" s="838" t="n"/>
      <c r="DX301" s="838" t="n"/>
      <c r="DY301" s="838" t="n"/>
      <c r="DZ301" s="838" t="n"/>
      <c r="EA301" s="838" t="n"/>
      <c r="EB301" s="838" t="n"/>
      <c r="EC301" s="838" t="n"/>
      <c r="ED301" s="838" t="n"/>
      <c r="EE301" s="838" t="n"/>
      <c r="EF301" s="838" t="n"/>
      <c r="EG301" s="838" t="n"/>
      <c r="EH301" s="838" t="n"/>
      <c r="EI301" s="838" t="n"/>
      <c r="EJ301" s="838" t="n"/>
      <c r="EK301" s="838" t="n"/>
      <c r="EL301" s="838" t="n"/>
      <c r="EM301" s="838" t="n"/>
      <c r="EN301" s="838" t="n"/>
      <c r="EO301" s="838" t="n"/>
      <c r="EP301" s="838" t="n"/>
      <c r="EQ301" s="838" t="n"/>
    </row>
    <row r="302" ht="13.5" customHeight="1" s="1178">
      <c r="A302" s="867" t="n"/>
      <c r="B302" s="862" t="n"/>
      <c r="C302" s="862" t="n"/>
      <c r="D302" s="862" t="n"/>
      <c r="E302" s="863" t="n"/>
      <c r="F302" s="863" t="n"/>
      <c r="G302" s="863" t="n"/>
      <c r="H302" s="863" t="n"/>
      <c r="I302" s="863" t="n"/>
      <c r="J302" s="863" t="n"/>
      <c r="K302" s="838" t="n"/>
      <c r="L302" s="838" t="n"/>
      <c r="M302" s="838" t="n"/>
      <c r="N302" s="838" t="n"/>
      <c r="O302" s="838" t="n"/>
      <c r="P302" s="838" t="n"/>
      <c r="Q302" s="838" t="n"/>
      <c r="R302" s="838" t="n"/>
      <c r="S302" s="838" t="n"/>
      <c r="T302" s="838" t="n"/>
      <c r="U302" s="838" t="n"/>
      <c r="V302" s="838" t="n"/>
      <c r="W302" s="838" t="n"/>
      <c r="X302" s="838" t="n"/>
      <c r="Y302" s="838" t="n"/>
      <c r="Z302" s="838" t="n"/>
      <c r="AA302" s="838" t="n"/>
      <c r="AB302" s="838" t="n"/>
      <c r="AC302" s="838" t="n"/>
      <c r="AD302" s="838" t="n"/>
      <c r="AE302" s="838" t="n"/>
      <c r="AF302" s="838" t="n"/>
      <c r="AG302" s="838" t="n"/>
      <c r="AH302" s="838" t="n"/>
      <c r="AI302" s="838" t="n"/>
      <c r="AJ302" s="838" t="n"/>
      <c r="AK302" s="838" t="n"/>
      <c r="AL302" s="838" t="n"/>
      <c r="AM302" s="838" t="n"/>
      <c r="AN302" s="838" t="n"/>
      <c r="AO302" s="838" t="n"/>
      <c r="AP302" s="838" t="n"/>
      <c r="AQ302" s="838" t="n"/>
      <c r="AR302" s="838" t="n"/>
      <c r="AS302" s="838" t="n"/>
      <c r="AT302" s="838" t="n"/>
      <c r="AU302" s="838" t="n"/>
      <c r="AV302" s="838" t="n"/>
      <c r="AW302" s="838" t="n"/>
      <c r="AX302" s="838" t="n"/>
      <c r="AY302" s="838" t="n"/>
      <c r="AZ302" s="838" t="n"/>
      <c r="BA302" s="838" t="n"/>
      <c r="BB302" s="838" t="n"/>
      <c r="BC302" s="838" t="n"/>
      <c r="BD302" s="838" t="n"/>
      <c r="BE302" s="838" t="n"/>
      <c r="BF302" s="838" t="n"/>
      <c r="BG302" s="838" t="n"/>
      <c r="BH302" s="838" t="n"/>
      <c r="BI302" s="838" t="n"/>
      <c r="BJ302" s="838" t="n"/>
      <c r="BK302" s="838" t="n"/>
      <c r="BL302" s="838" t="n"/>
      <c r="BM302" s="838" t="n"/>
      <c r="BN302" s="838" t="n"/>
      <c r="BO302" s="838" t="n"/>
      <c r="BP302" s="838" t="n"/>
      <c r="BQ302" s="838" t="n"/>
      <c r="BR302" s="838" t="n"/>
      <c r="BS302" s="838" t="n"/>
      <c r="BT302" s="838" t="n"/>
      <c r="BU302" s="838" t="n"/>
      <c r="BV302" s="838" t="n"/>
      <c r="BW302" s="838" t="n"/>
      <c r="BX302" s="838" t="n"/>
      <c r="BY302" s="838" t="n"/>
      <c r="BZ302" s="838" t="n"/>
      <c r="CA302" s="838" t="n"/>
      <c r="CB302" s="838" t="n"/>
      <c r="CC302" s="838" t="n"/>
      <c r="CD302" s="838" t="n"/>
      <c r="CE302" s="838" t="n"/>
      <c r="CF302" s="838" t="n"/>
      <c r="CG302" s="838" t="n"/>
      <c r="CH302" s="838" t="n"/>
      <c r="CI302" s="838" t="n"/>
      <c r="CJ302" s="838" t="n"/>
      <c r="CK302" s="838" t="n"/>
      <c r="CL302" s="838" t="n"/>
      <c r="CM302" s="838" t="n"/>
      <c r="CN302" s="838" t="n"/>
      <c r="CO302" s="838" t="n"/>
      <c r="CP302" s="838" t="n"/>
      <c r="CQ302" s="838" t="n"/>
      <c r="CR302" s="838" t="n"/>
      <c r="CS302" s="838" t="n"/>
      <c r="CT302" s="838" t="n"/>
      <c r="CU302" s="838" t="n"/>
      <c r="CV302" s="838" t="n"/>
      <c r="CW302" s="838" t="n"/>
      <c r="CX302" s="838" t="n"/>
      <c r="CY302" s="838" t="n"/>
      <c r="CZ302" s="838" t="n"/>
      <c r="DA302" s="838" t="n"/>
      <c r="DB302" s="838" t="n"/>
      <c r="DC302" s="838" t="n"/>
      <c r="DD302" s="838" t="n"/>
      <c r="DE302" s="838" t="n"/>
      <c r="DF302" s="838" t="n"/>
      <c r="DG302" s="838" t="n"/>
      <c r="DH302" s="838" t="n"/>
      <c r="DI302" s="838" t="n"/>
      <c r="DJ302" s="838" t="n"/>
      <c r="DK302" s="838" t="n"/>
      <c r="DL302" s="838" t="n"/>
      <c r="DM302" s="838" t="n"/>
      <c r="DN302" s="838" t="n"/>
      <c r="DO302" s="838" t="n"/>
      <c r="DP302" s="838" t="n"/>
      <c r="DQ302" s="838" t="n"/>
      <c r="DR302" s="838" t="n"/>
      <c r="DS302" s="838" t="n"/>
      <c r="DT302" s="838" t="n"/>
      <c r="DU302" s="838" t="n"/>
      <c r="DV302" s="838" t="n"/>
      <c r="DW302" s="838" t="n"/>
      <c r="DX302" s="838" t="n"/>
      <c r="DY302" s="838" t="n"/>
      <c r="DZ302" s="838" t="n"/>
      <c r="EA302" s="838" t="n"/>
      <c r="EB302" s="838" t="n"/>
      <c r="EC302" s="838" t="n"/>
      <c r="ED302" s="838" t="n"/>
      <c r="EE302" s="838" t="n"/>
      <c r="EF302" s="838" t="n"/>
      <c r="EG302" s="838" t="n"/>
      <c r="EH302" s="838" t="n"/>
      <c r="EI302" s="838" t="n"/>
      <c r="EJ302" s="838" t="n"/>
      <c r="EK302" s="838" t="n"/>
      <c r="EL302" s="838" t="n"/>
      <c r="EM302" s="838" t="n"/>
      <c r="EN302" s="838" t="n"/>
      <c r="EO302" s="838" t="n"/>
      <c r="EP302" s="838" t="n"/>
      <c r="EQ302" s="838" t="n"/>
    </row>
    <row r="303" ht="13.5" customHeight="1" s="1178">
      <c r="A303" s="867" t="n"/>
      <c r="B303" s="862" t="n"/>
      <c r="C303" s="862" t="n"/>
      <c r="D303" s="862" t="n"/>
      <c r="E303" s="863" t="n"/>
      <c r="F303" s="863" t="n"/>
      <c r="G303" s="863" t="n"/>
      <c r="H303" s="863" t="n"/>
      <c r="I303" s="863" t="n"/>
      <c r="J303" s="863" t="n"/>
      <c r="K303" s="838" t="n"/>
      <c r="L303" s="838" t="n"/>
      <c r="M303" s="838" t="n"/>
      <c r="N303" s="838" t="n"/>
      <c r="O303" s="838" t="n"/>
      <c r="P303" s="838" t="n"/>
      <c r="Q303" s="838" t="n"/>
      <c r="R303" s="838" t="n"/>
      <c r="S303" s="838" t="n"/>
      <c r="T303" s="838" t="n"/>
      <c r="U303" s="838" t="n"/>
      <c r="V303" s="838" t="n"/>
      <c r="W303" s="838" t="n"/>
      <c r="X303" s="838" t="n"/>
      <c r="Y303" s="838" t="n"/>
      <c r="Z303" s="838" t="n"/>
      <c r="AA303" s="838" t="n"/>
      <c r="AB303" s="838" t="n"/>
      <c r="AC303" s="838" t="n"/>
      <c r="AD303" s="838" t="n"/>
      <c r="AE303" s="838" t="n"/>
      <c r="AF303" s="838" t="n"/>
      <c r="AG303" s="838" t="n"/>
      <c r="AH303" s="838" t="n"/>
      <c r="AI303" s="838" t="n"/>
      <c r="AJ303" s="838" t="n"/>
      <c r="AK303" s="838" t="n"/>
      <c r="AL303" s="838" t="n"/>
      <c r="AM303" s="838" t="n"/>
      <c r="AN303" s="838" t="n"/>
      <c r="AO303" s="838" t="n"/>
      <c r="AP303" s="838" t="n"/>
      <c r="AQ303" s="838" t="n"/>
      <c r="AR303" s="838" t="n"/>
      <c r="AS303" s="838" t="n"/>
      <c r="AT303" s="838" t="n"/>
      <c r="AU303" s="838" t="n"/>
      <c r="AV303" s="838" t="n"/>
      <c r="AW303" s="838" t="n"/>
      <c r="AX303" s="838" t="n"/>
      <c r="AY303" s="838" t="n"/>
      <c r="AZ303" s="838" t="n"/>
      <c r="BA303" s="838" t="n"/>
      <c r="BB303" s="838" t="n"/>
      <c r="BC303" s="838" t="n"/>
      <c r="BD303" s="838" t="n"/>
      <c r="BE303" s="838" t="n"/>
      <c r="BF303" s="838" t="n"/>
      <c r="BG303" s="838" t="n"/>
      <c r="BH303" s="838" t="n"/>
      <c r="BI303" s="838" t="n"/>
      <c r="BJ303" s="838" t="n"/>
      <c r="BK303" s="838" t="n"/>
      <c r="BL303" s="838" t="n"/>
      <c r="BM303" s="838" t="n"/>
      <c r="BN303" s="838" t="n"/>
      <c r="BO303" s="838" t="n"/>
      <c r="BP303" s="838" t="n"/>
      <c r="BQ303" s="838" t="n"/>
      <c r="BR303" s="838" t="n"/>
      <c r="BS303" s="838" t="n"/>
      <c r="BT303" s="838" t="n"/>
      <c r="BU303" s="838" t="n"/>
      <c r="BV303" s="838" t="n"/>
      <c r="BW303" s="838" t="n"/>
      <c r="BX303" s="838" t="n"/>
      <c r="BY303" s="838" t="n"/>
      <c r="BZ303" s="838" t="n"/>
      <c r="CA303" s="838" t="n"/>
      <c r="CB303" s="838" t="n"/>
      <c r="CC303" s="838" t="n"/>
      <c r="CD303" s="838" t="n"/>
      <c r="CE303" s="838" t="n"/>
      <c r="CF303" s="838" t="n"/>
      <c r="CG303" s="838" t="n"/>
      <c r="CH303" s="838" t="n"/>
      <c r="CI303" s="838" t="n"/>
      <c r="CJ303" s="838" t="n"/>
      <c r="CK303" s="838" t="n"/>
      <c r="CL303" s="838" t="n"/>
      <c r="CM303" s="838" t="n"/>
      <c r="CN303" s="838" t="n"/>
      <c r="CO303" s="838" t="n"/>
      <c r="CP303" s="838" t="n"/>
      <c r="CQ303" s="838" t="n"/>
      <c r="CR303" s="838" t="n"/>
      <c r="CS303" s="838" t="n"/>
      <c r="CT303" s="838" t="n"/>
      <c r="CU303" s="838" t="n"/>
      <c r="CV303" s="838" t="n"/>
      <c r="CW303" s="838" t="n"/>
      <c r="CX303" s="838" t="n"/>
      <c r="CY303" s="838" t="n"/>
      <c r="CZ303" s="838" t="n"/>
      <c r="DA303" s="838" t="n"/>
      <c r="DB303" s="838" t="n"/>
      <c r="DC303" s="838" t="n"/>
      <c r="DD303" s="838" t="n"/>
      <c r="DE303" s="838" t="n"/>
      <c r="DF303" s="838" t="n"/>
      <c r="DG303" s="838" t="n"/>
      <c r="DH303" s="838" t="n"/>
      <c r="DI303" s="838" t="n"/>
      <c r="DJ303" s="838" t="n"/>
      <c r="DK303" s="838" t="n"/>
      <c r="DL303" s="838" t="n"/>
      <c r="DM303" s="838" t="n"/>
      <c r="DN303" s="838" t="n"/>
      <c r="DO303" s="838" t="n"/>
      <c r="DP303" s="838" t="n"/>
      <c r="DQ303" s="838" t="n"/>
      <c r="DR303" s="838" t="n"/>
      <c r="DS303" s="838" t="n"/>
      <c r="DT303" s="838" t="n"/>
      <c r="DU303" s="838" t="n"/>
      <c r="DV303" s="838" t="n"/>
      <c r="DW303" s="838" t="n"/>
      <c r="DX303" s="838" t="n"/>
      <c r="DY303" s="838" t="n"/>
      <c r="DZ303" s="838" t="n"/>
      <c r="EA303" s="838" t="n"/>
      <c r="EB303" s="838" t="n"/>
      <c r="EC303" s="838" t="n"/>
      <c r="ED303" s="838" t="n"/>
      <c r="EE303" s="838" t="n"/>
      <c r="EF303" s="838" t="n"/>
      <c r="EG303" s="838" t="n"/>
      <c r="EH303" s="838" t="n"/>
      <c r="EI303" s="838" t="n"/>
      <c r="EJ303" s="838" t="n"/>
      <c r="EK303" s="838" t="n"/>
      <c r="EL303" s="838" t="n"/>
      <c r="EM303" s="838" t="n"/>
      <c r="EN303" s="838" t="n"/>
      <c r="EO303" s="838" t="n"/>
      <c r="EP303" s="838" t="n"/>
      <c r="EQ303" s="838" t="n"/>
    </row>
    <row r="304" ht="13.5" customHeight="1" s="1178">
      <c r="A304" s="867" t="n"/>
      <c r="B304" s="862" t="n"/>
      <c r="C304" s="862" t="n"/>
      <c r="D304" s="862" t="n"/>
      <c r="E304" s="863" t="n"/>
      <c r="F304" s="863" t="n"/>
      <c r="G304" s="863" t="n"/>
      <c r="H304" s="863" t="n"/>
      <c r="I304" s="863" t="n"/>
      <c r="J304" s="863" t="n"/>
      <c r="K304" s="838" t="n"/>
      <c r="L304" s="838" t="n"/>
      <c r="M304" s="838" t="n"/>
      <c r="N304" s="838" t="n"/>
      <c r="O304" s="838" t="n"/>
      <c r="P304" s="838" t="n"/>
      <c r="Q304" s="838" t="n"/>
      <c r="R304" s="838" t="n"/>
      <c r="S304" s="838" t="n"/>
      <c r="T304" s="838" t="n"/>
      <c r="U304" s="838" t="n"/>
      <c r="V304" s="838" t="n"/>
      <c r="W304" s="838" t="n"/>
      <c r="X304" s="838" t="n"/>
      <c r="Y304" s="838" t="n"/>
      <c r="Z304" s="838" t="n"/>
      <c r="AA304" s="838" t="n"/>
      <c r="AB304" s="838" t="n"/>
      <c r="AC304" s="838" t="n"/>
      <c r="AD304" s="838" t="n"/>
      <c r="AE304" s="838" t="n"/>
      <c r="AF304" s="838" t="n"/>
      <c r="AG304" s="838" t="n"/>
      <c r="AH304" s="838" t="n"/>
      <c r="AI304" s="838" t="n"/>
      <c r="AJ304" s="838" t="n"/>
      <c r="AK304" s="838" t="n"/>
      <c r="AL304" s="838" t="n"/>
      <c r="AM304" s="838" t="n"/>
      <c r="AN304" s="838" t="n"/>
      <c r="AO304" s="838" t="n"/>
      <c r="AP304" s="838" t="n"/>
      <c r="AQ304" s="838" t="n"/>
      <c r="AR304" s="838" t="n"/>
      <c r="AS304" s="838" t="n"/>
      <c r="AT304" s="838" t="n"/>
      <c r="AU304" s="838" t="n"/>
      <c r="AV304" s="838" t="n"/>
      <c r="AW304" s="838" t="n"/>
      <c r="AX304" s="838" t="n"/>
      <c r="AY304" s="838" t="n"/>
      <c r="AZ304" s="838" t="n"/>
      <c r="BA304" s="838" t="n"/>
      <c r="BB304" s="838" t="n"/>
      <c r="BC304" s="838" t="n"/>
      <c r="BD304" s="838" t="n"/>
      <c r="BE304" s="838" t="n"/>
      <c r="BF304" s="838" t="n"/>
      <c r="BG304" s="838" t="n"/>
      <c r="BH304" s="838" t="n"/>
      <c r="BI304" s="838" t="n"/>
      <c r="BJ304" s="838" t="n"/>
      <c r="BK304" s="838" t="n"/>
      <c r="BL304" s="838" t="n"/>
      <c r="BM304" s="838" t="n"/>
      <c r="BN304" s="838" t="n"/>
      <c r="BO304" s="838" t="n"/>
      <c r="BP304" s="838" t="n"/>
      <c r="BQ304" s="838" t="n"/>
      <c r="BR304" s="838" t="n"/>
      <c r="BS304" s="838" t="n"/>
      <c r="BT304" s="838" t="n"/>
      <c r="BU304" s="838" t="n"/>
      <c r="BV304" s="838" t="n"/>
      <c r="BW304" s="838" t="n"/>
      <c r="BX304" s="838" t="n"/>
      <c r="BY304" s="838" t="n"/>
      <c r="BZ304" s="838" t="n"/>
      <c r="CA304" s="838" t="n"/>
      <c r="CB304" s="838" t="n"/>
      <c r="CC304" s="838" t="n"/>
      <c r="CD304" s="838" t="n"/>
      <c r="CE304" s="838" t="n"/>
      <c r="CF304" s="838" t="n"/>
      <c r="CG304" s="838" t="n"/>
      <c r="CH304" s="838" t="n"/>
      <c r="CI304" s="838" t="n"/>
      <c r="CJ304" s="838" t="n"/>
      <c r="CK304" s="838" t="n"/>
      <c r="CL304" s="838" t="n"/>
      <c r="CM304" s="838" t="n"/>
      <c r="CN304" s="838" t="n"/>
      <c r="CO304" s="838" t="n"/>
      <c r="CP304" s="838" t="n"/>
      <c r="CQ304" s="838" t="n"/>
      <c r="CR304" s="838" t="n"/>
      <c r="CS304" s="838" t="n"/>
      <c r="CT304" s="838" t="n"/>
      <c r="CU304" s="838" t="n"/>
      <c r="CV304" s="838" t="n"/>
      <c r="CW304" s="838" t="n"/>
      <c r="CX304" s="838" t="n"/>
      <c r="CY304" s="838" t="n"/>
      <c r="CZ304" s="838" t="n"/>
      <c r="DA304" s="838" t="n"/>
      <c r="DB304" s="838" t="n"/>
      <c r="DC304" s="838" t="n"/>
      <c r="DD304" s="838" t="n"/>
      <c r="DE304" s="838" t="n"/>
      <c r="DF304" s="838" t="n"/>
      <c r="DG304" s="838" t="n"/>
      <c r="DH304" s="838" t="n"/>
      <c r="DI304" s="838" t="n"/>
      <c r="DJ304" s="838" t="n"/>
      <c r="DK304" s="838" t="n"/>
      <c r="DL304" s="838" t="n"/>
      <c r="DM304" s="838" t="n"/>
      <c r="DN304" s="838" t="n"/>
      <c r="DO304" s="838" t="n"/>
      <c r="DP304" s="838" t="n"/>
      <c r="DQ304" s="838" t="n"/>
      <c r="DR304" s="838" t="n"/>
      <c r="DS304" s="838" t="n"/>
      <c r="DT304" s="838" t="n"/>
      <c r="DU304" s="838" t="n"/>
      <c r="DV304" s="838" t="n"/>
      <c r="DW304" s="838" t="n"/>
      <c r="DX304" s="838" t="n"/>
      <c r="DY304" s="838" t="n"/>
      <c r="DZ304" s="838" t="n"/>
      <c r="EA304" s="838" t="n"/>
      <c r="EB304" s="838" t="n"/>
      <c r="EC304" s="838" t="n"/>
      <c r="ED304" s="838" t="n"/>
      <c r="EE304" s="838" t="n"/>
      <c r="EF304" s="838" t="n"/>
      <c r="EG304" s="838" t="n"/>
      <c r="EH304" s="838" t="n"/>
      <c r="EI304" s="838" t="n"/>
      <c r="EJ304" s="838" t="n"/>
      <c r="EK304" s="838" t="n"/>
      <c r="EL304" s="838" t="n"/>
      <c r="EM304" s="838" t="n"/>
      <c r="EN304" s="838" t="n"/>
      <c r="EO304" s="838" t="n"/>
      <c r="EP304" s="838" t="n"/>
      <c r="EQ304" s="838" t="n"/>
    </row>
    <row r="305" ht="13.5" customHeight="1" s="1178">
      <c r="A305" s="867" t="n"/>
      <c r="B305" s="862" t="n"/>
      <c r="C305" s="862" t="n"/>
      <c r="D305" s="862" t="n"/>
      <c r="E305" s="863" t="n"/>
      <c r="F305" s="863" t="n"/>
      <c r="G305" s="863" t="n"/>
      <c r="H305" s="863" t="n"/>
      <c r="I305" s="863" t="n"/>
      <c r="J305" s="863" t="n"/>
      <c r="K305" s="838" t="n"/>
      <c r="L305" s="838" t="n"/>
      <c r="M305" s="838" t="n"/>
      <c r="N305" s="838" t="n"/>
      <c r="O305" s="838" t="n"/>
      <c r="P305" s="838" t="n"/>
      <c r="Q305" s="838" t="n"/>
      <c r="R305" s="838" t="n"/>
      <c r="S305" s="838" t="n"/>
      <c r="T305" s="838" t="n"/>
      <c r="U305" s="838" t="n"/>
      <c r="V305" s="838" t="n"/>
      <c r="W305" s="838" t="n"/>
      <c r="X305" s="838" t="n"/>
      <c r="Y305" s="838" t="n"/>
      <c r="Z305" s="838" t="n"/>
      <c r="AA305" s="838" t="n"/>
      <c r="AB305" s="838" t="n"/>
      <c r="AC305" s="838" t="n"/>
      <c r="AD305" s="838" t="n"/>
      <c r="AE305" s="838" t="n"/>
      <c r="AF305" s="838" t="n"/>
      <c r="AG305" s="838" t="n"/>
      <c r="AH305" s="838" t="n"/>
      <c r="AI305" s="838" t="n"/>
      <c r="AJ305" s="838" t="n"/>
      <c r="AK305" s="838" t="n"/>
      <c r="AL305" s="838" t="n"/>
      <c r="AM305" s="838" t="n"/>
      <c r="AN305" s="838" t="n"/>
      <c r="AO305" s="838" t="n"/>
      <c r="AP305" s="838" t="n"/>
      <c r="AQ305" s="838" t="n"/>
      <c r="AR305" s="838" t="n"/>
      <c r="AS305" s="838" t="n"/>
      <c r="AT305" s="838" t="n"/>
      <c r="AU305" s="838" t="n"/>
      <c r="AV305" s="838" t="n"/>
      <c r="AW305" s="838" t="n"/>
      <c r="AX305" s="838" t="n"/>
      <c r="AY305" s="838" t="n"/>
      <c r="AZ305" s="838" t="n"/>
      <c r="BA305" s="838" t="n"/>
      <c r="BB305" s="838" t="n"/>
      <c r="BC305" s="838" t="n"/>
      <c r="BD305" s="838" t="n"/>
      <c r="BE305" s="838" t="n"/>
      <c r="BF305" s="838" t="n"/>
      <c r="BG305" s="838" t="n"/>
      <c r="BH305" s="838" t="n"/>
      <c r="BI305" s="838" t="n"/>
      <c r="BJ305" s="838" t="n"/>
      <c r="BK305" s="838" t="n"/>
      <c r="BL305" s="838" t="n"/>
      <c r="BM305" s="838" t="n"/>
      <c r="BN305" s="838" t="n"/>
      <c r="BO305" s="838" t="n"/>
      <c r="BP305" s="838" t="n"/>
      <c r="BQ305" s="838" t="n"/>
      <c r="BR305" s="838" t="n"/>
      <c r="BS305" s="838" t="n"/>
      <c r="BT305" s="838" t="n"/>
      <c r="BU305" s="838" t="n"/>
      <c r="BV305" s="838" t="n"/>
      <c r="BW305" s="838" t="n"/>
      <c r="BX305" s="838" t="n"/>
      <c r="BY305" s="838" t="n"/>
      <c r="BZ305" s="838" t="n"/>
      <c r="CA305" s="838" t="n"/>
      <c r="CB305" s="838" t="n"/>
      <c r="CC305" s="838" t="n"/>
      <c r="CD305" s="838" t="n"/>
      <c r="CE305" s="838" t="n"/>
      <c r="CF305" s="838" t="n"/>
      <c r="CG305" s="838" t="n"/>
      <c r="CH305" s="838" t="n"/>
      <c r="CI305" s="838" t="n"/>
      <c r="CJ305" s="838" t="n"/>
      <c r="CK305" s="838" t="n"/>
      <c r="CL305" s="838" t="n"/>
      <c r="CM305" s="838" t="n"/>
      <c r="CN305" s="838" t="n"/>
      <c r="CO305" s="838" t="n"/>
      <c r="CP305" s="838" t="n"/>
      <c r="CQ305" s="838" t="n"/>
      <c r="CR305" s="838" t="n"/>
      <c r="CS305" s="838" t="n"/>
      <c r="CT305" s="838" t="n"/>
      <c r="CU305" s="838" t="n"/>
      <c r="CV305" s="838" t="n"/>
      <c r="CW305" s="838" t="n"/>
      <c r="CX305" s="838" t="n"/>
      <c r="CY305" s="838" t="n"/>
      <c r="CZ305" s="838" t="n"/>
      <c r="DA305" s="838" t="n"/>
      <c r="DB305" s="838" t="n"/>
      <c r="DC305" s="838" t="n"/>
      <c r="DD305" s="838" t="n"/>
      <c r="DE305" s="838" t="n"/>
      <c r="DF305" s="838" t="n"/>
      <c r="DG305" s="838" t="n"/>
      <c r="DH305" s="838" t="n"/>
      <c r="DI305" s="838" t="n"/>
      <c r="DJ305" s="838" t="n"/>
      <c r="DK305" s="838" t="n"/>
      <c r="DL305" s="838" t="n"/>
      <c r="DM305" s="838" t="n"/>
      <c r="DN305" s="838" t="n"/>
      <c r="DO305" s="838" t="n"/>
      <c r="DP305" s="838" t="n"/>
      <c r="DQ305" s="838" t="n"/>
      <c r="DR305" s="838" t="n"/>
      <c r="DS305" s="838" t="n"/>
      <c r="DT305" s="838" t="n"/>
      <c r="DU305" s="838" t="n"/>
      <c r="DV305" s="838" t="n"/>
      <c r="DW305" s="838" t="n"/>
      <c r="DX305" s="838" t="n"/>
      <c r="DY305" s="838" t="n"/>
      <c r="DZ305" s="838" t="n"/>
      <c r="EA305" s="838" t="n"/>
      <c r="EB305" s="838" t="n"/>
      <c r="EC305" s="838" t="n"/>
      <c r="ED305" s="838" t="n"/>
      <c r="EE305" s="838" t="n"/>
      <c r="EF305" s="838" t="n"/>
      <c r="EG305" s="838" t="n"/>
      <c r="EH305" s="838" t="n"/>
      <c r="EI305" s="838" t="n"/>
      <c r="EJ305" s="838" t="n"/>
      <c r="EK305" s="838" t="n"/>
      <c r="EL305" s="838" t="n"/>
      <c r="EM305" s="838" t="n"/>
      <c r="EN305" s="838" t="n"/>
      <c r="EO305" s="838" t="n"/>
      <c r="EP305" s="838" t="n"/>
      <c r="EQ305" s="838" t="n"/>
    </row>
    <row r="306" ht="13.5" customHeight="1" s="1178">
      <c r="A306" s="867" t="n"/>
      <c r="B306" s="862" t="n"/>
      <c r="C306" s="862" t="n"/>
      <c r="D306" s="862" t="n"/>
      <c r="E306" s="863" t="n"/>
      <c r="F306" s="863" t="n"/>
      <c r="G306" s="863" t="n"/>
      <c r="H306" s="863" t="n"/>
      <c r="I306" s="863" t="n"/>
      <c r="J306" s="863" t="n"/>
      <c r="K306" s="838" t="n"/>
      <c r="L306" s="838" t="n"/>
      <c r="M306" s="838" t="n"/>
      <c r="N306" s="838" t="n"/>
      <c r="O306" s="838" t="n"/>
      <c r="P306" s="838" t="n"/>
      <c r="Q306" s="838" t="n"/>
      <c r="R306" s="838" t="n"/>
      <c r="S306" s="838" t="n"/>
      <c r="T306" s="838" t="n"/>
      <c r="U306" s="838" t="n"/>
      <c r="V306" s="838" t="n"/>
      <c r="W306" s="838" t="n"/>
      <c r="X306" s="838" t="n"/>
      <c r="Y306" s="838" t="n"/>
      <c r="Z306" s="838" t="n"/>
      <c r="AA306" s="838" t="n"/>
      <c r="AB306" s="838" t="n"/>
      <c r="AC306" s="838" t="n"/>
      <c r="AD306" s="838" t="n"/>
      <c r="AE306" s="838" t="n"/>
      <c r="AF306" s="838" t="n"/>
      <c r="AG306" s="838" t="n"/>
      <c r="AH306" s="838" t="n"/>
      <c r="AI306" s="838" t="n"/>
      <c r="AJ306" s="838" t="n"/>
      <c r="AK306" s="838" t="n"/>
      <c r="AL306" s="838" t="n"/>
      <c r="AM306" s="838" t="n"/>
      <c r="AN306" s="838" t="n"/>
      <c r="AO306" s="838" t="n"/>
      <c r="AP306" s="838" t="n"/>
      <c r="AQ306" s="838" t="n"/>
      <c r="AR306" s="838" t="n"/>
      <c r="AS306" s="838" t="n"/>
      <c r="AT306" s="838" t="n"/>
      <c r="AU306" s="838" t="n"/>
      <c r="AV306" s="838" t="n"/>
      <c r="AW306" s="838" t="n"/>
      <c r="AX306" s="838" t="n"/>
      <c r="AY306" s="838" t="n"/>
      <c r="AZ306" s="838" t="n"/>
      <c r="BA306" s="838" t="n"/>
      <c r="BB306" s="838" t="n"/>
      <c r="BC306" s="838" t="n"/>
      <c r="BD306" s="838" t="n"/>
      <c r="BE306" s="838" t="n"/>
      <c r="BF306" s="838" t="n"/>
      <c r="BG306" s="838" t="n"/>
      <c r="BH306" s="838" t="n"/>
      <c r="BI306" s="838" t="n"/>
      <c r="BJ306" s="838" t="n"/>
      <c r="BK306" s="838" t="n"/>
      <c r="BL306" s="838" t="n"/>
      <c r="BM306" s="838" t="n"/>
      <c r="BN306" s="838" t="n"/>
      <c r="BO306" s="838" t="n"/>
      <c r="BP306" s="838" t="n"/>
      <c r="BQ306" s="838" t="n"/>
      <c r="BR306" s="838" t="n"/>
      <c r="BS306" s="838" t="n"/>
      <c r="BT306" s="838" t="n"/>
      <c r="BU306" s="838" t="n"/>
      <c r="BV306" s="838" t="n"/>
      <c r="BW306" s="838" t="n"/>
      <c r="BX306" s="838" t="n"/>
      <c r="BY306" s="838" t="n"/>
      <c r="BZ306" s="838" t="n"/>
      <c r="CA306" s="838" t="n"/>
      <c r="CB306" s="838" t="n"/>
      <c r="CC306" s="838" t="n"/>
      <c r="CD306" s="838" t="n"/>
      <c r="CE306" s="838" t="n"/>
      <c r="CF306" s="838" t="n"/>
      <c r="CG306" s="838" t="n"/>
      <c r="CH306" s="838" t="n"/>
      <c r="CI306" s="838" t="n"/>
      <c r="CJ306" s="838" t="n"/>
      <c r="CK306" s="838" t="n"/>
      <c r="CL306" s="838" t="n"/>
      <c r="CM306" s="838" t="n"/>
      <c r="CN306" s="838" t="n"/>
      <c r="CO306" s="838" t="n"/>
      <c r="CP306" s="838" t="n"/>
      <c r="CQ306" s="838" t="n"/>
      <c r="CR306" s="838" t="n"/>
      <c r="CS306" s="838" t="n"/>
      <c r="CT306" s="838" t="n"/>
      <c r="CU306" s="838" t="n"/>
      <c r="CV306" s="838" t="n"/>
      <c r="CW306" s="838" t="n"/>
      <c r="CX306" s="838" t="n"/>
      <c r="CY306" s="838" t="n"/>
      <c r="CZ306" s="838" t="n"/>
      <c r="DA306" s="838" t="n"/>
      <c r="DB306" s="838" t="n"/>
      <c r="DC306" s="838" t="n"/>
      <c r="DD306" s="838" t="n"/>
      <c r="DE306" s="838" t="n"/>
      <c r="DF306" s="838" t="n"/>
      <c r="DG306" s="838" t="n"/>
      <c r="DH306" s="838" t="n"/>
      <c r="DI306" s="838" t="n"/>
      <c r="DJ306" s="838" t="n"/>
      <c r="DK306" s="838" t="n"/>
      <c r="DL306" s="838" t="n"/>
      <c r="DM306" s="838" t="n"/>
      <c r="DN306" s="838" t="n"/>
      <c r="DO306" s="838" t="n"/>
      <c r="DP306" s="838" t="n"/>
      <c r="DQ306" s="838" t="n"/>
      <c r="DR306" s="838" t="n"/>
      <c r="DS306" s="838" t="n"/>
      <c r="DT306" s="838" t="n"/>
      <c r="DU306" s="838" t="n"/>
      <c r="DV306" s="838" t="n"/>
      <c r="DW306" s="838" t="n"/>
      <c r="DX306" s="838" t="n"/>
      <c r="DY306" s="838" t="n"/>
      <c r="DZ306" s="838" t="n"/>
      <c r="EA306" s="838" t="n"/>
      <c r="EB306" s="838" t="n"/>
      <c r="EC306" s="838" t="n"/>
      <c r="ED306" s="838" t="n"/>
      <c r="EE306" s="838" t="n"/>
      <c r="EF306" s="838" t="n"/>
      <c r="EG306" s="838" t="n"/>
      <c r="EH306" s="838" t="n"/>
      <c r="EI306" s="838" t="n"/>
      <c r="EJ306" s="838" t="n"/>
      <c r="EK306" s="838" t="n"/>
      <c r="EL306" s="838" t="n"/>
      <c r="EM306" s="838" t="n"/>
      <c r="EN306" s="838" t="n"/>
      <c r="EO306" s="838" t="n"/>
      <c r="EP306" s="838" t="n"/>
      <c r="EQ306" s="838" t="n"/>
    </row>
    <row r="307" ht="13.5" customHeight="1" s="1178">
      <c r="A307" s="867" t="n"/>
      <c r="B307" s="862" t="n"/>
      <c r="C307" s="862" t="n"/>
      <c r="D307" s="862" t="n"/>
      <c r="E307" s="863" t="n"/>
      <c r="F307" s="863" t="n"/>
      <c r="G307" s="863" t="n"/>
      <c r="H307" s="863" t="n"/>
      <c r="I307" s="863" t="n"/>
      <c r="J307" s="863" t="n"/>
      <c r="K307" s="838" t="n"/>
      <c r="L307" s="838" t="n"/>
      <c r="M307" s="838" t="n"/>
      <c r="N307" s="838" t="n"/>
      <c r="O307" s="838" t="n"/>
      <c r="P307" s="838" t="n"/>
      <c r="Q307" s="838" t="n"/>
      <c r="R307" s="838" t="n"/>
      <c r="S307" s="838" t="n"/>
      <c r="T307" s="838" t="n"/>
      <c r="U307" s="838" t="n"/>
      <c r="V307" s="838" t="n"/>
      <c r="W307" s="838" t="n"/>
      <c r="X307" s="838" t="n"/>
      <c r="Y307" s="838" t="n"/>
      <c r="Z307" s="838" t="n"/>
      <c r="AA307" s="838" t="n"/>
      <c r="AB307" s="838" t="n"/>
      <c r="AC307" s="838" t="n"/>
      <c r="AD307" s="838" t="n"/>
      <c r="AE307" s="838" t="n"/>
      <c r="AF307" s="838" t="n"/>
      <c r="AG307" s="838" t="n"/>
      <c r="AH307" s="838" t="n"/>
      <c r="AI307" s="838" t="n"/>
      <c r="AJ307" s="838" t="n"/>
      <c r="AK307" s="838" t="n"/>
      <c r="AL307" s="838" t="n"/>
      <c r="AM307" s="838" t="n"/>
      <c r="AN307" s="838" t="n"/>
      <c r="AO307" s="838" t="n"/>
      <c r="AP307" s="838" t="n"/>
      <c r="AQ307" s="838" t="n"/>
      <c r="AR307" s="838" t="n"/>
      <c r="AS307" s="838" t="n"/>
      <c r="AT307" s="838" t="n"/>
      <c r="AU307" s="838" t="n"/>
      <c r="AV307" s="838" t="n"/>
      <c r="AW307" s="838" t="n"/>
      <c r="AX307" s="838" t="n"/>
      <c r="AY307" s="838" t="n"/>
      <c r="AZ307" s="838" t="n"/>
      <c r="BA307" s="838" t="n"/>
      <c r="BB307" s="838" t="n"/>
      <c r="BC307" s="838" t="n"/>
      <c r="BD307" s="838" t="n"/>
      <c r="BE307" s="838" t="n"/>
      <c r="BF307" s="838" t="n"/>
      <c r="BG307" s="838" t="n"/>
      <c r="BH307" s="838" t="n"/>
      <c r="BI307" s="838" t="n"/>
      <c r="BJ307" s="838" t="n"/>
      <c r="BK307" s="838" t="n"/>
      <c r="BL307" s="838" t="n"/>
      <c r="BM307" s="838" t="n"/>
      <c r="BN307" s="838" t="n"/>
      <c r="BO307" s="838" t="n"/>
      <c r="BP307" s="838" t="n"/>
      <c r="BQ307" s="838" t="n"/>
      <c r="BR307" s="838" t="n"/>
      <c r="BS307" s="838" t="n"/>
      <c r="BT307" s="838" t="n"/>
      <c r="BU307" s="838" t="n"/>
      <c r="BV307" s="838" t="n"/>
      <c r="BW307" s="838" t="n"/>
      <c r="BX307" s="838" t="n"/>
      <c r="BY307" s="838" t="n"/>
      <c r="BZ307" s="838" t="n"/>
      <c r="CA307" s="838" t="n"/>
      <c r="CB307" s="838" t="n"/>
      <c r="CC307" s="838" t="n"/>
      <c r="CD307" s="838" t="n"/>
      <c r="CE307" s="838" t="n"/>
      <c r="CF307" s="838" t="n"/>
      <c r="CG307" s="838" t="n"/>
      <c r="CH307" s="838" t="n"/>
      <c r="CI307" s="838" t="n"/>
      <c r="CJ307" s="838" t="n"/>
      <c r="CK307" s="838" t="n"/>
      <c r="CL307" s="838" t="n"/>
      <c r="CM307" s="838" t="n"/>
      <c r="CN307" s="838" t="n"/>
      <c r="CO307" s="838" t="n"/>
      <c r="CP307" s="838" t="n"/>
      <c r="CQ307" s="838" t="n"/>
      <c r="CR307" s="838" t="n"/>
      <c r="CS307" s="838" t="n"/>
      <c r="CT307" s="838" t="n"/>
      <c r="CU307" s="838" t="n"/>
      <c r="CV307" s="838" t="n"/>
      <c r="CW307" s="838" t="n"/>
      <c r="CX307" s="838" t="n"/>
      <c r="CY307" s="838" t="n"/>
      <c r="CZ307" s="838" t="n"/>
      <c r="DA307" s="838" t="n"/>
      <c r="DB307" s="838" t="n"/>
      <c r="DC307" s="838" t="n"/>
      <c r="DD307" s="838" t="n"/>
      <c r="DE307" s="838" t="n"/>
      <c r="DF307" s="838" t="n"/>
      <c r="DG307" s="838" t="n"/>
      <c r="DH307" s="838" t="n"/>
      <c r="DI307" s="838" t="n"/>
      <c r="DJ307" s="838" t="n"/>
      <c r="DK307" s="838" t="n"/>
      <c r="DL307" s="838" t="n"/>
      <c r="DM307" s="838" t="n"/>
      <c r="DN307" s="838" t="n"/>
      <c r="DO307" s="838" t="n"/>
      <c r="DP307" s="838" t="n"/>
      <c r="DQ307" s="838" t="n"/>
      <c r="DR307" s="838" t="n"/>
      <c r="DS307" s="838" t="n"/>
      <c r="DT307" s="838" t="n"/>
      <c r="DU307" s="838" t="n"/>
      <c r="DV307" s="838" t="n"/>
      <c r="DW307" s="838" t="n"/>
      <c r="DX307" s="838" t="n"/>
      <c r="DY307" s="838" t="n"/>
      <c r="DZ307" s="838" t="n"/>
      <c r="EA307" s="838" t="n"/>
      <c r="EB307" s="838" t="n"/>
      <c r="EC307" s="838" t="n"/>
      <c r="ED307" s="838" t="n"/>
      <c r="EE307" s="838" t="n"/>
      <c r="EF307" s="838" t="n"/>
      <c r="EG307" s="838" t="n"/>
      <c r="EH307" s="838" t="n"/>
      <c r="EI307" s="838" t="n"/>
      <c r="EJ307" s="838" t="n"/>
      <c r="EK307" s="838" t="n"/>
      <c r="EL307" s="838" t="n"/>
      <c r="EM307" s="838" t="n"/>
      <c r="EN307" s="838" t="n"/>
      <c r="EO307" s="838" t="n"/>
      <c r="EP307" s="838" t="n"/>
      <c r="EQ307" s="838" t="n"/>
    </row>
    <row r="308" ht="13.5" customHeight="1" s="1178">
      <c r="A308" s="867" t="n"/>
      <c r="B308" s="862" t="n"/>
      <c r="C308" s="862" t="n"/>
      <c r="D308" s="862" t="n"/>
      <c r="E308" s="863" t="n"/>
      <c r="F308" s="863" t="n"/>
      <c r="G308" s="863" t="n"/>
      <c r="H308" s="863" t="n"/>
      <c r="I308" s="863" t="n"/>
      <c r="J308" s="863" t="n"/>
      <c r="K308" s="838" t="n"/>
      <c r="L308" s="838" t="n"/>
      <c r="M308" s="838" t="n"/>
      <c r="N308" s="838" t="n"/>
      <c r="O308" s="838" t="n"/>
      <c r="P308" s="838" t="n"/>
      <c r="Q308" s="838" t="n"/>
      <c r="R308" s="838" t="n"/>
      <c r="S308" s="838" t="n"/>
      <c r="T308" s="838" t="n"/>
      <c r="U308" s="838" t="n"/>
      <c r="V308" s="838" t="n"/>
      <c r="W308" s="838" t="n"/>
      <c r="X308" s="838" t="n"/>
      <c r="Y308" s="838" t="n"/>
      <c r="Z308" s="838" t="n"/>
      <c r="AA308" s="838" t="n"/>
      <c r="AB308" s="838" t="n"/>
      <c r="AC308" s="838" t="n"/>
      <c r="AD308" s="838" t="n"/>
      <c r="AE308" s="838" t="n"/>
      <c r="AF308" s="838" t="n"/>
      <c r="AG308" s="838" t="n"/>
      <c r="AH308" s="838" t="n"/>
      <c r="AI308" s="838" t="n"/>
      <c r="AJ308" s="838" t="n"/>
      <c r="AK308" s="838" t="n"/>
      <c r="AL308" s="838" t="n"/>
      <c r="AM308" s="838" t="n"/>
      <c r="AN308" s="838" t="n"/>
      <c r="AO308" s="838" t="n"/>
      <c r="AP308" s="838" t="n"/>
      <c r="AQ308" s="838" t="n"/>
      <c r="AR308" s="838" t="n"/>
      <c r="AS308" s="838" t="n"/>
      <c r="AT308" s="838" t="n"/>
      <c r="AU308" s="838" t="n"/>
      <c r="AV308" s="838" t="n"/>
      <c r="AW308" s="838" t="n"/>
      <c r="AX308" s="838" t="n"/>
      <c r="AY308" s="838" t="n"/>
      <c r="AZ308" s="838" t="n"/>
      <c r="BA308" s="838" t="n"/>
      <c r="BB308" s="838" t="n"/>
      <c r="BC308" s="838" t="n"/>
      <c r="BD308" s="838" t="n"/>
      <c r="BE308" s="838" t="n"/>
      <c r="BF308" s="838" t="n"/>
      <c r="BG308" s="838" t="n"/>
      <c r="BH308" s="838" t="n"/>
      <c r="BI308" s="838" t="n"/>
      <c r="BJ308" s="838" t="n"/>
      <c r="BK308" s="838" t="n"/>
      <c r="BL308" s="838" t="n"/>
      <c r="BM308" s="838" t="n"/>
      <c r="BN308" s="838" t="n"/>
      <c r="BO308" s="838" t="n"/>
      <c r="BP308" s="838" t="n"/>
      <c r="BQ308" s="838" t="n"/>
      <c r="BR308" s="838" t="n"/>
      <c r="BS308" s="838" t="n"/>
      <c r="BT308" s="838" t="n"/>
      <c r="BU308" s="838" t="n"/>
      <c r="BV308" s="838" t="n"/>
      <c r="BW308" s="838" t="n"/>
      <c r="BX308" s="838" t="n"/>
      <c r="BY308" s="838" t="n"/>
      <c r="BZ308" s="838" t="n"/>
      <c r="CA308" s="838" t="n"/>
      <c r="CB308" s="838" t="n"/>
      <c r="CC308" s="838" t="n"/>
      <c r="CD308" s="838" t="n"/>
      <c r="CE308" s="838" t="n"/>
      <c r="CF308" s="838" t="n"/>
      <c r="CG308" s="838" t="n"/>
      <c r="CH308" s="838" t="n"/>
      <c r="CI308" s="838" t="n"/>
      <c r="CJ308" s="838" t="n"/>
      <c r="CK308" s="838" t="n"/>
      <c r="CL308" s="838" t="n"/>
      <c r="CM308" s="838" t="n"/>
      <c r="CN308" s="838" t="n"/>
      <c r="CO308" s="838" t="n"/>
      <c r="CP308" s="838" t="n"/>
      <c r="CQ308" s="838" t="n"/>
      <c r="CR308" s="838" t="n"/>
      <c r="CS308" s="838" t="n"/>
      <c r="CT308" s="838" t="n"/>
      <c r="CU308" s="838" t="n"/>
      <c r="CV308" s="838" t="n"/>
      <c r="CW308" s="838" t="n"/>
      <c r="CX308" s="838" t="n"/>
      <c r="CY308" s="838" t="n"/>
      <c r="CZ308" s="838" t="n"/>
      <c r="DA308" s="838" t="n"/>
      <c r="DB308" s="838" t="n"/>
      <c r="DC308" s="838" t="n"/>
      <c r="DD308" s="838" t="n"/>
      <c r="DE308" s="838" t="n"/>
      <c r="DF308" s="838" t="n"/>
      <c r="DG308" s="838" t="n"/>
      <c r="DH308" s="838" t="n"/>
      <c r="DI308" s="838" t="n"/>
      <c r="DJ308" s="838" t="n"/>
      <c r="DK308" s="838" t="n"/>
      <c r="DL308" s="838" t="n"/>
      <c r="DM308" s="838" t="n"/>
      <c r="DN308" s="838" t="n"/>
      <c r="DO308" s="838" t="n"/>
      <c r="DP308" s="838" t="n"/>
      <c r="DQ308" s="838" t="n"/>
      <c r="DR308" s="838" t="n"/>
      <c r="DS308" s="838" t="n"/>
      <c r="DT308" s="838" t="n"/>
      <c r="DU308" s="838" t="n"/>
      <c r="DV308" s="838" t="n"/>
      <c r="DW308" s="838" t="n"/>
      <c r="DX308" s="838" t="n"/>
      <c r="DY308" s="838" t="n"/>
      <c r="DZ308" s="838" t="n"/>
      <c r="EA308" s="838" t="n"/>
      <c r="EB308" s="838" t="n"/>
      <c r="EC308" s="838" t="n"/>
      <c r="ED308" s="838" t="n"/>
      <c r="EE308" s="838" t="n"/>
      <c r="EF308" s="838" t="n"/>
      <c r="EG308" s="838" t="n"/>
      <c r="EH308" s="838" t="n"/>
      <c r="EI308" s="838" t="n"/>
      <c r="EJ308" s="838" t="n"/>
      <c r="EK308" s="838" t="n"/>
      <c r="EL308" s="838" t="n"/>
      <c r="EM308" s="838" t="n"/>
      <c r="EN308" s="838" t="n"/>
      <c r="EO308" s="838" t="n"/>
      <c r="EP308" s="838" t="n"/>
      <c r="EQ308" s="838" t="n"/>
    </row>
    <row r="309" ht="13.5" customHeight="1" s="1178">
      <c r="A309" s="867" t="n"/>
      <c r="B309" s="862" t="n"/>
      <c r="C309" s="862" t="n"/>
      <c r="D309" s="862" t="n"/>
      <c r="E309" s="863" t="n"/>
      <c r="F309" s="863" t="n"/>
      <c r="G309" s="863" t="n"/>
      <c r="H309" s="863" t="n"/>
      <c r="I309" s="863" t="n"/>
      <c r="J309" s="863" t="n"/>
      <c r="K309" s="838" t="n"/>
      <c r="L309" s="838" t="n"/>
      <c r="M309" s="838" t="n"/>
      <c r="N309" s="838" t="n"/>
      <c r="O309" s="838" t="n"/>
      <c r="P309" s="838" t="n"/>
      <c r="Q309" s="838" t="n"/>
      <c r="R309" s="838" t="n"/>
      <c r="S309" s="838" t="n"/>
      <c r="T309" s="838" t="n"/>
      <c r="U309" s="838" t="n"/>
      <c r="V309" s="838" t="n"/>
      <c r="W309" s="838" t="n"/>
      <c r="X309" s="838" t="n"/>
      <c r="Y309" s="838" t="n"/>
      <c r="Z309" s="838" t="n"/>
      <c r="AA309" s="838" t="n"/>
      <c r="AB309" s="838" t="n"/>
      <c r="AC309" s="838" t="n"/>
      <c r="AD309" s="838" t="n"/>
      <c r="AE309" s="838" t="n"/>
      <c r="AF309" s="838" t="n"/>
      <c r="AG309" s="838" t="n"/>
      <c r="AH309" s="838" t="n"/>
      <c r="AI309" s="838" t="n"/>
      <c r="AJ309" s="838" t="n"/>
      <c r="AK309" s="838" t="n"/>
      <c r="AL309" s="838" t="n"/>
      <c r="AM309" s="838" t="n"/>
      <c r="AN309" s="838" t="n"/>
      <c r="AO309" s="838" t="n"/>
      <c r="AP309" s="838" t="n"/>
      <c r="AQ309" s="838" t="n"/>
      <c r="AR309" s="838" t="n"/>
      <c r="AS309" s="838" t="n"/>
      <c r="AT309" s="838" t="n"/>
      <c r="AU309" s="838" t="n"/>
      <c r="AV309" s="838" t="n"/>
      <c r="AW309" s="838" t="n"/>
      <c r="AX309" s="838" t="n"/>
      <c r="AY309" s="838" t="n"/>
      <c r="AZ309" s="838" t="n"/>
      <c r="BA309" s="838" t="n"/>
      <c r="BB309" s="838" t="n"/>
      <c r="BC309" s="838" t="n"/>
      <c r="BD309" s="838" t="n"/>
      <c r="BE309" s="838" t="n"/>
      <c r="BF309" s="838" t="n"/>
      <c r="BG309" s="838" t="n"/>
      <c r="BH309" s="838" t="n"/>
      <c r="BI309" s="838" t="n"/>
      <c r="BJ309" s="838" t="n"/>
      <c r="BK309" s="838" t="n"/>
      <c r="BL309" s="838" t="n"/>
      <c r="BM309" s="838" t="n"/>
      <c r="BN309" s="838" t="n"/>
      <c r="BO309" s="838" t="n"/>
      <c r="BP309" s="838" t="n"/>
      <c r="BQ309" s="838" t="n"/>
      <c r="BR309" s="838" t="n"/>
      <c r="BS309" s="838" t="n"/>
      <c r="BT309" s="838" t="n"/>
      <c r="BU309" s="838" t="n"/>
      <c r="BV309" s="838" t="n"/>
      <c r="BW309" s="838" t="n"/>
      <c r="BX309" s="838" t="n"/>
      <c r="BY309" s="838" t="n"/>
      <c r="BZ309" s="838" t="n"/>
      <c r="CA309" s="838" t="n"/>
      <c r="CB309" s="838" t="n"/>
      <c r="CC309" s="838" t="n"/>
      <c r="CD309" s="838" t="n"/>
      <c r="CE309" s="838" t="n"/>
      <c r="CF309" s="838" t="n"/>
      <c r="CG309" s="838" t="n"/>
      <c r="CH309" s="838" t="n"/>
      <c r="CI309" s="838" t="n"/>
      <c r="CJ309" s="838" t="n"/>
      <c r="CK309" s="838" t="n"/>
      <c r="CL309" s="838" t="n"/>
      <c r="CM309" s="838" t="n"/>
      <c r="CN309" s="838" t="n"/>
      <c r="CO309" s="838" t="n"/>
      <c r="CP309" s="838" t="n"/>
      <c r="CQ309" s="838" t="n"/>
      <c r="CR309" s="838" t="n"/>
      <c r="CS309" s="838" t="n"/>
      <c r="CT309" s="838" t="n"/>
      <c r="CU309" s="838" t="n"/>
      <c r="CV309" s="838" t="n"/>
      <c r="CW309" s="838" t="n"/>
      <c r="CX309" s="838" t="n"/>
      <c r="CY309" s="838" t="n"/>
      <c r="CZ309" s="838" t="n"/>
      <c r="DA309" s="838" t="n"/>
      <c r="DB309" s="838" t="n"/>
      <c r="DC309" s="838" t="n"/>
      <c r="DD309" s="838" t="n"/>
      <c r="DE309" s="838" t="n"/>
      <c r="DF309" s="838" t="n"/>
      <c r="DG309" s="838" t="n"/>
      <c r="DH309" s="838" t="n"/>
      <c r="DI309" s="838" t="n"/>
      <c r="DJ309" s="838" t="n"/>
      <c r="DK309" s="838" t="n"/>
      <c r="DL309" s="838" t="n"/>
      <c r="DM309" s="838" t="n"/>
      <c r="DN309" s="838" t="n"/>
      <c r="DO309" s="838" t="n"/>
      <c r="DP309" s="838" t="n"/>
      <c r="DQ309" s="838" t="n"/>
      <c r="DR309" s="838" t="n"/>
      <c r="DS309" s="838" t="n"/>
      <c r="DT309" s="838" t="n"/>
      <c r="DU309" s="838" t="n"/>
      <c r="DV309" s="838" t="n"/>
      <c r="DW309" s="838" t="n"/>
      <c r="DX309" s="838" t="n"/>
      <c r="DY309" s="838" t="n"/>
      <c r="DZ309" s="838" t="n"/>
      <c r="EA309" s="838" t="n"/>
      <c r="EB309" s="838" t="n"/>
      <c r="EC309" s="838" t="n"/>
      <c r="ED309" s="838" t="n"/>
      <c r="EE309" s="838" t="n"/>
      <c r="EF309" s="838" t="n"/>
      <c r="EG309" s="838" t="n"/>
      <c r="EH309" s="838" t="n"/>
      <c r="EI309" s="838" t="n"/>
      <c r="EJ309" s="838" t="n"/>
      <c r="EK309" s="838" t="n"/>
      <c r="EL309" s="838" t="n"/>
      <c r="EM309" s="838" t="n"/>
      <c r="EN309" s="838" t="n"/>
      <c r="EO309" s="838" t="n"/>
      <c r="EP309" s="838" t="n"/>
      <c r="EQ309" s="838" t="n"/>
    </row>
    <row r="310" ht="13.5" customHeight="1" s="1178">
      <c r="A310" s="838" t="n"/>
      <c r="B310" s="838" t="n"/>
      <c r="C310" s="838" t="n"/>
      <c r="D310" s="838" t="n"/>
      <c r="E310" s="838" t="n"/>
      <c r="F310" s="838" t="n"/>
      <c r="G310" s="838" t="n"/>
      <c r="H310" s="838" t="n"/>
      <c r="I310" s="838" t="n"/>
      <c r="J310" s="838" t="n"/>
      <c r="K310" s="838" t="n"/>
      <c r="L310" s="838" t="n"/>
      <c r="M310" s="838" t="n"/>
      <c r="N310" s="838" t="n"/>
      <c r="O310" s="838" t="n"/>
      <c r="P310" s="838" t="n"/>
      <c r="Q310" s="838" t="n"/>
      <c r="R310" s="838" t="n"/>
      <c r="S310" s="838" t="n"/>
      <c r="T310" s="838" t="n"/>
      <c r="U310" s="838" t="n"/>
      <c r="V310" s="838" t="n"/>
      <c r="W310" s="838" t="n"/>
      <c r="X310" s="838" t="n"/>
      <c r="Y310" s="838" t="n"/>
      <c r="Z310" s="838" t="n"/>
      <c r="AA310" s="838" t="n"/>
      <c r="AB310" s="838" t="n"/>
      <c r="AC310" s="838" t="n"/>
      <c r="AD310" s="838" t="n"/>
      <c r="AE310" s="838" t="n"/>
      <c r="AF310" s="838" t="n"/>
      <c r="AG310" s="838" t="n"/>
      <c r="AH310" s="838" t="n"/>
      <c r="AI310" s="838" t="n"/>
      <c r="AJ310" s="838" t="n"/>
      <c r="AK310" s="838" t="n"/>
      <c r="AL310" s="838" t="n"/>
      <c r="AM310" s="838" t="n"/>
      <c r="AN310" s="838" t="n"/>
      <c r="AO310" s="838" t="n"/>
      <c r="AP310" s="838" t="n"/>
      <c r="AQ310" s="838" t="n"/>
      <c r="AR310" s="838" t="n"/>
      <c r="AS310" s="838" t="n"/>
      <c r="AT310" s="838" t="n"/>
      <c r="AU310" s="838" t="n"/>
      <c r="AV310" s="838" t="n"/>
      <c r="AW310" s="838" t="n"/>
      <c r="AX310" s="838" t="n"/>
      <c r="AY310" s="838" t="n"/>
      <c r="AZ310" s="838" t="n"/>
      <c r="BA310" s="838" t="n"/>
      <c r="BB310" s="838" t="n"/>
      <c r="BC310" s="838" t="n"/>
      <c r="BD310" s="838" t="n"/>
      <c r="BE310" s="838" t="n"/>
      <c r="BF310" s="838" t="n"/>
      <c r="BG310" s="838" t="n"/>
      <c r="BH310" s="838" t="n"/>
      <c r="BI310" s="838" t="n"/>
      <c r="BJ310" s="838" t="n"/>
      <c r="BK310" s="838" t="n"/>
      <c r="BL310" s="838" t="n"/>
      <c r="BM310" s="838" t="n"/>
      <c r="BN310" s="838" t="n"/>
      <c r="BO310" s="838" t="n"/>
      <c r="BP310" s="838" t="n"/>
      <c r="BQ310" s="838" t="n"/>
      <c r="BR310" s="838" t="n"/>
      <c r="BS310" s="838" t="n"/>
      <c r="BT310" s="838" t="n"/>
      <c r="BU310" s="838" t="n"/>
      <c r="BV310" s="838" t="n"/>
      <c r="BW310" s="838" t="n"/>
      <c r="BX310" s="838" t="n"/>
      <c r="BY310" s="838" t="n"/>
      <c r="BZ310" s="838" t="n"/>
      <c r="CA310" s="838" t="n"/>
      <c r="CB310" s="838" t="n"/>
      <c r="CC310" s="838" t="n"/>
      <c r="CD310" s="838" t="n"/>
      <c r="CE310" s="838" t="n"/>
      <c r="CF310" s="838" t="n"/>
      <c r="CG310" s="838" t="n"/>
      <c r="CH310" s="838" t="n"/>
      <c r="CI310" s="838" t="n"/>
      <c r="CJ310" s="838" t="n"/>
      <c r="CK310" s="838" t="n"/>
      <c r="CL310" s="838" t="n"/>
      <c r="CM310" s="838" t="n"/>
      <c r="CN310" s="838" t="n"/>
      <c r="CO310" s="838" t="n"/>
      <c r="CP310" s="838" t="n"/>
      <c r="CQ310" s="838" t="n"/>
      <c r="CR310" s="838" t="n"/>
      <c r="CS310" s="838" t="n"/>
      <c r="CT310" s="838" t="n"/>
      <c r="CU310" s="838" t="n"/>
      <c r="CV310" s="838" t="n"/>
      <c r="CW310" s="838" t="n"/>
      <c r="CX310" s="838" t="n"/>
      <c r="CY310" s="838" t="n"/>
      <c r="CZ310" s="838" t="n"/>
      <c r="DA310" s="838" t="n"/>
      <c r="DB310" s="838" t="n"/>
      <c r="DC310" s="838" t="n"/>
      <c r="DD310" s="838" t="n"/>
      <c r="DE310" s="838" t="n"/>
      <c r="DF310" s="838" t="n"/>
      <c r="DG310" s="838" t="n"/>
      <c r="DH310" s="838" t="n"/>
      <c r="DI310" s="838" t="n"/>
      <c r="DJ310" s="838" t="n"/>
      <c r="DK310" s="838" t="n"/>
      <c r="DL310" s="838" t="n"/>
      <c r="DM310" s="838" t="n"/>
      <c r="DN310" s="838" t="n"/>
      <c r="DO310" s="838" t="n"/>
      <c r="DP310" s="838" t="n"/>
      <c r="DQ310" s="838" t="n"/>
      <c r="DR310" s="838" t="n"/>
      <c r="DS310" s="838" t="n"/>
      <c r="DT310" s="838" t="n"/>
      <c r="DU310" s="838" t="n"/>
      <c r="DV310" s="838" t="n"/>
      <c r="DW310" s="838" t="n"/>
      <c r="DX310" s="838" t="n"/>
      <c r="DY310" s="838" t="n"/>
      <c r="DZ310" s="838" t="n"/>
      <c r="EA310" s="838" t="n"/>
      <c r="EB310" s="838" t="n"/>
      <c r="EC310" s="838" t="n"/>
      <c r="ED310" s="838" t="n"/>
      <c r="EE310" s="838" t="n"/>
      <c r="EF310" s="838" t="n"/>
      <c r="EG310" s="838" t="n"/>
      <c r="EH310" s="838" t="n"/>
      <c r="EI310" s="838" t="n"/>
      <c r="EJ310" s="838" t="n"/>
      <c r="EK310" s="838" t="n"/>
      <c r="EL310" s="838" t="n"/>
      <c r="EM310" s="838" t="n"/>
      <c r="EN310" s="838" t="n"/>
      <c r="EO310" s="838" t="n"/>
      <c r="EP310" s="838" t="n"/>
      <c r="EQ310" s="838" t="n"/>
    </row>
    <row r="311" ht="13.5" customHeight="1" s="1178">
      <c r="A311" s="860" t="n"/>
      <c r="B311" s="860" t="n"/>
      <c r="C311" s="860" t="n"/>
      <c r="D311" s="860" t="n"/>
      <c r="E311" s="860" t="n"/>
      <c r="F311" s="860" t="n"/>
      <c r="G311" s="860" t="n"/>
      <c r="H311" s="860" t="n"/>
      <c r="I311" s="860" t="n"/>
      <c r="J311" s="860" t="n"/>
      <c r="K311" s="838" t="n"/>
      <c r="L311" s="838" t="n"/>
      <c r="M311" s="838" t="n"/>
      <c r="N311" s="838" t="n"/>
      <c r="O311" s="838" t="n"/>
      <c r="P311" s="838" t="n"/>
      <c r="Q311" s="838" t="n"/>
      <c r="R311" s="838" t="n"/>
      <c r="S311" s="838" t="n"/>
      <c r="T311" s="838" t="n"/>
      <c r="U311" s="838" t="n"/>
      <c r="V311" s="838" t="n"/>
      <c r="W311" s="838" t="n"/>
      <c r="X311" s="838" t="n"/>
      <c r="Y311" s="838" t="n"/>
      <c r="Z311" s="838" t="n"/>
      <c r="AA311" s="838" t="n"/>
      <c r="AB311" s="838" t="n"/>
      <c r="AC311" s="838" t="n"/>
      <c r="AD311" s="838" t="n"/>
      <c r="AE311" s="838" t="n"/>
      <c r="AF311" s="838" t="n"/>
      <c r="AG311" s="838" t="n"/>
      <c r="AH311" s="838" t="n"/>
      <c r="AI311" s="838" t="n"/>
      <c r="AJ311" s="838" t="n"/>
      <c r="AK311" s="838" t="n"/>
      <c r="AL311" s="838" t="n"/>
      <c r="AM311" s="838" t="n"/>
      <c r="AN311" s="838" t="n"/>
      <c r="AO311" s="838" t="n"/>
      <c r="AP311" s="838" t="n"/>
      <c r="AQ311" s="838" t="n"/>
      <c r="AR311" s="838" t="n"/>
      <c r="AS311" s="838" t="n"/>
      <c r="AT311" s="838" t="n"/>
      <c r="AU311" s="838" t="n"/>
      <c r="AV311" s="838" t="n"/>
      <c r="AW311" s="838" t="n"/>
      <c r="AX311" s="838" t="n"/>
      <c r="AY311" s="838" t="n"/>
      <c r="AZ311" s="838" t="n"/>
      <c r="BA311" s="838" t="n"/>
      <c r="BB311" s="838" t="n"/>
      <c r="BC311" s="838" t="n"/>
      <c r="BD311" s="838" t="n"/>
      <c r="BE311" s="838" t="n"/>
      <c r="BF311" s="838" t="n"/>
      <c r="BG311" s="838" t="n"/>
      <c r="BH311" s="838" t="n"/>
      <c r="BI311" s="838" t="n"/>
      <c r="BJ311" s="838" t="n"/>
      <c r="BK311" s="838" t="n"/>
      <c r="BL311" s="838" t="n"/>
      <c r="BM311" s="838" t="n"/>
      <c r="BN311" s="838" t="n"/>
      <c r="BO311" s="838" t="n"/>
      <c r="BP311" s="838" t="n"/>
      <c r="BQ311" s="838" t="n"/>
      <c r="BR311" s="838" t="n"/>
      <c r="BS311" s="838" t="n"/>
      <c r="BT311" s="838" t="n"/>
      <c r="BU311" s="838" t="n"/>
      <c r="BV311" s="838" t="n"/>
      <c r="BW311" s="838" t="n"/>
      <c r="BX311" s="838" t="n"/>
      <c r="BY311" s="838" t="n"/>
      <c r="BZ311" s="838" t="n"/>
      <c r="CA311" s="838" t="n"/>
      <c r="CB311" s="838" t="n"/>
      <c r="CC311" s="838" t="n"/>
      <c r="CD311" s="838" t="n"/>
      <c r="CE311" s="838" t="n"/>
      <c r="CF311" s="838" t="n"/>
      <c r="CG311" s="838" t="n"/>
      <c r="CH311" s="838" t="n"/>
      <c r="CI311" s="838" t="n"/>
      <c r="CJ311" s="838" t="n"/>
      <c r="CK311" s="838" t="n"/>
      <c r="CL311" s="838" t="n"/>
      <c r="CM311" s="838" t="n"/>
      <c r="CN311" s="838" t="n"/>
      <c r="CO311" s="838" t="n"/>
      <c r="CP311" s="838" t="n"/>
      <c r="CQ311" s="838" t="n"/>
      <c r="CR311" s="838" t="n"/>
      <c r="CS311" s="838" t="n"/>
      <c r="CT311" s="838" t="n"/>
      <c r="CU311" s="838" t="n"/>
      <c r="CV311" s="838" t="n"/>
      <c r="CW311" s="838" t="n"/>
      <c r="CX311" s="838" t="n"/>
      <c r="CY311" s="838" t="n"/>
      <c r="CZ311" s="838" t="n"/>
      <c r="DA311" s="838" t="n"/>
      <c r="DB311" s="838" t="n"/>
      <c r="DC311" s="838" t="n"/>
      <c r="DD311" s="838" t="n"/>
      <c r="DE311" s="838" t="n"/>
      <c r="DF311" s="838" t="n"/>
      <c r="DG311" s="838" t="n"/>
      <c r="DH311" s="838" t="n"/>
      <c r="DI311" s="838" t="n"/>
      <c r="DJ311" s="838" t="n"/>
      <c r="DK311" s="838" t="n"/>
      <c r="DL311" s="838" t="n"/>
      <c r="DM311" s="838" t="n"/>
      <c r="DN311" s="838" t="n"/>
      <c r="DO311" s="838" t="n"/>
      <c r="DP311" s="838" t="n"/>
      <c r="DQ311" s="838" t="n"/>
      <c r="DR311" s="838" t="n"/>
      <c r="DS311" s="838" t="n"/>
      <c r="DT311" s="838" t="n"/>
      <c r="DU311" s="838" t="n"/>
      <c r="DV311" s="838" t="n"/>
      <c r="DW311" s="838" t="n"/>
      <c r="DX311" s="838" t="n"/>
      <c r="DY311" s="838" t="n"/>
      <c r="DZ311" s="838" t="n"/>
      <c r="EA311" s="838" t="n"/>
      <c r="EB311" s="838" t="n"/>
      <c r="EC311" s="838" t="n"/>
      <c r="ED311" s="838" t="n"/>
      <c r="EE311" s="838" t="n"/>
      <c r="EF311" s="838" t="n"/>
      <c r="EG311" s="838" t="n"/>
      <c r="EH311" s="838" t="n"/>
      <c r="EI311" s="838" t="n"/>
      <c r="EJ311" s="838" t="n"/>
      <c r="EK311" s="838" t="n"/>
      <c r="EL311" s="838" t="n"/>
      <c r="EM311" s="838" t="n"/>
      <c r="EN311" s="838" t="n"/>
      <c r="EO311" s="838" t="n"/>
      <c r="EP311" s="838" t="n"/>
      <c r="EQ311" s="838" t="n"/>
    </row>
    <row r="312" ht="13.5" customHeight="1" s="1178">
      <c r="A312" s="867" t="n"/>
      <c r="B312" s="862" t="n"/>
      <c r="C312" s="862" t="n"/>
      <c r="D312" s="862" t="n"/>
      <c r="E312" s="863" t="n"/>
      <c r="F312" s="863" t="n"/>
      <c r="G312" s="863" t="n"/>
      <c r="H312" s="863" t="n"/>
      <c r="I312" s="863" t="n"/>
      <c r="J312" s="863" t="n"/>
      <c r="K312" s="838" t="n"/>
      <c r="L312" s="838" t="n"/>
      <c r="M312" s="838" t="n"/>
      <c r="N312" s="838" t="n"/>
      <c r="O312" s="838" t="n"/>
      <c r="P312" s="838" t="n"/>
      <c r="Q312" s="838" t="n"/>
      <c r="R312" s="838" t="n"/>
      <c r="S312" s="838" t="n"/>
      <c r="T312" s="838" t="n"/>
      <c r="U312" s="838" t="n"/>
      <c r="V312" s="838" t="n"/>
      <c r="W312" s="838" t="n"/>
      <c r="X312" s="838" t="n"/>
      <c r="Y312" s="838" t="n"/>
      <c r="Z312" s="838" t="n"/>
      <c r="AA312" s="838" t="n"/>
      <c r="AB312" s="838" t="n"/>
      <c r="AC312" s="838" t="n"/>
      <c r="AD312" s="838" t="n"/>
      <c r="AE312" s="838" t="n"/>
      <c r="AF312" s="838" t="n"/>
      <c r="AG312" s="838" t="n"/>
      <c r="AH312" s="838" t="n"/>
      <c r="AI312" s="838" t="n"/>
      <c r="AJ312" s="838" t="n"/>
      <c r="AK312" s="838" t="n"/>
      <c r="AL312" s="838" t="n"/>
      <c r="AM312" s="838" t="n"/>
      <c r="AN312" s="838" t="n"/>
      <c r="AO312" s="838" t="n"/>
      <c r="AP312" s="838" t="n"/>
      <c r="AQ312" s="838" t="n"/>
      <c r="AR312" s="838" t="n"/>
      <c r="AS312" s="838" t="n"/>
      <c r="AT312" s="838" t="n"/>
      <c r="AU312" s="838" t="n"/>
      <c r="AV312" s="838" t="n"/>
      <c r="AW312" s="838" t="n"/>
      <c r="AX312" s="838" t="n"/>
      <c r="AY312" s="838" t="n"/>
      <c r="AZ312" s="838" t="n"/>
      <c r="BA312" s="838" t="n"/>
      <c r="BB312" s="838" t="n"/>
      <c r="BC312" s="838" t="n"/>
      <c r="BD312" s="838" t="n"/>
      <c r="BE312" s="838" t="n"/>
      <c r="BF312" s="838" t="n"/>
      <c r="BG312" s="838" t="n"/>
      <c r="BH312" s="838" t="n"/>
      <c r="BI312" s="838" t="n"/>
      <c r="BJ312" s="838" t="n"/>
      <c r="BK312" s="838" t="n"/>
      <c r="BL312" s="838" t="n"/>
      <c r="BM312" s="838" t="n"/>
      <c r="BN312" s="838" t="n"/>
      <c r="BO312" s="838" t="n"/>
      <c r="BP312" s="838" t="n"/>
      <c r="BQ312" s="838" t="n"/>
      <c r="BR312" s="838" t="n"/>
      <c r="BS312" s="838" t="n"/>
      <c r="BT312" s="838" t="n"/>
      <c r="BU312" s="838" t="n"/>
      <c r="BV312" s="838" t="n"/>
      <c r="BW312" s="838" t="n"/>
      <c r="BX312" s="838" t="n"/>
      <c r="BY312" s="838" t="n"/>
      <c r="BZ312" s="838" t="n"/>
      <c r="CA312" s="838" t="n"/>
      <c r="CB312" s="838" t="n"/>
      <c r="CC312" s="838" t="n"/>
      <c r="CD312" s="838" t="n"/>
      <c r="CE312" s="838" t="n"/>
      <c r="CF312" s="838" t="n"/>
      <c r="CG312" s="838" t="n"/>
      <c r="CH312" s="838" t="n"/>
      <c r="CI312" s="838" t="n"/>
      <c r="CJ312" s="838" t="n"/>
      <c r="CK312" s="838" t="n"/>
      <c r="CL312" s="838" t="n"/>
      <c r="CM312" s="838" t="n"/>
      <c r="CN312" s="838" t="n"/>
      <c r="CO312" s="838" t="n"/>
      <c r="CP312" s="838" t="n"/>
      <c r="CQ312" s="838" t="n"/>
      <c r="CR312" s="838" t="n"/>
      <c r="CS312" s="838" t="n"/>
      <c r="CT312" s="838" t="n"/>
      <c r="CU312" s="838" t="n"/>
      <c r="CV312" s="838" t="n"/>
      <c r="CW312" s="838" t="n"/>
      <c r="CX312" s="838" t="n"/>
      <c r="CY312" s="838" t="n"/>
      <c r="CZ312" s="838" t="n"/>
      <c r="DA312" s="838" t="n"/>
      <c r="DB312" s="838" t="n"/>
      <c r="DC312" s="838" t="n"/>
      <c r="DD312" s="838" t="n"/>
      <c r="DE312" s="838" t="n"/>
      <c r="DF312" s="838" t="n"/>
      <c r="DG312" s="838" t="n"/>
      <c r="DH312" s="838" t="n"/>
      <c r="DI312" s="838" t="n"/>
      <c r="DJ312" s="838" t="n"/>
      <c r="DK312" s="838" t="n"/>
      <c r="DL312" s="838" t="n"/>
      <c r="DM312" s="838" t="n"/>
      <c r="DN312" s="838" t="n"/>
      <c r="DO312" s="838" t="n"/>
      <c r="DP312" s="838" t="n"/>
      <c r="DQ312" s="838" t="n"/>
      <c r="DR312" s="838" t="n"/>
      <c r="DS312" s="838" t="n"/>
      <c r="DT312" s="838" t="n"/>
      <c r="DU312" s="838" t="n"/>
      <c r="DV312" s="838" t="n"/>
      <c r="DW312" s="838" t="n"/>
      <c r="DX312" s="838" t="n"/>
      <c r="DY312" s="838" t="n"/>
      <c r="DZ312" s="838" t="n"/>
      <c r="EA312" s="838" t="n"/>
      <c r="EB312" s="838" t="n"/>
      <c r="EC312" s="838" t="n"/>
      <c r="ED312" s="838" t="n"/>
      <c r="EE312" s="838" t="n"/>
      <c r="EF312" s="838" t="n"/>
      <c r="EG312" s="838" t="n"/>
      <c r="EH312" s="838" t="n"/>
      <c r="EI312" s="838" t="n"/>
      <c r="EJ312" s="838" t="n"/>
      <c r="EK312" s="838" t="n"/>
      <c r="EL312" s="838" t="n"/>
      <c r="EM312" s="838" t="n"/>
      <c r="EN312" s="838" t="n"/>
      <c r="EO312" s="838" t="n"/>
      <c r="EP312" s="838" t="n"/>
      <c r="EQ312" s="838" t="n"/>
    </row>
    <row r="313" ht="13.5" customHeight="1" s="1178">
      <c r="A313" s="867" t="n"/>
      <c r="B313" s="862" t="n"/>
      <c r="C313" s="862" t="n"/>
      <c r="D313" s="862" t="n"/>
      <c r="E313" s="863" t="n"/>
      <c r="F313" s="863" t="n"/>
      <c r="G313" s="863" t="n"/>
      <c r="H313" s="863" t="n"/>
      <c r="I313" s="863" t="n"/>
      <c r="J313" s="863" t="n"/>
      <c r="K313" s="838" t="n"/>
      <c r="L313" s="838" t="n"/>
      <c r="M313" s="838" t="n"/>
      <c r="N313" s="838" t="n"/>
      <c r="O313" s="838" t="n"/>
      <c r="P313" s="838" t="n"/>
      <c r="Q313" s="838" t="n"/>
      <c r="R313" s="838" t="n"/>
      <c r="S313" s="838" t="n"/>
      <c r="T313" s="838" t="n"/>
      <c r="U313" s="838" t="n"/>
      <c r="V313" s="838" t="n"/>
      <c r="W313" s="838" t="n"/>
      <c r="X313" s="838" t="n"/>
      <c r="Y313" s="838" t="n"/>
      <c r="Z313" s="838" t="n"/>
      <c r="AA313" s="838" t="n"/>
      <c r="AB313" s="838" t="n"/>
      <c r="AC313" s="838" t="n"/>
      <c r="AD313" s="838" t="n"/>
      <c r="AE313" s="838" t="n"/>
      <c r="AF313" s="838" t="n"/>
      <c r="AG313" s="838" t="n"/>
      <c r="AH313" s="838" t="n"/>
      <c r="AI313" s="838" t="n"/>
      <c r="AJ313" s="838" t="n"/>
      <c r="AK313" s="838" t="n"/>
      <c r="AL313" s="838" t="n"/>
      <c r="AM313" s="838" t="n"/>
      <c r="AN313" s="838" t="n"/>
      <c r="AO313" s="838" t="n"/>
      <c r="AP313" s="838" t="n"/>
      <c r="AQ313" s="838" t="n"/>
      <c r="AR313" s="838" t="n"/>
      <c r="AS313" s="838" t="n"/>
      <c r="AT313" s="838" t="n"/>
      <c r="AU313" s="838" t="n"/>
      <c r="AV313" s="838" t="n"/>
      <c r="AW313" s="838" t="n"/>
      <c r="AX313" s="838" t="n"/>
      <c r="AY313" s="838" t="n"/>
      <c r="AZ313" s="838" t="n"/>
      <c r="BA313" s="838" t="n"/>
      <c r="BB313" s="838" t="n"/>
      <c r="BC313" s="838" t="n"/>
      <c r="BD313" s="838" t="n"/>
      <c r="BE313" s="838" t="n"/>
      <c r="BF313" s="838" t="n"/>
      <c r="BG313" s="838" t="n"/>
      <c r="BH313" s="838" t="n"/>
      <c r="BI313" s="838" t="n"/>
      <c r="BJ313" s="838" t="n"/>
      <c r="BK313" s="838" t="n"/>
      <c r="BL313" s="838" t="n"/>
      <c r="BM313" s="838" t="n"/>
      <c r="BN313" s="838" t="n"/>
      <c r="BO313" s="838" t="n"/>
      <c r="BP313" s="838" t="n"/>
      <c r="BQ313" s="838" t="n"/>
      <c r="BR313" s="838" t="n"/>
      <c r="BS313" s="838" t="n"/>
      <c r="BT313" s="838" t="n"/>
      <c r="BU313" s="838" t="n"/>
      <c r="BV313" s="838" t="n"/>
      <c r="BW313" s="838" t="n"/>
      <c r="BX313" s="838" t="n"/>
      <c r="BY313" s="838" t="n"/>
      <c r="BZ313" s="838" t="n"/>
      <c r="CA313" s="838" t="n"/>
      <c r="CB313" s="838" t="n"/>
      <c r="CC313" s="838" t="n"/>
      <c r="CD313" s="838" t="n"/>
      <c r="CE313" s="838" t="n"/>
      <c r="CF313" s="838" t="n"/>
      <c r="CG313" s="838" t="n"/>
      <c r="CH313" s="838" t="n"/>
      <c r="CI313" s="838" t="n"/>
      <c r="CJ313" s="838" t="n"/>
      <c r="CK313" s="838" t="n"/>
      <c r="CL313" s="838" t="n"/>
      <c r="CM313" s="838" t="n"/>
      <c r="CN313" s="838" t="n"/>
      <c r="CO313" s="838" t="n"/>
      <c r="CP313" s="838" t="n"/>
      <c r="CQ313" s="838" t="n"/>
      <c r="CR313" s="838" t="n"/>
      <c r="CS313" s="838" t="n"/>
      <c r="CT313" s="838" t="n"/>
      <c r="CU313" s="838" t="n"/>
      <c r="CV313" s="838" t="n"/>
      <c r="CW313" s="838" t="n"/>
      <c r="CX313" s="838" t="n"/>
      <c r="CY313" s="838" t="n"/>
      <c r="CZ313" s="838" t="n"/>
      <c r="DA313" s="838" t="n"/>
      <c r="DB313" s="838" t="n"/>
      <c r="DC313" s="838" t="n"/>
      <c r="DD313" s="838" t="n"/>
      <c r="DE313" s="838" t="n"/>
      <c r="DF313" s="838" t="n"/>
      <c r="DG313" s="838" t="n"/>
      <c r="DH313" s="838" t="n"/>
      <c r="DI313" s="838" t="n"/>
      <c r="DJ313" s="838" t="n"/>
      <c r="DK313" s="838" t="n"/>
      <c r="DL313" s="838" t="n"/>
      <c r="DM313" s="838" t="n"/>
      <c r="DN313" s="838" t="n"/>
      <c r="DO313" s="838" t="n"/>
      <c r="DP313" s="838" t="n"/>
      <c r="DQ313" s="838" t="n"/>
      <c r="DR313" s="838" t="n"/>
      <c r="DS313" s="838" t="n"/>
      <c r="DT313" s="838" t="n"/>
      <c r="DU313" s="838" t="n"/>
      <c r="DV313" s="838" t="n"/>
      <c r="DW313" s="838" t="n"/>
      <c r="DX313" s="838" t="n"/>
      <c r="DY313" s="838" t="n"/>
      <c r="DZ313" s="838" t="n"/>
      <c r="EA313" s="838" t="n"/>
      <c r="EB313" s="838" t="n"/>
      <c r="EC313" s="838" t="n"/>
      <c r="ED313" s="838" t="n"/>
      <c r="EE313" s="838" t="n"/>
      <c r="EF313" s="838" t="n"/>
      <c r="EG313" s="838" t="n"/>
      <c r="EH313" s="838" t="n"/>
      <c r="EI313" s="838" t="n"/>
      <c r="EJ313" s="838" t="n"/>
      <c r="EK313" s="838" t="n"/>
      <c r="EL313" s="838" t="n"/>
      <c r="EM313" s="838" t="n"/>
      <c r="EN313" s="838" t="n"/>
      <c r="EO313" s="838" t="n"/>
      <c r="EP313" s="838" t="n"/>
      <c r="EQ313" s="838" t="n"/>
    </row>
    <row r="314" ht="13.5" customHeight="1" s="1178">
      <c r="A314" s="867" t="n"/>
      <c r="B314" s="862" t="n"/>
      <c r="C314" s="862" t="n"/>
      <c r="D314" s="862" t="n"/>
      <c r="E314" s="863" t="n"/>
      <c r="F314" s="863" t="n"/>
      <c r="G314" s="863" t="n"/>
      <c r="H314" s="863" t="n"/>
      <c r="I314" s="863" t="n"/>
      <c r="J314" s="863" t="n"/>
      <c r="K314" s="838" t="n"/>
      <c r="L314" s="838" t="n"/>
      <c r="M314" s="838" t="n"/>
      <c r="N314" s="838" t="n"/>
      <c r="O314" s="838" t="n"/>
      <c r="P314" s="838" t="n"/>
      <c r="Q314" s="838" t="n"/>
      <c r="R314" s="838" t="n"/>
      <c r="S314" s="838" t="n"/>
      <c r="T314" s="838" t="n"/>
      <c r="U314" s="838" t="n"/>
      <c r="V314" s="838" t="n"/>
      <c r="W314" s="838" t="n"/>
      <c r="X314" s="838" t="n"/>
      <c r="Y314" s="838" t="n"/>
      <c r="Z314" s="838" t="n"/>
      <c r="AA314" s="838" t="n"/>
      <c r="AB314" s="838" t="n"/>
      <c r="AC314" s="838" t="n"/>
      <c r="AD314" s="838" t="n"/>
      <c r="AE314" s="838" t="n"/>
      <c r="AF314" s="838" t="n"/>
      <c r="AG314" s="838" t="n"/>
      <c r="AH314" s="838" t="n"/>
      <c r="AI314" s="838" t="n"/>
      <c r="AJ314" s="838" t="n"/>
      <c r="AK314" s="838" t="n"/>
      <c r="AL314" s="838" t="n"/>
      <c r="AM314" s="838" t="n"/>
      <c r="AN314" s="838" t="n"/>
      <c r="AO314" s="838" t="n"/>
      <c r="AP314" s="838" t="n"/>
      <c r="AQ314" s="838" t="n"/>
      <c r="AR314" s="838" t="n"/>
      <c r="AS314" s="838" t="n"/>
      <c r="AT314" s="838" t="n"/>
      <c r="AU314" s="838" t="n"/>
      <c r="AV314" s="838" t="n"/>
      <c r="AW314" s="838" t="n"/>
      <c r="AX314" s="838" t="n"/>
      <c r="AY314" s="838" t="n"/>
      <c r="AZ314" s="838" t="n"/>
      <c r="BA314" s="838" t="n"/>
      <c r="BB314" s="838" t="n"/>
      <c r="BC314" s="838" t="n"/>
      <c r="BD314" s="838" t="n"/>
      <c r="BE314" s="838" t="n"/>
      <c r="BF314" s="838" t="n"/>
      <c r="BG314" s="838" t="n"/>
      <c r="BH314" s="838" t="n"/>
      <c r="BI314" s="838" t="n"/>
      <c r="BJ314" s="838" t="n"/>
      <c r="BK314" s="838" t="n"/>
      <c r="BL314" s="838" t="n"/>
      <c r="BM314" s="838" t="n"/>
      <c r="BN314" s="838" t="n"/>
      <c r="BO314" s="838" t="n"/>
      <c r="BP314" s="838" t="n"/>
      <c r="BQ314" s="838" t="n"/>
      <c r="BR314" s="838" t="n"/>
      <c r="BS314" s="838" t="n"/>
      <c r="BT314" s="838" t="n"/>
      <c r="BU314" s="838" t="n"/>
      <c r="BV314" s="838" t="n"/>
      <c r="BW314" s="838" t="n"/>
      <c r="BX314" s="838" t="n"/>
      <c r="BY314" s="838" t="n"/>
      <c r="BZ314" s="838" t="n"/>
      <c r="CA314" s="838" t="n"/>
      <c r="CB314" s="838" t="n"/>
      <c r="CC314" s="838" t="n"/>
      <c r="CD314" s="838" t="n"/>
      <c r="CE314" s="838" t="n"/>
      <c r="CF314" s="838" t="n"/>
      <c r="CG314" s="838" t="n"/>
      <c r="CH314" s="838" t="n"/>
      <c r="CI314" s="838" t="n"/>
      <c r="CJ314" s="838" t="n"/>
      <c r="CK314" s="838" t="n"/>
      <c r="CL314" s="838" t="n"/>
      <c r="CM314" s="838" t="n"/>
      <c r="CN314" s="838" t="n"/>
      <c r="CO314" s="838" t="n"/>
      <c r="CP314" s="838" t="n"/>
      <c r="CQ314" s="838" t="n"/>
      <c r="CR314" s="838" t="n"/>
      <c r="CS314" s="838" t="n"/>
      <c r="CT314" s="838" t="n"/>
      <c r="CU314" s="838" t="n"/>
      <c r="CV314" s="838" t="n"/>
      <c r="CW314" s="838" t="n"/>
      <c r="CX314" s="838" t="n"/>
      <c r="CY314" s="838" t="n"/>
      <c r="CZ314" s="838" t="n"/>
      <c r="DA314" s="838" t="n"/>
      <c r="DB314" s="838" t="n"/>
      <c r="DC314" s="838" t="n"/>
      <c r="DD314" s="838" t="n"/>
      <c r="DE314" s="838" t="n"/>
      <c r="DF314" s="838" t="n"/>
      <c r="DG314" s="838" t="n"/>
      <c r="DH314" s="838" t="n"/>
      <c r="DI314" s="838" t="n"/>
      <c r="DJ314" s="838" t="n"/>
      <c r="DK314" s="838" t="n"/>
      <c r="DL314" s="838" t="n"/>
      <c r="DM314" s="838" t="n"/>
      <c r="DN314" s="838" t="n"/>
      <c r="DO314" s="838" t="n"/>
      <c r="DP314" s="838" t="n"/>
      <c r="DQ314" s="838" t="n"/>
      <c r="DR314" s="838" t="n"/>
      <c r="DS314" s="838" t="n"/>
      <c r="DT314" s="838" t="n"/>
      <c r="DU314" s="838" t="n"/>
      <c r="DV314" s="838" t="n"/>
      <c r="DW314" s="838" t="n"/>
      <c r="DX314" s="838" t="n"/>
      <c r="DY314" s="838" t="n"/>
      <c r="DZ314" s="838" t="n"/>
      <c r="EA314" s="838" t="n"/>
      <c r="EB314" s="838" t="n"/>
      <c r="EC314" s="838" t="n"/>
      <c r="ED314" s="838" t="n"/>
      <c r="EE314" s="838" t="n"/>
      <c r="EF314" s="838" t="n"/>
      <c r="EG314" s="838" t="n"/>
      <c r="EH314" s="838" t="n"/>
      <c r="EI314" s="838" t="n"/>
      <c r="EJ314" s="838" t="n"/>
      <c r="EK314" s="838" t="n"/>
      <c r="EL314" s="838" t="n"/>
      <c r="EM314" s="838" t="n"/>
      <c r="EN314" s="838" t="n"/>
      <c r="EO314" s="838" t="n"/>
      <c r="EP314" s="838" t="n"/>
      <c r="EQ314" s="838" t="n"/>
    </row>
    <row r="315" ht="13.5" customHeight="1" s="1178">
      <c r="A315" s="867" t="n"/>
      <c r="B315" s="862" t="n"/>
      <c r="C315" s="862" t="n"/>
      <c r="D315" s="862" t="n"/>
      <c r="E315" s="863" t="n"/>
      <c r="F315" s="863" t="n"/>
      <c r="G315" s="863" t="n"/>
      <c r="H315" s="863" t="n"/>
      <c r="I315" s="863" t="n"/>
      <c r="J315" s="863" t="n"/>
      <c r="K315" s="838" t="n"/>
      <c r="L315" s="838" t="n"/>
      <c r="M315" s="838" t="n"/>
      <c r="N315" s="838" t="n"/>
      <c r="O315" s="838" t="n"/>
      <c r="P315" s="838" t="n"/>
      <c r="Q315" s="838" t="n"/>
      <c r="R315" s="838" t="n"/>
      <c r="S315" s="838" t="n"/>
      <c r="T315" s="838" t="n"/>
      <c r="U315" s="838" t="n"/>
      <c r="V315" s="838" t="n"/>
      <c r="W315" s="838" t="n"/>
      <c r="X315" s="838" t="n"/>
      <c r="Y315" s="838" t="n"/>
      <c r="Z315" s="838" t="n"/>
      <c r="AA315" s="838" t="n"/>
      <c r="AB315" s="838" t="n"/>
      <c r="AC315" s="838" t="n"/>
      <c r="AD315" s="838" t="n"/>
      <c r="AE315" s="838" t="n"/>
      <c r="AF315" s="838" t="n"/>
      <c r="AG315" s="838" t="n"/>
      <c r="AH315" s="838" t="n"/>
      <c r="AI315" s="838" t="n"/>
      <c r="AJ315" s="838" t="n"/>
      <c r="AK315" s="838" t="n"/>
      <c r="AL315" s="838" t="n"/>
      <c r="AM315" s="838" t="n"/>
      <c r="AN315" s="838" t="n"/>
      <c r="AO315" s="838" t="n"/>
      <c r="AP315" s="838" t="n"/>
      <c r="AQ315" s="838" t="n"/>
      <c r="AR315" s="838" t="n"/>
      <c r="AS315" s="838" t="n"/>
      <c r="AT315" s="838" t="n"/>
      <c r="AU315" s="838" t="n"/>
      <c r="AV315" s="838" t="n"/>
      <c r="AW315" s="838" t="n"/>
      <c r="AX315" s="838" t="n"/>
      <c r="AY315" s="838" t="n"/>
      <c r="AZ315" s="838" t="n"/>
      <c r="BA315" s="838" t="n"/>
      <c r="BB315" s="838" t="n"/>
      <c r="BC315" s="838" t="n"/>
      <c r="BD315" s="838" t="n"/>
      <c r="BE315" s="838" t="n"/>
      <c r="BF315" s="838" t="n"/>
      <c r="BG315" s="838" t="n"/>
      <c r="BH315" s="838" t="n"/>
      <c r="BI315" s="838" t="n"/>
      <c r="BJ315" s="838" t="n"/>
      <c r="BK315" s="838" t="n"/>
      <c r="BL315" s="838" t="n"/>
      <c r="BM315" s="838" t="n"/>
      <c r="BN315" s="838" t="n"/>
      <c r="BO315" s="838" t="n"/>
      <c r="BP315" s="838" t="n"/>
      <c r="BQ315" s="838" t="n"/>
      <c r="BR315" s="838" t="n"/>
      <c r="BS315" s="838" t="n"/>
      <c r="BT315" s="838" t="n"/>
      <c r="BU315" s="838" t="n"/>
      <c r="BV315" s="838" t="n"/>
      <c r="BW315" s="838" t="n"/>
      <c r="BX315" s="838" t="n"/>
      <c r="BY315" s="838" t="n"/>
      <c r="BZ315" s="838" t="n"/>
      <c r="CA315" s="838" t="n"/>
      <c r="CB315" s="838" t="n"/>
      <c r="CC315" s="838" t="n"/>
      <c r="CD315" s="838" t="n"/>
      <c r="CE315" s="838" t="n"/>
      <c r="CF315" s="838" t="n"/>
      <c r="CG315" s="838" t="n"/>
      <c r="CH315" s="838" t="n"/>
      <c r="CI315" s="838" t="n"/>
      <c r="CJ315" s="838" t="n"/>
      <c r="CK315" s="838" t="n"/>
      <c r="CL315" s="838" t="n"/>
      <c r="CM315" s="838" t="n"/>
      <c r="CN315" s="838" t="n"/>
      <c r="CO315" s="838" t="n"/>
      <c r="CP315" s="838" t="n"/>
      <c r="CQ315" s="838" t="n"/>
      <c r="CR315" s="838" t="n"/>
      <c r="CS315" s="838" t="n"/>
      <c r="CT315" s="838" t="n"/>
      <c r="CU315" s="838" t="n"/>
      <c r="CV315" s="838" t="n"/>
      <c r="CW315" s="838" t="n"/>
      <c r="CX315" s="838" t="n"/>
      <c r="CY315" s="838" t="n"/>
      <c r="CZ315" s="838" t="n"/>
      <c r="DA315" s="838" t="n"/>
      <c r="DB315" s="838" t="n"/>
      <c r="DC315" s="838" t="n"/>
      <c r="DD315" s="838" t="n"/>
      <c r="DE315" s="838" t="n"/>
      <c r="DF315" s="838" t="n"/>
      <c r="DG315" s="838" t="n"/>
      <c r="DH315" s="838" t="n"/>
      <c r="DI315" s="838" t="n"/>
      <c r="DJ315" s="838" t="n"/>
      <c r="DK315" s="838" t="n"/>
      <c r="DL315" s="838" t="n"/>
      <c r="DM315" s="838" t="n"/>
      <c r="DN315" s="838" t="n"/>
      <c r="DO315" s="838" t="n"/>
      <c r="DP315" s="838" t="n"/>
      <c r="DQ315" s="838" t="n"/>
      <c r="DR315" s="838" t="n"/>
      <c r="DS315" s="838" t="n"/>
      <c r="DT315" s="838" t="n"/>
      <c r="DU315" s="838" t="n"/>
      <c r="DV315" s="838" t="n"/>
      <c r="DW315" s="838" t="n"/>
      <c r="DX315" s="838" t="n"/>
      <c r="DY315" s="838" t="n"/>
      <c r="DZ315" s="838" t="n"/>
      <c r="EA315" s="838" t="n"/>
      <c r="EB315" s="838" t="n"/>
      <c r="EC315" s="838" t="n"/>
      <c r="ED315" s="838" t="n"/>
      <c r="EE315" s="838" t="n"/>
      <c r="EF315" s="838" t="n"/>
      <c r="EG315" s="838" t="n"/>
      <c r="EH315" s="838" t="n"/>
      <c r="EI315" s="838" t="n"/>
      <c r="EJ315" s="838" t="n"/>
      <c r="EK315" s="838" t="n"/>
      <c r="EL315" s="838" t="n"/>
      <c r="EM315" s="838" t="n"/>
      <c r="EN315" s="838" t="n"/>
      <c r="EO315" s="838" t="n"/>
      <c r="EP315" s="838" t="n"/>
      <c r="EQ315" s="838" t="n"/>
    </row>
    <row r="316" ht="13.5" customHeight="1" s="1178">
      <c r="A316" s="867" t="n"/>
      <c r="B316" s="862" t="n"/>
      <c r="C316" s="862" t="n"/>
      <c r="D316" s="862" t="n"/>
      <c r="E316" s="863" t="n"/>
      <c r="F316" s="863" t="n"/>
      <c r="G316" s="863" t="n"/>
      <c r="H316" s="863" t="n"/>
      <c r="I316" s="863" t="n"/>
      <c r="J316" s="863" t="n"/>
      <c r="K316" s="838" t="n"/>
      <c r="L316" s="838" t="n"/>
      <c r="M316" s="838" t="n"/>
      <c r="N316" s="838" t="n"/>
      <c r="O316" s="838" t="n"/>
      <c r="P316" s="838" t="n"/>
      <c r="Q316" s="838" t="n"/>
      <c r="R316" s="838" t="n"/>
      <c r="S316" s="838" t="n"/>
      <c r="T316" s="838" t="n"/>
      <c r="U316" s="838" t="n"/>
      <c r="V316" s="838" t="n"/>
      <c r="W316" s="838" t="n"/>
      <c r="X316" s="838" t="n"/>
      <c r="Y316" s="838" t="n"/>
      <c r="Z316" s="838" t="n"/>
      <c r="AA316" s="838" t="n"/>
      <c r="AB316" s="838" t="n"/>
      <c r="AC316" s="838" t="n"/>
      <c r="AD316" s="838" t="n"/>
      <c r="AE316" s="838" t="n"/>
      <c r="AF316" s="838" t="n"/>
      <c r="AG316" s="838" t="n"/>
      <c r="AH316" s="838" t="n"/>
      <c r="AI316" s="838" t="n"/>
      <c r="AJ316" s="838" t="n"/>
      <c r="AK316" s="838" t="n"/>
      <c r="AL316" s="838" t="n"/>
      <c r="AM316" s="838" t="n"/>
      <c r="AN316" s="838" t="n"/>
      <c r="AO316" s="838" t="n"/>
      <c r="AP316" s="838" t="n"/>
      <c r="AQ316" s="838" t="n"/>
      <c r="AR316" s="838" t="n"/>
      <c r="AS316" s="838" t="n"/>
      <c r="AT316" s="838" t="n"/>
      <c r="AU316" s="838" t="n"/>
      <c r="AV316" s="838" t="n"/>
      <c r="AW316" s="838" t="n"/>
      <c r="AX316" s="838" t="n"/>
      <c r="AY316" s="838" t="n"/>
      <c r="AZ316" s="838" t="n"/>
      <c r="BA316" s="838" t="n"/>
      <c r="BB316" s="838" t="n"/>
      <c r="BC316" s="838" t="n"/>
      <c r="BD316" s="838" t="n"/>
      <c r="BE316" s="838" t="n"/>
      <c r="BF316" s="838" t="n"/>
      <c r="BG316" s="838" t="n"/>
      <c r="BH316" s="838" t="n"/>
      <c r="BI316" s="838" t="n"/>
      <c r="BJ316" s="838" t="n"/>
      <c r="BK316" s="838" t="n"/>
      <c r="BL316" s="838" t="n"/>
      <c r="BM316" s="838" t="n"/>
      <c r="BN316" s="838" t="n"/>
      <c r="BO316" s="838" t="n"/>
      <c r="BP316" s="838" t="n"/>
      <c r="BQ316" s="838" t="n"/>
      <c r="BR316" s="838" t="n"/>
      <c r="BS316" s="838" t="n"/>
      <c r="BT316" s="838" t="n"/>
      <c r="BU316" s="838" t="n"/>
      <c r="BV316" s="838" t="n"/>
      <c r="BW316" s="838" t="n"/>
      <c r="BX316" s="838" t="n"/>
      <c r="BY316" s="838" t="n"/>
      <c r="BZ316" s="838" t="n"/>
      <c r="CA316" s="838" t="n"/>
      <c r="CB316" s="838" t="n"/>
      <c r="CC316" s="838" t="n"/>
      <c r="CD316" s="838" t="n"/>
      <c r="CE316" s="838" t="n"/>
      <c r="CF316" s="838" t="n"/>
      <c r="CG316" s="838" t="n"/>
      <c r="CH316" s="838" t="n"/>
      <c r="CI316" s="838" t="n"/>
      <c r="CJ316" s="838" t="n"/>
      <c r="CK316" s="838" t="n"/>
      <c r="CL316" s="838" t="n"/>
      <c r="CM316" s="838" t="n"/>
      <c r="CN316" s="838" t="n"/>
      <c r="CO316" s="838" t="n"/>
      <c r="CP316" s="838" t="n"/>
      <c r="CQ316" s="838" t="n"/>
      <c r="CR316" s="838" t="n"/>
      <c r="CS316" s="838" t="n"/>
      <c r="CT316" s="838" t="n"/>
      <c r="CU316" s="838" t="n"/>
      <c r="CV316" s="838" t="n"/>
      <c r="CW316" s="838" t="n"/>
      <c r="CX316" s="838" t="n"/>
      <c r="CY316" s="838" t="n"/>
      <c r="CZ316" s="838" t="n"/>
      <c r="DA316" s="838" t="n"/>
      <c r="DB316" s="838" t="n"/>
      <c r="DC316" s="838" t="n"/>
      <c r="DD316" s="838" t="n"/>
      <c r="DE316" s="838" t="n"/>
      <c r="DF316" s="838" t="n"/>
      <c r="DG316" s="838" t="n"/>
      <c r="DH316" s="838" t="n"/>
      <c r="DI316" s="838" t="n"/>
      <c r="DJ316" s="838" t="n"/>
      <c r="DK316" s="838" t="n"/>
      <c r="DL316" s="838" t="n"/>
      <c r="DM316" s="838" t="n"/>
      <c r="DN316" s="838" t="n"/>
      <c r="DO316" s="838" t="n"/>
      <c r="DP316" s="838" t="n"/>
      <c r="DQ316" s="838" t="n"/>
      <c r="DR316" s="838" t="n"/>
      <c r="DS316" s="838" t="n"/>
      <c r="DT316" s="838" t="n"/>
      <c r="DU316" s="838" t="n"/>
      <c r="DV316" s="838" t="n"/>
      <c r="DW316" s="838" t="n"/>
      <c r="DX316" s="838" t="n"/>
      <c r="DY316" s="838" t="n"/>
      <c r="DZ316" s="838" t="n"/>
      <c r="EA316" s="838" t="n"/>
      <c r="EB316" s="838" t="n"/>
      <c r="EC316" s="838" t="n"/>
      <c r="ED316" s="838" t="n"/>
      <c r="EE316" s="838" t="n"/>
      <c r="EF316" s="838" t="n"/>
      <c r="EG316" s="838" t="n"/>
      <c r="EH316" s="838" t="n"/>
      <c r="EI316" s="838" t="n"/>
      <c r="EJ316" s="838" t="n"/>
      <c r="EK316" s="838" t="n"/>
      <c r="EL316" s="838" t="n"/>
      <c r="EM316" s="838" t="n"/>
      <c r="EN316" s="838" t="n"/>
      <c r="EO316" s="838" t="n"/>
      <c r="EP316" s="838" t="n"/>
      <c r="EQ316" s="838" t="n"/>
    </row>
    <row r="317" ht="13.5" customHeight="1" s="1178">
      <c r="A317" s="867" t="n"/>
      <c r="B317" s="862" t="n"/>
      <c r="C317" s="862" t="n"/>
      <c r="D317" s="862" t="n"/>
      <c r="E317" s="863" t="n"/>
      <c r="F317" s="863" t="n"/>
      <c r="G317" s="863" t="n"/>
      <c r="H317" s="863" t="n"/>
      <c r="I317" s="863" t="n"/>
      <c r="J317" s="863" t="n"/>
      <c r="K317" s="838" t="n"/>
      <c r="L317" s="838" t="n"/>
      <c r="M317" s="838" t="n"/>
      <c r="N317" s="838" t="n"/>
      <c r="O317" s="838" t="n"/>
      <c r="P317" s="838" t="n"/>
      <c r="Q317" s="838" t="n"/>
      <c r="R317" s="838" t="n"/>
      <c r="S317" s="838" t="n"/>
      <c r="T317" s="838" t="n"/>
      <c r="U317" s="838" t="n"/>
      <c r="V317" s="838" t="n"/>
      <c r="W317" s="838" t="n"/>
      <c r="X317" s="838" t="n"/>
      <c r="Y317" s="838" t="n"/>
      <c r="Z317" s="838" t="n"/>
      <c r="AA317" s="838" t="n"/>
      <c r="AB317" s="838" t="n"/>
      <c r="AC317" s="838" t="n"/>
      <c r="AD317" s="838" t="n"/>
      <c r="AE317" s="838" t="n"/>
      <c r="AF317" s="838" t="n"/>
      <c r="AG317" s="838" t="n"/>
      <c r="AH317" s="838" t="n"/>
      <c r="AI317" s="838" t="n"/>
      <c r="AJ317" s="838" t="n"/>
      <c r="AK317" s="838" t="n"/>
      <c r="AL317" s="838" t="n"/>
      <c r="AM317" s="838" t="n"/>
      <c r="AN317" s="838" t="n"/>
      <c r="AO317" s="838" t="n"/>
      <c r="AP317" s="838" t="n"/>
      <c r="AQ317" s="838" t="n"/>
      <c r="AR317" s="838" t="n"/>
      <c r="AS317" s="838" t="n"/>
      <c r="AT317" s="838" t="n"/>
      <c r="AU317" s="838" t="n"/>
      <c r="AV317" s="838" t="n"/>
      <c r="AW317" s="838" t="n"/>
      <c r="AX317" s="838" t="n"/>
      <c r="AY317" s="838" t="n"/>
      <c r="AZ317" s="838" t="n"/>
      <c r="BA317" s="838" t="n"/>
      <c r="BB317" s="838" t="n"/>
      <c r="BC317" s="838" t="n"/>
      <c r="BD317" s="838" t="n"/>
      <c r="BE317" s="838" t="n"/>
      <c r="BF317" s="838" t="n"/>
      <c r="BG317" s="838" t="n"/>
      <c r="BH317" s="838" t="n"/>
      <c r="BI317" s="838" t="n"/>
      <c r="BJ317" s="838" t="n"/>
      <c r="BK317" s="838" t="n"/>
      <c r="BL317" s="838" t="n"/>
      <c r="BM317" s="838" t="n"/>
      <c r="BN317" s="838" t="n"/>
      <c r="BO317" s="838" t="n"/>
      <c r="BP317" s="838" t="n"/>
      <c r="BQ317" s="838" t="n"/>
      <c r="BR317" s="838" t="n"/>
      <c r="BS317" s="838" t="n"/>
      <c r="BT317" s="838" t="n"/>
      <c r="BU317" s="838" t="n"/>
      <c r="BV317" s="838" t="n"/>
      <c r="BW317" s="838" t="n"/>
      <c r="BX317" s="838" t="n"/>
      <c r="BY317" s="838" t="n"/>
      <c r="BZ317" s="838" t="n"/>
      <c r="CA317" s="838" t="n"/>
      <c r="CB317" s="838" t="n"/>
      <c r="CC317" s="838" t="n"/>
      <c r="CD317" s="838" t="n"/>
      <c r="CE317" s="838" t="n"/>
      <c r="CF317" s="838" t="n"/>
      <c r="CG317" s="838" t="n"/>
      <c r="CH317" s="838" t="n"/>
      <c r="CI317" s="838" t="n"/>
      <c r="CJ317" s="838" t="n"/>
      <c r="CK317" s="838" t="n"/>
      <c r="CL317" s="838" t="n"/>
      <c r="CM317" s="838" t="n"/>
      <c r="CN317" s="838" t="n"/>
      <c r="CO317" s="838" t="n"/>
      <c r="CP317" s="838" t="n"/>
      <c r="CQ317" s="838" t="n"/>
      <c r="CR317" s="838" t="n"/>
      <c r="CS317" s="838" t="n"/>
      <c r="CT317" s="838" t="n"/>
      <c r="CU317" s="838" t="n"/>
      <c r="CV317" s="838" t="n"/>
      <c r="CW317" s="838" t="n"/>
      <c r="CX317" s="838" t="n"/>
      <c r="CY317" s="838" t="n"/>
      <c r="CZ317" s="838" t="n"/>
      <c r="DA317" s="838" t="n"/>
      <c r="DB317" s="838" t="n"/>
      <c r="DC317" s="838" t="n"/>
      <c r="DD317" s="838" t="n"/>
      <c r="DE317" s="838" t="n"/>
      <c r="DF317" s="838" t="n"/>
      <c r="DG317" s="838" t="n"/>
      <c r="DH317" s="838" t="n"/>
      <c r="DI317" s="838" t="n"/>
      <c r="DJ317" s="838" t="n"/>
      <c r="DK317" s="838" t="n"/>
      <c r="DL317" s="838" t="n"/>
      <c r="DM317" s="838" t="n"/>
      <c r="DN317" s="838" t="n"/>
      <c r="DO317" s="838" t="n"/>
      <c r="DP317" s="838" t="n"/>
      <c r="DQ317" s="838" t="n"/>
      <c r="DR317" s="838" t="n"/>
      <c r="DS317" s="838" t="n"/>
      <c r="DT317" s="838" t="n"/>
      <c r="DU317" s="838" t="n"/>
      <c r="DV317" s="838" t="n"/>
      <c r="DW317" s="838" t="n"/>
      <c r="DX317" s="838" t="n"/>
      <c r="DY317" s="838" t="n"/>
      <c r="DZ317" s="838" t="n"/>
      <c r="EA317" s="838" t="n"/>
      <c r="EB317" s="838" t="n"/>
      <c r="EC317" s="838" t="n"/>
      <c r="ED317" s="838" t="n"/>
      <c r="EE317" s="838" t="n"/>
      <c r="EF317" s="838" t="n"/>
      <c r="EG317" s="838" t="n"/>
      <c r="EH317" s="838" t="n"/>
      <c r="EI317" s="838" t="n"/>
      <c r="EJ317" s="838" t="n"/>
      <c r="EK317" s="838" t="n"/>
      <c r="EL317" s="838" t="n"/>
      <c r="EM317" s="838" t="n"/>
      <c r="EN317" s="838" t="n"/>
      <c r="EO317" s="838" t="n"/>
      <c r="EP317" s="838" t="n"/>
      <c r="EQ317" s="838" t="n"/>
    </row>
    <row r="318" ht="13.5" customHeight="1" s="1178">
      <c r="A318" s="867" t="n"/>
      <c r="B318" s="862" t="n"/>
      <c r="C318" s="862" t="n"/>
      <c r="D318" s="862" t="n"/>
      <c r="E318" s="863" t="n"/>
      <c r="F318" s="863" t="n"/>
      <c r="G318" s="863" t="n"/>
      <c r="H318" s="863" t="n"/>
      <c r="I318" s="863" t="n"/>
      <c r="J318" s="863" t="n"/>
      <c r="K318" s="838" t="n"/>
      <c r="L318" s="838" t="n"/>
      <c r="M318" s="838" t="n"/>
      <c r="N318" s="838" t="n"/>
      <c r="O318" s="838" t="n"/>
      <c r="P318" s="838" t="n"/>
      <c r="Q318" s="838" t="n"/>
      <c r="R318" s="838" t="n"/>
      <c r="S318" s="838" t="n"/>
      <c r="T318" s="838" t="n"/>
      <c r="U318" s="838" t="n"/>
      <c r="V318" s="838" t="n"/>
      <c r="W318" s="838" t="n"/>
      <c r="X318" s="838" t="n"/>
      <c r="Y318" s="838" t="n"/>
      <c r="Z318" s="838" t="n"/>
      <c r="AA318" s="838" t="n"/>
      <c r="AB318" s="838" t="n"/>
      <c r="AC318" s="838" t="n"/>
      <c r="AD318" s="838" t="n"/>
      <c r="AE318" s="838" t="n"/>
      <c r="AF318" s="838" t="n"/>
      <c r="AG318" s="838" t="n"/>
      <c r="AH318" s="838" t="n"/>
      <c r="AI318" s="838" t="n"/>
      <c r="AJ318" s="838" t="n"/>
      <c r="AK318" s="838" t="n"/>
      <c r="AL318" s="838" t="n"/>
      <c r="AM318" s="838" t="n"/>
      <c r="AN318" s="838" t="n"/>
      <c r="AO318" s="838" t="n"/>
      <c r="AP318" s="838" t="n"/>
      <c r="AQ318" s="838" t="n"/>
      <c r="AR318" s="838" t="n"/>
      <c r="AS318" s="838" t="n"/>
      <c r="AT318" s="838" t="n"/>
      <c r="AU318" s="838" t="n"/>
      <c r="AV318" s="838" t="n"/>
      <c r="AW318" s="838" t="n"/>
      <c r="AX318" s="838" t="n"/>
      <c r="AY318" s="838" t="n"/>
      <c r="AZ318" s="838" t="n"/>
      <c r="BA318" s="838" t="n"/>
      <c r="BB318" s="838" t="n"/>
      <c r="BC318" s="838" t="n"/>
      <c r="BD318" s="838" t="n"/>
      <c r="BE318" s="838" t="n"/>
      <c r="BF318" s="838" t="n"/>
      <c r="BG318" s="838" t="n"/>
      <c r="BH318" s="838" t="n"/>
      <c r="BI318" s="838" t="n"/>
      <c r="BJ318" s="838" t="n"/>
      <c r="BK318" s="838" t="n"/>
      <c r="BL318" s="838" t="n"/>
      <c r="BM318" s="838" t="n"/>
      <c r="BN318" s="838" t="n"/>
      <c r="BO318" s="838" t="n"/>
      <c r="BP318" s="838" t="n"/>
      <c r="BQ318" s="838" t="n"/>
      <c r="BR318" s="838" t="n"/>
      <c r="BS318" s="838" t="n"/>
      <c r="BT318" s="838" t="n"/>
      <c r="BU318" s="838" t="n"/>
      <c r="BV318" s="838" t="n"/>
      <c r="BW318" s="838" t="n"/>
      <c r="BX318" s="838" t="n"/>
      <c r="BY318" s="838" t="n"/>
      <c r="BZ318" s="838" t="n"/>
      <c r="CA318" s="838" t="n"/>
      <c r="CB318" s="838" t="n"/>
      <c r="CC318" s="838" t="n"/>
      <c r="CD318" s="838" t="n"/>
      <c r="CE318" s="838" t="n"/>
      <c r="CF318" s="838" t="n"/>
      <c r="CG318" s="838" t="n"/>
      <c r="CH318" s="838" t="n"/>
      <c r="CI318" s="838" t="n"/>
      <c r="CJ318" s="838" t="n"/>
      <c r="CK318" s="838" t="n"/>
      <c r="CL318" s="838" t="n"/>
      <c r="CM318" s="838" t="n"/>
      <c r="CN318" s="838" t="n"/>
      <c r="CO318" s="838" t="n"/>
      <c r="CP318" s="838" t="n"/>
      <c r="CQ318" s="838" t="n"/>
      <c r="CR318" s="838" t="n"/>
      <c r="CS318" s="838" t="n"/>
      <c r="CT318" s="838" t="n"/>
      <c r="CU318" s="838" t="n"/>
      <c r="CV318" s="838" t="n"/>
      <c r="CW318" s="838" t="n"/>
      <c r="CX318" s="838" t="n"/>
      <c r="CY318" s="838" t="n"/>
      <c r="CZ318" s="838" t="n"/>
      <c r="DA318" s="838" t="n"/>
      <c r="DB318" s="838" t="n"/>
      <c r="DC318" s="838" t="n"/>
      <c r="DD318" s="838" t="n"/>
      <c r="DE318" s="838" t="n"/>
      <c r="DF318" s="838" t="n"/>
      <c r="DG318" s="838" t="n"/>
      <c r="DH318" s="838" t="n"/>
      <c r="DI318" s="838" t="n"/>
      <c r="DJ318" s="838" t="n"/>
      <c r="DK318" s="838" t="n"/>
      <c r="DL318" s="838" t="n"/>
      <c r="DM318" s="838" t="n"/>
      <c r="DN318" s="838" t="n"/>
      <c r="DO318" s="838" t="n"/>
      <c r="DP318" s="838" t="n"/>
      <c r="DQ318" s="838" t="n"/>
      <c r="DR318" s="838" t="n"/>
      <c r="DS318" s="838" t="n"/>
      <c r="DT318" s="838" t="n"/>
      <c r="DU318" s="838" t="n"/>
      <c r="DV318" s="838" t="n"/>
      <c r="DW318" s="838" t="n"/>
      <c r="DX318" s="838" t="n"/>
      <c r="DY318" s="838" t="n"/>
      <c r="DZ318" s="838" t="n"/>
      <c r="EA318" s="838" t="n"/>
      <c r="EB318" s="838" t="n"/>
      <c r="EC318" s="838" t="n"/>
      <c r="ED318" s="838" t="n"/>
      <c r="EE318" s="838" t="n"/>
      <c r="EF318" s="838" t="n"/>
      <c r="EG318" s="838" t="n"/>
      <c r="EH318" s="838" t="n"/>
      <c r="EI318" s="838" t="n"/>
      <c r="EJ318" s="838" t="n"/>
      <c r="EK318" s="838" t="n"/>
      <c r="EL318" s="838" t="n"/>
      <c r="EM318" s="838" t="n"/>
      <c r="EN318" s="838" t="n"/>
      <c r="EO318" s="838" t="n"/>
      <c r="EP318" s="838" t="n"/>
      <c r="EQ318" s="838" t="n"/>
    </row>
    <row r="319" ht="13.5" customHeight="1" s="1178">
      <c r="A319" s="867" t="n"/>
      <c r="B319" s="862" t="n"/>
      <c r="C319" s="862" t="n"/>
      <c r="D319" s="862" t="n"/>
      <c r="E319" s="863" t="n"/>
      <c r="F319" s="863" t="n"/>
      <c r="G319" s="863" t="n"/>
      <c r="H319" s="863" t="n"/>
      <c r="I319" s="863" t="n"/>
      <c r="J319" s="863" t="n"/>
      <c r="K319" s="838" t="n"/>
      <c r="L319" s="838" t="n"/>
      <c r="M319" s="838" t="n"/>
      <c r="N319" s="838" t="n"/>
      <c r="O319" s="838" t="n"/>
      <c r="P319" s="838" t="n"/>
      <c r="Q319" s="838" t="n"/>
      <c r="R319" s="838" t="n"/>
      <c r="S319" s="838" t="n"/>
      <c r="T319" s="838" t="n"/>
      <c r="U319" s="838" t="n"/>
      <c r="V319" s="838" t="n"/>
      <c r="W319" s="838" t="n"/>
      <c r="X319" s="838" t="n"/>
      <c r="Y319" s="838" t="n"/>
      <c r="Z319" s="838" t="n"/>
      <c r="AA319" s="838" t="n"/>
      <c r="AB319" s="838" t="n"/>
      <c r="AC319" s="838" t="n"/>
      <c r="AD319" s="838" t="n"/>
      <c r="AE319" s="838" t="n"/>
      <c r="AF319" s="838" t="n"/>
      <c r="AG319" s="838" t="n"/>
      <c r="AH319" s="838" t="n"/>
      <c r="AI319" s="838" t="n"/>
      <c r="AJ319" s="838" t="n"/>
      <c r="AK319" s="838" t="n"/>
      <c r="AL319" s="838" t="n"/>
      <c r="AM319" s="838" t="n"/>
      <c r="AN319" s="838" t="n"/>
      <c r="AO319" s="838" t="n"/>
      <c r="AP319" s="838" t="n"/>
      <c r="AQ319" s="838" t="n"/>
      <c r="AR319" s="838" t="n"/>
      <c r="AS319" s="838" t="n"/>
      <c r="AT319" s="838" t="n"/>
      <c r="AU319" s="838" t="n"/>
      <c r="AV319" s="838" t="n"/>
      <c r="AW319" s="838" t="n"/>
      <c r="AX319" s="838" t="n"/>
      <c r="AY319" s="838" t="n"/>
      <c r="AZ319" s="838" t="n"/>
      <c r="BA319" s="838" t="n"/>
      <c r="BB319" s="838" t="n"/>
      <c r="BC319" s="838" t="n"/>
      <c r="BD319" s="838" t="n"/>
      <c r="BE319" s="838" t="n"/>
      <c r="BF319" s="838" t="n"/>
      <c r="BG319" s="838" t="n"/>
      <c r="BH319" s="838" t="n"/>
      <c r="BI319" s="838" t="n"/>
      <c r="BJ319" s="838" t="n"/>
      <c r="BK319" s="838" t="n"/>
      <c r="BL319" s="838" t="n"/>
      <c r="BM319" s="838" t="n"/>
      <c r="BN319" s="838" t="n"/>
      <c r="BO319" s="838" t="n"/>
      <c r="BP319" s="838" t="n"/>
      <c r="BQ319" s="838" t="n"/>
      <c r="BR319" s="838" t="n"/>
      <c r="BS319" s="838" t="n"/>
      <c r="BT319" s="838" t="n"/>
      <c r="BU319" s="838" t="n"/>
      <c r="BV319" s="838" t="n"/>
      <c r="BW319" s="838" t="n"/>
      <c r="BX319" s="838" t="n"/>
      <c r="BY319" s="838" t="n"/>
      <c r="BZ319" s="838" t="n"/>
      <c r="CA319" s="838" t="n"/>
      <c r="CB319" s="838" t="n"/>
      <c r="CC319" s="838" t="n"/>
      <c r="CD319" s="838" t="n"/>
      <c r="CE319" s="838" t="n"/>
      <c r="CF319" s="838" t="n"/>
      <c r="CG319" s="838" t="n"/>
      <c r="CH319" s="838" t="n"/>
      <c r="CI319" s="838" t="n"/>
      <c r="CJ319" s="838" t="n"/>
      <c r="CK319" s="838" t="n"/>
      <c r="CL319" s="838" t="n"/>
      <c r="CM319" s="838" t="n"/>
      <c r="CN319" s="838" t="n"/>
      <c r="CO319" s="838" t="n"/>
      <c r="CP319" s="838" t="n"/>
      <c r="CQ319" s="838" t="n"/>
      <c r="CR319" s="838" t="n"/>
      <c r="CS319" s="838" t="n"/>
      <c r="CT319" s="838" t="n"/>
      <c r="CU319" s="838" t="n"/>
      <c r="CV319" s="838" t="n"/>
      <c r="CW319" s="838" t="n"/>
      <c r="CX319" s="838" t="n"/>
      <c r="CY319" s="838" t="n"/>
      <c r="CZ319" s="838" t="n"/>
      <c r="DA319" s="838" t="n"/>
      <c r="DB319" s="838" t="n"/>
      <c r="DC319" s="838" t="n"/>
      <c r="DD319" s="838" t="n"/>
      <c r="DE319" s="838" t="n"/>
      <c r="DF319" s="838" t="n"/>
      <c r="DG319" s="838" t="n"/>
      <c r="DH319" s="838" t="n"/>
      <c r="DI319" s="838" t="n"/>
      <c r="DJ319" s="838" t="n"/>
      <c r="DK319" s="838" t="n"/>
      <c r="DL319" s="838" t="n"/>
      <c r="DM319" s="838" t="n"/>
      <c r="DN319" s="838" t="n"/>
      <c r="DO319" s="838" t="n"/>
      <c r="DP319" s="838" t="n"/>
      <c r="DQ319" s="838" t="n"/>
      <c r="DR319" s="838" t="n"/>
      <c r="DS319" s="838" t="n"/>
      <c r="DT319" s="838" t="n"/>
      <c r="DU319" s="838" t="n"/>
      <c r="DV319" s="838" t="n"/>
      <c r="DW319" s="838" t="n"/>
      <c r="DX319" s="838" t="n"/>
      <c r="DY319" s="838" t="n"/>
      <c r="DZ319" s="838" t="n"/>
      <c r="EA319" s="838" t="n"/>
      <c r="EB319" s="838" t="n"/>
      <c r="EC319" s="838" t="n"/>
      <c r="ED319" s="838" t="n"/>
      <c r="EE319" s="838" t="n"/>
      <c r="EF319" s="838" t="n"/>
      <c r="EG319" s="838" t="n"/>
      <c r="EH319" s="838" t="n"/>
      <c r="EI319" s="838" t="n"/>
      <c r="EJ319" s="838" t="n"/>
      <c r="EK319" s="838" t="n"/>
      <c r="EL319" s="838" t="n"/>
      <c r="EM319" s="838" t="n"/>
      <c r="EN319" s="838" t="n"/>
      <c r="EO319" s="838" t="n"/>
      <c r="EP319" s="838" t="n"/>
      <c r="EQ319" s="838" t="n"/>
    </row>
    <row r="320" ht="13.5" customHeight="1" s="1178">
      <c r="A320" s="838" t="n"/>
      <c r="B320" s="838" t="n"/>
      <c r="C320" s="838" t="n"/>
      <c r="D320" s="838" t="n"/>
      <c r="E320" s="838" t="n"/>
      <c r="F320" s="838" t="n"/>
      <c r="G320" s="838" t="n"/>
      <c r="H320" s="838" t="n"/>
      <c r="I320" s="838" t="n"/>
      <c r="J320" s="838" t="n"/>
      <c r="K320" s="838" t="n"/>
      <c r="L320" s="838" t="n"/>
      <c r="M320" s="838" t="n"/>
      <c r="N320" s="838" t="n"/>
      <c r="O320" s="838" t="n"/>
      <c r="P320" s="838" t="n"/>
      <c r="Q320" s="838" t="n"/>
      <c r="R320" s="838" t="n"/>
      <c r="S320" s="838" t="n"/>
      <c r="T320" s="838" t="n"/>
      <c r="U320" s="838" t="n"/>
      <c r="V320" s="838" t="n"/>
      <c r="W320" s="838" t="n"/>
      <c r="X320" s="838" t="n"/>
      <c r="Y320" s="838" t="n"/>
      <c r="Z320" s="838" t="n"/>
      <c r="AA320" s="838" t="n"/>
      <c r="AB320" s="838" t="n"/>
      <c r="AC320" s="838" t="n"/>
      <c r="AD320" s="838" t="n"/>
      <c r="AE320" s="838" t="n"/>
      <c r="AF320" s="838" t="n"/>
      <c r="AG320" s="838" t="n"/>
      <c r="AH320" s="838" t="n"/>
      <c r="AI320" s="838" t="n"/>
      <c r="AJ320" s="838" t="n"/>
      <c r="AK320" s="838" t="n"/>
      <c r="AL320" s="838" t="n"/>
      <c r="AM320" s="838" t="n"/>
      <c r="AN320" s="838" t="n"/>
      <c r="AO320" s="838" t="n"/>
      <c r="AP320" s="838" t="n"/>
      <c r="AQ320" s="838" t="n"/>
      <c r="AR320" s="838" t="n"/>
      <c r="AS320" s="838" t="n"/>
      <c r="AT320" s="838" t="n"/>
      <c r="AU320" s="838" t="n"/>
      <c r="AV320" s="838" t="n"/>
      <c r="AW320" s="838" t="n"/>
      <c r="AX320" s="838" t="n"/>
      <c r="AY320" s="838" t="n"/>
      <c r="AZ320" s="838" t="n"/>
      <c r="BA320" s="838" t="n"/>
      <c r="BB320" s="838" t="n"/>
      <c r="BC320" s="838" t="n"/>
      <c r="BD320" s="838" t="n"/>
      <c r="BE320" s="838" t="n"/>
      <c r="BF320" s="838" t="n"/>
      <c r="BG320" s="838" t="n"/>
      <c r="BH320" s="838" t="n"/>
      <c r="BI320" s="838" t="n"/>
      <c r="BJ320" s="838" t="n"/>
      <c r="BK320" s="838" t="n"/>
      <c r="BL320" s="838" t="n"/>
      <c r="BM320" s="838" t="n"/>
      <c r="BN320" s="838" t="n"/>
      <c r="BO320" s="838" t="n"/>
      <c r="BP320" s="838" t="n"/>
      <c r="BQ320" s="838" t="n"/>
      <c r="BR320" s="838" t="n"/>
      <c r="BS320" s="838" t="n"/>
      <c r="BT320" s="838" t="n"/>
      <c r="BU320" s="838" t="n"/>
      <c r="BV320" s="838" t="n"/>
      <c r="BW320" s="838" t="n"/>
      <c r="BX320" s="838" t="n"/>
      <c r="BY320" s="838" t="n"/>
      <c r="BZ320" s="838" t="n"/>
      <c r="CA320" s="838" t="n"/>
      <c r="CB320" s="838" t="n"/>
      <c r="CC320" s="838" t="n"/>
      <c r="CD320" s="838" t="n"/>
      <c r="CE320" s="838" t="n"/>
      <c r="CF320" s="838" t="n"/>
      <c r="CG320" s="838" t="n"/>
      <c r="CH320" s="838" t="n"/>
      <c r="CI320" s="838" t="n"/>
      <c r="CJ320" s="838" t="n"/>
      <c r="CK320" s="838" t="n"/>
      <c r="CL320" s="838" t="n"/>
      <c r="CM320" s="838" t="n"/>
      <c r="CN320" s="838" t="n"/>
      <c r="CO320" s="838" t="n"/>
      <c r="CP320" s="838" t="n"/>
      <c r="CQ320" s="838" t="n"/>
      <c r="CR320" s="838" t="n"/>
      <c r="CS320" s="838" t="n"/>
      <c r="CT320" s="838" t="n"/>
      <c r="CU320" s="838" t="n"/>
      <c r="CV320" s="838" t="n"/>
      <c r="CW320" s="838" t="n"/>
      <c r="CX320" s="838" t="n"/>
      <c r="CY320" s="838" t="n"/>
      <c r="CZ320" s="838" t="n"/>
      <c r="DA320" s="838" t="n"/>
      <c r="DB320" s="838" t="n"/>
      <c r="DC320" s="838" t="n"/>
      <c r="DD320" s="838" t="n"/>
      <c r="DE320" s="838" t="n"/>
      <c r="DF320" s="838" t="n"/>
      <c r="DG320" s="838" t="n"/>
      <c r="DH320" s="838" t="n"/>
      <c r="DI320" s="838" t="n"/>
      <c r="DJ320" s="838" t="n"/>
      <c r="DK320" s="838" t="n"/>
      <c r="DL320" s="838" t="n"/>
      <c r="DM320" s="838" t="n"/>
      <c r="DN320" s="838" t="n"/>
      <c r="DO320" s="838" t="n"/>
      <c r="DP320" s="838" t="n"/>
      <c r="DQ320" s="838" t="n"/>
      <c r="DR320" s="838" t="n"/>
      <c r="DS320" s="838" t="n"/>
      <c r="DT320" s="838" t="n"/>
      <c r="DU320" s="838" t="n"/>
      <c r="DV320" s="838" t="n"/>
      <c r="DW320" s="838" t="n"/>
      <c r="DX320" s="838" t="n"/>
      <c r="DY320" s="838" t="n"/>
      <c r="DZ320" s="838" t="n"/>
      <c r="EA320" s="838" t="n"/>
      <c r="EB320" s="838" t="n"/>
      <c r="EC320" s="838" t="n"/>
      <c r="ED320" s="838" t="n"/>
      <c r="EE320" s="838" t="n"/>
      <c r="EF320" s="838" t="n"/>
      <c r="EG320" s="838" t="n"/>
      <c r="EH320" s="838" t="n"/>
      <c r="EI320" s="838" t="n"/>
      <c r="EJ320" s="838" t="n"/>
      <c r="EK320" s="838" t="n"/>
      <c r="EL320" s="838" t="n"/>
      <c r="EM320" s="838" t="n"/>
      <c r="EN320" s="838" t="n"/>
      <c r="EO320" s="838" t="n"/>
      <c r="EP320" s="838" t="n"/>
      <c r="EQ320" s="838" t="n"/>
    </row>
    <row r="321" ht="13.5" customHeight="1" s="1178">
      <c r="A321" s="860" t="n"/>
      <c r="B321" s="860" t="n"/>
      <c r="C321" s="860" t="n"/>
      <c r="D321" s="860" t="n"/>
      <c r="E321" s="860" t="n"/>
      <c r="F321" s="860" t="n"/>
      <c r="G321" s="860" t="n"/>
      <c r="H321" s="860" t="n"/>
      <c r="I321" s="860" t="n"/>
      <c r="J321" s="860" t="n"/>
      <c r="K321" s="838" t="n"/>
      <c r="L321" s="838" t="n"/>
      <c r="M321" s="838" t="n"/>
      <c r="N321" s="838" t="n"/>
      <c r="O321" s="838" t="n"/>
      <c r="P321" s="838" t="n"/>
      <c r="Q321" s="838" t="n"/>
      <c r="R321" s="838" t="n"/>
      <c r="S321" s="838" t="n"/>
      <c r="T321" s="838" t="n"/>
      <c r="U321" s="838" t="n"/>
      <c r="V321" s="838" t="n"/>
      <c r="W321" s="838" t="n"/>
      <c r="X321" s="838" t="n"/>
      <c r="Y321" s="838" t="n"/>
      <c r="Z321" s="838" t="n"/>
      <c r="AA321" s="838" t="n"/>
      <c r="AB321" s="838" t="n"/>
      <c r="AC321" s="838" t="n"/>
      <c r="AD321" s="838" t="n"/>
      <c r="AE321" s="838" t="n"/>
      <c r="AF321" s="838" t="n"/>
      <c r="AG321" s="838" t="n"/>
      <c r="AH321" s="838" t="n"/>
      <c r="AI321" s="838" t="n"/>
      <c r="AJ321" s="838" t="n"/>
      <c r="AK321" s="838" t="n"/>
      <c r="AL321" s="838" t="n"/>
      <c r="AM321" s="838" t="n"/>
      <c r="AN321" s="838" t="n"/>
      <c r="AO321" s="838" t="n"/>
      <c r="AP321" s="838" t="n"/>
      <c r="AQ321" s="838" t="n"/>
      <c r="AR321" s="838" t="n"/>
      <c r="AS321" s="838" t="n"/>
      <c r="AT321" s="838" t="n"/>
      <c r="AU321" s="838" t="n"/>
      <c r="AV321" s="838" t="n"/>
      <c r="AW321" s="838" t="n"/>
      <c r="AX321" s="838" t="n"/>
      <c r="AY321" s="838" t="n"/>
      <c r="AZ321" s="838" t="n"/>
      <c r="BA321" s="838" t="n"/>
      <c r="BB321" s="838" t="n"/>
      <c r="BC321" s="838" t="n"/>
      <c r="BD321" s="838" t="n"/>
      <c r="BE321" s="838" t="n"/>
      <c r="BF321" s="838" t="n"/>
      <c r="BG321" s="838" t="n"/>
      <c r="BH321" s="838" t="n"/>
      <c r="BI321" s="838" t="n"/>
      <c r="BJ321" s="838" t="n"/>
      <c r="BK321" s="838" t="n"/>
      <c r="BL321" s="838" t="n"/>
      <c r="BM321" s="838" t="n"/>
      <c r="BN321" s="838" t="n"/>
      <c r="BO321" s="838" t="n"/>
      <c r="BP321" s="838" t="n"/>
      <c r="BQ321" s="838" t="n"/>
      <c r="BR321" s="838" t="n"/>
      <c r="BS321" s="838" t="n"/>
      <c r="BT321" s="838" t="n"/>
      <c r="BU321" s="838" t="n"/>
      <c r="BV321" s="838" t="n"/>
      <c r="BW321" s="838" t="n"/>
      <c r="BX321" s="838" t="n"/>
      <c r="BY321" s="838" t="n"/>
      <c r="BZ321" s="838" t="n"/>
      <c r="CA321" s="838" t="n"/>
      <c r="CB321" s="838" t="n"/>
      <c r="CC321" s="838" t="n"/>
      <c r="CD321" s="838" t="n"/>
      <c r="CE321" s="838" t="n"/>
      <c r="CF321" s="838" t="n"/>
      <c r="CG321" s="838" t="n"/>
      <c r="CH321" s="838" t="n"/>
      <c r="CI321" s="838" t="n"/>
      <c r="CJ321" s="838" t="n"/>
      <c r="CK321" s="838" t="n"/>
      <c r="CL321" s="838" t="n"/>
      <c r="CM321" s="838" t="n"/>
      <c r="CN321" s="838" t="n"/>
      <c r="CO321" s="838" t="n"/>
      <c r="CP321" s="838" t="n"/>
      <c r="CQ321" s="838" t="n"/>
      <c r="CR321" s="838" t="n"/>
      <c r="CS321" s="838" t="n"/>
      <c r="CT321" s="838" t="n"/>
      <c r="CU321" s="838" t="n"/>
      <c r="CV321" s="838" t="n"/>
      <c r="CW321" s="838" t="n"/>
      <c r="CX321" s="838" t="n"/>
      <c r="CY321" s="838" t="n"/>
      <c r="CZ321" s="838" t="n"/>
      <c r="DA321" s="838" t="n"/>
      <c r="DB321" s="838" t="n"/>
      <c r="DC321" s="838" t="n"/>
      <c r="DD321" s="838" t="n"/>
      <c r="DE321" s="838" t="n"/>
      <c r="DF321" s="838" t="n"/>
      <c r="DG321" s="838" t="n"/>
      <c r="DH321" s="838" t="n"/>
      <c r="DI321" s="838" t="n"/>
      <c r="DJ321" s="838" t="n"/>
      <c r="DK321" s="838" t="n"/>
      <c r="DL321" s="838" t="n"/>
      <c r="DM321" s="838" t="n"/>
      <c r="DN321" s="838" t="n"/>
      <c r="DO321" s="838" t="n"/>
      <c r="DP321" s="838" t="n"/>
      <c r="DQ321" s="838" t="n"/>
      <c r="DR321" s="838" t="n"/>
      <c r="DS321" s="838" t="n"/>
      <c r="DT321" s="838" t="n"/>
      <c r="DU321" s="838" t="n"/>
      <c r="DV321" s="838" t="n"/>
      <c r="DW321" s="838" t="n"/>
      <c r="DX321" s="838" t="n"/>
      <c r="DY321" s="838" t="n"/>
      <c r="DZ321" s="838" t="n"/>
      <c r="EA321" s="838" t="n"/>
      <c r="EB321" s="838" t="n"/>
      <c r="EC321" s="838" t="n"/>
      <c r="ED321" s="838" t="n"/>
      <c r="EE321" s="838" t="n"/>
      <c r="EF321" s="838" t="n"/>
      <c r="EG321" s="838" t="n"/>
      <c r="EH321" s="838" t="n"/>
      <c r="EI321" s="838" t="n"/>
      <c r="EJ321" s="838" t="n"/>
      <c r="EK321" s="838" t="n"/>
      <c r="EL321" s="838" t="n"/>
      <c r="EM321" s="838" t="n"/>
      <c r="EN321" s="838" t="n"/>
      <c r="EO321" s="838" t="n"/>
      <c r="EP321" s="838" t="n"/>
      <c r="EQ321" s="838" t="n"/>
    </row>
    <row r="322" ht="13.5" customHeight="1" s="1178">
      <c r="A322" s="867" t="n"/>
      <c r="B322" s="862" t="n"/>
      <c r="C322" s="862" t="n"/>
      <c r="D322" s="862" t="n"/>
      <c r="E322" s="863" t="n"/>
      <c r="F322" s="863" t="n"/>
      <c r="G322" s="863" t="n"/>
      <c r="H322" s="863" t="n"/>
      <c r="I322" s="863" t="n"/>
      <c r="J322" s="863" t="n"/>
      <c r="K322" s="838" t="n"/>
      <c r="L322" s="838" t="n"/>
      <c r="M322" s="838" t="n"/>
      <c r="N322" s="838" t="n"/>
      <c r="O322" s="838" t="n"/>
      <c r="P322" s="838" t="n"/>
      <c r="Q322" s="838" t="n"/>
      <c r="R322" s="838" t="n"/>
      <c r="S322" s="838" t="n"/>
      <c r="T322" s="838" t="n"/>
      <c r="U322" s="838" t="n"/>
      <c r="V322" s="838" t="n"/>
      <c r="W322" s="838" t="n"/>
      <c r="X322" s="838" t="n"/>
      <c r="Y322" s="838" t="n"/>
      <c r="Z322" s="838" t="n"/>
      <c r="AA322" s="838" t="n"/>
      <c r="AB322" s="838" t="n"/>
      <c r="AC322" s="838" t="n"/>
      <c r="AD322" s="838" t="n"/>
      <c r="AE322" s="838" t="n"/>
      <c r="AF322" s="838" t="n"/>
      <c r="AG322" s="838" t="n"/>
      <c r="AH322" s="838" t="n"/>
      <c r="AI322" s="838" t="n"/>
      <c r="AJ322" s="838" t="n"/>
      <c r="AK322" s="838" t="n"/>
      <c r="AL322" s="838" t="n"/>
      <c r="AM322" s="838" t="n"/>
      <c r="AN322" s="838" t="n"/>
      <c r="AO322" s="838" t="n"/>
      <c r="AP322" s="838" t="n"/>
      <c r="AQ322" s="838" t="n"/>
      <c r="AR322" s="838" t="n"/>
      <c r="AS322" s="838" t="n"/>
      <c r="AT322" s="838" t="n"/>
      <c r="AU322" s="838" t="n"/>
      <c r="AV322" s="838" t="n"/>
      <c r="AW322" s="838" t="n"/>
      <c r="AX322" s="838" t="n"/>
      <c r="AY322" s="838" t="n"/>
      <c r="AZ322" s="838" t="n"/>
      <c r="BA322" s="838" t="n"/>
      <c r="BB322" s="838" t="n"/>
      <c r="BC322" s="838" t="n"/>
      <c r="BD322" s="838" t="n"/>
      <c r="BE322" s="838" t="n"/>
      <c r="BF322" s="838" t="n"/>
      <c r="BG322" s="838" t="n"/>
      <c r="BH322" s="838" t="n"/>
      <c r="BI322" s="838" t="n"/>
      <c r="BJ322" s="838" t="n"/>
      <c r="BK322" s="838" t="n"/>
      <c r="BL322" s="838" t="n"/>
      <c r="BM322" s="838" t="n"/>
      <c r="BN322" s="838" t="n"/>
      <c r="BO322" s="838" t="n"/>
      <c r="BP322" s="838" t="n"/>
      <c r="BQ322" s="838" t="n"/>
      <c r="BR322" s="838" t="n"/>
      <c r="BS322" s="838" t="n"/>
      <c r="BT322" s="838" t="n"/>
      <c r="BU322" s="838" t="n"/>
      <c r="BV322" s="838" t="n"/>
      <c r="BW322" s="838" t="n"/>
      <c r="BX322" s="838" t="n"/>
      <c r="BY322" s="838" t="n"/>
      <c r="BZ322" s="838" t="n"/>
      <c r="CA322" s="838" t="n"/>
      <c r="CB322" s="838" t="n"/>
      <c r="CC322" s="838" t="n"/>
      <c r="CD322" s="838" t="n"/>
      <c r="CE322" s="838" t="n"/>
      <c r="CF322" s="838" t="n"/>
      <c r="CG322" s="838" t="n"/>
      <c r="CH322" s="838" t="n"/>
      <c r="CI322" s="838" t="n"/>
      <c r="CJ322" s="838" t="n"/>
      <c r="CK322" s="838" t="n"/>
      <c r="CL322" s="838" t="n"/>
      <c r="CM322" s="838" t="n"/>
      <c r="CN322" s="838" t="n"/>
      <c r="CO322" s="838" t="n"/>
      <c r="CP322" s="838" t="n"/>
      <c r="CQ322" s="838" t="n"/>
      <c r="CR322" s="838" t="n"/>
      <c r="CS322" s="838" t="n"/>
      <c r="CT322" s="838" t="n"/>
      <c r="CU322" s="838" t="n"/>
      <c r="CV322" s="838" t="n"/>
      <c r="CW322" s="838" t="n"/>
      <c r="CX322" s="838" t="n"/>
      <c r="CY322" s="838" t="n"/>
      <c r="CZ322" s="838" t="n"/>
      <c r="DA322" s="838" t="n"/>
      <c r="DB322" s="838" t="n"/>
      <c r="DC322" s="838" t="n"/>
      <c r="DD322" s="838" t="n"/>
      <c r="DE322" s="838" t="n"/>
      <c r="DF322" s="838" t="n"/>
      <c r="DG322" s="838" t="n"/>
      <c r="DH322" s="838" t="n"/>
      <c r="DI322" s="838" t="n"/>
      <c r="DJ322" s="838" t="n"/>
      <c r="DK322" s="838" t="n"/>
      <c r="DL322" s="838" t="n"/>
      <c r="DM322" s="838" t="n"/>
      <c r="DN322" s="838" t="n"/>
      <c r="DO322" s="838" t="n"/>
      <c r="DP322" s="838" t="n"/>
      <c r="DQ322" s="838" t="n"/>
      <c r="DR322" s="838" t="n"/>
      <c r="DS322" s="838" t="n"/>
      <c r="DT322" s="838" t="n"/>
      <c r="DU322" s="838" t="n"/>
      <c r="DV322" s="838" t="n"/>
      <c r="DW322" s="838" t="n"/>
      <c r="DX322" s="838" t="n"/>
      <c r="DY322" s="838" t="n"/>
      <c r="DZ322" s="838" t="n"/>
      <c r="EA322" s="838" t="n"/>
      <c r="EB322" s="838" t="n"/>
      <c r="EC322" s="838" t="n"/>
      <c r="ED322" s="838" t="n"/>
      <c r="EE322" s="838" t="n"/>
      <c r="EF322" s="838" t="n"/>
      <c r="EG322" s="838" t="n"/>
      <c r="EH322" s="838" t="n"/>
      <c r="EI322" s="838" t="n"/>
      <c r="EJ322" s="838" t="n"/>
      <c r="EK322" s="838" t="n"/>
      <c r="EL322" s="838" t="n"/>
      <c r="EM322" s="838" t="n"/>
      <c r="EN322" s="838" t="n"/>
      <c r="EO322" s="838" t="n"/>
      <c r="EP322" s="838" t="n"/>
      <c r="EQ322" s="838" t="n"/>
    </row>
    <row r="323" ht="13.5" customHeight="1" s="1178">
      <c r="A323" s="867" t="n"/>
      <c r="B323" s="862" t="n"/>
      <c r="C323" s="862" t="n"/>
      <c r="D323" s="862" t="n"/>
      <c r="E323" s="863" t="n"/>
      <c r="F323" s="863" t="n"/>
      <c r="G323" s="863" t="n"/>
      <c r="H323" s="863" t="n"/>
      <c r="I323" s="863" t="n"/>
      <c r="J323" s="863" t="n"/>
      <c r="K323" s="838" t="n"/>
      <c r="L323" s="838" t="n"/>
      <c r="M323" s="838" t="n"/>
      <c r="N323" s="838" t="n"/>
      <c r="O323" s="838" t="n"/>
      <c r="P323" s="838" t="n"/>
      <c r="Q323" s="838" t="n"/>
      <c r="R323" s="838" t="n"/>
      <c r="S323" s="838" t="n"/>
      <c r="T323" s="838" t="n"/>
      <c r="U323" s="838" t="n"/>
      <c r="V323" s="838" t="n"/>
      <c r="W323" s="838" t="n"/>
      <c r="X323" s="838" t="n"/>
      <c r="Y323" s="838" t="n"/>
      <c r="Z323" s="838" t="n"/>
      <c r="AA323" s="838" t="n"/>
      <c r="AB323" s="838" t="n"/>
      <c r="AC323" s="838" t="n"/>
      <c r="AD323" s="838" t="n"/>
      <c r="AE323" s="838" t="n"/>
      <c r="AF323" s="838" t="n"/>
      <c r="AG323" s="838" t="n"/>
      <c r="AH323" s="838" t="n"/>
      <c r="AI323" s="838" t="n"/>
      <c r="AJ323" s="838" t="n"/>
      <c r="AK323" s="838" t="n"/>
      <c r="AL323" s="838" t="n"/>
      <c r="AM323" s="838" t="n"/>
      <c r="AN323" s="838" t="n"/>
      <c r="AO323" s="838" t="n"/>
      <c r="AP323" s="838" t="n"/>
      <c r="AQ323" s="838" t="n"/>
      <c r="AR323" s="838" t="n"/>
      <c r="AS323" s="838" t="n"/>
      <c r="AT323" s="838" t="n"/>
      <c r="AU323" s="838" t="n"/>
      <c r="AV323" s="838" t="n"/>
      <c r="AW323" s="838" t="n"/>
      <c r="AX323" s="838" t="n"/>
      <c r="AY323" s="838" t="n"/>
      <c r="AZ323" s="838" t="n"/>
      <c r="BA323" s="838" t="n"/>
      <c r="BB323" s="838" t="n"/>
      <c r="BC323" s="838" t="n"/>
      <c r="BD323" s="838" t="n"/>
      <c r="BE323" s="838" t="n"/>
      <c r="BF323" s="838" t="n"/>
      <c r="BG323" s="838" t="n"/>
      <c r="BH323" s="838" t="n"/>
      <c r="BI323" s="838" t="n"/>
      <c r="BJ323" s="838" t="n"/>
      <c r="BK323" s="838" t="n"/>
      <c r="BL323" s="838" t="n"/>
      <c r="BM323" s="838" t="n"/>
      <c r="BN323" s="838" t="n"/>
      <c r="BO323" s="838" t="n"/>
      <c r="BP323" s="838" t="n"/>
      <c r="BQ323" s="838" t="n"/>
      <c r="BR323" s="838" t="n"/>
      <c r="BS323" s="838" t="n"/>
      <c r="BT323" s="838" t="n"/>
      <c r="BU323" s="838" t="n"/>
      <c r="BV323" s="838" t="n"/>
      <c r="BW323" s="838" t="n"/>
      <c r="BX323" s="838" t="n"/>
      <c r="BY323" s="838" t="n"/>
      <c r="BZ323" s="838" t="n"/>
      <c r="CA323" s="838" t="n"/>
      <c r="CB323" s="838" t="n"/>
      <c r="CC323" s="838" t="n"/>
      <c r="CD323" s="838" t="n"/>
      <c r="CE323" s="838" t="n"/>
      <c r="CF323" s="838" t="n"/>
      <c r="CG323" s="838" t="n"/>
      <c r="CH323" s="838" t="n"/>
      <c r="CI323" s="838" t="n"/>
      <c r="CJ323" s="838" t="n"/>
      <c r="CK323" s="838" t="n"/>
      <c r="CL323" s="838" t="n"/>
      <c r="CM323" s="838" t="n"/>
      <c r="CN323" s="838" t="n"/>
      <c r="CO323" s="838" t="n"/>
      <c r="CP323" s="838" t="n"/>
      <c r="CQ323" s="838" t="n"/>
      <c r="CR323" s="838" t="n"/>
      <c r="CS323" s="838" t="n"/>
      <c r="CT323" s="838" t="n"/>
      <c r="CU323" s="838" t="n"/>
      <c r="CV323" s="838" t="n"/>
      <c r="CW323" s="838" t="n"/>
      <c r="CX323" s="838" t="n"/>
      <c r="CY323" s="838" t="n"/>
      <c r="CZ323" s="838" t="n"/>
      <c r="DA323" s="838" t="n"/>
      <c r="DB323" s="838" t="n"/>
      <c r="DC323" s="838" t="n"/>
      <c r="DD323" s="838" t="n"/>
      <c r="DE323" s="838" t="n"/>
      <c r="DF323" s="838" t="n"/>
      <c r="DG323" s="838" t="n"/>
      <c r="DH323" s="838" t="n"/>
      <c r="DI323" s="838" t="n"/>
      <c r="DJ323" s="838" t="n"/>
      <c r="DK323" s="838" t="n"/>
      <c r="DL323" s="838" t="n"/>
      <c r="DM323" s="838" t="n"/>
      <c r="DN323" s="838" t="n"/>
      <c r="DO323" s="838" t="n"/>
      <c r="DP323" s="838" t="n"/>
      <c r="DQ323" s="838" t="n"/>
      <c r="DR323" s="838" t="n"/>
      <c r="DS323" s="838" t="n"/>
      <c r="DT323" s="838" t="n"/>
      <c r="DU323" s="838" t="n"/>
      <c r="DV323" s="838" t="n"/>
      <c r="DW323" s="838" t="n"/>
      <c r="DX323" s="838" t="n"/>
      <c r="DY323" s="838" t="n"/>
      <c r="DZ323" s="838" t="n"/>
      <c r="EA323" s="838" t="n"/>
      <c r="EB323" s="838" t="n"/>
      <c r="EC323" s="838" t="n"/>
      <c r="ED323" s="838" t="n"/>
      <c r="EE323" s="838" t="n"/>
      <c r="EF323" s="838" t="n"/>
      <c r="EG323" s="838" t="n"/>
      <c r="EH323" s="838" t="n"/>
      <c r="EI323" s="838" t="n"/>
      <c r="EJ323" s="838" t="n"/>
      <c r="EK323" s="838" t="n"/>
      <c r="EL323" s="838" t="n"/>
      <c r="EM323" s="838" t="n"/>
      <c r="EN323" s="838" t="n"/>
      <c r="EO323" s="838" t="n"/>
      <c r="EP323" s="838" t="n"/>
      <c r="EQ323" s="838" t="n"/>
    </row>
    <row r="324" ht="13.5" customHeight="1" s="1178">
      <c r="A324" s="867" t="n"/>
      <c r="B324" s="862" t="n"/>
      <c r="C324" s="862" t="n"/>
      <c r="D324" s="862" t="n"/>
      <c r="E324" s="863" t="n"/>
      <c r="F324" s="863" t="n"/>
      <c r="G324" s="863" t="n"/>
      <c r="H324" s="863" t="n"/>
      <c r="I324" s="863" t="n"/>
      <c r="J324" s="863" t="n"/>
      <c r="K324" s="838" t="n"/>
      <c r="L324" s="838" t="n"/>
      <c r="M324" s="838" t="n"/>
      <c r="N324" s="838" t="n"/>
      <c r="O324" s="838" t="n"/>
      <c r="P324" s="838" t="n"/>
      <c r="Q324" s="838" t="n"/>
      <c r="R324" s="838" t="n"/>
      <c r="S324" s="838" t="n"/>
      <c r="T324" s="838" t="n"/>
      <c r="U324" s="838" t="n"/>
      <c r="V324" s="838" t="n"/>
      <c r="W324" s="838" t="n"/>
      <c r="X324" s="838" t="n"/>
      <c r="Y324" s="838" t="n"/>
      <c r="Z324" s="838" t="n"/>
      <c r="AA324" s="838" t="n"/>
      <c r="AB324" s="838" t="n"/>
      <c r="AC324" s="838" t="n"/>
      <c r="AD324" s="838" t="n"/>
      <c r="AE324" s="838" t="n"/>
      <c r="AF324" s="838" t="n"/>
      <c r="AG324" s="838" t="n"/>
      <c r="AH324" s="838" t="n"/>
      <c r="AI324" s="838" t="n"/>
      <c r="AJ324" s="838" t="n"/>
      <c r="AK324" s="838" t="n"/>
      <c r="AL324" s="838" t="n"/>
      <c r="AM324" s="838" t="n"/>
      <c r="AN324" s="838" t="n"/>
      <c r="AO324" s="838" t="n"/>
      <c r="AP324" s="838" t="n"/>
      <c r="AQ324" s="838" t="n"/>
      <c r="AR324" s="838" t="n"/>
      <c r="AS324" s="838" t="n"/>
      <c r="AT324" s="838" t="n"/>
      <c r="AU324" s="838" t="n"/>
      <c r="AV324" s="838" t="n"/>
      <c r="AW324" s="838" t="n"/>
      <c r="AX324" s="838" t="n"/>
      <c r="AY324" s="838" t="n"/>
      <c r="AZ324" s="838" t="n"/>
      <c r="BA324" s="838" t="n"/>
      <c r="BB324" s="838" t="n"/>
      <c r="BC324" s="838" t="n"/>
      <c r="BD324" s="838" t="n"/>
      <c r="BE324" s="838" t="n"/>
      <c r="BF324" s="838" t="n"/>
      <c r="BG324" s="838" t="n"/>
      <c r="BH324" s="838" t="n"/>
      <c r="BI324" s="838" t="n"/>
      <c r="BJ324" s="838" t="n"/>
      <c r="BK324" s="838" t="n"/>
      <c r="BL324" s="838" t="n"/>
      <c r="BM324" s="838" t="n"/>
      <c r="BN324" s="838" t="n"/>
      <c r="BO324" s="838" t="n"/>
      <c r="BP324" s="838" t="n"/>
      <c r="BQ324" s="838" t="n"/>
      <c r="BR324" s="838" t="n"/>
      <c r="BS324" s="838" t="n"/>
      <c r="BT324" s="838" t="n"/>
      <c r="BU324" s="838" t="n"/>
      <c r="BV324" s="838" t="n"/>
      <c r="BW324" s="838" t="n"/>
      <c r="BX324" s="838" t="n"/>
      <c r="BY324" s="838" t="n"/>
      <c r="BZ324" s="838" t="n"/>
      <c r="CA324" s="838" t="n"/>
      <c r="CB324" s="838" t="n"/>
      <c r="CC324" s="838" t="n"/>
      <c r="CD324" s="838" t="n"/>
      <c r="CE324" s="838" t="n"/>
      <c r="CF324" s="838" t="n"/>
      <c r="CG324" s="838" t="n"/>
      <c r="CH324" s="838" t="n"/>
      <c r="CI324" s="838" t="n"/>
      <c r="CJ324" s="838" t="n"/>
      <c r="CK324" s="838" t="n"/>
      <c r="CL324" s="838" t="n"/>
      <c r="CM324" s="838" t="n"/>
      <c r="CN324" s="838" t="n"/>
      <c r="CO324" s="838" t="n"/>
      <c r="CP324" s="838" t="n"/>
      <c r="CQ324" s="838" t="n"/>
      <c r="CR324" s="838" t="n"/>
      <c r="CS324" s="838" t="n"/>
      <c r="CT324" s="838" t="n"/>
      <c r="CU324" s="838" t="n"/>
      <c r="CV324" s="838" t="n"/>
      <c r="CW324" s="838" t="n"/>
      <c r="CX324" s="838" t="n"/>
      <c r="CY324" s="838" t="n"/>
      <c r="CZ324" s="838" t="n"/>
      <c r="DA324" s="838" t="n"/>
      <c r="DB324" s="838" t="n"/>
      <c r="DC324" s="838" t="n"/>
      <c r="DD324" s="838" t="n"/>
      <c r="DE324" s="838" t="n"/>
      <c r="DF324" s="838" t="n"/>
      <c r="DG324" s="838" t="n"/>
      <c r="DH324" s="838" t="n"/>
      <c r="DI324" s="838" t="n"/>
      <c r="DJ324" s="838" t="n"/>
      <c r="DK324" s="838" t="n"/>
      <c r="DL324" s="838" t="n"/>
      <c r="DM324" s="838" t="n"/>
      <c r="DN324" s="838" t="n"/>
      <c r="DO324" s="838" t="n"/>
      <c r="DP324" s="838" t="n"/>
      <c r="DQ324" s="838" t="n"/>
      <c r="DR324" s="838" t="n"/>
      <c r="DS324" s="838" t="n"/>
      <c r="DT324" s="838" t="n"/>
      <c r="DU324" s="838" t="n"/>
      <c r="DV324" s="838" t="n"/>
      <c r="DW324" s="838" t="n"/>
      <c r="DX324" s="838" t="n"/>
      <c r="DY324" s="838" t="n"/>
      <c r="DZ324" s="838" t="n"/>
      <c r="EA324" s="838" t="n"/>
      <c r="EB324" s="838" t="n"/>
      <c r="EC324" s="838" t="n"/>
      <c r="ED324" s="838" t="n"/>
      <c r="EE324" s="838" t="n"/>
      <c r="EF324" s="838" t="n"/>
      <c r="EG324" s="838" t="n"/>
      <c r="EH324" s="838" t="n"/>
      <c r="EI324" s="838" t="n"/>
      <c r="EJ324" s="838" t="n"/>
      <c r="EK324" s="838" t="n"/>
      <c r="EL324" s="838" t="n"/>
      <c r="EM324" s="838" t="n"/>
      <c r="EN324" s="838" t="n"/>
      <c r="EO324" s="838" t="n"/>
      <c r="EP324" s="838" t="n"/>
      <c r="EQ324" s="838" t="n"/>
    </row>
    <row r="325" ht="13.5" customHeight="1" s="1178">
      <c r="A325" s="867" t="n"/>
      <c r="B325" s="862" t="n"/>
      <c r="C325" s="862" t="n"/>
      <c r="D325" s="862" t="n"/>
      <c r="E325" s="863" t="n"/>
      <c r="F325" s="863" t="n"/>
      <c r="G325" s="863" t="n"/>
      <c r="H325" s="863" t="n"/>
      <c r="I325" s="863" t="n"/>
      <c r="J325" s="863" t="n"/>
      <c r="K325" s="838" t="n"/>
      <c r="L325" s="838" t="n"/>
      <c r="M325" s="838" t="n"/>
      <c r="N325" s="838" t="n"/>
      <c r="O325" s="838" t="n"/>
      <c r="P325" s="838" t="n"/>
      <c r="Q325" s="838" t="n"/>
      <c r="R325" s="838" t="n"/>
      <c r="S325" s="838" t="n"/>
      <c r="T325" s="838" t="n"/>
      <c r="U325" s="838" t="n"/>
      <c r="V325" s="838" t="n"/>
      <c r="W325" s="838" t="n"/>
      <c r="X325" s="838" t="n"/>
      <c r="Y325" s="838" t="n"/>
      <c r="Z325" s="838" t="n"/>
      <c r="AA325" s="838" t="n"/>
      <c r="AB325" s="838" t="n"/>
      <c r="AC325" s="838" t="n"/>
      <c r="AD325" s="838" t="n"/>
      <c r="AE325" s="838" t="n"/>
      <c r="AF325" s="838" t="n"/>
      <c r="AG325" s="838" t="n"/>
      <c r="AH325" s="838" t="n"/>
      <c r="AI325" s="838" t="n"/>
      <c r="AJ325" s="838" t="n"/>
      <c r="AK325" s="838" t="n"/>
      <c r="AL325" s="838" t="n"/>
      <c r="AM325" s="838" t="n"/>
      <c r="AN325" s="838" t="n"/>
      <c r="AO325" s="838" t="n"/>
      <c r="AP325" s="838" t="n"/>
      <c r="AQ325" s="838" t="n"/>
      <c r="AR325" s="838" t="n"/>
      <c r="AS325" s="838" t="n"/>
      <c r="AT325" s="838" t="n"/>
      <c r="AU325" s="838" t="n"/>
      <c r="AV325" s="838" t="n"/>
      <c r="AW325" s="838" t="n"/>
      <c r="AX325" s="838" t="n"/>
      <c r="AY325" s="838" t="n"/>
      <c r="AZ325" s="838" t="n"/>
      <c r="BA325" s="838" t="n"/>
      <c r="BB325" s="838" t="n"/>
      <c r="BC325" s="838" t="n"/>
      <c r="BD325" s="838" t="n"/>
      <c r="BE325" s="838" t="n"/>
      <c r="BF325" s="838" t="n"/>
      <c r="BG325" s="838" t="n"/>
      <c r="BH325" s="838" t="n"/>
      <c r="BI325" s="838" t="n"/>
      <c r="BJ325" s="838" t="n"/>
      <c r="BK325" s="838" t="n"/>
      <c r="BL325" s="838" t="n"/>
      <c r="BM325" s="838" t="n"/>
      <c r="BN325" s="838" t="n"/>
      <c r="BO325" s="838" t="n"/>
      <c r="BP325" s="838" t="n"/>
      <c r="BQ325" s="838" t="n"/>
      <c r="BR325" s="838" t="n"/>
      <c r="BS325" s="838" t="n"/>
      <c r="BT325" s="838" t="n"/>
      <c r="BU325" s="838" t="n"/>
      <c r="BV325" s="838" t="n"/>
      <c r="BW325" s="838" t="n"/>
      <c r="BX325" s="838" t="n"/>
      <c r="BY325" s="838" t="n"/>
      <c r="BZ325" s="838" t="n"/>
      <c r="CA325" s="838" t="n"/>
      <c r="CB325" s="838" t="n"/>
      <c r="CC325" s="838" t="n"/>
      <c r="CD325" s="838" t="n"/>
      <c r="CE325" s="838" t="n"/>
      <c r="CF325" s="838" t="n"/>
      <c r="CG325" s="838" t="n"/>
      <c r="CH325" s="838" t="n"/>
      <c r="CI325" s="838" t="n"/>
      <c r="CJ325" s="838" t="n"/>
      <c r="CK325" s="838" t="n"/>
      <c r="CL325" s="838" t="n"/>
      <c r="CM325" s="838" t="n"/>
      <c r="CN325" s="838" t="n"/>
      <c r="CO325" s="838" t="n"/>
      <c r="CP325" s="838" t="n"/>
      <c r="CQ325" s="838" t="n"/>
      <c r="CR325" s="838" t="n"/>
      <c r="CS325" s="838" t="n"/>
      <c r="CT325" s="838" t="n"/>
      <c r="CU325" s="838" t="n"/>
      <c r="CV325" s="838" t="n"/>
      <c r="CW325" s="838" t="n"/>
      <c r="CX325" s="838" t="n"/>
      <c r="CY325" s="838" t="n"/>
      <c r="CZ325" s="838" t="n"/>
      <c r="DA325" s="838" t="n"/>
      <c r="DB325" s="838" t="n"/>
      <c r="DC325" s="838" t="n"/>
      <c r="DD325" s="838" t="n"/>
      <c r="DE325" s="838" t="n"/>
      <c r="DF325" s="838" t="n"/>
      <c r="DG325" s="838" t="n"/>
      <c r="DH325" s="838" t="n"/>
      <c r="DI325" s="838" t="n"/>
      <c r="DJ325" s="838" t="n"/>
      <c r="DK325" s="838" t="n"/>
      <c r="DL325" s="838" t="n"/>
      <c r="DM325" s="838" t="n"/>
      <c r="DN325" s="838" t="n"/>
      <c r="DO325" s="838" t="n"/>
      <c r="DP325" s="838" t="n"/>
      <c r="DQ325" s="838" t="n"/>
      <c r="DR325" s="838" t="n"/>
      <c r="DS325" s="838" t="n"/>
      <c r="DT325" s="838" t="n"/>
      <c r="DU325" s="838" t="n"/>
      <c r="DV325" s="838" t="n"/>
      <c r="DW325" s="838" t="n"/>
      <c r="DX325" s="838" t="n"/>
      <c r="DY325" s="838" t="n"/>
      <c r="DZ325" s="838" t="n"/>
      <c r="EA325" s="838" t="n"/>
      <c r="EB325" s="838" t="n"/>
      <c r="EC325" s="838" t="n"/>
      <c r="ED325" s="838" t="n"/>
      <c r="EE325" s="838" t="n"/>
      <c r="EF325" s="838" t="n"/>
      <c r="EG325" s="838" t="n"/>
      <c r="EH325" s="838" t="n"/>
      <c r="EI325" s="838" t="n"/>
      <c r="EJ325" s="838" t="n"/>
      <c r="EK325" s="838" t="n"/>
      <c r="EL325" s="838" t="n"/>
      <c r="EM325" s="838" t="n"/>
      <c r="EN325" s="838" t="n"/>
      <c r="EO325" s="838" t="n"/>
      <c r="EP325" s="838" t="n"/>
      <c r="EQ325" s="838" t="n"/>
    </row>
    <row r="326" ht="13.5" customHeight="1" s="1178">
      <c r="A326" s="867" t="n"/>
      <c r="B326" s="862" t="n"/>
      <c r="C326" s="862" t="n"/>
      <c r="D326" s="862" t="n"/>
      <c r="E326" s="863" t="n"/>
      <c r="F326" s="863" t="n"/>
      <c r="G326" s="863" t="n"/>
      <c r="H326" s="863" t="n"/>
      <c r="I326" s="863" t="n"/>
      <c r="J326" s="863" t="n"/>
      <c r="K326" s="838" t="n"/>
      <c r="L326" s="838" t="n"/>
      <c r="M326" s="838" t="n"/>
      <c r="N326" s="838" t="n"/>
      <c r="O326" s="838" t="n"/>
      <c r="P326" s="838" t="n"/>
      <c r="Q326" s="838" t="n"/>
      <c r="R326" s="838" t="n"/>
      <c r="S326" s="838" t="n"/>
      <c r="T326" s="838" t="n"/>
      <c r="U326" s="838" t="n"/>
      <c r="V326" s="838" t="n"/>
      <c r="W326" s="838" t="n"/>
      <c r="X326" s="838" t="n"/>
      <c r="Y326" s="838" t="n"/>
      <c r="Z326" s="838" t="n"/>
      <c r="AA326" s="838" t="n"/>
      <c r="AB326" s="838" t="n"/>
      <c r="AC326" s="838" t="n"/>
      <c r="AD326" s="838" t="n"/>
      <c r="AE326" s="838" t="n"/>
      <c r="AF326" s="838" t="n"/>
      <c r="AG326" s="838" t="n"/>
      <c r="AH326" s="838" t="n"/>
      <c r="AI326" s="838" t="n"/>
      <c r="AJ326" s="838" t="n"/>
      <c r="AK326" s="838" t="n"/>
      <c r="AL326" s="838" t="n"/>
      <c r="AM326" s="838" t="n"/>
      <c r="AN326" s="838" t="n"/>
      <c r="AO326" s="838" t="n"/>
      <c r="AP326" s="838" t="n"/>
      <c r="AQ326" s="838" t="n"/>
      <c r="AR326" s="838" t="n"/>
      <c r="AS326" s="838" t="n"/>
      <c r="AT326" s="838" t="n"/>
      <c r="AU326" s="838" t="n"/>
      <c r="AV326" s="838" t="n"/>
      <c r="AW326" s="838" t="n"/>
      <c r="AX326" s="838" t="n"/>
      <c r="AY326" s="838" t="n"/>
      <c r="AZ326" s="838" t="n"/>
      <c r="BA326" s="838" t="n"/>
      <c r="BB326" s="838" t="n"/>
      <c r="BC326" s="838" t="n"/>
      <c r="BD326" s="838" t="n"/>
      <c r="BE326" s="838" t="n"/>
      <c r="BF326" s="838" t="n"/>
      <c r="BG326" s="838" t="n"/>
      <c r="BH326" s="838" t="n"/>
      <c r="BI326" s="838" t="n"/>
      <c r="BJ326" s="838" t="n"/>
      <c r="BK326" s="838" t="n"/>
      <c r="BL326" s="838" t="n"/>
      <c r="BM326" s="838" t="n"/>
      <c r="BN326" s="838" t="n"/>
      <c r="BO326" s="838" t="n"/>
      <c r="BP326" s="838" t="n"/>
      <c r="BQ326" s="838" t="n"/>
      <c r="BR326" s="838" t="n"/>
      <c r="BS326" s="838" t="n"/>
      <c r="BT326" s="838" t="n"/>
      <c r="BU326" s="838" t="n"/>
      <c r="BV326" s="838" t="n"/>
      <c r="BW326" s="838" t="n"/>
      <c r="BX326" s="838" t="n"/>
      <c r="BY326" s="838" t="n"/>
      <c r="BZ326" s="838" t="n"/>
      <c r="CA326" s="838" t="n"/>
      <c r="CB326" s="838" t="n"/>
      <c r="CC326" s="838" t="n"/>
      <c r="CD326" s="838" t="n"/>
      <c r="CE326" s="838" t="n"/>
      <c r="CF326" s="838" t="n"/>
      <c r="CG326" s="838" t="n"/>
      <c r="CH326" s="838" t="n"/>
      <c r="CI326" s="838" t="n"/>
      <c r="CJ326" s="838" t="n"/>
      <c r="CK326" s="838" t="n"/>
      <c r="CL326" s="838" t="n"/>
      <c r="CM326" s="838" t="n"/>
      <c r="CN326" s="838" t="n"/>
      <c r="CO326" s="838" t="n"/>
      <c r="CP326" s="838" t="n"/>
      <c r="CQ326" s="838" t="n"/>
      <c r="CR326" s="838" t="n"/>
      <c r="CS326" s="838" t="n"/>
      <c r="CT326" s="838" t="n"/>
      <c r="CU326" s="838" t="n"/>
      <c r="CV326" s="838" t="n"/>
      <c r="CW326" s="838" t="n"/>
      <c r="CX326" s="838" t="n"/>
      <c r="CY326" s="838" t="n"/>
      <c r="CZ326" s="838" t="n"/>
      <c r="DA326" s="838" t="n"/>
      <c r="DB326" s="838" t="n"/>
      <c r="DC326" s="838" t="n"/>
      <c r="DD326" s="838" t="n"/>
      <c r="DE326" s="838" t="n"/>
      <c r="DF326" s="838" t="n"/>
      <c r="DG326" s="838" t="n"/>
      <c r="DH326" s="838" t="n"/>
      <c r="DI326" s="838" t="n"/>
      <c r="DJ326" s="838" t="n"/>
      <c r="DK326" s="838" t="n"/>
      <c r="DL326" s="838" t="n"/>
      <c r="DM326" s="838" t="n"/>
      <c r="DN326" s="838" t="n"/>
      <c r="DO326" s="838" t="n"/>
      <c r="DP326" s="838" t="n"/>
      <c r="DQ326" s="838" t="n"/>
      <c r="DR326" s="838" t="n"/>
      <c r="DS326" s="838" t="n"/>
      <c r="DT326" s="838" t="n"/>
      <c r="DU326" s="838" t="n"/>
      <c r="DV326" s="838" t="n"/>
      <c r="DW326" s="838" t="n"/>
      <c r="DX326" s="838" t="n"/>
      <c r="DY326" s="838" t="n"/>
      <c r="DZ326" s="838" t="n"/>
      <c r="EA326" s="838" t="n"/>
      <c r="EB326" s="838" t="n"/>
      <c r="EC326" s="838" t="n"/>
      <c r="ED326" s="838" t="n"/>
      <c r="EE326" s="838" t="n"/>
      <c r="EF326" s="838" t="n"/>
      <c r="EG326" s="838" t="n"/>
      <c r="EH326" s="838" t="n"/>
      <c r="EI326" s="838" t="n"/>
      <c r="EJ326" s="838" t="n"/>
      <c r="EK326" s="838" t="n"/>
      <c r="EL326" s="838" t="n"/>
      <c r="EM326" s="838" t="n"/>
      <c r="EN326" s="838" t="n"/>
      <c r="EO326" s="838" t="n"/>
      <c r="EP326" s="838" t="n"/>
      <c r="EQ326" s="838" t="n"/>
    </row>
    <row r="327" ht="13.5" customHeight="1" s="1178">
      <c r="A327" s="867" t="n"/>
      <c r="B327" s="862" t="n"/>
      <c r="C327" s="862" t="n"/>
      <c r="D327" s="862" t="n"/>
      <c r="E327" s="863" t="n"/>
      <c r="F327" s="863" t="n"/>
      <c r="G327" s="863" t="n"/>
      <c r="H327" s="863" t="n"/>
      <c r="I327" s="863" t="n"/>
      <c r="J327" s="863" t="n"/>
      <c r="K327" s="838" t="n"/>
      <c r="L327" s="838" t="n"/>
      <c r="M327" s="838" t="n"/>
      <c r="N327" s="838" t="n"/>
      <c r="O327" s="838" t="n"/>
      <c r="P327" s="838" t="n"/>
      <c r="Q327" s="838" t="n"/>
      <c r="R327" s="838" t="n"/>
      <c r="S327" s="838" t="n"/>
      <c r="T327" s="838" t="n"/>
      <c r="U327" s="838" t="n"/>
      <c r="V327" s="838" t="n"/>
      <c r="W327" s="838" t="n"/>
      <c r="X327" s="838" t="n"/>
      <c r="Y327" s="838" t="n"/>
      <c r="Z327" s="838" t="n"/>
      <c r="AA327" s="838" t="n"/>
      <c r="AB327" s="838" t="n"/>
      <c r="AC327" s="838" t="n"/>
      <c r="AD327" s="838" t="n"/>
      <c r="AE327" s="838" t="n"/>
      <c r="AF327" s="838" t="n"/>
      <c r="AG327" s="838" t="n"/>
      <c r="AH327" s="838" t="n"/>
      <c r="AI327" s="838" t="n"/>
      <c r="AJ327" s="838" t="n"/>
      <c r="AK327" s="838" t="n"/>
      <c r="AL327" s="838" t="n"/>
      <c r="AM327" s="838" t="n"/>
      <c r="AN327" s="838" t="n"/>
      <c r="AO327" s="838" t="n"/>
      <c r="AP327" s="838" t="n"/>
      <c r="AQ327" s="838" t="n"/>
      <c r="AR327" s="838" t="n"/>
      <c r="AS327" s="838" t="n"/>
      <c r="AT327" s="838" t="n"/>
      <c r="AU327" s="838" t="n"/>
      <c r="AV327" s="838" t="n"/>
      <c r="AW327" s="838" t="n"/>
      <c r="AX327" s="838" t="n"/>
      <c r="AY327" s="838" t="n"/>
      <c r="AZ327" s="838" t="n"/>
      <c r="BA327" s="838" t="n"/>
      <c r="BB327" s="838" t="n"/>
      <c r="BC327" s="838" t="n"/>
      <c r="BD327" s="838" t="n"/>
      <c r="BE327" s="838" t="n"/>
      <c r="BF327" s="838" t="n"/>
      <c r="BG327" s="838" t="n"/>
      <c r="BH327" s="838" t="n"/>
      <c r="BI327" s="838" t="n"/>
      <c r="BJ327" s="838" t="n"/>
      <c r="BK327" s="838" t="n"/>
      <c r="BL327" s="838" t="n"/>
      <c r="BM327" s="838" t="n"/>
      <c r="BN327" s="838" t="n"/>
      <c r="BO327" s="838" t="n"/>
      <c r="BP327" s="838" t="n"/>
      <c r="BQ327" s="838" t="n"/>
      <c r="BR327" s="838" t="n"/>
      <c r="BS327" s="838" t="n"/>
      <c r="BT327" s="838" t="n"/>
      <c r="BU327" s="838" t="n"/>
      <c r="BV327" s="838" t="n"/>
      <c r="BW327" s="838" t="n"/>
      <c r="BX327" s="838" t="n"/>
      <c r="BY327" s="838" t="n"/>
      <c r="BZ327" s="838" t="n"/>
      <c r="CA327" s="838" t="n"/>
      <c r="CB327" s="838" t="n"/>
      <c r="CC327" s="838" t="n"/>
      <c r="CD327" s="838" t="n"/>
      <c r="CE327" s="838" t="n"/>
      <c r="CF327" s="838" t="n"/>
      <c r="CG327" s="838" t="n"/>
      <c r="CH327" s="838" t="n"/>
      <c r="CI327" s="838" t="n"/>
      <c r="CJ327" s="838" t="n"/>
      <c r="CK327" s="838" t="n"/>
      <c r="CL327" s="838" t="n"/>
      <c r="CM327" s="838" t="n"/>
      <c r="CN327" s="838" t="n"/>
      <c r="CO327" s="838" t="n"/>
      <c r="CP327" s="838" t="n"/>
      <c r="CQ327" s="838" t="n"/>
      <c r="CR327" s="838" t="n"/>
      <c r="CS327" s="838" t="n"/>
      <c r="CT327" s="838" t="n"/>
      <c r="CU327" s="838" t="n"/>
      <c r="CV327" s="838" t="n"/>
      <c r="CW327" s="838" t="n"/>
      <c r="CX327" s="838" t="n"/>
      <c r="CY327" s="838" t="n"/>
      <c r="CZ327" s="838" t="n"/>
      <c r="DA327" s="838" t="n"/>
      <c r="DB327" s="838" t="n"/>
      <c r="DC327" s="838" t="n"/>
      <c r="DD327" s="838" t="n"/>
      <c r="DE327" s="838" t="n"/>
      <c r="DF327" s="838" t="n"/>
      <c r="DG327" s="838" t="n"/>
      <c r="DH327" s="838" t="n"/>
      <c r="DI327" s="838" t="n"/>
      <c r="DJ327" s="838" t="n"/>
      <c r="DK327" s="838" t="n"/>
      <c r="DL327" s="838" t="n"/>
      <c r="DM327" s="838" t="n"/>
      <c r="DN327" s="838" t="n"/>
      <c r="DO327" s="838" t="n"/>
      <c r="DP327" s="838" t="n"/>
      <c r="DQ327" s="838" t="n"/>
      <c r="DR327" s="838" t="n"/>
      <c r="DS327" s="838" t="n"/>
      <c r="DT327" s="838" t="n"/>
      <c r="DU327" s="838" t="n"/>
      <c r="DV327" s="838" t="n"/>
      <c r="DW327" s="838" t="n"/>
      <c r="DX327" s="838" t="n"/>
      <c r="DY327" s="838" t="n"/>
      <c r="DZ327" s="838" t="n"/>
      <c r="EA327" s="838" t="n"/>
      <c r="EB327" s="838" t="n"/>
      <c r="EC327" s="838" t="n"/>
      <c r="ED327" s="838" t="n"/>
      <c r="EE327" s="838" t="n"/>
      <c r="EF327" s="838" t="n"/>
      <c r="EG327" s="838" t="n"/>
      <c r="EH327" s="838" t="n"/>
      <c r="EI327" s="838" t="n"/>
      <c r="EJ327" s="838" t="n"/>
      <c r="EK327" s="838" t="n"/>
      <c r="EL327" s="838" t="n"/>
      <c r="EM327" s="838" t="n"/>
      <c r="EN327" s="838" t="n"/>
      <c r="EO327" s="838" t="n"/>
      <c r="EP327" s="838" t="n"/>
      <c r="EQ327" s="838" t="n"/>
    </row>
    <row r="328" ht="13.5" customHeight="1" s="1178">
      <c r="A328" s="867" t="n"/>
      <c r="B328" s="862" t="n"/>
      <c r="C328" s="862" t="n"/>
      <c r="D328" s="862" t="n"/>
      <c r="E328" s="863" t="n"/>
      <c r="F328" s="863" t="n"/>
      <c r="G328" s="863" t="n"/>
      <c r="H328" s="863" t="n"/>
      <c r="I328" s="863" t="n"/>
      <c r="J328" s="863" t="n"/>
      <c r="K328" s="838" t="n"/>
      <c r="L328" s="838" t="n"/>
      <c r="M328" s="838" t="n"/>
      <c r="N328" s="838" t="n"/>
      <c r="O328" s="838" t="n"/>
      <c r="P328" s="838" t="n"/>
      <c r="Q328" s="838" t="n"/>
      <c r="R328" s="838" t="n"/>
      <c r="S328" s="838" t="n"/>
      <c r="T328" s="838" t="n"/>
      <c r="U328" s="838" t="n"/>
      <c r="V328" s="838" t="n"/>
      <c r="W328" s="838" t="n"/>
      <c r="X328" s="838" t="n"/>
      <c r="Y328" s="838" t="n"/>
      <c r="Z328" s="838" t="n"/>
      <c r="AA328" s="838" t="n"/>
      <c r="AB328" s="838" t="n"/>
      <c r="AC328" s="838" t="n"/>
      <c r="AD328" s="838" t="n"/>
      <c r="AE328" s="838" t="n"/>
      <c r="AF328" s="838" t="n"/>
      <c r="AG328" s="838" t="n"/>
      <c r="AH328" s="838" t="n"/>
      <c r="AI328" s="838" t="n"/>
      <c r="AJ328" s="838" t="n"/>
      <c r="AK328" s="838" t="n"/>
      <c r="AL328" s="838" t="n"/>
      <c r="AM328" s="838" t="n"/>
      <c r="AN328" s="838" t="n"/>
      <c r="AO328" s="838" t="n"/>
      <c r="AP328" s="838" t="n"/>
      <c r="AQ328" s="838" t="n"/>
      <c r="AR328" s="838" t="n"/>
      <c r="AS328" s="838" t="n"/>
      <c r="AT328" s="838" t="n"/>
      <c r="AU328" s="838" t="n"/>
      <c r="AV328" s="838" t="n"/>
      <c r="AW328" s="838" t="n"/>
      <c r="AX328" s="838" t="n"/>
      <c r="AY328" s="838" t="n"/>
      <c r="AZ328" s="838" t="n"/>
      <c r="BA328" s="838" t="n"/>
      <c r="BB328" s="838" t="n"/>
      <c r="BC328" s="838" t="n"/>
      <c r="BD328" s="838" t="n"/>
      <c r="BE328" s="838" t="n"/>
      <c r="BF328" s="838" t="n"/>
      <c r="BG328" s="838" t="n"/>
      <c r="BH328" s="838" t="n"/>
      <c r="BI328" s="838" t="n"/>
      <c r="BJ328" s="838" t="n"/>
      <c r="BK328" s="838" t="n"/>
      <c r="BL328" s="838" t="n"/>
      <c r="BM328" s="838" t="n"/>
      <c r="BN328" s="838" t="n"/>
      <c r="BO328" s="838" t="n"/>
      <c r="BP328" s="838" t="n"/>
      <c r="BQ328" s="838" t="n"/>
      <c r="BR328" s="838" t="n"/>
      <c r="BS328" s="838" t="n"/>
      <c r="BT328" s="838" t="n"/>
      <c r="BU328" s="838" t="n"/>
      <c r="BV328" s="838" t="n"/>
      <c r="BW328" s="838" t="n"/>
      <c r="BX328" s="838" t="n"/>
      <c r="BY328" s="838" t="n"/>
      <c r="BZ328" s="838" t="n"/>
      <c r="CA328" s="838" t="n"/>
      <c r="CB328" s="838" t="n"/>
      <c r="CC328" s="838" t="n"/>
      <c r="CD328" s="838" t="n"/>
      <c r="CE328" s="838" t="n"/>
      <c r="CF328" s="838" t="n"/>
      <c r="CG328" s="838" t="n"/>
      <c r="CH328" s="838" t="n"/>
      <c r="CI328" s="838" t="n"/>
      <c r="CJ328" s="838" t="n"/>
      <c r="CK328" s="838" t="n"/>
      <c r="CL328" s="838" t="n"/>
      <c r="CM328" s="838" t="n"/>
      <c r="CN328" s="838" t="n"/>
      <c r="CO328" s="838" t="n"/>
      <c r="CP328" s="838" t="n"/>
      <c r="CQ328" s="838" t="n"/>
      <c r="CR328" s="838" t="n"/>
      <c r="CS328" s="838" t="n"/>
      <c r="CT328" s="838" t="n"/>
      <c r="CU328" s="838" t="n"/>
      <c r="CV328" s="838" t="n"/>
      <c r="CW328" s="838" t="n"/>
      <c r="CX328" s="838" t="n"/>
      <c r="CY328" s="838" t="n"/>
      <c r="CZ328" s="838" t="n"/>
      <c r="DA328" s="838" t="n"/>
      <c r="DB328" s="838" t="n"/>
      <c r="DC328" s="838" t="n"/>
      <c r="DD328" s="838" t="n"/>
      <c r="DE328" s="838" t="n"/>
      <c r="DF328" s="838" t="n"/>
      <c r="DG328" s="838" t="n"/>
      <c r="DH328" s="838" t="n"/>
      <c r="DI328" s="838" t="n"/>
      <c r="DJ328" s="838" t="n"/>
      <c r="DK328" s="838" t="n"/>
      <c r="DL328" s="838" t="n"/>
      <c r="DM328" s="838" t="n"/>
      <c r="DN328" s="838" t="n"/>
      <c r="DO328" s="838" t="n"/>
      <c r="DP328" s="838" t="n"/>
      <c r="DQ328" s="838" t="n"/>
      <c r="DR328" s="838" t="n"/>
      <c r="DS328" s="838" t="n"/>
      <c r="DT328" s="838" t="n"/>
      <c r="DU328" s="838" t="n"/>
      <c r="DV328" s="838" t="n"/>
      <c r="DW328" s="838" t="n"/>
      <c r="DX328" s="838" t="n"/>
      <c r="DY328" s="838" t="n"/>
      <c r="DZ328" s="838" t="n"/>
      <c r="EA328" s="838" t="n"/>
      <c r="EB328" s="838" t="n"/>
      <c r="EC328" s="838" t="n"/>
      <c r="ED328" s="838" t="n"/>
      <c r="EE328" s="838" t="n"/>
      <c r="EF328" s="838" t="n"/>
      <c r="EG328" s="838" t="n"/>
      <c r="EH328" s="838" t="n"/>
      <c r="EI328" s="838" t="n"/>
      <c r="EJ328" s="838" t="n"/>
      <c r="EK328" s="838" t="n"/>
      <c r="EL328" s="838" t="n"/>
      <c r="EM328" s="838" t="n"/>
      <c r="EN328" s="838" t="n"/>
      <c r="EO328" s="838" t="n"/>
      <c r="EP328" s="838" t="n"/>
      <c r="EQ328" s="838" t="n"/>
    </row>
    <row r="329" ht="13.5" customHeight="1" s="1178">
      <c r="A329" s="867" t="n"/>
      <c r="B329" s="862" t="n"/>
      <c r="C329" s="862" t="n"/>
      <c r="D329" s="862" t="n"/>
      <c r="E329" s="863" t="n"/>
      <c r="F329" s="863" t="n"/>
      <c r="G329" s="863" t="n"/>
      <c r="H329" s="863" t="n"/>
      <c r="I329" s="863" t="n"/>
      <c r="J329" s="863" t="n"/>
      <c r="K329" s="838" t="n"/>
      <c r="L329" s="838" t="n"/>
      <c r="M329" s="838" t="n"/>
      <c r="N329" s="838" t="n"/>
      <c r="O329" s="838" t="n"/>
      <c r="P329" s="838" t="n"/>
      <c r="Q329" s="838" t="n"/>
      <c r="R329" s="838" t="n"/>
      <c r="S329" s="838" t="n"/>
      <c r="T329" s="838" t="n"/>
      <c r="U329" s="838" t="n"/>
      <c r="V329" s="838" t="n"/>
      <c r="W329" s="838" t="n"/>
      <c r="X329" s="838" t="n"/>
      <c r="Y329" s="838" t="n"/>
      <c r="Z329" s="838" t="n"/>
      <c r="AA329" s="838" t="n"/>
      <c r="AB329" s="838" t="n"/>
      <c r="AC329" s="838" t="n"/>
      <c r="AD329" s="838" t="n"/>
      <c r="AE329" s="838" t="n"/>
      <c r="AF329" s="838" t="n"/>
      <c r="AG329" s="838" t="n"/>
      <c r="AH329" s="838" t="n"/>
      <c r="AI329" s="838" t="n"/>
      <c r="AJ329" s="838" t="n"/>
      <c r="AK329" s="838" t="n"/>
      <c r="AL329" s="838" t="n"/>
      <c r="AM329" s="838" t="n"/>
      <c r="AN329" s="838" t="n"/>
      <c r="AO329" s="838" t="n"/>
      <c r="AP329" s="838" t="n"/>
      <c r="AQ329" s="838" t="n"/>
      <c r="AR329" s="838" t="n"/>
      <c r="AS329" s="838" t="n"/>
      <c r="AT329" s="838" t="n"/>
      <c r="AU329" s="838" t="n"/>
      <c r="AV329" s="838" t="n"/>
      <c r="AW329" s="838" t="n"/>
      <c r="AX329" s="838" t="n"/>
      <c r="AY329" s="838" t="n"/>
      <c r="AZ329" s="838" t="n"/>
      <c r="BA329" s="838" t="n"/>
      <c r="BB329" s="838" t="n"/>
      <c r="BC329" s="838" t="n"/>
      <c r="BD329" s="838" t="n"/>
      <c r="BE329" s="838" t="n"/>
      <c r="BF329" s="838" t="n"/>
      <c r="BG329" s="838" t="n"/>
      <c r="BH329" s="838" t="n"/>
      <c r="BI329" s="838" t="n"/>
      <c r="BJ329" s="838" t="n"/>
      <c r="BK329" s="838" t="n"/>
      <c r="BL329" s="838" t="n"/>
      <c r="BM329" s="838" t="n"/>
      <c r="BN329" s="838" t="n"/>
      <c r="BO329" s="838" t="n"/>
      <c r="BP329" s="838" t="n"/>
      <c r="BQ329" s="838" t="n"/>
      <c r="BR329" s="838" t="n"/>
      <c r="BS329" s="838" t="n"/>
      <c r="BT329" s="838" t="n"/>
      <c r="BU329" s="838" t="n"/>
      <c r="BV329" s="838" t="n"/>
      <c r="BW329" s="838" t="n"/>
      <c r="BX329" s="838" t="n"/>
      <c r="BY329" s="838" t="n"/>
      <c r="BZ329" s="838" t="n"/>
      <c r="CA329" s="838" t="n"/>
      <c r="CB329" s="838" t="n"/>
      <c r="CC329" s="838" t="n"/>
      <c r="CD329" s="838" t="n"/>
      <c r="CE329" s="838" t="n"/>
      <c r="CF329" s="838" t="n"/>
      <c r="CG329" s="838" t="n"/>
      <c r="CH329" s="838" t="n"/>
      <c r="CI329" s="838" t="n"/>
      <c r="CJ329" s="838" t="n"/>
      <c r="CK329" s="838" t="n"/>
      <c r="CL329" s="838" t="n"/>
      <c r="CM329" s="838" t="n"/>
      <c r="CN329" s="838" t="n"/>
      <c r="CO329" s="838" t="n"/>
      <c r="CP329" s="838" t="n"/>
      <c r="CQ329" s="838" t="n"/>
      <c r="CR329" s="838" t="n"/>
      <c r="CS329" s="838" t="n"/>
      <c r="CT329" s="838" t="n"/>
      <c r="CU329" s="838" t="n"/>
      <c r="CV329" s="838" t="n"/>
      <c r="CW329" s="838" t="n"/>
      <c r="CX329" s="838" t="n"/>
      <c r="CY329" s="838" t="n"/>
      <c r="CZ329" s="838" t="n"/>
      <c r="DA329" s="838" t="n"/>
      <c r="DB329" s="838" t="n"/>
      <c r="DC329" s="838" t="n"/>
      <c r="DD329" s="838" t="n"/>
      <c r="DE329" s="838" t="n"/>
      <c r="DF329" s="838" t="n"/>
      <c r="DG329" s="838" t="n"/>
      <c r="DH329" s="838" t="n"/>
      <c r="DI329" s="838" t="n"/>
      <c r="DJ329" s="838" t="n"/>
      <c r="DK329" s="838" t="n"/>
      <c r="DL329" s="838" t="n"/>
      <c r="DM329" s="838" t="n"/>
      <c r="DN329" s="838" t="n"/>
      <c r="DO329" s="838" t="n"/>
      <c r="DP329" s="838" t="n"/>
      <c r="DQ329" s="838" t="n"/>
      <c r="DR329" s="838" t="n"/>
      <c r="DS329" s="838" t="n"/>
      <c r="DT329" s="838" t="n"/>
      <c r="DU329" s="838" t="n"/>
      <c r="DV329" s="838" t="n"/>
      <c r="DW329" s="838" t="n"/>
      <c r="DX329" s="838" t="n"/>
      <c r="DY329" s="838" t="n"/>
      <c r="DZ329" s="838" t="n"/>
      <c r="EA329" s="838" t="n"/>
      <c r="EB329" s="838" t="n"/>
      <c r="EC329" s="838" t="n"/>
      <c r="ED329" s="838" t="n"/>
      <c r="EE329" s="838" t="n"/>
      <c r="EF329" s="838" t="n"/>
      <c r="EG329" s="838" t="n"/>
      <c r="EH329" s="838" t="n"/>
      <c r="EI329" s="838" t="n"/>
      <c r="EJ329" s="838" t="n"/>
      <c r="EK329" s="838" t="n"/>
      <c r="EL329" s="838" t="n"/>
      <c r="EM329" s="838" t="n"/>
      <c r="EN329" s="838" t="n"/>
      <c r="EO329" s="838" t="n"/>
      <c r="EP329" s="838" t="n"/>
      <c r="EQ329" s="838" t="n"/>
    </row>
    <row r="330" ht="13.5" customHeight="1" s="1178">
      <c r="A330" s="838" t="n"/>
      <c r="B330" s="838" t="n"/>
      <c r="C330" s="838" t="n"/>
      <c r="D330" s="838" t="n"/>
      <c r="E330" s="838" t="n"/>
      <c r="F330" s="838" t="n"/>
      <c r="G330" s="838" t="n"/>
      <c r="H330" s="838" t="n"/>
      <c r="I330" s="838" t="n"/>
      <c r="J330" s="838" t="n"/>
      <c r="K330" s="838" t="n"/>
      <c r="L330" s="838" t="n"/>
      <c r="M330" s="838" t="n"/>
      <c r="N330" s="838" t="n"/>
      <c r="O330" s="838" t="n"/>
      <c r="P330" s="838" t="n"/>
      <c r="Q330" s="838" t="n"/>
      <c r="R330" s="838" t="n"/>
      <c r="S330" s="838" t="n"/>
      <c r="T330" s="838" t="n"/>
      <c r="U330" s="838" t="n"/>
      <c r="V330" s="838" t="n"/>
      <c r="W330" s="838" t="n"/>
      <c r="X330" s="838" t="n"/>
      <c r="Y330" s="838" t="n"/>
      <c r="Z330" s="838" t="n"/>
      <c r="AA330" s="838" t="n"/>
      <c r="AB330" s="838" t="n"/>
      <c r="AC330" s="838" t="n"/>
      <c r="AD330" s="838" t="n"/>
      <c r="AE330" s="838" t="n"/>
      <c r="AF330" s="838" t="n"/>
      <c r="AG330" s="838" t="n"/>
      <c r="AH330" s="838" t="n"/>
      <c r="AI330" s="838" t="n"/>
      <c r="AJ330" s="838" t="n"/>
      <c r="AK330" s="838" t="n"/>
      <c r="AL330" s="838" t="n"/>
      <c r="AM330" s="838" t="n"/>
      <c r="AN330" s="838" t="n"/>
      <c r="AO330" s="838" t="n"/>
      <c r="AP330" s="838" t="n"/>
      <c r="AQ330" s="838" t="n"/>
      <c r="AR330" s="838" t="n"/>
      <c r="AS330" s="838" t="n"/>
      <c r="AT330" s="838" t="n"/>
      <c r="AU330" s="838" t="n"/>
      <c r="AV330" s="838" t="n"/>
      <c r="AW330" s="838" t="n"/>
      <c r="AX330" s="838" t="n"/>
      <c r="AY330" s="838" t="n"/>
      <c r="AZ330" s="838" t="n"/>
      <c r="BA330" s="838" t="n"/>
      <c r="BB330" s="838" t="n"/>
      <c r="BC330" s="838" t="n"/>
      <c r="BD330" s="838" t="n"/>
      <c r="BE330" s="838" t="n"/>
      <c r="BF330" s="838" t="n"/>
      <c r="BG330" s="838" t="n"/>
      <c r="BH330" s="838" t="n"/>
      <c r="BI330" s="838" t="n"/>
      <c r="BJ330" s="838" t="n"/>
      <c r="BK330" s="838" t="n"/>
      <c r="BL330" s="838" t="n"/>
      <c r="BM330" s="838" t="n"/>
      <c r="BN330" s="838" t="n"/>
      <c r="BO330" s="838" t="n"/>
      <c r="BP330" s="838" t="n"/>
      <c r="BQ330" s="838" t="n"/>
      <c r="BR330" s="838" t="n"/>
      <c r="BS330" s="838" t="n"/>
      <c r="BT330" s="838" t="n"/>
      <c r="BU330" s="838" t="n"/>
      <c r="BV330" s="838" t="n"/>
      <c r="BW330" s="838" t="n"/>
      <c r="BX330" s="838" t="n"/>
      <c r="BY330" s="838" t="n"/>
      <c r="BZ330" s="838" t="n"/>
      <c r="CA330" s="838" t="n"/>
      <c r="CB330" s="838" t="n"/>
      <c r="CC330" s="838" t="n"/>
      <c r="CD330" s="838" t="n"/>
      <c r="CE330" s="838" t="n"/>
      <c r="CF330" s="838" t="n"/>
      <c r="CG330" s="838" t="n"/>
      <c r="CH330" s="838" t="n"/>
      <c r="CI330" s="838" t="n"/>
      <c r="CJ330" s="838" t="n"/>
      <c r="CK330" s="838" t="n"/>
      <c r="CL330" s="838" t="n"/>
      <c r="CM330" s="838" t="n"/>
      <c r="CN330" s="838" t="n"/>
      <c r="CO330" s="838" t="n"/>
      <c r="CP330" s="838" t="n"/>
      <c r="CQ330" s="838" t="n"/>
      <c r="CR330" s="838" t="n"/>
      <c r="CS330" s="838" t="n"/>
      <c r="CT330" s="838" t="n"/>
      <c r="CU330" s="838" t="n"/>
      <c r="CV330" s="838" t="n"/>
      <c r="CW330" s="838" t="n"/>
      <c r="CX330" s="838" t="n"/>
      <c r="CY330" s="838" t="n"/>
      <c r="CZ330" s="838" t="n"/>
      <c r="DA330" s="838" t="n"/>
      <c r="DB330" s="838" t="n"/>
      <c r="DC330" s="838" t="n"/>
      <c r="DD330" s="838" t="n"/>
      <c r="DE330" s="838" t="n"/>
      <c r="DF330" s="838" t="n"/>
      <c r="DG330" s="838" t="n"/>
      <c r="DH330" s="838" t="n"/>
      <c r="DI330" s="838" t="n"/>
      <c r="DJ330" s="838" t="n"/>
      <c r="DK330" s="838" t="n"/>
      <c r="DL330" s="838" t="n"/>
      <c r="DM330" s="838" t="n"/>
      <c r="DN330" s="838" t="n"/>
      <c r="DO330" s="838" t="n"/>
      <c r="DP330" s="838" t="n"/>
      <c r="DQ330" s="838" t="n"/>
      <c r="DR330" s="838" t="n"/>
      <c r="DS330" s="838" t="n"/>
      <c r="DT330" s="838" t="n"/>
      <c r="DU330" s="838" t="n"/>
      <c r="DV330" s="838" t="n"/>
      <c r="DW330" s="838" t="n"/>
      <c r="DX330" s="838" t="n"/>
      <c r="DY330" s="838" t="n"/>
      <c r="DZ330" s="838" t="n"/>
      <c r="EA330" s="838" t="n"/>
      <c r="EB330" s="838" t="n"/>
      <c r="EC330" s="838" t="n"/>
      <c r="ED330" s="838" t="n"/>
      <c r="EE330" s="838" t="n"/>
      <c r="EF330" s="838" t="n"/>
      <c r="EG330" s="838" t="n"/>
      <c r="EH330" s="838" t="n"/>
      <c r="EI330" s="838" t="n"/>
      <c r="EJ330" s="838" t="n"/>
      <c r="EK330" s="838" t="n"/>
      <c r="EL330" s="838" t="n"/>
      <c r="EM330" s="838" t="n"/>
      <c r="EN330" s="838" t="n"/>
      <c r="EO330" s="838" t="n"/>
      <c r="EP330" s="838" t="n"/>
      <c r="EQ330" s="838" t="n"/>
    </row>
    <row r="331" ht="13.5" customHeight="1" s="1178">
      <c r="A331" s="860" t="n"/>
      <c r="B331" s="860" t="n"/>
      <c r="C331" s="860" t="n"/>
      <c r="D331" s="860" t="n"/>
      <c r="E331" s="860" t="n"/>
      <c r="F331" s="860" t="n"/>
      <c r="G331" s="860" t="n"/>
      <c r="H331" s="860" t="n"/>
      <c r="I331" s="860" t="n"/>
      <c r="J331" s="860" t="n"/>
      <c r="K331" s="838" t="n"/>
      <c r="L331" s="838" t="n"/>
      <c r="M331" s="838" t="n"/>
      <c r="N331" s="838" t="n"/>
      <c r="O331" s="838" t="n"/>
      <c r="P331" s="838" t="n"/>
      <c r="Q331" s="838" t="n"/>
      <c r="R331" s="838" t="n"/>
      <c r="S331" s="838" t="n"/>
      <c r="T331" s="838" t="n"/>
      <c r="U331" s="838" t="n"/>
      <c r="V331" s="838" t="n"/>
      <c r="W331" s="838" t="n"/>
      <c r="X331" s="838" t="n"/>
      <c r="Y331" s="838" t="n"/>
      <c r="Z331" s="838" t="n"/>
      <c r="AA331" s="838" t="n"/>
      <c r="AB331" s="838" t="n"/>
      <c r="AC331" s="838" t="n"/>
      <c r="AD331" s="838" t="n"/>
      <c r="AE331" s="838" t="n"/>
      <c r="AF331" s="838" t="n"/>
      <c r="AG331" s="838" t="n"/>
      <c r="AH331" s="838" t="n"/>
      <c r="AI331" s="838" t="n"/>
      <c r="AJ331" s="838" t="n"/>
      <c r="AK331" s="838" t="n"/>
      <c r="AL331" s="838" t="n"/>
      <c r="AM331" s="838" t="n"/>
      <c r="AN331" s="838" t="n"/>
      <c r="AO331" s="838" t="n"/>
      <c r="AP331" s="838" t="n"/>
      <c r="AQ331" s="838" t="n"/>
      <c r="AR331" s="838" t="n"/>
      <c r="AS331" s="838" t="n"/>
      <c r="AT331" s="838" t="n"/>
      <c r="AU331" s="838" t="n"/>
      <c r="AV331" s="838" t="n"/>
      <c r="AW331" s="838" t="n"/>
      <c r="AX331" s="838" t="n"/>
      <c r="AY331" s="838" t="n"/>
      <c r="AZ331" s="838" t="n"/>
      <c r="BA331" s="838" t="n"/>
      <c r="BB331" s="838" t="n"/>
      <c r="BC331" s="838" t="n"/>
      <c r="BD331" s="838" t="n"/>
      <c r="BE331" s="838" t="n"/>
      <c r="BF331" s="838" t="n"/>
      <c r="BG331" s="838" t="n"/>
      <c r="BH331" s="838" t="n"/>
      <c r="BI331" s="838" t="n"/>
      <c r="BJ331" s="838" t="n"/>
      <c r="BK331" s="838" t="n"/>
      <c r="BL331" s="838" t="n"/>
      <c r="BM331" s="838" t="n"/>
      <c r="BN331" s="838" t="n"/>
      <c r="BO331" s="838" t="n"/>
      <c r="BP331" s="838" t="n"/>
      <c r="BQ331" s="838" t="n"/>
      <c r="BR331" s="838" t="n"/>
      <c r="BS331" s="838" t="n"/>
      <c r="BT331" s="838" t="n"/>
      <c r="BU331" s="838" t="n"/>
      <c r="BV331" s="838" t="n"/>
      <c r="BW331" s="838" t="n"/>
      <c r="BX331" s="838" t="n"/>
      <c r="BY331" s="838" t="n"/>
      <c r="BZ331" s="838" t="n"/>
      <c r="CA331" s="838" t="n"/>
      <c r="CB331" s="838" t="n"/>
      <c r="CC331" s="838" t="n"/>
      <c r="CD331" s="838" t="n"/>
      <c r="CE331" s="838" t="n"/>
      <c r="CF331" s="838" t="n"/>
      <c r="CG331" s="838" t="n"/>
      <c r="CH331" s="838" t="n"/>
      <c r="CI331" s="838" t="n"/>
      <c r="CJ331" s="838" t="n"/>
      <c r="CK331" s="838" t="n"/>
      <c r="CL331" s="838" t="n"/>
      <c r="CM331" s="838" t="n"/>
      <c r="CN331" s="838" t="n"/>
      <c r="CO331" s="838" t="n"/>
      <c r="CP331" s="838" t="n"/>
      <c r="CQ331" s="838" t="n"/>
      <c r="CR331" s="838" t="n"/>
      <c r="CS331" s="838" t="n"/>
      <c r="CT331" s="838" t="n"/>
      <c r="CU331" s="838" t="n"/>
      <c r="CV331" s="838" t="n"/>
      <c r="CW331" s="838" t="n"/>
      <c r="CX331" s="838" t="n"/>
      <c r="CY331" s="838" t="n"/>
      <c r="CZ331" s="838" t="n"/>
      <c r="DA331" s="838" t="n"/>
      <c r="DB331" s="838" t="n"/>
      <c r="DC331" s="838" t="n"/>
      <c r="DD331" s="838" t="n"/>
      <c r="DE331" s="838" t="n"/>
      <c r="DF331" s="838" t="n"/>
      <c r="DG331" s="838" t="n"/>
      <c r="DH331" s="838" t="n"/>
      <c r="DI331" s="838" t="n"/>
      <c r="DJ331" s="838" t="n"/>
      <c r="DK331" s="838" t="n"/>
      <c r="DL331" s="838" t="n"/>
      <c r="DM331" s="838" t="n"/>
      <c r="DN331" s="838" t="n"/>
      <c r="DO331" s="838" t="n"/>
      <c r="DP331" s="838" t="n"/>
      <c r="DQ331" s="838" t="n"/>
      <c r="DR331" s="838" t="n"/>
      <c r="DS331" s="838" t="n"/>
      <c r="DT331" s="838" t="n"/>
      <c r="DU331" s="838" t="n"/>
      <c r="DV331" s="838" t="n"/>
      <c r="DW331" s="838" t="n"/>
      <c r="DX331" s="838" t="n"/>
      <c r="DY331" s="838" t="n"/>
      <c r="DZ331" s="838" t="n"/>
      <c r="EA331" s="838" t="n"/>
      <c r="EB331" s="838" t="n"/>
      <c r="EC331" s="838" t="n"/>
      <c r="ED331" s="838" t="n"/>
      <c r="EE331" s="838" t="n"/>
      <c r="EF331" s="838" t="n"/>
      <c r="EG331" s="838" t="n"/>
      <c r="EH331" s="838" t="n"/>
      <c r="EI331" s="838" t="n"/>
      <c r="EJ331" s="838" t="n"/>
      <c r="EK331" s="838" t="n"/>
      <c r="EL331" s="838" t="n"/>
      <c r="EM331" s="838" t="n"/>
      <c r="EN331" s="838" t="n"/>
      <c r="EO331" s="838" t="n"/>
      <c r="EP331" s="838" t="n"/>
      <c r="EQ331" s="838" t="n"/>
    </row>
    <row r="332" ht="13.5" customHeight="1" s="1178">
      <c r="A332" s="867" t="n"/>
      <c r="B332" s="862" t="n"/>
      <c r="C332" s="862" t="n"/>
      <c r="D332" s="862" t="n"/>
      <c r="E332" s="863" t="n"/>
      <c r="F332" s="863" t="n"/>
      <c r="G332" s="863" t="n"/>
      <c r="H332" s="863" t="n"/>
      <c r="I332" s="863" t="n"/>
      <c r="J332" s="863" t="n"/>
      <c r="K332" s="838" t="n"/>
      <c r="L332" s="838" t="n"/>
      <c r="M332" s="838" t="n"/>
      <c r="N332" s="838" t="n"/>
      <c r="O332" s="838" t="n"/>
      <c r="P332" s="838" t="n"/>
      <c r="Q332" s="838" t="n"/>
      <c r="R332" s="838" t="n"/>
      <c r="S332" s="838" t="n"/>
      <c r="T332" s="838" t="n"/>
      <c r="U332" s="838" t="n"/>
      <c r="V332" s="838" t="n"/>
      <c r="W332" s="838" t="n"/>
      <c r="X332" s="838" t="n"/>
      <c r="Y332" s="838" t="n"/>
      <c r="Z332" s="838" t="n"/>
      <c r="AA332" s="838" t="n"/>
      <c r="AB332" s="838" t="n"/>
      <c r="AC332" s="838" t="n"/>
      <c r="AD332" s="838" t="n"/>
      <c r="AE332" s="838" t="n"/>
      <c r="AF332" s="838" t="n"/>
      <c r="AG332" s="838" t="n"/>
      <c r="AH332" s="838" t="n"/>
      <c r="AI332" s="838" t="n"/>
      <c r="AJ332" s="838" t="n"/>
      <c r="AK332" s="838" t="n"/>
      <c r="AL332" s="838" t="n"/>
      <c r="AM332" s="838" t="n"/>
      <c r="AN332" s="838" t="n"/>
      <c r="AO332" s="838" t="n"/>
      <c r="AP332" s="838" t="n"/>
      <c r="AQ332" s="838" t="n"/>
      <c r="AR332" s="838" t="n"/>
      <c r="AS332" s="838" t="n"/>
      <c r="AT332" s="838" t="n"/>
      <c r="AU332" s="838" t="n"/>
      <c r="AV332" s="838" t="n"/>
      <c r="AW332" s="838" t="n"/>
      <c r="AX332" s="838" t="n"/>
      <c r="AY332" s="838" t="n"/>
      <c r="AZ332" s="838" t="n"/>
      <c r="BA332" s="838" t="n"/>
      <c r="BB332" s="838" t="n"/>
      <c r="BC332" s="838" t="n"/>
      <c r="BD332" s="838" t="n"/>
      <c r="BE332" s="838" t="n"/>
      <c r="BF332" s="838" t="n"/>
      <c r="BG332" s="838" t="n"/>
      <c r="BH332" s="838" t="n"/>
      <c r="BI332" s="838" t="n"/>
      <c r="BJ332" s="838" t="n"/>
      <c r="BK332" s="838" t="n"/>
      <c r="BL332" s="838" t="n"/>
      <c r="BM332" s="838" t="n"/>
      <c r="BN332" s="838" t="n"/>
      <c r="BO332" s="838" t="n"/>
      <c r="BP332" s="838" t="n"/>
      <c r="BQ332" s="838" t="n"/>
      <c r="BR332" s="838" t="n"/>
      <c r="BS332" s="838" t="n"/>
      <c r="BT332" s="838" t="n"/>
      <c r="BU332" s="838" t="n"/>
      <c r="BV332" s="838" t="n"/>
      <c r="BW332" s="838" t="n"/>
      <c r="BX332" s="838" t="n"/>
      <c r="BY332" s="838" t="n"/>
      <c r="BZ332" s="838" t="n"/>
      <c r="CA332" s="838" t="n"/>
      <c r="CB332" s="838" t="n"/>
      <c r="CC332" s="838" t="n"/>
      <c r="CD332" s="838" t="n"/>
      <c r="CE332" s="838" t="n"/>
      <c r="CF332" s="838" t="n"/>
      <c r="CG332" s="838" t="n"/>
      <c r="CH332" s="838" t="n"/>
      <c r="CI332" s="838" t="n"/>
      <c r="CJ332" s="838" t="n"/>
      <c r="CK332" s="838" t="n"/>
      <c r="CL332" s="838" t="n"/>
      <c r="CM332" s="838" t="n"/>
      <c r="CN332" s="838" t="n"/>
      <c r="CO332" s="838" t="n"/>
      <c r="CP332" s="838" t="n"/>
      <c r="CQ332" s="838" t="n"/>
      <c r="CR332" s="838" t="n"/>
      <c r="CS332" s="838" t="n"/>
      <c r="CT332" s="838" t="n"/>
      <c r="CU332" s="838" t="n"/>
      <c r="CV332" s="838" t="n"/>
      <c r="CW332" s="838" t="n"/>
      <c r="CX332" s="838" t="n"/>
      <c r="CY332" s="838" t="n"/>
      <c r="CZ332" s="838" t="n"/>
      <c r="DA332" s="838" t="n"/>
      <c r="DB332" s="838" t="n"/>
      <c r="DC332" s="838" t="n"/>
      <c r="DD332" s="838" t="n"/>
      <c r="DE332" s="838" t="n"/>
      <c r="DF332" s="838" t="n"/>
      <c r="DG332" s="838" t="n"/>
      <c r="DH332" s="838" t="n"/>
      <c r="DI332" s="838" t="n"/>
      <c r="DJ332" s="838" t="n"/>
      <c r="DK332" s="838" t="n"/>
      <c r="DL332" s="838" t="n"/>
      <c r="DM332" s="838" t="n"/>
      <c r="DN332" s="838" t="n"/>
      <c r="DO332" s="838" t="n"/>
      <c r="DP332" s="838" t="n"/>
      <c r="DQ332" s="838" t="n"/>
      <c r="DR332" s="838" t="n"/>
      <c r="DS332" s="838" t="n"/>
      <c r="DT332" s="838" t="n"/>
      <c r="DU332" s="838" t="n"/>
      <c r="DV332" s="838" t="n"/>
      <c r="DW332" s="838" t="n"/>
      <c r="DX332" s="838" t="n"/>
      <c r="DY332" s="838" t="n"/>
      <c r="DZ332" s="838" t="n"/>
      <c r="EA332" s="838" t="n"/>
      <c r="EB332" s="838" t="n"/>
      <c r="EC332" s="838" t="n"/>
      <c r="ED332" s="838" t="n"/>
      <c r="EE332" s="838" t="n"/>
      <c r="EF332" s="838" t="n"/>
      <c r="EG332" s="838" t="n"/>
      <c r="EH332" s="838" t="n"/>
      <c r="EI332" s="838" t="n"/>
      <c r="EJ332" s="838" t="n"/>
      <c r="EK332" s="838" t="n"/>
      <c r="EL332" s="838" t="n"/>
      <c r="EM332" s="838" t="n"/>
      <c r="EN332" s="838" t="n"/>
      <c r="EO332" s="838" t="n"/>
      <c r="EP332" s="838" t="n"/>
      <c r="EQ332" s="838" t="n"/>
    </row>
    <row r="333" ht="13.5" customHeight="1" s="1178">
      <c r="A333" s="867" t="n"/>
      <c r="B333" s="862" t="n"/>
      <c r="C333" s="862" t="n"/>
      <c r="D333" s="862" t="n"/>
      <c r="E333" s="863" t="n"/>
      <c r="F333" s="863" t="n"/>
      <c r="G333" s="863" t="n"/>
      <c r="H333" s="863" t="n"/>
      <c r="I333" s="863" t="n"/>
      <c r="J333" s="863" t="n"/>
      <c r="K333" s="838" t="n"/>
      <c r="L333" s="838" t="n"/>
      <c r="M333" s="838" t="n"/>
      <c r="N333" s="838" t="n"/>
      <c r="O333" s="838" t="n"/>
      <c r="P333" s="838" t="n"/>
      <c r="Q333" s="838" t="n"/>
      <c r="R333" s="838" t="n"/>
      <c r="S333" s="838" t="n"/>
      <c r="T333" s="838" t="n"/>
      <c r="U333" s="838" t="n"/>
      <c r="V333" s="838" t="n"/>
      <c r="W333" s="838" t="n"/>
      <c r="X333" s="838" t="n"/>
      <c r="Y333" s="838" t="n"/>
      <c r="Z333" s="838" t="n"/>
      <c r="AA333" s="838" t="n"/>
      <c r="AB333" s="838" t="n"/>
      <c r="AC333" s="838" t="n"/>
      <c r="AD333" s="838" t="n"/>
      <c r="AE333" s="838" t="n"/>
      <c r="AF333" s="838" t="n"/>
      <c r="AG333" s="838" t="n"/>
      <c r="AH333" s="838" t="n"/>
      <c r="AI333" s="838" t="n"/>
      <c r="AJ333" s="838" t="n"/>
      <c r="AK333" s="838" t="n"/>
      <c r="AL333" s="838" t="n"/>
      <c r="AM333" s="838" t="n"/>
      <c r="AN333" s="838" t="n"/>
      <c r="AO333" s="838" t="n"/>
      <c r="AP333" s="838" t="n"/>
      <c r="AQ333" s="838" t="n"/>
      <c r="AR333" s="838" t="n"/>
      <c r="AS333" s="838" t="n"/>
      <c r="AT333" s="838" t="n"/>
      <c r="AU333" s="838" t="n"/>
      <c r="AV333" s="838" t="n"/>
      <c r="AW333" s="838" t="n"/>
      <c r="AX333" s="838" t="n"/>
      <c r="AY333" s="838" t="n"/>
      <c r="AZ333" s="838" t="n"/>
      <c r="BA333" s="838" t="n"/>
      <c r="BB333" s="838" t="n"/>
      <c r="BC333" s="838" t="n"/>
      <c r="BD333" s="838" t="n"/>
      <c r="BE333" s="838" t="n"/>
      <c r="BF333" s="838" t="n"/>
      <c r="BG333" s="838" t="n"/>
      <c r="BH333" s="838" t="n"/>
      <c r="BI333" s="838" t="n"/>
      <c r="BJ333" s="838" t="n"/>
      <c r="BK333" s="838" t="n"/>
      <c r="BL333" s="838" t="n"/>
      <c r="BM333" s="838" t="n"/>
      <c r="BN333" s="838" t="n"/>
      <c r="BO333" s="838" t="n"/>
      <c r="BP333" s="838" t="n"/>
      <c r="BQ333" s="838" t="n"/>
      <c r="BR333" s="838" t="n"/>
      <c r="BS333" s="838" t="n"/>
      <c r="BT333" s="838" t="n"/>
      <c r="BU333" s="838" t="n"/>
      <c r="BV333" s="838" t="n"/>
      <c r="BW333" s="838" t="n"/>
      <c r="BX333" s="838" t="n"/>
      <c r="BY333" s="838" t="n"/>
      <c r="BZ333" s="838" t="n"/>
      <c r="CA333" s="838" t="n"/>
      <c r="CB333" s="838" t="n"/>
      <c r="CC333" s="838" t="n"/>
      <c r="CD333" s="838" t="n"/>
      <c r="CE333" s="838" t="n"/>
      <c r="CF333" s="838" t="n"/>
      <c r="CG333" s="838" t="n"/>
      <c r="CH333" s="838" t="n"/>
      <c r="CI333" s="838" t="n"/>
      <c r="CJ333" s="838" t="n"/>
      <c r="CK333" s="838" t="n"/>
      <c r="CL333" s="838" t="n"/>
      <c r="CM333" s="838" t="n"/>
      <c r="CN333" s="838" t="n"/>
      <c r="CO333" s="838" t="n"/>
      <c r="CP333" s="838" t="n"/>
      <c r="CQ333" s="838" t="n"/>
      <c r="CR333" s="838" t="n"/>
      <c r="CS333" s="838" t="n"/>
      <c r="CT333" s="838" t="n"/>
      <c r="CU333" s="838" t="n"/>
      <c r="CV333" s="838" t="n"/>
      <c r="CW333" s="838" t="n"/>
      <c r="CX333" s="838" t="n"/>
      <c r="CY333" s="838" t="n"/>
      <c r="CZ333" s="838" t="n"/>
      <c r="DA333" s="838" t="n"/>
      <c r="DB333" s="838" t="n"/>
      <c r="DC333" s="838" t="n"/>
      <c r="DD333" s="838" t="n"/>
      <c r="DE333" s="838" t="n"/>
      <c r="DF333" s="838" t="n"/>
      <c r="DG333" s="838" t="n"/>
      <c r="DH333" s="838" t="n"/>
      <c r="DI333" s="838" t="n"/>
      <c r="DJ333" s="838" t="n"/>
      <c r="DK333" s="838" t="n"/>
      <c r="DL333" s="838" t="n"/>
      <c r="DM333" s="838" t="n"/>
      <c r="DN333" s="838" t="n"/>
      <c r="DO333" s="838" t="n"/>
      <c r="DP333" s="838" t="n"/>
      <c r="DQ333" s="838" t="n"/>
      <c r="DR333" s="838" t="n"/>
      <c r="DS333" s="838" t="n"/>
      <c r="DT333" s="838" t="n"/>
      <c r="DU333" s="838" t="n"/>
      <c r="DV333" s="838" t="n"/>
      <c r="DW333" s="838" t="n"/>
      <c r="DX333" s="838" t="n"/>
      <c r="DY333" s="838" t="n"/>
      <c r="DZ333" s="838" t="n"/>
      <c r="EA333" s="838" t="n"/>
      <c r="EB333" s="838" t="n"/>
      <c r="EC333" s="838" t="n"/>
      <c r="ED333" s="838" t="n"/>
      <c r="EE333" s="838" t="n"/>
      <c r="EF333" s="838" t="n"/>
      <c r="EG333" s="838" t="n"/>
      <c r="EH333" s="838" t="n"/>
      <c r="EI333" s="838" t="n"/>
      <c r="EJ333" s="838" t="n"/>
      <c r="EK333" s="838" t="n"/>
      <c r="EL333" s="838" t="n"/>
      <c r="EM333" s="838" t="n"/>
      <c r="EN333" s="838" t="n"/>
      <c r="EO333" s="838" t="n"/>
      <c r="EP333" s="838" t="n"/>
      <c r="EQ333" s="838" t="n"/>
    </row>
    <row r="334" ht="13.5" customHeight="1" s="1178">
      <c r="A334" s="867" t="n"/>
      <c r="B334" s="862" t="n"/>
      <c r="C334" s="862" t="n"/>
      <c r="D334" s="862" t="n"/>
      <c r="E334" s="863" t="n"/>
      <c r="F334" s="863" t="n"/>
      <c r="G334" s="863" t="n"/>
      <c r="H334" s="863" t="n"/>
      <c r="I334" s="863" t="n"/>
      <c r="J334" s="863" t="n"/>
      <c r="K334" s="838" t="n"/>
      <c r="L334" s="838" t="n"/>
      <c r="M334" s="838" t="n"/>
      <c r="N334" s="838" t="n"/>
      <c r="O334" s="838" t="n"/>
      <c r="P334" s="838" t="n"/>
      <c r="Q334" s="838" t="n"/>
      <c r="R334" s="838" t="n"/>
      <c r="S334" s="838" t="n"/>
      <c r="T334" s="838" t="n"/>
      <c r="U334" s="838" t="n"/>
      <c r="V334" s="838" t="n"/>
      <c r="W334" s="838" t="n"/>
      <c r="X334" s="838" t="n"/>
      <c r="Y334" s="838" t="n"/>
      <c r="Z334" s="838" t="n"/>
      <c r="AA334" s="838" t="n"/>
      <c r="AB334" s="838" t="n"/>
      <c r="AC334" s="838" t="n"/>
      <c r="AD334" s="838" t="n"/>
      <c r="AE334" s="838" t="n"/>
      <c r="AF334" s="838" t="n"/>
      <c r="AG334" s="838" t="n"/>
      <c r="AH334" s="838" t="n"/>
      <c r="AI334" s="838" t="n"/>
      <c r="AJ334" s="838" t="n"/>
      <c r="AK334" s="838" t="n"/>
      <c r="AL334" s="838" t="n"/>
      <c r="AM334" s="838" t="n"/>
      <c r="AN334" s="838" t="n"/>
      <c r="AO334" s="838" t="n"/>
      <c r="AP334" s="838" t="n"/>
      <c r="AQ334" s="838" t="n"/>
      <c r="AR334" s="838" t="n"/>
      <c r="AS334" s="838" t="n"/>
      <c r="AT334" s="838" t="n"/>
      <c r="AU334" s="838" t="n"/>
      <c r="AV334" s="838" t="n"/>
      <c r="AW334" s="838" t="n"/>
      <c r="AX334" s="838" t="n"/>
      <c r="AY334" s="838" t="n"/>
      <c r="AZ334" s="838" t="n"/>
      <c r="BA334" s="838" t="n"/>
      <c r="BB334" s="838" t="n"/>
      <c r="BC334" s="838" t="n"/>
      <c r="BD334" s="838" t="n"/>
      <c r="BE334" s="838" t="n"/>
      <c r="BF334" s="838" t="n"/>
      <c r="BG334" s="838" t="n"/>
      <c r="BH334" s="838" t="n"/>
      <c r="BI334" s="838" t="n"/>
      <c r="BJ334" s="838" t="n"/>
      <c r="BK334" s="838" t="n"/>
      <c r="BL334" s="838" t="n"/>
      <c r="BM334" s="838" t="n"/>
      <c r="BN334" s="838" t="n"/>
      <c r="BO334" s="838" t="n"/>
      <c r="BP334" s="838" t="n"/>
      <c r="BQ334" s="838" t="n"/>
      <c r="BR334" s="838" t="n"/>
      <c r="BS334" s="838" t="n"/>
      <c r="BT334" s="838" t="n"/>
      <c r="BU334" s="838" t="n"/>
      <c r="BV334" s="838" t="n"/>
      <c r="BW334" s="838" t="n"/>
      <c r="BX334" s="838" t="n"/>
      <c r="BY334" s="838" t="n"/>
      <c r="BZ334" s="838" t="n"/>
      <c r="CA334" s="838" t="n"/>
      <c r="CB334" s="838" t="n"/>
      <c r="CC334" s="838" t="n"/>
      <c r="CD334" s="838" t="n"/>
      <c r="CE334" s="838" t="n"/>
      <c r="CF334" s="838" t="n"/>
      <c r="CG334" s="838" t="n"/>
      <c r="CH334" s="838" t="n"/>
      <c r="CI334" s="838" t="n"/>
      <c r="CJ334" s="838" t="n"/>
      <c r="CK334" s="838" t="n"/>
      <c r="CL334" s="838" t="n"/>
      <c r="CM334" s="838" t="n"/>
      <c r="CN334" s="838" t="n"/>
      <c r="CO334" s="838" t="n"/>
      <c r="CP334" s="838" t="n"/>
      <c r="CQ334" s="838" t="n"/>
      <c r="CR334" s="838" t="n"/>
      <c r="CS334" s="838" t="n"/>
      <c r="CT334" s="838" t="n"/>
      <c r="CU334" s="838" t="n"/>
      <c r="CV334" s="838" t="n"/>
      <c r="CW334" s="838" t="n"/>
      <c r="CX334" s="838" t="n"/>
      <c r="CY334" s="838" t="n"/>
      <c r="CZ334" s="838" t="n"/>
      <c r="DA334" s="838" t="n"/>
      <c r="DB334" s="838" t="n"/>
      <c r="DC334" s="838" t="n"/>
      <c r="DD334" s="838" t="n"/>
      <c r="DE334" s="838" t="n"/>
      <c r="DF334" s="838" t="n"/>
      <c r="DG334" s="838" t="n"/>
      <c r="DH334" s="838" t="n"/>
      <c r="DI334" s="838" t="n"/>
      <c r="DJ334" s="838" t="n"/>
      <c r="DK334" s="838" t="n"/>
      <c r="DL334" s="838" t="n"/>
      <c r="DM334" s="838" t="n"/>
      <c r="DN334" s="838" t="n"/>
      <c r="DO334" s="838" t="n"/>
      <c r="DP334" s="838" t="n"/>
      <c r="DQ334" s="838" t="n"/>
      <c r="DR334" s="838" t="n"/>
      <c r="DS334" s="838" t="n"/>
      <c r="DT334" s="838" t="n"/>
      <c r="DU334" s="838" t="n"/>
      <c r="DV334" s="838" t="n"/>
      <c r="DW334" s="838" t="n"/>
      <c r="DX334" s="838" t="n"/>
      <c r="DY334" s="838" t="n"/>
      <c r="DZ334" s="838" t="n"/>
      <c r="EA334" s="838" t="n"/>
      <c r="EB334" s="838" t="n"/>
      <c r="EC334" s="838" t="n"/>
      <c r="ED334" s="838" t="n"/>
      <c r="EE334" s="838" t="n"/>
      <c r="EF334" s="838" t="n"/>
      <c r="EG334" s="838" t="n"/>
      <c r="EH334" s="838" t="n"/>
      <c r="EI334" s="838" t="n"/>
      <c r="EJ334" s="838" t="n"/>
      <c r="EK334" s="838" t="n"/>
      <c r="EL334" s="838" t="n"/>
      <c r="EM334" s="838" t="n"/>
      <c r="EN334" s="838" t="n"/>
      <c r="EO334" s="838" t="n"/>
      <c r="EP334" s="838" t="n"/>
      <c r="EQ334" s="838" t="n"/>
    </row>
    <row r="335" ht="13.5" customHeight="1" s="1178">
      <c r="A335" s="867" t="n"/>
      <c r="B335" s="862" t="n"/>
      <c r="C335" s="862" t="n"/>
      <c r="D335" s="862" t="n"/>
      <c r="E335" s="863" t="n"/>
      <c r="F335" s="863" t="n"/>
      <c r="G335" s="863" t="n"/>
      <c r="H335" s="863" t="n"/>
      <c r="I335" s="863" t="n"/>
      <c r="J335" s="863" t="n"/>
      <c r="K335" s="838" t="n"/>
      <c r="L335" s="838" t="n"/>
      <c r="M335" s="838" t="n"/>
      <c r="N335" s="838" t="n"/>
      <c r="O335" s="838" t="n"/>
      <c r="P335" s="838" t="n"/>
      <c r="Q335" s="838" t="n"/>
      <c r="R335" s="838" t="n"/>
      <c r="S335" s="838" t="n"/>
      <c r="T335" s="838" t="n"/>
      <c r="U335" s="838" t="n"/>
      <c r="V335" s="838" t="n"/>
      <c r="W335" s="838" t="n"/>
      <c r="X335" s="838" t="n"/>
      <c r="Y335" s="838" t="n"/>
      <c r="Z335" s="838" t="n"/>
      <c r="AA335" s="838" t="n"/>
      <c r="AB335" s="838" t="n"/>
      <c r="AC335" s="838" t="n"/>
      <c r="AD335" s="838" t="n"/>
      <c r="AE335" s="838" t="n"/>
      <c r="AF335" s="838" t="n"/>
      <c r="AG335" s="838" t="n"/>
      <c r="AH335" s="838" t="n"/>
      <c r="AI335" s="838" t="n"/>
      <c r="AJ335" s="838" t="n"/>
      <c r="AK335" s="838" t="n"/>
      <c r="AL335" s="838" t="n"/>
      <c r="AM335" s="838" t="n"/>
      <c r="AN335" s="838" t="n"/>
      <c r="AO335" s="838" t="n"/>
      <c r="AP335" s="838" t="n"/>
      <c r="AQ335" s="838" t="n"/>
      <c r="AR335" s="838" t="n"/>
      <c r="AS335" s="838" t="n"/>
      <c r="AT335" s="838" t="n"/>
      <c r="AU335" s="838" t="n"/>
      <c r="AV335" s="838" t="n"/>
      <c r="AW335" s="838" t="n"/>
      <c r="AX335" s="838" t="n"/>
      <c r="AY335" s="838" t="n"/>
      <c r="AZ335" s="838" t="n"/>
      <c r="BA335" s="838" t="n"/>
      <c r="BB335" s="838" t="n"/>
      <c r="BC335" s="838" t="n"/>
      <c r="BD335" s="838" t="n"/>
      <c r="BE335" s="838" t="n"/>
      <c r="BF335" s="838" t="n"/>
      <c r="BG335" s="838" t="n"/>
      <c r="BH335" s="838" t="n"/>
      <c r="BI335" s="838" t="n"/>
      <c r="BJ335" s="838" t="n"/>
      <c r="BK335" s="838" t="n"/>
      <c r="BL335" s="838" t="n"/>
      <c r="BM335" s="838" t="n"/>
      <c r="BN335" s="838" t="n"/>
      <c r="BO335" s="838" t="n"/>
      <c r="BP335" s="838" t="n"/>
      <c r="BQ335" s="838" t="n"/>
      <c r="BR335" s="838" t="n"/>
      <c r="BS335" s="838" t="n"/>
      <c r="BT335" s="838" t="n"/>
      <c r="BU335" s="838" t="n"/>
      <c r="BV335" s="838" t="n"/>
      <c r="BW335" s="838" t="n"/>
      <c r="BX335" s="838" t="n"/>
      <c r="BY335" s="838" t="n"/>
      <c r="BZ335" s="838" t="n"/>
      <c r="CA335" s="838" t="n"/>
      <c r="CB335" s="838" t="n"/>
      <c r="CC335" s="838" t="n"/>
      <c r="CD335" s="838" t="n"/>
      <c r="CE335" s="838" t="n"/>
      <c r="CF335" s="838" t="n"/>
      <c r="CG335" s="838" t="n"/>
      <c r="CH335" s="838" t="n"/>
      <c r="CI335" s="838" t="n"/>
      <c r="CJ335" s="838" t="n"/>
      <c r="CK335" s="838" t="n"/>
      <c r="CL335" s="838" t="n"/>
      <c r="CM335" s="838" t="n"/>
      <c r="CN335" s="838" t="n"/>
      <c r="CO335" s="838" t="n"/>
      <c r="CP335" s="838" t="n"/>
      <c r="CQ335" s="838" t="n"/>
      <c r="CR335" s="838" t="n"/>
      <c r="CS335" s="838" t="n"/>
      <c r="CT335" s="838" t="n"/>
      <c r="CU335" s="838" t="n"/>
      <c r="CV335" s="838" t="n"/>
      <c r="CW335" s="838" t="n"/>
      <c r="CX335" s="838" t="n"/>
      <c r="CY335" s="838" t="n"/>
      <c r="CZ335" s="838" t="n"/>
      <c r="DA335" s="838" t="n"/>
      <c r="DB335" s="838" t="n"/>
      <c r="DC335" s="838" t="n"/>
      <c r="DD335" s="838" t="n"/>
      <c r="DE335" s="838" t="n"/>
      <c r="DF335" s="838" t="n"/>
      <c r="DG335" s="838" t="n"/>
      <c r="DH335" s="838" t="n"/>
      <c r="DI335" s="838" t="n"/>
      <c r="DJ335" s="838" t="n"/>
      <c r="DK335" s="838" t="n"/>
      <c r="DL335" s="838" t="n"/>
      <c r="DM335" s="838" t="n"/>
      <c r="DN335" s="838" t="n"/>
      <c r="DO335" s="838" t="n"/>
      <c r="DP335" s="838" t="n"/>
      <c r="DQ335" s="838" t="n"/>
      <c r="DR335" s="838" t="n"/>
      <c r="DS335" s="838" t="n"/>
      <c r="DT335" s="838" t="n"/>
      <c r="DU335" s="838" t="n"/>
      <c r="DV335" s="838" t="n"/>
      <c r="DW335" s="838" t="n"/>
      <c r="DX335" s="838" t="n"/>
      <c r="DY335" s="838" t="n"/>
      <c r="DZ335" s="838" t="n"/>
      <c r="EA335" s="838" t="n"/>
      <c r="EB335" s="838" t="n"/>
      <c r="EC335" s="838" t="n"/>
      <c r="ED335" s="838" t="n"/>
      <c r="EE335" s="838" t="n"/>
      <c r="EF335" s="838" t="n"/>
      <c r="EG335" s="838" t="n"/>
      <c r="EH335" s="838" t="n"/>
      <c r="EI335" s="838" t="n"/>
      <c r="EJ335" s="838" t="n"/>
      <c r="EK335" s="838" t="n"/>
      <c r="EL335" s="838" t="n"/>
      <c r="EM335" s="838" t="n"/>
      <c r="EN335" s="838" t="n"/>
      <c r="EO335" s="838" t="n"/>
      <c r="EP335" s="838" t="n"/>
      <c r="EQ335" s="838" t="n"/>
    </row>
    <row r="336" ht="13.5" customHeight="1" s="1178">
      <c r="A336" s="867" t="n"/>
      <c r="B336" s="862" t="n"/>
      <c r="C336" s="862" t="n"/>
      <c r="D336" s="862" t="n"/>
      <c r="E336" s="863" t="n"/>
      <c r="F336" s="863" t="n"/>
      <c r="G336" s="863" t="n"/>
      <c r="H336" s="863" t="n"/>
      <c r="I336" s="863" t="n"/>
      <c r="J336" s="863" t="n"/>
      <c r="K336" s="838" t="n"/>
      <c r="L336" s="838" t="n"/>
      <c r="M336" s="838" t="n"/>
      <c r="N336" s="838" t="n"/>
      <c r="O336" s="838" t="n"/>
      <c r="P336" s="838" t="n"/>
      <c r="Q336" s="838" t="n"/>
      <c r="R336" s="838" t="n"/>
      <c r="S336" s="838" t="n"/>
      <c r="T336" s="838" t="n"/>
      <c r="U336" s="838" t="n"/>
      <c r="V336" s="838" t="n"/>
      <c r="W336" s="838" t="n"/>
      <c r="X336" s="838" t="n"/>
      <c r="Y336" s="838" t="n"/>
      <c r="Z336" s="838" t="n"/>
      <c r="AA336" s="838" t="n"/>
      <c r="AB336" s="838" t="n"/>
      <c r="AC336" s="838" t="n"/>
      <c r="AD336" s="838" t="n"/>
      <c r="AE336" s="838" t="n"/>
      <c r="AF336" s="838" t="n"/>
      <c r="AG336" s="838" t="n"/>
      <c r="AH336" s="838" t="n"/>
      <c r="AI336" s="838" t="n"/>
      <c r="AJ336" s="838" t="n"/>
      <c r="AK336" s="838" t="n"/>
      <c r="AL336" s="838" t="n"/>
      <c r="AM336" s="838" t="n"/>
      <c r="AN336" s="838" t="n"/>
      <c r="AO336" s="838" t="n"/>
      <c r="AP336" s="838" t="n"/>
      <c r="AQ336" s="838" t="n"/>
      <c r="AR336" s="838" t="n"/>
      <c r="AS336" s="838" t="n"/>
      <c r="AT336" s="838" t="n"/>
      <c r="AU336" s="838" t="n"/>
      <c r="AV336" s="838" t="n"/>
      <c r="AW336" s="838" t="n"/>
      <c r="AX336" s="838" t="n"/>
      <c r="AY336" s="838" t="n"/>
      <c r="AZ336" s="838" t="n"/>
      <c r="BA336" s="838" t="n"/>
      <c r="BB336" s="838" t="n"/>
      <c r="BC336" s="838" t="n"/>
      <c r="BD336" s="838" t="n"/>
      <c r="BE336" s="838" t="n"/>
      <c r="BF336" s="838" t="n"/>
      <c r="BG336" s="838" t="n"/>
      <c r="BH336" s="838" t="n"/>
      <c r="BI336" s="838" t="n"/>
      <c r="BJ336" s="838" t="n"/>
      <c r="BK336" s="838" t="n"/>
      <c r="BL336" s="838" t="n"/>
      <c r="BM336" s="838" t="n"/>
      <c r="BN336" s="838" t="n"/>
      <c r="BO336" s="838" t="n"/>
      <c r="BP336" s="838" t="n"/>
      <c r="BQ336" s="838" t="n"/>
      <c r="BR336" s="838" t="n"/>
      <c r="BS336" s="838" t="n"/>
      <c r="BT336" s="838" t="n"/>
      <c r="BU336" s="838" t="n"/>
      <c r="BV336" s="838" t="n"/>
      <c r="BW336" s="838" t="n"/>
      <c r="BX336" s="838" t="n"/>
      <c r="BY336" s="838" t="n"/>
      <c r="BZ336" s="838" t="n"/>
      <c r="CA336" s="838" t="n"/>
      <c r="CB336" s="838" t="n"/>
      <c r="CC336" s="838" t="n"/>
      <c r="CD336" s="838" t="n"/>
      <c r="CE336" s="838" t="n"/>
      <c r="CF336" s="838" t="n"/>
      <c r="CG336" s="838" t="n"/>
      <c r="CH336" s="838" t="n"/>
      <c r="CI336" s="838" t="n"/>
      <c r="CJ336" s="838" t="n"/>
      <c r="CK336" s="838" t="n"/>
      <c r="CL336" s="838" t="n"/>
      <c r="CM336" s="838" t="n"/>
      <c r="CN336" s="838" t="n"/>
      <c r="CO336" s="838" t="n"/>
      <c r="CP336" s="838" t="n"/>
      <c r="CQ336" s="838" t="n"/>
      <c r="CR336" s="838" t="n"/>
      <c r="CS336" s="838" t="n"/>
      <c r="CT336" s="838" t="n"/>
      <c r="CU336" s="838" t="n"/>
      <c r="CV336" s="838" t="n"/>
      <c r="CW336" s="838" t="n"/>
      <c r="CX336" s="838" t="n"/>
      <c r="CY336" s="838" t="n"/>
      <c r="CZ336" s="838" t="n"/>
      <c r="DA336" s="838" t="n"/>
      <c r="DB336" s="838" t="n"/>
      <c r="DC336" s="838" t="n"/>
      <c r="DD336" s="838" t="n"/>
      <c r="DE336" s="838" t="n"/>
      <c r="DF336" s="838" t="n"/>
      <c r="DG336" s="838" t="n"/>
      <c r="DH336" s="838" t="n"/>
      <c r="DI336" s="838" t="n"/>
      <c r="DJ336" s="838" t="n"/>
      <c r="DK336" s="838" t="n"/>
      <c r="DL336" s="838" t="n"/>
      <c r="DM336" s="838" t="n"/>
      <c r="DN336" s="838" t="n"/>
      <c r="DO336" s="838" t="n"/>
      <c r="DP336" s="838" t="n"/>
      <c r="DQ336" s="838" t="n"/>
      <c r="DR336" s="838" t="n"/>
      <c r="DS336" s="838" t="n"/>
      <c r="DT336" s="838" t="n"/>
      <c r="DU336" s="838" t="n"/>
      <c r="DV336" s="838" t="n"/>
      <c r="DW336" s="838" t="n"/>
      <c r="DX336" s="838" t="n"/>
      <c r="DY336" s="838" t="n"/>
      <c r="DZ336" s="838" t="n"/>
      <c r="EA336" s="838" t="n"/>
      <c r="EB336" s="838" t="n"/>
      <c r="EC336" s="838" t="n"/>
      <c r="ED336" s="838" t="n"/>
      <c r="EE336" s="838" t="n"/>
      <c r="EF336" s="838" t="n"/>
      <c r="EG336" s="838" t="n"/>
      <c r="EH336" s="838" t="n"/>
      <c r="EI336" s="838" t="n"/>
      <c r="EJ336" s="838" t="n"/>
      <c r="EK336" s="838" t="n"/>
      <c r="EL336" s="838" t="n"/>
      <c r="EM336" s="838" t="n"/>
      <c r="EN336" s="838" t="n"/>
      <c r="EO336" s="838" t="n"/>
      <c r="EP336" s="838" t="n"/>
      <c r="EQ336" s="838" t="n"/>
    </row>
    <row r="337" ht="13.5" customHeight="1" s="1178">
      <c r="A337" s="867" t="n"/>
      <c r="B337" s="862" t="n"/>
      <c r="C337" s="862" t="n"/>
      <c r="D337" s="862" t="n"/>
      <c r="E337" s="863" t="n"/>
      <c r="F337" s="863" t="n"/>
      <c r="G337" s="863" t="n"/>
      <c r="H337" s="863" t="n"/>
      <c r="I337" s="863" t="n"/>
      <c r="J337" s="863" t="n"/>
      <c r="K337" s="838" t="n"/>
      <c r="L337" s="838" t="n"/>
      <c r="M337" s="838" t="n"/>
      <c r="N337" s="838" t="n"/>
      <c r="O337" s="838" t="n"/>
      <c r="P337" s="838" t="n"/>
      <c r="Q337" s="838" t="n"/>
      <c r="R337" s="838" t="n"/>
      <c r="S337" s="838" t="n"/>
      <c r="T337" s="838" t="n"/>
      <c r="U337" s="838" t="n"/>
      <c r="V337" s="838" t="n"/>
      <c r="W337" s="838" t="n"/>
      <c r="X337" s="838" t="n"/>
      <c r="Y337" s="838" t="n"/>
      <c r="Z337" s="838" t="n"/>
      <c r="AA337" s="838" t="n"/>
      <c r="AB337" s="838" t="n"/>
      <c r="AC337" s="838" t="n"/>
      <c r="AD337" s="838" t="n"/>
      <c r="AE337" s="838" t="n"/>
      <c r="AF337" s="838" t="n"/>
      <c r="AG337" s="838" t="n"/>
      <c r="AH337" s="838" t="n"/>
      <c r="AI337" s="838" t="n"/>
      <c r="AJ337" s="838" t="n"/>
      <c r="AK337" s="838" t="n"/>
      <c r="AL337" s="838" t="n"/>
      <c r="AM337" s="838" t="n"/>
      <c r="AN337" s="838" t="n"/>
      <c r="AO337" s="838" t="n"/>
      <c r="AP337" s="838" t="n"/>
      <c r="AQ337" s="838" t="n"/>
      <c r="AR337" s="838" t="n"/>
      <c r="AS337" s="838" t="n"/>
      <c r="AT337" s="838" t="n"/>
      <c r="AU337" s="838" t="n"/>
      <c r="AV337" s="838" t="n"/>
      <c r="AW337" s="838" t="n"/>
      <c r="AX337" s="838" t="n"/>
      <c r="AY337" s="838" t="n"/>
      <c r="AZ337" s="838" t="n"/>
      <c r="BA337" s="838" t="n"/>
      <c r="BB337" s="838" t="n"/>
      <c r="BC337" s="838" t="n"/>
      <c r="BD337" s="838" t="n"/>
      <c r="BE337" s="838" t="n"/>
      <c r="BF337" s="838" t="n"/>
      <c r="BG337" s="838" t="n"/>
      <c r="BH337" s="838" t="n"/>
      <c r="BI337" s="838" t="n"/>
      <c r="BJ337" s="838" t="n"/>
      <c r="BK337" s="838" t="n"/>
      <c r="BL337" s="838" t="n"/>
      <c r="BM337" s="838" t="n"/>
      <c r="BN337" s="838" t="n"/>
      <c r="BO337" s="838" t="n"/>
      <c r="BP337" s="838" t="n"/>
      <c r="BQ337" s="838" t="n"/>
      <c r="BR337" s="838" t="n"/>
      <c r="BS337" s="838" t="n"/>
      <c r="BT337" s="838" t="n"/>
      <c r="BU337" s="838" t="n"/>
      <c r="BV337" s="838" t="n"/>
      <c r="BW337" s="838" t="n"/>
      <c r="BX337" s="838" t="n"/>
      <c r="BY337" s="838" t="n"/>
      <c r="BZ337" s="838" t="n"/>
      <c r="CA337" s="838" t="n"/>
      <c r="CB337" s="838" t="n"/>
      <c r="CC337" s="838" t="n"/>
      <c r="CD337" s="838" t="n"/>
      <c r="CE337" s="838" t="n"/>
      <c r="CF337" s="838" t="n"/>
      <c r="CG337" s="838" t="n"/>
      <c r="CH337" s="838" t="n"/>
      <c r="CI337" s="838" t="n"/>
      <c r="CJ337" s="838" t="n"/>
      <c r="CK337" s="838" t="n"/>
      <c r="CL337" s="838" t="n"/>
      <c r="CM337" s="838" t="n"/>
      <c r="CN337" s="838" t="n"/>
      <c r="CO337" s="838" t="n"/>
      <c r="CP337" s="838" t="n"/>
      <c r="CQ337" s="838" t="n"/>
      <c r="CR337" s="838" t="n"/>
      <c r="CS337" s="838" t="n"/>
      <c r="CT337" s="838" t="n"/>
      <c r="CU337" s="838" t="n"/>
      <c r="CV337" s="838" t="n"/>
      <c r="CW337" s="838" t="n"/>
      <c r="CX337" s="838" t="n"/>
      <c r="CY337" s="838" t="n"/>
      <c r="CZ337" s="838" t="n"/>
      <c r="DA337" s="838" t="n"/>
      <c r="DB337" s="838" t="n"/>
      <c r="DC337" s="838" t="n"/>
      <c r="DD337" s="838" t="n"/>
      <c r="DE337" s="838" t="n"/>
      <c r="DF337" s="838" t="n"/>
      <c r="DG337" s="838" t="n"/>
      <c r="DH337" s="838" t="n"/>
      <c r="DI337" s="838" t="n"/>
      <c r="DJ337" s="838" t="n"/>
      <c r="DK337" s="838" t="n"/>
      <c r="DL337" s="838" t="n"/>
      <c r="DM337" s="838" t="n"/>
      <c r="DN337" s="838" t="n"/>
      <c r="DO337" s="838" t="n"/>
      <c r="DP337" s="838" t="n"/>
      <c r="DQ337" s="838" t="n"/>
      <c r="DR337" s="838" t="n"/>
      <c r="DS337" s="838" t="n"/>
      <c r="DT337" s="838" t="n"/>
      <c r="DU337" s="838" t="n"/>
      <c r="DV337" s="838" t="n"/>
      <c r="DW337" s="838" t="n"/>
      <c r="DX337" s="838" t="n"/>
      <c r="DY337" s="838" t="n"/>
      <c r="DZ337" s="838" t="n"/>
      <c r="EA337" s="838" t="n"/>
      <c r="EB337" s="838" t="n"/>
      <c r="EC337" s="838" t="n"/>
      <c r="ED337" s="838" t="n"/>
      <c r="EE337" s="838" t="n"/>
      <c r="EF337" s="838" t="n"/>
      <c r="EG337" s="838" t="n"/>
      <c r="EH337" s="838" t="n"/>
      <c r="EI337" s="838" t="n"/>
      <c r="EJ337" s="838" t="n"/>
      <c r="EK337" s="838" t="n"/>
      <c r="EL337" s="838" t="n"/>
      <c r="EM337" s="838" t="n"/>
      <c r="EN337" s="838" t="n"/>
      <c r="EO337" s="838" t="n"/>
      <c r="EP337" s="838" t="n"/>
      <c r="EQ337" s="838" t="n"/>
    </row>
    <row r="338" ht="13.5" customHeight="1" s="1178">
      <c r="A338" s="867" t="n"/>
      <c r="B338" s="862" t="n"/>
      <c r="C338" s="862" t="n"/>
      <c r="D338" s="862" t="n"/>
      <c r="E338" s="863" t="n"/>
      <c r="F338" s="863" t="n"/>
      <c r="G338" s="863" t="n"/>
      <c r="H338" s="863" t="n"/>
      <c r="I338" s="863" t="n"/>
      <c r="J338" s="863" t="n"/>
      <c r="K338" s="838" t="n"/>
      <c r="L338" s="838" t="n"/>
      <c r="M338" s="838" t="n"/>
      <c r="N338" s="838" t="n"/>
      <c r="O338" s="838" t="n"/>
      <c r="P338" s="838" t="n"/>
      <c r="Q338" s="838" t="n"/>
      <c r="R338" s="838" t="n"/>
      <c r="S338" s="838" t="n"/>
      <c r="T338" s="838" t="n"/>
      <c r="U338" s="838" t="n"/>
      <c r="V338" s="838" t="n"/>
      <c r="W338" s="838" t="n"/>
      <c r="X338" s="838" t="n"/>
      <c r="Y338" s="838" t="n"/>
      <c r="Z338" s="838" t="n"/>
      <c r="AA338" s="838" t="n"/>
      <c r="AB338" s="838" t="n"/>
      <c r="AC338" s="838" t="n"/>
      <c r="AD338" s="838" t="n"/>
      <c r="AE338" s="838" t="n"/>
      <c r="AF338" s="838" t="n"/>
      <c r="AG338" s="838" t="n"/>
      <c r="AH338" s="838" t="n"/>
      <c r="AI338" s="838" t="n"/>
      <c r="AJ338" s="838" t="n"/>
      <c r="AK338" s="838" t="n"/>
      <c r="AL338" s="838" t="n"/>
      <c r="AM338" s="838" t="n"/>
      <c r="AN338" s="838" t="n"/>
      <c r="AO338" s="838" t="n"/>
      <c r="AP338" s="838" t="n"/>
      <c r="AQ338" s="838" t="n"/>
      <c r="AR338" s="838" t="n"/>
      <c r="AS338" s="838" t="n"/>
      <c r="AT338" s="838" t="n"/>
      <c r="AU338" s="838" t="n"/>
      <c r="AV338" s="838" t="n"/>
      <c r="AW338" s="838" t="n"/>
      <c r="AX338" s="838" t="n"/>
      <c r="AY338" s="838" t="n"/>
      <c r="AZ338" s="838" t="n"/>
      <c r="BA338" s="838" t="n"/>
      <c r="BB338" s="838" t="n"/>
      <c r="BC338" s="838" t="n"/>
      <c r="BD338" s="838" t="n"/>
      <c r="BE338" s="838" t="n"/>
      <c r="BF338" s="838" t="n"/>
      <c r="BG338" s="838" t="n"/>
      <c r="BH338" s="838" t="n"/>
      <c r="BI338" s="838" t="n"/>
      <c r="BJ338" s="838" t="n"/>
      <c r="BK338" s="838" t="n"/>
      <c r="BL338" s="838" t="n"/>
      <c r="BM338" s="838" t="n"/>
      <c r="BN338" s="838" t="n"/>
      <c r="BO338" s="838" t="n"/>
      <c r="BP338" s="838" t="n"/>
      <c r="BQ338" s="838" t="n"/>
      <c r="BR338" s="838" t="n"/>
      <c r="BS338" s="838" t="n"/>
      <c r="BT338" s="838" t="n"/>
      <c r="BU338" s="838" t="n"/>
      <c r="BV338" s="838" t="n"/>
      <c r="BW338" s="838" t="n"/>
      <c r="BX338" s="838" t="n"/>
      <c r="BY338" s="838" t="n"/>
      <c r="BZ338" s="838" t="n"/>
      <c r="CA338" s="838" t="n"/>
      <c r="CB338" s="838" t="n"/>
      <c r="CC338" s="838" t="n"/>
      <c r="CD338" s="838" t="n"/>
      <c r="CE338" s="838" t="n"/>
      <c r="CF338" s="838" t="n"/>
      <c r="CG338" s="838" t="n"/>
      <c r="CH338" s="838" t="n"/>
      <c r="CI338" s="838" t="n"/>
      <c r="CJ338" s="838" t="n"/>
      <c r="CK338" s="838" t="n"/>
      <c r="CL338" s="838" t="n"/>
      <c r="CM338" s="838" t="n"/>
      <c r="CN338" s="838" t="n"/>
      <c r="CO338" s="838" t="n"/>
      <c r="CP338" s="838" t="n"/>
      <c r="CQ338" s="838" t="n"/>
      <c r="CR338" s="838" t="n"/>
      <c r="CS338" s="838" t="n"/>
      <c r="CT338" s="838" t="n"/>
      <c r="CU338" s="838" t="n"/>
      <c r="CV338" s="838" t="n"/>
      <c r="CW338" s="838" t="n"/>
      <c r="CX338" s="838" t="n"/>
      <c r="CY338" s="838" t="n"/>
      <c r="CZ338" s="838" t="n"/>
      <c r="DA338" s="838" t="n"/>
      <c r="DB338" s="838" t="n"/>
      <c r="DC338" s="838" t="n"/>
      <c r="DD338" s="838" t="n"/>
      <c r="DE338" s="838" t="n"/>
      <c r="DF338" s="838" t="n"/>
      <c r="DG338" s="838" t="n"/>
      <c r="DH338" s="838" t="n"/>
      <c r="DI338" s="838" t="n"/>
      <c r="DJ338" s="838" t="n"/>
      <c r="DK338" s="838" t="n"/>
      <c r="DL338" s="838" t="n"/>
      <c r="DM338" s="838" t="n"/>
      <c r="DN338" s="838" t="n"/>
      <c r="DO338" s="838" t="n"/>
      <c r="DP338" s="838" t="n"/>
      <c r="DQ338" s="838" t="n"/>
      <c r="DR338" s="838" t="n"/>
      <c r="DS338" s="838" t="n"/>
      <c r="DT338" s="838" t="n"/>
      <c r="DU338" s="838" t="n"/>
      <c r="DV338" s="838" t="n"/>
      <c r="DW338" s="838" t="n"/>
      <c r="DX338" s="838" t="n"/>
      <c r="DY338" s="838" t="n"/>
      <c r="DZ338" s="838" t="n"/>
      <c r="EA338" s="838" t="n"/>
      <c r="EB338" s="838" t="n"/>
      <c r="EC338" s="838" t="n"/>
      <c r="ED338" s="838" t="n"/>
      <c r="EE338" s="838" t="n"/>
      <c r="EF338" s="838" t="n"/>
      <c r="EG338" s="838" t="n"/>
      <c r="EH338" s="838" t="n"/>
      <c r="EI338" s="838" t="n"/>
      <c r="EJ338" s="838" t="n"/>
      <c r="EK338" s="838" t="n"/>
      <c r="EL338" s="838" t="n"/>
      <c r="EM338" s="838" t="n"/>
      <c r="EN338" s="838" t="n"/>
      <c r="EO338" s="838" t="n"/>
      <c r="EP338" s="838" t="n"/>
      <c r="EQ338" s="838" t="n"/>
    </row>
    <row r="339" ht="13.5" customHeight="1" s="1178">
      <c r="A339" s="867" t="n"/>
      <c r="B339" s="862" t="n"/>
      <c r="C339" s="862" t="n"/>
      <c r="D339" s="862" t="n"/>
      <c r="E339" s="863" t="n"/>
      <c r="F339" s="863" t="n"/>
      <c r="G339" s="863" t="n"/>
      <c r="H339" s="863" t="n"/>
      <c r="I339" s="863" t="n"/>
      <c r="J339" s="863" t="n"/>
      <c r="K339" s="838" t="n"/>
      <c r="L339" s="838" t="n"/>
      <c r="M339" s="838" t="n"/>
      <c r="N339" s="838" t="n"/>
      <c r="O339" s="838" t="n"/>
      <c r="P339" s="838" t="n"/>
      <c r="Q339" s="838" t="n"/>
      <c r="R339" s="838" t="n"/>
      <c r="S339" s="838" t="n"/>
      <c r="T339" s="838" t="n"/>
      <c r="U339" s="838" t="n"/>
      <c r="V339" s="838" t="n"/>
      <c r="W339" s="838" t="n"/>
      <c r="X339" s="838" t="n"/>
      <c r="Y339" s="838" t="n"/>
      <c r="Z339" s="838" t="n"/>
      <c r="AA339" s="838" t="n"/>
      <c r="AB339" s="838" t="n"/>
      <c r="AC339" s="838" t="n"/>
      <c r="AD339" s="838" t="n"/>
      <c r="AE339" s="838" t="n"/>
      <c r="AF339" s="838" t="n"/>
      <c r="AG339" s="838" t="n"/>
      <c r="AH339" s="838" t="n"/>
      <c r="AI339" s="838" t="n"/>
      <c r="AJ339" s="838" t="n"/>
      <c r="AK339" s="838" t="n"/>
      <c r="AL339" s="838" t="n"/>
      <c r="AM339" s="838" t="n"/>
      <c r="AN339" s="838" t="n"/>
      <c r="AO339" s="838" t="n"/>
      <c r="AP339" s="838" t="n"/>
      <c r="AQ339" s="838" t="n"/>
      <c r="AR339" s="838" t="n"/>
      <c r="AS339" s="838" t="n"/>
      <c r="AT339" s="838" t="n"/>
      <c r="AU339" s="838" t="n"/>
      <c r="AV339" s="838" t="n"/>
      <c r="AW339" s="838" t="n"/>
      <c r="AX339" s="838" t="n"/>
      <c r="AY339" s="838" t="n"/>
      <c r="AZ339" s="838" t="n"/>
      <c r="BA339" s="838" t="n"/>
      <c r="BB339" s="838" t="n"/>
      <c r="BC339" s="838" t="n"/>
      <c r="BD339" s="838" t="n"/>
      <c r="BE339" s="838" t="n"/>
      <c r="BF339" s="838" t="n"/>
      <c r="BG339" s="838" t="n"/>
      <c r="BH339" s="838" t="n"/>
      <c r="BI339" s="838" t="n"/>
      <c r="BJ339" s="838" t="n"/>
      <c r="BK339" s="838" t="n"/>
      <c r="BL339" s="838" t="n"/>
      <c r="BM339" s="838" t="n"/>
      <c r="BN339" s="838" t="n"/>
      <c r="BO339" s="838" t="n"/>
      <c r="BP339" s="838" t="n"/>
      <c r="BQ339" s="838" t="n"/>
      <c r="BR339" s="838" t="n"/>
      <c r="BS339" s="838" t="n"/>
      <c r="BT339" s="838" t="n"/>
      <c r="BU339" s="838" t="n"/>
      <c r="BV339" s="838" t="n"/>
      <c r="BW339" s="838" t="n"/>
      <c r="BX339" s="838" t="n"/>
      <c r="BY339" s="838" t="n"/>
      <c r="BZ339" s="838" t="n"/>
      <c r="CA339" s="838" t="n"/>
      <c r="CB339" s="838" t="n"/>
      <c r="CC339" s="838" t="n"/>
      <c r="CD339" s="838" t="n"/>
      <c r="CE339" s="838" t="n"/>
      <c r="CF339" s="838" t="n"/>
      <c r="CG339" s="838" t="n"/>
      <c r="CH339" s="838" t="n"/>
      <c r="CI339" s="838" t="n"/>
      <c r="CJ339" s="838" t="n"/>
      <c r="CK339" s="838" t="n"/>
      <c r="CL339" s="838" t="n"/>
      <c r="CM339" s="838" t="n"/>
      <c r="CN339" s="838" t="n"/>
      <c r="CO339" s="838" t="n"/>
      <c r="CP339" s="838" t="n"/>
      <c r="CQ339" s="838" t="n"/>
      <c r="CR339" s="838" t="n"/>
      <c r="CS339" s="838" t="n"/>
      <c r="CT339" s="838" t="n"/>
      <c r="CU339" s="838" t="n"/>
      <c r="CV339" s="838" t="n"/>
      <c r="CW339" s="838" t="n"/>
      <c r="CX339" s="838" t="n"/>
      <c r="CY339" s="838" t="n"/>
      <c r="CZ339" s="838" t="n"/>
      <c r="DA339" s="838" t="n"/>
      <c r="DB339" s="838" t="n"/>
      <c r="DC339" s="838" t="n"/>
      <c r="DD339" s="838" t="n"/>
      <c r="DE339" s="838" t="n"/>
      <c r="DF339" s="838" t="n"/>
      <c r="DG339" s="838" t="n"/>
      <c r="DH339" s="838" t="n"/>
      <c r="DI339" s="838" t="n"/>
      <c r="DJ339" s="838" t="n"/>
      <c r="DK339" s="838" t="n"/>
      <c r="DL339" s="838" t="n"/>
      <c r="DM339" s="838" t="n"/>
      <c r="DN339" s="838" t="n"/>
      <c r="DO339" s="838" t="n"/>
      <c r="DP339" s="838" t="n"/>
      <c r="DQ339" s="838" t="n"/>
      <c r="DR339" s="838" t="n"/>
      <c r="DS339" s="838" t="n"/>
      <c r="DT339" s="838" t="n"/>
      <c r="DU339" s="838" t="n"/>
      <c r="DV339" s="838" t="n"/>
      <c r="DW339" s="838" t="n"/>
      <c r="DX339" s="838" t="n"/>
      <c r="DY339" s="838" t="n"/>
      <c r="DZ339" s="838" t="n"/>
      <c r="EA339" s="838" t="n"/>
      <c r="EB339" s="838" t="n"/>
      <c r="EC339" s="838" t="n"/>
      <c r="ED339" s="838" t="n"/>
      <c r="EE339" s="838" t="n"/>
      <c r="EF339" s="838" t="n"/>
      <c r="EG339" s="838" t="n"/>
      <c r="EH339" s="838" t="n"/>
      <c r="EI339" s="838" t="n"/>
      <c r="EJ339" s="838" t="n"/>
      <c r="EK339" s="838" t="n"/>
      <c r="EL339" s="838" t="n"/>
      <c r="EM339" s="838" t="n"/>
      <c r="EN339" s="838" t="n"/>
      <c r="EO339" s="838" t="n"/>
      <c r="EP339" s="838" t="n"/>
      <c r="EQ339" s="838" t="n"/>
    </row>
    <row r="340" ht="13.5" customHeight="1" s="1178">
      <c r="A340" s="838" t="n"/>
      <c r="B340" s="838" t="n"/>
      <c r="C340" s="838" t="n"/>
      <c r="D340" s="838" t="n"/>
      <c r="E340" s="838" t="n"/>
      <c r="F340" s="838" t="n"/>
      <c r="G340" s="838" t="n"/>
      <c r="H340" s="838" t="n"/>
      <c r="I340" s="838" t="n"/>
      <c r="J340" s="838" t="n"/>
      <c r="K340" s="838" t="n"/>
      <c r="L340" s="838" t="n"/>
      <c r="M340" s="838" t="n"/>
      <c r="N340" s="838" t="n"/>
      <c r="O340" s="838" t="n"/>
      <c r="P340" s="838" t="n"/>
      <c r="Q340" s="838" t="n"/>
      <c r="R340" s="838" t="n"/>
      <c r="S340" s="838" t="n"/>
      <c r="T340" s="838" t="n"/>
      <c r="U340" s="838" t="n"/>
      <c r="V340" s="838" t="n"/>
      <c r="W340" s="838" t="n"/>
      <c r="X340" s="838" t="n"/>
      <c r="Y340" s="838" t="n"/>
      <c r="Z340" s="838" t="n"/>
      <c r="AA340" s="838" t="n"/>
      <c r="AB340" s="838" t="n"/>
      <c r="AC340" s="838" t="n"/>
      <c r="AD340" s="838" t="n"/>
      <c r="AE340" s="838" t="n"/>
      <c r="AF340" s="838" t="n"/>
      <c r="AG340" s="838" t="n"/>
      <c r="AH340" s="838" t="n"/>
      <c r="AI340" s="838" t="n"/>
      <c r="AJ340" s="838" t="n"/>
      <c r="AK340" s="838" t="n"/>
      <c r="AL340" s="838" t="n"/>
      <c r="AM340" s="838" t="n"/>
      <c r="AN340" s="838" t="n"/>
      <c r="AO340" s="838" t="n"/>
      <c r="AP340" s="838" t="n"/>
      <c r="AQ340" s="838" t="n"/>
      <c r="AR340" s="838" t="n"/>
      <c r="AS340" s="838" t="n"/>
      <c r="AT340" s="838" t="n"/>
      <c r="AU340" s="838" t="n"/>
      <c r="AV340" s="838" t="n"/>
      <c r="AW340" s="838" t="n"/>
      <c r="AX340" s="838" t="n"/>
      <c r="AY340" s="838" t="n"/>
      <c r="AZ340" s="838" t="n"/>
      <c r="BA340" s="838" t="n"/>
      <c r="BB340" s="838" t="n"/>
      <c r="BC340" s="838" t="n"/>
      <c r="BD340" s="838" t="n"/>
      <c r="BE340" s="838" t="n"/>
      <c r="BF340" s="838" t="n"/>
      <c r="BG340" s="838" t="n"/>
      <c r="BH340" s="838" t="n"/>
      <c r="BI340" s="838" t="n"/>
      <c r="BJ340" s="838" t="n"/>
      <c r="BK340" s="838" t="n"/>
      <c r="BL340" s="838" t="n"/>
      <c r="BM340" s="838" t="n"/>
      <c r="BN340" s="838" t="n"/>
      <c r="BO340" s="838" t="n"/>
      <c r="BP340" s="838" t="n"/>
      <c r="BQ340" s="838" t="n"/>
      <c r="BR340" s="838" t="n"/>
      <c r="BS340" s="838" t="n"/>
      <c r="BT340" s="838" t="n"/>
      <c r="BU340" s="838" t="n"/>
      <c r="BV340" s="838" t="n"/>
      <c r="BW340" s="838" t="n"/>
      <c r="BX340" s="838" t="n"/>
      <c r="BY340" s="838" t="n"/>
      <c r="BZ340" s="838" t="n"/>
      <c r="CA340" s="838" t="n"/>
      <c r="CB340" s="838" t="n"/>
      <c r="CC340" s="838" t="n"/>
      <c r="CD340" s="838" t="n"/>
      <c r="CE340" s="838" t="n"/>
      <c r="CF340" s="838" t="n"/>
      <c r="CG340" s="838" t="n"/>
      <c r="CH340" s="838" t="n"/>
      <c r="CI340" s="838" t="n"/>
      <c r="CJ340" s="838" t="n"/>
      <c r="CK340" s="838" t="n"/>
      <c r="CL340" s="838" t="n"/>
      <c r="CM340" s="838" t="n"/>
      <c r="CN340" s="838" t="n"/>
      <c r="CO340" s="838" t="n"/>
      <c r="CP340" s="838" t="n"/>
      <c r="CQ340" s="838" t="n"/>
      <c r="CR340" s="838" t="n"/>
      <c r="CS340" s="838" t="n"/>
      <c r="CT340" s="838" t="n"/>
      <c r="CU340" s="838" t="n"/>
      <c r="CV340" s="838" t="n"/>
      <c r="CW340" s="838" t="n"/>
      <c r="CX340" s="838" t="n"/>
      <c r="CY340" s="838" t="n"/>
      <c r="CZ340" s="838" t="n"/>
      <c r="DA340" s="838" t="n"/>
      <c r="DB340" s="838" t="n"/>
      <c r="DC340" s="838" t="n"/>
      <c r="DD340" s="838" t="n"/>
      <c r="DE340" s="838" t="n"/>
      <c r="DF340" s="838" t="n"/>
      <c r="DG340" s="838" t="n"/>
      <c r="DH340" s="838" t="n"/>
      <c r="DI340" s="838" t="n"/>
      <c r="DJ340" s="838" t="n"/>
      <c r="DK340" s="838" t="n"/>
      <c r="DL340" s="838" t="n"/>
      <c r="DM340" s="838" t="n"/>
      <c r="DN340" s="838" t="n"/>
      <c r="DO340" s="838" t="n"/>
      <c r="DP340" s="838" t="n"/>
      <c r="DQ340" s="838" t="n"/>
      <c r="DR340" s="838" t="n"/>
      <c r="DS340" s="838" t="n"/>
      <c r="DT340" s="838" t="n"/>
      <c r="DU340" s="838" t="n"/>
      <c r="DV340" s="838" t="n"/>
      <c r="DW340" s="838" t="n"/>
      <c r="DX340" s="838" t="n"/>
      <c r="DY340" s="838" t="n"/>
      <c r="DZ340" s="838" t="n"/>
      <c r="EA340" s="838" t="n"/>
      <c r="EB340" s="838" t="n"/>
      <c r="EC340" s="838" t="n"/>
      <c r="ED340" s="838" t="n"/>
      <c r="EE340" s="838" t="n"/>
      <c r="EF340" s="838" t="n"/>
      <c r="EG340" s="838" t="n"/>
      <c r="EH340" s="838" t="n"/>
      <c r="EI340" s="838" t="n"/>
      <c r="EJ340" s="838" t="n"/>
      <c r="EK340" s="838" t="n"/>
      <c r="EL340" s="838" t="n"/>
      <c r="EM340" s="838" t="n"/>
      <c r="EN340" s="838" t="n"/>
      <c r="EO340" s="838" t="n"/>
      <c r="EP340" s="838" t="n"/>
      <c r="EQ340" s="838" t="n"/>
    </row>
    <row r="341" ht="13.5" customHeight="1" s="1178">
      <c r="A341" s="860" t="n"/>
      <c r="B341" s="860" t="n"/>
      <c r="C341" s="860" t="n"/>
      <c r="D341" s="860" t="n"/>
      <c r="E341" s="860" t="n"/>
      <c r="F341" s="860" t="n"/>
      <c r="G341" s="860" t="n"/>
      <c r="H341" s="860" t="n"/>
      <c r="I341" s="860" t="n"/>
      <c r="J341" s="860" t="n"/>
      <c r="K341" s="838" t="n"/>
      <c r="L341" s="838" t="n"/>
      <c r="M341" s="838" t="n"/>
      <c r="N341" s="838" t="n"/>
      <c r="O341" s="838" t="n"/>
      <c r="P341" s="838" t="n"/>
      <c r="Q341" s="838" t="n"/>
      <c r="R341" s="838" t="n"/>
      <c r="S341" s="838" t="n"/>
      <c r="T341" s="838" t="n"/>
      <c r="U341" s="838" t="n"/>
      <c r="V341" s="838" t="n"/>
      <c r="W341" s="838" t="n"/>
      <c r="X341" s="838" t="n"/>
      <c r="Y341" s="838" t="n"/>
      <c r="Z341" s="838" t="n"/>
      <c r="AA341" s="838" t="n"/>
      <c r="AB341" s="838" t="n"/>
      <c r="AC341" s="838" t="n"/>
      <c r="AD341" s="838" t="n"/>
      <c r="AE341" s="838" t="n"/>
      <c r="AF341" s="838" t="n"/>
      <c r="AG341" s="838" t="n"/>
      <c r="AH341" s="838" t="n"/>
      <c r="AI341" s="838" t="n"/>
      <c r="AJ341" s="838" t="n"/>
      <c r="AK341" s="838" t="n"/>
      <c r="AL341" s="838" t="n"/>
      <c r="AM341" s="838" t="n"/>
      <c r="AN341" s="838" t="n"/>
      <c r="AO341" s="838" t="n"/>
      <c r="AP341" s="838" t="n"/>
      <c r="AQ341" s="838" t="n"/>
      <c r="AR341" s="838" t="n"/>
      <c r="AS341" s="838" t="n"/>
      <c r="AT341" s="838" t="n"/>
      <c r="AU341" s="838" t="n"/>
      <c r="AV341" s="838" t="n"/>
      <c r="AW341" s="838" t="n"/>
      <c r="AX341" s="838" t="n"/>
      <c r="AY341" s="838" t="n"/>
      <c r="AZ341" s="838" t="n"/>
      <c r="BA341" s="838" t="n"/>
      <c r="BB341" s="838" t="n"/>
      <c r="BC341" s="838" t="n"/>
      <c r="BD341" s="838" t="n"/>
      <c r="BE341" s="838" t="n"/>
      <c r="BF341" s="838" t="n"/>
      <c r="BG341" s="838" t="n"/>
      <c r="BH341" s="838" t="n"/>
      <c r="BI341" s="838" t="n"/>
      <c r="BJ341" s="838" t="n"/>
      <c r="BK341" s="838" t="n"/>
      <c r="BL341" s="838" t="n"/>
      <c r="BM341" s="838" t="n"/>
      <c r="BN341" s="838" t="n"/>
      <c r="BO341" s="838" t="n"/>
      <c r="BP341" s="838" t="n"/>
      <c r="BQ341" s="838" t="n"/>
      <c r="BR341" s="838" t="n"/>
      <c r="BS341" s="838" t="n"/>
      <c r="BT341" s="838" t="n"/>
      <c r="BU341" s="838" t="n"/>
      <c r="BV341" s="838" t="n"/>
      <c r="BW341" s="838" t="n"/>
      <c r="BX341" s="838" t="n"/>
      <c r="BY341" s="838" t="n"/>
      <c r="BZ341" s="838" t="n"/>
      <c r="CA341" s="838" t="n"/>
      <c r="CB341" s="838" t="n"/>
      <c r="CC341" s="838" t="n"/>
      <c r="CD341" s="838" t="n"/>
      <c r="CE341" s="838" t="n"/>
      <c r="CF341" s="838" t="n"/>
      <c r="CG341" s="838" t="n"/>
      <c r="CH341" s="838" t="n"/>
      <c r="CI341" s="838" t="n"/>
      <c r="CJ341" s="838" t="n"/>
      <c r="CK341" s="838" t="n"/>
      <c r="CL341" s="838" t="n"/>
      <c r="CM341" s="838" t="n"/>
      <c r="CN341" s="838" t="n"/>
      <c r="CO341" s="838" t="n"/>
      <c r="CP341" s="838" t="n"/>
      <c r="CQ341" s="838" t="n"/>
      <c r="CR341" s="838" t="n"/>
      <c r="CS341" s="838" t="n"/>
      <c r="CT341" s="838" t="n"/>
      <c r="CU341" s="838" t="n"/>
      <c r="CV341" s="838" t="n"/>
      <c r="CW341" s="838" t="n"/>
      <c r="CX341" s="838" t="n"/>
      <c r="CY341" s="838" t="n"/>
      <c r="CZ341" s="838" t="n"/>
      <c r="DA341" s="838" t="n"/>
      <c r="DB341" s="838" t="n"/>
      <c r="DC341" s="838" t="n"/>
      <c r="DD341" s="838" t="n"/>
      <c r="DE341" s="838" t="n"/>
      <c r="DF341" s="838" t="n"/>
      <c r="DG341" s="838" t="n"/>
      <c r="DH341" s="838" t="n"/>
      <c r="DI341" s="838" t="n"/>
      <c r="DJ341" s="838" t="n"/>
      <c r="DK341" s="838" t="n"/>
      <c r="DL341" s="838" t="n"/>
      <c r="DM341" s="838" t="n"/>
      <c r="DN341" s="838" t="n"/>
      <c r="DO341" s="838" t="n"/>
      <c r="DP341" s="838" t="n"/>
      <c r="DQ341" s="838" t="n"/>
      <c r="DR341" s="838" t="n"/>
      <c r="DS341" s="838" t="n"/>
      <c r="DT341" s="838" t="n"/>
      <c r="DU341" s="838" t="n"/>
      <c r="DV341" s="838" t="n"/>
      <c r="DW341" s="838" t="n"/>
      <c r="DX341" s="838" t="n"/>
      <c r="DY341" s="838" t="n"/>
      <c r="DZ341" s="838" t="n"/>
      <c r="EA341" s="838" t="n"/>
      <c r="EB341" s="838" t="n"/>
      <c r="EC341" s="838" t="n"/>
      <c r="ED341" s="838" t="n"/>
      <c r="EE341" s="838" t="n"/>
      <c r="EF341" s="838" t="n"/>
      <c r="EG341" s="838" t="n"/>
      <c r="EH341" s="838" t="n"/>
      <c r="EI341" s="838" t="n"/>
      <c r="EJ341" s="838" t="n"/>
      <c r="EK341" s="838" t="n"/>
      <c r="EL341" s="838" t="n"/>
      <c r="EM341" s="838" t="n"/>
      <c r="EN341" s="838" t="n"/>
      <c r="EO341" s="838" t="n"/>
      <c r="EP341" s="838" t="n"/>
      <c r="EQ341" s="838" t="n"/>
    </row>
    <row r="342" ht="13.5" customHeight="1" s="1178">
      <c r="A342" s="867" t="n"/>
      <c r="B342" s="862" t="n"/>
      <c r="C342" s="862" t="n"/>
      <c r="D342" s="863" t="n"/>
      <c r="E342" s="863" t="n"/>
      <c r="F342" s="863" t="n"/>
      <c r="G342" s="863" t="n"/>
      <c r="H342" s="863" t="n"/>
      <c r="I342" s="863" t="n"/>
      <c r="J342" s="863" t="n"/>
      <c r="K342" s="838" t="n"/>
      <c r="L342" s="838" t="n"/>
      <c r="M342" s="838" t="n"/>
      <c r="N342" s="838" t="n"/>
      <c r="O342" s="838" t="n"/>
      <c r="P342" s="838" t="n"/>
      <c r="Q342" s="838" t="n"/>
      <c r="R342" s="838" t="n"/>
      <c r="S342" s="838" t="n"/>
      <c r="T342" s="838" t="n"/>
      <c r="U342" s="838" t="n"/>
      <c r="V342" s="838" t="n"/>
      <c r="W342" s="838" t="n"/>
      <c r="X342" s="838" t="n"/>
      <c r="Y342" s="838" t="n"/>
      <c r="Z342" s="838" t="n"/>
      <c r="AA342" s="838" t="n"/>
      <c r="AB342" s="838" t="n"/>
      <c r="AC342" s="838" t="n"/>
      <c r="AD342" s="838" t="n"/>
      <c r="AE342" s="838" t="n"/>
      <c r="AF342" s="838" t="n"/>
      <c r="AG342" s="838" t="n"/>
      <c r="AH342" s="838" t="n"/>
      <c r="AI342" s="838" t="n"/>
      <c r="AJ342" s="838" t="n"/>
      <c r="AK342" s="838" t="n"/>
      <c r="AL342" s="838" t="n"/>
      <c r="AM342" s="838" t="n"/>
      <c r="AN342" s="838" t="n"/>
      <c r="AO342" s="838" t="n"/>
      <c r="AP342" s="838" t="n"/>
      <c r="AQ342" s="838" t="n"/>
      <c r="AR342" s="838" t="n"/>
      <c r="AS342" s="838" t="n"/>
      <c r="AT342" s="838" t="n"/>
      <c r="AU342" s="838" t="n"/>
      <c r="AV342" s="838" t="n"/>
      <c r="AW342" s="838" t="n"/>
      <c r="AX342" s="838" t="n"/>
      <c r="AY342" s="838" t="n"/>
      <c r="AZ342" s="838" t="n"/>
      <c r="BA342" s="838" t="n"/>
      <c r="BB342" s="838" t="n"/>
      <c r="BC342" s="838" t="n"/>
      <c r="BD342" s="838" t="n"/>
      <c r="BE342" s="838" t="n"/>
      <c r="BF342" s="838" t="n"/>
      <c r="BG342" s="838" t="n"/>
      <c r="BH342" s="838" t="n"/>
      <c r="BI342" s="838" t="n"/>
      <c r="BJ342" s="838" t="n"/>
      <c r="BK342" s="838" t="n"/>
      <c r="BL342" s="838" t="n"/>
      <c r="BM342" s="838" t="n"/>
      <c r="BN342" s="838" t="n"/>
      <c r="BO342" s="838" t="n"/>
      <c r="BP342" s="838" t="n"/>
      <c r="BQ342" s="838" t="n"/>
      <c r="BR342" s="838" t="n"/>
      <c r="BS342" s="838" t="n"/>
      <c r="BT342" s="838" t="n"/>
      <c r="BU342" s="838" t="n"/>
      <c r="BV342" s="838" t="n"/>
      <c r="BW342" s="838" t="n"/>
      <c r="BX342" s="838" t="n"/>
      <c r="BY342" s="838" t="n"/>
      <c r="BZ342" s="838" t="n"/>
      <c r="CA342" s="838" t="n"/>
      <c r="CB342" s="838" t="n"/>
      <c r="CC342" s="838" t="n"/>
      <c r="CD342" s="838" t="n"/>
      <c r="CE342" s="838" t="n"/>
      <c r="CF342" s="838" t="n"/>
      <c r="CG342" s="838" t="n"/>
      <c r="CH342" s="838" t="n"/>
      <c r="CI342" s="838" t="n"/>
      <c r="CJ342" s="838" t="n"/>
      <c r="CK342" s="838" t="n"/>
      <c r="CL342" s="838" t="n"/>
      <c r="CM342" s="838" t="n"/>
      <c r="CN342" s="838" t="n"/>
      <c r="CO342" s="838" t="n"/>
      <c r="CP342" s="838" t="n"/>
      <c r="CQ342" s="838" t="n"/>
      <c r="CR342" s="838" t="n"/>
      <c r="CS342" s="838" t="n"/>
      <c r="CT342" s="838" t="n"/>
      <c r="CU342" s="838" t="n"/>
      <c r="CV342" s="838" t="n"/>
      <c r="CW342" s="838" t="n"/>
      <c r="CX342" s="838" t="n"/>
      <c r="CY342" s="838" t="n"/>
      <c r="CZ342" s="838" t="n"/>
      <c r="DA342" s="838" t="n"/>
      <c r="DB342" s="838" t="n"/>
      <c r="DC342" s="838" t="n"/>
      <c r="DD342" s="838" t="n"/>
      <c r="DE342" s="838" t="n"/>
      <c r="DF342" s="838" t="n"/>
      <c r="DG342" s="838" t="n"/>
      <c r="DH342" s="838" t="n"/>
      <c r="DI342" s="838" t="n"/>
      <c r="DJ342" s="838" t="n"/>
      <c r="DK342" s="838" t="n"/>
      <c r="DL342" s="838" t="n"/>
      <c r="DM342" s="838" t="n"/>
      <c r="DN342" s="838" t="n"/>
      <c r="DO342" s="838" t="n"/>
      <c r="DP342" s="838" t="n"/>
      <c r="DQ342" s="838" t="n"/>
      <c r="DR342" s="838" t="n"/>
      <c r="DS342" s="838" t="n"/>
      <c r="DT342" s="838" t="n"/>
      <c r="DU342" s="838" t="n"/>
      <c r="DV342" s="838" t="n"/>
      <c r="DW342" s="838" t="n"/>
      <c r="DX342" s="838" t="n"/>
      <c r="DY342" s="838" t="n"/>
      <c r="DZ342" s="838" t="n"/>
      <c r="EA342" s="838" t="n"/>
      <c r="EB342" s="838" t="n"/>
      <c r="EC342" s="838" t="n"/>
      <c r="ED342" s="838" t="n"/>
      <c r="EE342" s="838" t="n"/>
      <c r="EF342" s="838" t="n"/>
      <c r="EG342" s="838" t="n"/>
      <c r="EH342" s="838" t="n"/>
      <c r="EI342" s="838" t="n"/>
      <c r="EJ342" s="838" t="n"/>
      <c r="EK342" s="838" t="n"/>
      <c r="EL342" s="838" t="n"/>
      <c r="EM342" s="838" t="n"/>
      <c r="EN342" s="838" t="n"/>
      <c r="EO342" s="838" t="n"/>
      <c r="EP342" s="838" t="n"/>
      <c r="EQ342" s="838" t="n"/>
    </row>
    <row r="343" ht="13.5" customHeight="1" s="1178">
      <c r="A343" s="867" t="n"/>
      <c r="B343" s="862" t="n"/>
      <c r="C343" s="862" t="n"/>
      <c r="D343" s="863" t="n"/>
      <c r="E343" s="863" t="n"/>
      <c r="F343" s="863" t="n"/>
      <c r="G343" s="863" t="n"/>
      <c r="H343" s="863" t="n"/>
      <c r="I343" s="863" t="n"/>
      <c r="J343" s="863" t="n"/>
      <c r="K343" s="838" t="n"/>
      <c r="L343" s="838" t="n"/>
      <c r="M343" s="838" t="n"/>
      <c r="N343" s="838" t="n"/>
      <c r="O343" s="838" t="n"/>
      <c r="P343" s="838" t="n"/>
      <c r="Q343" s="838" t="n"/>
      <c r="R343" s="838" t="n"/>
      <c r="S343" s="838" t="n"/>
      <c r="T343" s="838" t="n"/>
      <c r="U343" s="838" t="n"/>
      <c r="V343" s="838" t="n"/>
      <c r="W343" s="838" t="n"/>
      <c r="X343" s="838" t="n"/>
      <c r="Y343" s="838" t="n"/>
      <c r="Z343" s="838" t="n"/>
      <c r="AA343" s="838" t="n"/>
      <c r="AB343" s="838" t="n"/>
      <c r="AC343" s="838" t="n"/>
      <c r="AD343" s="838" t="n"/>
      <c r="AE343" s="838" t="n"/>
      <c r="AF343" s="838" t="n"/>
      <c r="AG343" s="838" t="n"/>
      <c r="AH343" s="838" t="n"/>
      <c r="AI343" s="838" t="n"/>
      <c r="AJ343" s="838" t="n"/>
      <c r="AK343" s="838" t="n"/>
      <c r="AL343" s="838" t="n"/>
      <c r="AM343" s="838" t="n"/>
      <c r="AN343" s="838" t="n"/>
      <c r="AO343" s="838" t="n"/>
      <c r="AP343" s="838" t="n"/>
      <c r="AQ343" s="838" t="n"/>
      <c r="AR343" s="838" t="n"/>
      <c r="AS343" s="838" t="n"/>
      <c r="AT343" s="838" t="n"/>
      <c r="AU343" s="838" t="n"/>
      <c r="AV343" s="838" t="n"/>
      <c r="AW343" s="838" t="n"/>
      <c r="AX343" s="838" t="n"/>
      <c r="AY343" s="838" t="n"/>
      <c r="AZ343" s="838" t="n"/>
      <c r="BA343" s="838" t="n"/>
      <c r="BB343" s="838" t="n"/>
      <c r="BC343" s="838" t="n"/>
      <c r="BD343" s="838" t="n"/>
      <c r="BE343" s="838" t="n"/>
      <c r="BF343" s="838" t="n"/>
      <c r="BG343" s="838" t="n"/>
      <c r="BH343" s="838" t="n"/>
      <c r="BI343" s="838" t="n"/>
      <c r="BJ343" s="838" t="n"/>
      <c r="BK343" s="838" t="n"/>
      <c r="BL343" s="838" t="n"/>
      <c r="BM343" s="838" t="n"/>
      <c r="BN343" s="838" t="n"/>
      <c r="BO343" s="838" t="n"/>
      <c r="BP343" s="838" t="n"/>
      <c r="BQ343" s="838" t="n"/>
      <c r="BR343" s="838" t="n"/>
      <c r="BS343" s="838" t="n"/>
      <c r="BT343" s="838" t="n"/>
      <c r="BU343" s="838" t="n"/>
      <c r="BV343" s="838" t="n"/>
      <c r="BW343" s="838" t="n"/>
      <c r="BX343" s="838" t="n"/>
      <c r="BY343" s="838" t="n"/>
      <c r="BZ343" s="838" t="n"/>
      <c r="CA343" s="838" t="n"/>
      <c r="CB343" s="838" t="n"/>
      <c r="CC343" s="838" t="n"/>
      <c r="CD343" s="838" t="n"/>
      <c r="CE343" s="838" t="n"/>
      <c r="CF343" s="838" t="n"/>
      <c r="CG343" s="838" t="n"/>
      <c r="CH343" s="838" t="n"/>
      <c r="CI343" s="838" t="n"/>
      <c r="CJ343" s="838" t="n"/>
      <c r="CK343" s="838" t="n"/>
      <c r="CL343" s="838" t="n"/>
      <c r="CM343" s="838" t="n"/>
      <c r="CN343" s="838" t="n"/>
      <c r="CO343" s="838" t="n"/>
      <c r="CP343" s="838" t="n"/>
      <c r="CQ343" s="838" t="n"/>
      <c r="CR343" s="838" t="n"/>
      <c r="CS343" s="838" t="n"/>
      <c r="CT343" s="838" t="n"/>
      <c r="CU343" s="838" t="n"/>
      <c r="CV343" s="838" t="n"/>
      <c r="CW343" s="838" t="n"/>
      <c r="CX343" s="838" t="n"/>
      <c r="CY343" s="838" t="n"/>
      <c r="CZ343" s="838" t="n"/>
      <c r="DA343" s="838" t="n"/>
      <c r="DB343" s="838" t="n"/>
      <c r="DC343" s="838" t="n"/>
      <c r="DD343" s="838" t="n"/>
      <c r="DE343" s="838" t="n"/>
      <c r="DF343" s="838" t="n"/>
      <c r="DG343" s="838" t="n"/>
      <c r="DH343" s="838" t="n"/>
      <c r="DI343" s="838" t="n"/>
      <c r="DJ343" s="838" t="n"/>
      <c r="DK343" s="838" t="n"/>
      <c r="DL343" s="838" t="n"/>
      <c r="DM343" s="838" t="n"/>
      <c r="DN343" s="838" t="n"/>
      <c r="DO343" s="838" t="n"/>
      <c r="DP343" s="838" t="n"/>
      <c r="DQ343" s="838" t="n"/>
      <c r="DR343" s="838" t="n"/>
      <c r="DS343" s="838" t="n"/>
      <c r="DT343" s="838" t="n"/>
      <c r="DU343" s="838" t="n"/>
      <c r="DV343" s="838" t="n"/>
      <c r="DW343" s="838" t="n"/>
      <c r="DX343" s="838" t="n"/>
      <c r="DY343" s="838" t="n"/>
      <c r="DZ343" s="838" t="n"/>
      <c r="EA343" s="838" t="n"/>
      <c r="EB343" s="838" t="n"/>
      <c r="EC343" s="838" t="n"/>
      <c r="ED343" s="838" t="n"/>
      <c r="EE343" s="838" t="n"/>
      <c r="EF343" s="838" t="n"/>
      <c r="EG343" s="838" t="n"/>
      <c r="EH343" s="838" t="n"/>
      <c r="EI343" s="838" t="n"/>
      <c r="EJ343" s="838" t="n"/>
      <c r="EK343" s="838" t="n"/>
      <c r="EL343" s="838" t="n"/>
      <c r="EM343" s="838" t="n"/>
      <c r="EN343" s="838" t="n"/>
      <c r="EO343" s="838" t="n"/>
      <c r="EP343" s="838" t="n"/>
      <c r="EQ343" s="838" t="n"/>
    </row>
    <row r="344" ht="13.5" customHeight="1" s="1178">
      <c r="A344" s="867" t="n"/>
      <c r="B344" s="862" t="n"/>
      <c r="C344" s="862" t="n"/>
      <c r="D344" s="863" t="n"/>
      <c r="E344" s="863" t="n"/>
      <c r="F344" s="863" t="n"/>
      <c r="G344" s="863" t="n"/>
      <c r="H344" s="863" t="n"/>
      <c r="I344" s="863" t="n"/>
      <c r="J344" s="863" t="n"/>
      <c r="K344" s="838" t="n"/>
      <c r="L344" s="838" t="n"/>
      <c r="M344" s="838" t="n"/>
      <c r="N344" s="838" t="n"/>
      <c r="O344" s="838" t="n"/>
      <c r="P344" s="838" t="n"/>
      <c r="Q344" s="838" t="n"/>
      <c r="R344" s="838" t="n"/>
      <c r="S344" s="838" t="n"/>
      <c r="T344" s="838" t="n"/>
      <c r="U344" s="838" t="n"/>
      <c r="V344" s="838" t="n"/>
      <c r="W344" s="838" t="n"/>
      <c r="X344" s="838" t="n"/>
      <c r="Y344" s="838" t="n"/>
      <c r="Z344" s="838" t="n"/>
      <c r="AA344" s="838" t="n"/>
      <c r="AB344" s="838" t="n"/>
      <c r="AC344" s="838" t="n"/>
      <c r="AD344" s="838" t="n"/>
      <c r="AE344" s="838" t="n"/>
      <c r="AF344" s="838" t="n"/>
      <c r="AG344" s="838" t="n"/>
      <c r="AH344" s="838" t="n"/>
      <c r="AI344" s="838" t="n"/>
      <c r="AJ344" s="838" t="n"/>
      <c r="AK344" s="838" t="n"/>
      <c r="AL344" s="838" t="n"/>
      <c r="AM344" s="838" t="n"/>
      <c r="AN344" s="838" t="n"/>
      <c r="AO344" s="838" t="n"/>
      <c r="AP344" s="838" t="n"/>
      <c r="AQ344" s="838" t="n"/>
      <c r="AR344" s="838" t="n"/>
      <c r="AS344" s="838" t="n"/>
      <c r="AT344" s="838" t="n"/>
      <c r="AU344" s="838" t="n"/>
      <c r="AV344" s="838" t="n"/>
      <c r="AW344" s="838" t="n"/>
      <c r="AX344" s="838" t="n"/>
      <c r="AY344" s="838" t="n"/>
      <c r="AZ344" s="838" t="n"/>
      <c r="BA344" s="838" t="n"/>
      <c r="BB344" s="838" t="n"/>
      <c r="BC344" s="838" t="n"/>
      <c r="BD344" s="838" t="n"/>
      <c r="BE344" s="838" t="n"/>
      <c r="BF344" s="838" t="n"/>
      <c r="BG344" s="838" t="n"/>
      <c r="BH344" s="838" t="n"/>
      <c r="BI344" s="838" t="n"/>
      <c r="BJ344" s="838" t="n"/>
      <c r="BK344" s="838" t="n"/>
      <c r="BL344" s="838" t="n"/>
      <c r="BM344" s="838" t="n"/>
      <c r="BN344" s="838" t="n"/>
      <c r="BO344" s="838" t="n"/>
      <c r="BP344" s="838" t="n"/>
      <c r="BQ344" s="838" t="n"/>
      <c r="BR344" s="838" t="n"/>
      <c r="BS344" s="838" t="n"/>
      <c r="BT344" s="838" t="n"/>
      <c r="BU344" s="838" t="n"/>
      <c r="BV344" s="838" t="n"/>
      <c r="BW344" s="838" t="n"/>
      <c r="BX344" s="838" t="n"/>
      <c r="BY344" s="838" t="n"/>
      <c r="BZ344" s="838" t="n"/>
      <c r="CA344" s="838" t="n"/>
      <c r="CB344" s="838" t="n"/>
      <c r="CC344" s="838" t="n"/>
      <c r="CD344" s="838" t="n"/>
      <c r="CE344" s="838" t="n"/>
      <c r="CF344" s="838" t="n"/>
      <c r="CG344" s="838" t="n"/>
      <c r="CH344" s="838" t="n"/>
      <c r="CI344" s="838" t="n"/>
      <c r="CJ344" s="838" t="n"/>
      <c r="CK344" s="838" t="n"/>
      <c r="CL344" s="838" t="n"/>
      <c r="CM344" s="838" t="n"/>
      <c r="CN344" s="838" t="n"/>
      <c r="CO344" s="838" t="n"/>
      <c r="CP344" s="838" t="n"/>
      <c r="CQ344" s="838" t="n"/>
      <c r="CR344" s="838" t="n"/>
      <c r="CS344" s="838" t="n"/>
      <c r="CT344" s="838" t="n"/>
      <c r="CU344" s="838" t="n"/>
      <c r="CV344" s="838" t="n"/>
      <c r="CW344" s="838" t="n"/>
      <c r="CX344" s="838" t="n"/>
      <c r="CY344" s="838" t="n"/>
      <c r="CZ344" s="838" t="n"/>
      <c r="DA344" s="838" t="n"/>
      <c r="DB344" s="838" t="n"/>
      <c r="DC344" s="838" t="n"/>
      <c r="DD344" s="838" t="n"/>
      <c r="DE344" s="838" t="n"/>
      <c r="DF344" s="838" t="n"/>
      <c r="DG344" s="838" t="n"/>
      <c r="DH344" s="838" t="n"/>
      <c r="DI344" s="838" t="n"/>
      <c r="DJ344" s="838" t="n"/>
      <c r="DK344" s="838" t="n"/>
      <c r="DL344" s="838" t="n"/>
      <c r="DM344" s="838" t="n"/>
      <c r="DN344" s="838" t="n"/>
      <c r="DO344" s="838" t="n"/>
      <c r="DP344" s="838" t="n"/>
      <c r="DQ344" s="838" t="n"/>
      <c r="DR344" s="838" t="n"/>
      <c r="DS344" s="838" t="n"/>
      <c r="DT344" s="838" t="n"/>
      <c r="DU344" s="838" t="n"/>
      <c r="DV344" s="838" t="n"/>
      <c r="DW344" s="838" t="n"/>
      <c r="DX344" s="838" t="n"/>
      <c r="DY344" s="838" t="n"/>
      <c r="DZ344" s="838" t="n"/>
      <c r="EA344" s="838" t="n"/>
      <c r="EB344" s="838" t="n"/>
      <c r="EC344" s="838" t="n"/>
      <c r="ED344" s="838" t="n"/>
      <c r="EE344" s="838" t="n"/>
      <c r="EF344" s="838" t="n"/>
      <c r="EG344" s="838" t="n"/>
      <c r="EH344" s="838" t="n"/>
      <c r="EI344" s="838" t="n"/>
      <c r="EJ344" s="838" t="n"/>
      <c r="EK344" s="838" t="n"/>
      <c r="EL344" s="838" t="n"/>
      <c r="EM344" s="838" t="n"/>
      <c r="EN344" s="838" t="n"/>
      <c r="EO344" s="838" t="n"/>
      <c r="EP344" s="838" t="n"/>
      <c r="EQ344" s="838" t="n"/>
    </row>
    <row r="345" ht="13.5" customHeight="1" s="1178">
      <c r="A345" s="867" t="n"/>
      <c r="B345" s="862" t="n"/>
      <c r="C345" s="862" t="n"/>
      <c r="D345" s="862" t="n"/>
      <c r="E345" s="863" t="n"/>
      <c r="F345" s="863" t="n"/>
      <c r="G345" s="863" t="n"/>
      <c r="H345" s="863" t="n"/>
      <c r="I345" s="863" t="n"/>
      <c r="J345" s="863" t="n"/>
      <c r="K345" s="838" t="n"/>
      <c r="L345" s="838" t="n"/>
      <c r="M345" s="838" t="n"/>
      <c r="N345" s="838" t="n"/>
      <c r="O345" s="838" t="n"/>
      <c r="P345" s="838" t="n"/>
      <c r="Q345" s="838" t="n"/>
      <c r="R345" s="838" t="n"/>
      <c r="S345" s="838" t="n"/>
      <c r="T345" s="838" t="n"/>
      <c r="U345" s="838" t="n"/>
      <c r="V345" s="838" t="n"/>
      <c r="W345" s="838" t="n"/>
      <c r="X345" s="838" t="n"/>
      <c r="Y345" s="838" t="n"/>
      <c r="Z345" s="838" t="n"/>
      <c r="AA345" s="838" t="n"/>
      <c r="AB345" s="838" t="n"/>
      <c r="AC345" s="838" t="n"/>
      <c r="AD345" s="838" t="n"/>
      <c r="AE345" s="838" t="n"/>
      <c r="AF345" s="838" t="n"/>
      <c r="AG345" s="838" t="n"/>
      <c r="AH345" s="838" t="n"/>
      <c r="AI345" s="838" t="n"/>
      <c r="AJ345" s="838" t="n"/>
      <c r="AK345" s="838" t="n"/>
      <c r="AL345" s="838" t="n"/>
      <c r="AM345" s="838" t="n"/>
      <c r="AN345" s="838" t="n"/>
      <c r="AO345" s="838" t="n"/>
      <c r="AP345" s="838" t="n"/>
      <c r="AQ345" s="838" t="n"/>
      <c r="AR345" s="838" t="n"/>
      <c r="AS345" s="838" t="n"/>
      <c r="AT345" s="838" t="n"/>
      <c r="AU345" s="838" t="n"/>
      <c r="AV345" s="838" t="n"/>
      <c r="AW345" s="838" t="n"/>
      <c r="AX345" s="838" t="n"/>
      <c r="AY345" s="838" t="n"/>
      <c r="AZ345" s="838" t="n"/>
      <c r="BA345" s="838" t="n"/>
      <c r="BB345" s="838" t="n"/>
      <c r="BC345" s="838" t="n"/>
      <c r="BD345" s="838" t="n"/>
      <c r="BE345" s="838" t="n"/>
      <c r="BF345" s="838" t="n"/>
      <c r="BG345" s="838" t="n"/>
      <c r="BH345" s="838" t="n"/>
      <c r="BI345" s="838" t="n"/>
      <c r="BJ345" s="838" t="n"/>
      <c r="BK345" s="838" t="n"/>
      <c r="BL345" s="838" t="n"/>
      <c r="BM345" s="838" t="n"/>
      <c r="BN345" s="838" t="n"/>
      <c r="BO345" s="838" t="n"/>
      <c r="BP345" s="838" t="n"/>
      <c r="BQ345" s="838" t="n"/>
      <c r="BR345" s="838" t="n"/>
      <c r="BS345" s="838" t="n"/>
      <c r="BT345" s="838" t="n"/>
      <c r="BU345" s="838" t="n"/>
      <c r="BV345" s="838" t="n"/>
      <c r="BW345" s="838" t="n"/>
      <c r="BX345" s="838" t="n"/>
      <c r="BY345" s="838" t="n"/>
      <c r="BZ345" s="838" t="n"/>
      <c r="CA345" s="838" t="n"/>
      <c r="CB345" s="838" t="n"/>
      <c r="CC345" s="838" t="n"/>
      <c r="CD345" s="838" t="n"/>
      <c r="CE345" s="838" t="n"/>
      <c r="CF345" s="838" t="n"/>
      <c r="CG345" s="838" t="n"/>
      <c r="CH345" s="838" t="n"/>
      <c r="CI345" s="838" t="n"/>
      <c r="CJ345" s="838" t="n"/>
      <c r="CK345" s="838" t="n"/>
      <c r="CL345" s="838" t="n"/>
      <c r="CM345" s="838" t="n"/>
      <c r="CN345" s="838" t="n"/>
      <c r="CO345" s="838" t="n"/>
      <c r="CP345" s="838" t="n"/>
      <c r="CQ345" s="838" t="n"/>
      <c r="CR345" s="838" t="n"/>
      <c r="CS345" s="838" t="n"/>
      <c r="CT345" s="838" t="n"/>
      <c r="CU345" s="838" t="n"/>
      <c r="CV345" s="838" t="n"/>
      <c r="CW345" s="838" t="n"/>
      <c r="CX345" s="838" t="n"/>
      <c r="CY345" s="838" t="n"/>
      <c r="CZ345" s="838" t="n"/>
      <c r="DA345" s="838" t="n"/>
      <c r="DB345" s="838" t="n"/>
      <c r="DC345" s="838" t="n"/>
      <c r="DD345" s="838" t="n"/>
      <c r="DE345" s="838" t="n"/>
      <c r="DF345" s="838" t="n"/>
      <c r="DG345" s="838" t="n"/>
      <c r="DH345" s="838" t="n"/>
      <c r="DI345" s="838" t="n"/>
      <c r="DJ345" s="838" t="n"/>
      <c r="DK345" s="838" t="n"/>
      <c r="DL345" s="838" t="n"/>
      <c r="DM345" s="838" t="n"/>
      <c r="DN345" s="838" t="n"/>
      <c r="DO345" s="838" t="n"/>
      <c r="DP345" s="838" t="n"/>
      <c r="DQ345" s="838" t="n"/>
      <c r="DR345" s="838" t="n"/>
      <c r="DS345" s="838" t="n"/>
      <c r="DT345" s="838" t="n"/>
      <c r="DU345" s="838" t="n"/>
      <c r="DV345" s="838" t="n"/>
      <c r="DW345" s="838" t="n"/>
      <c r="DX345" s="838" t="n"/>
      <c r="DY345" s="838" t="n"/>
      <c r="DZ345" s="838" t="n"/>
      <c r="EA345" s="838" t="n"/>
      <c r="EB345" s="838" t="n"/>
      <c r="EC345" s="838" t="n"/>
      <c r="ED345" s="838" t="n"/>
      <c r="EE345" s="838" t="n"/>
      <c r="EF345" s="838" t="n"/>
      <c r="EG345" s="838" t="n"/>
      <c r="EH345" s="838" t="n"/>
      <c r="EI345" s="838" t="n"/>
      <c r="EJ345" s="838" t="n"/>
      <c r="EK345" s="838" t="n"/>
      <c r="EL345" s="838" t="n"/>
      <c r="EM345" s="838" t="n"/>
      <c r="EN345" s="838" t="n"/>
      <c r="EO345" s="838" t="n"/>
      <c r="EP345" s="838" t="n"/>
      <c r="EQ345" s="838" t="n"/>
    </row>
    <row r="346" ht="13.5" customHeight="1" s="1178">
      <c r="A346" s="867" t="n"/>
      <c r="B346" s="862" t="n"/>
      <c r="C346" s="862" t="n"/>
      <c r="D346" s="862" t="n"/>
      <c r="E346" s="863" t="n"/>
      <c r="F346" s="863" t="n"/>
      <c r="G346" s="863" t="n"/>
      <c r="H346" s="863" t="n"/>
      <c r="I346" s="863" t="n"/>
      <c r="J346" s="863" t="n"/>
      <c r="K346" s="838" t="n"/>
      <c r="L346" s="838" t="n"/>
      <c r="M346" s="838" t="n"/>
      <c r="N346" s="838" t="n"/>
      <c r="O346" s="838" t="n"/>
      <c r="P346" s="838" t="n"/>
      <c r="Q346" s="838" t="n"/>
      <c r="R346" s="838" t="n"/>
      <c r="S346" s="838" t="n"/>
      <c r="T346" s="838" t="n"/>
      <c r="U346" s="838" t="n"/>
      <c r="V346" s="838" t="n"/>
      <c r="W346" s="838" t="n"/>
      <c r="X346" s="838" t="n"/>
      <c r="Y346" s="838" t="n"/>
      <c r="Z346" s="838" t="n"/>
      <c r="AA346" s="838" t="n"/>
      <c r="AB346" s="838" t="n"/>
      <c r="AC346" s="838" t="n"/>
      <c r="AD346" s="838" t="n"/>
      <c r="AE346" s="838" t="n"/>
      <c r="AF346" s="838" t="n"/>
      <c r="AG346" s="838" t="n"/>
      <c r="AH346" s="838" t="n"/>
      <c r="AI346" s="838" t="n"/>
      <c r="AJ346" s="838" t="n"/>
      <c r="AK346" s="838" t="n"/>
      <c r="AL346" s="838" t="n"/>
      <c r="AM346" s="838" t="n"/>
      <c r="AN346" s="838" t="n"/>
      <c r="AO346" s="838" t="n"/>
      <c r="AP346" s="838" t="n"/>
      <c r="AQ346" s="838" t="n"/>
      <c r="AR346" s="838" t="n"/>
      <c r="AS346" s="838" t="n"/>
      <c r="AT346" s="838" t="n"/>
      <c r="AU346" s="838" t="n"/>
      <c r="AV346" s="838" t="n"/>
      <c r="AW346" s="838" t="n"/>
      <c r="AX346" s="838" t="n"/>
      <c r="AY346" s="838" t="n"/>
      <c r="AZ346" s="838" t="n"/>
      <c r="BA346" s="838" t="n"/>
      <c r="BB346" s="838" t="n"/>
      <c r="BC346" s="838" t="n"/>
      <c r="BD346" s="838" t="n"/>
      <c r="BE346" s="838" t="n"/>
      <c r="BF346" s="838" t="n"/>
      <c r="BG346" s="838" t="n"/>
      <c r="BH346" s="838" t="n"/>
      <c r="BI346" s="838" t="n"/>
      <c r="BJ346" s="838" t="n"/>
      <c r="BK346" s="838" t="n"/>
      <c r="BL346" s="838" t="n"/>
      <c r="BM346" s="838" t="n"/>
      <c r="BN346" s="838" t="n"/>
      <c r="BO346" s="838" t="n"/>
      <c r="BP346" s="838" t="n"/>
      <c r="BQ346" s="838" t="n"/>
      <c r="BR346" s="838" t="n"/>
      <c r="BS346" s="838" t="n"/>
      <c r="BT346" s="838" t="n"/>
      <c r="BU346" s="838" t="n"/>
      <c r="BV346" s="838" t="n"/>
      <c r="BW346" s="838" t="n"/>
      <c r="BX346" s="838" t="n"/>
      <c r="BY346" s="838" t="n"/>
      <c r="BZ346" s="838" t="n"/>
      <c r="CA346" s="838" t="n"/>
      <c r="CB346" s="838" t="n"/>
      <c r="CC346" s="838" t="n"/>
      <c r="CD346" s="838" t="n"/>
      <c r="CE346" s="838" t="n"/>
      <c r="CF346" s="838" t="n"/>
      <c r="CG346" s="838" t="n"/>
      <c r="CH346" s="838" t="n"/>
      <c r="CI346" s="838" t="n"/>
      <c r="CJ346" s="838" t="n"/>
      <c r="CK346" s="838" t="n"/>
      <c r="CL346" s="838" t="n"/>
      <c r="CM346" s="838" t="n"/>
      <c r="CN346" s="838" t="n"/>
      <c r="CO346" s="838" t="n"/>
      <c r="CP346" s="838" t="n"/>
      <c r="CQ346" s="838" t="n"/>
      <c r="CR346" s="838" t="n"/>
      <c r="CS346" s="838" t="n"/>
      <c r="CT346" s="838" t="n"/>
      <c r="CU346" s="838" t="n"/>
      <c r="CV346" s="838" t="n"/>
      <c r="CW346" s="838" t="n"/>
      <c r="CX346" s="838" t="n"/>
      <c r="CY346" s="838" t="n"/>
      <c r="CZ346" s="838" t="n"/>
      <c r="DA346" s="838" t="n"/>
      <c r="DB346" s="838" t="n"/>
      <c r="DC346" s="838" t="n"/>
      <c r="DD346" s="838" t="n"/>
      <c r="DE346" s="838" t="n"/>
      <c r="DF346" s="838" t="n"/>
      <c r="DG346" s="838" t="n"/>
      <c r="DH346" s="838" t="n"/>
      <c r="DI346" s="838" t="n"/>
      <c r="DJ346" s="838" t="n"/>
      <c r="DK346" s="838" t="n"/>
      <c r="DL346" s="838" t="n"/>
      <c r="DM346" s="838" t="n"/>
      <c r="DN346" s="838" t="n"/>
      <c r="DO346" s="838" t="n"/>
      <c r="DP346" s="838" t="n"/>
      <c r="DQ346" s="838" t="n"/>
      <c r="DR346" s="838" t="n"/>
      <c r="DS346" s="838" t="n"/>
      <c r="DT346" s="838" t="n"/>
      <c r="DU346" s="838" t="n"/>
      <c r="DV346" s="838" t="n"/>
      <c r="DW346" s="838" t="n"/>
      <c r="DX346" s="838" t="n"/>
      <c r="DY346" s="838" t="n"/>
      <c r="DZ346" s="838" t="n"/>
      <c r="EA346" s="838" t="n"/>
      <c r="EB346" s="838" t="n"/>
      <c r="EC346" s="838" t="n"/>
      <c r="ED346" s="838" t="n"/>
      <c r="EE346" s="838" t="n"/>
      <c r="EF346" s="838" t="n"/>
      <c r="EG346" s="838" t="n"/>
      <c r="EH346" s="838" t="n"/>
      <c r="EI346" s="838" t="n"/>
      <c r="EJ346" s="838" t="n"/>
      <c r="EK346" s="838" t="n"/>
      <c r="EL346" s="838" t="n"/>
      <c r="EM346" s="838" t="n"/>
      <c r="EN346" s="838" t="n"/>
      <c r="EO346" s="838" t="n"/>
      <c r="EP346" s="838" t="n"/>
      <c r="EQ346" s="838" t="n"/>
    </row>
    <row r="347" ht="13.5" customHeight="1" s="1178">
      <c r="A347" s="867" t="n"/>
      <c r="B347" s="862" t="n"/>
      <c r="C347" s="862" t="n"/>
      <c r="D347" s="862" t="n"/>
      <c r="E347" s="863" t="n"/>
      <c r="F347" s="863" t="n"/>
      <c r="G347" s="863" t="n"/>
      <c r="H347" s="863" t="n"/>
      <c r="I347" s="863" t="n"/>
      <c r="J347" s="863" t="n"/>
      <c r="K347" s="838" t="n"/>
      <c r="L347" s="838" t="n"/>
      <c r="M347" s="838" t="n"/>
      <c r="N347" s="838" t="n"/>
      <c r="O347" s="838" t="n"/>
      <c r="P347" s="838" t="n"/>
      <c r="Q347" s="838" t="n"/>
      <c r="R347" s="838" t="n"/>
      <c r="S347" s="838" t="n"/>
      <c r="T347" s="838" t="n"/>
      <c r="U347" s="838" t="n"/>
      <c r="V347" s="838" t="n"/>
      <c r="W347" s="838" t="n"/>
      <c r="X347" s="838" t="n"/>
      <c r="Y347" s="838" t="n"/>
      <c r="Z347" s="838" t="n"/>
      <c r="AA347" s="838" t="n"/>
      <c r="AB347" s="838" t="n"/>
      <c r="AC347" s="838" t="n"/>
      <c r="AD347" s="838" t="n"/>
      <c r="AE347" s="838" t="n"/>
      <c r="AF347" s="838" t="n"/>
      <c r="AG347" s="838" t="n"/>
      <c r="AH347" s="838" t="n"/>
      <c r="AI347" s="838" t="n"/>
      <c r="AJ347" s="838" t="n"/>
      <c r="AK347" s="838" t="n"/>
      <c r="AL347" s="838" t="n"/>
      <c r="AM347" s="838" t="n"/>
      <c r="AN347" s="838" t="n"/>
      <c r="AO347" s="838" t="n"/>
      <c r="AP347" s="838" t="n"/>
      <c r="AQ347" s="838" t="n"/>
      <c r="AR347" s="838" t="n"/>
      <c r="AS347" s="838" t="n"/>
      <c r="AT347" s="838" t="n"/>
      <c r="AU347" s="838" t="n"/>
      <c r="AV347" s="838" t="n"/>
      <c r="AW347" s="838" t="n"/>
      <c r="AX347" s="838" t="n"/>
      <c r="AY347" s="838" t="n"/>
      <c r="AZ347" s="838" t="n"/>
      <c r="BA347" s="838" t="n"/>
      <c r="BB347" s="838" t="n"/>
      <c r="BC347" s="838" t="n"/>
      <c r="BD347" s="838" t="n"/>
      <c r="BE347" s="838" t="n"/>
      <c r="BF347" s="838" t="n"/>
      <c r="BG347" s="838" t="n"/>
      <c r="BH347" s="838" t="n"/>
      <c r="BI347" s="838" t="n"/>
      <c r="BJ347" s="838" t="n"/>
      <c r="BK347" s="838" t="n"/>
      <c r="BL347" s="838" t="n"/>
      <c r="BM347" s="838" t="n"/>
      <c r="BN347" s="838" t="n"/>
      <c r="BO347" s="838" t="n"/>
      <c r="BP347" s="838" t="n"/>
      <c r="BQ347" s="838" t="n"/>
      <c r="BR347" s="838" t="n"/>
      <c r="BS347" s="838" t="n"/>
      <c r="BT347" s="838" t="n"/>
      <c r="BU347" s="838" t="n"/>
      <c r="BV347" s="838" t="n"/>
      <c r="BW347" s="838" t="n"/>
      <c r="BX347" s="838" t="n"/>
      <c r="BY347" s="838" t="n"/>
      <c r="BZ347" s="838" t="n"/>
      <c r="CA347" s="838" t="n"/>
      <c r="CB347" s="838" t="n"/>
      <c r="CC347" s="838" t="n"/>
      <c r="CD347" s="838" t="n"/>
      <c r="CE347" s="838" t="n"/>
      <c r="CF347" s="838" t="n"/>
      <c r="CG347" s="838" t="n"/>
      <c r="CH347" s="838" t="n"/>
      <c r="CI347" s="838" t="n"/>
      <c r="CJ347" s="838" t="n"/>
      <c r="CK347" s="838" t="n"/>
      <c r="CL347" s="838" t="n"/>
      <c r="CM347" s="838" t="n"/>
      <c r="CN347" s="838" t="n"/>
      <c r="CO347" s="838" t="n"/>
      <c r="CP347" s="838" t="n"/>
      <c r="CQ347" s="838" t="n"/>
      <c r="CR347" s="838" t="n"/>
      <c r="CS347" s="838" t="n"/>
      <c r="CT347" s="838" t="n"/>
      <c r="CU347" s="838" t="n"/>
      <c r="CV347" s="838" t="n"/>
      <c r="CW347" s="838" t="n"/>
      <c r="CX347" s="838" t="n"/>
      <c r="CY347" s="838" t="n"/>
      <c r="CZ347" s="838" t="n"/>
      <c r="DA347" s="838" t="n"/>
      <c r="DB347" s="838" t="n"/>
      <c r="DC347" s="838" t="n"/>
      <c r="DD347" s="838" t="n"/>
      <c r="DE347" s="838" t="n"/>
      <c r="DF347" s="838" t="n"/>
      <c r="DG347" s="838" t="n"/>
      <c r="DH347" s="838" t="n"/>
      <c r="DI347" s="838" t="n"/>
      <c r="DJ347" s="838" t="n"/>
      <c r="DK347" s="838" t="n"/>
      <c r="DL347" s="838" t="n"/>
      <c r="DM347" s="838" t="n"/>
      <c r="DN347" s="838" t="n"/>
      <c r="DO347" s="838" t="n"/>
      <c r="DP347" s="838" t="n"/>
      <c r="DQ347" s="838" t="n"/>
      <c r="DR347" s="838" t="n"/>
      <c r="DS347" s="838" t="n"/>
      <c r="DT347" s="838" t="n"/>
      <c r="DU347" s="838" t="n"/>
      <c r="DV347" s="838" t="n"/>
      <c r="DW347" s="838" t="n"/>
      <c r="DX347" s="838" t="n"/>
      <c r="DY347" s="838" t="n"/>
      <c r="DZ347" s="838" t="n"/>
      <c r="EA347" s="838" t="n"/>
      <c r="EB347" s="838" t="n"/>
      <c r="EC347" s="838" t="n"/>
      <c r="ED347" s="838" t="n"/>
      <c r="EE347" s="838" t="n"/>
      <c r="EF347" s="838" t="n"/>
      <c r="EG347" s="838" t="n"/>
      <c r="EH347" s="838" t="n"/>
      <c r="EI347" s="838" t="n"/>
      <c r="EJ347" s="838" t="n"/>
      <c r="EK347" s="838" t="n"/>
      <c r="EL347" s="838" t="n"/>
      <c r="EM347" s="838" t="n"/>
      <c r="EN347" s="838" t="n"/>
      <c r="EO347" s="838" t="n"/>
      <c r="EP347" s="838" t="n"/>
      <c r="EQ347" s="838" t="n"/>
    </row>
    <row r="348" ht="13.5" customHeight="1" s="1178">
      <c r="A348" s="867" t="n"/>
      <c r="B348" s="862" t="n"/>
      <c r="C348" s="862" t="n"/>
      <c r="D348" s="862" t="n"/>
      <c r="E348" s="863" t="n"/>
      <c r="F348" s="863" t="n"/>
      <c r="G348" s="863" t="n"/>
      <c r="H348" s="863" t="n"/>
      <c r="I348" s="863" t="n"/>
      <c r="J348" s="863" t="n"/>
      <c r="K348" s="838" t="n"/>
      <c r="L348" s="838" t="n"/>
      <c r="M348" s="838" t="n"/>
      <c r="N348" s="838" t="n"/>
      <c r="O348" s="838" t="n"/>
      <c r="P348" s="838" t="n"/>
      <c r="Q348" s="838" t="n"/>
      <c r="R348" s="838" t="n"/>
      <c r="S348" s="838" t="n"/>
      <c r="T348" s="838" t="n"/>
      <c r="U348" s="838" t="n"/>
      <c r="V348" s="838" t="n"/>
      <c r="W348" s="838" t="n"/>
      <c r="X348" s="838" t="n"/>
      <c r="Y348" s="838" t="n"/>
      <c r="Z348" s="838" t="n"/>
      <c r="AA348" s="838" t="n"/>
      <c r="AB348" s="838" t="n"/>
      <c r="AC348" s="838" t="n"/>
      <c r="AD348" s="838" t="n"/>
      <c r="AE348" s="838" t="n"/>
      <c r="AF348" s="838" t="n"/>
      <c r="AG348" s="838" t="n"/>
      <c r="AH348" s="838" t="n"/>
      <c r="AI348" s="838" t="n"/>
      <c r="AJ348" s="838" t="n"/>
      <c r="AK348" s="838" t="n"/>
      <c r="AL348" s="838" t="n"/>
      <c r="AM348" s="838" t="n"/>
      <c r="AN348" s="838" t="n"/>
      <c r="AO348" s="838" t="n"/>
      <c r="AP348" s="838" t="n"/>
      <c r="AQ348" s="838" t="n"/>
      <c r="AR348" s="838" t="n"/>
      <c r="AS348" s="838" t="n"/>
      <c r="AT348" s="838" t="n"/>
      <c r="AU348" s="838" t="n"/>
      <c r="AV348" s="838" t="n"/>
      <c r="AW348" s="838" t="n"/>
      <c r="AX348" s="838" t="n"/>
      <c r="AY348" s="838" t="n"/>
      <c r="AZ348" s="838" t="n"/>
      <c r="BA348" s="838" t="n"/>
      <c r="BB348" s="838" t="n"/>
      <c r="BC348" s="838" t="n"/>
      <c r="BD348" s="838" t="n"/>
      <c r="BE348" s="838" t="n"/>
      <c r="BF348" s="838" t="n"/>
      <c r="BG348" s="838" t="n"/>
      <c r="BH348" s="838" t="n"/>
      <c r="BI348" s="838" t="n"/>
      <c r="BJ348" s="838" t="n"/>
      <c r="BK348" s="838" t="n"/>
      <c r="BL348" s="838" t="n"/>
      <c r="BM348" s="838" t="n"/>
      <c r="BN348" s="838" t="n"/>
      <c r="BO348" s="838" t="n"/>
      <c r="BP348" s="838" t="n"/>
      <c r="BQ348" s="838" t="n"/>
      <c r="BR348" s="838" t="n"/>
      <c r="BS348" s="838" t="n"/>
      <c r="BT348" s="838" t="n"/>
      <c r="BU348" s="838" t="n"/>
      <c r="BV348" s="838" t="n"/>
      <c r="BW348" s="838" t="n"/>
      <c r="BX348" s="838" t="n"/>
      <c r="BY348" s="838" t="n"/>
      <c r="BZ348" s="838" t="n"/>
      <c r="CA348" s="838" t="n"/>
      <c r="CB348" s="838" t="n"/>
      <c r="CC348" s="838" t="n"/>
      <c r="CD348" s="838" t="n"/>
      <c r="CE348" s="838" t="n"/>
      <c r="CF348" s="838" t="n"/>
      <c r="CG348" s="838" t="n"/>
      <c r="CH348" s="838" t="n"/>
      <c r="CI348" s="838" t="n"/>
      <c r="CJ348" s="838" t="n"/>
      <c r="CK348" s="838" t="n"/>
      <c r="CL348" s="838" t="n"/>
      <c r="CM348" s="838" t="n"/>
      <c r="CN348" s="838" t="n"/>
      <c r="CO348" s="838" t="n"/>
      <c r="CP348" s="838" t="n"/>
      <c r="CQ348" s="838" t="n"/>
      <c r="CR348" s="838" t="n"/>
      <c r="CS348" s="838" t="n"/>
      <c r="CT348" s="838" t="n"/>
      <c r="CU348" s="838" t="n"/>
      <c r="CV348" s="838" t="n"/>
      <c r="CW348" s="838" t="n"/>
      <c r="CX348" s="838" t="n"/>
      <c r="CY348" s="838" t="n"/>
      <c r="CZ348" s="838" t="n"/>
      <c r="DA348" s="838" t="n"/>
      <c r="DB348" s="838" t="n"/>
      <c r="DC348" s="838" t="n"/>
      <c r="DD348" s="838" t="n"/>
      <c r="DE348" s="838" t="n"/>
      <c r="DF348" s="838" t="n"/>
      <c r="DG348" s="838" t="n"/>
      <c r="DH348" s="838" t="n"/>
      <c r="DI348" s="838" t="n"/>
      <c r="DJ348" s="838" t="n"/>
      <c r="DK348" s="838" t="n"/>
      <c r="DL348" s="838" t="n"/>
      <c r="DM348" s="838" t="n"/>
      <c r="DN348" s="838" t="n"/>
      <c r="DO348" s="838" t="n"/>
      <c r="DP348" s="838" t="n"/>
      <c r="DQ348" s="838" t="n"/>
      <c r="DR348" s="838" t="n"/>
      <c r="DS348" s="838" t="n"/>
      <c r="DT348" s="838" t="n"/>
      <c r="DU348" s="838" t="n"/>
      <c r="DV348" s="838" t="n"/>
      <c r="DW348" s="838" t="n"/>
      <c r="DX348" s="838" t="n"/>
      <c r="DY348" s="838" t="n"/>
      <c r="DZ348" s="838" t="n"/>
      <c r="EA348" s="838" t="n"/>
      <c r="EB348" s="838" t="n"/>
      <c r="EC348" s="838" t="n"/>
      <c r="ED348" s="838" t="n"/>
      <c r="EE348" s="838" t="n"/>
      <c r="EF348" s="838" t="n"/>
      <c r="EG348" s="838" t="n"/>
      <c r="EH348" s="838" t="n"/>
      <c r="EI348" s="838" t="n"/>
      <c r="EJ348" s="838" t="n"/>
      <c r="EK348" s="838" t="n"/>
      <c r="EL348" s="838" t="n"/>
      <c r="EM348" s="838" t="n"/>
      <c r="EN348" s="838" t="n"/>
      <c r="EO348" s="838" t="n"/>
      <c r="EP348" s="838" t="n"/>
      <c r="EQ348" s="838" t="n"/>
    </row>
    <row r="349" ht="13.5" customHeight="1" s="1178">
      <c r="A349" s="867" t="n"/>
      <c r="B349" s="862" t="n"/>
      <c r="C349" s="862" t="n"/>
      <c r="D349" s="863" t="n"/>
      <c r="E349" s="863" t="n"/>
      <c r="F349" s="863" t="n"/>
      <c r="G349" s="863" t="n"/>
      <c r="H349" s="863" t="n"/>
      <c r="I349" s="863" t="n"/>
      <c r="J349" s="863" t="n"/>
      <c r="K349" s="838" t="n"/>
      <c r="L349" s="838" t="n"/>
      <c r="M349" s="838" t="n"/>
      <c r="N349" s="838" t="n"/>
      <c r="O349" s="838" t="n"/>
      <c r="P349" s="838" t="n"/>
      <c r="Q349" s="838" t="n"/>
      <c r="R349" s="838" t="n"/>
      <c r="S349" s="838" t="n"/>
      <c r="T349" s="838" t="n"/>
      <c r="U349" s="838" t="n"/>
      <c r="V349" s="838" t="n"/>
      <c r="W349" s="838" t="n"/>
      <c r="X349" s="838" t="n"/>
      <c r="Y349" s="838" t="n"/>
      <c r="Z349" s="838" t="n"/>
      <c r="AA349" s="838" t="n"/>
      <c r="AB349" s="838" t="n"/>
      <c r="AC349" s="838" t="n"/>
      <c r="AD349" s="838" t="n"/>
      <c r="AE349" s="838" t="n"/>
      <c r="AF349" s="838" t="n"/>
      <c r="AG349" s="838" t="n"/>
      <c r="AH349" s="838" t="n"/>
      <c r="AI349" s="838" t="n"/>
      <c r="AJ349" s="838" t="n"/>
      <c r="AK349" s="838" t="n"/>
      <c r="AL349" s="838" t="n"/>
      <c r="AM349" s="838" t="n"/>
      <c r="AN349" s="838" t="n"/>
      <c r="AO349" s="838" t="n"/>
      <c r="AP349" s="838" t="n"/>
      <c r="AQ349" s="838" t="n"/>
      <c r="AR349" s="838" t="n"/>
      <c r="AS349" s="838" t="n"/>
      <c r="AT349" s="838" t="n"/>
      <c r="AU349" s="838" t="n"/>
      <c r="AV349" s="838" t="n"/>
      <c r="AW349" s="838" t="n"/>
      <c r="AX349" s="838" t="n"/>
      <c r="AY349" s="838" t="n"/>
      <c r="AZ349" s="838" t="n"/>
      <c r="BA349" s="838" t="n"/>
      <c r="BB349" s="838" t="n"/>
      <c r="BC349" s="838" t="n"/>
      <c r="BD349" s="838" t="n"/>
      <c r="BE349" s="838" t="n"/>
      <c r="BF349" s="838" t="n"/>
      <c r="BG349" s="838" t="n"/>
      <c r="BH349" s="838" t="n"/>
      <c r="BI349" s="838" t="n"/>
      <c r="BJ349" s="838" t="n"/>
      <c r="BK349" s="838" t="n"/>
      <c r="BL349" s="838" t="n"/>
      <c r="BM349" s="838" t="n"/>
      <c r="BN349" s="838" t="n"/>
      <c r="BO349" s="838" t="n"/>
      <c r="BP349" s="838" t="n"/>
      <c r="BQ349" s="838" t="n"/>
      <c r="BR349" s="838" t="n"/>
      <c r="BS349" s="838" t="n"/>
      <c r="BT349" s="838" t="n"/>
      <c r="BU349" s="838" t="n"/>
      <c r="BV349" s="838" t="n"/>
      <c r="BW349" s="838" t="n"/>
      <c r="BX349" s="838" t="n"/>
      <c r="BY349" s="838" t="n"/>
      <c r="BZ349" s="838" t="n"/>
      <c r="CA349" s="838" t="n"/>
      <c r="CB349" s="838" t="n"/>
      <c r="CC349" s="838" t="n"/>
      <c r="CD349" s="838" t="n"/>
      <c r="CE349" s="838" t="n"/>
      <c r="CF349" s="838" t="n"/>
      <c r="CG349" s="838" t="n"/>
      <c r="CH349" s="838" t="n"/>
      <c r="CI349" s="838" t="n"/>
      <c r="CJ349" s="838" t="n"/>
      <c r="CK349" s="838" t="n"/>
      <c r="CL349" s="838" t="n"/>
      <c r="CM349" s="838" t="n"/>
      <c r="CN349" s="838" t="n"/>
      <c r="CO349" s="838" t="n"/>
      <c r="CP349" s="838" t="n"/>
      <c r="CQ349" s="838" t="n"/>
      <c r="CR349" s="838" t="n"/>
      <c r="CS349" s="838" t="n"/>
      <c r="CT349" s="838" t="n"/>
      <c r="CU349" s="838" t="n"/>
      <c r="CV349" s="838" t="n"/>
      <c r="CW349" s="838" t="n"/>
      <c r="CX349" s="838" t="n"/>
      <c r="CY349" s="838" t="n"/>
      <c r="CZ349" s="838" t="n"/>
      <c r="DA349" s="838" t="n"/>
      <c r="DB349" s="838" t="n"/>
      <c r="DC349" s="838" t="n"/>
      <c r="DD349" s="838" t="n"/>
      <c r="DE349" s="838" t="n"/>
      <c r="DF349" s="838" t="n"/>
      <c r="DG349" s="838" t="n"/>
      <c r="DH349" s="838" t="n"/>
      <c r="DI349" s="838" t="n"/>
      <c r="DJ349" s="838" t="n"/>
      <c r="DK349" s="838" t="n"/>
      <c r="DL349" s="838" t="n"/>
      <c r="DM349" s="838" t="n"/>
      <c r="DN349" s="838" t="n"/>
      <c r="DO349" s="838" t="n"/>
      <c r="DP349" s="838" t="n"/>
      <c r="DQ349" s="838" t="n"/>
      <c r="DR349" s="838" t="n"/>
      <c r="DS349" s="838" t="n"/>
      <c r="DT349" s="838" t="n"/>
      <c r="DU349" s="838" t="n"/>
      <c r="DV349" s="838" t="n"/>
      <c r="DW349" s="838" t="n"/>
      <c r="DX349" s="838" t="n"/>
      <c r="DY349" s="838" t="n"/>
      <c r="DZ349" s="838" t="n"/>
      <c r="EA349" s="838" t="n"/>
      <c r="EB349" s="838" t="n"/>
      <c r="EC349" s="838" t="n"/>
      <c r="ED349" s="838" t="n"/>
      <c r="EE349" s="838" t="n"/>
      <c r="EF349" s="838" t="n"/>
      <c r="EG349" s="838" t="n"/>
      <c r="EH349" s="838" t="n"/>
      <c r="EI349" s="838" t="n"/>
      <c r="EJ349" s="838" t="n"/>
      <c r="EK349" s="838" t="n"/>
      <c r="EL349" s="838" t="n"/>
      <c r="EM349" s="838" t="n"/>
      <c r="EN349" s="838" t="n"/>
      <c r="EO349" s="838" t="n"/>
      <c r="EP349" s="838" t="n"/>
      <c r="EQ349" s="838" t="n"/>
    </row>
    <row r="350" ht="13.5" customHeight="1" s="1178">
      <c r="A350" s="838" t="n"/>
      <c r="B350" s="838" t="n"/>
      <c r="C350" s="838" t="n"/>
      <c r="D350" s="838" t="n"/>
      <c r="E350" s="838" t="n"/>
      <c r="F350" s="838" t="n"/>
      <c r="G350" s="838" t="n"/>
      <c r="H350" s="838" t="n"/>
      <c r="I350" s="838" t="n"/>
      <c r="J350" s="838" t="n"/>
      <c r="K350" s="838" t="n"/>
      <c r="L350" s="838" t="n"/>
      <c r="M350" s="838" t="n"/>
      <c r="N350" s="838" t="n"/>
      <c r="O350" s="838" t="n"/>
      <c r="P350" s="838" t="n"/>
      <c r="Q350" s="838" t="n"/>
      <c r="R350" s="838" t="n"/>
      <c r="S350" s="838" t="n"/>
      <c r="T350" s="838" t="n"/>
      <c r="U350" s="838" t="n"/>
      <c r="V350" s="838" t="n"/>
      <c r="W350" s="838" t="n"/>
      <c r="X350" s="838" t="n"/>
      <c r="Y350" s="838" t="n"/>
      <c r="Z350" s="838" t="n"/>
      <c r="AA350" s="838" t="n"/>
      <c r="AB350" s="838" t="n"/>
      <c r="AC350" s="838" t="n"/>
      <c r="AD350" s="838" t="n"/>
      <c r="AE350" s="838" t="n"/>
      <c r="AF350" s="838" t="n"/>
      <c r="AG350" s="838" t="n"/>
      <c r="AH350" s="838" t="n"/>
      <c r="AI350" s="838" t="n"/>
      <c r="AJ350" s="838" t="n"/>
      <c r="AK350" s="838" t="n"/>
      <c r="AL350" s="838" t="n"/>
      <c r="AM350" s="838" t="n"/>
      <c r="AN350" s="838" t="n"/>
      <c r="AO350" s="838" t="n"/>
      <c r="AP350" s="838" t="n"/>
      <c r="AQ350" s="838" t="n"/>
      <c r="AR350" s="838" t="n"/>
      <c r="AS350" s="838" t="n"/>
      <c r="AT350" s="838" t="n"/>
      <c r="AU350" s="838" t="n"/>
      <c r="AV350" s="838" t="n"/>
      <c r="AW350" s="838" t="n"/>
      <c r="AX350" s="838" t="n"/>
      <c r="AY350" s="838" t="n"/>
      <c r="AZ350" s="838" t="n"/>
      <c r="BA350" s="838" t="n"/>
      <c r="BB350" s="838" t="n"/>
      <c r="BC350" s="838" t="n"/>
      <c r="BD350" s="838" t="n"/>
      <c r="BE350" s="838" t="n"/>
      <c r="BF350" s="838" t="n"/>
      <c r="BG350" s="838" t="n"/>
      <c r="BH350" s="838" t="n"/>
      <c r="BI350" s="838" t="n"/>
      <c r="BJ350" s="838" t="n"/>
      <c r="BK350" s="838" t="n"/>
      <c r="BL350" s="838" t="n"/>
      <c r="BM350" s="838" t="n"/>
      <c r="BN350" s="838" t="n"/>
      <c r="BO350" s="838" t="n"/>
      <c r="BP350" s="838" t="n"/>
      <c r="BQ350" s="838" t="n"/>
      <c r="BR350" s="838" t="n"/>
      <c r="BS350" s="838" t="n"/>
      <c r="BT350" s="838" t="n"/>
      <c r="BU350" s="838" t="n"/>
      <c r="BV350" s="838" t="n"/>
      <c r="BW350" s="838" t="n"/>
      <c r="BX350" s="838" t="n"/>
      <c r="BY350" s="838" t="n"/>
      <c r="BZ350" s="838" t="n"/>
      <c r="CA350" s="838" t="n"/>
      <c r="CB350" s="838" t="n"/>
      <c r="CC350" s="838" t="n"/>
      <c r="CD350" s="838" t="n"/>
      <c r="CE350" s="838" t="n"/>
      <c r="CF350" s="838" t="n"/>
      <c r="CG350" s="838" t="n"/>
      <c r="CH350" s="838" t="n"/>
      <c r="CI350" s="838" t="n"/>
      <c r="CJ350" s="838" t="n"/>
      <c r="CK350" s="838" t="n"/>
      <c r="CL350" s="838" t="n"/>
      <c r="CM350" s="838" t="n"/>
      <c r="CN350" s="838" t="n"/>
      <c r="CO350" s="838" t="n"/>
      <c r="CP350" s="838" t="n"/>
      <c r="CQ350" s="838" t="n"/>
      <c r="CR350" s="838" t="n"/>
      <c r="CS350" s="838" t="n"/>
      <c r="CT350" s="838" t="n"/>
      <c r="CU350" s="838" t="n"/>
      <c r="CV350" s="838" t="n"/>
      <c r="CW350" s="838" t="n"/>
      <c r="CX350" s="838" t="n"/>
      <c r="CY350" s="838" t="n"/>
      <c r="CZ350" s="838" t="n"/>
      <c r="DA350" s="838" t="n"/>
      <c r="DB350" s="838" t="n"/>
      <c r="DC350" s="838" t="n"/>
      <c r="DD350" s="838" t="n"/>
      <c r="DE350" s="838" t="n"/>
      <c r="DF350" s="838" t="n"/>
      <c r="DG350" s="838" t="n"/>
      <c r="DH350" s="838" t="n"/>
      <c r="DI350" s="838" t="n"/>
      <c r="DJ350" s="838" t="n"/>
      <c r="DK350" s="838" t="n"/>
      <c r="DL350" s="838" t="n"/>
      <c r="DM350" s="838" t="n"/>
      <c r="DN350" s="838" t="n"/>
      <c r="DO350" s="838" t="n"/>
      <c r="DP350" s="838" t="n"/>
      <c r="DQ350" s="838" t="n"/>
      <c r="DR350" s="838" t="n"/>
      <c r="DS350" s="838" t="n"/>
      <c r="DT350" s="838" t="n"/>
      <c r="DU350" s="838" t="n"/>
      <c r="DV350" s="838" t="n"/>
      <c r="DW350" s="838" t="n"/>
      <c r="DX350" s="838" t="n"/>
      <c r="DY350" s="838" t="n"/>
      <c r="DZ350" s="838" t="n"/>
      <c r="EA350" s="838" t="n"/>
      <c r="EB350" s="838" t="n"/>
      <c r="EC350" s="838" t="n"/>
      <c r="ED350" s="838" t="n"/>
      <c r="EE350" s="838" t="n"/>
      <c r="EF350" s="838" t="n"/>
      <c r="EG350" s="838" t="n"/>
      <c r="EH350" s="838" t="n"/>
      <c r="EI350" s="838" t="n"/>
      <c r="EJ350" s="838" t="n"/>
      <c r="EK350" s="838" t="n"/>
      <c r="EL350" s="838" t="n"/>
      <c r="EM350" s="838" t="n"/>
      <c r="EN350" s="838" t="n"/>
      <c r="EO350" s="838" t="n"/>
      <c r="EP350" s="838" t="n"/>
      <c r="EQ350" s="838" t="n"/>
    </row>
    <row r="351" ht="13.5" customHeight="1" s="1178">
      <c r="A351" s="860" t="n"/>
      <c r="B351" s="860" t="n"/>
      <c r="C351" s="860" t="n"/>
      <c r="D351" s="860" t="n"/>
      <c r="E351" s="860" t="n"/>
      <c r="F351" s="860" t="n"/>
      <c r="G351" s="860" t="n"/>
      <c r="H351" s="860" t="n"/>
      <c r="I351" s="860" t="n"/>
      <c r="J351" s="860" t="n"/>
      <c r="K351" s="838" t="n"/>
      <c r="L351" s="838" t="n"/>
      <c r="M351" s="838" t="n"/>
      <c r="N351" s="838" t="n"/>
      <c r="O351" s="838" t="n"/>
      <c r="P351" s="838" t="n"/>
      <c r="Q351" s="838" t="n"/>
      <c r="R351" s="838" t="n"/>
      <c r="S351" s="838" t="n"/>
      <c r="T351" s="838" t="n"/>
      <c r="U351" s="838" t="n"/>
      <c r="V351" s="838" t="n"/>
      <c r="W351" s="838" t="n"/>
      <c r="X351" s="838" t="n"/>
      <c r="Y351" s="838" t="n"/>
      <c r="Z351" s="838" t="n"/>
      <c r="AA351" s="838" t="n"/>
      <c r="AB351" s="838" t="n"/>
      <c r="AC351" s="838" t="n"/>
      <c r="AD351" s="838" t="n"/>
      <c r="AE351" s="838" t="n"/>
      <c r="AF351" s="838" t="n"/>
      <c r="AG351" s="838" t="n"/>
      <c r="AH351" s="838" t="n"/>
      <c r="AI351" s="838" t="n"/>
      <c r="AJ351" s="838" t="n"/>
      <c r="AK351" s="838" t="n"/>
      <c r="AL351" s="838" t="n"/>
      <c r="AM351" s="838" t="n"/>
      <c r="AN351" s="838" t="n"/>
      <c r="AO351" s="838" t="n"/>
      <c r="AP351" s="838" t="n"/>
      <c r="AQ351" s="838" t="n"/>
      <c r="AR351" s="838" t="n"/>
      <c r="AS351" s="838" t="n"/>
      <c r="AT351" s="838" t="n"/>
      <c r="AU351" s="838" t="n"/>
      <c r="AV351" s="838" t="n"/>
      <c r="AW351" s="838" t="n"/>
      <c r="AX351" s="838" t="n"/>
      <c r="AY351" s="838" t="n"/>
      <c r="AZ351" s="838" t="n"/>
      <c r="BA351" s="838" t="n"/>
      <c r="BB351" s="838" t="n"/>
      <c r="BC351" s="838" t="n"/>
      <c r="BD351" s="838" t="n"/>
      <c r="BE351" s="838" t="n"/>
      <c r="BF351" s="838" t="n"/>
      <c r="BG351" s="838" t="n"/>
      <c r="BH351" s="838" t="n"/>
      <c r="BI351" s="838" t="n"/>
      <c r="BJ351" s="838" t="n"/>
      <c r="BK351" s="838" t="n"/>
      <c r="BL351" s="838" t="n"/>
      <c r="BM351" s="838" t="n"/>
      <c r="BN351" s="838" t="n"/>
      <c r="BO351" s="838" t="n"/>
      <c r="BP351" s="838" t="n"/>
      <c r="BQ351" s="838" t="n"/>
      <c r="BR351" s="838" t="n"/>
      <c r="BS351" s="838" t="n"/>
      <c r="BT351" s="838" t="n"/>
      <c r="BU351" s="838" t="n"/>
      <c r="BV351" s="838" t="n"/>
      <c r="BW351" s="838" t="n"/>
      <c r="BX351" s="838" t="n"/>
      <c r="BY351" s="838" t="n"/>
      <c r="BZ351" s="838" t="n"/>
      <c r="CA351" s="838" t="n"/>
      <c r="CB351" s="838" t="n"/>
      <c r="CC351" s="838" t="n"/>
      <c r="CD351" s="838" t="n"/>
      <c r="CE351" s="838" t="n"/>
      <c r="CF351" s="838" t="n"/>
      <c r="CG351" s="838" t="n"/>
      <c r="CH351" s="838" t="n"/>
      <c r="CI351" s="838" t="n"/>
      <c r="CJ351" s="838" t="n"/>
      <c r="CK351" s="838" t="n"/>
      <c r="CL351" s="838" t="n"/>
      <c r="CM351" s="838" t="n"/>
      <c r="CN351" s="838" t="n"/>
      <c r="CO351" s="838" t="n"/>
      <c r="CP351" s="838" t="n"/>
      <c r="CQ351" s="838" t="n"/>
      <c r="CR351" s="838" t="n"/>
      <c r="CS351" s="838" t="n"/>
      <c r="CT351" s="838" t="n"/>
      <c r="CU351" s="838" t="n"/>
      <c r="CV351" s="838" t="n"/>
      <c r="CW351" s="838" t="n"/>
      <c r="CX351" s="838" t="n"/>
      <c r="CY351" s="838" t="n"/>
      <c r="CZ351" s="838" t="n"/>
      <c r="DA351" s="838" t="n"/>
      <c r="DB351" s="838" t="n"/>
      <c r="DC351" s="838" t="n"/>
      <c r="DD351" s="838" t="n"/>
      <c r="DE351" s="838" t="n"/>
      <c r="DF351" s="838" t="n"/>
      <c r="DG351" s="838" t="n"/>
      <c r="DH351" s="838" t="n"/>
      <c r="DI351" s="838" t="n"/>
      <c r="DJ351" s="838" t="n"/>
      <c r="DK351" s="838" t="n"/>
      <c r="DL351" s="838" t="n"/>
      <c r="DM351" s="838" t="n"/>
      <c r="DN351" s="838" t="n"/>
      <c r="DO351" s="838" t="n"/>
      <c r="DP351" s="838" t="n"/>
      <c r="DQ351" s="838" t="n"/>
      <c r="DR351" s="838" t="n"/>
      <c r="DS351" s="838" t="n"/>
      <c r="DT351" s="838" t="n"/>
      <c r="DU351" s="838" t="n"/>
      <c r="DV351" s="838" t="n"/>
      <c r="DW351" s="838" t="n"/>
      <c r="DX351" s="838" t="n"/>
      <c r="DY351" s="838" t="n"/>
      <c r="DZ351" s="838" t="n"/>
      <c r="EA351" s="838" t="n"/>
      <c r="EB351" s="838" t="n"/>
      <c r="EC351" s="838" t="n"/>
      <c r="ED351" s="838" t="n"/>
      <c r="EE351" s="838" t="n"/>
      <c r="EF351" s="838" t="n"/>
      <c r="EG351" s="838" t="n"/>
      <c r="EH351" s="838" t="n"/>
      <c r="EI351" s="838" t="n"/>
      <c r="EJ351" s="838" t="n"/>
      <c r="EK351" s="838" t="n"/>
      <c r="EL351" s="838" t="n"/>
      <c r="EM351" s="838" t="n"/>
      <c r="EN351" s="838" t="n"/>
      <c r="EO351" s="838" t="n"/>
      <c r="EP351" s="838" t="n"/>
      <c r="EQ351" s="838" t="n"/>
    </row>
    <row r="352" ht="13.5" customHeight="1" s="1178">
      <c r="A352" s="867" t="n"/>
      <c r="B352" s="862" t="n"/>
      <c r="C352" s="862" t="n"/>
      <c r="D352" s="863" t="n"/>
      <c r="E352" s="863" t="n"/>
      <c r="F352" s="863" t="n"/>
      <c r="G352" s="863" t="n"/>
      <c r="H352" s="863" t="n"/>
      <c r="I352" s="863" t="n"/>
      <c r="J352" s="863" t="n"/>
      <c r="K352" s="838" t="n"/>
      <c r="L352" s="838" t="n"/>
      <c r="M352" s="838" t="n"/>
      <c r="N352" s="838" t="n"/>
      <c r="O352" s="838" t="n"/>
      <c r="P352" s="838" t="n"/>
      <c r="Q352" s="838" t="n"/>
      <c r="R352" s="838" t="n"/>
      <c r="S352" s="838" t="n"/>
      <c r="T352" s="838" t="n"/>
      <c r="U352" s="838" t="n"/>
      <c r="V352" s="838" t="n"/>
      <c r="W352" s="838" t="n"/>
      <c r="X352" s="838" t="n"/>
      <c r="Y352" s="838" t="n"/>
      <c r="Z352" s="838" t="n"/>
      <c r="AA352" s="838" t="n"/>
      <c r="AB352" s="838" t="n"/>
      <c r="AC352" s="838" t="n"/>
      <c r="AD352" s="838" t="n"/>
      <c r="AE352" s="838" t="n"/>
      <c r="AF352" s="838" t="n"/>
      <c r="AG352" s="838" t="n"/>
      <c r="AH352" s="838" t="n"/>
      <c r="AI352" s="838" t="n"/>
      <c r="AJ352" s="838" t="n"/>
      <c r="AK352" s="838" t="n"/>
      <c r="AL352" s="838" t="n"/>
      <c r="AM352" s="838" t="n"/>
      <c r="AN352" s="838" t="n"/>
      <c r="AO352" s="838" t="n"/>
      <c r="AP352" s="838" t="n"/>
      <c r="AQ352" s="838" t="n"/>
      <c r="AR352" s="838" t="n"/>
      <c r="AS352" s="838" t="n"/>
      <c r="AT352" s="838" t="n"/>
      <c r="AU352" s="838" t="n"/>
      <c r="AV352" s="838" t="n"/>
      <c r="AW352" s="838" t="n"/>
      <c r="AX352" s="838" t="n"/>
      <c r="AY352" s="838" t="n"/>
      <c r="AZ352" s="838" t="n"/>
      <c r="BA352" s="838" t="n"/>
      <c r="BB352" s="838" t="n"/>
      <c r="BC352" s="838" t="n"/>
      <c r="BD352" s="838" t="n"/>
      <c r="BE352" s="838" t="n"/>
      <c r="BF352" s="838" t="n"/>
      <c r="BG352" s="838" t="n"/>
      <c r="BH352" s="838" t="n"/>
      <c r="BI352" s="838" t="n"/>
      <c r="BJ352" s="838" t="n"/>
      <c r="BK352" s="838" t="n"/>
      <c r="BL352" s="838" t="n"/>
      <c r="BM352" s="838" t="n"/>
      <c r="BN352" s="838" t="n"/>
      <c r="BO352" s="838" t="n"/>
      <c r="BP352" s="838" t="n"/>
      <c r="BQ352" s="838" t="n"/>
      <c r="BR352" s="838" t="n"/>
      <c r="BS352" s="838" t="n"/>
      <c r="BT352" s="838" t="n"/>
      <c r="BU352" s="838" t="n"/>
      <c r="BV352" s="838" t="n"/>
      <c r="BW352" s="838" t="n"/>
      <c r="BX352" s="838" t="n"/>
      <c r="BY352" s="838" t="n"/>
      <c r="BZ352" s="838" t="n"/>
      <c r="CA352" s="838" t="n"/>
      <c r="CB352" s="838" t="n"/>
      <c r="CC352" s="838" t="n"/>
      <c r="CD352" s="838" t="n"/>
      <c r="CE352" s="838" t="n"/>
      <c r="CF352" s="838" t="n"/>
      <c r="CG352" s="838" t="n"/>
      <c r="CH352" s="838" t="n"/>
      <c r="CI352" s="838" t="n"/>
      <c r="CJ352" s="838" t="n"/>
      <c r="CK352" s="838" t="n"/>
      <c r="CL352" s="838" t="n"/>
      <c r="CM352" s="838" t="n"/>
      <c r="CN352" s="838" t="n"/>
      <c r="CO352" s="838" t="n"/>
      <c r="CP352" s="838" t="n"/>
      <c r="CQ352" s="838" t="n"/>
      <c r="CR352" s="838" t="n"/>
      <c r="CS352" s="838" t="n"/>
      <c r="CT352" s="838" t="n"/>
      <c r="CU352" s="838" t="n"/>
      <c r="CV352" s="838" t="n"/>
      <c r="CW352" s="838" t="n"/>
      <c r="CX352" s="838" t="n"/>
      <c r="CY352" s="838" t="n"/>
      <c r="CZ352" s="838" t="n"/>
      <c r="DA352" s="838" t="n"/>
      <c r="DB352" s="838" t="n"/>
      <c r="DC352" s="838" t="n"/>
      <c r="DD352" s="838" t="n"/>
      <c r="DE352" s="838" t="n"/>
      <c r="DF352" s="838" t="n"/>
      <c r="DG352" s="838" t="n"/>
      <c r="DH352" s="838" t="n"/>
      <c r="DI352" s="838" t="n"/>
      <c r="DJ352" s="838" t="n"/>
      <c r="DK352" s="838" t="n"/>
      <c r="DL352" s="838" t="n"/>
      <c r="DM352" s="838" t="n"/>
      <c r="DN352" s="838" t="n"/>
      <c r="DO352" s="838" t="n"/>
      <c r="DP352" s="838" t="n"/>
      <c r="DQ352" s="838" t="n"/>
      <c r="DR352" s="838" t="n"/>
      <c r="DS352" s="838" t="n"/>
      <c r="DT352" s="838" t="n"/>
      <c r="DU352" s="838" t="n"/>
      <c r="DV352" s="838" t="n"/>
      <c r="DW352" s="838" t="n"/>
      <c r="DX352" s="838" t="n"/>
      <c r="DY352" s="838" t="n"/>
      <c r="DZ352" s="838" t="n"/>
      <c r="EA352" s="838" t="n"/>
      <c r="EB352" s="838" t="n"/>
      <c r="EC352" s="838" t="n"/>
      <c r="ED352" s="838" t="n"/>
      <c r="EE352" s="838" t="n"/>
      <c r="EF352" s="838" t="n"/>
      <c r="EG352" s="838" t="n"/>
      <c r="EH352" s="838" t="n"/>
      <c r="EI352" s="838" t="n"/>
      <c r="EJ352" s="838" t="n"/>
      <c r="EK352" s="838" t="n"/>
      <c r="EL352" s="838" t="n"/>
      <c r="EM352" s="838" t="n"/>
      <c r="EN352" s="838" t="n"/>
      <c r="EO352" s="838" t="n"/>
      <c r="EP352" s="838" t="n"/>
      <c r="EQ352" s="838" t="n"/>
    </row>
    <row r="353" ht="13.5" customHeight="1" s="1178">
      <c r="A353" s="867" t="n"/>
      <c r="B353" s="862" t="n"/>
      <c r="C353" s="862" t="n"/>
      <c r="D353" s="863" t="n"/>
      <c r="E353" s="863" t="n"/>
      <c r="F353" s="863" t="n"/>
      <c r="G353" s="863" t="n"/>
      <c r="H353" s="863" t="n"/>
      <c r="I353" s="863" t="n"/>
      <c r="J353" s="863" t="n"/>
      <c r="K353" s="838" t="n"/>
      <c r="L353" s="838" t="n"/>
      <c r="M353" s="838" t="n"/>
      <c r="N353" s="838" t="n"/>
      <c r="O353" s="838" t="n"/>
      <c r="P353" s="838" t="n"/>
      <c r="Q353" s="838" t="n"/>
      <c r="R353" s="838" t="n"/>
      <c r="S353" s="838" t="n"/>
      <c r="T353" s="838" t="n"/>
      <c r="U353" s="838" t="n"/>
      <c r="V353" s="838" t="n"/>
      <c r="W353" s="838" t="n"/>
      <c r="X353" s="838" t="n"/>
      <c r="Y353" s="838" t="n"/>
      <c r="Z353" s="838" t="n"/>
      <c r="AA353" s="838" t="n"/>
      <c r="AB353" s="838" t="n"/>
      <c r="AC353" s="838" t="n"/>
      <c r="AD353" s="838" t="n"/>
      <c r="AE353" s="838" t="n"/>
      <c r="AF353" s="838" t="n"/>
      <c r="AG353" s="838" t="n"/>
      <c r="AH353" s="838" t="n"/>
      <c r="AI353" s="838" t="n"/>
      <c r="AJ353" s="838" t="n"/>
      <c r="AK353" s="838" t="n"/>
      <c r="AL353" s="838" t="n"/>
      <c r="AM353" s="838" t="n"/>
      <c r="AN353" s="838" t="n"/>
      <c r="AO353" s="838" t="n"/>
      <c r="AP353" s="838" t="n"/>
      <c r="AQ353" s="838" t="n"/>
      <c r="AR353" s="838" t="n"/>
      <c r="AS353" s="838" t="n"/>
      <c r="AT353" s="838" t="n"/>
      <c r="AU353" s="838" t="n"/>
      <c r="AV353" s="838" t="n"/>
      <c r="AW353" s="838" t="n"/>
      <c r="AX353" s="838" t="n"/>
      <c r="AY353" s="838" t="n"/>
      <c r="AZ353" s="838" t="n"/>
      <c r="BA353" s="838" t="n"/>
      <c r="BB353" s="838" t="n"/>
      <c r="BC353" s="838" t="n"/>
      <c r="BD353" s="838" t="n"/>
      <c r="BE353" s="838" t="n"/>
      <c r="BF353" s="838" t="n"/>
      <c r="BG353" s="838" t="n"/>
      <c r="BH353" s="838" t="n"/>
      <c r="BI353" s="838" t="n"/>
      <c r="BJ353" s="838" t="n"/>
      <c r="BK353" s="838" t="n"/>
      <c r="BL353" s="838" t="n"/>
      <c r="BM353" s="838" t="n"/>
      <c r="BN353" s="838" t="n"/>
      <c r="BO353" s="838" t="n"/>
      <c r="BP353" s="838" t="n"/>
      <c r="BQ353" s="838" t="n"/>
      <c r="BR353" s="838" t="n"/>
      <c r="BS353" s="838" t="n"/>
      <c r="BT353" s="838" t="n"/>
      <c r="BU353" s="838" t="n"/>
      <c r="BV353" s="838" t="n"/>
      <c r="BW353" s="838" t="n"/>
      <c r="BX353" s="838" t="n"/>
      <c r="BY353" s="838" t="n"/>
      <c r="BZ353" s="838" t="n"/>
      <c r="CA353" s="838" t="n"/>
      <c r="CB353" s="838" t="n"/>
      <c r="CC353" s="838" t="n"/>
      <c r="CD353" s="838" t="n"/>
      <c r="CE353" s="838" t="n"/>
      <c r="CF353" s="838" t="n"/>
      <c r="CG353" s="838" t="n"/>
      <c r="CH353" s="838" t="n"/>
      <c r="CI353" s="838" t="n"/>
      <c r="CJ353" s="838" t="n"/>
      <c r="CK353" s="838" t="n"/>
      <c r="CL353" s="838" t="n"/>
      <c r="CM353" s="838" t="n"/>
      <c r="CN353" s="838" t="n"/>
      <c r="CO353" s="838" t="n"/>
      <c r="CP353" s="838" t="n"/>
      <c r="CQ353" s="838" t="n"/>
      <c r="CR353" s="838" t="n"/>
      <c r="CS353" s="838" t="n"/>
      <c r="CT353" s="838" t="n"/>
      <c r="CU353" s="838" t="n"/>
      <c r="CV353" s="838" t="n"/>
      <c r="CW353" s="838" t="n"/>
      <c r="CX353" s="838" t="n"/>
      <c r="CY353" s="838" t="n"/>
      <c r="CZ353" s="838" t="n"/>
      <c r="DA353" s="838" t="n"/>
      <c r="DB353" s="838" t="n"/>
      <c r="DC353" s="838" t="n"/>
      <c r="DD353" s="838" t="n"/>
      <c r="DE353" s="838" t="n"/>
      <c r="DF353" s="838" t="n"/>
      <c r="DG353" s="838" t="n"/>
      <c r="DH353" s="838" t="n"/>
      <c r="DI353" s="838" t="n"/>
      <c r="DJ353" s="838" t="n"/>
      <c r="DK353" s="838" t="n"/>
      <c r="DL353" s="838" t="n"/>
      <c r="DM353" s="838" t="n"/>
      <c r="DN353" s="838" t="n"/>
      <c r="DO353" s="838" t="n"/>
      <c r="DP353" s="838" t="n"/>
      <c r="DQ353" s="838" t="n"/>
      <c r="DR353" s="838" t="n"/>
      <c r="DS353" s="838" t="n"/>
      <c r="DT353" s="838" t="n"/>
      <c r="DU353" s="838" t="n"/>
      <c r="DV353" s="838" t="n"/>
      <c r="DW353" s="838" t="n"/>
      <c r="DX353" s="838" t="n"/>
      <c r="DY353" s="838" t="n"/>
      <c r="DZ353" s="838" t="n"/>
      <c r="EA353" s="838" t="n"/>
      <c r="EB353" s="838" t="n"/>
      <c r="EC353" s="838" t="n"/>
      <c r="ED353" s="838" t="n"/>
      <c r="EE353" s="838" t="n"/>
      <c r="EF353" s="838" t="n"/>
      <c r="EG353" s="838" t="n"/>
      <c r="EH353" s="838" t="n"/>
      <c r="EI353" s="838" t="n"/>
      <c r="EJ353" s="838" t="n"/>
      <c r="EK353" s="838" t="n"/>
      <c r="EL353" s="838" t="n"/>
      <c r="EM353" s="838" t="n"/>
      <c r="EN353" s="838" t="n"/>
      <c r="EO353" s="838" t="n"/>
      <c r="EP353" s="838" t="n"/>
      <c r="EQ353" s="838" t="n"/>
    </row>
    <row r="354" ht="13.5" customHeight="1" s="1178">
      <c r="A354" s="867" t="n"/>
      <c r="B354" s="862" t="n"/>
      <c r="C354" s="862" t="n"/>
      <c r="D354" s="863" t="n"/>
      <c r="E354" s="863" t="n"/>
      <c r="F354" s="863" t="n"/>
      <c r="G354" s="863" t="n"/>
      <c r="H354" s="863" t="n"/>
      <c r="I354" s="863" t="n"/>
      <c r="J354" s="863" t="n"/>
      <c r="K354" s="838" t="n"/>
      <c r="L354" s="838" t="n"/>
      <c r="M354" s="838" t="n"/>
      <c r="N354" s="838" t="n"/>
      <c r="O354" s="838" t="n"/>
      <c r="P354" s="838" t="n"/>
      <c r="Q354" s="838" t="n"/>
      <c r="R354" s="838" t="n"/>
      <c r="S354" s="838" t="n"/>
      <c r="T354" s="838" t="n"/>
      <c r="U354" s="838" t="n"/>
      <c r="V354" s="838" t="n"/>
      <c r="W354" s="838" t="n"/>
      <c r="X354" s="838" t="n"/>
      <c r="Y354" s="838" t="n"/>
      <c r="Z354" s="838" t="n"/>
      <c r="AA354" s="838" t="n"/>
      <c r="AB354" s="838" t="n"/>
      <c r="AC354" s="838" t="n"/>
      <c r="AD354" s="838" t="n"/>
      <c r="AE354" s="838" t="n"/>
      <c r="AF354" s="838" t="n"/>
      <c r="AG354" s="838" t="n"/>
      <c r="AH354" s="838" t="n"/>
      <c r="AI354" s="838" t="n"/>
      <c r="AJ354" s="838" t="n"/>
      <c r="AK354" s="838" t="n"/>
      <c r="AL354" s="838" t="n"/>
      <c r="AM354" s="838" t="n"/>
      <c r="AN354" s="838" t="n"/>
      <c r="AO354" s="838" t="n"/>
      <c r="AP354" s="838" t="n"/>
      <c r="AQ354" s="838" t="n"/>
      <c r="AR354" s="838" t="n"/>
      <c r="AS354" s="838" t="n"/>
      <c r="AT354" s="838" t="n"/>
      <c r="AU354" s="838" t="n"/>
      <c r="AV354" s="838" t="n"/>
      <c r="AW354" s="838" t="n"/>
      <c r="AX354" s="838" t="n"/>
      <c r="AY354" s="838" t="n"/>
      <c r="AZ354" s="838" t="n"/>
      <c r="BA354" s="838" t="n"/>
      <c r="BB354" s="838" t="n"/>
      <c r="BC354" s="838" t="n"/>
      <c r="BD354" s="838" t="n"/>
      <c r="BE354" s="838" t="n"/>
      <c r="BF354" s="838" t="n"/>
      <c r="BG354" s="838" t="n"/>
      <c r="BH354" s="838" t="n"/>
      <c r="BI354" s="838" t="n"/>
      <c r="BJ354" s="838" t="n"/>
      <c r="BK354" s="838" t="n"/>
      <c r="BL354" s="838" t="n"/>
      <c r="BM354" s="838" t="n"/>
      <c r="BN354" s="838" t="n"/>
      <c r="BO354" s="838" t="n"/>
      <c r="BP354" s="838" t="n"/>
      <c r="BQ354" s="838" t="n"/>
      <c r="BR354" s="838" t="n"/>
      <c r="BS354" s="838" t="n"/>
      <c r="BT354" s="838" t="n"/>
      <c r="BU354" s="838" t="n"/>
      <c r="BV354" s="838" t="n"/>
      <c r="BW354" s="838" t="n"/>
      <c r="BX354" s="838" t="n"/>
      <c r="BY354" s="838" t="n"/>
      <c r="BZ354" s="838" t="n"/>
      <c r="CA354" s="838" t="n"/>
      <c r="CB354" s="838" t="n"/>
      <c r="CC354" s="838" t="n"/>
      <c r="CD354" s="838" t="n"/>
      <c r="CE354" s="838" t="n"/>
      <c r="CF354" s="838" t="n"/>
      <c r="CG354" s="838" t="n"/>
      <c r="CH354" s="838" t="n"/>
      <c r="CI354" s="838" t="n"/>
      <c r="CJ354" s="838" t="n"/>
      <c r="CK354" s="838" t="n"/>
      <c r="CL354" s="838" t="n"/>
      <c r="CM354" s="838" t="n"/>
      <c r="CN354" s="838" t="n"/>
      <c r="CO354" s="838" t="n"/>
      <c r="CP354" s="838" t="n"/>
      <c r="CQ354" s="838" t="n"/>
      <c r="CR354" s="838" t="n"/>
      <c r="CS354" s="838" t="n"/>
      <c r="CT354" s="838" t="n"/>
      <c r="CU354" s="838" t="n"/>
      <c r="CV354" s="838" t="n"/>
      <c r="CW354" s="838" t="n"/>
      <c r="CX354" s="838" t="n"/>
      <c r="CY354" s="838" t="n"/>
      <c r="CZ354" s="838" t="n"/>
      <c r="DA354" s="838" t="n"/>
      <c r="DB354" s="838" t="n"/>
      <c r="DC354" s="838" t="n"/>
      <c r="DD354" s="838" t="n"/>
      <c r="DE354" s="838" t="n"/>
      <c r="DF354" s="838" t="n"/>
      <c r="DG354" s="838" t="n"/>
      <c r="DH354" s="838" t="n"/>
      <c r="DI354" s="838" t="n"/>
      <c r="DJ354" s="838" t="n"/>
      <c r="DK354" s="838" t="n"/>
      <c r="DL354" s="838" t="n"/>
      <c r="DM354" s="838" t="n"/>
      <c r="DN354" s="838" t="n"/>
      <c r="DO354" s="838" t="n"/>
      <c r="DP354" s="838" t="n"/>
      <c r="DQ354" s="838" t="n"/>
      <c r="DR354" s="838" t="n"/>
      <c r="DS354" s="838" t="n"/>
      <c r="DT354" s="838" t="n"/>
      <c r="DU354" s="838" t="n"/>
      <c r="DV354" s="838" t="n"/>
      <c r="DW354" s="838" t="n"/>
      <c r="DX354" s="838" t="n"/>
      <c r="DY354" s="838" t="n"/>
      <c r="DZ354" s="838" t="n"/>
      <c r="EA354" s="838" t="n"/>
      <c r="EB354" s="838" t="n"/>
      <c r="EC354" s="838" t="n"/>
      <c r="ED354" s="838" t="n"/>
      <c r="EE354" s="838" t="n"/>
      <c r="EF354" s="838" t="n"/>
      <c r="EG354" s="838" t="n"/>
      <c r="EH354" s="838" t="n"/>
      <c r="EI354" s="838" t="n"/>
      <c r="EJ354" s="838" t="n"/>
      <c r="EK354" s="838" t="n"/>
      <c r="EL354" s="838" t="n"/>
      <c r="EM354" s="838" t="n"/>
      <c r="EN354" s="838" t="n"/>
      <c r="EO354" s="838" t="n"/>
      <c r="EP354" s="838" t="n"/>
      <c r="EQ354" s="838" t="n"/>
    </row>
    <row r="355" ht="13.5" customHeight="1" s="1178">
      <c r="A355" s="867" t="n"/>
      <c r="B355" s="862" t="n"/>
      <c r="C355" s="862" t="n"/>
      <c r="D355" s="862" t="n"/>
      <c r="E355" s="863" t="n"/>
      <c r="F355" s="863" t="n"/>
      <c r="G355" s="863" t="n"/>
      <c r="H355" s="863" t="n"/>
      <c r="I355" s="863" t="n"/>
      <c r="J355" s="863" t="n"/>
      <c r="K355" s="838" t="n"/>
      <c r="L355" s="838" t="n"/>
      <c r="M355" s="838" t="n"/>
      <c r="N355" s="838" t="n"/>
      <c r="O355" s="838" t="n"/>
      <c r="P355" s="838" t="n"/>
      <c r="Q355" s="838" t="n"/>
      <c r="R355" s="838" t="n"/>
      <c r="S355" s="838" t="n"/>
      <c r="T355" s="838" t="n"/>
      <c r="U355" s="838" t="n"/>
      <c r="V355" s="838" t="n"/>
      <c r="W355" s="838" t="n"/>
      <c r="X355" s="838" t="n"/>
      <c r="Y355" s="838" t="n"/>
      <c r="Z355" s="838" t="n"/>
      <c r="AA355" s="838" t="n"/>
      <c r="AB355" s="838" t="n"/>
      <c r="AC355" s="838" t="n"/>
      <c r="AD355" s="838" t="n"/>
      <c r="AE355" s="838" t="n"/>
      <c r="AF355" s="838" t="n"/>
      <c r="AG355" s="838" t="n"/>
      <c r="AH355" s="838" t="n"/>
      <c r="AI355" s="838" t="n"/>
      <c r="AJ355" s="838" t="n"/>
      <c r="AK355" s="838" t="n"/>
      <c r="AL355" s="838" t="n"/>
      <c r="AM355" s="838" t="n"/>
      <c r="AN355" s="838" t="n"/>
      <c r="AO355" s="838" t="n"/>
      <c r="AP355" s="838" t="n"/>
      <c r="AQ355" s="838" t="n"/>
      <c r="AR355" s="838" t="n"/>
      <c r="AS355" s="838" t="n"/>
      <c r="AT355" s="838" t="n"/>
      <c r="AU355" s="838" t="n"/>
      <c r="AV355" s="838" t="n"/>
      <c r="AW355" s="838" t="n"/>
      <c r="AX355" s="838" t="n"/>
      <c r="AY355" s="838" t="n"/>
      <c r="AZ355" s="838" t="n"/>
      <c r="BA355" s="838" t="n"/>
      <c r="BB355" s="838" t="n"/>
      <c r="BC355" s="838" t="n"/>
      <c r="BD355" s="838" t="n"/>
      <c r="BE355" s="838" t="n"/>
      <c r="BF355" s="838" t="n"/>
      <c r="BG355" s="838" t="n"/>
      <c r="BH355" s="838" t="n"/>
      <c r="BI355" s="838" t="n"/>
      <c r="BJ355" s="838" t="n"/>
      <c r="BK355" s="838" t="n"/>
      <c r="BL355" s="838" t="n"/>
      <c r="BM355" s="838" t="n"/>
      <c r="BN355" s="838" t="n"/>
      <c r="BO355" s="838" t="n"/>
      <c r="BP355" s="838" t="n"/>
      <c r="BQ355" s="838" t="n"/>
      <c r="BR355" s="838" t="n"/>
      <c r="BS355" s="838" t="n"/>
      <c r="BT355" s="838" t="n"/>
      <c r="BU355" s="838" t="n"/>
      <c r="BV355" s="838" t="n"/>
      <c r="BW355" s="838" t="n"/>
      <c r="BX355" s="838" t="n"/>
      <c r="BY355" s="838" t="n"/>
      <c r="BZ355" s="838" t="n"/>
      <c r="CA355" s="838" t="n"/>
      <c r="CB355" s="838" t="n"/>
      <c r="CC355" s="838" t="n"/>
      <c r="CD355" s="838" t="n"/>
      <c r="CE355" s="838" t="n"/>
      <c r="CF355" s="838" t="n"/>
      <c r="CG355" s="838" t="n"/>
      <c r="CH355" s="838" t="n"/>
      <c r="CI355" s="838" t="n"/>
      <c r="CJ355" s="838" t="n"/>
      <c r="CK355" s="838" t="n"/>
      <c r="CL355" s="838" t="n"/>
      <c r="CM355" s="838" t="n"/>
      <c r="CN355" s="838" t="n"/>
      <c r="CO355" s="838" t="n"/>
      <c r="CP355" s="838" t="n"/>
      <c r="CQ355" s="838" t="n"/>
      <c r="CR355" s="838" t="n"/>
      <c r="CS355" s="838" t="n"/>
      <c r="CT355" s="838" t="n"/>
      <c r="CU355" s="838" t="n"/>
      <c r="CV355" s="838" t="n"/>
      <c r="CW355" s="838" t="n"/>
      <c r="CX355" s="838" t="n"/>
      <c r="CY355" s="838" t="n"/>
      <c r="CZ355" s="838" t="n"/>
      <c r="DA355" s="838" t="n"/>
      <c r="DB355" s="838" t="n"/>
      <c r="DC355" s="838" t="n"/>
      <c r="DD355" s="838" t="n"/>
      <c r="DE355" s="838" t="n"/>
      <c r="DF355" s="838" t="n"/>
      <c r="DG355" s="838" t="n"/>
      <c r="DH355" s="838" t="n"/>
      <c r="DI355" s="838" t="n"/>
      <c r="DJ355" s="838" t="n"/>
      <c r="DK355" s="838" t="n"/>
      <c r="DL355" s="838" t="n"/>
      <c r="DM355" s="838" t="n"/>
      <c r="DN355" s="838" t="n"/>
      <c r="DO355" s="838" t="n"/>
      <c r="DP355" s="838" t="n"/>
      <c r="DQ355" s="838" t="n"/>
      <c r="DR355" s="838" t="n"/>
      <c r="DS355" s="838" t="n"/>
      <c r="DT355" s="838" t="n"/>
      <c r="DU355" s="838" t="n"/>
      <c r="DV355" s="838" t="n"/>
      <c r="DW355" s="838" t="n"/>
      <c r="DX355" s="838" t="n"/>
      <c r="DY355" s="838" t="n"/>
      <c r="DZ355" s="838" t="n"/>
      <c r="EA355" s="838" t="n"/>
      <c r="EB355" s="838" t="n"/>
      <c r="EC355" s="838" t="n"/>
      <c r="ED355" s="838" t="n"/>
      <c r="EE355" s="838" t="n"/>
      <c r="EF355" s="838" t="n"/>
      <c r="EG355" s="838" t="n"/>
      <c r="EH355" s="838" t="n"/>
      <c r="EI355" s="838" t="n"/>
      <c r="EJ355" s="838" t="n"/>
      <c r="EK355" s="838" t="n"/>
      <c r="EL355" s="838" t="n"/>
      <c r="EM355" s="838" t="n"/>
      <c r="EN355" s="838" t="n"/>
      <c r="EO355" s="838" t="n"/>
      <c r="EP355" s="838" t="n"/>
      <c r="EQ355" s="838" t="n"/>
    </row>
    <row r="356" ht="13.5" customHeight="1" s="1178">
      <c r="A356" s="867" t="n"/>
      <c r="B356" s="862" t="n"/>
      <c r="C356" s="862" t="n"/>
      <c r="D356" s="862" t="n"/>
      <c r="E356" s="863" t="n"/>
      <c r="F356" s="863" t="n"/>
      <c r="G356" s="863" t="n"/>
      <c r="H356" s="863" t="n"/>
      <c r="I356" s="863" t="n"/>
      <c r="J356" s="863" t="n"/>
      <c r="K356" s="838" t="n"/>
      <c r="L356" s="838" t="n"/>
      <c r="M356" s="838" t="n"/>
      <c r="N356" s="838" t="n"/>
      <c r="O356" s="838" t="n"/>
      <c r="P356" s="838" t="n"/>
      <c r="Q356" s="838" t="n"/>
      <c r="R356" s="838" t="n"/>
      <c r="S356" s="838" t="n"/>
      <c r="T356" s="838" t="n"/>
      <c r="U356" s="838" t="n"/>
      <c r="V356" s="838" t="n"/>
      <c r="W356" s="838" t="n"/>
      <c r="X356" s="838" t="n"/>
      <c r="Y356" s="838" t="n"/>
      <c r="Z356" s="838" t="n"/>
      <c r="AA356" s="838" t="n"/>
      <c r="AB356" s="838" t="n"/>
      <c r="AC356" s="838" t="n"/>
      <c r="AD356" s="838" t="n"/>
      <c r="AE356" s="838" t="n"/>
      <c r="AF356" s="838" t="n"/>
      <c r="AG356" s="838" t="n"/>
      <c r="AH356" s="838" t="n"/>
      <c r="AI356" s="838" t="n"/>
      <c r="AJ356" s="838" t="n"/>
      <c r="AK356" s="838" t="n"/>
      <c r="AL356" s="838" t="n"/>
      <c r="AM356" s="838" t="n"/>
      <c r="AN356" s="838" t="n"/>
      <c r="AO356" s="838" t="n"/>
      <c r="AP356" s="838" t="n"/>
      <c r="AQ356" s="838" t="n"/>
      <c r="AR356" s="838" t="n"/>
      <c r="AS356" s="838" t="n"/>
      <c r="AT356" s="838" t="n"/>
      <c r="AU356" s="838" t="n"/>
      <c r="AV356" s="838" t="n"/>
      <c r="AW356" s="838" t="n"/>
      <c r="AX356" s="838" t="n"/>
      <c r="AY356" s="838" t="n"/>
      <c r="AZ356" s="838" t="n"/>
      <c r="BA356" s="838" t="n"/>
      <c r="BB356" s="838" t="n"/>
      <c r="BC356" s="838" t="n"/>
      <c r="BD356" s="838" t="n"/>
      <c r="BE356" s="838" t="n"/>
      <c r="BF356" s="838" t="n"/>
      <c r="BG356" s="838" t="n"/>
      <c r="BH356" s="838" t="n"/>
      <c r="BI356" s="838" t="n"/>
      <c r="BJ356" s="838" t="n"/>
      <c r="BK356" s="838" t="n"/>
      <c r="BL356" s="838" t="n"/>
      <c r="BM356" s="838" t="n"/>
      <c r="BN356" s="838" t="n"/>
      <c r="BO356" s="838" t="n"/>
      <c r="BP356" s="838" t="n"/>
      <c r="BQ356" s="838" t="n"/>
      <c r="BR356" s="838" t="n"/>
      <c r="BS356" s="838" t="n"/>
      <c r="BT356" s="838" t="n"/>
      <c r="BU356" s="838" t="n"/>
      <c r="BV356" s="838" t="n"/>
      <c r="BW356" s="838" t="n"/>
      <c r="BX356" s="838" t="n"/>
      <c r="BY356" s="838" t="n"/>
      <c r="BZ356" s="838" t="n"/>
      <c r="CA356" s="838" t="n"/>
      <c r="CB356" s="838" t="n"/>
      <c r="CC356" s="838" t="n"/>
      <c r="CD356" s="838" t="n"/>
      <c r="CE356" s="838" t="n"/>
      <c r="CF356" s="838" t="n"/>
      <c r="CG356" s="838" t="n"/>
      <c r="CH356" s="838" t="n"/>
      <c r="CI356" s="838" t="n"/>
      <c r="CJ356" s="838" t="n"/>
      <c r="CK356" s="838" t="n"/>
      <c r="CL356" s="838" t="n"/>
      <c r="CM356" s="838" t="n"/>
      <c r="CN356" s="838" t="n"/>
      <c r="CO356" s="838" t="n"/>
      <c r="CP356" s="838" t="n"/>
      <c r="CQ356" s="838" t="n"/>
      <c r="CR356" s="838" t="n"/>
      <c r="CS356" s="838" t="n"/>
      <c r="CT356" s="838" t="n"/>
      <c r="CU356" s="838" t="n"/>
      <c r="CV356" s="838" t="n"/>
      <c r="CW356" s="838" t="n"/>
      <c r="CX356" s="838" t="n"/>
      <c r="CY356" s="838" t="n"/>
      <c r="CZ356" s="838" t="n"/>
      <c r="DA356" s="838" t="n"/>
      <c r="DB356" s="838" t="n"/>
      <c r="DC356" s="838" t="n"/>
      <c r="DD356" s="838" t="n"/>
      <c r="DE356" s="838" t="n"/>
      <c r="DF356" s="838" t="n"/>
      <c r="DG356" s="838" t="n"/>
      <c r="DH356" s="838" t="n"/>
      <c r="DI356" s="838" t="n"/>
      <c r="DJ356" s="838" t="n"/>
      <c r="DK356" s="838" t="n"/>
      <c r="DL356" s="838" t="n"/>
      <c r="DM356" s="838" t="n"/>
      <c r="DN356" s="838" t="n"/>
      <c r="DO356" s="838" t="n"/>
      <c r="DP356" s="838" t="n"/>
      <c r="DQ356" s="838" t="n"/>
      <c r="DR356" s="838" t="n"/>
      <c r="DS356" s="838" t="n"/>
      <c r="DT356" s="838" t="n"/>
      <c r="DU356" s="838" t="n"/>
      <c r="DV356" s="838" t="n"/>
      <c r="DW356" s="838" t="n"/>
      <c r="DX356" s="838" t="n"/>
      <c r="DY356" s="838" t="n"/>
      <c r="DZ356" s="838" t="n"/>
      <c r="EA356" s="838" t="n"/>
      <c r="EB356" s="838" t="n"/>
      <c r="EC356" s="838" t="n"/>
      <c r="ED356" s="838" t="n"/>
      <c r="EE356" s="838" t="n"/>
      <c r="EF356" s="838" t="n"/>
      <c r="EG356" s="838" t="n"/>
      <c r="EH356" s="838" t="n"/>
      <c r="EI356" s="838" t="n"/>
      <c r="EJ356" s="838" t="n"/>
      <c r="EK356" s="838" t="n"/>
      <c r="EL356" s="838" t="n"/>
      <c r="EM356" s="838" t="n"/>
      <c r="EN356" s="838" t="n"/>
      <c r="EO356" s="838" t="n"/>
      <c r="EP356" s="838" t="n"/>
      <c r="EQ356" s="838" t="n"/>
    </row>
    <row r="357" ht="13.5" customHeight="1" s="1178">
      <c r="A357" s="867" t="n"/>
      <c r="B357" s="862" t="n"/>
      <c r="C357" s="862" t="n"/>
      <c r="D357" s="862" t="n"/>
      <c r="E357" s="863" t="n"/>
      <c r="F357" s="863" t="n"/>
      <c r="G357" s="863" t="n"/>
      <c r="H357" s="863" t="n"/>
      <c r="I357" s="863" t="n"/>
      <c r="J357" s="863" t="n"/>
      <c r="K357" s="838" t="n"/>
      <c r="L357" s="838" t="n"/>
      <c r="M357" s="838" t="n"/>
      <c r="N357" s="838" t="n"/>
      <c r="O357" s="838" t="n"/>
      <c r="P357" s="838" t="n"/>
      <c r="Q357" s="838" t="n"/>
      <c r="R357" s="838" t="n"/>
      <c r="S357" s="838" t="n"/>
      <c r="T357" s="838" t="n"/>
      <c r="U357" s="838" t="n"/>
      <c r="V357" s="838" t="n"/>
      <c r="W357" s="838" t="n"/>
      <c r="X357" s="838" t="n"/>
      <c r="Y357" s="838" t="n"/>
      <c r="Z357" s="838" t="n"/>
      <c r="AA357" s="838" t="n"/>
      <c r="AB357" s="838" t="n"/>
      <c r="AC357" s="838" t="n"/>
      <c r="AD357" s="838" t="n"/>
      <c r="AE357" s="838" t="n"/>
      <c r="AF357" s="838" t="n"/>
      <c r="AG357" s="838" t="n"/>
      <c r="AH357" s="838" t="n"/>
      <c r="AI357" s="838" t="n"/>
      <c r="AJ357" s="838" t="n"/>
      <c r="AK357" s="838" t="n"/>
      <c r="AL357" s="838" t="n"/>
      <c r="AM357" s="838" t="n"/>
      <c r="AN357" s="838" t="n"/>
      <c r="AO357" s="838" t="n"/>
      <c r="AP357" s="838" t="n"/>
      <c r="AQ357" s="838" t="n"/>
      <c r="AR357" s="838" t="n"/>
      <c r="AS357" s="838" t="n"/>
      <c r="AT357" s="838" t="n"/>
      <c r="AU357" s="838" t="n"/>
      <c r="AV357" s="838" t="n"/>
      <c r="AW357" s="838" t="n"/>
      <c r="AX357" s="838" t="n"/>
      <c r="AY357" s="838" t="n"/>
      <c r="AZ357" s="838" t="n"/>
      <c r="BA357" s="838" t="n"/>
      <c r="BB357" s="838" t="n"/>
      <c r="BC357" s="838" t="n"/>
      <c r="BD357" s="838" t="n"/>
      <c r="BE357" s="838" t="n"/>
      <c r="BF357" s="838" t="n"/>
      <c r="BG357" s="838" t="n"/>
      <c r="BH357" s="838" t="n"/>
      <c r="BI357" s="838" t="n"/>
      <c r="BJ357" s="838" t="n"/>
      <c r="BK357" s="838" t="n"/>
      <c r="BL357" s="838" t="n"/>
      <c r="BM357" s="838" t="n"/>
      <c r="BN357" s="838" t="n"/>
      <c r="BO357" s="838" t="n"/>
      <c r="BP357" s="838" t="n"/>
      <c r="BQ357" s="838" t="n"/>
      <c r="BR357" s="838" t="n"/>
      <c r="BS357" s="838" t="n"/>
      <c r="BT357" s="838" t="n"/>
      <c r="BU357" s="838" t="n"/>
      <c r="BV357" s="838" t="n"/>
      <c r="BW357" s="838" t="n"/>
      <c r="BX357" s="838" t="n"/>
      <c r="BY357" s="838" t="n"/>
      <c r="BZ357" s="838" t="n"/>
      <c r="CA357" s="838" t="n"/>
      <c r="CB357" s="838" t="n"/>
      <c r="CC357" s="838" t="n"/>
      <c r="CD357" s="838" t="n"/>
      <c r="CE357" s="838" t="n"/>
      <c r="CF357" s="838" t="n"/>
      <c r="CG357" s="838" t="n"/>
      <c r="CH357" s="838" t="n"/>
      <c r="CI357" s="838" t="n"/>
      <c r="CJ357" s="838" t="n"/>
      <c r="CK357" s="838" t="n"/>
      <c r="CL357" s="838" t="n"/>
      <c r="CM357" s="838" t="n"/>
      <c r="CN357" s="838" t="n"/>
      <c r="CO357" s="838" t="n"/>
      <c r="CP357" s="838" t="n"/>
      <c r="CQ357" s="838" t="n"/>
      <c r="CR357" s="838" t="n"/>
      <c r="CS357" s="838" t="n"/>
      <c r="CT357" s="838" t="n"/>
      <c r="CU357" s="838" t="n"/>
      <c r="CV357" s="838" t="n"/>
      <c r="CW357" s="838" t="n"/>
      <c r="CX357" s="838" t="n"/>
      <c r="CY357" s="838" t="n"/>
      <c r="CZ357" s="838" t="n"/>
      <c r="DA357" s="838" t="n"/>
      <c r="DB357" s="838" t="n"/>
      <c r="DC357" s="838" t="n"/>
      <c r="DD357" s="838" t="n"/>
      <c r="DE357" s="838" t="n"/>
      <c r="DF357" s="838" t="n"/>
      <c r="DG357" s="838" t="n"/>
      <c r="DH357" s="838" t="n"/>
      <c r="DI357" s="838" t="n"/>
      <c r="DJ357" s="838" t="n"/>
      <c r="DK357" s="838" t="n"/>
      <c r="DL357" s="838" t="n"/>
      <c r="DM357" s="838" t="n"/>
      <c r="DN357" s="838" t="n"/>
      <c r="DO357" s="838" t="n"/>
      <c r="DP357" s="838" t="n"/>
      <c r="DQ357" s="838" t="n"/>
      <c r="DR357" s="838" t="n"/>
      <c r="DS357" s="838" t="n"/>
      <c r="DT357" s="838" t="n"/>
      <c r="DU357" s="838" t="n"/>
      <c r="DV357" s="838" t="n"/>
      <c r="DW357" s="838" t="n"/>
      <c r="DX357" s="838" t="n"/>
      <c r="DY357" s="838" t="n"/>
      <c r="DZ357" s="838" t="n"/>
      <c r="EA357" s="838" t="n"/>
      <c r="EB357" s="838" t="n"/>
      <c r="EC357" s="838" t="n"/>
      <c r="ED357" s="838" t="n"/>
      <c r="EE357" s="838" t="n"/>
      <c r="EF357" s="838" t="n"/>
      <c r="EG357" s="838" t="n"/>
      <c r="EH357" s="838" t="n"/>
      <c r="EI357" s="838" t="n"/>
      <c r="EJ357" s="838" t="n"/>
      <c r="EK357" s="838" t="n"/>
      <c r="EL357" s="838" t="n"/>
      <c r="EM357" s="838" t="n"/>
      <c r="EN357" s="838" t="n"/>
      <c r="EO357" s="838" t="n"/>
      <c r="EP357" s="838" t="n"/>
      <c r="EQ357" s="838" t="n"/>
    </row>
    <row r="358" ht="13.5" customHeight="1" s="1178">
      <c r="A358" s="867" t="n"/>
      <c r="B358" s="862" t="n"/>
      <c r="C358" s="862" t="n"/>
      <c r="D358" s="862" t="n"/>
      <c r="E358" s="863" t="n"/>
      <c r="F358" s="863" t="n"/>
      <c r="G358" s="863" t="n"/>
      <c r="H358" s="863" t="n"/>
      <c r="I358" s="863" t="n"/>
      <c r="J358" s="863" t="n"/>
      <c r="K358" s="838" t="n"/>
      <c r="L358" s="838" t="n"/>
      <c r="M358" s="838" t="n"/>
      <c r="N358" s="838" t="n"/>
      <c r="O358" s="838" t="n"/>
      <c r="P358" s="838" t="n"/>
      <c r="Q358" s="838" t="n"/>
      <c r="R358" s="838" t="n"/>
      <c r="S358" s="838" t="n"/>
      <c r="T358" s="838" t="n"/>
      <c r="U358" s="838" t="n"/>
      <c r="V358" s="838" t="n"/>
      <c r="W358" s="838" t="n"/>
      <c r="X358" s="838" t="n"/>
      <c r="Y358" s="838" t="n"/>
      <c r="Z358" s="838" t="n"/>
      <c r="AA358" s="838" t="n"/>
      <c r="AB358" s="838" t="n"/>
      <c r="AC358" s="838" t="n"/>
      <c r="AD358" s="838" t="n"/>
      <c r="AE358" s="838" t="n"/>
      <c r="AF358" s="838" t="n"/>
      <c r="AG358" s="838" t="n"/>
      <c r="AH358" s="838" t="n"/>
      <c r="AI358" s="838" t="n"/>
      <c r="AJ358" s="838" t="n"/>
      <c r="AK358" s="838" t="n"/>
      <c r="AL358" s="838" t="n"/>
      <c r="AM358" s="838" t="n"/>
      <c r="AN358" s="838" t="n"/>
      <c r="AO358" s="838" t="n"/>
      <c r="AP358" s="838" t="n"/>
      <c r="AQ358" s="838" t="n"/>
      <c r="AR358" s="838" t="n"/>
      <c r="AS358" s="838" t="n"/>
      <c r="AT358" s="838" t="n"/>
      <c r="AU358" s="838" t="n"/>
      <c r="AV358" s="838" t="n"/>
      <c r="AW358" s="838" t="n"/>
      <c r="AX358" s="838" t="n"/>
      <c r="AY358" s="838" t="n"/>
      <c r="AZ358" s="838" t="n"/>
      <c r="BA358" s="838" t="n"/>
      <c r="BB358" s="838" t="n"/>
      <c r="BC358" s="838" t="n"/>
      <c r="BD358" s="838" t="n"/>
      <c r="BE358" s="838" t="n"/>
      <c r="BF358" s="838" t="n"/>
      <c r="BG358" s="838" t="n"/>
      <c r="BH358" s="838" t="n"/>
      <c r="BI358" s="838" t="n"/>
      <c r="BJ358" s="838" t="n"/>
      <c r="BK358" s="838" t="n"/>
      <c r="BL358" s="838" t="n"/>
      <c r="BM358" s="838" t="n"/>
      <c r="BN358" s="838" t="n"/>
      <c r="BO358" s="838" t="n"/>
      <c r="BP358" s="838" t="n"/>
      <c r="BQ358" s="838" t="n"/>
      <c r="BR358" s="838" t="n"/>
      <c r="BS358" s="838" t="n"/>
      <c r="BT358" s="838" t="n"/>
      <c r="BU358" s="838" t="n"/>
      <c r="BV358" s="838" t="n"/>
      <c r="BW358" s="838" t="n"/>
      <c r="BX358" s="838" t="n"/>
      <c r="BY358" s="838" t="n"/>
      <c r="BZ358" s="838" t="n"/>
      <c r="CA358" s="838" t="n"/>
      <c r="CB358" s="838" t="n"/>
      <c r="CC358" s="838" t="n"/>
      <c r="CD358" s="838" t="n"/>
      <c r="CE358" s="838" t="n"/>
      <c r="CF358" s="838" t="n"/>
      <c r="CG358" s="838" t="n"/>
      <c r="CH358" s="838" t="n"/>
      <c r="CI358" s="838" t="n"/>
      <c r="CJ358" s="838" t="n"/>
      <c r="CK358" s="838" t="n"/>
      <c r="CL358" s="838" t="n"/>
      <c r="CM358" s="838" t="n"/>
      <c r="CN358" s="838" t="n"/>
      <c r="CO358" s="838" t="n"/>
      <c r="CP358" s="838" t="n"/>
      <c r="CQ358" s="838" t="n"/>
      <c r="CR358" s="838" t="n"/>
      <c r="CS358" s="838" t="n"/>
      <c r="CT358" s="838" t="n"/>
      <c r="CU358" s="838" t="n"/>
      <c r="CV358" s="838" t="n"/>
      <c r="CW358" s="838" t="n"/>
      <c r="CX358" s="838" t="n"/>
      <c r="CY358" s="838" t="n"/>
      <c r="CZ358" s="838" t="n"/>
      <c r="DA358" s="838" t="n"/>
      <c r="DB358" s="838" t="n"/>
      <c r="DC358" s="838" t="n"/>
      <c r="DD358" s="838" t="n"/>
      <c r="DE358" s="838" t="n"/>
      <c r="DF358" s="838" t="n"/>
      <c r="DG358" s="838" t="n"/>
      <c r="DH358" s="838" t="n"/>
      <c r="DI358" s="838" t="n"/>
      <c r="DJ358" s="838" t="n"/>
      <c r="DK358" s="838" t="n"/>
      <c r="DL358" s="838" t="n"/>
      <c r="DM358" s="838" t="n"/>
      <c r="DN358" s="838" t="n"/>
      <c r="DO358" s="838" t="n"/>
      <c r="DP358" s="838" t="n"/>
      <c r="DQ358" s="838" t="n"/>
      <c r="DR358" s="838" t="n"/>
      <c r="DS358" s="838" t="n"/>
      <c r="DT358" s="838" t="n"/>
      <c r="DU358" s="838" t="n"/>
      <c r="DV358" s="838" t="n"/>
      <c r="DW358" s="838" t="n"/>
      <c r="DX358" s="838" t="n"/>
      <c r="DY358" s="838" t="n"/>
      <c r="DZ358" s="838" t="n"/>
      <c r="EA358" s="838" t="n"/>
      <c r="EB358" s="838" t="n"/>
      <c r="EC358" s="838" t="n"/>
      <c r="ED358" s="838" t="n"/>
      <c r="EE358" s="838" t="n"/>
      <c r="EF358" s="838" t="n"/>
      <c r="EG358" s="838" t="n"/>
      <c r="EH358" s="838" t="n"/>
      <c r="EI358" s="838" t="n"/>
      <c r="EJ358" s="838" t="n"/>
      <c r="EK358" s="838" t="n"/>
      <c r="EL358" s="838" t="n"/>
      <c r="EM358" s="838" t="n"/>
      <c r="EN358" s="838" t="n"/>
      <c r="EO358" s="838" t="n"/>
      <c r="EP358" s="838" t="n"/>
      <c r="EQ358" s="838" t="n"/>
    </row>
    <row r="359" ht="13.5" customHeight="1" s="1178">
      <c r="A359" s="867" t="n"/>
      <c r="B359" s="862" t="n"/>
      <c r="C359" s="862" t="n"/>
      <c r="D359" s="863" t="n"/>
      <c r="E359" s="863" t="n"/>
      <c r="F359" s="863" t="n"/>
      <c r="G359" s="863" t="n"/>
      <c r="H359" s="863" t="n"/>
      <c r="I359" s="863" t="n"/>
      <c r="J359" s="863" t="n"/>
      <c r="K359" s="838" t="n"/>
      <c r="L359" s="838" t="n"/>
      <c r="M359" s="838" t="n"/>
      <c r="N359" s="838" t="n"/>
      <c r="O359" s="838" t="n"/>
      <c r="P359" s="838" t="n"/>
      <c r="Q359" s="838" t="n"/>
      <c r="R359" s="838" t="n"/>
      <c r="S359" s="838" t="n"/>
      <c r="T359" s="838" t="n"/>
      <c r="U359" s="838" t="n"/>
      <c r="V359" s="838" t="n"/>
      <c r="W359" s="838" t="n"/>
      <c r="X359" s="838" t="n"/>
      <c r="Y359" s="838" t="n"/>
      <c r="Z359" s="838" t="n"/>
      <c r="AA359" s="838" t="n"/>
      <c r="AB359" s="838" t="n"/>
      <c r="AC359" s="838" t="n"/>
      <c r="AD359" s="838" t="n"/>
      <c r="AE359" s="838" t="n"/>
      <c r="AF359" s="838" t="n"/>
      <c r="AG359" s="838" t="n"/>
      <c r="AH359" s="838" t="n"/>
      <c r="AI359" s="838" t="n"/>
      <c r="AJ359" s="838" t="n"/>
      <c r="AK359" s="838" t="n"/>
      <c r="AL359" s="838" t="n"/>
      <c r="AM359" s="838" t="n"/>
      <c r="AN359" s="838" t="n"/>
      <c r="AO359" s="838" t="n"/>
      <c r="AP359" s="838" t="n"/>
      <c r="AQ359" s="838" t="n"/>
      <c r="AR359" s="838" t="n"/>
      <c r="AS359" s="838" t="n"/>
      <c r="AT359" s="838" t="n"/>
      <c r="AU359" s="838" t="n"/>
      <c r="AV359" s="838" t="n"/>
      <c r="AW359" s="838" t="n"/>
      <c r="AX359" s="838" t="n"/>
      <c r="AY359" s="838" t="n"/>
      <c r="AZ359" s="838" t="n"/>
      <c r="BA359" s="838" t="n"/>
      <c r="BB359" s="838" t="n"/>
      <c r="BC359" s="838" t="n"/>
      <c r="BD359" s="838" t="n"/>
      <c r="BE359" s="838" t="n"/>
      <c r="BF359" s="838" t="n"/>
      <c r="BG359" s="838" t="n"/>
      <c r="BH359" s="838" t="n"/>
      <c r="BI359" s="838" t="n"/>
      <c r="BJ359" s="838" t="n"/>
      <c r="BK359" s="838" t="n"/>
      <c r="BL359" s="838" t="n"/>
      <c r="BM359" s="838" t="n"/>
      <c r="BN359" s="838" t="n"/>
      <c r="BO359" s="838" t="n"/>
      <c r="BP359" s="838" t="n"/>
      <c r="BQ359" s="838" t="n"/>
      <c r="BR359" s="838" t="n"/>
      <c r="BS359" s="838" t="n"/>
      <c r="BT359" s="838" t="n"/>
      <c r="BU359" s="838" t="n"/>
      <c r="BV359" s="838" t="n"/>
      <c r="BW359" s="838" t="n"/>
      <c r="BX359" s="838" t="n"/>
      <c r="BY359" s="838" t="n"/>
      <c r="BZ359" s="838" t="n"/>
      <c r="CA359" s="838" t="n"/>
      <c r="CB359" s="838" t="n"/>
      <c r="CC359" s="838" t="n"/>
      <c r="CD359" s="838" t="n"/>
      <c r="CE359" s="838" t="n"/>
      <c r="CF359" s="838" t="n"/>
      <c r="CG359" s="838" t="n"/>
      <c r="CH359" s="838" t="n"/>
      <c r="CI359" s="838" t="n"/>
      <c r="CJ359" s="838" t="n"/>
      <c r="CK359" s="838" t="n"/>
      <c r="CL359" s="838" t="n"/>
      <c r="CM359" s="838" t="n"/>
      <c r="CN359" s="838" t="n"/>
      <c r="CO359" s="838" t="n"/>
      <c r="CP359" s="838" t="n"/>
      <c r="CQ359" s="838" t="n"/>
      <c r="CR359" s="838" t="n"/>
      <c r="CS359" s="838" t="n"/>
      <c r="CT359" s="838" t="n"/>
      <c r="CU359" s="838" t="n"/>
      <c r="CV359" s="838" t="n"/>
      <c r="CW359" s="838" t="n"/>
      <c r="CX359" s="838" t="n"/>
      <c r="CY359" s="838" t="n"/>
      <c r="CZ359" s="838" t="n"/>
      <c r="DA359" s="838" t="n"/>
      <c r="DB359" s="838" t="n"/>
      <c r="DC359" s="838" t="n"/>
      <c r="DD359" s="838" t="n"/>
      <c r="DE359" s="838" t="n"/>
      <c r="DF359" s="838" t="n"/>
      <c r="DG359" s="838" t="n"/>
      <c r="DH359" s="838" t="n"/>
      <c r="DI359" s="838" t="n"/>
      <c r="DJ359" s="838" t="n"/>
      <c r="DK359" s="838" t="n"/>
      <c r="DL359" s="838" t="n"/>
      <c r="DM359" s="838" t="n"/>
      <c r="DN359" s="838" t="n"/>
      <c r="DO359" s="838" t="n"/>
      <c r="DP359" s="838" t="n"/>
      <c r="DQ359" s="838" t="n"/>
      <c r="DR359" s="838" t="n"/>
      <c r="DS359" s="838" t="n"/>
      <c r="DT359" s="838" t="n"/>
      <c r="DU359" s="838" t="n"/>
      <c r="DV359" s="838" t="n"/>
      <c r="DW359" s="838" t="n"/>
      <c r="DX359" s="838" t="n"/>
      <c r="DY359" s="838" t="n"/>
      <c r="DZ359" s="838" t="n"/>
      <c r="EA359" s="838" t="n"/>
      <c r="EB359" s="838" t="n"/>
      <c r="EC359" s="838" t="n"/>
      <c r="ED359" s="838" t="n"/>
      <c r="EE359" s="838" t="n"/>
      <c r="EF359" s="838" t="n"/>
      <c r="EG359" s="838" t="n"/>
      <c r="EH359" s="838" t="n"/>
      <c r="EI359" s="838" t="n"/>
      <c r="EJ359" s="838" t="n"/>
      <c r="EK359" s="838" t="n"/>
      <c r="EL359" s="838" t="n"/>
      <c r="EM359" s="838" t="n"/>
      <c r="EN359" s="838" t="n"/>
      <c r="EO359" s="838" t="n"/>
      <c r="EP359" s="838" t="n"/>
      <c r="EQ359" s="838" t="n"/>
    </row>
    <row r="360" ht="13.5" customHeight="1" s="1178">
      <c r="A360" s="838" t="n"/>
      <c r="B360" s="838" t="n"/>
      <c r="C360" s="838" t="n"/>
      <c r="D360" s="838" t="n"/>
      <c r="E360" s="838" t="n"/>
      <c r="F360" s="838" t="n"/>
      <c r="G360" s="838" t="n"/>
      <c r="H360" s="838" t="n"/>
      <c r="I360" s="838" t="n"/>
      <c r="J360" s="838" t="n"/>
      <c r="K360" s="838" t="n"/>
      <c r="L360" s="838" t="n"/>
      <c r="M360" s="838" t="n"/>
      <c r="N360" s="838" t="n"/>
      <c r="O360" s="838" t="n"/>
      <c r="P360" s="838" t="n"/>
      <c r="Q360" s="838" t="n"/>
      <c r="R360" s="838" t="n"/>
      <c r="S360" s="838" t="n"/>
      <c r="T360" s="838" t="n"/>
      <c r="U360" s="838" t="n"/>
      <c r="V360" s="838" t="n"/>
      <c r="W360" s="838" t="n"/>
      <c r="X360" s="838" t="n"/>
      <c r="Y360" s="838" t="n"/>
      <c r="Z360" s="838" t="n"/>
      <c r="AA360" s="838" t="n"/>
      <c r="AB360" s="838" t="n"/>
      <c r="AC360" s="838" t="n"/>
      <c r="AD360" s="838" t="n"/>
      <c r="AE360" s="838" t="n"/>
      <c r="AF360" s="838" t="n"/>
      <c r="AG360" s="838" t="n"/>
      <c r="AH360" s="838" t="n"/>
      <c r="AI360" s="838" t="n"/>
      <c r="AJ360" s="838" t="n"/>
      <c r="AK360" s="838" t="n"/>
      <c r="AL360" s="838" t="n"/>
      <c r="AM360" s="838" t="n"/>
      <c r="AN360" s="838" t="n"/>
      <c r="AO360" s="838" t="n"/>
      <c r="AP360" s="838" t="n"/>
      <c r="AQ360" s="838" t="n"/>
      <c r="AR360" s="838" t="n"/>
      <c r="AS360" s="838" t="n"/>
      <c r="AT360" s="838" t="n"/>
      <c r="AU360" s="838" t="n"/>
      <c r="AV360" s="838" t="n"/>
      <c r="AW360" s="838" t="n"/>
      <c r="AX360" s="838" t="n"/>
      <c r="AY360" s="838" t="n"/>
      <c r="AZ360" s="838" t="n"/>
      <c r="BA360" s="838" t="n"/>
      <c r="BB360" s="838" t="n"/>
      <c r="BC360" s="838" t="n"/>
      <c r="BD360" s="838" t="n"/>
      <c r="BE360" s="838" t="n"/>
      <c r="BF360" s="838" t="n"/>
      <c r="BG360" s="838" t="n"/>
      <c r="BH360" s="838" t="n"/>
      <c r="BI360" s="838" t="n"/>
      <c r="BJ360" s="838" t="n"/>
      <c r="BK360" s="838" t="n"/>
      <c r="BL360" s="838" t="n"/>
      <c r="BM360" s="838" t="n"/>
      <c r="BN360" s="838" t="n"/>
      <c r="BO360" s="838" t="n"/>
      <c r="BP360" s="838" t="n"/>
      <c r="BQ360" s="838" t="n"/>
      <c r="BR360" s="838" t="n"/>
      <c r="BS360" s="838" t="n"/>
      <c r="BT360" s="838" t="n"/>
      <c r="BU360" s="838" t="n"/>
      <c r="BV360" s="838" t="n"/>
      <c r="BW360" s="838" t="n"/>
      <c r="BX360" s="838" t="n"/>
      <c r="BY360" s="838" t="n"/>
      <c r="BZ360" s="838" t="n"/>
      <c r="CA360" s="838" t="n"/>
      <c r="CB360" s="838" t="n"/>
      <c r="CC360" s="838" t="n"/>
      <c r="CD360" s="838" t="n"/>
      <c r="CE360" s="838" t="n"/>
      <c r="CF360" s="838" t="n"/>
      <c r="CG360" s="838" t="n"/>
      <c r="CH360" s="838" t="n"/>
      <c r="CI360" s="838" t="n"/>
      <c r="CJ360" s="838" t="n"/>
      <c r="CK360" s="838" t="n"/>
      <c r="CL360" s="838" t="n"/>
      <c r="CM360" s="838" t="n"/>
      <c r="CN360" s="838" t="n"/>
      <c r="CO360" s="838" t="n"/>
      <c r="CP360" s="838" t="n"/>
      <c r="CQ360" s="838" t="n"/>
      <c r="CR360" s="838" t="n"/>
      <c r="CS360" s="838" t="n"/>
      <c r="CT360" s="838" t="n"/>
      <c r="CU360" s="838" t="n"/>
      <c r="CV360" s="838" t="n"/>
      <c r="CW360" s="838" t="n"/>
      <c r="CX360" s="838" t="n"/>
      <c r="CY360" s="838" t="n"/>
      <c r="CZ360" s="838" t="n"/>
      <c r="DA360" s="838" t="n"/>
      <c r="DB360" s="838" t="n"/>
      <c r="DC360" s="838" t="n"/>
      <c r="DD360" s="838" t="n"/>
      <c r="DE360" s="838" t="n"/>
      <c r="DF360" s="838" t="n"/>
      <c r="DG360" s="838" t="n"/>
      <c r="DH360" s="838" t="n"/>
      <c r="DI360" s="838" t="n"/>
      <c r="DJ360" s="838" t="n"/>
      <c r="DK360" s="838" t="n"/>
      <c r="DL360" s="838" t="n"/>
      <c r="DM360" s="838" t="n"/>
      <c r="DN360" s="838" t="n"/>
      <c r="DO360" s="838" t="n"/>
      <c r="DP360" s="838" t="n"/>
      <c r="DQ360" s="838" t="n"/>
      <c r="DR360" s="838" t="n"/>
      <c r="DS360" s="838" t="n"/>
      <c r="DT360" s="838" t="n"/>
      <c r="DU360" s="838" t="n"/>
      <c r="DV360" s="838" t="n"/>
      <c r="DW360" s="838" t="n"/>
      <c r="DX360" s="838" t="n"/>
      <c r="DY360" s="838" t="n"/>
      <c r="DZ360" s="838" t="n"/>
      <c r="EA360" s="838" t="n"/>
      <c r="EB360" s="838" t="n"/>
      <c r="EC360" s="838" t="n"/>
      <c r="ED360" s="838" t="n"/>
      <c r="EE360" s="838" t="n"/>
      <c r="EF360" s="838" t="n"/>
      <c r="EG360" s="838" t="n"/>
      <c r="EH360" s="838" t="n"/>
      <c r="EI360" s="838" t="n"/>
      <c r="EJ360" s="838" t="n"/>
      <c r="EK360" s="838" t="n"/>
      <c r="EL360" s="838" t="n"/>
      <c r="EM360" s="838" t="n"/>
      <c r="EN360" s="838" t="n"/>
      <c r="EO360" s="838" t="n"/>
      <c r="EP360" s="838" t="n"/>
      <c r="EQ360" s="838" t="n"/>
    </row>
    <row r="361" ht="13.5" customHeight="1" s="1178">
      <c r="A361" s="860" t="n"/>
      <c r="B361" s="860" t="n"/>
      <c r="C361" s="860" t="n"/>
      <c r="D361" s="860" t="n"/>
      <c r="E361" s="860" t="n"/>
      <c r="F361" s="860" t="n"/>
      <c r="G361" s="860" t="n"/>
      <c r="H361" s="860" t="n"/>
      <c r="I361" s="860" t="n"/>
      <c r="J361" s="860" t="n"/>
      <c r="K361" s="838" t="n"/>
      <c r="L361" s="838" t="n"/>
      <c r="M361" s="838" t="n"/>
      <c r="N361" s="838" t="n"/>
      <c r="O361" s="838" t="n"/>
      <c r="P361" s="838" t="n"/>
      <c r="Q361" s="838" t="n"/>
      <c r="R361" s="838" t="n"/>
      <c r="S361" s="838" t="n"/>
      <c r="T361" s="838" t="n"/>
      <c r="U361" s="838" t="n"/>
      <c r="V361" s="838" t="n"/>
      <c r="W361" s="838" t="n"/>
      <c r="X361" s="838" t="n"/>
      <c r="Y361" s="838" t="n"/>
      <c r="Z361" s="838" t="n"/>
      <c r="AA361" s="838" t="n"/>
      <c r="AB361" s="838" t="n"/>
      <c r="AC361" s="838" t="n"/>
      <c r="AD361" s="838" t="n"/>
      <c r="AE361" s="838" t="n"/>
      <c r="AF361" s="838" t="n"/>
      <c r="AG361" s="838" t="n"/>
      <c r="AH361" s="838" t="n"/>
      <c r="AI361" s="838" t="n"/>
      <c r="AJ361" s="838" t="n"/>
      <c r="AK361" s="838" t="n"/>
      <c r="AL361" s="838" t="n"/>
      <c r="AM361" s="838" t="n"/>
      <c r="AN361" s="838" t="n"/>
      <c r="AO361" s="838" t="n"/>
      <c r="AP361" s="838" t="n"/>
      <c r="AQ361" s="838" t="n"/>
      <c r="AR361" s="838" t="n"/>
      <c r="AS361" s="838" t="n"/>
      <c r="AT361" s="838" t="n"/>
      <c r="AU361" s="838" t="n"/>
      <c r="AV361" s="838" t="n"/>
      <c r="AW361" s="838" t="n"/>
      <c r="AX361" s="838" t="n"/>
      <c r="AY361" s="838" t="n"/>
      <c r="AZ361" s="838" t="n"/>
      <c r="BA361" s="838" t="n"/>
      <c r="BB361" s="838" t="n"/>
      <c r="BC361" s="838" t="n"/>
      <c r="BD361" s="838" t="n"/>
      <c r="BE361" s="838" t="n"/>
      <c r="BF361" s="838" t="n"/>
      <c r="BG361" s="838" t="n"/>
      <c r="BH361" s="838" t="n"/>
      <c r="BI361" s="838" t="n"/>
      <c r="BJ361" s="838" t="n"/>
      <c r="BK361" s="838" t="n"/>
      <c r="BL361" s="838" t="n"/>
      <c r="BM361" s="838" t="n"/>
      <c r="BN361" s="838" t="n"/>
      <c r="BO361" s="838" t="n"/>
      <c r="BP361" s="838" t="n"/>
      <c r="BQ361" s="838" t="n"/>
      <c r="BR361" s="838" t="n"/>
      <c r="BS361" s="838" t="n"/>
      <c r="BT361" s="838" t="n"/>
      <c r="BU361" s="838" t="n"/>
      <c r="BV361" s="838" t="n"/>
      <c r="BW361" s="838" t="n"/>
      <c r="BX361" s="838" t="n"/>
      <c r="BY361" s="838" t="n"/>
      <c r="BZ361" s="838" t="n"/>
      <c r="CA361" s="838" t="n"/>
      <c r="CB361" s="838" t="n"/>
      <c r="CC361" s="838" t="n"/>
      <c r="CD361" s="838" t="n"/>
      <c r="CE361" s="838" t="n"/>
      <c r="CF361" s="838" t="n"/>
      <c r="CG361" s="838" t="n"/>
      <c r="CH361" s="838" t="n"/>
      <c r="CI361" s="838" t="n"/>
      <c r="CJ361" s="838" t="n"/>
      <c r="CK361" s="838" t="n"/>
      <c r="CL361" s="838" t="n"/>
      <c r="CM361" s="838" t="n"/>
      <c r="CN361" s="838" t="n"/>
      <c r="CO361" s="838" t="n"/>
      <c r="CP361" s="838" t="n"/>
      <c r="CQ361" s="838" t="n"/>
      <c r="CR361" s="838" t="n"/>
      <c r="CS361" s="838" t="n"/>
      <c r="CT361" s="838" t="n"/>
      <c r="CU361" s="838" t="n"/>
      <c r="CV361" s="838" t="n"/>
      <c r="CW361" s="838" t="n"/>
      <c r="CX361" s="838" t="n"/>
      <c r="CY361" s="838" t="n"/>
      <c r="CZ361" s="838" t="n"/>
      <c r="DA361" s="838" t="n"/>
      <c r="DB361" s="838" t="n"/>
      <c r="DC361" s="838" t="n"/>
      <c r="DD361" s="838" t="n"/>
      <c r="DE361" s="838" t="n"/>
      <c r="DF361" s="838" t="n"/>
      <c r="DG361" s="838" t="n"/>
      <c r="DH361" s="838" t="n"/>
      <c r="DI361" s="838" t="n"/>
      <c r="DJ361" s="838" t="n"/>
      <c r="DK361" s="838" t="n"/>
      <c r="DL361" s="838" t="n"/>
      <c r="DM361" s="838" t="n"/>
      <c r="DN361" s="838" t="n"/>
      <c r="DO361" s="838" t="n"/>
      <c r="DP361" s="838" t="n"/>
      <c r="DQ361" s="838" t="n"/>
      <c r="DR361" s="838" t="n"/>
      <c r="DS361" s="838" t="n"/>
      <c r="DT361" s="838" t="n"/>
      <c r="DU361" s="838" t="n"/>
      <c r="DV361" s="838" t="n"/>
      <c r="DW361" s="838" t="n"/>
      <c r="DX361" s="838" t="n"/>
      <c r="DY361" s="838" t="n"/>
      <c r="DZ361" s="838" t="n"/>
      <c r="EA361" s="838" t="n"/>
      <c r="EB361" s="838" t="n"/>
      <c r="EC361" s="838" t="n"/>
      <c r="ED361" s="838" t="n"/>
      <c r="EE361" s="838" t="n"/>
      <c r="EF361" s="838" t="n"/>
      <c r="EG361" s="838" t="n"/>
      <c r="EH361" s="838" t="n"/>
      <c r="EI361" s="838" t="n"/>
      <c r="EJ361" s="838" t="n"/>
      <c r="EK361" s="838" t="n"/>
      <c r="EL361" s="838" t="n"/>
      <c r="EM361" s="838" t="n"/>
      <c r="EN361" s="838" t="n"/>
      <c r="EO361" s="838" t="n"/>
      <c r="EP361" s="838" t="n"/>
      <c r="EQ361" s="838" t="n"/>
    </row>
    <row r="362" ht="13.5" customHeight="1" s="1178">
      <c r="A362" s="867" t="n"/>
      <c r="B362" s="862" t="n"/>
      <c r="C362" s="862" t="n"/>
      <c r="D362" s="863" t="n"/>
      <c r="E362" s="863" t="n"/>
      <c r="F362" s="863" t="n"/>
      <c r="G362" s="863" t="n"/>
      <c r="H362" s="863" t="n"/>
      <c r="I362" s="863" t="n"/>
      <c r="J362" s="863" t="n"/>
      <c r="K362" s="838" t="n"/>
      <c r="L362" s="838" t="n"/>
      <c r="M362" s="838" t="n"/>
      <c r="N362" s="838" t="n"/>
      <c r="O362" s="838" t="n"/>
      <c r="P362" s="838" t="n"/>
      <c r="Q362" s="838" t="n"/>
      <c r="R362" s="838" t="n"/>
      <c r="S362" s="838" t="n"/>
      <c r="T362" s="838" t="n"/>
      <c r="U362" s="838" t="n"/>
      <c r="V362" s="838" t="n"/>
      <c r="W362" s="838" t="n"/>
      <c r="X362" s="838" t="n"/>
      <c r="Y362" s="838" t="n"/>
      <c r="Z362" s="838" t="n"/>
      <c r="AA362" s="838" t="n"/>
      <c r="AB362" s="838" t="n"/>
      <c r="AC362" s="838" t="n"/>
      <c r="AD362" s="838" t="n"/>
      <c r="AE362" s="838" t="n"/>
      <c r="AF362" s="838" t="n"/>
      <c r="AG362" s="838" t="n"/>
      <c r="AH362" s="838" t="n"/>
      <c r="AI362" s="838" t="n"/>
      <c r="AJ362" s="838" t="n"/>
      <c r="AK362" s="838" t="n"/>
      <c r="AL362" s="838" t="n"/>
      <c r="AM362" s="838" t="n"/>
      <c r="AN362" s="838" t="n"/>
      <c r="AO362" s="838" t="n"/>
      <c r="AP362" s="838" t="n"/>
      <c r="AQ362" s="838" t="n"/>
      <c r="AR362" s="838" t="n"/>
      <c r="AS362" s="838" t="n"/>
      <c r="AT362" s="838" t="n"/>
      <c r="AU362" s="838" t="n"/>
      <c r="AV362" s="838" t="n"/>
      <c r="AW362" s="838" t="n"/>
      <c r="AX362" s="838" t="n"/>
      <c r="AY362" s="838" t="n"/>
      <c r="AZ362" s="838" t="n"/>
      <c r="BA362" s="838" t="n"/>
      <c r="BB362" s="838" t="n"/>
      <c r="BC362" s="838" t="n"/>
      <c r="BD362" s="838" t="n"/>
      <c r="BE362" s="838" t="n"/>
      <c r="BF362" s="838" t="n"/>
      <c r="BG362" s="838" t="n"/>
      <c r="BH362" s="838" t="n"/>
      <c r="BI362" s="838" t="n"/>
      <c r="BJ362" s="838" t="n"/>
      <c r="BK362" s="838" t="n"/>
      <c r="BL362" s="838" t="n"/>
      <c r="BM362" s="838" t="n"/>
      <c r="BN362" s="838" t="n"/>
      <c r="BO362" s="838" t="n"/>
      <c r="BP362" s="838" t="n"/>
      <c r="BQ362" s="838" t="n"/>
      <c r="BR362" s="838" t="n"/>
      <c r="BS362" s="838" t="n"/>
      <c r="BT362" s="838" t="n"/>
      <c r="BU362" s="838" t="n"/>
      <c r="BV362" s="838" t="n"/>
      <c r="BW362" s="838" t="n"/>
      <c r="BX362" s="838" t="n"/>
      <c r="BY362" s="838" t="n"/>
      <c r="BZ362" s="838" t="n"/>
      <c r="CA362" s="838" t="n"/>
      <c r="CB362" s="838" t="n"/>
      <c r="CC362" s="838" t="n"/>
      <c r="CD362" s="838" t="n"/>
      <c r="CE362" s="838" t="n"/>
      <c r="CF362" s="838" t="n"/>
      <c r="CG362" s="838" t="n"/>
      <c r="CH362" s="838" t="n"/>
      <c r="CI362" s="838" t="n"/>
      <c r="CJ362" s="838" t="n"/>
      <c r="CK362" s="838" t="n"/>
      <c r="CL362" s="838" t="n"/>
      <c r="CM362" s="838" t="n"/>
      <c r="CN362" s="838" t="n"/>
      <c r="CO362" s="838" t="n"/>
      <c r="CP362" s="838" t="n"/>
      <c r="CQ362" s="838" t="n"/>
      <c r="CR362" s="838" t="n"/>
      <c r="CS362" s="838" t="n"/>
      <c r="CT362" s="838" t="n"/>
      <c r="CU362" s="838" t="n"/>
      <c r="CV362" s="838" t="n"/>
      <c r="CW362" s="838" t="n"/>
      <c r="CX362" s="838" t="n"/>
      <c r="CY362" s="838" t="n"/>
      <c r="CZ362" s="838" t="n"/>
      <c r="DA362" s="838" t="n"/>
      <c r="DB362" s="838" t="n"/>
      <c r="DC362" s="838" t="n"/>
      <c r="DD362" s="838" t="n"/>
      <c r="DE362" s="838" t="n"/>
      <c r="DF362" s="838" t="n"/>
      <c r="DG362" s="838" t="n"/>
      <c r="DH362" s="838" t="n"/>
      <c r="DI362" s="838" t="n"/>
      <c r="DJ362" s="838" t="n"/>
      <c r="DK362" s="838" t="n"/>
      <c r="DL362" s="838" t="n"/>
      <c r="DM362" s="838" t="n"/>
      <c r="DN362" s="838" t="n"/>
      <c r="DO362" s="838" t="n"/>
      <c r="DP362" s="838" t="n"/>
      <c r="DQ362" s="838" t="n"/>
      <c r="DR362" s="838" t="n"/>
      <c r="DS362" s="838" t="n"/>
      <c r="DT362" s="838" t="n"/>
      <c r="DU362" s="838" t="n"/>
      <c r="DV362" s="838" t="n"/>
      <c r="DW362" s="838" t="n"/>
      <c r="DX362" s="838" t="n"/>
      <c r="DY362" s="838" t="n"/>
      <c r="DZ362" s="838" t="n"/>
      <c r="EA362" s="838" t="n"/>
      <c r="EB362" s="838" t="n"/>
      <c r="EC362" s="838" t="n"/>
      <c r="ED362" s="838" t="n"/>
      <c r="EE362" s="838" t="n"/>
      <c r="EF362" s="838" t="n"/>
      <c r="EG362" s="838" t="n"/>
      <c r="EH362" s="838" t="n"/>
      <c r="EI362" s="838" t="n"/>
      <c r="EJ362" s="838" t="n"/>
      <c r="EK362" s="838" t="n"/>
      <c r="EL362" s="838" t="n"/>
      <c r="EM362" s="838" t="n"/>
      <c r="EN362" s="838" t="n"/>
      <c r="EO362" s="838" t="n"/>
      <c r="EP362" s="838" t="n"/>
      <c r="EQ362" s="838" t="n"/>
    </row>
    <row r="363" ht="13.5" customHeight="1" s="1178">
      <c r="A363" s="867" t="n"/>
      <c r="B363" s="862" t="n"/>
      <c r="C363" s="862" t="n"/>
      <c r="D363" s="863" t="n"/>
      <c r="E363" s="863" t="n"/>
      <c r="F363" s="863" t="n"/>
      <c r="G363" s="863" t="n"/>
      <c r="H363" s="863" t="n"/>
      <c r="I363" s="863" t="n"/>
      <c r="J363" s="863" t="n"/>
      <c r="K363" s="838" t="n"/>
      <c r="L363" s="838" t="n"/>
      <c r="M363" s="838" t="n"/>
      <c r="N363" s="838" t="n"/>
      <c r="O363" s="838" t="n"/>
      <c r="P363" s="838" t="n"/>
      <c r="Q363" s="838" t="n"/>
      <c r="R363" s="838" t="n"/>
      <c r="S363" s="838" t="n"/>
      <c r="T363" s="838" t="n"/>
      <c r="U363" s="838" t="n"/>
      <c r="V363" s="838" t="n"/>
      <c r="W363" s="838" t="n"/>
      <c r="X363" s="838" t="n"/>
      <c r="Y363" s="838" t="n"/>
      <c r="Z363" s="838" t="n"/>
      <c r="AA363" s="838" t="n"/>
      <c r="AB363" s="838" t="n"/>
      <c r="AC363" s="838" t="n"/>
      <c r="AD363" s="838" t="n"/>
      <c r="AE363" s="838" t="n"/>
      <c r="AF363" s="838" t="n"/>
      <c r="AG363" s="838" t="n"/>
      <c r="AH363" s="838" t="n"/>
      <c r="AI363" s="838" t="n"/>
      <c r="AJ363" s="838" t="n"/>
      <c r="AK363" s="838" t="n"/>
      <c r="AL363" s="838" t="n"/>
      <c r="AM363" s="838" t="n"/>
      <c r="AN363" s="838" t="n"/>
      <c r="AO363" s="838" t="n"/>
      <c r="AP363" s="838" t="n"/>
      <c r="AQ363" s="838" t="n"/>
      <c r="AR363" s="838" t="n"/>
      <c r="AS363" s="838" t="n"/>
      <c r="AT363" s="838" t="n"/>
      <c r="AU363" s="838" t="n"/>
      <c r="AV363" s="838" t="n"/>
      <c r="AW363" s="838" t="n"/>
      <c r="AX363" s="838" t="n"/>
      <c r="AY363" s="838" t="n"/>
      <c r="AZ363" s="838" t="n"/>
      <c r="BA363" s="838" t="n"/>
      <c r="BB363" s="838" t="n"/>
      <c r="BC363" s="838" t="n"/>
      <c r="BD363" s="838" t="n"/>
      <c r="BE363" s="838" t="n"/>
      <c r="BF363" s="838" t="n"/>
      <c r="BG363" s="838" t="n"/>
      <c r="BH363" s="838" t="n"/>
      <c r="BI363" s="838" t="n"/>
      <c r="BJ363" s="838" t="n"/>
      <c r="BK363" s="838" t="n"/>
      <c r="BL363" s="838" t="n"/>
      <c r="BM363" s="838" t="n"/>
      <c r="BN363" s="838" t="n"/>
      <c r="BO363" s="838" t="n"/>
      <c r="BP363" s="838" t="n"/>
      <c r="BQ363" s="838" t="n"/>
      <c r="BR363" s="838" t="n"/>
      <c r="BS363" s="838" t="n"/>
      <c r="BT363" s="838" t="n"/>
      <c r="BU363" s="838" t="n"/>
      <c r="BV363" s="838" t="n"/>
      <c r="BW363" s="838" t="n"/>
      <c r="BX363" s="838" t="n"/>
      <c r="BY363" s="838" t="n"/>
      <c r="BZ363" s="838" t="n"/>
      <c r="CA363" s="838" t="n"/>
      <c r="CB363" s="838" t="n"/>
      <c r="CC363" s="838" t="n"/>
      <c r="CD363" s="838" t="n"/>
      <c r="CE363" s="838" t="n"/>
      <c r="CF363" s="838" t="n"/>
      <c r="CG363" s="838" t="n"/>
      <c r="CH363" s="838" t="n"/>
      <c r="CI363" s="838" t="n"/>
      <c r="CJ363" s="838" t="n"/>
      <c r="CK363" s="838" t="n"/>
      <c r="CL363" s="838" t="n"/>
      <c r="CM363" s="838" t="n"/>
      <c r="CN363" s="838" t="n"/>
      <c r="CO363" s="838" t="n"/>
      <c r="CP363" s="838" t="n"/>
      <c r="CQ363" s="838" t="n"/>
      <c r="CR363" s="838" t="n"/>
      <c r="CS363" s="838" t="n"/>
      <c r="CT363" s="838" t="n"/>
      <c r="CU363" s="838" t="n"/>
      <c r="CV363" s="838" t="n"/>
      <c r="CW363" s="838" t="n"/>
      <c r="CX363" s="838" t="n"/>
      <c r="CY363" s="838" t="n"/>
      <c r="CZ363" s="838" t="n"/>
      <c r="DA363" s="838" t="n"/>
      <c r="DB363" s="838" t="n"/>
      <c r="DC363" s="838" t="n"/>
      <c r="DD363" s="838" t="n"/>
      <c r="DE363" s="838" t="n"/>
      <c r="DF363" s="838" t="n"/>
      <c r="DG363" s="838" t="n"/>
      <c r="DH363" s="838" t="n"/>
      <c r="DI363" s="838" t="n"/>
      <c r="DJ363" s="838" t="n"/>
      <c r="DK363" s="838" t="n"/>
      <c r="DL363" s="838" t="n"/>
      <c r="DM363" s="838" t="n"/>
      <c r="DN363" s="838" t="n"/>
      <c r="DO363" s="838" t="n"/>
      <c r="DP363" s="838" t="n"/>
      <c r="DQ363" s="838" t="n"/>
      <c r="DR363" s="838" t="n"/>
      <c r="DS363" s="838" t="n"/>
      <c r="DT363" s="838" t="n"/>
      <c r="DU363" s="838" t="n"/>
      <c r="DV363" s="838" t="n"/>
      <c r="DW363" s="838" t="n"/>
      <c r="DX363" s="838" t="n"/>
      <c r="DY363" s="838" t="n"/>
      <c r="DZ363" s="838" t="n"/>
      <c r="EA363" s="838" t="n"/>
      <c r="EB363" s="838" t="n"/>
      <c r="EC363" s="838" t="n"/>
      <c r="ED363" s="838" t="n"/>
      <c r="EE363" s="838" t="n"/>
      <c r="EF363" s="838" t="n"/>
      <c r="EG363" s="838" t="n"/>
      <c r="EH363" s="838" t="n"/>
      <c r="EI363" s="838" t="n"/>
      <c r="EJ363" s="838" t="n"/>
      <c r="EK363" s="838" t="n"/>
      <c r="EL363" s="838" t="n"/>
      <c r="EM363" s="838" t="n"/>
      <c r="EN363" s="838" t="n"/>
      <c r="EO363" s="838" t="n"/>
      <c r="EP363" s="838" t="n"/>
      <c r="EQ363" s="838" t="n"/>
    </row>
    <row r="364" ht="13.5" customHeight="1" s="1178">
      <c r="A364" s="867" t="n"/>
      <c r="B364" s="862" t="n"/>
      <c r="C364" s="862" t="n"/>
      <c r="D364" s="863" t="n"/>
      <c r="E364" s="863" t="n"/>
      <c r="F364" s="863" t="n"/>
      <c r="G364" s="863" t="n"/>
      <c r="H364" s="863" t="n"/>
      <c r="I364" s="863" t="n"/>
      <c r="J364" s="863" t="n"/>
      <c r="K364" s="838" t="n"/>
      <c r="L364" s="838" t="n"/>
      <c r="M364" s="838" t="n"/>
      <c r="N364" s="838" t="n"/>
      <c r="O364" s="838" t="n"/>
      <c r="P364" s="838" t="n"/>
      <c r="Q364" s="838" t="n"/>
      <c r="R364" s="838" t="n"/>
      <c r="S364" s="838" t="n"/>
      <c r="T364" s="838" t="n"/>
      <c r="U364" s="838" t="n"/>
      <c r="V364" s="838" t="n"/>
      <c r="W364" s="838" t="n"/>
      <c r="X364" s="838" t="n"/>
      <c r="Y364" s="838" t="n"/>
      <c r="Z364" s="838" t="n"/>
      <c r="AA364" s="838" t="n"/>
      <c r="AB364" s="838" t="n"/>
      <c r="AC364" s="838" t="n"/>
      <c r="AD364" s="838" t="n"/>
      <c r="AE364" s="838" t="n"/>
      <c r="AF364" s="838" t="n"/>
      <c r="AG364" s="838" t="n"/>
      <c r="AH364" s="838" t="n"/>
      <c r="AI364" s="838" t="n"/>
      <c r="AJ364" s="838" t="n"/>
      <c r="AK364" s="838" t="n"/>
      <c r="AL364" s="838" t="n"/>
      <c r="AM364" s="838" t="n"/>
      <c r="AN364" s="838" t="n"/>
      <c r="AO364" s="838" t="n"/>
      <c r="AP364" s="838" t="n"/>
      <c r="AQ364" s="838" t="n"/>
      <c r="AR364" s="838" t="n"/>
      <c r="AS364" s="838" t="n"/>
      <c r="AT364" s="838" t="n"/>
      <c r="AU364" s="838" t="n"/>
      <c r="AV364" s="838" t="n"/>
      <c r="AW364" s="838" t="n"/>
      <c r="AX364" s="838" t="n"/>
      <c r="AY364" s="838" t="n"/>
      <c r="AZ364" s="838" t="n"/>
      <c r="BA364" s="838" t="n"/>
      <c r="BB364" s="838" t="n"/>
      <c r="BC364" s="838" t="n"/>
      <c r="BD364" s="838" t="n"/>
      <c r="BE364" s="838" t="n"/>
      <c r="BF364" s="838" t="n"/>
      <c r="BG364" s="838" t="n"/>
      <c r="BH364" s="838" t="n"/>
      <c r="BI364" s="838" t="n"/>
      <c r="BJ364" s="838" t="n"/>
      <c r="BK364" s="838" t="n"/>
      <c r="BL364" s="838" t="n"/>
      <c r="BM364" s="838" t="n"/>
      <c r="BN364" s="838" t="n"/>
      <c r="BO364" s="838" t="n"/>
      <c r="BP364" s="838" t="n"/>
      <c r="BQ364" s="838" t="n"/>
      <c r="BR364" s="838" t="n"/>
      <c r="BS364" s="838" t="n"/>
      <c r="BT364" s="838" t="n"/>
      <c r="BU364" s="838" t="n"/>
      <c r="BV364" s="838" t="n"/>
      <c r="BW364" s="838" t="n"/>
      <c r="BX364" s="838" t="n"/>
      <c r="BY364" s="838" t="n"/>
      <c r="BZ364" s="838" t="n"/>
      <c r="CA364" s="838" t="n"/>
      <c r="CB364" s="838" t="n"/>
      <c r="CC364" s="838" t="n"/>
      <c r="CD364" s="838" t="n"/>
      <c r="CE364" s="838" t="n"/>
      <c r="CF364" s="838" t="n"/>
      <c r="CG364" s="838" t="n"/>
      <c r="CH364" s="838" t="n"/>
      <c r="CI364" s="838" t="n"/>
      <c r="CJ364" s="838" t="n"/>
      <c r="CK364" s="838" t="n"/>
      <c r="CL364" s="838" t="n"/>
      <c r="CM364" s="838" t="n"/>
      <c r="CN364" s="838" t="n"/>
      <c r="CO364" s="838" t="n"/>
      <c r="CP364" s="838" t="n"/>
      <c r="CQ364" s="838" t="n"/>
      <c r="CR364" s="838" t="n"/>
      <c r="CS364" s="838" t="n"/>
      <c r="CT364" s="838" t="n"/>
      <c r="CU364" s="838" t="n"/>
      <c r="CV364" s="838" t="n"/>
      <c r="CW364" s="838" t="n"/>
      <c r="CX364" s="838" t="n"/>
      <c r="CY364" s="838" t="n"/>
      <c r="CZ364" s="838" t="n"/>
      <c r="DA364" s="838" t="n"/>
      <c r="DB364" s="838" t="n"/>
      <c r="DC364" s="838" t="n"/>
      <c r="DD364" s="838" t="n"/>
      <c r="DE364" s="838" t="n"/>
      <c r="DF364" s="838" t="n"/>
      <c r="DG364" s="838" t="n"/>
      <c r="DH364" s="838" t="n"/>
      <c r="DI364" s="838" t="n"/>
      <c r="DJ364" s="838" t="n"/>
      <c r="DK364" s="838" t="n"/>
      <c r="DL364" s="838" t="n"/>
      <c r="DM364" s="838" t="n"/>
      <c r="DN364" s="838" t="n"/>
      <c r="DO364" s="838" t="n"/>
      <c r="DP364" s="838" t="n"/>
      <c r="DQ364" s="838" t="n"/>
      <c r="DR364" s="838" t="n"/>
      <c r="DS364" s="838" t="n"/>
      <c r="DT364" s="838" t="n"/>
      <c r="DU364" s="838" t="n"/>
      <c r="DV364" s="838" t="n"/>
      <c r="DW364" s="838" t="n"/>
      <c r="DX364" s="838" t="n"/>
      <c r="DY364" s="838" t="n"/>
      <c r="DZ364" s="838" t="n"/>
      <c r="EA364" s="838" t="n"/>
      <c r="EB364" s="838" t="n"/>
      <c r="EC364" s="838" t="n"/>
      <c r="ED364" s="838" t="n"/>
      <c r="EE364" s="838" t="n"/>
      <c r="EF364" s="838" t="n"/>
      <c r="EG364" s="838" t="n"/>
      <c r="EH364" s="838" t="n"/>
      <c r="EI364" s="838" t="n"/>
      <c r="EJ364" s="838" t="n"/>
      <c r="EK364" s="838" t="n"/>
      <c r="EL364" s="838" t="n"/>
      <c r="EM364" s="838" t="n"/>
      <c r="EN364" s="838" t="n"/>
      <c r="EO364" s="838" t="n"/>
      <c r="EP364" s="838" t="n"/>
      <c r="EQ364" s="838" t="n"/>
    </row>
    <row r="365" ht="13.5" customHeight="1" s="1178">
      <c r="A365" s="867" t="n"/>
      <c r="B365" s="862" t="n"/>
      <c r="C365" s="862" t="n"/>
      <c r="D365" s="862" t="n"/>
      <c r="E365" s="863" t="n"/>
      <c r="F365" s="863" t="n"/>
      <c r="G365" s="863" t="n"/>
      <c r="H365" s="863" t="n"/>
      <c r="I365" s="863" t="n"/>
      <c r="J365" s="863" t="n"/>
      <c r="K365" s="838" t="n"/>
      <c r="L365" s="838" t="n"/>
      <c r="M365" s="838" t="n"/>
      <c r="N365" s="838" t="n"/>
      <c r="O365" s="838" t="n"/>
      <c r="P365" s="838" t="n"/>
      <c r="Q365" s="838" t="n"/>
      <c r="R365" s="838" t="n"/>
      <c r="S365" s="838" t="n"/>
      <c r="T365" s="838" t="n"/>
      <c r="U365" s="838" t="n"/>
      <c r="V365" s="838" t="n"/>
      <c r="W365" s="838" t="n"/>
      <c r="X365" s="838" t="n"/>
      <c r="Y365" s="838" t="n"/>
      <c r="Z365" s="838" t="n"/>
      <c r="AA365" s="838" t="n"/>
      <c r="AB365" s="838" t="n"/>
      <c r="AC365" s="838" t="n"/>
      <c r="AD365" s="838" t="n"/>
      <c r="AE365" s="838" t="n"/>
      <c r="AF365" s="838" t="n"/>
      <c r="AG365" s="838" t="n"/>
      <c r="AH365" s="838" t="n"/>
      <c r="AI365" s="838" t="n"/>
      <c r="AJ365" s="838" t="n"/>
      <c r="AK365" s="838" t="n"/>
      <c r="AL365" s="838" t="n"/>
      <c r="AM365" s="838" t="n"/>
      <c r="AN365" s="838" t="n"/>
      <c r="AO365" s="838" t="n"/>
      <c r="AP365" s="838" t="n"/>
      <c r="AQ365" s="838" t="n"/>
      <c r="AR365" s="838" t="n"/>
      <c r="AS365" s="838" t="n"/>
      <c r="AT365" s="838" t="n"/>
      <c r="AU365" s="838" t="n"/>
      <c r="AV365" s="838" t="n"/>
      <c r="AW365" s="838" t="n"/>
      <c r="AX365" s="838" t="n"/>
      <c r="AY365" s="838" t="n"/>
      <c r="AZ365" s="838" t="n"/>
      <c r="BA365" s="838" t="n"/>
      <c r="BB365" s="838" t="n"/>
      <c r="BC365" s="838" t="n"/>
      <c r="BD365" s="838" t="n"/>
      <c r="BE365" s="838" t="n"/>
      <c r="BF365" s="838" t="n"/>
      <c r="BG365" s="838" t="n"/>
      <c r="BH365" s="838" t="n"/>
      <c r="BI365" s="838" t="n"/>
      <c r="BJ365" s="838" t="n"/>
      <c r="BK365" s="838" t="n"/>
      <c r="BL365" s="838" t="n"/>
      <c r="BM365" s="838" t="n"/>
      <c r="BN365" s="838" t="n"/>
      <c r="BO365" s="838" t="n"/>
      <c r="BP365" s="838" t="n"/>
      <c r="BQ365" s="838" t="n"/>
      <c r="BR365" s="838" t="n"/>
      <c r="BS365" s="838" t="n"/>
      <c r="BT365" s="838" t="n"/>
      <c r="BU365" s="838" t="n"/>
      <c r="BV365" s="838" t="n"/>
      <c r="BW365" s="838" t="n"/>
      <c r="BX365" s="838" t="n"/>
      <c r="BY365" s="838" t="n"/>
      <c r="BZ365" s="838" t="n"/>
      <c r="CA365" s="838" t="n"/>
      <c r="CB365" s="838" t="n"/>
      <c r="CC365" s="838" t="n"/>
      <c r="CD365" s="838" t="n"/>
      <c r="CE365" s="838" t="n"/>
      <c r="CF365" s="838" t="n"/>
      <c r="CG365" s="838" t="n"/>
      <c r="CH365" s="838" t="n"/>
      <c r="CI365" s="838" t="n"/>
      <c r="CJ365" s="838" t="n"/>
      <c r="CK365" s="838" t="n"/>
      <c r="CL365" s="838" t="n"/>
      <c r="CM365" s="838" t="n"/>
      <c r="CN365" s="838" t="n"/>
      <c r="CO365" s="838" t="n"/>
      <c r="CP365" s="838" t="n"/>
      <c r="CQ365" s="838" t="n"/>
      <c r="CR365" s="838" t="n"/>
      <c r="CS365" s="838" t="n"/>
      <c r="CT365" s="838" t="n"/>
      <c r="CU365" s="838" t="n"/>
      <c r="CV365" s="838" t="n"/>
      <c r="CW365" s="838" t="n"/>
      <c r="CX365" s="838" t="n"/>
      <c r="CY365" s="838" t="n"/>
      <c r="CZ365" s="838" t="n"/>
      <c r="DA365" s="838" t="n"/>
      <c r="DB365" s="838" t="n"/>
      <c r="DC365" s="838" t="n"/>
      <c r="DD365" s="838" t="n"/>
      <c r="DE365" s="838" t="n"/>
      <c r="DF365" s="838" t="n"/>
      <c r="DG365" s="838" t="n"/>
      <c r="DH365" s="838" t="n"/>
      <c r="DI365" s="838" t="n"/>
      <c r="DJ365" s="838" t="n"/>
      <c r="DK365" s="838" t="n"/>
      <c r="DL365" s="838" t="n"/>
      <c r="DM365" s="838" t="n"/>
      <c r="DN365" s="838" t="n"/>
      <c r="DO365" s="838" t="n"/>
      <c r="DP365" s="838" t="n"/>
      <c r="DQ365" s="838" t="n"/>
      <c r="DR365" s="838" t="n"/>
      <c r="DS365" s="838" t="n"/>
      <c r="DT365" s="838" t="n"/>
      <c r="DU365" s="838" t="n"/>
      <c r="DV365" s="838" t="n"/>
      <c r="DW365" s="838" t="n"/>
      <c r="DX365" s="838" t="n"/>
      <c r="DY365" s="838" t="n"/>
      <c r="DZ365" s="838" t="n"/>
      <c r="EA365" s="838" t="n"/>
      <c r="EB365" s="838" t="n"/>
      <c r="EC365" s="838" t="n"/>
      <c r="ED365" s="838" t="n"/>
      <c r="EE365" s="838" t="n"/>
      <c r="EF365" s="838" t="n"/>
      <c r="EG365" s="838" t="n"/>
      <c r="EH365" s="838" t="n"/>
      <c r="EI365" s="838" t="n"/>
      <c r="EJ365" s="838" t="n"/>
      <c r="EK365" s="838" t="n"/>
      <c r="EL365" s="838" t="n"/>
      <c r="EM365" s="838" t="n"/>
      <c r="EN365" s="838" t="n"/>
      <c r="EO365" s="838" t="n"/>
      <c r="EP365" s="838" t="n"/>
      <c r="EQ365" s="838" t="n"/>
    </row>
    <row r="366" ht="13.5" customHeight="1" s="1178">
      <c r="A366" s="867" t="n"/>
      <c r="B366" s="862" t="n"/>
      <c r="C366" s="862" t="n"/>
      <c r="D366" s="862" t="n"/>
      <c r="E366" s="863" t="n"/>
      <c r="F366" s="863" t="n"/>
      <c r="G366" s="863" t="n"/>
      <c r="H366" s="863" t="n"/>
      <c r="I366" s="863" t="n"/>
      <c r="J366" s="863" t="n"/>
      <c r="K366" s="838" t="n"/>
      <c r="L366" s="838" t="n"/>
      <c r="M366" s="838" t="n"/>
      <c r="N366" s="838" t="n"/>
      <c r="O366" s="838" t="n"/>
      <c r="P366" s="838" t="n"/>
      <c r="Q366" s="838" t="n"/>
      <c r="R366" s="838" t="n"/>
      <c r="S366" s="838" t="n"/>
      <c r="T366" s="838" t="n"/>
      <c r="U366" s="838" t="n"/>
      <c r="V366" s="838" t="n"/>
      <c r="W366" s="838" t="n"/>
      <c r="X366" s="838" t="n"/>
      <c r="Y366" s="838" t="n"/>
      <c r="Z366" s="838" t="n"/>
      <c r="AA366" s="838" t="n"/>
      <c r="AB366" s="838" t="n"/>
      <c r="AC366" s="838" t="n"/>
      <c r="AD366" s="838" t="n"/>
      <c r="AE366" s="838" t="n"/>
      <c r="AF366" s="838" t="n"/>
      <c r="AG366" s="838" t="n"/>
      <c r="AH366" s="838" t="n"/>
      <c r="AI366" s="838" t="n"/>
      <c r="AJ366" s="838" t="n"/>
      <c r="AK366" s="838" t="n"/>
      <c r="AL366" s="838" t="n"/>
      <c r="AM366" s="838" t="n"/>
      <c r="AN366" s="838" t="n"/>
      <c r="AO366" s="838" t="n"/>
      <c r="AP366" s="838" t="n"/>
      <c r="AQ366" s="838" t="n"/>
      <c r="AR366" s="838" t="n"/>
      <c r="AS366" s="838" t="n"/>
      <c r="AT366" s="838" t="n"/>
      <c r="AU366" s="838" t="n"/>
      <c r="AV366" s="838" t="n"/>
      <c r="AW366" s="838" t="n"/>
      <c r="AX366" s="838" t="n"/>
      <c r="AY366" s="838" t="n"/>
      <c r="AZ366" s="838" t="n"/>
      <c r="BA366" s="838" t="n"/>
      <c r="BB366" s="838" t="n"/>
      <c r="BC366" s="838" t="n"/>
      <c r="BD366" s="838" t="n"/>
      <c r="BE366" s="838" t="n"/>
      <c r="BF366" s="838" t="n"/>
      <c r="BG366" s="838" t="n"/>
      <c r="BH366" s="838" t="n"/>
      <c r="BI366" s="838" t="n"/>
      <c r="BJ366" s="838" t="n"/>
      <c r="BK366" s="838" t="n"/>
      <c r="BL366" s="838" t="n"/>
      <c r="BM366" s="838" t="n"/>
      <c r="BN366" s="838" t="n"/>
      <c r="BO366" s="838" t="n"/>
      <c r="BP366" s="838" t="n"/>
      <c r="BQ366" s="838" t="n"/>
      <c r="BR366" s="838" t="n"/>
      <c r="BS366" s="838" t="n"/>
      <c r="BT366" s="838" t="n"/>
      <c r="BU366" s="838" t="n"/>
      <c r="BV366" s="838" t="n"/>
      <c r="BW366" s="838" t="n"/>
      <c r="BX366" s="838" t="n"/>
      <c r="BY366" s="838" t="n"/>
      <c r="BZ366" s="838" t="n"/>
      <c r="CA366" s="838" t="n"/>
      <c r="CB366" s="838" t="n"/>
      <c r="CC366" s="838" t="n"/>
      <c r="CD366" s="838" t="n"/>
      <c r="CE366" s="838" t="n"/>
      <c r="CF366" s="838" t="n"/>
      <c r="CG366" s="838" t="n"/>
      <c r="CH366" s="838" t="n"/>
      <c r="CI366" s="838" t="n"/>
      <c r="CJ366" s="838" t="n"/>
      <c r="CK366" s="838" t="n"/>
      <c r="CL366" s="838" t="n"/>
      <c r="CM366" s="838" t="n"/>
      <c r="CN366" s="838" t="n"/>
      <c r="CO366" s="838" t="n"/>
      <c r="CP366" s="838" t="n"/>
      <c r="CQ366" s="838" t="n"/>
      <c r="CR366" s="838" t="n"/>
      <c r="CS366" s="838" t="n"/>
      <c r="CT366" s="838" t="n"/>
      <c r="CU366" s="838" t="n"/>
      <c r="CV366" s="838" t="n"/>
      <c r="CW366" s="838" t="n"/>
      <c r="CX366" s="838" t="n"/>
      <c r="CY366" s="838" t="n"/>
      <c r="CZ366" s="838" t="n"/>
      <c r="DA366" s="838" t="n"/>
      <c r="DB366" s="838" t="n"/>
      <c r="DC366" s="838" t="n"/>
      <c r="DD366" s="838" t="n"/>
      <c r="DE366" s="838" t="n"/>
      <c r="DF366" s="838" t="n"/>
      <c r="DG366" s="838" t="n"/>
      <c r="DH366" s="838" t="n"/>
      <c r="DI366" s="838" t="n"/>
      <c r="DJ366" s="838" t="n"/>
      <c r="DK366" s="838" t="n"/>
      <c r="DL366" s="838" t="n"/>
      <c r="DM366" s="838" t="n"/>
      <c r="DN366" s="838" t="n"/>
      <c r="DO366" s="838" t="n"/>
      <c r="DP366" s="838" t="n"/>
      <c r="DQ366" s="838" t="n"/>
      <c r="DR366" s="838" t="n"/>
      <c r="DS366" s="838" t="n"/>
      <c r="DT366" s="838" t="n"/>
      <c r="DU366" s="838" t="n"/>
      <c r="DV366" s="838" t="n"/>
      <c r="DW366" s="838" t="n"/>
      <c r="DX366" s="838" t="n"/>
      <c r="DY366" s="838" t="n"/>
      <c r="DZ366" s="838" t="n"/>
      <c r="EA366" s="838" t="n"/>
      <c r="EB366" s="838" t="n"/>
      <c r="EC366" s="838" t="n"/>
      <c r="ED366" s="838" t="n"/>
      <c r="EE366" s="838" t="n"/>
      <c r="EF366" s="838" t="n"/>
      <c r="EG366" s="838" t="n"/>
      <c r="EH366" s="838" t="n"/>
      <c r="EI366" s="838" t="n"/>
      <c r="EJ366" s="838" t="n"/>
      <c r="EK366" s="838" t="n"/>
      <c r="EL366" s="838" t="n"/>
      <c r="EM366" s="838" t="n"/>
      <c r="EN366" s="838" t="n"/>
      <c r="EO366" s="838" t="n"/>
      <c r="EP366" s="838" t="n"/>
      <c r="EQ366" s="838" t="n"/>
    </row>
    <row r="367" ht="13.5" customHeight="1" s="1178">
      <c r="A367" s="867" t="n"/>
      <c r="B367" s="862" t="n"/>
      <c r="C367" s="862" t="n"/>
      <c r="D367" s="862" t="n"/>
      <c r="E367" s="863" t="n"/>
      <c r="F367" s="863" t="n"/>
      <c r="G367" s="863" t="n"/>
      <c r="H367" s="863" t="n"/>
      <c r="I367" s="863" t="n"/>
      <c r="J367" s="863" t="n"/>
      <c r="K367" s="838" t="n"/>
      <c r="L367" s="838" t="n"/>
      <c r="M367" s="838" t="n"/>
      <c r="N367" s="838" t="n"/>
      <c r="O367" s="838" t="n"/>
      <c r="P367" s="838" t="n"/>
      <c r="Q367" s="838" t="n"/>
      <c r="R367" s="838" t="n"/>
      <c r="S367" s="838" t="n"/>
      <c r="T367" s="838" t="n"/>
      <c r="U367" s="838" t="n"/>
      <c r="V367" s="838" t="n"/>
      <c r="W367" s="838" t="n"/>
      <c r="X367" s="838" t="n"/>
      <c r="Y367" s="838" t="n"/>
      <c r="Z367" s="838" t="n"/>
      <c r="AA367" s="838" t="n"/>
      <c r="AB367" s="838" t="n"/>
      <c r="AC367" s="838" t="n"/>
      <c r="AD367" s="838" t="n"/>
      <c r="AE367" s="838" t="n"/>
      <c r="AF367" s="838" t="n"/>
      <c r="AG367" s="838" t="n"/>
      <c r="AH367" s="838" t="n"/>
      <c r="AI367" s="838" t="n"/>
      <c r="AJ367" s="838" t="n"/>
      <c r="AK367" s="838" t="n"/>
      <c r="AL367" s="838" t="n"/>
      <c r="AM367" s="838" t="n"/>
      <c r="AN367" s="838" t="n"/>
      <c r="AO367" s="838" t="n"/>
      <c r="AP367" s="838" t="n"/>
      <c r="AQ367" s="838" t="n"/>
      <c r="AR367" s="838" t="n"/>
      <c r="AS367" s="838" t="n"/>
      <c r="AT367" s="838" t="n"/>
      <c r="AU367" s="838" t="n"/>
      <c r="AV367" s="838" t="n"/>
      <c r="AW367" s="838" t="n"/>
      <c r="AX367" s="838" t="n"/>
      <c r="AY367" s="838" t="n"/>
      <c r="AZ367" s="838" t="n"/>
      <c r="BA367" s="838" t="n"/>
      <c r="BB367" s="838" t="n"/>
      <c r="BC367" s="838" t="n"/>
      <c r="BD367" s="838" t="n"/>
      <c r="BE367" s="838" t="n"/>
      <c r="BF367" s="838" t="n"/>
      <c r="BG367" s="838" t="n"/>
      <c r="BH367" s="838" t="n"/>
      <c r="BI367" s="838" t="n"/>
      <c r="BJ367" s="838" t="n"/>
      <c r="BK367" s="838" t="n"/>
      <c r="BL367" s="838" t="n"/>
      <c r="BM367" s="838" t="n"/>
      <c r="BN367" s="838" t="n"/>
      <c r="BO367" s="838" t="n"/>
      <c r="BP367" s="838" t="n"/>
      <c r="BQ367" s="838" t="n"/>
      <c r="BR367" s="838" t="n"/>
      <c r="BS367" s="838" t="n"/>
      <c r="BT367" s="838" t="n"/>
      <c r="BU367" s="838" t="n"/>
      <c r="BV367" s="838" t="n"/>
      <c r="BW367" s="838" t="n"/>
      <c r="BX367" s="838" t="n"/>
      <c r="BY367" s="838" t="n"/>
      <c r="BZ367" s="838" t="n"/>
      <c r="CA367" s="838" t="n"/>
      <c r="CB367" s="838" t="n"/>
      <c r="CC367" s="838" t="n"/>
      <c r="CD367" s="838" t="n"/>
      <c r="CE367" s="838" t="n"/>
      <c r="CF367" s="838" t="n"/>
      <c r="CG367" s="838" t="n"/>
      <c r="CH367" s="838" t="n"/>
      <c r="CI367" s="838" t="n"/>
      <c r="CJ367" s="838" t="n"/>
      <c r="CK367" s="838" t="n"/>
      <c r="CL367" s="838" t="n"/>
      <c r="CM367" s="838" t="n"/>
      <c r="CN367" s="838" t="n"/>
      <c r="CO367" s="838" t="n"/>
      <c r="CP367" s="838" t="n"/>
      <c r="CQ367" s="838" t="n"/>
      <c r="CR367" s="838" t="n"/>
      <c r="CS367" s="838" t="n"/>
      <c r="CT367" s="838" t="n"/>
      <c r="CU367" s="838" t="n"/>
      <c r="CV367" s="838" t="n"/>
      <c r="CW367" s="838" t="n"/>
      <c r="CX367" s="838" t="n"/>
      <c r="CY367" s="838" t="n"/>
      <c r="CZ367" s="838" t="n"/>
      <c r="DA367" s="838" t="n"/>
      <c r="DB367" s="838" t="n"/>
      <c r="DC367" s="838" t="n"/>
      <c r="DD367" s="838" t="n"/>
      <c r="DE367" s="838" t="n"/>
      <c r="DF367" s="838" t="n"/>
      <c r="DG367" s="838" t="n"/>
      <c r="DH367" s="838" t="n"/>
      <c r="DI367" s="838" t="n"/>
      <c r="DJ367" s="838" t="n"/>
      <c r="DK367" s="838" t="n"/>
      <c r="DL367" s="838" t="n"/>
      <c r="DM367" s="838" t="n"/>
      <c r="DN367" s="838" t="n"/>
      <c r="DO367" s="838" t="n"/>
      <c r="DP367" s="838" t="n"/>
      <c r="DQ367" s="838" t="n"/>
      <c r="DR367" s="838" t="n"/>
      <c r="DS367" s="838" t="n"/>
      <c r="DT367" s="838" t="n"/>
      <c r="DU367" s="838" t="n"/>
      <c r="DV367" s="838" t="n"/>
      <c r="DW367" s="838" t="n"/>
      <c r="DX367" s="838" t="n"/>
      <c r="DY367" s="838" t="n"/>
      <c r="DZ367" s="838" t="n"/>
      <c r="EA367" s="838" t="n"/>
      <c r="EB367" s="838" t="n"/>
      <c r="EC367" s="838" t="n"/>
      <c r="ED367" s="838" t="n"/>
      <c r="EE367" s="838" t="n"/>
      <c r="EF367" s="838" t="n"/>
      <c r="EG367" s="838" t="n"/>
      <c r="EH367" s="838" t="n"/>
      <c r="EI367" s="838" t="n"/>
      <c r="EJ367" s="838" t="n"/>
      <c r="EK367" s="838" t="n"/>
      <c r="EL367" s="838" t="n"/>
      <c r="EM367" s="838" t="n"/>
      <c r="EN367" s="838" t="n"/>
      <c r="EO367" s="838" t="n"/>
      <c r="EP367" s="838" t="n"/>
      <c r="EQ367" s="838" t="n"/>
    </row>
    <row r="368" ht="13.5" customHeight="1" s="1178">
      <c r="A368" s="867" t="n"/>
      <c r="B368" s="862" t="n"/>
      <c r="C368" s="862" t="n"/>
      <c r="D368" s="862" t="n"/>
      <c r="E368" s="863" t="n"/>
      <c r="F368" s="863" t="n"/>
      <c r="G368" s="863" t="n"/>
      <c r="H368" s="863" t="n"/>
      <c r="I368" s="863" t="n"/>
      <c r="J368" s="863" t="n"/>
      <c r="K368" s="838" t="n"/>
      <c r="L368" s="838" t="n"/>
      <c r="M368" s="838" t="n"/>
      <c r="N368" s="838" t="n"/>
      <c r="O368" s="838" t="n"/>
      <c r="P368" s="838" t="n"/>
      <c r="Q368" s="838" t="n"/>
      <c r="R368" s="838" t="n"/>
      <c r="S368" s="838" t="n"/>
      <c r="T368" s="838" t="n"/>
      <c r="U368" s="838" t="n"/>
      <c r="V368" s="838" t="n"/>
      <c r="W368" s="838" t="n"/>
      <c r="X368" s="838" t="n"/>
      <c r="Y368" s="838" t="n"/>
      <c r="Z368" s="838" t="n"/>
      <c r="AA368" s="838" t="n"/>
      <c r="AB368" s="838" t="n"/>
      <c r="AC368" s="838" t="n"/>
      <c r="AD368" s="838" t="n"/>
      <c r="AE368" s="838" t="n"/>
      <c r="AF368" s="838" t="n"/>
      <c r="AG368" s="838" t="n"/>
      <c r="AH368" s="838" t="n"/>
      <c r="AI368" s="838" t="n"/>
      <c r="AJ368" s="838" t="n"/>
      <c r="AK368" s="838" t="n"/>
      <c r="AL368" s="838" t="n"/>
      <c r="AM368" s="838" t="n"/>
      <c r="AN368" s="838" t="n"/>
      <c r="AO368" s="838" t="n"/>
      <c r="AP368" s="838" t="n"/>
      <c r="AQ368" s="838" t="n"/>
      <c r="AR368" s="838" t="n"/>
      <c r="AS368" s="838" t="n"/>
      <c r="AT368" s="838" t="n"/>
      <c r="AU368" s="838" t="n"/>
      <c r="AV368" s="838" t="n"/>
      <c r="AW368" s="838" t="n"/>
      <c r="AX368" s="838" t="n"/>
      <c r="AY368" s="838" t="n"/>
      <c r="AZ368" s="838" t="n"/>
      <c r="BA368" s="838" t="n"/>
      <c r="BB368" s="838" t="n"/>
      <c r="BC368" s="838" t="n"/>
      <c r="BD368" s="838" t="n"/>
      <c r="BE368" s="838" t="n"/>
      <c r="BF368" s="838" t="n"/>
      <c r="BG368" s="838" t="n"/>
      <c r="BH368" s="838" t="n"/>
      <c r="BI368" s="838" t="n"/>
      <c r="BJ368" s="838" t="n"/>
      <c r="BK368" s="838" t="n"/>
      <c r="BL368" s="838" t="n"/>
      <c r="BM368" s="838" t="n"/>
      <c r="BN368" s="838" t="n"/>
      <c r="BO368" s="838" t="n"/>
      <c r="BP368" s="838" t="n"/>
      <c r="BQ368" s="838" t="n"/>
      <c r="BR368" s="838" t="n"/>
      <c r="BS368" s="838" t="n"/>
      <c r="BT368" s="838" t="n"/>
      <c r="BU368" s="838" t="n"/>
      <c r="BV368" s="838" t="n"/>
      <c r="BW368" s="838" t="n"/>
      <c r="BX368" s="838" t="n"/>
      <c r="BY368" s="838" t="n"/>
      <c r="BZ368" s="838" t="n"/>
      <c r="CA368" s="838" t="n"/>
      <c r="CB368" s="838" t="n"/>
      <c r="CC368" s="838" t="n"/>
      <c r="CD368" s="838" t="n"/>
      <c r="CE368" s="838" t="n"/>
      <c r="CF368" s="838" t="n"/>
      <c r="CG368" s="838" t="n"/>
      <c r="CH368" s="838" t="n"/>
      <c r="CI368" s="838" t="n"/>
      <c r="CJ368" s="838" t="n"/>
      <c r="CK368" s="838" t="n"/>
      <c r="CL368" s="838" t="n"/>
      <c r="CM368" s="838" t="n"/>
      <c r="CN368" s="838" t="n"/>
      <c r="CO368" s="838" t="n"/>
      <c r="CP368" s="838" t="n"/>
      <c r="CQ368" s="838" t="n"/>
      <c r="CR368" s="838" t="n"/>
      <c r="CS368" s="838" t="n"/>
      <c r="CT368" s="838" t="n"/>
      <c r="CU368" s="838" t="n"/>
      <c r="CV368" s="838" t="n"/>
      <c r="CW368" s="838" t="n"/>
      <c r="CX368" s="838" t="n"/>
      <c r="CY368" s="838" t="n"/>
      <c r="CZ368" s="838" t="n"/>
      <c r="DA368" s="838" t="n"/>
      <c r="DB368" s="838" t="n"/>
      <c r="DC368" s="838" t="n"/>
      <c r="DD368" s="838" t="n"/>
      <c r="DE368" s="838" t="n"/>
      <c r="DF368" s="838" t="n"/>
      <c r="DG368" s="838" t="n"/>
      <c r="DH368" s="838" t="n"/>
      <c r="DI368" s="838" t="n"/>
      <c r="DJ368" s="838" t="n"/>
      <c r="DK368" s="838" t="n"/>
      <c r="DL368" s="838" t="n"/>
      <c r="DM368" s="838" t="n"/>
      <c r="DN368" s="838" t="n"/>
      <c r="DO368" s="838" t="n"/>
      <c r="DP368" s="838" t="n"/>
      <c r="DQ368" s="838" t="n"/>
      <c r="DR368" s="838" t="n"/>
      <c r="DS368" s="838" t="n"/>
      <c r="DT368" s="838" t="n"/>
      <c r="DU368" s="838" t="n"/>
      <c r="DV368" s="838" t="n"/>
      <c r="DW368" s="838" t="n"/>
      <c r="DX368" s="838" t="n"/>
      <c r="DY368" s="838" t="n"/>
      <c r="DZ368" s="838" t="n"/>
      <c r="EA368" s="838" t="n"/>
      <c r="EB368" s="838" t="n"/>
      <c r="EC368" s="838" t="n"/>
      <c r="ED368" s="838" t="n"/>
      <c r="EE368" s="838" t="n"/>
      <c r="EF368" s="838" t="n"/>
      <c r="EG368" s="838" t="n"/>
      <c r="EH368" s="838" t="n"/>
      <c r="EI368" s="838" t="n"/>
      <c r="EJ368" s="838" t="n"/>
      <c r="EK368" s="838" t="n"/>
      <c r="EL368" s="838" t="n"/>
      <c r="EM368" s="838" t="n"/>
      <c r="EN368" s="838" t="n"/>
      <c r="EO368" s="838" t="n"/>
      <c r="EP368" s="838" t="n"/>
      <c r="EQ368" s="838" t="n"/>
    </row>
    <row r="369" ht="13.5" customHeight="1" s="1178">
      <c r="A369" s="867" t="n"/>
      <c r="B369" s="862" t="n"/>
      <c r="C369" s="862" t="n"/>
      <c r="D369" s="863" t="n"/>
      <c r="E369" s="863" t="n"/>
      <c r="F369" s="863" t="n"/>
      <c r="G369" s="863" t="n"/>
      <c r="H369" s="863" t="n"/>
      <c r="I369" s="863" t="n"/>
      <c r="J369" s="863" t="n"/>
      <c r="K369" s="838" t="n"/>
      <c r="L369" s="838" t="n"/>
      <c r="M369" s="838" t="n"/>
      <c r="N369" s="838" t="n"/>
      <c r="O369" s="838" t="n"/>
      <c r="P369" s="838" t="n"/>
      <c r="Q369" s="838" t="n"/>
      <c r="R369" s="838" t="n"/>
      <c r="S369" s="838" t="n"/>
      <c r="T369" s="838" t="n"/>
      <c r="U369" s="838" t="n"/>
      <c r="V369" s="838" t="n"/>
      <c r="W369" s="838" t="n"/>
      <c r="X369" s="838" t="n"/>
      <c r="Y369" s="838" t="n"/>
      <c r="Z369" s="838" t="n"/>
      <c r="AA369" s="838" t="n"/>
      <c r="AB369" s="838" t="n"/>
      <c r="AC369" s="838" t="n"/>
      <c r="AD369" s="838" t="n"/>
      <c r="AE369" s="838" t="n"/>
      <c r="AF369" s="838" t="n"/>
      <c r="AG369" s="838" t="n"/>
      <c r="AH369" s="838" t="n"/>
      <c r="AI369" s="838" t="n"/>
      <c r="AJ369" s="838" t="n"/>
      <c r="AK369" s="838" t="n"/>
      <c r="AL369" s="838" t="n"/>
      <c r="AM369" s="838" t="n"/>
      <c r="AN369" s="838" t="n"/>
      <c r="AO369" s="838" t="n"/>
      <c r="AP369" s="838" t="n"/>
      <c r="AQ369" s="838" t="n"/>
      <c r="AR369" s="838" t="n"/>
      <c r="AS369" s="838" t="n"/>
      <c r="AT369" s="838" t="n"/>
      <c r="AU369" s="838" t="n"/>
      <c r="AV369" s="838" t="n"/>
      <c r="AW369" s="838" t="n"/>
      <c r="AX369" s="838" t="n"/>
      <c r="AY369" s="838" t="n"/>
      <c r="AZ369" s="838" t="n"/>
      <c r="BA369" s="838" t="n"/>
      <c r="BB369" s="838" t="n"/>
      <c r="BC369" s="838" t="n"/>
      <c r="BD369" s="838" t="n"/>
      <c r="BE369" s="838" t="n"/>
      <c r="BF369" s="838" t="n"/>
      <c r="BG369" s="838" t="n"/>
      <c r="BH369" s="838" t="n"/>
      <c r="BI369" s="838" t="n"/>
      <c r="BJ369" s="838" t="n"/>
      <c r="BK369" s="838" t="n"/>
      <c r="BL369" s="838" t="n"/>
      <c r="BM369" s="838" t="n"/>
      <c r="BN369" s="838" t="n"/>
      <c r="BO369" s="838" t="n"/>
      <c r="BP369" s="838" t="n"/>
      <c r="BQ369" s="838" t="n"/>
      <c r="BR369" s="838" t="n"/>
      <c r="BS369" s="838" t="n"/>
      <c r="BT369" s="838" t="n"/>
      <c r="BU369" s="838" t="n"/>
      <c r="BV369" s="838" t="n"/>
      <c r="BW369" s="838" t="n"/>
      <c r="BX369" s="838" t="n"/>
      <c r="BY369" s="838" t="n"/>
      <c r="BZ369" s="838" t="n"/>
      <c r="CA369" s="838" t="n"/>
      <c r="CB369" s="838" t="n"/>
      <c r="CC369" s="838" t="n"/>
      <c r="CD369" s="838" t="n"/>
      <c r="CE369" s="838" t="n"/>
      <c r="CF369" s="838" t="n"/>
      <c r="CG369" s="838" t="n"/>
      <c r="CH369" s="838" t="n"/>
      <c r="CI369" s="838" t="n"/>
      <c r="CJ369" s="838" t="n"/>
      <c r="CK369" s="838" t="n"/>
      <c r="CL369" s="838" t="n"/>
      <c r="CM369" s="838" t="n"/>
      <c r="CN369" s="838" t="n"/>
      <c r="CO369" s="838" t="n"/>
      <c r="CP369" s="838" t="n"/>
      <c r="CQ369" s="838" t="n"/>
      <c r="CR369" s="838" t="n"/>
      <c r="CS369" s="838" t="n"/>
      <c r="CT369" s="838" t="n"/>
      <c r="CU369" s="838" t="n"/>
      <c r="CV369" s="838" t="n"/>
      <c r="CW369" s="838" t="n"/>
      <c r="CX369" s="838" t="n"/>
      <c r="CY369" s="838" t="n"/>
      <c r="CZ369" s="838" t="n"/>
      <c r="DA369" s="838" t="n"/>
      <c r="DB369" s="838" t="n"/>
      <c r="DC369" s="838" t="n"/>
      <c r="DD369" s="838" t="n"/>
      <c r="DE369" s="838" t="n"/>
      <c r="DF369" s="838" t="n"/>
      <c r="DG369" s="838" t="n"/>
      <c r="DH369" s="838" t="n"/>
      <c r="DI369" s="838" t="n"/>
      <c r="DJ369" s="838" t="n"/>
      <c r="DK369" s="838" t="n"/>
      <c r="DL369" s="838" t="n"/>
      <c r="DM369" s="838" t="n"/>
      <c r="DN369" s="838" t="n"/>
      <c r="DO369" s="838" t="n"/>
      <c r="DP369" s="838" t="n"/>
      <c r="DQ369" s="838" t="n"/>
      <c r="DR369" s="838" t="n"/>
      <c r="DS369" s="838" t="n"/>
      <c r="DT369" s="838" t="n"/>
      <c r="DU369" s="838" t="n"/>
      <c r="DV369" s="838" t="n"/>
      <c r="DW369" s="838" t="n"/>
      <c r="DX369" s="838" t="n"/>
      <c r="DY369" s="838" t="n"/>
      <c r="DZ369" s="838" t="n"/>
      <c r="EA369" s="838" t="n"/>
      <c r="EB369" s="838" t="n"/>
      <c r="EC369" s="838" t="n"/>
      <c r="ED369" s="838" t="n"/>
      <c r="EE369" s="838" t="n"/>
      <c r="EF369" s="838" t="n"/>
      <c r="EG369" s="838" t="n"/>
      <c r="EH369" s="838" t="n"/>
      <c r="EI369" s="838" t="n"/>
      <c r="EJ369" s="838" t="n"/>
      <c r="EK369" s="838" t="n"/>
      <c r="EL369" s="838" t="n"/>
      <c r="EM369" s="838" t="n"/>
      <c r="EN369" s="838" t="n"/>
      <c r="EO369" s="838" t="n"/>
      <c r="EP369" s="838" t="n"/>
      <c r="EQ369" s="838" t="n"/>
    </row>
    <row r="370" ht="13.5" customHeight="1" s="1178">
      <c r="A370" s="838" t="n"/>
      <c r="B370" s="838" t="n"/>
      <c r="C370" s="838" t="n"/>
      <c r="D370" s="838" t="n"/>
      <c r="E370" s="838" t="n"/>
      <c r="F370" s="838" t="n"/>
      <c r="G370" s="838" t="n"/>
      <c r="H370" s="838" t="n"/>
      <c r="I370" s="838" t="n"/>
      <c r="J370" s="838" t="n"/>
      <c r="K370" s="838" t="n"/>
      <c r="L370" s="838" t="n"/>
      <c r="M370" s="838" t="n"/>
      <c r="N370" s="838" t="n"/>
      <c r="O370" s="838" t="n"/>
      <c r="P370" s="838" t="n"/>
      <c r="Q370" s="838" t="n"/>
      <c r="R370" s="838" t="n"/>
      <c r="S370" s="838" t="n"/>
      <c r="T370" s="838" t="n"/>
      <c r="U370" s="838" t="n"/>
      <c r="V370" s="838" t="n"/>
      <c r="W370" s="838" t="n"/>
      <c r="X370" s="838" t="n"/>
      <c r="Y370" s="838" t="n"/>
      <c r="Z370" s="838" t="n"/>
      <c r="AA370" s="838" t="n"/>
      <c r="AB370" s="838" t="n"/>
      <c r="AC370" s="838" t="n"/>
      <c r="AD370" s="838" t="n"/>
      <c r="AE370" s="838" t="n"/>
      <c r="AF370" s="838" t="n"/>
      <c r="AG370" s="838" t="n"/>
      <c r="AH370" s="838" t="n"/>
      <c r="AI370" s="838" t="n"/>
      <c r="AJ370" s="838" t="n"/>
      <c r="AK370" s="838" t="n"/>
      <c r="AL370" s="838" t="n"/>
      <c r="AM370" s="838" t="n"/>
      <c r="AN370" s="838" t="n"/>
      <c r="AO370" s="838" t="n"/>
      <c r="AP370" s="838" t="n"/>
      <c r="AQ370" s="838" t="n"/>
      <c r="AR370" s="838" t="n"/>
      <c r="AS370" s="838" t="n"/>
      <c r="AT370" s="838" t="n"/>
      <c r="AU370" s="838" t="n"/>
      <c r="AV370" s="838" t="n"/>
      <c r="AW370" s="838" t="n"/>
      <c r="AX370" s="838" t="n"/>
      <c r="AY370" s="838" t="n"/>
      <c r="AZ370" s="838" t="n"/>
      <c r="BA370" s="838" t="n"/>
      <c r="BB370" s="838" t="n"/>
      <c r="BC370" s="838" t="n"/>
      <c r="BD370" s="838" t="n"/>
      <c r="BE370" s="838" t="n"/>
      <c r="BF370" s="838" t="n"/>
      <c r="BG370" s="838" t="n"/>
      <c r="BH370" s="838" t="n"/>
      <c r="BI370" s="838" t="n"/>
      <c r="BJ370" s="838" t="n"/>
      <c r="BK370" s="838" t="n"/>
      <c r="BL370" s="838" t="n"/>
      <c r="BM370" s="838" t="n"/>
      <c r="BN370" s="838" t="n"/>
      <c r="BO370" s="838" t="n"/>
      <c r="BP370" s="838" t="n"/>
      <c r="BQ370" s="838" t="n"/>
      <c r="BR370" s="838" t="n"/>
      <c r="BS370" s="838" t="n"/>
      <c r="BT370" s="838" t="n"/>
      <c r="BU370" s="838" t="n"/>
      <c r="BV370" s="838" t="n"/>
      <c r="BW370" s="838" t="n"/>
      <c r="BX370" s="838" t="n"/>
      <c r="BY370" s="838" t="n"/>
      <c r="BZ370" s="838" t="n"/>
      <c r="CA370" s="838" t="n"/>
      <c r="CB370" s="838" t="n"/>
      <c r="CC370" s="838" t="n"/>
      <c r="CD370" s="838" t="n"/>
      <c r="CE370" s="838" t="n"/>
      <c r="CF370" s="838" t="n"/>
      <c r="CG370" s="838" t="n"/>
      <c r="CH370" s="838" t="n"/>
      <c r="CI370" s="838" t="n"/>
      <c r="CJ370" s="838" t="n"/>
      <c r="CK370" s="838" t="n"/>
      <c r="CL370" s="838" t="n"/>
      <c r="CM370" s="838" t="n"/>
      <c r="CN370" s="838" t="n"/>
      <c r="CO370" s="838" t="n"/>
      <c r="CP370" s="838" t="n"/>
      <c r="CQ370" s="838" t="n"/>
      <c r="CR370" s="838" t="n"/>
      <c r="CS370" s="838" t="n"/>
      <c r="CT370" s="838" t="n"/>
      <c r="CU370" s="838" t="n"/>
      <c r="CV370" s="838" t="n"/>
      <c r="CW370" s="838" t="n"/>
      <c r="CX370" s="838" t="n"/>
      <c r="CY370" s="838" t="n"/>
      <c r="CZ370" s="838" t="n"/>
      <c r="DA370" s="838" t="n"/>
      <c r="DB370" s="838" t="n"/>
      <c r="DC370" s="838" t="n"/>
      <c r="DD370" s="838" t="n"/>
      <c r="DE370" s="838" t="n"/>
      <c r="DF370" s="838" t="n"/>
      <c r="DG370" s="838" t="n"/>
      <c r="DH370" s="838" t="n"/>
      <c r="DI370" s="838" t="n"/>
      <c r="DJ370" s="838" t="n"/>
      <c r="DK370" s="838" t="n"/>
      <c r="DL370" s="838" t="n"/>
      <c r="DM370" s="838" t="n"/>
      <c r="DN370" s="838" t="n"/>
      <c r="DO370" s="838" t="n"/>
      <c r="DP370" s="838" t="n"/>
      <c r="DQ370" s="838" t="n"/>
      <c r="DR370" s="838" t="n"/>
      <c r="DS370" s="838" t="n"/>
      <c r="DT370" s="838" t="n"/>
      <c r="DU370" s="838" t="n"/>
      <c r="DV370" s="838" t="n"/>
      <c r="DW370" s="838" t="n"/>
      <c r="DX370" s="838" t="n"/>
      <c r="DY370" s="838" t="n"/>
      <c r="DZ370" s="838" t="n"/>
      <c r="EA370" s="838" t="n"/>
      <c r="EB370" s="838" t="n"/>
      <c r="EC370" s="838" t="n"/>
      <c r="ED370" s="838" t="n"/>
      <c r="EE370" s="838" t="n"/>
      <c r="EF370" s="838" t="n"/>
      <c r="EG370" s="838" t="n"/>
      <c r="EH370" s="838" t="n"/>
      <c r="EI370" s="838" t="n"/>
      <c r="EJ370" s="838" t="n"/>
      <c r="EK370" s="838" t="n"/>
      <c r="EL370" s="838" t="n"/>
      <c r="EM370" s="838" t="n"/>
      <c r="EN370" s="838" t="n"/>
      <c r="EO370" s="838" t="n"/>
      <c r="EP370" s="838" t="n"/>
      <c r="EQ370" s="838" t="n"/>
    </row>
    <row r="371" ht="13.5" customHeight="1" s="1178">
      <c r="A371" s="860" t="n"/>
      <c r="B371" s="860" t="n"/>
      <c r="C371" s="860" t="n"/>
      <c r="D371" s="860" t="n"/>
      <c r="E371" s="860" t="n"/>
      <c r="F371" s="860" t="n"/>
      <c r="G371" s="860" t="n"/>
      <c r="H371" s="860" t="n"/>
      <c r="I371" s="860" t="n"/>
      <c r="J371" s="860" t="n"/>
      <c r="K371" s="838" t="n"/>
      <c r="L371" s="838" t="n"/>
      <c r="M371" s="838" t="n"/>
      <c r="N371" s="838" t="n"/>
      <c r="O371" s="838" t="n"/>
      <c r="P371" s="838" t="n"/>
      <c r="Q371" s="838" t="n"/>
      <c r="R371" s="838" t="n"/>
      <c r="S371" s="838" t="n"/>
      <c r="T371" s="838" t="n"/>
      <c r="U371" s="838" t="n"/>
      <c r="V371" s="838" t="n"/>
      <c r="W371" s="838" t="n"/>
      <c r="X371" s="838" t="n"/>
      <c r="Y371" s="838" t="n"/>
      <c r="Z371" s="838" t="n"/>
      <c r="AA371" s="838" t="n"/>
      <c r="AB371" s="838" t="n"/>
      <c r="AC371" s="838" t="n"/>
      <c r="AD371" s="838" t="n"/>
      <c r="AE371" s="838" t="n"/>
      <c r="AF371" s="838" t="n"/>
      <c r="AG371" s="838" t="n"/>
      <c r="AH371" s="838" t="n"/>
      <c r="AI371" s="838" t="n"/>
      <c r="AJ371" s="838" t="n"/>
      <c r="AK371" s="838" t="n"/>
      <c r="AL371" s="838" t="n"/>
      <c r="AM371" s="838" t="n"/>
      <c r="AN371" s="838" t="n"/>
      <c r="AO371" s="838" t="n"/>
      <c r="AP371" s="838" t="n"/>
      <c r="AQ371" s="838" t="n"/>
      <c r="AR371" s="838" t="n"/>
      <c r="AS371" s="838" t="n"/>
      <c r="AT371" s="838" t="n"/>
      <c r="AU371" s="838" t="n"/>
      <c r="AV371" s="838" t="n"/>
      <c r="AW371" s="838" t="n"/>
      <c r="AX371" s="838" t="n"/>
      <c r="AY371" s="838" t="n"/>
      <c r="AZ371" s="838" t="n"/>
      <c r="BA371" s="838" t="n"/>
      <c r="BB371" s="838" t="n"/>
      <c r="BC371" s="838" t="n"/>
      <c r="BD371" s="838" t="n"/>
      <c r="BE371" s="838" t="n"/>
      <c r="BF371" s="838" t="n"/>
      <c r="BG371" s="838" t="n"/>
      <c r="BH371" s="838" t="n"/>
      <c r="BI371" s="838" t="n"/>
      <c r="BJ371" s="838" t="n"/>
      <c r="BK371" s="838" t="n"/>
      <c r="BL371" s="838" t="n"/>
      <c r="BM371" s="838" t="n"/>
      <c r="BN371" s="838" t="n"/>
      <c r="BO371" s="838" t="n"/>
      <c r="BP371" s="838" t="n"/>
      <c r="BQ371" s="838" t="n"/>
      <c r="BR371" s="838" t="n"/>
      <c r="BS371" s="838" t="n"/>
      <c r="BT371" s="838" t="n"/>
      <c r="BU371" s="838" t="n"/>
      <c r="BV371" s="838" t="n"/>
      <c r="BW371" s="838" t="n"/>
      <c r="BX371" s="838" t="n"/>
      <c r="BY371" s="838" t="n"/>
      <c r="BZ371" s="838" t="n"/>
      <c r="CA371" s="838" t="n"/>
      <c r="CB371" s="838" t="n"/>
      <c r="CC371" s="838" t="n"/>
      <c r="CD371" s="838" t="n"/>
      <c r="CE371" s="838" t="n"/>
      <c r="CF371" s="838" t="n"/>
      <c r="CG371" s="838" t="n"/>
      <c r="CH371" s="838" t="n"/>
      <c r="CI371" s="838" t="n"/>
      <c r="CJ371" s="838" t="n"/>
      <c r="CK371" s="838" t="n"/>
      <c r="CL371" s="838" t="n"/>
      <c r="CM371" s="838" t="n"/>
      <c r="CN371" s="838" t="n"/>
      <c r="CO371" s="838" t="n"/>
      <c r="CP371" s="838" t="n"/>
      <c r="CQ371" s="838" t="n"/>
      <c r="CR371" s="838" t="n"/>
      <c r="CS371" s="838" t="n"/>
      <c r="CT371" s="838" t="n"/>
      <c r="CU371" s="838" t="n"/>
      <c r="CV371" s="838" t="n"/>
      <c r="CW371" s="838" t="n"/>
      <c r="CX371" s="838" t="n"/>
      <c r="CY371" s="838" t="n"/>
      <c r="CZ371" s="838" t="n"/>
      <c r="DA371" s="838" t="n"/>
      <c r="DB371" s="838" t="n"/>
      <c r="DC371" s="838" t="n"/>
      <c r="DD371" s="838" t="n"/>
      <c r="DE371" s="838" t="n"/>
      <c r="DF371" s="838" t="n"/>
      <c r="DG371" s="838" t="n"/>
      <c r="DH371" s="838" t="n"/>
      <c r="DI371" s="838" t="n"/>
      <c r="DJ371" s="838" t="n"/>
      <c r="DK371" s="838" t="n"/>
      <c r="DL371" s="838" t="n"/>
      <c r="DM371" s="838" t="n"/>
      <c r="DN371" s="838" t="n"/>
      <c r="DO371" s="838" t="n"/>
      <c r="DP371" s="838" t="n"/>
      <c r="DQ371" s="838" t="n"/>
      <c r="DR371" s="838" t="n"/>
      <c r="DS371" s="838" t="n"/>
      <c r="DT371" s="838" t="n"/>
      <c r="DU371" s="838" t="n"/>
      <c r="DV371" s="838" t="n"/>
      <c r="DW371" s="838" t="n"/>
      <c r="DX371" s="838" t="n"/>
      <c r="DY371" s="838" t="n"/>
      <c r="DZ371" s="838" t="n"/>
      <c r="EA371" s="838" t="n"/>
      <c r="EB371" s="838" t="n"/>
      <c r="EC371" s="838" t="n"/>
      <c r="ED371" s="838" t="n"/>
      <c r="EE371" s="838" t="n"/>
      <c r="EF371" s="838" t="n"/>
      <c r="EG371" s="838" t="n"/>
      <c r="EH371" s="838" t="n"/>
      <c r="EI371" s="838" t="n"/>
      <c r="EJ371" s="838" t="n"/>
      <c r="EK371" s="838" t="n"/>
      <c r="EL371" s="838" t="n"/>
      <c r="EM371" s="838" t="n"/>
      <c r="EN371" s="838" t="n"/>
      <c r="EO371" s="838" t="n"/>
      <c r="EP371" s="838" t="n"/>
      <c r="EQ371" s="838" t="n"/>
    </row>
    <row r="372" ht="13.5" customHeight="1" s="1178">
      <c r="A372" s="867" t="n"/>
      <c r="B372" s="862" t="n"/>
      <c r="C372" s="862" t="n"/>
      <c r="D372" s="863" t="n"/>
      <c r="E372" s="863" t="n"/>
      <c r="F372" s="863" t="n"/>
      <c r="G372" s="863" t="n"/>
      <c r="H372" s="863" t="n"/>
      <c r="I372" s="863" t="n"/>
      <c r="J372" s="863" t="n"/>
      <c r="K372" s="838" t="n"/>
      <c r="L372" s="838" t="n"/>
      <c r="M372" s="838" t="n"/>
      <c r="N372" s="838" t="n"/>
      <c r="O372" s="838" t="n"/>
      <c r="P372" s="838" t="n"/>
      <c r="Q372" s="838" t="n"/>
      <c r="R372" s="838" t="n"/>
      <c r="S372" s="838" t="n"/>
      <c r="T372" s="838" t="n"/>
      <c r="U372" s="838" t="n"/>
      <c r="V372" s="838" t="n"/>
      <c r="W372" s="838" t="n"/>
      <c r="X372" s="838" t="n"/>
      <c r="Y372" s="838" t="n"/>
      <c r="Z372" s="838" t="n"/>
      <c r="AA372" s="838" t="n"/>
      <c r="AB372" s="838" t="n"/>
      <c r="AC372" s="838" t="n"/>
      <c r="AD372" s="838" t="n"/>
      <c r="AE372" s="838" t="n"/>
      <c r="AF372" s="838" t="n"/>
      <c r="AG372" s="838" t="n"/>
      <c r="AH372" s="838" t="n"/>
      <c r="AI372" s="838" t="n"/>
      <c r="AJ372" s="838" t="n"/>
      <c r="AK372" s="838" t="n"/>
      <c r="AL372" s="838" t="n"/>
      <c r="AM372" s="838" t="n"/>
      <c r="AN372" s="838" t="n"/>
      <c r="AO372" s="838" t="n"/>
      <c r="AP372" s="838" t="n"/>
      <c r="AQ372" s="838" t="n"/>
      <c r="AR372" s="838" t="n"/>
      <c r="AS372" s="838" t="n"/>
      <c r="AT372" s="838" t="n"/>
      <c r="AU372" s="838" t="n"/>
      <c r="AV372" s="838" t="n"/>
      <c r="AW372" s="838" t="n"/>
      <c r="AX372" s="838" t="n"/>
      <c r="AY372" s="838" t="n"/>
      <c r="AZ372" s="838" t="n"/>
      <c r="BA372" s="838" t="n"/>
      <c r="BB372" s="838" t="n"/>
      <c r="BC372" s="838" t="n"/>
      <c r="BD372" s="838" t="n"/>
      <c r="BE372" s="838" t="n"/>
      <c r="BF372" s="838" t="n"/>
      <c r="BG372" s="838" t="n"/>
      <c r="BH372" s="838" t="n"/>
      <c r="BI372" s="838" t="n"/>
      <c r="BJ372" s="838" t="n"/>
      <c r="BK372" s="838" t="n"/>
      <c r="BL372" s="838" t="n"/>
      <c r="BM372" s="838" t="n"/>
      <c r="BN372" s="838" t="n"/>
      <c r="BO372" s="838" t="n"/>
      <c r="BP372" s="838" t="n"/>
      <c r="BQ372" s="838" t="n"/>
      <c r="BR372" s="838" t="n"/>
      <c r="BS372" s="838" t="n"/>
      <c r="BT372" s="838" t="n"/>
      <c r="BU372" s="838" t="n"/>
      <c r="BV372" s="838" t="n"/>
      <c r="BW372" s="838" t="n"/>
      <c r="BX372" s="838" t="n"/>
      <c r="BY372" s="838" t="n"/>
      <c r="BZ372" s="838" t="n"/>
      <c r="CA372" s="838" t="n"/>
      <c r="CB372" s="838" t="n"/>
      <c r="CC372" s="838" t="n"/>
      <c r="CD372" s="838" t="n"/>
      <c r="CE372" s="838" t="n"/>
      <c r="CF372" s="838" t="n"/>
      <c r="CG372" s="838" t="n"/>
      <c r="CH372" s="838" t="n"/>
      <c r="CI372" s="838" t="n"/>
      <c r="CJ372" s="838" t="n"/>
      <c r="CK372" s="838" t="n"/>
      <c r="CL372" s="838" t="n"/>
      <c r="CM372" s="838" t="n"/>
      <c r="CN372" s="838" t="n"/>
      <c r="CO372" s="838" t="n"/>
      <c r="CP372" s="838" t="n"/>
      <c r="CQ372" s="838" t="n"/>
      <c r="CR372" s="838" t="n"/>
      <c r="CS372" s="838" t="n"/>
      <c r="CT372" s="838" t="n"/>
      <c r="CU372" s="838" t="n"/>
      <c r="CV372" s="838" t="n"/>
      <c r="CW372" s="838" t="n"/>
      <c r="CX372" s="838" t="n"/>
      <c r="CY372" s="838" t="n"/>
      <c r="CZ372" s="838" t="n"/>
      <c r="DA372" s="838" t="n"/>
      <c r="DB372" s="838" t="n"/>
      <c r="DC372" s="838" t="n"/>
      <c r="DD372" s="838" t="n"/>
      <c r="DE372" s="838" t="n"/>
      <c r="DF372" s="838" t="n"/>
      <c r="DG372" s="838" t="n"/>
      <c r="DH372" s="838" t="n"/>
      <c r="DI372" s="838" t="n"/>
      <c r="DJ372" s="838" t="n"/>
      <c r="DK372" s="838" t="n"/>
      <c r="DL372" s="838" t="n"/>
      <c r="DM372" s="838" t="n"/>
      <c r="DN372" s="838" t="n"/>
      <c r="DO372" s="838" t="n"/>
      <c r="DP372" s="838" t="n"/>
      <c r="DQ372" s="838" t="n"/>
      <c r="DR372" s="838" t="n"/>
      <c r="DS372" s="838" t="n"/>
      <c r="DT372" s="838" t="n"/>
      <c r="DU372" s="838" t="n"/>
      <c r="DV372" s="838" t="n"/>
      <c r="DW372" s="838" t="n"/>
      <c r="DX372" s="838" t="n"/>
      <c r="DY372" s="838" t="n"/>
      <c r="DZ372" s="838" t="n"/>
      <c r="EA372" s="838" t="n"/>
      <c r="EB372" s="838" t="n"/>
      <c r="EC372" s="838" t="n"/>
      <c r="ED372" s="838" t="n"/>
      <c r="EE372" s="838" t="n"/>
      <c r="EF372" s="838" t="n"/>
      <c r="EG372" s="838" t="n"/>
      <c r="EH372" s="838" t="n"/>
      <c r="EI372" s="838" t="n"/>
      <c r="EJ372" s="838" t="n"/>
      <c r="EK372" s="838" t="n"/>
      <c r="EL372" s="838" t="n"/>
      <c r="EM372" s="838" t="n"/>
      <c r="EN372" s="838" t="n"/>
      <c r="EO372" s="838" t="n"/>
      <c r="EP372" s="838" t="n"/>
      <c r="EQ372" s="838" t="n"/>
    </row>
    <row r="373" ht="13.5" customHeight="1" s="1178">
      <c r="A373" s="867" t="n"/>
      <c r="B373" s="862" t="n"/>
      <c r="C373" s="862" t="n"/>
      <c r="D373" s="863" t="n"/>
      <c r="E373" s="863" t="n"/>
      <c r="F373" s="863" t="n"/>
      <c r="G373" s="863" t="n"/>
      <c r="H373" s="863" t="n"/>
      <c r="I373" s="863" t="n"/>
      <c r="J373" s="863" t="n"/>
      <c r="K373" s="838" t="n"/>
      <c r="L373" s="838" t="n"/>
      <c r="M373" s="838" t="n"/>
      <c r="N373" s="838" t="n"/>
      <c r="O373" s="838" t="n"/>
      <c r="P373" s="838" t="n"/>
      <c r="Q373" s="838" t="n"/>
      <c r="R373" s="838" t="n"/>
      <c r="S373" s="838" t="n"/>
      <c r="T373" s="838" t="n"/>
      <c r="U373" s="838" t="n"/>
      <c r="V373" s="838" t="n"/>
      <c r="W373" s="838" t="n"/>
      <c r="X373" s="838" t="n"/>
      <c r="Y373" s="838" t="n"/>
      <c r="Z373" s="838" t="n"/>
      <c r="AA373" s="838" t="n"/>
      <c r="AB373" s="838" t="n"/>
      <c r="AC373" s="838" t="n"/>
      <c r="AD373" s="838" t="n"/>
      <c r="AE373" s="838" t="n"/>
      <c r="AF373" s="838" t="n"/>
      <c r="AG373" s="838" t="n"/>
      <c r="AH373" s="838" t="n"/>
      <c r="AI373" s="838" t="n"/>
      <c r="AJ373" s="838" t="n"/>
      <c r="AK373" s="838" t="n"/>
      <c r="AL373" s="838" t="n"/>
      <c r="AM373" s="838" t="n"/>
      <c r="AN373" s="838" t="n"/>
      <c r="AO373" s="838" t="n"/>
      <c r="AP373" s="838" t="n"/>
      <c r="AQ373" s="838" t="n"/>
      <c r="AR373" s="838" t="n"/>
      <c r="AS373" s="838" t="n"/>
      <c r="AT373" s="838" t="n"/>
      <c r="AU373" s="838" t="n"/>
      <c r="AV373" s="838" t="n"/>
      <c r="AW373" s="838" t="n"/>
      <c r="AX373" s="838" t="n"/>
      <c r="AY373" s="838" t="n"/>
      <c r="AZ373" s="838" t="n"/>
      <c r="BA373" s="838" t="n"/>
      <c r="BB373" s="838" t="n"/>
      <c r="BC373" s="838" t="n"/>
      <c r="BD373" s="838" t="n"/>
      <c r="BE373" s="838" t="n"/>
      <c r="BF373" s="838" t="n"/>
      <c r="BG373" s="838" t="n"/>
      <c r="BH373" s="838" t="n"/>
      <c r="BI373" s="838" t="n"/>
      <c r="BJ373" s="838" t="n"/>
      <c r="BK373" s="838" t="n"/>
      <c r="BL373" s="838" t="n"/>
      <c r="BM373" s="838" t="n"/>
      <c r="BN373" s="838" t="n"/>
      <c r="BO373" s="838" t="n"/>
      <c r="BP373" s="838" t="n"/>
      <c r="BQ373" s="838" t="n"/>
      <c r="BR373" s="838" t="n"/>
      <c r="BS373" s="838" t="n"/>
      <c r="BT373" s="838" t="n"/>
      <c r="BU373" s="838" t="n"/>
      <c r="BV373" s="838" t="n"/>
      <c r="BW373" s="838" t="n"/>
      <c r="BX373" s="838" t="n"/>
      <c r="BY373" s="838" t="n"/>
      <c r="BZ373" s="838" t="n"/>
      <c r="CA373" s="838" t="n"/>
      <c r="CB373" s="838" t="n"/>
      <c r="CC373" s="838" t="n"/>
      <c r="CD373" s="838" t="n"/>
      <c r="CE373" s="838" t="n"/>
      <c r="CF373" s="838" t="n"/>
      <c r="CG373" s="838" t="n"/>
      <c r="CH373" s="838" t="n"/>
      <c r="CI373" s="838" t="n"/>
      <c r="CJ373" s="838" t="n"/>
      <c r="CK373" s="838" t="n"/>
      <c r="CL373" s="838" t="n"/>
      <c r="CM373" s="838" t="n"/>
      <c r="CN373" s="838" t="n"/>
      <c r="CO373" s="838" t="n"/>
      <c r="CP373" s="838" t="n"/>
      <c r="CQ373" s="838" t="n"/>
      <c r="CR373" s="838" t="n"/>
      <c r="CS373" s="838" t="n"/>
      <c r="CT373" s="838" t="n"/>
      <c r="CU373" s="838" t="n"/>
      <c r="CV373" s="838" t="n"/>
      <c r="CW373" s="838" t="n"/>
      <c r="CX373" s="838" t="n"/>
      <c r="CY373" s="838" t="n"/>
      <c r="CZ373" s="838" t="n"/>
      <c r="DA373" s="838" t="n"/>
      <c r="DB373" s="838" t="n"/>
      <c r="DC373" s="838" t="n"/>
      <c r="DD373" s="838" t="n"/>
      <c r="DE373" s="838" t="n"/>
      <c r="DF373" s="838" t="n"/>
      <c r="DG373" s="838" t="n"/>
      <c r="DH373" s="838" t="n"/>
      <c r="DI373" s="838" t="n"/>
      <c r="DJ373" s="838" t="n"/>
      <c r="DK373" s="838" t="n"/>
      <c r="DL373" s="838" t="n"/>
      <c r="DM373" s="838" t="n"/>
      <c r="DN373" s="838" t="n"/>
      <c r="DO373" s="838" t="n"/>
      <c r="DP373" s="838" t="n"/>
      <c r="DQ373" s="838" t="n"/>
      <c r="DR373" s="838" t="n"/>
      <c r="DS373" s="838" t="n"/>
      <c r="DT373" s="838" t="n"/>
      <c r="DU373" s="838" t="n"/>
      <c r="DV373" s="838" t="n"/>
      <c r="DW373" s="838" t="n"/>
      <c r="DX373" s="838" t="n"/>
      <c r="DY373" s="838" t="n"/>
      <c r="DZ373" s="838" t="n"/>
      <c r="EA373" s="838" t="n"/>
      <c r="EB373" s="838" t="n"/>
      <c r="EC373" s="838" t="n"/>
      <c r="ED373" s="838" t="n"/>
      <c r="EE373" s="838" t="n"/>
      <c r="EF373" s="838" t="n"/>
      <c r="EG373" s="838" t="n"/>
      <c r="EH373" s="838" t="n"/>
      <c r="EI373" s="838" t="n"/>
      <c r="EJ373" s="838" t="n"/>
      <c r="EK373" s="838" t="n"/>
      <c r="EL373" s="838" t="n"/>
      <c r="EM373" s="838" t="n"/>
      <c r="EN373" s="838" t="n"/>
      <c r="EO373" s="838" t="n"/>
      <c r="EP373" s="838" t="n"/>
      <c r="EQ373" s="838" t="n"/>
    </row>
    <row r="374" ht="13.5" customHeight="1" s="1178">
      <c r="A374" s="867" t="n"/>
      <c r="B374" s="862" t="n"/>
      <c r="C374" s="862" t="n"/>
      <c r="D374" s="863" t="n"/>
      <c r="E374" s="863" t="n"/>
      <c r="F374" s="863" t="n"/>
      <c r="G374" s="863" t="n"/>
      <c r="H374" s="863" t="n"/>
      <c r="I374" s="863" t="n"/>
      <c r="J374" s="863" t="n"/>
      <c r="K374" s="838" t="n"/>
      <c r="L374" s="838" t="n"/>
      <c r="M374" s="838" t="n"/>
      <c r="N374" s="838" t="n"/>
      <c r="O374" s="838" t="n"/>
      <c r="P374" s="838" t="n"/>
      <c r="Q374" s="838" t="n"/>
      <c r="R374" s="838" t="n"/>
      <c r="S374" s="838" t="n"/>
      <c r="T374" s="838" t="n"/>
      <c r="U374" s="838" t="n"/>
      <c r="V374" s="838" t="n"/>
      <c r="W374" s="838" t="n"/>
      <c r="X374" s="838" t="n"/>
      <c r="Y374" s="838" t="n"/>
      <c r="Z374" s="838" t="n"/>
      <c r="AA374" s="838" t="n"/>
      <c r="AB374" s="838" t="n"/>
      <c r="AC374" s="838" t="n"/>
      <c r="AD374" s="838" t="n"/>
      <c r="AE374" s="838" t="n"/>
      <c r="AF374" s="838" t="n"/>
      <c r="AG374" s="838" t="n"/>
      <c r="AH374" s="838" t="n"/>
      <c r="AI374" s="838" t="n"/>
      <c r="AJ374" s="838" t="n"/>
      <c r="AK374" s="838" t="n"/>
      <c r="AL374" s="838" t="n"/>
      <c r="AM374" s="838" t="n"/>
      <c r="AN374" s="838" t="n"/>
      <c r="AO374" s="838" t="n"/>
      <c r="AP374" s="838" t="n"/>
      <c r="AQ374" s="838" t="n"/>
      <c r="AR374" s="838" t="n"/>
      <c r="AS374" s="838" t="n"/>
      <c r="AT374" s="838" t="n"/>
      <c r="AU374" s="838" t="n"/>
      <c r="AV374" s="838" t="n"/>
      <c r="AW374" s="838" t="n"/>
      <c r="AX374" s="838" t="n"/>
      <c r="AY374" s="838" t="n"/>
      <c r="AZ374" s="838" t="n"/>
      <c r="BA374" s="838" t="n"/>
      <c r="BB374" s="838" t="n"/>
      <c r="BC374" s="838" t="n"/>
      <c r="BD374" s="838" t="n"/>
      <c r="BE374" s="838" t="n"/>
      <c r="BF374" s="838" t="n"/>
      <c r="BG374" s="838" t="n"/>
      <c r="BH374" s="838" t="n"/>
      <c r="BI374" s="838" t="n"/>
      <c r="BJ374" s="838" t="n"/>
      <c r="BK374" s="838" t="n"/>
      <c r="BL374" s="838" t="n"/>
      <c r="BM374" s="838" t="n"/>
      <c r="BN374" s="838" t="n"/>
      <c r="BO374" s="838" t="n"/>
      <c r="BP374" s="838" t="n"/>
      <c r="BQ374" s="838" t="n"/>
      <c r="BR374" s="838" t="n"/>
      <c r="BS374" s="838" t="n"/>
      <c r="BT374" s="838" t="n"/>
      <c r="BU374" s="838" t="n"/>
      <c r="BV374" s="838" t="n"/>
      <c r="BW374" s="838" t="n"/>
      <c r="BX374" s="838" t="n"/>
      <c r="BY374" s="838" t="n"/>
      <c r="BZ374" s="838" t="n"/>
      <c r="CA374" s="838" t="n"/>
      <c r="CB374" s="838" t="n"/>
      <c r="CC374" s="838" t="n"/>
      <c r="CD374" s="838" t="n"/>
      <c r="CE374" s="838" t="n"/>
      <c r="CF374" s="838" t="n"/>
      <c r="CG374" s="838" t="n"/>
      <c r="CH374" s="838" t="n"/>
      <c r="CI374" s="838" t="n"/>
      <c r="CJ374" s="838" t="n"/>
      <c r="CK374" s="838" t="n"/>
      <c r="CL374" s="838" t="n"/>
      <c r="CM374" s="838" t="n"/>
      <c r="CN374" s="838" t="n"/>
      <c r="CO374" s="838" t="n"/>
      <c r="CP374" s="838" t="n"/>
      <c r="CQ374" s="838" t="n"/>
      <c r="CR374" s="838" t="n"/>
      <c r="CS374" s="838" t="n"/>
      <c r="CT374" s="838" t="n"/>
      <c r="CU374" s="838" t="n"/>
      <c r="CV374" s="838" t="n"/>
      <c r="CW374" s="838" t="n"/>
      <c r="CX374" s="838" t="n"/>
      <c r="CY374" s="838" t="n"/>
      <c r="CZ374" s="838" t="n"/>
      <c r="DA374" s="838" t="n"/>
      <c r="DB374" s="838" t="n"/>
      <c r="DC374" s="838" t="n"/>
      <c r="DD374" s="838" t="n"/>
      <c r="DE374" s="838" t="n"/>
      <c r="DF374" s="838" t="n"/>
      <c r="DG374" s="838" t="n"/>
      <c r="DH374" s="838" t="n"/>
      <c r="DI374" s="838" t="n"/>
      <c r="DJ374" s="838" t="n"/>
      <c r="DK374" s="838" t="n"/>
      <c r="DL374" s="838" t="n"/>
      <c r="DM374" s="838" t="n"/>
      <c r="DN374" s="838" t="n"/>
      <c r="DO374" s="838" t="n"/>
      <c r="DP374" s="838" t="n"/>
      <c r="DQ374" s="838" t="n"/>
      <c r="DR374" s="838" t="n"/>
      <c r="DS374" s="838" t="n"/>
      <c r="DT374" s="838" t="n"/>
      <c r="DU374" s="838" t="n"/>
      <c r="DV374" s="838" t="n"/>
      <c r="DW374" s="838" t="n"/>
      <c r="DX374" s="838" t="n"/>
      <c r="DY374" s="838" t="n"/>
      <c r="DZ374" s="838" t="n"/>
      <c r="EA374" s="838" t="n"/>
      <c r="EB374" s="838" t="n"/>
      <c r="EC374" s="838" t="n"/>
      <c r="ED374" s="838" t="n"/>
      <c r="EE374" s="838" t="n"/>
      <c r="EF374" s="838" t="n"/>
      <c r="EG374" s="838" t="n"/>
      <c r="EH374" s="838" t="n"/>
      <c r="EI374" s="838" t="n"/>
      <c r="EJ374" s="838" t="n"/>
      <c r="EK374" s="838" t="n"/>
      <c r="EL374" s="838" t="n"/>
      <c r="EM374" s="838" t="n"/>
      <c r="EN374" s="838" t="n"/>
      <c r="EO374" s="838" t="n"/>
      <c r="EP374" s="838" t="n"/>
      <c r="EQ374" s="838" t="n"/>
    </row>
    <row r="375" ht="13.5" customHeight="1" s="1178">
      <c r="A375" s="867" t="n"/>
      <c r="B375" s="862" t="n"/>
      <c r="C375" s="862" t="n"/>
      <c r="D375" s="862" t="n"/>
      <c r="E375" s="863" t="n"/>
      <c r="F375" s="863" t="n"/>
      <c r="G375" s="863" t="n"/>
      <c r="H375" s="863" t="n"/>
      <c r="I375" s="863" t="n"/>
      <c r="J375" s="863" t="n"/>
      <c r="K375" s="838" t="n"/>
      <c r="L375" s="838" t="n"/>
      <c r="M375" s="838" t="n"/>
      <c r="N375" s="838" t="n"/>
      <c r="O375" s="838" t="n"/>
      <c r="P375" s="838" t="n"/>
      <c r="Q375" s="838" t="n"/>
      <c r="R375" s="838" t="n"/>
      <c r="S375" s="838" t="n"/>
      <c r="T375" s="838" t="n"/>
      <c r="U375" s="838" t="n"/>
      <c r="V375" s="838" t="n"/>
      <c r="W375" s="838" t="n"/>
      <c r="X375" s="838" t="n"/>
      <c r="Y375" s="838" t="n"/>
      <c r="Z375" s="838" t="n"/>
      <c r="AA375" s="838" t="n"/>
      <c r="AB375" s="838" t="n"/>
      <c r="AC375" s="838" t="n"/>
      <c r="AD375" s="838" t="n"/>
      <c r="AE375" s="838" t="n"/>
      <c r="AF375" s="838" t="n"/>
      <c r="AG375" s="838" t="n"/>
      <c r="AH375" s="838" t="n"/>
      <c r="AI375" s="838" t="n"/>
      <c r="AJ375" s="838" t="n"/>
      <c r="AK375" s="838" t="n"/>
      <c r="AL375" s="838" t="n"/>
      <c r="AM375" s="838" t="n"/>
      <c r="AN375" s="838" t="n"/>
      <c r="AO375" s="838" t="n"/>
      <c r="AP375" s="838" t="n"/>
      <c r="AQ375" s="838" t="n"/>
      <c r="AR375" s="838" t="n"/>
      <c r="AS375" s="838" t="n"/>
      <c r="AT375" s="838" t="n"/>
      <c r="AU375" s="838" t="n"/>
      <c r="AV375" s="838" t="n"/>
      <c r="AW375" s="838" t="n"/>
      <c r="AX375" s="838" t="n"/>
      <c r="AY375" s="838" t="n"/>
      <c r="AZ375" s="838" t="n"/>
      <c r="BA375" s="838" t="n"/>
      <c r="BB375" s="838" t="n"/>
      <c r="BC375" s="838" t="n"/>
      <c r="BD375" s="838" t="n"/>
      <c r="BE375" s="838" t="n"/>
      <c r="BF375" s="838" t="n"/>
      <c r="BG375" s="838" t="n"/>
      <c r="BH375" s="838" t="n"/>
      <c r="BI375" s="838" t="n"/>
      <c r="BJ375" s="838" t="n"/>
      <c r="BK375" s="838" t="n"/>
      <c r="BL375" s="838" t="n"/>
      <c r="BM375" s="838" t="n"/>
      <c r="BN375" s="838" t="n"/>
      <c r="BO375" s="838" t="n"/>
      <c r="BP375" s="838" t="n"/>
      <c r="BQ375" s="838" t="n"/>
      <c r="BR375" s="838" t="n"/>
      <c r="BS375" s="838" t="n"/>
      <c r="BT375" s="838" t="n"/>
      <c r="BU375" s="838" t="n"/>
      <c r="BV375" s="838" t="n"/>
      <c r="BW375" s="838" t="n"/>
      <c r="BX375" s="838" t="n"/>
      <c r="BY375" s="838" t="n"/>
      <c r="BZ375" s="838" t="n"/>
      <c r="CA375" s="838" t="n"/>
      <c r="CB375" s="838" t="n"/>
      <c r="CC375" s="838" t="n"/>
      <c r="CD375" s="838" t="n"/>
      <c r="CE375" s="838" t="n"/>
      <c r="CF375" s="838" t="n"/>
      <c r="CG375" s="838" t="n"/>
      <c r="CH375" s="838" t="n"/>
      <c r="CI375" s="838" t="n"/>
      <c r="CJ375" s="838" t="n"/>
      <c r="CK375" s="838" t="n"/>
      <c r="CL375" s="838" t="n"/>
      <c r="CM375" s="838" t="n"/>
      <c r="CN375" s="838" t="n"/>
      <c r="CO375" s="838" t="n"/>
      <c r="CP375" s="838" t="n"/>
      <c r="CQ375" s="838" t="n"/>
      <c r="CR375" s="838" t="n"/>
      <c r="CS375" s="838" t="n"/>
      <c r="CT375" s="838" t="n"/>
      <c r="CU375" s="838" t="n"/>
      <c r="CV375" s="838" t="n"/>
      <c r="CW375" s="838" t="n"/>
      <c r="CX375" s="838" t="n"/>
      <c r="CY375" s="838" t="n"/>
      <c r="CZ375" s="838" t="n"/>
      <c r="DA375" s="838" t="n"/>
      <c r="DB375" s="838" t="n"/>
      <c r="DC375" s="838" t="n"/>
      <c r="DD375" s="838" t="n"/>
      <c r="DE375" s="838" t="n"/>
      <c r="DF375" s="838" t="n"/>
      <c r="DG375" s="838" t="n"/>
      <c r="DH375" s="838" t="n"/>
      <c r="DI375" s="838" t="n"/>
      <c r="DJ375" s="838" t="n"/>
      <c r="DK375" s="838" t="n"/>
      <c r="DL375" s="838" t="n"/>
      <c r="DM375" s="838" t="n"/>
      <c r="DN375" s="838" t="n"/>
      <c r="DO375" s="838" t="n"/>
      <c r="DP375" s="838" t="n"/>
      <c r="DQ375" s="838" t="n"/>
      <c r="DR375" s="838" t="n"/>
      <c r="DS375" s="838" t="n"/>
      <c r="DT375" s="838" t="n"/>
      <c r="DU375" s="838" t="n"/>
      <c r="DV375" s="838" t="n"/>
      <c r="DW375" s="838" t="n"/>
      <c r="DX375" s="838" t="n"/>
      <c r="DY375" s="838" t="n"/>
      <c r="DZ375" s="838" t="n"/>
      <c r="EA375" s="838" t="n"/>
      <c r="EB375" s="838" t="n"/>
      <c r="EC375" s="838" t="n"/>
      <c r="ED375" s="838" t="n"/>
      <c r="EE375" s="838" t="n"/>
      <c r="EF375" s="838" t="n"/>
      <c r="EG375" s="838" t="n"/>
      <c r="EH375" s="838" t="n"/>
      <c r="EI375" s="838" t="n"/>
      <c r="EJ375" s="838" t="n"/>
      <c r="EK375" s="838" t="n"/>
      <c r="EL375" s="838" t="n"/>
      <c r="EM375" s="838" t="n"/>
      <c r="EN375" s="838" t="n"/>
      <c r="EO375" s="838" t="n"/>
      <c r="EP375" s="838" t="n"/>
      <c r="EQ375" s="838" t="n"/>
    </row>
    <row r="376" ht="13.5" customHeight="1" s="1178">
      <c r="A376" s="867" t="n"/>
      <c r="B376" s="862" t="n"/>
      <c r="C376" s="862" t="n"/>
      <c r="D376" s="862" t="n"/>
      <c r="E376" s="863" t="n"/>
      <c r="F376" s="863" t="n"/>
      <c r="G376" s="863" t="n"/>
      <c r="H376" s="863" t="n"/>
      <c r="I376" s="863" t="n"/>
      <c r="J376" s="863" t="n"/>
      <c r="K376" s="838" t="n"/>
      <c r="L376" s="838" t="n"/>
      <c r="M376" s="838" t="n"/>
      <c r="N376" s="838" t="n"/>
      <c r="O376" s="838" t="n"/>
      <c r="P376" s="838" t="n"/>
      <c r="Q376" s="838" t="n"/>
      <c r="R376" s="838" t="n"/>
      <c r="S376" s="838" t="n"/>
      <c r="T376" s="838" t="n"/>
      <c r="U376" s="838" t="n"/>
      <c r="V376" s="838" t="n"/>
      <c r="W376" s="838" t="n"/>
      <c r="X376" s="838" t="n"/>
      <c r="Y376" s="838" t="n"/>
      <c r="Z376" s="838" t="n"/>
      <c r="AA376" s="838" t="n"/>
      <c r="AB376" s="838" t="n"/>
      <c r="AC376" s="838" t="n"/>
      <c r="AD376" s="838" t="n"/>
      <c r="AE376" s="838" t="n"/>
      <c r="AF376" s="838" t="n"/>
      <c r="AG376" s="838" t="n"/>
      <c r="AH376" s="838" t="n"/>
      <c r="AI376" s="838" t="n"/>
      <c r="AJ376" s="838" t="n"/>
      <c r="AK376" s="838" t="n"/>
      <c r="AL376" s="838" t="n"/>
      <c r="AM376" s="838" t="n"/>
      <c r="AN376" s="838" t="n"/>
      <c r="AO376" s="838" t="n"/>
      <c r="AP376" s="838" t="n"/>
      <c r="AQ376" s="838" t="n"/>
      <c r="AR376" s="838" t="n"/>
      <c r="AS376" s="838" t="n"/>
      <c r="AT376" s="838" t="n"/>
      <c r="AU376" s="838" t="n"/>
      <c r="AV376" s="838" t="n"/>
      <c r="AW376" s="838" t="n"/>
      <c r="AX376" s="838" t="n"/>
      <c r="AY376" s="838" t="n"/>
      <c r="AZ376" s="838" t="n"/>
      <c r="BA376" s="838" t="n"/>
      <c r="BB376" s="838" t="n"/>
      <c r="BC376" s="838" t="n"/>
      <c r="BD376" s="838" t="n"/>
      <c r="BE376" s="838" t="n"/>
      <c r="BF376" s="838" t="n"/>
      <c r="BG376" s="838" t="n"/>
      <c r="BH376" s="838" t="n"/>
      <c r="BI376" s="838" t="n"/>
      <c r="BJ376" s="838" t="n"/>
      <c r="BK376" s="838" t="n"/>
      <c r="BL376" s="838" t="n"/>
      <c r="BM376" s="838" t="n"/>
      <c r="BN376" s="838" t="n"/>
      <c r="BO376" s="838" t="n"/>
      <c r="BP376" s="838" t="n"/>
      <c r="BQ376" s="838" t="n"/>
      <c r="BR376" s="838" t="n"/>
      <c r="BS376" s="838" t="n"/>
      <c r="BT376" s="838" t="n"/>
      <c r="BU376" s="838" t="n"/>
      <c r="BV376" s="838" t="n"/>
      <c r="BW376" s="838" t="n"/>
      <c r="BX376" s="838" t="n"/>
      <c r="BY376" s="838" t="n"/>
      <c r="BZ376" s="838" t="n"/>
      <c r="CA376" s="838" t="n"/>
      <c r="CB376" s="838" t="n"/>
      <c r="CC376" s="838" t="n"/>
      <c r="CD376" s="838" t="n"/>
      <c r="CE376" s="838" t="n"/>
      <c r="CF376" s="838" t="n"/>
      <c r="CG376" s="838" t="n"/>
      <c r="CH376" s="838" t="n"/>
      <c r="CI376" s="838" t="n"/>
      <c r="CJ376" s="838" t="n"/>
      <c r="CK376" s="838" t="n"/>
      <c r="CL376" s="838" t="n"/>
      <c r="CM376" s="838" t="n"/>
      <c r="CN376" s="838" t="n"/>
      <c r="CO376" s="838" t="n"/>
      <c r="CP376" s="838" t="n"/>
      <c r="CQ376" s="838" t="n"/>
      <c r="CR376" s="838" t="n"/>
      <c r="CS376" s="838" t="n"/>
      <c r="CT376" s="838" t="n"/>
      <c r="CU376" s="838" t="n"/>
      <c r="CV376" s="838" t="n"/>
      <c r="CW376" s="838" t="n"/>
      <c r="CX376" s="838" t="n"/>
      <c r="CY376" s="838" t="n"/>
      <c r="CZ376" s="838" t="n"/>
      <c r="DA376" s="838" t="n"/>
      <c r="DB376" s="838" t="n"/>
      <c r="DC376" s="838" t="n"/>
      <c r="DD376" s="838" t="n"/>
      <c r="DE376" s="838" t="n"/>
      <c r="DF376" s="838" t="n"/>
      <c r="DG376" s="838" t="n"/>
      <c r="DH376" s="838" t="n"/>
      <c r="DI376" s="838" t="n"/>
      <c r="DJ376" s="838" t="n"/>
      <c r="DK376" s="838" t="n"/>
      <c r="DL376" s="838" t="n"/>
      <c r="DM376" s="838" t="n"/>
      <c r="DN376" s="838" t="n"/>
      <c r="DO376" s="838" t="n"/>
      <c r="DP376" s="838" t="n"/>
      <c r="DQ376" s="838" t="n"/>
      <c r="DR376" s="838" t="n"/>
      <c r="DS376" s="838" t="n"/>
      <c r="DT376" s="838" t="n"/>
      <c r="DU376" s="838" t="n"/>
      <c r="DV376" s="838" t="n"/>
      <c r="DW376" s="838" t="n"/>
      <c r="DX376" s="838" t="n"/>
      <c r="DY376" s="838" t="n"/>
      <c r="DZ376" s="838" t="n"/>
      <c r="EA376" s="838" t="n"/>
      <c r="EB376" s="838" t="n"/>
      <c r="EC376" s="838" t="n"/>
      <c r="ED376" s="838" t="n"/>
      <c r="EE376" s="838" t="n"/>
      <c r="EF376" s="838" t="n"/>
      <c r="EG376" s="838" t="n"/>
      <c r="EH376" s="838" t="n"/>
      <c r="EI376" s="838" t="n"/>
      <c r="EJ376" s="838" t="n"/>
      <c r="EK376" s="838" t="n"/>
      <c r="EL376" s="838" t="n"/>
      <c r="EM376" s="838" t="n"/>
      <c r="EN376" s="838" t="n"/>
      <c r="EO376" s="838" t="n"/>
      <c r="EP376" s="838" t="n"/>
      <c r="EQ376" s="838" t="n"/>
    </row>
    <row r="377" ht="13.5" customHeight="1" s="1178">
      <c r="A377" s="867" t="n"/>
      <c r="B377" s="862" t="n"/>
      <c r="C377" s="862" t="n"/>
      <c r="D377" s="862" t="n"/>
      <c r="E377" s="863" t="n"/>
      <c r="F377" s="863" t="n"/>
      <c r="G377" s="863" t="n"/>
      <c r="H377" s="863" t="n"/>
      <c r="I377" s="863" t="n"/>
      <c r="J377" s="863" t="n"/>
      <c r="K377" s="838" t="n"/>
      <c r="L377" s="838" t="n"/>
      <c r="M377" s="838" t="n"/>
      <c r="N377" s="838" t="n"/>
      <c r="O377" s="838" t="n"/>
      <c r="P377" s="838" t="n"/>
      <c r="Q377" s="838" t="n"/>
      <c r="R377" s="838" t="n"/>
      <c r="S377" s="838" t="n"/>
      <c r="T377" s="838" t="n"/>
      <c r="U377" s="838" t="n"/>
      <c r="V377" s="838" t="n"/>
      <c r="W377" s="838" t="n"/>
      <c r="X377" s="838" t="n"/>
      <c r="Y377" s="838" t="n"/>
      <c r="Z377" s="838" t="n"/>
      <c r="AA377" s="838" t="n"/>
      <c r="AB377" s="838" t="n"/>
      <c r="AC377" s="838" t="n"/>
      <c r="AD377" s="838" t="n"/>
      <c r="AE377" s="838" t="n"/>
      <c r="AF377" s="838" t="n"/>
      <c r="AG377" s="838" t="n"/>
      <c r="AH377" s="838" t="n"/>
      <c r="AI377" s="838" t="n"/>
      <c r="AJ377" s="838" t="n"/>
      <c r="AK377" s="838" t="n"/>
      <c r="AL377" s="838" t="n"/>
      <c r="AM377" s="838" t="n"/>
      <c r="AN377" s="838" t="n"/>
      <c r="AO377" s="838" t="n"/>
      <c r="AP377" s="838" t="n"/>
      <c r="AQ377" s="838" t="n"/>
      <c r="AR377" s="838" t="n"/>
      <c r="AS377" s="838" t="n"/>
      <c r="AT377" s="838" t="n"/>
      <c r="AU377" s="838" t="n"/>
      <c r="AV377" s="838" t="n"/>
      <c r="AW377" s="838" t="n"/>
      <c r="AX377" s="838" t="n"/>
      <c r="AY377" s="838" t="n"/>
      <c r="AZ377" s="838" t="n"/>
      <c r="BA377" s="838" t="n"/>
      <c r="BB377" s="838" t="n"/>
      <c r="BC377" s="838" t="n"/>
      <c r="BD377" s="838" t="n"/>
      <c r="BE377" s="838" t="n"/>
      <c r="BF377" s="838" t="n"/>
      <c r="BG377" s="838" t="n"/>
      <c r="BH377" s="838" t="n"/>
      <c r="BI377" s="838" t="n"/>
      <c r="BJ377" s="838" t="n"/>
      <c r="BK377" s="838" t="n"/>
      <c r="BL377" s="838" t="n"/>
      <c r="BM377" s="838" t="n"/>
      <c r="BN377" s="838" t="n"/>
      <c r="BO377" s="838" t="n"/>
      <c r="BP377" s="838" t="n"/>
      <c r="BQ377" s="838" t="n"/>
      <c r="BR377" s="838" t="n"/>
      <c r="BS377" s="838" t="n"/>
      <c r="BT377" s="838" t="n"/>
      <c r="BU377" s="838" t="n"/>
      <c r="BV377" s="838" t="n"/>
      <c r="BW377" s="838" t="n"/>
      <c r="BX377" s="838" t="n"/>
      <c r="BY377" s="838" t="n"/>
      <c r="BZ377" s="838" t="n"/>
      <c r="CA377" s="838" t="n"/>
      <c r="CB377" s="838" t="n"/>
      <c r="CC377" s="838" t="n"/>
      <c r="CD377" s="838" t="n"/>
      <c r="CE377" s="838" t="n"/>
      <c r="CF377" s="838" t="n"/>
      <c r="CG377" s="838" t="n"/>
      <c r="CH377" s="838" t="n"/>
      <c r="CI377" s="838" t="n"/>
      <c r="CJ377" s="838" t="n"/>
      <c r="CK377" s="838" t="n"/>
      <c r="CL377" s="838" t="n"/>
      <c r="CM377" s="838" t="n"/>
      <c r="CN377" s="838" t="n"/>
      <c r="CO377" s="838" t="n"/>
      <c r="CP377" s="838" t="n"/>
      <c r="CQ377" s="838" t="n"/>
      <c r="CR377" s="838" t="n"/>
      <c r="CS377" s="838" t="n"/>
      <c r="CT377" s="838" t="n"/>
      <c r="CU377" s="838" t="n"/>
      <c r="CV377" s="838" t="n"/>
      <c r="CW377" s="838" t="n"/>
      <c r="CX377" s="838" t="n"/>
      <c r="CY377" s="838" t="n"/>
      <c r="CZ377" s="838" t="n"/>
      <c r="DA377" s="838" t="n"/>
      <c r="DB377" s="838" t="n"/>
      <c r="DC377" s="838" t="n"/>
      <c r="DD377" s="838" t="n"/>
      <c r="DE377" s="838" t="n"/>
      <c r="DF377" s="838" t="n"/>
      <c r="DG377" s="838" t="n"/>
      <c r="DH377" s="838" t="n"/>
      <c r="DI377" s="838" t="n"/>
      <c r="DJ377" s="838" t="n"/>
      <c r="DK377" s="838" t="n"/>
      <c r="DL377" s="838" t="n"/>
      <c r="DM377" s="838" t="n"/>
      <c r="DN377" s="838" t="n"/>
      <c r="DO377" s="838" t="n"/>
      <c r="DP377" s="838" t="n"/>
      <c r="DQ377" s="838" t="n"/>
      <c r="DR377" s="838" t="n"/>
      <c r="DS377" s="838" t="n"/>
      <c r="DT377" s="838" t="n"/>
      <c r="DU377" s="838" t="n"/>
      <c r="DV377" s="838" t="n"/>
      <c r="DW377" s="838" t="n"/>
      <c r="DX377" s="838" t="n"/>
      <c r="DY377" s="838" t="n"/>
      <c r="DZ377" s="838" t="n"/>
      <c r="EA377" s="838" t="n"/>
      <c r="EB377" s="838" t="n"/>
      <c r="EC377" s="838" t="n"/>
      <c r="ED377" s="838" t="n"/>
      <c r="EE377" s="838" t="n"/>
      <c r="EF377" s="838" t="n"/>
      <c r="EG377" s="838" t="n"/>
      <c r="EH377" s="838" t="n"/>
      <c r="EI377" s="838" t="n"/>
      <c r="EJ377" s="838" t="n"/>
      <c r="EK377" s="838" t="n"/>
      <c r="EL377" s="838" t="n"/>
      <c r="EM377" s="838" t="n"/>
      <c r="EN377" s="838" t="n"/>
      <c r="EO377" s="838" t="n"/>
      <c r="EP377" s="838" t="n"/>
      <c r="EQ377" s="838" t="n"/>
    </row>
    <row r="378" ht="13.5" customHeight="1" s="1178">
      <c r="A378" s="867" t="n"/>
      <c r="B378" s="862" t="n"/>
      <c r="C378" s="862" t="n"/>
      <c r="D378" s="862" t="n"/>
      <c r="E378" s="863" t="n"/>
      <c r="F378" s="863" t="n"/>
      <c r="G378" s="863" t="n"/>
      <c r="H378" s="863" t="n"/>
      <c r="I378" s="863" t="n"/>
      <c r="J378" s="863" t="n"/>
      <c r="K378" s="860" t="n"/>
      <c r="L378" s="838" t="n"/>
      <c r="M378" s="838" t="n"/>
      <c r="N378" s="838" t="n"/>
      <c r="O378" s="838" t="n"/>
      <c r="P378" s="838" t="n"/>
      <c r="Q378" s="838" t="n"/>
      <c r="R378" s="838" t="n"/>
      <c r="S378" s="838" t="n"/>
      <c r="T378" s="838" t="n"/>
      <c r="U378" s="838" t="n"/>
      <c r="V378" s="838" t="n"/>
      <c r="W378" s="838" t="n"/>
      <c r="X378" s="838" t="n"/>
      <c r="Y378" s="838" t="n"/>
      <c r="Z378" s="838" t="n"/>
      <c r="AA378" s="838" t="n"/>
      <c r="AB378" s="838" t="n"/>
      <c r="AC378" s="838" t="n"/>
      <c r="AD378" s="838" t="n"/>
      <c r="AE378" s="838" t="n"/>
      <c r="AF378" s="838" t="n"/>
      <c r="AG378" s="838" t="n"/>
      <c r="AH378" s="838" t="n"/>
      <c r="AI378" s="838" t="n"/>
      <c r="AJ378" s="838" t="n"/>
      <c r="AK378" s="838" t="n"/>
      <c r="AL378" s="838" t="n"/>
      <c r="AM378" s="838" t="n"/>
      <c r="AN378" s="838" t="n"/>
      <c r="AO378" s="838" t="n"/>
      <c r="AP378" s="838" t="n"/>
      <c r="AQ378" s="838" t="n"/>
      <c r="AR378" s="838" t="n"/>
      <c r="AS378" s="838" t="n"/>
      <c r="AT378" s="838" t="n"/>
      <c r="AU378" s="838" t="n"/>
      <c r="AV378" s="838" t="n"/>
      <c r="AW378" s="838" t="n"/>
      <c r="AX378" s="838" t="n"/>
      <c r="AY378" s="838" t="n"/>
      <c r="AZ378" s="838" t="n"/>
      <c r="BA378" s="838" t="n"/>
      <c r="BB378" s="838" t="n"/>
      <c r="BC378" s="838" t="n"/>
      <c r="BD378" s="838" t="n"/>
      <c r="BE378" s="838" t="n"/>
      <c r="BF378" s="838" t="n"/>
      <c r="BG378" s="838" t="n"/>
      <c r="BH378" s="838" t="n"/>
      <c r="BI378" s="838" t="n"/>
      <c r="BJ378" s="838" t="n"/>
      <c r="BK378" s="838" t="n"/>
      <c r="BL378" s="838" t="n"/>
      <c r="BM378" s="838" t="n"/>
      <c r="BN378" s="838" t="n"/>
      <c r="BO378" s="838" t="n"/>
      <c r="BP378" s="838" t="n"/>
      <c r="BQ378" s="838" t="n"/>
      <c r="BR378" s="838" t="n"/>
      <c r="BS378" s="838" t="n"/>
      <c r="BT378" s="838" t="n"/>
      <c r="BU378" s="838" t="n"/>
      <c r="BV378" s="838" t="n"/>
      <c r="BW378" s="838" t="n"/>
      <c r="BX378" s="838" t="n"/>
      <c r="BY378" s="838" t="n"/>
      <c r="BZ378" s="838" t="n"/>
      <c r="CA378" s="838" t="n"/>
      <c r="CB378" s="838" t="n"/>
      <c r="CC378" s="838" t="n"/>
      <c r="CD378" s="838" t="n"/>
      <c r="CE378" s="838" t="n"/>
      <c r="CF378" s="838" t="n"/>
      <c r="CG378" s="838" t="n"/>
      <c r="CH378" s="838" t="n"/>
      <c r="CI378" s="838" t="n"/>
      <c r="CJ378" s="838" t="n"/>
      <c r="CK378" s="838" t="n"/>
      <c r="CL378" s="838" t="n"/>
      <c r="CM378" s="838" t="n"/>
      <c r="CN378" s="838" t="n"/>
      <c r="CO378" s="838" t="n"/>
      <c r="CP378" s="838" t="n"/>
      <c r="CQ378" s="838" t="n"/>
      <c r="CR378" s="838" t="n"/>
      <c r="CS378" s="838" t="n"/>
      <c r="CT378" s="838" t="n"/>
      <c r="CU378" s="838" t="n"/>
      <c r="CV378" s="838" t="n"/>
      <c r="CW378" s="838" t="n"/>
      <c r="CX378" s="838" t="n"/>
      <c r="CY378" s="838" t="n"/>
      <c r="CZ378" s="838" t="n"/>
      <c r="DA378" s="838" t="n"/>
      <c r="DB378" s="838" t="n"/>
      <c r="DC378" s="838" t="n"/>
      <c r="DD378" s="838" t="n"/>
      <c r="DE378" s="838" t="n"/>
      <c r="DF378" s="838" t="n"/>
      <c r="DG378" s="838" t="n"/>
      <c r="DH378" s="838" t="n"/>
      <c r="DI378" s="838" t="n"/>
      <c r="DJ378" s="838" t="n"/>
      <c r="DK378" s="838" t="n"/>
      <c r="DL378" s="838" t="n"/>
      <c r="DM378" s="838" t="n"/>
      <c r="DN378" s="838" t="n"/>
      <c r="DO378" s="838" t="n"/>
      <c r="DP378" s="838" t="n"/>
      <c r="DQ378" s="838" t="n"/>
      <c r="DR378" s="838" t="n"/>
      <c r="DS378" s="838" t="n"/>
      <c r="DT378" s="838" t="n"/>
      <c r="DU378" s="838" t="n"/>
      <c r="DV378" s="838" t="n"/>
      <c r="DW378" s="838" t="n"/>
      <c r="DX378" s="838" t="n"/>
      <c r="DY378" s="838" t="n"/>
      <c r="DZ378" s="838" t="n"/>
      <c r="EA378" s="838" t="n"/>
      <c r="EB378" s="838" t="n"/>
      <c r="EC378" s="838" t="n"/>
      <c r="ED378" s="838" t="n"/>
      <c r="EE378" s="838" t="n"/>
      <c r="EF378" s="838" t="n"/>
      <c r="EG378" s="838" t="n"/>
      <c r="EH378" s="838" t="n"/>
      <c r="EI378" s="838" t="n"/>
      <c r="EJ378" s="838" t="n"/>
      <c r="EK378" s="838" t="n"/>
      <c r="EL378" s="838" t="n"/>
      <c r="EM378" s="838" t="n"/>
      <c r="EN378" s="838" t="n"/>
      <c r="EO378" s="838" t="n"/>
      <c r="EP378" s="838" t="n"/>
      <c r="EQ378" s="838" t="n"/>
    </row>
    <row r="379" ht="13.5" customHeight="1" s="1178">
      <c r="A379" s="867" t="n"/>
      <c r="B379" s="862" t="n"/>
      <c r="C379" s="862" t="n"/>
      <c r="D379" s="862" t="n"/>
      <c r="E379" s="863" t="n"/>
      <c r="F379" s="863" t="n"/>
      <c r="G379" s="863" t="n"/>
      <c r="H379" s="863" t="n"/>
      <c r="I379" s="863" t="n"/>
      <c r="J379" s="863" t="n"/>
      <c r="K379" s="863" t="n"/>
      <c r="L379" s="838" t="n"/>
      <c r="M379" s="838" t="n"/>
      <c r="N379" s="838" t="n"/>
      <c r="O379" s="838" t="n"/>
      <c r="P379" s="838" t="n"/>
      <c r="Q379" s="838" t="n"/>
      <c r="R379" s="838" t="n"/>
      <c r="S379" s="838" t="n"/>
      <c r="T379" s="838" t="n"/>
      <c r="U379" s="838" t="n"/>
      <c r="V379" s="838" t="n"/>
      <c r="W379" s="838" t="n"/>
      <c r="X379" s="838" t="n"/>
      <c r="Y379" s="838" t="n"/>
      <c r="Z379" s="838" t="n"/>
      <c r="AA379" s="838" t="n"/>
      <c r="AB379" s="838" t="n"/>
      <c r="AC379" s="838" t="n"/>
      <c r="AD379" s="838" t="n"/>
      <c r="AE379" s="838" t="n"/>
      <c r="AF379" s="838" t="n"/>
      <c r="AG379" s="838" t="n"/>
      <c r="AH379" s="838" t="n"/>
      <c r="AI379" s="838" t="n"/>
      <c r="AJ379" s="838" t="n"/>
      <c r="AK379" s="838" t="n"/>
      <c r="AL379" s="838" t="n"/>
      <c r="AM379" s="838" t="n"/>
      <c r="AN379" s="838" t="n"/>
      <c r="AO379" s="838" t="n"/>
      <c r="AP379" s="838" t="n"/>
      <c r="AQ379" s="838" t="n"/>
      <c r="AR379" s="838" t="n"/>
      <c r="AS379" s="838" t="n"/>
      <c r="AT379" s="838" t="n"/>
      <c r="AU379" s="838" t="n"/>
      <c r="AV379" s="838" t="n"/>
      <c r="AW379" s="838" t="n"/>
      <c r="AX379" s="838" t="n"/>
      <c r="AY379" s="838" t="n"/>
      <c r="AZ379" s="838" t="n"/>
      <c r="BA379" s="838" t="n"/>
      <c r="BB379" s="838" t="n"/>
      <c r="BC379" s="838" t="n"/>
      <c r="BD379" s="838" t="n"/>
      <c r="BE379" s="838" t="n"/>
      <c r="BF379" s="838" t="n"/>
      <c r="BG379" s="838" t="n"/>
      <c r="BH379" s="838" t="n"/>
      <c r="BI379" s="838" t="n"/>
      <c r="BJ379" s="838" t="n"/>
      <c r="BK379" s="838" t="n"/>
      <c r="BL379" s="838" t="n"/>
      <c r="BM379" s="838" t="n"/>
      <c r="BN379" s="838" t="n"/>
      <c r="BO379" s="838" t="n"/>
      <c r="BP379" s="838" t="n"/>
      <c r="BQ379" s="838" t="n"/>
      <c r="BR379" s="838" t="n"/>
      <c r="BS379" s="838" t="n"/>
      <c r="BT379" s="838" t="n"/>
      <c r="BU379" s="838" t="n"/>
      <c r="BV379" s="838" t="n"/>
      <c r="BW379" s="838" t="n"/>
      <c r="BX379" s="838" t="n"/>
      <c r="BY379" s="838" t="n"/>
      <c r="BZ379" s="838" t="n"/>
      <c r="CA379" s="838" t="n"/>
      <c r="CB379" s="838" t="n"/>
      <c r="CC379" s="838" t="n"/>
      <c r="CD379" s="838" t="n"/>
      <c r="CE379" s="838" t="n"/>
      <c r="CF379" s="838" t="n"/>
      <c r="CG379" s="838" t="n"/>
      <c r="CH379" s="838" t="n"/>
      <c r="CI379" s="838" t="n"/>
      <c r="CJ379" s="838" t="n"/>
      <c r="CK379" s="838" t="n"/>
      <c r="CL379" s="838" t="n"/>
      <c r="CM379" s="838" t="n"/>
      <c r="CN379" s="838" t="n"/>
      <c r="CO379" s="838" t="n"/>
      <c r="CP379" s="838" t="n"/>
      <c r="CQ379" s="838" t="n"/>
      <c r="CR379" s="838" t="n"/>
      <c r="CS379" s="838" t="n"/>
      <c r="CT379" s="838" t="n"/>
      <c r="CU379" s="838" t="n"/>
      <c r="CV379" s="838" t="n"/>
      <c r="CW379" s="838" t="n"/>
      <c r="CX379" s="838" t="n"/>
      <c r="CY379" s="838" t="n"/>
      <c r="CZ379" s="838" t="n"/>
      <c r="DA379" s="838" t="n"/>
      <c r="DB379" s="838" t="n"/>
      <c r="DC379" s="838" t="n"/>
      <c r="DD379" s="838" t="n"/>
      <c r="DE379" s="838" t="n"/>
      <c r="DF379" s="838" t="n"/>
      <c r="DG379" s="838" t="n"/>
      <c r="DH379" s="838" t="n"/>
      <c r="DI379" s="838" t="n"/>
      <c r="DJ379" s="838" t="n"/>
      <c r="DK379" s="838" t="n"/>
      <c r="DL379" s="838" t="n"/>
      <c r="DM379" s="838" t="n"/>
      <c r="DN379" s="838" t="n"/>
      <c r="DO379" s="838" t="n"/>
      <c r="DP379" s="838" t="n"/>
      <c r="DQ379" s="838" t="n"/>
      <c r="DR379" s="838" t="n"/>
      <c r="DS379" s="838" t="n"/>
      <c r="DT379" s="838" t="n"/>
      <c r="DU379" s="838" t="n"/>
      <c r="DV379" s="838" t="n"/>
      <c r="DW379" s="838" t="n"/>
      <c r="DX379" s="838" t="n"/>
      <c r="DY379" s="838" t="n"/>
      <c r="DZ379" s="838" t="n"/>
      <c r="EA379" s="838" t="n"/>
      <c r="EB379" s="838" t="n"/>
      <c r="EC379" s="838" t="n"/>
      <c r="ED379" s="838" t="n"/>
      <c r="EE379" s="838" t="n"/>
      <c r="EF379" s="838" t="n"/>
      <c r="EG379" s="838" t="n"/>
      <c r="EH379" s="838" t="n"/>
      <c r="EI379" s="838" t="n"/>
      <c r="EJ379" s="838" t="n"/>
      <c r="EK379" s="838" t="n"/>
      <c r="EL379" s="838" t="n"/>
      <c r="EM379" s="838" t="n"/>
      <c r="EN379" s="838" t="n"/>
      <c r="EO379" s="838" t="n"/>
      <c r="EP379" s="838" t="n"/>
      <c r="EQ379" s="838" t="n"/>
    </row>
    <row r="380" ht="13.5" customHeight="1" s="1178">
      <c r="A380" s="838" t="n"/>
      <c r="B380" s="870" t="n"/>
      <c r="C380" s="870" t="n"/>
      <c r="D380" s="870" t="n"/>
      <c r="E380" s="838" t="n"/>
      <c r="F380" s="838" t="n"/>
      <c r="G380" s="838" t="n"/>
      <c r="H380" s="838" t="n"/>
      <c r="I380" s="838" t="n"/>
      <c r="J380" s="838" t="n"/>
      <c r="K380" s="863" t="n"/>
      <c r="L380" s="838" t="n"/>
      <c r="M380" s="838" t="n"/>
      <c r="N380" s="838" t="n"/>
      <c r="O380" s="838" t="n"/>
      <c r="P380" s="838" t="n"/>
      <c r="Q380" s="838" t="n"/>
      <c r="R380" s="838" t="n"/>
      <c r="S380" s="838" t="n"/>
      <c r="T380" s="838" t="n"/>
      <c r="U380" s="838" t="n"/>
      <c r="V380" s="838" t="n"/>
      <c r="W380" s="838" t="n"/>
      <c r="X380" s="838" t="n"/>
      <c r="Y380" s="838" t="n"/>
      <c r="Z380" s="838" t="n"/>
      <c r="AA380" s="838" t="n"/>
      <c r="AB380" s="838" t="n"/>
      <c r="AC380" s="838" t="n"/>
      <c r="AD380" s="838" t="n"/>
      <c r="AE380" s="838" t="n"/>
      <c r="AF380" s="838" t="n"/>
      <c r="AG380" s="838" t="n"/>
      <c r="AH380" s="838" t="n"/>
      <c r="AI380" s="838" t="n"/>
      <c r="AJ380" s="838" t="n"/>
      <c r="AK380" s="838" t="n"/>
      <c r="AL380" s="838" t="n"/>
      <c r="AM380" s="838" t="n"/>
      <c r="AN380" s="838" t="n"/>
      <c r="AO380" s="838" t="n"/>
      <c r="AP380" s="838" t="n"/>
      <c r="AQ380" s="838" t="n"/>
      <c r="AR380" s="838" t="n"/>
      <c r="AS380" s="838" t="n"/>
      <c r="AT380" s="838" t="n"/>
      <c r="AU380" s="838" t="n"/>
      <c r="AV380" s="838" t="n"/>
      <c r="AW380" s="838" t="n"/>
      <c r="AX380" s="838" t="n"/>
      <c r="AY380" s="838" t="n"/>
      <c r="AZ380" s="838" t="n"/>
      <c r="BA380" s="838" t="n"/>
      <c r="BB380" s="838" t="n"/>
      <c r="BC380" s="838" t="n"/>
      <c r="BD380" s="838" t="n"/>
      <c r="BE380" s="838" t="n"/>
      <c r="BF380" s="838" t="n"/>
      <c r="BG380" s="838" t="n"/>
      <c r="BH380" s="838" t="n"/>
      <c r="BI380" s="838" t="n"/>
      <c r="BJ380" s="838" t="n"/>
      <c r="BK380" s="838" t="n"/>
      <c r="BL380" s="838" t="n"/>
      <c r="BM380" s="838" t="n"/>
      <c r="BN380" s="838" t="n"/>
      <c r="BO380" s="838" t="n"/>
      <c r="BP380" s="838" t="n"/>
      <c r="BQ380" s="838" t="n"/>
      <c r="BR380" s="838" t="n"/>
      <c r="BS380" s="838" t="n"/>
      <c r="BT380" s="838" t="n"/>
      <c r="BU380" s="838" t="n"/>
      <c r="BV380" s="838" t="n"/>
      <c r="BW380" s="838" t="n"/>
      <c r="BX380" s="838" t="n"/>
      <c r="BY380" s="838" t="n"/>
      <c r="BZ380" s="838" t="n"/>
      <c r="CA380" s="838" t="n"/>
      <c r="CB380" s="838" t="n"/>
      <c r="CC380" s="838" t="n"/>
      <c r="CD380" s="838" t="n"/>
      <c r="CE380" s="838" t="n"/>
      <c r="CF380" s="838" t="n"/>
      <c r="CG380" s="838" t="n"/>
      <c r="CH380" s="838" t="n"/>
      <c r="CI380" s="838" t="n"/>
      <c r="CJ380" s="838" t="n"/>
      <c r="CK380" s="838" t="n"/>
      <c r="CL380" s="838" t="n"/>
      <c r="CM380" s="838" t="n"/>
      <c r="CN380" s="838" t="n"/>
      <c r="CO380" s="838" t="n"/>
      <c r="CP380" s="838" t="n"/>
      <c r="CQ380" s="838" t="n"/>
      <c r="CR380" s="838" t="n"/>
      <c r="CS380" s="838" t="n"/>
      <c r="CT380" s="838" t="n"/>
      <c r="CU380" s="838" t="n"/>
      <c r="CV380" s="838" t="n"/>
      <c r="CW380" s="838" t="n"/>
      <c r="CX380" s="838" t="n"/>
      <c r="CY380" s="838" t="n"/>
      <c r="CZ380" s="838" t="n"/>
      <c r="DA380" s="838" t="n"/>
      <c r="DB380" s="838" t="n"/>
      <c r="DC380" s="838" t="n"/>
      <c r="DD380" s="838" t="n"/>
      <c r="DE380" s="838" t="n"/>
      <c r="DF380" s="838" t="n"/>
      <c r="DG380" s="838" t="n"/>
      <c r="DH380" s="838" t="n"/>
      <c r="DI380" s="838" t="n"/>
      <c r="DJ380" s="838" t="n"/>
      <c r="DK380" s="838" t="n"/>
      <c r="DL380" s="838" t="n"/>
      <c r="DM380" s="838" t="n"/>
      <c r="DN380" s="838" t="n"/>
      <c r="DO380" s="838" t="n"/>
      <c r="DP380" s="838" t="n"/>
      <c r="DQ380" s="838" t="n"/>
      <c r="DR380" s="838" t="n"/>
      <c r="DS380" s="838" t="n"/>
      <c r="DT380" s="838" t="n"/>
      <c r="DU380" s="838" t="n"/>
      <c r="DV380" s="838" t="n"/>
      <c r="DW380" s="838" t="n"/>
      <c r="DX380" s="838" t="n"/>
      <c r="DY380" s="838" t="n"/>
      <c r="DZ380" s="838" t="n"/>
      <c r="EA380" s="838" t="n"/>
      <c r="EB380" s="838" t="n"/>
      <c r="EC380" s="838" t="n"/>
      <c r="ED380" s="838" t="n"/>
      <c r="EE380" s="838" t="n"/>
      <c r="EF380" s="838" t="n"/>
      <c r="EG380" s="838" t="n"/>
      <c r="EH380" s="838" t="n"/>
      <c r="EI380" s="838" t="n"/>
      <c r="EJ380" s="838" t="n"/>
      <c r="EK380" s="838" t="n"/>
      <c r="EL380" s="838" t="n"/>
      <c r="EM380" s="838" t="n"/>
      <c r="EN380" s="838" t="n"/>
      <c r="EO380" s="838" t="n"/>
      <c r="EP380" s="838" t="n"/>
      <c r="EQ380" s="838" t="n"/>
    </row>
    <row r="381" ht="13.5" customHeight="1" s="1178">
      <c r="A381" s="860" t="n"/>
      <c r="B381" s="871" t="n"/>
      <c r="C381" s="871" t="n"/>
      <c r="D381" s="871" t="n"/>
      <c r="E381" s="860" t="n"/>
      <c r="F381" s="860" t="n"/>
      <c r="G381" s="860" t="n"/>
      <c r="H381" s="860" t="n"/>
      <c r="I381" s="860" t="n"/>
      <c r="J381" s="860" t="n"/>
      <c r="K381" s="863" t="n"/>
      <c r="L381" s="838" t="n"/>
      <c r="M381" s="838" t="n"/>
      <c r="N381" s="838" t="n"/>
      <c r="O381" s="838" t="n"/>
      <c r="P381" s="838" t="n"/>
      <c r="Q381" s="838" t="n"/>
      <c r="R381" s="838" t="n"/>
      <c r="S381" s="838" t="n"/>
      <c r="T381" s="838" t="n"/>
      <c r="U381" s="838" t="n"/>
      <c r="V381" s="838" t="n"/>
      <c r="W381" s="838" t="n"/>
      <c r="X381" s="838" t="n"/>
      <c r="Y381" s="838" t="n"/>
      <c r="Z381" s="838" t="n"/>
      <c r="AA381" s="838" t="n"/>
      <c r="AB381" s="838" t="n"/>
      <c r="AC381" s="838" t="n"/>
      <c r="AD381" s="838" t="n"/>
      <c r="AE381" s="838" t="n"/>
      <c r="AF381" s="838" t="n"/>
      <c r="AG381" s="838" t="n"/>
      <c r="AH381" s="838" t="n"/>
      <c r="AI381" s="838" t="n"/>
      <c r="AJ381" s="838" t="n"/>
      <c r="AK381" s="838" t="n"/>
      <c r="AL381" s="838" t="n"/>
      <c r="AM381" s="838" t="n"/>
      <c r="AN381" s="838" t="n"/>
      <c r="AO381" s="838" t="n"/>
      <c r="AP381" s="838" t="n"/>
      <c r="AQ381" s="838" t="n"/>
      <c r="AR381" s="838" t="n"/>
      <c r="AS381" s="838" t="n"/>
      <c r="AT381" s="838" t="n"/>
      <c r="AU381" s="838" t="n"/>
      <c r="AV381" s="838" t="n"/>
      <c r="AW381" s="838" t="n"/>
      <c r="AX381" s="838" t="n"/>
      <c r="AY381" s="838" t="n"/>
      <c r="AZ381" s="838" t="n"/>
      <c r="BA381" s="838" t="n"/>
      <c r="BB381" s="838" t="n"/>
      <c r="BC381" s="838" t="n"/>
      <c r="BD381" s="838" t="n"/>
      <c r="BE381" s="838" t="n"/>
      <c r="BF381" s="838" t="n"/>
      <c r="BG381" s="838" t="n"/>
      <c r="BH381" s="838" t="n"/>
      <c r="BI381" s="838" t="n"/>
      <c r="BJ381" s="838" t="n"/>
      <c r="BK381" s="838" t="n"/>
      <c r="BL381" s="838" t="n"/>
      <c r="BM381" s="838" t="n"/>
      <c r="BN381" s="838" t="n"/>
      <c r="BO381" s="838" t="n"/>
      <c r="BP381" s="838" t="n"/>
      <c r="BQ381" s="838" t="n"/>
      <c r="BR381" s="838" t="n"/>
      <c r="BS381" s="838" t="n"/>
      <c r="BT381" s="838" t="n"/>
      <c r="BU381" s="838" t="n"/>
      <c r="BV381" s="838" t="n"/>
      <c r="BW381" s="838" t="n"/>
      <c r="BX381" s="838" t="n"/>
      <c r="BY381" s="838" t="n"/>
      <c r="BZ381" s="838" t="n"/>
      <c r="CA381" s="838" t="n"/>
      <c r="CB381" s="838" t="n"/>
      <c r="CC381" s="838" t="n"/>
      <c r="CD381" s="838" t="n"/>
      <c r="CE381" s="838" t="n"/>
      <c r="CF381" s="838" t="n"/>
      <c r="CG381" s="838" t="n"/>
      <c r="CH381" s="838" t="n"/>
      <c r="CI381" s="838" t="n"/>
      <c r="CJ381" s="838" t="n"/>
      <c r="CK381" s="838" t="n"/>
      <c r="CL381" s="838" t="n"/>
      <c r="CM381" s="838" t="n"/>
      <c r="CN381" s="838" t="n"/>
      <c r="CO381" s="838" t="n"/>
      <c r="CP381" s="838" t="n"/>
      <c r="CQ381" s="838" t="n"/>
      <c r="CR381" s="838" t="n"/>
      <c r="CS381" s="838" t="n"/>
      <c r="CT381" s="838" t="n"/>
      <c r="CU381" s="838" t="n"/>
      <c r="CV381" s="838" t="n"/>
      <c r="CW381" s="838" t="n"/>
      <c r="CX381" s="838" t="n"/>
      <c r="CY381" s="838" t="n"/>
      <c r="CZ381" s="838" t="n"/>
      <c r="DA381" s="838" t="n"/>
      <c r="DB381" s="838" t="n"/>
      <c r="DC381" s="838" t="n"/>
      <c r="DD381" s="838" t="n"/>
      <c r="DE381" s="838" t="n"/>
      <c r="DF381" s="838" t="n"/>
      <c r="DG381" s="838" t="n"/>
      <c r="DH381" s="838" t="n"/>
      <c r="DI381" s="838" t="n"/>
      <c r="DJ381" s="838" t="n"/>
      <c r="DK381" s="838" t="n"/>
      <c r="DL381" s="838" t="n"/>
      <c r="DM381" s="838" t="n"/>
      <c r="DN381" s="838" t="n"/>
      <c r="DO381" s="838" t="n"/>
      <c r="DP381" s="838" t="n"/>
      <c r="DQ381" s="838" t="n"/>
      <c r="DR381" s="838" t="n"/>
      <c r="DS381" s="838" t="n"/>
      <c r="DT381" s="838" t="n"/>
      <c r="DU381" s="838" t="n"/>
      <c r="DV381" s="838" t="n"/>
      <c r="DW381" s="838" t="n"/>
      <c r="DX381" s="838" t="n"/>
      <c r="DY381" s="838" t="n"/>
      <c r="DZ381" s="838" t="n"/>
      <c r="EA381" s="838" t="n"/>
      <c r="EB381" s="838" t="n"/>
      <c r="EC381" s="838" t="n"/>
      <c r="ED381" s="838" t="n"/>
      <c r="EE381" s="838" t="n"/>
      <c r="EF381" s="838" t="n"/>
      <c r="EG381" s="838" t="n"/>
      <c r="EH381" s="838" t="n"/>
      <c r="EI381" s="838" t="n"/>
      <c r="EJ381" s="838" t="n"/>
      <c r="EK381" s="838" t="n"/>
      <c r="EL381" s="838" t="n"/>
      <c r="EM381" s="838" t="n"/>
      <c r="EN381" s="838" t="n"/>
      <c r="EO381" s="838" t="n"/>
      <c r="EP381" s="838" t="n"/>
      <c r="EQ381" s="838" t="n"/>
    </row>
    <row r="382" ht="13.5" customHeight="1" s="1178">
      <c r="A382" s="867" t="n"/>
      <c r="B382" s="862" t="n"/>
      <c r="C382" s="862" t="n"/>
      <c r="D382" s="862" t="n"/>
      <c r="E382" s="863" t="n"/>
      <c r="F382" s="863" t="n"/>
      <c r="G382" s="863" t="n"/>
      <c r="H382" s="863" t="n"/>
      <c r="I382" s="863" t="n"/>
      <c r="J382" s="863" t="n"/>
      <c r="K382" s="863" t="n"/>
      <c r="L382" s="838" t="n"/>
      <c r="M382" s="838" t="n"/>
      <c r="N382" s="838" t="n"/>
      <c r="O382" s="838" t="n"/>
      <c r="P382" s="838" t="n"/>
      <c r="Q382" s="838" t="n"/>
      <c r="R382" s="838" t="n"/>
      <c r="S382" s="838" t="n"/>
      <c r="T382" s="838" t="n"/>
      <c r="U382" s="838" t="n"/>
      <c r="V382" s="838" t="n"/>
      <c r="W382" s="838" t="n"/>
      <c r="X382" s="838" t="n"/>
      <c r="Y382" s="838" t="n"/>
      <c r="Z382" s="838" t="n"/>
      <c r="AA382" s="838" t="n"/>
      <c r="AB382" s="838" t="n"/>
      <c r="AC382" s="838" t="n"/>
      <c r="AD382" s="838" t="n"/>
      <c r="AE382" s="838" t="n"/>
      <c r="AF382" s="838" t="n"/>
      <c r="AG382" s="838" t="n"/>
      <c r="AH382" s="838" t="n"/>
      <c r="AI382" s="838" t="n"/>
      <c r="AJ382" s="838" t="n"/>
      <c r="AK382" s="838" t="n"/>
      <c r="AL382" s="838" t="n"/>
      <c r="AM382" s="838" t="n"/>
      <c r="AN382" s="838" t="n"/>
      <c r="AO382" s="838" t="n"/>
      <c r="AP382" s="838" t="n"/>
      <c r="AQ382" s="838" t="n"/>
      <c r="AR382" s="838" t="n"/>
      <c r="AS382" s="838" t="n"/>
      <c r="AT382" s="838" t="n"/>
      <c r="AU382" s="838" t="n"/>
      <c r="AV382" s="838" t="n"/>
      <c r="AW382" s="838" t="n"/>
      <c r="AX382" s="838" t="n"/>
      <c r="AY382" s="838" t="n"/>
      <c r="AZ382" s="838" t="n"/>
      <c r="BA382" s="838" t="n"/>
      <c r="BB382" s="838" t="n"/>
      <c r="BC382" s="838" t="n"/>
      <c r="BD382" s="838" t="n"/>
      <c r="BE382" s="838" t="n"/>
      <c r="BF382" s="838" t="n"/>
      <c r="BG382" s="838" t="n"/>
      <c r="BH382" s="838" t="n"/>
      <c r="BI382" s="838" t="n"/>
      <c r="BJ382" s="838" t="n"/>
      <c r="BK382" s="838" t="n"/>
      <c r="BL382" s="838" t="n"/>
      <c r="BM382" s="838" t="n"/>
      <c r="BN382" s="838" t="n"/>
      <c r="BO382" s="838" t="n"/>
      <c r="BP382" s="838" t="n"/>
      <c r="BQ382" s="838" t="n"/>
      <c r="BR382" s="838" t="n"/>
      <c r="BS382" s="838" t="n"/>
      <c r="BT382" s="838" t="n"/>
      <c r="BU382" s="838" t="n"/>
      <c r="BV382" s="838" t="n"/>
      <c r="BW382" s="838" t="n"/>
      <c r="BX382" s="838" t="n"/>
      <c r="BY382" s="838" t="n"/>
      <c r="BZ382" s="838" t="n"/>
      <c r="CA382" s="838" t="n"/>
      <c r="CB382" s="838" t="n"/>
      <c r="CC382" s="838" t="n"/>
      <c r="CD382" s="838" t="n"/>
      <c r="CE382" s="838" t="n"/>
      <c r="CF382" s="838" t="n"/>
      <c r="CG382" s="838" t="n"/>
      <c r="CH382" s="838" t="n"/>
      <c r="CI382" s="838" t="n"/>
      <c r="CJ382" s="838" t="n"/>
      <c r="CK382" s="838" t="n"/>
      <c r="CL382" s="838" t="n"/>
      <c r="CM382" s="838" t="n"/>
      <c r="CN382" s="838" t="n"/>
      <c r="CO382" s="838" t="n"/>
      <c r="CP382" s="838" t="n"/>
      <c r="CQ382" s="838" t="n"/>
      <c r="CR382" s="838" t="n"/>
      <c r="CS382" s="838" t="n"/>
      <c r="CT382" s="838" t="n"/>
      <c r="CU382" s="838" t="n"/>
      <c r="CV382" s="838" t="n"/>
      <c r="CW382" s="838" t="n"/>
      <c r="CX382" s="838" t="n"/>
      <c r="CY382" s="838" t="n"/>
      <c r="CZ382" s="838" t="n"/>
      <c r="DA382" s="838" t="n"/>
      <c r="DB382" s="838" t="n"/>
      <c r="DC382" s="838" t="n"/>
      <c r="DD382" s="838" t="n"/>
      <c r="DE382" s="838" t="n"/>
      <c r="DF382" s="838" t="n"/>
      <c r="DG382" s="838" t="n"/>
      <c r="DH382" s="838" t="n"/>
      <c r="DI382" s="838" t="n"/>
      <c r="DJ382" s="838" t="n"/>
      <c r="DK382" s="838" t="n"/>
      <c r="DL382" s="838" t="n"/>
      <c r="DM382" s="838" t="n"/>
      <c r="DN382" s="838" t="n"/>
      <c r="DO382" s="838" t="n"/>
      <c r="DP382" s="838" t="n"/>
      <c r="DQ382" s="838" t="n"/>
      <c r="DR382" s="838" t="n"/>
      <c r="DS382" s="838" t="n"/>
      <c r="DT382" s="838" t="n"/>
      <c r="DU382" s="838" t="n"/>
      <c r="DV382" s="838" t="n"/>
      <c r="DW382" s="838" t="n"/>
      <c r="DX382" s="838" t="n"/>
      <c r="DY382" s="838" t="n"/>
      <c r="DZ382" s="838" t="n"/>
      <c r="EA382" s="838" t="n"/>
      <c r="EB382" s="838" t="n"/>
      <c r="EC382" s="838" t="n"/>
      <c r="ED382" s="838" t="n"/>
      <c r="EE382" s="838" t="n"/>
      <c r="EF382" s="838" t="n"/>
      <c r="EG382" s="838" t="n"/>
      <c r="EH382" s="838" t="n"/>
      <c r="EI382" s="838" t="n"/>
      <c r="EJ382" s="838" t="n"/>
      <c r="EK382" s="838" t="n"/>
      <c r="EL382" s="838" t="n"/>
      <c r="EM382" s="838" t="n"/>
      <c r="EN382" s="838" t="n"/>
      <c r="EO382" s="838" t="n"/>
      <c r="EP382" s="838" t="n"/>
      <c r="EQ382" s="838" t="n"/>
    </row>
    <row r="383" ht="13.5" customHeight="1" s="1178">
      <c r="A383" s="867" t="n"/>
      <c r="B383" s="862" t="n"/>
      <c r="C383" s="862" t="n"/>
      <c r="D383" s="862" t="n"/>
      <c r="E383" s="863" t="n"/>
      <c r="F383" s="863" t="n"/>
      <c r="G383" s="863" t="n"/>
      <c r="H383" s="863" t="n"/>
      <c r="I383" s="863" t="n"/>
      <c r="J383" s="863" t="n"/>
      <c r="K383" s="863" t="n"/>
      <c r="L383" s="838" t="n"/>
      <c r="M383" s="838" t="n"/>
      <c r="N383" s="838" t="n"/>
      <c r="O383" s="838" t="n"/>
      <c r="P383" s="838" t="n"/>
      <c r="Q383" s="838" t="n"/>
      <c r="R383" s="838" t="n"/>
      <c r="S383" s="838" t="n"/>
      <c r="T383" s="838" t="n"/>
      <c r="U383" s="838" t="n"/>
      <c r="V383" s="838" t="n"/>
      <c r="W383" s="838" t="n"/>
      <c r="X383" s="838" t="n"/>
      <c r="Y383" s="838" t="n"/>
      <c r="Z383" s="838" t="n"/>
      <c r="AA383" s="838" t="n"/>
      <c r="AB383" s="838" t="n"/>
      <c r="AC383" s="838" t="n"/>
      <c r="AD383" s="838" t="n"/>
      <c r="AE383" s="838" t="n"/>
      <c r="AF383" s="838" t="n"/>
      <c r="AG383" s="838" t="n"/>
      <c r="AH383" s="838" t="n"/>
      <c r="AI383" s="838" t="n"/>
      <c r="AJ383" s="838" t="n"/>
      <c r="AK383" s="838" t="n"/>
      <c r="AL383" s="838" t="n"/>
      <c r="AM383" s="838" t="n"/>
      <c r="AN383" s="838" t="n"/>
      <c r="AO383" s="838" t="n"/>
      <c r="AP383" s="838" t="n"/>
      <c r="AQ383" s="838" t="n"/>
      <c r="AR383" s="838" t="n"/>
      <c r="AS383" s="838" t="n"/>
      <c r="AT383" s="838" t="n"/>
      <c r="AU383" s="838" t="n"/>
      <c r="AV383" s="838" t="n"/>
      <c r="AW383" s="838" t="n"/>
      <c r="AX383" s="838" t="n"/>
      <c r="AY383" s="838" t="n"/>
      <c r="AZ383" s="838" t="n"/>
      <c r="BA383" s="838" t="n"/>
      <c r="BB383" s="838" t="n"/>
      <c r="BC383" s="838" t="n"/>
      <c r="BD383" s="838" t="n"/>
      <c r="BE383" s="838" t="n"/>
      <c r="BF383" s="838" t="n"/>
      <c r="BG383" s="838" t="n"/>
      <c r="BH383" s="838" t="n"/>
      <c r="BI383" s="838" t="n"/>
      <c r="BJ383" s="838" t="n"/>
      <c r="BK383" s="838" t="n"/>
      <c r="BL383" s="838" t="n"/>
      <c r="BM383" s="838" t="n"/>
      <c r="BN383" s="838" t="n"/>
      <c r="BO383" s="838" t="n"/>
      <c r="BP383" s="838" t="n"/>
      <c r="BQ383" s="838" t="n"/>
      <c r="BR383" s="838" t="n"/>
      <c r="BS383" s="838" t="n"/>
      <c r="BT383" s="838" t="n"/>
      <c r="BU383" s="838" t="n"/>
      <c r="BV383" s="838" t="n"/>
      <c r="BW383" s="838" t="n"/>
      <c r="BX383" s="838" t="n"/>
      <c r="BY383" s="838" t="n"/>
      <c r="BZ383" s="838" t="n"/>
      <c r="CA383" s="838" t="n"/>
      <c r="CB383" s="838" t="n"/>
      <c r="CC383" s="838" t="n"/>
      <c r="CD383" s="838" t="n"/>
      <c r="CE383" s="838" t="n"/>
      <c r="CF383" s="838" t="n"/>
      <c r="CG383" s="838" t="n"/>
      <c r="CH383" s="838" t="n"/>
      <c r="CI383" s="838" t="n"/>
      <c r="CJ383" s="838" t="n"/>
      <c r="CK383" s="838" t="n"/>
      <c r="CL383" s="838" t="n"/>
      <c r="CM383" s="838" t="n"/>
      <c r="CN383" s="838" t="n"/>
      <c r="CO383" s="838" t="n"/>
      <c r="CP383" s="838" t="n"/>
      <c r="CQ383" s="838" t="n"/>
      <c r="CR383" s="838" t="n"/>
      <c r="CS383" s="838" t="n"/>
      <c r="CT383" s="838" t="n"/>
      <c r="CU383" s="838" t="n"/>
      <c r="CV383" s="838" t="n"/>
      <c r="CW383" s="838" t="n"/>
      <c r="CX383" s="838" t="n"/>
      <c r="CY383" s="838" t="n"/>
      <c r="CZ383" s="838" t="n"/>
      <c r="DA383" s="838" t="n"/>
      <c r="DB383" s="838" t="n"/>
      <c r="DC383" s="838" t="n"/>
      <c r="DD383" s="838" t="n"/>
      <c r="DE383" s="838" t="n"/>
      <c r="DF383" s="838" t="n"/>
      <c r="DG383" s="838" t="n"/>
      <c r="DH383" s="838" t="n"/>
      <c r="DI383" s="838" t="n"/>
      <c r="DJ383" s="838" t="n"/>
      <c r="DK383" s="838" t="n"/>
      <c r="DL383" s="838" t="n"/>
      <c r="DM383" s="838" t="n"/>
      <c r="DN383" s="838" t="n"/>
      <c r="DO383" s="838" t="n"/>
      <c r="DP383" s="838" t="n"/>
      <c r="DQ383" s="838" t="n"/>
      <c r="DR383" s="838" t="n"/>
      <c r="DS383" s="838" t="n"/>
      <c r="DT383" s="838" t="n"/>
      <c r="DU383" s="838" t="n"/>
      <c r="DV383" s="838" t="n"/>
      <c r="DW383" s="838" t="n"/>
      <c r="DX383" s="838" t="n"/>
      <c r="DY383" s="838" t="n"/>
      <c r="DZ383" s="838" t="n"/>
      <c r="EA383" s="838" t="n"/>
      <c r="EB383" s="838" t="n"/>
      <c r="EC383" s="838" t="n"/>
      <c r="ED383" s="838" t="n"/>
      <c r="EE383" s="838" t="n"/>
      <c r="EF383" s="838" t="n"/>
      <c r="EG383" s="838" t="n"/>
      <c r="EH383" s="838" t="n"/>
      <c r="EI383" s="838" t="n"/>
      <c r="EJ383" s="838" t="n"/>
      <c r="EK383" s="838" t="n"/>
      <c r="EL383" s="838" t="n"/>
      <c r="EM383" s="838" t="n"/>
      <c r="EN383" s="838" t="n"/>
      <c r="EO383" s="838" t="n"/>
      <c r="EP383" s="838" t="n"/>
      <c r="EQ383" s="838" t="n"/>
    </row>
    <row r="384" ht="13.5" customHeight="1" s="1178">
      <c r="A384" s="867" t="n"/>
      <c r="B384" s="862" t="n"/>
      <c r="C384" s="862" t="n"/>
      <c r="D384" s="862" t="n"/>
      <c r="E384" s="863" t="n"/>
      <c r="F384" s="863" t="n"/>
      <c r="G384" s="863" t="n"/>
      <c r="H384" s="863" t="n"/>
      <c r="I384" s="863" t="n"/>
      <c r="J384" s="863" t="n"/>
      <c r="K384" s="863" t="n"/>
      <c r="L384" s="838" t="n"/>
      <c r="M384" s="838" t="n"/>
      <c r="N384" s="838" t="n"/>
      <c r="O384" s="838" t="n"/>
      <c r="P384" s="838" t="n"/>
      <c r="Q384" s="838" t="n"/>
      <c r="R384" s="838" t="n"/>
      <c r="S384" s="838" t="n"/>
      <c r="T384" s="838" t="n"/>
      <c r="U384" s="838" t="n"/>
      <c r="V384" s="838" t="n"/>
      <c r="W384" s="838" t="n"/>
      <c r="X384" s="838" t="n"/>
      <c r="Y384" s="838" t="n"/>
      <c r="Z384" s="838" t="n"/>
      <c r="AA384" s="838" t="n"/>
      <c r="AB384" s="838" t="n"/>
      <c r="AC384" s="838" t="n"/>
      <c r="AD384" s="838" t="n"/>
      <c r="AE384" s="838" t="n"/>
      <c r="AF384" s="838" t="n"/>
      <c r="AG384" s="838" t="n"/>
      <c r="AH384" s="838" t="n"/>
      <c r="AI384" s="838" t="n"/>
      <c r="AJ384" s="838" t="n"/>
      <c r="AK384" s="838" t="n"/>
      <c r="AL384" s="838" t="n"/>
      <c r="AM384" s="838" t="n"/>
      <c r="AN384" s="838" t="n"/>
      <c r="AO384" s="838" t="n"/>
      <c r="AP384" s="838" t="n"/>
      <c r="AQ384" s="838" t="n"/>
      <c r="AR384" s="838" t="n"/>
      <c r="AS384" s="838" t="n"/>
      <c r="AT384" s="838" t="n"/>
      <c r="AU384" s="838" t="n"/>
      <c r="AV384" s="838" t="n"/>
      <c r="AW384" s="838" t="n"/>
      <c r="AX384" s="838" t="n"/>
      <c r="AY384" s="838" t="n"/>
      <c r="AZ384" s="838" t="n"/>
      <c r="BA384" s="838" t="n"/>
      <c r="BB384" s="838" t="n"/>
      <c r="BC384" s="838" t="n"/>
      <c r="BD384" s="838" t="n"/>
      <c r="BE384" s="838" t="n"/>
      <c r="BF384" s="838" t="n"/>
      <c r="BG384" s="838" t="n"/>
      <c r="BH384" s="838" t="n"/>
      <c r="BI384" s="838" t="n"/>
      <c r="BJ384" s="838" t="n"/>
      <c r="BK384" s="838" t="n"/>
      <c r="BL384" s="838" t="n"/>
      <c r="BM384" s="838" t="n"/>
      <c r="BN384" s="838" t="n"/>
      <c r="BO384" s="838" t="n"/>
      <c r="BP384" s="838" t="n"/>
      <c r="BQ384" s="838" t="n"/>
      <c r="BR384" s="838" t="n"/>
      <c r="BS384" s="838" t="n"/>
      <c r="BT384" s="838" t="n"/>
      <c r="BU384" s="838" t="n"/>
      <c r="BV384" s="838" t="n"/>
      <c r="BW384" s="838" t="n"/>
      <c r="BX384" s="838" t="n"/>
      <c r="BY384" s="838" t="n"/>
      <c r="BZ384" s="838" t="n"/>
      <c r="CA384" s="838" t="n"/>
      <c r="CB384" s="838" t="n"/>
      <c r="CC384" s="838" t="n"/>
      <c r="CD384" s="838" t="n"/>
      <c r="CE384" s="838" t="n"/>
      <c r="CF384" s="838" t="n"/>
      <c r="CG384" s="838" t="n"/>
      <c r="CH384" s="838" t="n"/>
      <c r="CI384" s="838" t="n"/>
      <c r="CJ384" s="838" t="n"/>
      <c r="CK384" s="838" t="n"/>
      <c r="CL384" s="838" t="n"/>
      <c r="CM384" s="838" t="n"/>
      <c r="CN384" s="838" t="n"/>
      <c r="CO384" s="838" t="n"/>
      <c r="CP384" s="838" t="n"/>
      <c r="CQ384" s="838" t="n"/>
      <c r="CR384" s="838" t="n"/>
      <c r="CS384" s="838" t="n"/>
      <c r="CT384" s="838" t="n"/>
      <c r="CU384" s="838" t="n"/>
      <c r="CV384" s="838" t="n"/>
      <c r="CW384" s="838" t="n"/>
      <c r="CX384" s="838" t="n"/>
      <c r="CY384" s="838" t="n"/>
      <c r="CZ384" s="838" t="n"/>
      <c r="DA384" s="838" t="n"/>
      <c r="DB384" s="838" t="n"/>
      <c r="DC384" s="838" t="n"/>
      <c r="DD384" s="838" t="n"/>
      <c r="DE384" s="838" t="n"/>
      <c r="DF384" s="838" t="n"/>
      <c r="DG384" s="838" t="n"/>
      <c r="DH384" s="838" t="n"/>
      <c r="DI384" s="838" t="n"/>
      <c r="DJ384" s="838" t="n"/>
      <c r="DK384" s="838" t="n"/>
      <c r="DL384" s="838" t="n"/>
      <c r="DM384" s="838" t="n"/>
      <c r="DN384" s="838" t="n"/>
      <c r="DO384" s="838" t="n"/>
      <c r="DP384" s="838" t="n"/>
      <c r="DQ384" s="838" t="n"/>
      <c r="DR384" s="838" t="n"/>
      <c r="DS384" s="838" t="n"/>
      <c r="DT384" s="838" t="n"/>
      <c r="DU384" s="838" t="n"/>
      <c r="DV384" s="838" t="n"/>
      <c r="DW384" s="838" t="n"/>
      <c r="DX384" s="838" t="n"/>
      <c r="DY384" s="838" t="n"/>
      <c r="DZ384" s="838" t="n"/>
      <c r="EA384" s="838" t="n"/>
      <c r="EB384" s="838" t="n"/>
      <c r="EC384" s="838" t="n"/>
      <c r="ED384" s="838" t="n"/>
      <c r="EE384" s="838" t="n"/>
      <c r="EF384" s="838" t="n"/>
      <c r="EG384" s="838" t="n"/>
      <c r="EH384" s="838" t="n"/>
      <c r="EI384" s="838" t="n"/>
      <c r="EJ384" s="838" t="n"/>
      <c r="EK384" s="838" t="n"/>
      <c r="EL384" s="838" t="n"/>
      <c r="EM384" s="838" t="n"/>
      <c r="EN384" s="838" t="n"/>
      <c r="EO384" s="838" t="n"/>
      <c r="EP384" s="838" t="n"/>
      <c r="EQ384" s="838" t="n"/>
    </row>
    <row r="385" ht="13.5" customHeight="1" s="1178">
      <c r="A385" s="867" t="n"/>
      <c r="B385" s="862" t="n"/>
      <c r="C385" s="862" t="n"/>
      <c r="D385" s="862" t="n"/>
      <c r="E385" s="863" t="n"/>
      <c r="F385" s="863" t="n"/>
      <c r="G385" s="863" t="n"/>
      <c r="H385" s="863" t="n"/>
      <c r="I385" s="863" t="n"/>
      <c r="J385" s="863" t="n"/>
      <c r="K385" s="863" t="n"/>
      <c r="L385" s="838" t="n"/>
      <c r="M385" s="838" t="n"/>
      <c r="N385" s="838" t="n"/>
      <c r="O385" s="838" t="n"/>
      <c r="P385" s="838" t="n"/>
      <c r="Q385" s="838" t="n"/>
      <c r="R385" s="838" t="n"/>
      <c r="S385" s="838" t="n"/>
      <c r="T385" s="838" t="n"/>
      <c r="U385" s="838" t="n"/>
      <c r="V385" s="838" t="n"/>
      <c r="W385" s="838" t="n"/>
      <c r="X385" s="838" t="n"/>
      <c r="Y385" s="838" t="n"/>
      <c r="Z385" s="838" t="n"/>
      <c r="AA385" s="838" t="n"/>
      <c r="AB385" s="838" t="n"/>
      <c r="AC385" s="838" t="n"/>
      <c r="AD385" s="838" t="n"/>
      <c r="AE385" s="838" t="n"/>
      <c r="AF385" s="838" t="n"/>
      <c r="AG385" s="838" t="n"/>
      <c r="AH385" s="838" t="n"/>
      <c r="AI385" s="838" t="n"/>
      <c r="AJ385" s="838" t="n"/>
      <c r="AK385" s="838" t="n"/>
      <c r="AL385" s="838" t="n"/>
      <c r="AM385" s="838" t="n"/>
      <c r="AN385" s="838" t="n"/>
      <c r="AO385" s="838" t="n"/>
      <c r="AP385" s="838" t="n"/>
      <c r="AQ385" s="838" t="n"/>
      <c r="AR385" s="838" t="n"/>
      <c r="AS385" s="838" t="n"/>
      <c r="AT385" s="838" t="n"/>
      <c r="AU385" s="838" t="n"/>
      <c r="AV385" s="838" t="n"/>
      <c r="AW385" s="838" t="n"/>
      <c r="AX385" s="838" t="n"/>
      <c r="AY385" s="838" t="n"/>
      <c r="AZ385" s="838" t="n"/>
      <c r="BA385" s="838" t="n"/>
      <c r="BB385" s="838" t="n"/>
      <c r="BC385" s="838" t="n"/>
      <c r="BD385" s="838" t="n"/>
      <c r="BE385" s="838" t="n"/>
      <c r="BF385" s="838" t="n"/>
      <c r="BG385" s="838" t="n"/>
      <c r="BH385" s="838" t="n"/>
      <c r="BI385" s="838" t="n"/>
      <c r="BJ385" s="838" t="n"/>
      <c r="BK385" s="838" t="n"/>
      <c r="BL385" s="838" t="n"/>
      <c r="BM385" s="838" t="n"/>
      <c r="BN385" s="838" t="n"/>
      <c r="BO385" s="838" t="n"/>
      <c r="BP385" s="838" t="n"/>
      <c r="BQ385" s="838" t="n"/>
      <c r="BR385" s="838" t="n"/>
      <c r="BS385" s="838" t="n"/>
      <c r="BT385" s="838" t="n"/>
      <c r="BU385" s="838" t="n"/>
      <c r="BV385" s="838" t="n"/>
      <c r="BW385" s="838" t="n"/>
      <c r="BX385" s="838" t="n"/>
      <c r="BY385" s="838" t="n"/>
      <c r="BZ385" s="838" t="n"/>
      <c r="CA385" s="838" t="n"/>
      <c r="CB385" s="838" t="n"/>
      <c r="CC385" s="838" t="n"/>
      <c r="CD385" s="838" t="n"/>
      <c r="CE385" s="838" t="n"/>
      <c r="CF385" s="838" t="n"/>
      <c r="CG385" s="838" t="n"/>
      <c r="CH385" s="838" t="n"/>
      <c r="CI385" s="838" t="n"/>
      <c r="CJ385" s="838" t="n"/>
      <c r="CK385" s="838" t="n"/>
      <c r="CL385" s="838" t="n"/>
      <c r="CM385" s="838" t="n"/>
      <c r="CN385" s="838" t="n"/>
      <c r="CO385" s="838" t="n"/>
      <c r="CP385" s="838" t="n"/>
      <c r="CQ385" s="838" t="n"/>
      <c r="CR385" s="838" t="n"/>
      <c r="CS385" s="838" t="n"/>
      <c r="CT385" s="838" t="n"/>
      <c r="CU385" s="838" t="n"/>
      <c r="CV385" s="838" t="n"/>
      <c r="CW385" s="838" t="n"/>
      <c r="CX385" s="838" t="n"/>
      <c r="CY385" s="838" t="n"/>
      <c r="CZ385" s="838" t="n"/>
      <c r="DA385" s="838" t="n"/>
      <c r="DB385" s="838" t="n"/>
      <c r="DC385" s="838" t="n"/>
      <c r="DD385" s="838" t="n"/>
      <c r="DE385" s="838" t="n"/>
      <c r="DF385" s="838" t="n"/>
      <c r="DG385" s="838" t="n"/>
      <c r="DH385" s="838" t="n"/>
      <c r="DI385" s="838" t="n"/>
      <c r="DJ385" s="838" t="n"/>
      <c r="DK385" s="838" t="n"/>
      <c r="DL385" s="838" t="n"/>
      <c r="DM385" s="838" t="n"/>
      <c r="DN385" s="838" t="n"/>
      <c r="DO385" s="838" t="n"/>
      <c r="DP385" s="838" t="n"/>
      <c r="DQ385" s="838" t="n"/>
      <c r="DR385" s="838" t="n"/>
      <c r="DS385" s="838" t="n"/>
      <c r="DT385" s="838" t="n"/>
      <c r="DU385" s="838" t="n"/>
      <c r="DV385" s="838" t="n"/>
      <c r="DW385" s="838" t="n"/>
      <c r="DX385" s="838" t="n"/>
      <c r="DY385" s="838" t="n"/>
      <c r="DZ385" s="838" t="n"/>
      <c r="EA385" s="838" t="n"/>
      <c r="EB385" s="838" t="n"/>
      <c r="EC385" s="838" t="n"/>
      <c r="ED385" s="838" t="n"/>
      <c r="EE385" s="838" t="n"/>
      <c r="EF385" s="838" t="n"/>
      <c r="EG385" s="838" t="n"/>
      <c r="EH385" s="838" t="n"/>
      <c r="EI385" s="838" t="n"/>
      <c r="EJ385" s="838" t="n"/>
      <c r="EK385" s="838" t="n"/>
      <c r="EL385" s="838" t="n"/>
      <c r="EM385" s="838" t="n"/>
      <c r="EN385" s="838" t="n"/>
      <c r="EO385" s="838" t="n"/>
      <c r="EP385" s="838" t="n"/>
      <c r="EQ385" s="838" t="n"/>
    </row>
    <row r="386" ht="13.5" customHeight="1" s="1178">
      <c r="A386" s="867" t="n"/>
      <c r="B386" s="862" t="n"/>
      <c r="C386" s="862" t="n"/>
      <c r="D386" s="862" t="n"/>
      <c r="E386" s="863" t="n"/>
      <c r="F386" s="863" t="n"/>
      <c r="G386" s="863" t="n"/>
      <c r="H386" s="863" t="n"/>
      <c r="I386" s="863" t="n"/>
      <c r="J386" s="863" t="n"/>
      <c r="K386" s="863" t="n"/>
      <c r="L386" s="838" t="n"/>
      <c r="M386" s="838" t="n"/>
      <c r="N386" s="838" t="n"/>
      <c r="O386" s="838" t="n"/>
      <c r="P386" s="838" t="n"/>
      <c r="Q386" s="838" t="n"/>
      <c r="R386" s="838" t="n"/>
      <c r="S386" s="838" t="n"/>
      <c r="T386" s="838" t="n"/>
      <c r="U386" s="838" t="n"/>
      <c r="V386" s="838" t="n"/>
      <c r="W386" s="838" t="n"/>
      <c r="X386" s="838" t="n"/>
      <c r="Y386" s="838" t="n"/>
      <c r="Z386" s="838" t="n"/>
      <c r="AA386" s="838" t="n"/>
      <c r="AB386" s="838" t="n"/>
      <c r="AC386" s="838" t="n"/>
      <c r="AD386" s="838" t="n"/>
      <c r="AE386" s="838" t="n"/>
      <c r="AF386" s="838" t="n"/>
      <c r="AG386" s="838" t="n"/>
      <c r="AH386" s="838" t="n"/>
      <c r="AI386" s="838" t="n"/>
      <c r="AJ386" s="838" t="n"/>
      <c r="AK386" s="838" t="n"/>
      <c r="AL386" s="838" t="n"/>
      <c r="AM386" s="838" t="n"/>
      <c r="AN386" s="838" t="n"/>
      <c r="AO386" s="838" t="n"/>
      <c r="AP386" s="838" t="n"/>
      <c r="AQ386" s="838" t="n"/>
      <c r="AR386" s="838" t="n"/>
      <c r="AS386" s="838" t="n"/>
      <c r="AT386" s="838" t="n"/>
      <c r="AU386" s="838" t="n"/>
      <c r="AV386" s="838" t="n"/>
      <c r="AW386" s="838" t="n"/>
      <c r="AX386" s="838" t="n"/>
      <c r="AY386" s="838" t="n"/>
      <c r="AZ386" s="838" t="n"/>
      <c r="BA386" s="838" t="n"/>
      <c r="BB386" s="838" t="n"/>
      <c r="BC386" s="838" t="n"/>
      <c r="BD386" s="838" t="n"/>
      <c r="BE386" s="838" t="n"/>
      <c r="BF386" s="838" t="n"/>
      <c r="BG386" s="838" t="n"/>
      <c r="BH386" s="838" t="n"/>
      <c r="BI386" s="838" t="n"/>
      <c r="BJ386" s="838" t="n"/>
      <c r="BK386" s="838" t="n"/>
      <c r="BL386" s="838" t="n"/>
      <c r="BM386" s="838" t="n"/>
      <c r="BN386" s="838" t="n"/>
      <c r="BO386" s="838" t="n"/>
      <c r="BP386" s="838" t="n"/>
      <c r="BQ386" s="838" t="n"/>
      <c r="BR386" s="838" t="n"/>
      <c r="BS386" s="838" t="n"/>
      <c r="BT386" s="838" t="n"/>
      <c r="BU386" s="838" t="n"/>
      <c r="BV386" s="838" t="n"/>
      <c r="BW386" s="838" t="n"/>
      <c r="BX386" s="838" t="n"/>
      <c r="BY386" s="838" t="n"/>
      <c r="BZ386" s="838" t="n"/>
      <c r="CA386" s="838" t="n"/>
      <c r="CB386" s="838" t="n"/>
      <c r="CC386" s="838" t="n"/>
      <c r="CD386" s="838" t="n"/>
      <c r="CE386" s="838" t="n"/>
      <c r="CF386" s="838" t="n"/>
      <c r="CG386" s="838" t="n"/>
      <c r="CH386" s="838" t="n"/>
      <c r="CI386" s="838" t="n"/>
      <c r="CJ386" s="838" t="n"/>
      <c r="CK386" s="838" t="n"/>
      <c r="CL386" s="838" t="n"/>
      <c r="CM386" s="838" t="n"/>
      <c r="CN386" s="838" t="n"/>
      <c r="CO386" s="838" t="n"/>
      <c r="CP386" s="838" t="n"/>
      <c r="CQ386" s="838" t="n"/>
      <c r="CR386" s="838" t="n"/>
      <c r="CS386" s="838" t="n"/>
      <c r="CT386" s="838" t="n"/>
      <c r="CU386" s="838" t="n"/>
      <c r="CV386" s="838" t="n"/>
      <c r="CW386" s="838" t="n"/>
      <c r="CX386" s="838" t="n"/>
      <c r="CY386" s="838" t="n"/>
      <c r="CZ386" s="838" t="n"/>
      <c r="DA386" s="838" t="n"/>
      <c r="DB386" s="838" t="n"/>
      <c r="DC386" s="838" t="n"/>
      <c r="DD386" s="838" t="n"/>
      <c r="DE386" s="838" t="n"/>
      <c r="DF386" s="838" t="n"/>
      <c r="DG386" s="838" t="n"/>
      <c r="DH386" s="838" t="n"/>
      <c r="DI386" s="838" t="n"/>
      <c r="DJ386" s="838" t="n"/>
      <c r="DK386" s="838" t="n"/>
      <c r="DL386" s="838" t="n"/>
      <c r="DM386" s="838" t="n"/>
      <c r="DN386" s="838" t="n"/>
      <c r="DO386" s="838" t="n"/>
      <c r="DP386" s="838" t="n"/>
      <c r="DQ386" s="838" t="n"/>
      <c r="DR386" s="838" t="n"/>
      <c r="DS386" s="838" t="n"/>
      <c r="DT386" s="838" t="n"/>
      <c r="DU386" s="838" t="n"/>
      <c r="DV386" s="838" t="n"/>
      <c r="DW386" s="838" t="n"/>
      <c r="DX386" s="838" t="n"/>
      <c r="DY386" s="838" t="n"/>
      <c r="DZ386" s="838" t="n"/>
      <c r="EA386" s="838" t="n"/>
      <c r="EB386" s="838" t="n"/>
      <c r="EC386" s="838" t="n"/>
      <c r="ED386" s="838" t="n"/>
      <c r="EE386" s="838" t="n"/>
      <c r="EF386" s="838" t="n"/>
      <c r="EG386" s="838" t="n"/>
      <c r="EH386" s="838" t="n"/>
      <c r="EI386" s="838" t="n"/>
      <c r="EJ386" s="838" t="n"/>
      <c r="EK386" s="838" t="n"/>
      <c r="EL386" s="838" t="n"/>
      <c r="EM386" s="838" t="n"/>
      <c r="EN386" s="838" t="n"/>
      <c r="EO386" s="838" t="n"/>
      <c r="EP386" s="838" t="n"/>
      <c r="EQ386" s="838" t="n"/>
    </row>
    <row r="387" ht="13.5" customHeight="1" s="1178">
      <c r="A387" s="867" t="n"/>
      <c r="B387" s="862" t="n"/>
      <c r="C387" s="862" t="n"/>
      <c r="D387" s="862" t="n"/>
      <c r="E387" s="863" t="n"/>
      <c r="F387" s="863" t="n"/>
      <c r="G387" s="863" t="n"/>
      <c r="H387" s="863" t="n"/>
      <c r="I387" s="863" t="n"/>
      <c r="J387" s="863" t="n"/>
      <c r="K387" s="838" t="n"/>
      <c r="L387" s="838" t="n"/>
      <c r="M387" s="838" t="n"/>
      <c r="N387" s="838" t="n"/>
      <c r="O387" s="838" t="n"/>
      <c r="P387" s="838" t="n"/>
      <c r="Q387" s="838" t="n"/>
      <c r="R387" s="838" t="n"/>
      <c r="S387" s="838" t="n"/>
      <c r="T387" s="838" t="n"/>
      <c r="U387" s="838" t="n"/>
      <c r="V387" s="838" t="n"/>
      <c r="W387" s="838" t="n"/>
      <c r="X387" s="838" t="n"/>
      <c r="Y387" s="838" t="n"/>
      <c r="Z387" s="838" t="n"/>
      <c r="AA387" s="838" t="n"/>
      <c r="AB387" s="838" t="n"/>
      <c r="AC387" s="838" t="n"/>
      <c r="AD387" s="838" t="n"/>
      <c r="AE387" s="838" t="n"/>
      <c r="AF387" s="838" t="n"/>
      <c r="AG387" s="838" t="n"/>
      <c r="AH387" s="838" t="n"/>
      <c r="AI387" s="838" t="n"/>
      <c r="AJ387" s="838" t="n"/>
      <c r="AK387" s="838" t="n"/>
      <c r="AL387" s="838" t="n"/>
      <c r="AM387" s="838" t="n"/>
      <c r="AN387" s="838" t="n"/>
      <c r="AO387" s="838" t="n"/>
      <c r="AP387" s="838" t="n"/>
      <c r="AQ387" s="838" t="n"/>
      <c r="AR387" s="838" t="n"/>
      <c r="AS387" s="838" t="n"/>
      <c r="AT387" s="838" t="n"/>
      <c r="AU387" s="838" t="n"/>
      <c r="AV387" s="838" t="n"/>
      <c r="AW387" s="838" t="n"/>
      <c r="AX387" s="838" t="n"/>
      <c r="AY387" s="838" t="n"/>
      <c r="AZ387" s="838" t="n"/>
      <c r="BA387" s="838" t="n"/>
      <c r="BB387" s="838" t="n"/>
      <c r="BC387" s="838" t="n"/>
      <c r="BD387" s="838" t="n"/>
      <c r="BE387" s="838" t="n"/>
      <c r="BF387" s="838" t="n"/>
      <c r="BG387" s="838" t="n"/>
      <c r="BH387" s="838" t="n"/>
      <c r="BI387" s="838" t="n"/>
      <c r="BJ387" s="838" t="n"/>
      <c r="BK387" s="838" t="n"/>
      <c r="BL387" s="838" t="n"/>
      <c r="BM387" s="838" t="n"/>
      <c r="BN387" s="838" t="n"/>
      <c r="BO387" s="838" t="n"/>
      <c r="BP387" s="838" t="n"/>
      <c r="BQ387" s="838" t="n"/>
      <c r="BR387" s="838" t="n"/>
      <c r="BS387" s="838" t="n"/>
      <c r="BT387" s="838" t="n"/>
      <c r="BU387" s="838" t="n"/>
      <c r="BV387" s="838" t="n"/>
      <c r="BW387" s="838" t="n"/>
      <c r="BX387" s="838" t="n"/>
      <c r="BY387" s="838" t="n"/>
      <c r="BZ387" s="838" t="n"/>
      <c r="CA387" s="838" t="n"/>
      <c r="CB387" s="838" t="n"/>
      <c r="CC387" s="838" t="n"/>
      <c r="CD387" s="838" t="n"/>
      <c r="CE387" s="838" t="n"/>
      <c r="CF387" s="838" t="n"/>
      <c r="CG387" s="838" t="n"/>
      <c r="CH387" s="838" t="n"/>
      <c r="CI387" s="838" t="n"/>
      <c r="CJ387" s="838" t="n"/>
      <c r="CK387" s="838" t="n"/>
      <c r="CL387" s="838" t="n"/>
      <c r="CM387" s="838" t="n"/>
      <c r="CN387" s="838" t="n"/>
      <c r="CO387" s="838" t="n"/>
      <c r="CP387" s="838" t="n"/>
      <c r="CQ387" s="838" t="n"/>
      <c r="CR387" s="838" t="n"/>
      <c r="CS387" s="838" t="n"/>
      <c r="CT387" s="838" t="n"/>
      <c r="CU387" s="838" t="n"/>
      <c r="CV387" s="838" t="n"/>
      <c r="CW387" s="838" t="n"/>
      <c r="CX387" s="838" t="n"/>
      <c r="CY387" s="838" t="n"/>
      <c r="CZ387" s="838" t="n"/>
      <c r="DA387" s="838" t="n"/>
      <c r="DB387" s="838" t="n"/>
      <c r="DC387" s="838" t="n"/>
      <c r="DD387" s="838" t="n"/>
      <c r="DE387" s="838" t="n"/>
      <c r="DF387" s="838" t="n"/>
      <c r="DG387" s="838" t="n"/>
      <c r="DH387" s="838" t="n"/>
      <c r="DI387" s="838" t="n"/>
      <c r="DJ387" s="838" t="n"/>
      <c r="DK387" s="838" t="n"/>
      <c r="DL387" s="838" t="n"/>
      <c r="DM387" s="838" t="n"/>
      <c r="DN387" s="838" t="n"/>
      <c r="DO387" s="838" t="n"/>
      <c r="DP387" s="838" t="n"/>
      <c r="DQ387" s="838" t="n"/>
      <c r="DR387" s="838" t="n"/>
      <c r="DS387" s="838" t="n"/>
      <c r="DT387" s="838" t="n"/>
      <c r="DU387" s="838" t="n"/>
      <c r="DV387" s="838" t="n"/>
      <c r="DW387" s="838" t="n"/>
      <c r="DX387" s="838" t="n"/>
      <c r="DY387" s="838" t="n"/>
      <c r="DZ387" s="838" t="n"/>
      <c r="EA387" s="838" t="n"/>
      <c r="EB387" s="838" t="n"/>
      <c r="EC387" s="838" t="n"/>
      <c r="ED387" s="838" t="n"/>
      <c r="EE387" s="838" t="n"/>
      <c r="EF387" s="838" t="n"/>
      <c r="EG387" s="838" t="n"/>
      <c r="EH387" s="838" t="n"/>
      <c r="EI387" s="838" t="n"/>
      <c r="EJ387" s="838" t="n"/>
      <c r="EK387" s="838" t="n"/>
      <c r="EL387" s="838" t="n"/>
      <c r="EM387" s="838" t="n"/>
      <c r="EN387" s="838" t="n"/>
      <c r="EO387" s="838" t="n"/>
      <c r="EP387" s="838" t="n"/>
      <c r="EQ387" s="838" t="n"/>
    </row>
    <row r="388" ht="13.5" customHeight="1" s="1178">
      <c r="A388" s="867" t="n"/>
      <c r="B388" s="862" t="n"/>
      <c r="C388" s="862" t="n"/>
      <c r="D388" s="862" t="n"/>
      <c r="E388" s="863" t="n"/>
      <c r="F388" s="863" t="n"/>
      <c r="G388" s="863" t="n"/>
      <c r="H388" s="863" t="n"/>
      <c r="I388" s="863" t="n"/>
      <c r="J388" s="863" t="n"/>
      <c r="K388" s="860" t="n"/>
      <c r="L388" s="838" t="n"/>
      <c r="M388" s="838" t="n"/>
      <c r="N388" s="838" t="n"/>
      <c r="O388" s="838" t="n"/>
      <c r="P388" s="838" t="n"/>
      <c r="Q388" s="838" t="n"/>
      <c r="R388" s="838" t="n"/>
      <c r="S388" s="838" t="n"/>
      <c r="T388" s="838" t="n"/>
      <c r="U388" s="838" t="n"/>
      <c r="V388" s="838" t="n"/>
      <c r="W388" s="838" t="n"/>
      <c r="X388" s="838" t="n"/>
      <c r="Y388" s="838" t="n"/>
      <c r="Z388" s="838" t="n"/>
      <c r="AA388" s="838" t="n"/>
      <c r="AB388" s="838" t="n"/>
      <c r="AC388" s="838" t="n"/>
      <c r="AD388" s="838" t="n"/>
      <c r="AE388" s="838" t="n"/>
      <c r="AF388" s="838" t="n"/>
      <c r="AG388" s="838" t="n"/>
      <c r="AH388" s="838" t="n"/>
      <c r="AI388" s="838" t="n"/>
      <c r="AJ388" s="838" t="n"/>
      <c r="AK388" s="838" t="n"/>
      <c r="AL388" s="838" t="n"/>
      <c r="AM388" s="838" t="n"/>
      <c r="AN388" s="838" t="n"/>
      <c r="AO388" s="838" t="n"/>
      <c r="AP388" s="838" t="n"/>
      <c r="AQ388" s="838" t="n"/>
      <c r="AR388" s="838" t="n"/>
      <c r="AS388" s="838" t="n"/>
      <c r="AT388" s="838" t="n"/>
      <c r="AU388" s="838" t="n"/>
      <c r="AV388" s="838" t="n"/>
      <c r="AW388" s="838" t="n"/>
      <c r="AX388" s="838" t="n"/>
      <c r="AY388" s="838" t="n"/>
      <c r="AZ388" s="838" t="n"/>
      <c r="BA388" s="838" t="n"/>
      <c r="BB388" s="838" t="n"/>
      <c r="BC388" s="838" t="n"/>
      <c r="BD388" s="838" t="n"/>
      <c r="BE388" s="838" t="n"/>
      <c r="BF388" s="838" t="n"/>
      <c r="BG388" s="838" t="n"/>
      <c r="BH388" s="838" t="n"/>
      <c r="BI388" s="838" t="n"/>
      <c r="BJ388" s="838" t="n"/>
      <c r="BK388" s="838" t="n"/>
      <c r="BL388" s="838" t="n"/>
      <c r="BM388" s="838" t="n"/>
      <c r="BN388" s="838" t="n"/>
      <c r="BO388" s="838" t="n"/>
      <c r="BP388" s="838" t="n"/>
      <c r="BQ388" s="838" t="n"/>
      <c r="BR388" s="838" t="n"/>
      <c r="BS388" s="838" t="n"/>
      <c r="BT388" s="838" t="n"/>
      <c r="BU388" s="838" t="n"/>
      <c r="BV388" s="838" t="n"/>
      <c r="BW388" s="838" t="n"/>
      <c r="BX388" s="838" t="n"/>
      <c r="BY388" s="838" t="n"/>
      <c r="BZ388" s="838" t="n"/>
      <c r="CA388" s="838" t="n"/>
      <c r="CB388" s="838" t="n"/>
      <c r="CC388" s="838" t="n"/>
      <c r="CD388" s="838" t="n"/>
      <c r="CE388" s="838" t="n"/>
      <c r="CF388" s="838" t="n"/>
      <c r="CG388" s="838" t="n"/>
      <c r="CH388" s="838" t="n"/>
      <c r="CI388" s="838" t="n"/>
      <c r="CJ388" s="838" t="n"/>
      <c r="CK388" s="838" t="n"/>
      <c r="CL388" s="838" t="n"/>
      <c r="CM388" s="838" t="n"/>
      <c r="CN388" s="838" t="n"/>
      <c r="CO388" s="838" t="n"/>
      <c r="CP388" s="838" t="n"/>
      <c r="CQ388" s="838" t="n"/>
      <c r="CR388" s="838" t="n"/>
      <c r="CS388" s="838" t="n"/>
      <c r="CT388" s="838" t="n"/>
      <c r="CU388" s="838" t="n"/>
      <c r="CV388" s="838" t="n"/>
      <c r="CW388" s="838" t="n"/>
      <c r="CX388" s="838" t="n"/>
      <c r="CY388" s="838" t="n"/>
      <c r="CZ388" s="838" t="n"/>
      <c r="DA388" s="838" t="n"/>
      <c r="DB388" s="838" t="n"/>
      <c r="DC388" s="838" t="n"/>
      <c r="DD388" s="838" t="n"/>
      <c r="DE388" s="838" t="n"/>
      <c r="DF388" s="838" t="n"/>
      <c r="DG388" s="838" t="n"/>
      <c r="DH388" s="838" t="n"/>
      <c r="DI388" s="838" t="n"/>
      <c r="DJ388" s="838" t="n"/>
      <c r="DK388" s="838" t="n"/>
      <c r="DL388" s="838" t="n"/>
      <c r="DM388" s="838" t="n"/>
      <c r="DN388" s="838" t="n"/>
      <c r="DO388" s="838" t="n"/>
      <c r="DP388" s="838" t="n"/>
      <c r="DQ388" s="838" t="n"/>
      <c r="DR388" s="838" t="n"/>
      <c r="DS388" s="838" t="n"/>
      <c r="DT388" s="838" t="n"/>
      <c r="DU388" s="838" t="n"/>
      <c r="DV388" s="838" t="n"/>
      <c r="DW388" s="838" t="n"/>
      <c r="DX388" s="838" t="n"/>
      <c r="DY388" s="838" t="n"/>
      <c r="DZ388" s="838" t="n"/>
      <c r="EA388" s="838" t="n"/>
      <c r="EB388" s="838" t="n"/>
      <c r="EC388" s="838" t="n"/>
      <c r="ED388" s="838" t="n"/>
      <c r="EE388" s="838" t="n"/>
      <c r="EF388" s="838" t="n"/>
      <c r="EG388" s="838" t="n"/>
      <c r="EH388" s="838" t="n"/>
      <c r="EI388" s="838" t="n"/>
      <c r="EJ388" s="838" t="n"/>
      <c r="EK388" s="838" t="n"/>
      <c r="EL388" s="838" t="n"/>
      <c r="EM388" s="838" t="n"/>
      <c r="EN388" s="838" t="n"/>
      <c r="EO388" s="838" t="n"/>
      <c r="EP388" s="838" t="n"/>
      <c r="EQ388" s="838" t="n"/>
    </row>
    <row r="389" ht="13.5" customHeight="1" s="1178">
      <c r="A389" s="867" t="n"/>
      <c r="B389" s="862" t="n"/>
      <c r="C389" s="862" t="n"/>
      <c r="D389" s="862" t="n"/>
      <c r="E389" s="863" t="n"/>
      <c r="F389" s="863" t="n"/>
      <c r="G389" s="863" t="n"/>
      <c r="H389" s="863" t="n"/>
      <c r="I389" s="863" t="n"/>
      <c r="J389" s="863" t="n"/>
      <c r="K389" s="863" t="n"/>
      <c r="L389" s="838" t="n"/>
      <c r="M389" s="838" t="n"/>
      <c r="N389" s="838" t="n"/>
      <c r="O389" s="838" t="n"/>
      <c r="P389" s="838" t="n"/>
      <c r="Q389" s="838" t="n"/>
      <c r="R389" s="838" t="n"/>
      <c r="S389" s="838" t="n"/>
      <c r="T389" s="838" t="n"/>
      <c r="U389" s="838" t="n"/>
      <c r="V389" s="838" t="n"/>
      <c r="W389" s="838" t="n"/>
      <c r="X389" s="838" t="n"/>
      <c r="Y389" s="838" t="n"/>
      <c r="Z389" s="838" t="n"/>
      <c r="AA389" s="838" t="n"/>
      <c r="AB389" s="838" t="n"/>
      <c r="AC389" s="838" t="n"/>
      <c r="AD389" s="838" t="n"/>
      <c r="AE389" s="838" t="n"/>
      <c r="AF389" s="838" t="n"/>
      <c r="AG389" s="838" t="n"/>
      <c r="AH389" s="838" t="n"/>
      <c r="AI389" s="838" t="n"/>
      <c r="AJ389" s="838" t="n"/>
      <c r="AK389" s="838" t="n"/>
      <c r="AL389" s="838" t="n"/>
      <c r="AM389" s="838" t="n"/>
      <c r="AN389" s="838" t="n"/>
      <c r="AO389" s="838" t="n"/>
      <c r="AP389" s="838" t="n"/>
      <c r="AQ389" s="838" t="n"/>
      <c r="AR389" s="838" t="n"/>
      <c r="AS389" s="838" t="n"/>
      <c r="AT389" s="838" t="n"/>
      <c r="AU389" s="838" t="n"/>
      <c r="AV389" s="838" t="n"/>
      <c r="AW389" s="838" t="n"/>
      <c r="AX389" s="838" t="n"/>
      <c r="AY389" s="838" t="n"/>
      <c r="AZ389" s="838" t="n"/>
      <c r="BA389" s="838" t="n"/>
      <c r="BB389" s="838" t="n"/>
      <c r="BC389" s="838" t="n"/>
      <c r="BD389" s="838" t="n"/>
      <c r="BE389" s="838" t="n"/>
      <c r="BF389" s="838" t="n"/>
      <c r="BG389" s="838" t="n"/>
      <c r="BH389" s="838" t="n"/>
      <c r="BI389" s="838" t="n"/>
      <c r="BJ389" s="838" t="n"/>
      <c r="BK389" s="838" t="n"/>
      <c r="BL389" s="838" t="n"/>
      <c r="BM389" s="838" t="n"/>
      <c r="BN389" s="838" t="n"/>
      <c r="BO389" s="838" t="n"/>
      <c r="BP389" s="838" t="n"/>
      <c r="BQ389" s="838" t="n"/>
      <c r="BR389" s="838" t="n"/>
      <c r="BS389" s="838" t="n"/>
      <c r="BT389" s="838" t="n"/>
      <c r="BU389" s="838" t="n"/>
      <c r="BV389" s="838" t="n"/>
      <c r="BW389" s="838" t="n"/>
      <c r="BX389" s="838" t="n"/>
      <c r="BY389" s="838" t="n"/>
      <c r="BZ389" s="838" t="n"/>
      <c r="CA389" s="838" t="n"/>
      <c r="CB389" s="838" t="n"/>
      <c r="CC389" s="838" t="n"/>
      <c r="CD389" s="838" t="n"/>
      <c r="CE389" s="838" t="n"/>
      <c r="CF389" s="838" t="n"/>
      <c r="CG389" s="838" t="n"/>
      <c r="CH389" s="838" t="n"/>
      <c r="CI389" s="838" t="n"/>
      <c r="CJ389" s="838" t="n"/>
      <c r="CK389" s="838" t="n"/>
      <c r="CL389" s="838" t="n"/>
      <c r="CM389" s="838" t="n"/>
      <c r="CN389" s="838" t="n"/>
      <c r="CO389" s="838" t="n"/>
      <c r="CP389" s="838" t="n"/>
      <c r="CQ389" s="838" t="n"/>
      <c r="CR389" s="838" t="n"/>
      <c r="CS389" s="838" t="n"/>
      <c r="CT389" s="838" t="n"/>
      <c r="CU389" s="838" t="n"/>
      <c r="CV389" s="838" t="n"/>
      <c r="CW389" s="838" t="n"/>
      <c r="CX389" s="838" t="n"/>
      <c r="CY389" s="838" t="n"/>
      <c r="CZ389" s="838" t="n"/>
      <c r="DA389" s="838" t="n"/>
      <c r="DB389" s="838" t="n"/>
      <c r="DC389" s="838" t="n"/>
      <c r="DD389" s="838" t="n"/>
      <c r="DE389" s="838" t="n"/>
      <c r="DF389" s="838" t="n"/>
      <c r="DG389" s="838" t="n"/>
      <c r="DH389" s="838" t="n"/>
      <c r="DI389" s="838" t="n"/>
      <c r="DJ389" s="838" t="n"/>
      <c r="DK389" s="838" t="n"/>
      <c r="DL389" s="838" t="n"/>
      <c r="DM389" s="838" t="n"/>
      <c r="DN389" s="838" t="n"/>
      <c r="DO389" s="838" t="n"/>
      <c r="DP389" s="838" t="n"/>
      <c r="DQ389" s="838" t="n"/>
      <c r="DR389" s="838" t="n"/>
      <c r="DS389" s="838" t="n"/>
      <c r="DT389" s="838" t="n"/>
      <c r="DU389" s="838" t="n"/>
      <c r="DV389" s="838" t="n"/>
      <c r="DW389" s="838" t="n"/>
      <c r="DX389" s="838" t="n"/>
      <c r="DY389" s="838" t="n"/>
      <c r="DZ389" s="838" t="n"/>
      <c r="EA389" s="838" t="n"/>
      <c r="EB389" s="838" t="n"/>
      <c r="EC389" s="838" t="n"/>
      <c r="ED389" s="838" t="n"/>
      <c r="EE389" s="838" t="n"/>
      <c r="EF389" s="838" t="n"/>
      <c r="EG389" s="838" t="n"/>
      <c r="EH389" s="838" t="n"/>
      <c r="EI389" s="838" t="n"/>
      <c r="EJ389" s="838" t="n"/>
      <c r="EK389" s="838" t="n"/>
      <c r="EL389" s="838" t="n"/>
      <c r="EM389" s="838" t="n"/>
      <c r="EN389" s="838" t="n"/>
      <c r="EO389" s="838" t="n"/>
      <c r="EP389" s="838" t="n"/>
      <c r="EQ389" s="838" t="n"/>
    </row>
    <row r="390" ht="13.5" customHeight="1" s="1178">
      <c r="A390" s="838" t="n"/>
      <c r="B390" s="870" t="n"/>
      <c r="C390" s="870" t="n"/>
      <c r="D390" s="870" t="n"/>
      <c r="E390" s="838" t="n"/>
      <c r="F390" s="838" t="n"/>
      <c r="G390" s="838" t="n"/>
      <c r="H390" s="838" t="n"/>
      <c r="I390" s="838" t="n"/>
      <c r="J390" s="838" t="n"/>
      <c r="K390" s="863" t="n"/>
      <c r="L390" s="838" t="n"/>
      <c r="M390" s="838" t="n"/>
      <c r="N390" s="838" t="n"/>
      <c r="O390" s="838" t="n"/>
      <c r="P390" s="838" t="n"/>
      <c r="Q390" s="838" t="n"/>
      <c r="R390" s="838" t="n"/>
      <c r="S390" s="838" t="n"/>
      <c r="T390" s="838" t="n"/>
      <c r="U390" s="838" t="n"/>
      <c r="V390" s="838" t="n"/>
      <c r="W390" s="838" t="n"/>
      <c r="X390" s="838" t="n"/>
      <c r="Y390" s="838" t="n"/>
      <c r="Z390" s="838" t="n"/>
      <c r="AA390" s="838" t="n"/>
      <c r="AB390" s="838" t="n"/>
      <c r="AC390" s="838" t="n"/>
      <c r="AD390" s="838" t="n"/>
      <c r="AE390" s="838" t="n"/>
      <c r="AF390" s="838" t="n"/>
      <c r="AG390" s="838" t="n"/>
      <c r="AH390" s="838" t="n"/>
      <c r="AI390" s="838" t="n"/>
      <c r="AJ390" s="838" t="n"/>
      <c r="AK390" s="838" t="n"/>
      <c r="AL390" s="838" t="n"/>
      <c r="AM390" s="838" t="n"/>
      <c r="AN390" s="838" t="n"/>
      <c r="AO390" s="838" t="n"/>
      <c r="AP390" s="838" t="n"/>
      <c r="AQ390" s="838" t="n"/>
      <c r="AR390" s="838" t="n"/>
      <c r="AS390" s="838" t="n"/>
      <c r="AT390" s="838" t="n"/>
      <c r="AU390" s="838" t="n"/>
      <c r="AV390" s="838" t="n"/>
      <c r="AW390" s="838" t="n"/>
      <c r="AX390" s="838" t="n"/>
      <c r="AY390" s="838" t="n"/>
      <c r="AZ390" s="838" t="n"/>
      <c r="BA390" s="838" t="n"/>
      <c r="BB390" s="838" t="n"/>
      <c r="BC390" s="838" t="n"/>
      <c r="BD390" s="838" t="n"/>
      <c r="BE390" s="838" t="n"/>
      <c r="BF390" s="838" t="n"/>
      <c r="BG390" s="838" t="n"/>
      <c r="BH390" s="838" t="n"/>
      <c r="BI390" s="838" t="n"/>
      <c r="BJ390" s="838" t="n"/>
      <c r="BK390" s="838" t="n"/>
      <c r="BL390" s="838" t="n"/>
      <c r="BM390" s="838" t="n"/>
      <c r="BN390" s="838" t="n"/>
      <c r="BO390" s="838" t="n"/>
      <c r="BP390" s="838" t="n"/>
      <c r="BQ390" s="838" t="n"/>
      <c r="BR390" s="838" t="n"/>
      <c r="BS390" s="838" t="n"/>
      <c r="BT390" s="838" t="n"/>
      <c r="BU390" s="838" t="n"/>
      <c r="BV390" s="838" t="n"/>
      <c r="BW390" s="838" t="n"/>
      <c r="BX390" s="838" t="n"/>
      <c r="BY390" s="838" t="n"/>
      <c r="BZ390" s="838" t="n"/>
      <c r="CA390" s="838" t="n"/>
      <c r="CB390" s="838" t="n"/>
      <c r="CC390" s="838" t="n"/>
      <c r="CD390" s="838" t="n"/>
      <c r="CE390" s="838" t="n"/>
      <c r="CF390" s="838" t="n"/>
      <c r="CG390" s="838" t="n"/>
      <c r="CH390" s="838" t="n"/>
      <c r="CI390" s="838" t="n"/>
      <c r="CJ390" s="838" t="n"/>
      <c r="CK390" s="838" t="n"/>
      <c r="CL390" s="838" t="n"/>
      <c r="CM390" s="838" t="n"/>
      <c r="CN390" s="838" t="n"/>
      <c r="CO390" s="838" t="n"/>
      <c r="CP390" s="838" t="n"/>
      <c r="CQ390" s="838" t="n"/>
      <c r="CR390" s="838" t="n"/>
      <c r="CS390" s="838" t="n"/>
      <c r="CT390" s="838" t="n"/>
      <c r="CU390" s="838" t="n"/>
      <c r="CV390" s="838" t="n"/>
      <c r="CW390" s="838" t="n"/>
      <c r="CX390" s="838" t="n"/>
      <c r="CY390" s="838" t="n"/>
      <c r="CZ390" s="838" t="n"/>
      <c r="DA390" s="838" t="n"/>
      <c r="DB390" s="838" t="n"/>
      <c r="DC390" s="838" t="n"/>
      <c r="DD390" s="838" t="n"/>
      <c r="DE390" s="838" t="n"/>
      <c r="DF390" s="838" t="n"/>
      <c r="DG390" s="838" t="n"/>
      <c r="DH390" s="838" t="n"/>
      <c r="DI390" s="838" t="n"/>
      <c r="DJ390" s="838" t="n"/>
      <c r="DK390" s="838" t="n"/>
      <c r="DL390" s="838" t="n"/>
      <c r="DM390" s="838" t="n"/>
      <c r="DN390" s="838" t="n"/>
      <c r="DO390" s="838" t="n"/>
      <c r="DP390" s="838" t="n"/>
      <c r="DQ390" s="838" t="n"/>
      <c r="DR390" s="838" t="n"/>
      <c r="DS390" s="838" t="n"/>
      <c r="DT390" s="838" t="n"/>
      <c r="DU390" s="838" t="n"/>
      <c r="DV390" s="838" t="n"/>
      <c r="DW390" s="838" t="n"/>
      <c r="DX390" s="838" t="n"/>
      <c r="DY390" s="838" t="n"/>
      <c r="DZ390" s="838" t="n"/>
      <c r="EA390" s="838" t="n"/>
      <c r="EB390" s="838" t="n"/>
      <c r="EC390" s="838" t="n"/>
      <c r="ED390" s="838" t="n"/>
      <c r="EE390" s="838" t="n"/>
      <c r="EF390" s="838" t="n"/>
      <c r="EG390" s="838" t="n"/>
      <c r="EH390" s="838" t="n"/>
      <c r="EI390" s="838" t="n"/>
      <c r="EJ390" s="838" t="n"/>
      <c r="EK390" s="838" t="n"/>
      <c r="EL390" s="838" t="n"/>
      <c r="EM390" s="838" t="n"/>
      <c r="EN390" s="838" t="n"/>
      <c r="EO390" s="838" t="n"/>
      <c r="EP390" s="838" t="n"/>
      <c r="EQ390" s="838" t="n"/>
    </row>
    <row r="391" ht="13.5" customHeight="1" s="1178">
      <c r="A391" s="860" t="n"/>
      <c r="B391" s="871" t="n"/>
      <c r="C391" s="871" t="n"/>
      <c r="D391" s="871" t="n"/>
      <c r="E391" s="860" t="n"/>
      <c r="F391" s="860" t="n"/>
      <c r="G391" s="860" t="n"/>
      <c r="H391" s="860" t="n"/>
      <c r="I391" s="860" t="n"/>
      <c r="J391" s="860" t="n"/>
      <c r="K391" s="863" t="n"/>
      <c r="L391" s="838" t="n"/>
      <c r="M391" s="838" t="n"/>
      <c r="N391" s="838" t="n"/>
      <c r="O391" s="838" t="n"/>
      <c r="P391" s="838" t="n"/>
      <c r="Q391" s="838" t="n"/>
      <c r="R391" s="838" t="n"/>
      <c r="S391" s="838" t="n"/>
      <c r="T391" s="838" t="n"/>
      <c r="U391" s="838" t="n"/>
      <c r="V391" s="838" t="n"/>
      <c r="W391" s="838" t="n"/>
      <c r="X391" s="838" t="n"/>
      <c r="Y391" s="838" t="n"/>
      <c r="Z391" s="838" t="n"/>
      <c r="AA391" s="838" t="n"/>
      <c r="AB391" s="838" t="n"/>
      <c r="AC391" s="838" t="n"/>
      <c r="AD391" s="838" t="n"/>
      <c r="AE391" s="838" t="n"/>
      <c r="AF391" s="838" t="n"/>
      <c r="AG391" s="838" t="n"/>
      <c r="AH391" s="838" t="n"/>
      <c r="AI391" s="838" t="n"/>
      <c r="AJ391" s="838" t="n"/>
      <c r="AK391" s="838" t="n"/>
      <c r="AL391" s="838" t="n"/>
      <c r="AM391" s="838" t="n"/>
      <c r="AN391" s="838" t="n"/>
      <c r="AO391" s="838" t="n"/>
      <c r="AP391" s="838" t="n"/>
      <c r="AQ391" s="838" t="n"/>
      <c r="AR391" s="838" t="n"/>
      <c r="AS391" s="838" t="n"/>
      <c r="AT391" s="838" t="n"/>
      <c r="AU391" s="838" t="n"/>
      <c r="AV391" s="838" t="n"/>
      <c r="AW391" s="838" t="n"/>
      <c r="AX391" s="838" t="n"/>
      <c r="AY391" s="838" t="n"/>
      <c r="AZ391" s="838" t="n"/>
      <c r="BA391" s="838" t="n"/>
      <c r="BB391" s="838" t="n"/>
      <c r="BC391" s="838" t="n"/>
      <c r="BD391" s="838" t="n"/>
      <c r="BE391" s="838" t="n"/>
      <c r="BF391" s="838" t="n"/>
      <c r="BG391" s="838" t="n"/>
      <c r="BH391" s="838" t="n"/>
      <c r="BI391" s="838" t="n"/>
      <c r="BJ391" s="838" t="n"/>
      <c r="BK391" s="838" t="n"/>
      <c r="BL391" s="838" t="n"/>
      <c r="BM391" s="838" t="n"/>
      <c r="BN391" s="838" t="n"/>
      <c r="BO391" s="838" t="n"/>
      <c r="BP391" s="838" t="n"/>
      <c r="BQ391" s="838" t="n"/>
      <c r="BR391" s="838" t="n"/>
      <c r="BS391" s="838" t="n"/>
      <c r="BT391" s="838" t="n"/>
      <c r="BU391" s="838" t="n"/>
      <c r="BV391" s="838" t="n"/>
      <c r="BW391" s="838" t="n"/>
      <c r="BX391" s="838" t="n"/>
      <c r="BY391" s="838" t="n"/>
      <c r="BZ391" s="838" t="n"/>
      <c r="CA391" s="838" t="n"/>
      <c r="CB391" s="838" t="n"/>
      <c r="CC391" s="838" t="n"/>
      <c r="CD391" s="838" t="n"/>
      <c r="CE391" s="838" t="n"/>
      <c r="CF391" s="838" t="n"/>
      <c r="CG391" s="838" t="n"/>
      <c r="CH391" s="838" t="n"/>
      <c r="CI391" s="838" t="n"/>
      <c r="CJ391" s="838" t="n"/>
      <c r="CK391" s="838" t="n"/>
      <c r="CL391" s="838" t="n"/>
      <c r="CM391" s="838" t="n"/>
      <c r="CN391" s="838" t="n"/>
      <c r="CO391" s="838" t="n"/>
      <c r="CP391" s="838" t="n"/>
      <c r="CQ391" s="838" t="n"/>
      <c r="CR391" s="838" t="n"/>
      <c r="CS391" s="838" t="n"/>
      <c r="CT391" s="838" t="n"/>
      <c r="CU391" s="838" t="n"/>
      <c r="CV391" s="838" t="n"/>
      <c r="CW391" s="838" t="n"/>
      <c r="CX391" s="838" t="n"/>
      <c r="CY391" s="838" t="n"/>
      <c r="CZ391" s="838" t="n"/>
      <c r="DA391" s="838" t="n"/>
      <c r="DB391" s="838" t="n"/>
      <c r="DC391" s="838" t="n"/>
      <c r="DD391" s="838" t="n"/>
      <c r="DE391" s="838" t="n"/>
      <c r="DF391" s="838" t="n"/>
      <c r="DG391" s="838" t="n"/>
      <c r="DH391" s="838" t="n"/>
      <c r="DI391" s="838" t="n"/>
      <c r="DJ391" s="838" t="n"/>
      <c r="DK391" s="838" t="n"/>
      <c r="DL391" s="838" t="n"/>
      <c r="DM391" s="838" t="n"/>
      <c r="DN391" s="838" t="n"/>
      <c r="DO391" s="838" t="n"/>
      <c r="DP391" s="838" t="n"/>
      <c r="DQ391" s="838" t="n"/>
      <c r="DR391" s="838" t="n"/>
      <c r="DS391" s="838" t="n"/>
      <c r="DT391" s="838" t="n"/>
      <c r="DU391" s="838" t="n"/>
      <c r="DV391" s="838" t="n"/>
      <c r="DW391" s="838" t="n"/>
      <c r="DX391" s="838" t="n"/>
      <c r="DY391" s="838" t="n"/>
      <c r="DZ391" s="838" t="n"/>
      <c r="EA391" s="838" t="n"/>
      <c r="EB391" s="838" t="n"/>
      <c r="EC391" s="838" t="n"/>
      <c r="ED391" s="838" t="n"/>
      <c r="EE391" s="838" t="n"/>
      <c r="EF391" s="838" t="n"/>
      <c r="EG391" s="838" t="n"/>
      <c r="EH391" s="838" t="n"/>
      <c r="EI391" s="838" t="n"/>
      <c r="EJ391" s="838" t="n"/>
      <c r="EK391" s="838" t="n"/>
      <c r="EL391" s="838" t="n"/>
      <c r="EM391" s="838" t="n"/>
      <c r="EN391" s="838" t="n"/>
      <c r="EO391" s="838" t="n"/>
      <c r="EP391" s="838" t="n"/>
      <c r="EQ391" s="838" t="n"/>
    </row>
    <row r="392" ht="13.5" customHeight="1" s="1178">
      <c r="A392" s="867" t="n"/>
      <c r="B392" s="862" t="n"/>
      <c r="C392" s="862" t="n"/>
      <c r="D392" s="862" t="n"/>
      <c r="E392" s="863" t="n"/>
      <c r="F392" s="863" t="n"/>
      <c r="G392" s="863" t="n"/>
      <c r="H392" s="863" t="n"/>
      <c r="I392" s="863" t="n"/>
      <c r="J392" s="863" t="n"/>
      <c r="K392" s="863" t="n"/>
      <c r="L392" s="838" t="n"/>
      <c r="M392" s="838" t="n"/>
      <c r="N392" s="838" t="n"/>
      <c r="O392" s="838" t="n"/>
      <c r="P392" s="838" t="n"/>
      <c r="Q392" s="838" t="n"/>
      <c r="R392" s="838" t="n"/>
      <c r="S392" s="838" t="n"/>
      <c r="T392" s="838" t="n"/>
      <c r="U392" s="838" t="n"/>
      <c r="V392" s="838" t="n"/>
      <c r="W392" s="838" t="n"/>
      <c r="X392" s="838" t="n"/>
      <c r="Y392" s="838" t="n"/>
      <c r="Z392" s="838" t="n"/>
      <c r="AA392" s="838" t="n"/>
      <c r="AB392" s="838" t="n"/>
      <c r="AC392" s="838" t="n"/>
      <c r="AD392" s="838" t="n"/>
      <c r="AE392" s="838" t="n"/>
      <c r="AF392" s="838" t="n"/>
      <c r="AG392" s="838" t="n"/>
      <c r="AH392" s="838" t="n"/>
      <c r="AI392" s="838" t="n"/>
      <c r="AJ392" s="838" t="n"/>
      <c r="AK392" s="838" t="n"/>
      <c r="AL392" s="838" t="n"/>
      <c r="AM392" s="838" t="n"/>
      <c r="AN392" s="838" t="n"/>
      <c r="AO392" s="838" t="n"/>
      <c r="AP392" s="838" t="n"/>
      <c r="AQ392" s="838" t="n"/>
      <c r="AR392" s="838" t="n"/>
      <c r="AS392" s="838" t="n"/>
      <c r="AT392" s="838" t="n"/>
      <c r="AU392" s="838" t="n"/>
      <c r="AV392" s="838" t="n"/>
      <c r="AW392" s="838" t="n"/>
      <c r="AX392" s="838" t="n"/>
      <c r="AY392" s="838" t="n"/>
      <c r="AZ392" s="838" t="n"/>
      <c r="BA392" s="838" t="n"/>
      <c r="BB392" s="838" t="n"/>
      <c r="BC392" s="838" t="n"/>
      <c r="BD392" s="838" t="n"/>
      <c r="BE392" s="838" t="n"/>
      <c r="BF392" s="838" t="n"/>
      <c r="BG392" s="838" t="n"/>
      <c r="BH392" s="838" t="n"/>
      <c r="BI392" s="838" t="n"/>
      <c r="BJ392" s="838" t="n"/>
      <c r="BK392" s="838" t="n"/>
      <c r="BL392" s="838" t="n"/>
      <c r="BM392" s="838" t="n"/>
      <c r="BN392" s="838" t="n"/>
      <c r="BO392" s="838" t="n"/>
      <c r="BP392" s="838" t="n"/>
      <c r="BQ392" s="838" t="n"/>
      <c r="BR392" s="838" t="n"/>
      <c r="BS392" s="838" t="n"/>
      <c r="BT392" s="838" t="n"/>
      <c r="BU392" s="838" t="n"/>
      <c r="BV392" s="838" t="n"/>
      <c r="BW392" s="838" t="n"/>
      <c r="BX392" s="838" t="n"/>
      <c r="BY392" s="838" t="n"/>
      <c r="BZ392" s="838" t="n"/>
      <c r="CA392" s="838" t="n"/>
      <c r="CB392" s="838" t="n"/>
      <c r="CC392" s="838" t="n"/>
      <c r="CD392" s="838" t="n"/>
      <c r="CE392" s="838" t="n"/>
      <c r="CF392" s="838" t="n"/>
      <c r="CG392" s="838" t="n"/>
      <c r="CH392" s="838" t="n"/>
      <c r="CI392" s="838" t="n"/>
      <c r="CJ392" s="838" t="n"/>
      <c r="CK392" s="838" t="n"/>
      <c r="CL392" s="838" t="n"/>
      <c r="CM392" s="838" t="n"/>
      <c r="CN392" s="838" t="n"/>
      <c r="CO392" s="838" t="n"/>
      <c r="CP392" s="838" t="n"/>
      <c r="CQ392" s="838" t="n"/>
      <c r="CR392" s="838" t="n"/>
      <c r="CS392" s="838" t="n"/>
      <c r="CT392" s="838" t="n"/>
      <c r="CU392" s="838" t="n"/>
      <c r="CV392" s="838" t="n"/>
      <c r="CW392" s="838" t="n"/>
      <c r="CX392" s="838" t="n"/>
      <c r="CY392" s="838" t="n"/>
      <c r="CZ392" s="838" t="n"/>
      <c r="DA392" s="838" t="n"/>
      <c r="DB392" s="838" t="n"/>
      <c r="DC392" s="838" t="n"/>
      <c r="DD392" s="838" t="n"/>
      <c r="DE392" s="838" t="n"/>
      <c r="DF392" s="838" t="n"/>
      <c r="DG392" s="838" t="n"/>
      <c r="DH392" s="838" t="n"/>
      <c r="DI392" s="838" t="n"/>
      <c r="DJ392" s="838" t="n"/>
      <c r="DK392" s="838" t="n"/>
      <c r="DL392" s="838" t="n"/>
      <c r="DM392" s="838" t="n"/>
      <c r="DN392" s="838" t="n"/>
      <c r="DO392" s="838" t="n"/>
      <c r="DP392" s="838" t="n"/>
      <c r="DQ392" s="838" t="n"/>
      <c r="DR392" s="838" t="n"/>
      <c r="DS392" s="838" t="n"/>
      <c r="DT392" s="838" t="n"/>
      <c r="DU392" s="838" t="n"/>
      <c r="DV392" s="838" t="n"/>
      <c r="DW392" s="838" t="n"/>
      <c r="DX392" s="838" t="n"/>
      <c r="DY392" s="838" t="n"/>
      <c r="DZ392" s="838" t="n"/>
      <c r="EA392" s="838" t="n"/>
      <c r="EB392" s="838" t="n"/>
      <c r="EC392" s="838" t="n"/>
      <c r="ED392" s="838" t="n"/>
      <c r="EE392" s="838" t="n"/>
      <c r="EF392" s="838" t="n"/>
      <c r="EG392" s="838" t="n"/>
      <c r="EH392" s="838" t="n"/>
      <c r="EI392" s="838" t="n"/>
      <c r="EJ392" s="838" t="n"/>
      <c r="EK392" s="838" t="n"/>
      <c r="EL392" s="838" t="n"/>
      <c r="EM392" s="838" t="n"/>
      <c r="EN392" s="838" t="n"/>
      <c r="EO392" s="838" t="n"/>
      <c r="EP392" s="838" t="n"/>
      <c r="EQ392" s="838" t="n"/>
    </row>
    <row r="393" ht="13.5" customHeight="1" s="1178">
      <c r="A393" s="867" t="n"/>
      <c r="B393" s="862" t="n"/>
      <c r="C393" s="862" t="n"/>
      <c r="D393" s="862" t="n"/>
      <c r="E393" s="863" t="n"/>
      <c r="F393" s="863" t="n"/>
      <c r="G393" s="863" t="n"/>
      <c r="H393" s="863" t="n"/>
      <c r="I393" s="863" t="n"/>
      <c r="J393" s="863" t="n"/>
      <c r="K393" s="863" t="n"/>
      <c r="L393" s="838" t="n"/>
      <c r="M393" s="838" t="n"/>
      <c r="N393" s="838" t="n"/>
      <c r="O393" s="838" t="n"/>
      <c r="P393" s="838" t="n"/>
      <c r="Q393" s="838" t="n"/>
      <c r="R393" s="838" t="n"/>
      <c r="S393" s="838" t="n"/>
      <c r="T393" s="838" t="n"/>
      <c r="U393" s="838" t="n"/>
      <c r="V393" s="838" t="n"/>
      <c r="W393" s="838" t="n"/>
      <c r="X393" s="838" t="n"/>
      <c r="Y393" s="838" t="n"/>
      <c r="Z393" s="838" t="n"/>
      <c r="AA393" s="838" t="n"/>
      <c r="AB393" s="838" t="n"/>
      <c r="AC393" s="838" t="n"/>
      <c r="AD393" s="838" t="n"/>
      <c r="AE393" s="838" t="n"/>
      <c r="AF393" s="838" t="n"/>
      <c r="AG393" s="838" t="n"/>
      <c r="AH393" s="838" t="n"/>
      <c r="AI393" s="838" t="n"/>
      <c r="AJ393" s="838" t="n"/>
      <c r="AK393" s="838" t="n"/>
      <c r="AL393" s="838" t="n"/>
      <c r="AM393" s="838" t="n"/>
      <c r="AN393" s="838" t="n"/>
      <c r="AO393" s="838" t="n"/>
      <c r="AP393" s="838" t="n"/>
      <c r="AQ393" s="838" t="n"/>
      <c r="AR393" s="838" t="n"/>
      <c r="AS393" s="838" t="n"/>
      <c r="AT393" s="838" t="n"/>
      <c r="AU393" s="838" t="n"/>
      <c r="AV393" s="838" t="n"/>
      <c r="AW393" s="838" t="n"/>
      <c r="AX393" s="838" t="n"/>
      <c r="AY393" s="838" t="n"/>
      <c r="AZ393" s="838" t="n"/>
      <c r="BA393" s="838" t="n"/>
      <c r="BB393" s="838" t="n"/>
      <c r="BC393" s="838" t="n"/>
      <c r="BD393" s="838" t="n"/>
      <c r="BE393" s="838" t="n"/>
      <c r="BF393" s="838" t="n"/>
      <c r="BG393" s="838" t="n"/>
      <c r="BH393" s="838" t="n"/>
      <c r="BI393" s="838" t="n"/>
      <c r="BJ393" s="838" t="n"/>
      <c r="BK393" s="838" t="n"/>
      <c r="BL393" s="838" t="n"/>
      <c r="BM393" s="838" t="n"/>
      <c r="BN393" s="838" t="n"/>
      <c r="BO393" s="838" t="n"/>
      <c r="BP393" s="838" t="n"/>
      <c r="BQ393" s="838" t="n"/>
      <c r="BR393" s="838" t="n"/>
      <c r="BS393" s="838" t="n"/>
      <c r="BT393" s="838" t="n"/>
      <c r="BU393" s="838" t="n"/>
      <c r="BV393" s="838" t="n"/>
      <c r="BW393" s="838" t="n"/>
      <c r="BX393" s="838" t="n"/>
      <c r="BY393" s="838" t="n"/>
      <c r="BZ393" s="838" t="n"/>
      <c r="CA393" s="838" t="n"/>
      <c r="CB393" s="838" t="n"/>
      <c r="CC393" s="838" t="n"/>
      <c r="CD393" s="838" t="n"/>
      <c r="CE393" s="838" t="n"/>
      <c r="CF393" s="838" t="n"/>
      <c r="CG393" s="838" t="n"/>
      <c r="CH393" s="838" t="n"/>
      <c r="CI393" s="838" t="n"/>
      <c r="CJ393" s="838" t="n"/>
      <c r="CK393" s="838" t="n"/>
      <c r="CL393" s="838" t="n"/>
      <c r="CM393" s="838" t="n"/>
      <c r="CN393" s="838" t="n"/>
      <c r="CO393" s="838" t="n"/>
      <c r="CP393" s="838" t="n"/>
      <c r="CQ393" s="838" t="n"/>
      <c r="CR393" s="838" t="n"/>
      <c r="CS393" s="838" t="n"/>
      <c r="CT393" s="838" t="n"/>
      <c r="CU393" s="838" t="n"/>
      <c r="CV393" s="838" t="n"/>
      <c r="CW393" s="838" t="n"/>
      <c r="CX393" s="838" t="n"/>
      <c r="CY393" s="838" t="n"/>
      <c r="CZ393" s="838" t="n"/>
      <c r="DA393" s="838" t="n"/>
      <c r="DB393" s="838" t="n"/>
      <c r="DC393" s="838" t="n"/>
      <c r="DD393" s="838" t="n"/>
      <c r="DE393" s="838" t="n"/>
      <c r="DF393" s="838" t="n"/>
      <c r="DG393" s="838" t="n"/>
      <c r="DH393" s="838" t="n"/>
      <c r="DI393" s="838" t="n"/>
      <c r="DJ393" s="838" t="n"/>
      <c r="DK393" s="838" t="n"/>
      <c r="DL393" s="838" t="n"/>
      <c r="DM393" s="838" t="n"/>
      <c r="DN393" s="838" t="n"/>
      <c r="DO393" s="838" t="n"/>
      <c r="DP393" s="838" t="n"/>
      <c r="DQ393" s="838" t="n"/>
      <c r="DR393" s="838" t="n"/>
      <c r="DS393" s="838" t="n"/>
      <c r="DT393" s="838" t="n"/>
      <c r="DU393" s="838" t="n"/>
      <c r="DV393" s="838" t="n"/>
      <c r="DW393" s="838" t="n"/>
      <c r="DX393" s="838" t="n"/>
      <c r="DY393" s="838" t="n"/>
      <c r="DZ393" s="838" t="n"/>
      <c r="EA393" s="838" t="n"/>
      <c r="EB393" s="838" t="n"/>
      <c r="EC393" s="838" t="n"/>
      <c r="ED393" s="838" t="n"/>
      <c r="EE393" s="838" t="n"/>
      <c r="EF393" s="838" t="n"/>
      <c r="EG393" s="838" t="n"/>
      <c r="EH393" s="838" t="n"/>
      <c r="EI393" s="838" t="n"/>
      <c r="EJ393" s="838" t="n"/>
      <c r="EK393" s="838" t="n"/>
      <c r="EL393" s="838" t="n"/>
      <c r="EM393" s="838" t="n"/>
      <c r="EN393" s="838" t="n"/>
      <c r="EO393" s="838" t="n"/>
      <c r="EP393" s="838" t="n"/>
      <c r="EQ393" s="838" t="n"/>
    </row>
    <row r="394" ht="13.5" customHeight="1" s="1178">
      <c r="A394" s="867" t="n"/>
      <c r="B394" s="862" t="n"/>
      <c r="C394" s="862" t="n"/>
      <c r="D394" s="862" t="n"/>
      <c r="E394" s="863" t="n"/>
      <c r="F394" s="863" t="n"/>
      <c r="G394" s="863" t="n"/>
      <c r="H394" s="863" t="n"/>
      <c r="I394" s="863" t="n"/>
      <c r="J394" s="863" t="n"/>
      <c r="K394" s="863" t="n"/>
      <c r="L394" s="838" t="n"/>
      <c r="M394" s="838" t="n"/>
      <c r="N394" s="838" t="n"/>
      <c r="O394" s="838" t="n"/>
      <c r="P394" s="838" t="n"/>
      <c r="Q394" s="838" t="n"/>
      <c r="R394" s="838" t="n"/>
      <c r="S394" s="838" t="n"/>
      <c r="T394" s="838" t="n"/>
      <c r="U394" s="838" t="n"/>
      <c r="V394" s="838" t="n"/>
      <c r="W394" s="838" t="n"/>
      <c r="X394" s="838" t="n"/>
      <c r="Y394" s="838" t="n"/>
      <c r="Z394" s="838" t="n"/>
      <c r="AA394" s="838" t="n"/>
      <c r="AB394" s="838" t="n"/>
      <c r="AC394" s="838" t="n"/>
      <c r="AD394" s="838" t="n"/>
      <c r="AE394" s="838" t="n"/>
      <c r="AF394" s="838" t="n"/>
      <c r="AG394" s="838" t="n"/>
      <c r="AH394" s="838" t="n"/>
      <c r="AI394" s="838" t="n"/>
      <c r="AJ394" s="838" t="n"/>
      <c r="AK394" s="838" t="n"/>
      <c r="AL394" s="838" t="n"/>
      <c r="AM394" s="838" t="n"/>
      <c r="AN394" s="838" t="n"/>
      <c r="AO394" s="838" t="n"/>
      <c r="AP394" s="838" t="n"/>
      <c r="AQ394" s="838" t="n"/>
      <c r="AR394" s="838" t="n"/>
      <c r="AS394" s="838" t="n"/>
      <c r="AT394" s="838" t="n"/>
      <c r="AU394" s="838" t="n"/>
      <c r="AV394" s="838" t="n"/>
      <c r="AW394" s="838" t="n"/>
      <c r="AX394" s="838" t="n"/>
      <c r="AY394" s="838" t="n"/>
      <c r="AZ394" s="838" t="n"/>
      <c r="BA394" s="838" t="n"/>
      <c r="BB394" s="838" t="n"/>
      <c r="BC394" s="838" t="n"/>
      <c r="BD394" s="838" t="n"/>
      <c r="BE394" s="838" t="n"/>
      <c r="BF394" s="838" t="n"/>
      <c r="BG394" s="838" t="n"/>
      <c r="BH394" s="838" t="n"/>
      <c r="BI394" s="838" t="n"/>
      <c r="BJ394" s="838" t="n"/>
      <c r="BK394" s="838" t="n"/>
      <c r="BL394" s="838" t="n"/>
      <c r="BM394" s="838" t="n"/>
      <c r="BN394" s="838" t="n"/>
      <c r="BO394" s="838" t="n"/>
      <c r="BP394" s="838" t="n"/>
      <c r="BQ394" s="838" t="n"/>
      <c r="BR394" s="838" t="n"/>
      <c r="BS394" s="838" t="n"/>
      <c r="BT394" s="838" t="n"/>
      <c r="BU394" s="838" t="n"/>
      <c r="BV394" s="838" t="n"/>
      <c r="BW394" s="838" t="n"/>
      <c r="BX394" s="838" t="n"/>
      <c r="BY394" s="838" t="n"/>
      <c r="BZ394" s="838" t="n"/>
      <c r="CA394" s="838" t="n"/>
      <c r="CB394" s="838" t="n"/>
      <c r="CC394" s="838" t="n"/>
      <c r="CD394" s="838" t="n"/>
      <c r="CE394" s="838" t="n"/>
      <c r="CF394" s="838" t="n"/>
      <c r="CG394" s="838" t="n"/>
      <c r="CH394" s="838" t="n"/>
      <c r="CI394" s="838" t="n"/>
      <c r="CJ394" s="838" t="n"/>
      <c r="CK394" s="838" t="n"/>
      <c r="CL394" s="838" t="n"/>
      <c r="CM394" s="838" t="n"/>
      <c r="CN394" s="838" t="n"/>
      <c r="CO394" s="838" t="n"/>
      <c r="CP394" s="838" t="n"/>
      <c r="CQ394" s="838" t="n"/>
      <c r="CR394" s="838" t="n"/>
      <c r="CS394" s="838" t="n"/>
      <c r="CT394" s="838" t="n"/>
      <c r="CU394" s="838" t="n"/>
      <c r="CV394" s="838" t="n"/>
      <c r="CW394" s="838" t="n"/>
      <c r="CX394" s="838" t="n"/>
      <c r="CY394" s="838" t="n"/>
      <c r="CZ394" s="838" t="n"/>
      <c r="DA394" s="838" t="n"/>
      <c r="DB394" s="838" t="n"/>
      <c r="DC394" s="838" t="n"/>
      <c r="DD394" s="838" t="n"/>
      <c r="DE394" s="838" t="n"/>
      <c r="DF394" s="838" t="n"/>
      <c r="DG394" s="838" t="n"/>
      <c r="DH394" s="838" t="n"/>
      <c r="DI394" s="838" t="n"/>
      <c r="DJ394" s="838" t="n"/>
      <c r="DK394" s="838" t="n"/>
      <c r="DL394" s="838" t="n"/>
      <c r="DM394" s="838" t="n"/>
      <c r="DN394" s="838" t="n"/>
      <c r="DO394" s="838" t="n"/>
      <c r="DP394" s="838" t="n"/>
      <c r="DQ394" s="838" t="n"/>
      <c r="DR394" s="838" t="n"/>
      <c r="DS394" s="838" t="n"/>
      <c r="DT394" s="838" t="n"/>
      <c r="DU394" s="838" t="n"/>
      <c r="DV394" s="838" t="n"/>
      <c r="DW394" s="838" t="n"/>
      <c r="DX394" s="838" t="n"/>
      <c r="DY394" s="838" t="n"/>
      <c r="DZ394" s="838" t="n"/>
      <c r="EA394" s="838" t="n"/>
      <c r="EB394" s="838" t="n"/>
      <c r="EC394" s="838" t="n"/>
      <c r="ED394" s="838" t="n"/>
      <c r="EE394" s="838" t="n"/>
      <c r="EF394" s="838" t="n"/>
      <c r="EG394" s="838" t="n"/>
      <c r="EH394" s="838" t="n"/>
      <c r="EI394" s="838" t="n"/>
      <c r="EJ394" s="838" t="n"/>
      <c r="EK394" s="838" t="n"/>
      <c r="EL394" s="838" t="n"/>
      <c r="EM394" s="838" t="n"/>
      <c r="EN394" s="838" t="n"/>
      <c r="EO394" s="838" t="n"/>
      <c r="EP394" s="838" t="n"/>
      <c r="EQ394" s="838" t="n"/>
    </row>
    <row r="395" ht="13.5" customHeight="1" s="1178">
      <c r="A395" s="867" t="n"/>
      <c r="B395" s="862" t="n"/>
      <c r="C395" s="862" t="n"/>
      <c r="D395" s="862" t="n"/>
      <c r="E395" s="863" t="n"/>
      <c r="F395" s="863" t="n"/>
      <c r="G395" s="863" t="n"/>
      <c r="H395" s="863" t="n"/>
      <c r="I395" s="863" t="n"/>
      <c r="J395" s="863" t="n"/>
      <c r="K395" s="863" t="n"/>
      <c r="L395" s="838" t="n"/>
      <c r="M395" s="838" t="n"/>
      <c r="N395" s="838" t="n"/>
      <c r="O395" s="838" t="n"/>
      <c r="P395" s="838" t="n"/>
      <c r="Q395" s="838" t="n"/>
      <c r="R395" s="838" t="n"/>
      <c r="S395" s="838" t="n"/>
      <c r="T395" s="838" t="n"/>
      <c r="U395" s="838" t="n"/>
      <c r="V395" s="838" t="n"/>
      <c r="W395" s="838" t="n"/>
      <c r="X395" s="838" t="n"/>
      <c r="Y395" s="838" t="n"/>
      <c r="Z395" s="838" t="n"/>
      <c r="AA395" s="838" t="n"/>
      <c r="AB395" s="838" t="n"/>
      <c r="AC395" s="838" t="n"/>
      <c r="AD395" s="838" t="n"/>
      <c r="AE395" s="838" t="n"/>
      <c r="AF395" s="838" t="n"/>
      <c r="AG395" s="838" t="n"/>
      <c r="AH395" s="838" t="n"/>
      <c r="AI395" s="838" t="n"/>
      <c r="AJ395" s="838" t="n"/>
      <c r="AK395" s="838" t="n"/>
      <c r="AL395" s="838" t="n"/>
      <c r="AM395" s="838" t="n"/>
      <c r="AN395" s="838" t="n"/>
      <c r="AO395" s="838" t="n"/>
      <c r="AP395" s="838" t="n"/>
      <c r="AQ395" s="838" t="n"/>
      <c r="AR395" s="838" t="n"/>
      <c r="AS395" s="838" t="n"/>
      <c r="AT395" s="838" t="n"/>
      <c r="AU395" s="838" t="n"/>
      <c r="AV395" s="838" t="n"/>
      <c r="AW395" s="838" t="n"/>
      <c r="AX395" s="838" t="n"/>
      <c r="AY395" s="838" t="n"/>
      <c r="AZ395" s="838" t="n"/>
      <c r="BA395" s="838" t="n"/>
      <c r="BB395" s="838" t="n"/>
      <c r="BC395" s="838" t="n"/>
      <c r="BD395" s="838" t="n"/>
      <c r="BE395" s="838" t="n"/>
      <c r="BF395" s="838" t="n"/>
      <c r="BG395" s="838" t="n"/>
      <c r="BH395" s="838" t="n"/>
      <c r="BI395" s="838" t="n"/>
      <c r="BJ395" s="838" t="n"/>
      <c r="BK395" s="838" t="n"/>
      <c r="BL395" s="838" t="n"/>
      <c r="BM395" s="838" t="n"/>
      <c r="BN395" s="838" t="n"/>
      <c r="BO395" s="838" t="n"/>
      <c r="BP395" s="838" t="n"/>
      <c r="BQ395" s="838" t="n"/>
      <c r="BR395" s="838" t="n"/>
      <c r="BS395" s="838" t="n"/>
      <c r="BT395" s="838" t="n"/>
      <c r="BU395" s="838" t="n"/>
      <c r="BV395" s="838" t="n"/>
      <c r="BW395" s="838" t="n"/>
      <c r="BX395" s="838" t="n"/>
      <c r="BY395" s="838" t="n"/>
      <c r="BZ395" s="838" t="n"/>
      <c r="CA395" s="838" t="n"/>
      <c r="CB395" s="838" t="n"/>
      <c r="CC395" s="838" t="n"/>
      <c r="CD395" s="838" t="n"/>
      <c r="CE395" s="838" t="n"/>
      <c r="CF395" s="838" t="n"/>
      <c r="CG395" s="838" t="n"/>
      <c r="CH395" s="838" t="n"/>
      <c r="CI395" s="838" t="n"/>
      <c r="CJ395" s="838" t="n"/>
      <c r="CK395" s="838" t="n"/>
      <c r="CL395" s="838" t="n"/>
      <c r="CM395" s="838" t="n"/>
      <c r="CN395" s="838" t="n"/>
      <c r="CO395" s="838" t="n"/>
      <c r="CP395" s="838" t="n"/>
      <c r="CQ395" s="838" t="n"/>
      <c r="CR395" s="838" t="n"/>
      <c r="CS395" s="838" t="n"/>
      <c r="CT395" s="838" t="n"/>
      <c r="CU395" s="838" t="n"/>
      <c r="CV395" s="838" t="n"/>
      <c r="CW395" s="838" t="n"/>
      <c r="CX395" s="838" t="n"/>
      <c r="CY395" s="838" t="n"/>
      <c r="CZ395" s="838" t="n"/>
      <c r="DA395" s="838" t="n"/>
      <c r="DB395" s="838" t="n"/>
      <c r="DC395" s="838" t="n"/>
      <c r="DD395" s="838" t="n"/>
      <c r="DE395" s="838" t="n"/>
      <c r="DF395" s="838" t="n"/>
      <c r="DG395" s="838" t="n"/>
      <c r="DH395" s="838" t="n"/>
      <c r="DI395" s="838" t="n"/>
      <c r="DJ395" s="838" t="n"/>
      <c r="DK395" s="838" t="n"/>
      <c r="DL395" s="838" t="n"/>
      <c r="DM395" s="838" t="n"/>
      <c r="DN395" s="838" t="n"/>
      <c r="DO395" s="838" t="n"/>
      <c r="DP395" s="838" t="n"/>
      <c r="DQ395" s="838" t="n"/>
      <c r="DR395" s="838" t="n"/>
      <c r="DS395" s="838" t="n"/>
      <c r="DT395" s="838" t="n"/>
      <c r="DU395" s="838" t="n"/>
      <c r="DV395" s="838" t="n"/>
      <c r="DW395" s="838" t="n"/>
      <c r="DX395" s="838" t="n"/>
      <c r="DY395" s="838" t="n"/>
      <c r="DZ395" s="838" t="n"/>
      <c r="EA395" s="838" t="n"/>
      <c r="EB395" s="838" t="n"/>
      <c r="EC395" s="838" t="n"/>
      <c r="ED395" s="838" t="n"/>
      <c r="EE395" s="838" t="n"/>
      <c r="EF395" s="838" t="n"/>
      <c r="EG395" s="838" t="n"/>
      <c r="EH395" s="838" t="n"/>
      <c r="EI395" s="838" t="n"/>
      <c r="EJ395" s="838" t="n"/>
      <c r="EK395" s="838" t="n"/>
      <c r="EL395" s="838" t="n"/>
      <c r="EM395" s="838" t="n"/>
      <c r="EN395" s="838" t="n"/>
      <c r="EO395" s="838" t="n"/>
      <c r="EP395" s="838" t="n"/>
      <c r="EQ395" s="838" t="n"/>
    </row>
    <row r="396" ht="13.5" customHeight="1" s="1178">
      <c r="A396" s="867" t="n"/>
      <c r="B396" s="862" t="n"/>
      <c r="C396" s="862" t="n"/>
      <c r="D396" s="862" t="n"/>
      <c r="E396" s="863" t="n"/>
      <c r="F396" s="863" t="n"/>
      <c r="G396" s="863" t="n"/>
      <c r="H396" s="863" t="n"/>
      <c r="I396" s="863" t="n"/>
      <c r="J396" s="863" t="n"/>
      <c r="K396" s="863" t="n"/>
      <c r="L396" s="838" t="n"/>
      <c r="M396" s="838" t="n"/>
      <c r="N396" s="838" t="n"/>
      <c r="O396" s="838" t="n"/>
      <c r="P396" s="838" t="n"/>
      <c r="Q396" s="838" t="n"/>
      <c r="R396" s="838" t="n"/>
      <c r="S396" s="838" t="n"/>
      <c r="T396" s="838" t="n"/>
      <c r="U396" s="838" t="n"/>
      <c r="V396" s="838" t="n"/>
      <c r="W396" s="838" t="n"/>
      <c r="X396" s="838" t="n"/>
      <c r="Y396" s="838" t="n"/>
      <c r="Z396" s="838" t="n"/>
      <c r="AA396" s="838" t="n"/>
      <c r="AB396" s="838" t="n"/>
      <c r="AC396" s="838" t="n"/>
      <c r="AD396" s="838" t="n"/>
      <c r="AE396" s="838" t="n"/>
      <c r="AF396" s="838" t="n"/>
      <c r="AG396" s="838" t="n"/>
      <c r="AH396" s="838" t="n"/>
      <c r="AI396" s="838" t="n"/>
      <c r="AJ396" s="838" t="n"/>
      <c r="AK396" s="838" t="n"/>
      <c r="AL396" s="838" t="n"/>
      <c r="AM396" s="838" t="n"/>
      <c r="AN396" s="838" t="n"/>
      <c r="AO396" s="838" t="n"/>
      <c r="AP396" s="838" t="n"/>
      <c r="AQ396" s="838" t="n"/>
      <c r="AR396" s="838" t="n"/>
      <c r="AS396" s="838" t="n"/>
      <c r="AT396" s="838" t="n"/>
      <c r="AU396" s="838" t="n"/>
      <c r="AV396" s="838" t="n"/>
      <c r="AW396" s="838" t="n"/>
      <c r="AX396" s="838" t="n"/>
      <c r="AY396" s="838" t="n"/>
      <c r="AZ396" s="838" t="n"/>
      <c r="BA396" s="838" t="n"/>
      <c r="BB396" s="838" t="n"/>
      <c r="BC396" s="838" t="n"/>
      <c r="BD396" s="838" t="n"/>
      <c r="BE396" s="838" t="n"/>
      <c r="BF396" s="838" t="n"/>
      <c r="BG396" s="838" t="n"/>
      <c r="BH396" s="838" t="n"/>
      <c r="BI396" s="838" t="n"/>
      <c r="BJ396" s="838" t="n"/>
      <c r="BK396" s="838" t="n"/>
      <c r="BL396" s="838" t="n"/>
      <c r="BM396" s="838" t="n"/>
      <c r="BN396" s="838" t="n"/>
      <c r="BO396" s="838" t="n"/>
      <c r="BP396" s="838" t="n"/>
      <c r="BQ396" s="838" t="n"/>
      <c r="BR396" s="838" t="n"/>
      <c r="BS396" s="838" t="n"/>
      <c r="BT396" s="838" t="n"/>
      <c r="BU396" s="838" t="n"/>
      <c r="BV396" s="838" t="n"/>
      <c r="BW396" s="838" t="n"/>
      <c r="BX396" s="838" t="n"/>
      <c r="BY396" s="838" t="n"/>
      <c r="BZ396" s="838" t="n"/>
      <c r="CA396" s="838" t="n"/>
      <c r="CB396" s="838" t="n"/>
      <c r="CC396" s="838" t="n"/>
      <c r="CD396" s="838" t="n"/>
      <c r="CE396" s="838" t="n"/>
      <c r="CF396" s="838" t="n"/>
      <c r="CG396" s="838" t="n"/>
      <c r="CH396" s="838" t="n"/>
      <c r="CI396" s="838" t="n"/>
      <c r="CJ396" s="838" t="n"/>
      <c r="CK396" s="838" t="n"/>
      <c r="CL396" s="838" t="n"/>
      <c r="CM396" s="838" t="n"/>
      <c r="CN396" s="838" t="n"/>
      <c r="CO396" s="838" t="n"/>
      <c r="CP396" s="838" t="n"/>
      <c r="CQ396" s="838" t="n"/>
      <c r="CR396" s="838" t="n"/>
      <c r="CS396" s="838" t="n"/>
      <c r="CT396" s="838" t="n"/>
      <c r="CU396" s="838" t="n"/>
      <c r="CV396" s="838" t="n"/>
      <c r="CW396" s="838" t="n"/>
      <c r="CX396" s="838" t="n"/>
      <c r="CY396" s="838" t="n"/>
      <c r="CZ396" s="838" t="n"/>
      <c r="DA396" s="838" t="n"/>
      <c r="DB396" s="838" t="n"/>
      <c r="DC396" s="838" t="n"/>
      <c r="DD396" s="838" t="n"/>
      <c r="DE396" s="838" t="n"/>
      <c r="DF396" s="838" t="n"/>
      <c r="DG396" s="838" t="n"/>
      <c r="DH396" s="838" t="n"/>
      <c r="DI396" s="838" t="n"/>
      <c r="DJ396" s="838" t="n"/>
      <c r="DK396" s="838" t="n"/>
      <c r="DL396" s="838" t="n"/>
      <c r="DM396" s="838" t="n"/>
      <c r="DN396" s="838" t="n"/>
      <c r="DO396" s="838" t="n"/>
      <c r="DP396" s="838" t="n"/>
      <c r="DQ396" s="838" t="n"/>
      <c r="DR396" s="838" t="n"/>
      <c r="DS396" s="838" t="n"/>
      <c r="DT396" s="838" t="n"/>
      <c r="DU396" s="838" t="n"/>
      <c r="DV396" s="838" t="n"/>
      <c r="DW396" s="838" t="n"/>
      <c r="DX396" s="838" t="n"/>
      <c r="DY396" s="838" t="n"/>
      <c r="DZ396" s="838" t="n"/>
      <c r="EA396" s="838" t="n"/>
      <c r="EB396" s="838" t="n"/>
      <c r="EC396" s="838" t="n"/>
      <c r="ED396" s="838" t="n"/>
      <c r="EE396" s="838" t="n"/>
      <c r="EF396" s="838" t="n"/>
      <c r="EG396" s="838" t="n"/>
      <c r="EH396" s="838" t="n"/>
      <c r="EI396" s="838" t="n"/>
      <c r="EJ396" s="838" t="n"/>
      <c r="EK396" s="838" t="n"/>
      <c r="EL396" s="838" t="n"/>
      <c r="EM396" s="838" t="n"/>
      <c r="EN396" s="838" t="n"/>
      <c r="EO396" s="838" t="n"/>
      <c r="EP396" s="838" t="n"/>
      <c r="EQ396" s="838" t="n"/>
    </row>
    <row r="397" ht="13.5" customHeight="1" s="1178">
      <c r="A397" s="867" t="n"/>
      <c r="B397" s="862" t="n"/>
      <c r="C397" s="862" t="n"/>
      <c r="D397" s="862" t="n"/>
      <c r="E397" s="863" t="n"/>
      <c r="F397" s="863" t="n"/>
      <c r="G397" s="863" t="n"/>
      <c r="H397" s="863" t="n"/>
      <c r="I397" s="863" t="n"/>
      <c r="J397" s="863" t="n"/>
      <c r="K397" s="838" t="n"/>
      <c r="L397" s="838" t="n"/>
      <c r="M397" s="838" t="n"/>
      <c r="N397" s="838" t="n"/>
      <c r="O397" s="838" t="n"/>
      <c r="P397" s="838" t="n"/>
      <c r="Q397" s="838" t="n"/>
      <c r="R397" s="838" t="n"/>
      <c r="S397" s="838" t="n"/>
      <c r="T397" s="838" t="n"/>
      <c r="U397" s="838" t="n"/>
      <c r="V397" s="838" t="n"/>
      <c r="W397" s="838" t="n"/>
      <c r="X397" s="838" t="n"/>
      <c r="Y397" s="838" t="n"/>
      <c r="Z397" s="838" t="n"/>
      <c r="AA397" s="838" t="n"/>
      <c r="AB397" s="838" t="n"/>
      <c r="AC397" s="838" t="n"/>
      <c r="AD397" s="838" t="n"/>
      <c r="AE397" s="838" t="n"/>
      <c r="AF397" s="838" t="n"/>
      <c r="AG397" s="838" t="n"/>
      <c r="AH397" s="838" t="n"/>
      <c r="AI397" s="838" t="n"/>
      <c r="AJ397" s="838" t="n"/>
      <c r="AK397" s="838" t="n"/>
      <c r="AL397" s="838" t="n"/>
      <c r="AM397" s="838" t="n"/>
      <c r="AN397" s="838" t="n"/>
      <c r="AO397" s="838" t="n"/>
      <c r="AP397" s="838" t="n"/>
      <c r="AQ397" s="838" t="n"/>
      <c r="AR397" s="838" t="n"/>
      <c r="AS397" s="838" t="n"/>
      <c r="AT397" s="838" t="n"/>
      <c r="AU397" s="838" t="n"/>
      <c r="AV397" s="838" t="n"/>
      <c r="AW397" s="838" t="n"/>
      <c r="AX397" s="838" t="n"/>
      <c r="AY397" s="838" t="n"/>
      <c r="AZ397" s="838" t="n"/>
      <c r="BA397" s="838" t="n"/>
      <c r="BB397" s="838" t="n"/>
      <c r="BC397" s="838" t="n"/>
      <c r="BD397" s="838" t="n"/>
      <c r="BE397" s="838" t="n"/>
      <c r="BF397" s="838" t="n"/>
      <c r="BG397" s="838" t="n"/>
      <c r="BH397" s="838" t="n"/>
      <c r="BI397" s="838" t="n"/>
      <c r="BJ397" s="838" t="n"/>
      <c r="BK397" s="838" t="n"/>
      <c r="BL397" s="838" t="n"/>
      <c r="BM397" s="838" t="n"/>
      <c r="BN397" s="838" t="n"/>
      <c r="BO397" s="838" t="n"/>
      <c r="BP397" s="838" t="n"/>
      <c r="BQ397" s="838" t="n"/>
      <c r="BR397" s="838" t="n"/>
      <c r="BS397" s="838" t="n"/>
      <c r="BT397" s="838" t="n"/>
      <c r="BU397" s="838" t="n"/>
      <c r="BV397" s="838" t="n"/>
      <c r="BW397" s="838" t="n"/>
      <c r="BX397" s="838" t="n"/>
      <c r="BY397" s="838" t="n"/>
      <c r="BZ397" s="838" t="n"/>
      <c r="CA397" s="838" t="n"/>
      <c r="CB397" s="838" t="n"/>
      <c r="CC397" s="838" t="n"/>
      <c r="CD397" s="838" t="n"/>
      <c r="CE397" s="838" t="n"/>
      <c r="CF397" s="838" t="n"/>
      <c r="CG397" s="838" t="n"/>
      <c r="CH397" s="838" t="n"/>
      <c r="CI397" s="838" t="n"/>
      <c r="CJ397" s="838" t="n"/>
      <c r="CK397" s="838" t="n"/>
      <c r="CL397" s="838" t="n"/>
      <c r="CM397" s="838" t="n"/>
      <c r="CN397" s="838" t="n"/>
      <c r="CO397" s="838" t="n"/>
      <c r="CP397" s="838" t="n"/>
      <c r="CQ397" s="838" t="n"/>
      <c r="CR397" s="838" t="n"/>
      <c r="CS397" s="838" t="n"/>
      <c r="CT397" s="838" t="n"/>
      <c r="CU397" s="838" t="n"/>
      <c r="CV397" s="838" t="n"/>
      <c r="CW397" s="838" t="n"/>
      <c r="CX397" s="838" t="n"/>
      <c r="CY397" s="838" t="n"/>
      <c r="CZ397" s="838" t="n"/>
      <c r="DA397" s="838" t="n"/>
      <c r="DB397" s="838" t="n"/>
      <c r="DC397" s="838" t="n"/>
      <c r="DD397" s="838" t="n"/>
      <c r="DE397" s="838" t="n"/>
      <c r="DF397" s="838" t="n"/>
      <c r="DG397" s="838" t="n"/>
      <c r="DH397" s="838" t="n"/>
      <c r="DI397" s="838" t="n"/>
      <c r="DJ397" s="838" t="n"/>
      <c r="DK397" s="838" t="n"/>
      <c r="DL397" s="838" t="n"/>
      <c r="DM397" s="838" t="n"/>
      <c r="DN397" s="838" t="n"/>
      <c r="DO397" s="838" t="n"/>
      <c r="DP397" s="838" t="n"/>
      <c r="DQ397" s="838" t="n"/>
      <c r="DR397" s="838" t="n"/>
      <c r="DS397" s="838" t="n"/>
      <c r="DT397" s="838" t="n"/>
      <c r="DU397" s="838" t="n"/>
      <c r="DV397" s="838" t="n"/>
      <c r="DW397" s="838" t="n"/>
      <c r="DX397" s="838" t="n"/>
      <c r="DY397" s="838" t="n"/>
      <c r="DZ397" s="838" t="n"/>
      <c r="EA397" s="838" t="n"/>
      <c r="EB397" s="838" t="n"/>
      <c r="EC397" s="838" t="n"/>
      <c r="ED397" s="838" t="n"/>
      <c r="EE397" s="838" t="n"/>
      <c r="EF397" s="838" t="n"/>
      <c r="EG397" s="838" t="n"/>
      <c r="EH397" s="838" t="n"/>
      <c r="EI397" s="838" t="n"/>
      <c r="EJ397" s="838" t="n"/>
      <c r="EK397" s="838" t="n"/>
      <c r="EL397" s="838" t="n"/>
      <c r="EM397" s="838" t="n"/>
      <c r="EN397" s="838" t="n"/>
      <c r="EO397" s="838" t="n"/>
      <c r="EP397" s="838" t="n"/>
      <c r="EQ397" s="838" t="n"/>
    </row>
    <row r="398" ht="13.5" customHeight="1" s="1178">
      <c r="A398" s="867" t="n"/>
      <c r="B398" s="862" t="n"/>
      <c r="C398" s="862" t="n"/>
      <c r="D398" s="862" t="n"/>
      <c r="E398" s="863" t="n"/>
      <c r="F398" s="863" t="n"/>
      <c r="G398" s="863" t="n"/>
      <c r="H398" s="863" t="n"/>
      <c r="I398" s="863" t="n"/>
      <c r="J398" s="863" t="n"/>
      <c r="K398" s="860" t="n"/>
      <c r="L398" s="838" t="n"/>
      <c r="M398" s="838" t="n"/>
      <c r="N398" s="838" t="n"/>
      <c r="O398" s="838" t="n"/>
      <c r="P398" s="838" t="n"/>
      <c r="Q398" s="838" t="n"/>
      <c r="R398" s="838" t="n"/>
      <c r="S398" s="838" t="n"/>
      <c r="T398" s="838" t="n"/>
      <c r="U398" s="838" t="n"/>
      <c r="V398" s="838" t="n"/>
      <c r="W398" s="838" t="n"/>
      <c r="X398" s="838" t="n"/>
      <c r="Y398" s="838" t="n"/>
      <c r="Z398" s="838" t="n"/>
      <c r="AA398" s="838" t="n"/>
      <c r="AB398" s="838" t="n"/>
      <c r="AC398" s="838" t="n"/>
      <c r="AD398" s="838" t="n"/>
      <c r="AE398" s="838" t="n"/>
      <c r="AF398" s="838" t="n"/>
      <c r="AG398" s="838" t="n"/>
      <c r="AH398" s="838" t="n"/>
      <c r="AI398" s="838" t="n"/>
      <c r="AJ398" s="838" t="n"/>
      <c r="AK398" s="838" t="n"/>
      <c r="AL398" s="838" t="n"/>
      <c r="AM398" s="838" t="n"/>
      <c r="AN398" s="838" t="n"/>
      <c r="AO398" s="838" t="n"/>
      <c r="AP398" s="838" t="n"/>
      <c r="AQ398" s="838" t="n"/>
      <c r="AR398" s="838" t="n"/>
      <c r="AS398" s="838" t="n"/>
      <c r="AT398" s="838" t="n"/>
      <c r="AU398" s="838" t="n"/>
      <c r="AV398" s="838" t="n"/>
      <c r="AW398" s="838" t="n"/>
      <c r="AX398" s="838" t="n"/>
      <c r="AY398" s="838" t="n"/>
      <c r="AZ398" s="838" t="n"/>
      <c r="BA398" s="838" t="n"/>
      <c r="BB398" s="838" t="n"/>
      <c r="BC398" s="838" t="n"/>
      <c r="BD398" s="838" t="n"/>
      <c r="BE398" s="838" t="n"/>
      <c r="BF398" s="838" t="n"/>
      <c r="BG398" s="838" t="n"/>
      <c r="BH398" s="838" t="n"/>
      <c r="BI398" s="838" t="n"/>
      <c r="BJ398" s="838" t="n"/>
      <c r="BK398" s="838" t="n"/>
      <c r="BL398" s="838" t="n"/>
      <c r="BM398" s="838" t="n"/>
      <c r="BN398" s="838" t="n"/>
      <c r="BO398" s="838" t="n"/>
      <c r="BP398" s="838" t="n"/>
      <c r="BQ398" s="838" t="n"/>
      <c r="BR398" s="838" t="n"/>
      <c r="BS398" s="838" t="n"/>
      <c r="BT398" s="838" t="n"/>
      <c r="BU398" s="838" t="n"/>
      <c r="BV398" s="838" t="n"/>
      <c r="BW398" s="838" t="n"/>
      <c r="BX398" s="838" t="n"/>
      <c r="BY398" s="838" t="n"/>
      <c r="BZ398" s="838" t="n"/>
      <c r="CA398" s="838" t="n"/>
      <c r="CB398" s="838" t="n"/>
      <c r="CC398" s="838" t="n"/>
      <c r="CD398" s="838" t="n"/>
      <c r="CE398" s="838" t="n"/>
      <c r="CF398" s="838" t="n"/>
      <c r="CG398" s="838" t="n"/>
      <c r="CH398" s="838" t="n"/>
      <c r="CI398" s="838" t="n"/>
      <c r="CJ398" s="838" t="n"/>
      <c r="CK398" s="838" t="n"/>
      <c r="CL398" s="838" t="n"/>
      <c r="CM398" s="838" t="n"/>
      <c r="CN398" s="838" t="n"/>
      <c r="CO398" s="838" t="n"/>
      <c r="CP398" s="838" t="n"/>
      <c r="CQ398" s="838" t="n"/>
      <c r="CR398" s="838" t="n"/>
      <c r="CS398" s="838" t="n"/>
      <c r="CT398" s="838" t="n"/>
      <c r="CU398" s="838" t="n"/>
      <c r="CV398" s="838" t="n"/>
      <c r="CW398" s="838" t="n"/>
      <c r="CX398" s="838" t="n"/>
      <c r="CY398" s="838" t="n"/>
      <c r="CZ398" s="838" t="n"/>
      <c r="DA398" s="838" t="n"/>
      <c r="DB398" s="838" t="n"/>
      <c r="DC398" s="838" t="n"/>
      <c r="DD398" s="838" t="n"/>
      <c r="DE398" s="838" t="n"/>
      <c r="DF398" s="838" t="n"/>
      <c r="DG398" s="838" t="n"/>
      <c r="DH398" s="838" t="n"/>
      <c r="DI398" s="838" t="n"/>
      <c r="DJ398" s="838" t="n"/>
      <c r="DK398" s="838" t="n"/>
      <c r="DL398" s="838" t="n"/>
      <c r="DM398" s="838" t="n"/>
      <c r="DN398" s="838" t="n"/>
      <c r="DO398" s="838" t="n"/>
      <c r="DP398" s="838" t="n"/>
      <c r="DQ398" s="838" t="n"/>
      <c r="DR398" s="838" t="n"/>
      <c r="DS398" s="838" t="n"/>
      <c r="DT398" s="838" t="n"/>
      <c r="DU398" s="838" t="n"/>
      <c r="DV398" s="838" t="n"/>
      <c r="DW398" s="838" t="n"/>
      <c r="DX398" s="838" t="n"/>
      <c r="DY398" s="838" t="n"/>
      <c r="DZ398" s="838" t="n"/>
      <c r="EA398" s="838" t="n"/>
      <c r="EB398" s="838" t="n"/>
      <c r="EC398" s="838" t="n"/>
      <c r="ED398" s="838" t="n"/>
      <c r="EE398" s="838" t="n"/>
      <c r="EF398" s="838" t="n"/>
      <c r="EG398" s="838" t="n"/>
      <c r="EH398" s="838" t="n"/>
      <c r="EI398" s="838" t="n"/>
      <c r="EJ398" s="838" t="n"/>
      <c r="EK398" s="838" t="n"/>
      <c r="EL398" s="838" t="n"/>
      <c r="EM398" s="838" t="n"/>
      <c r="EN398" s="838" t="n"/>
      <c r="EO398" s="838" t="n"/>
      <c r="EP398" s="838" t="n"/>
      <c r="EQ398" s="838" t="n"/>
    </row>
    <row r="399" ht="13.5" customHeight="1" s="1178">
      <c r="A399" s="867" t="n"/>
      <c r="B399" s="862" t="n"/>
      <c r="C399" s="862" t="n"/>
      <c r="D399" s="862" t="n"/>
      <c r="E399" s="863" t="n"/>
      <c r="F399" s="863" t="n"/>
      <c r="G399" s="863" t="n"/>
      <c r="H399" s="863" t="n"/>
      <c r="I399" s="863" t="n"/>
      <c r="J399" s="863" t="n"/>
      <c r="K399" s="863" t="n"/>
      <c r="L399" s="838" t="n"/>
      <c r="M399" s="838" t="n"/>
      <c r="N399" s="838" t="n"/>
      <c r="O399" s="838" t="n"/>
      <c r="P399" s="838" t="n"/>
      <c r="Q399" s="838" t="n"/>
      <c r="R399" s="838" t="n"/>
      <c r="S399" s="838" t="n"/>
      <c r="T399" s="838" t="n"/>
      <c r="U399" s="838" t="n"/>
      <c r="V399" s="838" t="n"/>
      <c r="W399" s="838" t="n"/>
      <c r="X399" s="838" t="n"/>
      <c r="Y399" s="838" t="n"/>
      <c r="Z399" s="838" t="n"/>
      <c r="AA399" s="838" t="n"/>
      <c r="AB399" s="838" t="n"/>
      <c r="AC399" s="838" t="n"/>
      <c r="AD399" s="838" t="n"/>
      <c r="AE399" s="838" t="n"/>
      <c r="AF399" s="838" t="n"/>
      <c r="AG399" s="838" t="n"/>
      <c r="AH399" s="838" t="n"/>
      <c r="AI399" s="838" t="n"/>
      <c r="AJ399" s="838" t="n"/>
      <c r="AK399" s="838" t="n"/>
      <c r="AL399" s="838" t="n"/>
      <c r="AM399" s="838" t="n"/>
      <c r="AN399" s="838" t="n"/>
      <c r="AO399" s="838" t="n"/>
      <c r="AP399" s="838" t="n"/>
      <c r="AQ399" s="838" t="n"/>
      <c r="AR399" s="838" t="n"/>
      <c r="AS399" s="838" t="n"/>
      <c r="AT399" s="838" t="n"/>
      <c r="AU399" s="838" t="n"/>
      <c r="AV399" s="838" t="n"/>
      <c r="AW399" s="838" t="n"/>
      <c r="AX399" s="838" t="n"/>
      <c r="AY399" s="838" t="n"/>
      <c r="AZ399" s="838" t="n"/>
      <c r="BA399" s="838" t="n"/>
      <c r="BB399" s="838" t="n"/>
      <c r="BC399" s="838" t="n"/>
      <c r="BD399" s="838" t="n"/>
      <c r="BE399" s="838" t="n"/>
      <c r="BF399" s="838" t="n"/>
      <c r="BG399" s="838" t="n"/>
      <c r="BH399" s="838" t="n"/>
      <c r="BI399" s="838" t="n"/>
      <c r="BJ399" s="838" t="n"/>
      <c r="BK399" s="838" t="n"/>
      <c r="BL399" s="838" t="n"/>
      <c r="BM399" s="838" t="n"/>
      <c r="BN399" s="838" t="n"/>
      <c r="BO399" s="838" t="n"/>
      <c r="BP399" s="838" t="n"/>
      <c r="BQ399" s="838" t="n"/>
      <c r="BR399" s="838" t="n"/>
      <c r="BS399" s="838" t="n"/>
      <c r="BT399" s="838" t="n"/>
      <c r="BU399" s="838" t="n"/>
      <c r="BV399" s="838" t="n"/>
      <c r="BW399" s="838" t="n"/>
      <c r="BX399" s="838" t="n"/>
      <c r="BY399" s="838" t="n"/>
      <c r="BZ399" s="838" t="n"/>
      <c r="CA399" s="838" t="n"/>
      <c r="CB399" s="838" t="n"/>
      <c r="CC399" s="838" t="n"/>
      <c r="CD399" s="838" t="n"/>
      <c r="CE399" s="838" t="n"/>
      <c r="CF399" s="838" t="n"/>
      <c r="CG399" s="838" t="n"/>
      <c r="CH399" s="838" t="n"/>
      <c r="CI399" s="838" t="n"/>
      <c r="CJ399" s="838" t="n"/>
      <c r="CK399" s="838" t="n"/>
      <c r="CL399" s="838" t="n"/>
      <c r="CM399" s="838" t="n"/>
      <c r="CN399" s="838" t="n"/>
      <c r="CO399" s="838" t="n"/>
      <c r="CP399" s="838" t="n"/>
      <c r="CQ399" s="838" t="n"/>
      <c r="CR399" s="838" t="n"/>
      <c r="CS399" s="838" t="n"/>
      <c r="CT399" s="838" t="n"/>
      <c r="CU399" s="838" t="n"/>
      <c r="CV399" s="838" t="n"/>
      <c r="CW399" s="838" t="n"/>
      <c r="CX399" s="838" t="n"/>
      <c r="CY399" s="838" t="n"/>
      <c r="CZ399" s="838" t="n"/>
      <c r="DA399" s="838" t="n"/>
      <c r="DB399" s="838" t="n"/>
      <c r="DC399" s="838" t="n"/>
      <c r="DD399" s="838" t="n"/>
      <c r="DE399" s="838" t="n"/>
      <c r="DF399" s="838" t="n"/>
      <c r="DG399" s="838" t="n"/>
      <c r="DH399" s="838" t="n"/>
      <c r="DI399" s="838" t="n"/>
      <c r="DJ399" s="838" t="n"/>
      <c r="DK399" s="838" t="n"/>
      <c r="DL399" s="838" t="n"/>
      <c r="DM399" s="838" t="n"/>
      <c r="DN399" s="838" t="n"/>
      <c r="DO399" s="838" t="n"/>
      <c r="DP399" s="838" t="n"/>
      <c r="DQ399" s="838" t="n"/>
      <c r="DR399" s="838" t="n"/>
      <c r="DS399" s="838" t="n"/>
      <c r="DT399" s="838" t="n"/>
      <c r="DU399" s="838" t="n"/>
      <c r="DV399" s="838" t="n"/>
      <c r="DW399" s="838" t="n"/>
      <c r="DX399" s="838" t="n"/>
      <c r="DY399" s="838" t="n"/>
      <c r="DZ399" s="838" t="n"/>
      <c r="EA399" s="838" t="n"/>
      <c r="EB399" s="838" t="n"/>
      <c r="EC399" s="838" t="n"/>
      <c r="ED399" s="838" t="n"/>
      <c r="EE399" s="838" t="n"/>
      <c r="EF399" s="838" t="n"/>
      <c r="EG399" s="838" t="n"/>
      <c r="EH399" s="838" t="n"/>
      <c r="EI399" s="838" t="n"/>
      <c r="EJ399" s="838" t="n"/>
      <c r="EK399" s="838" t="n"/>
      <c r="EL399" s="838" t="n"/>
      <c r="EM399" s="838" t="n"/>
      <c r="EN399" s="838" t="n"/>
      <c r="EO399" s="838" t="n"/>
      <c r="EP399" s="838" t="n"/>
      <c r="EQ399" s="838" t="n"/>
    </row>
    <row r="400" ht="13.5" customHeight="1" s="1178">
      <c r="A400" s="838" t="n"/>
      <c r="B400" s="870" t="n"/>
      <c r="C400" s="870" t="n"/>
      <c r="D400" s="870" t="n"/>
      <c r="E400" s="838" t="n"/>
      <c r="F400" s="838" t="n"/>
      <c r="G400" s="838" t="n"/>
      <c r="H400" s="838" t="n"/>
      <c r="I400" s="838" t="n"/>
      <c r="J400" s="838" t="n"/>
      <c r="K400" s="863" t="n"/>
      <c r="L400" s="838" t="n"/>
      <c r="M400" s="838" t="n"/>
      <c r="N400" s="838" t="n"/>
      <c r="O400" s="838" t="n"/>
      <c r="P400" s="838" t="n"/>
      <c r="Q400" s="838" t="n"/>
      <c r="R400" s="838" t="n"/>
      <c r="S400" s="838" t="n"/>
      <c r="T400" s="838" t="n"/>
      <c r="U400" s="838" t="n"/>
      <c r="V400" s="838" t="n"/>
      <c r="W400" s="838" t="n"/>
      <c r="X400" s="838" t="n"/>
      <c r="Y400" s="838" t="n"/>
      <c r="Z400" s="838" t="n"/>
      <c r="AA400" s="838" t="n"/>
      <c r="AB400" s="838" t="n"/>
      <c r="AC400" s="838" t="n"/>
      <c r="AD400" s="838" t="n"/>
      <c r="AE400" s="838" t="n"/>
      <c r="AF400" s="838" t="n"/>
      <c r="AG400" s="838" t="n"/>
      <c r="AH400" s="838" t="n"/>
      <c r="AI400" s="838" t="n"/>
      <c r="AJ400" s="838" t="n"/>
      <c r="AK400" s="838" t="n"/>
      <c r="AL400" s="838" t="n"/>
      <c r="AM400" s="838" t="n"/>
      <c r="AN400" s="838" t="n"/>
      <c r="AO400" s="838" t="n"/>
      <c r="AP400" s="838" t="n"/>
      <c r="AQ400" s="838" t="n"/>
      <c r="AR400" s="838" t="n"/>
      <c r="AS400" s="838" t="n"/>
      <c r="AT400" s="838" t="n"/>
      <c r="AU400" s="838" t="n"/>
      <c r="AV400" s="838" t="n"/>
      <c r="AW400" s="838" t="n"/>
      <c r="AX400" s="838" t="n"/>
      <c r="AY400" s="838" t="n"/>
      <c r="AZ400" s="838" t="n"/>
      <c r="BA400" s="838" t="n"/>
      <c r="BB400" s="838" t="n"/>
      <c r="BC400" s="838" t="n"/>
      <c r="BD400" s="838" t="n"/>
      <c r="BE400" s="838" t="n"/>
      <c r="BF400" s="838" t="n"/>
      <c r="BG400" s="838" t="n"/>
      <c r="BH400" s="838" t="n"/>
      <c r="BI400" s="838" t="n"/>
      <c r="BJ400" s="838" t="n"/>
      <c r="BK400" s="838" t="n"/>
      <c r="BL400" s="838" t="n"/>
      <c r="BM400" s="838" t="n"/>
      <c r="BN400" s="838" t="n"/>
      <c r="BO400" s="838" t="n"/>
      <c r="BP400" s="838" t="n"/>
      <c r="BQ400" s="838" t="n"/>
      <c r="BR400" s="838" t="n"/>
      <c r="BS400" s="838" t="n"/>
      <c r="BT400" s="838" t="n"/>
      <c r="BU400" s="838" t="n"/>
      <c r="BV400" s="838" t="n"/>
      <c r="BW400" s="838" t="n"/>
      <c r="BX400" s="838" t="n"/>
      <c r="BY400" s="838" t="n"/>
      <c r="BZ400" s="838" t="n"/>
      <c r="CA400" s="838" t="n"/>
      <c r="CB400" s="838" t="n"/>
      <c r="CC400" s="838" t="n"/>
      <c r="CD400" s="838" t="n"/>
      <c r="CE400" s="838" t="n"/>
      <c r="CF400" s="838" t="n"/>
      <c r="CG400" s="838" t="n"/>
      <c r="CH400" s="838" t="n"/>
      <c r="CI400" s="838" t="n"/>
      <c r="CJ400" s="838" t="n"/>
      <c r="CK400" s="838" t="n"/>
      <c r="CL400" s="838" t="n"/>
      <c r="CM400" s="838" t="n"/>
      <c r="CN400" s="838" t="n"/>
      <c r="CO400" s="838" t="n"/>
      <c r="CP400" s="838" t="n"/>
      <c r="CQ400" s="838" t="n"/>
      <c r="CR400" s="838" t="n"/>
      <c r="CS400" s="838" t="n"/>
      <c r="CT400" s="838" t="n"/>
      <c r="CU400" s="838" t="n"/>
      <c r="CV400" s="838" t="n"/>
      <c r="CW400" s="838" t="n"/>
      <c r="CX400" s="838" t="n"/>
      <c r="CY400" s="838" t="n"/>
      <c r="CZ400" s="838" t="n"/>
      <c r="DA400" s="838" t="n"/>
      <c r="DB400" s="838" t="n"/>
      <c r="DC400" s="838" t="n"/>
      <c r="DD400" s="838" t="n"/>
      <c r="DE400" s="838" t="n"/>
      <c r="DF400" s="838" t="n"/>
      <c r="DG400" s="838" t="n"/>
      <c r="DH400" s="838" t="n"/>
      <c r="DI400" s="838" t="n"/>
      <c r="DJ400" s="838" t="n"/>
      <c r="DK400" s="838" t="n"/>
      <c r="DL400" s="838" t="n"/>
      <c r="DM400" s="838" t="n"/>
      <c r="DN400" s="838" t="n"/>
      <c r="DO400" s="838" t="n"/>
      <c r="DP400" s="838" t="n"/>
      <c r="DQ400" s="838" t="n"/>
      <c r="DR400" s="838" t="n"/>
      <c r="DS400" s="838" t="n"/>
      <c r="DT400" s="838" t="n"/>
      <c r="DU400" s="838" t="n"/>
      <c r="DV400" s="838" t="n"/>
      <c r="DW400" s="838" t="n"/>
      <c r="DX400" s="838" t="n"/>
      <c r="DY400" s="838" t="n"/>
      <c r="DZ400" s="838" t="n"/>
      <c r="EA400" s="838" t="n"/>
      <c r="EB400" s="838" t="n"/>
      <c r="EC400" s="838" t="n"/>
      <c r="ED400" s="838" t="n"/>
      <c r="EE400" s="838" t="n"/>
      <c r="EF400" s="838" t="n"/>
      <c r="EG400" s="838" t="n"/>
      <c r="EH400" s="838" t="n"/>
      <c r="EI400" s="838" t="n"/>
      <c r="EJ400" s="838" t="n"/>
      <c r="EK400" s="838" t="n"/>
      <c r="EL400" s="838" t="n"/>
      <c r="EM400" s="838" t="n"/>
      <c r="EN400" s="838" t="n"/>
      <c r="EO400" s="838" t="n"/>
      <c r="EP400" s="838" t="n"/>
      <c r="EQ400" s="838" t="n"/>
    </row>
    <row r="401" ht="13.5" customHeight="1" s="1178">
      <c r="A401" s="860" t="n"/>
      <c r="B401" s="871" t="n"/>
      <c r="C401" s="871" t="n"/>
      <c r="D401" s="871" t="n"/>
      <c r="E401" s="860" t="n"/>
      <c r="F401" s="860" t="n"/>
      <c r="G401" s="860" t="n"/>
      <c r="H401" s="860" t="n"/>
      <c r="I401" s="860" t="n"/>
      <c r="J401" s="860" t="n"/>
      <c r="K401" s="863" t="n"/>
      <c r="L401" s="838" t="n"/>
      <c r="M401" s="838" t="n"/>
      <c r="N401" s="838" t="n"/>
      <c r="O401" s="838" t="n"/>
      <c r="P401" s="838" t="n"/>
      <c r="Q401" s="838" t="n"/>
      <c r="R401" s="838" t="n"/>
      <c r="S401" s="838" t="n"/>
      <c r="T401" s="838" t="n"/>
      <c r="U401" s="838" t="n"/>
      <c r="V401" s="838" t="n"/>
      <c r="W401" s="838" t="n"/>
      <c r="X401" s="838" t="n"/>
      <c r="Y401" s="838" t="n"/>
      <c r="Z401" s="838" t="n"/>
      <c r="AA401" s="838" t="n"/>
      <c r="AB401" s="838" t="n"/>
      <c r="AC401" s="838" t="n"/>
      <c r="AD401" s="838" t="n"/>
      <c r="AE401" s="838" t="n"/>
      <c r="AF401" s="838" t="n"/>
      <c r="AG401" s="838" t="n"/>
      <c r="AH401" s="838" t="n"/>
      <c r="AI401" s="838" t="n"/>
      <c r="AJ401" s="838" t="n"/>
      <c r="AK401" s="838" t="n"/>
      <c r="AL401" s="838" t="n"/>
      <c r="AM401" s="838" t="n"/>
      <c r="AN401" s="838" t="n"/>
      <c r="AO401" s="838" t="n"/>
      <c r="AP401" s="838" t="n"/>
      <c r="AQ401" s="838" t="n"/>
      <c r="AR401" s="838" t="n"/>
      <c r="AS401" s="838" t="n"/>
      <c r="AT401" s="838" t="n"/>
      <c r="AU401" s="838" t="n"/>
      <c r="AV401" s="838" t="n"/>
      <c r="AW401" s="838" t="n"/>
      <c r="AX401" s="838" t="n"/>
      <c r="AY401" s="838" t="n"/>
      <c r="AZ401" s="838" t="n"/>
      <c r="BA401" s="838" t="n"/>
      <c r="BB401" s="838" t="n"/>
      <c r="BC401" s="838" t="n"/>
      <c r="BD401" s="838" t="n"/>
      <c r="BE401" s="838" t="n"/>
      <c r="BF401" s="838" t="n"/>
      <c r="BG401" s="838" t="n"/>
      <c r="BH401" s="838" t="n"/>
      <c r="BI401" s="838" t="n"/>
      <c r="BJ401" s="838" t="n"/>
      <c r="BK401" s="838" t="n"/>
      <c r="BL401" s="838" t="n"/>
      <c r="BM401" s="838" t="n"/>
      <c r="BN401" s="838" t="n"/>
      <c r="BO401" s="838" t="n"/>
      <c r="BP401" s="838" t="n"/>
      <c r="BQ401" s="838" t="n"/>
      <c r="BR401" s="838" t="n"/>
      <c r="BS401" s="838" t="n"/>
      <c r="BT401" s="838" t="n"/>
      <c r="BU401" s="838" t="n"/>
      <c r="BV401" s="838" t="n"/>
      <c r="BW401" s="838" t="n"/>
      <c r="BX401" s="838" t="n"/>
      <c r="BY401" s="838" t="n"/>
      <c r="BZ401" s="838" t="n"/>
      <c r="CA401" s="838" t="n"/>
      <c r="CB401" s="838" t="n"/>
      <c r="CC401" s="838" t="n"/>
      <c r="CD401" s="838" t="n"/>
      <c r="CE401" s="838" t="n"/>
      <c r="CF401" s="838" t="n"/>
      <c r="CG401" s="838" t="n"/>
      <c r="CH401" s="838" t="n"/>
      <c r="CI401" s="838" t="n"/>
      <c r="CJ401" s="838" t="n"/>
      <c r="CK401" s="838" t="n"/>
      <c r="CL401" s="838" t="n"/>
      <c r="CM401" s="838" t="n"/>
      <c r="CN401" s="838" t="n"/>
      <c r="CO401" s="838" t="n"/>
      <c r="CP401" s="838" t="n"/>
      <c r="CQ401" s="838" t="n"/>
      <c r="CR401" s="838" t="n"/>
      <c r="CS401" s="838" t="n"/>
      <c r="CT401" s="838" t="n"/>
      <c r="CU401" s="838" t="n"/>
      <c r="CV401" s="838" t="n"/>
      <c r="CW401" s="838" t="n"/>
      <c r="CX401" s="838" t="n"/>
      <c r="CY401" s="838" t="n"/>
      <c r="CZ401" s="838" t="n"/>
      <c r="DA401" s="838" t="n"/>
      <c r="DB401" s="838" t="n"/>
      <c r="DC401" s="838" t="n"/>
      <c r="DD401" s="838" t="n"/>
      <c r="DE401" s="838" t="n"/>
      <c r="DF401" s="838" t="n"/>
      <c r="DG401" s="838" t="n"/>
      <c r="DH401" s="838" t="n"/>
      <c r="DI401" s="838" t="n"/>
      <c r="DJ401" s="838" t="n"/>
      <c r="DK401" s="838" t="n"/>
      <c r="DL401" s="838" t="n"/>
      <c r="DM401" s="838" t="n"/>
      <c r="DN401" s="838" t="n"/>
      <c r="DO401" s="838" t="n"/>
      <c r="DP401" s="838" t="n"/>
      <c r="DQ401" s="838" t="n"/>
      <c r="DR401" s="838" t="n"/>
      <c r="DS401" s="838" t="n"/>
      <c r="DT401" s="838" t="n"/>
      <c r="DU401" s="838" t="n"/>
      <c r="DV401" s="838" t="n"/>
      <c r="DW401" s="838" t="n"/>
      <c r="DX401" s="838" t="n"/>
      <c r="DY401" s="838" t="n"/>
      <c r="DZ401" s="838" t="n"/>
      <c r="EA401" s="838" t="n"/>
      <c r="EB401" s="838" t="n"/>
      <c r="EC401" s="838" t="n"/>
      <c r="ED401" s="838" t="n"/>
      <c r="EE401" s="838" t="n"/>
      <c r="EF401" s="838" t="n"/>
      <c r="EG401" s="838" t="n"/>
      <c r="EH401" s="838" t="n"/>
      <c r="EI401" s="838" t="n"/>
      <c r="EJ401" s="838" t="n"/>
      <c r="EK401" s="838" t="n"/>
      <c r="EL401" s="838" t="n"/>
      <c r="EM401" s="838" t="n"/>
      <c r="EN401" s="838" t="n"/>
      <c r="EO401" s="838" t="n"/>
      <c r="EP401" s="838" t="n"/>
      <c r="EQ401" s="838" t="n"/>
    </row>
    <row r="402" ht="13.5" customHeight="1" s="1178">
      <c r="A402" s="867" t="n"/>
      <c r="B402" s="862" t="n"/>
      <c r="C402" s="862" t="n"/>
      <c r="D402" s="862" t="n"/>
      <c r="E402" s="863" t="n"/>
      <c r="F402" s="863" t="n"/>
      <c r="G402" s="863" t="n"/>
      <c r="H402" s="863" t="n"/>
      <c r="I402" s="863" t="n"/>
      <c r="J402" s="863" t="n"/>
      <c r="K402" s="863" t="n"/>
      <c r="L402" s="838" t="n"/>
      <c r="M402" s="838" t="n"/>
      <c r="N402" s="838" t="n"/>
      <c r="O402" s="838" t="n"/>
      <c r="P402" s="838" t="n"/>
      <c r="Q402" s="838" t="n"/>
      <c r="R402" s="838" t="n"/>
      <c r="S402" s="838" t="n"/>
      <c r="T402" s="838" t="n"/>
      <c r="U402" s="838" t="n"/>
      <c r="V402" s="838" t="n"/>
      <c r="W402" s="838" t="n"/>
      <c r="X402" s="838" t="n"/>
      <c r="Y402" s="838" t="n"/>
      <c r="Z402" s="838" t="n"/>
      <c r="AA402" s="838" t="n"/>
      <c r="AB402" s="838" t="n"/>
      <c r="AC402" s="838" t="n"/>
      <c r="AD402" s="838" t="n"/>
      <c r="AE402" s="838" t="n"/>
      <c r="AF402" s="838" t="n"/>
      <c r="AG402" s="838" t="n"/>
      <c r="AH402" s="838" t="n"/>
      <c r="AI402" s="838" t="n"/>
      <c r="AJ402" s="838" t="n"/>
      <c r="AK402" s="838" t="n"/>
      <c r="AL402" s="838" t="n"/>
      <c r="AM402" s="838" t="n"/>
      <c r="AN402" s="838" t="n"/>
      <c r="AO402" s="838" t="n"/>
      <c r="AP402" s="838" t="n"/>
      <c r="AQ402" s="838" t="n"/>
      <c r="AR402" s="838" t="n"/>
      <c r="AS402" s="838" t="n"/>
      <c r="AT402" s="838" t="n"/>
      <c r="AU402" s="838" t="n"/>
      <c r="AV402" s="838" t="n"/>
      <c r="AW402" s="838" t="n"/>
      <c r="AX402" s="838" t="n"/>
      <c r="AY402" s="838" t="n"/>
      <c r="AZ402" s="838" t="n"/>
      <c r="BA402" s="838" t="n"/>
      <c r="BB402" s="838" t="n"/>
      <c r="BC402" s="838" t="n"/>
      <c r="BD402" s="838" t="n"/>
      <c r="BE402" s="838" t="n"/>
      <c r="BF402" s="838" t="n"/>
      <c r="BG402" s="838" t="n"/>
      <c r="BH402" s="838" t="n"/>
      <c r="BI402" s="838" t="n"/>
      <c r="BJ402" s="838" t="n"/>
      <c r="BK402" s="838" t="n"/>
      <c r="BL402" s="838" t="n"/>
      <c r="BM402" s="838" t="n"/>
      <c r="BN402" s="838" t="n"/>
      <c r="BO402" s="838" t="n"/>
      <c r="BP402" s="838" t="n"/>
      <c r="BQ402" s="838" t="n"/>
      <c r="BR402" s="838" t="n"/>
      <c r="BS402" s="838" t="n"/>
      <c r="BT402" s="838" t="n"/>
      <c r="BU402" s="838" t="n"/>
      <c r="BV402" s="838" t="n"/>
      <c r="BW402" s="838" t="n"/>
      <c r="BX402" s="838" t="n"/>
      <c r="BY402" s="838" t="n"/>
      <c r="BZ402" s="838" t="n"/>
      <c r="CA402" s="838" t="n"/>
      <c r="CB402" s="838" t="n"/>
      <c r="CC402" s="838" t="n"/>
      <c r="CD402" s="838" t="n"/>
      <c r="CE402" s="838" t="n"/>
      <c r="CF402" s="838" t="n"/>
      <c r="CG402" s="838" t="n"/>
      <c r="CH402" s="838" t="n"/>
      <c r="CI402" s="838" t="n"/>
      <c r="CJ402" s="838" t="n"/>
      <c r="CK402" s="838" t="n"/>
      <c r="CL402" s="838" t="n"/>
      <c r="CM402" s="838" t="n"/>
      <c r="CN402" s="838" t="n"/>
      <c r="CO402" s="838" t="n"/>
      <c r="CP402" s="838" t="n"/>
      <c r="CQ402" s="838" t="n"/>
      <c r="CR402" s="838" t="n"/>
      <c r="CS402" s="838" t="n"/>
      <c r="CT402" s="838" t="n"/>
      <c r="CU402" s="838" t="n"/>
      <c r="CV402" s="838" t="n"/>
      <c r="CW402" s="838" t="n"/>
      <c r="CX402" s="838" t="n"/>
      <c r="CY402" s="838" t="n"/>
      <c r="CZ402" s="838" t="n"/>
      <c r="DA402" s="838" t="n"/>
      <c r="DB402" s="838" t="n"/>
      <c r="DC402" s="838" t="n"/>
      <c r="DD402" s="838" t="n"/>
      <c r="DE402" s="838" t="n"/>
      <c r="DF402" s="838" t="n"/>
      <c r="DG402" s="838" t="n"/>
      <c r="DH402" s="838" t="n"/>
      <c r="DI402" s="838" t="n"/>
      <c r="DJ402" s="838" t="n"/>
      <c r="DK402" s="838" t="n"/>
      <c r="DL402" s="838" t="n"/>
      <c r="DM402" s="838" t="n"/>
      <c r="DN402" s="838" t="n"/>
      <c r="DO402" s="838" t="n"/>
      <c r="DP402" s="838" t="n"/>
      <c r="DQ402" s="838" t="n"/>
      <c r="DR402" s="838" t="n"/>
      <c r="DS402" s="838" t="n"/>
      <c r="DT402" s="838" t="n"/>
      <c r="DU402" s="838" t="n"/>
      <c r="DV402" s="838" t="n"/>
      <c r="DW402" s="838" t="n"/>
      <c r="DX402" s="838" t="n"/>
      <c r="DY402" s="838" t="n"/>
      <c r="DZ402" s="838" t="n"/>
      <c r="EA402" s="838" t="n"/>
      <c r="EB402" s="838" t="n"/>
      <c r="EC402" s="838" t="n"/>
      <c r="ED402" s="838" t="n"/>
      <c r="EE402" s="838" t="n"/>
      <c r="EF402" s="838" t="n"/>
      <c r="EG402" s="838" t="n"/>
      <c r="EH402" s="838" t="n"/>
      <c r="EI402" s="838" t="n"/>
      <c r="EJ402" s="838" t="n"/>
      <c r="EK402" s="838" t="n"/>
      <c r="EL402" s="838" t="n"/>
      <c r="EM402" s="838" t="n"/>
      <c r="EN402" s="838" t="n"/>
      <c r="EO402" s="838" t="n"/>
      <c r="EP402" s="838" t="n"/>
      <c r="EQ402" s="838" t="n"/>
    </row>
    <row r="403" ht="13.5" customHeight="1" s="1178">
      <c r="A403" s="867" t="n"/>
      <c r="B403" s="862" t="n"/>
      <c r="C403" s="862" t="n"/>
      <c r="D403" s="862" t="n"/>
      <c r="E403" s="863" t="n"/>
      <c r="F403" s="863" t="n"/>
      <c r="G403" s="863" t="n"/>
      <c r="H403" s="863" t="n"/>
      <c r="I403" s="863" t="n"/>
      <c r="J403" s="863" t="n"/>
      <c r="K403" s="863" t="n"/>
      <c r="L403" s="838" t="n"/>
      <c r="M403" s="838" t="n"/>
      <c r="N403" s="838" t="n"/>
      <c r="O403" s="838" t="n"/>
      <c r="P403" s="838" t="n"/>
      <c r="Q403" s="838" t="n"/>
      <c r="R403" s="838" t="n"/>
      <c r="S403" s="838" t="n"/>
      <c r="T403" s="838" t="n"/>
      <c r="U403" s="838" t="n"/>
      <c r="V403" s="838" t="n"/>
      <c r="W403" s="838" t="n"/>
      <c r="X403" s="838" t="n"/>
      <c r="Y403" s="838" t="n"/>
      <c r="Z403" s="838" t="n"/>
      <c r="AA403" s="838" t="n"/>
      <c r="AB403" s="838" t="n"/>
      <c r="AC403" s="838" t="n"/>
      <c r="AD403" s="838" t="n"/>
      <c r="AE403" s="838" t="n"/>
      <c r="AF403" s="838" t="n"/>
      <c r="AG403" s="838" t="n"/>
      <c r="AH403" s="838" t="n"/>
      <c r="AI403" s="838" t="n"/>
      <c r="AJ403" s="838" t="n"/>
      <c r="AK403" s="838" t="n"/>
      <c r="AL403" s="838" t="n"/>
      <c r="AM403" s="838" t="n"/>
      <c r="AN403" s="838" t="n"/>
      <c r="AO403" s="838" t="n"/>
      <c r="AP403" s="838" t="n"/>
      <c r="AQ403" s="838" t="n"/>
      <c r="AR403" s="838" t="n"/>
      <c r="AS403" s="838" t="n"/>
      <c r="AT403" s="838" t="n"/>
      <c r="AU403" s="838" t="n"/>
      <c r="AV403" s="838" t="n"/>
      <c r="AW403" s="838" t="n"/>
      <c r="AX403" s="838" t="n"/>
      <c r="AY403" s="838" t="n"/>
      <c r="AZ403" s="838" t="n"/>
      <c r="BA403" s="838" t="n"/>
      <c r="BB403" s="838" t="n"/>
      <c r="BC403" s="838" t="n"/>
      <c r="BD403" s="838" t="n"/>
      <c r="BE403" s="838" t="n"/>
      <c r="BF403" s="838" t="n"/>
      <c r="BG403" s="838" t="n"/>
      <c r="BH403" s="838" t="n"/>
      <c r="BI403" s="838" t="n"/>
      <c r="BJ403" s="838" t="n"/>
      <c r="BK403" s="838" t="n"/>
      <c r="BL403" s="838" t="n"/>
      <c r="BM403" s="838" t="n"/>
      <c r="BN403" s="838" t="n"/>
      <c r="BO403" s="838" t="n"/>
      <c r="BP403" s="838" t="n"/>
      <c r="BQ403" s="838" t="n"/>
      <c r="BR403" s="838" t="n"/>
      <c r="BS403" s="838" t="n"/>
      <c r="BT403" s="838" t="n"/>
      <c r="BU403" s="838" t="n"/>
      <c r="BV403" s="838" t="n"/>
      <c r="BW403" s="838" t="n"/>
      <c r="BX403" s="838" t="n"/>
      <c r="BY403" s="838" t="n"/>
      <c r="BZ403" s="838" t="n"/>
      <c r="CA403" s="838" t="n"/>
      <c r="CB403" s="838" t="n"/>
      <c r="CC403" s="838" t="n"/>
      <c r="CD403" s="838" t="n"/>
      <c r="CE403" s="838" t="n"/>
      <c r="CF403" s="838" t="n"/>
      <c r="CG403" s="838" t="n"/>
      <c r="CH403" s="838" t="n"/>
      <c r="CI403" s="838" t="n"/>
      <c r="CJ403" s="838" t="n"/>
      <c r="CK403" s="838" t="n"/>
      <c r="CL403" s="838" t="n"/>
      <c r="CM403" s="838" t="n"/>
      <c r="CN403" s="838" t="n"/>
      <c r="CO403" s="838" t="n"/>
      <c r="CP403" s="838" t="n"/>
      <c r="CQ403" s="838" t="n"/>
      <c r="CR403" s="838" t="n"/>
      <c r="CS403" s="838" t="n"/>
      <c r="CT403" s="838" t="n"/>
      <c r="CU403" s="838" t="n"/>
      <c r="CV403" s="838" t="n"/>
      <c r="CW403" s="838" t="n"/>
      <c r="CX403" s="838" t="n"/>
      <c r="CY403" s="838" t="n"/>
      <c r="CZ403" s="838" t="n"/>
      <c r="DA403" s="838" t="n"/>
      <c r="DB403" s="838" t="n"/>
      <c r="DC403" s="838" t="n"/>
      <c r="DD403" s="838" t="n"/>
      <c r="DE403" s="838" t="n"/>
      <c r="DF403" s="838" t="n"/>
      <c r="DG403" s="838" t="n"/>
      <c r="DH403" s="838" t="n"/>
      <c r="DI403" s="838" t="n"/>
      <c r="DJ403" s="838" t="n"/>
      <c r="DK403" s="838" t="n"/>
      <c r="DL403" s="838" t="n"/>
      <c r="DM403" s="838" t="n"/>
      <c r="DN403" s="838" t="n"/>
      <c r="DO403" s="838" t="n"/>
      <c r="DP403" s="838" t="n"/>
      <c r="DQ403" s="838" t="n"/>
      <c r="DR403" s="838" t="n"/>
      <c r="DS403" s="838" t="n"/>
      <c r="DT403" s="838" t="n"/>
      <c r="DU403" s="838" t="n"/>
      <c r="DV403" s="838" t="n"/>
      <c r="DW403" s="838" t="n"/>
      <c r="DX403" s="838" t="n"/>
      <c r="DY403" s="838" t="n"/>
      <c r="DZ403" s="838" t="n"/>
      <c r="EA403" s="838" t="n"/>
      <c r="EB403" s="838" t="n"/>
      <c r="EC403" s="838" t="n"/>
      <c r="ED403" s="838" t="n"/>
      <c r="EE403" s="838" t="n"/>
      <c r="EF403" s="838" t="n"/>
      <c r="EG403" s="838" t="n"/>
      <c r="EH403" s="838" t="n"/>
      <c r="EI403" s="838" t="n"/>
      <c r="EJ403" s="838" t="n"/>
      <c r="EK403" s="838" t="n"/>
      <c r="EL403" s="838" t="n"/>
      <c r="EM403" s="838" t="n"/>
      <c r="EN403" s="838" t="n"/>
      <c r="EO403" s="838" t="n"/>
      <c r="EP403" s="838" t="n"/>
      <c r="EQ403" s="838" t="n"/>
    </row>
    <row r="404" ht="13.5" customHeight="1" s="1178">
      <c r="A404" s="867" t="n"/>
      <c r="B404" s="862" t="n"/>
      <c r="C404" s="862" t="n"/>
      <c r="D404" s="862" t="n"/>
      <c r="E404" s="863" t="n"/>
      <c r="F404" s="863" t="n"/>
      <c r="G404" s="863" t="n"/>
      <c r="H404" s="863" t="n"/>
      <c r="I404" s="863" t="n"/>
      <c r="J404" s="863" t="n"/>
      <c r="K404" s="863" t="n"/>
      <c r="L404" s="838" t="n"/>
      <c r="M404" s="838" t="n"/>
      <c r="N404" s="838" t="n"/>
      <c r="O404" s="838" t="n"/>
      <c r="P404" s="838" t="n"/>
      <c r="Q404" s="838" t="n"/>
      <c r="R404" s="838" t="n"/>
      <c r="S404" s="838" t="n"/>
      <c r="T404" s="838" t="n"/>
      <c r="U404" s="838" t="n"/>
      <c r="V404" s="838" t="n"/>
      <c r="W404" s="838" t="n"/>
      <c r="X404" s="838" t="n"/>
      <c r="Y404" s="838" t="n"/>
      <c r="Z404" s="838" t="n"/>
      <c r="AA404" s="838" t="n"/>
      <c r="AB404" s="838" t="n"/>
      <c r="AC404" s="838" t="n"/>
      <c r="AD404" s="838" t="n"/>
      <c r="AE404" s="838" t="n"/>
      <c r="AF404" s="838" t="n"/>
      <c r="AG404" s="838" t="n"/>
      <c r="AH404" s="838" t="n"/>
      <c r="AI404" s="838" t="n"/>
      <c r="AJ404" s="838" t="n"/>
      <c r="AK404" s="838" t="n"/>
      <c r="AL404" s="838" t="n"/>
      <c r="AM404" s="838" t="n"/>
      <c r="AN404" s="838" t="n"/>
      <c r="AO404" s="838" t="n"/>
      <c r="AP404" s="838" t="n"/>
      <c r="AQ404" s="838" t="n"/>
      <c r="AR404" s="838" t="n"/>
      <c r="AS404" s="838" t="n"/>
      <c r="AT404" s="838" t="n"/>
      <c r="AU404" s="838" t="n"/>
      <c r="AV404" s="838" t="n"/>
      <c r="AW404" s="838" t="n"/>
      <c r="AX404" s="838" t="n"/>
      <c r="AY404" s="838" t="n"/>
      <c r="AZ404" s="838" t="n"/>
      <c r="BA404" s="838" t="n"/>
      <c r="BB404" s="838" t="n"/>
      <c r="BC404" s="838" t="n"/>
      <c r="BD404" s="838" t="n"/>
      <c r="BE404" s="838" t="n"/>
      <c r="BF404" s="838" t="n"/>
      <c r="BG404" s="838" t="n"/>
      <c r="BH404" s="838" t="n"/>
      <c r="BI404" s="838" t="n"/>
      <c r="BJ404" s="838" t="n"/>
      <c r="BK404" s="838" t="n"/>
      <c r="BL404" s="838" t="n"/>
      <c r="BM404" s="838" t="n"/>
      <c r="BN404" s="838" t="n"/>
      <c r="BO404" s="838" t="n"/>
      <c r="BP404" s="838" t="n"/>
      <c r="BQ404" s="838" t="n"/>
      <c r="BR404" s="838" t="n"/>
      <c r="BS404" s="838" t="n"/>
      <c r="BT404" s="838" t="n"/>
      <c r="BU404" s="838" t="n"/>
      <c r="BV404" s="838" t="n"/>
      <c r="BW404" s="838" t="n"/>
      <c r="BX404" s="838" t="n"/>
      <c r="BY404" s="838" t="n"/>
      <c r="BZ404" s="838" t="n"/>
      <c r="CA404" s="838" t="n"/>
      <c r="CB404" s="838" t="n"/>
      <c r="CC404" s="838" t="n"/>
      <c r="CD404" s="838" t="n"/>
      <c r="CE404" s="838" t="n"/>
      <c r="CF404" s="838" t="n"/>
      <c r="CG404" s="838" t="n"/>
      <c r="CH404" s="838" t="n"/>
      <c r="CI404" s="838" t="n"/>
      <c r="CJ404" s="838" t="n"/>
      <c r="CK404" s="838" t="n"/>
      <c r="CL404" s="838" t="n"/>
      <c r="CM404" s="838" t="n"/>
      <c r="CN404" s="838" t="n"/>
      <c r="CO404" s="838" t="n"/>
      <c r="CP404" s="838" t="n"/>
      <c r="CQ404" s="838" t="n"/>
      <c r="CR404" s="838" t="n"/>
      <c r="CS404" s="838" t="n"/>
      <c r="CT404" s="838" t="n"/>
      <c r="CU404" s="838" t="n"/>
      <c r="CV404" s="838" t="n"/>
      <c r="CW404" s="838" t="n"/>
      <c r="CX404" s="838" t="n"/>
      <c r="CY404" s="838" t="n"/>
      <c r="CZ404" s="838" t="n"/>
      <c r="DA404" s="838" t="n"/>
      <c r="DB404" s="838" t="n"/>
      <c r="DC404" s="838" t="n"/>
      <c r="DD404" s="838" t="n"/>
      <c r="DE404" s="838" t="n"/>
      <c r="DF404" s="838" t="n"/>
      <c r="DG404" s="838" t="n"/>
      <c r="DH404" s="838" t="n"/>
      <c r="DI404" s="838" t="n"/>
      <c r="DJ404" s="838" t="n"/>
      <c r="DK404" s="838" t="n"/>
      <c r="DL404" s="838" t="n"/>
      <c r="DM404" s="838" t="n"/>
      <c r="DN404" s="838" t="n"/>
      <c r="DO404" s="838" t="n"/>
      <c r="DP404" s="838" t="n"/>
      <c r="DQ404" s="838" t="n"/>
      <c r="DR404" s="838" t="n"/>
      <c r="DS404" s="838" t="n"/>
      <c r="DT404" s="838" t="n"/>
      <c r="DU404" s="838" t="n"/>
      <c r="DV404" s="838" t="n"/>
      <c r="DW404" s="838" t="n"/>
      <c r="DX404" s="838" t="n"/>
      <c r="DY404" s="838" t="n"/>
      <c r="DZ404" s="838" t="n"/>
      <c r="EA404" s="838" t="n"/>
      <c r="EB404" s="838" t="n"/>
      <c r="EC404" s="838" t="n"/>
      <c r="ED404" s="838" t="n"/>
      <c r="EE404" s="838" t="n"/>
      <c r="EF404" s="838" t="n"/>
      <c r="EG404" s="838" t="n"/>
      <c r="EH404" s="838" t="n"/>
      <c r="EI404" s="838" t="n"/>
      <c r="EJ404" s="838" t="n"/>
      <c r="EK404" s="838" t="n"/>
      <c r="EL404" s="838" t="n"/>
      <c r="EM404" s="838" t="n"/>
      <c r="EN404" s="838" t="n"/>
      <c r="EO404" s="838" t="n"/>
      <c r="EP404" s="838" t="n"/>
      <c r="EQ404" s="838" t="n"/>
    </row>
    <row r="405" ht="13.5" customHeight="1" s="1178">
      <c r="A405" s="867" t="n"/>
      <c r="B405" s="862" t="n"/>
      <c r="C405" s="862" t="n"/>
      <c r="D405" s="862" t="n"/>
      <c r="E405" s="863" t="n"/>
      <c r="F405" s="863" t="n"/>
      <c r="G405" s="863" t="n"/>
      <c r="H405" s="863" t="n"/>
      <c r="I405" s="863" t="n"/>
      <c r="J405" s="863" t="n"/>
      <c r="K405" s="863" t="n"/>
      <c r="L405" s="838" t="n"/>
      <c r="M405" s="838" t="n"/>
      <c r="N405" s="838" t="n"/>
      <c r="O405" s="838" t="n"/>
      <c r="P405" s="838" t="n"/>
      <c r="Q405" s="838" t="n"/>
      <c r="R405" s="838" t="n"/>
      <c r="S405" s="838" t="n"/>
      <c r="T405" s="838" t="n"/>
      <c r="U405" s="838" t="n"/>
      <c r="V405" s="838" t="n"/>
      <c r="W405" s="838" t="n"/>
      <c r="X405" s="838" t="n"/>
      <c r="Y405" s="838" t="n"/>
      <c r="Z405" s="838" t="n"/>
      <c r="AA405" s="838" t="n"/>
      <c r="AB405" s="838" t="n"/>
      <c r="AC405" s="838" t="n"/>
      <c r="AD405" s="838" t="n"/>
      <c r="AE405" s="838" t="n"/>
      <c r="AF405" s="838" t="n"/>
      <c r="AG405" s="838" t="n"/>
      <c r="AH405" s="838" t="n"/>
      <c r="AI405" s="838" t="n"/>
      <c r="AJ405" s="838" t="n"/>
      <c r="AK405" s="838" t="n"/>
      <c r="AL405" s="838" t="n"/>
      <c r="AM405" s="838" t="n"/>
      <c r="AN405" s="838" t="n"/>
      <c r="AO405" s="838" t="n"/>
      <c r="AP405" s="838" t="n"/>
      <c r="AQ405" s="838" t="n"/>
      <c r="AR405" s="838" t="n"/>
      <c r="AS405" s="838" t="n"/>
      <c r="AT405" s="838" t="n"/>
      <c r="AU405" s="838" t="n"/>
      <c r="AV405" s="838" t="n"/>
      <c r="AW405" s="838" t="n"/>
      <c r="AX405" s="838" t="n"/>
      <c r="AY405" s="838" t="n"/>
      <c r="AZ405" s="838" t="n"/>
      <c r="BA405" s="838" t="n"/>
      <c r="BB405" s="838" t="n"/>
      <c r="BC405" s="838" t="n"/>
      <c r="BD405" s="838" t="n"/>
      <c r="BE405" s="838" t="n"/>
      <c r="BF405" s="838" t="n"/>
      <c r="BG405" s="838" t="n"/>
      <c r="BH405" s="838" t="n"/>
      <c r="BI405" s="838" t="n"/>
      <c r="BJ405" s="838" t="n"/>
      <c r="BK405" s="838" t="n"/>
      <c r="BL405" s="838" t="n"/>
      <c r="BM405" s="838" t="n"/>
      <c r="BN405" s="838" t="n"/>
      <c r="BO405" s="838" t="n"/>
      <c r="BP405" s="838" t="n"/>
      <c r="BQ405" s="838" t="n"/>
      <c r="BR405" s="838" t="n"/>
      <c r="BS405" s="838" t="n"/>
      <c r="BT405" s="838" t="n"/>
      <c r="BU405" s="838" t="n"/>
      <c r="BV405" s="838" t="n"/>
      <c r="BW405" s="838" t="n"/>
      <c r="BX405" s="838" t="n"/>
      <c r="BY405" s="838" t="n"/>
      <c r="BZ405" s="838" t="n"/>
      <c r="CA405" s="838" t="n"/>
      <c r="CB405" s="838" t="n"/>
      <c r="CC405" s="838" t="n"/>
      <c r="CD405" s="838" t="n"/>
      <c r="CE405" s="838" t="n"/>
      <c r="CF405" s="838" t="n"/>
      <c r="CG405" s="838" t="n"/>
      <c r="CH405" s="838" t="n"/>
      <c r="CI405" s="838" t="n"/>
      <c r="CJ405" s="838" t="n"/>
      <c r="CK405" s="838" t="n"/>
      <c r="CL405" s="838" t="n"/>
      <c r="CM405" s="838" t="n"/>
      <c r="CN405" s="838" t="n"/>
      <c r="CO405" s="838" t="n"/>
      <c r="CP405" s="838" t="n"/>
      <c r="CQ405" s="838" t="n"/>
      <c r="CR405" s="838" t="n"/>
      <c r="CS405" s="838" t="n"/>
      <c r="CT405" s="838" t="n"/>
      <c r="CU405" s="838" t="n"/>
      <c r="CV405" s="838" t="n"/>
      <c r="CW405" s="838" t="n"/>
      <c r="CX405" s="838" t="n"/>
      <c r="CY405" s="838" t="n"/>
      <c r="CZ405" s="838" t="n"/>
      <c r="DA405" s="838" t="n"/>
      <c r="DB405" s="838" t="n"/>
      <c r="DC405" s="838" t="n"/>
      <c r="DD405" s="838" t="n"/>
      <c r="DE405" s="838" t="n"/>
      <c r="DF405" s="838" t="n"/>
      <c r="DG405" s="838" t="n"/>
      <c r="DH405" s="838" t="n"/>
      <c r="DI405" s="838" t="n"/>
      <c r="DJ405" s="838" t="n"/>
      <c r="DK405" s="838" t="n"/>
      <c r="DL405" s="838" t="n"/>
      <c r="DM405" s="838" t="n"/>
      <c r="DN405" s="838" t="n"/>
      <c r="DO405" s="838" t="n"/>
      <c r="DP405" s="838" t="n"/>
      <c r="DQ405" s="838" t="n"/>
      <c r="DR405" s="838" t="n"/>
      <c r="DS405" s="838" t="n"/>
      <c r="DT405" s="838" t="n"/>
      <c r="DU405" s="838" t="n"/>
      <c r="DV405" s="838" t="n"/>
      <c r="DW405" s="838" t="n"/>
      <c r="DX405" s="838" t="n"/>
      <c r="DY405" s="838" t="n"/>
      <c r="DZ405" s="838" t="n"/>
      <c r="EA405" s="838" t="n"/>
      <c r="EB405" s="838" t="n"/>
      <c r="EC405" s="838" t="n"/>
      <c r="ED405" s="838" t="n"/>
      <c r="EE405" s="838" t="n"/>
      <c r="EF405" s="838" t="n"/>
      <c r="EG405" s="838" t="n"/>
      <c r="EH405" s="838" t="n"/>
      <c r="EI405" s="838" t="n"/>
      <c r="EJ405" s="838" t="n"/>
      <c r="EK405" s="838" t="n"/>
      <c r="EL405" s="838" t="n"/>
      <c r="EM405" s="838" t="n"/>
      <c r="EN405" s="838" t="n"/>
      <c r="EO405" s="838" t="n"/>
      <c r="EP405" s="838" t="n"/>
      <c r="EQ405" s="838" t="n"/>
    </row>
    <row r="406" ht="13.5" customHeight="1" s="1178">
      <c r="A406" s="867" t="n"/>
      <c r="B406" s="862" t="n"/>
      <c r="C406" s="862" t="n"/>
      <c r="D406" s="862" t="n"/>
      <c r="E406" s="863" t="n"/>
      <c r="F406" s="863" t="n"/>
      <c r="G406" s="863" t="n"/>
      <c r="H406" s="863" t="n"/>
      <c r="I406" s="863" t="n"/>
      <c r="J406" s="863" t="n"/>
      <c r="K406" s="863" t="n"/>
      <c r="L406" s="838" t="n"/>
      <c r="M406" s="838" t="n"/>
      <c r="N406" s="838" t="n"/>
      <c r="O406" s="838" t="n"/>
      <c r="P406" s="838" t="n"/>
      <c r="Q406" s="838" t="n"/>
      <c r="R406" s="838" t="n"/>
      <c r="S406" s="838" t="n"/>
      <c r="T406" s="838" t="n"/>
      <c r="U406" s="838" t="n"/>
      <c r="V406" s="838" t="n"/>
      <c r="W406" s="838" t="n"/>
      <c r="X406" s="838" t="n"/>
      <c r="Y406" s="838" t="n"/>
      <c r="Z406" s="838" t="n"/>
      <c r="AA406" s="838" t="n"/>
      <c r="AB406" s="838" t="n"/>
      <c r="AC406" s="838" t="n"/>
      <c r="AD406" s="838" t="n"/>
      <c r="AE406" s="838" t="n"/>
      <c r="AF406" s="838" t="n"/>
      <c r="AG406" s="838" t="n"/>
      <c r="AH406" s="838" t="n"/>
      <c r="AI406" s="838" t="n"/>
      <c r="AJ406" s="838" t="n"/>
      <c r="AK406" s="838" t="n"/>
      <c r="AL406" s="838" t="n"/>
      <c r="AM406" s="838" t="n"/>
      <c r="AN406" s="838" t="n"/>
      <c r="AO406" s="838" t="n"/>
      <c r="AP406" s="838" t="n"/>
      <c r="AQ406" s="838" t="n"/>
      <c r="AR406" s="838" t="n"/>
      <c r="AS406" s="838" t="n"/>
      <c r="AT406" s="838" t="n"/>
      <c r="AU406" s="838" t="n"/>
      <c r="AV406" s="838" t="n"/>
      <c r="AW406" s="838" t="n"/>
      <c r="AX406" s="838" t="n"/>
      <c r="AY406" s="838" t="n"/>
      <c r="AZ406" s="838" t="n"/>
      <c r="BA406" s="838" t="n"/>
      <c r="BB406" s="838" t="n"/>
      <c r="BC406" s="838" t="n"/>
      <c r="BD406" s="838" t="n"/>
      <c r="BE406" s="838" t="n"/>
      <c r="BF406" s="838" t="n"/>
      <c r="BG406" s="838" t="n"/>
      <c r="BH406" s="838" t="n"/>
      <c r="BI406" s="838" t="n"/>
      <c r="BJ406" s="838" t="n"/>
      <c r="BK406" s="838" t="n"/>
      <c r="BL406" s="838" t="n"/>
      <c r="BM406" s="838" t="n"/>
      <c r="BN406" s="838" t="n"/>
      <c r="BO406" s="838" t="n"/>
      <c r="BP406" s="838" t="n"/>
      <c r="BQ406" s="838" t="n"/>
      <c r="BR406" s="838" t="n"/>
      <c r="BS406" s="838" t="n"/>
      <c r="BT406" s="838" t="n"/>
      <c r="BU406" s="838" t="n"/>
      <c r="BV406" s="838" t="n"/>
      <c r="BW406" s="838" t="n"/>
      <c r="BX406" s="838" t="n"/>
      <c r="BY406" s="838" t="n"/>
      <c r="BZ406" s="838" t="n"/>
      <c r="CA406" s="838" t="n"/>
      <c r="CB406" s="838" t="n"/>
      <c r="CC406" s="838" t="n"/>
      <c r="CD406" s="838" t="n"/>
      <c r="CE406" s="838" t="n"/>
      <c r="CF406" s="838" t="n"/>
      <c r="CG406" s="838" t="n"/>
      <c r="CH406" s="838" t="n"/>
      <c r="CI406" s="838" t="n"/>
      <c r="CJ406" s="838" t="n"/>
      <c r="CK406" s="838" t="n"/>
      <c r="CL406" s="838" t="n"/>
      <c r="CM406" s="838" t="n"/>
      <c r="CN406" s="838" t="n"/>
      <c r="CO406" s="838" t="n"/>
      <c r="CP406" s="838" t="n"/>
      <c r="CQ406" s="838" t="n"/>
      <c r="CR406" s="838" t="n"/>
      <c r="CS406" s="838" t="n"/>
      <c r="CT406" s="838" t="n"/>
      <c r="CU406" s="838" t="n"/>
      <c r="CV406" s="838" t="n"/>
      <c r="CW406" s="838" t="n"/>
      <c r="CX406" s="838" t="n"/>
      <c r="CY406" s="838" t="n"/>
      <c r="CZ406" s="838" t="n"/>
      <c r="DA406" s="838" t="n"/>
      <c r="DB406" s="838" t="n"/>
      <c r="DC406" s="838" t="n"/>
      <c r="DD406" s="838" t="n"/>
      <c r="DE406" s="838" t="n"/>
      <c r="DF406" s="838" t="n"/>
      <c r="DG406" s="838" t="n"/>
      <c r="DH406" s="838" t="n"/>
      <c r="DI406" s="838" t="n"/>
      <c r="DJ406" s="838" t="n"/>
      <c r="DK406" s="838" t="n"/>
      <c r="DL406" s="838" t="n"/>
      <c r="DM406" s="838" t="n"/>
      <c r="DN406" s="838" t="n"/>
      <c r="DO406" s="838" t="n"/>
      <c r="DP406" s="838" t="n"/>
      <c r="DQ406" s="838" t="n"/>
      <c r="DR406" s="838" t="n"/>
      <c r="DS406" s="838" t="n"/>
      <c r="DT406" s="838" t="n"/>
      <c r="DU406" s="838" t="n"/>
      <c r="DV406" s="838" t="n"/>
      <c r="DW406" s="838" t="n"/>
      <c r="DX406" s="838" t="n"/>
      <c r="DY406" s="838" t="n"/>
      <c r="DZ406" s="838" t="n"/>
      <c r="EA406" s="838" t="n"/>
      <c r="EB406" s="838" t="n"/>
      <c r="EC406" s="838" t="n"/>
      <c r="ED406" s="838" t="n"/>
      <c r="EE406" s="838" t="n"/>
      <c r="EF406" s="838" t="n"/>
      <c r="EG406" s="838" t="n"/>
      <c r="EH406" s="838" t="n"/>
      <c r="EI406" s="838" t="n"/>
      <c r="EJ406" s="838" t="n"/>
      <c r="EK406" s="838" t="n"/>
      <c r="EL406" s="838" t="n"/>
      <c r="EM406" s="838" t="n"/>
      <c r="EN406" s="838" t="n"/>
      <c r="EO406" s="838" t="n"/>
      <c r="EP406" s="838" t="n"/>
      <c r="EQ406" s="838" t="n"/>
    </row>
    <row r="407" ht="13.5" customHeight="1" s="1178">
      <c r="A407" s="867" t="n"/>
      <c r="B407" s="862" t="n"/>
      <c r="C407" s="862" t="n"/>
      <c r="D407" s="862" t="n"/>
      <c r="E407" s="863" t="n"/>
      <c r="F407" s="863" t="n"/>
      <c r="G407" s="863" t="n"/>
      <c r="H407" s="863" t="n"/>
      <c r="I407" s="863" t="n"/>
      <c r="J407" s="863" t="n"/>
      <c r="K407" s="838" t="n"/>
      <c r="L407" s="838" t="n"/>
      <c r="M407" s="838" t="n"/>
      <c r="N407" s="838" t="n"/>
      <c r="O407" s="838" t="n"/>
      <c r="P407" s="838" t="n"/>
      <c r="Q407" s="838" t="n"/>
      <c r="R407" s="838" t="n"/>
      <c r="S407" s="838" t="n"/>
      <c r="T407" s="838" t="n"/>
      <c r="U407" s="838" t="n"/>
      <c r="V407" s="838" t="n"/>
      <c r="W407" s="838" t="n"/>
      <c r="X407" s="838" t="n"/>
      <c r="Y407" s="838" t="n"/>
      <c r="Z407" s="838" t="n"/>
      <c r="AA407" s="838" t="n"/>
      <c r="AB407" s="838" t="n"/>
      <c r="AC407" s="838" t="n"/>
      <c r="AD407" s="838" t="n"/>
      <c r="AE407" s="838" t="n"/>
      <c r="AF407" s="838" t="n"/>
      <c r="AG407" s="838" t="n"/>
      <c r="AH407" s="838" t="n"/>
      <c r="AI407" s="838" t="n"/>
      <c r="AJ407" s="838" t="n"/>
      <c r="AK407" s="838" t="n"/>
      <c r="AL407" s="838" t="n"/>
      <c r="AM407" s="838" t="n"/>
      <c r="AN407" s="838" t="n"/>
      <c r="AO407" s="838" t="n"/>
      <c r="AP407" s="838" t="n"/>
      <c r="AQ407" s="838" t="n"/>
      <c r="AR407" s="838" t="n"/>
      <c r="AS407" s="838" t="n"/>
      <c r="AT407" s="838" t="n"/>
      <c r="AU407" s="838" t="n"/>
      <c r="AV407" s="838" t="n"/>
      <c r="AW407" s="838" t="n"/>
      <c r="AX407" s="838" t="n"/>
      <c r="AY407" s="838" t="n"/>
      <c r="AZ407" s="838" t="n"/>
      <c r="BA407" s="838" t="n"/>
      <c r="BB407" s="838" t="n"/>
      <c r="BC407" s="838" t="n"/>
      <c r="BD407" s="838" t="n"/>
      <c r="BE407" s="838" t="n"/>
      <c r="BF407" s="838" t="n"/>
      <c r="BG407" s="838" t="n"/>
      <c r="BH407" s="838" t="n"/>
      <c r="BI407" s="838" t="n"/>
      <c r="BJ407" s="838" t="n"/>
      <c r="BK407" s="838" t="n"/>
      <c r="BL407" s="838" t="n"/>
      <c r="BM407" s="838" t="n"/>
      <c r="BN407" s="838" t="n"/>
      <c r="BO407" s="838" t="n"/>
      <c r="BP407" s="838" t="n"/>
      <c r="BQ407" s="838" t="n"/>
      <c r="BR407" s="838" t="n"/>
      <c r="BS407" s="838" t="n"/>
      <c r="BT407" s="838" t="n"/>
      <c r="BU407" s="838" t="n"/>
      <c r="BV407" s="838" t="n"/>
      <c r="BW407" s="838" t="n"/>
      <c r="BX407" s="838" t="n"/>
      <c r="BY407" s="838" t="n"/>
      <c r="BZ407" s="838" t="n"/>
      <c r="CA407" s="838" t="n"/>
      <c r="CB407" s="838" t="n"/>
      <c r="CC407" s="838" t="n"/>
      <c r="CD407" s="838" t="n"/>
      <c r="CE407" s="838" t="n"/>
      <c r="CF407" s="838" t="n"/>
      <c r="CG407" s="838" t="n"/>
      <c r="CH407" s="838" t="n"/>
      <c r="CI407" s="838" t="n"/>
      <c r="CJ407" s="838" t="n"/>
      <c r="CK407" s="838" t="n"/>
      <c r="CL407" s="838" t="n"/>
      <c r="CM407" s="838" t="n"/>
      <c r="CN407" s="838" t="n"/>
      <c r="CO407" s="838" t="n"/>
      <c r="CP407" s="838" t="n"/>
      <c r="CQ407" s="838" t="n"/>
      <c r="CR407" s="838" t="n"/>
      <c r="CS407" s="838" t="n"/>
      <c r="CT407" s="838" t="n"/>
      <c r="CU407" s="838" t="n"/>
      <c r="CV407" s="838" t="n"/>
      <c r="CW407" s="838" t="n"/>
      <c r="CX407" s="838" t="n"/>
      <c r="CY407" s="838" t="n"/>
      <c r="CZ407" s="838" t="n"/>
      <c r="DA407" s="838" t="n"/>
      <c r="DB407" s="838" t="n"/>
      <c r="DC407" s="838" t="n"/>
      <c r="DD407" s="838" t="n"/>
      <c r="DE407" s="838" t="n"/>
      <c r="DF407" s="838" t="n"/>
      <c r="DG407" s="838" t="n"/>
      <c r="DH407" s="838" t="n"/>
      <c r="DI407" s="838" t="n"/>
      <c r="DJ407" s="838" t="n"/>
      <c r="DK407" s="838" t="n"/>
      <c r="DL407" s="838" t="n"/>
      <c r="DM407" s="838" t="n"/>
      <c r="DN407" s="838" t="n"/>
      <c r="DO407" s="838" t="n"/>
      <c r="DP407" s="838" t="n"/>
      <c r="DQ407" s="838" t="n"/>
      <c r="DR407" s="838" t="n"/>
      <c r="DS407" s="838" t="n"/>
      <c r="DT407" s="838" t="n"/>
      <c r="DU407" s="838" t="n"/>
      <c r="DV407" s="838" t="n"/>
      <c r="DW407" s="838" t="n"/>
      <c r="DX407" s="838" t="n"/>
      <c r="DY407" s="838" t="n"/>
      <c r="DZ407" s="838" t="n"/>
      <c r="EA407" s="838" t="n"/>
      <c r="EB407" s="838" t="n"/>
      <c r="EC407" s="838" t="n"/>
      <c r="ED407" s="838" t="n"/>
      <c r="EE407" s="838" t="n"/>
      <c r="EF407" s="838" t="n"/>
      <c r="EG407" s="838" t="n"/>
      <c r="EH407" s="838" t="n"/>
      <c r="EI407" s="838" t="n"/>
      <c r="EJ407" s="838" t="n"/>
      <c r="EK407" s="838" t="n"/>
      <c r="EL407" s="838" t="n"/>
      <c r="EM407" s="838" t="n"/>
      <c r="EN407" s="838" t="n"/>
      <c r="EO407" s="838" t="n"/>
      <c r="EP407" s="838" t="n"/>
      <c r="EQ407" s="838" t="n"/>
    </row>
    <row r="408" ht="13.5" customHeight="1" s="1178">
      <c r="A408" s="867" t="n"/>
      <c r="B408" s="862" t="n"/>
      <c r="C408" s="862" t="n"/>
      <c r="D408" s="862" t="n"/>
      <c r="E408" s="863" t="n"/>
      <c r="F408" s="863" t="n"/>
      <c r="G408" s="863" t="n"/>
      <c r="H408" s="863" t="n"/>
      <c r="I408" s="863" t="n"/>
      <c r="J408" s="863" t="n"/>
      <c r="K408" s="860" t="n"/>
      <c r="L408" s="838" t="n"/>
      <c r="M408" s="838" t="n"/>
      <c r="N408" s="838" t="n"/>
      <c r="O408" s="838" t="n"/>
      <c r="P408" s="838" t="n"/>
      <c r="Q408" s="838" t="n"/>
      <c r="R408" s="838" t="n"/>
      <c r="S408" s="838" t="n"/>
      <c r="T408" s="838" t="n"/>
      <c r="U408" s="838" t="n"/>
      <c r="V408" s="838" t="n"/>
      <c r="W408" s="838" t="n"/>
      <c r="X408" s="838" t="n"/>
      <c r="Y408" s="838" t="n"/>
      <c r="Z408" s="838" t="n"/>
      <c r="AA408" s="838" t="n"/>
      <c r="AB408" s="838" t="n"/>
      <c r="AC408" s="838" t="n"/>
      <c r="AD408" s="838" t="n"/>
      <c r="AE408" s="838" t="n"/>
      <c r="AF408" s="838" t="n"/>
      <c r="AG408" s="838" t="n"/>
      <c r="AH408" s="838" t="n"/>
      <c r="AI408" s="838" t="n"/>
      <c r="AJ408" s="838" t="n"/>
      <c r="AK408" s="838" t="n"/>
      <c r="AL408" s="838" t="n"/>
      <c r="AM408" s="838" t="n"/>
      <c r="AN408" s="838" t="n"/>
      <c r="AO408" s="838" t="n"/>
      <c r="AP408" s="838" t="n"/>
      <c r="AQ408" s="838" t="n"/>
      <c r="AR408" s="838" t="n"/>
      <c r="AS408" s="838" t="n"/>
      <c r="AT408" s="838" t="n"/>
      <c r="AU408" s="838" t="n"/>
      <c r="AV408" s="838" t="n"/>
      <c r="AW408" s="838" t="n"/>
      <c r="AX408" s="838" t="n"/>
      <c r="AY408" s="838" t="n"/>
      <c r="AZ408" s="838" t="n"/>
      <c r="BA408" s="838" t="n"/>
      <c r="BB408" s="838" t="n"/>
      <c r="BC408" s="838" t="n"/>
      <c r="BD408" s="838" t="n"/>
      <c r="BE408" s="838" t="n"/>
      <c r="BF408" s="838" t="n"/>
      <c r="BG408" s="838" t="n"/>
      <c r="BH408" s="838" t="n"/>
      <c r="BI408" s="838" t="n"/>
      <c r="BJ408" s="838" t="n"/>
      <c r="BK408" s="838" t="n"/>
      <c r="BL408" s="838" t="n"/>
      <c r="BM408" s="838" t="n"/>
      <c r="BN408" s="838" t="n"/>
      <c r="BO408" s="838" t="n"/>
      <c r="BP408" s="838" t="n"/>
      <c r="BQ408" s="838" t="n"/>
      <c r="BR408" s="838" t="n"/>
      <c r="BS408" s="838" t="n"/>
      <c r="BT408" s="838" t="n"/>
      <c r="BU408" s="838" t="n"/>
      <c r="BV408" s="838" t="n"/>
      <c r="BW408" s="838" t="n"/>
      <c r="BX408" s="838" t="n"/>
      <c r="BY408" s="838" t="n"/>
      <c r="BZ408" s="838" t="n"/>
      <c r="CA408" s="838" t="n"/>
      <c r="CB408" s="838" t="n"/>
      <c r="CC408" s="838" t="n"/>
      <c r="CD408" s="838" t="n"/>
      <c r="CE408" s="838" t="n"/>
      <c r="CF408" s="838" t="n"/>
      <c r="CG408" s="838" t="n"/>
      <c r="CH408" s="838" t="n"/>
      <c r="CI408" s="838" t="n"/>
      <c r="CJ408" s="838" t="n"/>
      <c r="CK408" s="838" t="n"/>
      <c r="CL408" s="838" t="n"/>
      <c r="CM408" s="838" t="n"/>
      <c r="CN408" s="838" t="n"/>
      <c r="CO408" s="838" t="n"/>
      <c r="CP408" s="838" t="n"/>
      <c r="CQ408" s="838" t="n"/>
      <c r="CR408" s="838" t="n"/>
      <c r="CS408" s="838" t="n"/>
      <c r="CT408" s="838" t="n"/>
      <c r="CU408" s="838" t="n"/>
      <c r="CV408" s="838" t="n"/>
      <c r="CW408" s="838" t="n"/>
      <c r="CX408" s="838" t="n"/>
      <c r="CY408" s="838" t="n"/>
      <c r="CZ408" s="838" t="n"/>
      <c r="DA408" s="838" t="n"/>
      <c r="DB408" s="838" t="n"/>
      <c r="DC408" s="838" t="n"/>
      <c r="DD408" s="838" t="n"/>
      <c r="DE408" s="838" t="n"/>
      <c r="DF408" s="838" t="n"/>
      <c r="DG408" s="838" t="n"/>
      <c r="DH408" s="838" t="n"/>
      <c r="DI408" s="838" t="n"/>
      <c r="DJ408" s="838" t="n"/>
      <c r="DK408" s="838" t="n"/>
      <c r="DL408" s="838" t="n"/>
      <c r="DM408" s="838" t="n"/>
      <c r="DN408" s="838" t="n"/>
      <c r="DO408" s="838" t="n"/>
      <c r="DP408" s="838" t="n"/>
      <c r="DQ408" s="838" t="n"/>
      <c r="DR408" s="838" t="n"/>
      <c r="DS408" s="838" t="n"/>
      <c r="DT408" s="838" t="n"/>
      <c r="DU408" s="838" t="n"/>
      <c r="DV408" s="838" t="n"/>
      <c r="DW408" s="838" t="n"/>
      <c r="DX408" s="838" t="n"/>
      <c r="DY408" s="838" t="n"/>
      <c r="DZ408" s="838" t="n"/>
      <c r="EA408" s="838" t="n"/>
      <c r="EB408" s="838" t="n"/>
      <c r="EC408" s="838" t="n"/>
      <c r="ED408" s="838" t="n"/>
      <c r="EE408" s="838" t="n"/>
      <c r="EF408" s="838" t="n"/>
      <c r="EG408" s="838" t="n"/>
      <c r="EH408" s="838" t="n"/>
      <c r="EI408" s="838" t="n"/>
      <c r="EJ408" s="838" t="n"/>
      <c r="EK408" s="838" t="n"/>
      <c r="EL408" s="838" t="n"/>
      <c r="EM408" s="838" t="n"/>
      <c r="EN408" s="838" t="n"/>
      <c r="EO408" s="838" t="n"/>
      <c r="EP408" s="838" t="n"/>
      <c r="EQ408" s="838" t="n"/>
    </row>
    <row r="409" ht="13.5" customHeight="1" s="1178">
      <c r="A409" s="867" t="n"/>
      <c r="B409" s="862" t="n"/>
      <c r="C409" s="862" t="n"/>
      <c r="D409" s="862" t="n"/>
      <c r="E409" s="863" t="n"/>
      <c r="F409" s="863" t="n"/>
      <c r="G409" s="863" t="n"/>
      <c r="H409" s="863" t="n"/>
      <c r="I409" s="863" t="n"/>
      <c r="J409" s="863" t="n"/>
      <c r="K409" s="863" t="n"/>
      <c r="L409" s="838" t="n"/>
      <c r="M409" s="838" t="n"/>
      <c r="N409" s="838" t="n"/>
      <c r="O409" s="838" t="n"/>
      <c r="P409" s="838" t="n"/>
      <c r="Q409" s="838" t="n"/>
      <c r="R409" s="838" t="n"/>
      <c r="S409" s="838" t="n"/>
      <c r="T409" s="838" t="n"/>
      <c r="U409" s="838" t="n"/>
      <c r="V409" s="838" t="n"/>
      <c r="W409" s="838" t="n"/>
      <c r="X409" s="838" t="n"/>
      <c r="Y409" s="838" t="n"/>
      <c r="Z409" s="838" t="n"/>
      <c r="AA409" s="838" t="n"/>
      <c r="AB409" s="838" t="n"/>
      <c r="AC409" s="838" t="n"/>
      <c r="AD409" s="838" t="n"/>
      <c r="AE409" s="838" t="n"/>
      <c r="AF409" s="838" t="n"/>
      <c r="AG409" s="838" t="n"/>
      <c r="AH409" s="838" t="n"/>
      <c r="AI409" s="838" t="n"/>
      <c r="AJ409" s="838" t="n"/>
      <c r="AK409" s="838" t="n"/>
      <c r="AL409" s="838" t="n"/>
      <c r="AM409" s="838" t="n"/>
      <c r="AN409" s="838" t="n"/>
      <c r="AO409" s="838" t="n"/>
      <c r="AP409" s="838" t="n"/>
      <c r="AQ409" s="838" t="n"/>
      <c r="AR409" s="838" t="n"/>
      <c r="AS409" s="838" t="n"/>
      <c r="AT409" s="838" t="n"/>
      <c r="AU409" s="838" t="n"/>
      <c r="AV409" s="838" t="n"/>
      <c r="AW409" s="838" t="n"/>
      <c r="AX409" s="838" t="n"/>
      <c r="AY409" s="838" t="n"/>
      <c r="AZ409" s="838" t="n"/>
      <c r="BA409" s="838" t="n"/>
      <c r="BB409" s="838" t="n"/>
      <c r="BC409" s="838" t="n"/>
      <c r="BD409" s="838" t="n"/>
      <c r="BE409" s="838" t="n"/>
      <c r="BF409" s="838" t="n"/>
      <c r="BG409" s="838" t="n"/>
      <c r="BH409" s="838" t="n"/>
      <c r="BI409" s="838" t="n"/>
      <c r="BJ409" s="838" t="n"/>
      <c r="BK409" s="838" t="n"/>
      <c r="BL409" s="838" t="n"/>
      <c r="BM409" s="838" t="n"/>
      <c r="BN409" s="838" t="n"/>
      <c r="BO409" s="838" t="n"/>
      <c r="BP409" s="838" t="n"/>
      <c r="BQ409" s="838" t="n"/>
      <c r="BR409" s="838" t="n"/>
      <c r="BS409" s="838" t="n"/>
      <c r="BT409" s="838" t="n"/>
      <c r="BU409" s="838" t="n"/>
      <c r="BV409" s="838" t="n"/>
      <c r="BW409" s="838" t="n"/>
      <c r="BX409" s="838" t="n"/>
      <c r="BY409" s="838" t="n"/>
      <c r="BZ409" s="838" t="n"/>
      <c r="CA409" s="838" t="n"/>
      <c r="CB409" s="838" t="n"/>
      <c r="CC409" s="838" t="n"/>
      <c r="CD409" s="838" t="n"/>
      <c r="CE409" s="838" t="n"/>
      <c r="CF409" s="838" t="n"/>
      <c r="CG409" s="838" t="n"/>
      <c r="CH409" s="838" t="n"/>
      <c r="CI409" s="838" t="n"/>
      <c r="CJ409" s="838" t="n"/>
      <c r="CK409" s="838" t="n"/>
      <c r="CL409" s="838" t="n"/>
      <c r="CM409" s="838" t="n"/>
      <c r="CN409" s="838" t="n"/>
      <c r="CO409" s="838" t="n"/>
      <c r="CP409" s="838" t="n"/>
      <c r="CQ409" s="838" t="n"/>
      <c r="CR409" s="838" t="n"/>
      <c r="CS409" s="838" t="n"/>
      <c r="CT409" s="838" t="n"/>
      <c r="CU409" s="838" t="n"/>
      <c r="CV409" s="838" t="n"/>
      <c r="CW409" s="838" t="n"/>
      <c r="CX409" s="838" t="n"/>
      <c r="CY409" s="838" t="n"/>
      <c r="CZ409" s="838" t="n"/>
      <c r="DA409" s="838" t="n"/>
      <c r="DB409" s="838" t="n"/>
      <c r="DC409" s="838" t="n"/>
      <c r="DD409" s="838" t="n"/>
      <c r="DE409" s="838" t="n"/>
      <c r="DF409" s="838" t="n"/>
      <c r="DG409" s="838" t="n"/>
      <c r="DH409" s="838" t="n"/>
      <c r="DI409" s="838" t="n"/>
      <c r="DJ409" s="838" t="n"/>
      <c r="DK409" s="838" t="n"/>
      <c r="DL409" s="838" t="n"/>
      <c r="DM409" s="838" t="n"/>
      <c r="DN409" s="838" t="n"/>
      <c r="DO409" s="838" t="n"/>
      <c r="DP409" s="838" t="n"/>
      <c r="DQ409" s="838" t="n"/>
      <c r="DR409" s="838" t="n"/>
      <c r="DS409" s="838" t="n"/>
      <c r="DT409" s="838" t="n"/>
      <c r="DU409" s="838" t="n"/>
      <c r="DV409" s="838" t="n"/>
      <c r="DW409" s="838" t="n"/>
      <c r="DX409" s="838" t="n"/>
      <c r="DY409" s="838" t="n"/>
      <c r="DZ409" s="838" t="n"/>
      <c r="EA409" s="838" t="n"/>
      <c r="EB409" s="838" t="n"/>
      <c r="EC409" s="838" t="n"/>
      <c r="ED409" s="838" t="n"/>
      <c r="EE409" s="838" t="n"/>
      <c r="EF409" s="838" t="n"/>
      <c r="EG409" s="838" t="n"/>
      <c r="EH409" s="838" t="n"/>
      <c r="EI409" s="838" t="n"/>
      <c r="EJ409" s="838" t="n"/>
      <c r="EK409" s="838" t="n"/>
      <c r="EL409" s="838" t="n"/>
      <c r="EM409" s="838" t="n"/>
      <c r="EN409" s="838" t="n"/>
      <c r="EO409" s="838" t="n"/>
      <c r="EP409" s="838" t="n"/>
      <c r="EQ409" s="838" t="n"/>
    </row>
    <row r="410" ht="13.5" customHeight="1" s="1178">
      <c r="A410" s="838" t="n"/>
      <c r="B410" s="870" t="n"/>
      <c r="C410" s="870" t="n"/>
      <c r="D410" s="870" t="n"/>
      <c r="E410" s="838" t="n"/>
      <c r="F410" s="838" t="n"/>
      <c r="G410" s="838" t="n"/>
      <c r="H410" s="838" t="n"/>
      <c r="I410" s="838" t="n"/>
      <c r="J410" s="838" t="n"/>
      <c r="K410" s="863" t="n"/>
      <c r="L410" s="838" t="n"/>
      <c r="M410" s="838" t="n"/>
      <c r="N410" s="838" t="n"/>
      <c r="O410" s="838" t="n"/>
      <c r="P410" s="838" t="n"/>
      <c r="Q410" s="838" t="n"/>
      <c r="R410" s="838" t="n"/>
      <c r="S410" s="838" t="n"/>
      <c r="T410" s="838" t="n"/>
      <c r="U410" s="838" t="n"/>
      <c r="V410" s="838" t="n"/>
      <c r="W410" s="838" t="n"/>
      <c r="X410" s="838" t="n"/>
      <c r="Y410" s="838" t="n"/>
      <c r="Z410" s="838" t="n"/>
      <c r="AA410" s="838" t="n"/>
      <c r="AB410" s="838" t="n"/>
      <c r="AC410" s="838" t="n"/>
      <c r="AD410" s="838" t="n"/>
      <c r="AE410" s="838" t="n"/>
      <c r="AF410" s="838" t="n"/>
      <c r="AG410" s="838" t="n"/>
      <c r="AH410" s="838" t="n"/>
      <c r="AI410" s="838" t="n"/>
      <c r="AJ410" s="838" t="n"/>
      <c r="AK410" s="838" t="n"/>
      <c r="AL410" s="838" t="n"/>
      <c r="AM410" s="838" t="n"/>
      <c r="AN410" s="838" t="n"/>
      <c r="AO410" s="838" t="n"/>
      <c r="AP410" s="838" t="n"/>
      <c r="AQ410" s="838" t="n"/>
      <c r="AR410" s="838" t="n"/>
      <c r="AS410" s="838" t="n"/>
      <c r="AT410" s="838" t="n"/>
      <c r="AU410" s="838" t="n"/>
      <c r="AV410" s="838" t="n"/>
      <c r="AW410" s="838" t="n"/>
      <c r="AX410" s="838" t="n"/>
      <c r="AY410" s="838" t="n"/>
      <c r="AZ410" s="838" t="n"/>
      <c r="BA410" s="838" t="n"/>
      <c r="BB410" s="838" t="n"/>
      <c r="BC410" s="838" t="n"/>
      <c r="BD410" s="838" t="n"/>
      <c r="BE410" s="838" t="n"/>
      <c r="BF410" s="838" t="n"/>
      <c r="BG410" s="838" t="n"/>
      <c r="BH410" s="838" t="n"/>
      <c r="BI410" s="838" t="n"/>
      <c r="BJ410" s="838" t="n"/>
      <c r="BK410" s="838" t="n"/>
      <c r="BL410" s="838" t="n"/>
      <c r="BM410" s="838" t="n"/>
      <c r="BN410" s="838" t="n"/>
      <c r="BO410" s="838" t="n"/>
      <c r="BP410" s="838" t="n"/>
      <c r="BQ410" s="838" t="n"/>
      <c r="BR410" s="838" t="n"/>
      <c r="BS410" s="838" t="n"/>
      <c r="BT410" s="838" t="n"/>
      <c r="BU410" s="838" t="n"/>
      <c r="BV410" s="838" t="n"/>
      <c r="BW410" s="838" t="n"/>
      <c r="BX410" s="838" t="n"/>
      <c r="BY410" s="838" t="n"/>
      <c r="BZ410" s="838" t="n"/>
      <c r="CA410" s="838" t="n"/>
      <c r="CB410" s="838" t="n"/>
      <c r="CC410" s="838" t="n"/>
      <c r="CD410" s="838" t="n"/>
      <c r="CE410" s="838" t="n"/>
      <c r="CF410" s="838" t="n"/>
      <c r="CG410" s="838" t="n"/>
      <c r="CH410" s="838" t="n"/>
      <c r="CI410" s="838" t="n"/>
      <c r="CJ410" s="838" t="n"/>
      <c r="CK410" s="838" t="n"/>
      <c r="CL410" s="838" t="n"/>
      <c r="CM410" s="838" t="n"/>
      <c r="CN410" s="838" t="n"/>
      <c r="CO410" s="838" t="n"/>
      <c r="CP410" s="838" t="n"/>
      <c r="CQ410" s="838" t="n"/>
      <c r="CR410" s="838" t="n"/>
      <c r="CS410" s="838" t="n"/>
      <c r="CT410" s="838" t="n"/>
      <c r="CU410" s="838" t="n"/>
      <c r="CV410" s="838" t="n"/>
      <c r="CW410" s="838" t="n"/>
      <c r="CX410" s="838" t="n"/>
      <c r="CY410" s="838" t="n"/>
      <c r="CZ410" s="838" t="n"/>
      <c r="DA410" s="838" t="n"/>
      <c r="DB410" s="838" t="n"/>
      <c r="DC410" s="838" t="n"/>
      <c r="DD410" s="838" t="n"/>
      <c r="DE410" s="838" t="n"/>
      <c r="DF410" s="838" t="n"/>
      <c r="DG410" s="838" t="n"/>
      <c r="DH410" s="838" t="n"/>
      <c r="DI410" s="838" t="n"/>
      <c r="DJ410" s="838" t="n"/>
      <c r="DK410" s="838" t="n"/>
      <c r="DL410" s="838" t="n"/>
      <c r="DM410" s="838" t="n"/>
      <c r="DN410" s="838" t="n"/>
      <c r="DO410" s="838" t="n"/>
      <c r="DP410" s="838" t="n"/>
      <c r="DQ410" s="838" t="n"/>
      <c r="DR410" s="838" t="n"/>
      <c r="DS410" s="838" t="n"/>
      <c r="DT410" s="838" t="n"/>
      <c r="DU410" s="838" t="n"/>
      <c r="DV410" s="838" t="n"/>
      <c r="DW410" s="838" t="n"/>
      <c r="DX410" s="838" t="n"/>
      <c r="DY410" s="838" t="n"/>
      <c r="DZ410" s="838" t="n"/>
      <c r="EA410" s="838" t="n"/>
      <c r="EB410" s="838" t="n"/>
      <c r="EC410" s="838" t="n"/>
      <c r="ED410" s="838" t="n"/>
      <c r="EE410" s="838" t="n"/>
      <c r="EF410" s="838" t="n"/>
      <c r="EG410" s="838" t="n"/>
      <c r="EH410" s="838" t="n"/>
      <c r="EI410" s="838" t="n"/>
      <c r="EJ410" s="838" t="n"/>
      <c r="EK410" s="838" t="n"/>
      <c r="EL410" s="838" t="n"/>
      <c r="EM410" s="838" t="n"/>
      <c r="EN410" s="838" t="n"/>
      <c r="EO410" s="838" t="n"/>
      <c r="EP410" s="838" t="n"/>
      <c r="EQ410" s="838" t="n"/>
    </row>
    <row r="411" ht="13.5" customHeight="1" s="1178">
      <c r="A411" s="860" t="n"/>
      <c r="B411" s="871" t="n"/>
      <c r="C411" s="871" t="n"/>
      <c r="D411" s="871" t="n"/>
      <c r="E411" s="860" t="n"/>
      <c r="F411" s="860" t="n"/>
      <c r="G411" s="860" t="n"/>
      <c r="H411" s="860" t="n"/>
      <c r="I411" s="860" t="n"/>
      <c r="J411" s="860" t="n"/>
      <c r="K411" s="863" t="n"/>
      <c r="L411" s="838" t="n"/>
      <c r="M411" s="838" t="n"/>
      <c r="N411" s="838" t="n"/>
      <c r="O411" s="838" t="n"/>
      <c r="P411" s="838" t="n"/>
      <c r="Q411" s="838" t="n"/>
      <c r="R411" s="838" t="n"/>
      <c r="S411" s="838" t="n"/>
      <c r="T411" s="838" t="n"/>
      <c r="U411" s="838" t="n"/>
      <c r="V411" s="838" t="n"/>
      <c r="W411" s="838" t="n"/>
      <c r="X411" s="838" t="n"/>
      <c r="Y411" s="838" t="n"/>
      <c r="Z411" s="838" t="n"/>
      <c r="AA411" s="838" t="n"/>
      <c r="AB411" s="838" t="n"/>
      <c r="AC411" s="838" t="n"/>
      <c r="AD411" s="838" t="n"/>
      <c r="AE411" s="838" t="n"/>
      <c r="AF411" s="838" t="n"/>
      <c r="AG411" s="838" t="n"/>
      <c r="AH411" s="838" t="n"/>
      <c r="AI411" s="838" t="n"/>
      <c r="AJ411" s="838" t="n"/>
      <c r="AK411" s="838" t="n"/>
      <c r="AL411" s="838" t="n"/>
      <c r="AM411" s="838" t="n"/>
      <c r="AN411" s="838" t="n"/>
      <c r="AO411" s="838" t="n"/>
      <c r="AP411" s="838" t="n"/>
      <c r="AQ411" s="838" t="n"/>
      <c r="AR411" s="838" t="n"/>
      <c r="AS411" s="838" t="n"/>
      <c r="AT411" s="838" t="n"/>
      <c r="AU411" s="838" t="n"/>
      <c r="AV411" s="838" t="n"/>
      <c r="AW411" s="838" t="n"/>
      <c r="AX411" s="838" t="n"/>
      <c r="AY411" s="838" t="n"/>
      <c r="AZ411" s="838" t="n"/>
      <c r="BA411" s="838" t="n"/>
      <c r="BB411" s="838" t="n"/>
      <c r="BC411" s="838" t="n"/>
      <c r="BD411" s="838" t="n"/>
      <c r="BE411" s="838" t="n"/>
      <c r="BF411" s="838" t="n"/>
      <c r="BG411" s="838" t="n"/>
      <c r="BH411" s="838" t="n"/>
      <c r="BI411" s="838" t="n"/>
      <c r="BJ411" s="838" t="n"/>
      <c r="BK411" s="838" t="n"/>
      <c r="BL411" s="838" t="n"/>
      <c r="BM411" s="838" t="n"/>
      <c r="BN411" s="838" t="n"/>
      <c r="BO411" s="838" t="n"/>
      <c r="BP411" s="838" t="n"/>
      <c r="BQ411" s="838" t="n"/>
      <c r="BR411" s="838" t="n"/>
      <c r="BS411" s="838" t="n"/>
      <c r="BT411" s="838" t="n"/>
      <c r="BU411" s="838" t="n"/>
      <c r="BV411" s="838" t="n"/>
      <c r="BW411" s="838" t="n"/>
      <c r="BX411" s="838" t="n"/>
      <c r="BY411" s="838" t="n"/>
      <c r="BZ411" s="838" t="n"/>
      <c r="CA411" s="838" t="n"/>
      <c r="CB411" s="838" t="n"/>
      <c r="CC411" s="838" t="n"/>
      <c r="CD411" s="838" t="n"/>
      <c r="CE411" s="838" t="n"/>
      <c r="CF411" s="838" t="n"/>
      <c r="CG411" s="838" t="n"/>
      <c r="CH411" s="838" t="n"/>
      <c r="CI411" s="838" t="n"/>
      <c r="CJ411" s="838" t="n"/>
      <c r="CK411" s="838" t="n"/>
      <c r="CL411" s="838" t="n"/>
      <c r="CM411" s="838" t="n"/>
      <c r="CN411" s="838" t="n"/>
      <c r="CO411" s="838" t="n"/>
      <c r="CP411" s="838" t="n"/>
      <c r="CQ411" s="838" t="n"/>
      <c r="CR411" s="838" t="n"/>
      <c r="CS411" s="838" t="n"/>
      <c r="CT411" s="838" t="n"/>
      <c r="CU411" s="838" t="n"/>
      <c r="CV411" s="838" t="n"/>
      <c r="CW411" s="838" t="n"/>
      <c r="CX411" s="838" t="n"/>
      <c r="CY411" s="838" t="n"/>
      <c r="CZ411" s="838" t="n"/>
      <c r="DA411" s="838" t="n"/>
      <c r="DB411" s="838" t="n"/>
      <c r="DC411" s="838" t="n"/>
      <c r="DD411" s="838" t="n"/>
      <c r="DE411" s="838" t="n"/>
      <c r="DF411" s="838" t="n"/>
      <c r="DG411" s="838" t="n"/>
      <c r="DH411" s="838" t="n"/>
      <c r="DI411" s="838" t="n"/>
      <c r="DJ411" s="838" t="n"/>
      <c r="DK411" s="838" t="n"/>
      <c r="DL411" s="838" t="n"/>
      <c r="DM411" s="838" t="n"/>
      <c r="DN411" s="838" t="n"/>
      <c r="DO411" s="838" t="n"/>
      <c r="DP411" s="838" t="n"/>
      <c r="DQ411" s="838" t="n"/>
      <c r="DR411" s="838" t="n"/>
      <c r="DS411" s="838" t="n"/>
      <c r="DT411" s="838" t="n"/>
      <c r="DU411" s="838" t="n"/>
      <c r="DV411" s="838" t="n"/>
      <c r="DW411" s="838" t="n"/>
      <c r="DX411" s="838" t="n"/>
      <c r="DY411" s="838" t="n"/>
      <c r="DZ411" s="838" t="n"/>
      <c r="EA411" s="838" t="n"/>
      <c r="EB411" s="838" t="n"/>
      <c r="EC411" s="838" t="n"/>
      <c r="ED411" s="838" t="n"/>
      <c r="EE411" s="838" t="n"/>
      <c r="EF411" s="838" t="n"/>
      <c r="EG411" s="838" t="n"/>
      <c r="EH411" s="838" t="n"/>
      <c r="EI411" s="838" t="n"/>
      <c r="EJ411" s="838" t="n"/>
      <c r="EK411" s="838" t="n"/>
      <c r="EL411" s="838" t="n"/>
      <c r="EM411" s="838" t="n"/>
      <c r="EN411" s="838" t="n"/>
      <c r="EO411" s="838" t="n"/>
      <c r="EP411" s="838" t="n"/>
      <c r="EQ411" s="838" t="n"/>
    </row>
    <row r="412" ht="13.5" customHeight="1" s="1178">
      <c r="A412" s="867" t="n"/>
      <c r="B412" s="862" t="n"/>
      <c r="C412" s="862" t="n"/>
      <c r="D412" s="862" t="n"/>
      <c r="E412" s="863" t="n"/>
      <c r="F412" s="863" t="n"/>
      <c r="G412" s="863" t="n"/>
      <c r="H412" s="863" t="n"/>
      <c r="I412" s="863" t="n"/>
      <c r="J412" s="863" t="n"/>
      <c r="K412" s="863" t="n"/>
      <c r="L412" s="838" t="n"/>
      <c r="M412" s="838" t="n"/>
      <c r="N412" s="838" t="n"/>
      <c r="O412" s="838" t="n"/>
      <c r="P412" s="838" t="n"/>
      <c r="Q412" s="838" t="n"/>
      <c r="R412" s="838" t="n"/>
      <c r="S412" s="838" t="n"/>
      <c r="T412" s="838" t="n"/>
      <c r="U412" s="838" t="n"/>
      <c r="V412" s="838" t="n"/>
      <c r="W412" s="838" t="n"/>
      <c r="X412" s="838" t="n"/>
      <c r="Y412" s="838" t="n"/>
      <c r="Z412" s="838" t="n"/>
      <c r="AA412" s="838" t="n"/>
      <c r="AB412" s="838" t="n"/>
      <c r="AC412" s="838" t="n"/>
      <c r="AD412" s="838" t="n"/>
      <c r="AE412" s="838" t="n"/>
      <c r="AF412" s="838" t="n"/>
      <c r="AG412" s="838" t="n"/>
      <c r="AH412" s="838" t="n"/>
      <c r="AI412" s="838" t="n"/>
      <c r="AJ412" s="838" t="n"/>
      <c r="AK412" s="838" t="n"/>
      <c r="AL412" s="838" t="n"/>
      <c r="AM412" s="838" t="n"/>
      <c r="AN412" s="838" t="n"/>
      <c r="AO412" s="838" t="n"/>
      <c r="AP412" s="838" t="n"/>
      <c r="AQ412" s="838" t="n"/>
      <c r="AR412" s="838" t="n"/>
      <c r="AS412" s="838" t="n"/>
      <c r="AT412" s="838" t="n"/>
      <c r="AU412" s="838" t="n"/>
      <c r="AV412" s="838" t="n"/>
      <c r="AW412" s="838" t="n"/>
      <c r="AX412" s="838" t="n"/>
      <c r="AY412" s="838" t="n"/>
      <c r="AZ412" s="838" t="n"/>
      <c r="BA412" s="838" t="n"/>
      <c r="BB412" s="838" t="n"/>
      <c r="BC412" s="838" t="n"/>
      <c r="BD412" s="838" t="n"/>
      <c r="BE412" s="838" t="n"/>
      <c r="BF412" s="838" t="n"/>
      <c r="BG412" s="838" t="n"/>
      <c r="BH412" s="838" t="n"/>
      <c r="BI412" s="838" t="n"/>
      <c r="BJ412" s="838" t="n"/>
      <c r="BK412" s="838" t="n"/>
      <c r="BL412" s="838" t="n"/>
      <c r="BM412" s="838" t="n"/>
      <c r="BN412" s="838" t="n"/>
      <c r="BO412" s="838" t="n"/>
      <c r="BP412" s="838" t="n"/>
      <c r="BQ412" s="838" t="n"/>
      <c r="BR412" s="838" t="n"/>
      <c r="BS412" s="838" t="n"/>
      <c r="BT412" s="838" t="n"/>
      <c r="BU412" s="838" t="n"/>
      <c r="BV412" s="838" t="n"/>
      <c r="BW412" s="838" t="n"/>
      <c r="BX412" s="838" t="n"/>
      <c r="BY412" s="838" t="n"/>
      <c r="BZ412" s="838" t="n"/>
      <c r="CA412" s="838" t="n"/>
      <c r="CB412" s="838" t="n"/>
      <c r="CC412" s="838" t="n"/>
      <c r="CD412" s="838" t="n"/>
      <c r="CE412" s="838" t="n"/>
      <c r="CF412" s="838" t="n"/>
      <c r="CG412" s="838" t="n"/>
      <c r="CH412" s="838" t="n"/>
      <c r="CI412" s="838" t="n"/>
      <c r="CJ412" s="838" t="n"/>
      <c r="CK412" s="838" t="n"/>
      <c r="CL412" s="838" t="n"/>
      <c r="CM412" s="838" t="n"/>
      <c r="CN412" s="838" t="n"/>
      <c r="CO412" s="838" t="n"/>
      <c r="CP412" s="838" t="n"/>
      <c r="CQ412" s="838" t="n"/>
      <c r="CR412" s="838" t="n"/>
      <c r="CS412" s="838" t="n"/>
      <c r="CT412" s="838" t="n"/>
      <c r="CU412" s="838" t="n"/>
      <c r="CV412" s="838" t="n"/>
      <c r="CW412" s="838" t="n"/>
      <c r="CX412" s="838" t="n"/>
      <c r="CY412" s="838" t="n"/>
      <c r="CZ412" s="838" t="n"/>
      <c r="DA412" s="838" t="n"/>
      <c r="DB412" s="838" t="n"/>
      <c r="DC412" s="838" t="n"/>
      <c r="DD412" s="838" t="n"/>
      <c r="DE412" s="838" t="n"/>
      <c r="DF412" s="838" t="n"/>
      <c r="DG412" s="838" t="n"/>
      <c r="DH412" s="838" t="n"/>
      <c r="DI412" s="838" t="n"/>
      <c r="DJ412" s="838" t="n"/>
      <c r="DK412" s="838" t="n"/>
      <c r="DL412" s="838" t="n"/>
      <c r="DM412" s="838" t="n"/>
      <c r="DN412" s="838" t="n"/>
      <c r="DO412" s="838" t="n"/>
      <c r="DP412" s="838" t="n"/>
      <c r="DQ412" s="838" t="n"/>
      <c r="DR412" s="838" t="n"/>
      <c r="DS412" s="838" t="n"/>
      <c r="DT412" s="838" t="n"/>
      <c r="DU412" s="838" t="n"/>
      <c r="DV412" s="838" t="n"/>
      <c r="DW412" s="838" t="n"/>
      <c r="DX412" s="838" t="n"/>
      <c r="DY412" s="838" t="n"/>
      <c r="DZ412" s="838" t="n"/>
      <c r="EA412" s="838" t="n"/>
      <c r="EB412" s="838" t="n"/>
      <c r="EC412" s="838" t="n"/>
      <c r="ED412" s="838" t="n"/>
      <c r="EE412" s="838" t="n"/>
      <c r="EF412" s="838" t="n"/>
      <c r="EG412" s="838" t="n"/>
      <c r="EH412" s="838" t="n"/>
      <c r="EI412" s="838" t="n"/>
      <c r="EJ412" s="838" t="n"/>
      <c r="EK412" s="838" t="n"/>
      <c r="EL412" s="838" t="n"/>
      <c r="EM412" s="838" t="n"/>
      <c r="EN412" s="838" t="n"/>
      <c r="EO412" s="838" t="n"/>
      <c r="EP412" s="838" t="n"/>
      <c r="EQ412" s="838" t="n"/>
    </row>
    <row r="413" ht="13.5" customHeight="1" s="1178">
      <c r="A413" s="867" t="n"/>
      <c r="B413" s="862" t="n"/>
      <c r="C413" s="862" t="n"/>
      <c r="D413" s="862" t="n"/>
      <c r="E413" s="863" t="n"/>
      <c r="F413" s="863" t="n"/>
      <c r="G413" s="863" t="n"/>
      <c r="H413" s="863" t="n"/>
      <c r="I413" s="863" t="n"/>
      <c r="J413" s="863" t="n"/>
      <c r="K413" s="863" t="n"/>
      <c r="L413" s="838" t="n"/>
      <c r="M413" s="838" t="n"/>
      <c r="N413" s="838" t="n"/>
      <c r="O413" s="838" t="n"/>
      <c r="P413" s="838" t="n"/>
      <c r="Q413" s="838" t="n"/>
      <c r="R413" s="838" t="n"/>
      <c r="S413" s="838" t="n"/>
      <c r="T413" s="838" t="n"/>
      <c r="U413" s="838" t="n"/>
      <c r="V413" s="838" t="n"/>
      <c r="W413" s="838" t="n"/>
      <c r="X413" s="838" t="n"/>
      <c r="Y413" s="838" t="n"/>
      <c r="Z413" s="838" t="n"/>
      <c r="AA413" s="838" t="n"/>
      <c r="AB413" s="838" t="n"/>
      <c r="AC413" s="838" t="n"/>
      <c r="AD413" s="838" t="n"/>
      <c r="AE413" s="838" t="n"/>
      <c r="AF413" s="838" t="n"/>
      <c r="AG413" s="838" t="n"/>
      <c r="AH413" s="838" t="n"/>
      <c r="AI413" s="838" t="n"/>
      <c r="AJ413" s="838" t="n"/>
      <c r="AK413" s="838" t="n"/>
      <c r="AL413" s="838" t="n"/>
      <c r="AM413" s="838" t="n"/>
      <c r="AN413" s="838" t="n"/>
      <c r="AO413" s="838" t="n"/>
      <c r="AP413" s="838" t="n"/>
      <c r="AQ413" s="838" t="n"/>
      <c r="AR413" s="838" t="n"/>
      <c r="AS413" s="838" t="n"/>
      <c r="AT413" s="838" t="n"/>
      <c r="AU413" s="838" t="n"/>
      <c r="AV413" s="838" t="n"/>
      <c r="AW413" s="838" t="n"/>
      <c r="AX413" s="838" t="n"/>
      <c r="AY413" s="838" t="n"/>
      <c r="AZ413" s="838" t="n"/>
      <c r="BA413" s="838" t="n"/>
      <c r="BB413" s="838" t="n"/>
      <c r="BC413" s="838" t="n"/>
      <c r="BD413" s="838" t="n"/>
      <c r="BE413" s="838" t="n"/>
      <c r="BF413" s="838" t="n"/>
      <c r="BG413" s="838" t="n"/>
      <c r="BH413" s="838" t="n"/>
      <c r="BI413" s="838" t="n"/>
      <c r="BJ413" s="838" t="n"/>
      <c r="BK413" s="838" t="n"/>
      <c r="BL413" s="838" t="n"/>
      <c r="BM413" s="838" t="n"/>
      <c r="BN413" s="838" t="n"/>
      <c r="BO413" s="838" t="n"/>
      <c r="BP413" s="838" t="n"/>
      <c r="BQ413" s="838" t="n"/>
      <c r="BR413" s="838" t="n"/>
      <c r="BS413" s="838" t="n"/>
      <c r="BT413" s="838" t="n"/>
      <c r="BU413" s="838" t="n"/>
      <c r="BV413" s="838" t="n"/>
      <c r="BW413" s="838" t="n"/>
      <c r="BX413" s="838" t="n"/>
      <c r="BY413" s="838" t="n"/>
      <c r="BZ413" s="838" t="n"/>
      <c r="CA413" s="838" t="n"/>
      <c r="CB413" s="838" t="n"/>
      <c r="CC413" s="838" t="n"/>
      <c r="CD413" s="838" t="n"/>
      <c r="CE413" s="838" t="n"/>
      <c r="CF413" s="838" t="n"/>
      <c r="CG413" s="838" t="n"/>
      <c r="CH413" s="838" t="n"/>
      <c r="CI413" s="838" t="n"/>
      <c r="CJ413" s="838" t="n"/>
      <c r="CK413" s="838" t="n"/>
      <c r="CL413" s="838" t="n"/>
      <c r="CM413" s="838" t="n"/>
      <c r="CN413" s="838" t="n"/>
      <c r="CO413" s="838" t="n"/>
      <c r="CP413" s="838" t="n"/>
      <c r="CQ413" s="838" t="n"/>
      <c r="CR413" s="838" t="n"/>
      <c r="CS413" s="838" t="n"/>
      <c r="CT413" s="838" t="n"/>
      <c r="CU413" s="838" t="n"/>
      <c r="CV413" s="838" t="n"/>
      <c r="CW413" s="838" t="n"/>
      <c r="CX413" s="838" t="n"/>
      <c r="CY413" s="838" t="n"/>
      <c r="CZ413" s="838" t="n"/>
      <c r="DA413" s="838" t="n"/>
      <c r="DB413" s="838" t="n"/>
      <c r="DC413" s="838" t="n"/>
      <c r="DD413" s="838" t="n"/>
      <c r="DE413" s="838" t="n"/>
      <c r="DF413" s="838" t="n"/>
      <c r="DG413" s="838" t="n"/>
      <c r="DH413" s="838" t="n"/>
      <c r="DI413" s="838" t="n"/>
      <c r="DJ413" s="838" t="n"/>
      <c r="DK413" s="838" t="n"/>
      <c r="DL413" s="838" t="n"/>
      <c r="DM413" s="838" t="n"/>
      <c r="DN413" s="838" t="n"/>
      <c r="DO413" s="838" t="n"/>
      <c r="DP413" s="838" t="n"/>
      <c r="DQ413" s="838" t="n"/>
      <c r="DR413" s="838" t="n"/>
      <c r="DS413" s="838" t="n"/>
      <c r="DT413" s="838" t="n"/>
      <c r="DU413" s="838" t="n"/>
      <c r="DV413" s="838" t="n"/>
      <c r="DW413" s="838" t="n"/>
      <c r="DX413" s="838" t="n"/>
      <c r="DY413" s="838" t="n"/>
      <c r="DZ413" s="838" t="n"/>
      <c r="EA413" s="838" t="n"/>
      <c r="EB413" s="838" t="n"/>
      <c r="EC413" s="838" t="n"/>
      <c r="ED413" s="838" t="n"/>
      <c r="EE413" s="838" t="n"/>
      <c r="EF413" s="838" t="n"/>
      <c r="EG413" s="838" t="n"/>
      <c r="EH413" s="838" t="n"/>
      <c r="EI413" s="838" t="n"/>
      <c r="EJ413" s="838" t="n"/>
      <c r="EK413" s="838" t="n"/>
      <c r="EL413" s="838" t="n"/>
      <c r="EM413" s="838" t="n"/>
      <c r="EN413" s="838" t="n"/>
      <c r="EO413" s="838" t="n"/>
      <c r="EP413" s="838" t="n"/>
      <c r="EQ413" s="838" t="n"/>
    </row>
    <row r="414" ht="13.5" customHeight="1" s="1178">
      <c r="A414" s="867" t="n"/>
      <c r="B414" s="862" t="n"/>
      <c r="C414" s="862" t="n"/>
      <c r="D414" s="862" t="n"/>
      <c r="E414" s="863" t="n"/>
      <c r="F414" s="863" t="n"/>
      <c r="G414" s="863" t="n"/>
      <c r="H414" s="863" t="n"/>
      <c r="I414" s="863" t="n"/>
      <c r="J414" s="863" t="n"/>
      <c r="K414" s="863" t="n"/>
      <c r="L414" s="838" t="n"/>
      <c r="M414" s="838" t="n"/>
      <c r="N414" s="838" t="n"/>
      <c r="O414" s="838" t="n"/>
      <c r="P414" s="838" t="n"/>
      <c r="Q414" s="838" t="n"/>
      <c r="R414" s="838" t="n"/>
      <c r="S414" s="838" t="n"/>
      <c r="T414" s="838" t="n"/>
      <c r="U414" s="838" t="n"/>
      <c r="V414" s="838" t="n"/>
      <c r="W414" s="838" t="n"/>
      <c r="X414" s="838" t="n"/>
      <c r="Y414" s="838" t="n"/>
      <c r="Z414" s="838" t="n"/>
      <c r="AA414" s="838" t="n"/>
      <c r="AB414" s="838" t="n"/>
      <c r="AC414" s="838" t="n"/>
      <c r="AD414" s="838" t="n"/>
      <c r="AE414" s="838" t="n"/>
      <c r="AF414" s="838" t="n"/>
      <c r="AG414" s="838" t="n"/>
      <c r="AH414" s="838" t="n"/>
      <c r="AI414" s="838" t="n"/>
      <c r="AJ414" s="838" t="n"/>
      <c r="AK414" s="838" t="n"/>
      <c r="AL414" s="838" t="n"/>
      <c r="AM414" s="838" t="n"/>
      <c r="AN414" s="838" t="n"/>
      <c r="AO414" s="838" t="n"/>
      <c r="AP414" s="838" t="n"/>
      <c r="AQ414" s="838" t="n"/>
      <c r="AR414" s="838" t="n"/>
      <c r="AS414" s="838" t="n"/>
      <c r="AT414" s="838" t="n"/>
      <c r="AU414" s="838" t="n"/>
      <c r="AV414" s="838" t="n"/>
      <c r="AW414" s="838" t="n"/>
      <c r="AX414" s="838" t="n"/>
      <c r="AY414" s="838" t="n"/>
      <c r="AZ414" s="838" t="n"/>
      <c r="BA414" s="838" t="n"/>
      <c r="BB414" s="838" t="n"/>
      <c r="BC414" s="838" t="n"/>
      <c r="BD414" s="838" t="n"/>
      <c r="BE414" s="838" t="n"/>
      <c r="BF414" s="838" t="n"/>
      <c r="BG414" s="838" t="n"/>
      <c r="BH414" s="838" t="n"/>
      <c r="BI414" s="838" t="n"/>
      <c r="BJ414" s="838" t="n"/>
      <c r="BK414" s="838" t="n"/>
      <c r="BL414" s="838" t="n"/>
      <c r="BM414" s="838" t="n"/>
      <c r="BN414" s="838" t="n"/>
      <c r="BO414" s="838" t="n"/>
      <c r="BP414" s="838" t="n"/>
      <c r="BQ414" s="838" t="n"/>
      <c r="BR414" s="838" t="n"/>
      <c r="BS414" s="838" t="n"/>
      <c r="BT414" s="838" t="n"/>
      <c r="BU414" s="838" t="n"/>
      <c r="BV414" s="838" t="n"/>
      <c r="BW414" s="838" t="n"/>
      <c r="BX414" s="838" t="n"/>
      <c r="BY414" s="838" t="n"/>
      <c r="BZ414" s="838" t="n"/>
      <c r="CA414" s="838" t="n"/>
      <c r="CB414" s="838" t="n"/>
      <c r="CC414" s="838" t="n"/>
      <c r="CD414" s="838" t="n"/>
      <c r="CE414" s="838" t="n"/>
      <c r="CF414" s="838" t="n"/>
      <c r="CG414" s="838" t="n"/>
      <c r="CH414" s="838" t="n"/>
      <c r="CI414" s="838" t="n"/>
      <c r="CJ414" s="838" t="n"/>
      <c r="CK414" s="838" t="n"/>
      <c r="CL414" s="838" t="n"/>
      <c r="CM414" s="838" t="n"/>
      <c r="CN414" s="838" t="n"/>
      <c r="CO414" s="838" t="n"/>
      <c r="CP414" s="838" t="n"/>
      <c r="CQ414" s="838" t="n"/>
      <c r="CR414" s="838" t="n"/>
      <c r="CS414" s="838" t="n"/>
      <c r="CT414" s="838" t="n"/>
      <c r="CU414" s="838" t="n"/>
      <c r="CV414" s="838" t="n"/>
      <c r="CW414" s="838" t="n"/>
      <c r="CX414" s="838" t="n"/>
      <c r="CY414" s="838" t="n"/>
      <c r="CZ414" s="838" t="n"/>
      <c r="DA414" s="838" t="n"/>
      <c r="DB414" s="838" t="n"/>
      <c r="DC414" s="838" t="n"/>
      <c r="DD414" s="838" t="n"/>
      <c r="DE414" s="838" t="n"/>
      <c r="DF414" s="838" t="n"/>
      <c r="DG414" s="838" t="n"/>
      <c r="DH414" s="838" t="n"/>
      <c r="DI414" s="838" t="n"/>
      <c r="DJ414" s="838" t="n"/>
      <c r="DK414" s="838" t="n"/>
      <c r="DL414" s="838" t="n"/>
      <c r="DM414" s="838" t="n"/>
      <c r="DN414" s="838" t="n"/>
      <c r="DO414" s="838" t="n"/>
      <c r="DP414" s="838" t="n"/>
      <c r="DQ414" s="838" t="n"/>
      <c r="DR414" s="838" t="n"/>
      <c r="DS414" s="838" t="n"/>
      <c r="DT414" s="838" t="n"/>
      <c r="DU414" s="838" t="n"/>
      <c r="DV414" s="838" t="n"/>
      <c r="DW414" s="838" t="n"/>
      <c r="DX414" s="838" t="n"/>
      <c r="DY414" s="838" t="n"/>
      <c r="DZ414" s="838" t="n"/>
      <c r="EA414" s="838" t="n"/>
      <c r="EB414" s="838" t="n"/>
      <c r="EC414" s="838" t="n"/>
      <c r="ED414" s="838" t="n"/>
      <c r="EE414" s="838" t="n"/>
      <c r="EF414" s="838" t="n"/>
      <c r="EG414" s="838" t="n"/>
      <c r="EH414" s="838" t="n"/>
      <c r="EI414" s="838" t="n"/>
      <c r="EJ414" s="838" t="n"/>
      <c r="EK414" s="838" t="n"/>
      <c r="EL414" s="838" t="n"/>
      <c r="EM414" s="838" t="n"/>
      <c r="EN414" s="838" t="n"/>
      <c r="EO414" s="838" t="n"/>
      <c r="EP414" s="838" t="n"/>
      <c r="EQ414" s="838" t="n"/>
    </row>
    <row r="415" ht="13.5" customHeight="1" s="1178">
      <c r="A415" s="867" t="n"/>
      <c r="B415" s="862" t="n"/>
      <c r="C415" s="862" t="n"/>
      <c r="D415" s="862" t="n"/>
      <c r="E415" s="863" t="n"/>
      <c r="F415" s="863" t="n"/>
      <c r="G415" s="863" t="n"/>
      <c r="H415" s="863" t="n"/>
      <c r="I415" s="863" t="n"/>
      <c r="J415" s="863" t="n"/>
      <c r="K415" s="863" t="n"/>
      <c r="L415" s="838" t="n"/>
      <c r="M415" s="838" t="n"/>
      <c r="N415" s="838" t="n"/>
      <c r="O415" s="838" t="n"/>
      <c r="P415" s="838" t="n"/>
      <c r="Q415" s="838" t="n"/>
      <c r="R415" s="838" t="n"/>
      <c r="S415" s="838" t="n"/>
      <c r="T415" s="838" t="n"/>
      <c r="U415" s="838" t="n"/>
      <c r="V415" s="838" t="n"/>
      <c r="W415" s="838" t="n"/>
      <c r="X415" s="838" t="n"/>
      <c r="Y415" s="838" t="n"/>
      <c r="Z415" s="838" t="n"/>
      <c r="AA415" s="838" t="n"/>
      <c r="AB415" s="838" t="n"/>
      <c r="AC415" s="838" t="n"/>
      <c r="AD415" s="838" t="n"/>
      <c r="AE415" s="838" t="n"/>
      <c r="AF415" s="838" t="n"/>
      <c r="AG415" s="838" t="n"/>
      <c r="AH415" s="838" t="n"/>
      <c r="AI415" s="838" t="n"/>
      <c r="AJ415" s="838" t="n"/>
      <c r="AK415" s="838" t="n"/>
      <c r="AL415" s="838" t="n"/>
      <c r="AM415" s="838" t="n"/>
      <c r="AN415" s="838" t="n"/>
      <c r="AO415" s="838" t="n"/>
      <c r="AP415" s="838" t="n"/>
      <c r="AQ415" s="838" t="n"/>
      <c r="AR415" s="838" t="n"/>
      <c r="AS415" s="838" t="n"/>
      <c r="AT415" s="838" t="n"/>
      <c r="AU415" s="838" t="n"/>
      <c r="AV415" s="838" t="n"/>
      <c r="AW415" s="838" t="n"/>
      <c r="AX415" s="838" t="n"/>
      <c r="AY415" s="838" t="n"/>
      <c r="AZ415" s="838" t="n"/>
      <c r="BA415" s="838" t="n"/>
      <c r="BB415" s="838" t="n"/>
      <c r="BC415" s="838" t="n"/>
      <c r="BD415" s="838" t="n"/>
      <c r="BE415" s="838" t="n"/>
      <c r="BF415" s="838" t="n"/>
      <c r="BG415" s="838" t="n"/>
      <c r="BH415" s="838" t="n"/>
      <c r="BI415" s="838" t="n"/>
      <c r="BJ415" s="838" t="n"/>
      <c r="BK415" s="838" t="n"/>
      <c r="BL415" s="838" t="n"/>
      <c r="BM415" s="838" t="n"/>
      <c r="BN415" s="838" t="n"/>
      <c r="BO415" s="838" t="n"/>
      <c r="BP415" s="838" t="n"/>
      <c r="BQ415" s="838" t="n"/>
      <c r="BR415" s="838" t="n"/>
      <c r="BS415" s="838" t="n"/>
      <c r="BT415" s="838" t="n"/>
      <c r="BU415" s="838" t="n"/>
      <c r="BV415" s="838" t="n"/>
      <c r="BW415" s="838" t="n"/>
      <c r="BX415" s="838" t="n"/>
      <c r="BY415" s="838" t="n"/>
      <c r="BZ415" s="838" t="n"/>
      <c r="CA415" s="838" t="n"/>
      <c r="CB415" s="838" t="n"/>
      <c r="CC415" s="838" t="n"/>
      <c r="CD415" s="838" t="n"/>
      <c r="CE415" s="838" t="n"/>
      <c r="CF415" s="838" t="n"/>
      <c r="CG415" s="838" t="n"/>
      <c r="CH415" s="838" t="n"/>
      <c r="CI415" s="838" t="n"/>
      <c r="CJ415" s="838" t="n"/>
      <c r="CK415" s="838" t="n"/>
      <c r="CL415" s="838" t="n"/>
      <c r="CM415" s="838" t="n"/>
      <c r="CN415" s="838" t="n"/>
      <c r="CO415" s="838" t="n"/>
      <c r="CP415" s="838" t="n"/>
      <c r="CQ415" s="838" t="n"/>
      <c r="CR415" s="838" t="n"/>
      <c r="CS415" s="838" t="n"/>
      <c r="CT415" s="838" t="n"/>
      <c r="CU415" s="838" t="n"/>
      <c r="CV415" s="838" t="n"/>
      <c r="CW415" s="838" t="n"/>
      <c r="CX415" s="838" t="n"/>
      <c r="CY415" s="838" t="n"/>
      <c r="CZ415" s="838" t="n"/>
      <c r="DA415" s="838" t="n"/>
      <c r="DB415" s="838" t="n"/>
      <c r="DC415" s="838" t="n"/>
      <c r="DD415" s="838" t="n"/>
      <c r="DE415" s="838" t="n"/>
      <c r="DF415" s="838" t="n"/>
      <c r="DG415" s="838" t="n"/>
      <c r="DH415" s="838" t="n"/>
      <c r="DI415" s="838" t="n"/>
      <c r="DJ415" s="838" t="n"/>
      <c r="DK415" s="838" t="n"/>
      <c r="DL415" s="838" t="n"/>
      <c r="DM415" s="838" t="n"/>
      <c r="DN415" s="838" t="n"/>
      <c r="DO415" s="838" t="n"/>
      <c r="DP415" s="838" t="n"/>
      <c r="DQ415" s="838" t="n"/>
      <c r="DR415" s="838" t="n"/>
      <c r="DS415" s="838" t="n"/>
      <c r="DT415" s="838" t="n"/>
      <c r="DU415" s="838" t="n"/>
      <c r="DV415" s="838" t="n"/>
      <c r="DW415" s="838" t="n"/>
      <c r="DX415" s="838" t="n"/>
      <c r="DY415" s="838" t="n"/>
      <c r="DZ415" s="838" t="n"/>
      <c r="EA415" s="838" t="n"/>
      <c r="EB415" s="838" t="n"/>
      <c r="EC415" s="838" t="n"/>
      <c r="ED415" s="838" t="n"/>
      <c r="EE415" s="838" t="n"/>
      <c r="EF415" s="838" t="n"/>
      <c r="EG415" s="838" t="n"/>
      <c r="EH415" s="838" t="n"/>
      <c r="EI415" s="838" t="n"/>
      <c r="EJ415" s="838" t="n"/>
      <c r="EK415" s="838" t="n"/>
      <c r="EL415" s="838" t="n"/>
      <c r="EM415" s="838" t="n"/>
      <c r="EN415" s="838" t="n"/>
      <c r="EO415" s="838" t="n"/>
      <c r="EP415" s="838" t="n"/>
      <c r="EQ415" s="838" t="n"/>
    </row>
    <row r="416" ht="13.5" customHeight="1" s="1178">
      <c r="A416" s="867" t="n"/>
      <c r="B416" s="862" t="n"/>
      <c r="C416" s="862" t="n"/>
      <c r="D416" s="862" t="n"/>
      <c r="E416" s="863" t="n"/>
      <c r="F416" s="863" t="n"/>
      <c r="G416" s="863" t="n"/>
      <c r="H416" s="863" t="n"/>
      <c r="I416" s="863" t="n"/>
      <c r="J416" s="863" t="n"/>
      <c r="K416" s="863" t="n"/>
      <c r="L416" s="838" t="n"/>
      <c r="M416" s="838" t="n"/>
      <c r="N416" s="838" t="n"/>
      <c r="O416" s="838" t="n"/>
      <c r="P416" s="838" t="n"/>
      <c r="Q416" s="838" t="n"/>
      <c r="R416" s="838" t="n"/>
      <c r="S416" s="838" t="n"/>
      <c r="T416" s="838" t="n"/>
      <c r="U416" s="838" t="n"/>
      <c r="V416" s="838" t="n"/>
      <c r="W416" s="838" t="n"/>
      <c r="X416" s="838" t="n"/>
      <c r="Y416" s="838" t="n"/>
      <c r="Z416" s="838" t="n"/>
      <c r="AA416" s="838" t="n"/>
      <c r="AB416" s="838" t="n"/>
      <c r="AC416" s="838" t="n"/>
      <c r="AD416" s="838" t="n"/>
      <c r="AE416" s="838" t="n"/>
      <c r="AF416" s="838" t="n"/>
      <c r="AG416" s="838" t="n"/>
      <c r="AH416" s="838" t="n"/>
      <c r="AI416" s="838" t="n"/>
      <c r="AJ416" s="838" t="n"/>
      <c r="AK416" s="838" t="n"/>
      <c r="AL416" s="838" t="n"/>
      <c r="AM416" s="838" t="n"/>
      <c r="AN416" s="838" t="n"/>
      <c r="AO416" s="838" t="n"/>
      <c r="AP416" s="838" t="n"/>
      <c r="AQ416" s="838" t="n"/>
      <c r="AR416" s="838" t="n"/>
      <c r="AS416" s="838" t="n"/>
      <c r="AT416" s="838" t="n"/>
      <c r="AU416" s="838" t="n"/>
      <c r="AV416" s="838" t="n"/>
      <c r="AW416" s="838" t="n"/>
      <c r="AX416" s="838" t="n"/>
      <c r="AY416" s="838" t="n"/>
      <c r="AZ416" s="838" t="n"/>
      <c r="BA416" s="838" t="n"/>
      <c r="BB416" s="838" t="n"/>
      <c r="BC416" s="838" t="n"/>
      <c r="BD416" s="838" t="n"/>
      <c r="BE416" s="838" t="n"/>
      <c r="BF416" s="838" t="n"/>
      <c r="BG416" s="838" t="n"/>
      <c r="BH416" s="838" t="n"/>
      <c r="BI416" s="838" t="n"/>
      <c r="BJ416" s="838" t="n"/>
      <c r="BK416" s="838" t="n"/>
      <c r="BL416" s="838" t="n"/>
      <c r="BM416" s="838" t="n"/>
      <c r="BN416" s="838" t="n"/>
      <c r="BO416" s="838" t="n"/>
      <c r="BP416" s="838" t="n"/>
      <c r="BQ416" s="838" t="n"/>
      <c r="BR416" s="838" t="n"/>
      <c r="BS416" s="838" t="n"/>
      <c r="BT416" s="838" t="n"/>
      <c r="BU416" s="838" t="n"/>
      <c r="BV416" s="838" t="n"/>
      <c r="BW416" s="838" t="n"/>
      <c r="BX416" s="838" t="n"/>
      <c r="BY416" s="838" t="n"/>
      <c r="BZ416" s="838" t="n"/>
      <c r="CA416" s="838" t="n"/>
      <c r="CB416" s="838" t="n"/>
      <c r="CC416" s="838" t="n"/>
      <c r="CD416" s="838" t="n"/>
      <c r="CE416" s="838" t="n"/>
      <c r="CF416" s="838" t="n"/>
      <c r="CG416" s="838" t="n"/>
      <c r="CH416" s="838" t="n"/>
      <c r="CI416" s="838" t="n"/>
      <c r="CJ416" s="838" t="n"/>
      <c r="CK416" s="838" t="n"/>
      <c r="CL416" s="838" t="n"/>
      <c r="CM416" s="838" t="n"/>
      <c r="CN416" s="838" t="n"/>
      <c r="CO416" s="838" t="n"/>
      <c r="CP416" s="838" t="n"/>
      <c r="CQ416" s="838" t="n"/>
      <c r="CR416" s="838" t="n"/>
      <c r="CS416" s="838" t="n"/>
      <c r="CT416" s="838" t="n"/>
      <c r="CU416" s="838" t="n"/>
      <c r="CV416" s="838" t="n"/>
      <c r="CW416" s="838" t="n"/>
      <c r="CX416" s="838" t="n"/>
      <c r="CY416" s="838" t="n"/>
      <c r="CZ416" s="838" t="n"/>
      <c r="DA416" s="838" t="n"/>
      <c r="DB416" s="838" t="n"/>
      <c r="DC416" s="838" t="n"/>
      <c r="DD416" s="838" t="n"/>
      <c r="DE416" s="838" t="n"/>
      <c r="DF416" s="838" t="n"/>
      <c r="DG416" s="838" t="n"/>
      <c r="DH416" s="838" t="n"/>
      <c r="DI416" s="838" t="n"/>
      <c r="DJ416" s="838" t="n"/>
      <c r="DK416" s="838" t="n"/>
      <c r="DL416" s="838" t="n"/>
      <c r="DM416" s="838" t="n"/>
      <c r="DN416" s="838" t="n"/>
      <c r="DO416" s="838" t="n"/>
      <c r="DP416" s="838" t="n"/>
      <c r="DQ416" s="838" t="n"/>
      <c r="DR416" s="838" t="n"/>
      <c r="DS416" s="838" t="n"/>
      <c r="DT416" s="838" t="n"/>
      <c r="DU416" s="838" t="n"/>
      <c r="DV416" s="838" t="n"/>
      <c r="DW416" s="838" t="n"/>
      <c r="DX416" s="838" t="n"/>
      <c r="DY416" s="838" t="n"/>
      <c r="DZ416" s="838" t="n"/>
      <c r="EA416" s="838" t="n"/>
      <c r="EB416" s="838" t="n"/>
      <c r="EC416" s="838" t="n"/>
      <c r="ED416" s="838" t="n"/>
      <c r="EE416" s="838" t="n"/>
      <c r="EF416" s="838" t="n"/>
      <c r="EG416" s="838" t="n"/>
      <c r="EH416" s="838" t="n"/>
      <c r="EI416" s="838" t="n"/>
      <c r="EJ416" s="838" t="n"/>
      <c r="EK416" s="838" t="n"/>
      <c r="EL416" s="838" t="n"/>
      <c r="EM416" s="838" t="n"/>
      <c r="EN416" s="838" t="n"/>
      <c r="EO416" s="838" t="n"/>
      <c r="EP416" s="838" t="n"/>
      <c r="EQ416" s="838" t="n"/>
    </row>
    <row r="417" ht="13.5" customHeight="1" s="1178">
      <c r="A417" s="867" t="n"/>
      <c r="B417" s="862" t="n"/>
      <c r="C417" s="862" t="n"/>
      <c r="D417" s="862" t="n"/>
      <c r="E417" s="863" t="n"/>
      <c r="F417" s="863" t="n"/>
      <c r="G417" s="863" t="n"/>
      <c r="H417" s="863" t="n"/>
      <c r="I417" s="863" t="n"/>
      <c r="J417" s="863" t="n"/>
      <c r="K417" s="838" t="n"/>
      <c r="L417" s="838" t="n"/>
      <c r="M417" s="838" t="n"/>
      <c r="N417" s="838" t="n"/>
      <c r="O417" s="838" t="n"/>
      <c r="P417" s="838" t="n"/>
      <c r="Q417" s="838" t="n"/>
      <c r="R417" s="838" t="n"/>
      <c r="S417" s="838" t="n"/>
      <c r="T417" s="838" t="n"/>
      <c r="U417" s="838" t="n"/>
      <c r="V417" s="838" t="n"/>
      <c r="W417" s="838" t="n"/>
      <c r="X417" s="838" t="n"/>
      <c r="Y417" s="838" t="n"/>
      <c r="Z417" s="838" t="n"/>
      <c r="AA417" s="838" t="n"/>
      <c r="AB417" s="838" t="n"/>
      <c r="AC417" s="838" t="n"/>
      <c r="AD417" s="838" t="n"/>
      <c r="AE417" s="838" t="n"/>
      <c r="AF417" s="838" t="n"/>
      <c r="AG417" s="838" t="n"/>
      <c r="AH417" s="838" t="n"/>
      <c r="AI417" s="838" t="n"/>
      <c r="AJ417" s="838" t="n"/>
      <c r="AK417" s="838" t="n"/>
      <c r="AL417" s="838" t="n"/>
      <c r="AM417" s="838" t="n"/>
      <c r="AN417" s="838" t="n"/>
      <c r="AO417" s="838" t="n"/>
      <c r="AP417" s="838" t="n"/>
      <c r="AQ417" s="838" t="n"/>
      <c r="AR417" s="838" t="n"/>
      <c r="AS417" s="838" t="n"/>
      <c r="AT417" s="838" t="n"/>
      <c r="AU417" s="838" t="n"/>
      <c r="AV417" s="838" t="n"/>
      <c r="AW417" s="838" t="n"/>
      <c r="AX417" s="838" t="n"/>
      <c r="AY417" s="838" t="n"/>
      <c r="AZ417" s="838" t="n"/>
      <c r="BA417" s="838" t="n"/>
      <c r="BB417" s="838" t="n"/>
      <c r="BC417" s="838" t="n"/>
      <c r="BD417" s="838" t="n"/>
      <c r="BE417" s="838" t="n"/>
      <c r="BF417" s="838" t="n"/>
      <c r="BG417" s="838" t="n"/>
      <c r="BH417" s="838" t="n"/>
      <c r="BI417" s="838" t="n"/>
      <c r="BJ417" s="838" t="n"/>
      <c r="BK417" s="838" t="n"/>
      <c r="BL417" s="838" t="n"/>
      <c r="BM417" s="838" t="n"/>
      <c r="BN417" s="838" t="n"/>
      <c r="BO417" s="838" t="n"/>
      <c r="BP417" s="838" t="n"/>
      <c r="BQ417" s="838" t="n"/>
      <c r="BR417" s="838" t="n"/>
      <c r="BS417" s="838" t="n"/>
      <c r="BT417" s="838" t="n"/>
      <c r="BU417" s="838" t="n"/>
      <c r="BV417" s="838" t="n"/>
      <c r="BW417" s="838" t="n"/>
      <c r="BX417" s="838" t="n"/>
      <c r="BY417" s="838" t="n"/>
      <c r="BZ417" s="838" t="n"/>
      <c r="CA417" s="838" t="n"/>
      <c r="CB417" s="838" t="n"/>
      <c r="CC417" s="838" t="n"/>
      <c r="CD417" s="838" t="n"/>
      <c r="CE417" s="838" t="n"/>
      <c r="CF417" s="838" t="n"/>
      <c r="CG417" s="838" t="n"/>
      <c r="CH417" s="838" t="n"/>
      <c r="CI417" s="838" t="n"/>
      <c r="CJ417" s="838" t="n"/>
      <c r="CK417" s="838" t="n"/>
      <c r="CL417" s="838" t="n"/>
      <c r="CM417" s="838" t="n"/>
      <c r="CN417" s="838" t="n"/>
      <c r="CO417" s="838" t="n"/>
      <c r="CP417" s="838" t="n"/>
      <c r="CQ417" s="838" t="n"/>
      <c r="CR417" s="838" t="n"/>
      <c r="CS417" s="838" t="n"/>
      <c r="CT417" s="838" t="n"/>
      <c r="CU417" s="838" t="n"/>
      <c r="CV417" s="838" t="n"/>
      <c r="CW417" s="838" t="n"/>
      <c r="CX417" s="838" t="n"/>
      <c r="CY417" s="838" t="n"/>
      <c r="CZ417" s="838" t="n"/>
      <c r="DA417" s="838" t="n"/>
      <c r="DB417" s="838" t="n"/>
      <c r="DC417" s="838" t="n"/>
      <c r="DD417" s="838" t="n"/>
      <c r="DE417" s="838" t="n"/>
      <c r="DF417" s="838" t="n"/>
      <c r="DG417" s="838" t="n"/>
      <c r="DH417" s="838" t="n"/>
      <c r="DI417" s="838" t="n"/>
      <c r="DJ417" s="838" t="n"/>
      <c r="DK417" s="838" t="n"/>
      <c r="DL417" s="838" t="n"/>
      <c r="DM417" s="838" t="n"/>
      <c r="DN417" s="838" t="n"/>
      <c r="DO417" s="838" t="n"/>
      <c r="DP417" s="838" t="n"/>
      <c r="DQ417" s="838" t="n"/>
      <c r="DR417" s="838" t="n"/>
      <c r="DS417" s="838" t="n"/>
      <c r="DT417" s="838" t="n"/>
      <c r="DU417" s="838" t="n"/>
      <c r="DV417" s="838" t="n"/>
      <c r="DW417" s="838" t="n"/>
      <c r="DX417" s="838" t="n"/>
      <c r="DY417" s="838" t="n"/>
      <c r="DZ417" s="838" t="n"/>
      <c r="EA417" s="838" t="n"/>
      <c r="EB417" s="838" t="n"/>
      <c r="EC417" s="838" t="n"/>
      <c r="ED417" s="838" t="n"/>
      <c r="EE417" s="838" t="n"/>
      <c r="EF417" s="838" t="n"/>
      <c r="EG417" s="838" t="n"/>
      <c r="EH417" s="838" t="n"/>
      <c r="EI417" s="838" t="n"/>
      <c r="EJ417" s="838" t="n"/>
      <c r="EK417" s="838" t="n"/>
      <c r="EL417" s="838" t="n"/>
      <c r="EM417" s="838" t="n"/>
      <c r="EN417" s="838" t="n"/>
      <c r="EO417" s="838" t="n"/>
      <c r="EP417" s="838" t="n"/>
      <c r="EQ417" s="838" t="n"/>
    </row>
    <row r="418" ht="13.5" customHeight="1" s="1178">
      <c r="A418" s="867" t="n"/>
      <c r="B418" s="862" t="n"/>
      <c r="C418" s="862" t="n"/>
      <c r="D418" s="862" t="n"/>
      <c r="E418" s="863" t="n"/>
      <c r="F418" s="863" t="n"/>
      <c r="G418" s="863" t="n"/>
      <c r="H418" s="863" t="n"/>
      <c r="I418" s="863" t="n"/>
      <c r="J418" s="863" t="n"/>
      <c r="K418" s="860" t="n"/>
      <c r="L418" s="838" t="n"/>
      <c r="M418" s="838" t="n"/>
      <c r="N418" s="838" t="n"/>
      <c r="O418" s="838" t="n"/>
      <c r="P418" s="838" t="n"/>
      <c r="Q418" s="838" t="n"/>
      <c r="R418" s="838" t="n"/>
      <c r="S418" s="838" t="n"/>
      <c r="T418" s="838" t="n"/>
      <c r="U418" s="838" t="n"/>
      <c r="V418" s="838" t="n"/>
      <c r="W418" s="838" t="n"/>
      <c r="X418" s="838" t="n"/>
      <c r="Y418" s="838" t="n"/>
      <c r="Z418" s="838" t="n"/>
      <c r="AA418" s="838" t="n"/>
      <c r="AB418" s="838" t="n"/>
      <c r="AC418" s="838" t="n"/>
      <c r="AD418" s="838" t="n"/>
      <c r="AE418" s="838" t="n"/>
      <c r="AF418" s="838" t="n"/>
      <c r="AG418" s="838" t="n"/>
      <c r="AH418" s="838" t="n"/>
      <c r="AI418" s="838" t="n"/>
      <c r="AJ418" s="838" t="n"/>
      <c r="AK418" s="838" t="n"/>
      <c r="AL418" s="838" t="n"/>
      <c r="AM418" s="838" t="n"/>
      <c r="AN418" s="838" t="n"/>
      <c r="AO418" s="838" t="n"/>
      <c r="AP418" s="838" t="n"/>
      <c r="AQ418" s="838" t="n"/>
      <c r="AR418" s="838" t="n"/>
      <c r="AS418" s="838" t="n"/>
      <c r="AT418" s="838" t="n"/>
      <c r="AU418" s="838" t="n"/>
      <c r="AV418" s="838" t="n"/>
      <c r="AW418" s="838" t="n"/>
      <c r="AX418" s="838" t="n"/>
      <c r="AY418" s="838" t="n"/>
      <c r="AZ418" s="838" t="n"/>
      <c r="BA418" s="838" t="n"/>
      <c r="BB418" s="838" t="n"/>
      <c r="BC418" s="838" t="n"/>
      <c r="BD418" s="838" t="n"/>
      <c r="BE418" s="838" t="n"/>
      <c r="BF418" s="838" t="n"/>
      <c r="BG418" s="838" t="n"/>
      <c r="BH418" s="838" t="n"/>
      <c r="BI418" s="838" t="n"/>
      <c r="BJ418" s="838" t="n"/>
      <c r="BK418" s="838" t="n"/>
      <c r="BL418" s="838" t="n"/>
      <c r="BM418" s="838" t="n"/>
      <c r="BN418" s="838" t="n"/>
      <c r="BO418" s="838" t="n"/>
      <c r="BP418" s="838" t="n"/>
      <c r="BQ418" s="838" t="n"/>
      <c r="BR418" s="838" t="n"/>
      <c r="BS418" s="838" t="n"/>
      <c r="BT418" s="838" t="n"/>
      <c r="BU418" s="838" t="n"/>
      <c r="BV418" s="838" t="n"/>
      <c r="BW418" s="838" t="n"/>
      <c r="BX418" s="838" t="n"/>
      <c r="BY418" s="838" t="n"/>
      <c r="BZ418" s="838" t="n"/>
      <c r="CA418" s="838" t="n"/>
      <c r="CB418" s="838" t="n"/>
      <c r="CC418" s="838" t="n"/>
      <c r="CD418" s="838" t="n"/>
      <c r="CE418" s="838" t="n"/>
      <c r="CF418" s="838" t="n"/>
      <c r="CG418" s="838" t="n"/>
      <c r="CH418" s="838" t="n"/>
      <c r="CI418" s="838" t="n"/>
      <c r="CJ418" s="838" t="n"/>
      <c r="CK418" s="838" t="n"/>
      <c r="CL418" s="838" t="n"/>
      <c r="CM418" s="838" t="n"/>
      <c r="CN418" s="838" t="n"/>
      <c r="CO418" s="838" t="n"/>
      <c r="CP418" s="838" t="n"/>
      <c r="CQ418" s="838" t="n"/>
      <c r="CR418" s="838" t="n"/>
      <c r="CS418" s="838" t="n"/>
      <c r="CT418" s="838" t="n"/>
      <c r="CU418" s="838" t="n"/>
      <c r="CV418" s="838" t="n"/>
      <c r="CW418" s="838" t="n"/>
      <c r="CX418" s="838" t="n"/>
      <c r="CY418" s="838" t="n"/>
      <c r="CZ418" s="838" t="n"/>
      <c r="DA418" s="838" t="n"/>
      <c r="DB418" s="838" t="n"/>
      <c r="DC418" s="838" t="n"/>
      <c r="DD418" s="838" t="n"/>
      <c r="DE418" s="838" t="n"/>
      <c r="DF418" s="838" t="n"/>
      <c r="DG418" s="838" t="n"/>
      <c r="DH418" s="838" t="n"/>
      <c r="DI418" s="838" t="n"/>
      <c r="DJ418" s="838" t="n"/>
      <c r="DK418" s="838" t="n"/>
      <c r="DL418" s="838" t="n"/>
      <c r="DM418" s="838" t="n"/>
      <c r="DN418" s="838" t="n"/>
      <c r="DO418" s="838" t="n"/>
      <c r="DP418" s="838" t="n"/>
      <c r="DQ418" s="838" t="n"/>
      <c r="DR418" s="838" t="n"/>
      <c r="DS418" s="838" t="n"/>
      <c r="DT418" s="838" t="n"/>
      <c r="DU418" s="838" t="n"/>
      <c r="DV418" s="838" t="n"/>
      <c r="DW418" s="838" t="n"/>
      <c r="DX418" s="838" t="n"/>
      <c r="DY418" s="838" t="n"/>
      <c r="DZ418" s="838" t="n"/>
      <c r="EA418" s="838" t="n"/>
      <c r="EB418" s="838" t="n"/>
      <c r="EC418" s="838" t="n"/>
      <c r="ED418" s="838" t="n"/>
      <c r="EE418" s="838" t="n"/>
      <c r="EF418" s="838" t="n"/>
      <c r="EG418" s="838" t="n"/>
      <c r="EH418" s="838" t="n"/>
      <c r="EI418" s="838" t="n"/>
      <c r="EJ418" s="838" t="n"/>
      <c r="EK418" s="838" t="n"/>
      <c r="EL418" s="838" t="n"/>
      <c r="EM418" s="838" t="n"/>
      <c r="EN418" s="838" t="n"/>
      <c r="EO418" s="838" t="n"/>
      <c r="EP418" s="838" t="n"/>
      <c r="EQ418" s="838" t="n"/>
    </row>
    <row r="419" ht="13.5" customHeight="1" s="1178">
      <c r="A419" s="867" t="n"/>
      <c r="B419" s="862" t="n"/>
      <c r="C419" s="862" t="n"/>
      <c r="D419" s="862" t="n"/>
      <c r="E419" s="863" t="n"/>
      <c r="F419" s="863" t="n"/>
      <c r="G419" s="863" t="n"/>
      <c r="H419" s="863" t="n"/>
      <c r="I419" s="863" t="n"/>
      <c r="J419" s="863" t="n"/>
      <c r="K419" s="863" t="n"/>
      <c r="L419" s="838" t="n"/>
      <c r="M419" s="838" t="n"/>
      <c r="N419" s="838" t="n"/>
      <c r="O419" s="838" t="n"/>
      <c r="P419" s="838" t="n"/>
      <c r="Q419" s="838" t="n"/>
      <c r="R419" s="838" t="n"/>
      <c r="S419" s="838" t="n"/>
      <c r="T419" s="838" t="n"/>
      <c r="U419" s="838" t="n"/>
      <c r="V419" s="838" t="n"/>
      <c r="W419" s="838" t="n"/>
      <c r="X419" s="838" t="n"/>
      <c r="Y419" s="838" t="n"/>
      <c r="Z419" s="838" t="n"/>
      <c r="AA419" s="838" t="n"/>
      <c r="AB419" s="838" t="n"/>
      <c r="AC419" s="838" t="n"/>
      <c r="AD419" s="838" t="n"/>
      <c r="AE419" s="838" t="n"/>
      <c r="AF419" s="838" t="n"/>
      <c r="AG419" s="838" t="n"/>
      <c r="AH419" s="838" t="n"/>
      <c r="AI419" s="838" t="n"/>
      <c r="AJ419" s="838" t="n"/>
      <c r="AK419" s="838" t="n"/>
      <c r="AL419" s="838" t="n"/>
      <c r="AM419" s="838" t="n"/>
      <c r="AN419" s="838" t="n"/>
      <c r="AO419" s="838" t="n"/>
      <c r="AP419" s="838" t="n"/>
      <c r="AQ419" s="838" t="n"/>
      <c r="AR419" s="838" t="n"/>
      <c r="AS419" s="838" t="n"/>
      <c r="AT419" s="838" t="n"/>
      <c r="AU419" s="838" t="n"/>
      <c r="AV419" s="838" t="n"/>
      <c r="AW419" s="838" t="n"/>
      <c r="AX419" s="838" t="n"/>
      <c r="AY419" s="838" t="n"/>
      <c r="AZ419" s="838" t="n"/>
      <c r="BA419" s="838" t="n"/>
      <c r="BB419" s="838" t="n"/>
      <c r="BC419" s="838" t="n"/>
      <c r="BD419" s="838" t="n"/>
      <c r="BE419" s="838" t="n"/>
      <c r="BF419" s="838" t="n"/>
      <c r="BG419" s="838" t="n"/>
      <c r="BH419" s="838" t="n"/>
      <c r="BI419" s="838" t="n"/>
      <c r="BJ419" s="838" t="n"/>
      <c r="BK419" s="838" t="n"/>
      <c r="BL419" s="838" t="n"/>
      <c r="BM419" s="838" t="n"/>
      <c r="BN419" s="838" t="n"/>
      <c r="BO419" s="838" t="n"/>
      <c r="BP419" s="838" t="n"/>
      <c r="BQ419" s="838" t="n"/>
      <c r="BR419" s="838" t="n"/>
      <c r="BS419" s="838" t="n"/>
      <c r="BT419" s="838" t="n"/>
      <c r="BU419" s="838" t="n"/>
      <c r="BV419" s="838" t="n"/>
      <c r="BW419" s="838" t="n"/>
      <c r="BX419" s="838" t="n"/>
      <c r="BY419" s="838" t="n"/>
      <c r="BZ419" s="838" t="n"/>
      <c r="CA419" s="838" t="n"/>
      <c r="CB419" s="838" t="n"/>
      <c r="CC419" s="838" t="n"/>
      <c r="CD419" s="838" t="n"/>
      <c r="CE419" s="838" t="n"/>
      <c r="CF419" s="838" t="n"/>
      <c r="CG419" s="838" t="n"/>
      <c r="CH419" s="838" t="n"/>
      <c r="CI419" s="838" t="n"/>
      <c r="CJ419" s="838" t="n"/>
      <c r="CK419" s="838" t="n"/>
      <c r="CL419" s="838" t="n"/>
      <c r="CM419" s="838" t="n"/>
      <c r="CN419" s="838" t="n"/>
      <c r="CO419" s="838" t="n"/>
      <c r="CP419" s="838" t="n"/>
      <c r="CQ419" s="838" t="n"/>
      <c r="CR419" s="838" t="n"/>
      <c r="CS419" s="838" t="n"/>
      <c r="CT419" s="838" t="n"/>
      <c r="CU419" s="838" t="n"/>
      <c r="CV419" s="838" t="n"/>
      <c r="CW419" s="838" t="n"/>
      <c r="CX419" s="838" t="n"/>
      <c r="CY419" s="838" t="n"/>
      <c r="CZ419" s="838" t="n"/>
      <c r="DA419" s="838" t="n"/>
      <c r="DB419" s="838" t="n"/>
      <c r="DC419" s="838" t="n"/>
      <c r="DD419" s="838" t="n"/>
      <c r="DE419" s="838" t="n"/>
      <c r="DF419" s="838" t="n"/>
      <c r="DG419" s="838" t="n"/>
      <c r="DH419" s="838" t="n"/>
      <c r="DI419" s="838" t="n"/>
      <c r="DJ419" s="838" t="n"/>
      <c r="DK419" s="838" t="n"/>
      <c r="DL419" s="838" t="n"/>
      <c r="DM419" s="838" t="n"/>
      <c r="DN419" s="838" t="n"/>
      <c r="DO419" s="838" t="n"/>
      <c r="DP419" s="838" t="n"/>
      <c r="DQ419" s="838" t="n"/>
      <c r="DR419" s="838" t="n"/>
      <c r="DS419" s="838" t="n"/>
      <c r="DT419" s="838" t="n"/>
      <c r="DU419" s="838" t="n"/>
      <c r="DV419" s="838" t="n"/>
      <c r="DW419" s="838" t="n"/>
      <c r="DX419" s="838" t="n"/>
      <c r="DY419" s="838" t="n"/>
      <c r="DZ419" s="838" t="n"/>
      <c r="EA419" s="838" t="n"/>
      <c r="EB419" s="838" t="n"/>
      <c r="EC419" s="838" t="n"/>
      <c r="ED419" s="838" t="n"/>
      <c r="EE419" s="838" t="n"/>
      <c r="EF419" s="838" t="n"/>
      <c r="EG419" s="838" t="n"/>
      <c r="EH419" s="838" t="n"/>
      <c r="EI419" s="838" t="n"/>
      <c r="EJ419" s="838" t="n"/>
      <c r="EK419" s="838" t="n"/>
      <c r="EL419" s="838" t="n"/>
      <c r="EM419" s="838" t="n"/>
      <c r="EN419" s="838" t="n"/>
      <c r="EO419" s="838" t="n"/>
      <c r="EP419" s="838" t="n"/>
      <c r="EQ419" s="838" t="n"/>
    </row>
    <row r="420" ht="13.5" customHeight="1" s="1178">
      <c r="A420" s="838" t="n"/>
      <c r="B420" s="870" t="n"/>
      <c r="C420" s="870" t="n"/>
      <c r="D420" s="870" t="n"/>
      <c r="E420" s="838" t="n"/>
      <c r="F420" s="838" t="n"/>
      <c r="G420" s="838" t="n"/>
      <c r="H420" s="838" t="n"/>
      <c r="I420" s="838" t="n"/>
      <c r="J420" s="838" t="n"/>
      <c r="K420" s="863" t="n"/>
      <c r="L420" s="838" t="n"/>
      <c r="M420" s="838" t="n"/>
      <c r="N420" s="838" t="n"/>
      <c r="O420" s="838" t="n"/>
      <c r="P420" s="838" t="n"/>
      <c r="Q420" s="838" t="n"/>
      <c r="R420" s="838" t="n"/>
      <c r="S420" s="838" t="n"/>
      <c r="T420" s="838" t="n"/>
      <c r="U420" s="838" t="n"/>
      <c r="V420" s="838" t="n"/>
      <c r="W420" s="838" t="n"/>
      <c r="X420" s="838" t="n"/>
      <c r="Y420" s="838" t="n"/>
      <c r="Z420" s="838" t="n"/>
      <c r="AA420" s="838" t="n"/>
      <c r="AB420" s="838" t="n"/>
      <c r="AC420" s="838" t="n"/>
      <c r="AD420" s="838" t="n"/>
      <c r="AE420" s="838" t="n"/>
      <c r="AF420" s="838" t="n"/>
      <c r="AG420" s="838" t="n"/>
      <c r="AH420" s="838" t="n"/>
      <c r="AI420" s="838" t="n"/>
      <c r="AJ420" s="838" t="n"/>
      <c r="AK420" s="838" t="n"/>
      <c r="AL420" s="838" t="n"/>
      <c r="AM420" s="838" t="n"/>
      <c r="AN420" s="838" t="n"/>
      <c r="AO420" s="838" t="n"/>
      <c r="AP420" s="838" t="n"/>
      <c r="AQ420" s="838" t="n"/>
      <c r="AR420" s="838" t="n"/>
      <c r="AS420" s="838" t="n"/>
      <c r="AT420" s="838" t="n"/>
      <c r="AU420" s="838" t="n"/>
      <c r="AV420" s="838" t="n"/>
      <c r="AW420" s="838" t="n"/>
      <c r="AX420" s="838" t="n"/>
      <c r="AY420" s="838" t="n"/>
      <c r="AZ420" s="838" t="n"/>
      <c r="BA420" s="838" t="n"/>
      <c r="BB420" s="838" t="n"/>
      <c r="BC420" s="838" t="n"/>
      <c r="BD420" s="838" t="n"/>
      <c r="BE420" s="838" t="n"/>
      <c r="BF420" s="838" t="n"/>
      <c r="BG420" s="838" t="n"/>
      <c r="BH420" s="838" t="n"/>
      <c r="BI420" s="838" t="n"/>
      <c r="BJ420" s="838" t="n"/>
      <c r="BK420" s="838" t="n"/>
      <c r="BL420" s="838" t="n"/>
      <c r="BM420" s="838" t="n"/>
      <c r="BN420" s="838" t="n"/>
      <c r="BO420" s="838" t="n"/>
      <c r="BP420" s="838" t="n"/>
      <c r="BQ420" s="838" t="n"/>
      <c r="BR420" s="838" t="n"/>
      <c r="BS420" s="838" t="n"/>
      <c r="BT420" s="838" t="n"/>
      <c r="BU420" s="838" t="n"/>
      <c r="BV420" s="838" t="n"/>
      <c r="BW420" s="838" t="n"/>
      <c r="BX420" s="838" t="n"/>
      <c r="BY420" s="838" t="n"/>
      <c r="BZ420" s="838" t="n"/>
      <c r="CA420" s="838" t="n"/>
      <c r="CB420" s="838" t="n"/>
      <c r="CC420" s="838" t="n"/>
      <c r="CD420" s="838" t="n"/>
      <c r="CE420" s="838" t="n"/>
      <c r="CF420" s="838" t="n"/>
      <c r="CG420" s="838" t="n"/>
      <c r="CH420" s="838" t="n"/>
      <c r="CI420" s="838" t="n"/>
      <c r="CJ420" s="838" t="n"/>
      <c r="CK420" s="838" t="n"/>
      <c r="CL420" s="838" t="n"/>
      <c r="CM420" s="838" t="n"/>
      <c r="CN420" s="838" t="n"/>
      <c r="CO420" s="838" t="n"/>
      <c r="CP420" s="838" t="n"/>
      <c r="CQ420" s="838" t="n"/>
      <c r="CR420" s="838" t="n"/>
      <c r="CS420" s="838" t="n"/>
      <c r="CT420" s="838" t="n"/>
      <c r="CU420" s="838" t="n"/>
      <c r="CV420" s="838" t="n"/>
      <c r="CW420" s="838" t="n"/>
      <c r="CX420" s="838" t="n"/>
      <c r="CY420" s="838" t="n"/>
      <c r="CZ420" s="838" t="n"/>
      <c r="DA420" s="838" t="n"/>
      <c r="DB420" s="838" t="n"/>
      <c r="DC420" s="838" t="n"/>
      <c r="DD420" s="838" t="n"/>
      <c r="DE420" s="838" t="n"/>
      <c r="DF420" s="838" t="n"/>
      <c r="DG420" s="838" t="n"/>
      <c r="DH420" s="838" t="n"/>
      <c r="DI420" s="838" t="n"/>
      <c r="DJ420" s="838" t="n"/>
      <c r="DK420" s="838" t="n"/>
      <c r="DL420" s="838" t="n"/>
      <c r="DM420" s="838" t="n"/>
      <c r="DN420" s="838" t="n"/>
      <c r="DO420" s="838" t="n"/>
      <c r="DP420" s="838" t="n"/>
      <c r="DQ420" s="838" t="n"/>
      <c r="DR420" s="838" t="n"/>
      <c r="DS420" s="838" t="n"/>
      <c r="DT420" s="838" t="n"/>
      <c r="DU420" s="838" t="n"/>
      <c r="DV420" s="838" t="n"/>
      <c r="DW420" s="838" t="n"/>
      <c r="DX420" s="838" t="n"/>
      <c r="DY420" s="838" t="n"/>
      <c r="DZ420" s="838" t="n"/>
      <c r="EA420" s="838" t="n"/>
      <c r="EB420" s="838" t="n"/>
      <c r="EC420" s="838" t="n"/>
      <c r="ED420" s="838" t="n"/>
      <c r="EE420" s="838" t="n"/>
      <c r="EF420" s="838" t="n"/>
      <c r="EG420" s="838" t="n"/>
      <c r="EH420" s="838" t="n"/>
      <c r="EI420" s="838" t="n"/>
      <c r="EJ420" s="838" t="n"/>
      <c r="EK420" s="838" t="n"/>
      <c r="EL420" s="838" t="n"/>
      <c r="EM420" s="838" t="n"/>
      <c r="EN420" s="838" t="n"/>
      <c r="EO420" s="838" t="n"/>
      <c r="EP420" s="838" t="n"/>
      <c r="EQ420" s="838" t="n"/>
    </row>
    <row r="421" ht="13.5" customHeight="1" s="1178">
      <c r="A421" s="838" t="n"/>
      <c r="B421" s="870" t="n"/>
      <c r="C421" s="870" t="n"/>
      <c r="D421" s="870" t="n"/>
      <c r="E421" s="838" t="n"/>
      <c r="F421" s="838" t="n"/>
      <c r="G421" s="838" t="n"/>
      <c r="H421" s="838" t="n"/>
      <c r="I421" s="838" t="n"/>
      <c r="J421" s="838" t="n"/>
      <c r="K421" s="863" t="n"/>
      <c r="L421" s="838" t="n"/>
      <c r="M421" s="838" t="n"/>
      <c r="N421" s="838" t="n"/>
      <c r="O421" s="838" t="n"/>
      <c r="P421" s="838" t="n"/>
      <c r="Q421" s="838" t="n"/>
      <c r="R421" s="838" t="n"/>
      <c r="S421" s="838" t="n"/>
      <c r="T421" s="838" t="n"/>
      <c r="U421" s="838" t="n"/>
      <c r="V421" s="838" t="n"/>
      <c r="W421" s="838" t="n"/>
      <c r="X421" s="838" t="n"/>
      <c r="Y421" s="838" t="n"/>
      <c r="Z421" s="838" t="n"/>
      <c r="AA421" s="838" t="n"/>
      <c r="AB421" s="838" t="n"/>
      <c r="AC421" s="838" t="n"/>
      <c r="AD421" s="838" t="n"/>
      <c r="AE421" s="838" t="n"/>
      <c r="AF421" s="838" t="n"/>
      <c r="AG421" s="838" t="n"/>
      <c r="AH421" s="838" t="n"/>
      <c r="AI421" s="838" t="n"/>
      <c r="AJ421" s="838" t="n"/>
      <c r="AK421" s="838" t="n"/>
      <c r="AL421" s="838" t="n"/>
      <c r="AM421" s="838" t="n"/>
      <c r="AN421" s="838" t="n"/>
      <c r="AO421" s="838" t="n"/>
      <c r="AP421" s="838" t="n"/>
      <c r="AQ421" s="838" t="n"/>
      <c r="AR421" s="838" t="n"/>
      <c r="AS421" s="838" t="n"/>
      <c r="AT421" s="838" t="n"/>
      <c r="AU421" s="838" t="n"/>
      <c r="AV421" s="838" t="n"/>
      <c r="AW421" s="838" t="n"/>
      <c r="AX421" s="838" t="n"/>
      <c r="AY421" s="838" t="n"/>
      <c r="AZ421" s="838" t="n"/>
      <c r="BA421" s="838" t="n"/>
      <c r="BB421" s="838" t="n"/>
      <c r="BC421" s="838" t="n"/>
      <c r="BD421" s="838" t="n"/>
      <c r="BE421" s="838" t="n"/>
      <c r="BF421" s="838" t="n"/>
      <c r="BG421" s="838" t="n"/>
      <c r="BH421" s="838" t="n"/>
      <c r="BI421" s="838" t="n"/>
      <c r="BJ421" s="838" t="n"/>
      <c r="BK421" s="838" t="n"/>
      <c r="BL421" s="838" t="n"/>
      <c r="BM421" s="838" t="n"/>
      <c r="BN421" s="838" t="n"/>
      <c r="BO421" s="838" t="n"/>
      <c r="BP421" s="838" t="n"/>
      <c r="BQ421" s="838" t="n"/>
      <c r="BR421" s="838" t="n"/>
      <c r="BS421" s="838" t="n"/>
      <c r="BT421" s="838" t="n"/>
      <c r="BU421" s="838" t="n"/>
      <c r="BV421" s="838" t="n"/>
      <c r="BW421" s="838" t="n"/>
      <c r="BX421" s="838" t="n"/>
      <c r="BY421" s="838" t="n"/>
      <c r="BZ421" s="838" t="n"/>
      <c r="CA421" s="838" t="n"/>
      <c r="CB421" s="838" t="n"/>
      <c r="CC421" s="838" t="n"/>
      <c r="CD421" s="838" t="n"/>
      <c r="CE421" s="838" t="n"/>
      <c r="CF421" s="838" t="n"/>
      <c r="CG421" s="838" t="n"/>
      <c r="CH421" s="838" t="n"/>
      <c r="CI421" s="838" t="n"/>
      <c r="CJ421" s="838" t="n"/>
      <c r="CK421" s="838" t="n"/>
      <c r="CL421" s="838" t="n"/>
      <c r="CM421" s="838" t="n"/>
      <c r="CN421" s="838" t="n"/>
      <c r="CO421" s="838" t="n"/>
      <c r="CP421" s="838" t="n"/>
      <c r="CQ421" s="838" t="n"/>
      <c r="CR421" s="838" t="n"/>
      <c r="CS421" s="838" t="n"/>
      <c r="CT421" s="838" t="n"/>
      <c r="CU421" s="838" t="n"/>
      <c r="CV421" s="838" t="n"/>
      <c r="CW421" s="838" t="n"/>
      <c r="CX421" s="838" t="n"/>
      <c r="CY421" s="838" t="n"/>
      <c r="CZ421" s="838" t="n"/>
      <c r="DA421" s="838" t="n"/>
      <c r="DB421" s="838" t="n"/>
      <c r="DC421" s="838" t="n"/>
      <c r="DD421" s="838" t="n"/>
      <c r="DE421" s="838" t="n"/>
      <c r="DF421" s="838" t="n"/>
      <c r="DG421" s="838" t="n"/>
      <c r="DH421" s="838" t="n"/>
      <c r="DI421" s="838" t="n"/>
      <c r="DJ421" s="838" t="n"/>
      <c r="DK421" s="838" t="n"/>
      <c r="DL421" s="838" t="n"/>
      <c r="DM421" s="838" t="n"/>
      <c r="DN421" s="838" t="n"/>
      <c r="DO421" s="838" t="n"/>
      <c r="DP421" s="838" t="n"/>
      <c r="DQ421" s="838" t="n"/>
      <c r="DR421" s="838" t="n"/>
      <c r="DS421" s="838" t="n"/>
      <c r="DT421" s="838" t="n"/>
      <c r="DU421" s="838" t="n"/>
      <c r="DV421" s="838" t="n"/>
      <c r="DW421" s="838" t="n"/>
      <c r="DX421" s="838" t="n"/>
      <c r="DY421" s="838" t="n"/>
      <c r="DZ421" s="838" t="n"/>
      <c r="EA421" s="838" t="n"/>
      <c r="EB421" s="838" t="n"/>
      <c r="EC421" s="838" t="n"/>
      <c r="ED421" s="838" t="n"/>
      <c r="EE421" s="838" t="n"/>
      <c r="EF421" s="838" t="n"/>
      <c r="EG421" s="838" t="n"/>
      <c r="EH421" s="838" t="n"/>
      <c r="EI421" s="838" t="n"/>
      <c r="EJ421" s="838" t="n"/>
      <c r="EK421" s="838" t="n"/>
      <c r="EL421" s="838" t="n"/>
      <c r="EM421" s="838" t="n"/>
      <c r="EN421" s="838" t="n"/>
      <c r="EO421" s="838" t="n"/>
      <c r="EP421" s="838" t="n"/>
      <c r="EQ421" s="838" t="n"/>
    </row>
    <row r="422" ht="13.5" customHeight="1" s="1178">
      <c r="A422" s="838" t="n"/>
      <c r="B422" s="870" t="n"/>
      <c r="C422" s="870" t="n"/>
      <c r="D422" s="870" t="n"/>
      <c r="E422" s="838" t="n"/>
      <c r="F422" s="838" t="n"/>
      <c r="G422" s="838" t="n"/>
      <c r="H422" s="838" t="n"/>
      <c r="I422" s="838" t="n"/>
      <c r="J422" s="838" t="n"/>
      <c r="K422" s="863" t="n"/>
      <c r="L422" s="838" t="n"/>
      <c r="M422" s="838" t="n"/>
      <c r="N422" s="838" t="n"/>
      <c r="O422" s="838" t="n"/>
      <c r="P422" s="838" t="n"/>
      <c r="Q422" s="838" t="n"/>
      <c r="R422" s="838" t="n"/>
      <c r="S422" s="838" t="n"/>
      <c r="T422" s="838" t="n"/>
      <c r="U422" s="838" t="n"/>
      <c r="V422" s="838" t="n"/>
      <c r="W422" s="838" t="n"/>
      <c r="X422" s="838" t="n"/>
      <c r="Y422" s="838" t="n"/>
      <c r="Z422" s="838" t="n"/>
      <c r="AA422" s="838" t="n"/>
      <c r="AB422" s="838" t="n"/>
      <c r="AC422" s="838" t="n"/>
      <c r="AD422" s="838" t="n"/>
      <c r="AE422" s="838" t="n"/>
      <c r="AF422" s="838" t="n"/>
      <c r="AG422" s="838" t="n"/>
      <c r="AH422" s="838" t="n"/>
      <c r="AI422" s="838" t="n"/>
      <c r="AJ422" s="838" t="n"/>
      <c r="AK422" s="838" t="n"/>
      <c r="AL422" s="838" t="n"/>
      <c r="AM422" s="838" t="n"/>
      <c r="AN422" s="838" t="n"/>
      <c r="AO422" s="838" t="n"/>
      <c r="AP422" s="838" t="n"/>
      <c r="AQ422" s="838" t="n"/>
      <c r="AR422" s="838" t="n"/>
      <c r="AS422" s="838" t="n"/>
      <c r="AT422" s="838" t="n"/>
      <c r="AU422" s="838" t="n"/>
      <c r="AV422" s="838" t="n"/>
      <c r="AW422" s="838" t="n"/>
      <c r="AX422" s="838" t="n"/>
      <c r="AY422" s="838" t="n"/>
      <c r="AZ422" s="838" t="n"/>
      <c r="BA422" s="838" t="n"/>
      <c r="BB422" s="838" t="n"/>
      <c r="BC422" s="838" t="n"/>
      <c r="BD422" s="838" t="n"/>
      <c r="BE422" s="838" t="n"/>
      <c r="BF422" s="838" t="n"/>
      <c r="BG422" s="838" t="n"/>
      <c r="BH422" s="838" t="n"/>
      <c r="BI422" s="838" t="n"/>
      <c r="BJ422" s="838" t="n"/>
      <c r="BK422" s="838" t="n"/>
      <c r="BL422" s="838" t="n"/>
      <c r="BM422" s="838" t="n"/>
      <c r="BN422" s="838" t="n"/>
      <c r="BO422" s="838" t="n"/>
      <c r="BP422" s="838" t="n"/>
      <c r="BQ422" s="838" t="n"/>
      <c r="BR422" s="838" t="n"/>
      <c r="BS422" s="838" t="n"/>
      <c r="BT422" s="838" t="n"/>
      <c r="BU422" s="838" t="n"/>
      <c r="BV422" s="838" t="n"/>
      <c r="BW422" s="838" t="n"/>
      <c r="BX422" s="838" t="n"/>
      <c r="BY422" s="838" t="n"/>
      <c r="BZ422" s="838" t="n"/>
      <c r="CA422" s="838" t="n"/>
      <c r="CB422" s="838" t="n"/>
      <c r="CC422" s="838" t="n"/>
      <c r="CD422" s="838" t="n"/>
      <c r="CE422" s="838" t="n"/>
      <c r="CF422" s="838" t="n"/>
      <c r="CG422" s="838" t="n"/>
      <c r="CH422" s="838" t="n"/>
      <c r="CI422" s="838" t="n"/>
      <c r="CJ422" s="838" t="n"/>
      <c r="CK422" s="838" t="n"/>
      <c r="CL422" s="838" t="n"/>
      <c r="CM422" s="838" t="n"/>
      <c r="CN422" s="838" t="n"/>
      <c r="CO422" s="838" t="n"/>
      <c r="CP422" s="838" t="n"/>
      <c r="CQ422" s="838" t="n"/>
      <c r="CR422" s="838" t="n"/>
      <c r="CS422" s="838" t="n"/>
      <c r="CT422" s="838" t="n"/>
      <c r="CU422" s="838" t="n"/>
      <c r="CV422" s="838" t="n"/>
      <c r="CW422" s="838" t="n"/>
      <c r="CX422" s="838" t="n"/>
      <c r="CY422" s="838" t="n"/>
      <c r="CZ422" s="838" t="n"/>
      <c r="DA422" s="838" t="n"/>
      <c r="DB422" s="838" t="n"/>
      <c r="DC422" s="838" t="n"/>
      <c r="DD422" s="838" t="n"/>
      <c r="DE422" s="838" t="n"/>
      <c r="DF422" s="838" t="n"/>
      <c r="DG422" s="838" t="n"/>
      <c r="DH422" s="838" t="n"/>
      <c r="DI422" s="838" t="n"/>
      <c r="DJ422" s="838" t="n"/>
      <c r="DK422" s="838" t="n"/>
      <c r="DL422" s="838" t="n"/>
      <c r="DM422" s="838" t="n"/>
      <c r="DN422" s="838" t="n"/>
      <c r="DO422" s="838" t="n"/>
      <c r="DP422" s="838" t="n"/>
      <c r="DQ422" s="838" t="n"/>
      <c r="DR422" s="838" t="n"/>
      <c r="DS422" s="838" t="n"/>
      <c r="DT422" s="838" t="n"/>
      <c r="DU422" s="838" t="n"/>
      <c r="DV422" s="838" t="n"/>
      <c r="DW422" s="838" t="n"/>
      <c r="DX422" s="838" t="n"/>
      <c r="DY422" s="838" t="n"/>
      <c r="DZ422" s="838" t="n"/>
      <c r="EA422" s="838" t="n"/>
      <c r="EB422" s="838" t="n"/>
      <c r="EC422" s="838" t="n"/>
      <c r="ED422" s="838" t="n"/>
      <c r="EE422" s="838" t="n"/>
      <c r="EF422" s="838" t="n"/>
      <c r="EG422" s="838" t="n"/>
      <c r="EH422" s="838" t="n"/>
      <c r="EI422" s="838" t="n"/>
      <c r="EJ422" s="838" t="n"/>
      <c r="EK422" s="838" t="n"/>
      <c r="EL422" s="838" t="n"/>
      <c r="EM422" s="838" t="n"/>
      <c r="EN422" s="838" t="n"/>
      <c r="EO422" s="838" t="n"/>
      <c r="EP422" s="838" t="n"/>
      <c r="EQ422" s="838" t="n"/>
    </row>
    <row r="423" ht="13.5" customHeight="1" s="1178">
      <c r="A423" s="860" t="n"/>
      <c r="B423" s="871" t="n"/>
      <c r="C423" s="871" t="n"/>
      <c r="D423" s="871" t="n"/>
      <c r="E423" s="860" t="n"/>
      <c r="F423" s="860" t="n"/>
      <c r="G423" s="860" t="n"/>
      <c r="H423" s="860" t="n"/>
      <c r="I423" s="860" t="n"/>
      <c r="J423" s="860" t="n"/>
      <c r="K423" s="863" t="n"/>
      <c r="L423" s="838" t="n"/>
      <c r="M423" s="838" t="n"/>
      <c r="N423" s="838" t="n"/>
      <c r="O423" s="838" t="n"/>
      <c r="P423" s="838" t="n"/>
      <c r="Q423" s="838" t="n"/>
      <c r="R423" s="838" t="n"/>
      <c r="S423" s="838" t="n"/>
      <c r="T423" s="838" t="n"/>
      <c r="U423" s="838" t="n"/>
      <c r="V423" s="838" t="n"/>
      <c r="W423" s="838" t="n"/>
      <c r="X423" s="838" t="n"/>
      <c r="Y423" s="838" t="n"/>
      <c r="Z423" s="838" t="n"/>
      <c r="AA423" s="838" t="n"/>
      <c r="AB423" s="838" t="n"/>
      <c r="AC423" s="838" t="n"/>
      <c r="AD423" s="838" t="n"/>
      <c r="AE423" s="838" t="n"/>
      <c r="AF423" s="838" t="n"/>
      <c r="AG423" s="838" t="n"/>
      <c r="AH423" s="838" t="n"/>
      <c r="AI423" s="838" t="n"/>
      <c r="AJ423" s="838" t="n"/>
      <c r="AK423" s="838" t="n"/>
      <c r="AL423" s="838" t="n"/>
      <c r="AM423" s="838" t="n"/>
      <c r="AN423" s="838" t="n"/>
      <c r="AO423" s="838" t="n"/>
      <c r="AP423" s="838" t="n"/>
      <c r="AQ423" s="838" t="n"/>
      <c r="AR423" s="838" t="n"/>
      <c r="AS423" s="838" t="n"/>
      <c r="AT423" s="838" t="n"/>
      <c r="AU423" s="838" t="n"/>
      <c r="AV423" s="838" t="n"/>
      <c r="AW423" s="838" t="n"/>
      <c r="AX423" s="838" t="n"/>
      <c r="AY423" s="838" t="n"/>
      <c r="AZ423" s="838" t="n"/>
      <c r="BA423" s="838" t="n"/>
      <c r="BB423" s="838" t="n"/>
      <c r="BC423" s="838" t="n"/>
      <c r="BD423" s="838" t="n"/>
      <c r="BE423" s="838" t="n"/>
      <c r="BF423" s="838" t="n"/>
      <c r="BG423" s="838" t="n"/>
      <c r="BH423" s="838" t="n"/>
      <c r="BI423" s="838" t="n"/>
      <c r="BJ423" s="838" t="n"/>
      <c r="BK423" s="838" t="n"/>
      <c r="BL423" s="838" t="n"/>
      <c r="BM423" s="838" t="n"/>
      <c r="BN423" s="838" t="n"/>
      <c r="BO423" s="838" t="n"/>
      <c r="BP423" s="838" t="n"/>
      <c r="BQ423" s="838" t="n"/>
      <c r="BR423" s="838" t="n"/>
      <c r="BS423" s="838" t="n"/>
      <c r="BT423" s="838" t="n"/>
      <c r="BU423" s="838" t="n"/>
      <c r="BV423" s="838" t="n"/>
      <c r="BW423" s="838" t="n"/>
      <c r="BX423" s="838" t="n"/>
      <c r="BY423" s="838" t="n"/>
      <c r="BZ423" s="838" t="n"/>
      <c r="CA423" s="838" t="n"/>
      <c r="CB423" s="838" t="n"/>
      <c r="CC423" s="838" t="n"/>
      <c r="CD423" s="838" t="n"/>
      <c r="CE423" s="838" t="n"/>
      <c r="CF423" s="838" t="n"/>
      <c r="CG423" s="838" t="n"/>
      <c r="CH423" s="838" t="n"/>
      <c r="CI423" s="838" t="n"/>
      <c r="CJ423" s="838" t="n"/>
      <c r="CK423" s="838" t="n"/>
      <c r="CL423" s="838" t="n"/>
      <c r="CM423" s="838" t="n"/>
      <c r="CN423" s="838" t="n"/>
      <c r="CO423" s="838" t="n"/>
      <c r="CP423" s="838" t="n"/>
      <c r="CQ423" s="838" t="n"/>
      <c r="CR423" s="838" t="n"/>
      <c r="CS423" s="838" t="n"/>
      <c r="CT423" s="838" t="n"/>
      <c r="CU423" s="838" t="n"/>
      <c r="CV423" s="838" t="n"/>
      <c r="CW423" s="838" t="n"/>
      <c r="CX423" s="838" t="n"/>
      <c r="CY423" s="838" t="n"/>
      <c r="CZ423" s="838" t="n"/>
      <c r="DA423" s="838" t="n"/>
      <c r="DB423" s="838" t="n"/>
      <c r="DC423" s="838" t="n"/>
      <c r="DD423" s="838" t="n"/>
      <c r="DE423" s="838" t="n"/>
      <c r="DF423" s="838" t="n"/>
      <c r="DG423" s="838" t="n"/>
      <c r="DH423" s="838" t="n"/>
      <c r="DI423" s="838" t="n"/>
      <c r="DJ423" s="838" t="n"/>
      <c r="DK423" s="838" t="n"/>
      <c r="DL423" s="838" t="n"/>
      <c r="DM423" s="838" t="n"/>
      <c r="DN423" s="838" t="n"/>
      <c r="DO423" s="838" t="n"/>
      <c r="DP423" s="838" t="n"/>
      <c r="DQ423" s="838" t="n"/>
      <c r="DR423" s="838" t="n"/>
      <c r="DS423" s="838" t="n"/>
      <c r="DT423" s="838" t="n"/>
      <c r="DU423" s="838" t="n"/>
      <c r="DV423" s="838" t="n"/>
      <c r="DW423" s="838" t="n"/>
      <c r="DX423" s="838" t="n"/>
      <c r="DY423" s="838" t="n"/>
      <c r="DZ423" s="838" t="n"/>
      <c r="EA423" s="838" t="n"/>
      <c r="EB423" s="838" t="n"/>
      <c r="EC423" s="838" t="n"/>
      <c r="ED423" s="838" t="n"/>
      <c r="EE423" s="838" t="n"/>
      <c r="EF423" s="838" t="n"/>
      <c r="EG423" s="838" t="n"/>
      <c r="EH423" s="838" t="n"/>
      <c r="EI423" s="838" t="n"/>
      <c r="EJ423" s="838" t="n"/>
      <c r="EK423" s="838" t="n"/>
      <c r="EL423" s="838" t="n"/>
      <c r="EM423" s="838" t="n"/>
      <c r="EN423" s="838" t="n"/>
      <c r="EO423" s="838" t="n"/>
      <c r="EP423" s="838" t="n"/>
      <c r="EQ423" s="838" t="n"/>
    </row>
    <row r="424" ht="13.5" customHeight="1" s="1178">
      <c r="A424" s="867" t="n"/>
      <c r="B424" s="862" t="n"/>
      <c r="C424" s="862" t="n"/>
      <c r="D424" s="862" t="n"/>
      <c r="E424" s="862" t="n"/>
      <c r="F424" s="862" t="n"/>
      <c r="G424" s="862" t="n"/>
      <c r="H424" s="862" t="n"/>
      <c r="I424" s="862" t="n"/>
      <c r="J424" s="863" t="n"/>
      <c r="K424" s="863" t="n"/>
      <c r="L424" s="838" t="n"/>
      <c r="M424" s="838" t="n"/>
      <c r="N424" s="838" t="n"/>
      <c r="O424" s="838" t="n"/>
      <c r="P424" s="838" t="n"/>
      <c r="Q424" s="838" t="n"/>
      <c r="R424" s="838" t="n"/>
      <c r="S424" s="838" t="n"/>
      <c r="T424" s="838" t="n"/>
      <c r="U424" s="838" t="n"/>
      <c r="V424" s="838" t="n"/>
      <c r="W424" s="838" t="n"/>
      <c r="X424" s="838" t="n"/>
      <c r="Y424" s="838" t="n"/>
      <c r="Z424" s="838" t="n"/>
      <c r="AA424" s="838" t="n"/>
      <c r="AB424" s="838" t="n"/>
      <c r="AC424" s="838" t="n"/>
      <c r="AD424" s="838" t="n"/>
      <c r="AE424" s="838" t="n"/>
      <c r="AF424" s="838" t="n"/>
      <c r="AG424" s="838" t="n"/>
      <c r="AH424" s="838" t="n"/>
      <c r="AI424" s="838" t="n"/>
      <c r="AJ424" s="838" t="n"/>
      <c r="AK424" s="838" t="n"/>
      <c r="AL424" s="838" t="n"/>
      <c r="AM424" s="838" t="n"/>
      <c r="AN424" s="838" t="n"/>
      <c r="AO424" s="838" t="n"/>
      <c r="AP424" s="838" t="n"/>
      <c r="AQ424" s="838" t="n"/>
      <c r="AR424" s="838" t="n"/>
      <c r="AS424" s="838" t="n"/>
      <c r="AT424" s="838" t="n"/>
      <c r="AU424" s="838" t="n"/>
      <c r="AV424" s="838" t="n"/>
      <c r="AW424" s="838" t="n"/>
      <c r="AX424" s="838" t="n"/>
      <c r="AY424" s="838" t="n"/>
      <c r="AZ424" s="838" t="n"/>
      <c r="BA424" s="838" t="n"/>
      <c r="BB424" s="838" t="n"/>
      <c r="BC424" s="838" t="n"/>
      <c r="BD424" s="838" t="n"/>
      <c r="BE424" s="838" t="n"/>
      <c r="BF424" s="838" t="n"/>
      <c r="BG424" s="838" t="n"/>
      <c r="BH424" s="838" t="n"/>
      <c r="BI424" s="838" t="n"/>
      <c r="BJ424" s="838" t="n"/>
      <c r="BK424" s="838" t="n"/>
      <c r="BL424" s="838" t="n"/>
      <c r="BM424" s="838" t="n"/>
      <c r="BN424" s="838" t="n"/>
      <c r="BO424" s="838" t="n"/>
      <c r="BP424" s="838" t="n"/>
      <c r="BQ424" s="838" t="n"/>
      <c r="BR424" s="838" t="n"/>
      <c r="BS424" s="838" t="n"/>
      <c r="BT424" s="838" t="n"/>
      <c r="BU424" s="838" t="n"/>
      <c r="BV424" s="838" t="n"/>
      <c r="BW424" s="838" t="n"/>
      <c r="BX424" s="838" t="n"/>
      <c r="BY424" s="838" t="n"/>
      <c r="BZ424" s="838" t="n"/>
      <c r="CA424" s="838" t="n"/>
      <c r="CB424" s="838" t="n"/>
      <c r="CC424" s="838" t="n"/>
      <c r="CD424" s="838" t="n"/>
      <c r="CE424" s="838" t="n"/>
      <c r="CF424" s="838" t="n"/>
      <c r="CG424" s="838" t="n"/>
      <c r="CH424" s="838" t="n"/>
      <c r="CI424" s="838" t="n"/>
      <c r="CJ424" s="838" t="n"/>
      <c r="CK424" s="838" t="n"/>
      <c r="CL424" s="838" t="n"/>
      <c r="CM424" s="838" t="n"/>
      <c r="CN424" s="838" t="n"/>
      <c r="CO424" s="838" t="n"/>
      <c r="CP424" s="838" t="n"/>
      <c r="CQ424" s="838" t="n"/>
      <c r="CR424" s="838" t="n"/>
      <c r="CS424" s="838" t="n"/>
      <c r="CT424" s="838" t="n"/>
      <c r="CU424" s="838" t="n"/>
      <c r="CV424" s="838" t="n"/>
      <c r="CW424" s="838" t="n"/>
      <c r="CX424" s="838" t="n"/>
      <c r="CY424" s="838" t="n"/>
      <c r="CZ424" s="838" t="n"/>
      <c r="DA424" s="838" t="n"/>
      <c r="DB424" s="838" t="n"/>
      <c r="DC424" s="838" t="n"/>
      <c r="DD424" s="838" t="n"/>
      <c r="DE424" s="838" t="n"/>
      <c r="DF424" s="838" t="n"/>
      <c r="DG424" s="838" t="n"/>
      <c r="DH424" s="838" t="n"/>
      <c r="DI424" s="838" t="n"/>
      <c r="DJ424" s="838" t="n"/>
      <c r="DK424" s="838" t="n"/>
      <c r="DL424" s="838" t="n"/>
      <c r="DM424" s="838" t="n"/>
      <c r="DN424" s="838" t="n"/>
      <c r="DO424" s="838" t="n"/>
      <c r="DP424" s="838" t="n"/>
      <c r="DQ424" s="838" t="n"/>
      <c r="DR424" s="838" t="n"/>
      <c r="DS424" s="838" t="n"/>
      <c r="DT424" s="838" t="n"/>
      <c r="DU424" s="838" t="n"/>
      <c r="DV424" s="838" t="n"/>
      <c r="DW424" s="838" t="n"/>
      <c r="DX424" s="838" t="n"/>
      <c r="DY424" s="838" t="n"/>
      <c r="DZ424" s="838" t="n"/>
      <c r="EA424" s="838" t="n"/>
      <c r="EB424" s="838" t="n"/>
      <c r="EC424" s="838" t="n"/>
      <c r="ED424" s="838" t="n"/>
      <c r="EE424" s="838" t="n"/>
      <c r="EF424" s="838" t="n"/>
      <c r="EG424" s="838" t="n"/>
      <c r="EH424" s="838" t="n"/>
      <c r="EI424" s="838" t="n"/>
      <c r="EJ424" s="838" t="n"/>
      <c r="EK424" s="838" t="n"/>
      <c r="EL424" s="838" t="n"/>
      <c r="EM424" s="838" t="n"/>
      <c r="EN424" s="838" t="n"/>
      <c r="EO424" s="838" t="n"/>
      <c r="EP424" s="838" t="n"/>
      <c r="EQ424" s="838" t="n"/>
    </row>
    <row r="425" ht="13.5" customHeight="1" s="1178">
      <c r="A425" s="872" t="n"/>
      <c r="B425" s="873" t="n"/>
      <c r="C425" s="873" t="n"/>
      <c r="D425" s="873" t="n"/>
      <c r="E425" s="873" t="n"/>
      <c r="F425" s="873" t="n"/>
      <c r="G425" s="873" t="n"/>
      <c r="H425" s="873" t="n"/>
      <c r="I425" s="873" t="n"/>
      <c r="J425" s="874" t="n"/>
      <c r="K425" s="874" t="n"/>
    </row>
    <row r="426" ht="13.5" customHeight="1" s="1178">
      <c r="A426" s="872" t="n"/>
      <c r="B426" s="873" t="n"/>
      <c r="C426" s="873" t="n"/>
      <c r="D426" s="873" t="n"/>
      <c r="E426" s="873" t="n"/>
      <c r="F426" s="873" t="n"/>
      <c r="G426" s="873" t="n"/>
      <c r="H426" s="873" t="n"/>
      <c r="I426" s="873" t="n"/>
      <c r="J426" s="874" t="n"/>
      <c r="K426" s="874" t="n"/>
    </row>
    <row r="427" ht="13.5" customHeight="1" s="1178">
      <c r="A427" s="872" t="n"/>
      <c r="B427" s="874" t="n"/>
      <c r="C427" s="874" t="n"/>
      <c r="D427" s="873" t="n"/>
      <c r="E427" s="873" t="n"/>
      <c r="F427" s="873" t="n"/>
      <c r="G427" s="873" t="n"/>
      <c r="H427" s="873" t="n"/>
      <c r="I427" s="873" t="n"/>
      <c r="J427" s="874" t="n"/>
    </row>
    <row r="428" ht="13.5" customHeight="1" s="1178">
      <c r="A428" s="872" t="n"/>
      <c r="B428" s="874" t="n"/>
      <c r="C428" s="874" t="n"/>
      <c r="D428" s="873" t="n"/>
      <c r="E428" s="873" t="n"/>
      <c r="F428" s="873" t="n"/>
      <c r="G428" s="873" t="n"/>
      <c r="H428" s="873" t="n"/>
      <c r="I428" s="873" t="n"/>
      <c r="J428" s="874" t="n"/>
      <c r="K428" s="877" t="n"/>
    </row>
    <row r="429" ht="13.5" customHeight="1" s="1178">
      <c r="A429" s="872" t="n"/>
      <c r="B429" s="873" t="n"/>
      <c r="C429" s="873" t="n"/>
      <c r="D429" s="873" t="n"/>
      <c r="E429" s="873" t="n"/>
      <c r="F429" s="873" t="n"/>
      <c r="G429" s="873" t="n"/>
      <c r="H429" s="873" t="n"/>
      <c r="I429" s="873" t="n"/>
      <c r="J429" s="874" t="n"/>
      <c r="K429" s="874" t="n"/>
    </row>
    <row r="430" ht="13.5" customHeight="1" s="1178">
      <c r="A430" s="872" t="n"/>
      <c r="B430" s="873" t="n"/>
      <c r="C430" s="873" t="n"/>
      <c r="D430" s="873" t="n"/>
      <c r="E430" s="873" t="n"/>
      <c r="F430" s="873" t="n"/>
      <c r="G430" s="873" t="n"/>
      <c r="H430" s="873" t="n"/>
      <c r="I430" s="873" t="n"/>
      <c r="J430" s="874" t="n"/>
      <c r="K430" s="874" t="n"/>
    </row>
    <row r="431" ht="13.5" customHeight="1" s="1178">
      <c r="A431" s="872" t="n"/>
      <c r="B431" s="873" t="n"/>
      <c r="C431" s="873" t="n"/>
      <c r="D431" s="873" t="n"/>
      <c r="E431" s="873" t="n"/>
      <c r="F431" s="873" t="n"/>
      <c r="G431" s="873" t="n"/>
      <c r="H431" s="873" t="n"/>
      <c r="I431" s="873" t="n"/>
      <c r="J431" s="874" t="n"/>
      <c r="K431" s="874" t="n"/>
    </row>
    <row r="432" ht="13.5" customHeight="1" s="1178">
      <c r="B432" s="875" t="n"/>
      <c r="C432" s="875" t="n"/>
      <c r="D432" s="875" t="n"/>
      <c r="K432" s="874" t="n"/>
    </row>
    <row r="433" ht="13.5" customHeight="1" s="1178">
      <c r="B433" s="875" t="n"/>
      <c r="C433" s="875" t="n"/>
      <c r="D433" s="875" t="n"/>
      <c r="K433" s="874" t="n"/>
    </row>
    <row r="434" ht="13.5" customHeight="1" s="1178">
      <c r="A434" s="876" t="n"/>
      <c r="B434" s="873" t="n"/>
      <c r="C434" s="873" t="n"/>
      <c r="D434" s="873" t="n"/>
      <c r="E434" s="874" t="n"/>
      <c r="F434" s="874" t="n"/>
      <c r="G434" s="874" t="n"/>
      <c r="H434" s="874" t="n"/>
      <c r="I434" s="874" t="n"/>
      <c r="J434" s="874" t="n"/>
      <c r="K434" s="874" t="n"/>
    </row>
    <row r="435" ht="13.5" customHeight="1" s="1178">
      <c r="A435" s="872" t="n"/>
      <c r="B435" s="873" t="n"/>
      <c r="C435" s="873" t="n"/>
      <c r="D435" s="873" t="n"/>
      <c r="E435" s="874" t="n"/>
      <c r="F435" s="874" t="n"/>
      <c r="G435" s="874" t="n"/>
      <c r="H435" s="874" t="n"/>
      <c r="I435" s="874" t="n"/>
      <c r="J435" s="874" t="n"/>
      <c r="K435" s="874" t="n"/>
    </row>
    <row r="436" ht="13.5" customHeight="1" s="1178">
      <c r="A436" s="872" t="n"/>
      <c r="B436" s="873" t="n"/>
      <c r="C436" s="873" t="n"/>
      <c r="D436" s="873" t="n"/>
      <c r="E436" s="874" t="n"/>
      <c r="F436" s="874" t="n"/>
      <c r="G436" s="874" t="n"/>
      <c r="H436" s="874" t="n"/>
      <c r="I436" s="874" t="n"/>
      <c r="J436" s="874" t="n"/>
      <c r="K436" s="874" t="n"/>
    </row>
    <row r="438" ht="13.5" customHeight="1" s="1178">
      <c r="A438" s="877" t="n"/>
      <c r="B438" s="877" t="n"/>
      <c r="C438" s="877" t="n"/>
      <c r="D438" s="877" t="n"/>
      <c r="E438" s="877" t="n"/>
      <c r="F438" s="877" t="n"/>
      <c r="G438" s="877" t="n"/>
      <c r="H438" s="877" t="n"/>
      <c r="I438" s="877" t="n"/>
      <c r="J438" s="877" t="n"/>
      <c r="K438" s="877" t="n"/>
    </row>
    <row r="439" ht="13.5" customHeight="1" s="1178">
      <c r="A439" s="872" t="n"/>
      <c r="B439" s="873" t="n"/>
      <c r="C439" s="873" t="n"/>
      <c r="D439" s="873" t="n"/>
      <c r="E439" s="874" t="n"/>
      <c r="F439" s="874" t="n"/>
      <c r="G439" s="874" t="n"/>
      <c r="H439" s="874" t="n"/>
      <c r="I439" s="874" t="n"/>
      <c r="J439" s="874" t="n"/>
      <c r="K439" s="874" t="n"/>
    </row>
    <row r="440" ht="13.5" customHeight="1" s="1178">
      <c r="A440" s="872" t="n"/>
      <c r="B440" s="873" t="n"/>
      <c r="C440" s="873" t="n"/>
      <c r="D440" s="873" t="n"/>
      <c r="E440" s="874" t="n"/>
      <c r="F440" s="874" t="n"/>
      <c r="G440" s="874" t="n"/>
      <c r="H440" s="874" t="n"/>
      <c r="I440" s="874" t="n"/>
      <c r="J440" s="874" t="n"/>
      <c r="K440" s="874" t="n"/>
    </row>
    <row r="441" ht="13.5" customHeight="1" s="1178">
      <c r="A441" s="872" t="n"/>
      <c r="B441" s="873" t="n"/>
      <c r="C441" s="873" t="n"/>
      <c r="D441" s="873" t="n"/>
      <c r="E441" s="874" t="n"/>
      <c r="F441" s="874" t="n"/>
      <c r="G441" s="874" t="n"/>
      <c r="H441" s="874" t="n"/>
      <c r="I441" s="874" t="n"/>
      <c r="J441" s="874" t="n"/>
      <c r="K441" s="874" t="n"/>
    </row>
    <row r="442" ht="13.5" customHeight="1" s="1178">
      <c r="A442" s="872" t="n"/>
      <c r="B442" s="873" t="n"/>
      <c r="C442" s="873" t="n"/>
      <c r="D442" s="873" t="n"/>
      <c r="E442" s="874" t="n"/>
      <c r="F442" s="874" t="n"/>
      <c r="G442" s="874" t="n"/>
      <c r="H442" s="874" t="n"/>
      <c r="I442" s="874" t="n"/>
      <c r="J442" s="874" t="n"/>
      <c r="K442" s="874" t="n"/>
    </row>
    <row r="443" ht="13.5" customHeight="1" s="1178">
      <c r="A443" s="872" t="n"/>
      <c r="B443" s="873" t="n"/>
      <c r="C443" s="873" t="n"/>
      <c r="D443" s="873" t="n"/>
      <c r="E443" s="874" t="n"/>
      <c r="F443" s="874" t="n"/>
      <c r="G443" s="874" t="n"/>
      <c r="H443" s="874" t="n"/>
      <c r="I443" s="874" t="n"/>
      <c r="J443" s="874" t="n"/>
      <c r="K443" s="874" t="n"/>
    </row>
    <row r="444" ht="13.5" customHeight="1" s="1178">
      <c r="A444" s="872" t="n"/>
      <c r="B444" s="873" t="n"/>
      <c r="C444" s="873" t="n"/>
      <c r="D444" s="873" t="n"/>
      <c r="E444" s="874" t="n"/>
      <c r="F444" s="874" t="n"/>
      <c r="G444" s="874" t="n"/>
      <c r="H444" s="874" t="n"/>
      <c r="I444" s="874" t="n"/>
      <c r="J444" s="874" t="n"/>
      <c r="K444" s="874" t="n"/>
    </row>
    <row r="445" ht="13.5" customHeight="1" s="1178">
      <c r="A445" s="872" t="n"/>
      <c r="B445" s="873" t="n"/>
      <c r="C445" s="873" t="n"/>
      <c r="D445" s="873" t="n"/>
      <c r="E445" s="874" t="n"/>
      <c r="F445" s="874" t="n"/>
      <c r="G445" s="874" t="n"/>
      <c r="H445" s="874" t="n"/>
      <c r="I445" s="874" t="n"/>
      <c r="J445" s="874" t="n"/>
      <c r="K445" s="874" t="n"/>
    </row>
    <row r="446" ht="13.5" customHeight="1" s="1178">
      <c r="A446" s="872" t="n"/>
      <c r="B446" s="873" t="n"/>
      <c r="C446" s="873" t="n"/>
      <c r="D446" s="873" t="n"/>
      <c r="E446" s="874" t="n"/>
      <c r="F446" s="874" t="n"/>
      <c r="G446" s="874" t="n"/>
      <c r="H446" s="874" t="n"/>
      <c r="I446" s="874" t="n"/>
      <c r="J446" s="874" t="n"/>
      <c r="K446" s="874" t="n"/>
    </row>
    <row r="448" ht="13.5" customHeight="1" s="1178">
      <c r="A448" s="877" t="n"/>
      <c r="B448" s="877" t="n"/>
      <c r="C448" s="877" t="n"/>
      <c r="D448" s="877" t="n"/>
      <c r="E448" s="877" t="n"/>
      <c r="F448" s="877" t="n"/>
      <c r="G448" s="877" t="n"/>
      <c r="H448" s="877" t="n"/>
      <c r="I448" s="877" t="n"/>
      <c r="J448" s="877" t="n"/>
      <c r="K448" s="877" t="n"/>
    </row>
    <row r="449" ht="13.5" customHeight="1" s="1178">
      <c r="A449" s="872" t="n"/>
      <c r="B449" s="873" t="n"/>
      <c r="C449" s="873" t="n"/>
      <c r="D449" s="873" t="n"/>
      <c r="E449" s="874" t="n"/>
      <c r="F449" s="874" t="n"/>
      <c r="G449" s="874" t="n"/>
      <c r="H449" s="874" t="n"/>
      <c r="I449" s="874" t="n"/>
      <c r="J449" s="874" t="n"/>
      <c r="K449" s="874" t="n"/>
    </row>
    <row r="450" ht="13.5" customHeight="1" s="1178">
      <c r="A450" s="872" t="n"/>
      <c r="B450" s="873" t="n"/>
      <c r="C450" s="873" t="n"/>
      <c r="D450" s="873" t="n"/>
      <c r="E450" s="874" t="n"/>
      <c r="F450" s="874" t="n"/>
      <c r="G450" s="874" t="n"/>
      <c r="H450" s="874" t="n"/>
      <c r="I450" s="874" t="n"/>
      <c r="J450" s="874" t="n"/>
      <c r="K450" s="874" t="n"/>
    </row>
    <row r="451" ht="13.5" customHeight="1" s="1178">
      <c r="A451" s="872" t="n"/>
      <c r="B451" s="873" t="n"/>
      <c r="C451" s="873" t="n"/>
      <c r="D451" s="873" t="n"/>
      <c r="E451" s="874" t="n"/>
      <c r="F451" s="874" t="n"/>
      <c r="G451" s="874" t="n"/>
      <c r="H451" s="874" t="n"/>
      <c r="I451" s="874" t="n"/>
      <c r="J451" s="874" t="n"/>
      <c r="K451" s="874" t="n"/>
    </row>
    <row r="452" ht="13.5" customHeight="1" s="1178">
      <c r="A452" s="872" t="n"/>
      <c r="B452" s="873" t="n"/>
      <c r="C452" s="873" t="n"/>
      <c r="D452" s="873" t="n"/>
      <c r="E452" s="874" t="n"/>
      <c r="F452" s="874" t="n"/>
      <c r="G452" s="874" t="n"/>
      <c r="H452" s="874" t="n"/>
      <c r="I452" s="874" t="n"/>
      <c r="J452" s="874" t="n"/>
      <c r="K452" s="874" t="n"/>
    </row>
    <row r="453" ht="13.5" customHeight="1" s="1178">
      <c r="A453" s="872" t="n"/>
      <c r="B453" s="873" t="n"/>
      <c r="C453" s="873" t="n"/>
      <c r="D453" s="873" t="n"/>
      <c r="E453" s="874" t="n"/>
      <c r="F453" s="874" t="n"/>
      <c r="G453" s="874" t="n"/>
      <c r="H453" s="874" t="n"/>
      <c r="I453" s="874" t="n"/>
      <c r="J453" s="874" t="n"/>
      <c r="K453" s="874" t="n"/>
    </row>
    <row r="454" ht="13.5" customHeight="1" s="1178">
      <c r="A454" s="872" t="n"/>
      <c r="B454" s="873" t="n"/>
      <c r="C454" s="873" t="n"/>
      <c r="D454" s="873" t="n"/>
      <c r="E454" s="874" t="n"/>
      <c r="F454" s="874" t="n"/>
      <c r="G454" s="874" t="n"/>
      <c r="H454" s="874" t="n"/>
      <c r="I454" s="874" t="n"/>
      <c r="J454" s="874" t="n"/>
      <c r="K454" s="874" t="n"/>
    </row>
    <row r="455" ht="13.5" customHeight="1" s="1178">
      <c r="A455" s="872" t="n"/>
      <c r="B455" s="873" t="n"/>
      <c r="C455" s="873" t="n"/>
      <c r="D455" s="873" t="n"/>
      <c r="E455" s="874" t="n"/>
      <c r="F455" s="874" t="n"/>
      <c r="G455" s="874" t="n"/>
      <c r="H455" s="874" t="n"/>
      <c r="I455" s="874" t="n"/>
      <c r="J455" s="874" t="n"/>
      <c r="K455" s="874" t="n"/>
    </row>
    <row r="456" ht="13.5" customHeight="1" s="1178">
      <c r="A456" s="872" t="n"/>
      <c r="B456" s="873" t="n"/>
      <c r="C456" s="873" t="n"/>
      <c r="D456" s="873" t="n"/>
      <c r="E456" s="874" t="n"/>
      <c r="F456" s="874" t="n"/>
      <c r="G456" s="874" t="n"/>
      <c r="H456" s="874" t="n"/>
      <c r="I456" s="874" t="n"/>
      <c r="J456" s="874" t="n"/>
      <c r="K456" s="874" t="n"/>
    </row>
    <row r="458" ht="13.5" customHeight="1" s="1178">
      <c r="A458" s="877" t="n"/>
      <c r="B458" s="877" t="n"/>
      <c r="C458" s="877" t="n"/>
      <c r="D458" s="877" t="n"/>
      <c r="E458" s="877" t="n"/>
      <c r="F458" s="877" t="n"/>
      <c r="G458" s="877" t="n"/>
      <c r="H458" s="877" t="n"/>
      <c r="I458" s="877" t="n"/>
      <c r="J458" s="877" t="n"/>
      <c r="K458" s="877" t="n"/>
    </row>
    <row r="459" ht="13.5" customHeight="1" s="1178">
      <c r="A459" s="872" t="n"/>
      <c r="B459" s="873" t="n"/>
      <c r="C459" s="873" t="n"/>
      <c r="D459" s="874" t="n"/>
      <c r="E459" s="874" t="n"/>
      <c r="F459" s="874" t="n"/>
      <c r="G459" s="874" t="n"/>
      <c r="H459" s="874" t="n"/>
      <c r="I459" s="874" t="n"/>
      <c r="J459" s="874" t="n"/>
      <c r="K459" s="874" t="n"/>
    </row>
    <row r="460" ht="13.5" customHeight="1" s="1178">
      <c r="A460" s="872" t="n"/>
      <c r="B460" s="873" t="n"/>
      <c r="C460" s="873" t="n"/>
      <c r="D460" s="874" t="n"/>
      <c r="E460" s="874" t="n"/>
      <c r="F460" s="874" t="n"/>
      <c r="G460" s="874" t="n"/>
      <c r="H460" s="874" t="n"/>
      <c r="I460" s="874" t="n"/>
      <c r="J460" s="874" t="n"/>
      <c r="K460" s="874" t="n"/>
    </row>
    <row r="461" ht="13.5" customHeight="1" s="1178">
      <c r="A461" s="872" t="n"/>
      <c r="B461" s="873" t="n"/>
      <c r="C461" s="873" t="n"/>
      <c r="D461" s="874" t="n"/>
      <c r="E461" s="874" t="n"/>
      <c r="F461" s="874" t="n"/>
      <c r="G461" s="874" t="n"/>
      <c r="H461" s="874" t="n"/>
      <c r="I461" s="874" t="n"/>
      <c r="J461" s="874" t="n"/>
      <c r="K461" s="874" t="n"/>
    </row>
    <row r="462" ht="13.5" customHeight="1" s="1178">
      <c r="A462" s="872" t="n"/>
      <c r="B462" s="873" t="n"/>
      <c r="C462" s="873" t="n"/>
      <c r="D462" s="873" t="n"/>
      <c r="E462" s="874" t="n"/>
      <c r="F462" s="874" t="n"/>
      <c r="G462" s="874" t="n"/>
      <c r="H462" s="874" t="n"/>
      <c r="I462" s="874" t="n"/>
      <c r="J462" s="874" t="n"/>
      <c r="K462" s="874" t="n"/>
    </row>
    <row r="463" ht="13.5" customHeight="1" s="1178">
      <c r="A463" s="872" t="n"/>
      <c r="B463" s="873" t="n"/>
      <c r="C463" s="873" t="n"/>
      <c r="D463" s="873" t="n"/>
      <c r="E463" s="874" t="n"/>
      <c r="F463" s="874" t="n"/>
      <c r="G463" s="874" t="n"/>
      <c r="H463" s="874" t="n"/>
      <c r="I463" s="874" t="n"/>
      <c r="J463" s="874" t="n"/>
      <c r="K463" s="874" t="n"/>
    </row>
    <row r="464" ht="13.5" customHeight="1" s="1178">
      <c r="A464" s="872" t="n"/>
      <c r="B464" s="873" t="n"/>
      <c r="C464" s="873" t="n"/>
      <c r="D464" s="873" t="n"/>
      <c r="E464" s="874" t="n"/>
      <c r="F464" s="874" t="n"/>
      <c r="G464" s="874" t="n"/>
      <c r="H464" s="874" t="n"/>
      <c r="I464" s="874" t="n"/>
      <c r="J464" s="874" t="n"/>
      <c r="K464" s="874" t="n"/>
    </row>
    <row r="465" ht="13.5" customHeight="1" s="1178">
      <c r="A465" s="872" t="n"/>
      <c r="B465" s="873" t="n"/>
      <c r="C465" s="873" t="n"/>
      <c r="D465" s="873" t="n"/>
      <c r="E465" s="874" t="n"/>
      <c r="F465" s="874" t="n"/>
      <c r="G465" s="874" t="n"/>
      <c r="H465" s="874" t="n"/>
      <c r="I465" s="874" t="n"/>
      <c r="J465" s="874" t="n"/>
      <c r="K465" s="874" t="n"/>
    </row>
    <row r="466" ht="13.5" customHeight="1" s="1178">
      <c r="A466" s="872" t="n"/>
      <c r="B466" s="873" t="n"/>
      <c r="C466" s="873" t="n"/>
      <c r="D466" s="874" t="n"/>
      <c r="E466" s="874" t="n"/>
      <c r="F466" s="874" t="n"/>
      <c r="G466" s="874" t="n"/>
      <c r="H466" s="874" t="n"/>
      <c r="I466" s="874" t="n"/>
      <c r="J466" s="874" t="n"/>
      <c r="K466" s="874" t="n"/>
    </row>
    <row r="468" ht="13.5" customHeight="1" s="1178">
      <c r="A468" s="877" t="n"/>
      <c r="B468" s="877" t="n"/>
      <c r="C468" s="877" t="n"/>
      <c r="D468" s="877" t="n"/>
      <c r="E468" s="877" t="n"/>
      <c r="F468" s="877" t="n"/>
      <c r="G468" s="877" t="n"/>
      <c r="H468" s="877" t="n"/>
      <c r="I468" s="877" t="n"/>
      <c r="J468" s="877" t="n"/>
      <c r="K468" s="877" t="n"/>
    </row>
    <row r="469" ht="13.5" customHeight="1" s="1178">
      <c r="A469" s="872" t="n"/>
      <c r="B469" s="873" t="n"/>
      <c r="C469" s="873" t="n"/>
      <c r="D469" s="874" t="n"/>
      <c r="E469" s="874" t="n"/>
      <c r="F469" s="874" t="n"/>
      <c r="G469" s="874" t="n"/>
      <c r="H469" s="874" t="n"/>
      <c r="I469" s="874" t="n"/>
      <c r="J469" s="874" t="n"/>
      <c r="K469" s="874" t="n"/>
    </row>
    <row r="470" ht="13.5" customHeight="1" s="1178">
      <c r="A470" s="872" t="n"/>
      <c r="B470" s="873" t="n"/>
      <c r="C470" s="873" t="n"/>
      <c r="D470" s="874" t="n"/>
      <c r="E470" s="874" t="n"/>
      <c r="F470" s="874" t="n"/>
      <c r="G470" s="874" t="n"/>
      <c r="H470" s="874" t="n"/>
      <c r="I470" s="874" t="n"/>
      <c r="J470" s="874" t="n"/>
      <c r="K470" s="874" t="n"/>
    </row>
    <row r="471" ht="13.5" customHeight="1" s="1178">
      <c r="A471" s="872" t="n"/>
      <c r="B471" s="873" t="n"/>
      <c r="C471" s="873" t="n"/>
      <c r="D471" s="874" t="n"/>
      <c r="E471" s="874" t="n"/>
      <c r="F471" s="874" t="n"/>
      <c r="G471" s="874" t="n"/>
      <c r="H471" s="874" t="n"/>
      <c r="I471" s="874" t="n"/>
      <c r="J471" s="874" t="n"/>
      <c r="K471" s="874" t="n"/>
    </row>
    <row r="472" ht="13.5" customHeight="1" s="1178">
      <c r="A472" s="872" t="n"/>
      <c r="B472" s="873" t="n"/>
      <c r="C472" s="873" t="n"/>
      <c r="D472" s="873" t="n"/>
      <c r="E472" s="874" t="n"/>
      <c r="F472" s="874" t="n"/>
      <c r="G472" s="874" t="n"/>
      <c r="H472" s="874" t="n"/>
      <c r="I472" s="874" t="n"/>
      <c r="J472" s="874" t="n"/>
      <c r="K472" s="874" t="n"/>
    </row>
    <row r="473" ht="13.5" customHeight="1" s="1178">
      <c r="A473" s="872" t="n"/>
      <c r="B473" s="873" t="n"/>
      <c r="C473" s="873" t="n"/>
      <c r="D473" s="873" t="n"/>
      <c r="E473" s="874" t="n"/>
      <c r="F473" s="874" t="n"/>
      <c r="G473" s="874" t="n"/>
      <c r="H473" s="874" t="n"/>
      <c r="I473" s="874" t="n"/>
      <c r="J473" s="874" t="n"/>
      <c r="K473" s="874" t="n"/>
    </row>
    <row r="474" ht="13.5" customHeight="1" s="1178">
      <c r="A474" s="872" t="n"/>
      <c r="B474" s="873" t="n"/>
      <c r="C474" s="873" t="n"/>
      <c r="D474" s="873" t="n"/>
      <c r="E474" s="874" t="n"/>
      <c r="F474" s="874" t="n"/>
      <c r="G474" s="874" t="n"/>
      <c r="H474" s="874" t="n"/>
      <c r="I474" s="874" t="n"/>
      <c r="J474" s="874" t="n"/>
      <c r="K474" s="874" t="n"/>
    </row>
    <row r="475" ht="13.5" customHeight="1" s="1178">
      <c r="A475" s="872" t="n"/>
      <c r="B475" s="873" t="n"/>
      <c r="C475" s="873" t="n"/>
      <c r="D475" s="873" t="n"/>
      <c r="E475" s="874" t="n"/>
      <c r="F475" s="874" t="n"/>
      <c r="G475" s="874" t="n"/>
      <c r="H475" s="874" t="n"/>
      <c r="I475" s="874" t="n"/>
      <c r="J475" s="874" t="n"/>
      <c r="K475" s="874" t="n"/>
    </row>
    <row r="476" ht="13.5" customHeight="1" s="1178">
      <c r="A476" s="872" t="n"/>
      <c r="B476" s="873" t="n"/>
      <c r="C476" s="873" t="n"/>
      <c r="D476" s="874" t="n"/>
      <c r="E476" s="874" t="n"/>
      <c r="F476" s="874" t="n"/>
      <c r="G476" s="874" t="n"/>
      <c r="H476" s="874" t="n"/>
      <c r="I476" s="874" t="n"/>
      <c r="J476" s="874" t="n"/>
      <c r="K476" s="874" t="n"/>
    </row>
    <row r="478" ht="13.5" customHeight="1" s="1178">
      <c r="A478" s="877" t="n"/>
      <c r="B478" s="877" t="n"/>
      <c r="C478" s="877" t="n"/>
      <c r="D478" s="877" t="n"/>
      <c r="E478" s="877" t="n"/>
      <c r="F478" s="877" t="n"/>
      <c r="G478" s="877" t="n"/>
      <c r="H478" s="877" t="n"/>
      <c r="I478" s="877" t="n"/>
      <c r="J478" s="877" t="n"/>
      <c r="K478" s="877" t="n"/>
    </row>
    <row r="479" ht="13.5" customHeight="1" s="1178">
      <c r="A479" s="872" t="n"/>
      <c r="B479" s="873" t="n"/>
      <c r="C479" s="873" t="n"/>
      <c r="D479" s="874" t="n"/>
      <c r="E479" s="874" t="n"/>
      <c r="F479" s="874" t="n"/>
      <c r="G479" s="874" t="n"/>
      <c r="H479" s="874" t="n"/>
      <c r="I479" s="874" t="n"/>
      <c r="J479" s="874" t="n"/>
      <c r="K479" s="874" t="n"/>
    </row>
    <row r="480" ht="13.5" customHeight="1" s="1178">
      <c r="A480" s="872" t="n"/>
      <c r="B480" s="873" t="n"/>
      <c r="C480" s="873" t="n"/>
      <c r="D480" s="874" t="n"/>
      <c r="E480" s="874" t="n"/>
      <c r="F480" s="874" t="n"/>
      <c r="G480" s="874" t="n"/>
      <c r="H480" s="874" t="n"/>
      <c r="I480" s="874" t="n"/>
      <c r="J480" s="874" t="n"/>
      <c r="K480" s="874" t="n"/>
    </row>
    <row r="481" ht="13.5" customHeight="1" s="1178">
      <c r="A481" s="872" t="n"/>
      <c r="B481" s="873" t="n"/>
      <c r="C481" s="873" t="n"/>
      <c r="D481" s="874" t="n"/>
      <c r="E481" s="874" t="n"/>
      <c r="F481" s="874" t="n"/>
      <c r="G481" s="874" t="n"/>
      <c r="H481" s="874" t="n"/>
      <c r="I481" s="874" t="n"/>
      <c r="J481" s="874" t="n"/>
      <c r="K481" s="874" t="n"/>
    </row>
    <row r="482" ht="13.5" customHeight="1" s="1178">
      <c r="A482" s="872" t="n"/>
      <c r="B482" s="873" t="n"/>
      <c r="C482" s="873" t="n"/>
      <c r="D482" s="873" t="n"/>
      <c r="E482" s="874" t="n"/>
      <c r="F482" s="874" t="n"/>
      <c r="G482" s="874" t="n"/>
      <c r="H482" s="874" t="n"/>
      <c r="I482" s="874" t="n"/>
      <c r="J482" s="874" t="n"/>
      <c r="K482" s="874" t="n"/>
    </row>
    <row r="483" ht="13.5" customHeight="1" s="1178">
      <c r="A483" s="872" t="n"/>
      <c r="B483" s="873" t="n"/>
      <c r="C483" s="873" t="n"/>
      <c r="D483" s="873" t="n"/>
      <c r="E483" s="874" t="n"/>
      <c r="F483" s="874" t="n"/>
      <c r="G483" s="874" t="n"/>
      <c r="H483" s="874" t="n"/>
      <c r="I483" s="874" t="n"/>
      <c r="J483" s="874" t="n"/>
      <c r="K483" s="874" t="n"/>
    </row>
    <row r="484" ht="13.5" customHeight="1" s="1178">
      <c r="A484" s="872" t="n"/>
      <c r="B484" s="873" t="n"/>
      <c r="C484" s="873" t="n"/>
      <c r="D484" s="873" t="n"/>
      <c r="E484" s="874" t="n"/>
      <c r="F484" s="874" t="n"/>
      <c r="G484" s="874" t="n"/>
      <c r="H484" s="874" t="n"/>
      <c r="I484" s="874" t="n"/>
      <c r="J484" s="874" t="n"/>
      <c r="K484" s="874" t="n"/>
    </row>
    <row r="485" ht="13.5" customHeight="1" s="1178">
      <c r="A485" s="872" t="n"/>
      <c r="B485" s="873" t="n"/>
      <c r="C485" s="873" t="n"/>
      <c r="D485" s="873" t="n"/>
      <c r="E485" s="874" t="n"/>
      <c r="F485" s="874" t="n"/>
      <c r="G485" s="874" t="n"/>
      <c r="H485" s="874" t="n"/>
      <c r="I485" s="874" t="n"/>
      <c r="J485" s="874" t="n"/>
      <c r="K485" s="874" t="n"/>
    </row>
    <row r="486" ht="13.5" customHeight="1" s="1178">
      <c r="A486" s="872" t="n"/>
      <c r="B486" s="873" t="n"/>
      <c r="C486" s="873" t="n"/>
      <c r="D486" s="874" t="n"/>
      <c r="E486" s="874" t="n"/>
      <c r="F486" s="874" t="n"/>
      <c r="G486" s="874" t="n"/>
      <c r="H486" s="874" t="n"/>
      <c r="I486" s="874" t="n"/>
      <c r="J486" s="874" t="n"/>
      <c r="K486" s="874" t="n"/>
    </row>
    <row r="488" ht="13.5" customHeight="1" s="1178">
      <c r="A488" s="877" t="n"/>
      <c r="B488" s="877" t="n"/>
      <c r="C488" s="877" t="n"/>
      <c r="D488" s="877" t="n"/>
      <c r="E488" s="877" t="n"/>
      <c r="F488" s="877" t="n"/>
      <c r="G488" s="877" t="n"/>
      <c r="H488" s="877" t="n"/>
      <c r="I488" s="877" t="n"/>
      <c r="J488" s="877" t="n"/>
      <c r="K488" s="877" t="n"/>
    </row>
    <row r="489" ht="13.5" customHeight="1" s="1178">
      <c r="A489" s="872" t="n"/>
      <c r="B489" s="873" t="n"/>
      <c r="C489" s="873" t="n"/>
      <c r="D489" s="874" t="n"/>
      <c r="E489" s="874" t="n"/>
      <c r="F489" s="874" t="n"/>
      <c r="G489" s="874" t="n"/>
      <c r="H489" s="874" t="n"/>
      <c r="I489" s="874" t="n"/>
      <c r="J489" s="874" t="n"/>
      <c r="K489" s="874" t="n"/>
    </row>
    <row r="490" ht="13.5" customHeight="1" s="1178">
      <c r="A490" s="872" t="n"/>
      <c r="B490" s="873" t="n"/>
      <c r="C490" s="873" t="n"/>
      <c r="D490" s="874" t="n"/>
      <c r="E490" s="874" t="n"/>
      <c r="F490" s="874" t="n"/>
      <c r="G490" s="874" t="n"/>
      <c r="H490" s="874" t="n"/>
      <c r="I490" s="874" t="n"/>
      <c r="J490" s="874" t="n"/>
      <c r="K490" s="874" t="n"/>
    </row>
    <row r="491" ht="13.5" customHeight="1" s="1178">
      <c r="A491" s="872" t="n"/>
      <c r="B491" s="873" t="n"/>
      <c r="C491" s="873" t="n"/>
      <c r="D491" s="874" t="n"/>
      <c r="E491" s="874" t="n"/>
      <c r="F491" s="874" t="n"/>
      <c r="G491" s="874" t="n"/>
      <c r="H491" s="874" t="n"/>
      <c r="I491" s="874" t="n"/>
      <c r="J491" s="874" t="n"/>
      <c r="K491" s="874" t="n"/>
    </row>
    <row r="492" ht="13.5" customHeight="1" s="1178">
      <c r="A492" s="872" t="n"/>
      <c r="B492" s="873" t="n"/>
      <c r="C492" s="873" t="n"/>
      <c r="D492" s="873" t="n"/>
      <c r="E492" s="874" t="n"/>
      <c r="F492" s="874" t="n"/>
      <c r="G492" s="874" t="n"/>
      <c r="H492" s="874" t="n"/>
      <c r="I492" s="874" t="n"/>
      <c r="J492" s="874" t="n"/>
      <c r="K492" s="874" t="n"/>
    </row>
    <row r="493" ht="13.5" customHeight="1" s="1178">
      <c r="A493" s="872" t="n"/>
      <c r="B493" s="873" t="n"/>
      <c r="C493" s="873" t="n"/>
      <c r="D493" s="873" t="n"/>
      <c r="E493" s="874" t="n"/>
      <c r="F493" s="874" t="n"/>
      <c r="G493" s="874" t="n"/>
      <c r="H493" s="874" t="n"/>
      <c r="I493" s="874" t="n"/>
      <c r="J493" s="874" t="n"/>
      <c r="K493" s="874" t="n"/>
    </row>
    <row r="494" ht="13.5" customHeight="1" s="1178">
      <c r="A494" s="872" t="n"/>
      <c r="B494" s="873" t="n"/>
      <c r="C494" s="873" t="n"/>
      <c r="D494" s="873" t="n"/>
      <c r="E494" s="874" t="n"/>
      <c r="F494" s="874" t="n"/>
      <c r="G494" s="874" t="n"/>
      <c r="H494" s="874" t="n"/>
      <c r="I494" s="874" t="n"/>
      <c r="J494" s="874" t="n"/>
      <c r="K494" s="874" t="n"/>
    </row>
    <row r="495" ht="13.5" customHeight="1" s="1178">
      <c r="A495" s="872" t="n"/>
      <c r="B495" s="873" t="n"/>
      <c r="C495" s="873" t="n"/>
      <c r="D495" s="873" t="n"/>
      <c r="E495" s="874" t="n"/>
      <c r="F495" s="874" t="n"/>
      <c r="G495" s="874" t="n"/>
      <c r="H495" s="874" t="n"/>
      <c r="I495" s="874" t="n"/>
      <c r="J495" s="874" t="n"/>
      <c r="K495" s="874" t="n"/>
    </row>
    <row r="496" ht="13.5" customHeight="1" s="1178">
      <c r="A496" s="872" t="n"/>
      <c r="B496" s="873" t="n"/>
      <c r="C496" s="873" t="n"/>
      <c r="D496" s="874" t="n"/>
      <c r="E496" s="874" t="n"/>
      <c r="F496" s="874" t="n"/>
      <c r="G496" s="874" t="n"/>
      <c r="H496" s="874" t="n"/>
      <c r="I496" s="874" t="n"/>
      <c r="J496" s="874" t="n"/>
      <c r="K496" s="874" t="n"/>
    </row>
    <row r="498" ht="13.5" customHeight="1" s="1178">
      <c r="A498" s="877" t="n"/>
      <c r="B498" s="877" t="n"/>
      <c r="C498" s="877" t="n"/>
      <c r="D498" s="877" t="n"/>
      <c r="E498" s="877" t="n"/>
      <c r="F498" s="877" t="n"/>
      <c r="G498" s="877" t="n"/>
      <c r="H498" s="877" t="n"/>
      <c r="I498" s="877" t="n"/>
      <c r="J498" s="877" t="n"/>
      <c r="K498" s="877" t="n"/>
    </row>
    <row r="499" ht="13.5" customHeight="1" s="1178">
      <c r="A499" s="872" t="n"/>
      <c r="B499" s="873" t="n"/>
      <c r="C499" s="873" t="n"/>
      <c r="D499" s="874" t="n"/>
      <c r="E499" s="874" t="n"/>
      <c r="F499" s="874" t="n"/>
      <c r="G499" s="874" t="n"/>
      <c r="H499" s="874" t="n"/>
      <c r="I499" s="874" t="n"/>
      <c r="J499" s="874" t="n"/>
      <c r="K499" s="874" t="n"/>
    </row>
    <row r="500" ht="13.5" customHeight="1" s="1178">
      <c r="A500" s="872" t="n"/>
      <c r="B500" s="873" t="n"/>
      <c r="C500" s="873" t="n"/>
      <c r="D500" s="874" t="n"/>
      <c r="E500" s="874" t="n"/>
      <c r="F500" s="874" t="n"/>
      <c r="G500" s="874" t="n"/>
      <c r="H500" s="874" t="n"/>
      <c r="I500" s="874" t="n"/>
      <c r="J500" s="874" t="n"/>
      <c r="K500" s="874" t="n"/>
    </row>
    <row r="501" ht="13.5" customHeight="1" s="1178">
      <c r="A501" s="872" t="n"/>
      <c r="B501" s="873" t="n"/>
      <c r="C501" s="873" t="n"/>
      <c r="D501" s="874" t="n"/>
      <c r="E501" s="874" t="n"/>
      <c r="F501" s="874" t="n"/>
      <c r="G501" s="874" t="n"/>
      <c r="H501" s="874" t="n"/>
      <c r="I501" s="874" t="n"/>
      <c r="J501" s="874" t="n"/>
      <c r="K501" s="874" t="n"/>
    </row>
    <row r="502" ht="13.5" customHeight="1" s="1178">
      <c r="A502" s="872" t="n"/>
      <c r="B502" s="873" t="n"/>
      <c r="C502" s="873" t="n"/>
      <c r="D502" s="873" t="n"/>
      <c r="E502" s="874" t="n"/>
      <c r="F502" s="874" t="n"/>
      <c r="G502" s="874" t="n"/>
      <c r="H502" s="874" t="n"/>
      <c r="I502" s="874" t="n"/>
      <c r="J502" s="874" t="n"/>
      <c r="K502" s="874" t="n"/>
    </row>
    <row r="503" ht="13.5" customHeight="1" s="1178">
      <c r="A503" s="872" t="n"/>
      <c r="B503" s="873" t="n"/>
      <c r="C503" s="873" t="n"/>
      <c r="D503" s="873" t="n"/>
      <c r="E503" s="874" t="n"/>
      <c r="F503" s="874" t="n"/>
      <c r="G503" s="874" t="n"/>
      <c r="H503" s="874" t="n"/>
      <c r="I503" s="874" t="n"/>
      <c r="J503" s="874" t="n"/>
      <c r="K503" s="874" t="n"/>
    </row>
    <row r="504" ht="13.5" customHeight="1" s="1178">
      <c r="A504" s="872" t="n"/>
      <c r="B504" s="873" t="n"/>
      <c r="C504" s="873" t="n"/>
      <c r="D504" s="873" t="n"/>
      <c r="E504" s="874" t="n"/>
      <c r="F504" s="874" t="n"/>
      <c r="G504" s="874" t="n"/>
      <c r="H504" s="874" t="n"/>
      <c r="I504" s="874" t="n"/>
      <c r="J504" s="874" t="n"/>
      <c r="K504" s="874" t="n"/>
    </row>
    <row r="505" ht="13.5" customHeight="1" s="1178">
      <c r="A505" s="872" t="n"/>
      <c r="B505" s="873" t="n"/>
      <c r="C505" s="873" t="n"/>
      <c r="D505" s="873" t="n"/>
      <c r="E505" s="874" t="n"/>
      <c r="F505" s="874" t="n"/>
      <c r="G505" s="874" t="n"/>
      <c r="H505" s="874" t="n"/>
      <c r="I505" s="874" t="n"/>
      <c r="J505" s="874" t="n"/>
      <c r="K505" s="874" t="n"/>
    </row>
    <row r="506" ht="13.5" customHeight="1" s="1178">
      <c r="A506" s="872" t="n"/>
      <c r="B506" s="873" t="n"/>
      <c r="C506" s="873" t="n"/>
      <c r="D506" s="874" t="n"/>
      <c r="E506" s="874" t="n"/>
      <c r="F506" s="874" t="n"/>
      <c r="G506" s="874" t="n"/>
      <c r="H506" s="874" t="n"/>
      <c r="I506" s="874" t="n"/>
      <c r="J506" s="874" t="n"/>
      <c r="K506" s="874" t="n"/>
    </row>
    <row r="508" ht="13.5" customHeight="1" s="1178">
      <c r="A508" s="877" t="n"/>
      <c r="B508" s="877" t="n"/>
      <c r="C508" s="877" t="n"/>
      <c r="D508" s="877" t="n"/>
      <c r="E508" s="877" t="n"/>
      <c r="F508" s="877" t="n"/>
      <c r="G508" s="877" t="n"/>
      <c r="H508" s="877" t="n"/>
      <c r="I508" s="877" t="n"/>
      <c r="J508" s="877" t="n"/>
      <c r="K508" s="877" t="n"/>
    </row>
    <row r="509" ht="13.5" customHeight="1" s="1178">
      <c r="A509" s="872" t="n"/>
      <c r="B509" s="873" t="n"/>
      <c r="C509" s="873" t="n"/>
      <c r="D509" s="874" t="n"/>
      <c r="E509" s="874" t="n"/>
      <c r="F509" s="874" t="n"/>
      <c r="G509" s="874" t="n"/>
      <c r="H509" s="874" t="n"/>
      <c r="I509" s="874" t="n"/>
      <c r="J509" s="874" t="n"/>
      <c r="K509" s="874" t="n"/>
    </row>
    <row r="510" ht="13.5" customHeight="1" s="1178">
      <c r="A510" s="872" t="n"/>
      <c r="B510" s="873" t="n"/>
      <c r="C510" s="873" t="n"/>
      <c r="D510" s="874" t="n"/>
      <c r="E510" s="874" t="n"/>
      <c r="F510" s="874" t="n"/>
      <c r="G510" s="874" t="n"/>
      <c r="H510" s="874" t="n"/>
      <c r="I510" s="874" t="n"/>
      <c r="J510" s="874" t="n"/>
      <c r="K510" s="874" t="n"/>
    </row>
    <row r="511" ht="13.5" customHeight="1" s="1178">
      <c r="A511" s="872" t="n"/>
      <c r="B511" s="873" t="n"/>
      <c r="C511" s="873" t="n"/>
      <c r="D511" s="874" t="n"/>
      <c r="E511" s="874" t="n"/>
      <c r="F511" s="874" t="n"/>
      <c r="G511" s="874" t="n"/>
      <c r="H511" s="874" t="n"/>
      <c r="I511" s="874" t="n"/>
      <c r="J511" s="874" t="n"/>
      <c r="K511" s="874" t="n"/>
    </row>
    <row r="512" ht="13.5" customHeight="1" s="1178">
      <c r="A512" s="872" t="n"/>
      <c r="B512" s="873" t="n"/>
      <c r="C512" s="873" t="n"/>
      <c r="D512" s="873" t="n"/>
      <c r="E512" s="874" t="n"/>
      <c r="F512" s="874" t="n"/>
      <c r="G512" s="874" t="n"/>
      <c r="H512" s="874" t="n"/>
      <c r="I512" s="874" t="n"/>
      <c r="J512" s="874" t="n"/>
      <c r="K512" s="874" t="n"/>
    </row>
    <row r="513" ht="13.5" customHeight="1" s="1178">
      <c r="A513" s="872" t="n"/>
      <c r="B513" s="873" t="n"/>
      <c r="C513" s="873" t="n"/>
      <c r="D513" s="873" t="n"/>
      <c r="E513" s="874" t="n"/>
      <c r="F513" s="874" t="n"/>
      <c r="G513" s="874" t="n"/>
      <c r="H513" s="874" t="n"/>
      <c r="I513" s="874" t="n"/>
      <c r="J513" s="874" t="n"/>
      <c r="K513" s="874" t="n"/>
    </row>
    <row r="514" ht="13.5" customHeight="1" s="1178">
      <c r="A514" s="872" t="n"/>
      <c r="B514" s="873" t="n"/>
      <c r="C514" s="873" t="n"/>
      <c r="D514" s="873" t="n"/>
      <c r="E514" s="874" t="n"/>
      <c r="F514" s="874" t="n"/>
      <c r="G514" s="874" t="n"/>
      <c r="H514" s="874" t="n"/>
      <c r="I514" s="874" t="n"/>
      <c r="J514" s="874" t="n"/>
      <c r="K514" s="874" t="n"/>
    </row>
    <row r="515" ht="13.5" customHeight="1" s="1178">
      <c r="A515" s="872" t="n"/>
      <c r="B515" s="873" t="n"/>
      <c r="C515" s="873" t="n"/>
      <c r="D515" s="873" t="n"/>
      <c r="E515" s="874" t="n"/>
      <c r="F515" s="874" t="n"/>
      <c r="G515" s="874" t="n"/>
      <c r="H515" s="874" t="n"/>
      <c r="I515" s="874" t="n"/>
      <c r="J515" s="874" t="n"/>
      <c r="K515" s="874" t="n"/>
    </row>
    <row r="516" ht="13.5" customHeight="1" s="1178">
      <c r="A516" s="872" t="n"/>
      <c r="B516" s="873" t="n"/>
      <c r="C516" s="873" t="n"/>
      <c r="D516" s="874" t="n"/>
      <c r="E516" s="874" t="n"/>
      <c r="F516" s="874" t="n"/>
      <c r="G516" s="874" t="n"/>
      <c r="H516" s="874" t="n"/>
      <c r="I516" s="874" t="n"/>
      <c r="J516" s="874" t="n"/>
      <c r="K516" s="874" t="n"/>
    </row>
    <row r="518" ht="13.5" customHeight="1" s="1178">
      <c r="A518" s="877" t="n"/>
      <c r="B518" s="877" t="n"/>
      <c r="C518" s="877" t="n"/>
      <c r="D518" s="877" t="n"/>
      <c r="E518" s="877" t="n"/>
      <c r="F518" s="877" t="n"/>
      <c r="G518" s="877" t="n"/>
      <c r="H518" s="877" t="n"/>
      <c r="I518" s="877" t="n"/>
      <c r="J518" s="877" t="n"/>
      <c r="K518" s="877" t="n"/>
    </row>
    <row r="519" ht="13.5" customHeight="1" s="1178">
      <c r="A519" s="872" t="n"/>
      <c r="B519" s="873" t="n"/>
      <c r="C519" s="873" t="n"/>
      <c r="D519" s="874" t="n"/>
      <c r="E519" s="874" t="n"/>
      <c r="F519" s="874" t="n"/>
      <c r="G519" s="874" t="n"/>
      <c r="H519" s="874" t="n"/>
      <c r="I519" s="874" t="n"/>
      <c r="J519" s="874" t="n"/>
      <c r="K519" s="874" t="n"/>
    </row>
    <row r="520" ht="13.5" customHeight="1" s="1178">
      <c r="A520" s="872" t="n"/>
      <c r="B520" s="873" t="n"/>
      <c r="C520" s="873" t="n"/>
      <c r="D520" s="874" t="n"/>
      <c r="E520" s="874" t="n"/>
      <c r="F520" s="874" t="n"/>
      <c r="G520" s="874" t="n"/>
      <c r="H520" s="874" t="n"/>
      <c r="I520" s="874" t="n"/>
      <c r="J520" s="874" t="n"/>
      <c r="K520" s="874" t="n"/>
    </row>
    <row r="521" ht="13.5" customHeight="1" s="1178">
      <c r="A521" s="872" t="n"/>
      <c r="B521" s="873" t="n"/>
      <c r="C521" s="873" t="n"/>
      <c r="D521" s="874" t="n"/>
      <c r="E521" s="874" t="n"/>
      <c r="F521" s="874" t="n"/>
      <c r="G521" s="874" t="n"/>
      <c r="H521" s="874" t="n"/>
      <c r="I521" s="874" t="n"/>
      <c r="J521" s="874" t="n"/>
      <c r="K521" s="874" t="n"/>
    </row>
    <row r="522" ht="13.5" customHeight="1" s="1178">
      <c r="A522" s="872" t="n"/>
      <c r="B522" s="873" t="n"/>
      <c r="C522" s="873" t="n"/>
      <c r="D522" s="873" t="n"/>
      <c r="E522" s="874" t="n"/>
      <c r="F522" s="874" t="n"/>
      <c r="G522" s="874" t="n"/>
      <c r="H522" s="874" t="n"/>
      <c r="I522" s="874" t="n"/>
      <c r="J522" s="874" t="n"/>
      <c r="K522" s="874" t="n"/>
    </row>
    <row r="523" ht="13.5" customHeight="1" s="1178">
      <c r="A523" s="872" t="n"/>
      <c r="B523" s="873" t="n"/>
      <c r="C523" s="873" t="n"/>
      <c r="D523" s="873" t="n"/>
      <c r="E523" s="874" t="n"/>
      <c r="F523" s="874" t="n"/>
      <c r="G523" s="874" t="n"/>
      <c r="H523" s="874" t="n"/>
      <c r="I523" s="874" t="n"/>
      <c r="J523" s="874" t="n"/>
      <c r="K523" s="874" t="n"/>
    </row>
    <row r="524" ht="13.5" customHeight="1" s="1178">
      <c r="A524" s="872" t="n"/>
      <c r="B524" s="873" t="n"/>
      <c r="C524" s="873" t="n"/>
      <c r="D524" s="873" t="n"/>
      <c r="E524" s="874" t="n"/>
      <c r="F524" s="874" t="n"/>
      <c r="G524" s="874" t="n"/>
      <c r="H524" s="874" t="n"/>
      <c r="I524" s="874" t="n"/>
      <c r="J524" s="874" t="n"/>
      <c r="K524" s="874" t="n"/>
    </row>
    <row r="525" ht="13.5" customHeight="1" s="1178">
      <c r="A525" s="872" t="n"/>
      <c r="B525" s="873" t="n"/>
      <c r="C525" s="873" t="n"/>
      <c r="D525" s="873" t="n"/>
      <c r="E525" s="874" t="n"/>
      <c r="F525" s="874" t="n"/>
      <c r="G525" s="874" t="n"/>
      <c r="H525" s="874" t="n"/>
      <c r="I525" s="874" t="n"/>
      <c r="J525" s="874" t="n"/>
      <c r="K525" s="874" t="n"/>
    </row>
    <row r="526" ht="13.5" customHeight="1" s="1178">
      <c r="A526" s="872" t="n"/>
      <c r="B526" s="873" t="n"/>
      <c r="C526" s="873" t="n"/>
      <c r="D526" s="874" t="n"/>
      <c r="E526" s="874" t="n"/>
      <c r="F526" s="874" t="n"/>
      <c r="G526" s="874" t="n"/>
      <c r="H526" s="874" t="n"/>
      <c r="I526" s="874" t="n"/>
      <c r="J526" s="874" t="n"/>
      <c r="K526" s="874" t="n"/>
    </row>
    <row r="528" ht="13.5" customHeight="1" s="1178">
      <c r="A528" s="877" t="n"/>
      <c r="B528" s="877" t="n"/>
      <c r="C528" s="877" t="n"/>
      <c r="D528" s="877" t="n"/>
      <c r="E528" s="877" t="n"/>
      <c r="F528" s="877" t="n"/>
      <c r="G528" s="877" t="n"/>
      <c r="H528" s="877" t="n"/>
      <c r="I528" s="877" t="n"/>
      <c r="J528" s="877" t="n"/>
      <c r="K528" s="877" t="n"/>
    </row>
    <row r="529" ht="13.5" customHeight="1" s="1178">
      <c r="A529" s="872" t="n"/>
      <c r="B529" s="873" t="n"/>
      <c r="C529" s="873" t="n"/>
      <c r="D529" s="874" t="n"/>
      <c r="E529" s="874" t="n"/>
      <c r="F529" s="874" t="n"/>
      <c r="G529" s="874" t="n"/>
      <c r="H529" s="874" t="n"/>
      <c r="I529" s="874" t="n"/>
      <c r="J529" s="874" t="n"/>
      <c r="K529" s="874" t="n"/>
    </row>
    <row r="530" ht="13.5" customHeight="1" s="1178">
      <c r="A530" s="872" t="n"/>
      <c r="B530" s="873" t="n"/>
      <c r="C530" s="873" t="n"/>
      <c r="D530" s="874" t="n"/>
      <c r="E530" s="874" t="n"/>
      <c r="F530" s="874" t="n"/>
      <c r="G530" s="874" t="n"/>
      <c r="H530" s="874" t="n"/>
      <c r="I530" s="874" t="n"/>
      <c r="J530" s="874" t="n"/>
      <c r="K530" s="874" t="n"/>
    </row>
    <row r="531" ht="13.5" customHeight="1" s="1178">
      <c r="A531" s="872" t="n"/>
      <c r="B531" s="873" t="n"/>
      <c r="C531" s="873" t="n"/>
      <c r="D531" s="874" t="n"/>
      <c r="E531" s="874" t="n"/>
      <c r="F531" s="874" t="n"/>
      <c r="G531" s="874" t="n"/>
      <c r="H531" s="874" t="n"/>
      <c r="I531" s="874" t="n"/>
      <c r="J531" s="874" t="n"/>
      <c r="K531" s="874" t="n"/>
    </row>
    <row r="532" ht="13.5" customHeight="1" s="1178">
      <c r="A532" s="872" t="n"/>
      <c r="B532" s="873" t="n"/>
      <c r="C532" s="873" t="n"/>
      <c r="D532" s="873" t="n"/>
      <c r="E532" s="874" t="n"/>
      <c r="F532" s="874" t="n"/>
      <c r="G532" s="874" t="n"/>
      <c r="H532" s="874" t="n"/>
      <c r="I532" s="874" t="n"/>
      <c r="J532" s="874" t="n"/>
      <c r="K532" s="874" t="n"/>
    </row>
    <row r="533" ht="13.5" customHeight="1" s="1178">
      <c r="A533" s="872" t="n"/>
      <c r="B533" s="873" t="n"/>
      <c r="C533" s="873" t="n"/>
      <c r="D533" s="873" t="n"/>
      <c r="E533" s="874" t="n"/>
      <c r="F533" s="874" t="n"/>
      <c r="G533" s="874" t="n"/>
      <c r="H533" s="874" t="n"/>
      <c r="I533" s="874" t="n"/>
      <c r="J533" s="874" t="n"/>
      <c r="K533" s="874" t="n"/>
    </row>
    <row r="534" ht="13.5" customHeight="1" s="1178">
      <c r="A534" s="872" t="n"/>
      <c r="B534" s="873" t="n"/>
      <c r="C534" s="873" t="n"/>
      <c r="D534" s="873" t="n"/>
      <c r="E534" s="874" t="n"/>
      <c r="F534" s="874" t="n"/>
      <c r="G534" s="874" t="n"/>
      <c r="H534" s="874" t="n"/>
      <c r="I534" s="874" t="n"/>
      <c r="J534" s="874" t="n"/>
      <c r="K534" s="874" t="n"/>
    </row>
    <row r="535" ht="13.5" customHeight="1" s="1178">
      <c r="A535" s="872" t="n"/>
      <c r="B535" s="873" t="n"/>
      <c r="C535" s="873" t="n"/>
      <c r="D535" s="873" t="n"/>
      <c r="E535" s="874" t="n"/>
      <c r="F535" s="874" t="n"/>
      <c r="G535" s="874" t="n"/>
      <c r="H535" s="874" t="n"/>
      <c r="I535" s="874" t="n"/>
      <c r="J535" s="874" t="n"/>
      <c r="K535" s="874" t="n"/>
    </row>
    <row r="536" ht="13.5" customHeight="1" s="1178">
      <c r="A536" s="872" t="n"/>
      <c r="B536" s="873" t="n"/>
      <c r="C536" s="873" t="n"/>
      <c r="D536" s="874" t="n"/>
      <c r="E536" s="874" t="n"/>
      <c r="F536" s="874" t="n"/>
      <c r="G536" s="874" t="n"/>
      <c r="H536" s="874" t="n"/>
      <c r="I536" s="874" t="n"/>
      <c r="J536" s="874" t="n"/>
      <c r="K536" s="874" t="n"/>
    </row>
    <row r="540" ht="13.5" customHeight="1" s="1178">
      <c r="A540" s="877" t="n"/>
      <c r="B540" s="877" t="n"/>
      <c r="C540" s="877" t="n"/>
      <c r="D540" s="877" t="n"/>
      <c r="E540" s="877" t="n"/>
      <c r="F540" s="877" t="n"/>
      <c r="G540" s="877" t="n"/>
      <c r="H540" s="877" t="n"/>
      <c r="I540" s="877" t="n"/>
      <c r="J540" s="877" t="n"/>
    </row>
    <row r="541" ht="13.5" customHeight="1" s="1178">
      <c r="A541" s="872" t="n"/>
      <c r="B541" s="874" t="n"/>
      <c r="C541" s="874" t="n"/>
      <c r="D541" s="873" t="n"/>
      <c r="E541" s="873" t="n"/>
      <c r="F541" s="873" t="n"/>
      <c r="G541" s="873" t="n"/>
      <c r="H541" s="873" t="n"/>
      <c r="I541" s="873" t="n"/>
      <c r="J541" s="874" t="n"/>
    </row>
    <row r="542" ht="13.5" customHeight="1" s="1178">
      <c r="A542" s="872" t="n"/>
      <c r="B542" s="874" t="n"/>
      <c r="C542" s="874" t="n"/>
      <c r="D542" s="873" t="n"/>
      <c r="E542" s="873" t="n"/>
      <c r="F542" s="873" t="n"/>
      <c r="G542" s="873" t="n"/>
      <c r="H542" s="873" t="n"/>
      <c r="I542" s="873" t="n"/>
      <c r="J542" s="874" t="n"/>
    </row>
    <row r="543" ht="13.5" customHeight="1" s="1178">
      <c r="A543" s="872" t="n"/>
      <c r="B543" s="874" t="n"/>
      <c r="C543" s="874" t="n"/>
      <c r="D543" s="873" t="n"/>
      <c r="E543" s="873" t="n"/>
      <c r="F543" s="873" t="n"/>
      <c r="G543" s="873" t="n"/>
      <c r="H543" s="873" t="n"/>
      <c r="I543" s="873" t="n"/>
      <c r="J543" s="874" t="n"/>
    </row>
    <row r="544" ht="13.5" customHeight="1" s="1178">
      <c r="A544" s="872" t="n"/>
      <c r="B544" s="874" t="n"/>
      <c r="C544" s="874" t="n"/>
      <c r="D544" s="873" t="n"/>
      <c r="E544" s="873" t="n"/>
      <c r="F544" s="873" t="n"/>
      <c r="G544" s="873" t="n"/>
      <c r="H544" s="873" t="n"/>
      <c r="I544" s="873" t="n"/>
      <c r="J544" s="874" t="n"/>
    </row>
    <row r="545" ht="13.5" customHeight="1" s="1178">
      <c r="A545" s="872" t="n"/>
      <c r="B545" s="874" t="n"/>
      <c r="C545" s="874" t="n"/>
      <c r="D545" s="873" t="n"/>
      <c r="E545" s="873" t="n"/>
      <c r="F545" s="873" t="n"/>
      <c r="G545" s="873" t="n"/>
      <c r="H545" s="873" t="n"/>
      <c r="I545" s="873" t="n"/>
      <c r="J545" s="874" t="n"/>
    </row>
    <row r="546" ht="13.5" customHeight="1" s="1178">
      <c r="A546" s="872" t="n"/>
      <c r="B546" s="874" t="n"/>
      <c r="C546" s="874" t="n"/>
      <c r="D546" s="873" t="n"/>
      <c r="E546" s="873" t="n"/>
      <c r="F546" s="873" t="n"/>
      <c r="G546" s="873" t="n"/>
      <c r="H546" s="873" t="n"/>
      <c r="I546" s="873" t="n"/>
      <c r="J546" s="874" t="n"/>
    </row>
    <row r="547" ht="13.5" customHeight="1" s="1178">
      <c r="A547" s="872" t="n"/>
      <c r="B547" s="874" t="n"/>
      <c r="C547" s="874" t="n"/>
      <c r="D547" s="873" t="n"/>
      <c r="E547" s="873" t="n"/>
      <c r="F547" s="873" t="n"/>
      <c r="G547" s="873" t="n"/>
      <c r="H547" s="873" t="n"/>
      <c r="I547" s="873" t="n"/>
      <c r="J547" s="874" t="n"/>
    </row>
    <row r="548" ht="13.5" customHeight="1" s="1178">
      <c r="A548" s="872" t="n"/>
      <c r="B548" s="874" t="n"/>
      <c r="C548" s="874" t="n"/>
      <c r="D548" s="873" t="n"/>
      <c r="E548" s="873" t="n"/>
      <c r="F548" s="873" t="n"/>
      <c r="G548" s="873" t="n"/>
      <c r="H548" s="873" t="n"/>
      <c r="I548" s="873" t="n"/>
      <c r="J548" s="874" t="n"/>
    </row>
  </sheetData>
  <mergeCells count="24">
    <mergeCell ref="B74:E74"/>
    <mergeCell ref="O4:Q4"/>
    <mergeCell ref="G4:J4"/>
    <mergeCell ref="A44:F45"/>
    <mergeCell ref="A73:Q73"/>
    <mergeCell ref="L4:N4"/>
    <mergeCell ref="F53:F58"/>
    <mergeCell ref="A66:A67"/>
    <mergeCell ref="F1:H2"/>
    <mergeCell ref="A47:F47"/>
    <mergeCell ref="N74:Q74"/>
    <mergeCell ref="A74:A75"/>
    <mergeCell ref="G53:G67"/>
    <mergeCell ref="A70:Q72"/>
    <mergeCell ref="A121:L121"/>
    <mergeCell ref="F74:I74"/>
    <mergeCell ref="F64:F65"/>
    <mergeCell ref="A97:Q97"/>
    <mergeCell ref="J74:M74"/>
    <mergeCell ref="A4:E4"/>
    <mergeCell ref="G23:I23"/>
    <mergeCell ref="R4:T4"/>
    <mergeCell ref="A64:A65"/>
    <mergeCell ref="A98:A99"/>
  </mergeCells>
  <pageMargins left="0.698611111111111" right="0.698611111111111" top="0.75" bottom="0.75" header="0.3" footer="0.3"/>
  <pageSetup orientation="landscape" firstPageNumber="4294963191" useFirstPageNumber="1" horizontalDpi="200" verticalDpi="200"/>
  <legacyDrawing xmlns:r="http://schemas.openxmlformats.org/officeDocument/2006/relationships" r:id="anysvml"/>
</worksheet>
</file>

<file path=xl/worksheets/sheet5.xml><?xml version="1.0" encoding="utf-8"?>
<worksheet xmlns="http://schemas.openxmlformats.org/spreadsheetml/2006/main">
  <sheetPr codeName="Sheet17">
    <outlinePr summaryBelow="1" summaryRight="1"/>
    <pageSetUpPr/>
  </sheetPr>
  <dimension ref="A1:DQ348"/>
  <sheetViews>
    <sheetView zoomScale="55" zoomScaleNormal="55" workbookViewId="0">
      <selection activeCell="V36" sqref="V36"/>
    </sheetView>
  </sheetViews>
  <sheetFormatPr baseColWidth="8" defaultColWidth="9" defaultRowHeight="13.5" customHeight="1"/>
  <cols>
    <col width="17.26953125" customWidth="1" style="723" min="1" max="1"/>
    <col width="10" customWidth="1" style="723" min="2" max="3"/>
    <col width="13.90625" customWidth="1" style="723" min="4" max="4"/>
    <col width="14.6328125" customWidth="1" style="723" min="5" max="6"/>
    <col width="11.7265625" customWidth="1" style="741" min="7" max="7"/>
    <col width="12.36328125" customWidth="1" style="723" min="8" max="8"/>
    <col width="10" customWidth="1" style="723" min="9" max="10"/>
    <col width="10.08984375" customWidth="1" style="723" min="11" max="11"/>
    <col width="10" customWidth="1" style="723" min="12" max="12"/>
    <col width="11" customWidth="1" style="723" min="13" max="13"/>
    <col width="14.6328125" customWidth="1" style="723" min="14" max="16"/>
    <col width="14.7265625" customWidth="1" style="723" min="17" max="17"/>
    <col width="14.6328125" customWidth="1" style="723" min="18" max="19"/>
    <col width="12.90625" customWidth="1" style="742" min="20" max="20"/>
    <col width="14.6328125" customWidth="1" style="723" min="21" max="21"/>
    <col width="9.6328125" customWidth="1" style="723" min="22" max="26"/>
    <col width="11" customWidth="1" style="741" min="27" max="27"/>
    <col width="14.6328125" customWidth="1" style="723" min="28" max="28"/>
    <col width="10" customWidth="1" style="723" min="29" max="29"/>
    <col width="9.6328125" customWidth="1" style="723" min="30" max="33"/>
    <col width="11" customWidth="1" style="741" min="34" max="34"/>
    <col width="8.90625" customWidth="1" style="723" min="35" max="35"/>
    <col width="13.26953125" customWidth="1" style="723" min="36" max="39"/>
    <col width="10.6328125" customWidth="1" style="723" min="40" max="40"/>
    <col width="13.26953125" customWidth="1" style="723" min="41" max="41"/>
    <col width="14.36328125" customWidth="1" style="723" min="42" max="42"/>
    <col width="10.6328125" customWidth="1" style="723" min="43" max="49"/>
    <col width="15.26953125" customWidth="1" style="723" min="50" max="50"/>
    <col width="10.6328125" customWidth="1" style="723" min="51" max="51"/>
    <col width="11" customWidth="1" style="741" min="52" max="52"/>
    <col width="12.36328125" customWidth="1" style="723" min="53" max="53"/>
    <col width="11.26953125" customWidth="1" style="723" min="54" max="57"/>
    <col width="12.36328125" customWidth="1" style="723" min="58" max="58"/>
    <col width="10" customWidth="1" style="723" min="59" max="59"/>
    <col width="9.6328125" customWidth="1" style="723" min="60" max="69"/>
    <col width="11" customWidth="1" style="723" min="70" max="70"/>
    <col width="9" customWidth="1" style="723" min="71" max="71"/>
    <col width="9.6328125" customWidth="1" style="723" min="72" max="74"/>
    <col width="10" customWidth="1" style="723" min="75" max="75"/>
    <col width="9.6328125" customWidth="1" style="723" min="76" max="76"/>
    <col width="10" customWidth="1" style="723" min="77" max="77"/>
    <col width="11.36328125" customWidth="1" style="723" min="78" max="78"/>
    <col width="9.6328125" customWidth="1" style="723" min="79" max="83"/>
    <col width="13.7265625" customWidth="1" style="723" min="84" max="84"/>
    <col width="9.6328125" customWidth="1" style="723" min="85" max="87"/>
    <col width="11" customWidth="1" style="723" min="88" max="88"/>
    <col width="9" customWidth="1" style="723" min="89" max="16384"/>
  </cols>
  <sheetData>
    <row r="1" ht="16" customHeight="1" s="1178">
      <c r="A1" s="1232" t="inlineStr">
        <is>
          <t>企业状况总揽</t>
        </is>
      </c>
      <c r="B1" s="1210" t="n"/>
      <c r="C1" s="1210" t="n"/>
      <c r="D1" s="1210" t="n"/>
      <c r="E1" s="1210" t="n"/>
      <c r="F1" s="1210" t="n"/>
      <c r="G1" s="144" t="n"/>
      <c r="H1" s="1078" t="inlineStr">
        <is>
          <t xml:space="preserve">      决策部分</t>
        </is>
      </c>
      <c r="S1" s="144" t="n"/>
      <c r="T1" s="230" t="n"/>
      <c r="U1" s="1078" t="inlineStr">
        <is>
          <t>市场信息</t>
        </is>
      </c>
      <c r="AA1" s="144" t="n"/>
      <c r="AB1" s="1077" t="inlineStr">
        <is>
          <t>成本利润分析</t>
        </is>
      </c>
      <c r="AC1" s="1210" t="n"/>
      <c r="AD1" s="1210" t="n"/>
      <c r="AE1" s="1210" t="n"/>
      <c r="AF1" s="1210" t="n"/>
      <c r="AG1" s="1210" t="n"/>
      <c r="AH1" s="144" t="n"/>
      <c r="AI1" s="1078" t="inlineStr">
        <is>
          <t>报表摘抄</t>
        </is>
      </c>
      <c r="AZ1" s="144" t="n"/>
      <c r="BA1" s="1078" t="inlineStr">
        <is>
          <t>对手市场分析</t>
        </is>
      </c>
      <c r="BR1" s="1106" t="n"/>
      <c r="BS1" s="1078" t="inlineStr">
        <is>
          <t>分值计算</t>
        </is>
      </c>
      <c r="CJ1" s="745" t="n"/>
      <c r="CK1" s="745" t="n"/>
      <c r="CL1" s="745" t="n"/>
      <c r="CM1" s="745" t="n"/>
      <c r="CN1" s="745" t="n"/>
      <c r="CO1" s="745" t="n"/>
      <c r="CP1" s="745" t="n"/>
      <c r="CQ1" s="745" t="n"/>
      <c r="CR1" s="745" t="n"/>
      <c r="CS1" s="745" t="n"/>
      <c r="CT1" s="745" t="n"/>
      <c r="CU1" s="745" t="n"/>
      <c r="CV1" s="745" t="n"/>
      <c r="CW1" s="745" t="n"/>
      <c r="CX1" s="745" t="n"/>
      <c r="CY1" s="745" t="n"/>
      <c r="CZ1" s="745" t="n"/>
      <c r="DA1" s="745" t="n"/>
      <c r="DB1" s="745" t="n"/>
      <c r="DC1" s="745" t="n"/>
      <c r="DD1" s="745" t="n"/>
      <c r="DE1" s="745" t="n"/>
      <c r="DF1" s="745" t="n"/>
      <c r="DG1" s="728" t="n"/>
      <c r="DH1" s="728" t="n"/>
      <c r="DI1" s="728" t="n"/>
      <c r="DJ1" s="728" t="n"/>
      <c r="DK1" s="728" t="n"/>
      <c r="DL1" s="728" t="n"/>
      <c r="DM1" s="728" t="n"/>
      <c r="DN1" s="728" t="n"/>
      <c r="DO1" s="728" t="n"/>
      <c r="DP1" s="728" t="n"/>
      <c r="DQ1" s="728" t="n"/>
    </row>
    <row r="2" ht="16" customHeight="1" s="1178">
      <c r="A2" s="1228" t="n"/>
      <c r="G2" s="144" t="n"/>
      <c r="S2" s="144" t="n"/>
      <c r="T2" s="230" t="n"/>
      <c r="AA2" s="144" t="n"/>
      <c r="AH2" s="144" t="n"/>
      <c r="AZ2" s="144" t="n"/>
      <c r="BR2" s="1106" t="n"/>
      <c r="CJ2" s="745" t="n"/>
      <c r="CK2" s="745" t="n"/>
      <c r="CL2" s="745" t="n"/>
      <c r="CM2" s="745" t="n"/>
      <c r="CN2" s="745" t="n"/>
      <c r="CO2" s="745" t="n"/>
      <c r="CP2" s="745" t="n"/>
      <c r="CQ2" s="745" t="n"/>
      <c r="CR2" s="745" t="n"/>
      <c r="CS2" s="745" t="n"/>
      <c r="CT2" s="745" t="n"/>
      <c r="CU2" s="745" t="n"/>
      <c r="CV2" s="745" t="n"/>
      <c r="CW2" s="745" t="n"/>
      <c r="CX2" s="745" t="n"/>
      <c r="CY2" s="745" t="n"/>
      <c r="CZ2" s="745" t="n"/>
      <c r="DA2" s="745" t="n"/>
      <c r="DB2" s="745" t="n"/>
      <c r="DC2" s="745" t="n"/>
      <c r="DD2" s="745" t="n"/>
      <c r="DE2" s="745" t="n"/>
      <c r="DF2" s="745" t="n"/>
      <c r="DG2" s="745" t="n"/>
      <c r="DH2" s="745" t="n"/>
      <c r="DI2" s="745" t="n"/>
      <c r="DJ2" s="728" t="n"/>
      <c r="DK2" s="728" t="n"/>
      <c r="DL2" s="728" t="n"/>
      <c r="DM2" s="728" t="n"/>
      <c r="DN2" s="728" t="n"/>
      <c r="DO2" s="728" t="n"/>
      <c r="DP2" s="728" t="n"/>
      <c r="DQ2" s="728" t="n"/>
    </row>
    <row r="3" ht="16" customFormat="1" customHeight="1" s="1099">
      <c r="A3" s="1222" t="n"/>
      <c r="B3" s="1211" t="n"/>
      <c r="C3" s="1211" t="n"/>
      <c r="D3" s="1211" t="n"/>
      <c r="E3" s="1211" t="n"/>
      <c r="F3" s="1211" t="n"/>
      <c r="G3" s="144" t="n"/>
      <c r="H3" s="1101" t="n"/>
      <c r="I3" s="1101" t="n"/>
      <c r="J3" s="1101" t="n"/>
      <c r="K3" s="1101" t="n"/>
      <c r="L3" s="1101" t="n"/>
      <c r="M3" s="178" t="n"/>
      <c r="N3" s="1101" t="n"/>
      <c r="O3" s="1101" t="n"/>
      <c r="P3" s="1101" t="n"/>
      <c r="Q3" s="1101" t="n"/>
      <c r="R3" s="1101" t="n"/>
      <c r="S3" s="1101" t="n"/>
      <c r="T3" s="230" t="n"/>
      <c r="U3" s="1101" t="n"/>
      <c r="V3" s="1101" t="n"/>
      <c r="W3" s="1101" t="n"/>
      <c r="X3" s="1101" t="n"/>
      <c r="Y3" s="1101" t="n"/>
      <c r="Z3" s="1101" t="n"/>
      <c r="AA3" s="144" t="n"/>
      <c r="AB3" s="1101" t="n"/>
      <c r="AC3" s="1101" t="n"/>
      <c r="AD3" s="1101" t="n"/>
      <c r="AE3" s="1101" t="n"/>
      <c r="AF3" s="1101" t="n"/>
      <c r="AG3" s="1101" t="n"/>
      <c r="AH3" s="144" t="n"/>
      <c r="AI3" s="1101" t="n"/>
      <c r="AJ3" s="1101" t="n"/>
      <c r="AK3" s="1101" t="n"/>
      <c r="AL3" s="1101" t="n"/>
      <c r="AM3" s="1101" t="n"/>
      <c r="AN3" s="1101" t="n"/>
      <c r="AO3" s="1101" t="n"/>
      <c r="AP3" s="1101" t="n"/>
      <c r="AQ3" s="1101" t="n"/>
      <c r="AR3" s="1101" t="n"/>
      <c r="AS3" s="1101" t="n"/>
      <c r="AT3" s="1101" t="n"/>
      <c r="AU3" s="1101" t="n"/>
      <c r="AV3" s="1101" t="n"/>
      <c r="AW3" s="1101" t="n"/>
      <c r="AX3" s="1101" t="n"/>
      <c r="AY3" s="1101" t="n"/>
      <c r="AZ3" s="144" t="n"/>
      <c r="BA3" s="1101" t="n"/>
      <c r="BB3" s="1101" t="n"/>
      <c r="BC3" s="1101" t="n"/>
      <c r="BD3" s="1101" t="n"/>
      <c r="BE3" s="1101" t="n"/>
      <c r="BF3" s="1101" t="n"/>
      <c r="BG3" s="1101" t="n"/>
      <c r="BH3" s="1101" t="n"/>
      <c r="BI3" s="1101" t="n"/>
      <c r="BJ3" s="1101" t="n"/>
      <c r="BK3" s="1101" t="n"/>
      <c r="BL3" s="1101" t="n"/>
      <c r="BM3" s="1101" t="n"/>
      <c r="BN3" s="1101" t="n"/>
      <c r="BO3" s="1101" t="n"/>
      <c r="BP3" s="1101" t="n"/>
      <c r="BQ3" s="1101" t="n"/>
      <c r="BR3" s="1106" t="n"/>
      <c r="BS3" s="1101" t="n"/>
      <c r="BT3" s="1101" t="n"/>
      <c r="BU3" s="1101" t="n"/>
      <c r="BV3" s="1101" t="n"/>
      <c r="BW3" s="1101" t="n"/>
      <c r="BX3" s="1101" t="n"/>
      <c r="BY3" s="1101" t="n"/>
      <c r="BZ3" s="1101" t="n"/>
      <c r="CA3" s="1101" t="n"/>
      <c r="CB3" s="1101" t="n"/>
      <c r="CC3" s="1101" t="n"/>
      <c r="CD3" s="1101" t="n"/>
      <c r="CE3" s="1101" t="inlineStr">
        <is>
          <t>0.5权重</t>
        </is>
      </c>
      <c r="CF3" s="1101" t="n"/>
      <c r="CG3" s="1101" t="n"/>
      <c r="CH3" s="1101" t="n"/>
      <c r="CI3" s="1101" t="n"/>
      <c r="CJ3" s="745" t="n"/>
      <c r="CK3" s="1039" t="n"/>
      <c r="CT3" s="746" t="n"/>
      <c r="CU3" s="746" t="n"/>
      <c r="CV3" s="746" t="n"/>
      <c r="CW3" s="746" t="n"/>
      <c r="CX3" s="746" t="n"/>
      <c r="CY3" s="746" t="n"/>
      <c r="CZ3" s="746" t="n"/>
      <c r="DA3" s="746" t="n"/>
      <c r="DB3" s="746" t="n"/>
      <c r="DC3" s="746" t="n"/>
      <c r="DD3" s="746" t="n"/>
      <c r="DE3" s="746" t="n"/>
      <c r="DF3" s="746" t="n"/>
      <c r="DG3" s="746" t="n"/>
      <c r="DH3" s="746" t="n"/>
      <c r="DI3" s="746" t="n"/>
      <c r="DJ3" s="729" t="n"/>
      <c r="DK3" s="729" t="n"/>
      <c r="DL3" s="729" t="n"/>
      <c r="DM3" s="729" t="n"/>
      <c r="DN3" s="729" t="n"/>
      <c r="DO3" s="729" t="n"/>
      <c r="DP3" s="729" t="n"/>
      <c r="DQ3" s="729" t="n"/>
    </row>
    <row r="4" ht="16" customFormat="1" customHeight="1" s="1099">
      <c r="A4" s="1233" t="inlineStr">
        <is>
          <t>完成决策</t>
        </is>
      </c>
      <c r="B4" s="1210" t="n"/>
      <c r="C4" s="1210" t="n"/>
      <c r="D4" s="1210" t="n"/>
      <c r="E4" s="1210" t="n"/>
      <c r="F4" s="1234" t="n"/>
      <c r="G4" s="1101">
        <f>IF(O20=0,"未做决策",IF(MAX(T20:T23)&gt;=6,"价格打错","决策无误"))</f>
        <v/>
      </c>
      <c r="H4" s="1233" t="inlineStr">
        <is>
          <t>研发决策</t>
        </is>
      </c>
      <c r="I4" s="1210" t="n"/>
      <c r="J4" s="1210" t="n"/>
      <c r="K4" s="1210" t="n"/>
      <c r="L4" s="1234" t="n"/>
      <c r="M4" s="178" t="n"/>
      <c r="N4" s="1233" t="inlineStr">
        <is>
          <t>销售决策</t>
        </is>
      </c>
      <c r="O4" s="1210" t="n"/>
      <c r="P4" s="1210" t="n"/>
      <c r="Q4" s="1210" t="n"/>
      <c r="R4" s="1234" t="n"/>
      <c r="S4" s="1101" t="n"/>
      <c r="T4" s="230" t="n"/>
      <c r="U4" s="1041" t="inlineStr">
        <is>
          <t>上期库存</t>
        </is>
      </c>
      <c r="V4" s="1053" t="inlineStr">
        <is>
          <t>市场1</t>
        </is>
      </c>
      <c r="W4" s="1053" t="inlineStr">
        <is>
          <t>市场2</t>
        </is>
      </c>
      <c r="X4" s="1053" t="inlineStr">
        <is>
          <t>市场3</t>
        </is>
      </c>
      <c r="Y4" s="1053" t="inlineStr">
        <is>
          <t>市场4</t>
        </is>
      </c>
      <c r="Z4" s="1053" t="inlineStr">
        <is>
          <t>仓库</t>
        </is>
      </c>
      <c r="AA4" s="1053" t="inlineStr">
        <is>
          <t>库存利润</t>
        </is>
      </c>
      <c r="AB4" s="259" t="inlineStr">
        <is>
          <t>产品成本</t>
        </is>
      </c>
      <c r="AC4" s="260" t="inlineStr">
        <is>
          <t>生产成本</t>
        </is>
      </c>
      <c r="AD4" s="260" t="inlineStr">
        <is>
          <t>市场1</t>
        </is>
      </c>
      <c r="AE4" s="260" t="inlineStr">
        <is>
          <t>市场2</t>
        </is>
      </c>
      <c r="AF4" s="260" t="inlineStr">
        <is>
          <t>市场3</t>
        </is>
      </c>
      <c r="AG4" s="268" t="inlineStr">
        <is>
          <t>市场4</t>
        </is>
      </c>
      <c r="AH4" s="144" t="n"/>
      <c r="AI4" s="1235" t="inlineStr">
        <is>
          <t>期末内部报表</t>
        </is>
      </c>
      <c r="AJ4" s="1210" t="n"/>
      <c r="AK4" s="1210" t="n"/>
      <c r="AL4" s="1210" t="n"/>
      <c r="AM4" s="1210" t="n"/>
      <c r="AN4" s="1210" t="n"/>
      <c r="AO4" s="1210" t="n"/>
      <c r="AP4" s="1210" t="n"/>
      <c r="AQ4" s="1210" t="n"/>
      <c r="AR4" s="1210" t="n"/>
      <c r="AS4" s="1210" t="n"/>
      <c r="AT4" s="1210" t="n"/>
      <c r="AU4" s="1210" t="n"/>
      <c r="AV4" s="1210" t="n"/>
      <c r="AW4" s="1210" t="n"/>
      <c r="AX4" s="1210" t="n"/>
      <c r="AY4" s="1234" t="n"/>
      <c r="AZ4" s="144" t="n"/>
      <c r="BA4" s="1044" t="inlineStr">
        <is>
          <t>分项目供货量</t>
        </is>
      </c>
      <c r="BR4" s="1106" t="n"/>
      <c r="BS4" s="1044" t="inlineStr">
        <is>
          <t>公司名</t>
        </is>
      </c>
      <c r="BT4" s="1044" t="inlineStr">
        <is>
          <t>存在检验</t>
        </is>
      </c>
      <c r="BU4" s="1044" t="inlineStr">
        <is>
          <t>上期滞留</t>
        </is>
      </c>
      <c r="BV4" s="1044" t="inlineStr">
        <is>
          <t>市场份额</t>
        </is>
      </c>
      <c r="BW4" s="1044" t="inlineStr">
        <is>
          <t>当期利润</t>
        </is>
      </c>
      <c r="BX4" s="1044" t="inlineStr">
        <is>
          <t>累计纳税</t>
        </is>
      </c>
      <c r="BY4" s="1044" t="inlineStr">
        <is>
          <t>累计分红</t>
        </is>
      </c>
      <c r="BZ4" s="1044" t="inlineStr">
        <is>
          <t>净资产</t>
        </is>
      </c>
      <c r="CA4" s="1044" t="inlineStr">
        <is>
          <t>资本利润率</t>
        </is>
      </c>
      <c r="CB4" s="1044" t="inlineStr">
        <is>
          <t>人均利润率</t>
        </is>
      </c>
      <c r="CC4" s="1044" t="inlineStr">
        <is>
          <t>扣分</t>
        </is>
      </c>
      <c r="CD4" s="1044" t="inlineStr">
        <is>
          <t>本期得分</t>
        </is>
      </c>
      <c r="CE4" s="1044" t="inlineStr">
        <is>
          <t>最终得分</t>
        </is>
      </c>
      <c r="CF4" s="1044" t="inlineStr">
        <is>
          <t>上期得分</t>
        </is>
      </c>
      <c r="CG4" s="1106" t="n"/>
      <c r="CH4" s="1106" t="n"/>
      <c r="CI4" s="1100" t="n"/>
      <c r="CJ4" s="746" t="n"/>
      <c r="CK4" s="750" t="n"/>
      <c r="CL4" s="746" t="n"/>
      <c r="CM4" s="746" t="n"/>
      <c r="CN4" s="746" t="n"/>
      <c r="CO4" s="746" t="n"/>
      <c r="CP4" s="746" t="n"/>
      <c r="CQ4" s="746" t="n"/>
      <c r="CR4" s="746" t="n"/>
      <c r="CS4" s="746" t="n"/>
      <c r="CT4" s="750" t="n"/>
      <c r="CU4" s="750" t="n"/>
      <c r="CV4" s="750" t="n"/>
      <c r="CW4" s="750" t="n"/>
      <c r="CX4" s="750" t="n"/>
      <c r="CY4" s="750" t="n"/>
      <c r="CZ4" s="750" t="n"/>
      <c r="DA4" s="750" t="n"/>
      <c r="DB4" s="746" t="n"/>
      <c r="DC4" s="746" t="n"/>
      <c r="DD4" s="746" t="n"/>
      <c r="DE4" s="746" t="n"/>
      <c r="DF4" s="746" t="n"/>
      <c r="DG4" s="746" t="n"/>
      <c r="DH4" s="746" t="n"/>
      <c r="DI4" s="746" t="n"/>
      <c r="DJ4" s="729" t="n"/>
      <c r="DK4" s="729" t="n"/>
      <c r="DL4" s="729" t="n"/>
      <c r="DM4" s="729" t="n"/>
      <c r="DN4" s="729" t="n"/>
      <c r="DO4" s="729" t="n"/>
      <c r="DP4" s="729" t="n"/>
      <c r="DQ4" s="729" t="n"/>
    </row>
    <row r="5" ht="16" customFormat="1" customHeight="1" s="1099">
      <c r="A5" s="1047" t="inlineStr">
        <is>
          <t>销售决策</t>
        </is>
      </c>
      <c r="B5" s="1044" t="inlineStr">
        <is>
          <t>市场1</t>
        </is>
      </c>
      <c r="C5" s="1044" t="inlineStr">
        <is>
          <t>市场2</t>
        </is>
      </c>
      <c r="D5" s="1044" t="inlineStr">
        <is>
          <t>市场3</t>
        </is>
      </c>
      <c r="E5" s="1044" t="inlineStr">
        <is>
          <t>市场4</t>
        </is>
      </c>
      <c r="F5" s="1091" t="inlineStr">
        <is>
          <t>广告费</t>
        </is>
      </c>
      <c r="G5" s="1100">
        <f>IF(AI24="","未粘报表","已粘报表")</f>
        <v/>
      </c>
      <c r="H5" s="1047" t="inlineStr">
        <is>
          <t>产品</t>
        </is>
      </c>
      <c r="I5" s="1044" t="inlineStr">
        <is>
          <t>累计研发</t>
        </is>
      </c>
      <c r="J5" s="1044" t="inlineStr">
        <is>
          <t>当期投入</t>
        </is>
      </c>
      <c r="K5" s="1044" t="inlineStr">
        <is>
          <t>产品等级</t>
        </is>
      </c>
      <c r="L5" s="1091" t="inlineStr">
        <is>
          <t>下级需求</t>
        </is>
      </c>
      <c r="M5" s="178" t="n"/>
      <c r="N5" s="1047" t="inlineStr">
        <is>
          <t>广告计划</t>
        </is>
      </c>
      <c r="O5" s="1044" t="inlineStr">
        <is>
          <t>产品1</t>
        </is>
      </c>
      <c r="P5" s="1044" t="inlineStr">
        <is>
          <t>产品2</t>
        </is>
      </c>
      <c r="Q5" s="1044" t="inlineStr">
        <is>
          <t>产品3</t>
        </is>
      </c>
      <c r="R5" s="1091" t="inlineStr">
        <is>
          <t>产品4</t>
        </is>
      </c>
      <c r="S5" s="1100" t="n"/>
      <c r="T5" s="230" t="n"/>
      <c r="U5" s="1047" t="inlineStr">
        <is>
          <t>产品1</t>
        </is>
      </c>
      <c r="V5" s="1061">
        <f>初期!S6</f>
        <v/>
      </c>
      <c r="W5" s="1061">
        <f>初期!S7</f>
        <v/>
      </c>
      <c r="X5" s="1061">
        <f>初期!S8</f>
        <v/>
      </c>
      <c r="Y5" s="1061">
        <f>初期!S9</f>
        <v/>
      </c>
      <c r="Z5" s="1061">
        <f>初期!M23</f>
        <v/>
      </c>
      <c r="AA5" s="1061">
        <f>(V5+W5+X5+Y5)*AC11</f>
        <v/>
      </c>
      <c r="AB5" s="261" t="inlineStr">
        <is>
          <t>产品1</t>
        </is>
      </c>
      <c r="AC5" s="1236">
        <f>初始化表!$B$8*初始化表!E17*初始化表!$H$5/1300+初始化表!$B$12*初始化表!E17/1300+初始化表!E19+初始化表!E18*(-C35-C44)/(SUM(B17:E17)*初始化表!E18+SUM(B18:E18)*初始化表!F18+SUM(B19:E19)*初始化表!G18+SUM(B20:E20)*初始化表!H18)</f>
        <v/>
      </c>
      <c r="AD5" s="1237">
        <f>$AC5+初始化表!L19+$F6*B6/SUMPRODUCT($B6:$E6,$V42:$Y42)+B$10*B6/SUMPRODUCT(B$6:B$9,V$42:V$45)+初始化表!L13/I63+(IF(I25+J25=0,0,1)*初始化表!H25+IF(K25+L25=0,0,1)*初始化表!I25)/(I63+J63+K63+L63)</f>
        <v/>
      </c>
      <c r="AE5" s="1237">
        <f>$AC5+初始化表!M19+$F6*C6/SUMPRODUCT($B6:$E6,$V42:$Y42)+C$10*C6/SUMPRODUCT(C$6:C$9,W$42:W$45)+初始化表!M13/J63+(IF(I25+J25=0,0,1)*初始化表!H25+IF(K25+L25=0,0,1)*初始化表!I25)/(I63+J63+K63+L63)</f>
        <v/>
      </c>
      <c r="AF5" s="1237">
        <f>$AC5+初始化表!N19+$F6*D6/SUMPRODUCT($B6:$E6,$V42:$Y42)+D$10*D6/SUMPRODUCT(D$6:D$9,X$42:X$45)+初始化表!N13/K63+(IF(I25+J25=0,0,1)*初始化表!H25+IF(K25+L25=0,0,1)*初始化表!I25)/(I63+J63+K63+L63)</f>
        <v/>
      </c>
      <c r="AG5" s="1238">
        <f>$AC5+初始化表!O19+$F6*E6/SUMPRODUCT($B6:$E6,$V42:$Y42)+E$10*E6/SUMPRODUCT(E$6:E$9,Y$42:Y$45)+初始化表!O13/L63+(IF(I25+J25=0,0,1)*初始化表!H25+IF(K25+L25=0,0,1)*初始化表!I25)/(I63+J63+K63+L63)</f>
        <v/>
      </c>
      <c r="AH5" s="144" t="n"/>
      <c r="AI5" s="1228" t="n"/>
      <c r="AY5" s="1239" t="n"/>
      <c r="AZ5" s="144" t="n"/>
      <c r="BA5" s="1044" t="inlineStr">
        <is>
          <t>公司</t>
        </is>
      </c>
      <c r="BB5" s="1044" t="inlineStr">
        <is>
          <t>产品1</t>
        </is>
      </c>
      <c r="BF5" s="1044" t="inlineStr">
        <is>
          <t>产品2</t>
        </is>
      </c>
      <c r="BJ5" s="1044" t="inlineStr">
        <is>
          <t>产品3</t>
        </is>
      </c>
      <c r="BN5" s="1044" t="inlineStr">
        <is>
          <t>产品4</t>
        </is>
      </c>
      <c r="BR5" s="1106" t="n"/>
      <c r="BS5" s="1045">
        <f>BA7</f>
        <v/>
      </c>
      <c r="BT5" s="1061">
        <f>IF(BS5=0,0,1)</f>
        <v/>
      </c>
      <c r="BU5" s="1061">
        <f>初期!I146*0.5</f>
        <v/>
      </c>
      <c r="BV5" s="1240">
        <f>AVERAGE(BT30:CI30)*初始化表!B$31</f>
        <v/>
      </c>
      <c r="BW5" s="1240">
        <f>$BT5*(AL107-BW$25)/BW$26*初始化表!B$30</f>
        <v/>
      </c>
      <c r="BX5" s="1240">
        <f>$BT5*(AM107-BX$25)/BX$26*初始化表!B$33</f>
        <v/>
      </c>
      <c r="BY5" s="1240">
        <f>$BT5*(AN107-BY$25)/BY$26*初始化表!B$32</f>
        <v/>
      </c>
      <c r="BZ5" s="1240">
        <f>$BT5*(AP107-BZ$25)/BZ$26*初始化表!B$34</f>
        <v/>
      </c>
      <c r="CA5" s="1240">
        <f>$BT$5*(AW107-CA$25)/CA$26*初始化表!B$36</f>
        <v/>
      </c>
      <c r="CB5" s="1240">
        <f>CE5-CC5-BU5-SUM(BV5:CA5)/2</f>
        <v/>
      </c>
      <c r="CC5" s="1061">
        <f>IF(AO107-AX107&gt;=0,0,-0.1*(1-EXP(2*10^(-6)*(AO107-AX107))))</f>
        <v/>
      </c>
      <c r="CD5" s="1241">
        <f>SUM(BV5:CB5)</f>
        <v/>
      </c>
      <c r="CE5" s="1241">
        <f>AQ107</f>
        <v/>
      </c>
      <c r="CF5" s="1241">
        <f>BU5*2</f>
        <v/>
      </c>
      <c r="CG5" s="1106" t="n"/>
      <c r="CH5" s="1106" t="n"/>
      <c r="CI5" s="1101" t="n"/>
      <c r="CJ5" s="746" t="n"/>
      <c r="CK5" s="746" t="n"/>
      <c r="CL5" s="746" t="n"/>
      <c r="CM5" s="746" t="n"/>
      <c r="CN5" s="746" t="n"/>
      <c r="CO5" s="746" t="n"/>
      <c r="CP5" s="746" t="n"/>
      <c r="CQ5" s="746" t="n"/>
      <c r="CR5" s="746" t="n"/>
      <c r="CS5" s="746" t="n"/>
      <c r="CT5" s="746" t="n"/>
      <c r="CU5" s="746" t="n"/>
      <c r="CV5" s="746" t="n"/>
      <c r="CW5" s="746" t="n"/>
      <c r="CX5" s="746" t="n"/>
      <c r="CY5" s="746" t="n"/>
      <c r="CZ5" s="746" t="n"/>
      <c r="DA5" s="746" t="n"/>
      <c r="DB5" s="746" t="n"/>
      <c r="DC5" s="746" t="n"/>
      <c r="DD5" s="746" t="n"/>
      <c r="DE5" s="746" t="n"/>
      <c r="DF5" s="746" t="n"/>
      <c r="DG5" s="746" t="n"/>
      <c r="DH5" s="746" t="n"/>
      <c r="DI5" s="746" t="n"/>
      <c r="DJ5" s="729" t="n"/>
      <c r="DK5" s="729" t="n"/>
      <c r="DL5" s="729" t="n"/>
      <c r="DM5" s="729" t="n"/>
      <c r="DN5" s="729" t="n"/>
      <c r="DO5" s="729" t="n"/>
      <c r="DP5" s="729" t="n"/>
      <c r="DQ5" s="729" t="n"/>
    </row>
    <row r="6" ht="16" customFormat="1" customHeight="1" s="1099">
      <c r="A6" s="1047" t="inlineStr">
        <is>
          <t>产品1</t>
        </is>
      </c>
      <c r="B6" s="1242">
        <f>O20</f>
        <v/>
      </c>
      <c r="C6" s="1242">
        <f>P20</f>
        <v/>
      </c>
      <c r="D6" s="1242">
        <f>Q20</f>
        <v/>
      </c>
      <c r="E6" s="1242">
        <f>R20</f>
        <v/>
      </c>
      <c r="F6" s="1243">
        <f>O28</f>
        <v/>
      </c>
      <c r="G6" s="144" t="n"/>
      <c r="H6" s="1047" t="inlineStr">
        <is>
          <t>产品1</t>
        </is>
      </c>
      <c r="I6" s="1244">
        <f>初期!O23</f>
        <v/>
      </c>
      <c r="J6" s="1245" t="n"/>
      <c r="K6" s="1246">
        <f>IF(IF((I6+F17)&gt;=初始化表!I31,5,IF((I6+F17)&gt;=初始化表!H31,4,IF((I6+F17)&gt;=初始化表!G31,3,IF((I6+F17)&gt;=初始化表!F31,2,IF((I6+F17)&gt;=初始化表!E31,1,0)))))+IF(I6+F17&gt;初始化表!E31,O$45)&lt;初期!P23+1,IF((I6+F17)&gt;=初始化表!I31,5,IF((I6+F17)&gt;=初始化表!H31,4,IF((I6+F17)&gt;=初始化表!G31,3,IF((I6+F17)&gt;=初始化表!F31,2,IF((I6+F17)&gt;=初始化表!E31,1,0)))))+IF(I6+F17&gt;初始化表!E31,O$45),初期!P23+1)</f>
        <v/>
      </c>
      <c r="L6" s="1243">
        <f>IF(I6&lt;初始化表!E31,初始化表!E31-I6,IF(I6&lt;初始化表!F31,初始化表!F31-I6,IF(I6&lt;初始化表!G31,初始化表!G31-I6,IF(I6&lt;初始化表!H31,初始化表!H31-I6,IF(I6&lt;初始化表!I31,初始化表!I31-I6,0)))))</f>
        <v/>
      </c>
      <c r="M6" s="178" t="n"/>
      <c r="N6" s="1047" t="inlineStr">
        <is>
          <t>投入比例</t>
        </is>
      </c>
      <c r="O6" s="181" t="n">
        <v>0.04</v>
      </c>
      <c r="P6" s="181" t="n">
        <v>0.04</v>
      </c>
      <c r="Q6" s="181" t="n">
        <v>0.04</v>
      </c>
      <c r="R6" s="231" t="n">
        <v>0.04</v>
      </c>
      <c r="S6" s="181" t="n"/>
      <c r="T6" s="230" t="n"/>
      <c r="U6" s="1047" t="inlineStr">
        <is>
          <t>产品2</t>
        </is>
      </c>
      <c r="V6" s="1061">
        <f>初期!S10</f>
        <v/>
      </c>
      <c r="W6" s="1061">
        <f>初期!S11</f>
        <v/>
      </c>
      <c r="X6" s="1061">
        <f>初期!S12</f>
        <v/>
      </c>
      <c r="Y6" s="1061">
        <f>初期!S13</f>
        <v/>
      </c>
      <c r="Z6" s="1061">
        <f>初期!M24</f>
        <v/>
      </c>
      <c r="AA6" s="1061">
        <f>(V6+W6+X6+Y6)*AC12</f>
        <v/>
      </c>
      <c r="AB6" s="261" t="inlineStr">
        <is>
          <t>产品2</t>
        </is>
      </c>
      <c r="AC6" s="1236">
        <f>初始化表!$B$8*初始化表!F17*初始化表!$H$5/1300+初始化表!$B$12*初始化表!F17/1300+初始化表!F19+初始化表!F18*(-C35-C44)/(SUM(B17:E17)*初始化表!E18+SUM(B18:E18)*初始化表!F18+SUM(B19:E19)*初始化表!G18+SUM(B20:E20)*初始化表!H18)</f>
        <v/>
      </c>
      <c r="AD6" s="1237">
        <f>$AC6+初始化表!L20+$F7*B7/SUMPRODUCT($B7:$E7,$V43:$Y43)+B$10*B7/SUMPRODUCT(B$6:B$9,V$42:V$45)+初始化表!L14/I64+(IF(I26+J26=0,0,1)*初始化表!H26+IF(K26+L26=0,0,1)*初始化表!I26)/(I64+J64+K64+L64)</f>
        <v/>
      </c>
      <c r="AE6" s="1237">
        <f>$AC6+初始化表!M20+$F7*C7/SUMPRODUCT($B7:$E7,$V43:$Y43)+C$10*C7/SUMPRODUCT(C$6:C$9,W$42:W$45)+初始化表!M14/J64+(IF(I26+J26=0,0,1)*初始化表!H26+IF(K26+L26=0,0,1)*初始化表!I26)/(I64+J64+K64+L64)</f>
        <v/>
      </c>
      <c r="AF6" s="1237">
        <f>$AC6+初始化表!N20+$F7*D7/SUMPRODUCT($B7:$E7,$V43:$Y43)+D$10*D7/SUMPRODUCT(D$6:D$9,X$42:X$45)+初始化表!N14/K64+(IF(I26+J26=0,0,1)*初始化表!H26+IF(K26+L26=0,0,1)*初始化表!I26)/(I64+J64+K64+L64)</f>
        <v/>
      </c>
      <c r="AG6" s="1238">
        <f>$AC6+初始化表!O20+$F7*E7/SUMPRODUCT($B7:$E7,$V43:$Y43)+E$10*E7/SUMPRODUCT(E$6:E$9,Y$42:Y$45)+初始化表!O14/L64+(IF(I26+J26=0,0,1)*初始化表!H26+IF(K26+L26=0,0,1)*初始化表!I26)/(I64+J64+K64+L64)</f>
        <v/>
      </c>
      <c r="AH6" s="144" t="n"/>
      <c r="AI6" s="1233" t="inlineStr">
        <is>
          <t>期末产品状况</t>
        </is>
      </c>
      <c r="AJ6" s="1210" t="n"/>
      <c r="AK6" s="1210" t="n"/>
      <c r="AL6" s="1210" t="n"/>
      <c r="AM6" s="1210" t="n"/>
      <c r="AN6" s="1210" t="n"/>
      <c r="AO6" s="1210" t="n"/>
      <c r="AP6" s="1210" t="n"/>
      <c r="AQ6" s="1234" t="n"/>
      <c r="AR6" s="1101" t="n"/>
      <c r="AS6" s="1101" t="n"/>
      <c r="AT6" s="1101" t="n"/>
      <c r="AU6" s="1101" t="n"/>
      <c r="AV6" s="1101" t="n"/>
      <c r="AW6" s="1101" t="n"/>
      <c r="AX6" s="1101" t="n"/>
      <c r="AY6" s="350" t="n"/>
      <c r="AZ6" s="144" t="n"/>
      <c r="BB6" s="1044" t="inlineStr">
        <is>
          <t>市场1</t>
        </is>
      </c>
      <c r="BC6" s="1044" t="inlineStr">
        <is>
          <t>市场2</t>
        </is>
      </c>
      <c r="BD6" s="1044" t="inlineStr">
        <is>
          <t>市场3</t>
        </is>
      </c>
      <c r="BE6" s="1044" t="inlineStr">
        <is>
          <t>市场4</t>
        </is>
      </c>
      <c r="BF6" s="1044" t="inlineStr">
        <is>
          <t>市场1</t>
        </is>
      </c>
      <c r="BG6" s="1044" t="inlineStr">
        <is>
          <t>市场2</t>
        </is>
      </c>
      <c r="BH6" s="1044" t="inlineStr">
        <is>
          <t>市场3</t>
        </is>
      </c>
      <c r="BI6" s="1044" t="inlineStr">
        <is>
          <t>市场4</t>
        </is>
      </c>
      <c r="BJ6" s="1044" t="inlineStr">
        <is>
          <t>市场1</t>
        </is>
      </c>
      <c r="BK6" s="1044" t="inlineStr">
        <is>
          <t>市场2</t>
        </is>
      </c>
      <c r="BL6" s="1044" t="inlineStr">
        <is>
          <t>市场3</t>
        </is>
      </c>
      <c r="BM6" s="1044" t="inlineStr">
        <is>
          <t>市场4</t>
        </is>
      </c>
      <c r="BN6" s="1044" t="inlineStr">
        <is>
          <t>市场1</t>
        </is>
      </c>
      <c r="BO6" s="1044" t="inlineStr">
        <is>
          <t>市场2</t>
        </is>
      </c>
      <c r="BP6" s="1044" t="inlineStr">
        <is>
          <t>市场3</t>
        </is>
      </c>
      <c r="BQ6" s="1044" t="inlineStr">
        <is>
          <t>市场4</t>
        </is>
      </c>
      <c r="BR6" s="1106" t="n"/>
      <c r="BS6" s="1045">
        <f>BA8</f>
        <v/>
      </c>
      <c r="BT6" s="1061">
        <f>IF(BS6=0,0,1)</f>
        <v/>
      </c>
      <c r="BU6" s="1061">
        <f>初期!I147*0.5</f>
        <v/>
      </c>
      <c r="BV6" s="1240">
        <f>AVERAGE(BT31:CI31)*初始化表!B$31</f>
        <v/>
      </c>
      <c r="BW6" s="1240">
        <f>$BT6*(AL108-BW$25)/BW$26*初始化表!B$30</f>
        <v/>
      </c>
      <c r="BX6" s="1240">
        <f>$BT6*(AM108-BX$25)/BX$26*初始化表!B$33</f>
        <v/>
      </c>
      <c r="BY6" s="1240">
        <f>$BT6*(AN108-BY$25)/BY$26*初始化表!B$32</f>
        <v/>
      </c>
      <c r="BZ6" s="1240">
        <f>$BT6*(AP108-BZ$25)/BZ$26*初始化表!B$34</f>
        <v/>
      </c>
      <c r="CA6" s="1240">
        <f>$BT$5*(AW108-CA$25)/CA$26*初始化表!B$36</f>
        <v/>
      </c>
      <c r="CB6" s="1240">
        <f>CE6-CC6-BU6-SUM(BV6:CA6)/2</f>
        <v/>
      </c>
      <c r="CC6" s="1061">
        <f>IF(AO108-AX108&gt;=0,0,-0.1*(1-EXP(2*10^(-6)*(AO108-AX108))))</f>
        <v/>
      </c>
      <c r="CD6" s="1241">
        <f>SUM(BV6:CB6)</f>
        <v/>
      </c>
      <c r="CE6" s="1241">
        <f>AQ108</f>
        <v/>
      </c>
      <c r="CF6" s="1241">
        <f>BU6*2</f>
        <v/>
      </c>
      <c r="CG6" s="1106" t="n"/>
      <c r="CH6" s="1106" t="n"/>
      <c r="CI6" s="1100" t="n"/>
      <c r="CJ6" s="746" t="n"/>
      <c r="CK6" s="750" t="n"/>
      <c r="CL6" s="746" t="n"/>
      <c r="CM6" s="746" t="n"/>
      <c r="CN6" s="746" t="n"/>
      <c r="CO6" s="746" t="n"/>
      <c r="CP6" s="746" t="n"/>
      <c r="CQ6" s="746" t="n"/>
      <c r="CR6" s="746" t="n"/>
      <c r="CS6" s="746" t="n"/>
      <c r="CT6" s="746" t="n"/>
      <c r="CU6" s="746" t="n"/>
      <c r="CV6" s="746" t="n"/>
      <c r="CW6" s="746" t="n"/>
      <c r="CX6" s="746" t="n"/>
      <c r="CY6" s="746" t="n"/>
      <c r="CZ6" s="746" t="n"/>
      <c r="DA6" s="746" t="n"/>
      <c r="DB6" s="746" t="n"/>
      <c r="DC6" s="746" t="n"/>
      <c r="DD6" s="746" t="n"/>
      <c r="DE6" s="746" t="n"/>
      <c r="DF6" s="746" t="n"/>
      <c r="DG6" s="746" t="n"/>
      <c r="DH6" s="746" t="n"/>
      <c r="DI6" s="746" t="n"/>
      <c r="DJ6" s="729" t="n"/>
      <c r="DK6" s="729" t="n"/>
      <c r="DL6" s="729" t="n"/>
      <c r="DM6" s="729" t="n"/>
      <c r="DN6" s="729" t="n"/>
      <c r="DO6" s="729" t="n"/>
      <c r="DP6" s="729" t="n"/>
      <c r="DQ6" s="729" t="n"/>
    </row>
    <row r="7" ht="16" customFormat="1" customHeight="1" s="1099">
      <c r="A7" s="1047" t="inlineStr">
        <is>
          <t>产品2</t>
        </is>
      </c>
      <c r="B7" s="1242">
        <f>O21</f>
        <v/>
      </c>
      <c r="C7" s="1242">
        <f>P21</f>
        <v/>
      </c>
      <c r="D7" s="1242">
        <f>Q21</f>
        <v/>
      </c>
      <c r="E7" s="1242">
        <f>R21</f>
        <v/>
      </c>
      <c r="F7" s="1243">
        <f>P28</f>
        <v/>
      </c>
      <c r="G7" s="144" t="n"/>
      <c r="H7" s="1047" t="inlineStr">
        <is>
          <t>产品2</t>
        </is>
      </c>
      <c r="I7" s="1244">
        <f>初期!O24</f>
        <v/>
      </c>
      <c r="J7" s="1245" t="n"/>
      <c r="K7" s="1246">
        <f>IF(IF((I7+F18)&gt;=初始化表!I32,5,IF((I7+F18)&gt;=初始化表!H32,4,IF((I7+F18)&gt;=初始化表!G32,3,IF((I7+F18)&gt;=初始化表!F32,2,IF((I7+F18)&gt;=初始化表!E32,1,0)))))+IF(I7+F18&gt;初始化表!E32,O$45)&lt;初期!P24+1,IF((I7+F18)&gt;=初始化表!I32,5,IF((I7+F18)&gt;=初始化表!H32,4,IF((I7+F18)&gt;=初始化表!G32,3,IF((I7+F18)&gt;=初始化表!F32,2,IF((I7+F18)&gt;=初始化表!E32,1,0)))))+IF(I7+F18&gt;初始化表!E32,O$45),初期!P24+1)</f>
        <v/>
      </c>
      <c r="L7" s="1243">
        <f>IF(I7&lt;初始化表!E32,初始化表!E32-I7,IF(I7&lt;初始化表!F32,初始化表!F32-I7,IF(I7&lt;初始化表!G32,初始化表!G32-I7,IF(I7&lt;初始化表!H32,初始化表!H32-I7,IF(I7&lt;初始化表!I32,初始化表!I32-I7,0)))))</f>
        <v/>
      </c>
      <c r="M7" s="178" t="n"/>
      <c r="N7" s="1047" t="inlineStr">
        <is>
          <t>促销计划</t>
        </is>
      </c>
      <c r="O7" s="1044" t="inlineStr">
        <is>
          <t>市场1</t>
        </is>
      </c>
      <c r="P7" s="1044" t="inlineStr">
        <is>
          <t>市场2</t>
        </is>
      </c>
      <c r="Q7" s="1044" t="inlineStr">
        <is>
          <t>市场3</t>
        </is>
      </c>
      <c r="R7" s="1091" t="inlineStr">
        <is>
          <t>市场4</t>
        </is>
      </c>
      <c r="S7" s="1100" t="n"/>
      <c r="T7" s="230" t="n"/>
      <c r="U7" s="1047" t="inlineStr">
        <is>
          <t>产品3</t>
        </is>
      </c>
      <c r="V7" s="1061">
        <f>初期!S14</f>
        <v/>
      </c>
      <c r="W7" s="1061">
        <f>初期!S15</f>
        <v/>
      </c>
      <c r="X7" s="1061">
        <f>初期!S16</f>
        <v/>
      </c>
      <c r="Y7" s="1061">
        <f>初期!S17</f>
        <v/>
      </c>
      <c r="Z7" s="1061">
        <f>初期!M25</f>
        <v/>
      </c>
      <c r="AA7" s="1061">
        <f>(V7+W7+X7+Y7)*AC13</f>
        <v/>
      </c>
      <c r="AB7" s="261" t="inlineStr">
        <is>
          <t>产品3</t>
        </is>
      </c>
      <c r="AC7" s="1236">
        <f>初始化表!$B$8*初始化表!G17*初始化表!$H$5/1300+初始化表!$B$12*初始化表!G17/1300+初始化表!G19+初始化表!G18*(-C35-C44)/(SUM(B17:E17)*初始化表!E18+SUM(B18:E18)*初始化表!F18+SUM(B19:E19)*初始化表!G18+SUM(B20:E20)*初始化表!H18)</f>
        <v/>
      </c>
      <c r="AD7" s="1237">
        <f>$AC7+初始化表!L21+$F8*B8/SUMPRODUCT($B8:$E8,$V44:$Y44)+B$10*B8/SUMPRODUCT(B$6:B$9,V$42:V$45)+初始化表!L15/I65+(IF(I27+J27=0,0,1)*初始化表!H27+IF(K27+L27=0,0,1)*初始化表!I27)/(I65+J65+K65+L65)</f>
        <v/>
      </c>
      <c r="AE7" s="1237">
        <f>$AC7+初始化表!M21+$F8*C8/SUMPRODUCT($B8:$E8,$V44:$Y44)+C$10*C8/SUMPRODUCT(C$6:C$9,W$42:W$45)+初始化表!M15/J65+(IF(I27+J27=0,0,1)*初始化表!H27+IF(K27+L27=0,0,1)*初始化表!I27)/(I65+J65+K65+L65)</f>
        <v/>
      </c>
      <c r="AF7" s="1237">
        <f>$AC7+初始化表!N21+$F8*D8/SUMPRODUCT($B8:$E8,$V44:$Y44)+D$10*D8/SUMPRODUCT(D$6:D$9,X$42:X$45)+初始化表!N15/K65+(IF(I27+J27=0,0,1)*初始化表!H27+IF(K27+L27=0,0,1)*初始化表!I27)/(I65+J65+K65+L65)</f>
        <v/>
      </c>
      <c r="AG7" s="1238">
        <f>$AC7+初始化表!O21+$F8*E8/SUMPRODUCT($B8:$E8,$V44:$Y44)+E$10*E8/SUMPRODUCT(E$6:E$9,Y$42:Y$45)+初始化表!O15/L65+(IF(I27+J27=0,0,1)*初始化表!H27+IF(K27+L27=0,0,1)*初始化表!I27)/(I65+J65+K65+L65)</f>
        <v/>
      </c>
      <c r="AH7" s="144" t="n"/>
      <c r="AI7" s="1228" t="n"/>
      <c r="AQ7" s="1239" t="n"/>
      <c r="AR7" s="1101" t="n"/>
      <c r="AS7" s="1101" t="n"/>
      <c r="AT7" s="1101" t="n"/>
      <c r="AU7" s="1101" t="n"/>
      <c r="AV7" s="1101" t="n"/>
      <c r="AW7" s="1101" t="n"/>
      <c r="AX7" s="1101" t="n"/>
      <c r="AY7" s="350" t="n"/>
      <c r="AZ7" s="144" t="n"/>
      <c r="BA7" s="351">
        <f>AI37</f>
        <v/>
      </c>
      <c r="BB7" s="352">
        <f>IF($BA7="","",INT(BB$28*AJ61))</f>
        <v/>
      </c>
      <c r="BC7" s="352">
        <f>IF($BA7="","",INT(BC$28*AK61))</f>
        <v/>
      </c>
      <c r="BD7" s="352">
        <f>IF($BA7="","",INT(BD$28*AL61))</f>
        <v/>
      </c>
      <c r="BE7" s="352">
        <f>IF($BA7="","",INT(BE$28*AM61))</f>
        <v/>
      </c>
      <c r="BF7" s="352">
        <f>IF($BA7="","",INT(BF$28*AN61))</f>
        <v/>
      </c>
      <c r="BG7" s="352">
        <f>IF($BA7="","",INT(BG$28*AO61))</f>
        <v/>
      </c>
      <c r="BH7" s="352">
        <f>IF($BA7="","",INT(BH$28*AP61))</f>
        <v/>
      </c>
      <c r="BI7" s="352">
        <f>IF($BA7="","",INT(BI$28*AQ61))</f>
        <v/>
      </c>
      <c r="BJ7" s="352">
        <f>IF($BA7="","",INT(BJ$28*AR61))</f>
        <v/>
      </c>
      <c r="BK7" s="352">
        <f>IF($BA7="","",INT(BK$28*AS61))</f>
        <v/>
      </c>
      <c r="BL7" s="352">
        <f>IF($BA7="","",INT(BL$28*AT61))</f>
        <v/>
      </c>
      <c r="BM7" s="352">
        <f>IF($BA7="","",INT(BM$28*AU61))</f>
        <v/>
      </c>
      <c r="BN7" s="352">
        <f>IF($BA7="","",INT(BN$28*AV61))</f>
        <v/>
      </c>
      <c r="BO7" s="352">
        <f>IF($BA7="","",INT(BO$28*AW61))</f>
        <v/>
      </c>
      <c r="BP7" s="352">
        <f>IF($BA7="","",INT(BP$28*AX61))</f>
        <v/>
      </c>
      <c r="BQ7" s="352">
        <f>IF($BA7="","",INT(BQ$28*AY61))</f>
        <v/>
      </c>
      <c r="BR7" s="1106" t="n"/>
      <c r="BS7" s="1045">
        <f>BA9</f>
        <v/>
      </c>
      <c r="BT7" s="1061">
        <f>IF(BS7=0,0,1)</f>
        <v/>
      </c>
      <c r="BU7" s="1061">
        <f>初期!I148*0.5</f>
        <v/>
      </c>
      <c r="BV7" s="1240">
        <f>AVERAGE(BT32:CI32)*初始化表!B$31</f>
        <v/>
      </c>
      <c r="BW7" s="1240">
        <f>$BT7*(AL109-BW$25)/BW$26*初始化表!B$30</f>
        <v/>
      </c>
      <c r="BX7" s="1240">
        <f>$BT7*(AM109-BX$25)/BX$26*初始化表!B$33</f>
        <v/>
      </c>
      <c r="BY7" s="1240">
        <f>$BT7*(AN109-BY$25)/BY$26*初始化表!B$32</f>
        <v/>
      </c>
      <c r="BZ7" s="1240">
        <f>$BT7*(AP109-BZ$25)/BZ$26*初始化表!B$34</f>
        <v/>
      </c>
      <c r="CA7" s="1240">
        <f>$BT$5*(AW109-CA$25)/CA$26*初始化表!B$36</f>
        <v/>
      </c>
      <c r="CB7" s="1240">
        <f>CE7-CC7-BU7-SUM(BV7:CA7)/2</f>
        <v/>
      </c>
      <c r="CC7" s="1061">
        <f>IF(AO109-AX109&gt;=0,0,-0.1*(1-EXP(2*10^(-6)*(AO109-AX109))))</f>
        <v/>
      </c>
      <c r="CD7" s="1241">
        <f>SUM(BV7:CB7)</f>
        <v/>
      </c>
      <c r="CE7" s="1241">
        <f>AQ109</f>
        <v/>
      </c>
      <c r="CF7" s="1241">
        <f>BU7*2</f>
        <v/>
      </c>
      <c r="CG7" s="1106" t="n"/>
      <c r="CH7" s="1106" t="n"/>
      <c r="CI7" s="1101" t="n"/>
      <c r="CJ7" s="746" t="n"/>
      <c r="CK7" s="746" t="n"/>
      <c r="CL7" s="746" t="n"/>
      <c r="CM7" s="746" t="n"/>
      <c r="CN7" s="746" t="n"/>
      <c r="CO7" s="746" t="n"/>
      <c r="CP7" s="746" t="n"/>
      <c r="CQ7" s="746" t="n"/>
      <c r="CR7" s="746" t="n"/>
      <c r="CS7" s="746" t="n"/>
      <c r="CT7" s="746" t="n"/>
      <c r="CU7" s="746" t="n"/>
      <c r="CV7" s="746" t="n"/>
      <c r="CW7" s="746" t="n"/>
      <c r="CX7" s="746" t="n"/>
      <c r="CY7" s="746" t="n"/>
      <c r="CZ7" s="746" t="n"/>
      <c r="DA7" s="746" t="n"/>
      <c r="DB7" s="746" t="n"/>
      <c r="DC7" s="746" t="n"/>
      <c r="DD7" s="746" t="n"/>
      <c r="DE7" s="746" t="n"/>
      <c r="DF7" s="746" t="n"/>
      <c r="DG7" s="746" t="n"/>
      <c r="DH7" s="746" t="n"/>
      <c r="DI7" s="746" t="n"/>
      <c r="DJ7" s="729" t="n"/>
      <c r="DK7" s="729" t="n"/>
      <c r="DL7" s="729" t="n"/>
      <c r="DM7" s="729" t="n"/>
      <c r="DN7" s="729" t="n"/>
      <c r="DO7" s="729" t="n"/>
      <c r="DP7" s="729" t="n"/>
      <c r="DQ7" s="729" t="n"/>
    </row>
    <row r="8" ht="16" customFormat="1" customHeight="1" s="1099">
      <c r="A8" s="1047" t="inlineStr">
        <is>
          <t>产品3</t>
        </is>
      </c>
      <c r="B8" s="1242">
        <f>O22</f>
        <v/>
      </c>
      <c r="C8" s="1242">
        <f>P22</f>
        <v/>
      </c>
      <c r="D8" s="1242">
        <f>Q22</f>
        <v/>
      </c>
      <c r="E8" s="1242">
        <f>R22</f>
        <v/>
      </c>
      <c r="F8" s="1243">
        <f>Q28</f>
        <v/>
      </c>
      <c r="G8" s="144" t="n"/>
      <c r="H8" s="1047" t="inlineStr">
        <is>
          <t>产品3</t>
        </is>
      </c>
      <c r="I8" s="1244">
        <f>初期!O25</f>
        <v/>
      </c>
      <c r="J8" s="1245" t="n"/>
      <c r="K8" s="1246">
        <f>IF(IF((I8+F19)&gt;=初始化表!I33,5,IF((I8+F19)&gt;=初始化表!H33,4,IF((I8+F19)&gt;=初始化表!G33,3,IF((I8+F19)&gt;=初始化表!F33,2,IF((I8+F19)&gt;=初始化表!E33,1,0)))))+IF(I8+F19&gt;初始化表!E33,O$45)&lt;初期!P25+1,IF((I8+F19)&gt;=初始化表!I33,5,IF((I8+F19)&gt;=初始化表!H33,4,IF((I8+F19)&gt;=初始化表!G33,3,IF((I8+F19)&gt;=初始化表!F33,2,IF((I8+F19)&gt;=初始化表!E33,1,0)))))+IF(I8+F19&gt;初始化表!E33,O$45),初期!P25+1)</f>
        <v/>
      </c>
      <c r="L8" s="1243">
        <f>IF(I8&lt;初始化表!E33,初始化表!E33-I8,IF(I8&lt;初始化表!F33,初始化表!F33-I8,IF(I8&lt;初始化表!G33,初始化表!G33-I8,IF(I8&lt;初始化表!H33,初始化表!H33-I8,IF(I8&lt;初始化表!I33,初始化表!I33-I8,0)))))</f>
        <v/>
      </c>
      <c r="M8" s="178" t="n"/>
      <c r="N8" s="1047" t="inlineStr">
        <is>
          <t>投入比例</t>
        </is>
      </c>
      <c r="O8" s="181" t="n">
        <v>0.03</v>
      </c>
      <c r="P8" s="181" t="n">
        <v>0.03</v>
      </c>
      <c r="Q8" s="181" t="n">
        <v>0.03</v>
      </c>
      <c r="R8" s="231" t="n">
        <v>0.03</v>
      </c>
      <c r="S8" s="181" t="n"/>
      <c r="T8" s="230" t="n"/>
      <c r="U8" s="1073" t="inlineStr">
        <is>
          <t>产品4</t>
        </is>
      </c>
      <c r="V8" s="1063">
        <f>初期!S18</f>
        <v/>
      </c>
      <c r="W8" s="1063">
        <f>初期!S19</f>
        <v/>
      </c>
      <c r="X8" s="1063">
        <f>初期!S20</f>
        <v/>
      </c>
      <c r="Y8" s="1063">
        <f>初期!S21</f>
        <v/>
      </c>
      <c r="Z8" s="1063">
        <f>初期!M26</f>
        <v/>
      </c>
      <c r="AA8" s="1063">
        <f>(V8+W8+X8+Y8)*AC14</f>
        <v/>
      </c>
      <c r="AB8" s="264" t="inlineStr">
        <is>
          <t>产品4</t>
        </is>
      </c>
      <c r="AC8" s="1247">
        <f>初始化表!$B$8*初始化表!H17*初始化表!$H$5/1300+初始化表!$B$12*初始化表!H17/1300+初始化表!H19+初始化表!H18*(-C35-C44)/(SUM(B17:E17)*初始化表!E18+SUM(B18:E18)*初始化表!F18+SUM(B19:E19)*初始化表!G18+SUM(B20:E20)*初始化表!H18)</f>
        <v/>
      </c>
      <c r="AD8" s="1248">
        <f>$AC8+初始化表!L22+$F9*B9/SUMPRODUCT($B9:$E9,$V45:$Y45)+B$10*B9/SUMPRODUCT(B$6:B$9,V$42:V$45)+初始化表!L16/I66+(IF(I28+J28=0,0,1)*初始化表!H28+IF(K28+L28=0,0,1)*初始化表!I28)/(I66+J66+K66+L66)</f>
        <v/>
      </c>
      <c r="AE8" s="1248">
        <f>$AC8+初始化表!M22+$F9*C9/SUMPRODUCT($B9:$E9,$V45:$Y45)+C$10*C9/SUMPRODUCT(C$6:C$9,W$42:W$45)+初始化表!M16/J66+(IF(I28+J28=0,0,1)*初始化表!H28+IF(K28+L28=0,0,1)*初始化表!I28)/(I66+J66+K66+L66)</f>
        <v/>
      </c>
      <c r="AF8" s="1248">
        <f>$AC8+初始化表!N22+$F9*D9/SUMPRODUCT($B9:$E9,$V45:$Y45)+D$10*D9/SUMPRODUCT(D$6:D$9,X$42:X$45)+初始化表!N16/K66+(IF(I28+J28=0,0,1)*初始化表!H28+IF(K28+L28=0,0,1)*初始化表!I28)/(I66+J66+K66+L66)</f>
        <v/>
      </c>
      <c r="AG8" s="1249">
        <f>$AC8+初始化表!O22+$F9*E9/SUMPRODUCT($B9:$E9,$V45:$Y45)+E$10*E9/SUMPRODUCT(E$6:E$9,Y$42:Y$45)+初始化表!O16/L66+(IF(I28+J28=0,0,1)*初始化表!H28+IF(K28+L28=0,0,1)*初始化表!I28)/(I66+J66+K66+L66)</f>
        <v/>
      </c>
      <c r="AH8" s="144" t="n"/>
      <c r="AI8" s="302" t="inlineStr">
        <is>
          <t>产品</t>
        </is>
      </c>
      <c r="AJ8" s="303" t="inlineStr">
        <is>
          <t>市场</t>
        </is>
      </c>
      <c r="AK8" s="303" t="inlineStr">
        <is>
          <t>上期预订（件）</t>
        </is>
      </c>
      <c r="AL8" s="303" t="inlineStr">
        <is>
          <t>本期需求（件）</t>
        </is>
      </c>
      <c r="AM8" s="303" t="inlineStr">
        <is>
          <t>本期销售（件）</t>
        </is>
      </c>
      <c r="AN8" s="303" t="inlineStr">
        <is>
          <t>市场份额（%）</t>
        </is>
      </c>
      <c r="AO8" s="303" t="inlineStr">
        <is>
          <t>下期订货（件）</t>
        </is>
      </c>
      <c r="AP8" s="303" t="inlineStr">
        <is>
          <t>期末库存（件）</t>
        </is>
      </c>
      <c r="AQ8" s="303" t="inlineStr">
        <is>
          <t>废品（件）</t>
        </is>
      </c>
      <c r="AR8" s="338" t="inlineStr">
        <is>
          <t>需求</t>
        </is>
      </c>
      <c r="AS8" s="339" t="inlineStr">
        <is>
          <t>订单是否满足</t>
        </is>
      </c>
      <c r="AT8" s="339" t="inlineStr">
        <is>
          <t>销售（剔除订单）</t>
        </is>
      </c>
      <c r="AU8" s="339" t="inlineStr">
        <is>
          <t>订单</t>
        </is>
      </c>
      <c r="AV8" s="339" t="inlineStr">
        <is>
          <t>市场库存</t>
        </is>
      </c>
      <c r="AW8" s="353" t="inlineStr">
        <is>
          <t>废品</t>
        </is>
      </c>
      <c r="AX8" s="1250" t="n"/>
      <c r="AY8" s="350" t="n"/>
      <c r="AZ8" s="144" t="n"/>
      <c r="BA8" s="351">
        <f>AI38</f>
        <v/>
      </c>
      <c r="BB8" s="352">
        <f>IF($BA8="","",INT(BB$28*AJ62))</f>
        <v/>
      </c>
      <c r="BC8" s="352">
        <f>IF($BA8="","",INT(BC$28*AK62))</f>
        <v/>
      </c>
      <c r="BD8" s="352">
        <f>IF($BA8="","",INT(BD$28*AL62))</f>
        <v/>
      </c>
      <c r="BE8" s="352">
        <f>IF($BA8="","",INT(BE$28*AM62))</f>
        <v/>
      </c>
      <c r="BF8" s="352">
        <f>IF($BA8="","",INT(BF$28*AN62))</f>
        <v/>
      </c>
      <c r="BG8" s="352">
        <f>IF($BA8="","",INT(BG$28*AO62))</f>
        <v/>
      </c>
      <c r="BH8" s="352">
        <f>IF($BA8="","",INT(BH$28*AP62))</f>
        <v/>
      </c>
      <c r="BI8" s="352">
        <f>IF($BA8="","",INT(BI$28*AQ62))</f>
        <v/>
      </c>
      <c r="BJ8" s="352">
        <f>IF($BA8="","",INT(BJ$28*AR62))</f>
        <v/>
      </c>
      <c r="BK8" s="352">
        <f>IF($BA8="","",INT(BK$28*AS62))</f>
        <v/>
      </c>
      <c r="BL8" s="352">
        <f>IF($BA8="","",INT(BL$28*AT62))</f>
        <v/>
      </c>
      <c r="BM8" s="352">
        <f>IF($BA8="","",INT(BM$28*AU62))</f>
        <v/>
      </c>
      <c r="BN8" s="352">
        <f>IF($BA8="","",INT(BN$28*AV62))</f>
        <v/>
      </c>
      <c r="BO8" s="352">
        <f>IF($BA8="","",INT(BO$28*AW62))</f>
        <v/>
      </c>
      <c r="BP8" s="352">
        <f>IF($BA8="","",INT(BP$28*AX62))</f>
        <v/>
      </c>
      <c r="BQ8" s="352">
        <f>IF($BA8="","",INT(BQ$28*AY62))</f>
        <v/>
      </c>
      <c r="BR8" s="1106" t="n"/>
      <c r="BS8" s="1045">
        <f>BA10</f>
        <v/>
      </c>
      <c r="BT8" s="1061">
        <f>IF(BS8=0,0,1)</f>
        <v/>
      </c>
      <c r="BU8" s="1061">
        <f>初期!I149*0.5</f>
        <v/>
      </c>
      <c r="BV8" s="1240">
        <f>AVERAGE(BT33:CI33)*初始化表!B$31</f>
        <v/>
      </c>
      <c r="BW8" s="1240">
        <f>$BT8*(AL110-BW$25)/BW$26*初始化表!B$30</f>
        <v/>
      </c>
      <c r="BX8" s="1240">
        <f>$BT8*(AM110-BX$25)/BX$26*初始化表!B$33</f>
        <v/>
      </c>
      <c r="BY8" s="1240">
        <f>$BT8*(AN110-BY$25)/BY$26*初始化表!B$32</f>
        <v/>
      </c>
      <c r="BZ8" s="1240">
        <f>$BT8*(AP110-BZ$25)/BZ$26*初始化表!B$34</f>
        <v/>
      </c>
      <c r="CA8" s="1240">
        <f>$BT$5*(AW110-CA$25)/CA$26*初始化表!B$36</f>
        <v/>
      </c>
      <c r="CB8" s="1240">
        <f>CE8-CC8-BU8-SUM(BV8:CA8)/2</f>
        <v/>
      </c>
      <c r="CC8" s="1061">
        <f>IF(AO110-AX110&gt;=0,0,-0.1*(1-EXP(2*10^(-6)*(AO110-AX110))))</f>
        <v/>
      </c>
      <c r="CD8" s="1241">
        <f>SUM(BV8:CB8)</f>
        <v/>
      </c>
      <c r="CE8" s="1241">
        <f>AQ110</f>
        <v/>
      </c>
      <c r="CF8" s="1241">
        <f>BU8*2</f>
        <v/>
      </c>
      <c r="CG8" s="1106" t="n"/>
      <c r="CH8" s="1106" t="n"/>
      <c r="CI8" s="1101" t="n"/>
      <c r="CJ8" s="746" t="n"/>
      <c r="CK8" s="746" t="n"/>
      <c r="CL8" s="746" t="n"/>
      <c r="CM8" s="746" t="n"/>
      <c r="CN8" s="746" t="n"/>
      <c r="CO8" s="746" t="n"/>
      <c r="CP8" s="746" t="n"/>
      <c r="CQ8" s="746" t="n"/>
      <c r="CR8" s="746" t="n"/>
      <c r="CS8" s="746" t="n"/>
      <c r="CT8" s="746" t="n"/>
      <c r="CU8" s="746" t="n"/>
      <c r="CV8" s="746" t="n"/>
      <c r="CW8" s="746" t="n"/>
      <c r="CX8" s="746" t="n"/>
      <c r="CY8" s="746" t="n"/>
      <c r="CZ8" s="746" t="n"/>
      <c r="DA8" s="746" t="n"/>
      <c r="DB8" s="746" t="n"/>
      <c r="DC8" s="746" t="n"/>
      <c r="DD8" s="746" t="n"/>
      <c r="DE8" s="746" t="n"/>
      <c r="DF8" s="746" t="n"/>
      <c r="DG8" s="746" t="n"/>
      <c r="DH8" s="746" t="n"/>
      <c r="DI8" s="746" t="n"/>
      <c r="DJ8" s="729" t="n"/>
      <c r="DK8" s="729" t="n"/>
      <c r="DL8" s="729" t="n"/>
      <c r="DM8" s="729" t="n"/>
      <c r="DN8" s="729" t="n"/>
      <c r="DO8" s="729" t="n"/>
      <c r="DP8" s="729" t="n"/>
      <c r="DQ8" s="729" t="n"/>
    </row>
    <row r="9" ht="16" customFormat="1" customHeight="1" s="1099">
      <c r="A9" s="1047" t="inlineStr">
        <is>
          <t>产品4</t>
        </is>
      </c>
      <c r="B9" s="1242">
        <f>O23</f>
        <v/>
      </c>
      <c r="C9" s="1242">
        <f>P23</f>
        <v/>
      </c>
      <c r="D9" s="1242">
        <f>Q23</f>
        <v/>
      </c>
      <c r="E9" s="1242">
        <f>R23</f>
        <v/>
      </c>
      <c r="F9" s="1243">
        <f>R28</f>
        <v/>
      </c>
      <c r="G9" s="144" t="n"/>
      <c r="H9" s="1073" t="inlineStr">
        <is>
          <t>产品4</t>
        </is>
      </c>
      <c r="I9" s="1251">
        <f>初期!O26</f>
        <v/>
      </c>
      <c r="J9" s="1245" t="n"/>
      <c r="K9" s="1252">
        <f>IF(IF((I9+F20)&gt;=初始化表!I34,5,IF((I9+F20)&gt;=初始化表!H34,4,IF((I9+F20)&gt;=初始化表!G34,3,IF((I9+F20)&gt;=初始化表!F34,2,IF((I9+F20)&gt;=初始化表!E34,1,0)))))+IF(I9+F20&gt;初始化表!E34,O$45)&lt;初期!P26+1,IF((I9+F20)&gt;=初始化表!I34,5,IF((I9+F20)&gt;=初始化表!H34,4,IF((I9+F20)&gt;=初始化表!G34,3,IF((I9+F20)&gt;=初始化表!F34,2,IF((I9+F20)&gt;=初始化表!E34,1,0)))))+IF(I9+F20&gt;初始化表!E34,O$45),初期!P26+1)</f>
        <v/>
      </c>
      <c r="L9" s="1253">
        <f>IF(I9&lt;初始化表!E34,初始化表!E34-I9,IF(I9&lt;初始化表!F34,初始化表!F34-I9,IF(I9&lt;初始化表!G34,初始化表!G34-I9,IF(I9&lt;初始化表!H34,初始化表!H34-I9,IF(I9&lt;初始化表!I34,初始化表!I34-I9,0)))))</f>
        <v/>
      </c>
      <c r="M9" s="178" t="n"/>
      <c r="N9" s="1047" t="inlineStr">
        <is>
          <t>价格浮动</t>
        </is>
      </c>
      <c r="O9" s="1044" t="inlineStr">
        <is>
          <t>市场1</t>
        </is>
      </c>
      <c r="P9" s="1044" t="inlineStr">
        <is>
          <t>市场2</t>
        </is>
      </c>
      <c r="Q9" s="1044" t="inlineStr">
        <is>
          <t>市场3</t>
        </is>
      </c>
      <c r="R9" s="1091" t="inlineStr">
        <is>
          <t>市场4</t>
        </is>
      </c>
      <c r="S9" s="1100" t="n"/>
      <c r="T9" s="230" t="n"/>
      <c r="U9" s="1101" t="n"/>
      <c r="V9" s="1101" t="n"/>
      <c r="W9" s="1101" t="n"/>
      <c r="X9" s="1101" t="n"/>
      <c r="Y9" s="1101" t="n"/>
      <c r="Z9" s="1101">
        <f>SUMPRODUCT(V5:Y8,V23:Y26)</f>
        <v/>
      </c>
      <c r="AA9" s="144" t="n"/>
      <c r="AB9" s="1101" t="n"/>
      <c r="AC9" s="144" t="n"/>
      <c r="AD9" s="267" t="n"/>
      <c r="AE9" s="267" t="n"/>
      <c r="AF9" s="267" t="n"/>
      <c r="AG9" s="267" t="n"/>
      <c r="AH9" s="144" t="n"/>
      <c r="AI9" s="304" t="n"/>
      <c r="AJ9" s="305" t="n"/>
      <c r="AK9" s="306" t="n"/>
      <c r="AL9" s="306">
        <f>AM9</f>
        <v/>
      </c>
      <c r="AM9" s="306">
        <f>V42-O72/4</f>
        <v/>
      </c>
      <c r="AN9" s="307" t="n"/>
      <c r="AO9" s="306" t="n"/>
      <c r="AP9" s="306">
        <f>$O$72/4</f>
        <v/>
      </c>
      <c r="AQ9" s="340" t="n"/>
      <c r="AR9" s="1050" t="n"/>
      <c r="AS9" s="1045">
        <f>AM9-AK9</f>
        <v/>
      </c>
      <c r="AT9" s="1045" t="n"/>
      <c r="AU9" s="1045" t="n"/>
      <c r="AV9" s="1045" t="n"/>
      <c r="AW9" s="1052" t="n"/>
      <c r="AX9" s="1101" t="n"/>
      <c r="AY9" s="350" t="n"/>
      <c r="AZ9" s="144" t="n"/>
      <c r="BA9" s="351">
        <f>AI39</f>
        <v/>
      </c>
      <c r="BB9" s="352">
        <f>IF($BA9="","",INT(BB$28*AJ63))</f>
        <v/>
      </c>
      <c r="BC9" s="352">
        <f>IF($BA9="","",INT(BC$28*AK63))</f>
        <v/>
      </c>
      <c r="BD9" s="352">
        <f>IF($BA9="","",INT(BD$28*AL63))</f>
        <v/>
      </c>
      <c r="BE9" s="352">
        <f>IF($BA9="","",INT(BE$28*AM63))</f>
        <v/>
      </c>
      <c r="BF9" s="352">
        <f>IF($BA9="","",INT(BF$28*AN63))</f>
        <v/>
      </c>
      <c r="BG9" s="352">
        <f>IF($BA9="","",INT(BG$28*AO63))</f>
        <v/>
      </c>
      <c r="BH9" s="352">
        <f>IF($BA9="","",INT(BH$28*AP63))</f>
        <v/>
      </c>
      <c r="BI9" s="352">
        <f>IF($BA9="","",INT(BI$28*AQ63))</f>
        <v/>
      </c>
      <c r="BJ9" s="352">
        <f>IF($BA9="","",INT(BJ$28*AR63))</f>
        <v/>
      </c>
      <c r="BK9" s="352">
        <f>IF($BA9="","",INT(BK$28*AS63))</f>
        <v/>
      </c>
      <c r="BL9" s="352">
        <f>IF($BA9="","",INT(BL$28*AT63))</f>
        <v/>
      </c>
      <c r="BM9" s="352">
        <f>IF($BA9="","",INT(BM$28*AU63))</f>
        <v/>
      </c>
      <c r="BN9" s="352">
        <f>IF($BA9="","",INT(BN$28*AV63))</f>
        <v/>
      </c>
      <c r="BO9" s="352">
        <f>IF($BA9="","",INT(BO$28*AW63))</f>
        <v/>
      </c>
      <c r="BP9" s="352">
        <f>IF($BA9="","",INT(BP$28*AX63))</f>
        <v/>
      </c>
      <c r="BQ9" s="352">
        <f>IF($BA9="","",INT(BQ$28*AY63))</f>
        <v/>
      </c>
      <c r="BR9" s="1106" t="n"/>
      <c r="BS9" s="1045">
        <f>BA11</f>
        <v/>
      </c>
      <c r="BT9" s="1061">
        <f>IF(BS9=0,0,1)</f>
        <v/>
      </c>
      <c r="BU9" s="1061">
        <f>初期!I150*0.5</f>
        <v/>
      </c>
      <c r="BV9" s="1240">
        <f>AVERAGE(BT34:CI34)*初始化表!B$31</f>
        <v/>
      </c>
      <c r="BW9" s="1240">
        <f>$BT9*(AL111-BW$25)/BW$26*初始化表!B$30</f>
        <v/>
      </c>
      <c r="BX9" s="1240">
        <f>$BT9*(AM111-BX$25)/BX$26*初始化表!B$33</f>
        <v/>
      </c>
      <c r="BY9" s="1240">
        <f>$BT9*(AN111-BY$25)/BY$26*初始化表!B$32</f>
        <v/>
      </c>
      <c r="BZ9" s="1240">
        <f>$BT9*(AP111-BZ$25)/BZ$26*初始化表!B$34</f>
        <v/>
      </c>
      <c r="CA9" s="1240">
        <f>$BT$5*(AW111-CA$25)/CA$26*初始化表!B$36</f>
        <v/>
      </c>
      <c r="CB9" s="1240">
        <f>CE9-CC9-BU9-SUM(BV9:CA9)/2</f>
        <v/>
      </c>
      <c r="CC9" s="1061">
        <f>IF(AO111-AX111&gt;=0,0,-0.1*(1-EXP(2*10^(-6)*(AO111-AX111))))</f>
        <v/>
      </c>
      <c r="CD9" s="1241">
        <f>SUM(BV9:CB9)</f>
        <v/>
      </c>
      <c r="CE9" s="1241">
        <f>AQ111</f>
        <v/>
      </c>
      <c r="CF9" s="1241">
        <f>BU9*2</f>
        <v/>
      </c>
      <c r="CG9" s="1106" t="n"/>
      <c r="CH9" s="1106" t="n"/>
      <c r="CI9" s="1101" t="n"/>
      <c r="CJ9" s="1254" t="n"/>
      <c r="CK9" s="746" t="n"/>
      <c r="CL9" s="1254" t="n"/>
      <c r="CM9" s="1254" t="n"/>
      <c r="CN9" s="1254" t="n"/>
      <c r="CO9" s="1254" t="n"/>
      <c r="CP9" s="746" t="n"/>
      <c r="CQ9" s="746" t="n"/>
      <c r="CR9" s="746" t="n"/>
      <c r="CS9" s="746" t="n"/>
      <c r="CT9" s="746" t="n"/>
      <c r="CU9" s="746" t="n"/>
      <c r="CV9" s="1255" t="n"/>
      <c r="CW9" s="1255" t="n"/>
      <c r="CX9" s="1255" t="n"/>
      <c r="CY9" s="1255" t="n"/>
      <c r="CZ9" s="746" t="n"/>
      <c r="DA9" s="746" t="n"/>
      <c r="DB9" s="746" t="n"/>
      <c r="DC9" s="746" t="n"/>
      <c r="DD9" s="746" t="n"/>
      <c r="DE9" s="746" t="n"/>
      <c r="DF9" s="746" t="n"/>
      <c r="DG9" s="746" t="n"/>
      <c r="DH9" s="746" t="n"/>
      <c r="DI9" s="746" t="n"/>
      <c r="DJ9" s="729" t="n"/>
      <c r="DK9" s="729" t="n"/>
      <c r="DL9" s="729" t="n"/>
      <c r="DM9" s="729" t="n"/>
      <c r="DN9" s="729" t="n"/>
      <c r="DO9" s="729" t="n"/>
      <c r="DP9" s="729" t="n"/>
      <c r="DQ9" s="729" t="n"/>
    </row>
    <row r="10" ht="16" customFormat="1" customHeight="1" s="1099">
      <c r="A10" s="1047" t="inlineStr">
        <is>
          <t>促销费</t>
        </is>
      </c>
      <c r="B10" s="1244">
        <f>O29</f>
        <v/>
      </c>
      <c r="C10" s="1244">
        <f>P29</f>
        <v/>
      </c>
      <c r="D10" s="1244">
        <f>Q29</f>
        <v/>
      </c>
      <c r="E10" s="1244">
        <f>R29</f>
        <v/>
      </c>
      <c r="F10" s="1091" t="inlineStr">
        <is>
          <t>利润</t>
        </is>
      </c>
      <c r="G10" s="144" t="n"/>
      <c r="H10" s="140" t="n"/>
      <c r="I10" s="140" t="n"/>
      <c r="J10" s="140" t="n"/>
      <c r="K10" s="140" t="n"/>
      <c r="L10" s="140" t="n"/>
      <c r="M10" s="178" t="n"/>
      <c r="N10" s="1047" t="inlineStr">
        <is>
          <t>产品1</t>
        </is>
      </c>
      <c r="O10" s="1256">
        <f>22%+0.35%*V11</f>
        <v/>
      </c>
      <c r="P10" s="1256">
        <f>22%+0.35%*W11</f>
        <v/>
      </c>
      <c r="Q10" s="1256">
        <f>22%+0.4%*X11</f>
        <v/>
      </c>
      <c r="R10" s="1256">
        <f>22%+0.4%*Y11</f>
        <v/>
      </c>
      <c r="S10" s="1257" t="n">
        <v>0.18</v>
      </c>
      <c r="T10" s="230" t="n"/>
      <c r="U10" s="1041" t="inlineStr">
        <is>
          <t>上期预定</t>
        </is>
      </c>
      <c r="V10" s="1053" t="inlineStr">
        <is>
          <t>市场1</t>
        </is>
      </c>
      <c r="W10" s="1053" t="inlineStr">
        <is>
          <t>市场2</t>
        </is>
      </c>
      <c r="X10" s="1053" t="inlineStr">
        <is>
          <t>市场3</t>
        </is>
      </c>
      <c r="Y10" s="1090" t="inlineStr">
        <is>
          <t>市场4</t>
        </is>
      </c>
      <c r="Z10" s="1101" t="n"/>
      <c r="AA10" s="144" t="n"/>
      <c r="AB10" s="259" t="inlineStr">
        <is>
          <t>产品利润</t>
        </is>
      </c>
      <c r="AC10" s="260" t="inlineStr">
        <is>
          <t>市场1</t>
        </is>
      </c>
      <c r="AD10" s="260" t="inlineStr">
        <is>
          <t>市场2</t>
        </is>
      </c>
      <c r="AE10" s="260" t="inlineStr">
        <is>
          <t>市场3</t>
        </is>
      </c>
      <c r="AF10" s="268" t="inlineStr">
        <is>
          <t>市场4</t>
        </is>
      </c>
      <c r="AG10" s="308" t="inlineStr">
        <is>
          <t>废品检验</t>
        </is>
      </c>
      <c r="AH10" s="309" t="inlineStr">
        <is>
          <t>现金流检验</t>
        </is>
      </c>
      <c r="AI10" s="310" t="n"/>
      <c r="AJ10" s="311" t="n"/>
      <c r="AK10" s="312" t="n"/>
      <c r="AL10" s="306">
        <f>AM10</f>
        <v/>
      </c>
      <c r="AM10" s="312">
        <f>W42-O72/4</f>
        <v/>
      </c>
      <c r="AN10" s="313" t="n"/>
      <c r="AO10" s="312" t="n"/>
      <c r="AP10" s="306">
        <f>$O$72/4</f>
        <v/>
      </c>
      <c r="AQ10" s="341" t="n"/>
      <c r="AR10" s="1050" t="n"/>
      <c r="AS10" s="1045">
        <f>AM10-AK10</f>
        <v/>
      </c>
      <c r="AT10" s="1045" t="n"/>
      <c r="AU10" s="1045" t="n"/>
      <c r="AV10" s="1045" t="n"/>
      <c r="AW10" s="1052" t="n"/>
      <c r="AX10" s="1101" t="n"/>
      <c r="AY10" s="350" t="n"/>
      <c r="AZ10" s="144" t="n"/>
      <c r="BA10" s="351">
        <f>AI40</f>
        <v/>
      </c>
      <c r="BB10" s="352">
        <f>IF($BA10="","",INT(BB$28*AJ64))</f>
        <v/>
      </c>
      <c r="BC10" s="352">
        <f>IF($BA10="","",INT(BC$28*AK64))</f>
        <v/>
      </c>
      <c r="BD10" s="352">
        <f>IF($BA10="","",INT(BD$28*AL64))</f>
        <v/>
      </c>
      <c r="BE10" s="352">
        <f>IF($BA10="","",INT(BE$28*AM64))</f>
        <v/>
      </c>
      <c r="BF10" s="352">
        <f>IF($BA10="","",INT(BF$28*AN64))</f>
        <v/>
      </c>
      <c r="BG10" s="352">
        <f>IF($BA10="","",INT(BG$28*AO64))</f>
        <v/>
      </c>
      <c r="BH10" s="352">
        <f>IF($BA10="","",INT(BH$28*AP64))</f>
        <v/>
      </c>
      <c r="BI10" s="352">
        <f>IF($BA10="","",INT(BI$28*AQ64))</f>
        <v/>
      </c>
      <c r="BJ10" s="352">
        <f>IF($BA10="","",INT(BJ$28*AR64))</f>
        <v/>
      </c>
      <c r="BK10" s="352">
        <f>IF($BA10="","",INT(BK$28*AS64))</f>
        <v/>
      </c>
      <c r="BL10" s="352">
        <f>IF($BA10="","",INT(BL$28*AT64))</f>
        <v/>
      </c>
      <c r="BM10" s="352">
        <f>IF($BA10="","",INT(BM$28*AU64))</f>
        <v/>
      </c>
      <c r="BN10" s="352">
        <f>IF($BA10="","",INT(BN$28*AV64))</f>
        <v/>
      </c>
      <c r="BO10" s="352">
        <f>IF($BA10="","",INT(BO$28*AW64))</f>
        <v/>
      </c>
      <c r="BP10" s="352">
        <f>IF($BA10="","",INT(BP$28*AX64))</f>
        <v/>
      </c>
      <c r="BQ10" s="352">
        <f>IF($BA10="","",INT(BQ$28*AY64))</f>
        <v/>
      </c>
      <c r="BR10" s="1106" t="n"/>
      <c r="BS10" s="1045">
        <f>BA12</f>
        <v/>
      </c>
      <c r="BT10" s="1061">
        <f>IF(BS10=0,0,1)</f>
        <v/>
      </c>
      <c r="BU10" s="1061">
        <f>初期!I151*0.5</f>
        <v/>
      </c>
      <c r="BV10" s="1240">
        <f>AVERAGE(BT35:CI35)*初始化表!B$31</f>
        <v/>
      </c>
      <c r="BW10" s="1240">
        <f>$BT10*(AL112-BW$25)/BW$26*初始化表!B$30</f>
        <v/>
      </c>
      <c r="BX10" s="1240">
        <f>$BT10*(AM112-BX$25)/BX$26*初始化表!B$33</f>
        <v/>
      </c>
      <c r="BY10" s="1240">
        <f>$BT10*(AN112-BY$25)/BY$26*初始化表!B$32</f>
        <v/>
      </c>
      <c r="BZ10" s="1240">
        <f>$BT10*(AP112-BZ$25)/BZ$26*初始化表!B$34</f>
        <v/>
      </c>
      <c r="CA10" s="1240">
        <f>$BT$5*(AW112-CA$25)/CA$26*初始化表!B$36</f>
        <v/>
      </c>
      <c r="CB10" s="1240">
        <f>CE10-CC10-BU10-SUM(BV10:CA10)/2</f>
        <v/>
      </c>
      <c r="CC10" s="1061">
        <f>IF(AO112-AX112&gt;=0,0,-0.1*(1-EXP(2*10^(-6)*(AO112-AX112))))</f>
        <v/>
      </c>
      <c r="CD10" s="1241">
        <f>SUM(BV10:CB10)</f>
        <v/>
      </c>
      <c r="CE10" s="1241">
        <f>AQ112</f>
        <v/>
      </c>
      <c r="CF10" s="1241">
        <f>BU10*2</f>
        <v/>
      </c>
      <c r="CG10" s="1106" t="n"/>
      <c r="CH10" s="1106" t="n"/>
      <c r="CI10" s="1101" t="n"/>
      <c r="CJ10" s="746" t="n"/>
      <c r="CK10" s="746" t="n"/>
      <c r="CL10" s="746" t="n"/>
      <c r="CM10" s="746" t="n"/>
      <c r="CN10" s="746" t="n"/>
      <c r="CO10" s="746" t="n"/>
      <c r="CP10" s="746" t="n"/>
      <c r="CQ10" s="746" t="n"/>
      <c r="CR10" s="746" t="n"/>
      <c r="CS10" s="746" t="n"/>
      <c r="CT10" s="746" t="n"/>
      <c r="CU10" s="746" t="n"/>
      <c r="CV10" s="746" t="n"/>
      <c r="CW10" s="746" t="n"/>
      <c r="CX10" s="746" t="n"/>
      <c r="CY10" s="746" t="n"/>
      <c r="CZ10" s="746" t="n"/>
      <c r="DA10" s="746" t="n"/>
      <c r="DB10" s="746" t="n"/>
      <c r="DC10" s="746" t="n"/>
      <c r="DD10" s="746" t="n"/>
      <c r="DE10" s="746" t="n"/>
      <c r="DF10" s="746" t="n"/>
      <c r="DG10" s="746" t="n"/>
      <c r="DH10" s="746" t="n"/>
      <c r="DI10" s="746" t="n"/>
      <c r="DJ10" s="729" t="n"/>
      <c r="DK10" s="729" t="n"/>
      <c r="DL10" s="729" t="n"/>
      <c r="DM10" s="729" t="n"/>
      <c r="DN10" s="729" t="n"/>
      <c r="DO10" s="729" t="n"/>
      <c r="DP10" s="729" t="n"/>
      <c r="DQ10" s="729" t="n"/>
    </row>
    <row r="11" ht="16" customFormat="1" customHeight="1" s="1099">
      <c r="A11" s="1047" t="inlineStr">
        <is>
          <t>运输决策</t>
        </is>
      </c>
      <c r="B11" s="1044" t="inlineStr">
        <is>
          <t>市场1</t>
        </is>
      </c>
      <c r="C11" s="1044" t="inlineStr">
        <is>
          <t>市场2</t>
        </is>
      </c>
      <c r="D11" s="1044" t="inlineStr">
        <is>
          <t>市场3</t>
        </is>
      </c>
      <c r="E11" s="1044" t="inlineStr">
        <is>
          <t>市场4</t>
        </is>
      </c>
      <c r="F11" s="1258">
        <f>F77</f>
        <v/>
      </c>
      <c r="G11" s="144" t="n"/>
      <c r="H11" s="1233" t="inlineStr">
        <is>
          <t>员工决策</t>
        </is>
      </c>
      <c r="I11" s="1210" t="n"/>
      <c r="J11" s="1210" t="n"/>
      <c r="K11" s="1210" t="n"/>
      <c r="L11" s="1234" t="n"/>
      <c r="M11" s="178" t="n"/>
      <c r="N11" s="1047" t="inlineStr">
        <is>
          <t>产品2</t>
        </is>
      </c>
      <c r="O11" s="1256">
        <f>22.7%+0.5%*V12</f>
        <v/>
      </c>
      <c r="P11" s="1256">
        <f>22.7%+0.5%*W12</f>
        <v/>
      </c>
      <c r="Q11" s="1256">
        <f>22.7%+0.5%*X12</f>
        <v/>
      </c>
      <c r="R11" s="1256">
        <f>22.7%+0.5%*Y12</f>
        <v/>
      </c>
      <c r="S11" s="1259" t="n">
        <v>0.19</v>
      </c>
      <c r="T11" s="230" t="n"/>
      <c r="U11" s="1047" t="inlineStr">
        <is>
          <t>产品1</t>
        </is>
      </c>
      <c r="V11" s="1061">
        <f>初期!R6</f>
        <v/>
      </c>
      <c r="W11" s="1061">
        <f>初期!R7</f>
        <v/>
      </c>
      <c r="X11" s="1061">
        <f>初期!R8</f>
        <v/>
      </c>
      <c r="Y11" s="187">
        <f>初期!R9</f>
        <v/>
      </c>
      <c r="Z11" s="1101" t="n"/>
      <c r="AA11" s="144" t="n"/>
      <c r="AB11" s="261" t="inlineStr">
        <is>
          <t>产品1</t>
        </is>
      </c>
      <c r="AC11" s="1237">
        <f>B6-AD5</f>
        <v/>
      </c>
      <c r="AD11" s="1237">
        <f>C6-AE5</f>
        <v/>
      </c>
      <c r="AE11" s="1237">
        <f>D6-AF5</f>
        <v/>
      </c>
      <c r="AF11" s="1238">
        <f>E6-AG5</f>
        <v/>
      </c>
      <c r="AG11" s="1260">
        <f>IF(AI24="","未粘报表",IF(AND(V36=AQ9,W36=AQ10,X36=AQ11,Y36=AQ12,V37=AQ13,W37=AQ14,X37=AQ15,Y37=AQ16,V38=AQ17,W38=AQ18,X38=AQ19,Y38=AQ20,V39=AQ21,W39=AQ22,X39=AQ23,Y39=AQ24),"正确","错误"))</f>
        <v/>
      </c>
      <c r="AH11" s="1261">
        <f>IF(AI24="","未粘报表",IF(INT(VLOOKUP(初期!$G$52,$AI$107:$AQ$126,7,0))=INT(F64),"现金正确","现金错误"))</f>
        <v/>
      </c>
      <c r="AI11" s="310" t="n"/>
      <c r="AJ11" s="311" t="n"/>
      <c r="AK11" s="312" t="n"/>
      <c r="AL11" s="306">
        <f>AM11</f>
        <v/>
      </c>
      <c r="AM11" s="312">
        <f>X42-O72/4</f>
        <v/>
      </c>
      <c r="AN11" s="313" t="n"/>
      <c r="AO11" s="312" t="n"/>
      <c r="AP11" s="306">
        <f>$O$72/4</f>
        <v/>
      </c>
      <c r="AQ11" s="341" t="n"/>
      <c r="AR11" s="1050" t="n"/>
      <c r="AS11" s="1045">
        <f>AM11-AK11</f>
        <v/>
      </c>
      <c r="AT11" s="1045" t="n"/>
      <c r="AU11" s="1045" t="n"/>
      <c r="AV11" s="1045" t="n"/>
      <c r="AW11" s="1052" t="n"/>
      <c r="AX11" s="1101" t="n"/>
      <c r="AY11" s="350" t="n"/>
      <c r="AZ11" s="144" t="n"/>
      <c r="BA11" s="351">
        <f>AI41</f>
        <v/>
      </c>
      <c r="BB11" s="352">
        <f>IF($BA11="","",INT(BB$28*AJ65))</f>
        <v/>
      </c>
      <c r="BC11" s="352">
        <f>IF($BA11="","",INT(BC$28*AK65))</f>
        <v/>
      </c>
      <c r="BD11" s="352">
        <f>IF($BA11="","",INT(BD$28*AL65))</f>
        <v/>
      </c>
      <c r="BE11" s="352">
        <f>IF($BA11="","",INT(BE$28*AM65))</f>
        <v/>
      </c>
      <c r="BF11" s="352">
        <f>IF($BA11="","",INT(BF$28*AN65))</f>
        <v/>
      </c>
      <c r="BG11" s="352">
        <f>IF($BA11="","",INT(BG$28*AO65))</f>
        <v/>
      </c>
      <c r="BH11" s="352">
        <f>IF($BA11="","",INT(BH$28*AP65))</f>
        <v/>
      </c>
      <c r="BI11" s="352">
        <f>IF($BA11="","",INT(BI$28*AQ65))</f>
        <v/>
      </c>
      <c r="BJ11" s="352">
        <f>IF($BA11="","",INT(BJ$28*AR65))</f>
        <v/>
      </c>
      <c r="BK11" s="352">
        <f>IF($BA11="","",INT(BK$28*AS65))</f>
        <v/>
      </c>
      <c r="BL11" s="352">
        <f>IF($BA11="","",INT(BL$28*AT65))</f>
        <v/>
      </c>
      <c r="BM11" s="352">
        <f>IF($BA11="","",INT(BM$28*AU65))</f>
        <v/>
      </c>
      <c r="BN11" s="352">
        <f>IF($BA11="","",INT(BN$28*AV65))</f>
        <v/>
      </c>
      <c r="BO11" s="352">
        <f>IF($BA11="","",INT(BO$28*AW65))</f>
        <v/>
      </c>
      <c r="BP11" s="352">
        <f>IF($BA11="","",INT(BP$28*AX65))</f>
        <v/>
      </c>
      <c r="BQ11" s="352">
        <f>IF($BA11="","",INT(BQ$28*AY65))</f>
        <v/>
      </c>
      <c r="BR11" s="1106" t="n"/>
      <c r="BS11" s="1045">
        <f>BA13</f>
        <v/>
      </c>
      <c r="BT11" s="1061">
        <f>IF(BS11=0,0,1)</f>
        <v/>
      </c>
      <c r="BU11" s="1061">
        <f>初期!I152*0.5</f>
        <v/>
      </c>
      <c r="BV11" s="1240">
        <f>AVERAGE(BT36:CI36)*初始化表!B$31</f>
        <v/>
      </c>
      <c r="BW11" s="1240">
        <f>$BT11*(AL113-BW$25)/BW$26*初始化表!B$30</f>
        <v/>
      </c>
      <c r="BX11" s="1240">
        <f>$BT11*(AM113-BX$25)/BX$26*初始化表!B$33</f>
        <v/>
      </c>
      <c r="BY11" s="1240">
        <f>$BT11*(AN113-BY$25)/BY$26*初始化表!B$32</f>
        <v/>
      </c>
      <c r="BZ11" s="1240">
        <f>$BT11*(AP113-BZ$25)/BZ$26*初始化表!B$34</f>
        <v/>
      </c>
      <c r="CA11" s="1240">
        <f>$BT$5*(AW113-CA$25)/CA$26*初始化表!B$36</f>
        <v/>
      </c>
      <c r="CB11" s="1240">
        <f>CE11-CC11-BU11-SUM(BV11:CA11)/2</f>
        <v/>
      </c>
      <c r="CC11" s="1061">
        <f>IF(AO113-AX113&gt;=0,0,-0.1*(1-EXP(2*10^(-6)*(AO113-AX113))))</f>
        <v/>
      </c>
      <c r="CD11" s="1241">
        <f>SUM(BV11:CB11)</f>
        <v/>
      </c>
      <c r="CE11" s="1241">
        <f>AQ113</f>
        <v/>
      </c>
      <c r="CF11" s="1241">
        <f>BU11*2</f>
        <v/>
      </c>
      <c r="CG11" s="1106" t="n"/>
      <c r="CH11" s="1106" t="n"/>
      <c r="CI11" s="1100" t="n"/>
      <c r="CJ11" s="746" t="n"/>
      <c r="CK11" s="750" t="n"/>
      <c r="CL11" s="746" t="n"/>
      <c r="CM11" s="746" t="n"/>
      <c r="CN11" s="746" t="n"/>
      <c r="CO11" s="746" t="n"/>
      <c r="CP11" s="746" t="n"/>
      <c r="CQ11" s="746" t="n"/>
      <c r="CR11" s="746" t="n"/>
      <c r="CS11" s="746" t="n"/>
      <c r="CT11" s="746" t="n"/>
      <c r="CU11" s="746" t="n"/>
      <c r="CV11" s="746" t="n"/>
      <c r="CW11" s="746" t="n"/>
      <c r="CX11" s="746" t="n"/>
      <c r="CY11" s="746" t="n"/>
      <c r="CZ11" s="746" t="n"/>
      <c r="DA11" s="746" t="n"/>
      <c r="DB11" s="746" t="n"/>
      <c r="DC11" s="746" t="n"/>
      <c r="DD11" s="746" t="n"/>
      <c r="DE11" s="746" t="n"/>
      <c r="DF11" s="746" t="n"/>
      <c r="DG11" s="746" t="n"/>
      <c r="DH11" s="746" t="n"/>
      <c r="DI11" s="746" t="n"/>
      <c r="DJ11" s="729" t="n"/>
      <c r="DK11" s="729" t="n"/>
      <c r="DL11" s="729" t="n"/>
      <c r="DM11" s="729" t="n"/>
      <c r="DN11" s="729" t="n"/>
      <c r="DO11" s="729" t="n"/>
      <c r="DP11" s="729" t="n"/>
      <c r="DQ11" s="729" t="n"/>
    </row>
    <row r="12" ht="16" customFormat="1" customHeight="1" s="1099">
      <c r="A12" s="1047" t="inlineStr">
        <is>
          <t>产品1</t>
        </is>
      </c>
      <c r="B12" s="1242">
        <f>I63</f>
        <v/>
      </c>
      <c r="C12" s="1242">
        <f>J63</f>
        <v/>
      </c>
      <c r="D12" s="1242">
        <f>K63</f>
        <v/>
      </c>
      <c r="E12" s="1242">
        <f>L63</f>
        <v/>
      </c>
      <c r="F12" s="1091" t="inlineStr">
        <is>
          <t>成本</t>
        </is>
      </c>
      <c r="G12" s="144" t="n"/>
      <c r="H12" s="1047" t="inlineStr">
        <is>
          <t>产品结构</t>
        </is>
      </c>
      <c r="I12" s="1044" t="inlineStr">
        <is>
          <t>产品1</t>
        </is>
      </c>
      <c r="J12" s="1044" t="inlineStr">
        <is>
          <t>产品2</t>
        </is>
      </c>
      <c r="K12" s="1044" t="inlineStr">
        <is>
          <t>产品3</t>
        </is>
      </c>
      <c r="L12" s="1091" t="inlineStr">
        <is>
          <t>产品4</t>
        </is>
      </c>
      <c r="M12" s="178" t="n"/>
      <c r="N12" s="1047" t="inlineStr">
        <is>
          <t>产品3</t>
        </is>
      </c>
      <c r="O12" s="1256">
        <f>22%</f>
        <v/>
      </c>
      <c r="P12" s="1256">
        <f>22%</f>
        <v/>
      </c>
      <c r="Q12" s="1256">
        <f>22%</f>
        <v/>
      </c>
      <c r="R12" s="1256">
        <f>22%</f>
        <v/>
      </c>
      <c r="S12" s="1259" t="n">
        <v>0.2</v>
      </c>
      <c r="T12" s="230" t="n"/>
      <c r="U12" s="1047" t="inlineStr">
        <is>
          <t>产品2</t>
        </is>
      </c>
      <c r="V12" s="1061">
        <f>初期!R10</f>
        <v/>
      </c>
      <c r="W12" s="1061">
        <f>初期!R11</f>
        <v/>
      </c>
      <c r="X12" s="1061">
        <f>初期!R12</f>
        <v/>
      </c>
      <c r="Y12" s="187">
        <f>初期!R13</f>
        <v/>
      </c>
      <c r="Z12" s="1101" t="n"/>
      <c r="AA12" s="144" t="n"/>
      <c r="AB12" s="261" t="inlineStr">
        <is>
          <t>产品2</t>
        </is>
      </c>
      <c r="AC12" s="1237">
        <f>B7-AD6</f>
        <v/>
      </c>
      <c r="AD12" s="1237">
        <f>C7-AE6</f>
        <v/>
      </c>
      <c r="AE12" s="1237">
        <f>D7-AF6</f>
        <v/>
      </c>
      <c r="AF12" s="1238">
        <f>E7-AG6</f>
        <v/>
      </c>
      <c r="AG12" s="308" t="inlineStr">
        <is>
          <t>成本检验</t>
        </is>
      </c>
      <c r="AH12" s="309" t="inlineStr">
        <is>
          <t>分红检验</t>
        </is>
      </c>
      <c r="AI12" s="310" t="n"/>
      <c r="AJ12" s="311" t="n"/>
      <c r="AK12" s="312" t="n"/>
      <c r="AL12" s="306">
        <f>AM12</f>
        <v/>
      </c>
      <c r="AM12" s="312">
        <f>Y42-O72/4</f>
        <v/>
      </c>
      <c r="AN12" s="313" t="n"/>
      <c r="AO12" s="312" t="n"/>
      <c r="AP12" s="306">
        <f>$O$72/4</f>
        <v/>
      </c>
      <c r="AQ12" s="341" t="n"/>
      <c r="AR12" s="1050">
        <f>SUM(AL9:AL12)</f>
        <v/>
      </c>
      <c r="AS12" s="1045">
        <f>AM12-AK12</f>
        <v/>
      </c>
      <c r="AT12" s="1045">
        <f>SUMIF(AS9:AS12,"&gt;=0",AS9:AS12)</f>
        <v/>
      </c>
      <c r="AU12" s="1045">
        <f>SUM(AO9:AO12)</f>
        <v/>
      </c>
      <c r="AV12" s="1045">
        <f>SUM(AP9:AP12)</f>
        <v/>
      </c>
      <c r="AW12" s="1052">
        <f>SUM(AQ9:AQ12)</f>
        <v/>
      </c>
      <c r="AX12" s="1101" t="n"/>
      <c r="AY12" s="350" t="n"/>
      <c r="AZ12" s="144" t="n"/>
      <c r="BA12" s="351">
        <f>AI42</f>
        <v/>
      </c>
      <c r="BB12" s="352">
        <f>IF($BA12="","",INT(BB$28*AJ66))</f>
        <v/>
      </c>
      <c r="BC12" s="352">
        <f>IF($BA12="","",INT(BC$28*AK66))</f>
        <v/>
      </c>
      <c r="BD12" s="352">
        <f>IF($BA12="","",INT(BD$28*AL66))</f>
        <v/>
      </c>
      <c r="BE12" s="352">
        <f>IF($BA12="","",INT(BE$28*AM66))</f>
        <v/>
      </c>
      <c r="BF12" s="352">
        <f>IF($BA12="","",INT(BF$28*AN66))</f>
        <v/>
      </c>
      <c r="BG12" s="352">
        <f>IF($BA12="","",INT(BG$28*AO66))</f>
        <v/>
      </c>
      <c r="BH12" s="352">
        <f>IF($BA12="","",INT(BH$28*AP66))</f>
        <v/>
      </c>
      <c r="BI12" s="352">
        <f>IF($BA12="","",INT(BI$28*AQ66))</f>
        <v/>
      </c>
      <c r="BJ12" s="352">
        <f>IF($BA12="","",INT(BJ$28*AR66))</f>
        <v/>
      </c>
      <c r="BK12" s="352">
        <f>IF($BA12="","",INT(BK$28*AS66))</f>
        <v/>
      </c>
      <c r="BL12" s="352">
        <f>IF($BA12="","",INT(BL$28*AT66))</f>
        <v/>
      </c>
      <c r="BM12" s="352">
        <f>IF($BA12="","",INT(BM$28*AU66))</f>
        <v/>
      </c>
      <c r="BN12" s="352">
        <f>IF($BA12="","",INT(BN$28*AV66))</f>
        <v/>
      </c>
      <c r="BO12" s="352">
        <f>IF($BA12="","",INT(BO$28*AW66))</f>
        <v/>
      </c>
      <c r="BP12" s="352">
        <f>IF($BA12="","",INT(BP$28*AX66))</f>
        <v/>
      </c>
      <c r="BQ12" s="352">
        <f>IF($BA12="","",INT(BQ$28*AY66))</f>
        <v/>
      </c>
      <c r="BR12" s="1106" t="n"/>
      <c r="BS12" s="1045">
        <f>BA14</f>
        <v/>
      </c>
      <c r="BT12" s="1061">
        <f>IF(BS12=0,0,1)</f>
        <v/>
      </c>
      <c r="BU12" s="1061">
        <f>初期!I153*0.5</f>
        <v/>
      </c>
      <c r="BV12" s="1240">
        <f>AVERAGE(BT37:CI37)*初始化表!B$31</f>
        <v/>
      </c>
      <c r="BW12" s="1240">
        <f>$BT12*(AL114-BW$25)/BW$26*初始化表!B$30</f>
        <v/>
      </c>
      <c r="BX12" s="1240">
        <f>$BT12*(AM114-BX$25)/BX$26*初始化表!B$33</f>
        <v/>
      </c>
      <c r="BY12" s="1240">
        <f>$BT12*(AN114-BY$25)/BY$26*初始化表!B$32</f>
        <v/>
      </c>
      <c r="BZ12" s="1240">
        <f>$BT12*(AP114-BZ$25)/BZ$26*初始化表!B$34</f>
        <v/>
      </c>
      <c r="CA12" s="1240">
        <f>$BT$5*(AW114-CA$25)/CA$26*初始化表!B$36</f>
        <v/>
      </c>
      <c r="CB12" s="1240">
        <f>CE12-CC12-BU12-SUM(BV12:CA12)/2</f>
        <v/>
      </c>
      <c r="CC12" s="1061">
        <f>IF(AO114-AX114&gt;=0,0,-0.1*(1-EXP(2*10^(-6)*(AO114-AX114))))</f>
        <v/>
      </c>
      <c r="CD12" s="1241">
        <f>SUM(BV12:CB12)</f>
        <v/>
      </c>
      <c r="CE12" s="1241">
        <f>AQ114</f>
        <v/>
      </c>
      <c r="CF12" s="1241">
        <f>BU12*2</f>
        <v/>
      </c>
      <c r="CG12" s="1106" t="n"/>
      <c r="CH12" s="1106" t="n"/>
      <c r="CI12" s="1219" t="n"/>
      <c r="CJ12" s="1255" t="n"/>
      <c r="CK12" s="1255" t="n"/>
      <c r="CL12" s="1255" t="n"/>
      <c r="CM12" s="1255" t="n"/>
      <c r="CN12" s="1255" t="n"/>
      <c r="CO12" s="1255" t="n"/>
      <c r="CP12" s="1255" t="n"/>
      <c r="CQ12" s="1255" t="n"/>
      <c r="CR12" s="1255" t="n"/>
      <c r="CS12" s="1255" t="n"/>
      <c r="CT12" s="1255" t="n"/>
      <c r="CU12" s="1255" t="n"/>
      <c r="CV12" s="1255" t="n"/>
      <c r="CW12" s="1255" t="n"/>
      <c r="CX12" s="1255" t="n"/>
      <c r="CY12" s="1255" t="n"/>
      <c r="CZ12" s="1255" t="n"/>
      <c r="DA12" s="746" t="n"/>
      <c r="DB12" s="746" t="n"/>
      <c r="DC12" s="746" t="n"/>
      <c r="DD12" s="746" t="n"/>
      <c r="DE12" s="746" t="n"/>
      <c r="DF12" s="746" t="n"/>
      <c r="DG12" s="746" t="n"/>
      <c r="DH12" s="746" t="n"/>
      <c r="DI12" s="746" t="n"/>
      <c r="DJ12" s="729" t="n"/>
      <c r="DK12" s="729" t="n"/>
      <c r="DL12" s="729" t="n"/>
      <c r="DM12" s="729" t="n"/>
      <c r="DN12" s="729" t="n"/>
      <c r="DO12" s="729" t="n"/>
      <c r="DP12" s="729" t="n"/>
      <c r="DQ12" s="729" t="n"/>
    </row>
    <row r="13" ht="16" customFormat="1" customHeight="1" s="1099">
      <c r="A13" s="1047" t="inlineStr">
        <is>
          <t>产品2</t>
        </is>
      </c>
      <c r="B13" s="1242">
        <f>I64</f>
        <v/>
      </c>
      <c r="C13" s="1242">
        <f>J64</f>
        <v/>
      </c>
      <c r="D13" s="1242">
        <f>K64</f>
        <v/>
      </c>
      <c r="E13" s="1242">
        <f>L64</f>
        <v/>
      </c>
      <c r="F13" s="1262">
        <f>E60</f>
        <v/>
      </c>
      <c r="G13" s="144" t="n"/>
      <c r="H13" s="1047" t="inlineStr">
        <is>
          <t>比例系数</t>
        </is>
      </c>
      <c r="I13" s="185" t="n">
        <v>1</v>
      </c>
      <c r="J13" s="185" t="n">
        <v>1.6</v>
      </c>
      <c r="K13" s="185" t="n">
        <v>1.6</v>
      </c>
      <c r="L13" s="186" t="n">
        <v>2.5</v>
      </c>
      <c r="M13" s="178" t="n"/>
      <c r="N13" s="1047" t="inlineStr">
        <is>
          <t>产品4</t>
        </is>
      </c>
      <c r="O13" s="1256">
        <f>21.6%</f>
        <v/>
      </c>
      <c r="P13" s="1256">
        <f>21.6%</f>
        <v/>
      </c>
      <c r="Q13" s="1256">
        <f>21.6%</f>
        <v/>
      </c>
      <c r="R13" s="1256">
        <f>21.6%</f>
        <v/>
      </c>
      <c r="S13" s="1263" t="n">
        <v>0.2</v>
      </c>
      <c r="T13" s="230" t="n"/>
      <c r="U13" s="1047" t="inlineStr">
        <is>
          <t>产品3</t>
        </is>
      </c>
      <c r="V13" s="1061">
        <f>初期!R14</f>
        <v/>
      </c>
      <c r="W13" s="1061">
        <f>初期!R15</f>
        <v/>
      </c>
      <c r="X13" s="1061">
        <f>初期!R16</f>
        <v/>
      </c>
      <c r="Y13" s="187">
        <f>初期!R17</f>
        <v/>
      </c>
      <c r="Z13" s="1101" t="n"/>
      <c r="AA13" s="144" t="n"/>
      <c r="AB13" s="261" t="inlineStr">
        <is>
          <t>产品3</t>
        </is>
      </c>
      <c r="AC13" s="1237">
        <f>B8-AD7</f>
        <v/>
      </c>
      <c r="AD13" s="1237">
        <f>C8-AE7</f>
        <v/>
      </c>
      <c r="AE13" s="1237">
        <f>D8-AF7</f>
        <v/>
      </c>
      <c r="AF13" s="1238">
        <f>E8-AG7</f>
        <v/>
      </c>
      <c r="AG13" s="1264">
        <f>IF(AI24="","未粘报表",IF(INT(VLOOKUP(初期!$G$52,$AI$107:$AQ$126,3,0))=INT($E$60),"成本正确","成本错误"))</f>
        <v/>
      </c>
      <c r="AH13" s="1261">
        <f>IF(AI24="","未粘报表",IF(INT(VLOOKUP(初期!$G$52,$AI$107:$AQ$126,6,0))=INT($F$81),"分红正确","分红错误"))</f>
        <v/>
      </c>
      <c r="AI13" s="310" t="n"/>
      <c r="AJ13" s="311" t="n"/>
      <c r="AK13" s="312" t="n"/>
      <c r="AL13" s="306">
        <f>AM13</f>
        <v/>
      </c>
      <c r="AM13" s="312">
        <f>V43-O73/4</f>
        <v/>
      </c>
      <c r="AN13" s="313" t="n"/>
      <c r="AO13" s="312" t="n"/>
      <c r="AP13" s="312">
        <f>$O$73/4</f>
        <v/>
      </c>
      <c r="AQ13" s="341" t="n"/>
      <c r="AR13" s="1050" t="n"/>
      <c r="AS13" s="1045">
        <f>AM13-AK13</f>
        <v/>
      </c>
      <c r="AT13" s="1045" t="n"/>
      <c r="AU13" s="1045" t="n"/>
      <c r="AV13" s="1045" t="n"/>
      <c r="AW13" s="1052" t="n"/>
      <c r="AX13" s="1101" t="n"/>
      <c r="AY13" s="350" t="n"/>
      <c r="AZ13" s="144" t="n"/>
      <c r="BA13" s="351">
        <f>AI43</f>
        <v/>
      </c>
      <c r="BB13" s="352">
        <f>IF($BA13="","",INT(BB$28*AJ67))</f>
        <v/>
      </c>
      <c r="BC13" s="352">
        <f>IF($BA13="","",INT(BC$28*AK67))</f>
        <v/>
      </c>
      <c r="BD13" s="352">
        <f>IF($BA13="","",INT(BD$28*AL67))</f>
        <v/>
      </c>
      <c r="BE13" s="352">
        <f>IF($BA13="","",INT(BE$28*AM67))</f>
        <v/>
      </c>
      <c r="BF13" s="352">
        <f>IF($BA13="","",INT(BF$28*AN67))</f>
        <v/>
      </c>
      <c r="BG13" s="352">
        <f>IF($BA13="","",INT(BG$28*AO67))</f>
        <v/>
      </c>
      <c r="BH13" s="352">
        <f>IF($BA13="","",INT(BH$28*AP67))</f>
        <v/>
      </c>
      <c r="BI13" s="352">
        <f>IF($BA13="","",INT(BI$28*AQ67))</f>
        <v/>
      </c>
      <c r="BJ13" s="352">
        <f>IF($BA13="","",INT(BJ$28*AR67))</f>
        <v/>
      </c>
      <c r="BK13" s="352">
        <f>IF($BA13="","",INT(BK$28*AS67))</f>
        <v/>
      </c>
      <c r="BL13" s="352">
        <f>IF($BA13="","",INT(BL$28*AT67))</f>
        <v/>
      </c>
      <c r="BM13" s="352">
        <f>IF($BA13="","",INT(BM$28*AU67))</f>
        <v/>
      </c>
      <c r="BN13" s="352">
        <f>IF($BA13="","",INT(BN$28*AV67))</f>
        <v/>
      </c>
      <c r="BO13" s="352">
        <f>IF($BA13="","",INT(BO$28*AW67))</f>
        <v/>
      </c>
      <c r="BP13" s="352">
        <f>IF($BA13="","",INT(BP$28*AX67))</f>
        <v/>
      </c>
      <c r="BQ13" s="352">
        <f>IF($BA13="","",INT(BQ$28*AY67))</f>
        <v/>
      </c>
      <c r="BR13" s="1106" t="n"/>
      <c r="BS13" s="1045">
        <f>BA15</f>
        <v/>
      </c>
      <c r="BT13" s="1061">
        <f>IF(BS13=0,0,1)</f>
        <v/>
      </c>
      <c r="BU13" s="1061">
        <f>初期!I154*0.5</f>
        <v/>
      </c>
      <c r="BV13" s="1240">
        <f>AVERAGE(BT38:CI38)*初始化表!B$31</f>
        <v/>
      </c>
      <c r="BW13" s="1240">
        <f>$BT13*(AL115-BW$25)/BW$26*初始化表!B$30</f>
        <v/>
      </c>
      <c r="BX13" s="1240">
        <f>$BT13*(AM115-BX$25)/BX$26*初始化表!B$33</f>
        <v/>
      </c>
      <c r="BY13" s="1240">
        <f>$BT13*(AN115-BY$25)/BY$26*初始化表!B$32</f>
        <v/>
      </c>
      <c r="BZ13" s="1240">
        <f>$BT13*(AP115-BZ$25)/BZ$26*初始化表!B$34</f>
        <v/>
      </c>
      <c r="CA13" s="1240">
        <f>$BT$5*(AW115-CA$25)/CA$26*初始化表!B$36</f>
        <v/>
      </c>
      <c r="CB13" s="1240">
        <f>CE13-CC13-BU13-SUM(BV13:CA13)/2</f>
        <v/>
      </c>
      <c r="CC13" s="1061">
        <f>IF(AO115-AX115&gt;=0,0,-0.1*(1-EXP(2*10^(-6)*(AO115-AX115))))</f>
        <v/>
      </c>
      <c r="CD13" s="1241">
        <f>SUM(BV13:CB13)</f>
        <v/>
      </c>
      <c r="CE13" s="1241">
        <f>AQ115</f>
        <v/>
      </c>
      <c r="CF13" s="1241">
        <f>BU13*2</f>
        <v/>
      </c>
      <c r="CG13" s="1106" t="n"/>
      <c r="CH13" s="1106" t="n"/>
      <c r="CI13" s="1101" t="n"/>
      <c r="CJ13" s="746" t="n"/>
      <c r="CK13" s="746" t="n"/>
      <c r="CL13" s="746" t="n"/>
      <c r="CM13" s="746" t="n"/>
      <c r="CN13" s="746" t="n"/>
      <c r="CO13" s="746" t="n"/>
      <c r="CP13" s="746" t="n"/>
      <c r="CQ13" s="746" t="n"/>
      <c r="CR13" s="746" t="n"/>
      <c r="CS13" s="746" t="n"/>
      <c r="CT13" s="746" t="n"/>
      <c r="CU13" s="746" t="n"/>
      <c r="CV13" s="746" t="n"/>
      <c r="CW13" s="746" t="n"/>
      <c r="CX13" s="746" t="n"/>
      <c r="CY13" s="746" t="n"/>
      <c r="CZ13" s="746" t="n"/>
      <c r="DA13" s="746" t="n"/>
      <c r="DB13" s="746" t="n"/>
      <c r="DC13" s="746" t="n"/>
      <c r="DD13" s="746" t="n"/>
      <c r="DE13" s="746" t="n"/>
      <c r="DF13" s="746" t="n"/>
      <c r="DG13" s="746" t="n"/>
      <c r="DH13" s="746" t="n"/>
      <c r="DI13" s="746" t="n"/>
      <c r="DJ13" s="729" t="n"/>
      <c r="DK13" s="729" t="n"/>
      <c r="DL13" s="729" t="n"/>
      <c r="DM13" s="729" t="n"/>
      <c r="DN13" s="729" t="n"/>
      <c r="DO13" s="729" t="n"/>
      <c r="DP13" s="729" t="n"/>
      <c r="DQ13" s="729" t="n"/>
    </row>
    <row r="14" ht="16" customFormat="1" customHeight="1" s="1099">
      <c r="A14" s="1047" t="inlineStr">
        <is>
          <t>产品3</t>
        </is>
      </c>
      <c r="B14" s="1242">
        <f>I65</f>
        <v/>
      </c>
      <c r="C14" s="1242">
        <f>J65</f>
        <v/>
      </c>
      <c r="D14" s="1242">
        <f>K65</f>
        <v/>
      </c>
      <c r="E14" s="1242">
        <f>L65</f>
        <v/>
      </c>
      <c r="F14" s="1091" t="inlineStr">
        <is>
          <t>期末现金</t>
        </is>
      </c>
      <c r="G14" s="144" t="n"/>
      <c r="H14" s="1047" t="inlineStr">
        <is>
          <t>最优人机比</t>
        </is>
      </c>
      <c r="I14" s="1246">
        <f>2*(I13*初始化表!E18+J13*初始化表!F18+K13*初始化表!G18+初始化表!H18/初始化表!H17*(L13*初始化表!H17-1/5*(I13*初始化表!E17+J13*初始化表!F17+K13*初始化表!G17+L13*初始化表!H17)))/((I13*初始化表!E17+J13*初始化表!F17+K13*初始化表!G17+L13*初始化表!H17)*4/5)</f>
        <v/>
      </c>
      <c r="J14" s="1044" t="inlineStr">
        <is>
          <t>最优浮动</t>
        </is>
      </c>
      <c r="K14" s="1044" t="inlineStr">
        <is>
          <t>上期浮动</t>
        </is>
      </c>
      <c r="L14" s="1091" t="inlineStr">
        <is>
          <t>下期维持</t>
        </is>
      </c>
      <c r="M14" s="178" t="n"/>
      <c r="N14" s="1047" t="inlineStr">
        <is>
          <t>推荐价格</t>
        </is>
      </c>
      <c r="O14" s="1044" t="inlineStr">
        <is>
          <t>市场1</t>
        </is>
      </c>
      <c r="P14" s="1044" t="inlineStr">
        <is>
          <t>市场2</t>
        </is>
      </c>
      <c r="Q14" s="1044" t="inlineStr">
        <is>
          <t>市场3</t>
        </is>
      </c>
      <c r="R14" s="1091" t="inlineStr">
        <is>
          <t>市场4</t>
        </is>
      </c>
      <c r="S14" s="1100" t="n"/>
      <c r="T14" s="230" t="n"/>
      <c r="U14" s="1073" t="inlineStr">
        <is>
          <t>产品4</t>
        </is>
      </c>
      <c r="V14" s="1063">
        <f>初期!R18</f>
        <v/>
      </c>
      <c r="W14" s="1063">
        <f>初期!R19</f>
        <v/>
      </c>
      <c r="X14" s="1063">
        <f>初期!R20</f>
        <v/>
      </c>
      <c r="Y14" s="1064">
        <f>初期!R21</f>
        <v/>
      </c>
      <c r="Z14" s="1101" t="n"/>
      <c r="AA14" s="144" t="n"/>
      <c r="AB14" s="264" t="inlineStr">
        <is>
          <t>产品4</t>
        </is>
      </c>
      <c r="AC14" s="1248">
        <f>B9-AD8</f>
        <v/>
      </c>
      <c r="AD14" s="1248">
        <f>C9-AE8</f>
        <v/>
      </c>
      <c r="AE14" s="1248">
        <f>D9-AF8</f>
        <v/>
      </c>
      <c r="AF14" s="1249">
        <f>E9-AG8</f>
        <v/>
      </c>
      <c r="AG14" s="1101" t="n"/>
      <c r="AH14" s="144" t="n"/>
      <c r="AI14" s="317" t="n"/>
      <c r="AJ14" s="311" t="n"/>
      <c r="AK14" s="312" t="n"/>
      <c r="AL14" s="306">
        <f>AM14</f>
        <v/>
      </c>
      <c r="AM14" s="312">
        <f>W43-O73/4</f>
        <v/>
      </c>
      <c r="AN14" s="313" t="n"/>
      <c r="AO14" s="312" t="n"/>
      <c r="AP14" s="312">
        <f>$O$73/4</f>
        <v/>
      </c>
      <c r="AQ14" s="341" t="n"/>
      <c r="AR14" s="1050" t="n"/>
      <c r="AS14" s="1045">
        <f>AM14-AK14</f>
        <v/>
      </c>
      <c r="AT14" s="1045" t="n"/>
      <c r="AU14" s="1045" t="n"/>
      <c r="AV14" s="1045" t="n"/>
      <c r="AW14" s="1052" t="n"/>
      <c r="AX14" s="1101" t="n"/>
      <c r="AY14" s="350" t="n"/>
      <c r="AZ14" s="144" t="n"/>
      <c r="BA14" s="351">
        <f>AI44</f>
        <v/>
      </c>
      <c r="BB14" s="352">
        <f>IF($BA14="","",INT(BB$28*AJ68))</f>
        <v/>
      </c>
      <c r="BC14" s="352">
        <f>IF($BA14="","",INT(BC$28*AK68))</f>
        <v/>
      </c>
      <c r="BD14" s="352">
        <f>IF($BA14="","",INT(BD$28*AL68))</f>
        <v/>
      </c>
      <c r="BE14" s="352">
        <f>IF($BA14="","",INT(BE$28*AM68))</f>
        <v/>
      </c>
      <c r="BF14" s="352">
        <f>IF($BA14="","",INT(BF$28*AN68))</f>
        <v/>
      </c>
      <c r="BG14" s="352">
        <f>IF($BA14="","",INT(BG$28*AO68))</f>
        <v/>
      </c>
      <c r="BH14" s="352">
        <f>IF($BA14="","",INT(BH$28*AP68))</f>
        <v/>
      </c>
      <c r="BI14" s="352">
        <f>IF($BA14="","",INT(BI$28*AQ68))</f>
        <v/>
      </c>
      <c r="BJ14" s="352">
        <f>IF($BA14="","",INT(BJ$28*AR68))</f>
        <v/>
      </c>
      <c r="BK14" s="352">
        <f>IF($BA14="","",INT(BK$28*AS68))</f>
        <v/>
      </c>
      <c r="BL14" s="352">
        <f>IF($BA14="","",INT(BL$28*AT68))</f>
        <v/>
      </c>
      <c r="BM14" s="352">
        <f>IF($BA14="","",INT(BM$28*AU68))</f>
        <v/>
      </c>
      <c r="BN14" s="352">
        <f>IF($BA14="","",INT(BN$28*AV68))</f>
        <v/>
      </c>
      <c r="BO14" s="352">
        <f>IF($BA14="","",INT(BO$28*AW68))</f>
        <v/>
      </c>
      <c r="BP14" s="352">
        <f>IF($BA14="","",INT(BP$28*AX68))</f>
        <v/>
      </c>
      <c r="BQ14" s="352">
        <f>IF($BA14="","",INT(BQ$28*AY68))</f>
        <v/>
      </c>
      <c r="BR14" s="1106" t="n"/>
      <c r="BS14" s="1045">
        <f>BA16</f>
        <v/>
      </c>
      <c r="BT14" s="1061">
        <f>IF(BS14=0,0,1)</f>
        <v/>
      </c>
      <c r="BU14" s="1061">
        <f>初期!I155*0.5</f>
        <v/>
      </c>
      <c r="BV14" s="1240">
        <f>AVERAGE(BT39:CI39)*初始化表!B$31</f>
        <v/>
      </c>
      <c r="BW14" s="1240">
        <f>$BT14*(AL116-BW$25)/BW$26*初始化表!B$30</f>
        <v/>
      </c>
      <c r="BX14" s="1240">
        <f>$BT14*(AM116-BX$25)/BX$26*初始化表!B$33</f>
        <v/>
      </c>
      <c r="BY14" s="1240">
        <f>$BT14*(AN116-BY$25)/BY$26*初始化表!B$32</f>
        <v/>
      </c>
      <c r="BZ14" s="1240">
        <f>$BT14*(AP116-BZ$25)/BZ$26*初始化表!B$34</f>
        <v/>
      </c>
      <c r="CA14" s="1240">
        <f>$BT$5*(AW116-CA$25)/CA$26*初始化表!B$36</f>
        <v/>
      </c>
      <c r="CB14" s="1240">
        <f>CE14-CC14-BU14-SUM(BV14:CA14)/2</f>
        <v/>
      </c>
      <c r="CC14" s="1061">
        <f>IF(AO116-AX116&gt;=0,0,-0.1*(1-EXP(2*10^(-6)*(AO116-AX116))))</f>
        <v/>
      </c>
      <c r="CD14" s="1241">
        <f>SUM(BV14:CB14)</f>
        <v/>
      </c>
      <c r="CE14" s="1241">
        <f>AQ116</f>
        <v/>
      </c>
      <c r="CF14" s="1241">
        <f>BU14*2</f>
        <v/>
      </c>
      <c r="CG14" s="1106" t="n"/>
      <c r="CH14" s="1106" t="n"/>
      <c r="CI14" s="1101" t="n"/>
      <c r="CJ14" s="746" t="n"/>
      <c r="CK14" s="746" t="n"/>
      <c r="CL14" s="746" t="n"/>
      <c r="CM14" s="746" t="n"/>
      <c r="CN14" s="746" t="n"/>
      <c r="CO14" s="746" t="n"/>
      <c r="CP14" s="746" t="n"/>
      <c r="CQ14" s="746" t="n"/>
      <c r="CR14" s="746" t="n"/>
      <c r="CS14" s="746" t="n"/>
      <c r="CT14" s="746" t="n"/>
      <c r="CU14" s="746" t="n"/>
      <c r="CV14" s="746" t="n"/>
      <c r="CW14" s="746" t="n"/>
      <c r="CX14" s="746" t="n"/>
      <c r="CY14" s="746" t="n"/>
      <c r="CZ14" s="746" t="n"/>
      <c r="DA14" s="746" t="n"/>
      <c r="DB14" s="746" t="n"/>
      <c r="DC14" s="746" t="n"/>
      <c r="DD14" s="746" t="n"/>
      <c r="DE14" s="746" t="n"/>
      <c r="DF14" s="746" t="n"/>
      <c r="DG14" s="746" t="n"/>
      <c r="DH14" s="746" t="n"/>
      <c r="DI14" s="746" t="n"/>
      <c r="DJ14" s="729" t="n"/>
      <c r="DK14" s="729" t="n"/>
      <c r="DL14" s="729" t="n"/>
      <c r="DM14" s="729" t="n"/>
      <c r="DN14" s="729" t="n"/>
      <c r="DO14" s="729" t="n"/>
      <c r="DP14" s="729" t="n"/>
      <c r="DQ14" s="729" t="n"/>
    </row>
    <row r="15" ht="16" customFormat="1" customHeight="1" s="1099">
      <c r="A15" s="1047" t="inlineStr">
        <is>
          <t>产品4</t>
        </is>
      </c>
      <c r="B15" s="1242">
        <f>I66</f>
        <v/>
      </c>
      <c r="C15" s="1242">
        <f>J66</f>
        <v/>
      </c>
      <c r="D15" s="1242">
        <f>K66</f>
        <v/>
      </c>
      <c r="E15" s="1242">
        <f>L66</f>
        <v/>
      </c>
      <c r="F15" s="1262">
        <f>F64</f>
        <v/>
      </c>
      <c r="G15" s="144" t="n"/>
      <c r="H15" s="1047" t="inlineStr">
        <is>
          <t>上期人机比</t>
        </is>
      </c>
      <c r="I15" s="1246">
        <f>初期!H25/初期!H26</f>
        <v/>
      </c>
      <c r="J15" s="1246">
        <f>N49*I14-H17</f>
        <v/>
      </c>
      <c r="K15" s="1246">
        <f>N49*I15-H17</f>
        <v/>
      </c>
      <c r="L15" s="187">
        <f>C22</f>
        <v/>
      </c>
      <c r="M15" s="178" t="n"/>
      <c r="N15" s="1047" t="inlineStr">
        <is>
          <t>产品1</t>
        </is>
      </c>
      <c r="O15" s="1242">
        <f>INT((1+O10+IF(V42&gt;V17,(V17-V42)/V17/15,(V17-V42)/V17/10))*V23)</f>
        <v/>
      </c>
      <c r="P15" s="1242">
        <f>INT((1+P10+IF(W42&gt;W17,(W17-W42)/W17/15,(W17-W42)/W17/10))*W23)</f>
        <v/>
      </c>
      <c r="Q15" s="1242">
        <f>INT((1+Q10+IF(X42&gt;X17,(X17-X42)/X17/15,(X17-X42)/X17/10))*X23)</f>
        <v/>
      </c>
      <c r="R15" s="1265">
        <f>INT((1+R10+IF(Y42&gt;Y17,(Y17-Y42)/Y17/15,(Y17-Y42)/Y17/10))*Y23)</f>
        <v/>
      </c>
      <c r="S15" s="1266" t="n"/>
      <c r="T15" s="230" t="n"/>
      <c r="U15" s="1101" t="n"/>
      <c r="V15" s="1101" t="n"/>
      <c r="W15" s="1101" t="n"/>
      <c r="X15" s="1101" t="n"/>
      <c r="Y15" s="1101" t="n"/>
      <c r="Z15" s="1101" t="n"/>
      <c r="AA15" s="144" t="n"/>
      <c r="AB15" s="1101" t="n"/>
      <c r="AC15" s="144" t="n"/>
      <c r="AD15" s="267" t="n"/>
      <c r="AE15" s="267" t="n"/>
      <c r="AF15" s="267" t="n"/>
      <c r="AG15" s="267" t="n"/>
      <c r="AH15" s="144" t="n"/>
      <c r="AI15" s="317" t="n"/>
      <c r="AJ15" s="311" t="n"/>
      <c r="AK15" s="312" t="n"/>
      <c r="AL15" s="306">
        <f>AM15</f>
        <v/>
      </c>
      <c r="AM15" s="312">
        <f>X43-O73/4</f>
        <v/>
      </c>
      <c r="AN15" s="313" t="n"/>
      <c r="AO15" s="312" t="n"/>
      <c r="AP15" s="312">
        <f>$O$73/4</f>
        <v/>
      </c>
      <c r="AQ15" s="341" t="n"/>
      <c r="AR15" s="1050" t="n"/>
      <c r="AS15" s="1045">
        <f>AM15-AK15</f>
        <v/>
      </c>
      <c r="AT15" s="1045" t="n"/>
      <c r="AU15" s="1045" t="n"/>
      <c r="AV15" s="1045" t="n"/>
      <c r="AW15" s="1052" t="n"/>
      <c r="AX15" s="1101" t="n"/>
      <c r="AY15" s="350" t="n"/>
      <c r="AZ15" s="144" t="n"/>
      <c r="BA15" s="351">
        <f>AI45</f>
        <v/>
      </c>
      <c r="BB15" s="352">
        <f>IF($BA15="","",INT(BB$28*AJ69))</f>
        <v/>
      </c>
      <c r="BC15" s="352">
        <f>IF($BA15="","",INT(BC$28*AK69))</f>
        <v/>
      </c>
      <c r="BD15" s="352">
        <f>IF($BA15="","",INT(BD$28*AL69))</f>
        <v/>
      </c>
      <c r="BE15" s="352">
        <f>IF($BA15="","",INT(BE$28*AM69))</f>
        <v/>
      </c>
      <c r="BF15" s="352">
        <f>IF($BA15="","",INT(BF$28*AN69))</f>
        <v/>
      </c>
      <c r="BG15" s="352">
        <f>IF($BA15="","",INT(BG$28*AO69))</f>
        <v/>
      </c>
      <c r="BH15" s="352">
        <f>IF($BA15="","",INT(BH$28*AP69))</f>
        <v/>
      </c>
      <c r="BI15" s="352">
        <f>IF($BA15="","",INT(BI$28*AQ69))</f>
        <v/>
      </c>
      <c r="BJ15" s="352">
        <f>IF($BA15="","",INT(BJ$28*AR69))</f>
        <v/>
      </c>
      <c r="BK15" s="352">
        <f>IF($BA15="","",INT(BK$28*AS69))</f>
        <v/>
      </c>
      <c r="BL15" s="352">
        <f>IF($BA15="","",INT(BL$28*AT69))</f>
        <v/>
      </c>
      <c r="BM15" s="352">
        <f>IF($BA15="","",INT(BM$28*AU69))</f>
        <v/>
      </c>
      <c r="BN15" s="352">
        <f>IF($BA15="","",INT(BN$28*AV69))</f>
        <v/>
      </c>
      <c r="BO15" s="352">
        <f>IF($BA15="","",INT(BO$28*AW69))</f>
        <v/>
      </c>
      <c r="BP15" s="352">
        <f>IF($BA15="","",INT(BP$28*AX69))</f>
        <v/>
      </c>
      <c r="BQ15" s="352">
        <f>IF($BA15="","",INT(BQ$28*AY69))</f>
        <v/>
      </c>
      <c r="BR15" s="1106" t="n"/>
      <c r="BS15" s="1045">
        <f>BA17</f>
        <v/>
      </c>
      <c r="BT15" s="1061">
        <f>IF(BS15=0,0,1)</f>
        <v/>
      </c>
      <c r="BU15" s="1061">
        <f>初期!I156*0.5</f>
        <v/>
      </c>
      <c r="BV15" s="1240">
        <f>AVERAGE(BT40:CI40)*初始化表!B$31</f>
        <v/>
      </c>
      <c r="BW15" s="1240">
        <f>$BT15*(AL117-BW$25)/BW$26*初始化表!B$30</f>
        <v/>
      </c>
      <c r="BX15" s="1240">
        <f>$BT15*(AM117-BX$25)/BX$26*初始化表!B$33</f>
        <v/>
      </c>
      <c r="BY15" s="1240">
        <f>$BT15*(AN117-BY$25)/BY$26*初始化表!B$32</f>
        <v/>
      </c>
      <c r="BZ15" s="1240">
        <f>$BT15*(AP117-BZ$25)/BZ$26*初始化表!B$34</f>
        <v/>
      </c>
      <c r="CA15" s="1240">
        <f>$BT$5*(AW117-CA$25)/CA$26*初始化表!B$36</f>
        <v/>
      </c>
      <c r="CB15" s="1240">
        <f>CE15-CC15-BU15-SUM(BV15:CA15)/2</f>
        <v/>
      </c>
      <c r="CC15" s="1061">
        <f>IF(AO117-AX117&gt;=0,0,-0.1*(1-EXP(2*10^(-6)*(AO117-AX117))))</f>
        <v/>
      </c>
      <c r="CD15" s="1241">
        <f>SUM(BV15:CB15)</f>
        <v/>
      </c>
      <c r="CE15" s="1241">
        <f>AQ117</f>
        <v/>
      </c>
      <c r="CF15" s="1241">
        <f>BU15*2</f>
        <v/>
      </c>
      <c r="CG15" s="1106" t="n"/>
      <c r="CH15" s="1106" t="n"/>
      <c r="CI15" s="1101" t="n"/>
      <c r="CJ15" s="746" t="n"/>
      <c r="CK15" s="746" t="n"/>
      <c r="CL15" s="746" t="n"/>
      <c r="CM15" s="746" t="n"/>
      <c r="CN15" s="746" t="n"/>
      <c r="CO15" s="746" t="n"/>
      <c r="CP15" s="746" t="n"/>
      <c r="CQ15" s="746" t="n"/>
      <c r="CR15" s="746" t="n"/>
      <c r="CS15" s="746" t="n"/>
      <c r="CT15" s="746" t="n"/>
      <c r="CU15" s="746" t="n"/>
      <c r="CV15" s="746" t="n"/>
      <c r="CW15" s="746" t="n"/>
      <c r="CX15" s="746" t="n"/>
      <c r="CY15" s="746" t="n"/>
      <c r="CZ15" s="746" t="n"/>
      <c r="DA15" s="746" t="n"/>
      <c r="DB15" s="746" t="n"/>
      <c r="DC15" s="746" t="n"/>
      <c r="DD15" s="746" t="n"/>
      <c r="DE15" s="746" t="n"/>
      <c r="DF15" s="746" t="n"/>
      <c r="DG15" s="746" t="n"/>
      <c r="DH15" s="746" t="n"/>
      <c r="DI15" s="746" t="n"/>
      <c r="DJ15" s="729" t="n"/>
      <c r="DK15" s="729" t="n"/>
      <c r="DL15" s="729" t="n"/>
      <c r="DM15" s="729" t="n"/>
      <c r="DN15" s="729" t="n"/>
      <c r="DO15" s="729" t="n"/>
      <c r="DP15" s="729" t="n"/>
      <c r="DQ15" s="729" t="n"/>
    </row>
    <row r="16" ht="16" customFormat="1" customHeight="1" s="1099">
      <c r="A16" s="1047" t="inlineStr">
        <is>
          <t>生产决策</t>
        </is>
      </c>
      <c r="B16" s="1044" t="inlineStr">
        <is>
          <t>第一班</t>
        </is>
      </c>
      <c r="C16" s="1044" t="inlineStr">
        <is>
          <t>第一班加</t>
        </is>
      </c>
      <c r="D16" s="1044" t="inlineStr">
        <is>
          <t>第二班</t>
        </is>
      </c>
      <c r="E16" s="1044" t="inlineStr">
        <is>
          <t>第二班加</t>
        </is>
      </c>
      <c r="F16" s="1091" t="inlineStr">
        <is>
          <t>研发费用</t>
        </is>
      </c>
      <c r="G16" s="144" t="n"/>
      <c r="H16" s="1047" t="inlineStr">
        <is>
          <t>期初人数</t>
        </is>
      </c>
      <c r="I16" s="1044" t="inlineStr">
        <is>
          <t>最大可雇</t>
        </is>
      </c>
      <c r="J16" s="1044" t="inlineStr">
        <is>
          <t>必要退休</t>
        </is>
      </c>
      <c r="K16" s="1044" t="inlineStr">
        <is>
          <t>最大辞退</t>
        </is>
      </c>
      <c r="L16" s="1091" t="inlineStr">
        <is>
          <t>期末人数</t>
        </is>
      </c>
      <c r="M16" s="178" t="n"/>
      <c r="N16" s="1047" t="inlineStr">
        <is>
          <t>产品2</t>
        </is>
      </c>
      <c r="O16" s="1242">
        <f>INT((1+O11+IF(V43&gt;V18,(V18-V43)/V18/15,(V18-V43)/V18/10))*V24)</f>
        <v/>
      </c>
      <c r="P16" s="1242">
        <f>INT((1+P11+IF(W43&gt;W18,(W18-W43)/W18/15,(W18-W43)/W18/10))*W24)</f>
        <v/>
      </c>
      <c r="Q16" s="1242">
        <f>INT((1+Q11+IF(X43&gt;X18,(X18-X43)/X18/15,(X18-X43)/X18/10))*X24)</f>
        <v/>
      </c>
      <c r="R16" s="1265">
        <f>INT((1+R11+IF(Y43&gt;Y18,(Y18-Y43)/Y18/15,(Y18-Y43)/Y18/10))*Y24)</f>
        <v/>
      </c>
      <c r="S16" s="1266" t="n"/>
      <c r="T16" s="230" t="n"/>
      <c r="U16" s="1041" t="inlineStr">
        <is>
          <t>上期需求</t>
        </is>
      </c>
      <c r="V16" s="1053" t="inlineStr">
        <is>
          <t>市场1</t>
        </is>
      </c>
      <c r="W16" s="1053" t="inlineStr">
        <is>
          <t>市场2</t>
        </is>
      </c>
      <c r="X16" s="1053" t="inlineStr">
        <is>
          <t>市场3</t>
        </is>
      </c>
      <c r="Y16" s="1053" t="inlineStr">
        <is>
          <t>市场4</t>
        </is>
      </c>
      <c r="Z16" s="1090" t="inlineStr">
        <is>
          <t>总需求</t>
        </is>
      </c>
      <c r="AA16" s="144" t="n"/>
      <c r="AB16" s="259" t="inlineStr">
        <is>
          <t>单位人时利润</t>
        </is>
      </c>
      <c r="AC16" s="260" t="inlineStr">
        <is>
          <t>市场1</t>
        </is>
      </c>
      <c r="AD16" s="260" t="inlineStr">
        <is>
          <t>市场2</t>
        </is>
      </c>
      <c r="AE16" s="260" t="inlineStr">
        <is>
          <t>市场3</t>
        </is>
      </c>
      <c r="AF16" s="268" t="inlineStr">
        <is>
          <t>市场4</t>
        </is>
      </c>
      <c r="AG16" s="1101" t="n"/>
      <c r="AH16" s="144" t="n"/>
      <c r="AI16" s="317" t="n"/>
      <c r="AJ16" s="311" t="n"/>
      <c r="AK16" s="312" t="n"/>
      <c r="AL16" s="306">
        <f>AM16</f>
        <v/>
      </c>
      <c r="AM16" s="312">
        <f>Y43-O73/4</f>
        <v/>
      </c>
      <c r="AN16" s="313" t="n"/>
      <c r="AO16" s="312" t="n"/>
      <c r="AP16" s="312">
        <f>$O$73/4</f>
        <v/>
      </c>
      <c r="AQ16" s="341" t="n"/>
      <c r="AR16" s="1050">
        <f>SUM(AL13:AL16)</f>
        <v/>
      </c>
      <c r="AS16" s="1045">
        <f>AM16-AK16</f>
        <v/>
      </c>
      <c r="AT16" s="1045">
        <f>SUMIF(AS13:AS16,"&gt;=0",AS13:AS16)</f>
        <v/>
      </c>
      <c r="AU16" s="1045">
        <f>SUM(AO13:AO16)</f>
        <v/>
      </c>
      <c r="AV16" s="1045">
        <f>SUM(AP13:AP16)</f>
        <v/>
      </c>
      <c r="AW16" s="1052">
        <f>SUM(AQ13:AQ16)</f>
        <v/>
      </c>
      <c r="AX16" s="1101" t="n"/>
      <c r="AY16" s="350" t="n"/>
      <c r="AZ16" s="144" t="n"/>
      <c r="BA16" s="351">
        <f>AI46</f>
        <v/>
      </c>
      <c r="BB16" s="352">
        <f>IF($BA16="","",INT(BB$28*AJ70))</f>
        <v/>
      </c>
      <c r="BC16" s="352">
        <f>IF($BA16="","",INT(BC$28*AK70))</f>
        <v/>
      </c>
      <c r="BD16" s="352">
        <f>IF($BA16="","",INT(BD$28*AL70))</f>
        <v/>
      </c>
      <c r="BE16" s="352">
        <f>IF($BA16="","",INT(BE$28*AM70))</f>
        <v/>
      </c>
      <c r="BF16" s="352">
        <f>IF($BA16="","",INT(BF$28*AN70))</f>
        <v/>
      </c>
      <c r="BG16" s="352">
        <f>IF($BA16="","",INT(BG$28*AO70))</f>
        <v/>
      </c>
      <c r="BH16" s="352">
        <f>IF($BA16="","",INT(BH$28*AP70))</f>
        <v/>
      </c>
      <c r="BI16" s="352">
        <f>IF($BA16="","",INT(BI$28*AQ70))</f>
        <v/>
      </c>
      <c r="BJ16" s="352">
        <f>IF($BA16="","",INT(BJ$28*AR70))</f>
        <v/>
      </c>
      <c r="BK16" s="352">
        <f>IF($BA16="","",INT(BK$28*AS70))</f>
        <v/>
      </c>
      <c r="BL16" s="352">
        <f>IF($BA16="","",INT(BL$28*AT70))</f>
        <v/>
      </c>
      <c r="BM16" s="352">
        <f>IF($BA16="","",INT(BM$28*AU70))</f>
        <v/>
      </c>
      <c r="BN16" s="352">
        <f>IF($BA16="","",INT(BN$28*AV70))</f>
        <v/>
      </c>
      <c r="BO16" s="352">
        <f>IF($BA16="","",INT(BO$28*AW70))</f>
        <v/>
      </c>
      <c r="BP16" s="352">
        <f>IF($BA16="","",INT(BP$28*AX70))</f>
        <v/>
      </c>
      <c r="BQ16" s="352">
        <f>IF($BA16="","",INT(BQ$28*AY70))</f>
        <v/>
      </c>
      <c r="BR16" s="1106" t="n"/>
      <c r="BS16" s="1045">
        <f>BA18</f>
        <v/>
      </c>
      <c r="BT16" s="1061">
        <f>IF(BS16=0,0,1)</f>
        <v/>
      </c>
      <c r="BU16" s="1061">
        <f>初期!I157*0.5</f>
        <v/>
      </c>
      <c r="BV16" s="1240">
        <f>AVERAGE(BT41:CI41)*初始化表!B$31</f>
        <v/>
      </c>
      <c r="BW16" s="1240">
        <f>$BT16*(AL118-BW$25)/BW$26*初始化表!B$30</f>
        <v/>
      </c>
      <c r="BX16" s="1240">
        <f>$BT16*(AM118-BX$25)/BX$26*初始化表!B$33</f>
        <v/>
      </c>
      <c r="BY16" s="1240">
        <f>$BT16*(AN118-BY$25)/BY$26*初始化表!B$32</f>
        <v/>
      </c>
      <c r="BZ16" s="1240">
        <f>$BT16*(AP118-BZ$25)/BZ$26*初始化表!B$34</f>
        <v/>
      </c>
      <c r="CA16" s="1240">
        <f>$BT$5*(AW118-CA$25)/CA$26*初始化表!B$36</f>
        <v/>
      </c>
      <c r="CB16" s="1240">
        <f>CE16-CC16-BU16-SUM(BV16:CA16)/2</f>
        <v/>
      </c>
      <c r="CC16" s="1061">
        <f>IF(AO118-AX118&gt;=0,0,-0.1*(1-EXP(2*10^(-6)*(AO118-AX118))))</f>
        <v/>
      </c>
      <c r="CD16" s="1241">
        <f>SUM(BV16:CB16)</f>
        <v/>
      </c>
      <c r="CE16" s="1241">
        <f>AQ118</f>
        <v/>
      </c>
      <c r="CF16" s="1241">
        <f>BU16*2</f>
        <v/>
      </c>
      <c r="CG16" s="1106" t="n"/>
      <c r="CH16" s="1106" t="n"/>
      <c r="CI16" s="1100" t="n"/>
      <c r="CJ16" s="746" t="n"/>
      <c r="CK16" s="750" t="n"/>
      <c r="CL16" s="746" t="n"/>
      <c r="CM16" s="746" t="n"/>
      <c r="CN16" s="746" t="n"/>
      <c r="CO16" s="746" t="n"/>
      <c r="CP16" s="746" t="n"/>
      <c r="CQ16" s="746" t="n"/>
      <c r="CR16" s="746" t="n"/>
      <c r="CS16" s="746" t="n"/>
      <c r="CT16" s="746" t="n"/>
      <c r="CU16" s="746" t="n"/>
      <c r="CV16" s="746" t="n"/>
      <c r="CW16" s="746" t="n"/>
      <c r="CX16" s="746" t="n"/>
      <c r="CY16" s="746" t="n"/>
      <c r="CZ16" s="746" t="n"/>
      <c r="DA16" s="746" t="n"/>
      <c r="DB16" s="746" t="n"/>
      <c r="DC16" s="746" t="n"/>
      <c r="DD16" s="746" t="n"/>
      <c r="DE16" s="746" t="n"/>
      <c r="DF16" s="746" t="n"/>
      <c r="DG16" s="746" t="n"/>
      <c r="DH16" s="746" t="n"/>
      <c r="DI16" s="746" t="n"/>
      <c r="DJ16" s="729" t="n"/>
      <c r="DK16" s="729" t="n"/>
      <c r="DL16" s="729" t="n"/>
      <c r="DM16" s="729" t="n"/>
      <c r="DN16" s="729" t="n"/>
      <c r="DO16" s="729" t="n"/>
      <c r="DP16" s="729" t="n"/>
      <c r="DQ16" s="729" t="n"/>
    </row>
    <row r="17" ht="16" customFormat="1" customHeight="1" s="1099">
      <c r="A17" s="1047" t="inlineStr">
        <is>
          <t>产品1</t>
        </is>
      </c>
      <c r="B17" s="1242">
        <f>I25</f>
        <v/>
      </c>
      <c r="C17" s="1242">
        <f>J25</f>
        <v/>
      </c>
      <c r="D17" s="1242">
        <f>K25</f>
        <v/>
      </c>
      <c r="E17" s="1242">
        <f>L25</f>
        <v/>
      </c>
      <c r="F17" s="1243">
        <f>J6</f>
        <v/>
      </c>
      <c r="G17" s="144" t="n"/>
      <c r="H17" s="157">
        <f>初期!H25</f>
        <v/>
      </c>
      <c r="I17" s="1061">
        <f>INT(0.5*H17)</f>
        <v/>
      </c>
      <c r="J17" s="1061">
        <f>IF(初始化表!B1=1,INT(3%*H17),INT(3%*H17+0.99))</f>
        <v/>
      </c>
      <c r="K17" s="1061">
        <f>INT(0.1*H17)</f>
        <v/>
      </c>
      <c r="L17" s="1064">
        <f>H17+B22-C22</f>
        <v/>
      </c>
      <c r="M17" s="178" t="n"/>
      <c r="N17" s="1047" t="inlineStr">
        <is>
          <t>产品3</t>
        </is>
      </c>
      <c r="O17" s="1242">
        <f>INT((1+O12+IF(V44&gt;V19,(V19-V44)/V19/20,(V19-V44)/V19/8))*V25)</f>
        <v/>
      </c>
      <c r="P17" s="1242">
        <f>INT((1+P12+IF(W44&gt;W19,(W19-W44)/W19/20,(W19-W44)/W19/8))*W25)</f>
        <v/>
      </c>
      <c r="Q17" s="1242">
        <f>INT((1+Q12+IF(X44&gt;X19,(X19-X44)/X19/20,(X19-X44)/X19/8))*X25)</f>
        <v/>
      </c>
      <c r="R17" s="1265">
        <f>INT((1+R12+IF(Y44&gt;Y19,(Y19-Y44)/Y19/20,(Y19-Y44)/Y19/8))*Y25)</f>
        <v/>
      </c>
      <c r="S17" s="1266" t="n"/>
      <c r="T17" s="230" t="n"/>
      <c r="U17" s="1047" t="inlineStr">
        <is>
          <t>产品1</t>
        </is>
      </c>
      <c r="V17" s="1061">
        <f>初期!O6</f>
        <v/>
      </c>
      <c r="W17" s="1061">
        <f>初期!O7</f>
        <v/>
      </c>
      <c r="X17" s="1061">
        <f>初期!O8</f>
        <v/>
      </c>
      <c r="Y17" s="1061">
        <f>初期!O9</f>
        <v/>
      </c>
      <c r="Z17" s="271">
        <f>SUM(V17:Y17)</f>
        <v/>
      </c>
      <c r="AA17" s="144" t="n"/>
      <c r="AB17" s="261" t="inlineStr">
        <is>
          <t>产品1</t>
        </is>
      </c>
      <c r="AC17" s="1267">
        <f>AC11/初始化表!$E$18</f>
        <v/>
      </c>
      <c r="AD17" s="1267">
        <f>AD11/初始化表!$E$18</f>
        <v/>
      </c>
      <c r="AE17" s="1267">
        <f>AE11/初始化表!$E$18</f>
        <v/>
      </c>
      <c r="AF17" s="1268">
        <f>AF11/初始化表!$E$18</f>
        <v/>
      </c>
      <c r="AG17" s="1101" t="n"/>
      <c r="AH17" s="144" t="n"/>
      <c r="AI17" s="317" t="n"/>
      <c r="AJ17" s="311" t="n"/>
      <c r="AK17" s="312" t="n"/>
      <c r="AL17" s="306">
        <f>AM17</f>
        <v/>
      </c>
      <c r="AM17" s="312">
        <f>V44-O74/4</f>
        <v/>
      </c>
      <c r="AN17" s="313" t="n"/>
      <c r="AO17" s="312" t="n"/>
      <c r="AP17" s="312">
        <f>$O$74/4</f>
        <v/>
      </c>
      <c r="AQ17" s="341" t="n"/>
      <c r="AR17" s="1050" t="n"/>
      <c r="AS17" s="1045">
        <f>AM17-AK17</f>
        <v/>
      </c>
      <c r="AT17" s="1045" t="n"/>
      <c r="AU17" s="1045" t="n"/>
      <c r="AV17" s="1045" t="n"/>
      <c r="AW17" s="1052" t="n"/>
      <c r="AX17" s="1101" t="n"/>
      <c r="AY17" s="350" t="n"/>
      <c r="AZ17" s="144" t="n"/>
      <c r="BA17" s="351">
        <f>AI47</f>
        <v/>
      </c>
      <c r="BB17" s="352">
        <f>IF($BA17="","",INT(BB$28*AJ71))</f>
        <v/>
      </c>
      <c r="BC17" s="352">
        <f>IF($BA17="","",INT(BC$28*AK71))</f>
        <v/>
      </c>
      <c r="BD17" s="352">
        <f>IF($BA17="","",INT(BD$28*AL71))</f>
        <v/>
      </c>
      <c r="BE17" s="352">
        <f>IF($BA17="","",INT(BE$28*AM71))</f>
        <v/>
      </c>
      <c r="BF17" s="352">
        <f>IF($BA17="","",INT(BF$28*AN71))</f>
        <v/>
      </c>
      <c r="BG17" s="352">
        <f>IF($BA17="","",INT(BG$28*AO71))</f>
        <v/>
      </c>
      <c r="BH17" s="352">
        <f>IF($BA17="","",INT(BH$28*AP71))</f>
        <v/>
      </c>
      <c r="BI17" s="352">
        <f>IF($BA17="","",INT(BI$28*AQ71))</f>
        <v/>
      </c>
      <c r="BJ17" s="352">
        <f>IF($BA17="","",INT(BJ$28*AR71))</f>
        <v/>
      </c>
      <c r="BK17" s="352">
        <f>IF($BA17="","",INT(BK$28*AS71))</f>
        <v/>
      </c>
      <c r="BL17" s="352">
        <f>IF($BA17="","",INT(BL$28*AT71))</f>
        <v/>
      </c>
      <c r="BM17" s="352">
        <f>IF($BA17="","",INT(BM$28*AU71))</f>
        <v/>
      </c>
      <c r="BN17" s="352">
        <f>IF($BA17="","",INT(BN$28*AV71))</f>
        <v/>
      </c>
      <c r="BO17" s="352">
        <f>IF($BA17="","",INT(BO$28*AW71))</f>
        <v/>
      </c>
      <c r="BP17" s="352">
        <f>IF($BA17="","",INT(BP$28*AX71))</f>
        <v/>
      </c>
      <c r="BQ17" s="352">
        <f>IF($BA17="","",INT(BQ$28*AY71))</f>
        <v/>
      </c>
      <c r="BR17" s="1106" t="n"/>
      <c r="BS17" s="1045">
        <f>BA19</f>
        <v/>
      </c>
      <c r="BT17" s="1061">
        <f>IF(BS17=0,0,1)</f>
        <v/>
      </c>
      <c r="BU17" s="1061">
        <f>初期!I158*0.5</f>
        <v/>
      </c>
      <c r="BV17" s="1240">
        <f>AVERAGE(BT42:CI42)*初始化表!B$31</f>
        <v/>
      </c>
      <c r="BW17" s="1240">
        <f>$BT17*(AL119-BW$25)/BW$26*初始化表!B$30</f>
        <v/>
      </c>
      <c r="BX17" s="1240">
        <f>$BT17*(AM119-BX$25)/BX$26*初始化表!B$33</f>
        <v/>
      </c>
      <c r="BY17" s="1240">
        <f>$BT17*(AN119-BY$25)/BY$26*初始化表!B$32</f>
        <v/>
      </c>
      <c r="BZ17" s="1240">
        <f>$BT17*(AP119-BZ$25)/BZ$26*初始化表!B$34</f>
        <v/>
      </c>
      <c r="CA17" s="1240">
        <f>$BT$5*(AW119-CA$25)/CA$26*初始化表!B$36</f>
        <v/>
      </c>
      <c r="CB17" s="1240">
        <f>CE17-CC17-BU17-SUM(BV17:CA17)/2</f>
        <v/>
      </c>
      <c r="CC17" s="1061">
        <f>IF(AO119-AX119&gt;=0,0,-0.1*(1-EXP(2*10^(-6)*(AO119-AX119))))</f>
        <v/>
      </c>
      <c r="CD17" s="1241">
        <f>SUM(BV17:CB17)</f>
        <v/>
      </c>
      <c r="CE17" s="1241">
        <f>AQ119</f>
        <v/>
      </c>
      <c r="CF17" s="1241">
        <f>BU17*2</f>
        <v/>
      </c>
      <c r="CG17" s="1106" t="n"/>
      <c r="CH17" s="1106" t="n"/>
      <c r="CI17" s="1101" t="n"/>
      <c r="CJ17" s="746" t="n"/>
      <c r="CK17" s="746" t="n"/>
      <c r="CL17" s="746" t="n"/>
      <c r="CM17" s="746" t="n"/>
      <c r="CN17" s="746" t="n"/>
      <c r="CO17" s="746" t="n"/>
      <c r="CP17" s="746" t="n"/>
      <c r="CQ17" s="746" t="n"/>
      <c r="CR17" s="746" t="n"/>
      <c r="CS17" s="746" t="n"/>
      <c r="CT17" s="746" t="n"/>
      <c r="CU17" s="746" t="n"/>
      <c r="CV17" s="746" t="n"/>
      <c r="CW17" s="746" t="n"/>
      <c r="CX17" s="746" t="n"/>
      <c r="CY17" s="746" t="n"/>
      <c r="CZ17" s="746" t="n"/>
      <c r="DA17" s="746" t="n"/>
      <c r="DB17" s="746" t="n"/>
      <c r="DC17" s="746" t="n"/>
      <c r="DD17" s="746" t="n"/>
      <c r="DE17" s="746" t="n"/>
      <c r="DF17" s="746" t="n"/>
      <c r="DG17" s="746" t="n"/>
      <c r="DH17" s="746" t="n"/>
      <c r="DI17" s="746" t="n"/>
      <c r="DJ17" s="729" t="n"/>
      <c r="DK17" s="729" t="n"/>
      <c r="DL17" s="729" t="n"/>
      <c r="DM17" s="729" t="n"/>
      <c r="DN17" s="729" t="n"/>
      <c r="DO17" s="729" t="n"/>
      <c r="DP17" s="729" t="n"/>
      <c r="DQ17" s="729" t="n"/>
    </row>
    <row r="18" ht="16" customFormat="1" customHeight="1" s="1099">
      <c r="A18" s="1047" t="inlineStr">
        <is>
          <t>产品2</t>
        </is>
      </c>
      <c r="B18" s="1242">
        <f>I26</f>
        <v/>
      </c>
      <c r="C18" s="1242">
        <f>J26</f>
        <v/>
      </c>
      <c r="D18" s="1242">
        <f>K26</f>
        <v/>
      </c>
      <c r="E18" s="1242">
        <f>L26</f>
        <v/>
      </c>
      <c r="F18" s="1243">
        <f>J7</f>
        <v/>
      </c>
      <c r="G18" s="144" t="n"/>
      <c r="H18" s="1047" t="inlineStr">
        <is>
          <t>当期雇佣</t>
        </is>
      </c>
      <c r="I18" s="188" t="n"/>
      <c r="J18" s="1044" t="inlineStr">
        <is>
          <t>当期辞退</t>
        </is>
      </c>
      <c r="K18" s="189" t="n"/>
      <c r="L18" s="1101" t="n"/>
      <c r="M18" s="178" t="n"/>
      <c r="N18" s="1047" t="inlineStr">
        <is>
          <t>产品4</t>
        </is>
      </c>
      <c r="O18" s="1242">
        <f>INT((1+O13+IF(V45&gt;V20,(V20-V45)/V20/20,(V20-V45)/V20/8))*V26)</f>
        <v/>
      </c>
      <c r="P18" s="1242">
        <f>INT((1+P13+IF(W45&gt;W20,(W20-W45)/W20/20,(W20-W45)/W20/8))*W26)</f>
        <v/>
      </c>
      <c r="Q18" s="1242">
        <f>INT((1+Q13+IF(X45&gt;X20,(X20-X45)/X20/20,(X20-X45)/X20/8))*X26)</f>
        <v/>
      </c>
      <c r="R18" s="1265">
        <f>INT((1+R13+IF(Y45&gt;Y20,(Y20-Y45)/Y20/20,(Y20-Y45)/Y20/8))*Y26)</f>
        <v/>
      </c>
      <c r="S18" s="1266" t="n"/>
      <c r="T18" s="1055" t="inlineStr">
        <is>
          <t>机器利用率检验数(越小越好）</t>
        </is>
      </c>
      <c r="U18" s="1047" t="inlineStr">
        <is>
          <t>产品2</t>
        </is>
      </c>
      <c r="V18" s="1061">
        <f>初期!O10</f>
        <v/>
      </c>
      <c r="W18" s="1061">
        <f>初期!O11</f>
        <v/>
      </c>
      <c r="X18" s="1061">
        <f>初期!O12</f>
        <v/>
      </c>
      <c r="Y18" s="1061">
        <f>初期!O13</f>
        <v/>
      </c>
      <c r="Z18" s="271">
        <f>SUM(V18:Y18)</f>
        <v/>
      </c>
      <c r="AA18" s="144" t="n"/>
      <c r="AB18" s="261" t="inlineStr">
        <is>
          <t>产品2</t>
        </is>
      </c>
      <c r="AC18" s="1267">
        <f>AC12/初始化表!$F$18</f>
        <v/>
      </c>
      <c r="AD18" s="1267">
        <f>AD12/初始化表!$F$18</f>
        <v/>
      </c>
      <c r="AE18" s="1267">
        <f>AE12/初始化表!$F$18</f>
        <v/>
      </c>
      <c r="AF18" s="1268">
        <f>AF12/初始化表!$F$18</f>
        <v/>
      </c>
      <c r="AG18" s="1101" t="n"/>
      <c r="AH18" s="144" t="n"/>
      <c r="AI18" s="317" t="n"/>
      <c r="AJ18" s="311" t="n"/>
      <c r="AK18" s="312" t="n"/>
      <c r="AL18" s="306">
        <f>AM18</f>
        <v/>
      </c>
      <c r="AM18" s="312">
        <f>W44-O74/4</f>
        <v/>
      </c>
      <c r="AN18" s="313" t="n"/>
      <c r="AO18" s="312" t="n"/>
      <c r="AP18" s="312">
        <f>$O$74/4</f>
        <v/>
      </c>
      <c r="AQ18" s="341" t="n"/>
      <c r="AR18" s="1050" t="n"/>
      <c r="AS18" s="1045">
        <f>AM18-AK18</f>
        <v/>
      </c>
      <c r="AT18" s="1045" t="n"/>
      <c r="AU18" s="1045" t="n"/>
      <c r="AV18" s="1045" t="n"/>
      <c r="AW18" s="1052" t="n"/>
      <c r="AX18" s="1101" t="n"/>
      <c r="AY18" s="350" t="n"/>
      <c r="AZ18" s="144" t="n"/>
      <c r="BA18" s="351">
        <f>AI48</f>
        <v/>
      </c>
      <c r="BB18" s="352">
        <f>IF($BA18="","",INT(BB$28*AJ72))</f>
        <v/>
      </c>
      <c r="BC18" s="352">
        <f>IF($BA18="","",INT(BC$28*AK72))</f>
        <v/>
      </c>
      <c r="BD18" s="352">
        <f>IF($BA18="","",INT(BD$28*AL72))</f>
        <v/>
      </c>
      <c r="BE18" s="352">
        <f>IF($BA18="","",INT(BE$28*AM72))</f>
        <v/>
      </c>
      <c r="BF18" s="352">
        <f>IF($BA18="","",INT(BF$28*AN72))</f>
        <v/>
      </c>
      <c r="BG18" s="352">
        <f>IF($BA18="","",INT(BG$28*AO72))</f>
        <v/>
      </c>
      <c r="BH18" s="352">
        <f>IF($BA18="","",INT(BH$28*AP72))</f>
        <v/>
      </c>
      <c r="BI18" s="352">
        <f>IF($BA18="","",INT(BI$28*AQ72))</f>
        <v/>
      </c>
      <c r="BJ18" s="352">
        <f>IF($BA18="","",INT(BJ$28*AR72))</f>
        <v/>
      </c>
      <c r="BK18" s="352">
        <f>IF($BA18="","",INT(BK$28*AS72))</f>
        <v/>
      </c>
      <c r="BL18" s="352">
        <f>IF($BA18="","",INT(BL$28*AT72))</f>
        <v/>
      </c>
      <c r="BM18" s="352">
        <f>IF($BA18="","",INT(BM$28*AU72))</f>
        <v/>
      </c>
      <c r="BN18" s="352">
        <f>IF($BA18="","",INT(BN$28*AV72))</f>
        <v/>
      </c>
      <c r="BO18" s="352">
        <f>IF($BA18="","",INT(BO$28*AW72))</f>
        <v/>
      </c>
      <c r="BP18" s="352">
        <f>IF($BA18="","",INT(BP$28*AX72))</f>
        <v/>
      </c>
      <c r="BQ18" s="352">
        <f>IF($BA18="","",INT(BQ$28*AY72))</f>
        <v/>
      </c>
      <c r="BR18" s="1106" t="n"/>
      <c r="BS18" s="1045">
        <f>BA20</f>
        <v/>
      </c>
      <c r="BT18" s="1061">
        <f>IF(BS18=0,0,1)</f>
        <v/>
      </c>
      <c r="BU18" s="1061">
        <f>初期!I159*0.5</f>
        <v/>
      </c>
      <c r="BV18" s="1240">
        <f>AVERAGE(BT43:CI43)*初始化表!B$31</f>
        <v/>
      </c>
      <c r="BW18" s="1240">
        <f>$BT18*(AL120-BW$25)/BW$26*初始化表!B$30</f>
        <v/>
      </c>
      <c r="BX18" s="1240">
        <f>$BT18*(AM120-BX$25)/BX$26*初始化表!B$33</f>
        <v/>
      </c>
      <c r="BY18" s="1240">
        <f>$BT18*(AN120-BY$25)/BY$26*初始化表!B$32</f>
        <v/>
      </c>
      <c r="BZ18" s="1240">
        <f>$BT18*(AP120-BZ$25)/BZ$26*初始化表!B$34</f>
        <v/>
      </c>
      <c r="CA18" s="1240">
        <f>$BT$5*(AW120-CA$25)/CA$26*初始化表!B$36</f>
        <v/>
      </c>
      <c r="CB18" s="1240">
        <f>CE18-CC18-BU18-SUM(BV18:CA18)/2</f>
        <v/>
      </c>
      <c r="CC18" s="1061">
        <f>IF(AO120-AX120&gt;=0,0,-0.1*(1-EXP(2*10^(-6)*(AO120-AX120))))</f>
        <v/>
      </c>
      <c r="CD18" s="1241">
        <f>SUM(BV18:CB18)</f>
        <v/>
      </c>
      <c r="CE18" s="1241">
        <f>AQ120</f>
        <v/>
      </c>
      <c r="CF18" s="1241">
        <f>BU18*2</f>
        <v/>
      </c>
      <c r="CG18" s="1106" t="n"/>
      <c r="CH18" s="1106" t="n"/>
      <c r="CI18" s="1100" t="n"/>
      <c r="CJ18" s="746" t="n"/>
      <c r="CK18" s="750" t="n"/>
      <c r="CL18" s="746" t="n"/>
      <c r="CM18" s="746" t="n"/>
      <c r="CN18" s="746" t="n"/>
      <c r="CO18" s="746" t="n"/>
      <c r="CP18" s="746" t="n"/>
      <c r="CQ18" s="746" t="n"/>
      <c r="CR18" s="746" t="n"/>
      <c r="CS18" s="746" t="n"/>
      <c r="CT18" s="746" t="n"/>
      <c r="CU18" s="746" t="n"/>
      <c r="CV18" s="746" t="n"/>
      <c r="CW18" s="746" t="n"/>
      <c r="CX18" s="746" t="n"/>
      <c r="CY18" s="746" t="n"/>
      <c r="CZ18" s="746" t="n"/>
      <c r="DA18" s="746" t="n"/>
      <c r="DB18" s="746" t="n"/>
      <c r="DC18" s="746" t="n"/>
      <c r="DD18" s="746" t="n"/>
      <c r="DE18" s="746" t="n"/>
      <c r="DF18" s="746" t="n"/>
      <c r="DG18" s="746" t="n"/>
      <c r="DH18" s="746" t="n"/>
      <c r="DI18" s="746" t="n"/>
      <c r="DJ18" s="729" t="n"/>
      <c r="DK18" s="729" t="n"/>
      <c r="DL18" s="729" t="n"/>
      <c r="DM18" s="729" t="n"/>
      <c r="DN18" s="729" t="n"/>
      <c r="DO18" s="729" t="n"/>
      <c r="DP18" s="729" t="n"/>
      <c r="DQ18" s="729" t="n"/>
    </row>
    <row r="19" ht="16" customFormat="1" customHeight="1" s="1099">
      <c r="A19" s="1047" t="inlineStr">
        <is>
          <t>产品3</t>
        </is>
      </c>
      <c r="B19" s="1242">
        <f>I27</f>
        <v/>
      </c>
      <c r="C19" s="1242">
        <f>J27</f>
        <v/>
      </c>
      <c r="D19" s="1242">
        <f>K27</f>
        <v/>
      </c>
      <c r="E19" s="1242">
        <f>L27</f>
        <v/>
      </c>
      <c r="F19" s="1243">
        <f>J8</f>
        <v/>
      </c>
      <c r="G19" s="144" t="n"/>
      <c r="H19" s="1050" t="n"/>
      <c r="I19" s="1044" t="inlineStr">
        <is>
          <t>下限</t>
        </is>
      </c>
      <c r="J19" s="1044" t="inlineStr">
        <is>
          <t>上限</t>
        </is>
      </c>
      <c r="K19" s="1091" t="inlineStr">
        <is>
          <t>实际</t>
        </is>
      </c>
      <c r="L19" s="1101" t="n"/>
      <c r="M19" s="178" t="n"/>
      <c r="N19" s="1047" t="inlineStr">
        <is>
          <t>实际价格</t>
        </is>
      </c>
      <c r="O19" s="1044" t="inlineStr">
        <is>
          <t>市场1</t>
        </is>
      </c>
      <c r="P19" s="1044" t="inlineStr">
        <is>
          <t>市场2</t>
        </is>
      </c>
      <c r="Q19" s="1044" t="inlineStr">
        <is>
          <t>市场3</t>
        </is>
      </c>
      <c r="R19" s="1091" t="inlineStr">
        <is>
          <t>市场4</t>
        </is>
      </c>
      <c r="S19" s="234" t="n"/>
      <c r="U19" s="1047" t="inlineStr">
        <is>
          <t>产品3</t>
        </is>
      </c>
      <c r="V19" s="1061">
        <f>初期!O14</f>
        <v/>
      </c>
      <c r="W19" s="1061">
        <f>初期!O15</f>
        <v/>
      </c>
      <c r="X19" s="1061">
        <f>初期!O16</f>
        <v/>
      </c>
      <c r="Y19" s="1061">
        <f>初期!O17</f>
        <v/>
      </c>
      <c r="Z19" s="271">
        <f>SUM(V19:Y19)</f>
        <v/>
      </c>
      <c r="AA19" s="144" t="n"/>
      <c r="AB19" s="261" t="inlineStr">
        <is>
          <t>产品3</t>
        </is>
      </c>
      <c r="AC19" s="1267">
        <f>AC13/初始化表!$G$18</f>
        <v/>
      </c>
      <c r="AD19" s="1267">
        <f>AD13/初始化表!$G$18</f>
        <v/>
      </c>
      <c r="AE19" s="1267">
        <f>AE13/初始化表!$G$18</f>
        <v/>
      </c>
      <c r="AF19" s="1268">
        <f>AF13/初始化表!$G$18</f>
        <v/>
      </c>
      <c r="AG19" s="1101" t="n"/>
      <c r="AH19" s="144" t="n"/>
      <c r="AI19" s="317" t="n"/>
      <c r="AJ19" s="311" t="n"/>
      <c r="AK19" s="312" t="n"/>
      <c r="AL19" s="306">
        <f>AM19</f>
        <v/>
      </c>
      <c r="AM19" s="312">
        <f>X44-O74/4</f>
        <v/>
      </c>
      <c r="AN19" s="313" t="n"/>
      <c r="AO19" s="312" t="n"/>
      <c r="AP19" s="312">
        <f>$O$74/4</f>
        <v/>
      </c>
      <c r="AQ19" s="341" t="n"/>
      <c r="AR19" s="1050" t="n"/>
      <c r="AS19" s="1045">
        <f>AM19-AK19</f>
        <v/>
      </c>
      <c r="AT19" s="1045" t="n"/>
      <c r="AU19" s="1045" t="n"/>
      <c r="AV19" s="1045" t="n"/>
      <c r="AW19" s="1052" t="n"/>
      <c r="AX19" s="1101" t="n"/>
      <c r="AY19" s="350" t="n"/>
      <c r="AZ19" s="144" t="n"/>
      <c r="BA19" s="351">
        <f>AI49</f>
        <v/>
      </c>
      <c r="BB19" s="352">
        <f>IF($BA19="","",INT(BB$28*AJ73))</f>
        <v/>
      </c>
      <c r="BC19" s="352">
        <f>IF($BA19="","",INT(BC$28*AK73))</f>
        <v/>
      </c>
      <c r="BD19" s="352">
        <f>IF($BA19="","",INT(BD$28*AL73))</f>
        <v/>
      </c>
      <c r="BE19" s="352">
        <f>IF($BA19="","",INT(BE$28*AM73))</f>
        <v/>
      </c>
      <c r="BF19" s="352">
        <f>IF($BA19="","",INT(BF$28*AN73))</f>
        <v/>
      </c>
      <c r="BG19" s="352">
        <f>IF($BA19="","",INT(BG$28*AO73))</f>
        <v/>
      </c>
      <c r="BH19" s="352">
        <f>IF($BA19="","",INT(BH$28*AP73))</f>
        <v/>
      </c>
      <c r="BI19" s="352">
        <f>IF($BA19="","",INT(BI$28*AQ73))</f>
        <v/>
      </c>
      <c r="BJ19" s="352">
        <f>IF($BA19="","",INT(BJ$28*AR73))</f>
        <v/>
      </c>
      <c r="BK19" s="352">
        <f>IF($BA19="","",INT(BK$28*AS73))</f>
        <v/>
      </c>
      <c r="BL19" s="352">
        <f>IF($BA19="","",INT(BL$28*AT73))</f>
        <v/>
      </c>
      <c r="BM19" s="352">
        <f>IF($BA19="","",INT(BM$28*AU73))</f>
        <v/>
      </c>
      <c r="BN19" s="352">
        <f>IF($BA19="","",INT(BN$28*AV73))</f>
        <v/>
      </c>
      <c r="BO19" s="352">
        <f>IF($BA19="","",INT(BO$28*AW73))</f>
        <v/>
      </c>
      <c r="BP19" s="352">
        <f>IF($BA19="","",INT(BP$28*AX73))</f>
        <v/>
      </c>
      <c r="BQ19" s="352">
        <f>IF($BA19="","",INT(BQ$28*AY73))</f>
        <v/>
      </c>
      <c r="BR19" s="1106" t="n"/>
      <c r="BS19" s="1045">
        <f>BA21</f>
        <v/>
      </c>
      <c r="BT19" s="1061">
        <f>IF(BS19=0,0,1)</f>
        <v/>
      </c>
      <c r="BU19" s="1061">
        <f>初期!I160*0.5</f>
        <v/>
      </c>
      <c r="BV19" s="1240">
        <f>AVERAGE(BT44:CI44)*初始化表!B$31</f>
        <v/>
      </c>
      <c r="BW19" s="1240">
        <f>$BT19*(AL121-BW$25)/BW$26*初始化表!B$30</f>
        <v/>
      </c>
      <c r="BX19" s="1240">
        <f>$BT19*(AM121-BX$25)/BX$26*初始化表!B$33</f>
        <v/>
      </c>
      <c r="BY19" s="1240">
        <f>$BT19*(AN121-BY$25)/BY$26*初始化表!B$32</f>
        <v/>
      </c>
      <c r="BZ19" s="1240">
        <f>$BT19*(AP121-BZ$25)/BZ$26*初始化表!B$34</f>
        <v/>
      </c>
      <c r="CA19" s="1240">
        <f>$BT$5*(AW121-CA$25)/CA$26*初始化表!B$36</f>
        <v/>
      </c>
      <c r="CB19" s="1240">
        <f>CE19-CC19-BU19-SUM(BV19:CA19)/2</f>
        <v/>
      </c>
      <c r="CC19" s="1061">
        <f>IF(AO121-AX121&gt;=0,0,-0.1*(1-EXP(2*10^(-6)*(AO121-AX121))))</f>
        <v/>
      </c>
      <c r="CD19" s="1241">
        <f>SUM(BV19:CB19)</f>
        <v/>
      </c>
      <c r="CE19" s="1241">
        <f>AQ121</f>
        <v/>
      </c>
      <c r="CF19" s="1241">
        <f>BU19*2</f>
        <v/>
      </c>
      <c r="CG19" s="1106" t="n"/>
      <c r="CH19" s="1106" t="n"/>
      <c r="CI19" s="1101" t="n"/>
      <c r="CJ19" s="746" t="n"/>
      <c r="CK19" s="746" t="n"/>
      <c r="CL19" s="746" t="n"/>
      <c r="CM19" s="746" t="n"/>
      <c r="CN19" s="746" t="n"/>
      <c r="CO19" s="746" t="n"/>
      <c r="CP19" s="746" t="n"/>
      <c r="CQ19" s="746" t="n"/>
      <c r="CR19" s="746" t="n"/>
      <c r="CS19" s="746" t="n"/>
      <c r="CT19" s="746" t="n"/>
      <c r="CU19" s="746" t="n"/>
      <c r="CV19" s="746" t="n"/>
      <c r="CW19" s="746" t="n"/>
      <c r="CX19" s="746" t="n"/>
      <c r="CY19" s="746" t="n"/>
      <c r="CZ19" s="746" t="n"/>
      <c r="DA19" s="746" t="n"/>
      <c r="DB19" s="746" t="n"/>
      <c r="DC19" s="746" t="n"/>
      <c r="DD19" s="746" t="n"/>
      <c r="DE19" s="746" t="n"/>
      <c r="DF19" s="746" t="n"/>
      <c r="DG19" s="746" t="n"/>
      <c r="DH19" s="746" t="n"/>
      <c r="DI19" s="746" t="n"/>
      <c r="DJ19" s="729" t="n"/>
      <c r="DK19" s="729" t="n"/>
      <c r="DL19" s="729" t="n"/>
      <c r="DM19" s="729" t="n"/>
      <c r="DN19" s="729" t="n"/>
      <c r="DO19" s="729" t="n"/>
      <c r="DP19" s="729" t="n"/>
      <c r="DQ19" s="729" t="n"/>
    </row>
    <row r="20" ht="16" customFormat="1" customHeight="1" s="1099">
      <c r="A20" s="1047" t="inlineStr">
        <is>
          <t>产品4</t>
        </is>
      </c>
      <c r="B20" s="1242">
        <f>I28</f>
        <v/>
      </c>
      <c r="C20" s="1242">
        <f>J28</f>
        <v/>
      </c>
      <c r="D20" s="1242">
        <f>K28</f>
        <v/>
      </c>
      <c r="E20" s="1242">
        <f>L28</f>
        <v/>
      </c>
      <c r="F20" s="1243">
        <f>J9</f>
        <v/>
      </c>
      <c r="G20" s="144" t="n"/>
      <c r="H20" s="1047" t="inlineStr">
        <is>
          <t>期初人机比</t>
        </is>
      </c>
      <c r="I20" s="1241">
        <f>(H17-K18)/N49</f>
        <v/>
      </c>
      <c r="J20" s="1241">
        <f>(H17-K18+I17/4)/N49</f>
        <v/>
      </c>
      <c r="K20" s="1269">
        <f>(H17-K18+I18/4)/N49</f>
        <v/>
      </c>
      <c r="L20" s="1101" t="n"/>
      <c r="M20" s="178" t="n"/>
      <c r="N20" s="1047" t="inlineStr">
        <is>
          <t>产品1</t>
        </is>
      </c>
      <c r="O20" s="1270">
        <f>O15</f>
        <v/>
      </c>
      <c r="P20" s="1270">
        <f>P15</f>
        <v/>
      </c>
      <c r="Q20" s="1270">
        <f>Q15</f>
        <v/>
      </c>
      <c r="R20" s="1270">
        <f>R15</f>
        <v/>
      </c>
      <c r="S20" s="235" t="n"/>
      <c r="T20" s="1271">
        <f>MAX(AC23,AD23,AE23,AF23)-MIN(AC23,AD23,AE23,AF23)</f>
        <v/>
      </c>
      <c r="U20" s="1073" t="inlineStr">
        <is>
          <t>产品4</t>
        </is>
      </c>
      <c r="V20" s="1063">
        <f>初期!O18</f>
        <v/>
      </c>
      <c r="W20" s="1063">
        <f>初期!O19</f>
        <v/>
      </c>
      <c r="X20" s="1063">
        <f>初期!O20</f>
        <v/>
      </c>
      <c r="Y20" s="1063">
        <f>初期!O21</f>
        <v/>
      </c>
      <c r="Z20" s="274">
        <f>SUM(V20:Y20)</f>
        <v/>
      </c>
      <c r="AA20" s="144" t="n"/>
      <c r="AB20" s="264" t="inlineStr">
        <is>
          <t>产品4</t>
        </is>
      </c>
      <c r="AC20" s="1272">
        <f>AC14/初始化表!$H$18</f>
        <v/>
      </c>
      <c r="AD20" s="1272">
        <f>AD14/初始化表!$H$18</f>
        <v/>
      </c>
      <c r="AE20" s="1272">
        <f>AE14/初始化表!$H$18</f>
        <v/>
      </c>
      <c r="AF20" s="1273">
        <f>AF14/初始化表!$H$18</f>
        <v/>
      </c>
      <c r="AG20" s="1101" t="n"/>
      <c r="AH20" s="144" t="n"/>
      <c r="AI20" s="317" t="n"/>
      <c r="AJ20" s="311" t="n"/>
      <c r="AK20" s="312" t="n"/>
      <c r="AL20" s="306">
        <f>AM20</f>
        <v/>
      </c>
      <c r="AM20" s="312">
        <f>Y44-O74/4</f>
        <v/>
      </c>
      <c r="AN20" s="313" t="n"/>
      <c r="AO20" s="312" t="n"/>
      <c r="AP20" s="312">
        <f>$O$74/4</f>
        <v/>
      </c>
      <c r="AQ20" s="341" t="n"/>
      <c r="AR20" s="1050">
        <f>SUM(AL17:AL20)</f>
        <v/>
      </c>
      <c r="AS20" s="1045">
        <f>AM20-AK20</f>
        <v/>
      </c>
      <c r="AT20" s="1045">
        <f>SUMIF(AS17:AS20,"&gt;=0",AS17:AS20)</f>
        <v/>
      </c>
      <c r="AU20" s="1045">
        <f>SUM(AO17:AO20)</f>
        <v/>
      </c>
      <c r="AV20" s="1045">
        <f>SUM(AP17:AP20)</f>
        <v/>
      </c>
      <c r="AW20" s="1052">
        <f>SUM(AQ17:AQ20)</f>
        <v/>
      </c>
      <c r="AX20" s="1101" t="n"/>
      <c r="AY20" s="350" t="n"/>
      <c r="AZ20" s="144" t="n"/>
      <c r="BA20" s="351">
        <f>AI50</f>
        <v/>
      </c>
      <c r="BB20" s="352">
        <f>IF($BA20="","",INT(BB$28*AJ74))</f>
        <v/>
      </c>
      <c r="BC20" s="352">
        <f>IF($BA20="","",INT(BC$28*AK74))</f>
        <v/>
      </c>
      <c r="BD20" s="352">
        <f>IF($BA20="","",INT(BD$28*AL74))</f>
        <v/>
      </c>
      <c r="BE20" s="352">
        <f>IF($BA20="","",INT(BE$28*AM74))</f>
        <v/>
      </c>
      <c r="BF20" s="352">
        <f>IF($BA20="","",INT(BF$28*AN74))</f>
        <v/>
      </c>
      <c r="BG20" s="352">
        <f>IF($BA20="","",INT(BG$28*AO74))</f>
        <v/>
      </c>
      <c r="BH20" s="352">
        <f>IF($BA20="","",INT(BH$28*AP74))</f>
        <v/>
      </c>
      <c r="BI20" s="352">
        <f>IF($BA20="","",INT(BI$28*AQ74))</f>
        <v/>
      </c>
      <c r="BJ20" s="352">
        <f>IF($BA20="","",INT(BJ$28*AR74))</f>
        <v/>
      </c>
      <c r="BK20" s="352">
        <f>IF($BA20="","",INT(BK$28*AS74))</f>
        <v/>
      </c>
      <c r="BL20" s="352">
        <f>IF($BA20="","",INT(BL$28*AT74))</f>
        <v/>
      </c>
      <c r="BM20" s="352">
        <f>IF($BA20="","",INT(BM$28*AU74))</f>
        <v/>
      </c>
      <c r="BN20" s="352">
        <f>IF($BA20="","",INT(BN$28*AV74))</f>
        <v/>
      </c>
      <c r="BO20" s="352">
        <f>IF($BA20="","",INT(BO$28*AW74))</f>
        <v/>
      </c>
      <c r="BP20" s="352">
        <f>IF($BA20="","",INT(BP$28*AX74))</f>
        <v/>
      </c>
      <c r="BQ20" s="352">
        <f>IF($BA20="","",INT(BQ$28*AY74))</f>
        <v/>
      </c>
      <c r="BR20" s="1106" t="n"/>
      <c r="BS20" s="1045">
        <f>BA22</f>
        <v/>
      </c>
      <c r="BT20" s="1061">
        <f>IF(BS20=0,0,1)</f>
        <v/>
      </c>
      <c r="BU20" s="1061">
        <f>初期!I161*0.5</f>
        <v/>
      </c>
      <c r="BV20" s="1240">
        <f>AVERAGE(BT45:CI45)*初始化表!B$31</f>
        <v/>
      </c>
      <c r="BW20" s="1240">
        <f>$BT20*(AL122-BW$25)/BW$26*初始化表!B$30</f>
        <v/>
      </c>
      <c r="BX20" s="1240">
        <f>$BT20*(AM122-BX$25)/BX$26*初始化表!B$33</f>
        <v/>
      </c>
      <c r="BY20" s="1240">
        <f>$BT20*(AN122-BY$25)/BY$26*初始化表!B$32</f>
        <v/>
      </c>
      <c r="BZ20" s="1240">
        <f>$BT20*(AP122-BZ$25)/BZ$26*初始化表!B$34</f>
        <v/>
      </c>
      <c r="CA20" s="1240">
        <f>$BT$5*(AW122-CA$25)/CA$26*初始化表!B$36</f>
        <v/>
      </c>
      <c r="CB20" s="1240">
        <f>CE20-CC20-BU20-SUM(BV20:CA20)/2</f>
        <v/>
      </c>
      <c r="CC20" s="1061">
        <f>IF(AO122-AX122&gt;=0,0,-0.1*(1-EXP(2*10^(-6)*(AO122-AX122))))</f>
        <v/>
      </c>
      <c r="CD20" s="1241">
        <f>SUM(BV20:CB20)</f>
        <v/>
      </c>
      <c r="CE20" s="1241">
        <f>AQ122</f>
        <v/>
      </c>
      <c r="CF20" s="1241">
        <f>BU20*2</f>
        <v/>
      </c>
      <c r="CG20" s="1106" t="n"/>
      <c r="CH20" s="1106" t="n"/>
      <c r="CI20" s="1101" t="n"/>
      <c r="CJ20" s="746" t="n"/>
      <c r="CK20" s="746" t="n"/>
      <c r="CL20" s="746" t="n"/>
      <c r="CM20" s="746" t="n"/>
      <c r="CN20" s="746" t="n"/>
      <c r="CO20" s="746" t="n"/>
      <c r="CP20" s="746" t="n"/>
      <c r="CQ20" s="746" t="n"/>
      <c r="CR20" s="746" t="n"/>
      <c r="CS20" s="746" t="n"/>
      <c r="CT20" s="746" t="n"/>
      <c r="CU20" s="746" t="n"/>
      <c r="CV20" s="746" t="n"/>
      <c r="CW20" s="746" t="n"/>
      <c r="CX20" s="746" t="n"/>
      <c r="CY20" s="746" t="n"/>
      <c r="CZ20" s="746" t="n"/>
      <c r="DA20" s="746" t="n"/>
      <c r="DB20" s="746" t="n"/>
      <c r="DC20" s="746" t="n"/>
      <c r="DD20" s="746" t="n"/>
      <c r="DE20" s="746" t="n"/>
      <c r="DF20" s="746" t="n"/>
      <c r="DG20" s="746" t="n"/>
      <c r="DH20" s="746" t="n"/>
      <c r="DI20" s="746" t="n"/>
      <c r="DJ20" s="729" t="n"/>
      <c r="DK20" s="729" t="n"/>
      <c r="DL20" s="729" t="n"/>
      <c r="DM20" s="729" t="n"/>
      <c r="DN20" s="729" t="n"/>
      <c r="DO20" s="729" t="n"/>
      <c r="DP20" s="729" t="n"/>
      <c r="DQ20" s="729" t="n"/>
    </row>
    <row r="21" ht="16" customFormat="1" customHeight="1" s="1099">
      <c r="A21" s="1047" t="inlineStr">
        <is>
          <t>发展</t>
        </is>
      </c>
      <c r="B21" s="1044" t="inlineStr">
        <is>
          <t>新雇员工</t>
        </is>
      </c>
      <c r="C21" s="1044" t="inlineStr">
        <is>
          <t>辞退员工</t>
        </is>
      </c>
      <c r="D21" s="1044" t="inlineStr">
        <is>
          <t>买机器</t>
        </is>
      </c>
      <c r="E21" s="1044" t="inlineStr">
        <is>
          <t>买原材料</t>
        </is>
      </c>
      <c r="F21" s="1052" t="n"/>
      <c r="G21" s="144" t="n"/>
      <c r="H21" s="1073" t="inlineStr">
        <is>
          <t>期末人机比</t>
        </is>
      </c>
      <c r="I21" s="1274">
        <f>(L17-ROUND(L17*0.03,0))/O49</f>
        <v/>
      </c>
      <c r="J21" s="1274">
        <f>(L17-ROUND(L17*0.03,0)+ROUNDDOWN(L17/2,0)/4)/O49</f>
        <v/>
      </c>
      <c r="K21" s="1275" t="n"/>
      <c r="L21" s="1101" t="n"/>
      <c r="M21" s="178" t="n"/>
      <c r="N21" s="1047" t="inlineStr">
        <is>
          <t>产品2</t>
        </is>
      </c>
      <c r="O21" s="1270">
        <f>O16</f>
        <v/>
      </c>
      <c r="P21" s="1270">
        <f>P16</f>
        <v/>
      </c>
      <c r="Q21" s="1270">
        <f>Q16</f>
        <v/>
      </c>
      <c r="R21" s="1270">
        <f>R16</f>
        <v/>
      </c>
      <c r="S21" s="235" t="n"/>
      <c r="T21" s="1271">
        <f>MAX(AC24,AD24,AE24,AF24)-MIN(AC24,AD24,AE24,AF24)</f>
        <v/>
      </c>
      <c r="U21" s="1101" t="n"/>
      <c r="V21" s="1101" t="n"/>
      <c r="W21" s="1101" t="n"/>
      <c r="X21" s="1101" t="n"/>
      <c r="Y21" s="1101" t="n"/>
      <c r="Z21" s="1101" t="n"/>
      <c r="AA21" s="144" t="n"/>
      <c r="AB21" s="267" t="n"/>
      <c r="AC21" s="267" t="n"/>
      <c r="AD21" s="267" t="n"/>
      <c r="AE21" s="267" t="n"/>
      <c r="AF21" s="267" t="n"/>
      <c r="AG21" s="267" t="n"/>
      <c r="AH21" s="144" t="n"/>
      <c r="AI21" s="317" t="n"/>
      <c r="AJ21" s="311" t="n"/>
      <c r="AK21" s="312" t="n"/>
      <c r="AL21" s="306">
        <f>AM21</f>
        <v/>
      </c>
      <c r="AM21" s="312">
        <f>V45-O75/4</f>
        <v/>
      </c>
      <c r="AN21" s="313" t="n"/>
      <c r="AO21" s="312" t="n"/>
      <c r="AP21" s="312">
        <f>$O$75/4</f>
        <v/>
      </c>
      <c r="AQ21" s="341" t="n"/>
      <c r="AR21" s="1050" t="n"/>
      <c r="AS21" s="1045">
        <f>AM21-AK21</f>
        <v/>
      </c>
      <c r="AT21" s="1045" t="n"/>
      <c r="AU21" s="1045" t="n"/>
      <c r="AV21" s="1045" t="n"/>
      <c r="AW21" s="1052" t="n"/>
      <c r="AX21" s="1101" t="n"/>
      <c r="AY21" s="350" t="n"/>
      <c r="AZ21" s="144" t="n"/>
      <c r="BA21" s="351">
        <f>AI51</f>
        <v/>
      </c>
      <c r="BB21" s="352">
        <f>IF($BA21="","",INT(BB$28*AJ75))</f>
        <v/>
      </c>
      <c r="BC21" s="352">
        <f>IF($BA21="","",INT(BC$28*AK75))</f>
        <v/>
      </c>
      <c r="BD21" s="352">
        <f>IF($BA21="","",INT(BD$28*AL75))</f>
        <v/>
      </c>
      <c r="BE21" s="352">
        <f>IF($BA21="","",INT(BE$28*AM75))</f>
        <v/>
      </c>
      <c r="BF21" s="352">
        <f>IF($BA21="","",INT(BF$28*AN75))</f>
        <v/>
      </c>
      <c r="BG21" s="352">
        <f>IF($BA21="","",INT(BG$28*AO75))</f>
        <v/>
      </c>
      <c r="BH21" s="352">
        <f>IF($BA21="","",INT(BH$28*AP75))</f>
        <v/>
      </c>
      <c r="BI21" s="352">
        <f>IF($BA21="","",INT(BI$28*AQ75))</f>
        <v/>
      </c>
      <c r="BJ21" s="352">
        <f>IF($BA21="","",INT(BJ$28*AR75))</f>
        <v/>
      </c>
      <c r="BK21" s="352">
        <f>IF($BA21="","",INT(BK$28*AS75))</f>
        <v/>
      </c>
      <c r="BL21" s="352">
        <f>IF($BA21="","",INT(BL$28*AT75))</f>
        <v/>
      </c>
      <c r="BM21" s="352">
        <f>IF($BA21="","",INT(BM$28*AU75))</f>
        <v/>
      </c>
      <c r="BN21" s="352">
        <f>IF($BA21="","",INT(BN$28*AV75))</f>
        <v/>
      </c>
      <c r="BO21" s="352">
        <f>IF($BA21="","",INT(BO$28*AW75))</f>
        <v/>
      </c>
      <c r="BP21" s="352">
        <f>IF($BA21="","",INT(BP$28*AX75))</f>
        <v/>
      </c>
      <c r="BQ21" s="352">
        <f>IF($BA21="","",INT(BQ$28*AY75))</f>
        <v/>
      </c>
      <c r="BR21" s="1106" t="n"/>
      <c r="BS21" s="1045">
        <f>BA23</f>
        <v/>
      </c>
      <c r="BT21" s="1061">
        <f>IF(BS21=0,0,1)</f>
        <v/>
      </c>
      <c r="BU21" s="1061">
        <f>初期!I162*0.5</f>
        <v/>
      </c>
      <c r="BV21" s="1240">
        <f>AVERAGE(BT46:CI46)*初始化表!B$31</f>
        <v/>
      </c>
      <c r="BW21" s="1240">
        <f>$BT21*(AL123-BW$25)/BW$26*初始化表!B$30</f>
        <v/>
      </c>
      <c r="BX21" s="1240">
        <f>$BT21*(AM123-BX$25)/BX$26*初始化表!B$33</f>
        <v/>
      </c>
      <c r="BY21" s="1240">
        <f>$BT21*(AN123-BY$25)/BY$26*初始化表!B$32</f>
        <v/>
      </c>
      <c r="BZ21" s="1240">
        <f>$BT21*(AP123-BZ$25)/BZ$26*初始化表!B$34</f>
        <v/>
      </c>
      <c r="CA21" s="1240">
        <f>$BT$5*(AW123-CA$25)/CA$26*初始化表!B$36</f>
        <v/>
      </c>
      <c r="CB21" s="1240">
        <f>CE21-CC21-BU21-SUM(BV21:CA21)/2</f>
        <v/>
      </c>
      <c r="CC21" s="1061">
        <f>IF(AO123-AX123&gt;=0,0,-0.1*(1-EXP(2*10^(-6)*(AO123-AX123))))</f>
        <v/>
      </c>
      <c r="CD21" s="1241">
        <f>SUM(BV21:CB21)</f>
        <v/>
      </c>
      <c r="CE21" s="1241">
        <f>AQ123</f>
        <v/>
      </c>
      <c r="CF21" s="1241">
        <f>BU21*2</f>
        <v/>
      </c>
      <c r="CG21" s="1106" t="n"/>
      <c r="CH21" s="1106" t="n"/>
      <c r="CI21" s="1101" t="n"/>
      <c r="CJ21" s="746" t="n"/>
      <c r="CK21" s="746" t="n"/>
      <c r="CL21" s="746" t="n"/>
      <c r="CM21" s="746" t="n"/>
      <c r="CN21" s="746" t="n"/>
      <c r="CO21" s="746" t="n"/>
      <c r="CP21" s="746" t="n"/>
      <c r="CQ21" s="746" t="n"/>
      <c r="CR21" s="746" t="n"/>
      <c r="CS21" s="746" t="n"/>
      <c r="CT21" s="746" t="n"/>
      <c r="CU21" s="746" t="n"/>
      <c r="CV21" s="746" t="n"/>
      <c r="CW21" s="746" t="n"/>
      <c r="CX21" s="746" t="n"/>
      <c r="CY21" s="746" t="n"/>
      <c r="CZ21" s="746" t="n"/>
      <c r="DA21" s="746" t="n"/>
      <c r="DB21" s="746" t="n"/>
      <c r="DC21" s="746" t="n"/>
      <c r="DD21" s="746" t="n"/>
      <c r="DE21" s="746" t="n"/>
      <c r="DF21" s="746" t="n"/>
      <c r="DG21" s="746" t="n"/>
      <c r="DH21" s="746" t="n"/>
      <c r="DI21" s="746" t="n"/>
      <c r="DJ21" s="729" t="n"/>
      <c r="DK21" s="729" t="n"/>
      <c r="DL21" s="729" t="n"/>
      <c r="DM21" s="729" t="n"/>
      <c r="DN21" s="729" t="n"/>
      <c r="DO21" s="729" t="n"/>
      <c r="DP21" s="729" t="n"/>
      <c r="DQ21" s="729" t="n"/>
    </row>
    <row r="22" ht="16" customFormat="1" customHeight="1" s="1099">
      <c r="A22" s="1228" t="n"/>
      <c r="B22" s="1061">
        <f>I18</f>
        <v/>
      </c>
      <c r="C22" s="1061">
        <f>K18</f>
        <v/>
      </c>
      <c r="D22" s="1244">
        <f>R49</f>
        <v/>
      </c>
      <c r="E22" s="1244">
        <f>K43</f>
        <v/>
      </c>
      <c r="F22" s="1239" t="n"/>
      <c r="G22" s="144" t="n"/>
      <c r="H22" s="1101" t="n"/>
      <c r="I22" s="1101" t="n"/>
      <c r="J22" s="1101" t="n"/>
      <c r="K22" s="1101" t="n"/>
      <c r="L22" s="1101" t="n"/>
      <c r="M22" s="178" t="n"/>
      <c r="N22" s="1047" t="inlineStr">
        <is>
          <t>产品3</t>
        </is>
      </c>
      <c r="O22" s="1270">
        <f>O17</f>
        <v/>
      </c>
      <c r="P22" s="1270">
        <f>P17</f>
        <v/>
      </c>
      <c r="Q22" s="1270">
        <f>Q17</f>
        <v/>
      </c>
      <c r="R22" s="1270">
        <f>R17</f>
        <v/>
      </c>
      <c r="S22" s="235" t="n"/>
      <c r="T22" s="1271">
        <f>MAX(AC25,AD25,AE25,AF25)-MIN(AC25,AD25,AE25,AF25)</f>
        <v/>
      </c>
      <c r="U22" s="1041" t="inlineStr">
        <is>
          <t>上期价格</t>
        </is>
      </c>
      <c r="V22" s="1053" t="inlineStr">
        <is>
          <t>市场1</t>
        </is>
      </c>
      <c r="W22" s="1053" t="inlineStr">
        <is>
          <t>市场2</t>
        </is>
      </c>
      <c r="X22" s="1053" t="inlineStr">
        <is>
          <t>市场3</t>
        </is>
      </c>
      <c r="Y22" s="1053" t="inlineStr">
        <is>
          <t>市场4</t>
        </is>
      </c>
      <c r="Z22" s="1090" t="inlineStr">
        <is>
          <t>广告费</t>
        </is>
      </c>
      <c r="AA22" s="144" t="n"/>
      <c r="AB22" s="277" t="inlineStr">
        <is>
          <t>单位机时利润</t>
        </is>
      </c>
      <c r="AC22" s="278" t="inlineStr">
        <is>
          <t>市场1</t>
        </is>
      </c>
      <c r="AD22" s="278" t="inlineStr">
        <is>
          <t>市场2</t>
        </is>
      </c>
      <c r="AE22" s="278" t="inlineStr">
        <is>
          <t>市场3</t>
        </is>
      </c>
      <c r="AF22" s="279" t="inlineStr">
        <is>
          <t>市场4</t>
        </is>
      </c>
      <c r="AG22" s="1101" t="n"/>
      <c r="AH22" s="144" t="n"/>
      <c r="AI22" s="317" t="n"/>
      <c r="AJ22" s="311" t="n"/>
      <c r="AK22" s="312" t="n"/>
      <c r="AL22" s="306">
        <f>AM22</f>
        <v/>
      </c>
      <c r="AM22" s="312">
        <f>W45-O75/4</f>
        <v/>
      </c>
      <c r="AN22" s="313" t="n"/>
      <c r="AO22" s="312" t="n"/>
      <c r="AP22" s="312">
        <f>$O$75/4</f>
        <v/>
      </c>
      <c r="AQ22" s="341" t="n"/>
      <c r="AR22" s="1050" t="n"/>
      <c r="AS22" s="1045">
        <f>AM22-AK22</f>
        <v/>
      </c>
      <c r="AT22" s="1045" t="n"/>
      <c r="AU22" s="1045" t="n"/>
      <c r="AV22" s="1045" t="n"/>
      <c r="AW22" s="1052" t="n"/>
      <c r="AX22" s="1101" t="n"/>
      <c r="AY22" s="350" t="n"/>
      <c r="AZ22" s="144" t="n"/>
      <c r="BA22" s="351">
        <f>AI52</f>
        <v/>
      </c>
      <c r="BB22" s="352">
        <f>IF($BA22="","",INT(BB$28*AJ76))</f>
        <v/>
      </c>
      <c r="BC22" s="352">
        <f>IF($BA22="","",INT(BC$28*AK76))</f>
        <v/>
      </c>
      <c r="BD22" s="352">
        <f>IF($BA22="","",INT(BD$28*AL76))</f>
        <v/>
      </c>
      <c r="BE22" s="352">
        <f>IF($BA22="","",INT(BE$28*AM76))</f>
        <v/>
      </c>
      <c r="BF22" s="352">
        <f>IF($BA22="","",INT(BF$28*AN76))</f>
        <v/>
      </c>
      <c r="BG22" s="352">
        <f>IF($BA22="","",INT(BG$28*AO76))</f>
        <v/>
      </c>
      <c r="BH22" s="352">
        <f>IF($BA22="","",INT(BH$28*AP76))</f>
        <v/>
      </c>
      <c r="BI22" s="352">
        <f>IF($BA22="","",INT(BI$28*AQ76))</f>
        <v/>
      </c>
      <c r="BJ22" s="352">
        <f>IF($BA22="","",INT(BJ$28*AR76))</f>
        <v/>
      </c>
      <c r="BK22" s="352">
        <f>IF($BA22="","",INT(BK$28*AS76))</f>
        <v/>
      </c>
      <c r="BL22" s="352">
        <f>IF($BA22="","",INT(BL$28*AT76))</f>
        <v/>
      </c>
      <c r="BM22" s="352">
        <f>IF($BA22="","",INT(BM$28*AU76))</f>
        <v/>
      </c>
      <c r="BN22" s="352">
        <f>IF($BA22="","",INT(BN$28*AV76))</f>
        <v/>
      </c>
      <c r="BO22" s="352">
        <f>IF($BA22="","",INT(BO$28*AW76))</f>
        <v/>
      </c>
      <c r="BP22" s="352">
        <f>IF($BA22="","",INT(BP$28*AX76))</f>
        <v/>
      </c>
      <c r="BQ22" s="352">
        <f>IF($BA22="","",INT(BQ$28*AY76))</f>
        <v/>
      </c>
      <c r="BR22" s="1106" t="n"/>
      <c r="BS22" s="1045">
        <f>BA24</f>
        <v/>
      </c>
      <c r="BT22" s="1061">
        <f>IF(BS22=0,0,1)</f>
        <v/>
      </c>
      <c r="BU22" s="1061">
        <f>初期!I163*0.5</f>
        <v/>
      </c>
      <c r="BV22" s="1240">
        <f>AVERAGE(BT47:CI47)*初始化表!B$31</f>
        <v/>
      </c>
      <c r="BW22" s="1240">
        <f>$BT22*(AL124-BW$25)/BW$26*初始化表!B$30</f>
        <v/>
      </c>
      <c r="BX22" s="1240">
        <f>$BT22*(AM124-BX$25)/BX$26*初始化表!B$33</f>
        <v/>
      </c>
      <c r="BY22" s="1240">
        <f>$BT22*(AN124-BY$25)/BY$26*初始化表!B$32</f>
        <v/>
      </c>
      <c r="BZ22" s="1240">
        <f>$BT22*(AP124-BZ$25)/BZ$26*初始化表!B$34</f>
        <v/>
      </c>
      <c r="CA22" s="1240">
        <f>$BT$5*(AW124-CA$25)/CA$26*初始化表!B$36</f>
        <v/>
      </c>
      <c r="CB22" s="1240">
        <f>CE22-CC22-BU22-SUM(BV22:CA22)/2</f>
        <v/>
      </c>
      <c r="CC22" s="1061">
        <f>IF(AO124-AX124&gt;=0,0,-0.1*(1-EXP(2*10^(-6)*(AO124-AX124))))</f>
        <v/>
      </c>
      <c r="CD22" s="1241">
        <f>SUM(BV22:CB22)</f>
        <v/>
      </c>
      <c r="CE22" s="1241">
        <f>AQ124</f>
        <v/>
      </c>
      <c r="CF22" s="1241">
        <f>BU22*2</f>
        <v/>
      </c>
      <c r="CG22" s="1106" t="n"/>
      <c r="CH22" s="1106" t="n"/>
      <c r="CI22" s="1101" t="n"/>
      <c r="CJ22" s="746" t="n"/>
      <c r="CK22" s="746" t="n"/>
      <c r="CL22" s="746" t="n"/>
      <c r="CM22" s="746" t="n"/>
      <c r="CN22" s="746" t="n"/>
      <c r="CO22" s="746" t="n"/>
      <c r="CP22" s="746" t="n"/>
      <c r="CQ22" s="746" t="n"/>
      <c r="CR22" s="746" t="n"/>
      <c r="CS22" s="746" t="n"/>
      <c r="CT22" s="746" t="n"/>
      <c r="CU22" s="746" t="n"/>
      <c r="CV22" s="746" t="n"/>
      <c r="CW22" s="746" t="n"/>
      <c r="CX22" s="746" t="n"/>
      <c r="CY22" s="746" t="n"/>
      <c r="CZ22" s="746" t="n"/>
      <c r="DA22" s="746" t="n"/>
      <c r="DB22" s="746" t="n"/>
      <c r="DC22" s="746" t="n"/>
      <c r="DD22" s="746" t="n"/>
      <c r="DE22" s="746" t="n"/>
      <c r="DF22" s="746" t="n"/>
      <c r="DG22" s="746" t="n"/>
      <c r="DH22" s="746" t="n"/>
      <c r="DI22" s="746" t="n"/>
      <c r="DJ22" s="729" t="n"/>
      <c r="DK22" s="729" t="n"/>
      <c r="DL22" s="729" t="n"/>
      <c r="DM22" s="729" t="n"/>
      <c r="DN22" s="729" t="n"/>
      <c r="DO22" s="729" t="n"/>
      <c r="DP22" s="729" t="n"/>
      <c r="DQ22" s="729" t="n"/>
    </row>
    <row r="23" ht="16" customFormat="1" customHeight="1" s="1099">
      <c r="A23" s="1073" t="inlineStr">
        <is>
          <t>财务</t>
        </is>
      </c>
      <c r="B23" s="1044" t="inlineStr">
        <is>
          <t>银行贷款</t>
        </is>
      </c>
      <c r="C23" s="1044" t="inlineStr">
        <is>
          <t>债券</t>
        </is>
      </c>
      <c r="D23" s="1044" t="inlineStr">
        <is>
          <t>国债</t>
        </is>
      </c>
      <c r="E23" s="1044" t="inlineStr">
        <is>
          <t>分红</t>
        </is>
      </c>
      <c r="F23" s="1091" t="inlineStr">
        <is>
          <t>工资系数</t>
        </is>
      </c>
      <c r="G23" s="144" t="n"/>
      <c r="H23" s="1041" t="inlineStr">
        <is>
          <t>生产决策</t>
        </is>
      </c>
      <c r="I23" s="1210" t="n"/>
      <c r="J23" s="1210" t="n"/>
      <c r="K23" s="1210" t="n"/>
      <c r="L23" s="1210" t="n"/>
      <c r="M23" s="1008" t="inlineStr">
        <is>
          <t>总量</t>
        </is>
      </c>
      <c r="N23" s="1047" t="inlineStr">
        <is>
          <t>产品4</t>
        </is>
      </c>
      <c r="O23" s="1270">
        <f>O18</f>
        <v/>
      </c>
      <c r="P23" s="1270">
        <f>P18</f>
        <v/>
      </c>
      <c r="Q23" s="1270">
        <f>Q18</f>
        <v/>
      </c>
      <c r="R23" s="1270">
        <f>R18</f>
        <v/>
      </c>
      <c r="S23" s="235" t="n"/>
      <c r="T23" s="1271">
        <f>MAX(AC26,AD26,AE26,AF26)-MIN(AC26,AD26,AE26,AF26)</f>
        <v/>
      </c>
      <c r="U23" s="1047" t="inlineStr">
        <is>
          <t>产品1</t>
        </is>
      </c>
      <c r="V23" s="1061">
        <f>初期!B49</f>
        <v/>
      </c>
      <c r="W23" s="1061">
        <f>初期!C49</f>
        <v/>
      </c>
      <c r="X23" s="1061">
        <f>初期!D49</f>
        <v/>
      </c>
      <c r="Y23" s="1061">
        <f>初期!E49</f>
        <v/>
      </c>
      <c r="Z23" s="1276">
        <f>初期!F49</f>
        <v/>
      </c>
      <c r="AA23" s="144" t="n"/>
      <c r="AB23" s="280" t="inlineStr">
        <is>
          <t>产品1</t>
        </is>
      </c>
      <c r="AC23" s="1277">
        <f>AC11/初始化表!$E$17</f>
        <v/>
      </c>
      <c r="AD23" s="1277">
        <f>AD11/初始化表!$E$17</f>
        <v/>
      </c>
      <c r="AE23" s="1277">
        <f>AE11/初始化表!$E$17</f>
        <v/>
      </c>
      <c r="AF23" s="1278">
        <f>AF11/初始化表!$E$17</f>
        <v/>
      </c>
      <c r="AG23" s="1101" t="n"/>
      <c r="AH23" s="144" t="n"/>
      <c r="AI23" s="317" t="n"/>
      <c r="AJ23" s="311" t="n"/>
      <c r="AK23" s="312" t="n"/>
      <c r="AL23" s="306">
        <f>AM23</f>
        <v/>
      </c>
      <c r="AM23" s="312">
        <f>X45-O75/4</f>
        <v/>
      </c>
      <c r="AN23" s="313" t="n"/>
      <c r="AO23" s="312" t="n"/>
      <c r="AP23" s="312">
        <f>$O$75/4</f>
        <v/>
      </c>
      <c r="AQ23" s="341" t="n"/>
      <c r="AR23" s="1050" t="n"/>
      <c r="AS23" s="1045">
        <f>AM23-AK23</f>
        <v/>
      </c>
      <c r="AT23" s="1045" t="n"/>
      <c r="AU23" s="1045" t="n"/>
      <c r="AV23" s="1045" t="n"/>
      <c r="AW23" s="1052" t="n"/>
      <c r="AX23" s="1101" t="n"/>
      <c r="AY23" s="350" t="n"/>
      <c r="AZ23" s="144" t="n"/>
      <c r="BA23" s="351">
        <f>AI53</f>
        <v/>
      </c>
      <c r="BB23" s="352">
        <f>IF($BA23="","",INT(BB$28*AJ77))</f>
        <v/>
      </c>
      <c r="BC23" s="352">
        <f>IF($BA23="","",INT(BC$28*AK77))</f>
        <v/>
      </c>
      <c r="BD23" s="352">
        <f>IF($BA23="","",INT(BD$28*AL77))</f>
        <v/>
      </c>
      <c r="BE23" s="352">
        <f>IF($BA23="","",INT(BE$28*AM77))</f>
        <v/>
      </c>
      <c r="BF23" s="352">
        <f>IF($BA23="","",INT(BF$28*AN77))</f>
        <v/>
      </c>
      <c r="BG23" s="352">
        <f>IF($BA23="","",INT(BG$28*AO77))</f>
        <v/>
      </c>
      <c r="BH23" s="352">
        <f>IF($BA23="","",INT(BH$28*AP77))</f>
        <v/>
      </c>
      <c r="BI23" s="352">
        <f>IF($BA23="","",INT(BI$28*AQ77))</f>
        <v/>
      </c>
      <c r="BJ23" s="352">
        <f>IF($BA23="","",INT(BJ$28*AR77))</f>
        <v/>
      </c>
      <c r="BK23" s="352">
        <f>IF($BA23="","",INT(BK$28*AS77))</f>
        <v/>
      </c>
      <c r="BL23" s="352">
        <f>IF($BA23="","",INT(BL$28*AT77))</f>
        <v/>
      </c>
      <c r="BM23" s="352">
        <f>IF($BA23="","",INT(BM$28*AU77))</f>
        <v/>
      </c>
      <c r="BN23" s="352">
        <f>IF($BA23="","",INT(BN$28*AV77))</f>
        <v/>
      </c>
      <c r="BO23" s="352">
        <f>IF($BA23="","",INT(BO$28*AW77))</f>
        <v/>
      </c>
      <c r="BP23" s="352">
        <f>IF($BA23="","",INT(BP$28*AX77))</f>
        <v/>
      </c>
      <c r="BQ23" s="352">
        <f>IF($BA23="","",INT(BQ$28*AY77))</f>
        <v/>
      </c>
      <c r="BR23" s="1106" t="n"/>
      <c r="BS23" s="1045">
        <f>BA25</f>
        <v/>
      </c>
      <c r="BT23" s="1061">
        <f>IF(BS23=0,0,1)</f>
        <v/>
      </c>
      <c r="BU23" s="1061">
        <f>初期!I164*0.5</f>
        <v/>
      </c>
      <c r="BV23" s="1240">
        <f>AVERAGE(BT48:CI48)*初始化表!B$31</f>
        <v/>
      </c>
      <c r="BW23" s="1240">
        <f>$BT23*(AL125-BW$25)/BW$26*初始化表!B$30</f>
        <v/>
      </c>
      <c r="BX23" s="1240">
        <f>$BT23*(AM125-BX$25)/BX$26*初始化表!B$33</f>
        <v/>
      </c>
      <c r="BY23" s="1240">
        <f>$BT23*(AN125-BY$25)/BY$26*初始化表!B$32</f>
        <v/>
      </c>
      <c r="BZ23" s="1240">
        <f>$BT23*(AP125-BZ$25)/BZ$26*初始化表!B$34</f>
        <v/>
      </c>
      <c r="CA23" s="1240">
        <f>$BT$5*(AW125-CA$25)/CA$26*初始化表!B$36</f>
        <v/>
      </c>
      <c r="CB23" s="1240">
        <f>CE23-CC23-BU23-SUM(BV23:CA23)/2</f>
        <v/>
      </c>
      <c r="CC23" s="1061">
        <f>IF(AO125-AX125&gt;=0,0,-0.1*(1-EXP(2*10^(-6)*(AO125-AX125))))</f>
        <v/>
      </c>
      <c r="CD23" s="1241">
        <f>SUM(BV23:CB23)</f>
        <v/>
      </c>
      <c r="CE23" s="1241">
        <f>AQ125</f>
        <v/>
      </c>
      <c r="CF23" s="1241">
        <f>BU23*2</f>
        <v/>
      </c>
      <c r="CG23" s="1106" t="n"/>
      <c r="CH23" s="1106" t="n"/>
      <c r="CI23" s="1101" t="n"/>
      <c r="CJ23" s="746" t="n"/>
      <c r="CK23" s="746" t="n"/>
      <c r="CL23" s="746" t="n"/>
      <c r="CM23" s="746" t="n"/>
      <c r="CN23" s="746" t="n"/>
      <c r="CO23" s="746" t="n"/>
      <c r="CP23" s="746" t="n"/>
      <c r="CQ23" s="746" t="n"/>
      <c r="CR23" s="746" t="n"/>
      <c r="CS23" s="746" t="n"/>
      <c r="CT23" s="746" t="n"/>
      <c r="CU23" s="746" t="n"/>
      <c r="CV23" s="746" t="n"/>
      <c r="CW23" s="746" t="n"/>
      <c r="CX23" s="746" t="n"/>
      <c r="CY23" s="746" t="n"/>
      <c r="CZ23" s="746" t="n"/>
      <c r="DA23" s="746" t="n"/>
      <c r="DB23" s="746" t="n"/>
      <c r="DC23" s="746" t="n"/>
      <c r="DD23" s="746" t="n"/>
      <c r="DE23" s="746" t="n"/>
      <c r="DF23" s="746" t="n"/>
      <c r="DG23" s="746" t="n"/>
      <c r="DH23" s="746" t="n"/>
      <c r="DI23" s="746" t="n"/>
      <c r="DJ23" s="729" t="n"/>
      <c r="DK23" s="729" t="n"/>
      <c r="DL23" s="729" t="n"/>
      <c r="DM23" s="729" t="n"/>
      <c r="DN23" s="729" t="n"/>
      <c r="DO23" s="729" t="n"/>
      <c r="DP23" s="729" t="n"/>
      <c r="DQ23" s="729" t="n"/>
    </row>
    <row r="24" ht="16" customFormat="1" customHeight="1" s="1099">
      <c r="A24" s="1222" t="n"/>
      <c r="B24" s="1251">
        <f>Q33</f>
        <v/>
      </c>
      <c r="C24" s="1251">
        <f>R35</f>
        <v/>
      </c>
      <c r="D24" s="1251">
        <f>O37</f>
        <v/>
      </c>
      <c r="E24" s="1251">
        <f>-C63</f>
        <v/>
      </c>
      <c r="F24" s="1064">
        <f>R45</f>
        <v/>
      </c>
      <c r="G24" s="144" t="n"/>
      <c r="H24" s="1050" t="n"/>
      <c r="I24" s="1044" t="inlineStr">
        <is>
          <t>第一班</t>
        </is>
      </c>
      <c r="J24" s="1044" t="inlineStr">
        <is>
          <t>第一班加</t>
        </is>
      </c>
      <c r="K24" s="1044" t="inlineStr">
        <is>
          <t>第二班</t>
        </is>
      </c>
      <c r="L24" s="1044" t="inlineStr">
        <is>
          <t>第二班加</t>
        </is>
      </c>
      <c r="M24" s="1211" t="n"/>
      <c r="N24" s="1047" t="inlineStr">
        <is>
          <t>推荐营销</t>
        </is>
      </c>
      <c r="O24" s="1044" t="inlineStr">
        <is>
          <t>产品市场1</t>
        </is>
      </c>
      <c r="P24" s="1044" t="inlineStr">
        <is>
          <t>产品市场2</t>
        </is>
      </c>
      <c r="Q24" s="1044" t="inlineStr">
        <is>
          <t>产品市场3</t>
        </is>
      </c>
      <c r="R24" s="1091" t="inlineStr">
        <is>
          <t>产品市场4</t>
        </is>
      </c>
      <c r="S24" s="1100" t="n"/>
      <c r="T24" s="230" t="n"/>
      <c r="U24" s="1047" t="inlineStr">
        <is>
          <t>产品2</t>
        </is>
      </c>
      <c r="V24" s="1061">
        <f>初期!B50</f>
        <v/>
      </c>
      <c r="W24" s="1061">
        <f>初期!C50</f>
        <v/>
      </c>
      <c r="X24" s="1061">
        <f>初期!D50</f>
        <v/>
      </c>
      <c r="Y24" s="1061">
        <f>初期!E50</f>
        <v/>
      </c>
      <c r="Z24" s="1276">
        <f>初期!F50</f>
        <v/>
      </c>
      <c r="AA24" s="144" t="n"/>
      <c r="AB24" s="280" t="inlineStr">
        <is>
          <t>产品2</t>
        </is>
      </c>
      <c r="AC24" s="1277">
        <f>AC12/初始化表!$F$17</f>
        <v/>
      </c>
      <c r="AD24" s="1277">
        <f>AD12/初始化表!$F$17</f>
        <v/>
      </c>
      <c r="AE24" s="1277">
        <f>AE12/初始化表!$F$17</f>
        <v/>
      </c>
      <c r="AF24" s="1278">
        <f>AF12/初始化表!$F$17</f>
        <v/>
      </c>
      <c r="AG24" s="1101" t="n"/>
      <c r="AH24" s="144" t="n"/>
      <c r="AI24" s="317" t="n"/>
      <c r="AJ24" s="311" t="n"/>
      <c r="AK24" s="312" t="n"/>
      <c r="AL24" s="306">
        <f>AM24</f>
        <v/>
      </c>
      <c r="AM24" s="312">
        <f>Y45-O75/4</f>
        <v/>
      </c>
      <c r="AN24" s="313" t="n"/>
      <c r="AO24" s="312" t="n"/>
      <c r="AP24" s="312">
        <f>$O$75/4</f>
        <v/>
      </c>
      <c r="AQ24" s="341" t="n"/>
      <c r="AR24" s="1050">
        <f>SUM(AL21:AL24)</f>
        <v/>
      </c>
      <c r="AS24" s="1045">
        <f>AM24-AK24</f>
        <v/>
      </c>
      <c r="AT24" s="1045">
        <f>SUMIF(AS21:AS24,"&gt;=0",AS21:AS24)</f>
        <v/>
      </c>
      <c r="AU24" s="1045">
        <f>SUM(AO21:AO24)</f>
        <v/>
      </c>
      <c r="AV24" s="1045">
        <f>SUM(AP21:AP24)</f>
        <v/>
      </c>
      <c r="AW24" s="1052">
        <f>SUM(AQ21:AQ24)</f>
        <v/>
      </c>
      <c r="AX24" s="1101" t="n"/>
      <c r="AY24" s="350" t="n"/>
      <c r="AZ24" s="144" t="n"/>
      <c r="BA24" s="351">
        <f>AI54</f>
        <v/>
      </c>
      <c r="BB24" s="352">
        <f>IF($BA24="","",INT(BB$28*AJ78))</f>
        <v/>
      </c>
      <c r="BC24" s="352">
        <f>IF($BA24="","",INT(BC$28*AK78))</f>
        <v/>
      </c>
      <c r="BD24" s="352">
        <f>IF($BA24="","",INT(BD$28*AL78))</f>
        <v/>
      </c>
      <c r="BE24" s="352">
        <f>IF($BA24="","",INT(BE$28*AM78))</f>
        <v/>
      </c>
      <c r="BF24" s="352">
        <f>IF($BA24="","",INT(BF$28*AN78))</f>
        <v/>
      </c>
      <c r="BG24" s="352">
        <f>IF($BA24="","",INT(BG$28*AO78))</f>
        <v/>
      </c>
      <c r="BH24" s="352">
        <f>IF($BA24="","",INT(BH$28*AP78))</f>
        <v/>
      </c>
      <c r="BI24" s="352">
        <f>IF($BA24="","",INT(BI$28*AQ78))</f>
        <v/>
      </c>
      <c r="BJ24" s="352">
        <f>IF($BA24="","",INT(BJ$28*AR78))</f>
        <v/>
      </c>
      <c r="BK24" s="352">
        <f>IF($BA24="","",INT(BK$28*AS78))</f>
        <v/>
      </c>
      <c r="BL24" s="352">
        <f>IF($BA24="","",INT(BL$28*AT78))</f>
        <v/>
      </c>
      <c r="BM24" s="352">
        <f>IF($BA24="","",INT(BM$28*AU78))</f>
        <v/>
      </c>
      <c r="BN24" s="352">
        <f>IF($BA24="","",INT(BN$28*AV78))</f>
        <v/>
      </c>
      <c r="BO24" s="352">
        <f>IF($BA24="","",INT(BO$28*AW78))</f>
        <v/>
      </c>
      <c r="BP24" s="352">
        <f>IF($BA24="","",INT(BP$28*AX78))</f>
        <v/>
      </c>
      <c r="BQ24" s="352">
        <f>IF($BA24="","",INT(BQ$28*AY78))</f>
        <v/>
      </c>
      <c r="BR24" s="1106" t="n"/>
      <c r="BS24" s="1045">
        <f>BA26</f>
        <v/>
      </c>
      <c r="BT24" s="1061">
        <f>IF(BS24=0,0,1)</f>
        <v/>
      </c>
      <c r="BU24" s="1061">
        <f>初期!I165*0.5</f>
        <v/>
      </c>
      <c r="BV24" s="1240">
        <f>AVERAGE(BT49:CI49)*初始化表!B$31</f>
        <v/>
      </c>
      <c r="BW24" s="1240">
        <f>$BT24*(AL126-BW$25)/BW$26*初始化表!B$30</f>
        <v/>
      </c>
      <c r="BX24" s="1240">
        <f>$BT24*(AM126-BX$25)/BX$26*初始化表!B$33</f>
        <v/>
      </c>
      <c r="BY24" s="1240">
        <f>$BT24*(AN126-BY$25)/BY$26*初始化表!B$32</f>
        <v/>
      </c>
      <c r="BZ24" s="1240">
        <f>$BT24*(AP126-BZ$25)/BZ$26*初始化表!B$34</f>
        <v/>
      </c>
      <c r="CA24" s="1240">
        <f>$BT$5*(AW126-CA$25)/CA$26*初始化表!B$36</f>
        <v/>
      </c>
      <c r="CB24" s="1240">
        <f>CE24-CC24-BU24-SUM(BV24:CA24)/2</f>
        <v/>
      </c>
      <c r="CC24" s="1061">
        <f>IF(AO126-AX126&gt;=0,0,-0.1*(1-EXP(2*10^(-6)*(AO126-AX126))))</f>
        <v/>
      </c>
      <c r="CD24" s="1241">
        <f>SUM(BV24:CB24)</f>
        <v/>
      </c>
      <c r="CE24" s="1241">
        <f>AQ126</f>
        <v/>
      </c>
      <c r="CF24" s="1241">
        <f>BU24*2</f>
        <v/>
      </c>
      <c r="CG24" s="1106" t="n"/>
      <c r="CH24" s="1106" t="n"/>
      <c r="CI24" s="1101" t="n"/>
      <c r="CJ24" s="746" t="n"/>
      <c r="CK24" s="746" t="n"/>
      <c r="CL24" s="746" t="n"/>
      <c r="CM24" s="746" t="n"/>
      <c r="CN24" s="746" t="n"/>
      <c r="CO24" s="746" t="n"/>
      <c r="CP24" s="746" t="n"/>
      <c r="CQ24" s="746" t="n"/>
      <c r="CR24" s="746" t="n"/>
      <c r="CS24" s="746" t="n"/>
      <c r="CT24" s="746" t="n"/>
      <c r="CU24" s="746" t="n"/>
      <c r="CV24" s="746" t="n"/>
      <c r="CW24" s="746" t="n"/>
      <c r="CX24" s="746" t="n"/>
      <c r="CY24" s="746" t="n"/>
      <c r="CZ24" s="746" t="n"/>
      <c r="DA24" s="746" t="n"/>
      <c r="DB24" s="746" t="n"/>
      <c r="DC24" s="746" t="n"/>
      <c r="DD24" s="746" t="n"/>
      <c r="DE24" s="746" t="n"/>
      <c r="DF24" s="746" t="n"/>
      <c r="DG24" s="746" t="n"/>
      <c r="DH24" s="746" t="n"/>
      <c r="DI24" s="746" t="n"/>
      <c r="DJ24" s="729" t="n"/>
      <c r="DK24" s="729" t="n"/>
      <c r="DL24" s="729" t="n"/>
      <c r="DM24" s="729" t="n"/>
      <c r="DN24" s="729" t="n"/>
      <c r="DO24" s="729" t="n"/>
      <c r="DP24" s="729" t="n"/>
      <c r="DQ24" s="729" t="n"/>
    </row>
    <row r="25" ht="16" customFormat="1" customHeight="1" s="1099">
      <c r="A25" s="1101" t="n"/>
      <c r="B25" s="1101" t="n"/>
      <c r="C25" s="1101" t="n"/>
      <c r="D25" s="1101" t="n"/>
      <c r="E25" s="1101" t="n"/>
      <c r="F25" s="1101" t="n"/>
      <c r="G25" s="144" t="n"/>
      <c r="H25" s="1047" t="inlineStr">
        <is>
          <t>产品1</t>
        </is>
      </c>
      <c r="I25" s="1279" t="n">
        <v>0</v>
      </c>
      <c r="J25" s="1279" t="n">
        <v>0</v>
      </c>
      <c r="K25" s="1279" t="n">
        <v>0</v>
      </c>
      <c r="L25" s="1279" t="n">
        <v>0</v>
      </c>
      <c r="M25" s="1280">
        <f>I25+J25+K25+L25</f>
        <v/>
      </c>
      <c r="N25" s="1047" t="inlineStr">
        <is>
          <t>广告费</t>
        </is>
      </c>
      <c r="O25" s="1281">
        <f>INT(SUMPRODUCT(V42:Y42,B6:E6)*O6/1000+0.5)*1000</f>
        <v/>
      </c>
      <c r="P25" s="1281">
        <f>INT(SUMPRODUCT(V43:Y43,B7:E7)*P6/1000+0.5)*1000</f>
        <v/>
      </c>
      <c r="Q25" s="1281">
        <f>INT(SUMPRODUCT(V44:Y44,B8:E8)*Q6/1000+0.5)*1000</f>
        <v/>
      </c>
      <c r="R25" s="1276">
        <f>INT(SUMPRODUCT(V45:Y45,B9:E9)*R6/1000+0.5)*1000</f>
        <v/>
      </c>
      <c r="S25" s="1282" t="n"/>
      <c r="T25" s="230" t="n"/>
      <c r="U25" s="1047" t="inlineStr">
        <is>
          <t>产品3</t>
        </is>
      </c>
      <c r="V25" s="1061">
        <f>初期!B51</f>
        <v/>
      </c>
      <c r="W25" s="1061">
        <f>初期!C51</f>
        <v/>
      </c>
      <c r="X25" s="1061">
        <f>初期!D51</f>
        <v/>
      </c>
      <c r="Y25" s="1061">
        <f>初期!E51</f>
        <v/>
      </c>
      <c r="Z25" s="1276">
        <f>初期!F51</f>
        <v/>
      </c>
      <c r="AA25" s="144" t="n"/>
      <c r="AB25" s="280" t="inlineStr">
        <is>
          <t>产品3</t>
        </is>
      </c>
      <c r="AC25" s="1277">
        <f>AC13/初始化表!$G$17</f>
        <v/>
      </c>
      <c r="AD25" s="1277">
        <f>AD13/初始化表!$G$17</f>
        <v/>
      </c>
      <c r="AE25" s="1277">
        <f>AE13/初始化表!$G$17</f>
        <v/>
      </c>
      <c r="AF25" s="1278">
        <f>AF13/初始化表!$G$17</f>
        <v/>
      </c>
      <c r="AG25" s="1101" t="n"/>
      <c r="AH25" s="144" t="n"/>
      <c r="AI25" s="318" t="n"/>
      <c r="AJ25" s="319" t="n"/>
      <c r="AK25" s="319" t="n"/>
      <c r="AL25" s="319" t="n"/>
      <c r="AM25" s="319" t="n"/>
      <c r="AN25" s="320" t="n"/>
      <c r="AO25" s="342" t="n"/>
      <c r="AP25" s="342" t="n"/>
      <c r="AQ25" s="342" t="n"/>
      <c r="AR25" s="1050" t="n"/>
      <c r="AS25" s="1045" t="n"/>
      <c r="AT25" s="1045" t="n"/>
      <c r="AU25" s="1283">
        <f>(AU12*初始化表!E17+AU16*初始化表!F17+AU20*初始化表!G17+AU24*初始化表!H17)/1300</f>
        <v/>
      </c>
      <c r="AV25" s="1283">
        <f>(AV12*初始化表!E17+AV16*初始化表!F17+AV20*初始化表!G17+AV24*初始化表!H17)/1300</f>
        <v/>
      </c>
      <c r="AW25" s="1284">
        <f>(AW12*初始化表!E17+AW16*初始化表!F17+AW20*初始化表!G17+AW24*初始化表!H17)/1300</f>
        <v/>
      </c>
      <c r="AX25" s="1101" t="n"/>
      <c r="AY25" s="350" t="n"/>
      <c r="AZ25" s="144" t="n"/>
      <c r="BA25" s="351">
        <f>AI55</f>
        <v/>
      </c>
      <c r="BB25" s="352">
        <f>IF($BA25="","",INT(BB$28*AJ79))</f>
        <v/>
      </c>
      <c r="BC25" s="352">
        <f>IF($BA25="","",INT(BC$28*AK79))</f>
        <v/>
      </c>
      <c r="BD25" s="352">
        <f>IF($BA25="","",INT(BD$28*AL79))</f>
        <v/>
      </c>
      <c r="BE25" s="352">
        <f>IF($BA25="","",INT(BE$28*AM79))</f>
        <v/>
      </c>
      <c r="BF25" s="352">
        <f>IF($BA25="","",INT(BF$28*AN79))</f>
        <v/>
      </c>
      <c r="BG25" s="352">
        <f>IF($BA25="","",INT(BG$28*AO79))</f>
        <v/>
      </c>
      <c r="BH25" s="352">
        <f>IF($BA25="","",INT(BH$28*AP79))</f>
        <v/>
      </c>
      <c r="BI25" s="352">
        <f>IF($BA25="","",INT(BI$28*AQ79))</f>
        <v/>
      </c>
      <c r="BJ25" s="352">
        <f>IF($BA25="","",INT(BJ$28*AR79))</f>
        <v/>
      </c>
      <c r="BK25" s="352">
        <f>IF($BA25="","",INT(BK$28*AS79))</f>
        <v/>
      </c>
      <c r="BL25" s="352">
        <f>IF($BA25="","",INT(BL$28*AT79))</f>
        <v/>
      </c>
      <c r="BM25" s="352">
        <f>IF($BA25="","",INT(BM$28*AU79))</f>
        <v/>
      </c>
      <c r="BN25" s="352">
        <f>IF($BA25="","",INT(BN$28*AV79))</f>
        <v/>
      </c>
      <c r="BO25" s="352">
        <f>IF($BA25="","",INT(BO$28*AW79))</f>
        <v/>
      </c>
      <c r="BP25" s="352">
        <f>IF($BA25="","",INT(BP$28*AX79))</f>
        <v/>
      </c>
      <c r="BQ25" s="352">
        <f>IF($BA25="","",INT(BQ$28*AY79))</f>
        <v/>
      </c>
      <c r="BR25" s="1106" t="n"/>
      <c r="BS25" s="1044" t="inlineStr">
        <is>
          <t>平均值</t>
        </is>
      </c>
      <c r="BT25" s="1101" t="n"/>
      <c r="BU25" s="1101" t="n"/>
      <c r="BV25" s="1101" t="n"/>
      <c r="BW25" s="1061">
        <f>SUM(AL107:AL126)/初始化表!$B5</f>
        <v/>
      </c>
      <c r="BX25" s="1061">
        <f>SUM(AM107:AM126)/初始化表!$B5</f>
        <v/>
      </c>
      <c r="BY25" s="1061">
        <f>SUM(AN107:AN126)/初始化表!$B5</f>
        <v/>
      </c>
      <c r="BZ25" s="1061">
        <f>SUM(AP107:AP126)/初始化表!$B5</f>
        <v/>
      </c>
      <c r="CA25" s="1061">
        <f>SUM(AW107:AW126)/初始化表!$B5</f>
        <v/>
      </c>
      <c r="CB25" s="1101" t="n"/>
      <c r="CC25" s="1101" t="n"/>
      <c r="CD25" s="1101" t="n"/>
      <c r="CE25" s="1101" t="n"/>
      <c r="CF25" s="1101" t="n"/>
      <c r="CG25" s="1101" t="n"/>
      <c r="CH25" s="1101" t="n"/>
      <c r="CI25" s="1101" t="n"/>
      <c r="CJ25" s="745" t="n"/>
      <c r="CK25" s="746" t="n"/>
      <c r="CL25" s="746" t="n"/>
      <c r="CM25" s="746" t="n"/>
      <c r="CN25" s="746" t="n"/>
      <c r="CO25" s="746" t="n"/>
      <c r="CP25" s="746" t="n"/>
      <c r="CQ25" s="746" t="n"/>
      <c r="CR25" s="746" t="n"/>
      <c r="CS25" s="746" t="n"/>
      <c r="CT25" s="746" t="n"/>
      <c r="CU25" s="746" t="n"/>
      <c r="CV25" s="746" t="n"/>
      <c r="CW25" s="746" t="n"/>
      <c r="CX25" s="746" t="n"/>
      <c r="CY25" s="746" t="n"/>
      <c r="CZ25" s="746" t="n"/>
      <c r="DA25" s="746" t="n"/>
      <c r="DB25" s="746" t="n"/>
      <c r="DC25" s="746" t="n"/>
      <c r="DD25" s="746" t="n"/>
      <c r="DE25" s="746" t="n"/>
      <c r="DF25" s="746" t="n"/>
      <c r="DG25" s="746" t="n"/>
      <c r="DH25" s="746" t="n"/>
      <c r="DI25" s="746" t="n"/>
      <c r="DJ25" s="729" t="n"/>
      <c r="DK25" s="729" t="n"/>
      <c r="DL25" s="729" t="n"/>
      <c r="DM25" s="729" t="n"/>
      <c r="DN25" s="729" t="n"/>
      <c r="DO25" s="729" t="n"/>
      <c r="DP25" s="729" t="n"/>
      <c r="DQ25" s="729" t="n"/>
    </row>
    <row r="26" ht="16" customFormat="1" customHeight="1" s="1099">
      <c r="A26" s="1233" t="inlineStr">
        <is>
          <t>公司会计项目</t>
        </is>
      </c>
      <c r="B26" s="1210" t="n"/>
      <c r="C26" s="1210" t="n"/>
      <c r="D26" s="1210" t="n"/>
      <c r="E26" s="1210" t="n"/>
      <c r="F26" s="1234" t="n"/>
      <c r="G26" s="144" t="n"/>
      <c r="H26" s="1047" t="inlineStr">
        <is>
          <t>产品2</t>
        </is>
      </c>
      <c r="I26" s="1279" t="n">
        <v>0</v>
      </c>
      <c r="J26" s="1279" t="n">
        <v>0</v>
      </c>
      <c r="K26" s="1279" t="n">
        <v>0</v>
      </c>
      <c r="L26" s="1279" t="n">
        <v>0</v>
      </c>
      <c r="M26" s="1280">
        <f>I26+J26+K26+L26</f>
        <v/>
      </c>
      <c r="N26" s="1047" t="inlineStr">
        <is>
          <t>促销费</t>
        </is>
      </c>
      <c r="O26" s="1281">
        <f>INT(SUMPRODUCT(V42:V45,B6:B9)*O8/1000+0.5)*1000</f>
        <v/>
      </c>
      <c r="P26" s="1281">
        <f>INT(SUMPRODUCT(W42:W45,C6:C9)*P8/1000+0.5)*1000</f>
        <v/>
      </c>
      <c r="Q26" s="1281">
        <f>INT(SUMPRODUCT(X42:X45,D6:D9)*Q8/1000+0.5)*1000</f>
        <v/>
      </c>
      <c r="R26" s="1276">
        <f>INT(SUMPRODUCT(Y42:Y45,E6:E9)*R8/1000+0.5)*1000</f>
        <v/>
      </c>
      <c r="S26" s="1282" t="n"/>
      <c r="T26" s="230" t="n"/>
      <c r="U26" s="1047" t="inlineStr">
        <is>
          <t>产品4</t>
        </is>
      </c>
      <c r="V26" s="1061">
        <f>初期!B52</f>
        <v/>
      </c>
      <c r="W26" s="1061">
        <f>初期!C52</f>
        <v/>
      </c>
      <c r="X26" s="1061">
        <f>初期!D52</f>
        <v/>
      </c>
      <c r="Y26" s="1061">
        <f>初期!E52</f>
        <v/>
      </c>
      <c r="Z26" s="1276">
        <f>初期!F52</f>
        <v/>
      </c>
      <c r="AA26" s="144" t="n"/>
      <c r="AB26" s="283" t="inlineStr">
        <is>
          <t>产品4</t>
        </is>
      </c>
      <c r="AC26" s="1285">
        <f>AC14/初始化表!$H$17</f>
        <v/>
      </c>
      <c r="AD26" s="1285">
        <f>AD14/初始化表!$H$17</f>
        <v/>
      </c>
      <c r="AE26" s="1285">
        <f>AE14/初始化表!$H$17</f>
        <v/>
      </c>
      <c r="AF26" s="1286">
        <f>AF14/初始化表!$H$17</f>
        <v/>
      </c>
      <c r="AG26" s="1101" t="n"/>
      <c r="AH26" s="144" t="n"/>
      <c r="AI26" s="317" t="n"/>
      <c r="AJ26" s="312">
        <f>I56</f>
        <v/>
      </c>
      <c r="AK26" s="321" t="n"/>
      <c r="AL26" s="321" t="n"/>
      <c r="AM26" s="312" t="n"/>
      <c r="AN26" s="1287">
        <f>O43</f>
        <v/>
      </c>
      <c r="AO26" s="342" t="n"/>
      <c r="AP26" s="342" t="n"/>
      <c r="AQ26" s="342" t="n"/>
      <c r="AR26" s="1050" t="n"/>
      <c r="AS26" s="1288" t="inlineStr">
        <is>
          <t>本期销售</t>
        </is>
      </c>
      <c r="AT26" s="1283">
        <f>(SUM(AM9:AM12)*初始化表!E17+SUM(AM13:AM16)*初始化表!F17+SUM(AM17:AM20)*初始化表!G17+SUM(AM21:AM24)*初始化表!H17)/1300</f>
        <v/>
      </c>
      <c r="AU26" s="1045" t="n"/>
      <c r="AV26" s="1045" t="n"/>
      <c r="AW26" s="1052" t="n"/>
      <c r="AX26" s="1101" t="n"/>
      <c r="AY26" s="350" t="n"/>
      <c r="AZ26" s="144" t="n"/>
      <c r="BA26" s="351">
        <f>AI56</f>
        <v/>
      </c>
      <c r="BB26" s="352">
        <f>IF($BA26="","",INT(BB$28*AJ80))</f>
        <v/>
      </c>
      <c r="BC26" s="352">
        <f>IF($BA26="","",INT(BC$28*AK80))</f>
        <v/>
      </c>
      <c r="BD26" s="352">
        <f>IF($BA26="","",INT(BD$28*AL80))</f>
        <v/>
      </c>
      <c r="BE26" s="352">
        <f>IF($BA26="","",INT(BE$28*AM80))</f>
        <v/>
      </c>
      <c r="BF26" s="352">
        <f>IF($BA26="","",INT(BF$28*AN80))</f>
        <v/>
      </c>
      <c r="BG26" s="352">
        <f>IF($BA26="","",INT(BG$28*AO80))</f>
        <v/>
      </c>
      <c r="BH26" s="352">
        <f>IF($BA26="","",INT(BH$28*AP80))</f>
        <v/>
      </c>
      <c r="BI26" s="352">
        <f>IF($BA26="","",INT(BI$28*AQ80))</f>
        <v/>
      </c>
      <c r="BJ26" s="352">
        <f>IF($BA26="","",INT(BJ$28*AR80))</f>
        <v/>
      </c>
      <c r="BK26" s="352">
        <f>IF($BA26="","",INT(BK$28*AS80))</f>
        <v/>
      </c>
      <c r="BL26" s="352">
        <f>IF($BA26="","",INT(BL$28*AT80))</f>
        <v/>
      </c>
      <c r="BM26" s="352">
        <f>IF($BA26="","",INT(BM$28*AU80))</f>
        <v/>
      </c>
      <c r="BN26" s="352">
        <f>IF($BA26="","",INT(BN$28*AV80))</f>
        <v/>
      </c>
      <c r="BO26" s="352">
        <f>IF($BA26="","",INT(BO$28*AW80))</f>
        <v/>
      </c>
      <c r="BP26" s="352">
        <f>IF($BA26="","",INT(BP$28*AX80))</f>
        <v/>
      </c>
      <c r="BQ26" s="352">
        <f>IF($BA26="","",INT(BQ$28*AY80))</f>
        <v/>
      </c>
      <c r="BR26" s="1106" t="n"/>
      <c r="BS26" s="1044" t="inlineStr">
        <is>
          <t>标准差</t>
        </is>
      </c>
      <c r="BT26" s="1101" t="n"/>
      <c r="BU26" s="1101" t="n"/>
      <c r="BV26" s="1101" t="n"/>
      <c r="BW26" s="370">
        <f>_xlfn.STDEV.P(AL107:AL126)</f>
        <v/>
      </c>
      <c r="BX26" s="370">
        <f>_xlfn.STDEV.P(AM107:AM126)</f>
        <v/>
      </c>
      <c r="BY26" s="371">
        <f>_xlfn.STDEV.P(AN107:AN126)</f>
        <v/>
      </c>
      <c r="BZ26" s="371">
        <f>_xlfn.STDEV.P(AP107:AP126)</f>
        <v/>
      </c>
      <c r="CA26" s="1289">
        <f>_xlfn.STDEV.P(AW107:AW126)</f>
        <v/>
      </c>
      <c r="CB26" s="1101" t="n"/>
      <c r="CC26" s="1101" t="n"/>
      <c r="CD26" s="1101" t="n"/>
      <c r="CE26" s="1101" t="n"/>
      <c r="CF26" s="1101" t="n"/>
      <c r="CG26" s="1101" t="n"/>
      <c r="CH26" s="1101" t="n"/>
      <c r="CI26" s="1101" t="n"/>
      <c r="CJ26" s="745" t="n"/>
      <c r="CK26" s="746" t="n"/>
      <c r="CL26" s="746" t="n"/>
      <c r="CM26" s="746" t="n"/>
      <c r="CN26" s="746" t="n"/>
      <c r="CO26" s="746" t="n"/>
      <c r="CP26" s="746" t="n"/>
      <c r="CQ26" s="746" t="n"/>
      <c r="CR26" s="746" t="n"/>
      <c r="CS26" s="746" t="n"/>
      <c r="CT26" s="746" t="n"/>
      <c r="CU26" s="746" t="n"/>
      <c r="CV26" s="746" t="n"/>
      <c r="CW26" s="746" t="n"/>
      <c r="CX26" s="746" t="n"/>
      <c r="CY26" s="746" t="n"/>
      <c r="CZ26" s="746" t="n"/>
      <c r="DA26" s="746" t="n"/>
      <c r="DB26" s="746" t="n"/>
      <c r="DC26" s="746" t="n"/>
      <c r="DD26" s="746" t="n"/>
      <c r="DE26" s="746" t="n"/>
      <c r="DF26" s="746" t="n"/>
      <c r="DG26" s="746" t="n"/>
      <c r="DH26" s="746" t="n"/>
      <c r="DI26" s="746" t="n"/>
      <c r="DJ26" s="729" t="n"/>
      <c r="DK26" s="729" t="n"/>
      <c r="DL26" s="729" t="n"/>
      <c r="DM26" s="729" t="n"/>
      <c r="DN26" s="729" t="n"/>
      <c r="DO26" s="729" t="n"/>
      <c r="DP26" s="729" t="n"/>
      <c r="DQ26" s="729" t="n"/>
    </row>
    <row r="27" ht="16" customFormat="1" customHeight="1" s="1099">
      <c r="A27" s="1047" t="inlineStr">
        <is>
          <t>第8期会计项目</t>
        </is>
      </c>
      <c r="B27" s="1045" t="n"/>
      <c r="C27" s="1044" t="inlineStr">
        <is>
          <t>收  支</t>
        </is>
      </c>
      <c r="D27" s="1044" t="inlineStr">
        <is>
          <t>本期收入</t>
        </is>
      </c>
      <c r="E27" s="1044" t="inlineStr">
        <is>
          <t>本期成本</t>
        </is>
      </c>
      <c r="F27" s="1091" t="inlineStr">
        <is>
          <t>现金累计</t>
        </is>
      </c>
      <c r="G27" s="144" t="n"/>
      <c r="H27" s="1047" t="inlineStr">
        <is>
          <t>产品3</t>
        </is>
      </c>
      <c r="I27" s="1279" t="n">
        <v>0</v>
      </c>
      <c r="J27" s="1279" t="n">
        <v>0</v>
      </c>
      <c r="K27" s="1279" t="n">
        <v>0</v>
      </c>
      <c r="L27" s="1279" t="n">
        <v>0</v>
      </c>
      <c r="M27" s="1280">
        <f>I27+J27+K27+L27</f>
        <v/>
      </c>
      <c r="N27" s="1047" t="inlineStr">
        <is>
          <t>实际营销</t>
        </is>
      </c>
      <c r="O27" s="1044" t="inlineStr">
        <is>
          <t>产品市场1</t>
        </is>
      </c>
      <c r="P27" s="1044" t="inlineStr">
        <is>
          <t>产品市场2</t>
        </is>
      </c>
      <c r="Q27" s="1044" t="inlineStr">
        <is>
          <t>产品市场3</t>
        </is>
      </c>
      <c r="R27" s="1091" t="inlineStr">
        <is>
          <t>产品市场4</t>
        </is>
      </c>
      <c r="S27" s="1100" t="n"/>
      <c r="T27" s="230" t="n"/>
      <c r="U27" s="1073" t="inlineStr">
        <is>
          <t>促销费</t>
        </is>
      </c>
      <c r="V27" s="1290">
        <f>初期!B53</f>
        <v/>
      </c>
      <c r="W27" s="1290">
        <f>初期!C53</f>
        <v/>
      </c>
      <c r="X27" s="1290">
        <f>初期!D53</f>
        <v/>
      </c>
      <c r="Y27" s="1290">
        <f>初期!E53</f>
        <v/>
      </c>
      <c r="Z27" s="1064" t="n"/>
      <c r="AA27" s="144" t="n"/>
      <c r="AB27" s="267" t="n"/>
      <c r="AC27" s="267" t="n"/>
      <c r="AD27" s="267" t="n"/>
      <c r="AE27" s="267" t="n"/>
      <c r="AF27" s="267" t="n"/>
      <c r="AG27" s="267" t="n"/>
      <c r="AH27" s="144" t="n"/>
      <c r="AI27" s="317" t="n"/>
      <c r="AJ27" s="312">
        <f>J56</f>
        <v/>
      </c>
      <c r="AK27" s="321" t="n"/>
      <c r="AL27" s="321" t="n"/>
      <c r="AM27" s="312" t="n"/>
      <c r="AN27" s="1287">
        <f>P43</f>
        <v/>
      </c>
      <c r="AO27" s="342" t="n"/>
      <c r="AP27" s="342" t="n"/>
      <c r="AQ27" s="342" t="n"/>
      <c r="AR27" s="1050" t="n"/>
      <c r="AS27" s="1288" t="inlineStr">
        <is>
          <t>本期需求</t>
        </is>
      </c>
      <c r="AT27" s="1283">
        <f>(AR12*初始化表!E17+AR16*初始化表!F17+AR20*初始化表!G17+AR24*初始化表!H17)/1300</f>
        <v/>
      </c>
      <c r="AU27" s="1045" t="n"/>
      <c r="AV27" s="1045" t="n"/>
      <c r="AW27" s="1052" t="n"/>
      <c r="AX27" s="1101" t="n"/>
      <c r="AY27" s="350" t="n"/>
      <c r="AZ27" s="144" t="n"/>
      <c r="BA27" s="1044" t="inlineStr">
        <is>
          <t>市场均价</t>
        </is>
      </c>
      <c r="BB27" s="352">
        <f>INT(SUMPRODUCT(AJ37:AJ56,AJ61:AJ80))</f>
        <v/>
      </c>
      <c r="BC27" s="352">
        <f>INT(SUMPRODUCT(AK37:AK56,AK61:AK80))</f>
        <v/>
      </c>
      <c r="BD27" s="352">
        <f>INT(SUMPRODUCT(AL37:AL56,AL61:AL80))</f>
        <v/>
      </c>
      <c r="BE27" s="352">
        <f>INT(SUMPRODUCT(AM37:AM56,AM61:AM80))</f>
        <v/>
      </c>
      <c r="BF27" s="352">
        <f>INT(SUMPRODUCT(AN37:AN56,AN61:AN80))</f>
        <v/>
      </c>
      <c r="BG27" s="352">
        <f>INT(SUMPRODUCT(AO37:AO56,AO61:AO80))</f>
        <v/>
      </c>
      <c r="BH27" s="352">
        <f>INT(SUMPRODUCT(AP37:AP56,AP61:AP80))</f>
        <v/>
      </c>
      <c r="BI27" s="352">
        <f>INT(SUMPRODUCT(AQ37:AQ56,AQ61:AQ80))</f>
        <v/>
      </c>
      <c r="BJ27" s="352">
        <f>INT(SUMPRODUCT(AR37:AR56,AR61:AR80))</f>
        <v/>
      </c>
      <c r="BK27" s="352">
        <f>INT(SUMPRODUCT(AS37:AS56,AS61:AS80))</f>
        <v/>
      </c>
      <c r="BL27" s="352">
        <f>INT(SUMPRODUCT(AT37:AT56,AT61:AT80))</f>
        <v/>
      </c>
      <c r="BM27" s="352">
        <f>INT(SUMPRODUCT(AU37:AU56,AU61:AU80))</f>
        <v/>
      </c>
      <c r="BN27" s="352">
        <f>INT(SUMPRODUCT(AV37:AV56,AV61:AV80))</f>
        <v/>
      </c>
      <c r="BO27" s="352">
        <f>INT(SUMPRODUCT(AW37:AW56,AW61:AW80))</f>
        <v/>
      </c>
      <c r="BP27" s="352">
        <f>INT(SUMPRODUCT(AX37:AX56,AX61:AX80))</f>
        <v/>
      </c>
      <c r="BQ27" s="352">
        <f>INT(SUMPRODUCT(AY37:AY56,AY61:AY80))</f>
        <v/>
      </c>
      <c r="BR27" s="1106" t="n"/>
      <c r="BS27" s="1046" t="inlineStr">
        <is>
          <t>每10W收益</t>
        </is>
      </c>
      <c r="BW27" s="373">
        <f>100000/BW26*初始化表!B30</f>
        <v/>
      </c>
      <c r="BX27" s="373">
        <f>100000/BX26*初始化表!B33</f>
        <v/>
      </c>
      <c r="BY27" s="373">
        <f>100000/BY26*初始化表!B32</f>
        <v/>
      </c>
      <c r="BZ27" s="373">
        <f>100000/BZ26*初始化表!B34</f>
        <v/>
      </c>
      <c r="CA27" s="1106" t="n"/>
      <c r="CB27" s="1106" t="n"/>
      <c r="CC27" s="1106" t="n"/>
      <c r="CD27" s="1106" t="n"/>
      <c r="CE27" s="1106" t="n"/>
      <c r="CF27" s="1106" t="n"/>
      <c r="CG27" s="1106" t="n"/>
      <c r="CH27" s="1106" t="n"/>
      <c r="CI27" s="1106" t="n"/>
      <c r="CJ27" s="745" t="n"/>
      <c r="CK27" s="746" t="n"/>
      <c r="CL27" s="746" t="n"/>
      <c r="CM27" s="746" t="n"/>
      <c r="CN27" s="746" t="n"/>
      <c r="CO27" s="746" t="n"/>
      <c r="CP27" s="746" t="n"/>
      <c r="CQ27" s="746" t="n"/>
      <c r="CR27" s="746" t="n"/>
      <c r="CS27" s="746" t="n"/>
      <c r="CT27" s="746" t="n"/>
      <c r="CU27" s="746" t="n"/>
      <c r="CV27" s="746" t="n"/>
      <c r="CW27" s="746" t="n"/>
      <c r="CX27" s="746" t="n"/>
      <c r="CY27" s="746" t="n"/>
      <c r="CZ27" s="746" t="n"/>
      <c r="DA27" s="746" t="n"/>
      <c r="DB27" s="746" t="n"/>
      <c r="DC27" s="746" t="n"/>
      <c r="DD27" s="746" t="n"/>
      <c r="DE27" s="746" t="n"/>
      <c r="DF27" s="746" t="n"/>
      <c r="DG27" s="746" t="n"/>
      <c r="DH27" s="746" t="n"/>
      <c r="DI27" s="746" t="n"/>
      <c r="DJ27" s="729" t="n"/>
      <c r="DK27" s="729" t="n"/>
      <c r="DL27" s="729" t="n"/>
      <c r="DM27" s="729" t="n"/>
      <c r="DN27" s="729" t="n"/>
      <c r="DO27" s="729" t="n"/>
      <c r="DP27" s="729" t="n"/>
      <c r="DQ27" s="729" t="n"/>
    </row>
    <row r="28" ht="16" customFormat="1" customHeight="1" s="1099">
      <c r="A28" s="1047" t="inlineStr">
        <is>
          <t>上期转来</t>
        </is>
      </c>
      <c r="C28" s="1291">
        <f>初期!E42</f>
        <v/>
      </c>
      <c r="F28" s="1239" t="n"/>
      <c r="G28" s="144" t="n"/>
      <c r="H28" s="1047" t="inlineStr">
        <is>
          <t>产品4</t>
        </is>
      </c>
      <c r="I28" s="1279" t="n">
        <v>0</v>
      </c>
      <c r="J28" s="1279" t="n">
        <v>0</v>
      </c>
      <c r="K28" s="1279" t="n">
        <v>0</v>
      </c>
      <c r="L28" s="1279" t="n">
        <v>0</v>
      </c>
      <c r="M28" s="1280">
        <f>I28+J28+K28+L28</f>
        <v/>
      </c>
      <c r="N28" s="1047" t="inlineStr">
        <is>
          <t>广告费</t>
        </is>
      </c>
      <c r="O28" s="1270" t="n"/>
      <c r="P28" s="1270" t="n"/>
      <c r="Q28" s="1270" t="n"/>
      <c r="R28" s="1270" t="n"/>
      <c r="S28" s="1282" t="n"/>
      <c r="T28" s="230" t="n"/>
      <c r="U28" s="1101" t="n"/>
      <c r="V28" s="1101" t="n"/>
      <c r="W28" s="1101" t="n"/>
      <c r="X28" s="1101" t="n"/>
      <c r="Y28" s="1101" t="n"/>
      <c r="Z28" s="1101" t="n"/>
      <c r="AA28" s="144" t="n"/>
      <c r="AB28" s="259" t="inlineStr">
        <is>
          <t>单位成本利润</t>
        </is>
      </c>
      <c r="AC28" s="260" t="inlineStr">
        <is>
          <t>市场1</t>
        </is>
      </c>
      <c r="AD28" s="260" t="inlineStr">
        <is>
          <t>市场2</t>
        </is>
      </c>
      <c r="AE28" s="260" t="inlineStr">
        <is>
          <t>市场3</t>
        </is>
      </c>
      <c r="AF28" s="268" t="inlineStr">
        <is>
          <t>市场4</t>
        </is>
      </c>
      <c r="AG28" s="1101" t="n"/>
      <c r="AH28" s="144" t="n"/>
      <c r="AI28" s="317" t="n"/>
      <c r="AJ28" s="312">
        <f>K56</f>
        <v/>
      </c>
      <c r="AK28" s="321" t="n"/>
      <c r="AL28" s="321" t="n"/>
      <c r="AM28" s="312" t="n"/>
      <c r="AN28" s="1287">
        <f>Q43</f>
        <v/>
      </c>
      <c r="AO28" s="342" t="n"/>
      <c r="AP28" s="342" t="n"/>
      <c r="AQ28" s="342" t="n"/>
      <c r="AR28" s="1050" t="n"/>
      <c r="AS28" s="1288" t="inlineStr">
        <is>
          <t>本期实际销售（剔除满足上期订单后）</t>
        </is>
      </c>
      <c r="AT28" s="1283">
        <f>(AT12*初始化表!E17+AT16*初始化表!F17+AT20*初始化表!G17+AT24*初始化表!H17)/1300</f>
        <v/>
      </c>
      <c r="AU28" s="1045" t="n"/>
      <c r="AV28" s="1288" t="inlineStr">
        <is>
          <t>当期生产</t>
        </is>
      </c>
      <c r="AW28" s="1284">
        <f>(SUM(I25:L25)*初始化表!E17+SUM(I26:L26)*初始化表!F17+SUM(I27:L27)*初始化表!G17+SUM(I28:L28)*初始化表!H17)/1300</f>
        <v/>
      </c>
      <c r="AX28" s="1101" t="n"/>
      <c r="AY28" s="350" t="n"/>
      <c r="AZ28" s="144" t="n"/>
      <c r="BA28" s="1044" t="inlineStr">
        <is>
          <t>市场总需求</t>
        </is>
      </c>
      <c r="BB28" s="1292">
        <f>IF(ISERROR(AM9/AN9),0,AM9/AN9)</f>
        <v/>
      </c>
      <c r="BC28" s="1292">
        <f>IF(ISERROR($AM$10/$AN$10),0,$AM$10/$AN$10)</f>
        <v/>
      </c>
      <c r="BD28" s="1292">
        <f>IF(ISERROR($AM$11/$AN$11),0,$AM$11/$AN$11)</f>
        <v/>
      </c>
      <c r="BE28" s="1292">
        <f>IF(ISERROR($AM$12/$AN$12),0,$AM$12/$AN$12)</f>
        <v/>
      </c>
      <c r="BF28" s="1292">
        <f>IF(ISERROR($AM$13/$AN$13),0,$AM$13/$AN$13)</f>
        <v/>
      </c>
      <c r="BG28" s="1292">
        <f>IF(ISERROR($AM$14/$AN$14),0,$AM$14/$AN$14)</f>
        <v/>
      </c>
      <c r="BH28" s="1292">
        <f>IF(ISERROR($AM$15/$AN$15),0,$AM$15/$AN$15)</f>
        <v/>
      </c>
      <c r="BI28" s="1292">
        <f>IF(ISERROR($AM$16/$AN$16),0,$AM$16/$AN$16)</f>
        <v/>
      </c>
      <c r="BJ28" s="1292">
        <f>IF(ISERROR($AM$17/$AN$17),0,$AM$17/$AN$17)</f>
        <v/>
      </c>
      <c r="BK28" s="1292">
        <f>IF(ISERROR($AM$18/$AN$18),0,$AM$18/$AN$18)</f>
        <v/>
      </c>
      <c r="BL28" s="1292">
        <f>IF(ISERROR($AM$19/$AN$19),0,$AM$19/$AN$19)</f>
        <v/>
      </c>
      <c r="BM28" s="1292">
        <f>IF(ISERROR($AM$20/$AN$20),0,$AM$20/$AN$20)</f>
        <v/>
      </c>
      <c r="BN28" s="1292">
        <f>IF(ISERROR($AM$21/$AN$21),0,$AM$21/$AN$21)</f>
        <v/>
      </c>
      <c r="BO28" s="1292">
        <f>IF(ISERROR($AM$22/$AN$22),0,$AM$22/$AN$22)</f>
        <v/>
      </c>
      <c r="BP28" s="1292">
        <f>IF(ISERROR($AM$23/$AN$23),0,$AM$23/$AN$23)</f>
        <v/>
      </c>
      <c r="BQ28" s="1292">
        <f>IF(ISERROR($AM$24/$AN$24),0,$AM$24/$AN$24)</f>
        <v/>
      </c>
      <c r="BR28" s="1106" t="n"/>
      <c r="BS28" s="1044" t="inlineStr">
        <is>
          <t>公司</t>
        </is>
      </c>
      <c r="BT28" s="1044" t="inlineStr">
        <is>
          <t>产品1</t>
        </is>
      </c>
      <c r="BX28" s="1044" t="inlineStr">
        <is>
          <t>产品2</t>
        </is>
      </c>
      <c r="CB28" s="1044" t="inlineStr">
        <is>
          <t>产品3</t>
        </is>
      </c>
      <c r="CF28" s="1044" t="inlineStr">
        <is>
          <t>产品4</t>
        </is>
      </c>
      <c r="CJ28" s="745" t="n"/>
      <c r="CK28" s="746" t="n"/>
      <c r="CL28" s="746" t="n"/>
      <c r="CM28" s="746" t="n"/>
      <c r="CN28" s="746" t="n"/>
      <c r="CO28" s="746" t="n"/>
      <c r="CP28" s="746" t="n"/>
      <c r="CQ28" s="746" t="n"/>
      <c r="CR28" s="746" t="n"/>
      <c r="CS28" s="746" t="n"/>
      <c r="CT28" s="746" t="n"/>
      <c r="CU28" s="746" t="n"/>
      <c r="CV28" s="746" t="n"/>
      <c r="CW28" s="746" t="n"/>
      <c r="CX28" s="746" t="n"/>
      <c r="CY28" s="746" t="n"/>
      <c r="CZ28" s="746" t="n"/>
      <c r="DA28" s="746" t="n"/>
      <c r="DB28" s="746" t="n"/>
      <c r="DC28" s="746" t="n"/>
      <c r="DD28" s="746" t="n"/>
      <c r="DE28" s="746" t="n"/>
      <c r="DF28" s="746" t="n"/>
      <c r="DG28" s="746" t="n"/>
      <c r="DH28" s="746" t="n"/>
      <c r="DI28" s="746" t="n"/>
      <c r="DJ28" s="729" t="n"/>
      <c r="DK28" s="729" t="n"/>
      <c r="DL28" s="729" t="n"/>
      <c r="DM28" s="729" t="n"/>
      <c r="DN28" s="729" t="n"/>
      <c r="DO28" s="729" t="n"/>
      <c r="DP28" s="729" t="n"/>
      <c r="DQ28" s="729" t="n"/>
    </row>
    <row r="29" ht="16" customFormat="1" customHeight="1" s="1099">
      <c r="A29" s="1047" t="inlineStr">
        <is>
          <t>银行贷款</t>
        </is>
      </c>
      <c r="C29" s="1061">
        <f>B24</f>
        <v/>
      </c>
      <c r="D29" s="1293" t="n"/>
      <c r="E29" s="1293" t="n"/>
      <c r="F29" s="1291">
        <f>C28+C29</f>
        <v/>
      </c>
      <c r="G29" s="144" t="n"/>
      <c r="H29" s="167" t="inlineStr">
        <is>
          <t>剩余工人</t>
        </is>
      </c>
      <c r="I29" s="1294">
        <f>(H17-C22+初始化表!H4*B22)-((B17+D17)*初始化表!E18+(B18+D18)*初始化表!F18+(B19+D19)*初始化表!G18+(B20+D20)*初始化表!H18)/520</f>
        <v/>
      </c>
      <c r="J29" s="200" t="inlineStr">
        <is>
          <t>原料剩余</t>
        </is>
      </c>
      <c r="K29" s="1295">
        <f>H43-(SUM(B17:E17)*初始化表!E19+SUM(B18:E18)*初始化表!F19+SUM(B19:E19)*初始化表!G19+SUM(B20:E20)*初始化表!H19)</f>
        <v/>
      </c>
      <c r="L29" s="1239" t="n"/>
      <c r="M29" s="178" t="n"/>
      <c r="N29" s="1073" t="inlineStr">
        <is>
          <t>促销费</t>
        </is>
      </c>
      <c r="O29" s="1270" t="n"/>
      <c r="P29" s="1270" t="n"/>
      <c r="Q29" s="1270" t="n"/>
      <c r="R29" s="1270" t="n"/>
      <c r="S29" s="1282" t="n"/>
      <c r="T29" s="230" t="n"/>
      <c r="U29" s="1041" t="inlineStr">
        <is>
          <t>上期均价</t>
        </is>
      </c>
      <c r="V29" s="1053" t="inlineStr">
        <is>
          <t>市场1</t>
        </is>
      </c>
      <c r="W29" s="1053" t="inlineStr">
        <is>
          <t>市场2</t>
        </is>
      </c>
      <c r="X29" s="1053" t="inlineStr">
        <is>
          <t>市场3</t>
        </is>
      </c>
      <c r="Y29" s="1090" t="inlineStr">
        <is>
          <t>市场4</t>
        </is>
      </c>
      <c r="Z29" s="1101" t="n"/>
      <c r="AA29" s="144" t="n"/>
      <c r="AB29" s="261" t="inlineStr">
        <is>
          <t>产品1</t>
        </is>
      </c>
      <c r="AC29" s="1267">
        <f>AC11/AD5</f>
        <v/>
      </c>
      <c r="AD29" s="1267">
        <f>AD11/AE5</f>
        <v/>
      </c>
      <c r="AE29" s="1267">
        <f>AE11/AF5</f>
        <v/>
      </c>
      <c r="AF29" s="1268">
        <f>AF11/AG5</f>
        <v/>
      </c>
      <c r="AG29" s="1101" t="n"/>
      <c r="AH29" s="144" t="n"/>
      <c r="AI29" s="323" t="n"/>
      <c r="AJ29" s="324">
        <f>L56</f>
        <v/>
      </c>
      <c r="AK29" s="325" t="n"/>
      <c r="AL29" s="325" t="n"/>
      <c r="AM29" s="324" t="n"/>
      <c r="AN29" s="1296">
        <f>R43</f>
        <v/>
      </c>
      <c r="AO29" s="345" t="n"/>
      <c r="AP29" s="345" t="n"/>
      <c r="AQ29" s="345" t="n"/>
      <c r="AR29" s="1050" t="n"/>
      <c r="AS29" s="1288" t="inlineStr">
        <is>
          <t>上期订单</t>
        </is>
      </c>
      <c r="AT29" s="1283">
        <f>(SUM(AK9:AK12)*初始化表!E17+SUM(AK13:AK16)*初始化表!F17+SUM(AK17:AK20)*初始化表!G17+SUM(AK21:AK24)*初始化表!H17)/1300</f>
        <v/>
      </c>
      <c r="AU29" s="1045" t="n"/>
      <c r="AV29" s="1288" t="n"/>
      <c r="AW29" s="1284" t="n"/>
      <c r="AX29" s="1101" t="n"/>
      <c r="AY29" s="350" t="n"/>
      <c r="AZ29" s="144" t="n"/>
      <c r="BA29" s="356" t="inlineStr">
        <is>
          <t>本公司价格</t>
        </is>
      </c>
      <c r="BB29" s="1061">
        <f>B6</f>
        <v/>
      </c>
      <c r="BC29" s="1061">
        <f>C6</f>
        <v/>
      </c>
      <c r="BD29" s="1061">
        <f>D6</f>
        <v/>
      </c>
      <c r="BE29" s="1061">
        <f>E6</f>
        <v/>
      </c>
      <c r="BF29" s="1061">
        <f>B7</f>
        <v/>
      </c>
      <c r="BG29" s="1061">
        <f>C7</f>
        <v/>
      </c>
      <c r="BH29" s="1061">
        <f>D7</f>
        <v/>
      </c>
      <c r="BI29" s="1061">
        <f>E7</f>
        <v/>
      </c>
      <c r="BJ29" s="1061">
        <f>B8</f>
        <v/>
      </c>
      <c r="BK29" s="1061">
        <f>C8</f>
        <v/>
      </c>
      <c r="BL29" s="1061">
        <f>D8</f>
        <v/>
      </c>
      <c r="BM29" s="1061">
        <f>E8</f>
        <v/>
      </c>
      <c r="BN29" s="1061">
        <f>B9</f>
        <v/>
      </c>
      <c r="BO29" s="1061">
        <f>C9</f>
        <v/>
      </c>
      <c r="BP29" s="1061">
        <f>D9</f>
        <v/>
      </c>
      <c r="BQ29" s="1061">
        <f>E9</f>
        <v/>
      </c>
      <c r="BR29" s="1106" t="n"/>
      <c r="BT29" s="1044" t="inlineStr">
        <is>
          <t>市场1</t>
        </is>
      </c>
      <c r="BU29" s="1044" t="inlineStr">
        <is>
          <t>市场2</t>
        </is>
      </c>
      <c r="BV29" s="1044" t="inlineStr">
        <is>
          <t>市场3</t>
        </is>
      </c>
      <c r="BW29" s="1044" t="inlineStr">
        <is>
          <t>市场4</t>
        </is>
      </c>
      <c r="BX29" s="1044" t="inlineStr">
        <is>
          <t>市场1</t>
        </is>
      </c>
      <c r="BY29" s="1044" t="inlineStr">
        <is>
          <t>市场2</t>
        </is>
      </c>
      <c r="BZ29" s="1044" t="inlineStr">
        <is>
          <t>市场3</t>
        </is>
      </c>
      <c r="CA29" s="1044" t="inlineStr">
        <is>
          <t>市场4</t>
        </is>
      </c>
      <c r="CB29" s="1044" t="inlineStr">
        <is>
          <t>市场1</t>
        </is>
      </c>
      <c r="CC29" s="1044" t="inlineStr">
        <is>
          <t>市场2</t>
        </is>
      </c>
      <c r="CD29" s="1044" t="inlineStr">
        <is>
          <t>市场3</t>
        </is>
      </c>
      <c r="CE29" s="1044" t="inlineStr">
        <is>
          <t>市场4</t>
        </is>
      </c>
      <c r="CF29" s="1044" t="inlineStr">
        <is>
          <t>市场1</t>
        </is>
      </c>
      <c r="CG29" s="1044" t="inlineStr">
        <is>
          <t>市场2</t>
        </is>
      </c>
      <c r="CH29" s="1044" t="inlineStr">
        <is>
          <t>市场3</t>
        </is>
      </c>
      <c r="CI29" s="1044" t="inlineStr">
        <is>
          <t>市场4</t>
        </is>
      </c>
      <c r="CJ29" s="745" t="n"/>
      <c r="CK29" s="746" t="n"/>
      <c r="CL29" s="746" t="n"/>
      <c r="CM29" s="746" t="n"/>
      <c r="CN29" s="746" t="n"/>
      <c r="CO29" s="746" t="n"/>
      <c r="CP29" s="746" t="n"/>
      <c r="CQ29" s="746" t="n"/>
      <c r="CR29" s="746" t="n"/>
      <c r="CS29" s="746" t="n"/>
      <c r="CT29" s="746" t="n"/>
      <c r="CU29" s="746" t="n"/>
      <c r="CV29" s="746" t="n"/>
      <c r="CW29" s="746" t="n"/>
      <c r="CX29" s="746" t="n"/>
      <c r="CY29" s="746" t="n"/>
      <c r="CZ29" s="746" t="n"/>
      <c r="DA29" s="746" t="n"/>
      <c r="DB29" s="746" t="n"/>
      <c r="DC29" s="746" t="n"/>
      <c r="DD29" s="746" t="n"/>
      <c r="DE29" s="746" t="n"/>
      <c r="DF29" s="746" t="n"/>
      <c r="DG29" s="746" t="n"/>
      <c r="DH29" s="746" t="n"/>
      <c r="DI29" s="746" t="n"/>
      <c r="DJ29" s="729" t="n"/>
      <c r="DK29" s="729" t="n"/>
      <c r="DL29" s="729" t="n"/>
      <c r="DM29" s="729" t="n"/>
      <c r="DN29" s="729" t="n"/>
      <c r="DO29" s="729" t="n"/>
      <c r="DP29" s="729" t="n"/>
      <c r="DQ29" s="729" t="n"/>
    </row>
    <row r="30" ht="16" customFormat="1" customHeight="1" s="1099">
      <c r="A30" s="1047" t="inlineStr">
        <is>
          <t>发行债券</t>
        </is>
      </c>
      <c r="C30" s="1061">
        <f>C24</f>
        <v/>
      </c>
      <c r="D30" s="1293" t="n"/>
      <c r="E30" s="1293" t="n"/>
      <c r="F30" s="1291">
        <f>F29+C30</f>
        <v/>
      </c>
      <c r="G30" s="144" t="n"/>
      <c r="H30" s="167" t="inlineStr">
        <is>
          <t>一正机余</t>
        </is>
      </c>
      <c r="I30" s="200" t="inlineStr">
        <is>
          <t>二正机余</t>
        </is>
      </c>
      <c r="J30" s="200" t="inlineStr">
        <is>
          <t>二加机余</t>
        </is>
      </c>
      <c r="K30" s="200" t="inlineStr">
        <is>
          <t>二加工余</t>
        </is>
      </c>
      <c r="L30" s="201" t="inlineStr">
        <is>
          <t>一加工余</t>
        </is>
      </c>
      <c r="M30" s="202" t="n"/>
      <c r="N30" s="463" t="n"/>
      <c r="O30" s="140" t="n"/>
      <c r="P30" s="140" t="n"/>
      <c r="Q30" s="140" t="n"/>
      <c r="R30" s="464" t="n"/>
      <c r="S30" s="178" t="n"/>
      <c r="T30" s="230" t="n"/>
      <c r="U30" s="1047" t="inlineStr">
        <is>
          <t>产品1</t>
        </is>
      </c>
      <c r="V30" s="1061">
        <f>IF(初期!B193=0,V23,初期!B193)</f>
        <v/>
      </c>
      <c r="W30" s="1061">
        <f>IF(初期!C193=0,W23,初期!C193)</f>
        <v/>
      </c>
      <c r="X30" s="1061">
        <f>IF(初期!D193=0,X23,初期!D193)</f>
        <v/>
      </c>
      <c r="Y30" s="187">
        <f>IF(初期!E193=0,Y23,初期!E193)</f>
        <v/>
      </c>
      <c r="Z30" s="1101" t="n"/>
      <c r="AA30" s="144" t="n"/>
      <c r="AB30" s="261" t="inlineStr">
        <is>
          <t>产品2</t>
        </is>
      </c>
      <c r="AC30" s="1267">
        <f>AC12/AD6</f>
        <v/>
      </c>
      <c r="AD30" s="1267">
        <f>AD12/AE6</f>
        <v/>
      </c>
      <c r="AE30" s="1267">
        <f>AE12/AF6</f>
        <v/>
      </c>
      <c r="AF30" s="1268">
        <f>AF12/AG6</f>
        <v/>
      </c>
      <c r="AG30" s="1101" t="n"/>
      <c r="AH30" s="144" t="n"/>
      <c r="AI30" s="327" t="n"/>
      <c r="AJ30" s="257" t="n"/>
      <c r="AK30" s="257" t="n"/>
      <c r="AL30" s="257" t="n"/>
      <c r="AM30" s="257" t="n"/>
      <c r="AN30" s="257" t="n"/>
      <c r="AO30" s="257" t="n"/>
      <c r="AP30" s="257" t="n"/>
      <c r="AQ30" s="257" t="n"/>
      <c r="AR30" s="1051" t="n"/>
      <c r="AS30" s="1297" t="inlineStr">
        <is>
          <t>本期工厂库存</t>
        </is>
      </c>
      <c r="AT30" s="1298">
        <f>(AJ26*初始化表!E17+AJ27*初始化表!F17+AJ28*初始化表!G17+AJ29*初始化表!H17)/1300</f>
        <v/>
      </c>
      <c r="AU30" s="1074" t="n"/>
      <c r="AV30" s="1074" t="n"/>
      <c r="AW30" s="357" t="n"/>
      <c r="AX30" s="257" t="n"/>
      <c r="AY30" s="358" t="n"/>
      <c r="AZ30" s="144" t="n"/>
      <c r="BA30" s="1044" t="inlineStr">
        <is>
          <t>公司</t>
        </is>
      </c>
      <c r="BB30" s="1044" t="inlineStr">
        <is>
          <t>产品1总量</t>
        </is>
      </c>
      <c r="BC30" s="1044" t="inlineStr">
        <is>
          <t>产品2总量</t>
        </is>
      </c>
      <c r="BD30" s="1044" t="inlineStr">
        <is>
          <t>产品3总量</t>
        </is>
      </c>
      <c r="BE30" s="1044" t="inlineStr">
        <is>
          <t>产品4总量</t>
        </is>
      </c>
      <c r="BF30" s="1044" t="inlineStr">
        <is>
          <t>销售总机时</t>
        </is>
      </c>
      <c r="BG30" s="1044" t="inlineStr">
        <is>
          <t>单机利润</t>
        </is>
      </c>
      <c r="BH30" s="1044" t="inlineStr">
        <is>
          <t>单机销售</t>
        </is>
      </c>
      <c r="BI30" s="365" t="inlineStr">
        <is>
          <t>预测库存</t>
        </is>
      </c>
      <c r="BJ30" s="1044" t="inlineStr">
        <is>
          <t>单机利润排名</t>
        </is>
      </c>
      <c r="BK30" s="1044" t="inlineStr">
        <is>
          <t>单机销售排名</t>
        </is>
      </c>
      <c r="BL30" s="1101" t="n"/>
      <c r="BM30" s="1044" t="inlineStr">
        <is>
          <t>进入市场公司总数</t>
        </is>
      </c>
      <c r="BR30" s="1106" t="n"/>
      <c r="BS30" s="351">
        <f>BS5</f>
        <v/>
      </c>
      <c r="BT30" s="1299">
        <f>$BT5*(AJ61-BT$50)/BT$51</f>
        <v/>
      </c>
      <c r="BU30" s="1299">
        <f>$BT5*(AK61-BU$50)/BU$51</f>
        <v/>
      </c>
      <c r="BV30" s="1299">
        <f>$BT5*(AL61-BV$50)/BV$51</f>
        <v/>
      </c>
      <c r="BW30" s="1299">
        <f>$BT5*(AM61-BW$50)/BW$51</f>
        <v/>
      </c>
      <c r="BX30" s="1299">
        <f>$BT5*(AN61-BX$50)/BX$51</f>
        <v/>
      </c>
      <c r="BY30" s="1299">
        <f>$BT5*(AO61-BY$50)/BY$51</f>
        <v/>
      </c>
      <c r="BZ30" s="1299">
        <f>$BT5*(AP61-BZ$50)/BZ$51</f>
        <v/>
      </c>
      <c r="CA30" s="1299">
        <f>$BT5*(AQ61-CA$50)/CA$51</f>
        <v/>
      </c>
      <c r="CB30" s="1299">
        <f>$BT5*(AR61-CB$50)/CB$51</f>
        <v/>
      </c>
      <c r="CC30" s="1299">
        <f>$BT5*(AS61-CC$50)/CC$51</f>
        <v/>
      </c>
      <c r="CD30" s="1299">
        <f>$BT5*(AT61-CD$50)/CD$51</f>
        <v/>
      </c>
      <c r="CE30" s="1299">
        <f>$BT5*(AU61-CE$50)/CE$51</f>
        <v/>
      </c>
      <c r="CF30" s="1299">
        <f>$BT5*(AV61-CF$50)/CF$51</f>
        <v/>
      </c>
      <c r="CG30" s="1299">
        <f>$BT5*(AW61-CG$50)/CG$51</f>
        <v/>
      </c>
      <c r="CH30" s="1299">
        <f>$BT5*(AX61-CH$50)/CH$51</f>
        <v/>
      </c>
      <c r="CI30" s="1299">
        <f>$BT5*(AY61-CI$50)/CI$51</f>
        <v/>
      </c>
      <c r="CJ30" s="745" t="n"/>
      <c r="CK30" s="746" t="n"/>
      <c r="CL30" s="746" t="n"/>
      <c r="CM30" s="746" t="n"/>
      <c r="CN30" s="746" t="n"/>
      <c r="CO30" s="746" t="n"/>
      <c r="CP30" s="746" t="n"/>
      <c r="CQ30" s="746" t="n"/>
      <c r="CR30" s="746" t="n"/>
      <c r="CS30" s="746" t="n"/>
      <c r="CT30" s="746" t="n"/>
      <c r="CU30" s="746" t="n"/>
      <c r="CV30" s="746" t="n"/>
      <c r="CW30" s="746" t="n"/>
      <c r="CX30" s="746" t="n"/>
      <c r="CY30" s="746" t="n"/>
      <c r="CZ30" s="746" t="n"/>
      <c r="DA30" s="746" t="n"/>
      <c r="DB30" s="746" t="n"/>
      <c r="DC30" s="746" t="n"/>
      <c r="DD30" s="746" t="n"/>
      <c r="DE30" s="746" t="n"/>
      <c r="DF30" s="746" t="n"/>
      <c r="DG30" s="746" t="n"/>
      <c r="DH30" s="746" t="n"/>
      <c r="DI30" s="746" t="n"/>
      <c r="DJ30" s="729" t="n"/>
      <c r="DK30" s="729" t="n"/>
      <c r="DL30" s="729" t="n"/>
      <c r="DM30" s="729" t="n"/>
      <c r="DN30" s="729" t="n"/>
      <c r="DO30" s="729" t="n"/>
      <c r="DP30" s="729" t="n"/>
      <c r="DQ30" s="729" t="n"/>
    </row>
    <row r="31" ht="16" customFormat="1" customHeight="1" s="1099">
      <c r="A31" s="1047" t="inlineStr">
        <is>
          <t>还债券本金</t>
        </is>
      </c>
      <c r="C31" s="1061">
        <f>-N35*5%</f>
        <v/>
      </c>
      <c r="D31" s="1293" t="n"/>
      <c r="E31" s="1293" t="n"/>
      <c r="F31" s="1291">
        <f>F30+C31</f>
        <v/>
      </c>
      <c r="G31" s="144" t="n"/>
      <c r="H31" s="1300">
        <f>N49-(B17*初始化表!E17+B18*初始化表!F17+B19*初始化表!G17+B20*初始化表!H17)/520</f>
        <v/>
      </c>
      <c r="I31" s="1294">
        <f>N49-(D17*初始化表!E17+D18*初始化表!F17+D19*初始化表!G17+D20*初始化表!H17)/520-(C17*初始化表!E17+C18*初始化表!F17+C19*初始化表!G17+C20*初始化表!H17)/260</f>
        <v/>
      </c>
      <c r="J31" s="1294">
        <f>N49-(E17*初始化表!E17+E18*初始化表!F17+E19*初始化表!G17+E20*初始化表!H17)/260</f>
        <v/>
      </c>
      <c r="K31" s="1294">
        <f>((D17-2*E17)*初始化表!E18+(D18-2*E18)*初始化表!F18+(D19-2*E19)*初始化表!G18+(D20-2*E20)*初始化表!H18)/520</f>
        <v/>
      </c>
      <c r="L31" s="1301">
        <f>((B17-2*C17)*初始化表!E18+(B18-2*C18)*初始化表!F18+(B19-2*C19)*初始化表!G18+(B20-2*C20)*初始化表!H18)/520</f>
        <v/>
      </c>
      <c r="M31" s="178" t="n"/>
      <c r="N31" s="1179" t="inlineStr">
        <is>
          <t>财务决策</t>
        </is>
      </c>
      <c r="O31" s="1180" t="n"/>
      <c r="P31" s="1180" t="n"/>
      <c r="Q31" s="1180" t="n"/>
      <c r="R31" s="1181" t="n"/>
      <c r="S31" s="1101" t="n"/>
      <c r="T31" s="230" t="n"/>
      <c r="U31" s="1047" t="inlineStr">
        <is>
          <t>产品2</t>
        </is>
      </c>
      <c r="V31" s="1061">
        <f>IF(初期!B194=0,V24,初期!B194)</f>
        <v/>
      </c>
      <c r="W31" s="1061">
        <f>IF(初期!C194=0,W24,初期!C194)</f>
        <v/>
      </c>
      <c r="X31" s="1061">
        <f>IF(初期!D194=0,X24,初期!D194)</f>
        <v/>
      </c>
      <c r="Y31" s="187">
        <f>IF(初期!E194=0,Y24,初期!E194)</f>
        <v/>
      </c>
      <c r="Z31" s="1101" t="n"/>
      <c r="AA31" s="144" t="n"/>
      <c r="AB31" s="261" t="inlineStr">
        <is>
          <t>产品3</t>
        </is>
      </c>
      <c r="AC31" s="1267">
        <f>AC13/AD7</f>
        <v/>
      </c>
      <c r="AD31" s="1267">
        <f>AD13/AE7</f>
        <v/>
      </c>
      <c r="AE31" s="1267">
        <f>AE13/AF7</f>
        <v/>
      </c>
      <c r="AF31" s="1268">
        <f>AF13/AG7</f>
        <v/>
      </c>
      <c r="AG31" s="1101" t="n"/>
      <c r="AH31" s="144" t="n"/>
      <c r="AI31" s="1302" t="inlineStr">
        <is>
          <t>期末公共报表</t>
        </is>
      </c>
      <c r="AJ31" s="1210" t="n"/>
      <c r="AK31" s="1210" t="n"/>
      <c r="AL31" s="1210" t="n"/>
      <c r="AM31" s="1210" t="n"/>
      <c r="AN31" s="1210" t="n"/>
      <c r="AO31" s="1210" t="n"/>
      <c r="AP31" s="1210" t="n"/>
      <c r="AQ31" s="1210" t="n"/>
      <c r="AR31" s="1210" t="n"/>
      <c r="AS31" s="1210" t="n"/>
      <c r="AT31" s="1210" t="n"/>
      <c r="AU31" s="1210" t="n"/>
      <c r="AV31" s="1210" t="n"/>
      <c r="AW31" s="1210" t="n"/>
      <c r="AX31" s="1210" t="n"/>
      <c r="AY31" s="1234" t="n"/>
      <c r="AZ31" s="144" t="n"/>
      <c r="BA31" s="351">
        <f>BA7</f>
        <v/>
      </c>
      <c r="BB31" s="1061">
        <f>SUM(BB7:BE7)</f>
        <v/>
      </c>
      <c r="BC31" s="1061">
        <f>SUM(BF7:BI7)</f>
        <v/>
      </c>
      <c r="BD31" s="1061">
        <f>SUM(BJ7:BM7)</f>
        <v/>
      </c>
      <c r="BE31" s="1061">
        <f>SUM(BN7:BQ7)</f>
        <v/>
      </c>
      <c r="BF31" s="1242">
        <f>(BB31*初始化表!E$17+BC31*初始化表!F$17+BD31*初始化表!G$17+BE31*初始化表!H$17)/1300</f>
        <v/>
      </c>
      <c r="BG31" s="1292">
        <f>IF(BF31=0,0,AL107/BF31)</f>
        <v/>
      </c>
      <c r="BH31" s="1292">
        <f>IF(BF31=0,0,AJ107/BF31)</f>
        <v/>
      </c>
      <c r="BI31" s="1303">
        <f>$BI$51-BF31</f>
        <v/>
      </c>
      <c r="BJ31" s="1061">
        <f>IF(BA31=0,"",RANK(BG31,$BG$31:$BG$50))</f>
        <v/>
      </c>
      <c r="BK31" s="1061">
        <f>IF(BA31=0,"",RANK(BH31,$BH$31:$BH$50))</f>
        <v/>
      </c>
      <c r="BL31" s="1101" t="n"/>
      <c r="BM31" s="1045" t="n"/>
      <c r="BN31" s="1044" t="inlineStr">
        <is>
          <t>市场1</t>
        </is>
      </c>
      <c r="BO31" s="1044" t="inlineStr">
        <is>
          <t>市场2</t>
        </is>
      </c>
      <c r="BP31" s="1044" t="inlineStr">
        <is>
          <t>市场3</t>
        </is>
      </c>
      <c r="BQ31" s="1044" t="inlineStr">
        <is>
          <t>市场4</t>
        </is>
      </c>
      <c r="BR31" s="1106" t="n"/>
      <c r="BS31" s="351">
        <f>BS6</f>
        <v/>
      </c>
      <c r="BT31" s="1299">
        <f>$BT6*(AJ62-BT$50)/BT$51</f>
        <v/>
      </c>
      <c r="BU31" s="1299">
        <f>$BT6*(AK62-BU$50)/BU$51</f>
        <v/>
      </c>
      <c r="BV31" s="1299">
        <f>$BT6*(AL62-BV$50)/BV$51</f>
        <v/>
      </c>
      <c r="BW31" s="1299">
        <f>$BT6*(AM62-BW$50)/BW$51</f>
        <v/>
      </c>
      <c r="BX31" s="1299">
        <f>$BT6*(AN62-BX$50)/BX$51</f>
        <v/>
      </c>
      <c r="BY31" s="1299">
        <f>$BT6*(AO62-BY$50)/BY$51</f>
        <v/>
      </c>
      <c r="BZ31" s="1299">
        <f>$BT6*(AP62-BZ$50)/BZ$51</f>
        <v/>
      </c>
      <c r="CA31" s="1299">
        <f>$BT6*(AQ62-CA$50)/CA$51</f>
        <v/>
      </c>
      <c r="CB31" s="1299">
        <f>$BT6*(AR62-CB$50)/CB$51</f>
        <v/>
      </c>
      <c r="CC31" s="1299">
        <f>$BT6*(AS62-CC$50)/CC$51</f>
        <v/>
      </c>
      <c r="CD31" s="1299">
        <f>$BT6*(AT62-CD$50)/CD$51</f>
        <v/>
      </c>
      <c r="CE31" s="1299">
        <f>$BT6*(AU62-CE$50)/CE$51</f>
        <v/>
      </c>
      <c r="CF31" s="1299">
        <f>$BT6*(AV62-CF$50)/CF$51</f>
        <v/>
      </c>
      <c r="CG31" s="1299">
        <f>$BT6*(AW62-CG$50)/CG$51</f>
        <v/>
      </c>
      <c r="CH31" s="1299">
        <f>$BT6*(AX62-CH$50)/CH$51</f>
        <v/>
      </c>
      <c r="CI31" s="1299">
        <f>$BT6*(AY62-CI$50)/CI$51</f>
        <v/>
      </c>
      <c r="CJ31" s="745" t="n"/>
      <c r="CK31" s="746" t="n"/>
      <c r="CL31" s="746" t="n"/>
      <c r="CM31" s="746" t="n"/>
      <c r="CN31" s="746" t="n"/>
      <c r="CO31" s="746" t="n"/>
      <c r="CP31" s="746" t="n"/>
      <c r="CQ31" s="746" t="n"/>
      <c r="CR31" s="746" t="n"/>
      <c r="CS31" s="746" t="n"/>
      <c r="CT31" s="746" t="n"/>
      <c r="CU31" s="746" t="n"/>
      <c r="CV31" s="746" t="n"/>
      <c r="CW31" s="746" t="n"/>
      <c r="CX31" s="746" t="n"/>
      <c r="CY31" s="746" t="n"/>
      <c r="CZ31" s="746" t="n"/>
      <c r="DA31" s="746" t="n"/>
      <c r="DB31" s="746" t="n"/>
      <c r="DC31" s="746" t="n"/>
      <c r="DD31" s="746" t="n"/>
      <c r="DE31" s="746" t="n"/>
      <c r="DF31" s="746" t="n"/>
      <c r="DG31" s="746" t="n"/>
      <c r="DH31" s="746" t="n"/>
      <c r="DI31" s="746" t="n"/>
      <c r="DJ31" s="729" t="n"/>
      <c r="DK31" s="729" t="n"/>
      <c r="DL31" s="729" t="n"/>
      <c r="DM31" s="729" t="n"/>
      <c r="DN31" s="729" t="n"/>
      <c r="DO31" s="729" t="n"/>
      <c r="DP31" s="729" t="n"/>
      <c r="DQ31" s="729" t="n"/>
    </row>
    <row r="32" ht="16" customFormat="1" customHeight="1" s="1099">
      <c r="A32" s="1047" t="inlineStr">
        <is>
          <t>还债券利息</t>
        </is>
      </c>
      <c r="C32" s="1061">
        <f>-O35*初始化表!B24/4</f>
        <v/>
      </c>
      <c r="D32" s="1293" t="n"/>
      <c r="E32" s="1293">
        <f>-C32</f>
        <v/>
      </c>
      <c r="F32" s="1291">
        <f>F31+C32</f>
        <v/>
      </c>
      <c r="G32" s="144" t="n"/>
      <c r="H32" s="167" t="inlineStr">
        <is>
          <t>一正机时余</t>
        </is>
      </c>
      <c r="I32" s="200" t="inlineStr">
        <is>
          <t>二正机时余</t>
        </is>
      </c>
      <c r="J32" s="200" t="inlineStr">
        <is>
          <t>二加机时余</t>
        </is>
      </c>
      <c r="K32" s="201" t="inlineStr">
        <is>
          <t>剩余人时</t>
        </is>
      </c>
      <c r="L32" s="178" t="n"/>
      <c r="M32" s="178" t="n"/>
      <c r="N32" s="1047" t="inlineStr">
        <is>
          <t>自动贷款</t>
        </is>
      </c>
      <c r="O32" s="1044" t="inlineStr">
        <is>
          <t>推荐贷款</t>
        </is>
      </c>
      <c r="P32" s="1044" t="inlineStr">
        <is>
          <t>贷款限额</t>
        </is>
      </c>
      <c r="Q32" s="1044" t="inlineStr">
        <is>
          <t>实际贷款</t>
        </is>
      </c>
      <c r="R32" s="1091" t="inlineStr">
        <is>
          <t>上期紧急贷款</t>
        </is>
      </c>
      <c r="S32" s="1100" t="n"/>
      <c r="T32" s="230" t="n"/>
      <c r="U32" s="1047" t="inlineStr">
        <is>
          <t>产品3</t>
        </is>
      </c>
      <c r="V32" s="1061">
        <f>IF(初期!B195=0,V25,初期!B195)</f>
        <v/>
      </c>
      <c r="W32" s="1061">
        <f>IF(初期!C195=0,W25,初期!C195)</f>
        <v/>
      </c>
      <c r="X32" s="1061">
        <f>IF(初期!D195=0,X25,初期!D195)</f>
        <v/>
      </c>
      <c r="Y32" s="187">
        <f>IF(初期!E195=0,Y25,初期!E195)</f>
        <v/>
      </c>
      <c r="Z32" s="1101" t="n"/>
      <c r="AA32" s="144" t="n"/>
      <c r="AB32" s="264" t="inlineStr">
        <is>
          <t>产品4</t>
        </is>
      </c>
      <c r="AC32" s="1272">
        <f>AC14/AD8</f>
        <v/>
      </c>
      <c r="AD32" s="1272">
        <f>AD14/AE8</f>
        <v/>
      </c>
      <c r="AE32" s="1272">
        <f>AE14/AF8</f>
        <v/>
      </c>
      <c r="AF32" s="1273">
        <f>AF14/AG8</f>
        <v/>
      </c>
      <c r="AG32" s="1101" t="n"/>
      <c r="AH32" s="144" t="n"/>
      <c r="AI32" s="1228" t="n"/>
      <c r="AY32" s="1239" t="n"/>
      <c r="AZ32" s="144" t="n"/>
      <c r="BA32" s="351">
        <f>BA8</f>
        <v/>
      </c>
      <c r="BB32" s="1061">
        <f>SUM(BB8:BE8)</f>
        <v/>
      </c>
      <c r="BC32" s="1061">
        <f>SUM(BF8:BI8)</f>
        <v/>
      </c>
      <c r="BD32" s="1061">
        <f>SUM(BJ8:BM8)</f>
        <v/>
      </c>
      <c r="BE32" s="1061">
        <f>SUM(BN8:BQ8)</f>
        <v/>
      </c>
      <c r="BF32" s="1242">
        <f>(BB32*初始化表!E$17+BC32*初始化表!F$17+BD32*初始化表!G$17+BE32*初始化表!H$17)/1300</f>
        <v/>
      </c>
      <c r="BG32" s="1292">
        <f>IF(BF32=0,0,AL108/BF32)</f>
        <v/>
      </c>
      <c r="BH32" s="1292">
        <f>IF(BF32=0,0,AJ108/BF32)</f>
        <v/>
      </c>
      <c r="BI32" s="1303">
        <f>$BI$51-BF32</f>
        <v/>
      </c>
      <c r="BJ32" s="1061">
        <f>IF(BA32=0,"",RANK(BG32,$BG$31:$BG$50))</f>
        <v/>
      </c>
      <c r="BK32" s="1061">
        <f>IF(BA32=0,"",RANK(BH32,$BH$31:$BH$50))</f>
        <v/>
      </c>
      <c r="BL32" s="1101" t="n"/>
      <c r="BM32" s="1044" t="inlineStr">
        <is>
          <t>产品1</t>
        </is>
      </c>
      <c r="BN32" s="1061">
        <f>COUNTIF(BB7:BB26,"&gt;0")</f>
        <v/>
      </c>
      <c r="BO32" s="1061">
        <f>COUNTIF(BC7:BC26,"&gt;0")</f>
        <v/>
      </c>
      <c r="BP32" s="1061">
        <f>COUNTIF(BD7:BD26,"&gt;0")</f>
        <v/>
      </c>
      <c r="BQ32" s="1061">
        <f>COUNTIF(BE7:BE26,"&gt;0")</f>
        <v/>
      </c>
      <c r="BR32" s="1106" t="n"/>
      <c r="BS32" s="351">
        <f>BS7</f>
        <v/>
      </c>
      <c r="BT32" s="1299">
        <f>$BT7*(AJ63-BT$50)/BT$51</f>
        <v/>
      </c>
      <c r="BU32" s="1299">
        <f>$BT7*(AK63-BU$50)/BU$51</f>
        <v/>
      </c>
      <c r="BV32" s="1299">
        <f>$BT7*(AL63-BV$50)/BV$51</f>
        <v/>
      </c>
      <c r="BW32" s="1299">
        <f>$BT7*(AM63-BW$50)/BW$51</f>
        <v/>
      </c>
      <c r="BX32" s="1299">
        <f>$BT7*(AN63-BX$50)/BX$51</f>
        <v/>
      </c>
      <c r="BY32" s="1299">
        <f>$BT7*(AO63-BY$50)/BY$51</f>
        <v/>
      </c>
      <c r="BZ32" s="1299">
        <f>$BT7*(AP63-BZ$50)/BZ$51</f>
        <v/>
      </c>
      <c r="CA32" s="1299">
        <f>$BT7*(AQ63-CA$50)/CA$51</f>
        <v/>
      </c>
      <c r="CB32" s="1299">
        <f>$BT7*(AR63-CB$50)/CB$51</f>
        <v/>
      </c>
      <c r="CC32" s="1299">
        <f>$BT7*(AS63-CC$50)/CC$51</f>
        <v/>
      </c>
      <c r="CD32" s="1299">
        <f>$BT7*(AT63-CD$50)/CD$51</f>
        <v/>
      </c>
      <c r="CE32" s="1299">
        <f>$BT7*(AU63-CE$50)/CE$51</f>
        <v/>
      </c>
      <c r="CF32" s="1299">
        <f>$BT7*(AV63-CF$50)/CF$51</f>
        <v/>
      </c>
      <c r="CG32" s="1299">
        <f>$BT7*(AW63-CG$50)/CG$51</f>
        <v/>
      </c>
      <c r="CH32" s="1299">
        <f>$BT7*(AX63-CH$50)/CH$51</f>
        <v/>
      </c>
      <c r="CI32" s="1299">
        <f>$BT7*(AY63-CI$50)/CI$51</f>
        <v/>
      </c>
      <c r="CJ32" s="745" t="n"/>
      <c r="CK32" s="746" t="n"/>
      <c r="CL32" s="746" t="n"/>
      <c r="CM32" s="746" t="n"/>
      <c r="CN32" s="746" t="n"/>
      <c r="CO32" s="746" t="n"/>
      <c r="CP32" s="746" t="n"/>
      <c r="CQ32" s="746" t="n"/>
      <c r="CR32" s="746" t="n"/>
      <c r="CS32" s="746" t="n"/>
      <c r="CT32" s="746" t="n"/>
      <c r="CU32" s="746" t="n"/>
      <c r="CV32" s="746" t="n"/>
      <c r="CW32" s="746" t="n"/>
      <c r="CX32" s="746" t="n"/>
      <c r="CY32" s="746" t="n"/>
      <c r="CZ32" s="746" t="n"/>
      <c r="DA32" s="746" t="n"/>
      <c r="DB32" s="746" t="n"/>
      <c r="DC32" s="746" t="n"/>
      <c r="DD32" s="746" t="n"/>
      <c r="DE32" s="746" t="n"/>
      <c r="DF32" s="746" t="n"/>
      <c r="DG32" s="746" t="n"/>
      <c r="DH32" s="746" t="n"/>
      <c r="DI32" s="746" t="n"/>
      <c r="DJ32" s="729" t="n"/>
      <c r="DK32" s="729" t="n"/>
      <c r="DL32" s="729" t="n"/>
      <c r="DM32" s="729" t="n"/>
      <c r="DN32" s="729" t="n"/>
      <c r="DO32" s="729" t="n"/>
      <c r="DP32" s="729" t="n"/>
      <c r="DQ32" s="729" t="n"/>
    </row>
    <row r="33" ht="16" customFormat="1" customHeight="1" s="1099">
      <c r="A33" s="1047" t="inlineStr">
        <is>
          <t>新工人培训费</t>
        </is>
      </c>
      <c r="C33" s="1061">
        <f>-B22*初始化表!B13</f>
        <v/>
      </c>
      <c r="D33" s="1293" t="n"/>
      <c r="E33" s="1293">
        <f>E32-C33</f>
        <v/>
      </c>
      <c r="F33" s="1291">
        <f>F32+C33</f>
        <v/>
      </c>
      <c r="G33" s="144" t="n"/>
      <c r="H33" s="1304">
        <f>520*H31</f>
        <v/>
      </c>
      <c r="I33" s="1292">
        <f>520*I31</f>
        <v/>
      </c>
      <c r="J33" s="1305">
        <f>260*J31</f>
        <v/>
      </c>
      <c r="K33" s="1306">
        <f>I29*520</f>
        <v/>
      </c>
      <c r="L33" s="207" t="n"/>
      <c r="M33" s="207" t="n"/>
      <c r="N33" s="1307">
        <f>INT(IF(C28&lt;初始化表!B21,MIN((初始化表!B21-C28),P33),0)+1)</f>
        <v/>
      </c>
      <c r="O33" s="1281" t="n">
        <v>5</v>
      </c>
      <c r="P33" s="1281">
        <f>初期!H30</f>
        <v/>
      </c>
      <c r="Q33" s="1245" t="n">
        <v>5</v>
      </c>
      <c r="R33" s="1276">
        <f>初期!B15</f>
        <v/>
      </c>
      <c r="S33" s="1282" t="n"/>
      <c r="T33" s="230" t="n"/>
      <c r="U33" s="1073" t="inlineStr">
        <is>
          <t>产品4</t>
        </is>
      </c>
      <c r="V33" s="1063">
        <f>IF(初期!B196=0,V26,初期!B196)</f>
        <v/>
      </c>
      <c r="W33" s="1063">
        <f>IF(初期!C196=0,W26,初期!C196)</f>
        <v/>
      </c>
      <c r="X33" s="1063">
        <f>IF(初期!D196=0,X26,初期!D196)</f>
        <v/>
      </c>
      <c r="Y33" s="1064">
        <f>IF(初期!E196=0,Y26,初期!E196)</f>
        <v/>
      </c>
      <c r="Z33" s="1101" t="n"/>
      <c r="AA33" s="144" t="n"/>
      <c r="AB33" s="267" t="n"/>
      <c r="AC33" s="267" t="n"/>
      <c r="AD33" s="267" t="n"/>
      <c r="AE33" s="267" t="n"/>
      <c r="AF33" s="267" t="n"/>
      <c r="AG33" s="267" t="n"/>
      <c r="AH33" s="144" t="n"/>
      <c r="AI33" s="1228" t="n"/>
      <c r="AY33" s="1239" t="n"/>
      <c r="AZ33" s="144" t="n"/>
      <c r="BA33" s="351">
        <f>BA9</f>
        <v/>
      </c>
      <c r="BB33" s="1061">
        <f>SUM(BB9:BE9)</f>
        <v/>
      </c>
      <c r="BC33" s="1061">
        <f>SUM(BF9:BI9)</f>
        <v/>
      </c>
      <c r="BD33" s="1061">
        <f>SUM(BJ9:BM9)</f>
        <v/>
      </c>
      <c r="BE33" s="1061">
        <f>SUM(BN9:BQ9)</f>
        <v/>
      </c>
      <c r="BF33" s="1242">
        <f>(BB33*初始化表!E$17+BC33*初始化表!F$17+BD33*初始化表!G$17+BE33*初始化表!H$17)/1300</f>
        <v/>
      </c>
      <c r="BG33" s="1292">
        <f>IF(BF33=0,0,AL109/BF33)</f>
        <v/>
      </c>
      <c r="BH33" s="1292">
        <f>IF(BF33=0,0,AJ109/BF33)</f>
        <v/>
      </c>
      <c r="BI33" s="1303">
        <f>$BI$51-BF33</f>
        <v/>
      </c>
      <c r="BJ33" s="1061">
        <f>IF(BA33=0,"",RANK(BG33,$BG$31:$BG$50))</f>
        <v/>
      </c>
      <c r="BK33" s="1061">
        <f>IF(BA33=0,"",RANK(BH33,$BH$31:$BH$50))</f>
        <v/>
      </c>
      <c r="BL33" s="1101" t="n"/>
      <c r="BM33" s="1044" t="inlineStr">
        <is>
          <t>产品2</t>
        </is>
      </c>
      <c r="BN33" s="1061">
        <f>COUNTIF(BF7:BF26,"&gt;0")</f>
        <v/>
      </c>
      <c r="BO33" s="1061">
        <f>COUNTIF(BG7:BG26,"&gt;0")</f>
        <v/>
      </c>
      <c r="BP33" s="1061">
        <f>COUNTIF(BH7:BH26,"&gt;0")</f>
        <v/>
      </c>
      <c r="BQ33" s="1061">
        <f>COUNTIF(BI7:BI26,"&gt;0")</f>
        <v/>
      </c>
      <c r="BR33" s="1106" t="n"/>
      <c r="BS33" s="351">
        <f>BS8</f>
        <v/>
      </c>
      <c r="BT33" s="1299">
        <f>$BT8*(AJ64-BT$50)/BT$51</f>
        <v/>
      </c>
      <c r="BU33" s="1299">
        <f>$BT8*(AK64-BU$50)/BU$51</f>
        <v/>
      </c>
      <c r="BV33" s="1299">
        <f>$BT8*(AL64-BV$50)/BV$51</f>
        <v/>
      </c>
      <c r="BW33" s="1299">
        <f>$BT8*(AM64-BW$50)/BW$51</f>
        <v/>
      </c>
      <c r="BX33" s="1299">
        <f>$BT8*(AN64-BX$50)/BX$51</f>
        <v/>
      </c>
      <c r="BY33" s="1299">
        <f>$BT8*(AO64-BY$50)/BY$51</f>
        <v/>
      </c>
      <c r="BZ33" s="1299">
        <f>$BT8*(AP64-BZ$50)/BZ$51</f>
        <v/>
      </c>
      <c r="CA33" s="1299">
        <f>$BT8*(AQ64-CA$50)/CA$51</f>
        <v/>
      </c>
      <c r="CB33" s="1299">
        <f>$BT8*(AR64-CB$50)/CB$51</f>
        <v/>
      </c>
      <c r="CC33" s="1299">
        <f>$BT8*(AS64-CC$50)/CC$51</f>
        <v/>
      </c>
      <c r="CD33" s="1299">
        <f>$BT8*(AT64-CD$50)/CD$51</f>
        <v/>
      </c>
      <c r="CE33" s="1299">
        <f>$BT8*(AU64-CE$50)/CE$51</f>
        <v/>
      </c>
      <c r="CF33" s="1299">
        <f>$BT8*(AV64-CF$50)/CF$51</f>
        <v/>
      </c>
      <c r="CG33" s="1299">
        <f>$BT8*(AW64-CG$50)/CG$51</f>
        <v/>
      </c>
      <c r="CH33" s="1299">
        <f>$BT8*(AX64-CH$50)/CH$51</f>
        <v/>
      </c>
      <c r="CI33" s="1299">
        <f>$BT8*(AY64-CI$50)/CI$51</f>
        <v/>
      </c>
      <c r="CJ33" s="745" t="n"/>
      <c r="CK33" s="746" t="n"/>
      <c r="CL33" s="746" t="n"/>
      <c r="CM33" s="746" t="n"/>
      <c r="CN33" s="746" t="n"/>
      <c r="CO33" s="746" t="n"/>
      <c r="CP33" s="746" t="n"/>
      <c r="CQ33" s="746" t="n"/>
      <c r="CR33" s="746" t="n"/>
      <c r="CS33" s="746" t="n"/>
      <c r="CT33" s="746" t="n"/>
      <c r="CU33" s="746" t="n"/>
      <c r="CV33" s="746" t="n"/>
      <c r="CW33" s="746" t="n"/>
      <c r="CX33" s="746" t="n"/>
      <c r="CY33" s="746" t="n"/>
      <c r="CZ33" s="746" t="n"/>
      <c r="DA33" s="746" t="n"/>
      <c r="DB33" s="746" t="n"/>
      <c r="DC33" s="746" t="n"/>
      <c r="DD33" s="746" t="n"/>
      <c r="DE33" s="746" t="n"/>
      <c r="DF33" s="746" t="n"/>
      <c r="DG33" s="746" t="n"/>
      <c r="DH33" s="746" t="n"/>
      <c r="DI33" s="746" t="n"/>
      <c r="DJ33" s="729" t="n"/>
      <c r="DK33" s="729" t="n"/>
      <c r="DL33" s="729" t="n"/>
      <c r="DM33" s="729" t="n"/>
      <c r="DN33" s="729" t="n"/>
      <c r="DO33" s="729" t="n"/>
      <c r="DP33" s="729" t="n"/>
      <c r="DQ33" s="729" t="n"/>
    </row>
    <row r="34" ht="16" customFormat="1" customHeight="1" s="1099">
      <c r="A34" s="1047" t="inlineStr">
        <is>
          <t>解雇工人安置费</t>
        </is>
      </c>
      <c r="C34" s="1061">
        <f>-C22*初始化表!B14</f>
        <v/>
      </c>
      <c r="D34" s="1293" t="n"/>
      <c r="E34" s="1293">
        <f>E33-C34</f>
        <v/>
      </c>
      <c r="F34" s="1291">
        <f>F33+C34</f>
        <v/>
      </c>
      <c r="G34" s="144" t="n"/>
      <c r="H34" s="1308" t="inlineStr">
        <is>
          <t>管理费</t>
        </is>
      </c>
      <c r="I34" s="1309">
        <f>-C43</f>
        <v/>
      </c>
      <c r="J34" s="1041" t="inlineStr">
        <is>
          <t>剩余生产</t>
        </is>
      </c>
      <c r="K34" s="210" t="inlineStr">
        <is>
          <t>预估</t>
        </is>
      </c>
      <c r="L34" s="211" t="inlineStr">
        <is>
          <t>产量</t>
        </is>
      </c>
      <c r="M34" s="178" t="n"/>
      <c r="N34" s="1047" t="inlineStr">
        <is>
          <t>累发债券</t>
        </is>
      </c>
      <c r="O34" s="1044" t="inlineStr">
        <is>
          <t>未还债券</t>
        </is>
      </c>
      <c r="P34" s="1044" t="inlineStr">
        <is>
          <t>推荐债券</t>
        </is>
      </c>
      <c r="Q34" s="1044" t="inlineStr">
        <is>
          <t>债券限额</t>
        </is>
      </c>
      <c r="R34" s="1091" t="inlineStr">
        <is>
          <t>实发债券</t>
        </is>
      </c>
      <c r="S34" s="1100" t="n"/>
      <c r="T34" s="230" t="n"/>
      <c r="U34" s="1101" t="n"/>
      <c r="V34" s="144" t="n"/>
      <c r="W34" s="140" t="n"/>
      <c r="X34" s="140" t="n"/>
      <c r="Y34" s="140" t="n"/>
      <c r="Z34" s="1101" t="n"/>
      <c r="AA34" s="144" t="n"/>
      <c r="AB34" s="259" t="inlineStr">
        <is>
          <t>库存利润</t>
        </is>
      </c>
      <c r="AC34" s="260" t="inlineStr">
        <is>
          <t>仓库</t>
        </is>
      </c>
      <c r="AD34" s="260" t="inlineStr">
        <is>
          <t>市场1</t>
        </is>
      </c>
      <c r="AE34" s="260" t="inlineStr">
        <is>
          <t>市场2</t>
        </is>
      </c>
      <c r="AF34" s="260" t="inlineStr">
        <is>
          <t>市场3</t>
        </is>
      </c>
      <c r="AG34" s="268" t="inlineStr">
        <is>
          <t>市场4</t>
        </is>
      </c>
      <c r="AH34" s="144" t="n"/>
      <c r="AI34" s="1044" t="inlineStr">
        <is>
          <t>市场价格报表</t>
        </is>
      </c>
      <c r="AZ34" s="144" t="n"/>
      <c r="BA34" s="351">
        <f>BA10</f>
        <v/>
      </c>
      <c r="BB34" s="1061">
        <f>SUM(BB10:BE10)</f>
        <v/>
      </c>
      <c r="BC34" s="1061">
        <f>SUM(BF10:BI10)</f>
        <v/>
      </c>
      <c r="BD34" s="1061">
        <f>SUM(BJ10:BM10)</f>
        <v/>
      </c>
      <c r="BE34" s="1061">
        <f>SUM(BN10:BQ10)</f>
        <v/>
      </c>
      <c r="BF34" s="1242">
        <f>(BB34*初始化表!E$17+BC34*初始化表!F$17+BD34*初始化表!G$17+BE34*初始化表!H$17)/1300</f>
        <v/>
      </c>
      <c r="BG34" s="1292">
        <f>IF(BF34=0,0,AL110/BF34)</f>
        <v/>
      </c>
      <c r="BH34" s="1292">
        <f>IF(BF34=0,0,AJ110/BF34)</f>
        <v/>
      </c>
      <c r="BI34" s="1303">
        <f>$BI$51-BF34</f>
        <v/>
      </c>
      <c r="BJ34" s="1061">
        <f>IF(BA34=0,"",RANK(BG34,$BG$31:$BG$50))</f>
        <v/>
      </c>
      <c r="BK34" s="1061">
        <f>IF(BA34=0,"",RANK(BH34,$BH$31:$BH$50))</f>
        <v/>
      </c>
      <c r="BL34" s="1101" t="n"/>
      <c r="BM34" s="1044" t="inlineStr">
        <is>
          <t>产品3</t>
        </is>
      </c>
      <c r="BN34" s="1061">
        <f>COUNTIF(BJ7:BJ26,"&gt;0")</f>
        <v/>
      </c>
      <c r="BO34" s="1061">
        <f>COUNTIF(BK7:BK26,"&gt;0")</f>
        <v/>
      </c>
      <c r="BP34" s="1061">
        <f>COUNTIF(BL7:BL26,"&gt;0")</f>
        <v/>
      </c>
      <c r="BQ34" s="1061">
        <f>COUNTIF(BM7:BM26,"&gt;0")</f>
        <v/>
      </c>
      <c r="BR34" s="1106" t="n"/>
      <c r="BS34" s="351">
        <f>BS9</f>
        <v/>
      </c>
      <c r="BT34" s="1299">
        <f>$BT9*(AJ65-BT$50)/BT$51</f>
        <v/>
      </c>
      <c r="BU34" s="1299">
        <f>$BT9*(AK65-BU$50)/BU$51</f>
        <v/>
      </c>
      <c r="BV34" s="1299">
        <f>$BT9*(AL65-BV$50)/BV$51</f>
        <v/>
      </c>
      <c r="BW34" s="1299">
        <f>$BT9*(AM65-BW$50)/BW$51</f>
        <v/>
      </c>
      <c r="BX34" s="1299">
        <f>$BT9*(AN65-BX$50)/BX$51</f>
        <v/>
      </c>
      <c r="BY34" s="1299">
        <f>$BT9*(AO65-BY$50)/BY$51</f>
        <v/>
      </c>
      <c r="BZ34" s="1299">
        <f>$BT9*(AP65-BZ$50)/BZ$51</f>
        <v/>
      </c>
      <c r="CA34" s="1299">
        <f>$BT9*(AQ65-CA$50)/CA$51</f>
        <v/>
      </c>
      <c r="CB34" s="1299">
        <f>$BT9*(AR65-CB$50)/CB$51</f>
        <v/>
      </c>
      <c r="CC34" s="1299">
        <f>$BT9*(AS65-CC$50)/CC$51</f>
        <v/>
      </c>
      <c r="CD34" s="1299">
        <f>$BT9*(AT65-CD$50)/CD$51</f>
        <v/>
      </c>
      <c r="CE34" s="1299">
        <f>$BT9*(AU65-CE$50)/CE$51</f>
        <v/>
      </c>
      <c r="CF34" s="1299">
        <f>$BT9*(AV65-CF$50)/CF$51</f>
        <v/>
      </c>
      <c r="CG34" s="1299">
        <f>$BT9*(AW65-CG$50)/CG$51</f>
        <v/>
      </c>
      <c r="CH34" s="1299">
        <f>$BT9*(AX65-CH$50)/CH$51</f>
        <v/>
      </c>
      <c r="CI34" s="1299">
        <f>$BT9*(AY65-CI$50)/CI$51</f>
        <v/>
      </c>
      <c r="CJ34" s="745" t="n"/>
      <c r="CK34" s="746" t="n"/>
      <c r="CL34" s="746" t="n"/>
      <c r="CM34" s="746" t="n"/>
      <c r="CN34" s="746" t="n"/>
      <c r="CO34" s="746" t="n"/>
      <c r="CP34" s="746" t="n"/>
      <c r="CQ34" s="746" t="n"/>
      <c r="CR34" s="746" t="n"/>
      <c r="CS34" s="746" t="n"/>
      <c r="CT34" s="746" t="n"/>
      <c r="CU34" s="746" t="n"/>
      <c r="CV34" s="746" t="n"/>
      <c r="CW34" s="746" t="n"/>
      <c r="CX34" s="746" t="n"/>
      <c r="CY34" s="746" t="n"/>
      <c r="CZ34" s="746" t="n"/>
      <c r="DA34" s="746" t="n"/>
      <c r="DB34" s="746" t="n"/>
      <c r="DC34" s="746" t="n"/>
      <c r="DD34" s="746" t="n"/>
      <c r="DE34" s="746" t="n"/>
      <c r="DF34" s="746" t="n"/>
      <c r="DG34" s="746" t="n"/>
      <c r="DH34" s="746" t="n"/>
      <c r="DI34" s="746" t="n"/>
      <c r="DJ34" s="729" t="n"/>
      <c r="DK34" s="729" t="n"/>
      <c r="DL34" s="729" t="n"/>
      <c r="DM34" s="729" t="n"/>
      <c r="DN34" s="729" t="n"/>
      <c r="DO34" s="729" t="n"/>
      <c r="DP34" s="729" t="n"/>
      <c r="DQ34" s="729" t="n"/>
    </row>
    <row r="35" ht="16" customFormat="1" customHeight="1" s="1099">
      <c r="A35" s="1047" t="inlineStr">
        <is>
          <t>工人基本工资</t>
        </is>
      </c>
      <c r="C35" s="1061">
        <f>-(H17-C22+B22*初始化表!H4)*初始化表!B15*520*F24</f>
        <v/>
      </c>
      <c r="D35" s="1293" t="n"/>
      <c r="E35" s="1293">
        <f>E34-C35</f>
        <v/>
      </c>
      <c r="F35" s="1291">
        <f>F34+C35</f>
        <v/>
      </c>
      <c r="G35" s="144" t="n"/>
      <c r="H35" s="1310" t="inlineStr">
        <is>
          <t>新工培训费</t>
        </is>
      </c>
      <c r="I35" s="1311">
        <f>-C33</f>
        <v/>
      </c>
      <c r="J35" s="157">
        <f>INT(($N$49*1300-SUMPRODUCT($L$177:$L$180,$H$177:$H$180))/H177)</f>
        <v/>
      </c>
      <c r="K35" s="1044" t="inlineStr">
        <is>
          <t>产品1</t>
        </is>
      </c>
      <c r="L35" s="1265" t="n"/>
      <c r="M35" s="178" t="n"/>
      <c r="N35" s="1307">
        <f>-20*初期!B9+初期!B8</f>
        <v/>
      </c>
      <c r="O35" s="1281">
        <f>初期!H32</f>
        <v/>
      </c>
      <c r="P35" s="1281">
        <f>INT(Q35)</f>
        <v/>
      </c>
      <c r="Q35" s="1312">
        <f>0.5*初期!H18-O35</f>
        <v/>
      </c>
      <c r="R35" s="1245" t="n"/>
      <c r="S35" s="1282" t="n"/>
      <c r="T35" s="230" t="n"/>
      <c r="U35" s="1041" t="inlineStr">
        <is>
          <t>预计废品</t>
        </is>
      </c>
      <c r="V35" s="1053" t="inlineStr">
        <is>
          <t>市场1</t>
        </is>
      </c>
      <c r="W35" s="1053" t="inlineStr">
        <is>
          <t>市场2</t>
        </is>
      </c>
      <c r="X35" s="1053" t="inlineStr">
        <is>
          <t>市场3</t>
        </is>
      </c>
      <c r="Y35" s="1090" t="inlineStr">
        <is>
          <t>市场4</t>
        </is>
      </c>
      <c r="Z35" s="1101" t="n"/>
      <c r="AA35" s="144" t="n"/>
      <c r="AB35" s="261" t="inlineStr">
        <is>
          <t>产品1</t>
        </is>
      </c>
      <c r="AC35" s="1236">
        <f>初始化表!$E$22-AC5</f>
        <v/>
      </c>
      <c r="AD35" s="1236">
        <f>初始化表!$E$22-AD5</f>
        <v/>
      </c>
      <c r="AE35" s="1236">
        <f>初始化表!$E$22-AE5</f>
        <v/>
      </c>
      <c r="AF35" s="1236">
        <f>初始化表!$E$22-AF5</f>
        <v/>
      </c>
      <c r="AG35" s="1313">
        <f>初始化表!$E$22-AG5</f>
        <v/>
      </c>
      <c r="AH35" s="144" t="n"/>
      <c r="AI35" s="1047" t="inlineStr">
        <is>
          <t>公司</t>
        </is>
      </c>
      <c r="AJ35" s="1044" t="inlineStr">
        <is>
          <t>产品A</t>
        </is>
      </c>
      <c r="AN35" s="1044" t="inlineStr">
        <is>
          <t>产品2</t>
        </is>
      </c>
      <c r="AR35" s="1044" t="inlineStr">
        <is>
          <t>产品3</t>
        </is>
      </c>
      <c r="AV35" s="1091" t="inlineStr">
        <is>
          <t>产品4</t>
        </is>
      </c>
      <c r="AY35" s="1239" t="n"/>
      <c r="AZ35" s="144" t="n"/>
      <c r="BA35" s="351">
        <f>BA11</f>
        <v/>
      </c>
      <c r="BB35" s="1061">
        <f>SUM(BB11:BE11)</f>
        <v/>
      </c>
      <c r="BC35" s="1061">
        <f>SUM(BF11:BI11)</f>
        <v/>
      </c>
      <c r="BD35" s="1061">
        <f>SUM(BJ11:BM11)</f>
        <v/>
      </c>
      <c r="BE35" s="1061">
        <f>SUM(BN11:BQ11)</f>
        <v/>
      </c>
      <c r="BF35" s="1242">
        <f>(BB35*初始化表!E$17+BC35*初始化表!F$17+BD35*初始化表!G$17+BE35*初始化表!H$17)/1300</f>
        <v/>
      </c>
      <c r="BG35" s="1292">
        <f>IF(BF35=0,0,AL111/BF35)</f>
        <v/>
      </c>
      <c r="BH35" s="1292">
        <f>IF(BF35=0,0,AJ111/BF35)</f>
        <v/>
      </c>
      <c r="BI35" s="1303">
        <f>$BI$51-BF35</f>
        <v/>
      </c>
      <c r="BJ35" s="1061">
        <f>IF(BA35=0,"",RANK(BG35,$BG$31:$BG$50))</f>
        <v/>
      </c>
      <c r="BK35" s="1061">
        <f>IF(BA35=0,"",RANK(BH35,$BH$31:$BH$50))</f>
        <v/>
      </c>
      <c r="BL35" s="1101" t="n"/>
      <c r="BM35" s="1044" t="inlineStr">
        <is>
          <t>产品4</t>
        </is>
      </c>
      <c r="BN35" s="1061">
        <f>COUNTIF(BN7:BN26,"&gt;0")</f>
        <v/>
      </c>
      <c r="BO35" s="1061">
        <f>COUNTIF(BO7:BO26,"&gt;0")</f>
        <v/>
      </c>
      <c r="BP35" s="1061">
        <f>COUNTIF(BP7:BP26,"&gt;0")</f>
        <v/>
      </c>
      <c r="BQ35" s="1061">
        <f>COUNTIF(BQ7:BQ26,"&gt;0")</f>
        <v/>
      </c>
      <c r="BR35" s="1106" t="n"/>
      <c r="BS35" s="351">
        <f>BS10</f>
        <v/>
      </c>
      <c r="BT35" s="1299">
        <f>$BT10*(AJ66-BT$50)/BT$51</f>
        <v/>
      </c>
      <c r="BU35" s="1299">
        <f>$BT10*(AK66-BU$50)/BU$51</f>
        <v/>
      </c>
      <c r="BV35" s="1299">
        <f>$BT10*(AL66-BV$50)/BV$51</f>
        <v/>
      </c>
      <c r="BW35" s="1299">
        <f>$BT10*(AM66-BW$50)/BW$51</f>
        <v/>
      </c>
      <c r="BX35" s="1299">
        <f>$BT10*(AN66-BX$50)/BX$51</f>
        <v/>
      </c>
      <c r="BY35" s="1299">
        <f>$BT10*(AO66-BY$50)/BY$51</f>
        <v/>
      </c>
      <c r="BZ35" s="1299">
        <f>$BT10*(AP66-BZ$50)/BZ$51</f>
        <v/>
      </c>
      <c r="CA35" s="1299">
        <f>$BT10*(AQ66-CA$50)/CA$51</f>
        <v/>
      </c>
      <c r="CB35" s="1299">
        <f>$BT10*(AR66-CB$50)/CB$51</f>
        <v/>
      </c>
      <c r="CC35" s="1299">
        <f>$BT10*(AS66-CC$50)/CC$51</f>
        <v/>
      </c>
      <c r="CD35" s="1299">
        <f>$BT10*(AT66-CD$50)/CD$51</f>
        <v/>
      </c>
      <c r="CE35" s="1299">
        <f>$BT10*(AU66-CE$50)/CE$51</f>
        <v/>
      </c>
      <c r="CF35" s="1299">
        <f>$BT10*(AV66-CF$50)/CF$51</f>
        <v/>
      </c>
      <c r="CG35" s="1299">
        <f>$BT10*(AW66-CG$50)/CG$51</f>
        <v/>
      </c>
      <c r="CH35" s="1299">
        <f>$BT10*(AX66-CH$50)/CH$51</f>
        <v/>
      </c>
      <c r="CI35" s="1299">
        <f>$BT10*(AY66-CI$50)/CI$51</f>
        <v/>
      </c>
      <c r="CJ35" s="745" t="n"/>
      <c r="CK35" s="746" t="n"/>
      <c r="CL35" s="746" t="n"/>
      <c r="CM35" s="746" t="n"/>
      <c r="CN35" s="746" t="n"/>
      <c r="CO35" s="746" t="n"/>
      <c r="CP35" s="746" t="n"/>
      <c r="CQ35" s="746" t="n"/>
      <c r="CR35" s="746" t="n"/>
      <c r="CS35" s="746" t="n"/>
      <c r="CT35" s="746" t="n"/>
      <c r="CU35" s="746" t="n"/>
      <c r="CV35" s="746" t="n"/>
      <c r="CW35" s="746" t="n"/>
      <c r="CX35" s="746" t="n"/>
      <c r="CY35" s="746" t="n"/>
      <c r="CZ35" s="746" t="n"/>
      <c r="DA35" s="746" t="n"/>
      <c r="DB35" s="746" t="n"/>
      <c r="DC35" s="746" t="n"/>
      <c r="DD35" s="746" t="n"/>
      <c r="DE35" s="746" t="n"/>
      <c r="DF35" s="746" t="n"/>
      <c r="DG35" s="746" t="n"/>
      <c r="DH35" s="746" t="n"/>
      <c r="DI35" s="746" t="n"/>
      <c r="DJ35" s="729" t="n"/>
      <c r="DK35" s="729" t="n"/>
      <c r="DL35" s="729" t="n"/>
      <c r="DM35" s="729" t="n"/>
      <c r="DN35" s="729" t="n"/>
      <c r="DO35" s="729" t="n"/>
      <c r="DP35" s="729" t="n"/>
      <c r="DQ35" s="729" t="n"/>
    </row>
    <row r="36" ht="16" customFormat="1" customHeight="1" s="1099">
      <c r="A36" s="1047" t="inlineStr">
        <is>
          <t>机器维修费</t>
        </is>
      </c>
      <c r="C36" s="1061">
        <f>-N49*初始化表!B12</f>
        <v/>
      </c>
      <c r="D36" s="1293" t="n"/>
      <c r="E36" s="1293">
        <f>E35-C36</f>
        <v/>
      </c>
      <c r="F36" s="1291">
        <f>F35+C36</f>
        <v/>
      </c>
      <c r="G36" s="144" t="n"/>
      <c r="H36" s="1310" t="inlineStr">
        <is>
          <t>工人安置费</t>
        </is>
      </c>
      <c r="I36" s="1311">
        <f>-C34</f>
        <v/>
      </c>
      <c r="J36" s="157">
        <f>INT(($N$49*1300-SUMPRODUCT($L$177:$L$180,$H$177:$H$180))/H178)</f>
        <v/>
      </c>
      <c r="K36" s="1044" t="inlineStr">
        <is>
          <t>产品2</t>
        </is>
      </c>
      <c r="L36" s="1265" t="n"/>
      <c r="M36" s="178" t="n"/>
      <c r="N36" s="1047" t="inlineStr">
        <is>
          <t>拥有国债</t>
        </is>
      </c>
      <c r="O36" s="1044" t="inlineStr">
        <is>
          <t>购入国债</t>
        </is>
      </c>
      <c r="P36" s="1044" t="inlineStr">
        <is>
          <t>分红额度</t>
        </is>
      </c>
      <c r="Q36" s="1044" t="inlineStr">
        <is>
          <t>分红安值</t>
        </is>
      </c>
      <c r="R36" s="1091" t="inlineStr">
        <is>
          <t>当期分红</t>
        </is>
      </c>
      <c r="S36" s="1100" t="n"/>
      <c r="T36" s="230" t="n"/>
      <c r="U36" s="1047" t="inlineStr">
        <is>
          <t>产品1</t>
        </is>
      </c>
      <c r="V36" s="242">
        <f>INT(B12*(1-$O$43))</f>
        <v/>
      </c>
      <c r="W36" s="242">
        <f>INT(C12*(1-$O$43))</f>
        <v/>
      </c>
      <c r="X36" s="242">
        <f>INT(D12*(1-$O$43))</f>
        <v/>
      </c>
      <c r="Y36" s="286">
        <f>INT(E12*(1-$O$43))</f>
        <v/>
      </c>
      <c r="Z36" s="1101" t="n"/>
      <c r="AA36" s="144" t="n"/>
      <c r="AB36" s="261" t="inlineStr">
        <is>
          <t>产品2</t>
        </is>
      </c>
      <c r="AC36" s="1236">
        <f>初始化表!$F$22-AC6</f>
        <v/>
      </c>
      <c r="AD36" s="1236">
        <f>初始化表!$F$22-AD6</f>
        <v/>
      </c>
      <c r="AE36" s="1236">
        <f>初始化表!$F$22-AE6</f>
        <v/>
      </c>
      <c r="AF36" s="1236">
        <f>初始化表!$F$22-AF6</f>
        <v/>
      </c>
      <c r="AG36" s="1313">
        <f>初始化表!$F$22-AG6</f>
        <v/>
      </c>
      <c r="AH36" s="144" t="n"/>
      <c r="AI36" s="1228" t="n"/>
      <c r="AJ36" s="1044" t="inlineStr">
        <is>
          <t xml:space="preserve">市场2 </t>
        </is>
      </c>
      <c r="AK36" s="1044" t="inlineStr">
        <is>
          <t xml:space="preserve">市场3 </t>
        </is>
      </c>
      <c r="AL36" s="1044" t="inlineStr">
        <is>
          <t xml:space="preserve">市场4 </t>
        </is>
      </c>
      <c r="AM36" s="1044" t="inlineStr">
        <is>
          <t xml:space="preserve">市场1 </t>
        </is>
      </c>
      <c r="AN36" s="1044" t="inlineStr">
        <is>
          <t xml:space="preserve">市场2 </t>
        </is>
      </c>
      <c r="AO36" s="1044" t="inlineStr">
        <is>
          <t xml:space="preserve">市场3 </t>
        </is>
      </c>
      <c r="AP36" s="1044" t="inlineStr">
        <is>
          <t xml:space="preserve">市场4 </t>
        </is>
      </c>
      <c r="AQ36" s="1044" t="inlineStr">
        <is>
          <t xml:space="preserve">市场1 </t>
        </is>
      </c>
      <c r="AR36" s="1044" t="inlineStr">
        <is>
          <t xml:space="preserve">市场2 </t>
        </is>
      </c>
      <c r="AS36" s="1044" t="inlineStr">
        <is>
          <t xml:space="preserve">市场3 </t>
        </is>
      </c>
      <c r="AT36" s="1044" t="inlineStr">
        <is>
          <t xml:space="preserve">市场4 </t>
        </is>
      </c>
      <c r="AU36" s="1044" t="inlineStr">
        <is>
          <t xml:space="preserve">市场1 </t>
        </is>
      </c>
      <c r="AV36" s="1044" t="inlineStr">
        <is>
          <t xml:space="preserve">市场2 </t>
        </is>
      </c>
      <c r="AW36" s="1044" t="inlineStr">
        <is>
          <t xml:space="preserve">市场3 </t>
        </is>
      </c>
      <c r="AX36" s="1044" t="inlineStr">
        <is>
          <t xml:space="preserve">市场4 </t>
        </is>
      </c>
      <c r="AY36" s="1091" t="inlineStr">
        <is>
          <t>市场4</t>
        </is>
      </c>
      <c r="AZ36" s="144" t="n"/>
      <c r="BA36" s="351">
        <f>BA12</f>
        <v/>
      </c>
      <c r="BB36" s="1061">
        <f>SUM(BB12:BE12)</f>
        <v/>
      </c>
      <c r="BC36" s="1061">
        <f>SUM(BF12:BI12)</f>
        <v/>
      </c>
      <c r="BD36" s="1061">
        <f>SUM(BJ12:BM12)</f>
        <v/>
      </c>
      <c r="BE36" s="1061">
        <f>SUM(BN12:BQ12)</f>
        <v/>
      </c>
      <c r="BF36" s="1242">
        <f>(BB36*初始化表!E$17+BC36*初始化表!F$17+BD36*初始化表!G$17+BE36*初始化表!H$17)/1300</f>
        <v/>
      </c>
      <c r="BG36" s="1292">
        <f>IF(BF36=0,0,AL112/BF36)</f>
        <v/>
      </c>
      <c r="BH36" s="1292">
        <f>IF(BF36=0,0,AJ112/BF36)</f>
        <v/>
      </c>
      <c r="BI36" s="1303">
        <f>$BI$51-BF36</f>
        <v/>
      </c>
      <c r="BJ36" s="1061">
        <f>IF(BA36=0,"",RANK(BG36,$BG$31:$BG$50))</f>
        <v/>
      </c>
      <c r="BK36" s="1061">
        <f>IF(BA36=0,"",RANK(BH36,$BH$31:$BH$50))</f>
        <v/>
      </c>
      <c r="BL36" s="1101" t="n"/>
      <c r="BM36" s="1045" t="n"/>
      <c r="BN36" s="1044" t="inlineStr">
        <is>
          <t>市场1</t>
        </is>
      </c>
      <c r="BO36" s="1044" t="inlineStr">
        <is>
          <t>市场2</t>
        </is>
      </c>
      <c r="BP36" s="1044" t="inlineStr">
        <is>
          <t>市场3</t>
        </is>
      </c>
      <c r="BQ36" s="1044" t="inlineStr">
        <is>
          <t>市场4</t>
        </is>
      </c>
      <c r="BR36" s="1106" t="n"/>
      <c r="BS36" s="351">
        <f>BS11</f>
        <v/>
      </c>
      <c r="BT36" s="1299">
        <f>$BT11*(AJ67-BT$50)/BT$51</f>
        <v/>
      </c>
      <c r="BU36" s="1299">
        <f>$BT11*(AK67-BU$50)/BU$51</f>
        <v/>
      </c>
      <c r="BV36" s="1299">
        <f>$BT11*(AL67-BV$50)/BV$51</f>
        <v/>
      </c>
      <c r="BW36" s="1299">
        <f>$BT11*(AM67-BW$50)/BW$51</f>
        <v/>
      </c>
      <c r="BX36" s="1299">
        <f>$BT11*(AN67-BX$50)/BX$51</f>
        <v/>
      </c>
      <c r="BY36" s="1299">
        <f>$BT11*(AO67-BY$50)/BY$51</f>
        <v/>
      </c>
      <c r="BZ36" s="1299">
        <f>$BT11*(AP67-BZ$50)/BZ$51</f>
        <v/>
      </c>
      <c r="CA36" s="1299">
        <f>$BT11*(AQ67-CA$50)/CA$51</f>
        <v/>
      </c>
      <c r="CB36" s="1299">
        <f>$BT11*(AR67-CB$50)/CB$51</f>
        <v/>
      </c>
      <c r="CC36" s="1299">
        <f>$BT11*(AS67-CC$50)/CC$51</f>
        <v/>
      </c>
      <c r="CD36" s="1299">
        <f>$BT11*(AT67-CD$50)/CD$51</f>
        <v/>
      </c>
      <c r="CE36" s="1299">
        <f>$BT11*(AU67-CE$50)/CE$51</f>
        <v/>
      </c>
      <c r="CF36" s="1299">
        <f>$BT11*(AV67-CF$50)/CF$51</f>
        <v/>
      </c>
      <c r="CG36" s="1299">
        <f>$BT11*(AW67-CG$50)/CG$51</f>
        <v/>
      </c>
      <c r="CH36" s="1299">
        <f>$BT11*(AX67-CH$50)/CH$51</f>
        <v/>
      </c>
      <c r="CI36" s="1299">
        <f>$BT11*(AY67-CI$50)/CI$51</f>
        <v/>
      </c>
      <c r="CJ36" s="745" t="n"/>
      <c r="CK36" s="746" t="n"/>
      <c r="CL36" s="746" t="n"/>
      <c r="CM36" s="746" t="n"/>
      <c r="CN36" s="746" t="n"/>
      <c r="CO36" s="746" t="n"/>
      <c r="CP36" s="746" t="n"/>
      <c r="CQ36" s="746" t="n"/>
      <c r="CR36" s="746" t="n"/>
      <c r="CS36" s="746" t="n"/>
      <c r="CT36" s="746" t="n"/>
      <c r="CU36" s="746" t="n"/>
      <c r="CV36" s="746" t="n"/>
      <c r="CW36" s="746" t="n"/>
      <c r="CX36" s="746" t="n"/>
      <c r="CY36" s="746" t="n"/>
      <c r="CZ36" s="746" t="n"/>
      <c r="DA36" s="746" t="n"/>
      <c r="DB36" s="746" t="n"/>
      <c r="DC36" s="746" t="n"/>
      <c r="DD36" s="746" t="n"/>
      <c r="DE36" s="746" t="n"/>
      <c r="DF36" s="746" t="n"/>
      <c r="DG36" s="746" t="n"/>
      <c r="DH36" s="746" t="n"/>
      <c r="DI36" s="746" t="n"/>
      <c r="DJ36" s="729" t="n"/>
      <c r="DK36" s="729" t="n"/>
      <c r="DL36" s="729" t="n"/>
      <c r="DM36" s="729" t="n"/>
      <c r="DN36" s="729" t="n"/>
      <c r="DO36" s="729" t="n"/>
      <c r="DP36" s="729" t="n"/>
      <c r="DQ36" s="729" t="n"/>
    </row>
    <row r="37" ht="16" customFormat="1" customHeight="1" s="1099">
      <c r="A37" s="1047" t="inlineStr">
        <is>
          <t>紧急贷款</t>
        </is>
      </c>
      <c r="C37" s="1061">
        <f>IF(F36&lt;0,INT(1-F36),0)</f>
        <v/>
      </c>
      <c r="D37" s="1293" t="n"/>
      <c r="E37" s="1293" t="n"/>
      <c r="F37" s="1291">
        <f>F36+C37</f>
        <v/>
      </c>
      <c r="G37" s="144" t="n"/>
      <c r="H37" s="1310" t="inlineStr">
        <is>
          <t>基本工资</t>
        </is>
      </c>
      <c r="I37" s="1311">
        <f>-C35</f>
        <v/>
      </c>
      <c r="J37" s="157">
        <f>INT(($N$49*1300-SUMPRODUCT($L$177:$L$180,$H$177:$H$180))/H179)</f>
        <v/>
      </c>
      <c r="K37" s="1044" t="inlineStr">
        <is>
          <t>产品3</t>
        </is>
      </c>
      <c r="L37" s="1265" t="n"/>
      <c r="M37" s="178" t="n"/>
      <c r="N37" s="1307">
        <f>初期!H31</f>
        <v/>
      </c>
      <c r="O37" s="1245" t="n">
        <v>0</v>
      </c>
      <c r="P37" s="1281">
        <f>MAX(0,INT(MIN(D56-E60+C61,F62-初始化表!B21)))</f>
        <v/>
      </c>
      <c r="Q37" s="1281">
        <f>MAX(0,INT(MIN(F62-MAX(E60,C28),F62+第2期!Q35+第2期!P33-F30+F48,P37)))</f>
        <v/>
      </c>
      <c r="R37" s="1245" t="e">
        <v>#DIV/0!</v>
      </c>
      <c r="S37" s="1282" t="n"/>
      <c r="T37" s="230" t="n"/>
      <c r="U37" s="1047" t="inlineStr">
        <is>
          <t>产品2</t>
        </is>
      </c>
      <c r="V37" s="242">
        <f>INT(B13*(1-$P$43))</f>
        <v/>
      </c>
      <c r="W37" s="242">
        <f>INT(C13*(1-$P$43))</f>
        <v/>
      </c>
      <c r="X37" s="242">
        <f>INT(D13*(1-$P$43))</f>
        <v/>
      </c>
      <c r="Y37" s="286">
        <f>INT(E13*(1-$P$43))</f>
        <v/>
      </c>
      <c r="Z37" s="1101" t="n"/>
      <c r="AA37" s="144" t="n"/>
      <c r="AB37" s="261" t="inlineStr">
        <is>
          <t>产品3</t>
        </is>
      </c>
      <c r="AC37" s="1236">
        <f>初始化表!$G$22-AC7</f>
        <v/>
      </c>
      <c r="AD37" s="1236">
        <f>初始化表!$G$22-AD7</f>
        <v/>
      </c>
      <c r="AE37" s="1236">
        <f>初始化表!$G$22-AE7</f>
        <v/>
      </c>
      <c r="AF37" s="1236">
        <f>初始化表!$G$22-AF7</f>
        <v/>
      </c>
      <c r="AG37" s="1313">
        <f>初始化表!$G$22-AG7</f>
        <v/>
      </c>
      <c r="AH37" s="144" t="n"/>
      <c r="AI37" s="329" t="n"/>
      <c r="AJ37" s="330" t="n"/>
      <c r="AK37" s="330" t="n"/>
      <c r="AL37" s="330" t="n"/>
      <c r="AM37" s="330" t="n"/>
      <c r="AN37" s="330" t="n"/>
      <c r="AO37" s="330" t="n"/>
      <c r="AP37" s="330" t="n"/>
      <c r="AQ37" s="330" t="n"/>
      <c r="AR37" s="330" t="n"/>
      <c r="AS37" s="330" t="n"/>
      <c r="AT37" s="330" t="n"/>
      <c r="AU37" s="330" t="n"/>
      <c r="AV37" s="330" t="n"/>
      <c r="AW37" s="330" t="n"/>
      <c r="AX37" s="330" t="n"/>
      <c r="AY37" s="359" t="n"/>
      <c r="AZ37" s="144" t="n"/>
      <c r="BA37" s="351">
        <f>BA13</f>
        <v/>
      </c>
      <c r="BB37" s="1061">
        <f>SUM(BB13:BE13)</f>
        <v/>
      </c>
      <c r="BC37" s="1061">
        <f>SUM(BF13:BI13)</f>
        <v/>
      </c>
      <c r="BD37" s="1061">
        <f>SUM(BJ13:BM13)</f>
        <v/>
      </c>
      <c r="BE37" s="1061">
        <f>SUM(BN13:BQ13)</f>
        <v/>
      </c>
      <c r="BF37" s="1242">
        <f>(BB37*初始化表!E$17+BC37*初始化表!F$17+BD37*初始化表!G$17+BE37*初始化表!H$17)/1300</f>
        <v/>
      </c>
      <c r="BG37" s="1292">
        <f>IF(BF37=0,0,AL113/BF37)</f>
        <v/>
      </c>
      <c r="BH37" s="1292">
        <f>IF(BF37=0,0,AJ113/BF37)</f>
        <v/>
      </c>
      <c r="BI37" s="1303">
        <f>$BI$51-BF37</f>
        <v/>
      </c>
      <c r="BJ37" s="1061">
        <f>IF(BA37=0,"",RANK(BG37,$BG$31:$BG$50))</f>
        <v/>
      </c>
      <c r="BK37" s="1061">
        <f>IF(BA37=0,"",RANK(BH37,$BH$31:$BH$50))</f>
        <v/>
      </c>
      <c r="BL37" s="1101" t="n"/>
      <c r="BM37" s="1044" t="inlineStr">
        <is>
          <t>产品1</t>
        </is>
      </c>
      <c r="BN37" s="1061">
        <f>BB28</f>
        <v/>
      </c>
      <c r="BO37" s="1061">
        <f>BC28</f>
        <v/>
      </c>
      <c r="BP37" s="1061">
        <f>BD28</f>
        <v/>
      </c>
      <c r="BQ37" s="1061">
        <f>BE28</f>
        <v/>
      </c>
      <c r="BR37" s="1106" t="n"/>
      <c r="BS37" s="351">
        <f>BS12</f>
        <v/>
      </c>
      <c r="BT37" s="1299">
        <f>$BT12*(AJ68-BT$50)/BT$51</f>
        <v/>
      </c>
      <c r="BU37" s="1299">
        <f>$BT12*(AK68-BU$50)/BU$51</f>
        <v/>
      </c>
      <c r="BV37" s="1299">
        <f>$BT12*(AL68-BV$50)/BV$51</f>
        <v/>
      </c>
      <c r="BW37" s="1299">
        <f>$BT12*(AM68-BW$50)/BW$51</f>
        <v/>
      </c>
      <c r="BX37" s="1299">
        <f>$BT12*(AN68-BX$50)/BX$51</f>
        <v/>
      </c>
      <c r="BY37" s="1299">
        <f>$BT12*(AO68-BY$50)/BY$51</f>
        <v/>
      </c>
      <c r="BZ37" s="1299">
        <f>$BT12*(AP68-BZ$50)/BZ$51</f>
        <v/>
      </c>
      <c r="CA37" s="1299">
        <f>$BT12*(AQ68-CA$50)/CA$51</f>
        <v/>
      </c>
      <c r="CB37" s="1299">
        <f>$BT12*(AR68-CB$50)/CB$51</f>
        <v/>
      </c>
      <c r="CC37" s="1299">
        <f>$BT12*(AS68-CC$50)/CC$51</f>
        <v/>
      </c>
      <c r="CD37" s="1299">
        <f>$BT12*(AT68-CD$50)/CD$51</f>
        <v/>
      </c>
      <c r="CE37" s="1299">
        <f>$BT12*(AU68-CE$50)/CE$51</f>
        <v/>
      </c>
      <c r="CF37" s="1299">
        <f>$BT12*(AV68-CF$50)/CF$51</f>
        <v/>
      </c>
      <c r="CG37" s="1299">
        <f>$BT12*(AW68-CG$50)/CG$51</f>
        <v/>
      </c>
      <c r="CH37" s="1299">
        <f>$BT12*(AX68-CH$50)/CH$51</f>
        <v/>
      </c>
      <c r="CI37" s="1299">
        <f>$BT12*(AY68-CI$50)/CI$51</f>
        <v/>
      </c>
      <c r="CJ37" s="745" t="n"/>
      <c r="CK37" s="746" t="n"/>
      <c r="CL37" s="746" t="n"/>
      <c r="CM37" s="746" t="n"/>
      <c r="CN37" s="746" t="n"/>
      <c r="CO37" s="746" t="n"/>
      <c r="CP37" s="746" t="n"/>
      <c r="CQ37" s="746" t="n"/>
      <c r="CR37" s="746" t="n"/>
      <c r="CS37" s="746" t="n"/>
      <c r="CT37" s="746" t="n"/>
      <c r="CU37" s="746" t="n"/>
      <c r="CV37" s="746" t="n"/>
      <c r="CW37" s="746" t="n"/>
      <c r="CX37" s="746" t="n"/>
      <c r="CY37" s="746" t="n"/>
      <c r="CZ37" s="746" t="n"/>
      <c r="DA37" s="746" t="n"/>
      <c r="DB37" s="746" t="n"/>
      <c r="DC37" s="746" t="n"/>
      <c r="DD37" s="746" t="n"/>
      <c r="DE37" s="746" t="n"/>
      <c r="DF37" s="746" t="n"/>
      <c r="DG37" s="746" t="n"/>
      <c r="DH37" s="746" t="n"/>
      <c r="DI37" s="746" t="n"/>
      <c r="DJ37" s="729" t="n"/>
      <c r="DK37" s="729" t="n"/>
      <c r="DL37" s="729" t="n"/>
      <c r="DM37" s="729" t="n"/>
      <c r="DN37" s="729" t="n"/>
      <c r="DO37" s="729" t="n"/>
      <c r="DP37" s="729" t="n"/>
      <c r="DQ37" s="729" t="n"/>
    </row>
    <row r="38" ht="16" customFormat="1" customHeight="1" s="1099">
      <c r="A38" s="1047" t="inlineStr">
        <is>
          <t>研发费</t>
        </is>
      </c>
      <c r="C38" s="1061">
        <f>-SUM(F17:F20)</f>
        <v/>
      </c>
      <c r="D38" s="1293" t="n"/>
      <c r="E38" s="1293" t="n"/>
      <c r="F38" s="1291">
        <f>F37+C38</f>
        <v/>
      </c>
      <c r="G38" s="144" t="n"/>
      <c r="H38" s="1310" t="inlineStr">
        <is>
          <t>特殊工资</t>
        </is>
      </c>
      <c r="I38" s="1311">
        <f>-C44</f>
        <v/>
      </c>
      <c r="J38" s="157">
        <f>INT(($N$49*1300-SUMPRODUCT($L$177:$L$180,$H$177:$H$180))/H180)</f>
        <v/>
      </c>
      <c r="K38" s="1044" t="inlineStr">
        <is>
          <t>产品4</t>
        </is>
      </c>
      <c r="L38" s="1265" t="n"/>
      <c r="M38" s="178" t="n"/>
      <c r="N38" s="1060" t="inlineStr">
        <is>
          <t>销售收入实现前现金余额</t>
        </is>
      </c>
      <c r="P38" s="1314">
        <f>F48</f>
        <v/>
      </c>
      <c r="Q38" s="1044" t="inlineStr">
        <is>
          <t>罚分余量</t>
        </is>
      </c>
      <c r="R38" s="1276">
        <f>F64-MAX(E60,初期!E42)</f>
        <v/>
      </c>
      <c r="S38" s="1282" t="n"/>
      <c r="T38" s="230" t="n"/>
      <c r="U38" s="1047" t="inlineStr">
        <is>
          <t>产品3</t>
        </is>
      </c>
      <c r="V38" s="242">
        <f>INT(B14*(1-$Q$43))</f>
        <v/>
      </c>
      <c r="W38" s="242">
        <f>INT(C14*(1-$Q$43))</f>
        <v/>
      </c>
      <c r="X38" s="242">
        <f>INT(D14*(1-$Q$43))</f>
        <v/>
      </c>
      <c r="Y38" s="286">
        <f>INT(E14*(1-$Q$43))</f>
        <v/>
      </c>
      <c r="Z38" s="1101" t="n"/>
      <c r="AA38" s="144" t="n"/>
      <c r="AB38" s="264" t="inlineStr">
        <is>
          <t>产品4</t>
        </is>
      </c>
      <c r="AC38" s="1247">
        <f>初始化表!$H$22-AC8</f>
        <v/>
      </c>
      <c r="AD38" s="1247">
        <f>初始化表!$H$22-AD8</f>
        <v/>
      </c>
      <c r="AE38" s="1247">
        <f>初始化表!$H$22-AE8</f>
        <v/>
      </c>
      <c r="AF38" s="1247">
        <f>初始化表!$H$22-AF8</f>
        <v/>
      </c>
      <c r="AG38" s="1315">
        <f>初始化表!$H$22-AG8</f>
        <v/>
      </c>
      <c r="AH38" s="144" t="n"/>
      <c r="AI38" s="332" t="n"/>
      <c r="AJ38" s="333" t="n"/>
      <c r="AK38" s="333" t="n"/>
      <c r="AL38" s="333" t="n"/>
      <c r="AM38" s="333" t="n"/>
      <c r="AN38" s="333" t="n"/>
      <c r="AO38" s="333" t="n"/>
      <c r="AP38" s="333" t="n"/>
      <c r="AQ38" s="333" t="n"/>
      <c r="AR38" s="333" t="n"/>
      <c r="AS38" s="333" t="n"/>
      <c r="AT38" s="333" t="n"/>
      <c r="AU38" s="333" t="n"/>
      <c r="AV38" s="333" t="n"/>
      <c r="AW38" s="333" t="n"/>
      <c r="AX38" s="333" t="n"/>
      <c r="AY38" s="360" t="n"/>
      <c r="AZ38" s="144" t="n"/>
      <c r="BA38" s="351">
        <f>BA14</f>
        <v/>
      </c>
      <c r="BB38" s="1061">
        <f>SUM(BB14:BE14)</f>
        <v/>
      </c>
      <c r="BC38" s="1061">
        <f>SUM(BF14:BI14)</f>
        <v/>
      </c>
      <c r="BD38" s="1061">
        <f>SUM(BJ14:BM14)</f>
        <v/>
      </c>
      <c r="BE38" s="1061">
        <f>SUM(BN14:BQ14)</f>
        <v/>
      </c>
      <c r="BF38" s="1242">
        <f>(BB38*初始化表!E$17+BC38*初始化表!F$17+BD38*初始化表!G$17+BE38*初始化表!H$17)/1300</f>
        <v/>
      </c>
      <c r="BG38" s="1292">
        <f>IF(BF38=0,0,AL114/BF38)</f>
        <v/>
      </c>
      <c r="BH38" s="1292">
        <f>IF(BF38=0,0,AJ114/BF38)</f>
        <v/>
      </c>
      <c r="BI38" s="1303">
        <f>$BI$51-BF38</f>
        <v/>
      </c>
      <c r="BJ38" s="1061">
        <f>IF(BA38=0,"",RANK(BG38,$BG$31:$BG$50))</f>
        <v/>
      </c>
      <c r="BK38" s="1061">
        <f>IF(BA38=0,"",RANK(BH38,$BH$31:$BH$50))</f>
        <v/>
      </c>
      <c r="BL38" s="1101" t="n"/>
      <c r="BM38" s="1044" t="inlineStr">
        <is>
          <t>产品2</t>
        </is>
      </c>
      <c r="BN38" s="1061">
        <f>BF28</f>
        <v/>
      </c>
      <c r="BO38" s="1061">
        <f>BG28</f>
        <v/>
      </c>
      <c r="BP38" s="1061">
        <f>BH28</f>
        <v/>
      </c>
      <c r="BQ38" s="1061">
        <f>BI28</f>
        <v/>
      </c>
      <c r="BR38" s="1106" t="n"/>
      <c r="BS38" s="351">
        <f>BS13</f>
        <v/>
      </c>
      <c r="BT38" s="1299">
        <f>$BT13*(AJ69-BT$50)/BT$51</f>
        <v/>
      </c>
      <c r="BU38" s="1299">
        <f>$BT13*(AK69-BU$50)/BU$51</f>
        <v/>
      </c>
      <c r="BV38" s="1299">
        <f>$BT13*(AL69-BV$50)/BV$51</f>
        <v/>
      </c>
      <c r="BW38" s="1299">
        <f>$BT13*(AM69-BW$50)/BW$51</f>
        <v/>
      </c>
      <c r="BX38" s="1299">
        <f>$BT13*(AN69-BX$50)/BX$51</f>
        <v/>
      </c>
      <c r="BY38" s="1299">
        <f>$BT13*(AO69-BY$50)/BY$51</f>
        <v/>
      </c>
      <c r="BZ38" s="1299">
        <f>$BT13*(AP69-BZ$50)/BZ$51</f>
        <v/>
      </c>
      <c r="CA38" s="1299">
        <f>$BT13*(AQ69-CA$50)/CA$51</f>
        <v/>
      </c>
      <c r="CB38" s="1299">
        <f>$BT13*(AR69-CB$50)/CB$51</f>
        <v/>
      </c>
      <c r="CC38" s="1299">
        <f>$BT13*(AS69-CC$50)/CC$51</f>
        <v/>
      </c>
      <c r="CD38" s="1299">
        <f>$BT13*(AT69-CD$50)/CD$51</f>
        <v/>
      </c>
      <c r="CE38" s="1299">
        <f>$BT13*(AU69-CE$50)/CE$51</f>
        <v/>
      </c>
      <c r="CF38" s="1299">
        <f>$BT13*(AV69-CF$50)/CF$51</f>
        <v/>
      </c>
      <c r="CG38" s="1299">
        <f>$BT13*(AW69-CG$50)/CG$51</f>
        <v/>
      </c>
      <c r="CH38" s="1299">
        <f>$BT13*(AX69-CH$50)/CH$51</f>
        <v/>
      </c>
      <c r="CI38" s="1299">
        <f>$BT13*(AY69-CI$50)/CI$51</f>
        <v/>
      </c>
      <c r="CJ38" s="745" t="n"/>
      <c r="CK38" s="746" t="n"/>
      <c r="CL38" s="746" t="n"/>
      <c r="CM38" s="746" t="n"/>
      <c r="CN38" s="746" t="n"/>
      <c r="CO38" s="746" t="n"/>
      <c r="CP38" s="746" t="n"/>
      <c r="CQ38" s="746" t="n"/>
      <c r="CR38" s="746" t="n"/>
      <c r="CS38" s="746" t="n"/>
      <c r="CT38" s="746" t="n"/>
      <c r="CU38" s="746" t="n"/>
      <c r="CV38" s="746" t="n"/>
      <c r="CW38" s="746" t="n"/>
      <c r="CX38" s="746" t="n"/>
      <c r="CY38" s="746" t="n"/>
      <c r="CZ38" s="746" t="n"/>
      <c r="DA38" s="746" t="n"/>
      <c r="DB38" s="746" t="n"/>
      <c r="DC38" s="746" t="n"/>
      <c r="DD38" s="746" t="n"/>
      <c r="DE38" s="746" t="n"/>
      <c r="DF38" s="746" t="n"/>
      <c r="DG38" s="746" t="n"/>
      <c r="DH38" s="746" t="n"/>
      <c r="DI38" s="746" t="n"/>
      <c r="DJ38" s="729" t="n"/>
      <c r="DK38" s="729" t="n"/>
      <c r="DL38" s="729" t="n"/>
      <c r="DM38" s="729" t="n"/>
      <c r="DN38" s="729" t="n"/>
      <c r="DO38" s="729" t="n"/>
      <c r="DP38" s="729" t="n"/>
      <c r="DQ38" s="729" t="n"/>
    </row>
    <row r="39" ht="16" customFormat="1" customHeight="1" s="1099">
      <c r="A39" s="1047" t="inlineStr">
        <is>
          <t>研发费分摊</t>
        </is>
      </c>
      <c r="C39" s="1061">
        <f>(C38+初期!B16)/2</f>
        <v/>
      </c>
      <c r="D39" s="1293" t="n"/>
      <c r="E39" s="1293">
        <f>E36-C39</f>
        <v/>
      </c>
      <c r="F39" s="1291" t="n"/>
      <c r="G39" s="144" t="n"/>
      <c r="H39" s="1316" t="inlineStr">
        <is>
          <t>生产成本</t>
        </is>
      </c>
      <c r="I39" s="1317">
        <f>SUM(I34:I38)</f>
        <v/>
      </c>
      <c r="J39" s="1318" t="inlineStr">
        <is>
          <t>须参考单位机时利润</t>
        </is>
      </c>
      <c r="K39" s="1211" t="n"/>
      <c r="L39" s="1183" t="n"/>
      <c r="M39" s="178" t="n"/>
      <c r="N39" s="1319" t="inlineStr">
        <is>
          <t>工资系数决策</t>
        </is>
      </c>
      <c r="R39" s="1239" t="n"/>
      <c r="S39" s="1101" t="n"/>
      <c r="T39" s="230" t="n"/>
      <c r="U39" s="1073" t="inlineStr">
        <is>
          <t>产品4</t>
        </is>
      </c>
      <c r="V39" s="244">
        <f>INT(B15*(1-$R$43))</f>
        <v/>
      </c>
      <c r="W39" s="244">
        <f>INT(C15*(1-$R$43))</f>
        <v/>
      </c>
      <c r="X39" s="244">
        <f>INT(D15*(1-$R$43))</f>
        <v/>
      </c>
      <c r="Y39" s="287">
        <f>INT(E15*(1-$R$43))</f>
        <v/>
      </c>
      <c r="Z39" s="1101" t="n"/>
      <c r="AA39" s="144" t="n"/>
      <c r="AB39" s="1101" t="n"/>
      <c r="AC39" s="1101" t="n"/>
      <c r="AD39" s="1101" t="n"/>
      <c r="AE39" s="1101" t="n"/>
      <c r="AF39" s="1101" t="n"/>
      <c r="AG39" s="1101" t="n"/>
      <c r="AH39" s="144" t="n"/>
      <c r="AI39" s="332" t="n"/>
      <c r="AJ39" s="333" t="n"/>
      <c r="AK39" s="333" t="n"/>
      <c r="AL39" s="333" t="n"/>
      <c r="AM39" s="333" t="n"/>
      <c r="AN39" s="333" t="n"/>
      <c r="AO39" s="333" t="n"/>
      <c r="AP39" s="333" t="n"/>
      <c r="AQ39" s="333" t="n"/>
      <c r="AR39" s="333" t="n"/>
      <c r="AS39" s="333" t="n"/>
      <c r="AT39" s="333" t="n"/>
      <c r="AU39" s="333" t="n"/>
      <c r="AV39" s="333" t="n"/>
      <c r="AW39" s="333" t="n"/>
      <c r="AX39" s="333" t="n"/>
      <c r="AY39" s="360" t="n"/>
      <c r="AZ39" s="144" t="n"/>
      <c r="BA39" s="351">
        <f>BA15</f>
        <v/>
      </c>
      <c r="BB39" s="1061">
        <f>SUM(BB15:BE15)</f>
        <v/>
      </c>
      <c r="BC39" s="1061">
        <f>SUM(BF15:BI15)</f>
        <v/>
      </c>
      <c r="BD39" s="1061">
        <f>SUM(BJ15:BM15)</f>
        <v/>
      </c>
      <c r="BE39" s="1061">
        <f>SUM(BN15:BQ15)</f>
        <v/>
      </c>
      <c r="BF39" s="1242">
        <f>(BB39*初始化表!E$17+BC39*初始化表!F$17+BD39*初始化表!G$17+BE39*初始化表!H$17)/1300</f>
        <v/>
      </c>
      <c r="BG39" s="1292">
        <f>IF(BF39=0,0,AL115/BF39)</f>
        <v/>
      </c>
      <c r="BH39" s="1292">
        <f>IF(BF39=0,0,AJ115/BF39)</f>
        <v/>
      </c>
      <c r="BI39" s="1303">
        <f>$BI$51-BF39</f>
        <v/>
      </c>
      <c r="BJ39" s="1061">
        <f>IF(BA39=0,"",RANK(BG39,$BG$31:$BG$50))</f>
        <v/>
      </c>
      <c r="BK39" s="1061">
        <f>IF(BA39=0,"",RANK(BH39,$BH$31:$BH$50))</f>
        <v/>
      </c>
      <c r="BL39" s="1101" t="n"/>
      <c r="BM39" s="1044" t="inlineStr">
        <is>
          <t>产品3</t>
        </is>
      </c>
      <c r="BN39" s="1061">
        <f>BJ28</f>
        <v/>
      </c>
      <c r="BO39" s="1061">
        <f>BK28</f>
        <v/>
      </c>
      <c r="BP39" s="1061">
        <f>BL28</f>
        <v/>
      </c>
      <c r="BQ39" s="1061">
        <f>BM28</f>
        <v/>
      </c>
      <c r="BR39" s="1106" t="n"/>
      <c r="BS39" s="351">
        <f>BS14</f>
        <v/>
      </c>
      <c r="BT39" s="1299">
        <f>$BT14*(AJ70-BT$50)/BT$51</f>
        <v/>
      </c>
      <c r="BU39" s="1299">
        <f>$BT14*(AK70-BU$50)/BU$51</f>
        <v/>
      </c>
      <c r="BV39" s="1299">
        <f>$BT14*(AL70-BV$50)/BV$51</f>
        <v/>
      </c>
      <c r="BW39" s="1299">
        <f>$BT14*(AM70-BW$50)/BW$51</f>
        <v/>
      </c>
      <c r="BX39" s="1299">
        <f>$BT14*(AN70-BX$50)/BX$51</f>
        <v/>
      </c>
      <c r="BY39" s="1299">
        <f>$BT14*(AO70-BY$50)/BY$51</f>
        <v/>
      </c>
      <c r="BZ39" s="1299">
        <f>$BT14*(AP70-BZ$50)/BZ$51</f>
        <v/>
      </c>
      <c r="CA39" s="1299">
        <f>$BT14*(AQ70-CA$50)/CA$51</f>
        <v/>
      </c>
      <c r="CB39" s="1299">
        <f>$BT14*(AR70-CB$50)/CB$51</f>
        <v/>
      </c>
      <c r="CC39" s="1299">
        <f>$BT14*(AS70-CC$50)/CC$51</f>
        <v/>
      </c>
      <c r="CD39" s="1299">
        <f>$BT14*(AT70-CD$50)/CD$51</f>
        <v/>
      </c>
      <c r="CE39" s="1299">
        <f>$BT14*(AU70-CE$50)/CE$51</f>
        <v/>
      </c>
      <c r="CF39" s="1299">
        <f>$BT14*(AV70-CF$50)/CF$51</f>
        <v/>
      </c>
      <c r="CG39" s="1299">
        <f>$BT14*(AW70-CG$50)/CG$51</f>
        <v/>
      </c>
      <c r="CH39" s="1299">
        <f>$BT14*(AX70-CH$50)/CH$51</f>
        <v/>
      </c>
      <c r="CI39" s="1299">
        <f>$BT14*(AY70-CI$50)/CI$51</f>
        <v/>
      </c>
      <c r="CJ39" s="745" t="n"/>
      <c r="CK39" s="746" t="n"/>
      <c r="CL39" s="746" t="n"/>
      <c r="CM39" s="746" t="n"/>
      <c r="CN39" s="746" t="n"/>
      <c r="CO39" s="746" t="n"/>
      <c r="CP39" s="746" t="n"/>
      <c r="CQ39" s="746" t="n"/>
      <c r="CR39" s="746" t="n"/>
      <c r="CS39" s="746" t="n"/>
      <c r="CT39" s="746" t="n"/>
      <c r="CU39" s="746" t="n"/>
      <c r="CV39" s="746" t="n"/>
      <c r="CW39" s="746" t="n"/>
      <c r="CX39" s="746" t="n"/>
      <c r="CY39" s="746" t="n"/>
      <c r="CZ39" s="746" t="n"/>
      <c r="DA39" s="746" t="n"/>
      <c r="DB39" s="746" t="n"/>
      <c r="DC39" s="746" t="n"/>
      <c r="DD39" s="746" t="n"/>
      <c r="DE39" s="746" t="n"/>
      <c r="DF39" s="746" t="n"/>
      <c r="DG39" s="746" t="n"/>
      <c r="DH39" s="746" t="n"/>
      <c r="DI39" s="746" t="n"/>
      <c r="DJ39" s="729" t="n"/>
      <c r="DK39" s="729" t="n"/>
      <c r="DL39" s="729" t="n"/>
      <c r="DM39" s="729" t="n"/>
      <c r="DN39" s="729" t="n"/>
      <c r="DO39" s="729" t="n"/>
      <c r="DP39" s="729" t="n"/>
      <c r="DQ39" s="729" t="n"/>
    </row>
    <row r="40" ht="16" customFormat="1" customHeight="1" s="1099">
      <c r="A40" s="1047" t="inlineStr">
        <is>
          <t>购原材料</t>
        </is>
      </c>
      <c r="C40" s="1061">
        <f>-E22</f>
        <v/>
      </c>
      <c r="D40" s="1293" t="n"/>
      <c r="E40" s="1293" t="n"/>
      <c r="F40" s="1291">
        <f>F38+C40</f>
        <v/>
      </c>
      <c r="G40" s="144" t="n"/>
      <c r="H40" s="1101" t="n"/>
      <c r="I40" s="1101" t="n"/>
      <c r="J40" s="1101" t="n"/>
      <c r="K40" s="1101" t="n"/>
      <c r="L40" s="1101" t="n"/>
      <c r="M40" s="178" t="n"/>
      <c r="N40" s="1047" t="inlineStr">
        <is>
          <t>上期产品状况</t>
        </is>
      </c>
      <c r="O40" s="1044" t="inlineStr">
        <is>
          <t>产品1</t>
        </is>
      </c>
      <c r="P40" s="1044" t="inlineStr">
        <is>
          <t>产品2</t>
        </is>
      </c>
      <c r="Q40" s="1044" t="inlineStr">
        <is>
          <t>产品3</t>
        </is>
      </c>
      <c r="R40" s="1091" t="inlineStr">
        <is>
          <t>产品4</t>
        </is>
      </c>
      <c r="S40" s="1100" t="n"/>
      <c r="T40" s="230" t="n"/>
      <c r="U40" s="1101" t="n"/>
      <c r="V40" s="1101" t="n"/>
      <c r="W40" s="1101" t="n"/>
      <c r="X40" s="1101" t="n"/>
      <c r="Y40" s="1101" t="n"/>
      <c r="Z40" s="1101" t="n"/>
      <c r="AA40" s="144" t="n"/>
      <c r="AB40" s="1065" t="inlineStr">
        <is>
          <t>预计单机利润</t>
        </is>
      </c>
      <c r="AC40" s="1210" t="n"/>
      <c r="AD40" s="1320">
        <f>F77/AD41</f>
        <v/>
      </c>
      <c r="AE40" s="1234" t="n"/>
      <c r="AF40" s="1101" t="n"/>
      <c r="AG40" s="1101" t="n"/>
      <c r="AH40" s="144" t="n"/>
      <c r="AI40" s="332" t="n"/>
      <c r="AJ40" s="333" t="n"/>
      <c r="AK40" s="333" t="n"/>
      <c r="AL40" s="333" t="n"/>
      <c r="AM40" s="333" t="n"/>
      <c r="AN40" s="333" t="n"/>
      <c r="AO40" s="333" t="n"/>
      <c r="AP40" s="333" t="n"/>
      <c r="AQ40" s="333" t="n"/>
      <c r="AR40" s="333" t="n"/>
      <c r="AS40" s="333" t="n"/>
      <c r="AT40" s="333" t="n"/>
      <c r="AU40" s="333" t="n"/>
      <c r="AV40" s="333" t="n"/>
      <c r="AW40" s="333" t="n"/>
      <c r="AX40" s="333" t="n"/>
      <c r="AY40" s="360" t="n"/>
      <c r="AZ40" s="144" t="n"/>
      <c r="BA40" s="351">
        <f>BA16</f>
        <v/>
      </c>
      <c r="BB40" s="1061">
        <f>SUM(BB16:BE16)</f>
        <v/>
      </c>
      <c r="BC40" s="1061">
        <f>SUM(BF16:BI16)</f>
        <v/>
      </c>
      <c r="BD40" s="1061">
        <f>SUM(BJ16:BM16)</f>
        <v/>
      </c>
      <c r="BE40" s="1061">
        <f>SUM(BN16:BQ16)</f>
        <v/>
      </c>
      <c r="BF40" s="1242">
        <f>(BB40*初始化表!E$17+BC40*初始化表!F$17+BD40*初始化表!G$17+BE40*初始化表!H$17)/1300</f>
        <v/>
      </c>
      <c r="BG40" s="1292">
        <f>IF(BF40=0,0,AL116/BF40)</f>
        <v/>
      </c>
      <c r="BH40" s="1292">
        <f>IF(BF40=0,0,AJ116/BF40)</f>
        <v/>
      </c>
      <c r="BI40" s="1303">
        <f>$BI$51-BF40</f>
        <v/>
      </c>
      <c r="BJ40" s="1061">
        <f>IF(BA40=0,"",RANK(BG40,$BG$31:$BG$50))</f>
        <v/>
      </c>
      <c r="BK40" s="1061">
        <f>IF(BA40=0,"",RANK(BH40,$BH$31:$BH$50))</f>
        <v/>
      </c>
      <c r="BL40" s="1101" t="n"/>
      <c r="BM40" s="1044" t="inlineStr">
        <is>
          <t>产品4</t>
        </is>
      </c>
      <c r="BN40" s="1061">
        <f>BN28</f>
        <v/>
      </c>
      <c r="BO40" s="1061">
        <f>BO28</f>
        <v/>
      </c>
      <c r="BP40" s="1061">
        <f>BP28</f>
        <v/>
      </c>
      <c r="BQ40" s="1061">
        <f>BQ28</f>
        <v/>
      </c>
      <c r="BR40" s="1106" t="n"/>
      <c r="BS40" s="351">
        <f>BS15</f>
        <v/>
      </c>
      <c r="BT40" s="1299">
        <f>$BT15*(AJ71-BT$50)/BT$51</f>
        <v/>
      </c>
      <c r="BU40" s="1299">
        <f>$BT15*(AK71-BU$50)/BU$51</f>
        <v/>
      </c>
      <c r="BV40" s="1299">
        <f>$BT15*(AL71-BV$50)/BV$51</f>
        <v/>
      </c>
      <c r="BW40" s="1299">
        <f>$BT15*(AM71-BW$50)/BW$51</f>
        <v/>
      </c>
      <c r="BX40" s="1299">
        <f>$BT15*(AN71-BX$50)/BX$51</f>
        <v/>
      </c>
      <c r="BY40" s="1299">
        <f>$BT15*(AO71-BY$50)/BY$51</f>
        <v/>
      </c>
      <c r="BZ40" s="1299">
        <f>$BT15*(AP71-BZ$50)/BZ$51</f>
        <v/>
      </c>
      <c r="CA40" s="1299">
        <f>$BT15*(AQ71-CA$50)/CA$51</f>
        <v/>
      </c>
      <c r="CB40" s="1299">
        <f>$BT15*(AR71-CB$50)/CB$51</f>
        <v/>
      </c>
      <c r="CC40" s="1299">
        <f>$BT15*(AS71-CC$50)/CC$51</f>
        <v/>
      </c>
      <c r="CD40" s="1299">
        <f>$BT15*(AT71-CD$50)/CD$51</f>
        <v/>
      </c>
      <c r="CE40" s="1299">
        <f>$BT15*(AU71-CE$50)/CE$51</f>
        <v/>
      </c>
      <c r="CF40" s="1299">
        <f>$BT15*(AV71-CF$50)/CF$51</f>
        <v/>
      </c>
      <c r="CG40" s="1299">
        <f>$BT15*(AW71-CG$50)/CG$51</f>
        <v/>
      </c>
      <c r="CH40" s="1299">
        <f>$BT15*(AX71-CH$50)/CH$51</f>
        <v/>
      </c>
      <c r="CI40" s="1299">
        <f>$BT15*(AY71-CI$50)/CI$51</f>
        <v/>
      </c>
      <c r="CJ40" s="745" t="n"/>
      <c r="CK40" s="746" t="n"/>
      <c r="CL40" s="746" t="n"/>
      <c r="CM40" s="746" t="n"/>
      <c r="CN40" s="746" t="n"/>
      <c r="CO40" s="746" t="n"/>
      <c r="CP40" s="746" t="n"/>
      <c r="CQ40" s="746" t="n"/>
      <c r="CR40" s="746" t="n"/>
      <c r="CS40" s="746" t="n"/>
      <c r="CT40" s="746" t="n"/>
      <c r="CU40" s="746" t="n"/>
      <c r="CV40" s="746" t="n"/>
      <c r="CW40" s="746" t="n"/>
      <c r="CX40" s="746" t="n"/>
      <c r="CY40" s="746" t="n"/>
      <c r="CZ40" s="746" t="n"/>
      <c r="DA40" s="746" t="n"/>
      <c r="DB40" s="746" t="n"/>
      <c r="DC40" s="746" t="n"/>
      <c r="DD40" s="746" t="n"/>
      <c r="DE40" s="746" t="n"/>
      <c r="DF40" s="746" t="n"/>
      <c r="DG40" s="746" t="n"/>
      <c r="DH40" s="746" t="n"/>
      <c r="DI40" s="746" t="n"/>
      <c r="DJ40" s="729" t="n"/>
      <c r="DK40" s="729" t="n"/>
      <c r="DL40" s="729" t="n"/>
      <c r="DM40" s="729" t="n"/>
      <c r="DN40" s="729" t="n"/>
      <c r="DO40" s="729" t="n"/>
      <c r="DP40" s="729" t="n"/>
      <c r="DQ40" s="729" t="n"/>
    </row>
    <row r="41" ht="16" customFormat="1" customHeight="1" s="1099">
      <c r="A41" s="1047" t="inlineStr">
        <is>
          <t>购原材料折扣</t>
        </is>
      </c>
      <c r="C41" s="1061">
        <f>IF(E22&gt;=初始化表!K30,E22*(1-初始化表!L30),IF(E22&gt;=初始化表!K31,E22*(1-初始化表!L31),IF(E22&gt;=初始化表!K32,E22*(1-初始化表!L32),0)))</f>
        <v/>
      </c>
      <c r="D41" s="1293">
        <f>C41</f>
        <v/>
      </c>
      <c r="E41" s="1293" t="n"/>
      <c r="F41" s="1291">
        <f>F40+C41</f>
        <v/>
      </c>
      <c r="G41" s="144" t="n"/>
      <c r="H41" s="1233" t="inlineStr">
        <is>
          <t>原材料决策</t>
        </is>
      </c>
      <c r="I41" s="1210" t="n"/>
      <c r="J41" s="1210" t="n"/>
      <c r="K41" s="1210" t="n"/>
      <c r="L41" s="1234" t="n"/>
      <c r="M41" s="178" t="n"/>
      <c r="N41" s="1047" t="inlineStr">
        <is>
          <t>正品率</t>
        </is>
      </c>
      <c r="O41" s="1321">
        <f>初期!Q23</f>
        <v/>
      </c>
      <c r="P41" s="1321">
        <f>初期!Q24</f>
        <v/>
      </c>
      <c r="Q41" s="1321">
        <f>初期!Q25</f>
        <v/>
      </c>
      <c r="R41" s="1322">
        <f>初期!Q26</f>
        <v/>
      </c>
      <c r="S41" s="1323" t="n"/>
      <c r="T41" s="230" t="n"/>
      <c r="U41" s="1041" t="inlineStr">
        <is>
          <t>本期待销</t>
        </is>
      </c>
      <c r="V41" s="1053" t="inlineStr">
        <is>
          <t>市场1</t>
        </is>
      </c>
      <c r="W41" s="1053" t="inlineStr">
        <is>
          <t>市场2</t>
        </is>
      </c>
      <c r="X41" s="1053" t="inlineStr">
        <is>
          <t>市场3</t>
        </is>
      </c>
      <c r="Y41" s="1053" t="inlineStr">
        <is>
          <t>市场4</t>
        </is>
      </c>
      <c r="Z41" s="1090" t="inlineStr">
        <is>
          <t>总量</t>
        </is>
      </c>
      <c r="AA41" s="144" t="n"/>
      <c r="AB41" s="1069" t="inlineStr">
        <is>
          <t>预计销售机时</t>
        </is>
      </c>
      <c r="AD41" s="1324">
        <f>((SUM(V42:Y42,V11:Y11))*初始化表!E17+(SUM(V43:Y43,V12:Y12))*初始化表!F17+(SUM(V44:Y44,V13:Y13))*初始化表!G17+(SUM(V45:Y45,V14:Y14))*初始化表!H17)/1300</f>
        <v/>
      </c>
      <c r="AE41" s="1239" t="n"/>
      <c r="AF41" s="1101" t="n"/>
      <c r="AG41" s="1101" t="n"/>
      <c r="AH41" s="144" t="n"/>
      <c r="AI41" s="332" t="n"/>
      <c r="AJ41" s="333" t="n"/>
      <c r="AK41" s="333" t="n"/>
      <c r="AL41" s="333" t="n"/>
      <c r="AM41" s="333" t="n"/>
      <c r="AN41" s="333" t="n"/>
      <c r="AO41" s="333" t="n"/>
      <c r="AP41" s="333" t="n"/>
      <c r="AQ41" s="333" t="n"/>
      <c r="AR41" s="333" t="n"/>
      <c r="AS41" s="333" t="n"/>
      <c r="AT41" s="333" t="n"/>
      <c r="AU41" s="333" t="n"/>
      <c r="AV41" s="333" t="n"/>
      <c r="AW41" s="333" t="n"/>
      <c r="AX41" s="333" t="n"/>
      <c r="AY41" s="360" t="n"/>
      <c r="AZ41" s="144" t="n"/>
      <c r="BA41" s="351">
        <f>BA17</f>
        <v/>
      </c>
      <c r="BB41" s="1061">
        <f>SUM(BB17:BE17)</f>
        <v/>
      </c>
      <c r="BC41" s="1061">
        <f>SUM(BF17:BI17)</f>
        <v/>
      </c>
      <c r="BD41" s="1061">
        <f>SUM(BJ17:BM17)</f>
        <v/>
      </c>
      <c r="BE41" s="1061">
        <f>SUM(BN17:BQ17)</f>
        <v/>
      </c>
      <c r="BF41" s="1242">
        <f>(BB41*初始化表!E$17+BC41*初始化表!F$17+BD41*初始化表!G$17+BE41*初始化表!H$17)/1300</f>
        <v/>
      </c>
      <c r="BG41" s="1292">
        <f>IF(BF41=0,0,AL117/BF41)</f>
        <v/>
      </c>
      <c r="BH41" s="1292">
        <f>IF(BF41=0,0,AJ117/BF41)</f>
        <v/>
      </c>
      <c r="BI41" s="1303">
        <f>$BI$51-BF41</f>
        <v/>
      </c>
      <c r="BJ41" s="1061">
        <f>IF(BA41=0,"",RANK(BG41,$BG$31:$BG$50))</f>
        <v/>
      </c>
      <c r="BK41" s="1061">
        <f>IF(BA41=0,"",RANK(BH41,$BH$31:$BH$50))</f>
        <v/>
      </c>
      <c r="BL41" s="1101" t="n"/>
      <c r="BM41" s="1045" t="n"/>
      <c r="BN41" s="1044" t="inlineStr">
        <is>
          <t>市场1</t>
        </is>
      </c>
      <c r="BO41" s="1044" t="inlineStr">
        <is>
          <t>市场2</t>
        </is>
      </c>
      <c r="BP41" s="1044" t="inlineStr">
        <is>
          <t>市场3</t>
        </is>
      </c>
      <c r="BQ41" s="1044" t="inlineStr">
        <is>
          <t>市场4</t>
        </is>
      </c>
      <c r="BR41" s="1106" t="n"/>
      <c r="BS41" s="351">
        <f>BS16</f>
        <v/>
      </c>
      <c r="BT41" s="1299">
        <f>$BT16*(AJ72-BT$50)/BT$51</f>
        <v/>
      </c>
      <c r="BU41" s="1299">
        <f>$BT16*(AK72-BU$50)/BU$51</f>
        <v/>
      </c>
      <c r="BV41" s="1299">
        <f>$BT16*(AL72-BV$50)/BV$51</f>
        <v/>
      </c>
      <c r="BW41" s="1299">
        <f>$BT16*(AM72-BW$50)/BW$51</f>
        <v/>
      </c>
      <c r="BX41" s="1299">
        <f>$BT16*(AN72-BX$50)/BX$51</f>
        <v/>
      </c>
      <c r="BY41" s="1299">
        <f>$BT16*(AO72-BY$50)/BY$51</f>
        <v/>
      </c>
      <c r="BZ41" s="1299">
        <f>$BT16*(AP72-BZ$50)/BZ$51</f>
        <v/>
      </c>
      <c r="CA41" s="1299">
        <f>$BT16*(AQ72-CA$50)/CA$51</f>
        <v/>
      </c>
      <c r="CB41" s="1299">
        <f>$BT16*(AR72-CB$50)/CB$51</f>
        <v/>
      </c>
      <c r="CC41" s="1299">
        <f>$BT16*(AS72-CC$50)/CC$51</f>
        <v/>
      </c>
      <c r="CD41" s="1299">
        <f>$BT16*(AT72-CD$50)/CD$51</f>
        <v/>
      </c>
      <c r="CE41" s="1299">
        <f>$BT16*(AU72-CE$50)/CE$51</f>
        <v/>
      </c>
      <c r="CF41" s="1299">
        <f>$BT16*(AV72-CF$50)/CF$51</f>
        <v/>
      </c>
      <c r="CG41" s="1299">
        <f>$BT16*(AW72-CG$50)/CG$51</f>
        <v/>
      </c>
      <c r="CH41" s="1299">
        <f>$BT16*(AX72-CH$50)/CH$51</f>
        <v/>
      </c>
      <c r="CI41" s="1299">
        <f>$BT16*(AY72-CI$50)/CI$51</f>
        <v/>
      </c>
      <c r="CJ41" s="745" t="n"/>
      <c r="CK41" s="746" t="n"/>
      <c r="CL41" s="746" t="n"/>
      <c r="CM41" s="746" t="n"/>
      <c r="CN41" s="746" t="n"/>
      <c r="CO41" s="746" t="n"/>
      <c r="CP41" s="746" t="n"/>
      <c r="CQ41" s="746" t="n"/>
      <c r="CR41" s="746" t="n"/>
      <c r="CS41" s="746" t="n"/>
      <c r="CT41" s="746" t="n"/>
      <c r="CU41" s="746" t="n"/>
      <c r="CV41" s="746" t="n"/>
      <c r="CW41" s="746" t="n"/>
      <c r="CX41" s="746" t="n"/>
      <c r="CY41" s="746" t="n"/>
      <c r="CZ41" s="746" t="n"/>
      <c r="DA41" s="746" t="n"/>
      <c r="DB41" s="746" t="n"/>
      <c r="DC41" s="746" t="n"/>
      <c r="DD41" s="746" t="n"/>
      <c r="DE41" s="746" t="n"/>
      <c r="DF41" s="746" t="n"/>
      <c r="DG41" s="746" t="n"/>
      <c r="DH41" s="746" t="n"/>
      <c r="DI41" s="746" t="n"/>
      <c r="DJ41" s="729" t="n"/>
      <c r="DK41" s="729" t="n"/>
      <c r="DL41" s="729" t="n"/>
      <c r="DM41" s="729" t="n"/>
      <c r="DN41" s="729" t="n"/>
      <c r="DO41" s="729" t="n"/>
      <c r="DP41" s="729" t="n"/>
      <c r="DQ41" s="729" t="n"/>
    </row>
    <row r="42" ht="16" customFormat="1" customHeight="1" s="1099">
      <c r="A42" s="1047" t="inlineStr">
        <is>
          <t>购材料运费</t>
        </is>
      </c>
      <c r="C42" s="1061">
        <f>IF(E22&gt;0,-初始化表!B9-初始化表!B10*E22,0)</f>
        <v/>
      </c>
      <c r="D42" s="1293" t="n"/>
      <c r="E42" s="1293">
        <f>E39-C42</f>
        <v/>
      </c>
      <c r="F42" s="1291">
        <f>F41+C42</f>
        <v/>
      </c>
      <c r="G42" s="144" t="n"/>
      <c r="H42" s="1047" t="inlineStr">
        <is>
          <t>期初原材料</t>
        </is>
      </c>
      <c r="I42" s="1044" t="inlineStr">
        <is>
          <t>必要购入</t>
        </is>
      </c>
      <c r="J42" s="1044" t="inlineStr">
        <is>
          <t>推荐购入</t>
        </is>
      </c>
      <c r="K42" s="1044" t="inlineStr">
        <is>
          <t>当期购入</t>
        </is>
      </c>
      <c r="L42" s="1091" t="inlineStr">
        <is>
          <t>期末原材料</t>
        </is>
      </c>
      <c r="M42" s="178" t="n"/>
      <c r="N42" s="1047" t="inlineStr">
        <is>
          <t>正品要求</t>
        </is>
      </c>
      <c r="O42" s="1321">
        <f>1-0.5/MAX(B12:E12)</f>
        <v/>
      </c>
      <c r="P42" s="1321">
        <f>1-0.5/MAX(B13:E13)</f>
        <v/>
      </c>
      <c r="Q42" s="1321">
        <f>1-0.5/MAX(B14:E14)</f>
        <v/>
      </c>
      <c r="R42" s="1322">
        <f>1-0.5/MAX(B15:E15)</f>
        <v/>
      </c>
      <c r="S42" s="1323" t="n"/>
      <c r="T42" s="230" t="n"/>
      <c r="U42" s="1047" t="inlineStr">
        <is>
          <t>产品1</t>
        </is>
      </c>
      <c r="V42" s="1061">
        <f>MAX(B12+V5-V11-V36,0)</f>
        <v/>
      </c>
      <c r="W42" s="1061">
        <f>MAX(C12+W5-W11-W36,0)</f>
        <v/>
      </c>
      <c r="X42" s="1061">
        <f>MAX(D12+X5-X11-X36,0)</f>
        <v/>
      </c>
      <c r="Y42" s="1061">
        <f>MAX(E12+Y5-Y11-Y36,0)</f>
        <v/>
      </c>
      <c r="Z42" s="271">
        <f>SUM(V42:Y42)</f>
        <v/>
      </c>
      <c r="AA42" s="144" t="n"/>
      <c r="AB42" s="1073" t="inlineStr">
        <is>
          <t>预计单机销售</t>
        </is>
      </c>
      <c r="AC42" s="1211" t="n"/>
      <c r="AD42" s="1325">
        <f>C49/AD41</f>
        <v/>
      </c>
      <c r="AE42" s="1183" t="n"/>
      <c r="AF42" s="1101" t="n"/>
      <c r="AG42" s="1101" t="n"/>
      <c r="AH42" s="144" t="n"/>
      <c r="AI42" s="332" t="n"/>
      <c r="AJ42" s="333" t="n"/>
      <c r="AK42" s="333" t="n"/>
      <c r="AL42" s="333" t="n"/>
      <c r="AM42" s="333" t="n"/>
      <c r="AN42" s="333" t="n"/>
      <c r="AO42" s="333" t="n"/>
      <c r="AP42" s="333" t="n"/>
      <c r="AQ42" s="333" t="n"/>
      <c r="AR42" s="333" t="n"/>
      <c r="AS42" s="333" t="n"/>
      <c r="AT42" s="333" t="n"/>
      <c r="AU42" s="333" t="n"/>
      <c r="AV42" s="333" t="n"/>
      <c r="AW42" s="333" t="n"/>
      <c r="AX42" s="333" t="n"/>
      <c r="AY42" s="360" t="n"/>
      <c r="AZ42" s="144" t="n"/>
      <c r="BA42" s="351">
        <f>BA18</f>
        <v/>
      </c>
      <c r="BB42" s="1061">
        <f>SUM(BB18:BE18)</f>
        <v/>
      </c>
      <c r="BC42" s="1061">
        <f>SUM(BF18:BI18)</f>
        <v/>
      </c>
      <c r="BD42" s="1061">
        <f>SUM(BJ18:BM18)</f>
        <v/>
      </c>
      <c r="BE42" s="1061">
        <f>SUM(BN18:BQ18)</f>
        <v/>
      </c>
      <c r="BF42" s="1242">
        <f>(BB42*初始化表!E$17+BC42*初始化表!F$17+BD42*初始化表!G$17+BE42*初始化表!H$17)/1300</f>
        <v/>
      </c>
      <c r="BG42" s="1292">
        <f>IF(BF42=0,0,AL118/BF42)</f>
        <v/>
      </c>
      <c r="BH42" s="1292">
        <f>IF(BF42=0,0,AJ118/BF42)</f>
        <v/>
      </c>
      <c r="BI42" s="1303">
        <f>$BI$51-BF42</f>
        <v/>
      </c>
      <c r="BJ42" s="1061">
        <f>IF(BA42=0,"",RANK(BG42,$BG$31:$BG$50))</f>
        <v/>
      </c>
      <c r="BK42" s="1061">
        <f>IF(BA42=0,"",RANK(BH42,$BH$31:$BH$50))</f>
        <v/>
      </c>
      <c r="BL42" s="1101" t="n"/>
      <c r="BM42" s="1044" t="inlineStr">
        <is>
          <t>产品1</t>
        </is>
      </c>
      <c r="BN42" s="1061">
        <f>INT(1/BN32*BN37)</f>
        <v/>
      </c>
      <c r="BO42" s="1061">
        <f>INT(1/BO32*BO37)</f>
        <v/>
      </c>
      <c r="BP42" s="1061">
        <f>INT(1/BP32*BP37)</f>
        <v/>
      </c>
      <c r="BQ42" s="1061">
        <f>INT(1/BQ32*BQ37)</f>
        <v/>
      </c>
      <c r="BR42" s="1106" t="n"/>
      <c r="BS42" s="351">
        <f>BS17</f>
        <v/>
      </c>
      <c r="BT42" s="1299">
        <f>$BT17*(AJ73-BT$50)/BT$51</f>
        <v/>
      </c>
      <c r="BU42" s="1299">
        <f>$BT17*(AK73-BU$50)/BU$51</f>
        <v/>
      </c>
      <c r="BV42" s="1299">
        <f>$BT17*(AL73-BV$50)/BV$51</f>
        <v/>
      </c>
      <c r="BW42" s="1299">
        <f>$BT17*(AM73-BW$50)/BW$51</f>
        <v/>
      </c>
      <c r="BX42" s="1299">
        <f>$BT17*(AN73-BX$50)/BX$51</f>
        <v/>
      </c>
      <c r="BY42" s="1299">
        <f>$BT17*(AO73-BY$50)/BY$51</f>
        <v/>
      </c>
      <c r="BZ42" s="1299">
        <f>$BT17*(AP73-BZ$50)/BZ$51</f>
        <v/>
      </c>
      <c r="CA42" s="1299">
        <f>$BT17*(AQ73-CA$50)/CA$51</f>
        <v/>
      </c>
      <c r="CB42" s="1299">
        <f>$BT17*(AR73-CB$50)/CB$51</f>
        <v/>
      </c>
      <c r="CC42" s="1299">
        <f>$BT17*(AS73-CC$50)/CC$51</f>
        <v/>
      </c>
      <c r="CD42" s="1299">
        <f>$BT17*(AT73-CD$50)/CD$51</f>
        <v/>
      </c>
      <c r="CE42" s="1299">
        <f>$BT17*(AU73-CE$50)/CE$51</f>
        <v/>
      </c>
      <c r="CF42" s="1299">
        <f>$BT17*(AV73-CF$50)/CF$51</f>
        <v/>
      </c>
      <c r="CG42" s="1299">
        <f>$BT17*(AW73-CG$50)/CG$51</f>
        <v/>
      </c>
      <c r="CH42" s="1299">
        <f>$BT17*(AX73-CH$50)/CH$51</f>
        <v/>
      </c>
      <c r="CI42" s="1299">
        <f>$BT17*(AY73-CI$50)/CI$51</f>
        <v/>
      </c>
      <c r="CJ42" s="745" t="n"/>
      <c r="CK42" s="746" t="n"/>
      <c r="CL42" s="746" t="n"/>
      <c r="CM42" s="746" t="n"/>
      <c r="CN42" s="746" t="n"/>
      <c r="CO42" s="746" t="n"/>
      <c r="CP42" s="746" t="n"/>
      <c r="CQ42" s="746" t="n"/>
      <c r="CR42" s="746" t="n"/>
      <c r="CS42" s="746" t="n"/>
      <c r="CT42" s="746" t="n"/>
      <c r="CU42" s="746" t="n"/>
      <c r="CV42" s="746" t="n"/>
      <c r="CW42" s="746" t="n"/>
      <c r="CX42" s="746" t="n"/>
      <c r="CY42" s="746" t="n"/>
      <c r="CZ42" s="746" t="n"/>
      <c r="DA42" s="746" t="n"/>
      <c r="DB42" s="746" t="n"/>
      <c r="DC42" s="746" t="n"/>
      <c r="DD42" s="746" t="n"/>
      <c r="DE42" s="746" t="n"/>
      <c r="DF42" s="746" t="n"/>
      <c r="DG42" s="746" t="n"/>
      <c r="DH42" s="746" t="n"/>
      <c r="DI42" s="746" t="n"/>
      <c r="DJ42" s="729" t="n"/>
      <c r="DK42" s="729" t="n"/>
      <c r="DL42" s="729" t="n"/>
      <c r="DM42" s="729" t="n"/>
      <c r="DN42" s="729" t="n"/>
      <c r="DO42" s="729" t="n"/>
      <c r="DP42" s="729" t="n"/>
      <c r="DQ42" s="729" t="n"/>
    </row>
    <row r="43" ht="16" customFormat="1" customHeight="1" s="1099">
      <c r="A43" s="1047" t="inlineStr">
        <is>
          <t>管理费</t>
        </is>
      </c>
      <c r="C43" s="1061">
        <f>-(IF(SUM(B17:C17)=0,0,初始化表!H25)+IF(SUM(B18:C18)=0,0,初始化表!H26)+IF(SUM(B19:C19)=0,0,初始化表!H27)+IF(SUM(B20:C20)=0,0,初始化表!H28)+IF(SUM(D17:E17)=0,0,初始化表!I25)+IF(SUM(D18:E18)=0,0,初始化表!I26)+IF(SUM(D19:E19)=0,0,初始化表!I27)+IF(SUM(D20:E20)=0,0,初始化表!I28))</f>
        <v/>
      </c>
      <c r="D43" s="1293" t="n"/>
      <c r="E43" s="1293">
        <f>E42-C43</f>
        <v/>
      </c>
      <c r="F43" s="1291">
        <f>F42+C43</f>
        <v/>
      </c>
      <c r="G43" s="144" t="n"/>
      <c r="H43" s="1326">
        <f>初期!H27</f>
        <v/>
      </c>
      <c r="I43" s="1290">
        <f>ROUNDUP(MAX(-K29/初始化表!B11,0),0)</f>
        <v/>
      </c>
      <c r="J43" s="1290">
        <f>IF(I43&lt;=0,0,IF(I43&lt;初始化表!K32,初始化表!K32,IF(I43&lt;初始化表!K31,初始化表!K31,IF(I43&lt;初始化表!K30,初始化表!K30,I43))))</f>
        <v/>
      </c>
      <c r="K43" s="1327" t="n"/>
      <c r="L43" s="1328">
        <f>E22+H43-(SUM(B17:E17)*初始化表!E19+SUM(B18:E18)*初始化表!F19+SUM(B19:E19)*初始化表!G19+SUM(B20:E20)*初始化表!H19)</f>
        <v/>
      </c>
      <c r="M43" s="178" t="n"/>
      <c r="N43" s="1047" t="inlineStr">
        <is>
          <t>预计正品率</t>
        </is>
      </c>
      <c r="O43" s="1321">
        <f>工资系数初始化!D19</f>
        <v/>
      </c>
      <c r="P43" s="1321">
        <f>工资系数初始化!E19</f>
        <v/>
      </c>
      <c r="Q43" s="1321">
        <f>工资系数初始化!F19</f>
        <v/>
      </c>
      <c r="R43" s="1322">
        <f>工资系数初始化!G19</f>
        <v/>
      </c>
      <c r="S43" s="1323" t="n"/>
      <c r="T43" s="230" t="n"/>
      <c r="U43" s="1047" t="inlineStr">
        <is>
          <t>产品2</t>
        </is>
      </c>
      <c r="V43" s="1061">
        <f>MAX(B13+V6-V12-V37,0)</f>
        <v/>
      </c>
      <c r="W43" s="1061">
        <f>MAX(C13+W6-W12-W37,0)</f>
        <v/>
      </c>
      <c r="X43" s="1061">
        <f>MAX(D13+X6-X12-X37,0)</f>
        <v/>
      </c>
      <c r="Y43" s="1061">
        <f>MAX(E13+Y6-Y12-Y37,0)</f>
        <v/>
      </c>
      <c r="Z43" s="271">
        <f>SUM(V43:Y43)</f>
        <v/>
      </c>
      <c r="AA43" s="144" t="n"/>
      <c r="AB43" s="1101" t="n"/>
      <c r="AC43" s="1101" t="n"/>
      <c r="AD43" s="1101" t="n"/>
      <c r="AE43" s="1101" t="n"/>
      <c r="AF43" s="1101" t="n"/>
      <c r="AG43" s="1101" t="n"/>
      <c r="AH43" s="144" t="n"/>
      <c r="AI43" s="332" t="n"/>
      <c r="AJ43" s="333" t="n"/>
      <c r="AK43" s="333" t="n"/>
      <c r="AL43" s="333" t="n"/>
      <c r="AM43" s="333" t="n"/>
      <c r="AN43" s="333" t="n"/>
      <c r="AO43" s="333" t="n"/>
      <c r="AP43" s="333" t="n"/>
      <c r="AQ43" s="333" t="n"/>
      <c r="AR43" s="333" t="n"/>
      <c r="AS43" s="333" t="n"/>
      <c r="AT43" s="333" t="n"/>
      <c r="AU43" s="333" t="n"/>
      <c r="AV43" s="333" t="n"/>
      <c r="AW43" s="333" t="n"/>
      <c r="AX43" s="333" t="n"/>
      <c r="AY43" s="360" t="n"/>
      <c r="AZ43" s="144" t="n"/>
      <c r="BA43" s="351">
        <f>BA19</f>
        <v/>
      </c>
      <c r="BB43" s="1061">
        <f>SUM(BB19:BE19)</f>
        <v/>
      </c>
      <c r="BC43" s="1061">
        <f>SUM(BF19:BI19)</f>
        <v/>
      </c>
      <c r="BD43" s="1061">
        <f>SUM(BJ19:BM19)</f>
        <v/>
      </c>
      <c r="BE43" s="1061">
        <f>SUM(BN19:BQ19)</f>
        <v/>
      </c>
      <c r="BF43" s="1242">
        <f>(BB43*初始化表!E$17+BC43*初始化表!F$17+BD43*初始化表!G$17+BE43*初始化表!H$17)/1300</f>
        <v/>
      </c>
      <c r="BG43" s="1292">
        <f>IF(BF43=0,0,AL119/BF43)</f>
        <v/>
      </c>
      <c r="BH43" s="1292">
        <f>IF(BF43=0,0,AJ119/BF43)</f>
        <v/>
      </c>
      <c r="BI43" s="1303">
        <f>$BI$51-BF43</f>
        <v/>
      </c>
      <c r="BJ43" s="1061">
        <f>IF(BA43=0,"",RANK(BG43,$BG$31:$BG$50))</f>
        <v/>
      </c>
      <c r="BK43" s="1061">
        <f>IF(BA43=0,"",RANK(BH43,$BH$31:$BH$50))</f>
        <v/>
      </c>
      <c r="BL43" s="1101" t="n"/>
      <c r="BM43" s="1044" t="inlineStr">
        <is>
          <t>产品2</t>
        </is>
      </c>
      <c r="BN43" s="1061">
        <f>INT(1/BN33*BN38)</f>
        <v/>
      </c>
      <c r="BO43" s="1061">
        <f>INT(1/BO33*BO38)</f>
        <v/>
      </c>
      <c r="BP43" s="1061">
        <f>INT(1/BP33*BP38)</f>
        <v/>
      </c>
      <c r="BQ43" s="1061">
        <f>INT(1/BQ33*BQ38)</f>
        <v/>
      </c>
      <c r="BR43" s="1106" t="n"/>
      <c r="BS43" s="351">
        <f>BS18</f>
        <v/>
      </c>
      <c r="BT43" s="1299">
        <f>$BT18*(AJ74-BT$50)/BT$51</f>
        <v/>
      </c>
      <c r="BU43" s="1299">
        <f>$BT18*(AK74-BU$50)/BU$51</f>
        <v/>
      </c>
      <c r="BV43" s="1299">
        <f>$BT18*(AL74-BV$50)/BV$51</f>
        <v/>
      </c>
      <c r="BW43" s="1299">
        <f>$BT18*(AM74-BW$50)/BW$51</f>
        <v/>
      </c>
      <c r="BX43" s="1299">
        <f>$BT18*(AN74-BX$50)/BX$51</f>
        <v/>
      </c>
      <c r="BY43" s="1299">
        <f>$BT18*(AO74-BY$50)/BY$51</f>
        <v/>
      </c>
      <c r="BZ43" s="1299">
        <f>$BT18*(AP74-BZ$50)/BZ$51</f>
        <v/>
      </c>
      <c r="CA43" s="1299">
        <f>$BT18*(AQ74-CA$50)/CA$51</f>
        <v/>
      </c>
      <c r="CB43" s="1299">
        <f>$BT18*(AR74-CB$50)/CB$51</f>
        <v/>
      </c>
      <c r="CC43" s="1299">
        <f>$BT18*(AS74-CC$50)/CC$51</f>
        <v/>
      </c>
      <c r="CD43" s="1299">
        <f>$BT18*(AT74-CD$50)/CD$51</f>
        <v/>
      </c>
      <c r="CE43" s="1299">
        <f>$BT18*(AU74-CE$50)/CE$51</f>
        <v/>
      </c>
      <c r="CF43" s="1299">
        <f>$BT18*(AV74-CF$50)/CF$51</f>
        <v/>
      </c>
      <c r="CG43" s="1299">
        <f>$BT18*(AW74-CG$50)/CG$51</f>
        <v/>
      </c>
      <c r="CH43" s="1299">
        <f>$BT18*(AX74-CH$50)/CH$51</f>
        <v/>
      </c>
      <c r="CI43" s="1299">
        <f>$BT18*(AY74-CI$50)/CI$51</f>
        <v/>
      </c>
      <c r="CJ43" s="745" t="n"/>
      <c r="CK43" s="746" t="n"/>
      <c r="CL43" s="746" t="n"/>
      <c r="CM43" s="746" t="n"/>
      <c r="CN43" s="746" t="n"/>
      <c r="CO43" s="746" t="n"/>
      <c r="CP43" s="746" t="n"/>
      <c r="CQ43" s="746" t="n"/>
      <c r="CR43" s="746" t="n"/>
      <c r="CS43" s="746" t="n"/>
      <c r="CT43" s="746" t="n"/>
      <c r="CU43" s="746" t="n"/>
      <c r="CV43" s="746" t="n"/>
      <c r="CW43" s="746" t="n"/>
      <c r="CX43" s="746" t="n"/>
      <c r="CY43" s="746" t="n"/>
      <c r="CZ43" s="746" t="n"/>
      <c r="DA43" s="746" t="n"/>
      <c r="DB43" s="746" t="n"/>
      <c r="DC43" s="746" t="n"/>
      <c r="DD43" s="746" t="n"/>
      <c r="DE43" s="746" t="n"/>
      <c r="DF43" s="746" t="n"/>
      <c r="DG43" s="746" t="n"/>
      <c r="DH43" s="746" t="n"/>
      <c r="DI43" s="746" t="n"/>
      <c r="DJ43" s="729" t="n"/>
      <c r="DK43" s="729" t="n"/>
      <c r="DL43" s="729" t="n"/>
      <c r="DM43" s="729" t="n"/>
      <c r="DN43" s="729" t="n"/>
      <c r="DO43" s="729" t="n"/>
      <c r="DP43" s="729" t="n"/>
      <c r="DQ43" s="729" t="n"/>
    </row>
    <row r="44" ht="16" customFormat="1" customHeight="1" s="1099">
      <c r="A44" s="1047" t="inlineStr">
        <is>
          <t>特殊班工资</t>
        </is>
      </c>
      <c r="C44" s="1061">
        <f>-F24*(SUM(C17*初始化表!E18+C18*初始化表!F18+C19*初始化表!G18+C20*初始化表!H18)*初始化表!B16+SUM(D17*初始化表!E18+D18*初始化表!F18+D19*初始化表!G18+D20*初始化表!H18)*(初始化表!B17-初始化表!B15)+SUM(E17*初始化表!E18+E18*初始化表!F18+E19*初始化表!G18+E20*初始化表!H18)*初始化表!B18)</f>
        <v/>
      </c>
      <c r="D44" s="1293" t="n"/>
      <c r="E44" s="1293">
        <f>E43-C44</f>
        <v/>
      </c>
      <c r="F44" s="1291">
        <f>F43+C44</f>
        <v/>
      </c>
      <c r="G44" s="144" t="n"/>
      <c r="H44" s="1101" t="n"/>
      <c r="I44" s="140" t="n"/>
      <c r="J44" s="140" t="n"/>
      <c r="K44" s="1044" t="inlineStr">
        <is>
          <t>本期利润</t>
        </is>
      </c>
      <c r="L44" s="1329">
        <f>F77</f>
        <v/>
      </c>
      <c r="M44" s="178" t="n"/>
      <c r="N44" s="1047" t="inlineStr">
        <is>
          <t>上期工资系数</t>
        </is>
      </c>
      <c r="O44" s="1044" t="inlineStr">
        <is>
          <t>产品等级浮动</t>
        </is>
      </c>
      <c r="P44" s="1044" t="inlineStr">
        <is>
          <t>推荐工资系数</t>
        </is>
      </c>
      <c r="Q44" s="1044" t="inlineStr">
        <is>
          <t>安全工资系数</t>
        </is>
      </c>
      <c r="R44" s="1091" t="inlineStr">
        <is>
          <t>工资系数</t>
        </is>
      </c>
      <c r="S44" s="247" t="n"/>
      <c r="T44" s="230" t="n"/>
      <c r="U44" s="1047" t="inlineStr">
        <is>
          <t>产品3</t>
        </is>
      </c>
      <c r="V44" s="1061">
        <f>MAX(B14+V7-V13-V38,0)</f>
        <v/>
      </c>
      <c r="W44" s="1061">
        <f>MAX(C14+W7-W13-W38,0)</f>
        <v/>
      </c>
      <c r="X44" s="1061">
        <f>MAX(D14+X7-X13-X38,0)</f>
        <v/>
      </c>
      <c r="Y44" s="1061">
        <f>MAX(E14+Y7-Y13-Y38,0)</f>
        <v/>
      </c>
      <c r="Z44" s="271">
        <f>SUM(V44:Y44)</f>
        <v/>
      </c>
      <c r="AA44" s="144" t="n"/>
      <c r="AB44" s="1101" t="n"/>
      <c r="AC44" s="1101" t="n"/>
      <c r="AD44" s="1101" t="n"/>
      <c r="AE44" s="1101" t="n"/>
      <c r="AF44" s="1101" t="n"/>
      <c r="AG44" s="1101" t="n"/>
      <c r="AH44" s="144" t="n"/>
      <c r="AI44" s="332" t="n"/>
      <c r="AJ44" s="333" t="n"/>
      <c r="AK44" s="333" t="n"/>
      <c r="AL44" s="333" t="n"/>
      <c r="AM44" s="333" t="n"/>
      <c r="AN44" s="333" t="n"/>
      <c r="AO44" s="333" t="n"/>
      <c r="AP44" s="333" t="n"/>
      <c r="AQ44" s="333" t="n"/>
      <c r="AR44" s="333" t="n"/>
      <c r="AS44" s="333" t="n"/>
      <c r="AT44" s="333" t="n"/>
      <c r="AU44" s="333" t="n"/>
      <c r="AV44" s="333" t="n"/>
      <c r="AW44" s="333" t="n"/>
      <c r="AX44" s="333" t="n"/>
      <c r="AY44" s="360" t="n"/>
      <c r="AZ44" s="144" t="n"/>
      <c r="BA44" s="351">
        <f>BA20</f>
        <v/>
      </c>
      <c r="BB44" s="1061">
        <f>SUM(BB20:BE20)</f>
        <v/>
      </c>
      <c r="BC44" s="1061">
        <f>SUM(BF20:BI20)</f>
        <v/>
      </c>
      <c r="BD44" s="1061">
        <f>SUM(BJ20:BM20)</f>
        <v/>
      </c>
      <c r="BE44" s="1061">
        <f>SUM(BN20:BQ20)</f>
        <v/>
      </c>
      <c r="BF44" s="1242">
        <f>(BB44*初始化表!E$17+BC44*初始化表!F$17+BD44*初始化表!G$17+BE44*初始化表!H$17)/1300</f>
        <v/>
      </c>
      <c r="BG44" s="1292">
        <f>IF(BF44=0,0,AL120/BF44)</f>
        <v/>
      </c>
      <c r="BH44" s="1292">
        <f>IF(BF44=0,0,AJ120/BF44)</f>
        <v/>
      </c>
      <c r="BI44" s="1303">
        <f>$BI$51-BF44</f>
        <v/>
      </c>
      <c r="BJ44" s="1061">
        <f>IF(BA44=0,"",RANK(BG44,$BG$31:$BG$50))</f>
        <v/>
      </c>
      <c r="BK44" s="1061">
        <f>IF(BA44=0,"",RANK(BH44,$BH$31:$BH$50))</f>
        <v/>
      </c>
      <c r="BL44" s="1101" t="n"/>
      <c r="BM44" s="1044" t="inlineStr">
        <is>
          <t>产品3</t>
        </is>
      </c>
      <c r="BN44" s="1061">
        <f>INT(1/BN34*BN39)</f>
        <v/>
      </c>
      <c r="BO44" s="1061">
        <f>INT(1/BO34*BO39)</f>
        <v/>
      </c>
      <c r="BP44" s="1061">
        <f>INT(1/BP34*BP39)</f>
        <v/>
      </c>
      <c r="BQ44" s="1061">
        <f>INT(1/BQ34*BQ39)</f>
        <v/>
      </c>
      <c r="BR44" s="1106" t="n"/>
      <c r="BS44" s="351">
        <f>BS19</f>
        <v/>
      </c>
      <c r="BT44" s="1299">
        <f>$BT19*(AJ75-BT$50)/BT$51</f>
        <v/>
      </c>
      <c r="BU44" s="1299">
        <f>$BT19*(AK75-BU$50)/BU$51</f>
        <v/>
      </c>
      <c r="BV44" s="1299">
        <f>$BT19*(AL75-BV$50)/BV$51</f>
        <v/>
      </c>
      <c r="BW44" s="1299">
        <f>$BT19*(AM75-BW$50)/BW$51</f>
        <v/>
      </c>
      <c r="BX44" s="1299">
        <f>$BT19*(AN75-BX$50)/BX$51</f>
        <v/>
      </c>
      <c r="BY44" s="1299">
        <f>$BT19*(AO75-BY$50)/BY$51</f>
        <v/>
      </c>
      <c r="BZ44" s="1299">
        <f>$BT19*(AP75-BZ$50)/BZ$51</f>
        <v/>
      </c>
      <c r="CA44" s="1299">
        <f>$BT19*(AQ75-CA$50)/CA$51</f>
        <v/>
      </c>
      <c r="CB44" s="1299">
        <f>$BT19*(AR75-CB$50)/CB$51</f>
        <v/>
      </c>
      <c r="CC44" s="1299">
        <f>$BT19*(AS75-CC$50)/CC$51</f>
        <v/>
      </c>
      <c r="CD44" s="1299">
        <f>$BT19*(AT75-CD$50)/CD$51</f>
        <v/>
      </c>
      <c r="CE44" s="1299">
        <f>$BT19*(AU75-CE$50)/CE$51</f>
        <v/>
      </c>
      <c r="CF44" s="1299">
        <f>$BT19*(AV75-CF$50)/CF$51</f>
        <v/>
      </c>
      <c r="CG44" s="1299">
        <f>$BT19*(AW75-CG$50)/CG$51</f>
        <v/>
      </c>
      <c r="CH44" s="1299">
        <f>$BT19*(AX75-CH$50)/CH$51</f>
        <v/>
      </c>
      <c r="CI44" s="1299">
        <f>$BT19*(AY75-CI$50)/CI$51</f>
        <v/>
      </c>
      <c r="CJ44" s="745" t="n"/>
      <c r="CK44" s="746" t="n"/>
      <c r="CL44" s="746" t="n"/>
      <c r="CM44" s="746" t="n"/>
      <c r="CN44" s="746" t="n"/>
      <c r="CO44" s="746" t="n"/>
      <c r="CP44" s="746" t="n"/>
      <c r="CQ44" s="746" t="n"/>
      <c r="CR44" s="746" t="n"/>
      <c r="CS44" s="746" t="n"/>
      <c r="CT44" s="746" t="n"/>
      <c r="CU44" s="746" t="n"/>
      <c r="CV44" s="746" t="n"/>
      <c r="CW44" s="746" t="n"/>
      <c r="CX44" s="746" t="n"/>
      <c r="CY44" s="746" t="n"/>
      <c r="CZ44" s="746" t="n"/>
      <c r="DA44" s="746" t="n"/>
      <c r="DB44" s="746" t="n"/>
      <c r="DC44" s="746" t="n"/>
      <c r="DD44" s="746" t="n"/>
      <c r="DE44" s="746" t="n"/>
      <c r="DF44" s="746" t="n"/>
      <c r="DG44" s="746" t="n"/>
      <c r="DH44" s="746" t="n"/>
      <c r="DI44" s="746" t="n"/>
      <c r="DJ44" s="729" t="n"/>
      <c r="DK44" s="729" t="n"/>
      <c r="DL44" s="729" t="n"/>
      <c r="DM44" s="729" t="n"/>
      <c r="DN44" s="729" t="n"/>
      <c r="DO44" s="729" t="n"/>
      <c r="DP44" s="729" t="n"/>
      <c r="DQ44" s="729" t="n"/>
    </row>
    <row r="45" ht="16" customFormat="1" customHeight="1" s="1099">
      <c r="A45" s="1047" t="inlineStr">
        <is>
          <t>使用材料费</t>
        </is>
      </c>
      <c r="C45" s="1061">
        <f>-SUM(B17:E17)*初始化表!E19-SUM(B18:E18)*初始化表!F19-SUM(B19:E19)*初始化表!G19-SUM(B20:E20)*初始化表!H19</f>
        <v/>
      </c>
      <c r="D45" s="1293" t="n"/>
      <c r="E45" s="1293">
        <f>E44-C45</f>
        <v/>
      </c>
      <c r="F45" s="1291" t="n"/>
      <c r="G45" s="144" t="n"/>
      <c r="H45" s="1233" t="inlineStr">
        <is>
          <t>运输决策</t>
        </is>
      </c>
      <c r="I45" s="1210" t="n"/>
      <c r="J45" s="1210" t="n"/>
      <c r="K45" s="1210" t="n"/>
      <c r="L45" s="1234" t="n"/>
      <c r="M45" s="178" t="n"/>
      <c r="N45" s="223">
        <f>初期!F67</f>
        <v/>
      </c>
      <c r="O45" s="1063">
        <f>IF(0.99*LOG(F24,初始化表!B20)&lt;0.99,0.99*LOG(F24,初始化表!B20),0.99)</f>
        <v/>
      </c>
      <c r="P45" s="1063">
        <f>INT(((R42-0.95-(R41-0.95)*0.2)/0.8*10/初始化表!B19+1)*1000+0.5)/1000</f>
        <v/>
      </c>
      <c r="Q45" s="1063">
        <f>INT(((0.05-(R41-0.95)*0.2)/0.8*10/初始化表!B19+1)*1000+0.5)/1000</f>
        <v/>
      </c>
      <c r="R45" s="248" t="n">
        <v>1</v>
      </c>
      <c r="S45" s="1330" t="inlineStr">
        <is>
          <t>记录工资系数</t>
        </is>
      </c>
      <c r="T45" s="1061" t="n">
        <v>1</v>
      </c>
      <c r="U45" s="1073" t="inlineStr">
        <is>
          <t>产品4</t>
        </is>
      </c>
      <c r="V45" s="1063">
        <f>MAX(B15+V8-V14-V39,0)</f>
        <v/>
      </c>
      <c r="W45" s="1063">
        <f>MAX(C15+W8-W14-W39,0)</f>
        <v/>
      </c>
      <c r="X45" s="1063">
        <f>MAX(D15+X8-X14-X39,0)</f>
        <v/>
      </c>
      <c r="Y45" s="1063">
        <f>MAX(E15+Y8-Y14-Y39,0)</f>
        <v/>
      </c>
      <c r="Z45" s="274">
        <f>SUM(V45:Y45)</f>
        <v/>
      </c>
      <c r="AA45" s="144" t="n"/>
      <c r="AB45" s="1101" t="n"/>
      <c r="AC45" s="1101" t="n"/>
      <c r="AD45" s="1101" t="n"/>
      <c r="AE45" s="1101" t="n"/>
      <c r="AF45" s="1101" t="n"/>
      <c r="AG45" s="1101" t="n"/>
      <c r="AH45" s="144" t="n"/>
      <c r="AI45" s="332" t="n"/>
      <c r="AJ45" s="333" t="n"/>
      <c r="AK45" s="333" t="n"/>
      <c r="AL45" s="333" t="n"/>
      <c r="AM45" s="333" t="n"/>
      <c r="AN45" s="333" t="n"/>
      <c r="AO45" s="333" t="n"/>
      <c r="AP45" s="333" t="n"/>
      <c r="AQ45" s="333" t="n"/>
      <c r="AR45" s="333" t="n"/>
      <c r="AS45" s="333" t="n"/>
      <c r="AT45" s="333" t="n"/>
      <c r="AU45" s="333" t="n"/>
      <c r="AV45" s="333" t="n"/>
      <c r="AW45" s="333" t="n"/>
      <c r="AX45" s="333" t="n"/>
      <c r="AY45" s="360" t="n"/>
      <c r="AZ45" s="144" t="n"/>
      <c r="BA45" s="351">
        <f>BA21</f>
        <v/>
      </c>
      <c r="BB45" s="1061">
        <f>SUM(BB21:BE21)</f>
        <v/>
      </c>
      <c r="BC45" s="1061">
        <f>SUM(BF21:BI21)</f>
        <v/>
      </c>
      <c r="BD45" s="1061">
        <f>SUM(BJ21:BM21)</f>
        <v/>
      </c>
      <c r="BE45" s="1061">
        <f>SUM(BN21:BQ21)</f>
        <v/>
      </c>
      <c r="BF45" s="1242">
        <f>(BB45*初始化表!E$17+BC45*初始化表!F$17+BD45*初始化表!G$17+BE45*初始化表!H$17)/1300</f>
        <v/>
      </c>
      <c r="BG45" s="1292">
        <f>IF(BF45=0,0,AL121/BF45)</f>
        <v/>
      </c>
      <c r="BH45" s="1292">
        <f>IF(BF45=0,0,AJ121/BF45)</f>
        <v/>
      </c>
      <c r="BI45" s="1303">
        <f>$BI$51-BF45</f>
        <v/>
      </c>
      <c r="BJ45" s="1061">
        <f>IF(BA45=0,"",RANK(BG45,$BG$31:$BG$50))</f>
        <v/>
      </c>
      <c r="BK45" s="1061">
        <f>IF(BA45=0,"",RANK(BH45,$BH$31:$BH$50))</f>
        <v/>
      </c>
      <c r="BL45" s="1101" t="n"/>
      <c r="BM45" s="1044" t="inlineStr">
        <is>
          <t>产品4</t>
        </is>
      </c>
      <c r="BN45" s="1061">
        <f>INT(1/BN35*BN40)</f>
        <v/>
      </c>
      <c r="BO45" s="1061">
        <f>INT(1/BO35*BO40)</f>
        <v/>
      </c>
      <c r="BP45" s="1061">
        <f>INT(1/BP35*BP40)</f>
        <v/>
      </c>
      <c r="BQ45" s="1061">
        <f>INT(1/BQ35*BQ40)</f>
        <v/>
      </c>
      <c r="BR45" s="1106" t="n"/>
      <c r="BS45" s="351">
        <f>BS20</f>
        <v/>
      </c>
      <c r="BT45" s="1299">
        <f>$BT20*(AJ76-BT$50)/BT$51</f>
        <v/>
      </c>
      <c r="BU45" s="1299">
        <f>$BT20*(AK76-BU$50)/BU$51</f>
        <v/>
      </c>
      <c r="BV45" s="1299">
        <f>$BT20*(AL76-BV$50)/BV$51</f>
        <v/>
      </c>
      <c r="BW45" s="1299">
        <f>$BT20*(AM76-BW$50)/BW$51</f>
        <v/>
      </c>
      <c r="BX45" s="1299">
        <f>$BT20*(AN76-BX$50)/BX$51</f>
        <v/>
      </c>
      <c r="BY45" s="1299">
        <f>$BT20*(AO76-BY$50)/BY$51</f>
        <v/>
      </c>
      <c r="BZ45" s="1299">
        <f>$BT20*(AP76-BZ$50)/BZ$51</f>
        <v/>
      </c>
      <c r="CA45" s="1299">
        <f>$BT20*(AQ76-CA$50)/CA$51</f>
        <v/>
      </c>
      <c r="CB45" s="1299">
        <f>$BT20*(AR76-CB$50)/CB$51</f>
        <v/>
      </c>
      <c r="CC45" s="1299">
        <f>$BT20*(AS76-CC$50)/CC$51</f>
        <v/>
      </c>
      <c r="CD45" s="1299">
        <f>$BT20*(AT76-CD$50)/CD$51</f>
        <v/>
      </c>
      <c r="CE45" s="1299">
        <f>$BT20*(AU76-CE$50)/CE$51</f>
        <v/>
      </c>
      <c r="CF45" s="1299">
        <f>$BT20*(AV76-CF$50)/CF$51</f>
        <v/>
      </c>
      <c r="CG45" s="1299">
        <f>$BT20*(AW76-CG$50)/CG$51</f>
        <v/>
      </c>
      <c r="CH45" s="1299">
        <f>$BT20*(AX76-CH$50)/CH$51</f>
        <v/>
      </c>
      <c r="CI45" s="1299">
        <f>$BT20*(AY76-CI$50)/CI$51</f>
        <v/>
      </c>
      <c r="CJ45" s="745" t="n"/>
      <c r="CK45" s="746" t="n"/>
      <c r="CL45" s="746" t="n"/>
      <c r="CM45" s="746" t="n"/>
      <c r="CN45" s="746" t="n"/>
      <c r="CO45" s="746" t="n"/>
      <c r="CP45" s="746" t="n"/>
      <c r="CQ45" s="746" t="n"/>
      <c r="CR45" s="746" t="n"/>
      <c r="CS45" s="746" t="n"/>
      <c r="CT45" s="746" t="n"/>
      <c r="CU45" s="746" t="n"/>
      <c r="CV45" s="746" t="n"/>
      <c r="CW45" s="746" t="n"/>
      <c r="CX45" s="746" t="n"/>
      <c r="CY45" s="746" t="n"/>
      <c r="CZ45" s="746" t="n"/>
      <c r="DA45" s="746" t="n"/>
      <c r="DB45" s="746" t="n"/>
      <c r="DC45" s="746" t="n"/>
      <c r="DD45" s="746" t="n"/>
      <c r="DE45" s="746" t="n"/>
      <c r="DF45" s="746" t="n"/>
      <c r="DG45" s="746" t="n"/>
      <c r="DH45" s="746" t="n"/>
      <c r="DI45" s="746" t="n"/>
      <c r="DJ45" s="729" t="n"/>
      <c r="DK45" s="729" t="n"/>
      <c r="DL45" s="729" t="n"/>
      <c r="DM45" s="729" t="n"/>
      <c r="DN45" s="729" t="n"/>
      <c r="DO45" s="729" t="n"/>
      <c r="DP45" s="729" t="n"/>
      <c r="DQ45" s="729" t="n"/>
    </row>
    <row r="46" ht="16" customFormat="1" customHeight="1" s="1099">
      <c r="A46" s="1047" t="inlineStr">
        <is>
          <t>成品运输费</t>
        </is>
      </c>
      <c r="C46" s="1061">
        <f>-(SUMPRODUCT(B12:E15,初始化表!L19:O22)+IF(B12=0,0,初始化表!L13)+IF(B13=0,0,初始化表!L14)+IF(B14=0,0,初始化表!L15)+IF(B15=0,0,初始化表!L16)+IF(C12=0,0,初始化表!M13)+IF(C13=0,0,初始化表!M14)+IF(C14=0,0,初始化表!M15)+IF(C15=0,0,初始化表!M16)+IF(D12=0,0,初始化表!N13)+IF(D13=0,0,初始化表!N14)+IF(D14=0,0,初始化表!N15)+IF(D15=0,0,初始化表!N16)+IF(E12=0,0,初始化表!O13)+IF(E13=0,0,初始化表!O14)+IF(E14=0,0,初始化表!O15)+IF(E15=0,0,初始化表!O16))</f>
        <v/>
      </c>
      <c r="D46" s="1293" t="n"/>
      <c r="E46" s="1293">
        <f>E45-C46</f>
        <v/>
      </c>
      <c r="F46" s="1291">
        <f>F44+C46</f>
        <v/>
      </c>
      <c r="G46" s="144" t="n"/>
      <c r="H46" s="1047" t="inlineStr">
        <is>
          <t>配货比例</t>
        </is>
      </c>
      <c r="I46" s="1044" t="inlineStr">
        <is>
          <t>市场1</t>
        </is>
      </c>
      <c r="J46" s="1044" t="inlineStr">
        <is>
          <t>市场2</t>
        </is>
      </c>
      <c r="K46" s="1044" t="inlineStr">
        <is>
          <t>市场3</t>
        </is>
      </c>
      <c r="L46" s="1091" t="inlineStr">
        <is>
          <t>市场4</t>
        </is>
      </c>
      <c r="M46" s="178" t="n"/>
      <c r="N46" s="1101" t="n"/>
      <c r="O46" s="1101" t="n"/>
      <c r="P46" s="1101" t="n"/>
      <c r="Q46" s="1044" t="inlineStr">
        <is>
          <t>本期利润</t>
        </is>
      </c>
      <c r="R46" s="1281">
        <f>F77</f>
        <v/>
      </c>
      <c r="S46" s="1330" t="inlineStr">
        <is>
          <t>记录本期利润</t>
        </is>
      </c>
      <c r="T46" s="1061" t="n">
        <v>-2557966.84615385</v>
      </c>
      <c r="U46" s="1101" t="n"/>
      <c r="V46" s="1101" t="n"/>
      <c r="W46" s="1101" t="n"/>
      <c r="X46" s="1101" t="n"/>
      <c r="Y46" s="1101" t="n"/>
      <c r="Z46" s="1101" t="n"/>
      <c r="AA46" s="144" t="n"/>
      <c r="AB46" s="1101" t="n"/>
      <c r="AC46" s="1101" t="n"/>
      <c r="AD46" s="1101" t="n"/>
      <c r="AE46" s="1101" t="n"/>
      <c r="AF46" s="1101" t="n"/>
      <c r="AG46" s="1101" t="n"/>
      <c r="AH46" s="144" t="n"/>
      <c r="AI46" s="332" t="n"/>
      <c r="AJ46" s="333" t="n"/>
      <c r="AK46" s="333" t="n"/>
      <c r="AL46" s="333" t="n"/>
      <c r="AM46" s="333" t="n"/>
      <c r="AN46" s="333" t="n"/>
      <c r="AO46" s="333" t="n"/>
      <c r="AP46" s="333" t="n"/>
      <c r="AQ46" s="333" t="n"/>
      <c r="AR46" s="333" t="n"/>
      <c r="AS46" s="333" t="n"/>
      <c r="AT46" s="333" t="n"/>
      <c r="AU46" s="333" t="n"/>
      <c r="AV46" s="333" t="n"/>
      <c r="AW46" s="333" t="n"/>
      <c r="AX46" s="333" t="n"/>
      <c r="AY46" s="360" t="n"/>
      <c r="AZ46" s="144" t="n"/>
      <c r="BA46" s="351">
        <f>BA22</f>
        <v/>
      </c>
      <c r="BB46" s="1061">
        <f>SUM(BB22:BE22)</f>
        <v/>
      </c>
      <c r="BC46" s="1061">
        <f>SUM(BF22:BI22)</f>
        <v/>
      </c>
      <c r="BD46" s="1061">
        <f>SUM(BJ22:BM22)</f>
        <v/>
      </c>
      <c r="BE46" s="1061">
        <f>SUM(BN22:BQ22)</f>
        <v/>
      </c>
      <c r="BF46" s="1242">
        <f>(BB46*初始化表!E$17+BC46*初始化表!F$17+BD46*初始化表!G$17+BE46*初始化表!H$17)/1300</f>
        <v/>
      </c>
      <c r="BG46" s="1292">
        <f>IF(BF46=0,0,AL122/BF46)</f>
        <v/>
      </c>
      <c r="BH46" s="1292">
        <f>IF(BF46=0,0,AJ122/BF46)</f>
        <v/>
      </c>
      <c r="BI46" s="1303">
        <f>$BI$51-BF46</f>
        <v/>
      </c>
      <c r="BJ46" s="1061">
        <f>IF(BA46=0,"",RANK(BG46,$BG$31:$BG$50))</f>
        <v/>
      </c>
      <c r="BK46" s="1061">
        <f>IF(BA46=0,"",RANK(BH46,$BH$31:$BH$50))</f>
        <v/>
      </c>
      <c r="BL46" s="1101" t="n"/>
      <c r="BM46" s="1101" t="n"/>
      <c r="BN46" s="1101" t="n"/>
      <c r="BO46" s="1101" t="n"/>
      <c r="BP46" s="1101" t="n"/>
      <c r="BQ46" s="1101" t="n"/>
      <c r="BR46" s="1106" t="n"/>
      <c r="BS46" s="351">
        <f>BS21</f>
        <v/>
      </c>
      <c r="BT46" s="1299">
        <f>$BT21*(AJ77-BT$50)/BT$51</f>
        <v/>
      </c>
      <c r="BU46" s="1299">
        <f>$BT21*(AK77-BU$50)/BU$51</f>
        <v/>
      </c>
      <c r="BV46" s="1299">
        <f>$BT21*(AL77-BV$50)/BV$51</f>
        <v/>
      </c>
      <c r="BW46" s="1299">
        <f>$BT21*(AM77-BW$50)/BW$51</f>
        <v/>
      </c>
      <c r="BX46" s="1299">
        <f>$BT21*(AN77-BX$50)/BX$51</f>
        <v/>
      </c>
      <c r="BY46" s="1299">
        <f>$BT21*(AO77-BY$50)/BY$51</f>
        <v/>
      </c>
      <c r="BZ46" s="1299">
        <f>$BT21*(AP77-BZ$50)/BZ$51</f>
        <v/>
      </c>
      <c r="CA46" s="1299">
        <f>$BT21*(AQ77-CA$50)/CA$51</f>
        <v/>
      </c>
      <c r="CB46" s="1299">
        <f>$BT21*(AR77-CB$50)/CB$51</f>
        <v/>
      </c>
      <c r="CC46" s="1299">
        <f>$BT21*(AS77-CC$50)/CC$51</f>
        <v/>
      </c>
      <c r="CD46" s="1299">
        <f>$BT21*(AT77-CD$50)/CD$51</f>
        <v/>
      </c>
      <c r="CE46" s="1299">
        <f>$BT21*(AU77-CE$50)/CE$51</f>
        <v/>
      </c>
      <c r="CF46" s="1299">
        <f>$BT21*(AV77-CF$50)/CF$51</f>
        <v/>
      </c>
      <c r="CG46" s="1299">
        <f>$BT21*(AW77-CG$50)/CG$51</f>
        <v/>
      </c>
      <c r="CH46" s="1299">
        <f>$BT21*(AX77-CH$50)/CH$51</f>
        <v/>
      </c>
      <c r="CI46" s="1299">
        <f>$BT21*(AY77-CI$50)/CI$51</f>
        <v/>
      </c>
      <c r="CJ46" s="745" t="n"/>
      <c r="CK46" s="746" t="n"/>
      <c r="CL46" s="746" t="n"/>
      <c r="CM46" s="746" t="n"/>
      <c r="CN46" s="746" t="n"/>
      <c r="CO46" s="746" t="n"/>
      <c r="CP46" s="746" t="n"/>
      <c r="CQ46" s="746" t="n"/>
      <c r="CR46" s="746" t="n"/>
      <c r="CS46" s="746" t="n"/>
      <c r="CT46" s="746" t="n"/>
      <c r="CU46" s="746" t="n"/>
      <c r="CV46" s="746" t="n"/>
      <c r="CW46" s="746" t="n"/>
      <c r="CX46" s="746" t="n"/>
      <c r="CY46" s="746" t="n"/>
      <c r="CZ46" s="746" t="n"/>
      <c r="DA46" s="746" t="n"/>
      <c r="DB46" s="746" t="n"/>
      <c r="DC46" s="746" t="n"/>
      <c r="DD46" s="746" t="n"/>
      <c r="DE46" s="746" t="n"/>
      <c r="DF46" s="746" t="n"/>
      <c r="DG46" s="746" t="n"/>
      <c r="DH46" s="746" t="n"/>
      <c r="DI46" s="746" t="n"/>
      <c r="DJ46" s="729" t="n"/>
      <c r="DK46" s="729" t="n"/>
      <c r="DL46" s="729" t="n"/>
      <c r="DM46" s="729" t="n"/>
      <c r="DN46" s="729" t="n"/>
      <c r="DO46" s="729" t="n"/>
      <c r="DP46" s="729" t="n"/>
      <c r="DQ46" s="729" t="n"/>
    </row>
    <row r="47" ht="16" customFormat="1" customHeight="1" s="1099">
      <c r="A47" s="1047" t="inlineStr">
        <is>
          <t>广告费</t>
        </is>
      </c>
      <c r="C47" s="1061">
        <f>-SUM(F6:F9)</f>
        <v/>
      </c>
      <c r="D47" s="1293" t="n"/>
      <c r="E47" s="1293">
        <f>E46-C47</f>
        <v/>
      </c>
      <c r="F47" s="1291">
        <f>F46+C47</f>
        <v/>
      </c>
      <c r="G47" s="144" t="n"/>
      <c r="H47" s="1047" t="inlineStr">
        <is>
          <t>产品1</t>
        </is>
      </c>
      <c r="I47" s="1061" t="n">
        <v>2</v>
      </c>
      <c r="J47" s="1061" t="n">
        <v>2</v>
      </c>
      <c r="K47" s="1061" t="n">
        <v>3</v>
      </c>
      <c r="L47" s="187" t="n">
        <v>3</v>
      </c>
      <c r="M47" s="178" t="n"/>
      <c r="N47" s="1233" t="n">
        <v>2</v>
      </c>
      <c r="O47" s="1210" t="n"/>
      <c r="P47" s="1210" t="n"/>
      <c r="Q47" s="1210" t="n"/>
      <c r="R47" s="1234" t="n"/>
      <c r="S47" s="1330" t="inlineStr">
        <is>
          <t>利润差</t>
        </is>
      </c>
      <c r="T47" s="1061">
        <f>R46-T46</f>
        <v/>
      </c>
      <c r="U47" s="1041" t="inlineStr">
        <is>
          <t>预计需求</t>
        </is>
      </c>
      <c r="V47" s="1053" t="inlineStr">
        <is>
          <t>市场1</t>
        </is>
      </c>
      <c r="W47" s="1053" t="inlineStr">
        <is>
          <t>市场2</t>
        </is>
      </c>
      <c r="X47" s="1053" t="inlineStr">
        <is>
          <t>市场3</t>
        </is>
      </c>
      <c r="Y47" s="1090" t="inlineStr">
        <is>
          <t>市场4</t>
        </is>
      </c>
      <c r="Z47" s="1101" t="n"/>
      <c r="AA47" s="144" t="n"/>
      <c r="AB47" s="1101" t="n"/>
      <c r="AC47" s="1101" t="n"/>
      <c r="AD47" s="1101" t="n"/>
      <c r="AE47" s="1101" t="n"/>
      <c r="AF47" s="1101" t="n"/>
      <c r="AG47" s="1101" t="n"/>
      <c r="AH47" s="144" t="n"/>
      <c r="AI47" s="332" t="n"/>
      <c r="AJ47" s="333" t="n"/>
      <c r="AK47" s="333" t="n"/>
      <c r="AL47" s="333" t="n"/>
      <c r="AM47" s="333" t="n"/>
      <c r="AN47" s="333" t="n"/>
      <c r="AO47" s="333" t="n"/>
      <c r="AP47" s="333" t="n"/>
      <c r="AQ47" s="333" t="n"/>
      <c r="AR47" s="333" t="n"/>
      <c r="AS47" s="333" t="n"/>
      <c r="AT47" s="333" t="n"/>
      <c r="AU47" s="333" t="n"/>
      <c r="AV47" s="333" t="n"/>
      <c r="AW47" s="333" t="n"/>
      <c r="AX47" s="333" t="n"/>
      <c r="AY47" s="360" t="n"/>
      <c r="AZ47" s="144" t="n"/>
      <c r="BA47" s="351">
        <f>BA23</f>
        <v/>
      </c>
      <c r="BB47" s="1061">
        <f>SUM(BB23:BE23)</f>
        <v/>
      </c>
      <c r="BC47" s="1061">
        <f>SUM(BF23:BI23)</f>
        <v/>
      </c>
      <c r="BD47" s="1061">
        <f>SUM(BJ23:BM23)</f>
        <v/>
      </c>
      <c r="BE47" s="1061">
        <f>SUM(BN23:BQ23)</f>
        <v/>
      </c>
      <c r="BF47" s="1242">
        <f>(BB47*初始化表!E$17+BC47*初始化表!F$17+BD47*初始化表!G$17+BE47*初始化表!H$17)/1300</f>
        <v/>
      </c>
      <c r="BG47" s="1292">
        <f>IF(BF47=0,0,AL123/BF47)</f>
        <v/>
      </c>
      <c r="BH47" s="1292">
        <f>IF(BF47=0,0,AJ123/BF47)</f>
        <v/>
      </c>
      <c r="BI47" s="1303">
        <f>$BI$51-BF47</f>
        <v/>
      </c>
      <c r="BJ47" s="1061">
        <f>IF(BA47=0,"",RANK(BG47,$BG$31:$BG$50))</f>
        <v/>
      </c>
      <c r="BK47" s="1061">
        <f>IF(BA47=0,"",RANK(BH47,$BH$31:$BH$50))</f>
        <v/>
      </c>
      <c r="BL47" s="1101" t="n"/>
      <c r="BM47" s="1101" t="n"/>
      <c r="BN47" s="1101" t="n"/>
      <c r="BO47" s="1101" t="n"/>
      <c r="BP47" s="1101" t="n"/>
      <c r="BQ47" s="1101" t="n"/>
      <c r="BR47" s="1106" t="n"/>
      <c r="BS47" s="351">
        <f>BS22</f>
        <v/>
      </c>
      <c r="BT47" s="1299">
        <f>$BT22*(AJ78-BT$50)/BT$51</f>
        <v/>
      </c>
      <c r="BU47" s="1299">
        <f>$BT22*(AK78-BU$50)/BU$51</f>
        <v/>
      </c>
      <c r="BV47" s="1299">
        <f>$BT22*(AL78-BV$50)/BV$51</f>
        <v/>
      </c>
      <c r="BW47" s="1299">
        <f>$BT22*(AM78-BW$50)/BW$51</f>
        <v/>
      </c>
      <c r="BX47" s="1299">
        <f>$BT22*(AN78-BX$50)/BX$51</f>
        <v/>
      </c>
      <c r="BY47" s="1299">
        <f>$BT22*(AO78-BY$50)/BY$51</f>
        <v/>
      </c>
      <c r="BZ47" s="1299">
        <f>$BT22*(AP78-BZ$50)/BZ$51</f>
        <v/>
      </c>
      <c r="CA47" s="1299">
        <f>$BT22*(AQ78-CA$50)/CA$51</f>
        <v/>
      </c>
      <c r="CB47" s="1299">
        <f>$BT22*(AR78-CB$50)/CB$51</f>
        <v/>
      </c>
      <c r="CC47" s="1299">
        <f>$BT22*(AS78-CC$50)/CC$51</f>
        <v/>
      </c>
      <c r="CD47" s="1299">
        <f>$BT22*(AT78-CD$50)/CD$51</f>
        <v/>
      </c>
      <c r="CE47" s="1299">
        <f>$BT22*(AU78-CE$50)/CE$51</f>
        <v/>
      </c>
      <c r="CF47" s="1299">
        <f>$BT22*(AV78-CF$50)/CF$51</f>
        <v/>
      </c>
      <c r="CG47" s="1299">
        <f>$BT22*(AW78-CG$50)/CG$51</f>
        <v/>
      </c>
      <c r="CH47" s="1299">
        <f>$BT22*(AX78-CH$50)/CH$51</f>
        <v/>
      </c>
      <c r="CI47" s="1299">
        <f>$BT22*(AY78-CI$50)/CI$51</f>
        <v/>
      </c>
      <c r="CJ47" s="745" t="n"/>
      <c r="CK47" s="746" t="n"/>
      <c r="CL47" s="746" t="n"/>
      <c r="CM47" s="746" t="n"/>
      <c r="CN47" s="746" t="n"/>
      <c r="CO47" s="746" t="n"/>
      <c r="CP47" s="746" t="n"/>
      <c r="CQ47" s="746" t="n"/>
      <c r="CR47" s="746" t="n"/>
      <c r="CS47" s="746" t="n"/>
      <c r="CT47" s="746" t="n"/>
      <c r="CU47" s="746" t="n"/>
      <c r="CV47" s="746" t="n"/>
      <c r="CW47" s="746" t="n"/>
      <c r="CX47" s="746" t="n"/>
      <c r="CY47" s="746" t="n"/>
      <c r="CZ47" s="746" t="n"/>
      <c r="DA47" s="746" t="n"/>
      <c r="DB47" s="746" t="n"/>
      <c r="DC47" s="746" t="n"/>
      <c r="DD47" s="746" t="n"/>
      <c r="DE47" s="746" t="n"/>
      <c r="DF47" s="746" t="n"/>
      <c r="DG47" s="746" t="n"/>
      <c r="DH47" s="746" t="n"/>
      <c r="DI47" s="746" t="n"/>
      <c r="DJ47" s="729" t="n"/>
      <c r="DK47" s="729" t="n"/>
      <c r="DL47" s="729" t="n"/>
      <c r="DM47" s="729" t="n"/>
      <c r="DN47" s="729" t="n"/>
      <c r="DO47" s="729" t="n"/>
      <c r="DP47" s="729" t="n"/>
      <c r="DQ47" s="729" t="n"/>
    </row>
    <row r="48" ht="16" customFormat="1" customHeight="1" s="1099">
      <c r="A48" s="1047" t="inlineStr">
        <is>
          <t>促销费</t>
        </is>
      </c>
      <c r="C48" s="1061">
        <f>-SUM(B10:E10)</f>
        <v/>
      </c>
      <c r="D48" s="1293" t="n"/>
      <c r="E48" s="1293">
        <f>E47-C48</f>
        <v/>
      </c>
      <c r="F48" s="1291">
        <f>F47+C48</f>
        <v/>
      </c>
      <c r="G48" s="144" t="n"/>
      <c r="H48" s="1047" t="inlineStr">
        <is>
          <t>产品2</t>
        </is>
      </c>
      <c r="I48" s="1061" t="n">
        <v>2</v>
      </c>
      <c r="J48" s="1061" t="n">
        <v>2</v>
      </c>
      <c r="K48" s="1061" t="n">
        <v>3</v>
      </c>
      <c r="L48" s="187" t="n">
        <v>3</v>
      </c>
      <c r="M48" s="178" t="n"/>
      <c r="N48" s="1047" t="inlineStr">
        <is>
          <t>期初机器</t>
        </is>
      </c>
      <c r="O48" s="1044" t="inlineStr">
        <is>
          <t>下期机器</t>
        </is>
      </c>
      <c r="P48" s="1044" t="inlineStr">
        <is>
          <t>安全推荐</t>
        </is>
      </c>
      <c r="Q48" s="1044" t="inlineStr">
        <is>
          <t>极限(0分红）</t>
        </is>
      </c>
      <c r="R48" s="1091" t="inlineStr">
        <is>
          <t>当期购入</t>
        </is>
      </c>
      <c r="S48" s="1100" t="n"/>
      <c r="T48" s="230" t="n"/>
      <c r="U48" s="1047" t="inlineStr">
        <is>
          <t>产品1</t>
        </is>
      </c>
      <c r="V48" s="1061">
        <f>INT(IF(IF(B6&lt;V23,(1+((V23-B6)/V23+O10)*15)*IF(INT($K6)-INT(初期!$P23)=1,1.1,1)*V17,(1+((V23-B6)/V23+O10)*5)*IF(INT($K6)-INT(初期!$P23)=1,1.1,1)*V17)&gt;0,IF(B6&lt;V23,(1+((V23-B6)/V23+O10)*15)*IF(INT($K6)-INT(初期!$P23)=1,1.1,1)*V17,(1+((V23-B6)/V23+O10)*5)*IF(INT($K6)-INT(初期!$P23)=1,1.1,1)*V17),0))</f>
        <v/>
      </c>
      <c r="W48" s="1061">
        <f>INT(IF(IF(C6&lt;W23,(1+((W23-C6)/W23+P10)*15)*IF(INT($K6)-INT(初期!$P23)=1,1.1,1)*W17,(1+((W23-C6)/W23+P10)*5)*IF(INT($K6)-INT(初期!$P23)=1,1.1,1)*W17)&gt;0,IF(C6&lt;W23,(1+((W23-C6)/W23+P10)*15)*IF(INT($K6)-INT(初期!$P23)=1,1.1,1)*W17,(1+((W23-C6)/W23+P10)*5)*IF(INT($K6)-INT(初期!$P23)=1,1.1,1)*W17),0))</f>
        <v/>
      </c>
      <c r="X48" s="1061">
        <f>INT(IF(IF(D6&lt;X23,(1+((X23-D6)/X23+Q10)*15)*IF(INT($K6)-INT(初期!$P23)=1,1.1,1)*X17,(1+((X23-D6)/X23+Q10)*5)*IF(INT($K6)-INT(初期!$P23)=1,1.1,1)*X17)&gt;0,IF(D6&lt;X23,(1+((X23-D6)/X23+Q10)*15)*IF(INT($K6)-INT(初期!$P23)=1,1.1,1)*X17,(1+((X23-D6)/X23+Q10)*5)*IF(INT($K6)-INT(初期!$P23)=1,1.1,1)*X17),0))</f>
        <v/>
      </c>
      <c r="Y48" s="187">
        <f>INT(IF(IF(E6&lt;Y23,(1+((Y23-E6)/Y23+R10)*15)*IF(INT($K6)-INT(初期!$P23)=1,1.1,1)*Y17,(1+((Y23-E6)/Y23+R10)*5)*IF(INT($K6)-INT(初期!$P23)=1,1.1,1)*Y17)&gt;0,IF(E6&lt;Y23,(1+((Y23-E6)/Y23+R10)*15)*IF(INT($K6)-INT(初期!$P23)=1,1.1,1)*Y17,(1+((Y23-E6)/Y23+R10)*5)*IF(INT($K6)-INT(初期!$P23)=1,1.1,1)*Y17),0))</f>
        <v/>
      </c>
      <c r="Z48" s="1101" t="n"/>
      <c r="AA48" s="144" t="n"/>
      <c r="AB48" s="1101" t="n"/>
      <c r="AC48" s="1101" t="n"/>
      <c r="AD48" s="1101" t="n"/>
      <c r="AE48" s="1101" t="n"/>
      <c r="AF48" s="1101" t="n"/>
      <c r="AG48" s="1101" t="n"/>
      <c r="AH48" s="144" t="n"/>
      <c r="AI48" s="332" t="n"/>
      <c r="AJ48" s="333" t="n"/>
      <c r="AK48" s="333" t="n"/>
      <c r="AL48" s="333" t="n"/>
      <c r="AM48" s="333" t="n"/>
      <c r="AN48" s="333" t="n"/>
      <c r="AO48" s="333" t="n"/>
      <c r="AP48" s="333" t="n"/>
      <c r="AQ48" s="333" t="n"/>
      <c r="AR48" s="333" t="n"/>
      <c r="AS48" s="333" t="n"/>
      <c r="AT48" s="333" t="n"/>
      <c r="AU48" s="333" t="n"/>
      <c r="AV48" s="333" t="n"/>
      <c r="AW48" s="333" t="n"/>
      <c r="AX48" s="333" t="n"/>
      <c r="AY48" s="360" t="n"/>
      <c r="AZ48" s="144" t="n"/>
      <c r="BA48" s="351">
        <f>BA24</f>
        <v/>
      </c>
      <c r="BB48" s="1061">
        <f>SUM(BB24:BE24)</f>
        <v/>
      </c>
      <c r="BC48" s="1061">
        <f>SUM(BF24:BI24)</f>
        <v/>
      </c>
      <c r="BD48" s="1061">
        <f>SUM(BJ24:BM24)</f>
        <v/>
      </c>
      <c r="BE48" s="1061">
        <f>SUM(BN24:BQ24)</f>
        <v/>
      </c>
      <c r="BF48" s="1242">
        <f>(BB48*初始化表!E$17+BC48*初始化表!F$17+BD48*初始化表!G$17+BE48*初始化表!H$17)/1300</f>
        <v/>
      </c>
      <c r="BG48" s="1292">
        <f>IF(BF48=0,0,AL124/BF48)</f>
        <v/>
      </c>
      <c r="BH48" s="1292">
        <f>IF(BF48=0,0,AJ124/BF48)</f>
        <v/>
      </c>
      <c r="BI48" s="1303">
        <f>$BI$51-BF48</f>
        <v/>
      </c>
      <c r="BJ48" s="1061">
        <f>IF(BA48=0,"",RANK(BG48,$BG$31:$BG$50))</f>
        <v/>
      </c>
      <c r="BK48" s="1061">
        <f>IF(BA48=0,"",RANK(BH48,$BH$31:$BH$50))</f>
        <v/>
      </c>
      <c r="BL48" s="1101" t="n"/>
      <c r="BM48" s="1101" t="n"/>
      <c r="BN48" s="1101" t="n"/>
      <c r="BO48" s="1101" t="n"/>
      <c r="BP48" s="1101" t="n"/>
      <c r="BQ48" s="1101" t="n"/>
      <c r="BR48" s="1106" t="n"/>
      <c r="BS48" s="351">
        <f>BS23</f>
        <v/>
      </c>
      <c r="BT48" s="1299">
        <f>$BT23*(AJ79-BT$50)/BT$51</f>
        <v/>
      </c>
      <c r="BU48" s="1299">
        <f>$BT23*(AK79-BU$50)/BU$51</f>
        <v/>
      </c>
      <c r="BV48" s="1299">
        <f>$BT23*(AL79-BV$50)/BV$51</f>
        <v/>
      </c>
      <c r="BW48" s="1299">
        <f>$BT23*(AM79-BW$50)/BW$51</f>
        <v/>
      </c>
      <c r="BX48" s="1299">
        <f>$BT23*(AN79-BX$50)/BX$51</f>
        <v/>
      </c>
      <c r="BY48" s="1299">
        <f>$BT23*(AO79-BY$50)/BY$51</f>
        <v/>
      </c>
      <c r="BZ48" s="1299">
        <f>$BT23*(AP79-BZ$50)/BZ$51</f>
        <v/>
      </c>
      <c r="CA48" s="1299">
        <f>$BT23*(AQ79-CA$50)/CA$51</f>
        <v/>
      </c>
      <c r="CB48" s="1299">
        <f>$BT23*(AR79-CB$50)/CB$51</f>
        <v/>
      </c>
      <c r="CC48" s="1299">
        <f>$BT23*(AS79-CC$50)/CC$51</f>
        <v/>
      </c>
      <c r="CD48" s="1299">
        <f>$BT23*(AT79-CD$50)/CD$51</f>
        <v/>
      </c>
      <c r="CE48" s="1299">
        <f>$BT23*(AU79-CE$50)/CE$51</f>
        <v/>
      </c>
      <c r="CF48" s="1299">
        <f>$BT23*(AV79-CF$50)/CF$51</f>
        <v/>
      </c>
      <c r="CG48" s="1299">
        <f>$BT23*(AW79-CG$50)/CG$51</f>
        <v/>
      </c>
      <c r="CH48" s="1299">
        <f>$BT23*(AX79-CH$50)/CH$51</f>
        <v/>
      </c>
      <c r="CI48" s="1299">
        <f>$BT23*(AY79-CI$50)/CI$51</f>
        <v/>
      </c>
      <c r="CJ48" s="745" t="n"/>
      <c r="CK48" s="746" t="n"/>
      <c r="CL48" s="746" t="n"/>
      <c r="CM48" s="746" t="n"/>
      <c r="CN48" s="746" t="n"/>
      <c r="CO48" s="746" t="n"/>
      <c r="CP48" s="746" t="n"/>
      <c r="CQ48" s="746" t="n"/>
      <c r="CR48" s="746" t="n"/>
      <c r="CS48" s="746" t="n"/>
      <c r="CT48" s="746" t="n"/>
      <c r="CU48" s="746" t="n"/>
      <c r="CV48" s="746" t="n"/>
      <c r="CW48" s="746" t="n"/>
      <c r="CX48" s="746" t="n"/>
      <c r="CY48" s="746" t="n"/>
      <c r="CZ48" s="746" t="n"/>
      <c r="DA48" s="746" t="n"/>
      <c r="DB48" s="746" t="n"/>
      <c r="DC48" s="746" t="n"/>
      <c r="DD48" s="746" t="n"/>
      <c r="DE48" s="746" t="n"/>
      <c r="DF48" s="746" t="n"/>
      <c r="DG48" s="746" t="n"/>
      <c r="DH48" s="746" t="n"/>
      <c r="DI48" s="746" t="n"/>
      <c r="DJ48" s="729" t="n"/>
      <c r="DK48" s="729" t="n"/>
      <c r="DL48" s="729" t="n"/>
      <c r="DM48" s="729" t="n"/>
      <c r="DN48" s="729" t="n"/>
      <c r="DO48" s="729" t="n"/>
      <c r="DP48" s="729" t="n"/>
      <c r="DQ48" s="729" t="n"/>
    </row>
    <row r="49" ht="16" customFormat="1" customHeight="1" s="1099">
      <c r="A49" s="1047" t="inlineStr">
        <is>
          <t>销售收入</t>
        </is>
      </c>
      <c r="C49" s="1061">
        <f>IF(AJ24="",SUMPRODUCT(B6:E9,V42:Y45),B6*MAX(0,AM9-AK9)+MAX(0,AM10-AK10)*C6+MAX(0,AM11-AK11)*D6+MAX(0,AM12-AK12)*E6+MAX(0,AM13-AK13)*B7+MAX(0,AM14-AK14)*C7+MAX(0,AM15-AK15)*D7+MAX(0,AM16-AK16)*E7+MAX(0,AM17-AK17)*B8+MAX(0,AM18-AK18)*C8+MAX(0,AM19-AK19)*D8+MAX(0,AM20-AK20)*E8+MAX(0,AM21-AK21)*B9+MAX(0,AM22-AK22)*C9+MAX(0,AM23-AK23)*D9+MAX(0,AM24-AK24)*E9)+MIN(B6,V23)*MIN(V11,B12-V36)+MIN(W11,C12-W36)*MIN(C6,W23)+MIN(X11,D12-X36)*MIN(D6,X23)+MIN(Y11,E12-Y36)*MIN(E6,Y23)+MIN(B7,V24)*MIN(V12,B13-V37)+MIN(W12,C13-W37)*MIN(C7,W24)+MIN(X12,D13-X37)*MIN(D7,X24)+MIN(Y12,E13-Y37)*MIN(E7,Y24)+MIN(B8,V25)*MIN(V13,B14-V38)+MIN(W13,C14-W38)*MIN(C8,W25)+MIN(X13,D14-X38)*MIN(D8,X25)+MIN(Y13,E14-Y38)*MIN(E8,Y25)+MIN(B9,V26)*MIN(V14,B15-V39)+MIN(W14,C15-W39)*MIN(C9,W26)+MIN(X14,D15-X39)*MIN(D9,X26)+MIN(Y14,E15-Y39)*MIN(E9,Y26)</f>
        <v/>
      </c>
      <c r="D49" s="1293">
        <f>D41+C49</f>
        <v/>
      </c>
      <c r="E49" s="1293" t="n"/>
      <c r="F49" s="1291">
        <f>F48+C49</f>
        <v/>
      </c>
      <c r="G49" s="144" t="n"/>
      <c r="H49" s="1047" t="inlineStr">
        <is>
          <t>产品3</t>
        </is>
      </c>
      <c r="I49" s="1061" t="n">
        <v>2</v>
      </c>
      <c r="J49" s="1061" t="n">
        <v>2</v>
      </c>
      <c r="K49" s="1061" t="n">
        <v>3</v>
      </c>
      <c r="L49" s="187" t="n">
        <v>3</v>
      </c>
      <c r="M49" s="178" t="n"/>
      <c r="N49" s="223">
        <f>初期!H26</f>
        <v/>
      </c>
      <c r="O49" s="1063">
        <f>N49+初期!I17/初始化表!B8</f>
        <v/>
      </c>
      <c r="P49" s="1063">
        <f>INT((F61-0.05*C49+0-(F30-F48)*O49/N49)/初始化表!B8)</f>
        <v/>
      </c>
      <c r="Q49" s="1063">
        <f>INT((F61+第2期!P33+第2期!Q35-F30+F48)/初始化表!B8)</f>
        <v/>
      </c>
      <c r="R49" s="1245" t="n"/>
      <c r="S49" s="1101" t="n"/>
      <c r="T49" s="230" t="n"/>
      <c r="U49" s="1047" t="inlineStr">
        <is>
          <t>产品2</t>
        </is>
      </c>
      <c r="V49" s="1061">
        <f>INT(IF(IF(B7&lt;V24,(1+((V24-B7)/V24+O11)*15)*IF(INT($K7)-INT(初期!$P24)=1,1.1,1)*V18,(1+((V24-B7)/V24+O11)*5)*IF(INT($K7)-INT(初期!$P24)=1,1.1,1)*V18)&gt;0,IF(B7&lt;V24,(1+((V24-B7)/V24+O11)*15)*IF(INT($K7)-INT(初期!$P24)=1,1.1,1)*V18,(1+((V24-B7)/V24+O11)*5)*IF(INT($K7)-INT(初期!$P24)=1,1.1,1)*V18),0))</f>
        <v/>
      </c>
      <c r="W49" s="1061">
        <f>INT(IF(IF(C7&lt;W24,(1+((W24-C7)/W24+P11)*15)*IF(INT($K7)-INT(初期!$P24)=1,1.1,1)*W18,(1+((W24-C7)/W24+P11)*5)*IF(INT($K7)-INT(初期!$P24)=1,1.1,1)*W18)&gt;0,IF(C7&lt;W24,(1+((W24-C7)/W24+P11)*15)*IF(INT($K7)-INT(初期!$P24)=1,1.1,1)*W18,(1+((W24-C7)/W24+P11)*5)*IF(INT($K7)-INT(初期!$P24)=1,1.1,1)*W18),0))</f>
        <v/>
      </c>
      <c r="X49" s="1061">
        <f>INT(IF(IF(D7&lt;X24,(1+((X24-D7)/X24+Q11)*15)*IF(INT($K7)-INT(初期!$P24)=1,1.1,1)*X18,(1+((X24-D7)/X24+Q11)*5)*IF(INT($K7)-INT(初期!$P24)=1,1.1,1)*X18)&gt;0,IF(D7&lt;X24,(1+((X24-D7)/X24+Q11)*15)*IF(INT($K7)-INT(初期!$P24)=1,1.1,1)*X18,(1+((X24-D7)/X24+Q11)*5)*IF(INT($K7)-INT(初期!$P24)=1,1.1,1)*X18),0))</f>
        <v/>
      </c>
      <c r="Y49" s="187">
        <f>INT(IF(IF(E7&lt;Y24,(1+((Y24-E7)/Y24+R11)*15)*IF(INT($K7)-INT(初期!$P24)=1,1.1,1)*Y18,(1+((Y24-E7)/Y24+R11)*5)*IF(INT($K7)-INT(初期!$P24)=1,1.1,1)*Y18)&gt;0,IF(E7&lt;Y24,(1+((Y24-E7)/Y24+R11)*15)*IF(INT($K7)-INT(初期!$P24)=1,1.1,1)*Y18,(1+((Y24-E7)/Y24+R11)*5)*IF(INT($K7)-INT(初期!$P24)=1,1.1,1)*Y18),0))</f>
        <v/>
      </c>
      <c r="Z49" s="1101" t="n"/>
      <c r="AA49" s="144" t="n"/>
      <c r="AB49" s="1101" t="n"/>
      <c r="AC49" s="1101" t="n"/>
      <c r="AD49" s="1101" t="n"/>
      <c r="AE49" s="1101" t="n"/>
      <c r="AF49" s="1101" t="n"/>
      <c r="AG49" s="1101" t="n"/>
      <c r="AH49" s="144" t="n"/>
      <c r="AI49" s="332" t="n"/>
      <c r="AJ49" s="333" t="n"/>
      <c r="AK49" s="333" t="n"/>
      <c r="AL49" s="333" t="n"/>
      <c r="AM49" s="333" t="n"/>
      <c r="AN49" s="333" t="n"/>
      <c r="AO49" s="333" t="n"/>
      <c r="AP49" s="333" t="n"/>
      <c r="AQ49" s="333" t="n"/>
      <c r="AR49" s="333" t="n"/>
      <c r="AS49" s="333" t="n"/>
      <c r="AT49" s="333" t="n"/>
      <c r="AU49" s="333" t="n"/>
      <c r="AV49" s="333" t="n"/>
      <c r="AW49" s="333" t="n"/>
      <c r="AX49" s="333" t="n"/>
      <c r="AY49" s="360" t="n"/>
      <c r="AZ49" s="144" t="n"/>
      <c r="BA49" s="351">
        <f>BA25</f>
        <v/>
      </c>
      <c r="BB49" s="1061">
        <f>SUM(BB25:BE25)</f>
        <v/>
      </c>
      <c r="BC49" s="1061">
        <f>SUM(BF25:BI25)</f>
        <v/>
      </c>
      <c r="BD49" s="1061">
        <f>SUM(BJ25:BM25)</f>
        <v/>
      </c>
      <c r="BE49" s="1061">
        <f>SUM(BN25:BQ25)</f>
        <v/>
      </c>
      <c r="BF49" s="1242">
        <f>(BB49*初始化表!E$17+BC49*初始化表!F$17+BD49*初始化表!G$17+BE49*初始化表!H$17)/1300</f>
        <v/>
      </c>
      <c r="BG49" s="1292">
        <f>IF(BF49=0,0,AL125/BF49)</f>
        <v/>
      </c>
      <c r="BH49" s="1292">
        <f>IF(BF49=0,0,AJ125/BF49)</f>
        <v/>
      </c>
      <c r="BI49" s="1303">
        <f>$BI$51-BF49</f>
        <v/>
      </c>
      <c r="BJ49" s="1061">
        <f>IF(BA49=0,"",RANK(BG49,$BG$31:$BG$50))</f>
        <v/>
      </c>
      <c r="BK49" s="1061">
        <f>IF(BA49=0,"",RANK(BH49,$BH$31:$BH$50))</f>
        <v/>
      </c>
      <c r="BL49" s="1101" t="n"/>
      <c r="BM49" s="1101" t="n"/>
      <c r="BN49" s="1101" t="n"/>
      <c r="BO49" s="1101" t="n"/>
      <c r="BP49" s="1101" t="n"/>
      <c r="BQ49" s="1101" t="n"/>
      <c r="BR49" s="1106" t="n"/>
      <c r="BS49" s="351">
        <f>BS24</f>
        <v/>
      </c>
      <c r="BT49" s="1299">
        <f>$BT24*(AJ80-BT$50)/BT$51</f>
        <v/>
      </c>
      <c r="BU49" s="1299">
        <f>$BT24*(AK80-BU$50)/BU$51</f>
        <v/>
      </c>
      <c r="BV49" s="1299">
        <f>$BT24*(AL80-BV$50)/BV$51</f>
        <v/>
      </c>
      <c r="BW49" s="1299">
        <f>$BT24*(AM80-BW$50)/BW$51</f>
        <v/>
      </c>
      <c r="BX49" s="1299">
        <f>$BT24*(AN80-BX$50)/BX$51</f>
        <v/>
      </c>
      <c r="BY49" s="1299">
        <f>$BT24*(AO80-BY$50)/BY$51</f>
        <v/>
      </c>
      <c r="BZ49" s="1299">
        <f>$BT24*(AP80-BZ$50)/BZ$51</f>
        <v/>
      </c>
      <c r="CA49" s="1299">
        <f>$BT24*(AQ80-CA$50)/CA$51</f>
        <v/>
      </c>
      <c r="CB49" s="1299">
        <f>$BT24*(AR80-CB$50)/CB$51</f>
        <v/>
      </c>
      <c r="CC49" s="1299">
        <f>$BT24*(AS80-CC$50)/CC$51</f>
        <v/>
      </c>
      <c r="CD49" s="1299">
        <f>$BT24*(AT80-CD$50)/CD$51</f>
        <v/>
      </c>
      <c r="CE49" s="1299">
        <f>$BT24*(AU80-CE$50)/CE$51</f>
        <v/>
      </c>
      <c r="CF49" s="1299">
        <f>$BT24*(AV80-CF$50)/CF$51</f>
        <v/>
      </c>
      <c r="CG49" s="1299">
        <f>$BT24*(AW80-CG$50)/CG$51</f>
        <v/>
      </c>
      <c r="CH49" s="1299">
        <f>$BT24*(AX80-CH$50)/CH$51</f>
        <v/>
      </c>
      <c r="CI49" s="1299">
        <f>$BT24*(AY80-CI$50)/CI$51</f>
        <v/>
      </c>
      <c r="CJ49" s="745" t="n"/>
      <c r="CK49" s="746" t="n"/>
      <c r="CL49" s="746" t="n"/>
      <c r="CM49" s="746" t="n"/>
      <c r="CN49" s="746" t="n"/>
      <c r="CO49" s="746" t="n"/>
      <c r="CP49" s="746" t="n"/>
      <c r="CQ49" s="746" t="n"/>
      <c r="CR49" s="746" t="n"/>
      <c r="CS49" s="746" t="n"/>
      <c r="CT49" s="746" t="n"/>
      <c r="CU49" s="746" t="n"/>
      <c r="CV49" s="746" t="n"/>
      <c r="CW49" s="746" t="n"/>
      <c r="CX49" s="746" t="n"/>
      <c r="CY49" s="746" t="n"/>
      <c r="CZ49" s="746" t="n"/>
      <c r="DA49" s="746" t="n"/>
      <c r="DB49" s="746" t="n"/>
      <c r="DC49" s="746" t="n"/>
      <c r="DD49" s="746" t="n"/>
      <c r="DE49" s="746" t="n"/>
      <c r="DF49" s="746" t="n"/>
      <c r="DG49" s="746" t="n"/>
      <c r="DH49" s="746" t="n"/>
      <c r="DI49" s="746" t="n"/>
      <c r="DJ49" s="729" t="n"/>
      <c r="DK49" s="729" t="n"/>
      <c r="DL49" s="729" t="n"/>
      <c r="DM49" s="729" t="n"/>
      <c r="DN49" s="729" t="n"/>
      <c r="DO49" s="729" t="n"/>
      <c r="DP49" s="729" t="n"/>
      <c r="DQ49" s="729" t="n"/>
    </row>
    <row r="50" ht="16" customFormat="1" customHeight="1" s="1099">
      <c r="A50" s="1047" t="inlineStr">
        <is>
          <t>废品损失</t>
        </is>
      </c>
      <c r="C50" s="1061">
        <f>-IF(AJ24="",0.4*SUMPRODUCT(B6:E9,V36:Y39),0.4*(AQ9*B6+AQ10*C6+AQ11*D6+AQ12*E6+AQ13*B7+AQ14*C7+AQ15*D7+AQ16*E7+AQ17*B8+AQ18*C8+AQ19*D8+AQ20*E8+AQ21*B9+AQ22*C9+AQ23*D9+AQ24*E9))</f>
        <v/>
      </c>
      <c r="D50" s="1293" t="n"/>
      <c r="E50" s="1293">
        <f>E48-C50</f>
        <v/>
      </c>
      <c r="F50" s="1291">
        <f>F49+C50</f>
        <v/>
      </c>
      <c r="G50" s="144" t="n"/>
      <c r="H50" s="1047" t="inlineStr">
        <is>
          <t>产品4</t>
        </is>
      </c>
      <c r="I50" s="1061" t="n">
        <v>2</v>
      </c>
      <c r="J50" s="1061" t="n">
        <v>2</v>
      </c>
      <c r="K50" s="1061" t="n">
        <v>3</v>
      </c>
      <c r="L50" s="187" t="n">
        <v>3</v>
      </c>
      <c r="M50" s="178" t="n"/>
      <c r="N50" s="1101" t="n"/>
      <c r="O50" s="1041" t="inlineStr">
        <is>
          <t>本期成本</t>
        </is>
      </c>
      <c r="P50" s="1331">
        <f>E60</f>
        <v/>
      </c>
      <c r="Q50" s="250" t="inlineStr">
        <is>
          <t>第3期人机比下限</t>
        </is>
      </c>
      <c r="R50" s="1332">
        <f>(H17+I18-K18)*1.47*0.97/(N49+R49)</f>
        <v/>
      </c>
      <c r="S50" s="1333" t="n"/>
      <c r="T50" s="230" t="n"/>
      <c r="U50" s="1047" t="inlineStr">
        <is>
          <t>产品3</t>
        </is>
      </c>
      <c r="V50" s="1061">
        <f>INT(IF(IF(B8&lt;V25,(1+((V25-B8)/V25+O12)*15)*IF(INT($K8)-INT(初期!$P25)=1,1.1,1)*V19,(1+((V25-B8)/V25+O12)*5)*IF(INT($K8)-INT(初期!$P25)=1,1.1,1)*V19)&gt;0,IF(B8&lt;V25,(1+((V25-B8)/V25+O12)*15)*IF(INT($K8)-INT(初期!$P25)=1,1.1,1)*V19,(1+((V25-B8)/V25+O12)*5)*IF(INT($K8)-INT(初期!$P25)=1,1.1,1)*V19),0))</f>
        <v/>
      </c>
      <c r="W50" s="1061">
        <f>INT(IF(IF(C8&lt;W25,(1+((W25-C8)/W25+P12)*15)*IF(INT($K8)-INT(初期!$P25)=1,1.1,1)*W19,(1+((W25-C8)/W25+P12)*5)*IF(INT($K8)-INT(初期!$P25)=1,1.1,1)*W19)&gt;0,IF(C8&lt;W25,(1+((W25-C8)/W25+P12)*15)*IF(INT($K8)-INT(初期!$P25)=1,1.1,1)*W19,(1+((W25-C8)/W25+P12)*5)*IF(INT($K8)-INT(初期!$P25)=1,1.1,1)*W19),0))</f>
        <v/>
      </c>
      <c r="X50" s="1061">
        <f>INT(IF(IF(D8&lt;X25,(1+((X25-D8)/X25+Q12)*15)*IF(INT($K8)-INT(初期!$P25)=1,1.1,1)*X19,(1+((X25-D8)/X25+Q12)*5)*IF(INT($K8)-INT(初期!$P25)=1,1.1,1)*X19)&gt;0,IF(D8&lt;X25,(1+((X25-D8)/X25+Q12)*15)*IF(INT($K8)-INT(初期!$P25)=1,1.1,1)*X19,(1+((X25-D8)/X25+Q12)*5)*IF(INT($K8)-INT(初期!$P25)=1,1.1,1)*X19),0))</f>
        <v/>
      </c>
      <c r="Y50" s="187">
        <f>INT(IF(IF(E8&lt;Y25,(1+((Y25-E8)/Y25+R12)*15)*IF(INT($K8)-INT(初期!$P25)=1,1.1,1)*Y19,(1+((Y25-E8)/Y25+R12)*5)*IF(INT($K8)-INT(初期!$P25)=1,1.1,1)*Y19)&gt;0,IF(E8&lt;Y25,(1+((Y25-E8)/Y25+R12)*15)*IF(INT($K8)-INT(初期!$P25)=1,1.1,1)*Y19,(1+((Y25-E8)/Y25+R12)*5)*IF(INT($K8)-INT(初期!$P25)=1,1.1,1)*Y19),0))</f>
        <v/>
      </c>
      <c r="Z50" s="1101" t="n"/>
      <c r="AA50" s="144" t="n"/>
      <c r="AB50" s="1101" t="n"/>
      <c r="AC50" s="1101" t="n"/>
      <c r="AD50" s="1101" t="n"/>
      <c r="AE50" s="1101" t="n"/>
      <c r="AF50" s="1101" t="n"/>
      <c r="AG50" s="1101" t="n"/>
      <c r="AH50" s="144" t="n"/>
      <c r="AI50" s="332" t="n"/>
      <c r="AJ50" s="333" t="n"/>
      <c r="AK50" s="333" t="n"/>
      <c r="AL50" s="333" t="n"/>
      <c r="AM50" s="333" t="n"/>
      <c r="AN50" s="333" t="n"/>
      <c r="AO50" s="333" t="n"/>
      <c r="AP50" s="333" t="n"/>
      <c r="AQ50" s="333" t="n"/>
      <c r="AR50" s="333" t="n"/>
      <c r="AS50" s="333" t="n"/>
      <c r="AT50" s="333" t="n"/>
      <c r="AU50" s="333" t="n"/>
      <c r="AV50" s="333" t="n"/>
      <c r="AW50" s="333" t="n"/>
      <c r="AX50" s="333" t="n"/>
      <c r="AY50" s="360" t="n"/>
      <c r="AZ50" s="144" t="n"/>
      <c r="BA50" s="351">
        <f>BA26</f>
        <v/>
      </c>
      <c r="BB50" s="1061">
        <f>SUM(BB26:BE26)</f>
        <v/>
      </c>
      <c r="BC50" s="1061">
        <f>SUM(BF26:BI26)</f>
        <v/>
      </c>
      <c r="BD50" s="1061">
        <f>SUM(BJ26:BM26)</f>
        <v/>
      </c>
      <c r="BE50" s="1061">
        <f>SUM(BN26:BQ26)</f>
        <v/>
      </c>
      <c r="BF50" s="1242">
        <f>(BB50*初始化表!E$17+BC50*初始化表!F$17+BD50*初始化表!G$17+BE50*初始化表!H$17)/1300</f>
        <v/>
      </c>
      <c r="BG50" s="1292">
        <f>IF(BF50=0,0,AL126/BF50)</f>
        <v/>
      </c>
      <c r="BH50" s="1292">
        <f>IF(BF50=0,0,AJ126/BF50)</f>
        <v/>
      </c>
      <c r="BI50" s="1303">
        <f>$BI$51-BF50</f>
        <v/>
      </c>
      <c r="BJ50" s="1061">
        <f>IF(BA50=0,"",RANK(BG50,$BG$31:$BG$50))</f>
        <v/>
      </c>
      <c r="BK50" s="1061">
        <f>IF(BA50=0,"",RANK(BH50,$BH$31:$BH$50))</f>
        <v/>
      </c>
      <c r="BL50" s="1101" t="n"/>
      <c r="BM50" s="1101" t="n"/>
      <c r="BN50" s="1101" t="n"/>
      <c r="BO50" s="1101" t="n"/>
      <c r="BP50" s="1101" t="n"/>
      <c r="BQ50" s="1101" t="n"/>
      <c r="BR50" s="1106" t="n"/>
      <c r="BS50" s="1044" t="inlineStr">
        <is>
          <t>平均值</t>
        </is>
      </c>
      <c r="BT50" s="1299">
        <f>SUM(AJ61:AJ80)/初始化表!$B5</f>
        <v/>
      </c>
      <c r="BU50" s="1299">
        <f>SUM(AK61:AK80)/初始化表!$B5</f>
        <v/>
      </c>
      <c r="BV50" s="1299">
        <f>SUM(AL61:AL80)/初始化表!$B5</f>
        <v/>
      </c>
      <c r="BW50" s="1299">
        <f>SUM(AM61:AM80)/初始化表!$B5</f>
        <v/>
      </c>
      <c r="BX50" s="1299">
        <f>SUM(AN61:AN80)/初始化表!$B5</f>
        <v/>
      </c>
      <c r="BY50" s="1299">
        <f>SUM(AO61:AO80)/初始化表!$B5</f>
        <v/>
      </c>
      <c r="BZ50" s="1299">
        <f>SUM(AP61:AP80)/初始化表!$B5</f>
        <v/>
      </c>
      <c r="CA50" s="1299">
        <f>SUM(AQ61:AQ80)/初始化表!$B5</f>
        <v/>
      </c>
      <c r="CB50" s="1299">
        <f>SUM(AR61:AR80)/初始化表!$B5</f>
        <v/>
      </c>
      <c r="CC50" s="1299">
        <f>SUM(AS61:AS80)/初始化表!$B5</f>
        <v/>
      </c>
      <c r="CD50" s="1299">
        <f>SUM(AT61:AT80)/初始化表!$B5</f>
        <v/>
      </c>
      <c r="CE50" s="1299">
        <f>SUM(AU61:AU80)/初始化表!$B5</f>
        <v/>
      </c>
      <c r="CF50" s="1299">
        <f>SUM(AV61:AV80)/初始化表!$B5</f>
        <v/>
      </c>
      <c r="CG50" s="1299">
        <f>SUM(AW61:AW80)/初始化表!$B5</f>
        <v/>
      </c>
      <c r="CH50" s="1299">
        <f>SUM(AX61:AX80)/初始化表!$B5</f>
        <v/>
      </c>
      <c r="CI50" s="1299">
        <f>SUM(AY61:AY80)/初始化表!$B5</f>
        <v/>
      </c>
      <c r="CJ50" s="745" t="n"/>
      <c r="CK50" s="746" t="n"/>
      <c r="CL50" s="746" t="n"/>
      <c r="CM50" s="746" t="n"/>
      <c r="CN50" s="746" t="n"/>
      <c r="CO50" s="746" t="n"/>
      <c r="CP50" s="746" t="n"/>
      <c r="CQ50" s="746" t="n"/>
      <c r="CR50" s="746" t="n"/>
      <c r="CS50" s="746" t="n"/>
      <c r="CT50" s="746" t="n"/>
      <c r="CU50" s="746" t="n"/>
      <c r="CV50" s="746" t="n"/>
      <c r="CW50" s="746" t="n"/>
      <c r="CX50" s="746" t="n"/>
      <c r="CY50" s="746" t="n"/>
      <c r="CZ50" s="746" t="n"/>
      <c r="DA50" s="746" t="n"/>
      <c r="DB50" s="746" t="n"/>
      <c r="DC50" s="746" t="n"/>
      <c r="DD50" s="746" t="n"/>
      <c r="DE50" s="746" t="n"/>
      <c r="DF50" s="746" t="n"/>
      <c r="DG50" s="746" t="n"/>
      <c r="DH50" s="746" t="n"/>
      <c r="DI50" s="746" t="n"/>
      <c r="DJ50" s="729" t="n"/>
      <c r="DK50" s="729" t="n"/>
      <c r="DL50" s="729" t="n"/>
      <c r="DM50" s="729" t="n"/>
      <c r="DN50" s="729" t="n"/>
      <c r="DO50" s="729" t="n"/>
      <c r="DP50" s="729" t="n"/>
      <c r="DQ50" s="729" t="n"/>
    </row>
    <row r="51" ht="16" customFormat="1" customHeight="1" s="1099">
      <c r="A51" s="1047" t="inlineStr">
        <is>
          <t>折旧费</t>
        </is>
      </c>
      <c r="C51" s="1061">
        <f>-初始化表!H5*N49*初始化表!B8</f>
        <v/>
      </c>
      <c r="D51" s="1293" t="n"/>
      <c r="E51" s="1293">
        <f>E50-C51</f>
        <v/>
      </c>
      <c r="F51" s="1291" t="n"/>
      <c r="G51" s="144" t="n"/>
      <c r="H51" s="1047" t="inlineStr">
        <is>
          <t>可运输货物</t>
        </is>
      </c>
      <c r="I51" s="1044" t="inlineStr">
        <is>
          <t>产品1</t>
        </is>
      </c>
      <c r="J51" s="1044" t="inlineStr">
        <is>
          <t>产品2</t>
        </is>
      </c>
      <c r="K51" s="1044" t="inlineStr">
        <is>
          <t>产品3</t>
        </is>
      </c>
      <c r="L51" s="1091" t="inlineStr">
        <is>
          <t>产品4</t>
        </is>
      </c>
      <c r="M51" s="178" t="n"/>
      <c r="N51" s="1101" t="n"/>
      <c r="O51" s="1073" t="inlineStr">
        <is>
          <t>期末现金</t>
        </is>
      </c>
      <c r="P51" s="1334">
        <f>F64</f>
        <v/>
      </c>
      <c r="Q51" s="253" t="inlineStr">
        <is>
          <t>第3期人机比上限</t>
        </is>
      </c>
      <c r="R51" s="1275">
        <f>(H17+I18-K18)*1.47*1.095/(N49+R49)</f>
        <v/>
      </c>
      <c r="S51" s="1333" t="n"/>
      <c r="T51" s="230" t="n"/>
      <c r="U51" s="1073" t="inlineStr">
        <is>
          <t>产品4</t>
        </is>
      </c>
      <c r="V51" s="1063">
        <f>INT(IF(IF(B9&lt;V26,(1+((V26-B9)/V26+O13)*15)*IF(INT($K9)-INT(初期!$P26)=1,1.1,1)*V20,(1+((V26-B9)/V26+O13)*5)*IF(INT($K9)-INT(初期!$P26)=1,1.1,1)*V20)&gt;0,IF(B9&lt;V26,(1+((V26-B9)/V26+O13)*15)*IF(INT($K9)-INT(初期!$P26)=1,1.1,1)*V20,(1+((V26-B9)/V26+O13)*5)*IF(INT($K9)-INT(初期!$P26)=1,1.1,1)*V20),0))</f>
        <v/>
      </c>
      <c r="W51" s="1063">
        <f>INT(IF(IF(C9&lt;W26,(1+((W26-C9)/W26+P13)*15)*IF(INT($K9)-INT(初期!$P26)=1,1.1,1)*W20,(1+((W26-C9)/W26+P13)*5)*IF(INT($K9)-INT(初期!$P26)=1,1.1,1)*W20)&gt;0,IF(C9&lt;W26,(1+((W26-C9)/W26+P13)*15)*IF(INT($K9)-INT(初期!$P26)=1,1.1,1)*W20,(1+((W26-C9)/W26+P13)*5)*IF(INT($K9)-INT(初期!$P26)=1,1.1,1)*W20),0))</f>
        <v/>
      </c>
      <c r="X51" s="1063">
        <f>INT(IF(IF(D9&lt;X26,(1+((X26-D9)/X26+Q13)*15)*IF(INT($K9)-INT(初期!$P26)=1,1.1,1)*X20,(1+((X26-D9)/X26+Q13)*5)*IF(INT($K9)-INT(初期!$P26)=1,1.1,1)*X20)&gt;0,IF(D9&lt;X26,(1+((X26-D9)/X26+Q13)*15)*IF(INT($K9)-INT(初期!$P26)=1,1.1,1)*X20,(1+((X26-D9)/X26+Q13)*5)*IF(INT($K9)-INT(初期!$P26)=1,1.1,1)*X20),0))</f>
        <v/>
      </c>
      <c r="Y51" s="1064">
        <f>INT(IF(IF(E9&lt;Y26,(1+((Y26-E9)/Y26+R13)*15)*IF(INT($K9)-INT(初期!$P26)=1,1.1,1)*Y20,(1+((Y26-E9)/Y26+R13)*5)*IF(INT($K9)-INT(初期!$P26)=1,1.1,1)*Y20)&gt;0,IF(E9&lt;Y26,(1+((Y26-E9)/Y26+R13)*15)*IF(INT($K9)-INT(初期!$P26)=1,1.1,1)*Y20,(1+((Y26-E9)/Y26+R13)*5)*IF(INT($K9)-INT(初期!$P26)=1,1.1,1)*Y20),0))</f>
        <v/>
      </c>
      <c r="Z51" s="1101" t="n"/>
      <c r="AA51" s="144" t="n"/>
      <c r="AB51" s="1101" t="n"/>
      <c r="AC51" s="1101" t="n"/>
      <c r="AD51" s="1101" t="n"/>
      <c r="AE51" s="1101" t="n"/>
      <c r="AF51" s="1101" t="n"/>
      <c r="AG51" s="1101" t="n"/>
      <c r="AH51" s="144" t="n"/>
      <c r="AI51" s="332" t="n"/>
      <c r="AJ51" s="333" t="n"/>
      <c r="AK51" s="333" t="n"/>
      <c r="AL51" s="333" t="n"/>
      <c r="AM51" s="333" t="n"/>
      <c r="AN51" s="333" t="n"/>
      <c r="AO51" s="333" t="n"/>
      <c r="AP51" s="333" t="n"/>
      <c r="AQ51" s="333" t="n"/>
      <c r="AR51" s="333" t="n"/>
      <c r="AS51" s="333" t="n"/>
      <c r="AT51" s="333" t="n"/>
      <c r="AU51" s="333" t="n"/>
      <c r="AV51" s="333" t="n"/>
      <c r="AW51" s="333" t="n"/>
      <c r="AX51" s="333" t="n"/>
      <c r="AY51" s="360" t="n"/>
      <c r="AZ51" s="144" t="n"/>
      <c r="BA51" s="1044" t="inlineStr">
        <is>
          <t>平均</t>
        </is>
      </c>
      <c r="BB51" s="1242">
        <f>SUM(BB31:BB50)/初始化表!$B$5</f>
        <v/>
      </c>
      <c r="BC51" s="1242">
        <f>SUM(BC31:BC50)/初始化表!$B$5</f>
        <v/>
      </c>
      <c r="BD51" s="1242">
        <f>SUM(BD31:BD50)/初始化表!$B$5</f>
        <v/>
      </c>
      <c r="BE51" s="1242">
        <f>SUM(BE31:BE50)/初始化表!$B$5</f>
        <v/>
      </c>
      <c r="BF51" s="1242">
        <f>SUM(BF31:BF50)/初始化表!$B$5</f>
        <v/>
      </c>
      <c r="BG51" s="1242">
        <f>SUM(BG31:BG50)/初始化表!$B$5</f>
        <v/>
      </c>
      <c r="BH51" s="1242">
        <f>SUM(AJ107:AJ126)/SUM(BF31:BF50)</f>
        <v/>
      </c>
      <c r="BI51" s="1045">
        <f>((SUM(V5:Y5)+INT(I52)-SUM(AQ9:AQ12))*初始化表!E17+(SUM(V6:Y6)+INT(J52)-SUM(AQ13:AQ16))*初始化表!F17+(SUM(V7:Y7)+INT(K52)-SUM(AQ17:AQ20))*初始化表!G17+(SUM(V8:Y8)+INT(L52)-SUM(AQ21:AQ24))*初始化表!H17)/1300</f>
        <v/>
      </c>
      <c r="BJ51" s="1061" t="n"/>
      <c r="BK51" s="1061" t="n"/>
      <c r="BL51" s="1101" t="n"/>
      <c r="BM51" s="1101" t="n"/>
      <c r="BN51" s="1101" t="n"/>
      <c r="BO51" s="1101" t="n"/>
      <c r="BP51" s="1101" t="n"/>
      <c r="BQ51" s="1101" t="n"/>
      <c r="BR51" s="1106" t="n"/>
      <c r="BS51" s="1044" t="inlineStr">
        <is>
          <t>标准差</t>
        </is>
      </c>
      <c r="BT51" s="1240">
        <f>_xlfn.STDEV.P(AJ61:AJ80)</f>
        <v/>
      </c>
      <c r="BU51" s="1240">
        <f>_xlfn.STDEV.P(AK61:AK80)</f>
        <v/>
      </c>
      <c r="BV51" s="1240">
        <f>_xlfn.STDEV.P(AL61:AL80)</f>
        <v/>
      </c>
      <c r="BW51" s="1240">
        <f>_xlfn.STDEV.P(AM61:AM80)</f>
        <v/>
      </c>
      <c r="BX51" s="1240">
        <f>_xlfn.STDEV.P(AN61:AN80)</f>
        <v/>
      </c>
      <c r="BY51" s="1240">
        <f>_xlfn.STDEV.P(AO61:AO80)</f>
        <v/>
      </c>
      <c r="BZ51" s="1240">
        <f>_xlfn.STDEV.P(AP61:AP80)</f>
        <v/>
      </c>
      <c r="CA51" s="1240">
        <f>_xlfn.STDEV.P(AQ61:AQ80)</f>
        <v/>
      </c>
      <c r="CB51" s="1240">
        <f>_xlfn.STDEV.P(AR61:AR80)</f>
        <v/>
      </c>
      <c r="CC51" s="1240">
        <f>_xlfn.STDEV.P(AS61:AS80)</f>
        <v/>
      </c>
      <c r="CD51" s="1240">
        <f>_xlfn.STDEV.P(AT61:AT80)</f>
        <v/>
      </c>
      <c r="CE51" s="1240">
        <f>_xlfn.STDEV.P(AU61:AU80)</f>
        <v/>
      </c>
      <c r="CF51" s="1240">
        <f>_xlfn.STDEV.P(AV61:AV80)</f>
        <v/>
      </c>
      <c r="CG51" s="1240">
        <f>_xlfn.STDEV.P(AW61:AW80)</f>
        <v/>
      </c>
      <c r="CH51" s="1240">
        <f>_xlfn.STDEV.P(AX61:AX80)</f>
        <v/>
      </c>
      <c r="CI51" s="1240">
        <f>_xlfn.STDEV.P(AY61:AY80)</f>
        <v/>
      </c>
      <c r="CJ51" s="745" t="n"/>
      <c r="CK51" s="746" t="n"/>
      <c r="CL51" s="746" t="n"/>
      <c r="CM51" s="746" t="n"/>
      <c r="CN51" s="746" t="n"/>
      <c r="CO51" s="746" t="n"/>
      <c r="CP51" s="746" t="n"/>
      <c r="CQ51" s="746" t="n"/>
      <c r="CR51" s="746" t="n"/>
      <c r="CS51" s="746" t="n"/>
      <c r="CT51" s="746" t="n"/>
      <c r="CU51" s="746" t="n"/>
      <c r="CV51" s="746" t="n"/>
      <c r="CW51" s="746" t="n"/>
      <c r="CX51" s="746" t="n"/>
      <c r="CY51" s="746" t="n"/>
      <c r="CZ51" s="746" t="n"/>
      <c r="DA51" s="746" t="n"/>
      <c r="DB51" s="746" t="n"/>
      <c r="DC51" s="746" t="n"/>
      <c r="DD51" s="746" t="n"/>
      <c r="DE51" s="746" t="n"/>
      <c r="DF51" s="746" t="n"/>
      <c r="DG51" s="746" t="n"/>
      <c r="DH51" s="746" t="n"/>
      <c r="DI51" s="746" t="n"/>
      <c r="DJ51" s="729" t="n"/>
      <c r="DK51" s="729" t="n"/>
      <c r="DL51" s="729" t="n"/>
      <c r="DM51" s="729" t="n"/>
      <c r="DN51" s="729" t="n"/>
      <c r="DO51" s="729" t="n"/>
      <c r="DP51" s="729" t="n"/>
      <c r="DQ51" s="729" t="n"/>
    </row>
    <row r="52" ht="16" customFormat="1" customHeight="1" s="1099">
      <c r="A52" s="1047" t="inlineStr">
        <is>
          <t>产品库存变化</t>
        </is>
      </c>
      <c r="C52" s="1061">
        <f>IF(AJ24="",0,SUM(AP9:AP12)*初始化表!E22+SUM(AP13:AP16)*初始化表!F22+SUM(AP17:AP20)*初始化表!G22+SUM(AP21:AP24)*初始化表!H22)-(SUM(V5:Z5,-I56)*初始化表!E22+SUM(V6:Z6,-J56)*初始化表!F22+SUM(V7:Z7,-K56)*初始化表!G22+SUM(V8:Z8,-L56)*初始化表!H22)</f>
        <v/>
      </c>
      <c r="D52" s="1293" t="n"/>
      <c r="E52" s="1293">
        <f>E51-C52</f>
        <v/>
      </c>
      <c r="F52" s="1291" t="n"/>
      <c r="G52" s="144" t="n"/>
      <c r="H52" s="1047" t="inlineStr">
        <is>
          <t>数量</t>
        </is>
      </c>
      <c r="I52" s="1061">
        <f>Z5+初始化表!B4*SUM(B17:E17)</f>
        <v/>
      </c>
      <c r="J52" s="1061">
        <f>Z6+初始化表!B4*SUM(B18:E18)</f>
        <v/>
      </c>
      <c r="K52" s="1061">
        <f>Z7+初始化表!B4*SUM(B19:E19)</f>
        <v/>
      </c>
      <c r="L52" s="187">
        <f>Z8+初始化表!B4*SUM(B20:E20)</f>
        <v/>
      </c>
      <c r="M52" s="178" t="n"/>
      <c r="N52" s="386" t="inlineStr">
        <is>
          <t>第一期定价</t>
        </is>
      </c>
      <c r="O52" s="411" t="inlineStr">
        <is>
          <t>市场一</t>
        </is>
      </c>
      <c r="P52" s="411" t="inlineStr">
        <is>
          <t>市场二</t>
        </is>
      </c>
      <c r="Q52" s="411" t="inlineStr">
        <is>
          <t>市场三</t>
        </is>
      </c>
      <c r="R52" s="414" t="inlineStr">
        <is>
          <t>市场四</t>
        </is>
      </c>
      <c r="S52" s="1101" t="n"/>
      <c r="T52" s="230" t="n"/>
      <c r="U52" s="181" t="n"/>
      <c r="V52" s="181" t="n"/>
      <c r="W52" s="743" t="n"/>
      <c r="X52" s="1101" t="n"/>
      <c r="Y52" s="230" t="n"/>
      <c r="Z52" s="1101" t="n"/>
      <c r="AA52" s="144" t="n"/>
      <c r="AB52" s="1101" t="n"/>
      <c r="AC52" s="1101" t="n"/>
      <c r="AD52" s="1101" t="n"/>
      <c r="AE52" s="1101" t="n"/>
      <c r="AF52" s="1101" t="n"/>
      <c r="AG52" s="1101" t="n"/>
      <c r="AH52" s="144" t="n"/>
      <c r="AI52" s="332" t="n"/>
      <c r="AJ52" s="333" t="n"/>
      <c r="AK52" s="333" t="n"/>
      <c r="AL52" s="333" t="n"/>
      <c r="AM52" s="333" t="n"/>
      <c r="AN52" s="333" t="n"/>
      <c r="AO52" s="333" t="n"/>
      <c r="AP52" s="333" t="n"/>
      <c r="AQ52" s="333" t="n"/>
      <c r="AR52" s="333" t="n"/>
      <c r="AS52" s="333" t="n"/>
      <c r="AT52" s="333" t="n"/>
      <c r="AU52" s="333" t="n"/>
      <c r="AV52" s="333" t="n"/>
      <c r="AW52" s="333" t="n"/>
      <c r="AX52" s="333" t="n"/>
      <c r="AY52" s="360" t="n"/>
      <c r="AZ52" s="144" t="n"/>
      <c r="BA52" s="1101" t="n"/>
      <c r="BB52" s="1101" t="n"/>
      <c r="BC52" s="1101" t="n"/>
      <c r="BD52" s="1101" t="n"/>
      <c r="BE52" s="1101" t="n"/>
      <c r="BF52" s="1101" t="n"/>
      <c r="BG52" s="1101" t="n"/>
      <c r="BH52" s="1101" t="n"/>
      <c r="BI52" s="1101" t="n"/>
      <c r="BJ52" s="1101" t="n"/>
      <c r="BK52" s="1101" t="n"/>
      <c r="BL52" s="1101" t="n"/>
      <c r="BM52" s="1101" t="n"/>
      <c r="BN52" s="1101" t="n"/>
      <c r="BO52" s="1101" t="n"/>
      <c r="BP52" s="1101" t="n"/>
      <c r="BQ52" s="1101" t="n"/>
      <c r="BR52" s="1106" t="n"/>
      <c r="BS52" s="1106" t="n"/>
      <c r="BT52" s="1106" t="n"/>
      <c r="BU52" s="1106" t="n"/>
      <c r="BV52" s="1106" t="n"/>
      <c r="BW52" s="1106" t="n"/>
      <c r="BX52" s="1106" t="n"/>
      <c r="BY52" s="1106" t="n"/>
      <c r="BZ52" s="1106" t="n"/>
      <c r="CA52" s="1106" t="n"/>
      <c r="CB52" s="1106" t="n"/>
      <c r="CC52" s="1106" t="n"/>
      <c r="CD52" s="1106" t="n"/>
      <c r="CE52" s="1106" t="n"/>
      <c r="CF52" s="1106" t="n"/>
      <c r="CG52" s="1106" t="n"/>
      <c r="CH52" s="1106" t="n"/>
      <c r="CI52" s="1106" t="n"/>
      <c r="CJ52" s="749" t="n"/>
      <c r="CK52" s="751" t="n"/>
      <c r="CL52" s="751" t="n"/>
      <c r="CM52" s="751" t="n"/>
      <c r="CN52" s="751" t="n"/>
      <c r="CO52" s="751" t="n"/>
      <c r="CP52" s="751" t="n"/>
      <c r="CQ52" s="751" t="n"/>
      <c r="CR52" s="751" t="n"/>
      <c r="CS52" s="751" t="n"/>
      <c r="CT52" s="751" t="n"/>
      <c r="CU52" s="751" t="n"/>
      <c r="CV52" s="752" t="n"/>
      <c r="CW52" s="752" t="n"/>
      <c r="CX52" s="752" t="n"/>
      <c r="CY52" s="752" t="n"/>
      <c r="CZ52" s="752" t="n"/>
      <c r="DA52" s="752" t="n"/>
      <c r="DB52" s="752" t="n"/>
      <c r="DC52" s="752" t="n"/>
      <c r="DD52" s="752" t="n"/>
      <c r="DE52" s="752" t="n"/>
      <c r="DF52" s="752" t="n"/>
      <c r="DG52" s="752" t="n"/>
      <c r="DH52" s="752" t="n"/>
      <c r="DI52" s="752" t="n"/>
    </row>
    <row r="53" ht="16" customFormat="1" customHeight="1" s="1099">
      <c r="A53" s="1047" t="inlineStr">
        <is>
          <t>原材料存储费</t>
        </is>
      </c>
      <c r="C53" s="1061">
        <f>-(H43+L43)/2*初始化表!B7</f>
        <v/>
      </c>
      <c r="D53" s="1293" t="n"/>
      <c r="E53" s="1293">
        <f>E52-C53</f>
        <v/>
      </c>
      <c r="F53" s="1291">
        <f>F50+C53</f>
        <v/>
      </c>
      <c r="G53" s="144" t="n"/>
      <c r="H53" s="1047" t="inlineStr">
        <is>
          <t>可运输余量</t>
        </is>
      </c>
      <c r="I53" s="1044" t="inlineStr">
        <is>
          <t>产品1</t>
        </is>
      </c>
      <c r="J53" s="1044" t="inlineStr">
        <is>
          <t>产品2</t>
        </is>
      </c>
      <c r="K53" s="1044" t="inlineStr">
        <is>
          <t>产品3</t>
        </is>
      </c>
      <c r="L53" s="1091" t="inlineStr">
        <is>
          <t>产品4</t>
        </is>
      </c>
      <c r="M53" s="178" t="n"/>
      <c r="N53" s="387" t="inlineStr">
        <is>
          <t>产品一</t>
        </is>
      </c>
      <c r="O53" s="185">
        <f>V23*((V42/V17-1)/(-3.5)+1+10%)</f>
        <v/>
      </c>
      <c r="P53" s="185">
        <f>W23*((W42/W17-1)/(-3.5)+1+10%)</f>
        <v/>
      </c>
      <c r="Q53" s="185">
        <f>X23*((X42/X17-1)/(-3.5)+1+10%)</f>
        <v/>
      </c>
      <c r="R53" s="186">
        <f>Y23*((Y42/Y17-1)/(-3.5)+1+10%)</f>
        <v/>
      </c>
      <c r="S53" s="1101" t="n"/>
      <c r="T53" s="230" t="n"/>
      <c r="U53" s="1041" t="inlineStr">
        <is>
          <t>预计库存</t>
        </is>
      </c>
      <c r="V53" s="1053" t="inlineStr">
        <is>
          <t>市场1</t>
        </is>
      </c>
      <c r="W53" s="1053" t="inlineStr">
        <is>
          <t>市场2</t>
        </is>
      </c>
      <c r="X53" s="1053" t="inlineStr">
        <is>
          <t>市场3</t>
        </is>
      </c>
      <c r="Y53" s="1090" t="inlineStr">
        <is>
          <t>市场4</t>
        </is>
      </c>
      <c r="Z53" s="1101" t="n"/>
      <c r="AA53" s="144" t="n"/>
      <c r="AB53" s="1101" t="n"/>
      <c r="AC53" s="1101" t="n"/>
      <c r="AD53" s="1101" t="n"/>
      <c r="AE53" s="1101" t="n"/>
      <c r="AF53" s="1101" t="n"/>
      <c r="AG53" s="1101" t="n"/>
      <c r="AH53" s="144" t="n"/>
      <c r="AI53" s="332" t="n"/>
      <c r="AJ53" s="333" t="n"/>
      <c r="AK53" s="333" t="n"/>
      <c r="AL53" s="333" t="n"/>
      <c r="AM53" s="333" t="n"/>
      <c r="AN53" s="333" t="n"/>
      <c r="AO53" s="333" t="n"/>
      <c r="AP53" s="333" t="n"/>
      <c r="AQ53" s="333" t="n"/>
      <c r="AR53" s="333" t="n"/>
      <c r="AS53" s="333" t="n"/>
      <c r="AT53" s="333" t="n"/>
      <c r="AU53" s="333" t="n"/>
      <c r="AV53" s="333" t="n"/>
      <c r="AW53" s="333" t="n"/>
      <c r="AX53" s="333" t="n"/>
      <c r="AY53" s="360" t="n"/>
      <c r="AZ53" s="144" t="n"/>
      <c r="BA53" s="1044" t="inlineStr">
        <is>
          <t>公司</t>
        </is>
      </c>
      <c r="BB53" s="1044" t="inlineStr">
        <is>
          <t>估资本利润</t>
        </is>
      </c>
      <c r="BC53" s="1101" t="n"/>
      <c r="BD53" s="1044" t="inlineStr">
        <is>
          <t>生产结构</t>
        </is>
      </c>
      <c r="BE53" s="1044" t="inlineStr">
        <is>
          <t>产品1</t>
        </is>
      </c>
      <c r="BF53" s="1044" t="inlineStr">
        <is>
          <t>产品2</t>
        </is>
      </c>
      <c r="BG53" s="1044" t="inlineStr">
        <is>
          <t>产品3</t>
        </is>
      </c>
      <c r="BH53" s="1044" t="inlineStr">
        <is>
          <t>产品4</t>
        </is>
      </c>
      <c r="BI53" s="1101" t="n"/>
      <c r="BJ53" s="1101" t="n"/>
      <c r="BK53" s="1101" t="n"/>
      <c r="BL53" s="1101" t="n"/>
      <c r="BM53" s="1101" t="n"/>
      <c r="BN53" s="1101" t="n"/>
      <c r="BO53" s="1101" t="n"/>
      <c r="BP53" s="1101" t="n"/>
      <c r="BQ53" s="1101" t="n"/>
      <c r="BR53" s="1106" t="n"/>
      <c r="BS53" s="1106" t="n"/>
      <c r="BT53" s="1106" t="n"/>
      <c r="BU53" s="1106" t="n"/>
      <c r="BV53" s="1106" t="n"/>
      <c r="BW53" s="1106" t="n"/>
      <c r="BX53" s="1106" t="n"/>
      <c r="BY53" s="1106" t="n"/>
      <c r="BZ53" s="1106" t="n"/>
      <c r="CA53" s="1106" t="n"/>
      <c r="CB53" s="1106" t="n"/>
      <c r="CC53" s="1106" t="n"/>
      <c r="CD53" s="1106" t="n"/>
      <c r="CE53" s="1106" t="n"/>
      <c r="CF53" s="1106" t="n"/>
      <c r="CG53" s="1106" t="n"/>
      <c r="CH53" s="1106" t="n"/>
      <c r="CI53" s="1106" t="n"/>
      <c r="CJ53" s="749" t="n"/>
      <c r="CK53" s="751" t="n"/>
      <c r="CL53" s="751" t="n"/>
      <c r="CM53" s="751" t="n"/>
      <c r="CN53" s="751" t="n"/>
      <c r="CO53" s="751" t="n"/>
      <c r="CP53" s="751" t="n"/>
      <c r="CQ53" s="751" t="n"/>
      <c r="CR53" s="751" t="n"/>
      <c r="CS53" s="751" t="n"/>
      <c r="CT53" s="751" t="n"/>
      <c r="CU53" s="751" t="n"/>
      <c r="CV53" s="752" t="n"/>
      <c r="CW53" s="752" t="n"/>
      <c r="CX53" s="752" t="n"/>
      <c r="CY53" s="752" t="n"/>
      <c r="CZ53" s="752" t="n"/>
      <c r="DA53" s="752" t="n"/>
      <c r="DB53" s="752" t="n"/>
      <c r="DC53" s="752" t="n"/>
      <c r="DD53" s="752" t="n"/>
      <c r="DE53" s="752" t="n"/>
      <c r="DF53" s="752" t="n"/>
      <c r="DG53" s="752" t="n"/>
      <c r="DH53" s="752" t="n"/>
      <c r="DI53" s="752" t="n"/>
    </row>
    <row r="54" ht="16" customFormat="1" customHeight="1" s="1099">
      <c r="A54" s="1047" t="inlineStr">
        <is>
          <t>成品存储费</t>
        </is>
      </c>
      <c r="C54" s="1061">
        <f>-(SUM(V5:Z5,I56)/2*初始化表!E5+SUM(V6:Z6,J56)/2*初始化表!E6+SUM(V7:Z7,K56)/2*初始化表!E7+SUM(V8:Z8,L56)/2*初始化表!E8+IF(AJ24="",0,(SUM(AP9:AP12)*初始化表!E5+SUM(AP13:AP16)*初始化表!E6+SUM(AP17:AP20)*初始化表!E7+SUM(AP21:AP24)*初始化表!E8)/2))</f>
        <v/>
      </c>
      <c r="D54" s="1293" t="n"/>
      <c r="E54" s="1293">
        <f>E53-C54</f>
        <v/>
      </c>
      <c r="F54" s="1291">
        <f>F53+C54</f>
        <v/>
      </c>
      <c r="G54" s="144" t="n"/>
      <c r="H54" s="1047" t="inlineStr">
        <is>
          <t>数量</t>
        </is>
      </c>
      <c r="I54" s="1292">
        <f>INT(I52)-SUM(B12:E12)</f>
        <v/>
      </c>
      <c r="J54" s="1292">
        <f>INT(J52)-SUM(B13:E13)</f>
        <v/>
      </c>
      <c r="K54" s="1292">
        <f>INT(K52)-SUM(B14:E14)</f>
        <v/>
      </c>
      <c r="L54" s="1335">
        <f>INT(L52)-SUM(B15:E15)</f>
        <v/>
      </c>
      <c r="M54" s="178" t="n"/>
      <c r="N54" s="387" t="inlineStr">
        <is>
          <t>产品二</t>
        </is>
      </c>
      <c r="O54" s="185">
        <f>V24*((V43/V18-1)/(-3.5)+1+10%)</f>
        <v/>
      </c>
      <c r="P54" s="185">
        <f>W24*((W43/W18-1)/(-3.5)+1+10%)</f>
        <v/>
      </c>
      <c r="Q54" s="185">
        <f>X24*((X43/X18-1)/(-3.5)+1+10%)</f>
        <v/>
      </c>
      <c r="R54" s="186">
        <f>Y24*((Y43/Y18-1)/(-3.5)+1+10%)</f>
        <v/>
      </c>
      <c r="S54" s="1101" t="n"/>
      <c r="T54" s="230" t="n"/>
      <c r="U54" s="1047" t="inlineStr">
        <is>
          <t>产品1</t>
        </is>
      </c>
      <c r="V54" s="1061">
        <f>IF(V42&gt;V48,V42-V48,0)</f>
        <v/>
      </c>
      <c r="W54" s="1061">
        <f>IF(W42&gt;W48,W42-W48,0)</f>
        <v/>
      </c>
      <c r="X54" s="1061">
        <f>IF(X42&gt;X48,X42-X48,0)</f>
        <v/>
      </c>
      <c r="Y54" s="187">
        <f>IF(Y42&gt;Y48,Y42-Y48,0)</f>
        <v/>
      </c>
      <c r="Z54" s="1101" t="n"/>
      <c r="AA54" s="144" t="n"/>
      <c r="AB54" s="1101" t="n"/>
      <c r="AC54" s="1101" t="n"/>
      <c r="AD54" s="1101" t="n"/>
      <c r="AE54" s="1101" t="n"/>
      <c r="AF54" s="1101" t="n"/>
      <c r="AG54" s="1101" t="n"/>
      <c r="AH54" s="144" t="n"/>
      <c r="AI54" s="332" t="n"/>
      <c r="AJ54" s="333" t="n"/>
      <c r="AK54" s="333" t="n"/>
      <c r="AL54" s="333" t="n"/>
      <c r="AM54" s="333" t="n"/>
      <c r="AN54" s="333" t="n"/>
      <c r="AO54" s="333" t="n"/>
      <c r="AP54" s="333" t="n"/>
      <c r="AQ54" s="333" t="n"/>
      <c r="AR54" s="333" t="n"/>
      <c r="AS54" s="333" t="n"/>
      <c r="AT54" s="333" t="n"/>
      <c r="AU54" s="333" t="n"/>
      <c r="AV54" s="333" t="n"/>
      <c r="AW54" s="333" t="n"/>
      <c r="AX54" s="333" t="n"/>
      <c r="AY54" s="360" t="n"/>
      <c r="AZ54" s="144" t="n"/>
      <c r="BA54" s="1045">
        <f>BA31</f>
        <v/>
      </c>
      <c r="BB54" s="1240">
        <f>IF(BT5=1,AL107/(AP107+初期!H146/2),0)</f>
        <v/>
      </c>
      <c r="BC54" s="1101" t="n"/>
      <c r="BD54" s="1044">
        <f>BA54</f>
        <v/>
      </c>
      <c r="BE54" s="1336">
        <f>BB31/$BB$31</f>
        <v/>
      </c>
      <c r="BF54" s="1336">
        <f>BC31/$BC$31</f>
        <v/>
      </c>
      <c r="BG54" s="1336">
        <f>BD31/$BD$31</f>
        <v/>
      </c>
      <c r="BH54" s="1336">
        <f>BE31/$BE$31</f>
        <v/>
      </c>
      <c r="BI54" s="1101" t="n"/>
      <c r="BJ54" s="1101" t="n"/>
      <c r="BK54" s="1101" t="n"/>
      <c r="BL54" s="1101" t="n"/>
      <c r="BM54" s="1101" t="n"/>
      <c r="BN54" s="1101" t="n"/>
      <c r="BO54" s="1101" t="n"/>
      <c r="BP54" s="1101" t="n"/>
      <c r="BQ54" s="1101" t="n"/>
      <c r="BR54" s="1106" t="n"/>
      <c r="BS54" s="1106" t="n"/>
      <c r="BT54" s="1106" t="n"/>
      <c r="BU54" s="1106" t="n"/>
      <c r="BV54" s="1106" t="n"/>
      <c r="BW54" s="1106" t="n"/>
      <c r="BX54" s="1106" t="n"/>
      <c r="BY54" s="1106" t="n"/>
      <c r="BZ54" s="1106" t="n"/>
      <c r="CA54" s="1106" t="n"/>
      <c r="CB54" s="1106" t="n"/>
      <c r="CC54" s="1106" t="n"/>
      <c r="CD54" s="1106" t="n"/>
      <c r="CE54" s="1106" t="n"/>
      <c r="CF54" s="1106" t="n"/>
      <c r="CG54" s="1106" t="n"/>
      <c r="CH54" s="1106" t="n"/>
      <c r="CI54" s="1106" t="n"/>
      <c r="CJ54" s="749" t="n"/>
      <c r="CK54" s="751" t="n"/>
      <c r="CL54" s="751" t="n"/>
      <c r="CM54" s="751" t="n"/>
      <c r="CN54" s="751" t="n"/>
      <c r="CO54" s="751" t="n"/>
      <c r="CP54" s="751" t="n"/>
      <c r="CQ54" s="751" t="n"/>
      <c r="CR54" s="751" t="n"/>
      <c r="CS54" s="751" t="n"/>
      <c r="CT54" s="751" t="n"/>
      <c r="CU54" s="751" t="n"/>
      <c r="CV54" s="752" t="n"/>
      <c r="CW54" s="752" t="n"/>
      <c r="CX54" s="752" t="n"/>
      <c r="CY54" s="752" t="n"/>
      <c r="CZ54" s="752" t="n"/>
      <c r="DA54" s="752" t="n"/>
      <c r="DB54" s="752" t="n"/>
      <c r="DC54" s="752" t="n"/>
      <c r="DD54" s="752" t="n"/>
      <c r="DE54" s="752" t="n"/>
      <c r="DF54" s="752" t="n"/>
      <c r="DG54" s="752" t="n"/>
      <c r="DH54" s="752" t="n"/>
      <c r="DI54" s="752" t="n"/>
    </row>
    <row r="55" ht="16" customFormat="1" customHeight="1" s="1099">
      <c r="A55" s="1047" t="inlineStr">
        <is>
          <t>上期国债返回</t>
        </is>
      </c>
      <c r="C55" s="1061">
        <f>N37</f>
        <v/>
      </c>
      <c r="D55" s="1293" t="n"/>
      <c r="E55" s="1293" t="n"/>
      <c r="F55" s="1291">
        <f>F54+C55</f>
        <v/>
      </c>
      <c r="G55" s="144" t="n"/>
      <c r="H55" s="1047" t="inlineStr">
        <is>
          <t>仓库库存</t>
        </is>
      </c>
      <c r="I55" s="1044" t="inlineStr">
        <is>
          <t>产品1</t>
        </is>
      </c>
      <c r="J55" s="1044" t="inlineStr">
        <is>
          <t>产品2</t>
        </is>
      </c>
      <c r="K55" s="1044" t="inlineStr">
        <is>
          <t>产品3</t>
        </is>
      </c>
      <c r="L55" s="1091" t="inlineStr">
        <is>
          <t>产品4</t>
        </is>
      </c>
      <c r="M55" s="178" t="n"/>
      <c r="N55" s="387" t="inlineStr">
        <is>
          <t>产品三</t>
        </is>
      </c>
      <c r="O55" s="185">
        <f>V25*((V44/V19-1)/(-2.25)+1+7%)</f>
        <v/>
      </c>
      <c r="P55" s="185">
        <f>W25*((W44/W19-1)/(-2.25)+1+7%)</f>
        <v/>
      </c>
      <c r="Q55" s="185">
        <f>X25*((X44/X19-1)/(-2.25)+1+7%)</f>
        <v/>
      </c>
      <c r="R55" s="186">
        <f>Y25*((Y44/Y19-1)/(-2.25)+1+7%)</f>
        <v/>
      </c>
      <c r="S55" s="1101" t="n"/>
      <c r="T55" s="230" t="n"/>
      <c r="U55" s="1047" t="inlineStr">
        <is>
          <t>产品2</t>
        </is>
      </c>
      <c r="V55" s="1061">
        <f>IF(V43&gt;V49,V43-V49,0)</f>
        <v/>
      </c>
      <c r="W55" s="1061">
        <f>IF(W43&gt;W49,W43-W49,0)</f>
        <v/>
      </c>
      <c r="X55" s="1061">
        <f>IF(X43&gt;X49,X43-X49,0)</f>
        <v/>
      </c>
      <c r="Y55" s="187">
        <f>IF(Y43&gt;Y49,Y43-Y49,0)</f>
        <v/>
      </c>
      <c r="Z55" s="1101" t="n"/>
      <c r="AA55" s="144" t="n"/>
      <c r="AB55" s="1101" t="n"/>
      <c r="AC55" s="1101" t="n"/>
      <c r="AD55" s="1101" t="n"/>
      <c r="AE55" s="1101" t="n"/>
      <c r="AF55" s="1101" t="n"/>
      <c r="AG55" s="1101" t="n"/>
      <c r="AH55" s="144" t="n"/>
      <c r="AI55" s="332" t="n"/>
      <c r="AJ55" s="333" t="n"/>
      <c r="AK55" s="333" t="n"/>
      <c r="AL55" s="333" t="n"/>
      <c r="AM55" s="333" t="n"/>
      <c r="AN55" s="333" t="n"/>
      <c r="AO55" s="333" t="n"/>
      <c r="AP55" s="333" t="n"/>
      <c r="AQ55" s="333" t="n"/>
      <c r="AR55" s="333" t="n"/>
      <c r="AS55" s="333" t="n"/>
      <c r="AT55" s="333" t="n"/>
      <c r="AU55" s="333" t="n"/>
      <c r="AV55" s="333" t="n"/>
      <c r="AW55" s="333" t="n"/>
      <c r="AX55" s="333" t="n"/>
      <c r="AY55" s="360" t="n"/>
      <c r="AZ55" s="144" t="n"/>
      <c r="BA55" s="1045">
        <f>BA32</f>
        <v/>
      </c>
      <c r="BB55" s="1240">
        <f>IF(BT6=1,AL108/(AP108+初期!H147/2),0)</f>
        <v/>
      </c>
      <c r="BC55" s="1101" t="n"/>
      <c r="BD55" s="1044">
        <f>BA55</f>
        <v/>
      </c>
      <c r="BE55" s="1336">
        <f>BB32/$BB$31</f>
        <v/>
      </c>
      <c r="BF55" s="1336">
        <f>BC32/$BC$31</f>
        <v/>
      </c>
      <c r="BG55" s="1336">
        <f>BD32/$BD$31</f>
        <v/>
      </c>
      <c r="BH55" s="1336">
        <f>BE32/$BE$31</f>
        <v/>
      </c>
      <c r="BI55" s="1101" t="n"/>
      <c r="BJ55" s="1101" t="n"/>
      <c r="BK55" s="1101" t="n"/>
      <c r="BL55" s="1101" t="n"/>
      <c r="BM55" s="1101" t="n"/>
      <c r="BN55" s="1101" t="n"/>
      <c r="BO55" s="1101" t="n"/>
      <c r="BP55" s="1101" t="n"/>
      <c r="BQ55" s="1101" t="n"/>
      <c r="BR55" s="1106" t="n"/>
      <c r="BS55" s="1106" t="n"/>
      <c r="BT55" s="1106" t="n"/>
      <c r="BU55" s="1106" t="n"/>
      <c r="BV55" s="1106" t="n"/>
      <c r="BW55" s="1106" t="n"/>
      <c r="BX55" s="1106" t="n"/>
      <c r="BY55" s="1106" t="n"/>
      <c r="BZ55" s="1106" t="n"/>
      <c r="CA55" s="1106" t="n"/>
      <c r="CB55" s="1106" t="n"/>
      <c r="CC55" s="1106" t="n"/>
      <c r="CD55" s="1106" t="n"/>
      <c r="CE55" s="1106" t="n"/>
      <c r="CF55" s="1106" t="n"/>
      <c r="CG55" s="1106" t="n"/>
      <c r="CH55" s="1106" t="n"/>
      <c r="CI55" s="1106" t="n"/>
      <c r="CJ55" s="749" t="n"/>
      <c r="CK55" s="751" t="n"/>
      <c r="CL55" s="751" t="n"/>
      <c r="CM55" s="751" t="n"/>
      <c r="CN55" s="751" t="n"/>
      <c r="CO55" s="751" t="n"/>
      <c r="CP55" s="751" t="n"/>
      <c r="CQ55" s="751" t="n"/>
      <c r="CR55" s="751" t="n"/>
      <c r="CS55" s="751" t="n"/>
      <c r="CT55" s="751" t="n"/>
      <c r="CU55" s="751" t="n"/>
      <c r="CV55" s="752" t="n"/>
      <c r="CW55" s="752" t="n"/>
      <c r="CX55" s="752" t="n"/>
      <c r="CY55" s="752" t="n"/>
      <c r="CZ55" s="752" t="n"/>
      <c r="DA55" s="752" t="n"/>
      <c r="DB55" s="752" t="n"/>
      <c r="DC55" s="752" t="n"/>
      <c r="DD55" s="752" t="n"/>
      <c r="DE55" s="752" t="n"/>
      <c r="DF55" s="752" t="n"/>
      <c r="DG55" s="752" t="n"/>
      <c r="DH55" s="752" t="n"/>
      <c r="DI55" s="752" t="n"/>
    </row>
    <row r="56" ht="16" customFormat="1" customHeight="1" s="1099">
      <c r="A56" s="1047" t="inlineStr">
        <is>
          <t>上期国债利息</t>
        </is>
      </c>
      <c r="C56" s="1061">
        <f>N37*初始化表!B23/4</f>
        <v/>
      </c>
      <c r="D56" s="1293">
        <f>D49+C56</f>
        <v/>
      </c>
      <c r="E56" s="1293" t="n"/>
      <c r="F56" s="1291">
        <f>F55+C56</f>
        <v/>
      </c>
      <c r="G56" s="144" t="n"/>
      <c r="H56" s="1047" t="inlineStr">
        <is>
          <t>数量</t>
        </is>
      </c>
      <c r="I56" s="1061">
        <f>SUM(B17:E17)+Z5-SUM(B12:E12)</f>
        <v/>
      </c>
      <c r="J56" s="1061">
        <f>SUM(B18:E18)+Z6-SUM(B13:E13)</f>
        <v/>
      </c>
      <c r="K56" s="1061">
        <f>SUM(B19:E19)+Z7-SUM(B14:E14)</f>
        <v/>
      </c>
      <c r="L56" s="187">
        <f>SUM(B20:E20)+Z8-SUM(B15:E15)</f>
        <v/>
      </c>
      <c r="M56" s="178" t="n"/>
      <c r="N56" s="388" t="inlineStr">
        <is>
          <t>产品四</t>
        </is>
      </c>
      <c r="O56" s="410">
        <f>V26*((V45/V20-1)/(-2.25)+1+7%)</f>
        <v/>
      </c>
      <c r="P56" s="410">
        <f>W26*((W45/W20-1)/(-2.25)+1+7%)</f>
        <v/>
      </c>
      <c r="Q56" s="410">
        <f>X26*((X45/X20-1)/(-2.25)+1+7%)</f>
        <v/>
      </c>
      <c r="R56" s="419">
        <f>Y26*((Y45/Y20-1)/(-2.25)+1+7%)</f>
        <v/>
      </c>
      <c r="S56" s="1101" t="n"/>
      <c r="T56" s="230" t="n"/>
      <c r="U56" s="1047" t="inlineStr">
        <is>
          <t>产品3</t>
        </is>
      </c>
      <c r="V56" s="1061">
        <f>IF(V44&gt;V50,V44-V50,0)</f>
        <v/>
      </c>
      <c r="W56" s="1061">
        <f>IF(W44&gt;W50,W44-W50,0)</f>
        <v/>
      </c>
      <c r="X56" s="1061">
        <f>IF(X44&gt;X50,X44-X50,0)</f>
        <v/>
      </c>
      <c r="Y56" s="187">
        <f>IF(Y44&gt;Y50,Y44-Y50,0)</f>
        <v/>
      </c>
      <c r="Z56" s="1101" t="n"/>
      <c r="AA56" s="144" t="n"/>
      <c r="AB56" s="1101" t="n"/>
      <c r="AC56" s="1101" t="n"/>
      <c r="AD56" s="1101" t="n"/>
      <c r="AE56" s="1101" t="n"/>
      <c r="AF56" s="1101" t="n"/>
      <c r="AG56" s="1101" t="n"/>
      <c r="AH56" s="144" t="n"/>
      <c r="AI56" s="332" t="n"/>
      <c r="AJ56" s="333" t="n"/>
      <c r="AK56" s="333" t="n"/>
      <c r="AL56" s="333" t="n"/>
      <c r="AM56" s="333" t="n"/>
      <c r="AN56" s="333" t="n"/>
      <c r="AO56" s="333" t="n"/>
      <c r="AP56" s="333" t="n"/>
      <c r="AQ56" s="333" t="n"/>
      <c r="AR56" s="333" t="n"/>
      <c r="AS56" s="333" t="n"/>
      <c r="AT56" s="333" t="n"/>
      <c r="AU56" s="333" t="n"/>
      <c r="AV56" s="333" t="n"/>
      <c r="AW56" s="333" t="n"/>
      <c r="AX56" s="333" t="n"/>
      <c r="AY56" s="360" t="n"/>
      <c r="AZ56" s="144" t="n"/>
      <c r="BA56" s="1045">
        <f>BA33</f>
        <v/>
      </c>
      <c r="BB56" s="1240">
        <f>IF(BT7=1,AL109/(AP109+初期!H148/2),0)</f>
        <v/>
      </c>
      <c r="BC56" s="1101" t="n"/>
      <c r="BD56" s="1044">
        <f>BA56</f>
        <v/>
      </c>
      <c r="BE56" s="1336">
        <f>BB33/$BB$31</f>
        <v/>
      </c>
      <c r="BF56" s="1336">
        <f>BC33/$BC$31</f>
        <v/>
      </c>
      <c r="BG56" s="1336">
        <f>BD33/$BD$31</f>
        <v/>
      </c>
      <c r="BH56" s="1336">
        <f>BE33/$BE$31</f>
        <v/>
      </c>
      <c r="BI56" s="1101" t="n"/>
      <c r="BJ56" s="1101" t="n"/>
      <c r="BK56" s="1101" t="n"/>
      <c r="BL56" s="1101" t="n"/>
      <c r="BM56" s="1101" t="n"/>
      <c r="BN56" s="1101" t="n"/>
      <c r="BO56" s="1101" t="n"/>
      <c r="BP56" s="1101" t="n"/>
      <c r="BQ56" s="1101" t="n"/>
      <c r="BR56" s="1106" t="n"/>
      <c r="BS56" s="1106" t="n"/>
      <c r="BT56" s="1106" t="n"/>
      <c r="BU56" s="1106" t="n"/>
      <c r="BV56" s="1106" t="n"/>
      <c r="BW56" s="1106" t="n"/>
      <c r="BX56" s="1106" t="n"/>
      <c r="BY56" s="1106" t="n"/>
      <c r="BZ56" s="1106" t="n"/>
      <c r="CA56" s="1106" t="n"/>
      <c r="CB56" s="1106" t="n"/>
      <c r="CC56" s="1106" t="n"/>
      <c r="CD56" s="1106" t="n"/>
      <c r="CE56" s="1106" t="n"/>
      <c r="CF56" s="1106" t="n"/>
      <c r="CG56" s="1106" t="n"/>
      <c r="CH56" s="1106" t="n"/>
      <c r="CI56" s="1106" t="n"/>
      <c r="CJ56" s="749" t="n"/>
      <c r="CK56" s="751" t="n"/>
      <c r="CL56" s="751" t="n"/>
      <c r="CM56" s="751" t="n"/>
      <c r="CN56" s="751" t="n"/>
      <c r="CO56" s="751" t="n"/>
      <c r="CP56" s="751" t="n"/>
      <c r="CQ56" s="751" t="n"/>
      <c r="CR56" s="751" t="n"/>
      <c r="CS56" s="751" t="n"/>
      <c r="CT56" s="751" t="n"/>
      <c r="CU56" s="751" t="n"/>
      <c r="CV56" s="752" t="n"/>
      <c r="CW56" s="752" t="n"/>
      <c r="CX56" s="752" t="n"/>
      <c r="CY56" s="752" t="n"/>
      <c r="CZ56" s="752" t="n"/>
      <c r="DA56" s="752" t="n"/>
      <c r="DB56" s="752" t="n"/>
      <c r="DC56" s="752" t="n"/>
      <c r="DD56" s="752" t="n"/>
      <c r="DE56" s="752" t="n"/>
      <c r="DF56" s="752" t="n"/>
      <c r="DG56" s="752" t="n"/>
      <c r="DH56" s="752" t="n"/>
      <c r="DI56" s="752" t="n"/>
    </row>
    <row r="57" ht="16" customFormat="1" customHeight="1" s="1099">
      <c r="A57" s="1047" t="inlineStr">
        <is>
          <t>还银行贷款</t>
        </is>
      </c>
      <c r="C57" s="1061">
        <f>-B24</f>
        <v/>
      </c>
      <c r="D57" s="1293" t="n"/>
      <c r="E57" s="1293" t="n"/>
      <c r="F57" s="1291">
        <f>F56+C57</f>
        <v/>
      </c>
      <c r="G57" s="144" t="n"/>
      <c r="H57" s="1047" t="inlineStr">
        <is>
          <t>推荐运量</t>
        </is>
      </c>
      <c r="I57" s="1044" t="inlineStr">
        <is>
          <t>市场1</t>
        </is>
      </c>
      <c r="J57" s="1044" t="inlineStr">
        <is>
          <t>市场2</t>
        </is>
      </c>
      <c r="K57" s="1044" t="inlineStr">
        <is>
          <t>市场3</t>
        </is>
      </c>
      <c r="L57" s="1091" t="inlineStr">
        <is>
          <t>市场4</t>
        </is>
      </c>
      <c r="M57" s="178" t="n"/>
      <c r="N57" s="1101" t="n"/>
      <c r="O57" s="181" t="n"/>
      <c r="P57" s="181" t="n"/>
      <c r="Q57" s="181" t="n"/>
      <c r="R57" s="181" t="n"/>
      <c r="S57" s="181" t="n"/>
      <c r="T57" s="230" t="n"/>
      <c r="U57" s="1073" t="inlineStr">
        <is>
          <t>产品4</t>
        </is>
      </c>
      <c r="V57" s="1063">
        <f>IF(V45&gt;V51,V45-V51,0)</f>
        <v/>
      </c>
      <c r="W57" s="1063">
        <f>IF(W45&gt;W51,W45-W51,0)</f>
        <v/>
      </c>
      <c r="X57" s="1063">
        <f>IF(X45&gt;X51,X45-X51,0)</f>
        <v/>
      </c>
      <c r="Y57" s="1064">
        <f>IF(Y45&gt;Y51,Y45-Y51,0)</f>
        <v/>
      </c>
      <c r="Z57" s="1101" t="n"/>
      <c r="AA57" s="144" t="n"/>
      <c r="AB57" s="1101" t="n"/>
      <c r="AC57" s="1101" t="n"/>
      <c r="AD57" s="1101" t="n"/>
      <c r="AE57" s="1101" t="n"/>
      <c r="AF57" s="1101" t="n"/>
      <c r="AG57" s="1101" t="n"/>
      <c r="AH57" s="144" t="n"/>
      <c r="AI57" s="334" t="inlineStr">
        <is>
          <t>预计均价</t>
        </is>
      </c>
      <c r="AJ57" s="335">
        <f>IF(AJ37="",0,SUM(AJ37:AJ56)/TEXT(COUNTA(AJ37:AJ56),"0;;"))</f>
        <v/>
      </c>
      <c r="AK57" s="335">
        <f>IF(AK37="",0,SUM(AK37:AK56)/TEXT(COUNTA(AK37:AK56),"0;;"))</f>
        <v/>
      </c>
      <c r="AL57" s="335">
        <f>IF(AL37="",0,SUM(AL37:AL56)/TEXT(COUNTA(AL37:AL56),"0;;"))</f>
        <v/>
      </c>
      <c r="AM57" s="335">
        <f>IF(AM37="",0,SUM(AM37:AM56)/TEXT(COUNTA(AM37:AM56),"0;;"))</f>
        <v/>
      </c>
      <c r="AN57" s="335">
        <f>IF(AN37="",0,SUM(AN37:AN56)/TEXT(COUNTA(AN37:AN56),"0;;"))</f>
        <v/>
      </c>
      <c r="AO57" s="335">
        <f>IF(AO37="",0,SUM(AO37:AO56)/TEXT(COUNTA(AO37:AO56),"0;;"))</f>
        <v/>
      </c>
      <c r="AP57" s="335">
        <f>IF(AP37="",0,SUM(AP37:AP56)/TEXT(COUNTA(AP37:AP56),"0;;"))</f>
        <v/>
      </c>
      <c r="AQ57" s="335">
        <f>IF(AQ37="",0,SUM(AQ37:AQ56)/TEXT(COUNTA(AQ37:AQ56),"0;;"))</f>
        <v/>
      </c>
      <c r="AR57" s="335">
        <f>IF(AR37="",0,SUM(AR37:AR56)/TEXT(COUNTA(AR37:AR56),"0;;"))</f>
        <v/>
      </c>
      <c r="AS57" s="335">
        <f>IF(AS37="",0,SUM(AS37:AS56)/TEXT(COUNTA(AS37:AS56),"0;;"))</f>
        <v/>
      </c>
      <c r="AT57" s="335">
        <f>IF(AT37="",0,SUM(AT37:AT56)/TEXT(COUNTA(AT37:AT56),"0;;"))</f>
        <v/>
      </c>
      <c r="AU57" s="335">
        <f>IF(AU37="",0,SUM(AU37:AU56)/TEXT(COUNTA(AU37:AU56),"0;;"))</f>
        <v/>
      </c>
      <c r="AV57" s="335">
        <f>IF(AV37="",0,SUM(AV37:AV56)/TEXT(COUNTA(AV37:AV56),"0;;"))</f>
        <v/>
      </c>
      <c r="AW57" s="335">
        <f>IF(AW37="",0,SUM(AW37:AW56)/TEXT(COUNTA(AW37:AW56),"0;;"))</f>
        <v/>
      </c>
      <c r="AX57" s="335">
        <f>IF(AX37="",0,SUM(AX37:AX56)/TEXT(COUNTA(AX37:AX56),"0;;"))</f>
        <v/>
      </c>
      <c r="AY57" s="362">
        <f>IF(AY37="",0,SUM(AY37:AY56)/TEXT(COUNTA(AY37:AY56),"0;;"))</f>
        <v/>
      </c>
      <c r="AZ57" s="144" t="n"/>
      <c r="BA57" s="1045">
        <f>BA34</f>
        <v/>
      </c>
      <c r="BB57" s="1240">
        <f>IF(BT8=1,AL110/(AP110+初期!H149/2),0)</f>
        <v/>
      </c>
      <c r="BC57" s="1101" t="n"/>
      <c r="BD57" s="1044">
        <f>BA57</f>
        <v/>
      </c>
      <c r="BE57" s="1336">
        <f>BB34/$BB$31</f>
        <v/>
      </c>
      <c r="BF57" s="1336">
        <f>BC34/$BC$31</f>
        <v/>
      </c>
      <c r="BG57" s="1336">
        <f>BD34/$BD$31</f>
        <v/>
      </c>
      <c r="BH57" s="1336">
        <f>BE34/$BE$31</f>
        <v/>
      </c>
      <c r="BI57" s="1101" t="n"/>
      <c r="BJ57" s="1101" t="n"/>
      <c r="BK57" s="1101" t="n"/>
      <c r="BL57" s="1101" t="n"/>
      <c r="BM57" s="1101" t="n"/>
      <c r="BN57" s="1101" t="n"/>
      <c r="BO57" s="1101" t="n"/>
      <c r="BP57" s="1101" t="n"/>
      <c r="BQ57" s="1101" t="n"/>
      <c r="BR57" s="1106" t="n"/>
      <c r="BS57" s="1106" t="n"/>
      <c r="BT57" s="1106" t="n"/>
      <c r="BU57" s="1106" t="n"/>
      <c r="BV57" s="1106" t="n"/>
      <c r="BW57" s="1106" t="n"/>
      <c r="BX57" s="1106" t="n"/>
      <c r="BY57" s="1106" t="n"/>
      <c r="BZ57" s="1106" t="n"/>
      <c r="CA57" s="1106" t="n"/>
      <c r="CB57" s="1106" t="n"/>
      <c r="CC57" s="1106" t="n"/>
      <c r="CD57" s="1106" t="n"/>
      <c r="CE57" s="1106" t="n"/>
      <c r="CF57" s="1106" t="n"/>
      <c r="CG57" s="1106" t="n"/>
      <c r="CH57" s="1106" t="n"/>
      <c r="CI57" s="1106" t="n"/>
      <c r="CJ57" s="749" t="n"/>
      <c r="CK57" s="751" t="n"/>
      <c r="CL57" s="751" t="n"/>
      <c r="CM57" s="751" t="n"/>
      <c r="CN57" s="751" t="n"/>
      <c r="CO57" s="751" t="n"/>
      <c r="CP57" s="751" t="n"/>
      <c r="CQ57" s="751" t="n"/>
      <c r="CR57" s="751" t="n"/>
      <c r="CS57" s="751" t="n"/>
      <c r="CT57" s="751" t="n"/>
      <c r="CU57" s="751" t="n"/>
      <c r="CV57" s="752" t="n"/>
      <c r="CW57" s="752" t="n"/>
      <c r="CX57" s="752" t="n"/>
      <c r="CY57" s="752" t="n"/>
      <c r="CZ57" s="752" t="n"/>
      <c r="DA57" s="752" t="n"/>
      <c r="DB57" s="752" t="n"/>
      <c r="DC57" s="752" t="n"/>
      <c r="DD57" s="752" t="n"/>
      <c r="DE57" s="752" t="n"/>
      <c r="DF57" s="752" t="n"/>
      <c r="DG57" s="752" t="n"/>
      <c r="DH57" s="752" t="n"/>
      <c r="DI57" s="752" t="n"/>
    </row>
    <row r="58" ht="16" customFormat="1" customHeight="1" s="1099">
      <c r="A58" s="1047" t="inlineStr">
        <is>
          <t>银行贷款利息</t>
        </is>
      </c>
      <c r="C58" s="1061">
        <f>-B24*初始化表!B22/4</f>
        <v/>
      </c>
      <c r="D58" s="1293" t="n"/>
      <c r="E58" s="1293">
        <f>E54-C58</f>
        <v/>
      </c>
      <c r="F58" s="1291">
        <f>F57+C58</f>
        <v/>
      </c>
      <c r="G58" s="144" t="n"/>
      <c r="H58" s="1047" t="inlineStr">
        <is>
          <t>产品1</t>
        </is>
      </c>
      <c r="I58" s="1061">
        <f>INT(IF($F$24=1,IF(MOD(($I52+SUM($V5:$Y5)-SUM($V11:$Y11))*I47/SUM($I47:$L47)-V5+V11-9,20)&gt;11,(($I52+SUM($V5:$Y5)-SUM($V11:$Y11))*I47/SUM($I47:$L47)-V5+V11),(($I52+SUM($V5:$Y5)-SUM($V11:$Y11))*I47/SUM($I47:$L47)-V5+V11)-MOD(($I52+SUM($V5:$Y5)-SUM($V11:$Y11))*I47/SUM($I47:$L47)-V5+V11-9,20)),($I52+SUM($V5:$Y5)-SUM($V11:$Y11))*I47/SUM($I47:$L47)-V5+V11))</f>
        <v/>
      </c>
      <c r="J58" s="1061">
        <f>INT(IF($F$24=1,IF(MOD(($I52+SUM($V5:$Y5)-SUM($V11:$Y11))*J47/SUM($I47:$L47)-W5+W11-9,20)&gt;11,(($I52+SUM($V5:$Y5)-SUM($V11:$Y11))*J47/SUM($I47:$L47)-W5+W11),(($I52+SUM($V5:$Y5)-SUM($V11:$Y11))*J47/SUM($I47:$L47)-W5+W11)-MOD(($I52+SUM($V5:$Y5)-SUM($V11:$Y11))*J47/SUM($I47:$L47)-W5+W11-9,20)),($I52+SUM($V5:$Y5)-SUM($V11:$Y11))*J47/SUM($I47:$L47)-W5+W11))</f>
        <v/>
      </c>
      <c r="K58" s="1061">
        <f>INT(IF($F$24=1,IF(MOD(($I52+SUM($V5:$Y5)-SUM($V11:$Y11))*K47/SUM($I47:$L47)-X5+X11-9,20)&gt;11,(($I52+SUM($V5:$Y5)-SUM($V11:$Y11))*K47/SUM($I47:$L47)-X5+X11),(($I52+SUM($V5:$Y5)-SUM($V11:$Y11))*K47/SUM($I47:$L47)-X5+X11)-MOD(($I52+SUM($V5:$Y5)-SUM($V11:$Y11))*K47/SUM($I47:$L47)-X5+X11-9,20)),($I52+SUM($V5:$Y5)-SUM($V11:$Y11))*K47/SUM($I47:$L47)-X5+X11))</f>
        <v/>
      </c>
      <c r="L58" s="187">
        <f>INT(IF($F$24=1,IF(MOD(($I52+SUM($V5:$Y5)-SUM($V11:$Y11))*L47/SUM($I47:$L47)-Y5+Y11-9,20)&gt;11,(($I52+SUM($V5:$Y5)-SUM($V11:$Y11))*L47/SUM($I47:$L47)-Y5+Y11),(($I52+SUM($V5:$Y5)-SUM($V11:$Y11))*L47/SUM($I47:$L47)-Y5+Y11)-MOD(($I52+SUM($V5:$Y5)-SUM($V11:$Y11))*L47/SUM($I47:$L47)-Y5+Y11-9,20)),($I52+SUM($V5:$Y5)-SUM($V11:$Y11))*L47/SUM($I47:$L47)-Y5+Y11))</f>
        <v/>
      </c>
      <c r="M58" s="178" t="n"/>
      <c r="N58" s="1101" t="n"/>
      <c r="O58" s="181" t="n"/>
      <c r="P58" s="181" t="n"/>
      <c r="Q58" s="181" t="n"/>
      <c r="R58" s="181" t="n"/>
      <c r="S58" s="181" t="n"/>
      <c r="T58" s="230" t="n"/>
      <c r="U58" s="1101" t="n"/>
      <c r="V58" s="1101" t="n"/>
      <c r="W58" s="1101" t="n"/>
      <c r="X58" s="1101" t="n"/>
      <c r="Y58" s="1101" t="n"/>
      <c r="Z58" s="1101" t="n"/>
      <c r="AA58" s="144" t="n"/>
      <c r="AB58" s="1101" t="n"/>
      <c r="AC58" s="1101" t="n"/>
      <c r="AD58" s="1101" t="n"/>
      <c r="AE58" s="1101" t="n"/>
      <c r="AF58" s="1101" t="n"/>
      <c r="AG58" s="1101" t="n"/>
      <c r="AH58" s="144" t="n"/>
      <c r="AI58" s="1044" t="inlineStr">
        <is>
          <t>市场份额报表</t>
        </is>
      </c>
      <c r="AZ58" s="144" t="n"/>
      <c r="BA58" s="1045">
        <f>BA35</f>
        <v/>
      </c>
      <c r="BB58" s="1240">
        <f>IF(BT9=1,AL111/(AP111+初期!H150/2),0)</f>
        <v/>
      </c>
      <c r="BC58" s="1101" t="n"/>
      <c r="BD58" s="1044">
        <f>BA58</f>
        <v/>
      </c>
      <c r="BE58" s="1336">
        <f>BB35/$BB$31</f>
        <v/>
      </c>
      <c r="BF58" s="1336">
        <f>BC35/$BC$31</f>
        <v/>
      </c>
      <c r="BG58" s="1336">
        <f>BD35/$BD$31</f>
        <v/>
      </c>
      <c r="BH58" s="1336">
        <f>BE35/$BE$31</f>
        <v/>
      </c>
      <c r="BI58" s="1101" t="n"/>
      <c r="BJ58" s="1101" t="n"/>
      <c r="BK58" s="1101" t="n"/>
      <c r="BL58" s="1101" t="n"/>
      <c r="BM58" s="1101" t="n"/>
      <c r="BN58" s="1101" t="n"/>
      <c r="BO58" s="1101" t="n"/>
      <c r="BP58" s="1101" t="n"/>
      <c r="BQ58" s="1101" t="n"/>
      <c r="BR58" s="1106" t="n"/>
      <c r="BS58" s="1106" t="n"/>
      <c r="BT58" s="1106" t="n"/>
      <c r="BU58" s="1106" t="n"/>
      <c r="BV58" s="1106" t="n"/>
      <c r="BW58" s="1106" t="n"/>
      <c r="BX58" s="1106" t="n"/>
      <c r="BY58" s="1106" t="n"/>
      <c r="BZ58" s="1106" t="n"/>
      <c r="CA58" s="1106" t="n"/>
      <c r="CB58" s="1106" t="n"/>
      <c r="CC58" s="1106" t="n"/>
      <c r="CD58" s="1106" t="n"/>
      <c r="CE58" s="1106" t="n"/>
      <c r="CF58" s="1106" t="n"/>
      <c r="CG58" s="1106" t="n"/>
      <c r="CH58" s="1106" t="n"/>
      <c r="CI58" s="1106" t="n"/>
      <c r="CJ58" s="749" t="n"/>
      <c r="CK58" s="751" t="n"/>
      <c r="CL58" s="751" t="n"/>
      <c r="CM58" s="751" t="n"/>
      <c r="CN58" s="751" t="n"/>
      <c r="CO58" s="751" t="n"/>
      <c r="CP58" s="751" t="n"/>
      <c r="CQ58" s="751" t="n"/>
      <c r="CR58" s="751" t="n"/>
      <c r="CS58" s="751" t="n"/>
      <c r="CT58" s="751" t="n"/>
      <c r="CU58" s="751" t="n"/>
      <c r="CV58" s="752" t="n"/>
      <c r="CW58" s="752" t="n"/>
      <c r="CX58" s="752" t="n"/>
      <c r="CY58" s="752" t="n"/>
      <c r="CZ58" s="752" t="n"/>
      <c r="DA58" s="752" t="n"/>
      <c r="DB58" s="752" t="n"/>
      <c r="DC58" s="752" t="n"/>
      <c r="DD58" s="752" t="n"/>
      <c r="DE58" s="752" t="n"/>
      <c r="DF58" s="752" t="n"/>
      <c r="DG58" s="752" t="n"/>
      <c r="DH58" s="752" t="n"/>
      <c r="DI58" s="752" t="n"/>
    </row>
    <row r="59" ht="16" customFormat="1" customHeight="1" s="1099">
      <c r="A59" s="1047" t="inlineStr">
        <is>
          <t>还上期紧急贷款</t>
        </is>
      </c>
      <c r="C59" s="1061">
        <f>-R33</f>
        <v/>
      </c>
      <c r="D59" s="1293" t="n"/>
      <c r="E59" s="1293" t="n"/>
      <c r="F59" s="1291">
        <f>F58+C59</f>
        <v/>
      </c>
      <c r="G59" s="144" t="n"/>
      <c r="H59" s="1047" t="inlineStr">
        <is>
          <t>产品2</t>
        </is>
      </c>
      <c r="I59" s="1061">
        <f>INT(IF($F$24=1,IF(MOD(($J52+SUM($V6:$Y6)-SUM($V12:$Y12))*I48/SUM($I48:$L48)-V6+V12-9,20)&gt;11,(($J52+SUM($V6:$Y6)-SUM($V12:$Y12))*I48/SUM($I48:$L48)-V6+V12),(($J52+SUM($V6:$Y6)-SUM($V12:$Y12))*I48/SUM($I48:$L48)-V6+V12)-MOD(($J52+SUM($V6:$Y6)-SUM($V12:$Y12))*I48/SUM($I48:$L48)-V6+V12-9,20)),($J52+SUM($V6:$Y6)-SUM($V12:$Y12))*I48/SUM($I48:$L48)-V6+V12))</f>
        <v/>
      </c>
      <c r="J59" s="1061">
        <f>INT(IF($F$24=1,IF(MOD(($J52+SUM($V6:$Y6)-SUM($V12:$Y12))*J48/SUM($I48:$L48)-W6+W12-9,20)&gt;11,(($J52+SUM($V6:$Y6)-SUM($V12:$Y12))*J48/SUM($I48:$L48)-W6+W12),(($J52+SUM($V6:$Y6)-SUM($V12:$Y12))*J48/SUM($I48:$L48)-W6+W12)-MOD(($J52+SUM($V6:$Y6)-SUM($V12:$Y12))*J48/SUM($I48:$L48)-W6+W12-9,20)),($J52+SUM($V6:$Y6)-SUM($V12:$Y12))*J48/SUM($I48:$L48)-W6+W12))</f>
        <v/>
      </c>
      <c r="K59" s="1061">
        <f>INT(IF($F$24=1,IF(MOD(($J52+SUM($V6:$Y6)-SUM($V12:$Y12))*K48/SUM($I48:$L48)-X6+X12-9,20)&gt;11,(($J52+SUM($V6:$Y6)-SUM($V12:$Y12))*K48/SUM($I48:$L48)-X6+X12),(($J52+SUM($V6:$Y6)-SUM($V12:$Y12))*K48/SUM($I48:$L48)-X6+X12)-MOD(($J52+SUM($V6:$Y6)-SUM($V12:$Y12))*K48/SUM($I48:$L48)-X6+X12-9,20)),($J52+SUM($V6:$Y6)-SUM($V12:$Y12))*K48/SUM($I48:$L48)-X6+X12))</f>
        <v/>
      </c>
      <c r="L59" s="187">
        <f>INT(IF($F$24=1,IF(MOD(($J52+SUM($V6:$Y6)-SUM($V12:$Y12))*L48/SUM($I48:$L48)-Y6+Y12-9,20)&gt;11,(($J52+SUM($V6:$Y6)-SUM($V12:$Y12))*L48/SUM($I48:$L48)-Y6+Y12),(($J52+SUM($V6:$Y6)-SUM($V12:$Y12))*L48/SUM($I48:$L48)-Y6+Y12)-MOD(($J52+SUM($V6:$Y6)-SUM($V12:$Y12))*L48/SUM($I48:$L48)-Y6+Y12-9,20)),($J52+SUM($V6:$Y6)-SUM($V12:$Y12))*L48/SUM($I48:$L48)-Y6+Y12))</f>
        <v/>
      </c>
      <c r="M59" s="178" t="n"/>
      <c r="N59" s="1101" t="n"/>
      <c r="O59" s="181" t="n"/>
      <c r="P59" s="181" t="n"/>
      <c r="Q59" s="181" t="n"/>
      <c r="R59" s="181" t="n"/>
      <c r="S59" s="181" t="n"/>
      <c r="T59" s="230" t="n"/>
      <c r="U59" s="1041" t="inlineStr">
        <is>
          <t>预计预定</t>
        </is>
      </c>
      <c r="V59" s="1053" t="inlineStr">
        <is>
          <t>市场1</t>
        </is>
      </c>
      <c r="W59" s="1053" t="inlineStr">
        <is>
          <t>市场2</t>
        </is>
      </c>
      <c r="X59" s="1053" t="inlineStr">
        <is>
          <t>市场3</t>
        </is>
      </c>
      <c r="Y59" s="1090" t="inlineStr">
        <is>
          <t>市场4</t>
        </is>
      </c>
      <c r="Z59" s="1101" t="n"/>
      <c r="AA59" s="144" t="n"/>
      <c r="AB59" s="1101" t="n"/>
      <c r="AC59" s="1101" t="n"/>
      <c r="AD59" s="1101" t="n"/>
      <c r="AE59" s="1101" t="n"/>
      <c r="AF59" s="1101" t="n"/>
      <c r="AG59" s="1101" t="n"/>
      <c r="AH59" s="144" t="n"/>
      <c r="AI59" s="1047" t="inlineStr">
        <is>
          <t>公司</t>
        </is>
      </c>
      <c r="AJ59" s="1044" t="inlineStr">
        <is>
          <t>产品A</t>
        </is>
      </c>
      <c r="AN59" s="1044" t="inlineStr">
        <is>
          <t>产品2</t>
        </is>
      </c>
      <c r="AR59" s="1044" t="inlineStr">
        <is>
          <t>产品3</t>
        </is>
      </c>
      <c r="AV59" s="1091" t="inlineStr">
        <is>
          <t>产品4</t>
        </is>
      </c>
      <c r="AY59" s="1239" t="n"/>
      <c r="AZ59" s="144" t="n"/>
      <c r="BA59" s="1045">
        <f>BA36</f>
        <v/>
      </c>
      <c r="BB59" s="1240">
        <f>IF(BT10=1,AL112/(AP112+初期!H151/2),0)</f>
        <v/>
      </c>
      <c r="BC59" s="1101" t="n"/>
      <c r="BD59" s="1044">
        <f>BA59</f>
        <v/>
      </c>
      <c r="BE59" s="1336">
        <f>BB36/$BB$31</f>
        <v/>
      </c>
      <c r="BF59" s="1336">
        <f>BC36/$BC$31</f>
        <v/>
      </c>
      <c r="BG59" s="1336">
        <f>BD36/$BD$31</f>
        <v/>
      </c>
      <c r="BH59" s="1336">
        <f>BE36/$BE$31</f>
        <v/>
      </c>
      <c r="BI59" s="1101" t="n"/>
      <c r="BJ59" s="1101" t="n"/>
      <c r="BK59" s="1101" t="n"/>
      <c r="BL59" s="1101" t="n"/>
      <c r="BM59" s="1101" t="n"/>
      <c r="BN59" s="1101" t="n"/>
      <c r="BO59" s="1101" t="n"/>
      <c r="BP59" s="1101" t="n"/>
      <c r="BQ59" s="1101" t="n"/>
      <c r="BR59" s="1106" t="n"/>
      <c r="BS59" s="1106" t="n"/>
      <c r="BT59" s="1106" t="n"/>
      <c r="BU59" s="1106" t="n"/>
      <c r="BV59" s="1106" t="n"/>
      <c r="BW59" s="1106" t="n"/>
      <c r="BX59" s="1106" t="n"/>
      <c r="BY59" s="1106" t="n"/>
      <c r="BZ59" s="1106" t="n"/>
      <c r="CA59" s="1106" t="n"/>
      <c r="CB59" s="1106" t="n"/>
      <c r="CC59" s="1106" t="n"/>
      <c r="CD59" s="1106" t="n"/>
      <c r="CE59" s="1106" t="n"/>
      <c r="CF59" s="1106" t="n"/>
      <c r="CG59" s="1106" t="n"/>
      <c r="CH59" s="1106" t="n"/>
      <c r="CI59" s="1106" t="n"/>
      <c r="CJ59" s="749" t="n"/>
      <c r="CK59" s="751" t="n"/>
      <c r="CL59" s="751" t="n"/>
      <c r="CM59" s="751" t="n"/>
      <c r="CN59" s="751" t="n"/>
      <c r="CO59" s="751" t="n"/>
      <c r="CP59" s="751" t="n"/>
      <c r="CQ59" s="751" t="n"/>
      <c r="CR59" s="751" t="n"/>
      <c r="CS59" s="751" t="n"/>
      <c r="CT59" s="751" t="n"/>
      <c r="CU59" s="751" t="n"/>
      <c r="CV59" s="752" t="n"/>
      <c r="CW59" s="752" t="n"/>
      <c r="CX59" s="752" t="n"/>
      <c r="CY59" s="752" t="n"/>
      <c r="CZ59" s="752" t="n"/>
      <c r="DA59" s="752" t="n"/>
      <c r="DB59" s="752" t="n"/>
      <c r="DC59" s="752" t="n"/>
      <c r="DD59" s="752" t="n"/>
      <c r="DE59" s="752" t="n"/>
      <c r="DF59" s="752" t="n"/>
      <c r="DG59" s="752" t="n"/>
      <c r="DH59" s="752" t="n"/>
      <c r="DI59" s="752" t="n"/>
    </row>
    <row r="60" ht="16" customFormat="1" customHeight="1" s="1099">
      <c r="A60" s="1047" t="inlineStr">
        <is>
          <t>上期紧急贷款利息</t>
        </is>
      </c>
      <c r="C60" s="1061">
        <f>C59*0.1</f>
        <v/>
      </c>
      <c r="D60" s="1293" t="n"/>
      <c r="E60" s="1293">
        <f>E58-C60</f>
        <v/>
      </c>
      <c r="F60" s="1291">
        <f>F59+C60</f>
        <v/>
      </c>
      <c r="G60" s="144" t="n"/>
      <c r="H60" s="1047" t="inlineStr">
        <is>
          <t>产品3</t>
        </is>
      </c>
      <c r="I60" s="1061">
        <f>INT(IF($F$24=1,IF(MOD(($K52+SUM($V7:$Y7)-SUM($V13:$Y13))*I49/SUM($I49:$L49)-V7+V13-9,20)&gt;11,(($K52+SUM($V7:$Y7)-SUM($V13:$Y13))*I49/SUM($I49:$L49)-V7+V13),(($K52+SUM($V7:$Y7)-SUM($V13:$Y13))*I49/SUM($I49:$L49)-V7+V13)-MOD(($K52+SUM($V7:$Y7)-SUM($V13:$Y13))*I49/SUM($I49:$L49)-V7+V13-9,20)),($K52+SUM($V7:$Y7)-SUM($V13:$Y13))*I49/SUM($I49:$L49)-V7+V13))</f>
        <v/>
      </c>
      <c r="J60" s="1061">
        <f>INT(IF($F$24=1,IF(MOD(($K52+SUM($V7:$Y7)-SUM($V13:$Y13))*J49/SUM($I49:$L49)-W7+W13-9,20)&gt;11,(($K52+SUM($V7:$Y7)-SUM($V13:$Y13))*J49/SUM($I49:$L49)-W7+W13),(($K52+SUM($V7:$Y7)-SUM($V13:$Y13))*J49/SUM($I49:$L49)-W7+W13)-MOD(($K52+SUM($V7:$Y7)-SUM($V13:$Y13))*J49/SUM($I49:$L49)-W7+W13-9,20)),($K52+SUM($V7:$Y7)-SUM($V13:$Y13))*J49/SUM($I49:$L49)-W7+W13))</f>
        <v/>
      </c>
      <c r="K60" s="1061">
        <f>INT(IF($F$24=1,IF(MOD(($K52+SUM($V7:$Y7)-SUM($V13:$Y13))*K49/SUM($I49:$L49)-X7+X13-9,20)&gt;11,(($K52+SUM($V7:$Y7)-SUM($V13:$Y13))*K49/SUM($I49:$L49)-X7+X13),(($K52+SUM($V7:$Y7)-SUM($V13:$Y13))*K49/SUM($I49:$L49)-X7+X13)-MOD(($K52+SUM($V7:$Y7)-SUM($V13:$Y13))*K49/SUM($I49:$L49)-X7+X13-9,20)),($K52+SUM($V7:$Y7)-SUM($V13:$Y13))*K49/SUM($I49:$L49)-X7+X13))</f>
        <v/>
      </c>
      <c r="L60" s="187">
        <f>INT(IF($F$24=1,IF(MOD(($K52+SUM($V7:$Y7)-SUM($V13:$Y13))*L49/SUM($I49:$L49)-Y7+Y13-9,20)&gt;11,(($K52+SUM($V7:$Y7)-SUM($V13:$Y13))*L49/SUM($I49:$L49)-Y7+Y13),(($K52+SUM($V7:$Y7)-SUM($V13:$Y13))*L49/SUM($I49:$L49)-Y7+Y13)-MOD(($K52+SUM($V7:$Y7)-SUM($V13:$Y13))*L49/SUM($I49:$L49)-Y7+Y13-9,20)),($K52+SUM($V7:$Y7)-SUM($V13:$Y13))*L49/SUM($I49:$L49)-Y7+Y13))</f>
        <v/>
      </c>
      <c r="M60" s="178" t="n"/>
      <c r="N60" s="1337" t="inlineStr">
        <is>
          <t>第一期参考定价</t>
        </is>
      </c>
      <c r="O60" s="1210" t="n"/>
      <c r="P60" s="1210" t="n"/>
      <c r="Q60" s="1210" t="n"/>
      <c r="R60" s="1234" t="n"/>
      <c r="S60" s="181" t="n"/>
      <c r="T60" s="230" t="n"/>
      <c r="U60" s="1047" t="inlineStr">
        <is>
          <t>产品1</t>
        </is>
      </c>
      <c r="V60" s="1061">
        <f>IF(V48&gt;V42,INT((V48-V42)*初始化表!E11),0)</f>
        <v/>
      </c>
      <c r="W60" s="1061">
        <f>IF(W48&gt;W42,INT((W48-W42)*初始化表!F11),0)</f>
        <v/>
      </c>
      <c r="X60" s="1061">
        <f>IF(X48&gt;X42,INT((X48-X42)*初始化表!G11),0)</f>
        <v/>
      </c>
      <c r="Y60" s="187">
        <f>IF(Y48&gt;Y42,INT((Y48-Y42)*初始化表!H11),0)</f>
        <v/>
      </c>
      <c r="Z60" s="1101" t="n"/>
      <c r="AA60" s="144" t="n"/>
      <c r="AB60" s="1101" t="n"/>
      <c r="AC60" s="1101" t="n"/>
      <c r="AD60" s="1101" t="n"/>
      <c r="AE60" s="1101" t="n"/>
      <c r="AF60" s="1101" t="n"/>
      <c r="AG60" s="1101" t="n"/>
      <c r="AH60" s="144" t="n"/>
      <c r="AI60" s="1228" t="n"/>
      <c r="AJ60" s="1044" t="inlineStr">
        <is>
          <t xml:space="preserve">市场2 </t>
        </is>
      </c>
      <c r="AK60" s="1044" t="inlineStr">
        <is>
          <t xml:space="preserve">市场3 </t>
        </is>
      </c>
      <c r="AL60" s="1044" t="inlineStr">
        <is>
          <t xml:space="preserve">市场4 </t>
        </is>
      </c>
      <c r="AM60" s="1044" t="inlineStr">
        <is>
          <t xml:space="preserve">市场1 </t>
        </is>
      </c>
      <c r="AN60" s="1044" t="inlineStr">
        <is>
          <t xml:space="preserve">市场2 </t>
        </is>
      </c>
      <c r="AO60" s="1044" t="inlineStr">
        <is>
          <t xml:space="preserve">市场3 </t>
        </is>
      </c>
      <c r="AP60" s="1044" t="inlineStr">
        <is>
          <t xml:space="preserve">市场4 </t>
        </is>
      </c>
      <c r="AQ60" s="1044" t="inlineStr">
        <is>
          <t xml:space="preserve">市场1 </t>
        </is>
      </c>
      <c r="AR60" s="1044" t="inlineStr">
        <is>
          <t xml:space="preserve">市场2 </t>
        </is>
      </c>
      <c r="AS60" s="1044" t="inlineStr">
        <is>
          <t xml:space="preserve">市场3 </t>
        </is>
      </c>
      <c r="AT60" s="1044" t="inlineStr">
        <is>
          <t xml:space="preserve">市场4 </t>
        </is>
      </c>
      <c r="AU60" s="1044" t="inlineStr">
        <is>
          <t xml:space="preserve">市场1 </t>
        </is>
      </c>
      <c r="AV60" s="1044" t="inlineStr">
        <is>
          <t xml:space="preserve">市场2 </t>
        </is>
      </c>
      <c r="AW60" s="1044" t="inlineStr">
        <is>
          <t xml:space="preserve">市场3 </t>
        </is>
      </c>
      <c r="AX60" s="1044" t="inlineStr">
        <is>
          <t xml:space="preserve">市场4 </t>
        </is>
      </c>
      <c r="AY60" s="1091" t="inlineStr">
        <is>
          <t>市场4</t>
        </is>
      </c>
      <c r="AZ60" s="144" t="n"/>
      <c r="BA60" s="1045">
        <f>BA37</f>
        <v/>
      </c>
      <c r="BB60" s="1240">
        <f>IF(BT11=1,AL113/(AP113+初期!H152/2),0)</f>
        <v/>
      </c>
      <c r="BC60" s="1101" t="n"/>
      <c r="BD60" s="1044">
        <f>BA60</f>
        <v/>
      </c>
      <c r="BE60" s="1336">
        <f>BB37/$BB$31</f>
        <v/>
      </c>
      <c r="BF60" s="1336">
        <f>BC37/$BC$31</f>
        <v/>
      </c>
      <c r="BG60" s="1336">
        <f>BD37/$BD$31</f>
        <v/>
      </c>
      <c r="BH60" s="1336">
        <f>BE37/$BE$31</f>
        <v/>
      </c>
      <c r="BI60" s="1101" t="n"/>
      <c r="BJ60" s="1101" t="n"/>
      <c r="BK60" s="1101" t="n"/>
      <c r="BL60" s="1101" t="n"/>
      <c r="BM60" s="1101" t="n"/>
      <c r="BN60" s="1101" t="n"/>
      <c r="BO60" s="1101" t="n"/>
      <c r="BP60" s="1101" t="n"/>
      <c r="BQ60" s="1101" t="n"/>
      <c r="BR60" s="1106" t="n"/>
      <c r="BS60" s="1106" t="n"/>
      <c r="BT60" s="1106" t="n"/>
      <c r="BU60" s="1106" t="n"/>
      <c r="BV60" s="1106" t="n"/>
      <c r="BW60" s="1106" t="n"/>
      <c r="BX60" s="1106" t="n"/>
      <c r="BY60" s="1106" t="n"/>
      <c r="BZ60" s="1106" t="n"/>
      <c r="CA60" s="1106" t="n"/>
      <c r="CB60" s="1106" t="n"/>
      <c r="CC60" s="1106" t="n"/>
      <c r="CD60" s="1106" t="n"/>
      <c r="CE60" s="1106" t="n"/>
      <c r="CF60" s="1106" t="n"/>
      <c r="CG60" s="1106" t="n"/>
      <c r="CH60" s="1106" t="n"/>
      <c r="CI60" s="1106" t="n"/>
      <c r="CJ60" s="749" t="n"/>
      <c r="CK60" s="751" t="n"/>
      <c r="CL60" s="751" t="n"/>
      <c r="CM60" s="751" t="n"/>
      <c r="CN60" s="751" t="n"/>
      <c r="CO60" s="751" t="n"/>
      <c r="CP60" s="751" t="n"/>
      <c r="CQ60" s="751" t="n"/>
      <c r="CR60" s="751" t="n"/>
      <c r="CS60" s="751" t="n"/>
      <c r="CT60" s="751" t="n"/>
      <c r="CU60" s="751" t="n"/>
      <c r="CV60" s="752" t="n"/>
      <c r="CW60" s="752" t="n"/>
      <c r="CX60" s="752" t="n"/>
      <c r="CY60" s="752" t="n"/>
      <c r="CZ60" s="752" t="n"/>
      <c r="DA60" s="752" t="n"/>
      <c r="DB60" s="752" t="n"/>
      <c r="DC60" s="752" t="n"/>
      <c r="DD60" s="752" t="n"/>
      <c r="DE60" s="752" t="n"/>
      <c r="DF60" s="752" t="n"/>
      <c r="DG60" s="752" t="n"/>
      <c r="DH60" s="752" t="n"/>
      <c r="DI60" s="752" t="n"/>
    </row>
    <row r="61" ht="16" customFormat="1" customHeight="1" s="1099">
      <c r="A61" s="1047" t="inlineStr">
        <is>
          <t>纳  税</t>
        </is>
      </c>
      <c r="C61" s="1061">
        <f>-IF(F77*初始化表!B25&gt;-初期!H37,F77*初始化表!B25+初期!H37,0)</f>
        <v/>
      </c>
      <c r="D61" s="1293" t="n"/>
      <c r="E61" s="1293" t="n"/>
      <c r="F61" s="1291">
        <f>F60+C61</f>
        <v/>
      </c>
      <c r="G61" s="144" t="n"/>
      <c r="H61" s="1047" t="inlineStr">
        <is>
          <t>产品4</t>
        </is>
      </c>
      <c r="I61" s="1061">
        <f>INT(IF($F$24=1,IF(MOD(($L52+SUM($V8:$Y8)-SUM($V14:$Y14))*I50/SUM($I50:$L50)-V8+V14-9,20)&gt;11,(($L52+SUM($V8:$Y8)-SUM($V14:$Y14))*I50/SUM($I50:$L50)-V8+V14),(($L52+SUM($V8:$Y8)-SUM($V14:$Y14))*I50/SUM($I50:$L50)-V8+V14)-MOD(($L52+SUM($V8:$Y8)-SUM($V14:$Y14))*I50/SUM($I50:$L50)-V8+V14-9,20)),($L52+SUM($V8:$Y8)-SUM($V14:$Y14))*I50/SUM($I50:$L50)-V8+V14))</f>
        <v/>
      </c>
      <c r="J61" s="1061">
        <f>INT(IF($F$24=1,IF(MOD(($L52+SUM($V8:$Y8)-SUM($V14:$Y14))*J50/SUM($I50:$L50)-W8+W14-9,20)&gt;11,(($L52+SUM($V8:$Y8)-SUM($V14:$Y14))*J50/SUM($I50:$L50)-W8+W14),(($L52+SUM($V8:$Y8)-SUM($V14:$Y14))*J50/SUM($I50:$L50)-W8+W14)-MOD(($L52+SUM($V8:$Y8)-SUM($V14:$Y14))*J50/SUM($I50:$L50)-W8+W14-9,20)),($L52+SUM($V8:$Y8)-SUM($V14:$Y14))*J50/SUM($I50:$L50)-W8+W14))</f>
        <v/>
      </c>
      <c r="K61" s="1061">
        <f>INT(IF($F$24=1,IF(MOD(($L52+SUM($V8:$Y8)-SUM($V14:$Y14))*K50/SUM($I50:$L50)-X8+X14-9,20)&gt;11,(($L52+SUM($V8:$Y8)-SUM($V14:$Y14))*K50/SUM($I50:$L50)-X8+X14),(($L52+SUM($V8:$Y8)-SUM($V14:$Y14))*K50/SUM($I50:$L50)-X8+X14)-MOD(($L52+SUM($V8:$Y8)-SUM($V14:$Y14))*K50/SUM($I50:$L50)-X8+X14-9,20)),($L52+SUM($V8:$Y8)-SUM($V14:$Y14))*K50/SUM($I50:$L50)-X8+X14))</f>
        <v/>
      </c>
      <c r="L61" s="187">
        <f>INT(IF($F$24=1,IF(MOD(($L52+SUM($V8:$Y8)-SUM($V14:$Y14))*L50/SUM($I50:$L50)-Y8+Y14-9,20)&gt;11,(($L52+SUM($V8:$Y8)-SUM($V14:$Y14))*L50/SUM($I50:$L50)-Y8+Y14),(($L52+SUM($V8:$Y8)-SUM($V14:$Y14))*L50/SUM($I50:$L50)-Y8+Y14)-MOD(($L52+SUM($V8:$Y8)-SUM($V14:$Y14))*L50/SUM($I50:$L50)-Y8+Y14-9,20)),($L52+SUM($V8:$Y8)-SUM($V14:$Y14))*L50/SUM($I50:$L50)-Y8+Y14))</f>
        <v/>
      </c>
      <c r="M61" s="178" t="n"/>
      <c r="N61" s="1228" t="n"/>
      <c r="R61" s="1239" t="n"/>
      <c r="S61" s="1101" t="n"/>
      <c r="T61" s="230" t="n"/>
      <c r="U61" s="1047" t="inlineStr">
        <is>
          <t>产品2</t>
        </is>
      </c>
      <c r="V61" s="1061">
        <f>IF(V49&gt;V43,INT((V49-V43)*初始化表!E12),0)</f>
        <v/>
      </c>
      <c r="W61" s="1061">
        <f>IF(W49&gt;W43,INT((W49-W43)*初始化表!F12),0)</f>
        <v/>
      </c>
      <c r="X61" s="1061">
        <f>IF(X49&gt;X43,INT((X49-X43)*初始化表!G12),0)</f>
        <v/>
      </c>
      <c r="Y61" s="187">
        <f>IF(Y49&gt;Y43,INT((Y49-Y43)*初始化表!H12),0)</f>
        <v/>
      </c>
      <c r="Z61" s="1101" t="n"/>
      <c r="AA61" s="144" t="n"/>
      <c r="AB61" s="1101" t="n"/>
      <c r="AC61" s="1101" t="n"/>
      <c r="AD61" s="1101" t="n"/>
      <c r="AE61" s="1101" t="n"/>
      <c r="AF61" s="1101" t="n"/>
      <c r="AG61" s="1101" t="n"/>
      <c r="AH61" s="144" t="n"/>
      <c r="AI61" s="329" t="n"/>
      <c r="AJ61" s="336" t="n"/>
      <c r="AK61" s="336" t="n"/>
      <c r="AL61" s="336" t="n"/>
      <c r="AM61" s="336" t="n"/>
      <c r="AN61" s="336" t="n"/>
      <c r="AO61" s="336" t="n"/>
      <c r="AP61" s="336" t="n"/>
      <c r="AQ61" s="336" t="n"/>
      <c r="AR61" s="336" t="n"/>
      <c r="AS61" s="336" t="n"/>
      <c r="AT61" s="336" t="n"/>
      <c r="AU61" s="336" t="n"/>
      <c r="AV61" s="336" t="n"/>
      <c r="AW61" s="336" t="n"/>
      <c r="AX61" s="336" t="n"/>
      <c r="AY61" s="363" t="n"/>
      <c r="AZ61" s="144" t="n"/>
      <c r="BA61" s="1045">
        <f>BA38</f>
        <v/>
      </c>
      <c r="BB61" s="1240">
        <f>IF(BT12=1,AL114/(AP114+初期!H153/2),0)</f>
        <v/>
      </c>
      <c r="BC61" s="1101" t="n"/>
      <c r="BD61" s="1044">
        <f>BA61</f>
        <v/>
      </c>
      <c r="BE61" s="1336">
        <f>BB38/$BB$31</f>
        <v/>
      </c>
      <c r="BF61" s="1336">
        <f>BC38/$BC$31</f>
        <v/>
      </c>
      <c r="BG61" s="1336">
        <f>BD38/$BD$31</f>
        <v/>
      </c>
      <c r="BH61" s="1336">
        <f>BE38/$BE$31</f>
        <v/>
      </c>
      <c r="BI61" s="1101" t="n"/>
      <c r="BJ61" s="1101" t="n"/>
      <c r="BK61" s="1101" t="n"/>
      <c r="BL61" s="1101" t="n"/>
      <c r="BM61" s="1101" t="n"/>
      <c r="BN61" s="1101" t="n"/>
      <c r="BO61" s="1101" t="n"/>
      <c r="BP61" s="1101" t="n"/>
      <c r="BQ61" s="1101" t="n"/>
      <c r="BR61" s="1106" t="n"/>
      <c r="BS61" s="1106" t="n"/>
      <c r="BT61" s="1106" t="n"/>
      <c r="BU61" s="1106" t="n"/>
      <c r="BV61" s="1106" t="n"/>
      <c r="BW61" s="1106" t="n"/>
      <c r="BX61" s="1106" t="n"/>
      <c r="BY61" s="1106" t="n"/>
      <c r="BZ61" s="1106" t="n"/>
      <c r="CA61" s="1106" t="n"/>
      <c r="CB61" s="1106" t="n"/>
      <c r="CC61" s="1106" t="n"/>
      <c r="CD61" s="1106" t="n"/>
      <c r="CE61" s="1106" t="n"/>
      <c r="CF61" s="1106" t="n"/>
      <c r="CG61" s="1106" t="n"/>
      <c r="CH61" s="1106" t="n"/>
      <c r="CI61" s="1106" t="n"/>
      <c r="CJ61" s="749" t="n"/>
      <c r="CK61" s="751" t="n"/>
      <c r="CL61" s="751" t="n"/>
      <c r="CM61" s="751" t="n"/>
      <c r="CN61" s="751" t="n"/>
      <c r="CO61" s="751" t="n"/>
      <c r="CP61" s="751" t="n"/>
      <c r="CQ61" s="751" t="n"/>
      <c r="CR61" s="751" t="n"/>
      <c r="CS61" s="751" t="n"/>
      <c r="CT61" s="751" t="n"/>
      <c r="CU61" s="751" t="n"/>
      <c r="CV61" s="752" t="n"/>
      <c r="CW61" s="752" t="n"/>
      <c r="CX61" s="752" t="n"/>
      <c r="CY61" s="752" t="n"/>
      <c r="CZ61" s="752" t="n"/>
      <c r="DA61" s="752" t="n"/>
      <c r="DB61" s="752" t="n"/>
      <c r="DC61" s="752" t="n"/>
      <c r="DD61" s="752" t="n"/>
      <c r="DE61" s="752" t="n"/>
      <c r="DF61" s="752" t="n"/>
      <c r="DG61" s="752" t="n"/>
      <c r="DH61" s="752" t="n"/>
      <c r="DI61" s="752" t="n"/>
    </row>
    <row r="62" ht="16" customFormat="1" customHeight="1" s="1099">
      <c r="A62" s="1047" t="inlineStr">
        <is>
          <t>买机器</t>
        </is>
      </c>
      <c r="C62" s="1061">
        <f>-D22*初始化表!B8</f>
        <v/>
      </c>
      <c r="D62" s="1293" t="n"/>
      <c r="E62" s="1293" t="n"/>
      <c r="F62" s="1291">
        <f>F61+C62</f>
        <v/>
      </c>
      <c r="G62" s="144" t="n"/>
      <c r="H62" s="1047" t="inlineStr">
        <is>
          <t>本期运输</t>
        </is>
      </c>
      <c r="I62" s="1044" t="inlineStr">
        <is>
          <t>市场1</t>
        </is>
      </c>
      <c r="J62" s="1044" t="inlineStr">
        <is>
          <t>市场2</t>
        </is>
      </c>
      <c r="K62" s="1044" t="inlineStr">
        <is>
          <t>市场3</t>
        </is>
      </c>
      <c r="L62" s="1091" t="inlineStr">
        <is>
          <t>市场4</t>
        </is>
      </c>
      <c r="M62" s="178" t="n"/>
      <c r="N62" s="1228" t="n"/>
      <c r="R62" s="1239" t="n"/>
      <c r="S62" s="1338" t="n"/>
      <c r="T62" s="230" t="n"/>
      <c r="U62" s="1047" t="inlineStr">
        <is>
          <t>产品3</t>
        </is>
      </c>
      <c r="V62" s="1061">
        <f>IF(V50&gt;V44,INT((V50-V44)*初始化表!E13),0)</f>
        <v/>
      </c>
      <c r="W62" s="1061">
        <f>IF(W50&gt;W44,INT((W50-W44)*初始化表!F13),0)</f>
        <v/>
      </c>
      <c r="X62" s="1061">
        <f>IF(X50&gt;X44,INT((X50-X44)*初始化表!G13),0)</f>
        <v/>
      </c>
      <c r="Y62" s="187">
        <f>IF(Y50&gt;Y44,INT((Y50-Y44)*初始化表!H13),0)</f>
        <v/>
      </c>
      <c r="Z62" s="1101" t="n"/>
      <c r="AA62" s="144" t="n"/>
      <c r="AB62" s="1101" t="n"/>
      <c r="AC62" s="1101" t="n"/>
      <c r="AD62" s="1101" t="n"/>
      <c r="AE62" s="1101" t="n"/>
      <c r="AF62" s="1101" t="n"/>
      <c r="AG62" s="1101" t="n"/>
      <c r="AH62" s="144" t="n"/>
      <c r="AI62" s="332" t="n"/>
      <c r="AJ62" s="337" t="n"/>
      <c r="AK62" s="337" t="n"/>
      <c r="AL62" s="337" t="n"/>
      <c r="AM62" s="337" t="n"/>
      <c r="AN62" s="337" t="n"/>
      <c r="AO62" s="337" t="n"/>
      <c r="AP62" s="337" t="n"/>
      <c r="AQ62" s="337" t="n"/>
      <c r="AR62" s="337" t="n"/>
      <c r="AS62" s="337" t="n"/>
      <c r="AT62" s="337" t="n"/>
      <c r="AU62" s="337" t="n"/>
      <c r="AV62" s="337" t="n"/>
      <c r="AW62" s="337" t="n"/>
      <c r="AX62" s="337" t="n"/>
      <c r="AY62" s="364" t="n"/>
      <c r="AZ62" s="144" t="n"/>
      <c r="BA62" s="1045">
        <f>BA39</f>
        <v/>
      </c>
      <c r="BB62" s="1240">
        <f>IF(BT13=1,AL115/(AP115+初期!H154/2),0)</f>
        <v/>
      </c>
      <c r="BC62" s="1101" t="n"/>
      <c r="BD62" s="1044">
        <f>BA62</f>
        <v/>
      </c>
      <c r="BE62" s="1336">
        <f>BB39/$BB$31</f>
        <v/>
      </c>
      <c r="BF62" s="1336">
        <f>BC39/$BC$31</f>
        <v/>
      </c>
      <c r="BG62" s="1336">
        <f>BD39/$BD$31</f>
        <v/>
      </c>
      <c r="BH62" s="1336">
        <f>BE39/$BE$31</f>
        <v/>
      </c>
      <c r="BI62" s="1101" t="n"/>
      <c r="BJ62" s="1101" t="n"/>
      <c r="BK62" s="1101" t="n"/>
      <c r="BL62" s="1101" t="n"/>
      <c r="BM62" s="1101" t="n"/>
      <c r="BN62" s="1101" t="n"/>
      <c r="BO62" s="1101" t="n"/>
      <c r="BP62" s="1101" t="n"/>
      <c r="BQ62" s="1101" t="n"/>
      <c r="BR62" s="1106" t="n"/>
      <c r="BS62" s="1106" t="n"/>
      <c r="BT62" s="1106" t="n"/>
      <c r="BU62" s="1106" t="n"/>
      <c r="BV62" s="1106" t="n"/>
      <c r="BW62" s="1106" t="n"/>
      <c r="BX62" s="1106" t="n"/>
      <c r="BY62" s="1106" t="n"/>
      <c r="BZ62" s="1106" t="n"/>
      <c r="CA62" s="1106" t="n"/>
      <c r="CB62" s="1106" t="n"/>
      <c r="CC62" s="1106" t="n"/>
      <c r="CD62" s="1106" t="n"/>
      <c r="CE62" s="1106" t="n"/>
      <c r="CF62" s="1106" t="n"/>
      <c r="CG62" s="1106" t="n"/>
      <c r="CH62" s="1106" t="n"/>
      <c r="CI62" s="1106" t="n"/>
      <c r="CJ62" s="749" t="n"/>
      <c r="CK62" s="751" t="n"/>
      <c r="CL62" s="751" t="n"/>
      <c r="CM62" s="751" t="n"/>
      <c r="CN62" s="751" t="n"/>
      <c r="CO62" s="751" t="n"/>
      <c r="CP62" s="751" t="n"/>
      <c r="CQ62" s="751" t="n"/>
      <c r="CR62" s="751" t="n"/>
      <c r="CS62" s="751" t="n"/>
      <c r="CT62" s="751" t="n"/>
      <c r="CU62" s="751" t="n"/>
      <c r="CV62" s="752" t="n"/>
      <c r="CW62" s="752" t="n"/>
      <c r="CX62" s="752" t="n"/>
      <c r="CY62" s="752" t="n"/>
      <c r="CZ62" s="752" t="n"/>
      <c r="DA62" s="752" t="n"/>
      <c r="DB62" s="752" t="n"/>
      <c r="DC62" s="752" t="n"/>
      <c r="DD62" s="752" t="n"/>
      <c r="DE62" s="752" t="n"/>
      <c r="DF62" s="752" t="n"/>
      <c r="DG62" s="752" t="n"/>
      <c r="DH62" s="752" t="n"/>
      <c r="DI62" s="752" t="n"/>
    </row>
    <row r="63" ht="16" customFormat="1" customHeight="1" s="1099">
      <c r="A63" s="1047" t="inlineStr">
        <is>
          <t>分  红</t>
        </is>
      </c>
      <c r="C63" s="1061">
        <f>IF(R37&gt;P37,-P37,-R37)</f>
        <v/>
      </c>
      <c r="D63" s="1293" t="n"/>
      <c r="E63" s="1293" t="n"/>
      <c r="F63" s="1291">
        <f>F62+C63</f>
        <v/>
      </c>
      <c r="G63" s="144" t="n"/>
      <c r="H63" s="1047" t="inlineStr">
        <is>
          <t>产品1</t>
        </is>
      </c>
      <c r="I63" s="1279" t="n">
        <v>-11</v>
      </c>
      <c r="J63" s="1279" t="n">
        <v>-11</v>
      </c>
      <c r="K63" s="1279" t="n">
        <v>-11</v>
      </c>
      <c r="L63" s="1279" t="n">
        <v>-11</v>
      </c>
      <c r="M63" s="178" t="n"/>
      <c r="N63" s="1222" t="n"/>
      <c r="O63" s="1211" t="n"/>
      <c r="P63" s="1211" t="n"/>
      <c r="Q63" s="1211" t="n"/>
      <c r="R63" s="1183" t="n"/>
      <c r="S63" s="1338" t="n"/>
      <c r="T63" s="230" t="n"/>
      <c r="U63" s="1073" t="inlineStr">
        <is>
          <t>产品4</t>
        </is>
      </c>
      <c r="V63" s="1063">
        <f>IF(V51&gt;V45,INT((V51-V45)*初始化表!E14),0)</f>
        <v/>
      </c>
      <c r="W63" s="1063">
        <f>IF(W51&gt;W45,INT((W51-W45)*初始化表!F14),0)</f>
        <v/>
      </c>
      <c r="X63" s="1063">
        <f>IF(X51&gt;X45,INT((X51-X45)*初始化表!G14),0)</f>
        <v/>
      </c>
      <c r="Y63" s="1064">
        <f>IF(Y51&gt;Y45,INT((Y51-Y45)*初始化表!H14),0)</f>
        <v/>
      </c>
      <c r="Z63" s="1101" t="n"/>
      <c r="AA63" s="144" t="n"/>
      <c r="AB63" s="1101" t="n"/>
      <c r="AC63" s="1101" t="n"/>
      <c r="AD63" s="1101" t="n"/>
      <c r="AE63" s="1101" t="n"/>
      <c r="AF63" s="1101" t="n"/>
      <c r="AG63" s="1101" t="n"/>
      <c r="AH63" s="144" t="n"/>
      <c r="AI63" s="332" t="n"/>
      <c r="AJ63" s="337" t="n"/>
      <c r="AK63" s="337" t="n"/>
      <c r="AL63" s="337" t="n"/>
      <c r="AM63" s="337" t="n"/>
      <c r="AN63" s="337" t="n"/>
      <c r="AO63" s="337" t="n"/>
      <c r="AP63" s="337" t="n"/>
      <c r="AQ63" s="337" t="n"/>
      <c r="AR63" s="337" t="n"/>
      <c r="AS63" s="337" t="n"/>
      <c r="AT63" s="337" t="n"/>
      <c r="AU63" s="337" t="n"/>
      <c r="AV63" s="337" t="n"/>
      <c r="AW63" s="337" t="n"/>
      <c r="AX63" s="337" t="n"/>
      <c r="AY63" s="364" t="n"/>
      <c r="AZ63" s="144" t="n"/>
      <c r="BA63" s="1045">
        <f>BA40</f>
        <v/>
      </c>
      <c r="BB63" s="1240">
        <f>IF(BT14=1,AL116/(AP116+初期!H155/2),0)</f>
        <v/>
      </c>
      <c r="BC63" s="1101" t="n"/>
      <c r="BD63" s="1044">
        <f>BA63</f>
        <v/>
      </c>
      <c r="BE63" s="1336">
        <f>BB40/$BB$31</f>
        <v/>
      </c>
      <c r="BF63" s="1336">
        <f>BC40/$BC$31</f>
        <v/>
      </c>
      <c r="BG63" s="1336">
        <f>BD40/$BD$31</f>
        <v/>
      </c>
      <c r="BH63" s="1336">
        <f>BE40/$BE$31</f>
        <v/>
      </c>
      <c r="BI63" s="1101" t="n"/>
      <c r="BJ63" s="1101" t="n"/>
      <c r="BK63" s="1101" t="n"/>
      <c r="BL63" s="1101" t="n"/>
      <c r="BM63" s="1101" t="n"/>
      <c r="BN63" s="1101" t="n"/>
      <c r="BO63" s="1101" t="n"/>
      <c r="BP63" s="1101" t="n"/>
      <c r="BQ63" s="1101" t="n"/>
      <c r="BR63" s="1106" t="n"/>
      <c r="BS63" s="1106" t="n"/>
      <c r="BT63" s="1106" t="n"/>
      <c r="BU63" s="1106" t="n"/>
      <c r="BV63" s="1106" t="n"/>
      <c r="BW63" s="1106" t="n"/>
      <c r="BX63" s="1106" t="n"/>
      <c r="BY63" s="1106" t="n"/>
      <c r="BZ63" s="1106" t="n"/>
      <c r="CA63" s="1106" t="n"/>
      <c r="CB63" s="1106" t="n"/>
      <c r="CC63" s="1106" t="n"/>
      <c r="CD63" s="1106" t="n"/>
      <c r="CE63" s="1106" t="n"/>
      <c r="CF63" s="1106" t="n"/>
      <c r="CG63" s="1106" t="n"/>
      <c r="CH63" s="1106" t="n"/>
      <c r="CI63" s="1106" t="n"/>
      <c r="CJ63" s="749" t="n"/>
      <c r="CK63" s="751" t="n"/>
      <c r="CL63" s="751" t="n"/>
      <c r="CM63" s="751" t="n"/>
      <c r="CN63" s="751" t="n"/>
      <c r="CO63" s="751" t="n"/>
      <c r="CP63" s="751" t="n"/>
      <c r="CQ63" s="751" t="n"/>
      <c r="CR63" s="751" t="n"/>
      <c r="CS63" s="751" t="n"/>
      <c r="CT63" s="751" t="n"/>
      <c r="CU63" s="751" t="n"/>
      <c r="CV63" s="752" t="n"/>
      <c r="CW63" s="752" t="n"/>
      <c r="CX63" s="752" t="n"/>
      <c r="CY63" s="752" t="n"/>
      <c r="CZ63" s="752" t="n"/>
      <c r="DA63" s="752" t="n"/>
      <c r="DB63" s="752" t="n"/>
      <c r="DC63" s="752" t="n"/>
      <c r="DD63" s="752" t="n"/>
      <c r="DE63" s="752" t="n"/>
      <c r="DF63" s="752" t="n"/>
      <c r="DG63" s="752" t="n"/>
      <c r="DH63" s="752" t="n"/>
      <c r="DI63" s="752" t="n"/>
    </row>
    <row r="64" ht="16" customFormat="1" customHeight="1" s="1099">
      <c r="A64" s="1073" t="inlineStr">
        <is>
          <t>买国债</t>
        </is>
      </c>
      <c r="B64" s="1211" t="n"/>
      <c r="C64" s="1063">
        <f>-D24</f>
        <v/>
      </c>
      <c r="D64" s="1334" t="n"/>
      <c r="E64" s="1334" t="n"/>
      <c r="F64" s="1339">
        <f>F63+C64</f>
        <v/>
      </c>
      <c r="G64" s="144" t="n"/>
      <c r="H64" s="1047" t="inlineStr">
        <is>
          <t>产品2</t>
        </is>
      </c>
      <c r="I64" s="1279" t="n">
        <v>-11</v>
      </c>
      <c r="J64" s="1279" t="n">
        <v>-11</v>
      </c>
      <c r="K64" s="1279" t="n">
        <v>-11</v>
      </c>
      <c r="L64" s="1279" t="n">
        <v>-11</v>
      </c>
      <c r="M64" s="178" t="n"/>
      <c r="N64" s="1060" t="n"/>
      <c r="O64" s="721" t="inlineStr">
        <is>
          <t>市场1</t>
        </is>
      </c>
      <c r="P64" s="721" t="inlineStr">
        <is>
          <t>市场2</t>
        </is>
      </c>
      <c r="Q64" s="721" t="inlineStr">
        <is>
          <t>市场3</t>
        </is>
      </c>
      <c r="R64" s="722" t="inlineStr">
        <is>
          <t>市场4</t>
        </is>
      </c>
      <c r="S64" s="1338" t="n"/>
      <c r="T64" s="230" t="n"/>
      <c r="U64" s="1101" t="n"/>
      <c r="V64" s="1101" t="n"/>
      <c r="W64" s="1101" t="n"/>
      <c r="X64" s="1101" t="n"/>
      <c r="Y64" s="1101" t="n"/>
      <c r="Z64" s="1101" t="n"/>
      <c r="AA64" s="144" t="n"/>
      <c r="AB64" s="1101" t="n"/>
      <c r="AC64" s="1101" t="n"/>
      <c r="AD64" s="1101" t="n"/>
      <c r="AE64" s="1101" t="n"/>
      <c r="AF64" s="1101" t="n"/>
      <c r="AG64" s="1101" t="n"/>
      <c r="AH64" s="144" t="n"/>
      <c r="AI64" s="332" t="n"/>
      <c r="AJ64" s="337" t="n"/>
      <c r="AK64" s="337" t="n"/>
      <c r="AL64" s="337" t="n"/>
      <c r="AM64" s="337" t="n"/>
      <c r="AN64" s="337" t="n"/>
      <c r="AO64" s="337" t="n"/>
      <c r="AP64" s="337" t="n"/>
      <c r="AQ64" s="337" t="n"/>
      <c r="AR64" s="337" t="n"/>
      <c r="AS64" s="337" t="n"/>
      <c r="AT64" s="337" t="n"/>
      <c r="AU64" s="337" t="n"/>
      <c r="AV64" s="337" t="n"/>
      <c r="AW64" s="337" t="n"/>
      <c r="AX64" s="337" t="n"/>
      <c r="AY64" s="364" t="n"/>
      <c r="AZ64" s="144" t="n"/>
      <c r="BA64" s="1045">
        <f>BA41</f>
        <v/>
      </c>
      <c r="BB64" s="1240">
        <f>IF(BT15=1,AL117/(AP117+初期!H156/2),0)</f>
        <v/>
      </c>
      <c r="BC64" s="1101" t="n"/>
      <c r="BD64" s="1044">
        <f>BA64</f>
        <v/>
      </c>
      <c r="BE64" s="1336">
        <f>BB41/$BB$31</f>
        <v/>
      </c>
      <c r="BF64" s="1336">
        <f>BC41/$BC$31</f>
        <v/>
      </c>
      <c r="BG64" s="1336">
        <f>BD41/$BD$31</f>
        <v/>
      </c>
      <c r="BH64" s="1336">
        <f>BE41/$BE$31</f>
        <v/>
      </c>
      <c r="BI64" s="1101" t="n"/>
      <c r="BJ64" s="1101" t="n"/>
      <c r="BK64" s="1101" t="n"/>
      <c r="BL64" s="1101" t="n"/>
      <c r="BM64" s="1101" t="n"/>
      <c r="BN64" s="1101" t="n"/>
      <c r="BO64" s="1101" t="n"/>
      <c r="BP64" s="1101" t="n"/>
      <c r="BQ64" s="1101" t="n"/>
      <c r="BR64" s="1106" t="n"/>
      <c r="BS64" s="1106" t="n"/>
      <c r="BT64" s="1106" t="n"/>
      <c r="BU64" s="1106" t="n"/>
      <c r="BV64" s="1106" t="n"/>
      <c r="BW64" s="1106" t="n"/>
      <c r="BX64" s="1106" t="n"/>
      <c r="BY64" s="1106" t="n"/>
      <c r="BZ64" s="1106" t="n"/>
      <c r="CA64" s="1106" t="n"/>
      <c r="CB64" s="1106" t="n"/>
      <c r="CC64" s="1106" t="n"/>
      <c r="CD64" s="1106" t="n"/>
      <c r="CE64" s="1106" t="n"/>
      <c r="CF64" s="1106" t="n"/>
      <c r="CG64" s="1106" t="n"/>
      <c r="CH64" s="1106" t="n"/>
      <c r="CI64" s="1106" t="n"/>
      <c r="CJ64" s="749" t="n"/>
      <c r="CK64" s="751" t="n"/>
      <c r="CL64" s="751" t="n"/>
      <c r="CM64" s="751" t="n"/>
      <c r="CN64" s="751" t="n"/>
      <c r="CO64" s="751" t="n"/>
      <c r="CP64" s="751" t="n"/>
      <c r="CQ64" s="751" t="n"/>
      <c r="CR64" s="751" t="n"/>
      <c r="CS64" s="751" t="n"/>
      <c r="CT64" s="751" t="n"/>
      <c r="CU64" s="751" t="n"/>
      <c r="CV64" s="752" t="n"/>
      <c r="CW64" s="752" t="n"/>
      <c r="CX64" s="752" t="n"/>
      <c r="CY64" s="752" t="n"/>
      <c r="CZ64" s="752" t="n"/>
      <c r="DA64" s="752" t="n"/>
      <c r="DB64" s="752" t="n"/>
      <c r="DC64" s="752" t="n"/>
      <c r="DD64" s="752" t="n"/>
      <c r="DE64" s="752" t="n"/>
      <c r="DF64" s="752" t="n"/>
      <c r="DG64" s="752" t="n"/>
      <c r="DH64" s="752" t="n"/>
      <c r="DI64" s="752" t="n"/>
    </row>
    <row r="65" ht="16" customFormat="1" customHeight="1" s="1099">
      <c r="A65" s="1101" t="n"/>
      <c r="B65" s="1101" t="n"/>
      <c r="C65" s="1101" t="n"/>
      <c r="D65" s="1101" t="n"/>
      <c r="E65" s="1101" t="n"/>
      <c r="F65" s="1101" t="n"/>
      <c r="G65" s="144" t="n"/>
      <c r="H65" s="1047" t="inlineStr">
        <is>
          <t>产品3</t>
        </is>
      </c>
      <c r="I65" s="1279" t="n">
        <v>-11</v>
      </c>
      <c r="J65" s="1279" t="n">
        <v>-11</v>
      </c>
      <c r="K65" s="1279" t="n">
        <v>-11</v>
      </c>
      <c r="L65" s="1279" t="n">
        <v>-11</v>
      </c>
      <c r="M65" s="178" t="n"/>
      <c r="N65" s="1060" t="inlineStr">
        <is>
          <t>产品1</t>
        </is>
      </c>
      <c r="O65" s="1340">
        <f>IF(V17=0,0,ROUND((ABS((V42/V17-1)/-3.5)+0.1+1)*V23,0))</f>
        <v/>
      </c>
      <c r="P65" s="1340">
        <f>IF(W17=0,0,ROUND((ABS((W42/W17-1)/-3.5)+0.1+1)*W23,0))</f>
        <v/>
      </c>
      <c r="Q65" s="1340">
        <f>IF(X17=0,0,ROUND((ABS((X42/X17-1)/-3.5)+0.125+1)*X23,0))</f>
        <v/>
      </c>
      <c r="R65" s="1340">
        <f>IF(Y17=0,0,ROUND((ABS((Y42/Y17-1)/-3.5)+0.125+1)*Y23,0))</f>
        <v/>
      </c>
      <c r="S65" s="1338" t="n"/>
      <c r="T65" s="230" t="n"/>
      <c r="U65" s="1101" t="n"/>
      <c r="V65" s="1101" t="n"/>
      <c r="W65" s="1101" t="n"/>
      <c r="X65" s="1101" t="n"/>
      <c r="Y65" s="1101" t="n"/>
      <c r="Z65" s="1101" t="n"/>
      <c r="AA65" s="144" t="n"/>
      <c r="AB65" s="1101" t="n"/>
      <c r="AC65" s="1101" t="n"/>
      <c r="AD65" s="1101" t="n"/>
      <c r="AE65" s="1101" t="n"/>
      <c r="AF65" s="1101" t="n"/>
      <c r="AG65" s="1101" t="n"/>
      <c r="AH65" s="144" t="n"/>
      <c r="AI65" s="332" t="n"/>
      <c r="AJ65" s="337" t="n"/>
      <c r="AK65" s="337" t="n"/>
      <c r="AL65" s="337" t="n"/>
      <c r="AM65" s="337" t="n"/>
      <c r="AN65" s="337" t="n"/>
      <c r="AO65" s="337" t="n"/>
      <c r="AP65" s="337" t="n"/>
      <c r="AQ65" s="337" t="n"/>
      <c r="AR65" s="337" t="n"/>
      <c r="AS65" s="337" t="n"/>
      <c r="AT65" s="337" t="n"/>
      <c r="AU65" s="337" t="n"/>
      <c r="AV65" s="337" t="n"/>
      <c r="AW65" s="337" t="n"/>
      <c r="AX65" s="337" t="n"/>
      <c r="AY65" s="364" t="n"/>
      <c r="AZ65" s="144" t="n"/>
      <c r="BA65" s="1045">
        <f>BA42</f>
        <v/>
      </c>
      <c r="BB65" s="1240">
        <f>IF(BT16=1,AL118/(AP118+初期!H157/2),0)</f>
        <v/>
      </c>
      <c r="BC65" s="1101" t="n"/>
      <c r="BD65" s="1044">
        <f>BA65</f>
        <v/>
      </c>
      <c r="BE65" s="1336">
        <f>BB42/$BB$31</f>
        <v/>
      </c>
      <c r="BF65" s="1336">
        <f>BC42/$BC$31</f>
        <v/>
      </c>
      <c r="BG65" s="1336">
        <f>BD42/$BD$31</f>
        <v/>
      </c>
      <c r="BH65" s="1336">
        <f>BE42/$BE$31</f>
        <v/>
      </c>
      <c r="BI65" s="1101" t="n"/>
      <c r="BJ65" s="1101" t="n"/>
      <c r="BK65" s="1101" t="n"/>
      <c r="BL65" s="1101" t="n"/>
      <c r="BM65" s="1101" t="n"/>
      <c r="BN65" s="1101" t="n"/>
      <c r="BO65" s="1101" t="n"/>
      <c r="BP65" s="1101" t="n"/>
      <c r="BQ65" s="1101" t="n"/>
      <c r="BR65" s="1106" t="n"/>
      <c r="BS65" s="1106" t="n"/>
      <c r="BT65" s="1106" t="n"/>
      <c r="BU65" s="1106" t="n"/>
      <c r="BV65" s="1106" t="n"/>
      <c r="BW65" s="1106" t="n"/>
      <c r="BX65" s="1106" t="n"/>
      <c r="BY65" s="1106" t="n"/>
      <c r="BZ65" s="1106" t="n"/>
      <c r="CA65" s="1106" t="n"/>
      <c r="CB65" s="1106" t="n"/>
      <c r="CC65" s="1106" t="n"/>
      <c r="CD65" s="1106" t="n"/>
      <c r="CE65" s="1106" t="n"/>
      <c r="CF65" s="1106" t="n"/>
      <c r="CG65" s="1106" t="n"/>
      <c r="CH65" s="1106" t="n"/>
      <c r="CI65" s="1106" t="n"/>
      <c r="CJ65" s="749" t="n"/>
      <c r="CK65" s="751" t="n"/>
      <c r="CL65" s="751" t="n"/>
      <c r="CM65" s="751" t="n"/>
      <c r="CN65" s="751" t="n"/>
      <c r="CO65" s="751" t="n"/>
      <c r="CP65" s="751" t="n"/>
      <c r="CQ65" s="751" t="n"/>
      <c r="CR65" s="751" t="n"/>
      <c r="CS65" s="751" t="n"/>
      <c r="CT65" s="751" t="n"/>
      <c r="CU65" s="751" t="n"/>
      <c r="CV65" s="752" t="n"/>
      <c r="CW65" s="752" t="n"/>
      <c r="CX65" s="752" t="n"/>
      <c r="CY65" s="752" t="n"/>
      <c r="CZ65" s="752" t="n"/>
      <c r="DA65" s="752" t="n"/>
      <c r="DB65" s="752" t="n"/>
      <c r="DC65" s="752" t="n"/>
      <c r="DD65" s="752" t="n"/>
      <c r="DE65" s="752" t="n"/>
      <c r="DF65" s="752" t="n"/>
      <c r="DG65" s="752" t="n"/>
      <c r="DH65" s="752" t="n"/>
      <c r="DI65" s="752" t="n"/>
    </row>
    <row r="66" ht="16" customFormat="1" customHeight="1" s="1099">
      <c r="A66" s="1233" t="inlineStr">
        <is>
          <t>期末净资产</t>
        </is>
      </c>
      <c r="B66" s="1210" t="n"/>
      <c r="C66" s="1234" t="n"/>
      <c r="D66" s="1101" t="n"/>
      <c r="E66" s="1233" t="inlineStr">
        <is>
          <t>期末企业状况</t>
        </is>
      </c>
      <c r="F66" s="1234" t="n"/>
      <c r="G66" s="144" t="n"/>
      <c r="H66" s="1047" t="inlineStr">
        <is>
          <t>产品4</t>
        </is>
      </c>
      <c r="I66" s="1341" t="n">
        <v>-11</v>
      </c>
      <c r="J66" s="1341" t="n">
        <v>-11</v>
      </c>
      <c r="K66" s="1341" t="n">
        <v>-11</v>
      </c>
      <c r="L66" s="1341" t="n">
        <v>-11</v>
      </c>
      <c r="M66" s="178" t="n"/>
      <c r="N66" s="1060" t="inlineStr">
        <is>
          <t>产品2</t>
        </is>
      </c>
      <c r="O66" s="1340">
        <f>IF(V18=0,0,ROUND((ABS((V43/V18-1)/-3.5)+0.1+1)*V24,0))</f>
        <v/>
      </c>
      <c r="P66" s="1340">
        <f>IF(W18=0,0,ROUND((ABS((W43/W18-1)/-3.5)+0.1+1)*W24,0))</f>
        <v/>
      </c>
      <c r="Q66" s="1340">
        <f>IF(X18=0,0,ROUND((ABS((X43/X18-1)/-3.5)+0.125+1)*X24,0))</f>
        <v/>
      </c>
      <c r="R66" s="1340">
        <f>IF(Y18=0,0,ROUND((ABS((Y43/Y18-1)/-3.5)+0.125+1)*Y24,0))</f>
        <v/>
      </c>
      <c r="S66" s="1101" t="n"/>
      <c r="T66" s="230" t="n"/>
      <c r="U66" s="1101" t="n"/>
      <c r="V66" s="1101" t="n"/>
      <c r="W66" s="1101" t="n"/>
      <c r="X66" s="1101" t="n"/>
      <c r="Y66" s="1101" t="n"/>
      <c r="Z66" s="1101" t="n"/>
      <c r="AA66" s="144" t="n"/>
      <c r="AB66" s="1101" t="n"/>
      <c r="AC66" s="1101" t="n"/>
      <c r="AD66" s="1101" t="n"/>
      <c r="AE66" s="1101" t="n"/>
      <c r="AF66" s="1101" t="n"/>
      <c r="AG66" s="1101" t="n"/>
      <c r="AH66" s="144" t="n"/>
      <c r="AI66" s="332" t="n"/>
      <c r="AJ66" s="337" t="n"/>
      <c r="AK66" s="337" t="n"/>
      <c r="AL66" s="337" t="n"/>
      <c r="AM66" s="337" t="n"/>
      <c r="AN66" s="337" t="n"/>
      <c r="AO66" s="337" t="n"/>
      <c r="AP66" s="337" t="n"/>
      <c r="AQ66" s="337" t="n"/>
      <c r="AR66" s="337" t="n"/>
      <c r="AS66" s="337" t="n"/>
      <c r="AT66" s="337" t="n"/>
      <c r="AU66" s="337" t="n"/>
      <c r="AV66" s="337" t="n"/>
      <c r="AW66" s="337" t="n"/>
      <c r="AX66" s="337" t="n"/>
      <c r="AY66" s="364" t="n"/>
      <c r="AZ66" s="144" t="n"/>
      <c r="BA66" s="1045">
        <f>BA43</f>
        <v/>
      </c>
      <c r="BB66" s="1240">
        <f>IF(BT17=1,AL119/(AP119+初期!H158/2),0)</f>
        <v/>
      </c>
      <c r="BC66" s="1101" t="n"/>
      <c r="BD66" s="1044">
        <f>BA66</f>
        <v/>
      </c>
      <c r="BE66" s="1336">
        <f>BB43/$BB$31</f>
        <v/>
      </c>
      <c r="BF66" s="1336">
        <f>BC43/$BC$31</f>
        <v/>
      </c>
      <c r="BG66" s="1336">
        <f>BD43/$BD$31</f>
        <v/>
      </c>
      <c r="BH66" s="1336">
        <f>BE43/$BE$31</f>
        <v/>
      </c>
      <c r="BI66" s="1101" t="n"/>
      <c r="BJ66" s="1101" t="n"/>
      <c r="BK66" s="1101" t="n"/>
      <c r="BL66" s="1101" t="n"/>
      <c r="BM66" s="1101" t="n"/>
      <c r="BN66" s="1101" t="n"/>
      <c r="BO66" s="1101" t="n"/>
      <c r="BP66" s="1101" t="n"/>
      <c r="BQ66" s="1101" t="n"/>
      <c r="BR66" s="1106" t="n"/>
      <c r="BS66" s="1106" t="n"/>
      <c r="BT66" s="1106" t="n"/>
      <c r="BU66" s="1106" t="n"/>
      <c r="BV66" s="1106" t="n"/>
      <c r="BW66" s="1106" t="n"/>
      <c r="BX66" s="1106" t="n"/>
      <c r="BY66" s="1106" t="n"/>
      <c r="BZ66" s="1106" t="n"/>
      <c r="CA66" s="1106" t="n"/>
      <c r="CB66" s="1106" t="n"/>
      <c r="CC66" s="1106" t="n"/>
      <c r="CD66" s="1106" t="n"/>
      <c r="CE66" s="1106" t="n"/>
      <c r="CF66" s="1106" t="n"/>
      <c r="CG66" s="1106" t="n"/>
      <c r="CH66" s="1106" t="n"/>
      <c r="CI66" s="1106" t="n"/>
      <c r="CJ66" s="749" t="n"/>
      <c r="CK66" s="751" t="n"/>
      <c r="CL66" s="751" t="n"/>
      <c r="CM66" s="751" t="n"/>
      <c r="CN66" s="751" t="n"/>
      <c r="CO66" s="751" t="n"/>
      <c r="CP66" s="751" t="n"/>
      <c r="CQ66" s="751" t="n"/>
      <c r="CR66" s="751" t="n"/>
      <c r="CS66" s="751" t="n"/>
      <c r="CT66" s="751" t="n"/>
      <c r="CU66" s="751" t="n"/>
      <c r="CV66" s="752" t="n"/>
      <c r="CW66" s="752" t="n"/>
      <c r="CX66" s="752" t="n"/>
      <c r="CY66" s="752" t="n"/>
      <c r="CZ66" s="752" t="n"/>
      <c r="DA66" s="752" t="n"/>
      <c r="DB66" s="752" t="n"/>
      <c r="DC66" s="752" t="n"/>
      <c r="DD66" s="752" t="n"/>
      <c r="DE66" s="752" t="n"/>
      <c r="DF66" s="752" t="n"/>
      <c r="DG66" s="752" t="n"/>
      <c r="DH66" s="752" t="n"/>
      <c r="DI66" s="752" t="n"/>
    </row>
    <row r="67" ht="16" customFormat="1" customHeight="1" s="1099">
      <c r="A67" s="1047" t="inlineStr">
        <is>
          <t>项  目</t>
        </is>
      </c>
      <c r="B67" s="1044" t="inlineStr">
        <is>
          <t>金  额</t>
        </is>
      </c>
      <c r="C67" s="1091" t="inlineStr">
        <is>
          <t>累  计</t>
        </is>
      </c>
      <c r="D67" s="1101" t="n"/>
      <c r="E67" s="375" t="inlineStr">
        <is>
          <t>指  标</t>
        </is>
      </c>
      <c r="F67" s="376" t="inlineStr">
        <is>
          <t>数  值</t>
        </is>
      </c>
      <c r="G67" s="144" t="n"/>
      <c r="H67" s="1041" t="inlineStr">
        <is>
          <t>预计废品</t>
        </is>
      </c>
      <c r="I67" s="1053">
        <f>I62</f>
        <v/>
      </c>
      <c r="J67" s="1053">
        <f>J62</f>
        <v/>
      </c>
      <c r="K67" s="1053">
        <f>K62</f>
        <v/>
      </c>
      <c r="L67" s="1053">
        <f>L62</f>
        <v/>
      </c>
      <c r="M67" s="1124" t="inlineStr">
        <is>
          <t>运输总量</t>
        </is>
      </c>
      <c r="N67" s="1060" t="inlineStr">
        <is>
          <t>产品3</t>
        </is>
      </c>
      <c r="O67" s="1340">
        <f>IF(V19=0,0,ROUND((ABS((V44/V19-1)/-2.25)+0.075+1)*V25,0))</f>
        <v/>
      </c>
      <c r="P67" s="1340">
        <f>IF(W19=0,0,ROUND((ABS((W44/W19-1)/-2.25)+0.075+1)*W25,0))</f>
        <v/>
      </c>
      <c r="Q67" s="1340">
        <f>IF(X19=0,0,ROUND((ABS((X44/X19-1)/-2.25)+0.1+1)*X25,0))</f>
        <v/>
      </c>
      <c r="R67" s="1340">
        <f>IF(Y19=0,0,ROUND((ABS((Y44/Y19-1)/-2.25)+0.1+1)*Y25,0))</f>
        <v/>
      </c>
      <c r="S67" s="181" t="n"/>
      <c r="T67" s="230" t="n"/>
      <c r="U67" s="1101" t="n"/>
      <c r="V67" s="1101" t="n"/>
      <c r="W67" s="1101" t="n"/>
      <c r="X67" s="1101" t="n"/>
      <c r="Y67" s="1101" t="n"/>
      <c r="Z67" s="1101" t="n"/>
      <c r="AA67" s="144" t="n"/>
      <c r="AB67" s="1101" t="n"/>
      <c r="AC67" s="1101" t="n"/>
      <c r="AD67" s="1101" t="n"/>
      <c r="AE67" s="1101" t="n"/>
      <c r="AF67" s="1101" t="n"/>
      <c r="AG67" s="1101" t="n"/>
      <c r="AH67" s="144" t="n"/>
      <c r="AI67" s="332" t="n"/>
      <c r="AJ67" s="337" t="n"/>
      <c r="AK67" s="337" t="n"/>
      <c r="AL67" s="337" t="n"/>
      <c r="AM67" s="337" t="n"/>
      <c r="AN67" s="337" t="n"/>
      <c r="AO67" s="337" t="n"/>
      <c r="AP67" s="337" t="n"/>
      <c r="AQ67" s="337" t="n"/>
      <c r="AR67" s="337" t="n"/>
      <c r="AS67" s="337" t="n"/>
      <c r="AT67" s="337" t="n"/>
      <c r="AU67" s="337" t="n"/>
      <c r="AV67" s="337" t="n"/>
      <c r="AW67" s="337" t="n"/>
      <c r="AX67" s="337" t="n"/>
      <c r="AY67" s="364" t="n"/>
      <c r="AZ67" s="144" t="n"/>
      <c r="BA67" s="1045">
        <f>BA44</f>
        <v/>
      </c>
      <c r="BB67" s="1240">
        <f>IF(BT18=1,AL120/(AP120+初期!H159/2),0)</f>
        <v/>
      </c>
      <c r="BC67" s="1101" t="n"/>
      <c r="BD67" s="1044">
        <f>BA67</f>
        <v/>
      </c>
      <c r="BE67" s="1336">
        <f>BB44/$BB$31</f>
        <v/>
      </c>
      <c r="BF67" s="1336">
        <f>BC44/$BC$31</f>
        <v/>
      </c>
      <c r="BG67" s="1336">
        <f>BD44/$BD$31</f>
        <v/>
      </c>
      <c r="BH67" s="1336">
        <f>BE44/$BE$31</f>
        <v/>
      </c>
      <c r="BI67" s="1101" t="n"/>
      <c r="BJ67" s="1101" t="n"/>
      <c r="BK67" s="1101" t="n"/>
      <c r="BL67" s="1101" t="n"/>
      <c r="BM67" s="1101" t="n"/>
      <c r="BN67" s="1101" t="n"/>
      <c r="BO67" s="1101" t="n"/>
      <c r="BP67" s="1101" t="n"/>
      <c r="BQ67" s="1101" t="n"/>
      <c r="BR67" s="1106" t="n"/>
      <c r="BS67" s="1106" t="n"/>
      <c r="BT67" s="1106" t="n"/>
      <c r="BU67" s="1106" t="n"/>
      <c r="BV67" s="1106" t="n"/>
      <c r="BW67" s="1106" t="n"/>
      <c r="BX67" s="1106" t="n"/>
      <c r="BY67" s="1106" t="n"/>
      <c r="BZ67" s="1106" t="n"/>
      <c r="CA67" s="1106" t="n"/>
      <c r="CB67" s="1106" t="n"/>
      <c r="CC67" s="1106" t="n"/>
      <c r="CD67" s="1106" t="n"/>
      <c r="CE67" s="1106" t="n"/>
      <c r="CF67" s="1106" t="n"/>
      <c r="CG67" s="1106" t="n"/>
      <c r="CH67" s="1106" t="n"/>
      <c r="CI67" s="1106" t="n"/>
      <c r="CJ67" s="749" t="n"/>
      <c r="CK67" s="751" t="n"/>
      <c r="CL67" s="751" t="n"/>
      <c r="CM67" s="751" t="n"/>
      <c r="CN67" s="751" t="n"/>
      <c r="CO67" s="751" t="n"/>
      <c r="CP67" s="751" t="n"/>
      <c r="CQ67" s="751" t="n"/>
      <c r="CR67" s="751" t="n"/>
      <c r="CS67" s="751" t="n"/>
      <c r="CT67" s="751" t="n"/>
      <c r="CU67" s="751" t="n"/>
      <c r="CV67" s="752" t="n"/>
      <c r="CW67" s="752" t="n"/>
      <c r="CX67" s="752" t="n"/>
      <c r="CY67" s="752" t="n"/>
      <c r="CZ67" s="752" t="n"/>
      <c r="DA67" s="752" t="n"/>
      <c r="DB67" s="752" t="n"/>
      <c r="DC67" s="752" t="n"/>
      <c r="DD67" s="752" t="n"/>
      <c r="DE67" s="752" t="n"/>
      <c r="DF67" s="752" t="n"/>
      <c r="DG67" s="752" t="n"/>
      <c r="DH67" s="752" t="n"/>
      <c r="DI67" s="752" t="n"/>
    </row>
    <row r="68" ht="16" customFormat="1" customHeight="1" s="1099">
      <c r="A68" s="1047" t="inlineStr">
        <is>
          <t>现  金</t>
        </is>
      </c>
      <c r="B68" s="1061">
        <f>F64</f>
        <v/>
      </c>
      <c r="C68" s="187">
        <f>B68</f>
        <v/>
      </c>
      <c r="D68" s="1101" t="n"/>
      <c r="E68" s="375" t="inlineStr">
        <is>
          <t>工人数</t>
        </is>
      </c>
      <c r="F68" s="377">
        <f>L17</f>
        <v/>
      </c>
      <c r="G68" s="144" t="n"/>
      <c r="H68" s="1047">
        <f>H63</f>
        <v/>
      </c>
      <c r="I68" s="1061">
        <f>V36</f>
        <v/>
      </c>
      <c r="J68" s="1061">
        <f>W36</f>
        <v/>
      </c>
      <c r="K68" s="1061">
        <f>X36</f>
        <v/>
      </c>
      <c r="L68" s="1061">
        <f>Y36</f>
        <v/>
      </c>
      <c r="M68" s="1342">
        <f>SUM(I63:L63)</f>
        <v/>
      </c>
      <c r="N68" s="1062" t="inlineStr">
        <is>
          <t>产品4</t>
        </is>
      </c>
      <c r="O68" s="1340">
        <f>IF(V20=0,0,ROUND((ABS((V45/V20-1)/-2.25)+0.075+1)*V26,0))</f>
        <v/>
      </c>
      <c r="P68" s="1340">
        <f>IF(W20=0,0,ROUND((ABS((W45/W20-1)/-2.25)+0.075+1)*W26,0))</f>
        <v/>
      </c>
      <c r="Q68" s="1340">
        <f>IF(X20=0,0,ROUND((ABS((X45/X20-1)/-2.25)+0.1+1)*X26,0))</f>
        <v/>
      </c>
      <c r="R68" s="1340">
        <f>IF(Y20=0,0,ROUND((ABS((Y45/Y20-1)/-2.25)+0.1+1)*Y26,0))</f>
        <v/>
      </c>
      <c r="S68" s="181" t="n"/>
      <c r="T68" s="230" t="n"/>
      <c r="U68" s="1101" t="n"/>
      <c r="V68" s="1101" t="n"/>
      <c r="W68" s="1101" t="n"/>
      <c r="X68" s="1101" t="n"/>
      <c r="Y68" s="1101" t="n"/>
      <c r="Z68" s="1101" t="n"/>
      <c r="AA68" s="144" t="n"/>
      <c r="AB68" s="1101" t="n"/>
      <c r="AC68" s="1101" t="n"/>
      <c r="AD68" s="1101" t="n"/>
      <c r="AE68" s="1101" t="n"/>
      <c r="AF68" s="1101" t="n"/>
      <c r="AG68" s="1101" t="n"/>
      <c r="AH68" s="144" t="n"/>
      <c r="AI68" s="332" t="n"/>
      <c r="AJ68" s="337" t="n"/>
      <c r="AK68" s="337" t="n"/>
      <c r="AL68" s="337" t="n"/>
      <c r="AM68" s="337" t="n"/>
      <c r="AN68" s="337" t="n"/>
      <c r="AO68" s="337" t="n"/>
      <c r="AP68" s="337" t="n"/>
      <c r="AQ68" s="337" t="n"/>
      <c r="AR68" s="337" t="n"/>
      <c r="AS68" s="337" t="n"/>
      <c r="AT68" s="337" t="n"/>
      <c r="AU68" s="337" t="n"/>
      <c r="AV68" s="337" t="n"/>
      <c r="AW68" s="337" t="n"/>
      <c r="AX68" s="337" t="n"/>
      <c r="AY68" s="364" t="n"/>
      <c r="AZ68" s="144" t="n"/>
      <c r="BA68" s="1045">
        <f>BA45</f>
        <v/>
      </c>
      <c r="BB68" s="1240">
        <f>IF(BT19=1,AL121/(AP121+初期!H160/2),0)</f>
        <v/>
      </c>
      <c r="BC68" s="1101" t="n"/>
      <c r="BD68" s="1044">
        <f>BA68</f>
        <v/>
      </c>
      <c r="BE68" s="1336">
        <f>BB45/$BB$31</f>
        <v/>
      </c>
      <c r="BF68" s="1336">
        <f>BC45/$BC$31</f>
        <v/>
      </c>
      <c r="BG68" s="1336">
        <f>BD45/$BD$31</f>
        <v/>
      </c>
      <c r="BH68" s="1336">
        <f>BE45/$BE$31</f>
        <v/>
      </c>
      <c r="BI68" s="1101" t="n"/>
      <c r="BJ68" s="1101" t="n"/>
      <c r="BK68" s="1101" t="n"/>
      <c r="BL68" s="1101" t="n"/>
      <c r="BM68" s="1101" t="n"/>
      <c r="BN68" s="1101" t="n"/>
      <c r="BO68" s="1101" t="n"/>
      <c r="BP68" s="1101" t="n"/>
      <c r="BQ68" s="1101" t="n"/>
      <c r="BR68" s="1106" t="n"/>
      <c r="BS68" s="1106" t="n"/>
      <c r="BT68" s="1106" t="n"/>
      <c r="BU68" s="1106" t="n"/>
      <c r="BV68" s="1106" t="n"/>
      <c r="BW68" s="1106" t="n"/>
      <c r="BX68" s="1106" t="n"/>
      <c r="BY68" s="1106" t="n"/>
      <c r="BZ68" s="1106" t="n"/>
      <c r="CA68" s="1106" t="n"/>
      <c r="CB68" s="1106" t="n"/>
      <c r="CC68" s="1106" t="n"/>
      <c r="CD68" s="1106" t="n"/>
      <c r="CE68" s="1106" t="n"/>
      <c r="CF68" s="1106" t="n"/>
      <c r="CG68" s="1106" t="n"/>
      <c r="CH68" s="1106" t="n"/>
      <c r="CI68" s="1106" t="n"/>
      <c r="CJ68" s="749" t="n"/>
      <c r="CK68" s="751" t="n"/>
      <c r="CL68" s="751" t="n"/>
      <c r="CM68" s="751" t="n"/>
      <c r="CN68" s="751" t="n"/>
      <c r="CO68" s="751" t="n"/>
      <c r="CP68" s="751" t="n"/>
      <c r="CQ68" s="751" t="n"/>
      <c r="CR68" s="751" t="n"/>
      <c r="CS68" s="751" t="n"/>
      <c r="CT68" s="751" t="n"/>
      <c r="CU68" s="751" t="n"/>
      <c r="CV68" s="752" t="n"/>
      <c r="CW68" s="752" t="n"/>
      <c r="CX68" s="752" t="n"/>
      <c r="CY68" s="752" t="n"/>
      <c r="CZ68" s="752" t="n"/>
      <c r="DA68" s="752" t="n"/>
      <c r="DB68" s="752" t="n"/>
      <c r="DC68" s="752" t="n"/>
      <c r="DD68" s="752" t="n"/>
      <c r="DE68" s="752" t="n"/>
      <c r="DF68" s="752" t="n"/>
      <c r="DG68" s="752" t="n"/>
      <c r="DH68" s="752" t="n"/>
      <c r="DI68" s="752" t="n"/>
    </row>
    <row r="69" ht="16" customFormat="1" customHeight="1" s="1099">
      <c r="A69" s="1047" t="inlineStr">
        <is>
          <t>国  债</t>
        </is>
      </c>
      <c r="B69" s="1061">
        <f>D24</f>
        <v/>
      </c>
      <c r="C69" s="187">
        <f>C68+B69</f>
        <v/>
      </c>
      <c r="D69" s="1101" t="n"/>
      <c r="E69" s="375" t="inlineStr">
        <is>
          <t>机器数</t>
        </is>
      </c>
      <c r="F69" s="377">
        <f>O49</f>
        <v/>
      </c>
      <c r="G69" s="144" t="n"/>
      <c r="H69" s="1047">
        <f>H64</f>
        <v/>
      </c>
      <c r="I69" s="1061">
        <f>V37</f>
        <v/>
      </c>
      <c r="J69" s="1061">
        <f>W37</f>
        <v/>
      </c>
      <c r="K69" s="1061">
        <f>X37</f>
        <v/>
      </c>
      <c r="L69" s="1061">
        <f>Y37</f>
        <v/>
      </c>
      <c r="M69" s="1343">
        <f>SUM(I64:L64)</f>
        <v/>
      </c>
      <c r="N69" s="1101" t="n"/>
      <c r="O69" s="181" t="n"/>
      <c r="P69" s="181" t="n"/>
      <c r="Q69" s="181" t="n"/>
      <c r="R69" s="181" t="n"/>
      <c r="S69" s="181" t="n"/>
      <c r="T69" s="230" t="n"/>
      <c r="U69" s="1101" t="n"/>
      <c r="V69" s="1101" t="n"/>
      <c r="W69" s="1101" t="n"/>
      <c r="X69" s="1101" t="n"/>
      <c r="Y69" s="1101" t="n"/>
      <c r="Z69" s="1101" t="n"/>
      <c r="AA69" s="144" t="n"/>
      <c r="AB69" s="1101" t="n"/>
      <c r="AC69" s="1101" t="n"/>
      <c r="AD69" s="1101" t="n"/>
      <c r="AE69" s="1101" t="n"/>
      <c r="AF69" s="1101" t="n"/>
      <c r="AG69" s="1101" t="n"/>
      <c r="AH69" s="144" t="n"/>
      <c r="AI69" s="332" t="n"/>
      <c r="AJ69" s="337" t="n"/>
      <c r="AK69" s="337" t="n"/>
      <c r="AL69" s="337" t="n"/>
      <c r="AM69" s="337" t="n"/>
      <c r="AN69" s="337" t="n"/>
      <c r="AO69" s="337" t="n"/>
      <c r="AP69" s="337" t="n"/>
      <c r="AQ69" s="337" t="n"/>
      <c r="AR69" s="337" t="n"/>
      <c r="AS69" s="337" t="n"/>
      <c r="AT69" s="337" t="n"/>
      <c r="AU69" s="337" t="n"/>
      <c r="AV69" s="337" t="n"/>
      <c r="AW69" s="337" t="n"/>
      <c r="AX69" s="337" t="n"/>
      <c r="AY69" s="364" t="n"/>
      <c r="AZ69" s="144" t="n"/>
      <c r="BA69" s="1045">
        <f>BA46</f>
        <v/>
      </c>
      <c r="BB69" s="1240">
        <f>IF(BT20=1,AL122/(AP122+初期!H161/2),0)</f>
        <v/>
      </c>
      <c r="BC69" s="1101" t="n"/>
      <c r="BD69" s="1044">
        <f>BA69</f>
        <v/>
      </c>
      <c r="BE69" s="1336">
        <f>BB46/$BB$31</f>
        <v/>
      </c>
      <c r="BF69" s="1336">
        <f>BC46/$BC$31</f>
        <v/>
      </c>
      <c r="BG69" s="1336">
        <f>BD46/$BD$31</f>
        <v/>
      </c>
      <c r="BH69" s="1336">
        <f>BE46/$BE$31</f>
        <v/>
      </c>
      <c r="BI69" s="1101" t="n"/>
      <c r="BJ69" s="1101" t="n"/>
      <c r="BK69" s="1101" t="n"/>
      <c r="BL69" s="1101" t="n"/>
      <c r="BM69" s="1101" t="n"/>
      <c r="BN69" s="1101" t="n"/>
      <c r="BO69" s="1101" t="n"/>
      <c r="BP69" s="1101" t="n"/>
      <c r="BQ69" s="1101" t="n"/>
      <c r="BR69" s="1106" t="n"/>
      <c r="BS69" s="1106" t="n"/>
      <c r="BT69" s="1106" t="n"/>
      <c r="BU69" s="1106" t="n"/>
      <c r="BV69" s="1106" t="n"/>
      <c r="BW69" s="1106" t="n"/>
      <c r="BX69" s="1106" t="n"/>
      <c r="BY69" s="1106" t="n"/>
      <c r="BZ69" s="1106" t="n"/>
      <c r="CA69" s="1106" t="n"/>
      <c r="CB69" s="1106" t="n"/>
      <c r="CC69" s="1106" t="n"/>
      <c r="CD69" s="1106" t="n"/>
      <c r="CE69" s="1106" t="n"/>
      <c r="CF69" s="1106" t="n"/>
      <c r="CG69" s="1106" t="n"/>
      <c r="CH69" s="1106" t="n"/>
      <c r="CI69" s="1106" t="n"/>
      <c r="CJ69" s="749" t="n"/>
      <c r="CK69" s="751" t="n"/>
      <c r="CL69" s="751" t="n"/>
      <c r="CM69" s="751" t="n"/>
      <c r="CN69" s="751" t="n"/>
      <c r="CO69" s="751" t="n"/>
      <c r="CP69" s="751" t="n"/>
      <c r="CQ69" s="751" t="n"/>
      <c r="CR69" s="751" t="n"/>
      <c r="CS69" s="751" t="n"/>
      <c r="CT69" s="751" t="n"/>
      <c r="CU69" s="751" t="n"/>
      <c r="CV69" s="752" t="n"/>
      <c r="CW69" s="752" t="n"/>
      <c r="CX69" s="752" t="n"/>
      <c r="CY69" s="752" t="n"/>
      <c r="CZ69" s="752" t="n"/>
      <c r="DA69" s="752" t="n"/>
      <c r="DB69" s="752" t="n"/>
      <c r="DC69" s="752" t="n"/>
      <c r="DD69" s="752" t="n"/>
      <c r="DE69" s="752" t="n"/>
      <c r="DF69" s="752" t="n"/>
      <c r="DG69" s="752" t="n"/>
      <c r="DH69" s="752" t="n"/>
      <c r="DI69" s="752" t="n"/>
    </row>
    <row r="70" ht="16" customFormat="1" customHeight="1" s="1099">
      <c r="A70" s="1047" t="inlineStr">
        <is>
          <t>原材料</t>
        </is>
      </c>
      <c r="B70" s="1061">
        <f>L43</f>
        <v/>
      </c>
      <c r="C70" s="187">
        <f>C69+B70</f>
        <v/>
      </c>
      <c r="D70" s="1101" t="n"/>
      <c r="E70" s="375" t="inlineStr">
        <is>
          <t>原材料</t>
        </is>
      </c>
      <c r="F70" s="1344">
        <f>L43</f>
        <v/>
      </c>
      <c r="G70" s="144" t="n"/>
      <c r="H70" s="1047">
        <f>H65</f>
        <v/>
      </c>
      <c r="I70" s="1061">
        <f>V38</f>
        <v/>
      </c>
      <c r="J70" s="1061">
        <f>W38</f>
        <v/>
      </c>
      <c r="K70" s="1061">
        <f>X38</f>
        <v/>
      </c>
      <c r="L70" s="1061">
        <f>Y38</f>
        <v/>
      </c>
      <c r="M70" s="1343">
        <f>SUM(I65:L65)</f>
        <v/>
      </c>
      <c r="N70" s="1101" t="n"/>
      <c r="O70" s="181" t="n"/>
      <c r="P70" s="181" t="n"/>
      <c r="Q70" s="181" t="n"/>
      <c r="R70" s="181" t="n"/>
      <c r="S70" s="181" t="n"/>
      <c r="T70" s="230" t="n"/>
      <c r="U70" s="1101" t="n"/>
      <c r="V70" s="1101" t="n"/>
      <c r="W70" s="1101" t="n"/>
      <c r="X70" s="1101" t="n"/>
      <c r="Y70" s="1101" t="n"/>
      <c r="Z70" s="1101" t="n"/>
      <c r="AA70" s="144" t="n"/>
      <c r="AB70" s="1101" t="n"/>
      <c r="AC70" s="1101" t="n"/>
      <c r="AD70" s="1101" t="n"/>
      <c r="AE70" s="1101" t="n"/>
      <c r="AF70" s="1101" t="n"/>
      <c r="AG70" s="1101" t="n"/>
      <c r="AH70" s="144" t="n"/>
      <c r="AI70" s="332" t="n"/>
      <c r="AJ70" s="337" t="n"/>
      <c r="AK70" s="337" t="n"/>
      <c r="AL70" s="337" t="n"/>
      <c r="AM70" s="337" t="n"/>
      <c r="AN70" s="337" t="n"/>
      <c r="AO70" s="337" t="n"/>
      <c r="AP70" s="337" t="n"/>
      <c r="AQ70" s="337" t="n"/>
      <c r="AR70" s="337" t="n"/>
      <c r="AS70" s="337" t="n"/>
      <c r="AT70" s="337" t="n"/>
      <c r="AU70" s="337" t="n"/>
      <c r="AV70" s="337" t="n"/>
      <c r="AW70" s="337" t="n"/>
      <c r="AX70" s="337" t="n"/>
      <c r="AY70" s="364" t="n"/>
      <c r="AZ70" s="144" t="n"/>
      <c r="BA70" s="1045">
        <f>BA47</f>
        <v/>
      </c>
      <c r="BB70" s="1240">
        <f>IF(BT21=1,AL123/(AP123+初期!H162/2),0)</f>
        <v/>
      </c>
      <c r="BC70" s="1101" t="n"/>
      <c r="BD70" s="1044">
        <f>BA70</f>
        <v/>
      </c>
      <c r="BE70" s="1336">
        <f>BB47/$BB$31</f>
        <v/>
      </c>
      <c r="BF70" s="1336">
        <f>BC47/$BC$31</f>
        <v/>
      </c>
      <c r="BG70" s="1336">
        <f>BD47/$BD$31</f>
        <v/>
      </c>
      <c r="BH70" s="1336">
        <f>BE47/$BE$31</f>
        <v/>
      </c>
      <c r="BI70" s="1101" t="n"/>
      <c r="BJ70" s="1101" t="n"/>
      <c r="BK70" s="1101" t="n"/>
      <c r="BL70" s="1101" t="n"/>
      <c r="BM70" s="1101" t="n"/>
      <c r="BN70" s="1101" t="n"/>
      <c r="BO70" s="1101" t="n"/>
      <c r="BP70" s="1101" t="n"/>
      <c r="BQ70" s="1101" t="n"/>
      <c r="BR70" s="1106" t="n"/>
      <c r="BS70" s="1106" t="n"/>
      <c r="BT70" s="1106" t="n"/>
      <c r="BU70" s="1106" t="n"/>
      <c r="BV70" s="1106" t="n"/>
      <c r="BW70" s="1106" t="n"/>
      <c r="BX70" s="1106" t="n"/>
      <c r="BY70" s="1106" t="n"/>
      <c r="BZ70" s="1106" t="n"/>
      <c r="CA70" s="1106" t="n"/>
      <c r="CB70" s="1106" t="n"/>
      <c r="CC70" s="1106" t="n"/>
      <c r="CD70" s="1106" t="n"/>
      <c r="CE70" s="1106" t="n"/>
      <c r="CF70" s="1106" t="n"/>
      <c r="CG70" s="1106" t="n"/>
      <c r="CH70" s="1106" t="n"/>
      <c r="CI70" s="1106" t="n"/>
      <c r="CJ70" s="749" t="n"/>
      <c r="CK70" s="751" t="n"/>
      <c r="CL70" s="751" t="n"/>
      <c r="CM70" s="751" t="n"/>
      <c r="CN70" s="751" t="n"/>
      <c r="CO70" s="751" t="n"/>
      <c r="CP70" s="751" t="n"/>
      <c r="CQ70" s="751" t="n"/>
      <c r="CR70" s="751" t="n"/>
      <c r="CS70" s="751" t="n"/>
      <c r="CT70" s="751" t="n"/>
      <c r="CU70" s="751" t="n"/>
      <c r="CV70" s="752" t="n"/>
      <c r="CW70" s="752" t="n"/>
      <c r="CX70" s="752" t="n"/>
      <c r="CY70" s="752" t="n"/>
      <c r="CZ70" s="752" t="n"/>
      <c r="DA70" s="752" t="n"/>
      <c r="DB70" s="752" t="n"/>
      <c r="DC70" s="752" t="n"/>
      <c r="DD70" s="752" t="n"/>
      <c r="DE70" s="752" t="n"/>
      <c r="DF70" s="752" t="n"/>
      <c r="DG70" s="752" t="n"/>
      <c r="DH70" s="752" t="n"/>
      <c r="DI70" s="752" t="n"/>
    </row>
    <row r="71" ht="16" customFormat="1" customHeight="1" s="1099">
      <c r="A71" s="1047" t="inlineStr">
        <is>
          <t>产  品1</t>
        </is>
      </c>
      <c r="B71" s="1061">
        <f>(SUM(AP9:AP12)+I56)*初始化表!E22</f>
        <v/>
      </c>
      <c r="C71" s="187">
        <f>C70+B71</f>
        <v/>
      </c>
      <c r="D71" s="1101" t="n"/>
      <c r="E71" s="375" t="inlineStr">
        <is>
          <t>现  金</t>
        </is>
      </c>
      <c r="F71" s="1344">
        <f>F64</f>
        <v/>
      </c>
      <c r="G71" s="144" t="n"/>
      <c r="H71" s="1073">
        <f>H66</f>
        <v/>
      </c>
      <c r="I71" s="1063">
        <f>V39</f>
        <v/>
      </c>
      <c r="J71" s="1063">
        <f>W39</f>
        <v/>
      </c>
      <c r="K71" s="1063">
        <f>X39</f>
        <v/>
      </c>
      <c r="L71" s="1063">
        <f>Y39</f>
        <v/>
      </c>
      <c r="M71" s="1345">
        <f>SUM(I66:L66)</f>
        <v/>
      </c>
      <c r="N71" s="733" t="inlineStr">
        <is>
          <t>预测库存</t>
        </is>
      </c>
      <c r="O71" s="734" t="inlineStr">
        <is>
          <t>库存量</t>
        </is>
      </c>
      <c r="P71" s="1101" t="n"/>
      <c r="Q71" s="1101" t="n"/>
      <c r="R71" s="1101" t="n"/>
      <c r="S71" s="1101" t="n"/>
      <c r="T71" s="230" t="n"/>
      <c r="U71" s="1101" t="n"/>
      <c r="V71" s="1101" t="n"/>
      <c r="W71" s="1101" t="n"/>
      <c r="X71" s="1101" t="n"/>
      <c r="Y71" s="1101" t="n"/>
      <c r="Z71" s="1101" t="n"/>
      <c r="AA71" s="144" t="n"/>
      <c r="AB71" s="1101" t="n"/>
      <c r="AC71" s="1101" t="n"/>
      <c r="AD71" s="1101" t="n"/>
      <c r="AE71" s="1101" t="n"/>
      <c r="AF71" s="1101" t="n"/>
      <c r="AG71" s="1101" t="n"/>
      <c r="AH71" s="144" t="n"/>
      <c r="AI71" s="332" t="n"/>
      <c r="AJ71" s="337" t="n"/>
      <c r="AK71" s="337" t="n"/>
      <c r="AL71" s="337" t="n"/>
      <c r="AM71" s="337" t="n"/>
      <c r="AN71" s="337" t="n"/>
      <c r="AO71" s="337" t="n"/>
      <c r="AP71" s="337" t="n"/>
      <c r="AQ71" s="337" t="n"/>
      <c r="AR71" s="337" t="n"/>
      <c r="AS71" s="337" t="n"/>
      <c r="AT71" s="337" t="n"/>
      <c r="AU71" s="337" t="n"/>
      <c r="AV71" s="337" t="n"/>
      <c r="AW71" s="337" t="n"/>
      <c r="AX71" s="337" t="n"/>
      <c r="AY71" s="364" t="n"/>
      <c r="AZ71" s="144" t="n"/>
      <c r="BA71" s="1045">
        <f>BA48</f>
        <v/>
      </c>
      <c r="BB71" s="1240">
        <f>IF(BT22=1,AL124/(AP124+初期!H163/2),0)</f>
        <v/>
      </c>
      <c r="BC71" s="1101" t="n"/>
      <c r="BD71" s="1044">
        <f>BA71</f>
        <v/>
      </c>
      <c r="BE71" s="1336">
        <f>BB48/$BB$31</f>
        <v/>
      </c>
      <c r="BF71" s="1336">
        <f>BC48/$BC$31</f>
        <v/>
      </c>
      <c r="BG71" s="1336">
        <f>BD48/$BD$31</f>
        <v/>
      </c>
      <c r="BH71" s="1336">
        <f>BE48/$BE$31</f>
        <v/>
      </c>
      <c r="BI71" s="1101" t="n"/>
      <c r="BJ71" s="1101" t="n"/>
      <c r="BK71" s="1101" t="n"/>
      <c r="BL71" s="1101" t="n"/>
      <c r="BM71" s="1101" t="n"/>
      <c r="BN71" s="1101" t="n"/>
      <c r="BO71" s="1101" t="n"/>
      <c r="BP71" s="1101" t="n"/>
      <c r="BQ71" s="1101" t="n"/>
      <c r="BR71" s="1106" t="n"/>
      <c r="BS71" s="1106" t="n"/>
      <c r="BT71" s="1106" t="n"/>
      <c r="BU71" s="1106" t="n"/>
      <c r="BV71" s="1106" t="n"/>
      <c r="BW71" s="1106" t="n"/>
      <c r="BX71" s="1106" t="n"/>
      <c r="BY71" s="1106" t="n"/>
      <c r="BZ71" s="1106" t="n"/>
      <c r="CA71" s="1106" t="n"/>
      <c r="CB71" s="1106" t="n"/>
      <c r="CC71" s="1106" t="n"/>
      <c r="CD71" s="1106" t="n"/>
      <c r="CE71" s="1106" t="n"/>
      <c r="CF71" s="1106" t="n"/>
      <c r="CG71" s="1106" t="n"/>
      <c r="CH71" s="1106" t="n"/>
      <c r="CI71" s="1106" t="n"/>
      <c r="CJ71" s="749" t="n"/>
      <c r="CK71" s="751" t="n"/>
      <c r="CL71" s="751" t="n"/>
      <c r="CM71" s="751" t="n"/>
      <c r="CN71" s="751" t="n"/>
      <c r="CO71" s="751" t="n"/>
      <c r="CP71" s="751" t="n"/>
      <c r="CQ71" s="751" t="n"/>
      <c r="CR71" s="751" t="n"/>
      <c r="CS71" s="751" t="n"/>
      <c r="CT71" s="751" t="n"/>
      <c r="CU71" s="751" t="n"/>
      <c r="CV71" s="752" t="n"/>
      <c r="CW71" s="752" t="n"/>
      <c r="CX71" s="752" t="n"/>
      <c r="CY71" s="752" t="n"/>
      <c r="CZ71" s="752" t="n"/>
      <c r="DA71" s="752" t="n"/>
      <c r="DB71" s="752" t="n"/>
      <c r="DC71" s="752" t="n"/>
      <c r="DD71" s="752" t="n"/>
      <c r="DE71" s="752" t="n"/>
      <c r="DF71" s="752" t="n"/>
      <c r="DG71" s="752" t="n"/>
      <c r="DH71" s="752" t="n"/>
      <c r="DI71" s="752" t="n"/>
    </row>
    <row r="72" ht="16" customFormat="1" customHeight="1" s="1099">
      <c r="A72" s="1047" t="inlineStr">
        <is>
          <t>产  品2</t>
        </is>
      </c>
      <c r="B72" s="1061">
        <f>(SUM(AP13:AP16)+J56)*初始化表!F22</f>
        <v/>
      </c>
      <c r="C72" s="187">
        <f>C71+B72</f>
        <v/>
      </c>
      <c r="D72" s="1101" t="n"/>
      <c r="E72" s="375" t="inlineStr">
        <is>
          <t>累计折旧</t>
        </is>
      </c>
      <c r="F72" s="1344">
        <f>B77</f>
        <v/>
      </c>
      <c r="G72" s="144" t="n"/>
      <c r="H72" s="1041">
        <f>U41</f>
        <v/>
      </c>
      <c r="I72" s="1053">
        <f>V41</f>
        <v/>
      </c>
      <c r="J72" s="1053">
        <f>W41</f>
        <v/>
      </c>
      <c r="K72" s="1053">
        <f>X41</f>
        <v/>
      </c>
      <c r="L72" s="1053">
        <f>Y41</f>
        <v/>
      </c>
      <c r="M72" s="1125" t="inlineStr">
        <is>
          <t>对应产量</t>
        </is>
      </c>
      <c r="N72" s="1060" t="inlineStr">
        <is>
          <t>产品1</t>
        </is>
      </c>
      <c r="O72" s="1340" t="n">
        <v>0</v>
      </c>
      <c r="P72" s="716" t="n"/>
      <c r="Q72" s="716" t="n"/>
      <c r="R72" s="716" t="n"/>
      <c r="S72" s="716" t="n"/>
      <c r="T72" s="230" t="n"/>
      <c r="U72" s="1101" t="n"/>
      <c r="V72" s="1101" t="n"/>
      <c r="W72" s="1101" t="n"/>
      <c r="X72" s="1101" t="n"/>
      <c r="Y72" s="1101" t="n"/>
      <c r="Z72" s="1101" t="n"/>
      <c r="AA72" s="144" t="n"/>
      <c r="AB72" s="1101" t="n"/>
      <c r="AC72" s="1101" t="n"/>
      <c r="AD72" s="1101" t="n"/>
      <c r="AE72" s="1101" t="n"/>
      <c r="AF72" s="1101" t="n"/>
      <c r="AG72" s="1101" t="n"/>
      <c r="AH72" s="144" t="n"/>
      <c r="AI72" s="332" t="n"/>
      <c r="AJ72" s="337" t="n"/>
      <c r="AK72" s="337" t="n"/>
      <c r="AL72" s="337" t="n"/>
      <c r="AM72" s="337" t="n"/>
      <c r="AN72" s="337" t="n"/>
      <c r="AO72" s="337" t="n"/>
      <c r="AP72" s="337" t="n"/>
      <c r="AQ72" s="337" t="n"/>
      <c r="AR72" s="337" t="n"/>
      <c r="AS72" s="337" t="n"/>
      <c r="AT72" s="337" t="n"/>
      <c r="AU72" s="337" t="n"/>
      <c r="AV72" s="337" t="n"/>
      <c r="AW72" s="337" t="n"/>
      <c r="AX72" s="337" t="n"/>
      <c r="AY72" s="364" t="n"/>
      <c r="AZ72" s="144" t="n"/>
      <c r="BA72" s="1045">
        <f>BA49</f>
        <v/>
      </c>
      <c r="BB72" s="1240">
        <f>IF(BT23=1,AL125/(AP125+初期!H164/2),0)</f>
        <v/>
      </c>
      <c r="BC72" s="1101" t="n"/>
      <c r="BD72" s="1044">
        <f>BA72</f>
        <v/>
      </c>
      <c r="BE72" s="1336">
        <f>BB49/$BB$31</f>
        <v/>
      </c>
      <c r="BF72" s="1336">
        <f>BC49/$BC$31</f>
        <v/>
      </c>
      <c r="BG72" s="1336">
        <f>BD49/$BD$31</f>
        <v/>
      </c>
      <c r="BH72" s="1336">
        <f>BE49/$BE$31</f>
        <v/>
      </c>
      <c r="BI72" s="1101" t="n"/>
      <c r="BJ72" s="1101" t="n"/>
      <c r="BK72" s="1101" t="n"/>
      <c r="BL72" s="1101" t="n"/>
      <c r="BM72" s="1101" t="n"/>
      <c r="BN72" s="1101" t="n"/>
      <c r="BO72" s="1101" t="n"/>
      <c r="BP72" s="1101" t="n"/>
      <c r="BQ72" s="1101" t="n"/>
      <c r="BR72" s="1106" t="n"/>
      <c r="BS72" s="1106" t="n"/>
      <c r="BT72" s="1106" t="n"/>
      <c r="BU72" s="1106" t="n"/>
      <c r="BV72" s="1106" t="n"/>
      <c r="BW72" s="1106" t="n"/>
      <c r="BX72" s="1106" t="n"/>
      <c r="BY72" s="1106" t="n"/>
      <c r="BZ72" s="1106" t="n"/>
      <c r="CA72" s="1106" t="n"/>
      <c r="CB72" s="1106" t="n"/>
      <c r="CC72" s="1106" t="n"/>
      <c r="CD72" s="1106" t="n"/>
      <c r="CE72" s="1106" t="n"/>
      <c r="CF72" s="1106" t="n"/>
      <c r="CG72" s="1106" t="n"/>
      <c r="CH72" s="1106" t="n"/>
      <c r="CI72" s="1106" t="n"/>
      <c r="CJ72" s="749" t="n"/>
      <c r="CK72" s="751" t="n"/>
      <c r="CL72" s="751" t="n"/>
      <c r="CM72" s="751" t="n"/>
      <c r="CN72" s="751" t="n"/>
      <c r="CO72" s="751" t="n"/>
      <c r="CP72" s="751" t="n"/>
      <c r="CQ72" s="751" t="n"/>
      <c r="CR72" s="751" t="n"/>
      <c r="CS72" s="751" t="n"/>
      <c r="CT72" s="751" t="n"/>
      <c r="CU72" s="751" t="n"/>
      <c r="CV72" s="752" t="n"/>
      <c r="CW72" s="752" t="n"/>
      <c r="CX72" s="752" t="n"/>
      <c r="CY72" s="752" t="n"/>
      <c r="CZ72" s="752" t="n"/>
      <c r="DA72" s="752" t="n"/>
      <c r="DB72" s="752" t="n"/>
      <c r="DC72" s="752" t="n"/>
      <c r="DD72" s="752" t="n"/>
      <c r="DE72" s="752" t="n"/>
      <c r="DF72" s="752" t="n"/>
      <c r="DG72" s="752" t="n"/>
      <c r="DH72" s="752" t="n"/>
      <c r="DI72" s="752" t="n"/>
    </row>
    <row r="73" ht="16" customFormat="1" customHeight="1" s="1099">
      <c r="A73" s="1047" t="inlineStr">
        <is>
          <t>产  品3</t>
        </is>
      </c>
      <c r="B73" s="1061">
        <f>(SUM(AP17:AP20)+K56)*初始化表!G22</f>
        <v/>
      </c>
      <c r="C73" s="187">
        <f>C72+B73</f>
        <v/>
      </c>
      <c r="D73" s="1101" t="n"/>
      <c r="E73" s="375" t="inlineStr">
        <is>
          <t>银行信用额度</t>
        </is>
      </c>
      <c r="F73" s="1344">
        <f>MAX(P33-B24,0)</f>
        <v/>
      </c>
      <c r="G73" s="144" t="n"/>
      <c r="H73" s="1047">
        <f>U42</f>
        <v/>
      </c>
      <c r="I73" s="1061">
        <f>V42</f>
        <v/>
      </c>
      <c r="J73" s="1061">
        <f>W42</f>
        <v/>
      </c>
      <c r="K73" s="1061">
        <f>X42</f>
        <v/>
      </c>
      <c r="L73" s="1061">
        <f>Y42</f>
        <v/>
      </c>
      <c r="M73" s="398">
        <f>INT((M68-初期!M23)/初始化表!$B$4)</f>
        <v/>
      </c>
      <c r="N73" s="1060" t="inlineStr">
        <is>
          <t>产品2</t>
        </is>
      </c>
      <c r="O73" s="1340" t="n">
        <v>0</v>
      </c>
      <c r="P73" s="716" t="n"/>
      <c r="Q73" s="716" t="n"/>
      <c r="R73" s="716" t="n"/>
      <c r="S73" s="716" t="n"/>
      <c r="T73" s="230" t="n"/>
      <c r="U73" s="1101" t="n"/>
      <c r="V73" s="1101" t="n"/>
      <c r="W73" s="1101" t="n"/>
      <c r="X73" s="1101" t="n"/>
      <c r="Y73" s="1101" t="n"/>
      <c r="Z73" s="1101" t="n"/>
      <c r="AA73" s="144" t="n"/>
      <c r="AB73" s="1101" t="n"/>
      <c r="AC73" s="1101" t="n"/>
      <c r="AD73" s="1101" t="n"/>
      <c r="AE73" s="1101" t="n"/>
      <c r="AF73" s="1101" t="n"/>
      <c r="AG73" s="1101" t="n"/>
      <c r="AH73" s="144" t="n"/>
      <c r="AI73" s="332" t="n"/>
      <c r="AJ73" s="337" t="n"/>
      <c r="AK73" s="337" t="n"/>
      <c r="AL73" s="337" t="n"/>
      <c r="AM73" s="337" t="n"/>
      <c r="AN73" s="337" t="n"/>
      <c r="AO73" s="441" t="n"/>
      <c r="AP73" s="337" t="n"/>
      <c r="AQ73" s="337" t="n"/>
      <c r="AR73" s="337" t="n"/>
      <c r="AS73" s="337" t="n"/>
      <c r="AT73" s="337" t="n"/>
      <c r="AU73" s="337" t="n"/>
      <c r="AV73" s="337" t="n"/>
      <c r="AW73" s="337" t="n"/>
      <c r="AX73" s="337" t="n"/>
      <c r="AY73" s="364" t="n"/>
      <c r="AZ73" s="144" t="n"/>
      <c r="BA73" s="1045">
        <f>BA50</f>
        <v/>
      </c>
      <c r="BB73" s="1240">
        <f>IF(BT24=1,AL126/(AP126+初期!H165/2),0)</f>
        <v/>
      </c>
      <c r="BC73" s="1101" t="n"/>
      <c r="BD73" s="1044">
        <f>BA73</f>
        <v/>
      </c>
      <c r="BE73" s="1336">
        <f>BB50/$BB$31</f>
        <v/>
      </c>
      <c r="BF73" s="1336">
        <f>BC50/$BC$31</f>
        <v/>
      </c>
      <c r="BG73" s="1336">
        <f>BD50/$BD$31</f>
        <v/>
      </c>
      <c r="BH73" s="1336">
        <f>BE50/$BE$31</f>
        <v/>
      </c>
      <c r="BI73" s="1101" t="n"/>
      <c r="BJ73" s="1101" t="n"/>
      <c r="BK73" s="1101" t="n"/>
      <c r="BL73" s="1101" t="n"/>
      <c r="BM73" s="1101" t="n"/>
      <c r="BN73" s="1101" t="n"/>
      <c r="BO73" s="1101" t="n"/>
      <c r="BP73" s="1101" t="n"/>
      <c r="BQ73" s="1101" t="n"/>
      <c r="BR73" s="1106" t="n"/>
      <c r="BS73" s="1106" t="n"/>
      <c r="BT73" s="1106" t="n"/>
      <c r="BU73" s="1106" t="n"/>
      <c r="BV73" s="1106" t="n"/>
      <c r="BW73" s="1106" t="n"/>
      <c r="BX73" s="1106" t="n"/>
      <c r="BY73" s="1106" t="n"/>
      <c r="BZ73" s="1106" t="n"/>
      <c r="CA73" s="1106" t="n"/>
      <c r="CB73" s="1106" t="n"/>
      <c r="CC73" s="1106" t="n"/>
      <c r="CD73" s="1106" t="n"/>
      <c r="CE73" s="1106" t="n"/>
      <c r="CF73" s="1106" t="n"/>
      <c r="CG73" s="1106" t="n"/>
      <c r="CH73" s="1106" t="n"/>
      <c r="CI73" s="1106" t="n"/>
      <c r="CJ73" s="749" t="n"/>
      <c r="CK73" s="751" t="n"/>
      <c r="CL73" s="751" t="n"/>
      <c r="CM73" s="751" t="n"/>
      <c r="CN73" s="751" t="n"/>
      <c r="CO73" s="751" t="n"/>
      <c r="CP73" s="751" t="n"/>
      <c r="CQ73" s="751" t="n"/>
      <c r="CR73" s="751" t="n"/>
      <c r="CS73" s="751" t="n"/>
      <c r="CT73" s="751" t="n"/>
      <c r="CU73" s="751" t="n"/>
      <c r="CV73" s="752" t="n"/>
      <c r="CW73" s="752" t="n"/>
      <c r="CX73" s="752" t="n"/>
      <c r="CY73" s="752" t="n"/>
      <c r="CZ73" s="752" t="n"/>
      <c r="DA73" s="752" t="n"/>
      <c r="DB73" s="752" t="n"/>
      <c r="DC73" s="752" t="n"/>
      <c r="DD73" s="752" t="n"/>
      <c r="DE73" s="752" t="n"/>
      <c r="DF73" s="752" t="n"/>
      <c r="DG73" s="752" t="n"/>
      <c r="DH73" s="752" t="n"/>
      <c r="DI73" s="752" t="n"/>
    </row>
    <row r="74" ht="16" customFormat="1" customHeight="1" s="1099">
      <c r="A74" s="1047" t="inlineStr">
        <is>
          <t>产  品4</t>
        </is>
      </c>
      <c r="B74" s="1061">
        <f>(SUM(AP21:AP24)+L56)*初始化表!H22</f>
        <v/>
      </c>
      <c r="C74" s="187">
        <f>C73+B74</f>
        <v/>
      </c>
      <c r="D74" s="1101" t="n"/>
      <c r="E74" s="375" t="inlineStr">
        <is>
          <t>国  债</t>
        </is>
      </c>
      <c r="F74" s="1344">
        <f>D24</f>
        <v/>
      </c>
      <c r="G74" s="144" t="n"/>
      <c r="H74" s="1047">
        <f>U43</f>
        <v/>
      </c>
      <c r="I74" s="1061">
        <f>V43</f>
        <v/>
      </c>
      <c r="J74" s="1061">
        <f>W43</f>
        <v/>
      </c>
      <c r="K74" s="1061">
        <f>X43</f>
        <v/>
      </c>
      <c r="L74" s="1061">
        <f>Y43</f>
        <v/>
      </c>
      <c r="M74" s="398">
        <f>INT((M69-初期!M24)/初始化表!$B$4)</f>
        <v/>
      </c>
      <c r="N74" s="1060" t="inlineStr">
        <is>
          <t>产品3</t>
        </is>
      </c>
      <c r="O74" s="1340" t="n">
        <v>0</v>
      </c>
      <c r="P74" s="716" t="n"/>
      <c r="Q74" s="716" t="n"/>
      <c r="R74" s="716" t="n"/>
      <c r="S74" s="716" t="n"/>
      <c r="T74" s="230" t="n"/>
      <c r="U74" s="1101" t="n"/>
      <c r="V74" s="1101" t="n"/>
      <c r="W74" s="1101" t="n"/>
      <c r="X74" s="1101" t="n"/>
      <c r="Y74" s="1101" t="n"/>
      <c r="Z74" s="1101" t="n"/>
      <c r="AA74" s="144" t="n"/>
      <c r="AB74" s="1101" t="n"/>
      <c r="AC74" s="1101" t="n"/>
      <c r="AD74" s="1101" t="n"/>
      <c r="AE74" s="1101" t="n"/>
      <c r="AF74" s="1101" t="n"/>
      <c r="AG74" s="1101" t="n"/>
      <c r="AH74" s="144" t="n"/>
      <c r="AI74" s="332" t="n"/>
      <c r="AJ74" s="337" t="n"/>
      <c r="AK74" s="337" t="n"/>
      <c r="AL74" s="337" t="n"/>
      <c r="AM74" s="337" t="n"/>
      <c r="AN74" s="337" t="n"/>
      <c r="AO74" s="337" t="n"/>
      <c r="AP74" s="337" t="n"/>
      <c r="AQ74" s="337" t="n"/>
      <c r="AR74" s="337" t="n"/>
      <c r="AS74" s="337" t="n"/>
      <c r="AT74" s="337" t="n"/>
      <c r="AU74" s="337" t="n"/>
      <c r="AV74" s="337" t="n"/>
      <c r="AW74" s="337" t="n"/>
      <c r="AX74" s="337" t="n"/>
      <c r="AY74" s="364" t="n"/>
      <c r="AZ74" s="144" t="n"/>
      <c r="BA74" s="1101" t="n"/>
      <c r="BB74" s="1101" t="n"/>
      <c r="BC74" s="1101" t="n"/>
      <c r="BD74" s="1101" t="n"/>
      <c r="BE74" s="1101" t="n"/>
      <c r="BF74" s="1101" t="n"/>
      <c r="BG74" s="1101" t="n"/>
      <c r="BH74" s="1101" t="n"/>
      <c r="BI74" s="1101" t="n"/>
      <c r="BJ74" s="1101" t="n"/>
      <c r="BK74" s="1101" t="n"/>
      <c r="BL74" s="1101" t="n"/>
      <c r="BM74" s="1101" t="n"/>
      <c r="BN74" s="1101" t="n"/>
      <c r="BO74" s="1101" t="n"/>
      <c r="BP74" s="1101" t="n"/>
      <c r="BQ74" s="1101" t="n"/>
      <c r="BR74" s="1106" t="n"/>
      <c r="BS74" s="1106" t="n"/>
      <c r="BT74" s="1106" t="n"/>
      <c r="BU74" s="1106" t="n"/>
      <c r="BV74" s="1106" t="n"/>
      <c r="BW74" s="1106" t="n"/>
      <c r="BX74" s="1106" t="n"/>
      <c r="BY74" s="1106" t="n"/>
      <c r="BZ74" s="1106" t="n"/>
      <c r="CA74" s="1106" t="n"/>
      <c r="CB74" s="1106" t="n"/>
      <c r="CC74" s="1106" t="n"/>
      <c r="CD74" s="1106" t="n"/>
      <c r="CE74" s="1106" t="n"/>
      <c r="CF74" s="1106" t="n"/>
      <c r="CG74" s="1106" t="n"/>
      <c r="CH74" s="1106" t="n"/>
      <c r="CI74" s="1106" t="n"/>
      <c r="CJ74" s="749" t="n"/>
      <c r="CK74" s="751" t="n"/>
      <c r="CL74" s="751" t="n"/>
      <c r="CM74" s="751" t="n"/>
      <c r="CN74" s="751" t="n"/>
      <c r="CO74" s="751" t="n"/>
      <c r="CP74" s="751" t="n"/>
      <c r="CQ74" s="751" t="n"/>
      <c r="CR74" s="751" t="n"/>
      <c r="CS74" s="751" t="n"/>
      <c r="CT74" s="751" t="n"/>
      <c r="CU74" s="751" t="n"/>
      <c r="CV74" s="752" t="n"/>
      <c r="CW74" s="752" t="n"/>
      <c r="CX74" s="752" t="n"/>
      <c r="CY74" s="752" t="n"/>
      <c r="CZ74" s="752" t="n"/>
      <c r="DA74" s="752" t="n"/>
      <c r="DB74" s="752" t="n"/>
      <c r="DC74" s="752" t="n"/>
      <c r="DD74" s="752" t="n"/>
      <c r="DE74" s="752" t="n"/>
      <c r="DF74" s="752" t="n"/>
      <c r="DG74" s="752" t="n"/>
      <c r="DH74" s="752" t="n"/>
      <c r="DI74" s="752" t="n"/>
    </row>
    <row r="75" ht="16" customFormat="1" customHeight="1" s="1099">
      <c r="A75" s="1047" t="inlineStr">
        <is>
          <t>研发费用待摊</t>
        </is>
      </c>
      <c r="B75" s="1061">
        <f>SUM(F17:F20)/2</f>
        <v/>
      </c>
      <c r="C75" s="187">
        <f>C74+B75</f>
        <v/>
      </c>
      <c r="D75" s="1101" t="n"/>
      <c r="E75" s="375" t="inlineStr">
        <is>
          <t>债  券</t>
        </is>
      </c>
      <c r="F75" s="1344">
        <f>B78</f>
        <v/>
      </c>
      <c r="G75" s="144" t="n"/>
      <c r="H75" s="1047">
        <f>U44</f>
        <v/>
      </c>
      <c r="I75" s="1061">
        <f>V44</f>
        <v/>
      </c>
      <c r="J75" s="1061">
        <f>W44</f>
        <v/>
      </c>
      <c r="K75" s="1061">
        <f>X44</f>
        <v/>
      </c>
      <c r="L75" s="1061">
        <f>Y44</f>
        <v/>
      </c>
      <c r="M75" s="398">
        <f>INT((M70-初期!M25)/初始化表!$B$4)</f>
        <v/>
      </c>
      <c r="N75" s="1062" t="inlineStr">
        <is>
          <t>产品4</t>
        </is>
      </c>
      <c r="O75" s="1340" t="n">
        <v>0</v>
      </c>
      <c r="P75" s="716" t="n"/>
      <c r="Q75" s="716" t="n"/>
      <c r="R75" s="716" t="n"/>
      <c r="S75" s="716" t="n"/>
      <c r="T75" s="230" t="n"/>
      <c r="U75" s="1101" t="n"/>
      <c r="V75" s="1101" t="n"/>
      <c r="W75" s="1101" t="n"/>
      <c r="X75" s="1101" t="n"/>
      <c r="Y75" s="1101" t="n"/>
      <c r="Z75" s="1101" t="n"/>
      <c r="AA75" s="144" t="n"/>
      <c r="AB75" s="1101" t="n"/>
      <c r="AC75" s="1101" t="n"/>
      <c r="AD75" s="1101" t="n"/>
      <c r="AE75" s="1101" t="n"/>
      <c r="AF75" s="1101" t="n"/>
      <c r="AG75" s="1101" t="n"/>
      <c r="AH75" s="144" t="n"/>
      <c r="AI75" s="332" t="n"/>
      <c r="AJ75" s="337" t="n"/>
      <c r="AK75" s="337" t="n"/>
      <c r="AL75" s="337" t="n"/>
      <c r="AM75" s="337" t="n"/>
      <c r="AN75" s="337" t="n"/>
      <c r="AO75" s="337" t="n"/>
      <c r="AP75" s="337" t="n"/>
      <c r="AQ75" s="337" t="n"/>
      <c r="AR75" s="337" t="n"/>
      <c r="AS75" s="337" t="n"/>
      <c r="AT75" s="337" t="n"/>
      <c r="AU75" s="337" t="n"/>
      <c r="AV75" s="337" t="n"/>
      <c r="AW75" s="337" t="n"/>
      <c r="AX75" s="337" t="n"/>
      <c r="AY75" s="364" t="n"/>
      <c r="AZ75" s="144" t="n"/>
      <c r="BA75" s="1101" t="n"/>
      <c r="BB75" s="1101" t="n"/>
      <c r="BC75" s="1101" t="n"/>
      <c r="BD75" s="1101" t="n"/>
      <c r="BE75" s="1101" t="n"/>
      <c r="BF75" s="1101" t="n"/>
      <c r="BG75" s="1101" t="n"/>
      <c r="BH75" s="1101" t="n"/>
      <c r="BI75" s="1101" t="n"/>
      <c r="BJ75" s="1101" t="n"/>
      <c r="BK75" s="1101" t="n"/>
      <c r="BL75" s="1101" t="n"/>
      <c r="BM75" s="1101" t="n"/>
      <c r="BN75" s="1101" t="n"/>
      <c r="BO75" s="1101" t="n"/>
      <c r="BP75" s="1101" t="n"/>
      <c r="BQ75" s="1101" t="n"/>
      <c r="BR75" s="1106" t="n"/>
      <c r="BS75" s="1106" t="n"/>
      <c r="BT75" s="1106" t="n"/>
      <c r="BU75" s="1106" t="n"/>
      <c r="BV75" s="1106" t="n"/>
      <c r="BW75" s="1106" t="n"/>
      <c r="BX75" s="1106" t="n"/>
      <c r="BY75" s="1106" t="n"/>
      <c r="BZ75" s="1106" t="n"/>
      <c r="CA75" s="1106" t="n"/>
      <c r="CB75" s="1106" t="n"/>
      <c r="CC75" s="1106" t="n"/>
      <c r="CD75" s="1106" t="n"/>
      <c r="CE75" s="1106" t="n"/>
      <c r="CF75" s="1106" t="n"/>
      <c r="CG75" s="1106" t="n"/>
      <c r="CH75" s="1106" t="n"/>
      <c r="CI75" s="1106" t="n"/>
      <c r="CJ75" s="749" t="n"/>
      <c r="CK75" s="751" t="n"/>
      <c r="CL75" s="751" t="n"/>
      <c r="CM75" s="751" t="n"/>
      <c r="CN75" s="751" t="n"/>
      <c r="CO75" s="751" t="n"/>
      <c r="CP75" s="751" t="n"/>
      <c r="CQ75" s="751" t="n"/>
      <c r="CR75" s="751" t="n"/>
      <c r="CS75" s="751" t="n"/>
      <c r="CT75" s="751" t="n"/>
      <c r="CU75" s="751" t="n"/>
      <c r="CV75" s="752" t="n"/>
      <c r="CW75" s="752" t="n"/>
      <c r="CX75" s="752" t="n"/>
      <c r="CY75" s="752" t="n"/>
      <c r="CZ75" s="752" t="n"/>
      <c r="DA75" s="752" t="n"/>
      <c r="DB75" s="752" t="n"/>
      <c r="DC75" s="752" t="n"/>
      <c r="DD75" s="752" t="n"/>
      <c r="DE75" s="752" t="n"/>
      <c r="DF75" s="752" t="n"/>
      <c r="DG75" s="752" t="n"/>
      <c r="DH75" s="752" t="n"/>
      <c r="DI75" s="752" t="n"/>
    </row>
    <row r="76" ht="16" customFormat="1" customHeight="1" s="1099">
      <c r="A76" s="1047" t="inlineStr">
        <is>
          <t>机器原值</t>
        </is>
      </c>
      <c r="B76" s="1061">
        <f>O49*初始化表!B8</f>
        <v/>
      </c>
      <c r="C76" s="187">
        <f>C75+B76</f>
        <v/>
      </c>
      <c r="D76" s="1101" t="n"/>
      <c r="E76" s="375" t="inlineStr">
        <is>
          <t>累计研发费</t>
        </is>
      </c>
      <c r="F76" s="1344">
        <f>SUM(I6:I9,F17:F20)</f>
        <v/>
      </c>
      <c r="G76" s="144" t="n"/>
      <c r="H76" s="1073">
        <f>U45</f>
        <v/>
      </c>
      <c r="I76" s="1063">
        <f>V45</f>
        <v/>
      </c>
      <c r="J76" s="1063">
        <f>W45</f>
        <v/>
      </c>
      <c r="K76" s="1063">
        <f>X45</f>
        <v/>
      </c>
      <c r="L76" s="1063">
        <f>Y45</f>
        <v/>
      </c>
      <c r="M76" s="1151">
        <f>INT((M71-初期!M26)/初始化表!$B$4)</f>
        <v/>
      </c>
      <c r="N76" s="1101" t="n"/>
      <c r="O76" s="1101" t="n"/>
      <c r="P76" s="1101" t="n"/>
      <c r="Q76" s="1101" t="n"/>
      <c r="R76" s="1101" t="n"/>
      <c r="S76" s="1101" t="n"/>
      <c r="T76" s="230" t="n"/>
      <c r="U76" s="1101" t="n"/>
      <c r="V76" s="1101" t="n"/>
      <c r="W76" s="1101" t="n"/>
      <c r="X76" s="1101" t="n"/>
      <c r="Y76" s="1101" t="n"/>
      <c r="Z76" s="1101" t="n"/>
      <c r="AA76" s="144" t="n"/>
      <c r="AB76" s="1101" t="n"/>
      <c r="AC76" s="1101" t="n"/>
      <c r="AD76" s="1101" t="n"/>
      <c r="AE76" s="1101" t="n"/>
      <c r="AF76" s="1101" t="n"/>
      <c r="AG76" s="1101" t="n"/>
      <c r="AH76" s="144" t="n"/>
      <c r="AI76" s="332" t="n"/>
      <c r="AJ76" s="337" t="n"/>
      <c r="AK76" s="337" t="n"/>
      <c r="AL76" s="337" t="n"/>
      <c r="AM76" s="337" t="n"/>
      <c r="AN76" s="337" t="n"/>
      <c r="AO76" s="337" t="n"/>
      <c r="AP76" s="337" t="n"/>
      <c r="AQ76" s="337" t="n"/>
      <c r="AR76" s="337" t="n"/>
      <c r="AS76" s="337" t="n"/>
      <c r="AT76" s="337" t="n"/>
      <c r="AU76" s="337" t="n"/>
      <c r="AV76" s="337" t="n"/>
      <c r="AW76" s="337" t="n"/>
      <c r="AX76" s="337" t="n"/>
      <c r="AY76" s="364" t="n"/>
      <c r="AZ76" s="144" t="n"/>
      <c r="BA76" s="1101" t="n"/>
      <c r="BB76" s="1101" t="n"/>
      <c r="BC76" s="1101" t="n"/>
      <c r="BD76" s="1101" t="n"/>
      <c r="BE76" s="1101" t="n"/>
      <c r="BF76" s="1101" t="n"/>
      <c r="BG76" s="1101" t="n"/>
      <c r="BH76" s="1101" t="n"/>
      <c r="BI76" s="1101" t="n"/>
      <c r="BJ76" s="1101" t="n"/>
      <c r="BK76" s="1101" t="n"/>
      <c r="BL76" s="1101" t="n"/>
      <c r="BM76" s="1101" t="n"/>
      <c r="BN76" s="1101" t="n"/>
      <c r="BO76" s="1101" t="n"/>
      <c r="BP76" s="1101" t="n"/>
      <c r="BQ76" s="1101" t="n"/>
      <c r="BR76" s="1106" t="n"/>
      <c r="BS76" s="1106" t="n"/>
      <c r="BT76" s="1106" t="n"/>
      <c r="BU76" s="1106" t="n"/>
      <c r="BV76" s="1106" t="n"/>
      <c r="BW76" s="1106" t="n"/>
      <c r="BX76" s="1106" t="n"/>
      <c r="BY76" s="1106" t="n"/>
      <c r="BZ76" s="1106" t="n"/>
      <c r="CA76" s="1106" t="n"/>
      <c r="CB76" s="1106" t="n"/>
      <c r="CC76" s="1106" t="n"/>
      <c r="CD76" s="1106" t="n"/>
      <c r="CE76" s="1106" t="n"/>
      <c r="CF76" s="1106" t="n"/>
      <c r="CG76" s="1106" t="n"/>
      <c r="CH76" s="1106" t="n"/>
      <c r="CI76" s="1106" t="n"/>
      <c r="CJ76" s="756" t="n"/>
      <c r="CK76" s="752" t="n"/>
      <c r="CL76" s="752" t="n"/>
      <c r="CM76" s="752" t="n"/>
      <c r="CN76" s="752" t="n"/>
      <c r="CO76" s="752" t="n"/>
      <c r="CP76" s="752" t="n"/>
      <c r="CQ76" s="752" t="n"/>
      <c r="CR76" s="752" t="n"/>
      <c r="CS76" s="752" t="n"/>
      <c r="CT76" s="752" t="n"/>
      <c r="CU76" s="752" t="n"/>
      <c r="CV76" s="752" t="n"/>
      <c r="CW76" s="752" t="n"/>
      <c r="CX76" s="752" t="n"/>
      <c r="CY76" s="752" t="n"/>
      <c r="CZ76" s="752" t="n"/>
      <c r="DA76" s="752" t="n"/>
      <c r="DB76" s="752" t="n"/>
      <c r="DC76" s="752" t="n"/>
      <c r="DD76" s="752" t="n"/>
      <c r="DE76" s="752" t="n"/>
      <c r="DF76" s="752" t="n"/>
      <c r="DG76" s="752" t="n"/>
      <c r="DH76" s="752" t="n"/>
      <c r="DI76" s="752" t="n"/>
    </row>
    <row r="77" ht="16" customFormat="1" customHeight="1" s="1099">
      <c r="A77" s="1047" t="inlineStr">
        <is>
          <t>机器折旧</t>
        </is>
      </c>
      <c r="B77" s="1061">
        <f>初期!I15-C51</f>
        <v/>
      </c>
      <c r="C77" s="187">
        <f>C76-B77</f>
        <v/>
      </c>
      <c r="D77" s="1101" t="n"/>
      <c r="E77" s="375" t="inlineStr">
        <is>
          <t>本期利润</t>
        </is>
      </c>
      <c r="F77" s="1346">
        <f>D56-E60</f>
        <v/>
      </c>
      <c r="G77" s="144" t="n"/>
      <c r="H77" s="551" t="n"/>
      <c r="I77" s="551" t="n"/>
      <c r="J77" s="551" t="n"/>
      <c r="K77" s="551" t="n"/>
      <c r="L77" s="551" t="n"/>
      <c r="M77" s="551" t="n"/>
      <c r="N77" s="1101" t="n"/>
      <c r="O77" s="1266" t="n"/>
      <c r="P77" s="1266" t="n"/>
      <c r="Q77" s="1101" t="n"/>
      <c r="R77" s="1266" t="n"/>
      <c r="S77" s="1266" t="n"/>
      <c r="T77" s="1266" t="n"/>
      <c r="U77" s="1266" t="n"/>
      <c r="V77" s="1101" t="n"/>
      <c r="W77" s="1101" t="n"/>
      <c r="X77" s="1101" t="n"/>
      <c r="Y77" s="1101" t="n"/>
      <c r="Z77" s="1101" t="n"/>
      <c r="AA77" s="144" t="n"/>
      <c r="AB77" s="1101" t="n"/>
      <c r="AC77" s="1101" t="n"/>
      <c r="AD77" s="1101" t="n"/>
      <c r="AE77" s="1101" t="n"/>
      <c r="AF77" s="1101" t="n"/>
      <c r="AG77" s="1101" t="n"/>
      <c r="AH77" s="144" t="n"/>
      <c r="AI77" s="332" t="n"/>
      <c r="AJ77" s="337" t="n"/>
      <c r="AK77" s="337" t="n"/>
      <c r="AL77" s="337" t="n"/>
      <c r="AM77" s="337" t="n"/>
      <c r="AN77" s="337" t="n"/>
      <c r="AO77" s="337" t="n"/>
      <c r="AP77" s="337" t="n"/>
      <c r="AQ77" s="337" t="n"/>
      <c r="AR77" s="337" t="n"/>
      <c r="AS77" s="337" t="n"/>
      <c r="AT77" s="337" t="n"/>
      <c r="AU77" s="337" t="n"/>
      <c r="AV77" s="337" t="n"/>
      <c r="AW77" s="337" t="n"/>
      <c r="AX77" s="337" t="n"/>
      <c r="AY77" s="364" t="n"/>
      <c r="AZ77" s="144" t="n"/>
      <c r="BA77" s="1101" t="n"/>
      <c r="BB77" s="1101" t="n"/>
      <c r="BC77" s="1101" t="n"/>
      <c r="BD77" s="1101" t="n"/>
      <c r="BE77" s="1101" t="n"/>
      <c r="BF77" s="1101" t="n"/>
      <c r="BG77" s="1101" t="n"/>
      <c r="BH77" s="1101" t="n"/>
      <c r="BI77" s="1101" t="n"/>
      <c r="BJ77" s="1101" t="n"/>
      <c r="BK77" s="1101" t="n"/>
      <c r="BL77" s="1101" t="n"/>
      <c r="BM77" s="1101" t="n"/>
      <c r="BN77" s="1101" t="n"/>
      <c r="BO77" s="1101" t="n"/>
      <c r="BP77" s="1101" t="n"/>
      <c r="BQ77" s="1101" t="n"/>
      <c r="BR77" s="1106" t="n"/>
      <c r="BS77" s="1106" t="n"/>
      <c r="BT77" s="1106" t="n"/>
      <c r="BU77" s="1106" t="n"/>
      <c r="BV77" s="1106" t="n"/>
      <c r="BW77" s="1101" t="n"/>
      <c r="BX77" s="1347" t="n"/>
      <c r="BY77" s="1106" t="n"/>
      <c r="BZ77" s="1106" t="n"/>
      <c r="CA77" s="1106" t="n"/>
      <c r="CB77" s="1106" t="n"/>
      <c r="CC77" s="1106" t="n"/>
      <c r="CD77" s="1106" t="n"/>
      <c r="CE77" s="1106" t="n"/>
      <c r="CF77" s="1106" t="n"/>
      <c r="CG77" s="1106" t="n"/>
      <c r="CH77" s="1106" t="n"/>
      <c r="CI77" s="1106" t="n"/>
      <c r="CJ77" s="756" t="n"/>
      <c r="CK77" s="752" t="n"/>
      <c r="CL77" s="752" t="n"/>
      <c r="CM77" s="752" t="n"/>
      <c r="CN77" s="752" t="n"/>
      <c r="CO77" s="752" t="n"/>
      <c r="CP77" s="752" t="n"/>
      <c r="CQ77" s="752" t="n"/>
      <c r="CR77" s="752" t="n"/>
      <c r="CS77" s="752" t="n"/>
      <c r="CT77" s="752" t="n"/>
      <c r="CU77" s="752" t="n"/>
      <c r="CV77" s="752" t="n"/>
      <c r="CW77" s="752" t="n"/>
      <c r="CX77" s="752" t="n"/>
      <c r="CY77" s="752" t="n"/>
      <c r="CZ77" s="752" t="n"/>
      <c r="DA77" s="752" t="n"/>
      <c r="DB77" s="752" t="n"/>
      <c r="DC77" s="752" t="n"/>
      <c r="DD77" s="752" t="n"/>
      <c r="DE77" s="752" t="n"/>
      <c r="DF77" s="752" t="n"/>
      <c r="DG77" s="752" t="n"/>
      <c r="DH77" s="752" t="n"/>
      <c r="DI77" s="752" t="n"/>
    </row>
    <row r="78" ht="16" customFormat="1" customHeight="1" s="1099">
      <c r="A78" s="1047" t="inlineStr">
        <is>
          <t>债券</t>
        </is>
      </c>
      <c r="B78" s="1242">
        <f>O35+C24+C31</f>
        <v/>
      </c>
      <c r="C78" s="1265">
        <f>C77-B78</f>
        <v/>
      </c>
      <c r="D78" s="1101" t="n"/>
      <c r="E78" s="375" t="inlineStr">
        <is>
          <t>本期交税</t>
        </is>
      </c>
      <c r="F78" s="1344">
        <f>-C61</f>
        <v/>
      </c>
      <c r="G78" s="144" t="n"/>
      <c r="H78" s="551" t="n"/>
      <c r="I78" s="551" t="n"/>
      <c r="J78" s="551" t="n"/>
      <c r="K78" s="551" t="n"/>
      <c r="L78" s="551" t="n"/>
      <c r="M78" s="551" t="n"/>
      <c r="N78" s="1100" t="n"/>
      <c r="O78" s="1348" t="n"/>
      <c r="P78" s="1348" t="n"/>
      <c r="Q78" s="1100" t="n"/>
      <c r="R78" s="1348" t="n"/>
      <c r="S78" s="1266" t="n"/>
      <c r="T78" s="1266" t="n"/>
      <c r="U78" s="1266" t="n"/>
      <c r="V78" s="1101" t="n"/>
      <c r="W78" s="1101" t="n"/>
      <c r="X78" s="1101" t="n"/>
      <c r="Y78" s="1101" t="n"/>
      <c r="Z78" s="1101" t="n"/>
      <c r="AA78" s="144" t="n"/>
      <c r="AB78" s="1101" t="n"/>
      <c r="AC78" s="1101" t="n"/>
      <c r="AD78" s="1101" t="n"/>
      <c r="AE78" s="1101" t="n"/>
      <c r="AF78" s="1101" t="n"/>
      <c r="AG78" s="1101" t="n"/>
      <c r="AH78" s="144" t="n"/>
      <c r="AI78" s="332" t="n"/>
      <c r="AJ78" s="337" t="n"/>
      <c r="AK78" s="337" t="n"/>
      <c r="AL78" s="337" t="n"/>
      <c r="AM78" s="337" t="n"/>
      <c r="AN78" s="337" t="n"/>
      <c r="AO78" s="337" t="n"/>
      <c r="AP78" s="337" t="n"/>
      <c r="AQ78" s="337" t="n"/>
      <c r="AR78" s="337" t="n"/>
      <c r="AS78" s="337" t="n"/>
      <c r="AT78" s="337" t="n"/>
      <c r="AU78" s="337" t="n"/>
      <c r="AV78" s="337" t="n"/>
      <c r="AW78" s="337" t="n"/>
      <c r="AX78" s="337" t="n"/>
      <c r="AY78" s="364" t="n"/>
      <c r="AZ78" s="144" t="n"/>
      <c r="BA78" s="1101" t="n"/>
      <c r="BB78" s="1101" t="n"/>
      <c r="BC78" s="1101" t="n"/>
      <c r="BD78" s="1101" t="n"/>
      <c r="BE78" s="1101" t="n"/>
      <c r="BF78" s="1101" t="n"/>
      <c r="BG78" s="1101" t="n"/>
      <c r="BH78" s="1101" t="n"/>
      <c r="BI78" s="1101" t="n"/>
      <c r="BJ78" s="1101" t="n"/>
      <c r="BK78" s="1101" t="n"/>
      <c r="BL78" s="1101" t="n"/>
      <c r="BM78" s="1101" t="n"/>
      <c r="BN78" s="1101" t="n"/>
      <c r="BO78" s="1101" t="n"/>
      <c r="BP78" s="1101" t="n"/>
      <c r="BQ78" s="1101" t="n"/>
      <c r="BR78" s="1106" t="n"/>
      <c r="BS78" s="1106" t="n"/>
      <c r="BT78" s="1106" t="n"/>
      <c r="BU78" s="1106" t="n"/>
      <c r="BV78" s="1106" t="n"/>
      <c r="BW78" s="1106" t="n"/>
      <c r="BX78" s="1106" t="n"/>
      <c r="BY78" s="1106" t="n"/>
      <c r="BZ78" s="1106" t="n"/>
      <c r="CA78" s="1106" t="n"/>
      <c r="CB78" s="1106" t="n"/>
      <c r="CC78" s="1106" t="n"/>
      <c r="CD78" s="1106" t="n"/>
      <c r="CE78" s="1106" t="n"/>
      <c r="CF78" s="1106" t="n"/>
      <c r="CG78" s="1106" t="n"/>
      <c r="CH78" s="1106" t="n"/>
      <c r="CI78" s="1106" t="n"/>
      <c r="CJ78" s="756" t="n"/>
      <c r="CK78" s="752" t="n"/>
      <c r="CL78" s="752" t="n"/>
      <c r="CM78" s="752" t="n"/>
      <c r="CN78" s="752" t="n"/>
      <c r="CO78" s="752" t="n"/>
      <c r="CP78" s="752" t="n"/>
      <c r="CQ78" s="752" t="n"/>
      <c r="CR78" s="752" t="n"/>
      <c r="CS78" s="752" t="n"/>
      <c r="CT78" s="752" t="n"/>
      <c r="CU78" s="752" t="n"/>
      <c r="CV78" s="752" t="n"/>
      <c r="CW78" s="752" t="n"/>
      <c r="CX78" s="752" t="n"/>
      <c r="CY78" s="752" t="n"/>
      <c r="CZ78" s="752" t="n"/>
      <c r="DA78" s="752" t="n"/>
      <c r="DB78" s="752" t="n"/>
      <c r="DC78" s="752" t="n"/>
      <c r="DD78" s="752" t="n"/>
      <c r="DE78" s="752" t="n"/>
      <c r="DF78" s="752" t="n"/>
      <c r="DG78" s="752" t="n"/>
      <c r="DH78" s="752" t="n"/>
      <c r="DI78" s="752" t="n"/>
    </row>
    <row r="79" ht="16" customFormat="1" customHeight="1" s="1099">
      <c r="A79" s="1047" t="inlineStr">
        <is>
          <t>未投产机器原值</t>
        </is>
      </c>
      <c r="B79" s="1061">
        <f>-C62</f>
        <v/>
      </c>
      <c r="C79" s="187">
        <f>C78+B79</f>
        <v/>
      </c>
      <c r="D79" s="1101" t="n"/>
      <c r="E79" s="375" t="inlineStr">
        <is>
          <t>累计交税</t>
        </is>
      </c>
      <c r="F79" s="1344">
        <f>初期!H36*(1+初始化表!B27/4)+F78</f>
        <v/>
      </c>
      <c r="G79" s="144" t="n"/>
      <c r="H79" s="551" t="n"/>
      <c r="I79" s="551" t="n"/>
      <c r="J79" s="551" t="n"/>
      <c r="K79" s="551" t="n"/>
      <c r="L79" s="551" t="n"/>
      <c r="M79" s="551" t="n"/>
      <c r="N79" s="1100" t="n"/>
      <c r="O79" s="1266" t="n"/>
      <c r="P79" s="1266" t="n"/>
      <c r="Q79" s="1101" t="n"/>
      <c r="R79" s="1101" t="n"/>
      <c r="S79" s="1101" t="n"/>
      <c r="T79" s="1101" t="n"/>
      <c r="U79" s="1101" t="n"/>
      <c r="V79" s="1101" t="n"/>
      <c r="W79" s="1101" t="n"/>
      <c r="X79" s="1101" t="n"/>
      <c r="Y79" s="1101" t="n"/>
      <c r="Z79" s="1101" t="n"/>
      <c r="AA79" s="144" t="n"/>
      <c r="AB79" s="1101" t="n"/>
      <c r="AC79" s="1101" t="n"/>
      <c r="AD79" s="1101" t="n"/>
      <c r="AE79" s="1101" t="n"/>
      <c r="AF79" s="1101" t="n"/>
      <c r="AG79" s="1101" t="n"/>
      <c r="AH79" s="144" t="n"/>
      <c r="AI79" s="332" t="n"/>
      <c r="AJ79" s="337" t="n"/>
      <c r="AK79" s="337" t="n"/>
      <c r="AL79" s="337" t="n"/>
      <c r="AM79" s="337" t="n"/>
      <c r="AN79" s="337" t="n"/>
      <c r="AO79" s="337" t="n"/>
      <c r="AP79" s="337" t="n"/>
      <c r="AQ79" s="337" t="n"/>
      <c r="AR79" s="337" t="n"/>
      <c r="AS79" s="337" t="n"/>
      <c r="AT79" s="337" t="n"/>
      <c r="AU79" s="337" t="n"/>
      <c r="AV79" s="337" t="n"/>
      <c r="AW79" s="337" t="n"/>
      <c r="AX79" s="337" t="n"/>
      <c r="AY79" s="364" t="n"/>
      <c r="AZ79" s="144" t="n"/>
      <c r="BA79" s="1101" t="n"/>
      <c r="BB79" s="1101" t="n"/>
      <c r="BC79" s="1101" t="n"/>
      <c r="BD79" s="1101" t="n"/>
      <c r="BE79" s="1101" t="n"/>
      <c r="BF79" s="1101" t="n"/>
      <c r="BG79" s="1101" t="n"/>
      <c r="BH79" s="1101" t="n"/>
      <c r="BI79" s="1101" t="n"/>
      <c r="BJ79" s="1101" t="n"/>
      <c r="BK79" s="1101" t="n"/>
      <c r="BL79" s="1101" t="n"/>
      <c r="BM79" s="1101" t="n"/>
      <c r="BN79" s="1101" t="n"/>
      <c r="BO79" s="1101" t="n"/>
      <c r="BP79" s="1101" t="n"/>
      <c r="BQ79" s="1101" t="n"/>
      <c r="BR79" s="1106" t="n"/>
      <c r="BS79" s="1106" t="n"/>
      <c r="BT79" s="1106" t="n"/>
      <c r="BU79" s="1106" t="n"/>
      <c r="BV79" s="1106" t="n"/>
      <c r="BW79" s="1106" t="n"/>
      <c r="BX79" s="1106" t="n"/>
      <c r="BY79" s="1106" t="n"/>
      <c r="BZ79" s="1106" t="n"/>
      <c r="CA79" s="1106" t="n"/>
      <c r="CB79" s="1106" t="n"/>
      <c r="CC79" s="1106" t="n"/>
      <c r="CD79" s="1106" t="n"/>
      <c r="CE79" s="1106" t="n"/>
      <c r="CF79" s="1106" t="n"/>
      <c r="CG79" s="1106" t="n"/>
      <c r="CH79" s="1106" t="n"/>
      <c r="CI79" s="1106" t="n"/>
      <c r="CJ79" s="756" t="n"/>
      <c r="CK79" s="752" t="n"/>
      <c r="CL79" s="752" t="n"/>
      <c r="CM79" s="752" t="n"/>
      <c r="CN79" s="752" t="n"/>
      <c r="CO79" s="752" t="n"/>
      <c r="CP79" s="752" t="n"/>
      <c r="CQ79" s="752" t="n"/>
      <c r="CR79" s="752" t="n"/>
      <c r="CS79" s="752" t="n"/>
      <c r="CT79" s="752" t="n"/>
      <c r="CU79" s="752" t="n"/>
      <c r="CV79" s="752" t="n"/>
      <c r="CW79" s="752" t="n"/>
      <c r="CX79" s="752" t="n"/>
      <c r="CY79" s="752" t="n"/>
      <c r="CZ79" s="752" t="n"/>
      <c r="DA79" s="752" t="n"/>
      <c r="DB79" s="752" t="n"/>
      <c r="DC79" s="752" t="n"/>
      <c r="DD79" s="752" t="n"/>
      <c r="DE79" s="752" t="n"/>
      <c r="DF79" s="752" t="n"/>
      <c r="DG79" s="752" t="n"/>
      <c r="DH79" s="752" t="n"/>
      <c r="DI79" s="752" t="n"/>
    </row>
    <row r="80" ht="16" customFormat="1" customHeight="1" s="1099">
      <c r="A80" s="1073" t="inlineStr">
        <is>
          <t>合  计</t>
        </is>
      </c>
      <c r="B80" s="1064">
        <f>C79</f>
        <v/>
      </c>
      <c r="C80" s="1183" t="n"/>
      <c r="D80" s="1101" t="n"/>
      <c r="E80" s="375" t="inlineStr">
        <is>
          <t>交税信用</t>
        </is>
      </c>
      <c r="F80" s="1344">
        <f>IF(F77&lt;0,F77*初始化表!B26+初期!H37,IF(F77*初始化表!B25&gt;-初期!H37,0,初期!H37+F77*初始化表!B25))</f>
        <v/>
      </c>
      <c r="G80" s="144" t="n"/>
      <c r="H80" s="551" t="n"/>
      <c r="I80" s="551" t="n"/>
      <c r="J80" s="551" t="n"/>
      <c r="K80" s="551" t="n"/>
      <c r="L80" s="551" t="n"/>
      <c r="M80" s="551" t="n"/>
      <c r="N80" s="1100" t="n"/>
      <c r="O80" s="1266" t="n"/>
      <c r="P80" s="1266" t="n"/>
      <c r="Q80" s="1101" t="n"/>
      <c r="R80" s="1101" t="n"/>
      <c r="S80" s="1101" t="n"/>
      <c r="T80" s="1101" t="n"/>
      <c r="U80" s="1101" t="n"/>
      <c r="V80" s="1101" t="n"/>
      <c r="W80" s="1101" t="n"/>
      <c r="X80" s="1101" t="n"/>
      <c r="Y80" s="1101" t="n"/>
      <c r="Z80" s="1101" t="n"/>
      <c r="AA80" s="144" t="n"/>
      <c r="AB80" s="1101" t="n"/>
      <c r="AC80" s="1101" t="n"/>
      <c r="AD80" s="1101" t="n"/>
      <c r="AE80" s="1101" t="n"/>
      <c r="AF80" s="1101" t="n"/>
      <c r="AG80" s="1101" t="n"/>
      <c r="AH80" s="144" t="n"/>
      <c r="AI80" s="332" t="n"/>
      <c r="AJ80" s="337" t="n"/>
      <c r="AK80" s="337" t="n"/>
      <c r="AL80" s="337" t="n"/>
      <c r="AM80" s="337" t="n"/>
      <c r="AN80" s="337" t="n"/>
      <c r="AO80" s="337" t="n"/>
      <c r="AP80" s="337" t="n"/>
      <c r="AQ80" s="337" t="n"/>
      <c r="AR80" s="337" t="n"/>
      <c r="AS80" s="337" t="n"/>
      <c r="AT80" s="337" t="n"/>
      <c r="AU80" s="337" t="n"/>
      <c r="AV80" s="337" t="n"/>
      <c r="AW80" s="337" t="n"/>
      <c r="AX80" s="337" t="n"/>
      <c r="AY80" s="364" t="n"/>
      <c r="AZ80" s="144" t="n"/>
      <c r="BA80" s="1101" t="n"/>
      <c r="BB80" s="1101" t="n"/>
      <c r="BC80" s="1101" t="n"/>
      <c r="BD80" s="1101" t="n"/>
      <c r="BE80" s="1101" t="n"/>
      <c r="BF80" s="1101" t="n"/>
      <c r="BG80" s="1101" t="n"/>
      <c r="BH80" s="1101" t="n"/>
      <c r="BI80" s="1101" t="n"/>
      <c r="BJ80" s="1101" t="n"/>
      <c r="BK80" s="1101" t="n"/>
      <c r="BL80" s="1101" t="n"/>
      <c r="BM80" s="1101" t="n"/>
      <c r="BN80" s="1101" t="n"/>
      <c r="BO80" s="1101" t="n"/>
      <c r="BP80" s="1101" t="n"/>
      <c r="BQ80" s="1101" t="n"/>
      <c r="BR80" s="1106" t="n"/>
      <c r="BS80" s="1106" t="n"/>
      <c r="BT80" s="1106" t="n"/>
      <c r="BU80" s="1106" t="n"/>
      <c r="BV80" s="1106" t="n"/>
      <c r="BW80" s="1106" t="n"/>
      <c r="BX80" s="1106" t="n"/>
      <c r="BY80" s="1106" t="n"/>
      <c r="BZ80" s="1106" t="n"/>
      <c r="CA80" s="1106" t="n"/>
      <c r="CB80" s="1106" t="n"/>
      <c r="CC80" s="1106" t="n"/>
      <c r="CD80" s="1106" t="n"/>
      <c r="CE80" s="1106" t="n"/>
      <c r="CF80" s="1106" t="n"/>
      <c r="CG80" s="1106" t="n"/>
      <c r="CH80" s="1106" t="n"/>
      <c r="CI80" s="1106" t="n"/>
      <c r="CJ80" s="756" t="n"/>
      <c r="CK80" s="752" t="n"/>
      <c r="CL80" s="752" t="n"/>
      <c r="CM80" s="752" t="n"/>
      <c r="CN80" s="752" t="n"/>
      <c r="CO80" s="752" t="n"/>
      <c r="CP80" s="752" t="n"/>
      <c r="CQ80" s="752" t="n"/>
      <c r="CR80" s="752" t="n"/>
      <c r="CS80" s="752" t="n"/>
      <c r="CT80" s="752" t="n"/>
      <c r="CU80" s="752" t="n"/>
      <c r="CV80" s="752" t="n"/>
      <c r="CW80" s="752" t="n"/>
      <c r="CX80" s="752" t="n"/>
      <c r="CY80" s="752" t="n"/>
      <c r="CZ80" s="752" t="n"/>
      <c r="DA80" s="752" t="n"/>
      <c r="DB80" s="752" t="n"/>
      <c r="DC80" s="752" t="n"/>
      <c r="DD80" s="752" t="n"/>
      <c r="DE80" s="752" t="n"/>
      <c r="DF80" s="752" t="n"/>
      <c r="DG80" s="752" t="n"/>
      <c r="DH80" s="752" t="n"/>
      <c r="DI80" s="752" t="n"/>
    </row>
    <row r="81" ht="16" customFormat="1" customHeight="1" s="1099">
      <c r="A81" s="1101" t="n"/>
      <c r="B81" s="1101" t="n"/>
      <c r="C81" s="1101" t="n"/>
      <c r="D81" s="1101" t="n"/>
      <c r="E81" s="375" t="inlineStr">
        <is>
          <t>累计分红</t>
        </is>
      </c>
      <c r="F81" s="1344">
        <f>初期!H38*(1+初始化表!B27/4)+E24</f>
        <v/>
      </c>
      <c r="G81" s="144" t="n"/>
      <c r="H81" s="551" t="n"/>
      <c r="I81" s="551" t="n"/>
      <c r="J81" s="551" t="n"/>
      <c r="K81" s="551" t="n"/>
      <c r="L81" s="551" t="n"/>
      <c r="M81" s="551" t="n"/>
      <c r="N81" s="1100" t="n"/>
      <c r="O81" s="1101" t="n"/>
      <c r="P81" s="1101" t="n"/>
      <c r="Q81" s="1101" t="n"/>
      <c r="R81" s="1101" t="n"/>
      <c r="S81" s="1101" t="n"/>
      <c r="T81" s="1101" t="n"/>
      <c r="U81" s="1101" t="n"/>
      <c r="V81" s="1101" t="n"/>
      <c r="W81" s="1101" t="n"/>
      <c r="X81" s="1101" t="n"/>
      <c r="Y81" s="1101" t="n"/>
      <c r="Z81" s="1101" t="n"/>
      <c r="AA81" s="144" t="n"/>
      <c r="AB81" s="1101" t="n"/>
      <c r="AC81" s="1101" t="n"/>
      <c r="AD81" s="1101" t="n"/>
      <c r="AE81" s="1101" t="n"/>
      <c r="AF81" s="1101" t="n"/>
      <c r="AG81" s="1101" t="n"/>
      <c r="AH81" s="144" t="n"/>
      <c r="AI81" s="432" t="inlineStr">
        <is>
          <t>条件检验</t>
        </is>
      </c>
      <c r="AJ81" s="433">
        <f>SUM(AJ61:AJ80)</f>
        <v/>
      </c>
      <c r="AK81" s="433">
        <f>SUM(AK61:AK80)</f>
        <v/>
      </c>
      <c r="AL81" s="433">
        <f>SUM(AL61:AL80)</f>
        <v/>
      </c>
      <c r="AM81" s="433">
        <f>SUM(AM61:AM80)</f>
        <v/>
      </c>
      <c r="AN81" s="433">
        <f>SUM(AN61:AN80)</f>
        <v/>
      </c>
      <c r="AO81" s="433">
        <f>SUM(AO61:AO80)</f>
        <v/>
      </c>
      <c r="AP81" s="433">
        <f>SUM(AP61:AP80)</f>
        <v/>
      </c>
      <c r="AQ81" s="433">
        <f>SUM(AQ61:AQ80)</f>
        <v/>
      </c>
      <c r="AR81" s="433">
        <f>SUM(AR61:AR80)</f>
        <v/>
      </c>
      <c r="AS81" s="433">
        <f>SUM(AS61:AS80)</f>
        <v/>
      </c>
      <c r="AT81" s="433">
        <f>SUM(AT61:AT80)</f>
        <v/>
      </c>
      <c r="AU81" s="433">
        <f>SUM(AU61:AU80)</f>
        <v/>
      </c>
      <c r="AV81" s="433">
        <f>SUM(AV61:AV80)</f>
        <v/>
      </c>
      <c r="AW81" s="433">
        <f>SUM(AW61:AW80)</f>
        <v/>
      </c>
      <c r="AX81" s="433">
        <f>SUM(AX61:AX80)</f>
        <v/>
      </c>
      <c r="AY81" s="451">
        <f>SUM(AY61:AY80)</f>
        <v/>
      </c>
      <c r="AZ81" s="144" t="n"/>
      <c r="BA81" s="1101" t="n"/>
      <c r="BB81" s="1101" t="n"/>
      <c r="BC81" s="1101" t="n"/>
      <c r="BD81" s="1101" t="n"/>
      <c r="BE81" s="1101" t="n"/>
      <c r="BF81" s="1101" t="n"/>
      <c r="BG81" s="1101" t="n"/>
      <c r="BH81" s="1101" t="n"/>
      <c r="BI81" s="1101" t="n"/>
      <c r="BJ81" s="1101" t="n"/>
      <c r="BK81" s="1101" t="n"/>
      <c r="BL81" s="1101" t="n"/>
      <c r="BM81" s="1101" t="n"/>
      <c r="BN81" s="1101" t="n"/>
      <c r="BO81" s="1101" t="n"/>
      <c r="BP81" s="1101" t="n"/>
      <c r="BQ81" s="1101" t="n"/>
      <c r="BR81" s="1106" t="n"/>
      <c r="BS81" s="1106" t="n"/>
      <c r="BT81" s="1106" t="n"/>
      <c r="BU81" s="1106" t="n"/>
      <c r="BV81" s="1106" t="n"/>
      <c r="BW81" s="1106" t="n"/>
      <c r="BX81" s="1106" t="n"/>
      <c r="BY81" s="1106" t="n"/>
      <c r="BZ81" s="1106" t="n"/>
      <c r="CA81" s="1106" t="n"/>
      <c r="CB81" s="1106" t="n"/>
      <c r="CC81" s="1106" t="n"/>
      <c r="CD81" s="1106" t="n"/>
      <c r="CE81" s="1106" t="n"/>
      <c r="CF81" s="1106" t="n"/>
      <c r="CG81" s="1106" t="n"/>
      <c r="CH81" s="1106" t="n"/>
      <c r="CI81" s="1106" t="n"/>
      <c r="CJ81" s="756" t="n"/>
      <c r="CK81" s="752" t="n"/>
      <c r="CL81" s="752" t="n"/>
      <c r="CM81" s="752" t="n"/>
      <c r="CN81" s="752" t="n"/>
      <c r="CO81" s="752" t="n"/>
      <c r="CP81" s="752" t="n"/>
      <c r="CQ81" s="752" t="n"/>
      <c r="CR81" s="752" t="n"/>
      <c r="CS81" s="752" t="n"/>
      <c r="CT81" s="752" t="n"/>
      <c r="CU81" s="752" t="n"/>
      <c r="CV81" s="752" t="n"/>
      <c r="CW81" s="752" t="n"/>
      <c r="CX81" s="752" t="n"/>
      <c r="CY81" s="752" t="n"/>
      <c r="CZ81" s="752" t="n"/>
      <c r="DA81" s="752" t="n"/>
      <c r="DB81" s="752" t="n"/>
      <c r="DC81" s="752" t="n"/>
      <c r="DD81" s="752" t="n"/>
      <c r="DE81" s="752" t="n"/>
      <c r="DF81" s="752" t="n"/>
      <c r="DG81" s="752" t="n"/>
      <c r="DH81" s="752" t="n"/>
      <c r="DI81" s="752" t="n"/>
    </row>
    <row r="82" ht="16" customFormat="1" customHeight="1" s="1099">
      <c r="A82" s="1101" t="n"/>
      <c r="B82" s="1101" t="n"/>
      <c r="C82" s="1101" t="n"/>
      <c r="D82" s="1101" t="n"/>
      <c r="E82" s="375" t="inlineStr">
        <is>
          <t>净资产</t>
        </is>
      </c>
      <c r="F82" s="1344">
        <f>B80</f>
        <v/>
      </c>
      <c r="G82" s="144" t="n"/>
      <c r="H82" s="1101" t="n"/>
      <c r="I82" s="1101" t="n"/>
      <c r="J82" s="1101" t="n"/>
      <c r="K82" s="1101" t="n"/>
      <c r="L82" s="1101" t="n"/>
      <c r="M82" s="178" t="n"/>
      <c r="N82" s="1100" t="n"/>
      <c r="O82" s="1101" t="n"/>
      <c r="P82" s="1101" t="n"/>
      <c r="Q82" s="1101" t="n"/>
      <c r="R82" s="1101" t="n"/>
      <c r="S82" s="1101" t="n"/>
      <c r="T82" s="230" t="n"/>
      <c r="U82" s="1101" t="n"/>
      <c r="V82" s="1101" t="n"/>
      <c r="W82" s="1101" t="n"/>
      <c r="X82" s="1101" t="n"/>
      <c r="Y82" s="1101" t="n"/>
      <c r="Z82" s="1101" t="n"/>
      <c r="AA82" s="144" t="n"/>
      <c r="AB82" s="1101" t="n"/>
      <c r="AC82" s="1101" t="n"/>
      <c r="AD82" s="1101" t="n"/>
      <c r="AE82" s="1101" t="n"/>
      <c r="AF82" s="1101" t="n"/>
      <c r="AG82" s="1101" t="n"/>
      <c r="AH82" s="144" t="n"/>
      <c r="AI82" s="1233" t="inlineStr">
        <is>
          <t>分项指标排序报表</t>
        </is>
      </c>
      <c r="AJ82" s="1210" t="n"/>
      <c r="AK82" s="1210" t="n"/>
      <c r="AL82" s="1210" t="n"/>
      <c r="AM82" s="1210" t="n"/>
      <c r="AN82" s="1210" t="n"/>
      <c r="AO82" s="1210" t="n"/>
      <c r="AP82" s="1210" t="n"/>
      <c r="AQ82" s="1210" t="n"/>
      <c r="AR82" s="1210" t="n"/>
      <c r="AS82" s="1210" t="n"/>
      <c r="AT82" s="1210" t="n"/>
      <c r="AU82" s="1210" t="n"/>
      <c r="AV82" s="1234" t="n"/>
      <c r="AW82" s="1101" t="n"/>
      <c r="AX82" s="1101" t="n"/>
      <c r="AY82" s="1101" t="n"/>
      <c r="AZ82" s="144" t="n"/>
      <c r="BA82" s="1101" t="n"/>
      <c r="BB82" s="1101" t="n"/>
      <c r="BC82" s="1101" t="n"/>
      <c r="BD82" s="1101" t="n"/>
      <c r="BE82" s="1101" t="n"/>
      <c r="BF82" s="1101" t="n"/>
      <c r="BG82" s="1101" t="n"/>
      <c r="BH82" s="1101" t="n"/>
      <c r="BI82" s="1101" t="n"/>
      <c r="BJ82" s="1101" t="n"/>
      <c r="BK82" s="1101" t="n"/>
      <c r="BL82" s="1101" t="n"/>
      <c r="BM82" s="1101" t="n"/>
      <c r="BN82" s="1101" t="n"/>
      <c r="BO82" s="1101" t="n"/>
      <c r="BP82" s="1101" t="n"/>
      <c r="BQ82" s="1101" t="n"/>
      <c r="BR82" s="1106" t="n"/>
      <c r="BS82" s="1106" t="n"/>
      <c r="BT82" s="1106" t="n"/>
      <c r="BU82" s="1106" t="n"/>
      <c r="BV82" s="1106" t="n"/>
      <c r="BW82" s="1106" t="n"/>
      <c r="BX82" s="1106" t="n"/>
      <c r="BY82" s="1106" t="n"/>
      <c r="BZ82" s="1106" t="n"/>
      <c r="CA82" s="1106" t="n"/>
      <c r="CB82" s="1106" t="n"/>
      <c r="CC82" s="1106" t="n"/>
      <c r="CD82" s="1106" t="n"/>
      <c r="CE82" s="1106" t="n"/>
      <c r="CF82" s="1106" t="n"/>
      <c r="CG82" s="1106" t="n"/>
      <c r="CH82" s="1106" t="n"/>
      <c r="CI82" s="1106" t="n"/>
      <c r="CJ82" s="756" t="n"/>
      <c r="CK82" s="752" t="n"/>
      <c r="CL82" s="752" t="n"/>
      <c r="CM82" s="752" t="n"/>
      <c r="CN82" s="752" t="n"/>
      <c r="CO82" s="752" t="n"/>
      <c r="CP82" s="752" t="n"/>
      <c r="CQ82" s="752" t="n"/>
      <c r="CR82" s="752" t="n"/>
      <c r="CS82" s="752" t="n"/>
      <c r="CT82" s="752" t="n"/>
      <c r="CU82" s="752" t="n"/>
      <c r="CV82" s="752" t="n"/>
      <c r="CW82" s="752" t="n"/>
      <c r="CX82" s="752" t="n"/>
      <c r="CY82" s="752" t="n"/>
      <c r="CZ82" s="752" t="n"/>
      <c r="DA82" s="752" t="n"/>
      <c r="DB82" s="752" t="n"/>
      <c r="DC82" s="752" t="n"/>
      <c r="DD82" s="752" t="n"/>
      <c r="DE82" s="752" t="n"/>
      <c r="DF82" s="752" t="n"/>
      <c r="DG82" s="752" t="n"/>
      <c r="DH82" s="752" t="n"/>
      <c r="DI82" s="752" t="n"/>
    </row>
    <row r="83" ht="16" customFormat="1" customHeight="1" s="1099">
      <c r="A83" s="1101" t="n"/>
      <c r="B83" s="1101" t="n"/>
      <c r="C83" s="1101" t="n"/>
      <c r="D83" s="1101" t="n"/>
      <c r="E83" s="375" t="inlineStr">
        <is>
          <t>人均利润率</t>
        </is>
      </c>
      <c r="F83" s="1344">
        <f>IF(初始化表!B1=1,F77/(L17+K18),F77/L17)</f>
        <v/>
      </c>
      <c r="G83" s="144" t="n"/>
      <c r="H83" s="1101" t="n"/>
      <c r="I83" s="1101" t="n"/>
      <c r="J83" s="1101" t="n"/>
      <c r="K83" s="1101" t="n"/>
      <c r="L83" s="1101" t="n"/>
      <c r="M83" s="178" t="n"/>
      <c r="N83" s="1101" t="n"/>
      <c r="O83" s="1101" t="n"/>
      <c r="P83" s="1101" t="n"/>
      <c r="Q83" s="1101" t="n"/>
      <c r="R83" s="1101" t="n"/>
      <c r="S83" s="1101" t="n"/>
      <c r="T83" s="230" t="n"/>
      <c r="U83" s="1101" t="n"/>
      <c r="V83" s="1101" t="n"/>
      <c r="W83" s="1101" t="n"/>
      <c r="X83" s="1101" t="n"/>
      <c r="Y83" s="1101" t="n"/>
      <c r="Z83" s="1101" t="n"/>
      <c r="AA83" s="144" t="n"/>
      <c r="AB83" s="1101" t="n"/>
      <c r="AC83" s="1101" t="n"/>
      <c r="AD83" s="1101" t="n"/>
      <c r="AE83" s="1101" t="n"/>
      <c r="AF83" s="1101" t="n"/>
      <c r="AG83" s="1101" t="n"/>
      <c r="AH83" s="144" t="n"/>
      <c r="AI83" s="375" t="inlineStr">
        <is>
          <t>公司</t>
        </is>
      </c>
      <c r="AJ83" s="1044" t="inlineStr">
        <is>
          <t>综合评分</t>
        </is>
      </c>
      <c r="AK83" s="1044" t="inlineStr">
        <is>
          <t>总评名次</t>
        </is>
      </c>
      <c r="AL83" s="1044" t="inlineStr">
        <is>
          <t>工人数</t>
        </is>
      </c>
      <c r="AM83" s="1044" t="inlineStr">
        <is>
          <t>机器数</t>
        </is>
      </c>
      <c r="AN83" s="1044" t="inlineStr">
        <is>
          <t>债券</t>
        </is>
      </c>
      <c r="AO83" s="1044" t="inlineStr">
        <is>
          <t>工资系数</t>
        </is>
      </c>
      <c r="AP83" s="1044" t="inlineStr">
        <is>
          <t>累计研发</t>
        </is>
      </c>
      <c r="AQ83" s="1044" t="inlineStr">
        <is>
          <t>累计分红</t>
        </is>
      </c>
      <c r="AR83" s="1044" t="inlineStr">
        <is>
          <t>净资产</t>
        </is>
      </c>
      <c r="AS83" s="1044" t="inlineStr">
        <is>
          <t>人均利润率</t>
        </is>
      </c>
      <c r="AT83" s="1044" t="inlineStr">
        <is>
          <t>资本利润率</t>
        </is>
      </c>
      <c r="AU83" s="1091">
        <f>IF(初始化表!$B1=1,"综合评分","")</f>
        <v/>
      </c>
      <c r="AV83" s="1239" t="n"/>
      <c r="AW83" s="1101" t="n"/>
      <c r="AX83" s="1105" t="n"/>
      <c r="AY83" s="1101" t="n"/>
      <c r="AZ83" s="144" t="n"/>
      <c r="BA83" s="1101" t="n"/>
      <c r="BB83" s="1101" t="n"/>
      <c r="BC83" s="1101" t="n"/>
      <c r="BD83" s="1101" t="n"/>
      <c r="BE83" s="1101" t="n"/>
      <c r="BF83" s="1101" t="n"/>
      <c r="BG83" s="1101" t="n"/>
      <c r="BH83" s="1101" t="n"/>
      <c r="BI83" s="1101" t="n"/>
      <c r="BJ83" s="1101" t="n"/>
      <c r="BK83" s="1101" t="n"/>
      <c r="BL83" s="1101" t="n"/>
      <c r="BM83" s="1101" t="n"/>
      <c r="BN83" s="1101" t="n"/>
      <c r="BO83" s="1101" t="n"/>
      <c r="BP83" s="1101" t="n"/>
      <c r="BQ83" s="1101" t="n"/>
      <c r="BR83" s="1106" t="n"/>
      <c r="BS83" s="1106" t="n"/>
      <c r="BT83" s="1106" t="n"/>
      <c r="BU83" s="1106" t="n"/>
      <c r="BV83" s="1106" t="n"/>
      <c r="BW83" s="1106" t="n"/>
      <c r="BX83" s="1106" t="n"/>
      <c r="BY83" s="1106" t="n"/>
      <c r="BZ83" s="1106" t="n"/>
      <c r="CA83" s="1106" t="n"/>
      <c r="CB83" s="1106" t="n"/>
      <c r="CC83" s="1106" t="n"/>
      <c r="CD83" s="1106" t="n"/>
      <c r="CE83" s="1106" t="n"/>
      <c r="CF83" s="1106" t="n"/>
      <c r="CG83" s="1106" t="n"/>
      <c r="CH83" s="1106" t="n"/>
      <c r="CI83" s="1106" t="n"/>
      <c r="CJ83" s="756" t="n"/>
      <c r="CK83" s="752" t="n"/>
      <c r="CL83" s="752" t="n"/>
      <c r="CM83" s="752" t="n"/>
      <c r="CN83" s="752" t="n"/>
      <c r="CO83" s="752" t="n"/>
      <c r="CP83" s="752" t="n"/>
      <c r="CQ83" s="752" t="n"/>
      <c r="CR83" s="752" t="n"/>
      <c r="CS83" s="752" t="n"/>
      <c r="CT83" s="752" t="n"/>
      <c r="CU83" s="752" t="n"/>
      <c r="CV83" s="752" t="n"/>
      <c r="CW83" s="752" t="n"/>
      <c r="CX83" s="752" t="n"/>
      <c r="CY83" s="752" t="n"/>
      <c r="CZ83" s="752" t="n"/>
      <c r="DA83" s="752" t="n"/>
      <c r="DB83" s="752" t="n"/>
      <c r="DC83" s="752" t="n"/>
      <c r="DD83" s="752" t="n"/>
      <c r="DE83" s="752" t="n"/>
      <c r="DF83" s="752" t="n"/>
      <c r="DG83" s="752" t="n"/>
      <c r="DH83" s="752" t="n"/>
      <c r="DI83" s="752" t="n"/>
    </row>
    <row r="84" ht="16" customFormat="1" customHeight="1" s="1099">
      <c r="A84" s="1101" t="n"/>
      <c r="B84" s="1101" t="n"/>
      <c r="C84" s="1101" t="n"/>
      <c r="D84" s="1101" t="n"/>
      <c r="E84" s="384" t="inlineStr">
        <is>
          <t>总资本利润率</t>
        </is>
      </c>
      <c r="F84" s="1349">
        <f>F77/(F82+F75+C37)</f>
        <v/>
      </c>
      <c r="G84" s="144" t="n"/>
      <c r="H84" s="1101" t="n"/>
      <c r="I84" s="1101" t="n"/>
      <c r="J84" s="1101" t="n"/>
      <c r="K84" s="1101" t="n"/>
      <c r="L84" s="1101" t="n"/>
      <c r="M84" s="178" t="n"/>
      <c r="N84" s="1101" t="n"/>
      <c r="O84" s="1101" t="n"/>
      <c r="P84" s="1101" t="n"/>
      <c r="Q84" s="1101" t="n"/>
      <c r="R84" s="1101" t="n"/>
      <c r="S84" s="1101" t="n"/>
      <c r="T84" s="230" t="n"/>
      <c r="U84" s="1101" t="n"/>
      <c r="V84" s="1101" t="n"/>
      <c r="W84" s="1101" t="n"/>
      <c r="X84" s="1101" t="n"/>
      <c r="Y84" s="1101" t="n"/>
      <c r="Z84" s="1101" t="n"/>
      <c r="AA84" s="144" t="n"/>
      <c r="AB84" s="1101" t="n"/>
      <c r="AC84" s="1101" t="n"/>
      <c r="AD84" s="1101" t="n"/>
      <c r="AE84" s="1101" t="n"/>
      <c r="AF84" s="1101" t="n"/>
      <c r="AG84" s="1101" t="n"/>
      <c r="AH84" s="144" t="n"/>
      <c r="AI84" s="329" t="n"/>
      <c r="AJ84" s="434" t="n"/>
      <c r="AK84" s="434" t="n"/>
      <c r="AL84" s="434" t="n"/>
      <c r="AM84" s="434" t="n"/>
      <c r="AN84" s="434" t="n"/>
      <c r="AO84" s="434" t="n"/>
      <c r="AP84" s="434" t="n"/>
      <c r="AQ84" s="434" t="n"/>
      <c r="AR84" s="434" t="n"/>
      <c r="AS84" s="434" t="n"/>
      <c r="AT84" s="434" t="n"/>
      <c r="AU84" s="1084" t="n"/>
      <c r="AV84" s="1085" t="n"/>
      <c r="AW84" s="1101" t="n"/>
      <c r="AX84" s="1101" t="n"/>
      <c r="AY84" s="1101" t="n"/>
      <c r="AZ84" s="144" t="n"/>
      <c r="BA84" s="1101" t="n"/>
      <c r="BB84" s="1101" t="n"/>
      <c r="BC84" s="1101" t="n"/>
      <c r="BD84" s="1101" t="n"/>
      <c r="BE84" s="1101" t="n"/>
      <c r="BF84" s="1101" t="n"/>
      <c r="BG84" s="1101" t="n"/>
      <c r="BH84" s="1101" t="n"/>
      <c r="BI84" s="1101" t="n"/>
      <c r="BJ84" s="1101" t="n"/>
      <c r="BK84" s="1101" t="n"/>
      <c r="BL84" s="1101" t="n"/>
      <c r="BM84" s="1101" t="n"/>
      <c r="BN84" s="1101" t="n"/>
      <c r="BO84" s="1101" t="n"/>
      <c r="BP84" s="1101" t="n"/>
      <c r="BQ84" s="1101" t="n"/>
      <c r="BR84" s="1106" t="n"/>
      <c r="BS84" s="1106" t="n"/>
      <c r="BT84" s="1106" t="n"/>
      <c r="BU84" s="1106" t="n"/>
      <c r="BV84" s="1106" t="n"/>
      <c r="BW84" s="1106" t="n"/>
      <c r="BX84" s="1106" t="n"/>
      <c r="BY84" s="1106" t="n"/>
      <c r="BZ84" s="1106" t="n"/>
      <c r="CA84" s="1106" t="n"/>
      <c r="CB84" s="1106" t="n"/>
      <c r="CC84" s="1106" t="n"/>
      <c r="CD84" s="1106" t="n"/>
      <c r="CE84" s="1106" t="n"/>
      <c r="CF84" s="1106" t="n"/>
      <c r="CG84" s="1106" t="n"/>
      <c r="CH84" s="1106" t="n"/>
      <c r="CI84" s="1106" t="n"/>
      <c r="CJ84" s="756" t="n"/>
      <c r="CK84" s="752" t="n"/>
      <c r="CL84" s="752" t="n"/>
      <c r="CM84" s="752" t="n"/>
      <c r="CN84" s="752" t="n"/>
      <c r="CO84" s="752" t="n"/>
      <c r="CP84" s="752" t="n"/>
      <c r="CQ84" s="752" t="n"/>
      <c r="CR84" s="752" t="n"/>
      <c r="CS84" s="752" t="n"/>
      <c r="CT84" s="752" t="n"/>
      <c r="CU84" s="752" t="n"/>
      <c r="CV84" s="752" t="n"/>
      <c r="CW84" s="752" t="n"/>
      <c r="CX84" s="752" t="n"/>
      <c r="CY84" s="752" t="n"/>
      <c r="CZ84" s="752" t="n"/>
      <c r="DA84" s="752" t="n"/>
      <c r="DB84" s="752" t="n"/>
      <c r="DC84" s="752" t="n"/>
      <c r="DD84" s="752" t="n"/>
      <c r="DE84" s="752" t="n"/>
      <c r="DF84" s="752" t="n"/>
      <c r="DG84" s="752" t="n"/>
      <c r="DH84" s="752" t="n"/>
      <c r="DI84" s="752" t="n"/>
    </row>
    <row r="85" ht="16" customFormat="1" customHeight="1" s="1099">
      <c r="A85" s="1101" t="n"/>
      <c r="B85" s="1101" t="n"/>
      <c r="C85" s="1101" t="n"/>
      <c r="D85" s="1101" t="n"/>
      <c r="E85" s="1101" t="n"/>
      <c r="F85" s="1101" t="n"/>
      <c r="G85" s="144" t="n"/>
      <c r="H85" s="1101" t="n"/>
      <c r="I85" s="1101" t="n"/>
      <c r="J85" s="1101" t="n"/>
      <c r="K85" s="1101" t="n"/>
      <c r="L85" s="1101" t="n"/>
      <c r="M85" s="178" t="n"/>
      <c r="N85" s="1101" t="n"/>
      <c r="O85" s="1101" t="n"/>
      <c r="P85" s="1101" t="n"/>
      <c r="Q85" s="1101" t="n"/>
      <c r="R85" s="1101" t="n"/>
      <c r="S85" s="1101" t="n"/>
      <c r="T85" s="230" t="n"/>
      <c r="U85" s="1101" t="n"/>
      <c r="V85" s="1101" t="n"/>
      <c r="W85" s="1101" t="n"/>
      <c r="X85" s="1101" t="n"/>
      <c r="Y85" s="1101" t="n"/>
      <c r="Z85" s="1101" t="n"/>
      <c r="AA85" s="144" t="n"/>
      <c r="AB85" s="1101" t="n"/>
      <c r="AC85" s="1101" t="n"/>
      <c r="AD85" s="1101" t="n"/>
      <c r="AE85" s="1101" t="n"/>
      <c r="AF85" s="1101" t="n"/>
      <c r="AG85" s="1101" t="n"/>
      <c r="AH85" s="144" t="n"/>
      <c r="AI85" s="332" t="n"/>
      <c r="AJ85" s="435" t="n"/>
      <c r="AK85" s="435" t="n"/>
      <c r="AL85" s="435" t="n"/>
      <c r="AM85" s="435" t="n"/>
      <c r="AN85" s="435" t="n"/>
      <c r="AO85" s="435" t="n"/>
      <c r="AP85" s="435" t="n"/>
      <c r="AQ85" s="435" t="n"/>
      <c r="AR85" s="435" t="n"/>
      <c r="AS85" s="435" t="n"/>
      <c r="AT85" s="435" t="n"/>
      <c r="AU85" s="1084" t="n"/>
      <c r="AV85" s="1085" t="n"/>
      <c r="AW85" s="1101" t="n"/>
      <c r="AX85" s="1101" t="n"/>
      <c r="AY85" s="1101" t="n"/>
      <c r="AZ85" s="144" t="n"/>
      <c r="BA85" s="1101" t="n"/>
      <c r="BB85" s="1101" t="n"/>
      <c r="BC85" s="1101" t="n"/>
      <c r="BD85" s="1101" t="n"/>
      <c r="BE85" s="1101" t="n"/>
      <c r="BF85" s="1101" t="n"/>
      <c r="BG85" s="1101" t="n"/>
      <c r="BH85" s="1101" t="n"/>
      <c r="BI85" s="1101" t="n"/>
      <c r="BJ85" s="1101" t="n"/>
      <c r="BK85" s="1101" t="n"/>
      <c r="BL85" s="1101" t="n"/>
      <c r="BM85" s="1101" t="n"/>
      <c r="BN85" s="1101" t="n"/>
      <c r="BO85" s="1101" t="n"/>
      <c r="BP85" s="1101" t="n"/>
      <c r="BQ85" s="1101" t="n"/>
      <c r="BR85" s="1106" t="n"/>
      <c r="BS85" s="1106" t="n"/>
      <c r="BT85" s="1106" t="n"/>
      <c r="BU85" s="1106" t="n"/>
      <c r="BV85" s="1106" t="n"/>
      <c r="BW85" s="1106" t="n"/>
      <c r="BX85" s="1106" t="n"/>
      <c r="BY85" s="1106" t="n"/>
      <c r="BZ85" s="1106" t="n"/>
      <c r="CA85" s="1106" t="n"/>
      <c r="CB85" s="1106" t="n"/>
      <c r="CC85" s="1106" t="n"/>
      <c r="CD85" s="1106" t="n"/>
      <c r="CE85" s="1106" t="n"/>
      <c r="CF85" s="1106" t="n"/>
      <c r="CG85" s="1106" t="n"/>
      <c r="CH85" s="1106" t="n"/>
      <c r="CI85" s="1106" t="n"/>
      <c r="CJ85" s="756" t="n"/>
      <c r="CK85" s="752" t="n"/>
      <c r="CL85" s="752" t="n"/>
      <c r="CM85" s="752" t="n"/>
      <c r="CN85" s="752" t="n"/>
      <c r="CO85" s="752" t="n"/>
      <c r="CP85" s="752" t="n"/>
      <c r="CQ85" s="752" t="n"/>
      <c r="CR85" s="752" t="n"/>
      <c r="CS85" s="752" t="n"/>
      <c r="CT85" s="752" t="n"/>
      <c r="CU85" s="752" t="n"/>
      <c r="CV85" s="752" t="n"/>
      <c r="CW85" s="752" t="n"/>
      <c r="CX85" s="752" t="n"/>
      <c r="CY85" s="752" t="n"/>
      <c r="CZ85" s="752" t="n"/>
      <c r="DA85" s="752" t="n"/>
      <c r="DB85" s="752" t="n"/>
      <c r="DC85" s="752" t="n"/>
      <c r="DD85" s="752" t="n"/>
      <c r="DE85" s="752" t="n"/>
      <c r="DF85" s="752" t="n"/>
      <c r="DG85" s="752" t="n"/>
      <c r="DH85" s="752" t="n"/>
      <c r="DI85" s="752" t="n"/>
    </row>
    <row r="86" ht="16" customFormat="1" customHeight="1" s="1099">
      <c r="A86" s="1101" t="n"/>
      <c r="B86" s="1101" t="n"/>
      <c r="C86" s="1101" t="n"/>
      <c r="D86" s="1101" t="n"/>
      <c r="E86" s="1101" t="n"/>
      <c r="F86" s="1101" t="n"/>
      <c r="G86" s="144" t="n"/>
      <c r="H86" s="1101" t="n"/>
      <c r="I86" s="1101" t="n"/>
      <c r="J86" s="1101" t="n"/>
      <c r="K86" s="1101" t="n"/>
      <c r="L86" s="1101" t="n"/>
      <c r="M86" s="178" t="n"/>
      <c r="N86" s="1101" t="n"/>
      <c r="O86" s="1101" t="n"/>
      <c r="P86" s="1101" t="n"/>
      <c r="Q86" s="1101" t="n"/>
      <c r="R86" s="1101" t="n"/>
      <c r="S86" s="1101" t="n"/>
      <c r="T86" s="230" t="n"/>
      <c r="U86" s="1101" t="n"/>
      <c r="V86" s="1101" t="n"/>
      <c r="W86" s="1101" t="n"/>
      <c r="X86" s="1101" t="n"/>
      <c r="Y86" s="1101" t="n"/>
      <c r="Z86" s="1101" t="n"/>
      <c r="AA86" s="144" t="n"/>
      <c r="AB86" s="1101" t="n"/>
      <c r="AC86" s="1101" t="n"/>
      <c r="AD86" s="1101" t="n"/>
      <c r="AE86" s="1101" t="n"/>
      <c r="AF86" s="1101" t="n"/>
      <c r="AG86" s="1101" t="n"/>
      <c r="AH86" s="144" t="n"/>
      <c r="AI86" s="332" t="n"/>
      <c r="AJ86" s="435" t="n"/>
      <c r="AK86" s="435" t="n"/>
      <c r="AL86" s="435" t="n"/>
      <c r="AM86" s="435" t="n"/>
      <c r="AN86" s="435" t="n"/>
      <c r="AO86" s="435" t="n"/>
      <c r="AP86" s="435" t="n"/>
      <c r="AQ86" s="435" t="n"/>
      <c r="AR86" s="435" t="n"/>
      <c r="AS86" s="435" t="n"/>
      <c r="AT86" s="435" t="n"/>
      <c r="AU86" s="1084" t="n"/>
      <c r="AV86" s="1085" t="n"/>
      <c r="AW86" s="1101" t="n"/>
      <c r="AX86" s="1101" t="n"/>
      <c r="AY86" s="1101" t="n"/>
      <c r="AZ86" s="144" t="n"/>
      <c r="BA86" s="1101" t="n"/>
      <c r="BB86" s="1101" t="n"/>
      <c r="BC86" s="1101" t="n"/>
      <c r="BD86" s="1101" t="n"/>
      <c r="BE86" s="1101" t="n"/>
      <c r="BF86" s="1101" t="n"/>
      <c r="BG86" s="1101" t="n"/>
      <c r="BH86" s="1101" t="n"/>
      <c r="BI86" s="1101" t="n"/>
      <c r="BJ86" s="1101" t="n"/>
      <c r="BK86" s="1101" t="n"/>
      <c r="BL86" s="1101" t="n"/>
      <c r="BM86" s="1101" t="n"/>
      <c r="BN86" s="1101" t="n"/>
      <c r="BO86" s="1101" t="n"/>
      <c r="BP86" s="1101" t="n"/>
      <c r="BQ86" s="1101" t="n"/>
      <c r="BR86" s="1106" t="n"/>
      <c r="BS86" s="1106" t="n"/>
      <c r="BT86" s="1106" t="n"/>
      <c r="BU86" s="1106" t="n"/>
      <c r="BV86" s="1106" t="n"/>
      <c r="BW86" s="1106" t="n"/>
      <c r="BX86" s="1106" t="n"/>
      <c r="BY86" s="1106" t="n"/>
      <c r="BZ86" s="1106" t="n"/>
      <c r="CA86" s="1106" t="n"/>
      <c r="CB86" s="1106" t="n"/>
      <c r="CC86" s="1106" t="n"/>
      <c r="CD86" s="1106" t="n"/>
      <c r="CE86" s="1106" t="n"/>
      <c r="CF86" s="1106" t="n"/>
      <c r="CG86" s="1106" t="n"/>
      <c r="CH86" s="1106" t="n"/>
      <c r="CI86" s="1106" t="n"/>
      <c r="CJ86" s="756" t="n"/>
      <c r="CK86" s="752" t="n"/>
      <c r="CL86" s="752" t="n"/>
      <c r="CM86" s="752" t="n"/>
      <c r="CN86" s="752" t="n"/>
      <c r="CO86" s="752" t="n"/>
      <c r="CP86" s="752" t="n"/>
      <c r="CQ86" s="752" t="n"/>
      <c r="CR86" s="752" t="n"/>
      <c r="CS86" s="752" t="n"/>
      <c r="CT86" s="752" t="n"/>
      <c r="CU86" s="752" t="n"/>
      <c r="CV86" s="752" t="n"/>
      <c r="CW86" s="752" t="n"/>
      <c r="CX86" s="752" t="n"/>
      <c r="CY86" s="752" t="n"/>
      <c r="CZ86" s="752" t="n"/>
      <c r="DA86" s="752" t="n"/>
      <c r="DB86" s="752" t="n"/>
      <c r="DC86" s="752" t="n"/>
      <c r="DD86" s="752" t="n"/>
      <c r="DE86" s="752" t="n"/>
      <c r="DF86" s="752" t="n"/>
      <c r="DG86" s="752" t="n"/>
      <c r="DH86" s="752" t="n"/>
      <c r="DI86" s="752" t="n"/>
    </row>
    <row r="87" ht="16" customFormat="1" customHeight="1" s="1099">
      <c r="A87" s="1101" t="n"/>
      <c r="B87" s="1101" t="n"/>
      <c r="C87" s="1101" t="n"/>
      <c r="D87" s="1101" t="n"/>
      <c r="E87" s="1101" t="n"/>
      <c r="F87" s="1101" t="n"/>
      <c r="G87" s="144" t="n"/>
      <c r="H87" s="1101" t="n"/>
      <c r="I87" s="1101" t="n"/>
      <c r="J87" s="1101" t="n"/>
      <c r="K87" s="1101" t="n"/>
      <c r="L87" s="1101" t="n"/>
      <c r="M87" s="178" t="n"/>
      <c r="N87" s="1101" t="n"/>
      <c r="O87" s="1101" t="n"/>
      <c r="P87" s="1101" t="n"/>
      <c r="Q87" s="1101" t="n"/>
      <c r="R87" s="1101" t="n"/>
      <c r="S87" s="1101" t="n"/>
      <c r="T87" s="230" t="n"/>
      <c r="U87" s="1101" t="n"/>
      <c r="V87" s="1101" t="n"/>
      <c r="W87" s="1101" t="n"/>
      <c r="X87" s="1101" t="n"/>
      <c r="Y87" s="1101" t="n"/>
      <c r="Z87" s="1101" t="n"/>
      <c r="AA87" s="144" t="n"/>
      <c r="AB87" s="1101" t="n"/>
      <c r="AC87" s="1101" t="n"/>
      <c r="AD87" s="1101" t="n"/>
      <c r="AE87" s="1101" t="n"/>
      <c r="AF87" s="1101" t="n"/>
      <c r="AG87" s="1101" t="n"/>
      <c r="AH87" s="144" t="n"/>
      <c r="AI87" s="332" t="n"/>
      <c r="AJ87" s="435" t="n"/>
      <c r="AK87" s="435" t="n"/>
      <c r="AL87" s="435" t="n"/>
      <c r="AM87" s="435" t="n"/>
      <c r="AN87" s="435" t="n"/>
      <c r="AO87" s="435" t="n"/>
      <c r="AP87" s="435" t="n"/>
      <c r="AQ87" s="435" t="n"/>
      <c r="AR87" s="435" t="n"/>
      <c r="AS87" s="435" t="n"/>
      <c r="AT87" s="435" t="n"/>
      <c r="AU87" s="1084" t="n"/>
      <c r="AV87" s="1085" t="n"/>
      <c r="AW87" s="1101" t="n"/>
      <c r="AX87" s="1101" t="n"/>
      <c r="AY87" s="1101" t="n"/>
      <c r="AZ87" s="144" t="n"/>
      <c r="BA87" s="1101" t="n"/>
      <c r="BB87" s="1101" t="n"/>
      <c r="BC87" s="1101" t="n"/>
      <c r="BD87" s="1101" t="n"/>
      <c r="BE87" s="1101" t="n"/>
      <c r="BF87" s="1101" t="n"/>
      <c r="BG87" s="1101" t="n"/>
      <c r="BH87" s="1101" t="n"/>
      <c r="BI87" s="1101" t="n"/>
      <c r="BJ87" s="1101" t="n"/>
      <c r="BK87" s="1101" t="n"/>
      <c r="BL87" s="1101" t="n"/>
      <c r="BM87" s="1101" t="n"/>
      <c r="BN87" s="1101" t="n"/>
      <c r="BO87" s="1101" t="n"/>
      <c r="BP87" s="1101" t="n"/>
      <c r="BQ87" s="1101" t="n"/>
      <c r="BR87" s="1106" t="n"/>
      <c r="BS87" s="1106" t="n"/>
      <c r="BT87" s="1106" t="n"/>
      <c r="BU87" s="1106" t="n"/>
      <c r="BV87" s="1106" t="n"/>
      <c r="BW87" s="1106" t="n"/>
      <c r="BX87" s="1106" t="n"/>
      <c r="BY87" s="1106" t="n"/>
      <c r="BZ87" s="1106" t="n"/>
      <c r="CA87" s="1106" t="n"/>
      <c r="CB87" s="1106" t="n"/>
      <c r="CC87" s="1106" t="n"/>
      <c r="CD87" s="1106" t="n"/>
      <c r="CE87" s="1106" t="n"/>
      <c r="CF87" s="1106" t="n"/>
      <c r="CG87" s="1106" t="n"/>
      <c r="CH87" s="1106" t="n"/>
      <c r="CI87" s="1106" t="n"/>
      <c r="CJ87" s="756" t="n"/>
      <c r="CK87" s="752" t="n"/>
      <c r="CL87" s="752" t="n"/>
      <c r="CM87" s="752" t="n"/>
      <c r="CN87" s="752" t="n"/>
      <c r="CO87" s="752" t="n"/>
      <c r="CP87" s="752" t="n"/>
      <c r="CQ87" s="752" t="n"/>
      <c r="CR87" s="752" t="n"/>
      <c r="CS87" s="752" t="n"/>
      <c r="CT87" s="752" t="n"/>
      <c r="CU87" s="752" t="n"/>
      <c r="CV87" s="752" t="n"/>
      <c r="CW87" s="752" t="n"/>
      <c r="CX87" s="752" t="n"/>
      <c r="CY87" s="752" t="n"/>
      <c r="CZ87" s="752" t="n"/>
      <c r="DA87" s="752" t="n"/>
      <c r="DB87" s="752" t="n"/>
      <c r="DC87" s="752" t="n"/>
      <c r="DD87" s="752" t="n"/>
      <c r="DE87" s="752" t="n"/>
      <c r="DF87" s="752" t="n"/>
      <c r="DG87" s="752" t="n"/>
      <c r="DH87" s="752" t="n"/>
      <c r="DI87" s="752" t="n"/>
    </row>
    <row r="88" ht="16" customFormat="1" customHeight="1" s="1099">
      <c r="A88" s="1101" t="n"/>
      <c r="B88" s="1101" t="n"/>
      <c r="C88" s="1101" t="n"/>
      <c r="D88" s="1101" t="n"/>
      <c r="E88" s="1101" t="n"/>
      <c r="F88" s="1101" t="n"/>
      <c r="G88" s="144" t="n"/>
      <c r="H88" s="1101" t="n"/>
      <c r="I88" s="1101" t="n"/>
      <c r="J88" s="1101" t="n"/>
      <c r="K88" s="1101" t="n"/>
      <c r="L88" s="1101" t="n"/>
      <c r="M88" s="178" t="n"/>
      <c r="N88" s="1101" t="n"/>
      <c r="O88" s="1101" t="n"/>
      <c r="P88" s="1101" t="n"/>
      <c r="Q88" s="1101" t="n"/>
      <c r="R88" s="1101" t="n"/>
      <c r="S88" s="1101" t="n"/>
      <c r="T88" s="230" t="n"/>
      <c r="U88" s="1101" t="n"/>
      <c r="V88" s="1101" t="n"/>
      <c r="W88" s="1101" t="n"/>
      <c r="X88" s="1101" t="n"/>
      <c r="Y88" s="1101" t="n"/>
      <c r="Z88" s="1101" t="n"/>
      <c r="AA88" s="144" t="n"/>
      <c r="AB88" s="1101" t="n"/>
      <c r="AC88" s="1101" t="n"/>
      <c r="AD88" s="1101" t="n"/>
      <c r="AE88" s="1101" t="n"/>
      <c r="AF88" s="1101" t="n"/>
      <c r="AG88" s="1101" t="n"/>
      <c r="AH88" s="144" t="n"/>
      <c r="AI88" s="332" t="n"/>
      <c r="AJ88" s="435" t="n"/>
      <c r="AK88" s="435" t="n"/>
      <c r="AL88" s="435" t="n"/>
      <c r="AM88" s="435" t="n"/>
      <c r="AN88" s="435" t="n"/>
      <c r="AO88" s="435" t="n"/>
      <c r="AP88" s="435" t="n"/>
      <c r="AQ88" s="435" t="n"/>
      <c r="AR88" s="435" t="n"/>
      <c r="AS88" s="435" t="n"/>
      <c r="AT88" s="435" t="n"/>
      <c r="AU88" s="1084" t="n"/>
      <c r="AV88" s="1085" t="n"/>
      <c r="AW88" s="1101" t="n"/>
      <c r="AX88" s="1101" t="n"/>
      <c r="AY88" s="1101" t="n"/>
      <c r="AZ88" s="144" t="n"/>
      <c r="BA88" s="1101" t="n"/>
      <c r="BB88" s="1101" t="n"/>
      <c r="BC88" s="1101" t="n"/>
      <c r="BD88" s="1101" t="n"/>
      <c r="BE88" s="1101" t="n"/>
      <c r="BF88" s="1101" t="n"/>
      <c r="BG88" s="1101" t="n"/>
      <c r="BH88" s="1101" t="n"/>
      <c r="BI88" s="1101" t="n"/>
      <c r="BJ88" s="1101" t="n"/>
      <c r="BK88" s="1101" t="n"/>
      <c r="BL88" s="1101" t="n"/>
      <c r="BM88" s="1101" t="n"/>
      <c r="BN88" s="1101" t="n"/>
      <c r="BO88" s="1101" t="n"/>
      <c r="BP88" s="1101" t="n"/>
      <c r="BQ88" s="1101" t="n"/>
      <c r="BR88" s="1106" t="n"/>
      <c r="BS88" s="1106" t="n"/>
      <c r="BT88" s="1106" t="n"/>
      <c r="BU88" s="1106" t="n"/>
      <c r="BV88" s="1106" t="n"/>
      <c r="BW88" s="1106" t="n"/>
      <c r="BX88" s="1106" t="n"/>
      <c r="BY88" s="1106" t="n"/>
      <c r="BZ88" s="1106" t="n"/>
      <c r="CA88" s="1106" t="n"/>
      <c r="CB88" s="1106" t="n"/>
      <c r="CC88" s="1106" t="n"/>
      <c r="CD88" s="1106" t="n"/>
      <c r="CE88" s="1106" t="n"/>
      <c r="CF88" s="1106" t="n"/>
      <c r="CG88" s="1106" t="n"/>
      <c r="CH88" s="1106" t="n"/>
      <c r="CI88" s="1106" t="n"/>
      <c r="CJ88" s="756" t="n"/>
      <c r="CK88" s="752" t="n"/>
      <c r="CL88" s="752" t="n"/>
      <c r="CM88" s="752" t="n"/>
      <c r="CN88" s="752" t="n"/>
      <c r="CO88" s="752" t="n"/>
      <c r="CP88" s="752" t="n"/>
      <c r="CQ88" s="752" t="n"/>
      <c r="CR88" s="752" t="n"/>
      <c r="CS88" s="752" t="n"/>
      <c r="CT88" s="752" t="n"/>
      <c r="CU88" s="752" t="n"/>
      <c r="CV88" s="752" t="n"/>
      <c r="CW88" s="752" t="n"/>
      <c r="CX88" s="752" t="n"/>
      <c r="CY88" s="752" t="n"/>
      <c r="CZ88" s="752" t="n"/>
      <c r="DA88" s="752" t="n"/>
      <c r="DB88" s="752" t="n"/>
      <c r="DC88" s="752" t="n"/>
      <c r="DD88" s="752" t="n"/>
      <c r="DE88" s="752" t="n"/>
      <c r="DF88" s="752" t="n"/>
      <c r="DG88" s="752" t="n"/>
      <c r="DH88" s="752" t="n"/>
      <c r="DI88" s="752" t="n"/>
    </row>
    <row r="89" ht="16" customFormat="1" customHeight="1" s="1099">
      <c r="A89" s="1101" t="n"/>
      <c r="B89" s="1101" t="n"/>
      <c r="C89" s="1101" t="n"/>
      <c r="D89" s="1101" t="n"/>
      <c r="E89" s="1101" t="n"/>
      <c r="F89" s="1101" t="n"/>
      <c r="G89" s="144" t="n"/>
      <c r="H89" s="1101" t="n"/>
      <c r="I89" s="1101" t="n"/>
      <c r="J89" s="1101" t="n"/>
      <c r="K89" s="1101" t="n"/>
      <c r="L89" s="1101" t="n"/>
      <c r="M89" s="178" t="n"/>
      <c r="N89" s="1101" t="n"/>
      <c r="O89" s="1101" t="n"/>
      <c r="P89" s="1101" t="n"/>
      <c r="Q89" s="1101" t="n"/>
      <c r="R89" s="1101" t="n"/>
      <c r="S89" s="1101" t="n"/>
      <c r="T89" s="230" t="n"/>
      <c r="U89" s="1101" t="n"/>
      <c r="V89" s="1101" t="n"/>
      <c r="W89" s="1101" t="n"/>
      <c r="X89" s="1101" t="n"/>
      <c r="Y89" s="1101" t="n"/>
      <c r="Z89" s="1101" t="n"/>
      <c r="AA89" s="144" t="n"/>
      <c r="AB89" s="1101" t="n"/>
      <c r="AC89" s="1101" t="n"/>
      <c r="AD89" s="1101" t="n"/>
      <c r="AE89" s="1101" t="n"/>
      <c r="AF89" s="1101" t="n"/>
      <c r="AG89" s="1101" t="n"/>
      <c r="AH89" s="144" t="n"/>
      <c r="AI89" s="332" t="n"/>
      <c r="AJ89" s="435" t="n"/>
      <c r="AK89" s="435" t="n"/>
      <c r="AL89" s="435" t="n"/>
      <c r="AM89" s="435" t="n"/>
      <c r="AN89" s="435" t="n"/>
      <c r="AO89" s="435" t="n"/>
      <c r="AP89" s="435" t="n"/>
      <c r="AQ89" s="435" t="n"/>
      <c r="AR89" s="435" t="n"/>
      <c r="AS89" s="435" t="n"/>
      <c r="AT89" s="435" t="n"/>
      <c r="AU89" s="1084" t="n"/>
      <c r="AV89" s="1085" t="n"/>
      <c r="AW89" s="1101" t="n"/>
      <c r="AX89" s="1101" t="n"/>
      <c r="AY89" s="1101" t="n"/>
      <c r="AZ89" s="144" t="n"/>
      <c r="BA89" s="1101" t="n"/>
      <c r="BB89" s="1101" t="n"/>
      <c r="BC89" s="1101" t="n"/>
      <c r="BD89" s="1101" t="n"/>
      <c r="BE89" s="1101" t="n"/>
      <c r="BF89" s="1101" t="n"/>
      <c r="BG89" s="1101" t="n"/>
      <c r="BH89" s="1101" t="n"/>
      <c r="BI89" s="1101" t="n"/>
      <c r="BJ89" s="1101" t="n"/>
      <c r="BK89" s="1101" t="n"/>
      <c r="BL89" s="1101" t="n"/>
      <c r="BM89" s="1101" t="n"/>
      <c r="BN89" s="1101" t="n"/>
      <c r="BO89" s="1101" t="n"/>
      <c r="BP89" s="1101" t="n"/>
      <c r="BQ89" s="1101" t="n"/>
      <c r="BR89" s="1106" t="n"/>
      <c r="BS89" s="1106" t="n"/>
      <c r="BT89" s="1106" t="n"/>
      <c r="BU89" s="1106" t="n"/>
      <c r="BV89" s="1106" t="n"/>
      <c r="BW89" s="1106" t="n"/>
      <c r="BX89" s="1106" t="n"/>
      <c r="BY89" s="1106" t="n"/>
      <c r="BZ89" s="1106" t="n"/>
      <c r="CA89" s="1106" t="n"/>
      <c r="CB89" s="1106" t="n"/>
      <c r="CC89" s="1106" t="n"/>
      <c r="CD89" s="1106" t="n"/>
      <c r="CE89" s="1106" t="n"/>
      <c r="CF89" s="1106" t="n"/>
      <c r="CG89" s="1106" t="n"/>
      <c r="CH89" s="1106" t="n"/>
      <c r="CI89" s="1106" t="n"/>
      <c r="CJ89" s="756" t="n"/>
      <c r="CK89" s="752" t="n"/>
      <c r="CL89" s="752" t="n"/>
      <c r="CM89" s="752" t="n"/>
      <c r="CN89" s="752" t="n"/>
      <c r="CO89" s="752" t="n"/>
      <c r="CP89" s="752" t="n"/>
      <c r="CQ89" s="752" t="n"/>
      <c r="CR89" s="752" t="n"/>
      <c r="CS89" s="752" t="n"/>
      <c r="CT89" s="752" t="n"/>
      <c r="CU89" s="752" t="n"/>
      <c r="CV89" s="752" t="n"/>
      <c r="CW89" s="752" t="n"/>
      <c r="CX89" s="752" t="n"/>
      <c r="CY89" s="752" t="n"/>
      <c r="CZ89" s="752" t="n"/>
      <c r="DA89" s="752" t="n"/>
      <c r="DB89" s="752" t="n"/>
      <c r="DC89" s="752" t="n"/>
      <c r="DD89" s="752" t="n"/>
      <c r="DE89" s="752" t="n"/>
      <c r="DF89" s="752" t="n"/>
      <c r="DG89" s="752" t="n"/>
      <c r="DH89" s="752" t="n"/>
      <c r="DI89" s="752" t="n"/>
    </row>
    <row r="90" ht="16" customFormat="1" customHeight="1" s="1099">
      <c r="A90" s="1101" t="n"/>
      <c r="B90" s="1101" t="n"/>
      <c r="C90" s="1101" t="n"/>
      <c r="D90" s="1101" t="n"/>
      <c r="E90" s="1101" t="n"/>
      <c r="F90" s="1101" t="n"/>
      <c r="G90" s="144" t="n"/>
      <c r="H90" s="1101" t="n"/>
      <c r="I90" s="1101" t="n"/>
      <c r="J90" s="1101" t="n"/>
      <c r="K90" s="1101" t="n"/>
      <c r="L90" s="1101" t="n"/>
      <c r="M90" s="178" t="n"/>
      <c r="N90" s="1101" t="n"/>
      <c r="O90" s="1101" t="n"/>
      <c r="P90" s="1101" t="n"/>
      <c r="Q90" s="1101" t="n"/>
      <c r="R90" s="1101" t="n"/>
      <c r="S90" s="1101" t="n"/>
      <c r="T90" s="230" t="n"/>
      <c r="U90" s="1101" t="n"/>
      <c r="V90" s="1101" t="n"/>
      <c r="W90" s="1101" t="n"/>
      <c r="X90" s="1101" t="n"/>
      <c r="Y90" s="1101" t="n"/>
      <c r="Z90" s="1101" t="n"/>
      <c r="AA90" s="144" t="n"/>
      <c r="AB90" s="1101" t="n"/>
      <c r="AC90" s="1101" t="n"/>
      <c r="AD90" s="1101" t="n"/>
      <c r="AE90" s="1101" t="n"/>
      <c r="AF90" s="1101" t="n"/>
      <c r="AG90" s="1101" t="n"/>
      <c r="AH90" s="144" t="n"/>
      <c r="AI90" s="332" t="n"/>
      <c r="AJ90" s="435" t="n"/>
      <c r="AK90" s="435" t="n"/>
      <c r="AL90" s="435" t="n"/>
      <c r="AM90" s="435" t="n"/>
      <c r="AN90" s="435" t="n"/>
      <c r="AO90" s="435" t="n"/>
      <c r="AP90" s="435" t="n"/>
      <c r="AQ90" s="435" t="n"/>
      <c r="AR90" s="435" t="n"/>
      <c r="AS90" s="435" t="n"/>
      <c r="AT90" s="435" t="n"/>
      <c r="AU90" s="1084" t="n"/>
      <c r="AV90" s="1085" t="n"/>
      <c r="AW90" s="1101" t="n"/>
      <c r="AX90" s="1101" t="n"/>
      <c r="AY90" s="1101" t="n"/>
      <c r="AZ90" s="144" t="n"/>
      <c r="BA90" s="1101" t="n"/>
      <c r="BB90" s="1101" t="n"/>
      <c r="BC90" s="1101" t="n"/>
      <c r="BD90" s="1101" t="n"/>
      <c r="BE90" s="1101" t="n"/>
      <c r="BF90" s="1101" t="n"/>
      <c r="BG90" s="1101" t="n"/>
      <c r="BH90" s="1101" t="n"/>
      <c r="BI90" s="1101" t="n"/>
      <c r="BJ90" s="1101" t="n"/>
      <c r="BK90" s="1101" t="n"/>
      <c r="BL90" s="1101" t="n"/>
      <c r="BM90" s="1101" t="n"/>
      <c r="BN90" s="1101" t="n"/>
      <c r="BO90" s="1101" t="n"/>
      <c r="BP90" s="1101" t="n"/>
      <c r="BQ90" s="1101" t="n"/>
      <c r="BR90" s="1106" t="n"/>
      <c r="BS90" s="1106" t="n"/>
      <c r="BT90" s="1106" t="n"/>
      <c r="BU90" s="1106" t="n"/>
      <c r="BV90" s="1106" t="n"/>
      <c r="BW90" s="1106" t="n"/>
      <c r="BX90" s="1106" t="n"/>
      <c r="BY90" s="1106" t="n"/>
      <c r="BZ90" s="1106" t="n"/>
      <c r="CA90" s="1106" t="n"/>
      <c r="CB90" s="1106" t="n"/>
      <c r="CC90" s="1106" t="n"/>
      <c r="CD90" s="1106" t="n"/>
      <c r="CE90" s="1106" t="n"/>
      <c r="CF90" s="1106" t="n"/>
      <c r="CG90" s="1106" t="n"/>
      <c r="CH90" s="1106" t="n"/>
      <c r="CI90" s="1106" t="n"/>
      <c r="CJ90" s="756" t="n"/>
      <c r="CK90" s="752" t="n"/>
      <c r="CL90" s="752" t="n"/>
      <c r="CM90" s="752" t="n"/>
      <c r="CN90" s="752" t="n"/>
      <c r="CO90" s="752" t="n"/>
      <c r="CP90" s="752" t="n"/>
      <c r="CQ90" s="752" t="n"/>
      <c r="CR90" s="752" t="n"/>
      <c r="CS90" s="752" t="n"/>
      <c r="CT90" s="752" t="n"/>
      <c r="CU90" s="752" t="n"/>
      <c r="CV90" s="752" t="n"/>
      <c r="CW90" s="752" t="n"/>
      <c r="CX90" s="752" t="n"/>
      <c r="CY90" s="752" t="n"/>
      <c r="CZ90" s="752" t="n"/>
      <c r="DA90" s="752" t="n"/>
      <c r="DB90" s="752" t="n"/>
      <c r="DC90" s="752" t="n"/>
      <c r="DD90" s="752" t="n"/>
      <c r="DE90" s="752" t="n"/>
      <c r="DF90" s="752" t="n"/>
      <c r="DG90" s="752" t="n"/>
      <c r="DH90" s="752" t="n"/>
      <c r="DI90" s="752" t="n"/>
    </row>
    <row r="91" ht="16" customFormat="1" customHeight="1" s="1099">
      <c r="A91" s="1101" t="n"/>
      <c r="B91" s="1101" t="n"/>
      <c r="C91" s="1101" t="n"/>
      <c r="D91" s="1101" t="n"/>
      <c r="E91" s="1101" t="n"/>
      <c r="F91" s="1101" t="n"/>
      <c r="G91" s="144" t="n"/>
      <c r="H91" s="1101" t="n"/>
      <c r="I91" s="1101" t="n"/>
      <c r="J91" s="1101" t="n"/>
      <c r="K91" s="1101" t="n"/>
      <c r="L91" s="1101" t="n"/>
      <c r="M91" s="178" t="n"/>
      <c r="N91" s="1101" t="n"/>
      <c r="O91" s="1101" t="n"/>
      <c r="P91" s="1101" t="n"/>
      <c r="Q91" s="1101" t="n"/>
      <c r="R91" s="1101" t="n"/>
      <c r="S91" s="1101" t="n"/>
      <c r="T91" s="230" t="n"/>
      <c r="U91" s="1101" t="n"/>
      <c r="V91" s="1101" t="n"/>
      <c r="W91" s="1101" t="n"/>
      <c r="X91" s="1101" t="n"/>
      <c r="Y91" s="1101" t="n"/>
      <c r="Z91" s="1101" t="n"/>
      <c r="AA91" s="144" t="n"/>
      <c r="AB91" s="1101" t="n"/>
      <c r="AC91" s="1101" t="n"/>
      <c r="AD91" s="1101" t="n"/>
      <c r="AE91" s="1101" t="n"/>
      <c r="AF91" s="1101" t="n"/>
      <c r="AG91" s="1101" t="n"/>
      <c r="AH91" s="144" t="n"/>
      <c r="AI91" s="332" t="n"/>
      <c r="AJ91" s="435" t="n"/>
      <c r="AK91" s="435" t="n"/>
      <c r="AL91" s="435" t="n"/>
      <c r="AM91" s="435" t="n"/>
      <c r="AN91" s="435" t="n"/>
      <c r="AO91" s="435" t="n"/>
      <c r="AP91" s="435" t="n"/>
      <c r="AQ91" s="435" t="n"/>
      <c r="AR91" s="435" t="n"/>
      <c r="AS91" s="435" t="n"/>
      <c r="AT91" s="435" t="n"/>
      <c r="AU91" s="1084" t="n"/>
      <c r="AV91" s="1085" t="n"/>
      <c r="AW91" s="1101" t="n"/>
      <c r="AX91" s="1101" t="n"/>
      <c r="AY91" s="1101" t="n"/>
      <c r="AZ91" s="144" t="n"/>
      <c r="BA91" s="1101" t="n"/>
      <c r="BB91" s="1101" t="n"/>
      <c r="BC91" s="1101" t="n"/>
      <c r="BD91" s="1101" t="n"/>
      <c r="BE91" s="1101" t="n"/>
      <c r="BF91" s="1101" t="n"/>
      <c r="BG91" s="1101" t="n"/>
      <c r="BH91" s="1101" t="n"/>
      <c r="BI91" s="1101" t="n"/>
      <c r="BJ91" s="1101" t="n"/>
      <c r="BK91" s="1101" t="n"/>
      <c r="BL91" s="1101" t="n"/>
      <c r="BM91" s="1101" t="n"/>
      <c r="BN91" s="1101" t="n"/>
      <c r="BO91" s="1101" t="n"/>
      <c r="BP91" s="1101" t="n"/>
      <c r="BQ91" s="1101" t="n"/>
      <c r="BR91" s="1106" t="n"/>
      <c r="BS91" s="1106" t="n"/>
      <c r="BT91" s="1106" t="n"/>
      <c r="BU91" s="1106" t="n"/>
      <c r="BV91" s="1106" t="n"/>
      <c r="BW91" s="1106" t="n"/>
      <c r="BX91" s="1106" t="n"/>
      <c r="BY91" s="1106" t="n"/>
      <c r="BZ91" s="1106" t="n"/>
      <c r="CA91" s="1106" t="n"/>
      <c r="CB91" s="1106" t="n"/>
      <c r="CC91" s="1106" t="n"/>
      <c r="CD91" s="1106" t="n"/>
      <c r="CE91" s="1106" t="n"/>
      <c r="CF91" s="1106" t="n"/>
      <c r="CG91" s="1106" t="n"/>
      <c r="CH91" s="1106" t="n"/>
      <c r="CI91" s="1106" t="n"/>
      <c r="CJ91" s="756" t="n"/>
      <c r="CK91" s="752" t="n"/>
      <c r="CL91" s="752" t="n"/>
      <c r="CM91" s="752" t="n"/>
      <c r="CN91" s="752" t="n"/>
      <c r="CO91" s="752" t="n"/>
      <c r="CP91" s="752" t="n"/>
      <c r="CQ91" s="752" t="n"/>
      <c r="CR91" s="752" t="n"/>
      <c r="CS91" s="752" t="n"/>
      <c r="CT91" s="752" t="n"/>
      <c r="CU91" s="752" t="n"/>
      <c r="CV91" s="752" t="n"/>
      <c r="CW91" s="752" t="n"/>
      <c r="CX91" s="752" t="n"/>
      <c r="CY91" s="752" t="n"/>
      <c r="CZ91" s="752" t="n"/>
      <c r="DA91" s="752" t="n"/>
      <c r="DB91" s="752" t="n"/>
      <c r="DC91" s="752" t="n"/>
      <c r="DD91" s="752" t="n"/>
      <c r="DE91" s="752" t="n"/>
      <c r="DF91" s="752" t="n"/>
      <c r="DG91" s="752" t="n"/>
      <c r="DH91" s="752" t="n"/>
      <c r="DI91" s="752" t="n"/>
    </row>
    <row r="92" ht="16" customFormat="1" customHeight="1" s="1099">
      <c r="A92" s="1101" t="n"/>
      <c r="B92" s="1101" t="n"/>
      <c r="C92" s="1101" t="n"/>
      <c r="D92" s="1101" t="n"/>
      <c r="E92" s="1101" t="n"/>
      <c r="F92" s="1101" t="n"/>
      <c r="G92" s="144" t="n"/>
      <c r="H92" s="1101" t="n"/>
      <c r="I92" s="1101" t="n"/>
      <c r="J92" s="1101" t="n"/>
      <c r="K92" s="1101" t="n"/>
      <c r="L92" s="1101" t="n"/>
      <c r="M92" s="178" t="n"/>
      <c r="N92" s="1101" t="n"/>
      <c r="O92" s="1101" t="n"/>
      <c r="P92" s="1101" t="n"/>
      <c r="Q92" s="1101" t="n"/>
      <c r="R92" s="1101" t="n"/>
      <c r="S92" s="1101" t="n"/>
      <c r="T92" s="230" t="n"/>
      <c r="U92" s="1101" t="n"/>
      <c r="V92" s="1101" t="n"/>
      <c r="W92" s="1101" t="n"/>
      <c r="X92" s="1101" t="n"/>
      <c r="Y92" s="1101" t="n"/>
      <c r="Z92" s="1101" t="n"/>
      <c r="AA92" s="144" t="n"/>
      <c r="AB92" s="1101" t="n"/>
      <c r="AC92" s="1101" t="n"/>
      <c r="AD92" s="1101" t="n"/>
      <c r="AE92" s="1101" t="n"/>
      <c r="AF92" s="1101" t="n"/>
      <c r="AG92" s="1101" t="n"/>
      <c r="AH92" s="144" t="n"/>
      <c r="AI92" s="332" t="n"/>
      <c r="AJ92" s="435" t="n"/>
      <c r="AK92" s="435" t="n"/>
      <c r="AL92" s="435" t="n"/>
      <c r="AM92" s="435" t="n"/>
      <c r="AN92" s="435" t="n"/>
      <c r="AO92" s="435" t="n"/>
      <c r="AP92" s="435" t="n"/>
      <c r="AQ92" s="435" t="n"/>
      <c r="AR92" s="435" t="n"/>
      <c r="AS92" s="435" t="n"/>
      <c r="AT92" s="435" t="n"/>
      <c r="AU92" s="1084" t="n"/>
      <c r="AV92" s="1085" t="n"/>
      <c r="AW92" s="1101" t="n"/>
      <c r="AX92" s="1101" t="n"/>
      <c r="AY92" s="1101" t="n"/>
      <c r="AZ92" s="144" t="n"/>
      <c r="BA92" s="1101" t="n"/>
      <c r="BB92" s="1101" t="n"/>
      <c r="BC92" s="1101" t="n"/>
      <c r="BD92" s="1101" t="n"/>
      <c r="BE92" s="1101" t="n"/>
      <c r="BF92" s="1101" t="n"/>
      <c r="BG92" s="1101" t="n"/>
      <c r="BH92" s="1101" t="n"/>
      <c r="BI92" s="1101" t="n"/>
      <c r="BJ92" s="1101" t="n"/>
      <c r="BK92" s="1101" t="n"/>
      <c r="BL92" s="1101" t="n"/>
      <c r="BM92" s="1101" t="n"/>
      <c r="BN92" s="1101" t="n"/>
      <c r="BO92" s="1101" t="n"/>
      <c r="BP92" s="1101" t="n"/>
      <c r="BQ92" s="1101" t="n"/>
      <c r="BR92" s="1106" t="n"/>
      <c r="BS92" s="1106" t="n"/>
      <c r="BT92" s="1106" t="n"/>
      <c r="BU92" s="1106" t="n"/>
      <c r="BV92" s="1106" t="n"/>
      <c r="BW92" s="1106" t="n"/>
      <c r="BX92" s="1106" t="n"/>
      <c r="BY92" s="1106" t="n"/>
      <c r="BZ92" s="1106" t="n"/>
      <c r="CA92" s="1106" t="n"/>
      <c r="CB92" s="1106" t="n"/>
      <c r="CC92" s="1106" t="n"/>
      <c r="CD92" s="1106" t="n"/>
      <c r="CE92" s="1106" t="n"/>
      <c r="CF92" s="1106" t="n"/>
      <c r="CG92" s="1106" t="n"/>
      <c r="CH92" s="1106" t="n"/>
      <c r="CI92" s="1106" t="n"/>
      <c r="CJ92" s="756" t="n"/>
      <c r="CK92" s="752" t="n"/>
      <c r="CL92" s="752" t="n"/>
      <c r="CM92" s="752" t="n"/>
      <c r="CN92" s="752" t="n"/>
      <c r="CO92" s="752" t="n"/>
      <c r="CP92" s="752" t="n"/>
      <c r="CQ92" s="752" t="n"/>
      <c r="CR92" s="752" t="n"/>
      <c r="CS92" s="752" t="n"/>
      <c r="CT92" s="752" t="n"/>
      <c r="CU92" s="752" t="n"/>
      <c r="CV92" s="752" t="n"/>
      <c r="CW92" s="752" t="n"/>
      <c r="CX92" s="752" t="n"/>
      <c r="CY92" s="752" t="n"/>
      <c r="CZ92" s="752" t="n"/>
      <c r="DA92" s="752" t="n"/>
      <c r="DB92" s="752" t="n"/>
      <c r="DC92" s="752" t="n"/>
      <c r="DD92" s="752" t="n"/>
      <c r="DE92" s="752" t="n"/>
      <c r="DF92" s="752" t="n"/>
      <c r="DG92" s="752" t="n"/>
      <c r="DH92" s="752" t="n"/>
      <c r="DI92" s="752" t="n"/>
    </row>
    <row r="93" ht="16" customFormat="1" customHeight="1" s="1099">
      <c r="A93" s="1101" t="n"/>
      <c r="B93" s="1101" t="n"/>
      <c r="C93" s="1101" t="n"/>
      <c r="D93" s="1101" t="n"/>
      <c r="E93" s="1101" t="n"/>
      <c r="F93" s="1101" t="n"/>
      <c r="G93" s="144" t="n"/>
      <c r="H93" s="1101" t="n"/>
      <c r="I93" s="1101" t="n"/>
      <c r="J93" s="1101" t="n"/>
      <c r="K93" s="1101" t="n"/>
      <c r="L93" s="1101" t="n"/>
      <c r="M93" s="178" t="n"/>
      <c r="N93" s="1101" t="n"/>
      <c r="O93" s="1101" t="n"/>
      <c r="P93" s="1101" t="n"/>
      <c r="Q93" s="1101" t="n"/>
      <c r="R93" s="1101" t="n"/>
      <c r="S93" s="1101" t="n"/>
      <c r="T93" s="230" t="n"/>
      <c r="U93" s="1101" t="n"/>
      <c r="V93" s="1101" t="n"/>
      <c r="W93" s="1101" t="n"/>
      <c r="X93" s="1101" t="n"/>
      <c r="Y93" s="1101" t="n"/>
      <c r="Z93" s="1101" t="n"/>
      <c r="AA93" s="144" t="n"/>
      <c r="AB93" s="1101" t="n"/>
      <c r="AC93" s="1101" t="n"/>
      <c r="AD93" s="1101" t="n"/>
      <c r="AE93" s="1101" t="n"/>
      <c r="AF93" s="1101" t="n"/>
      <c r="AG93" s="1101" t="n"/>
      <c r="AH93" s="144" t="n"/>
      <c r="AI93" s="332" t="n"/>
      <c r="AJ93" s="435" t="n"/>
      <c r="AK93" s="435" t="n"/>
      <c r="AL93" s="435" t="n"/>
      <c r="AM93" s="435" t="n"/>
      <c r="AN93" s="435" t="n"/>
      <c r="AO93" s="435" t="n"/>
      <c r="AP93" s="435" t="n"/>
      <c r="AQ93" s="435" t="n"/>
      <c r="AR93" s="435" t="n"/>
      <c r="AS93" s="435" t="n"/>
      <c r="AT93" s="435" t="n"/>
      <c r="AU93" s="1084" t="n"/>
      <c r="AV93" s="1085" t="n"/>
      <c r="AW93" s="1101" t="n"/>
      <c r="AX93" s="1101" t="n"/>
      <c r="AY93" s="1101" t="n"/>
      <c r="AZ93" s="144" t="n"/>
      <c r="BA93" s="1101" t="n"/>
      <c r="BB93" s="1101" t="n"/>
      <c r="BC93" s="1101" t="n"/>
      <c r="BD93" s="1101" t="n"/>
      <c r="BE93" s="1101" t="n"/>
      <c r="BF93" s="1101" t="n"/>
      <c r="BG93" s="1101" t="n"/>
      <c r="BH93" s="1101" t="n"/>
      <c r="BI93" s="1101" t="n"/>
      <c r="BJ93" s="1101" t="n"/>
      <c r="BK93" s="1101" t="n"/>
      <c r="BL93" s="1101" t="n"/>
      <c r="BM93" s="1101" t="n"/>
      <c r="BN93" s="1101" t="n"/>
      <c r="BO93" s="1101" t="n"/>
      <c r="BP93" s="1101" t="n"/>
      <c r="BQ93" s="1101" t="n"/>
      <c r="BR93" s="1106" t="n"/>
      <c r="BS93" s="1106" t="n"/>
      <c r="BT93" s="1106" t="n"/>
      <c r="BU93" s="1106" t="n"/>
      <c r="BV93" s="1106" t="n"/>
      <c r="BW93" s="1106" t="n"/>
      <c r="BX93" s="1106" t="n"/>
      <c r="BY93" s="1106" t="n"/>
      <c r="BZ93" s="1106" t="n"/>
      <c r="CA93" s="1106" t="n"/>
      <c r="CB93" s="1106" t="n"/>
      <c r="CC93" s="1106" t="n"/>
      <c r="CD93" s="1106" t="n"/>
      <c r="CE93" s="1106" t="n"/>
      <c r="CF93" s="1106" t="n"/>
      <c r="CG93" s="1106" t="n"/>
      <c r="CH93" s="1106" t="n"/>
      <c r="CI93" s="1106" t="n"/>
      <c r="CJ93" s="756" t="n"/>
      <c r="CK93" s="752" t="n"/>
      <c r="CL93" s="752" t="n"/>
      <c r="CM93" s="752" t="n"/>
      <c r="CN93" s="752" t="n"/>
      <c r="CO93" s="752" t="n"/>
      <c r="CP93" s="752" t="n"/>
      <c r="CQ93" s="752" t="n"/>
      <c r="CR93" s="752" t="n"/>
      <c r="CS93" s="752" t="n"/>
      <c r="CT93" s="752" t="n"/>
      <c r="CU93" s="752" t="n"/>
      <c r="CV93" s="752" t="n"/>
      <c r="CW93" s="752" t="n"/>
      <c r="CX93" s="752" t="n"/>
      <c r="CY93" s="752" t="n"/>
      <c r="CZ93" s="752" t="n"/>
      <c r="DA93" s="752" t="n"/>
      <c r="DB93" s="752" t="n"/>
      <c r="DC93" s="752" t="n"/>
      <c r="DD93" s="752" t="n"/>
      <c r="DE93" s="752" t="n"/>
      <c r="DF93" s="752" t="n"/>
      <c r="DG93" s="752" t="n"/>
      <c r="DH93" s="752" t="n"/>
      <c r="DI93" s="752" t="n"/>
    </row>
    <row r="94" ht="16" customFormat="1" customHeight="1" s="1099">
      <c r="A94" s="1101" t="n"/>
      <c r="B94" s="1101" t="n"/>
      <c r="C94" s="1101" t="n"/>
      <c r="D94" s="1101" t="n"/>
      <c r="E94" s="1101" t="n"/>
      <c r="F94" s="1101" t="n"/>
      <c r="G94" s="144" t="n"/>
      <c r="H94" s="1101" t="n"/>
      <c r="I94" s="1101" t="n"/>
      <c r="J94" s="1101" t="n"/>
      <c r="K94" s="1101" t="n"/>
      <c r="L94" s="1101" t="n"/>
      <c r="M94" s="178" t="n"/>
      <c r="N94" s="1101" t="n"/>
      <c r="O94" s="1101" t="n"/>
      <c r="P94" s="1101" t="n"/>
      <c r="Q94" s="1101" t="n"/>
      <c r="R94" s="1101" t="n"/>
      <c r="S94" s="1101" t="n"/>
      <c r="T94" s="230" t="n"/>
      <c r="U94" s="1101" t="n"/>
      <c r="V94" s="1101" t="n"/>
      <c r="W94" s="1101" t="n"/>
      <c r="X94" s="1101" t="n"/>
      <c r="Y94" s="1101" t="n"/>
      <c r="Z94" s="1101" t="n"/>
      <c r="AA94" s="144" t="n"/>
      <c r="AB94" s="1101" t="n"/>
      <c r="AC94" s="1101" t="n"/>
      <c r="AD94" s="1101" t="n"/>
      <c r="AE94" s="1101" t="n"/>
      <c r="AF94" s="1101" t="n"/>
      <c r="AG94" s="1101" t="n"/>
      <c r="AH94" s="144" t="n"/>
      <c r="AI94" s="332" t="n"/>
      <c r="AJ94" s="435" t="n"/>
      <c r="AK94" s="435" t="n"/>
      <c r="AL94" s="435" t="n"/>
      <c r="AM94" s="435" t="n"/>
      <c r="AN94" s="435" t="n"/>
      <c r="AO94" s="435" t="n"/>
      <c r="AP94" s="435" t="n"/>
      <c r="AQ94" s="435" t="n"/>
      <c r="AR94" s="435" t="n"/>
      <c r="AS94" s="435" t="n"/>
      <c r="AT94" s="435" t="n"/>
      <c r="AU94" s="1084" t="n"/>
      <c r="AV94" s="1085" t="n"/>
      <c r="AW94" s="1101" t="n"/>
      <c r="AX94" s="1101" t="n"/>
      <c r="AY94" s="1101" t="n"/>
      <c r="AZ94" s="144" t="n"/>
      <c r="BA94" s="1101" t="n"/>
      <c r="BB94" s="1101" t="n"/>
      <c r="BC94" s="1101" t="n"/>
      <c r="BD94" s="1101" t="n"/>
      <c r="BE94" s="1101" t="n"/>
      <c r="BF94" s="1101" t="n"/>
      <c r="BG94" s="1101" t="n"/>
      <c r="BH94" s="1101" t="n"/>
      <c r="BI94" s="1101" t="n"/>
      <c r="BJ94" s="1101" t="n"/>
      <c r="BK94" s="1101" t="n"/>
      <c r="BL94" s="1101" t="n"/>
      <c r="BM94" s="1101" t="n"/>
      <c r="BN94" s="1101" t="n"/>
      <c r="BO94" s="1101" t="n"/>
      <c r="BP94" s="1101" t="n"/>
      <c r="BQ94" s="1101" t="n"/>
      <c r="BR94" s="1106" t="n"/>
      <c r="BS94" s="1106" t="n"/>
      <c r="BT94" s="1106" t="n"/>
      <c r="BU94" s="1106" t="n"/>
      <c r="BV94" s="1106" t="n"/>
      <c r="BW94" s="1106" t="n"/>
      <c r="BX94" s="1106" t="n"/>
      <c r="BY94" s="1106" t="n"/>
      <c r="BZ94" s="1106" t="n"/>
      <c r="CA94" s="1106" t="n"/>
      <c r="CB94" s="1106" t="n"/>
      <c r="CC94" s="1106" t="n"/>
      <c r="CD94" s="1106" t="n"/>
      <c r="CE94" s="1106" t="n"/>
      <c r="CF94" s="1106" t="n"/>
      <c r="CG94" s="1106" t="n"/>
      <c r="CH94" s="1106" t="n"/>
      <c r="CI94" s="1106" t="n"/>
      <c r="CJ94" s="756" t="n"/>
      <c r="CK94" s="752" t="n"/>
      <c r="CL94" s="752" t="n"/>
      <c r="CM94" s="752" t="n"/>
      <c r="CN94" s="752" t="n"/>
      <c r="CO94" s="752" t="n"/>
      <c r="CP94" s="752" t="n"/>
      <c r="CQ94" s="752" t="n"/>
      <c r="CR94" s="752" t="n"/>
      <c r="CS94" s="752" t="n"/>
      <c r="CT94" s="752" t="n"/>
      <c r="CU94" s="752" t="n"/>
      <c r="CV94" s="752" t="n"/>
      <c r="CW94" s="752" t="n"/>
      <c r="CX94" s="752" t="n"/>
      <c r="CY94" s="752" t="n"/>
      <c r="CZ94" s="752" t="n"/>
      <c r="DA94" s="752" t="n"/>
      <c r="DB94" s="752" t="n"/>
      <c r="DC94" s="752" t="n"/>
      <c r="DD94" s="752" t="n"/>
      <c r="DE94" s="752" t="n"/>
      <c r="DF94" s="752" t="n"/>
      <c r="DG94" s="752" t="n"/>
      <c r="DH94" s="752" t="n"/>
      <c r="DI94" s="752" t="n"/>
    </row>
    <row r="95" ht="16" customFormat="1" customHeight="1" s="1099">
      <c r="A95" s="1101" t="n"/>
      <c r="B95" s="1101" t="n"/>
      <c r="C95" s="1101" t="n"/>
      <c r="D95" s="1101" t="n"/>
      <c r="E95" s="1101" t="n"/>
      <c r="F95" s="1101" t="n"/>
      <c r="G95" s="144" t="n"/>
      <c r="H95" s="1101" t="n"/>
      <c r="I95" s="1101" t="n"/>
      <c r="J95" s="1101" t="n"/>
      <c r="K95" s="1101" t="n"/>
      <c r="L95" s="1101" t="n"/>
      <c r="M95" s="178" t="n"/>
      <c r="N95" s="1101" t="n"/>
      <c r="O95" s="1101" t="n"/>
      <c r="P95" s="1101" t="n"/>
      <c r="Q95" s="1101" t="n"/>
      <c r="R95" s="1101" t="n"/>
      <c r="S95" s="1101" t="n"/>
      <c r="T95" s="230" t="n"/>
      <c r="U95" s="1101" t="n"/>
      <c r="V95" s="1101" t="n"/>
      <c r="W95" s="1101" t="n"/>
      <c r="X95" s="1101" t="n"/>
      <c r="Y95" s="1101" t="n"/>
      <c r="Z95" s="1101" t="n"/>
      <c r="AA95" s="144" t="n"/>
      <c r="AB95" s="1101" t="n"/>
      <c r="AC95" s="1101" t="n"/>
      <c r="AD95" s="1101" t="n"/>
      <c r="AE95" s="1101" t="n"/>
      <c r="AF95" s="1101" t="n"/>
      <c r="AG95" s="1101" t="n"/>
      <c r="AH95" s="144" t="n"/>
      <c r="AI95" s="332" t="n"/>
      <c r="AJ95" s="435" t="n"/>
      <c r="AK95" s="435" t="n"/>
      <c r="AL95" s="435" t="n"/>
      <c r="AM95" s="435" t="n"/>
      <c r="AN95" s="435" t="n"/>
      <c r="AO95" s="435" t="n"/>
      <c r="AP95" s="435" t="n"/>
      <c r="AQ95" s="435" t="n"/>
      <c r="AR95" s="435" t="n"/>
      <c r="AS95" s="435" t="n"/>
      <c r="AT95" s="435" t="n"/>
      <c r="AU95" s="1084" t="n"/>
      <c r="AV95" s="1085" t="n"/>
      <c r="AW95" s="1101" t="n"/>
      <c r="AX95" s="1101" t="n"/>
      <c r="AY95" s="1101" t="n"/>
      <c r="AZ95" s="144" t="n"/>
      <c r="BA95" s="1101" t="n"/>
      <c r="BB95" s="1101" t="n"/>
      <c r="BC95" s="1101" t="n"/>
      <c r="BD95" s="1101" t="n"/>
      <c r="BE95" s="1101" t="n"/>
      <c r="BF95" s="1101" t="n"/>
      <c r="BG95" s="1101" t="n"/>
      <c r="BH95" s="1101" t="n"/>
      <c r="BI95" s="1101" t="n"/>
      <c r="BJ95" s="1101" t="n"/>
      <c r="BK95" s="1101" t="n"/>
      <c r="BL95" s="1101" t="n"/>
      <c r="BM95" s="1101" t="n"/>
      <c r="BN95" s="1101" t="n"/>
      <c r="BO95" s="1101" t="n"/>
      <c r="BP95" s="1101" t="n"/>
      <c r="BQ95" s="1101" t="n"/>
      <c r="BR95" s="1106" t="n"/>
      <c r="BS95" s="1106" t="n"/>
      <c r="BT95" s="1106" t="n"/>
      <c r="BU95" s="1106" t="n"/>
      <c r="BV95" s="1106" t="n"/>
      <c r="BW95" s="1106" t="n"/>
      <c r="BX95" s="1106" t="n"/>
      <c r="BY95" s="1106" t="n"/>
      <c r="BZ95" s="1106" t="n"/>
      <c r="CA95" s="1106" t="n"/>
      <c r="CB95" s="1106" t="n"/>
      <c r="CC95" s="1106" t="n"/>
      <c r="CD95" s="1106" t="n"/>
      <c r="CE95" s="1106" t="n"/>
      <c r="CF95" s="1106" t="n"/>
      <c r="CG95" s="1106" t="n"/>
      <c r="CH95" s="1106" t="n"/>
      <c r="CI95" s="1106" t="n"/>
      <c r="CJ95" s="756" t="n"/>
      <c r="CK95" s="752" t="n"/>
      <c r="CL95" s="752" t="n"/>
      <c r="CM95" s="752" t="n"/>
      <c r="CN95" s="752" t="n"/>
      <c r="CO95" s="752" t="n"/>
      <c r="CP95" s="752" t="n"/>
      <c r="CQ95" s="752" t="n"/>
      <c r="CR95" s="752" t="n"/>
      <c r="CS95" s="752" t="n"/>
      <c r="CT95" s="752" t="n"/>
      <c r="CU95" s="752" t="n"/>
      <c r="CV95" s="752" t="n"/>
      <c r="CW95" s="752" t="n"/>
      <c r="CX95" s="752" t="n"/>
      <c r="CY95" s="752" t="n"/>
      <c r="CZ95" s="752" t="n"/>
      <c r="DA95" s="752" t="n"/>
      <c r="DB95" s="752" t="n"/>
      <c r="DC95" s="752" t="n"/>
      <c r="DD95" s="752" t="n"/>
      <c r="DE95" s="752" t="n"/>
      <c r="DF95" s="752" t="n"/>
      <c r="DG95" s="752" t="n"/>
      <c r="DH95" s="752" t="n"/>
      <c r="DI95" s="752" t="n"/>
    </row>
    <row r="96" ht="16" customFormat="1" customHeight="1" s="1099">
      <c r="A96" s="1101" t="n"/>
      <c r="B96" s="1101" t="n"/>
      <c r="C96" s="1101" t="n"/>
      <c r="D96" s="1101" t="n"/>
      <c r="E96" s="1101" t="n"/>
      <c r="F96" s="1101" t="n"/>
      <c r="G96" s="144" t="n"/>
      <c r="H96" s="1101" t="n"/>
      <c r="I96" s="1101" t="n"/>
      <c r="J96" s="1101" t="n"/>
      <c r="K96" s="1101" t="n"/>
      <c r="L96" s="1101" t="n"/>
      <c r="M96" s="178" t="n"/>
      <c r="N96" s="1101" t="n"/>
      <c r="O96" s="1101" t="n"/>
      <c r="P96" s="1101" t="n"/>
      <c r="Q96" s="1101" t="n"/>
      <c r="R96" s="1101" t="n"/>
      <c r="S96" s="1101" t="n"/>
      <c r="T96" s="230" t="n"/>
      <c r="U96" s="1101" t="n"/>
      <c r="V96" s="1101" t="n"/>
      <c r="W96" s="1101" t="n"/>
      <c r="X96" s="1101" t="n"/>
      <c r="Y96" s="1101" t="n"/>
      <c r="Z96" s="1101" t="n"/>
      <c r="AA96" s="144" t="n"/>
      <c r="AB96" s="1101" t="n"/>
      <c r="AC96" s="1101" t="n"/>
      <c r="AD96" s="1101" t="n"/>
      <c r="AE96" s="1101" t="n"/>
      <c r="AF96" s="1101" t="n"/>
      <c r="AG96" s="1101" t="n"/>
      <c r="AH96" s="144" t="n"/>
      <c r="AI96" s="332" t="n"/>
      <c r="AJ96" s="435" t="n"/>
      <c r="AK96" s="435" t="n"/>
      <c r="AL96" s="435" t="n"/>
      <c r="AM96" s="435" t="n"/>
      <c r="AN96" s="435" t="n"/>
      <c r="AO96" s="435" t="n"/>
      <c r="AP96" s="435" t="n"/>
      <c r="AQ96" s="435" t="n"/>
      <c r="AR96" s="435" t="n"/>
      <c r="AS96" s="435" t="n"/>
      <c r="AT96" s="435" t="n"/>
      <c r="AU96" s="1084" t="n"/>
      <c r="AV96" s="1085" t="n"/>
      <c r="AW96" s="1101" t="n"/>
      <c r="AX96" s="1101" t="n"/>
      <c r="AY96" s="1101" t="n"/>
      <c r="AZ96" s="144" t="n"/>
      <c r="BA96" s="1101" t="n"/>
      <c r="BB96" s="1101" t="n"/>
      <c r="BC96" s="1101" t="n"/>
      <c r="BD96" s="1101" t="n"/>
      <c r="BE96" s="1101" t="n"/>
      <c r="BF96" s="1101" t="n"/>
      <c r="BG96" s="1101" t="n"/>
      <c r="BH96" s="1101" t="n"/>
      <c r="BI96" s="1101" t="n"/>
      <c r="BJ96" s="1101" t="n"/>
      <c r="BK96" s="1101" t="n"/>
      <c r="BL96" s="1101" t="n"/>
      <c r="BM96" s="1101" t="n"/>
      <c r="BN96" s="1101" t="n"/>
      <c r="BO96" s="1101" t="n"/>
      <c r="BP96" s="1101" t="n"/>
      <c r="BQ96" s="1101" t="n"/>
      <c r="BR96" s="1106" t="n"/>
      <c r="BS96" s="1106" t="n"/>
      <c r="BT96" s="1106" t="n"/>
      <c r="BU96" s="1106" t="n"/>
      <c r="BV96" s="1106" t="n"/>
      <c r="BW96" s="1106" t="n"/>
      <c r="BX96" s="1106" t="n"/>
      <c r="BY96" s="1106" t="n"/>
      <c r="BZ96" s="1106" t="n"/>
      <c r="CA96" s="1106" t="n"/>
      <c r="CB96" s="1106" t="n"/>
      <c r="CC96" s="1106" t="n"/>
      <c r="CD96" s="1106" t="n"/>
      <c r="CE96" s="1106" t="n"/>
      <c r="CF96" s="1106" t="n"/>
      <c r="CG96" s="1106" t="n"/>
      <c r="CH96" s="1106" t="n"/>
      <c r="CI96" s="1106" t="n"/>
      <c r="CJ96" s="756" t="n"/>
      <c r="CK96" s="752" t="n"/>
      <c r="CL96" s="752" t="n"/>
      <c r="CM96" s="752" t="n"/>
      <c r="CN96" s="752" t="n"/>
      <c r="CO96" s="752" t="n"/>
      <c r="CP96" s="752" t="n"/>
      <c r="CQ96" s="752" t="n"/>
      <c r="CR96" s="752" t="n"/>
      <c r="CS96" s="752" t="n"/>
      <c r="CT96" s="752" t="n"/>
      <c r="CU96" s="752" t="n"/>
      <c r="CV96" s="752" t="n"/>
      <c r="CW96" s="752" t="n"/>
      <c r="CX96" s="752" t="n"/>
      <c r="CY96" s="752" t="n"/>
      <c r="CZ96" s="752" t="n"/>
      <c r="DA96" s="752" t="n"/>
      <c r="DB96" s="752" t="n"/>
      <c r="DC96" s="752" t="n"/>
      <c r="DD96" s="752" t="n"/>
      <c r="DE96" s="752" t="n"/>
      <c r="DF96" s="752" t="n"/>
      <c r="DG96" s="752" t="n"/>
      <c r="DH96" s="752" t="n"/>
      <c r="DI96" s="752" t="n"/>
    </row>
    <row r="97" ht="16" customFormat="1" customHeight="1" s="1099">
      <c r="A97" s="1101" t="n"/>
      <c r="B97" s="1101" t="n"/>
      <c r="C97" s="1101" t="n"/>
      <c r="D97" s="1101" t="n"/>
      <c r="E97" s="1101" t="n"/>
      <c r="F97" s="1101" t="n"/>
      <c r="G97" s="144" t="n"/>
      <c r="H97" s="1101" t="n"/>
      <c r="I97" s="1101" t="n"/>
      <c r="J97" s="1101" t="n"/>
      <c r="K97" s="1101" t="n"/>
      <c r="L97" s="1101" t="n"/>
      <c r="M97" s="178" t="n"/>
      <c r="N97" s="1101" t="n"/>
      <c r="O97" s="1101" t="n"/>
      <c r="P97" s="1101" t="n"/>
      <c r="Q97" s="1101" t="n"/>
      <c r="R97" s="1101" t="n"/>
      <c r="S97" s="1101" t="n"/>
      <c r="T97" s="230" t="n"/>
      <c r="U97" s="1101" t="n"/>
      <c r="V97" s="1101" t="n"/>
      <c r="W97" s="1101" t="n"/>
      <c r="X97" s="1101" t="n"/>
      <c r="Y97" s="1101" t="n"/>
      <c r="Z97" s="1101" t="n"/>
      <c r="AA97" s="144" t="n"/>
      <c r="AB97" s="1101" t="n"/>
      <c r="AC97" s="1101" t="n"/>
      <c r="AD97" s="1101" t="n"/>
      <c r="AE97" s="1101" t="n"/>
      <c r="AF97" s="1101" t="n"/>
      <c r="AG97" s="1101" t="n"/>
      <c r="AH97" s="144" t="n"/>
      <c r="AI97" s="332" t="n"/>
      <c r="AJ97" s="435" t="n"/>
      <c r="AK97" s="435" t="n"/>
      <c r="AL97" s="435" t="n"/>
      <c r="AM97" s="435" t="n"/>
      <c r="AN97" s="435" t="n"/>
      <c r="AO97" s="435" t="n"/>
      <c r="AP97" s="435" t="n"/>
      <c r="AQ97" s="435" t="n"/>
      <c r="AR97" s="435" t="n"/>
      <c r="AS97" s="435" t="n"/>
      <c r="AT97" s="435" t="n"/>
      <c r="AU97" s="1084" t="n"/>
      <c r="AV97" s="1085" t="n"/>
      <c r="AW97" s="1101" t="n"/>
      <c r="AX97" s="1101" t="n"/>
      <c r="AY97" s="1101" t="n"/>
      <c r="AZ97" s="144" t="n"/>
      <c r="BA97" s="1101" t="n"/>
      <c r="BB97" s="1101" t="n"/>
      <c r="BC97" s="1101" t="n"/>
      <c r="BD97" s="1101" t="n"/>
      <c r="BE97" s="1101" t="n"/>
      <c r="BF97" s="1101" t="n"/>
      <c r="BG97" s="1101" t="n"/>
      <c r="BH97" s="1101" t="n"/>
      <c r="BI97" s="1101" t="n"/>
      <c r="BJ97" s="1101" t="n"/>
      <c r="BK97" s="1101" t="n"/>
      <c r="BL97" s="1101" t="n"/>
      <c r="BM97" s="1101" t="n"/>
      <c r="BN97" s="1101" t="n"/>
      <c r="BO97" s="1101" t="n"/>
      <c r="BP97" s="1101" t="n"/>
      <c r="BQ97" s="1101" t="n"/>
      <c r="BR97" s="1106" t="n"/>
      <c r="BS97" s="1106" t="n"/>
      <c r="BT97" s="1106" t="n"/>
      <c r="BU97" s="1106" t="n"/>
      <c r="BV97" s="1106" t="n"/>
      <c r="BW97" s="1106" t="n"/>
      <c r="BX97" s="1106" t="n"/>
      <c r="BY97" s="1106" t="n"/>
      <c r="BZ97" s="1106" t="n"/>
      <c r="CA97" s="1106" t="n"/>
      <c r="CB97" s="1106" t="n"/>
      <c r="CC97" s="1106" t="n"/>
      <c r="CD97" s="1106" t="n"/>
      <c r="CE97" s="1106" t="n"/>
      <c r="CF97" s="1106" t="n"/>
      <c r="CG97" s="1106" t="n"/>
      <c r="CH97" s="1106" t="n"/>
      <c r="CI97" s="1106" t="n"/>
      <c r="CJ97" s="756" t="n"/>
      <c r="CK97" s="752" t="n"/>
      <c r="CL97" s="752" t="n"/>
      <c r="CM97" s="752" t="n"/>
      <c r="CN97" s="752" t="n"/>
      <c r="CO97" s="752" t="n"/>
      <c r="CP97" s="752" t="n"/>
      <c r="CQ97" s="752" t="n"/>
      <c r="CR97" s="752" t="n"/>
      <c r="CS97" s="752" t="n"/>
      <c r="CT97" s="752" t="n"/>
      <c r="CU97" s="752" t="n"/>
      <c r="CV97" s="752" t="n"/>
      <c r="CW97" s="752" t="n"/>
      <c r="CX97" s="752" t="n"/>
      <c r="CY97" s="752" t="n"/>
      <c r="CZ97" s="752" t="n"/>
      <c r="DA97" s="752" t="n"/>
      <c r="DB97" s="752" t="n"/>
      <c r="DC97" s="752" t="n"/>
      <c r="DD97" s="752" t="n"/>
      <c r="DE97" s="752" t="n"/>
      <c r="DF97" s="752" t="n"/>
      <c r="DG97" s="752" t="n"/>
      <c r="DH97" s="752" t="n"/>
      <c r="DI97" s="752" t="n"/>
    </row>
    <row r="98" ht="16" customFormat="1" customHeight="1" s="1099">
      <c r="A98" s="1101" t="n"/>
      <c r="B98" s="1101" t="n"/>
      <c r="C98" s="1101" t="n"/>
      <c r="D98" s="1101" t="n"/>
      <c r="E98" s="1101" t="n"/>
      <c r="F98" s="1101" t="n"/>
      <c r="G98" s="144" t="n"/>
      <c r="H98" s="1101" t="n"/>
      <c r="I98" s="1101" t="n"/>
      <c r="J98" s="1101" t="n"/>
      <c r="K98" s="1101" t="n"/>
      <c r="L98" s="1101" t="n"/>
      <c r="M98" s="178" t="n"/>
      <c r="N98" s="1101" t="n"/>
      <c r="O98" s="1101" t="n"/>
      <c r="P98" s="1101" t="n"/>
      <c r="Q98" s="1101" t="n"/>
      <c r="R98" s="1101" t="n"/>
      <c r="S98" s="1101" t="n"/>
      <c r="T98" s="230" t="n"/>
      <c r="U98" s="1101" t="n"/>
      <c r="V98" s="1101" t="n"/>
      <c r="W98" s="1101" t="n"/>
      <c r="X98" s="1101" t="n"/>
      <c r="Y98" s="1101" t="n"/>
      <c r="Z98" s="1101" t="n"/>
      <c r="AA98" s="144" t="n"/>
      <c r="AB98" s="1101" t="n"/>
      <c r="AC98" s="1101" t="n"/>
      <c r="AD98" s="1101" t="n"/>
      <c r="AE98" s="1101" t="n"/>
      <c r="AF98" s="1101" t="n"/>
      <c r="AG98" s="1101" t="n"/>
      <c r="AH98" s="144" t="n"/>
      <c r="AI98" s="332" t="n"/>
      <c r="AJ98" s="435" t="n"/>
      <c r="AK98" s="435" t="n"/>
      <c r="AL98" s="435" t="n"/>
      <c r="AM98" s="435" t="n"/>
      <c r="AN98" s="435" t="n"/>
      <c r="AO98" s="435" t="n"/>
      <c r="AP98" s="435" t="n"/>
      <c r="AQ98" s="435" t="n"/>
      <c r="AR98" s="435" t="n"/>
      <c r="AS98" s="435" t="n"/>
      <c r="AT98" s="435" t="n"/>
      <c r="AU98" s="1084" t="n"/>
      <c r="AV98" s="1085" t="n"/>
      <c r="AW98" s="1101" t="n"/>
      <c r="AX98" s="1101" t="n"/>
      <c r="AY98" s="1101" t="n"/>
      <c r="AZ98" s="144" t="n"/>
      <c r="BA98" s="1101" t="n"/>
      <c r="BB98" s="1101" t="n"/>
      <c r="BC98" s="1101" t="n"/>
      <c r="BD98" s="1101" t="n"/>
      <c r="BE98" s="1101" t="n"/>
      <c r="BF98" s="1101" t="n"/>
      <c r="BG98" s="1101" t="n"/>
      <c r="BH98" s="1101" t="n"/>
      <c r="BI98" s="1101" t="n"/>
      <c r="BJ98" s="1101" t="n"/>
      <c r="BK98" s="1101" t="n"/>
      <c r="BL98" s="1101" t="n"/>
      <c r="BM98" s="1101" t="n"/>
      <c r="BN98" s="1101" t="n"/>
      <c r="BO98" s="1101" t="n"/>
      <c r="BP98" s="1101" t="n"/>
      <c r="BQ98" s="1101" t="n"/>
      <c r="BR98" s="1106" t="n"/>
      <c r="BS98" s="1106" t="n"/>
      <c r="BT98" s="1106" t="n"/>
      <c r="BU98" s="1106" t="n"/>
      <c r="BV98" s="1106" t="n"/>
      <c r="BW98" s="1106" t="n"/>
      <c r="BX98" s="1106" t="n"/>
      <c r="BY98" s="1106" t="n"/>
      <c r="BZ98" s="1106" t="n"/>
      <c r="CA98" s="1106" t="n"/>
      <c r="CB98" s="1106" t="n"/>
      <c r="CC98" s="1106" t="n"/>
      <c r="CD98" s="1106" t="n"/>
      <c r="CE98" s="1106" t="n"/>
      <c r="CF98" s="1106" t="n"/>
      <c r="CG98" s="1106" t="n"/>
      <c r="CH98" s="1106" t="n"/>
      <c r="CI98" s="1106" t="n"/>
      <c r="CJ98" s="756" t="n"/>
      <c r="CK98" s="752" t="n"/>
      <c r="CL98" s="752" t="n"/>
      <c r="CM98" s="752" t="n"/>
      <c r="CN98" s="752" t="n"/>
      <c r="CO98" s="752" t="n"/>
      <c r="CP98" s="752" t="n"/>
      <c r="CQ98" s="752" t="n"/>
      <c r="CR98" s="752" t="n"/>
      <c r="CS98" s="752" t="n"/>
      <c r="CT98" s="752" t="n"/>
      <c r="CU98" s="752" t="n"/>
      <c r="CV98" s="752" t="n"/>
      <c r="CW98" s="752" t="n"/>
      <c r="CX98" s="752" t="n"/>
      <c r="CY98" s="752" t="n"/>
      <c r="CZ98" s="752" t="n"/>
      <c r="DA98" s="752" t="n"/>
      <c r="DB98" s="752" t="n"/>
      <c r="DC98" s="752" t="n"/>
      <c r="DD98" s="752" t="n"/>
      <c r="DE98" s="752" t="n"/>
      <c r="DF98" s="752" t="n"/>
      <c r="DG98" s="752" t="n"/>
      <c r="DH98" s="752" t="n"/>
      <c r="DI98" s="752" t="n"/>
    </row>
    <row r="99" ht="16" customFormat="1" customHeight="1" s="1099">
      <c r="A99" s="1101" t="n"/>
      <c r="B99" s="1101" t="n"/>
      <c r="C99" s="1101" t="n"/>
      <c r="D99" s="1101" t="n"/>
      <c r="E99" s="1101" t="n"/>
      <c r="F99" s="1101" t="n"/>
      <c r="G99" s="144" t="n"/>
      <c r="H99" s="1101" t="n"/>
      <c r="I99" s="1101" t="n"/>
      <c r="J99" s="1101" t="n"/>
      <c r="K99" s="1101" t="n"/>
      <c r="L99" s="1101" t="n"/>
      <c r="M99" s="178" t="n"/>
      <c r="N99" s="1101" t="n"/>
      <c r="O99" s="1101" t="n"/>
      <c r="P99" s="1101" t="n"/>
      <c r="Q99" s="1101" t="n"/>
      <c r="R99" s="1101" t="n"/>
      <c r="S99" s="1101" t="n"/>
      <c r="T99" s="230" t="n"/>
      <c r="U99" s="1101" t="n"/>
      <c r="V99" s="1101" t="n"/>
      <c r="W99" s="1101" t="n"/>
      <c r="X99" s="1101" t="n"/>
      <c r="Y99" s="1101" t="n"/>
      <c r="Z99" s="1101" t="n"/>
      <c r="AA99" s="144" t="n"/>
      <c r="AB99" s="1101" t="n"/>
      <c r="AC99" s="1101" t="n"/>
      <c r="AD99" s="1101" t="n"/>
      <c r="AE99" s="1101" t="n"/>
      <c r="AF99" s="1101" t="n"/>
      <c r="AG99" s="1101" t="n"/>
      <c r="AH99" s="144" t="n"/>
      <c r="AI99" s="332" t="n"/>
      <c r="AJ99" s="435" t="n"/>
      <c r="AK99" s="435" t="n"/>
      <c r="AL99" s="435" t="n"/>
      <c r="AM99" s="435" t="n"/>
      <c r="AN99" s="435" t="n"/>
      <c r="AO99" s="435" t="n"/>
      <c r="AP99" s="435" t="n"/>
      <c r="AQ99" s="435" t="n"/>
      <c r="AR99" s="435" t="n"/>
      <c r="AS99" s="435" t="n"/>
      <c r="AT99" s="435" t="n"/>
      <c r="AU99" s="1084" t="n"/>
      <c r="AV99" s="1085" t="n"/>
      <c r="AW99" s="1101" t="n"/>
      <c r="AX99" s="1101" t="n"/>
      <c r="AY99" s="1101" t="n"/>
      <c r="AZ99" s="144" t="n"/>
      <c r="BA99" s="1101" t="n"/>
      <c r="BB99" s="1101" t="n"/>
      <c r="BC99" s="1101" t="n"/>
      <c r="BD99" s="1101" t="n"/>
      <c r="BE99" s="1101" t="n"/>
      <c r="BF99" s="1101" t="n"/>
      <c r="BG99" s="1101" t="n"/>
      <c r="BH99" s="1101" t="n"/>
      <c r="BI99" s="1101" t="n"/>
      <c r="BJ99" s="1101" t="n"/>
      <c r="BK99" s="1101" t="n"/>
      <c r="BL99" s="1101" t="n"/>
      <c r="BM99" s="1101" t="n"/>
      <c r="BN99" s="1101" t="n"/>
      <c r="BO99" s="1101" t="n"/>
      <c r="BP99" s="1101" t="n"/>
      <c r="BQ99" s="1101" t="n"/>
      <c r="BR99" s="1106" t="n"/>
      <c r="BS99" s="1106" t="n"/>
      <c r="BT99" s="1106" t="n"/>
      <c r="BU99" s="1106" t="n"/>
      <c r="BV99" s="1106" t="n"/>
      <c r="BW99" s="1106" t="n"/>
      <c r="BX99" s="1106" t="n"/>
      <c r="BY99" s="1106" t="n"/>
      <c r="BZ99" s="1106" t="n"/>
      <c r="CA99" s="1106" t="n"/>
      <c r="CB99" s="1106" t="n"/>
      <c r="CC99" s="1106" t="n"/>
      <c r="CD99" s="1106" t="n"/>
      <c r="CE99" s="1106" t="n"/>
      <c r="CF99" s="1106" t="n"/>
      <c r="CG99" s="1106" t="n"/>
      <c r="CH99" s="1106" t="n"/>
      <c r="CI99" s="1106" t="n"/>
      <c r="CJ99" s="756" t="n"/>
      <c r="CK99" s="752" t="n"/>
      <c r="CL99" s="752" t="n"/>
      <c r="CM99" s="752" t="n"/>
      <c r="CN99" s="752" t="n"/>
      <c r="CO99" s="752" t="n"/>
      <c r="CP99" s="752" t="n"/>
      <c r="CQ99" s="752" t="n"/>
      <c r="CR99" s="752" t="n"/>
      <c r="CS99" s="752" t="n"/>
      <c r="CT99" s="752" t="n"/>
      <c r="CU99" s="752" t="n"/>
      <c r="CV99" s="752" t="n"/>
      <c r="CW99" s="752" t="n"/>
      <c r="CX99" s="752" t="n"/>
      <c r="CY99" s="752" t="n"/>
      <c r="CZ99" s="752" t="n"/>
      <c r="DA99" s="752" t="n"/>
      <c r="DB99" s="752" t="n"/>
      <c r="DC99" s="752" t="n"/>
      <c r="DD99" s="752" t="n"/>
      <c r="DE99" s="752" t="n"/>
      <c r="DF99" s="752" t="n"/>
      <c r="DG99" s="752" t="n"/>
      <c r="DH99" s="752" t="n"/>
      <c r="DI99" s="752" t="n"/>
    </row>
    <row r="100" ht="16" customFormat="1" customHeight="1" s="1099">
      <c r="A100" s="1101" t="n"/>
      <c r="B100" s="1101" t="n"/>
      <c r="C100" s="1101" t="n"/>
      <c r="D100" s="1101" t="n"/>
      <c r="E100" s="1101" t="n"/>
      <c r="F100" s="1101" t="n"/>
      <c r="G100" s="144" t="n"/>
      <c r="H100" s="1101" t="n"/>
      <c r="I100" s="1101" t="n"/>
      <c r="J100" s="1101" t="n"/>
      <c r="K100" s="1101" t="n"/>
      <c r="L100" s="1101" t="n"/>
      <c r="M100" s="178" t="n"/>
      <c r="N100" s="1101" t="n"/>
      <c r="O100" s="1101" t="n"/>
      <c r="P100" s="1101" t="n"/>
      <c r="Q100" s="1101" t="n"/>
      <c r="R100" s="1101" t="n"/>
      <c r="S100" s="1101" t="n"/>
      <c r="T100" s="230" t="n"/>
      <c r="U100" s="1101" t="n"/>
      <c r="V100" s="1101" t="n"/>
      <c r="W100" s="1101" t="n"/>
      <c r="X100" s="1101" t="n"/>
      <c r="Y100" s="1101" t="n"/>
      <c r="Z100" s="1101" t="n"/>
      <c r="AA100" s="144" t="n"/>
      <c r="AB100" s="1101" t="n"/>
      <c r="AC100" s="1101" t="n"/>
      <c r="AD100" s="1101" t="n"/>
      <c r="AE100" s="1101" t="n"/>
      <c r="AF100" s="1101" t="n"/>
      <c r="AG100" s="1101" t="n"/>
      <c r="AH100" s="144" t="n"/>
      <c r="AI100" s="332" t="n"/>
      <c r="AJ100" s="435" t="n"/>
      <c r="AK100" s="435" t="n"/>
      <c r="AL100" s="435" t="n"/>
      <c r="AM100" s="435" t="n"/>
      <c r="AN100" s="435" t="n"/>
      <c r="AO100" s="435" t="n"/>
      <c r="AP100" s="435" t="n"/>
      <c r="AQ100" s="435" t="n"/>
      <c r="AR100" s="435" t="n"/>
      <c r="AS100" s="435" t="n"/>
      <c r="AT100" s="435" t="n"/>
      <c r="AU100" s="1084" t="n"/>
      <c r="AV100" s="1085" t="n"/>
      <c r="AW100" s="1101" t="n"/>
      <c r="AX100" s="1101" t="n"/>
      <c r="AY100" s="1101" t="n"/>
      <c r="AZ100" s="144" t="n"/>
      <c r="BA100" s="1101" t="n"/>
      <c r="BB100" s="1101" t="n"/>
      <c r="BC100" s="1101" t="n"/>
      <c r="BD100" s="1101" t="n"/>
      <c r="BE100" s="1101" t="n"/>
      <c r="BF100" s="1101" t="n"/>
      <c r="BG100" s="1101" t="n"/>
      <c r="BH100" s="1101" t="n"/>
      <c r="BI100" s="1101" t="n"/>
      <c r="BJ100" s="1101" t="n"/>
      <c r="BK100" s="1101" t="n"/>
      <c r="BL100" s="1101" t="n"/>
      <c r="BM100" s="1101" t="n"/>
      <c r="BN100" s="1101" t="n"/>
      <c r="BO100" s="1101" t="n"/>
      <c r="BP100" s="1101" t="n"/>
      <c r="BQ100" s="1101" t="n"/>
      <c r="BR100" s="1106" t="n"/>
      <c r="BS100" s="1106" t="n"/>
      <c r="BT100" s="1106" t="n"/>
      <c r="BU100" s="1106" t="n"/>
      <c r="BV100" s="1106" t="n"/>
      <c r="BW100" s="1106" t="n"/>
      <c r="BX100" s="1106" t="n"/>
      <c r="BY100" s="1106" t="n"/>
      <c r="BZ100" s="1106" t="n"/>
      <c r="CA100" s="1106" t="n"/>
      <c r="CB100" s="1106" t="n"/>
      <c r="CC100" s="1106" t="n"/>
      <c r="CD100" s="1106" t="n"/>
      <c r="CE100" s="1106" t="n"/>
      <c r="CF100" s="1106" t="n"/>
      <c r="CG100" s="1106" t="n"/>
      <c r="CH100" s="1106" t="n"/>
      <c r="CI100" s="1106" t="n"/>
      <c r="CJ100" s="756" t="n"/>
      <c r="CK100" s="752" t="n"/>
      <c r="CL100" s="752" t="n"/>
      <c r="CM100" s="752" t="n"/>
      <c r="CN100" s="752" t="n"/>
      <c r="CO100" s="752" t="n"/>
      <c r="CP100" s="752" t="n"/>
      <c r="CQ100" s="752" t="n"/>
      <c r="CR100" s="752" t="n"/>
      <c r="CS100" s="752" t="n"/>
      <c r="CT100" s="752" t="n"/>
      <c r="CU100" s="752" t="n"/>
      <c r="CV100" s="752" t="n"/>
      <c r="CW100" s="752" t="n"/>
      <c r="CX100" s="752" t="n"/>
      <c r="CY100" s="752" t="n"/>
      <c r="CZ100" s="752" t="n"/>
      <c r="DA100" s="752" t="n"/>
      <c r="DB100" s="752" t="n"/>
      <c r="DC100" s="752" t="n"/>
      <c r="DD100" s="752" t="n"/>
      <c r="DE100" s="752" t="n"/>
      <c r="DF100" s="752" t="n"/>
      <c r="DG100" s="752" t="n"/>
      <c r="DH100" s="752" t="n"/>
      <c r="DI100" s="752" t="n"/>
    </row>
    <row r="101" ht="16" customFormat="1" customHeight="1" s="1099">
      <c r="A101" s="1101" t="n"/>
      <c r="B101" s="1101" t="n"/>
      <c r="C101" s="1101" t="n"/>
      <c r="D101" s="1101" t="n"/>
      <c r="E101" s="1101" t="n"/>
      <c r="F101" s="1101" t="n"/>
      <c r="G101" s="144" t="n"/>
      <c r="H101" s="1101" t="n"/>
      <c r="I101" s="1101" t="n"/>
      <c r="J101" s="1101" t="n"/>
      <c r="K101" s="1101" t="n"/>
      <c r="L101" s="1101" t="n"/>
      <c r="M101" s="178" t="n"/>
      <c r="N101" s="1101" t="n"/>
      <c r="O101" s="1101" t="n"/>
      <c r="P101" s="1101" t="n"/>
      <c r="Q101" s="1101" t="n"/>
      <c r="R101" s="1101" t="n"/>
      <c r="S101" s="1101" t="n"/>
      <c r="T101" s="230" t="n"/>
      <c r="U101" s="1101" t="n"/>
      <c r="V101" s="1101" t="n"/>
      <c r="W101" s="1101" t="n"/>
      <c r="X101" s="1101" t="n"/>
      <c r="Y101" s="1101" t="n"/>
      <c r="Z101" s="1101" t="n"/>
      <c r="AA101" s="144" t="n"/>
      <c r="AB101" s="1101" t="n"/>
      <c r="AC101" s="1101" t="n"/>
      <c r="AD101" s="1101" t="n"/>
      <c r="AE101" s="1101" t="n"/>
      <c r="AF101" s="1101" t="n"/>
      <c r="AG101" s="1101" t="n"/>
      <c r="AH101" s="144" t="n"/>
      <c r="AI101" s="332" t="n"/>
      <c r="AJ101" s="435" t="n"/>
      <c r="AK101" s="435" t="n"/>
      <c r="AL101" s="435" t="n"/>
      <c r="AM101" s="435" t="n"/>
      <c r="AN101" s="435" t="n"/>
      <c r="AO101" s="435" t="n"/>
      <c r="AP101" s="435" t="n"/>
      <c r="AQ101" s="435" t="n"/>
      <c r="AR101" s="435" t="n"/>
      <c r="AS101" s="435" t="n"/>
      <c r="AT101" s="435" t="n"/>
      <c r="AU101" s="1084" t="n"/>
      <c r="AV101" s="1085" t="n"/>
      <c r="AW101" s="1101" t="n"/>
      <c r="AX101" s="1101" t="n"/>
      <c r="AY101" s="1101" t="n"/>
      <c r="AZ101" s="144" t="n"/>
      <c r="BA101" s="1101" t="n"/>
      <c r="BB101" s="1101" t="n"/>
      <c r="BC101" s="1101" t="n"/>
      <c r="BD101" s="1101" t="n"/>
      <c r="BE101" s="1101" t="n"/>
      <c r="BF101" s="1101" t="n"/>
      <c r="BG101" s="1101" t="n"/>
      <c r="BH101" s="1101" t="n"/>
      <c r="BI101" s="1101" t="n"/>
      <c r="BJ101" s="1101" t="n"/>
      <c r="BK101" s="1101" t="n"/>
      <c r="BL101" s="1101" t="n"/>
      <c r="BM101" s="1101" t="n"/>
      <c r="BN101" s="1101" t="n"/>
      <c r="BO101" s="1101" t="n"/>
      <c r="BP101" s="1101" t="n"/>
      <c r="BQ101" s="1101" t="n"/>
      <c r="BR101" s="1106" t="n"/>
      <c r="BS101" s="1106" t="n"/>
      <c r="BT101" s="1106" t="n"/>
      <c r="BU101" s="1106" t="n"/>
      <c r="BV101" s="1106" t="n"/>
      <c r="BW101" s="1106" t="n"/>
      <c r="BX101" s="1106" t="n"/>
      <c r="BY101" s="1106" t="n"/>
      <c r="BZ101" s="1106" t="n"/>
      <c r="CA101" s="1106" t="n"/>
      <c r="CB101" s="1106" t="n"/>
      <c r="CC101" s="1106" t="n"/>
      <c r="CD101" s="1106" t="n"/>
      <c r="CE101" s="1106" t="n"/>
      <c r="CF101" s="1106" t="n"/>
      <c r="CG101" s="1106" t="n"/>
      <c r="CH101" s="1106" t="n"/>
      <c r="CI101" s="1106" t="n"/>
      <c r="CJ101" s="756" t="n"/>
      <c r="CK101" s="752" t="n"/>
      <c r="CL101" s="752" t="n"/>
      <c r="CM101" s="752" t="n"/>
      <c r="CN101" s="752" t="n"/>
      <c r="CO101" s="752" t="n"/>
      <c r="CP101" s="752" t="n"/>
      <c r="CQ101" s="752" t="n"/>
      <c r="CR101" s="752" t="n"/>
      <c r="CS101" s="752" t="n"/>
      <c r="CT101" s="752" t="n"/>
      <c r="CU101" s="752" t="n"/>
      <c r="CV101" s="752" t="n"/>
      <c r="CW101" s="752" t="n"/>
      <c r="CX101" s="752" t="n"/>
      <c r="CY101" s="752" t="n"/>
      <c r="CZ101" s="752" t="n"/>
      <c r="DA101" s="752" t="n"/>
      <c r="DB101" s="752" t="n"/>
      <c r="DC101" s="752" t="n"/>
      <c r="DD101" s="752" t="n"/>
      <c r="DE101" s="752" t="n"/>
      <c r="DF101" s="752" t="n"/>
      <c r="DG101" s="752" t="n"/>
      <c r="DH101" s="752" t="n"/>
      <c r="DI101" s="752" t="n"/>
    </row>
    <row r="102" ht="16" customFormat="1" customHeight="1" s="1099">
      <c r="A102" s="1101" t="n"/>
      <c r="B102" s="1101" t="n"/>
      <c r="C102" s="1101" t="n"/>
      <c r="D102" s="1101" t="n"/>
      <c r="E102" s="1101" t="n"/>
      <c r="F102" s="1101" t="n"/>
      <c r="G102" s="144" t="n"/>
      <c r="H102" s="1101" t="n"/>
      <c r="I102" s="1101" t="n"/>
      <c r="J102" s="1101" t="n"/>
      <c r="K102" s="1101" t="n"/>
      <c r="L102" s="1101" t="n"/>
      <c r="M102" s="178" t="n"/>
      <c r="N102" s="1101" t="n"/>
      <c r="O102" s="1101" t="n"/>
      <c r="P102" s="1101" t="n"/>
      <c r="Q102" s="1101" t="n"/>
      <c r="R102" s="1101" t="n"/>
      <c r="S102" s="1101" t="n"/>
      <c r="T102" s="230" t="n"/>
      <c r="U102" s="1101" t="n"/>
      <c r="V102" s="1101" t="n"/>
      <c r="W102" s="1101" t="n"/>
      <c r="X102" s="1101" t="n"/>
      <c r="Y102" s="1101" t="n"/>
      <c r="Z102" s="1101" t="n"/>
      <c r="AA102" s="144" t="n"/>
      <c r="AB102" s="1101" t="n"/>
      <c r="AC102" s="1101" t="n"/>
      <c r="AD102" s="1101" t="n"/>
      <c r="AE102" s="1101" t="n"/>
      <c r="AF102" s="1101" t="n"/>
      <c r="AG102" s="1101" t="n"/>
      <c r="AH102" s="144" t="n"/>
      <c r="AI102" s="436" t="n"/>
      <c r="AJ102" s="437" t="n"/>
      <c r="AK102" s="437" t="n"/>
      <c r="AL102" s="437" t="n"/>
      <c r="AM102" s="437" t="n"/>
      <c r="AN102" s="437" t="n"/>
      <c r="AO102" s="437" t="n"/>
      <c r="AP102" s="437" t="n"/>
      <c r="AQ102" s="437" t="n"/>
      <c r="AR102" s="437" t="n"/>
      <c r="AS102" s="437" t="n"/>
      <c r="AT102" s="442" t="n"/>
      <c r="AU102" s="1084" t="n"/>
      <c r="AV102" s="1085" t="n"/>
      <c r="AW102" s="1101" t="n"/>
      <c r="AX102" s="1101" t="n"/>
      <c r="AY102" s="1101" t="n"/>
      <c r="AZ102" s="144" t="n"/>
      <c r="BA102" s="1101" t="n"/>
      <c r="BB102" s="1101" t="n"/>
      <c r="BC102" s="1101" t="n"/>
      <c r="BD102" s="1101" t="n"/>
      <c r="BE102" s="1101" t="n"/>
      <c r="BF102" s="1101" t="n"/>
      <c r="BG102" s="1101" t="n"/>
      <c r="BH102" s="1101" t="n"/>
      <c r="BI102" s="1101" t="n"/>
      <c r="BJ102" s="1101" t="n"/>
      <c r="BK102" s="1101" t="n"/>
      <c r="BL102" s="1101" t="n"/>
      <c r="BM102" s="1101" t="n"/>
      <c r="BN102" s="1101" t="n"/>
      <c r="BO102" s="1101" t="n"/>
      <c r="BP102" s="1101" t="n"/>
      <c r="BQ102" s="1101" t="n"/>
      <c r="BR102" s="1106" t="n"/>
      <c r="BS102" s="1106" t="n"/>
      <c r="BT102" s="1106" t="n"/>
      <c r="BU102" s="1106" t="n"/>
      <c r="BV102" s="1106" t="n"/>
      <c r="BW102" s="1106" t="n"/>
      <c r="BX102" s="1106" t="n"/>
      <c r="BY102" s="1106" t="n"/>
      <c r="BZ102" s="1106" t="n"/>
      <c r="CA102" s="1106" t="n"/>
      <c r="CB102" s="1106" t="n"/>
      <c r="CC102" s="1106" t="n"/>
      <c r="CD102" s="1106" t="n"/>
      <c r="CE102" s="1106" t="n"/>
      <c r="CF102" s="1106" t="n"/>
      <c r="CG102" s="1106" t="n"/>
      <c r="CH102" s="1106" t="n"/>
      <c r="CI102" s="1106" t="n"/>
      <c r="CJ102" s="756" t="n"/>
      <c r="CK102" s="752" t="n"/>
      <c r="CL102" s="752" t="n"/>
      <c r="CM102" s="752" t="n"/>
      <c r="CN102" s="752" t="n"/>
      <c r="CO102" s="752" t="n"/>
      <c r="CP102" s="752" t="n"/>
      <c r="CQ102" s="752" t="n"/>
      <c r="CR102" s="752" t="n"/>
      <c r="CS102" s="752" t="n"/>
      <c r="CT102" s="752" t="n"/>
      <c r="CU102" s="752" t="n"/>
      <c r="CV102" s="752" t="n"/>
      <c r="CW102" s="752" t="n"/>
      <c r="CX102" s="752" t="n"/>
      <c r="CY102" s="752" t="n"/>
      <c r="CZ102" s="752" t="n"/>
      <c r="DA102" s="752" t="n"/>
      <c r="DB102" s="752" t="n"/>
      <c r="DC102" s="752" t="n"/>
      <c r="DD102" s="752" t="n"/>
      <c r="DE102" s="752" t="n"/>
      <c r="DF102" s="752" t="n"/>
      <c r="DG102" s="752" t="n"/>
      <c r="DH102" s="752" t="n"/>
      <c r="DI102" s="752" t="n"/>
    </row>
    <row r="103" ht="16" customFormat="1" customHeight="1" s="1099">
      <c r="A103" s="1101" t="n"/>
      <c r="B103" s="1101" t="n"/>
      <c r="C103" s="1101" t="n"/>
      <c r="D103" s="1101" t="n"/>
      <c r="E103" s="1101" t="n"/>
      <c r="F103" s="1101" t="n"/>
      <c r="G103" s="144" t="n"/>
      <c r="H103" s="1101" t="n"/>
      <c r="I103" s="1101" t="n"/>
      <c r="J103" s="1101" t="n"/>
      <c r="K103" s="1101" t="n"/>
      <c r="L103" s="1101" t="n"/>
      <c r="M103" s="178" t="n"/>
      <c r="N103" s="1101" t="n"/>
      <c r="O103" s="1101" t="n"/>
      <c r="P103" s="1101" t="n"/>
      <c r="Q103" s="1101" t="n"/>
      <c r="R103" s="1101" t="n"/>
      <c r="S103" s="1101" t="n"/>
      <c r="T103" s="230" t="n"/>
      <c r="U103" s="1101" t="n"/>
      <c r="V103" s="1101" t="n"/>
      <c r="W103" s="1101" t="n"/>
      <c r="X103" s="1101" t="n"/>
      <c r="Y103" s="1101" t="n"/>
      <c r="Z103" s="1101" t="n"/>
      <c r="AA103" s="144" t="n"/>
      <c r="AB103" s="1101" t="n"/>
      <c r="AC103" s="1101" t="n"/>
      <c r="AD103" s="1101" t="n"/>
      <c r="AE103" s="1101" t="n"/>
      <c r="AF103" s="1101" t="n"/>
      <c r="AG103" s="1101" t="n"/>
      <c r="AH103" s="144" t="n"/>
      <c r="AI103" s="436" t="n"/>
      <c r="AJ103" s="437" t="n"/>
      <c r="AK103" s="437" t="n"/>
      <c r="AL103" s="437" t="n"/>
      <c r="AM103" s="437" t="n"/>
      <c r="AN103" s="437" t="n"/>
      <c r="AO103" s="437" t="n"/>
      <c r="AP103" s="437" t="n"/>
      <c r="AQ103" s="437" t="n"/>
      <c r="AR103" s="437" t="n"/>
      <c r="AS103" s="437" t="n"/>
      <c r="AT103" s="437" t="n"/>
      <c r="AU103" s="443" t="n"/>
      <c r="AV103" s="444" t="n"/>
      <c r="AW103" s="1101" t="n"/>
      <c r="AX103" s="1101" t="n"/>
      <c r="AY103" s="1101" t="n"/>
      <c r="AZ103" s="144" t="n"/>
      <c r="BA103" s="1101" t="n"/>
      <c r="BB103" s="1101" t="n"/>
      <c r="BC103" s="1101" t="n"/>
      <c r="BD103" s="1101" t="n"/>
      <c r="BE103" s="1101" t="n"/>
      <c r="BF103" s="1101" t="n"/>
      <c r="BG103" s="1101" t="n"/>
      <c r="BH103" s="1101" t="n"/>
      <c r="BI103" s="1101" t="n"/>
      <c r="BJ103" s="1101" t="n"/>
      <c r="BK103" s="1101" t="n"/>
      <c r="BL103" s="1101" t="n"/>
      <c r="BM103" s="1101" t="n"/>
      <c r="BN103" s="1101" t="n"/>
      <c r="BO103" s="1101" t="n"/>
      <c r="BP103" s="1101" t="n"/>
      <c r="BQ103" s="1101" t="n"/>
      <c r="BR103" s="1106" t="n"/>
      <c r="BS103" s="1106" t="n"/>
      <c r="BT103" s="1106" t="n"/>
      <c r="BU103" s="1106" t="n"/>
      <c r="BV103" s="1106" t="n"/>
      <c r="BW103" s="1106" t="n"/>
      <c r="BX103" s="1106" t="n"/>
      <c r="BY103" s="1106" t="n"/>
      <c r="BZ103" s="1106" t="n"/>
      <c r="CA103" s="1106" t="n"/>
      <c r="CB103" s="1106" t="n"/>
      <c r="CC103" s="1106" t="n"/>
      <c r="CD103" s="1106" t="n"/>
      <c r="CE103" s="1106" t="n"/>
      <c r="CF103" s="1106" t="n"/>
      <c r="CG103" s="1106" t="n"/>
      <c r="CH103" s="1106" t="n"/>
      <c r="CI103" s="1106" t="n"/>
      <c r="CJ103" s="756" t="n"/>
      <c r="CK103" s="752" t="n"/>
      <c r="CL103" s="752" t="n"/>
      <c r="CM103" s="752" t="n"/>
      <c r="CN103" s="752" t="n"/>
      <c r="CO103" s="752" t="n"/>
      <c r="CP103" s="752" t="n"/>
      <c r="CQ103" s="752" t="n"/>
      <c r="CR103" s="752" t="n"/>
      <c r="CS103" s="752" t="n"/>
      <c r="CT103" s="752" t="n"/>
      <c r="CU103" s="752" t="n"/>
      <c r="CV103" s="752" t="n"/>
      <c r="CW103" s="752" t="n"/>
      <c r="CX103" s="752" t="n"/>
      <c r="CY103" s="752" t="n"/>
      <c r="CZ103" s="752" t="n"/>
      <c r="DA103" s="752" t="n"/>
      <c r="DB103" s="752" t="n"/>
      <c r="DC103" s="752" t="n"/>
      <c r="DD103" s="752" t="n"/>
      <c r="DE103" s="752" t="n"/>
      <c r="DF103" s="752" t="n"/>
      <c r="DG103" s="752" t="n"/>
      <c r="DH103" s="752" t="n"/>
      <c r="DI103" s="752" t="n"/>
    </row>
    <row r="104" ht="16" customFormat="1" customHeight="1" s="1099">
      <c r="A104" s="1101" t="n"/>
      <c r="B104" s="1101" t="n"/>
      <c r="C104" s="1101" t="n"/>
      <c r="D104" s="1101" t="n"/>
      <c r="E104" s="1101" t="n"/>
      <c r="F104" s="1101" t="n"/>
      <c r="G104" s="144" t="n"/>
      <c r="H104" s="1101" t="n"/>
      <c r="I104" s="1101" t="n"/>
      <c r="J104" s="1101" t="n"/>
      <c r="K104" s="1101" t="n"/>
      <c r="L104" s="1101" t="n"/>
      <c r="M104" s="178" t="n"/>
      <c r="N104" s="1101" t="n"/>
      <c r="O104" s="1101" t="n"/>
      <c r="P104" s="1101" t="n"/>
      <c r="Q104" s="1101" t="n"/>
      <c r="R104" s="1101" t="n"/>
      <c r="S104" s="1101" t="n"/>
      <c r="T104" s="230" t="n"/>
      <c r="U104" s="1101" t="n"/>
      <c r="V104" s="1101" t="n"/>
      <c r="W104" s="1101" t="n"/>
      <c r="X104" s="1101" t="n"/>
      <c r="Y104" s="1101" t="n"/>
      <c r="Z104" s="1101" t="n"/>
      <c r="AA104" s="144" t="n"/>
      <c r="AB104" s="1101" t="n"/>
      <c r="AC104" s="1101" t="n"/>
      <c r="AD104" s="1101" t="n"/>
      <c r="AE104" s="1101" t="n"/>
      <c r="AF104" s="1101" t="n"/>
      <c r="AG104" s="1101" t="n"/>
      <c r="AH104" s="144" t="n"/>
      <c r="AI104" s="1101" t="n"/>
      <c r="AJ104" s="1101" t="n"/>
      <c r="AK104" s="1101" t="n"/>
      <c r="AL104" s="1101" t="n"/>
      <c r="AM104" s="1101" t="n"/>
      <c r="AN104" s="1101" t="n"/>
      <c r="AO104" s="1101" t="n"/>
      <c r="AP104" s="1101" t="n"/>
      <c r="AQ104" s="1101" t="n"/>
      <c r="AR104" s="1101" t="n"/>
      <c r="AS104" s="1101" t="n"/>
      <c r="AT104" s="1101" t="n"/>
      <c r="AU104" s="1101" t="n"/>
      <c r="AV104" s="1101" t="n"/>
      <c r="AW104" s="1101" t="n"/>
      <c r="AX104" s="1101" t="n"/>
      <c r="AY104" s="1101" t="n"/>
      <c r="AZ104" s="144" t="n"/>
      <c r="BA104" s="1101" t="n"/>
      <c r="BB104" s="1101" t="n"/>
      <c r="BC104" s="1101" t="n"/>
      <c r="BD104" s="1101" t="n"/>
      <c r="BE104" s="1101" t="n"/>
      <c r="BF104" s="1101" t="n"/>
      <c r="BG104" s="1101" t="n"/>
      <c r="BH104" s="1101" t="n"/>
      <c r="BI104" s="1101" t="n"/>
      <c r="BJ104" s="1101" t="n"/>
      <c r="BK104" s="1101" t="n"/>
      <c r="BL104" s="1101" t="n"/>
      <c r="BM104" s="1101" t="n"/>
      <c r="BN104" s="1101" t="n"/>
      <c r="BO104" s="1101" t="n"/>
      <c r="BP104" s="1101" t="n"/>
      <c r="BQ104" s="1101" t="n"/>
      <c r="BR104" s="1106" t="n"/>
      <c r="BS104" s="1106" t="n"/>
      <c r="BT104" s="1106" t="n"/>
      <c r="BU104" s="1106" t="n"/>
      <c r="BV104" s="1106" t="n"/>
      <c r="BW104" s="1106" t="n"/>
      <c r="BX104" s="1106" t="n"/>
      <c r="BY104" s="1106" t="n"/>
      <c r="BZ104" s="1106" t="n"/>
      <c r="CA104" s="1106" t="n"/>
      <c r="CB104" s="1106" t="n"/>
      <c r="CC104" s="1106" t="n"/>
      <c r="CD104" s="1106" t="n"/>
      <c r="CE104" s="1106" t="n"/>
      <c r="CF104" s="1106" t="n"/>
      <c r="CG104" s="1106" t="n"/>
      <c r="CH104" s="1106" t="n"/>
      <c r="CI104" s="1106" t="n"/>
      <c r="CJ104" s="756" t="n"/>
      <c r="CK104" s="752" t="n"/>
      <c r="CL104" s="752" t="n"/>
      <c r="CM104" s="752" t="n"/>
      <c r="CN104" s="752" t="n"/>
      <c r="CO104" s="752" t="n"/>
      <c r="CP104" s="752" t="n"/>
      <c r="CQ104" s="752" t="n"/>
      <c r="CR104" s="752" t="n"/>
      <c r="CS104" s="752" t="n"/>
      <c r="CT104" s="752" t="n"/>
      <c r="CU104" s="752" t="n"/>
      <c r="CV104" s="752" t="n"/>
      <c r="CW104" s="752" t="n"/>
      <c r="CX104" s="752" t="n"/>
      <c r="CY104" s="752" t="n"/>
      <c r="CZ104" s="752" t="n"/>
      <c r="DA104" s="752" t="n"/>
      <c r="DB104" s="752" t="n"/>
      <c r="DC104" s="752" t="n"/>
      <c r="DD104" s="752" t="n"/>
      <c r="DE104" s="752" t="n"/>
      <c r="DF104" s="752" t="n"/>
      <c r="DG104" s="752" t="n"/>
      <c r="DH104" s="752" t="n"/>
      <c r="DI104" s="752" t="n"/>
    </row>
    <row r="105" ht="16" customFormat="1" customHeight="1" s="1099">
      <c r="A105" s="1101" t="n"/>
      <c r="B105" s="1101" t="n"/>
      <c r="C105" s="1101" t="n"/>
      <c r="D105" s="1101" t="n"/>
      <c r="E105" s="1101" t="n"/>
      <c r="F105" s="1101" t="n"/>
      <c r="G105" s="144" t="n"/>
      <c r="H105" s="1101" t="n"/>
      <c r="I105" s="1101" t="n"/>
      <c r="J105" s="1101" t="n"/>
      <c r="K105" s="1101" t="n"/>
      <c r="L105" s="1101" t="n"/>
      <c r="M105" s="178" t="n"/>
      <c r="N105" s="1101" t="n"/>
      <c r="O105" s="1101" t="n"/>
      <c r="P105" s="1101" t="n"/>
      <c r="Q105" s="1101" t="n"/>
      <c r="R105" s="1101" t="n"/>
      <c r="S105" s="1101" t="n"/>
      <c r="T105" s="230" t="n"/>
      <c r="U105" s="1101" t="n"/>
      <c r="V105" s="1101" t="n"/>
      <c r="W105" s="1101" t="n"/>
      <c r="X105" s="1101" t="n"/>
      <c r="Y105" s="1101" t="n"/>
      <c r="Z105" s="1101" t="n"/>
      <c r="AA105" s="144" t="n"/>
      <c r="AB105" s="1101" t="n"/>
      <c r="AC105" s="1101" t="n"/>
      <c r="AD105" s="1101" t="n"/>
      <c r="AE105" s="1101" t="n"/>
      <c r="AF105" s="1101" t="n"/>
      <c r="AG105" s="1101" t="n"/>
      <c r="AH105" s="144" t="n"/>
      <c r="AI105" s="1101" t="n"/>
      <c r="AJ105" s="1101" t="n"/>
      <c r="AK105" s="1101" t="n"/>
      <c r="AL105" s="1101" t="n"/>
      <c r="AM105" s="1101" t="n"/>
      <c r="AN105" s="1101" t="n"/>
      <c r="AO105" s="1101" t="n"/>
      <c r="AP105" s="1101" t="n"/>
      <c r="AQ105" s="1101" t="n"/>
      <c r="AR105" s="1101" t="n"/>
      <c r="AS105" s="1101" t="n"/>
      <c r="AT105" s="1101" t="n"/>
      <c r="AU105" s="1101" t="n"/>
      <c r="AV105" s="1101" t="n"/>
      <c r="AW105" s="1101" t="n"/>
      <c r="AX105" s="1101" t="n"/>
      <c r="AY105" s="1101" t="n"/>
      <c r="AZ105" s="144" t="n"/>
      <c r="BA105" s="1101" t="n"/>
      <c r="BB105" s="1101" t="n"/>
      <c r="BC105" s="1101" t="n"/>
      <c r="BD105" s="1101" t="n"/>
      <c r="BE105" s="1101" t="n"/>
      <c r="BF105" s="1101" t="n"/>
      <c r="BG105" s="1101" t="n"/>
      <c r="BH105" s="1101" t="n"/>
      <c r="BI105" s="1101" t="n"/>
      <c r="BJ105" s="1101" t="n"/>
      <c r="BK105" s="1101" t="n"/>
      <c r="BL105" s="1101" t="n"/>
      <c r="BM105" s="1101" t="n"/>
      <c r="BN105" s="1101" t="n"/>
      <c r="BO105" s="1101" t="n"/>
      <c r="BP105" s="1101" t="n"/>
      <c r="BQ105" s="1101" t="n"/>
      <c r="BR105" s="1106" t="n"/>
      <c r="BS105" s="1106" t="n"/>
      <c r="BT105" s="1106" t="n"/>
      <c r="BU105" s="1106" t="n"/>
      <c r="BV105" s="1106" t="n"/>
      <c r="BW105" s="1106" t="n"/>
      <c r="BX105" s="1106" t="n"/>
      <c r="BY105" s="1106" t="n"/>
      <c r="BZ105" s="1106" t="n"/>
      <c r="CA105" s="1106" t="n"/>
      <c r="CB105" s="1106" t="n"/>
      <c r="CC105" s="1106" t="n"/>
      <c r="CD105" s="1106" t="n"/>
      <c r="CE105" s="1106" t="n"/>
      <c r="CF105" s="1106" t="n"/>
      <c r="CG105" s="1106" t="n"/>
      <c r="CH105" s="1106" t="n"/>
      <c r="CI105" s="1106" t="n"/>
      <c r="CJ105" s="756" t="n"/>
      <c r="CK105" s="752" t="n"/>
      <c r="CL105" s="752" t="n"/>
      <c r="CM105" s="752" t="n"/>
      <c r="CN105" s="752" t="n"/>
      <c r="CO105" s="752" t="n"/>
      <c r="CP105" s="752" t="n"/>
      <c r="CQ105" s="752" t="n"/>
      <c r="CR105" s="752" t="n"/>
      <c r="CS105" s="752" t="n"/>
      <c r="CT105" s="752" t="n"/>
      <c r="CU105" s="752" t="n"/>
      <c r="CV105" s="752" t="n"/>
      <c r="CW105" s="752" t="n"/>
      <c r="CX105" s="752" t="n"/>
      <c r="CY105" s="752" t="n"/>
      <c r="CZ105" s="752" t="n"/>
      <c r="DA105" s="752" t="n"/>
      <c r="DB105" s="752" t="n"/>
      <c r="DC105" s="752" t="n"/>
      <c r="DD105" s="752" t="n"/>
      <c r="DE105" s="752" t="n"/>
      <c r="DF105" s="752" t="n"/>
      <c r="DG105" s="752" t="n"/>
      <c r="DH105" s="752" t="n"/>
      <c r="DI105" s="752" t="n"/>
    </row>
    <row r="106" ht="16" customFormat="1" customHeight="1" s="1099">
      <c r="A106" s="1101" t="n"/>
      <c r="B106" s="1101" t="n"/>
      <c r="C106" s="1101" t="n"/>
      <c r="D106" s="1101" t="n"/>
      <c r="E106" s="1101" t="n"/>
      <c r="F106" s="1101" t="n"/>
      <c r="G106" s="144" t="n"/>
      <c r="H106" s="1101" t="n"/>
      <c r="I106" s="1101" t="n"/>
      <c r="J106" s="1101" t="n"/>
      <c r="K106" s="1101" t="n"/>
      <c r="L106" s="1101" t="n"/>
      <c r="M106" s="178" t="n"/>
      <c r="N106" s="1101" t="n"/>
      <c r="O106" s="1101" t="n"/>
      <c r="P106" s="1101" t="n"/>
      <c r="Q106" s="1101" t="n"/>
      <c r="R106" s="1101" t="n"/>
      <c r="S106" s="1101" t="n"/>
      <c r="T106" s="230" t="n"/>
      <c r="U106" s="1101" t="n"/>
      <c r="V106" s="1101" t="n"/>
      <c r="W106" s="1101" t="n"/>
      <c r="X106" s="1101" t="n"/>
      <c r="Y106" s="1101" t="n"/>
      <c r="Z106" s="1101" t="n"/>
      <c r="AA106" s="144" t="n"/>
      <c r="AB106" s="1101" t="n"/>
      <c r="AC106" s="1101" t="n"/>
      <c r="AD106" s="1101" t="n"/>
      <c r="AE106" s="1101" t="n"/>
      <c r="AF106" s="1101" t="n"/>
      <c r="AG106" s="1101" t="n"/>
      <c r="AH106" s="144" t="n"/>
      <c r="AI106" s="1041" t="inlineStr">
        <is>
          <t>公司</t>
        </is>
      </c>
      <c r="AJ106" s="1053" t="inlineStr">
        <is>
          <t xml:space="preserve">本期收入（元） </t>
        </is>
      </c>
      <c r="AK106" s="1053" t="inlineStr">
        <is>
          <t xml:space="preserve">本期成本（元） </t>
        </is>
      </c>
      <c r="AL106" s="1053" t="inlineStr">
        <is>
          <t xml:space="preserve">本期利润（元） </t>
        </is>
      </c>
      <c r="AM106" s="1053" t="inlineStr">
        <is>
          <t xml:space="preserve">累计纳税（元） </t>
        </is>
      </c>
      <c r="AN106" s="1053" t="inlineStr">
        <is>
          <t xml:space="preserve">累计分红（元） </t>
        </is>
      </c>
      <c r="AO106" s="1053" t="inlineStr">
        <is>
          <t xml:space="preserve">期末现金（元） </t>
        </is>
      </c>
      <c r="AP106" s="1053" t="inlineStr">
        <is>
          <t xml:space="preserve">净资产（元） </t>
        </is>
      </c>
      <c r="AQ106" s="1053" t="inlineStr">
        <is>
          <t xml:space="preserve">综合分 </t>
        </is>
      </c>
      <c r="AR106" s="445" t="inlineStr">
        <is>
          <t>预计偿还债券本金</t>
        </is>
      </c>
      <c r="AS106" s="446" t="inlineStr">
        <is>
          <t>预计未偿还债券</t>
        </is>
      </c>
      <c r="AT106" s="446" t="inlineStr">
        <is>
          <t>预计累发债券</t>
        </is>
      </c>
      <c r="AU106" s="445" t="inlineStr">
        <is>
          <t>预计本期发行债券</t>
        </is>
      </c>
      <c r="AV106" s="446" t="inlineStr">
        <is>
          <t>预计债券</t>
        </is>
      </c>
      <c r="AW106" s="453" t="inlineStr">
        <is>
          <t>预计资本利润率</t>
        </is>
      </c>
      <c r="AX106" s="446" t="inlineStr">
        <is>
          <t>上期期末现金与本期成本最大值</t>
        </is>
      </c>
      <c r="AY106" s="1082" t="n"/>
      <c r="AZ106" s="144" t="n"/>
      <c r="BA106" s="1101" t="n"/>
      <c r="BB106" s="1101" t="n"/>
      <c r="BC106" s="1101" t="n"/>
      <c r="BD106" s="1101" t="n"/>
      <c r="BE106" s="1101" t="n"/>
      <c r="BF106" s="1101" t="n"/>
      <c r="BG106" s="1101" t="n"/>
      <c r="BH106" s="1101" t="n"/>
      <c r="BI106" s="1101" t="n"/>
      <c r="BJ106" s="1101" t="n"/>
      <c r="BK106" s="1101" t="n"/>
      <c r="BL106" s="1101" t="n"/>
      <c r="BM106" s="1101" t="n"/>
      <c r="BN106" s="1101" t="n"/>
      <c r="BO106" s="1101" t="n"/>
      <c r="BP106" s="1101" t="n"/>
      <c r="BQ106" s="1101" t="n"/>
      <c r="BR106" s="1106" t="n"/>
      <c r="BS106" s="1106" t="n"/>
      <c r="BT106" s="1106" t="n"/>
      <c r="BU106" s="1106" t="n"/>
      <c r="BV106" s="1106" t="n"/>
      <c r="BW106" s="1106" t="n"/>
      <c r="BX106" s="1106" t="n"/>
      <c r="BY106" s="1106" t="n"/>
      <c r="BZ106" s="1106" t="n"/>
      <c r="CA106" s="1106" t="n"/>
      <c r="CB106" s="1106" t="n"/>
      <c r="CC106" s="1106" t="n"/>
      <c r="CD106" s="1106" t="n"/>
      <c r="CE106" s="1106" t="n"/>
      <c r="CF106" s="1106" t="n"/>
      <c r="CG106" s="1106" t="n"/>
      <c r="CH106" s="1106" t="n"/>
      <c r="CI106" s="1106" t="n"/>
      <c r="CJ106" s="756" t="n"/>
      <c r="CK106" s="752" t="n"/>
      <c r="CL106" s="752" t="n"/>
      <c r="CM106" s="752" t="n"/>
      <c r="CN106" s="752" t="n"/>
      <c r="CO106" s="752" t="n"/>
      <c r="CP106" s="752" t="n"/>
      <c r="CQ106" s="752" t="n"/>
      <c r="CR106" s="752" t="n"/>
      <c r="CS106" s="752" t="n"/>
      <c r="CT106" s="752" t="n"/>
      <c r="CU106" s="752" t="n"/>
      <c r="CV106" s="752" t="n"/>
      <c r="CW106" s="752" t="n"/>
      <c r="CX106" s="752" t="n"/>
      <c r="CY106" s="752" t="n"/>
      <c r="CZ106" s="752" t="n"/>
      <c r="DA106" s="752" t="n"/>
      <c r="DB106" s="752" t="n"/>
      <c r="DC106" s="752" t="n"/>
      <c r="DD106" s="752" t="n"/>
      <c r="DE106" s="752" t="n"/>
      <c r="DF106" s="752" t="n"/>
      <c r="DG106" s="752" t="n"/>
      <c r="DH106" s="752" t="n"/>
      <c r="DI106" s="752" t="n"/>
    </row>
    <row r="107" ht="16" customFormat="1" customHeight="1" s="1099">
      <c r="A107" s="1101" t="n"/>
      <c r="B107" s="1101" t="n"/>
      <c r="C107" s="1101" t="n"/>
      <c r="D107" s="1101" t="n"/>
      <c r="E107" s="1101" t="n"/>
      <c r="F107" s="1101" t="n"/>
      <c r="G107" s="144" t="n"/>
      <c r="H107" s="1101" t="n"/>
      <c r="I107" s="1101" t="n"/>
      <c r="J107" s="1101" t="n"/>
      <c r="K107" s="1101" t="n"/>
      <c r="L107" s="1101" t="n"/>
      <c r="M107" s="178" t="n"/>
      <c r="N107" s="1101" t="n"/>
      <c r="O107" s="1101" t="n"/>
      <c r="P107" s="1101" t="n"/>
      <c r="Q107" s="1101" t="n"/>
      <c r="R107" s="1101" t="n"/>
      <c r="S107" s="1101" t="n"/>
      <c r="T107" s="230" t="n"/>
      <c r="U107" s="1101" t="n"/>
      <c r="V107" s="1101" t="n"/>
      <c r="W107" s="1101" t="n"/>
      <c r="X107" s="1101" t="n"/>
      <c r="Y107" s="1101" t="n"/>
      <c r="Z107" s="1101" t="n"/>
      <c r="AA107" s="144" t="n"/>
      <c r="AB107" s="1101" t="n"/>
      <c r="AC107" s="1101" t="n"/>
      <c r="AD107" s="1101" t="n"/>
      <c r="AE107" s="1101" t="n"/>
      <c r="AF107" s="1101" t="n"/>
      <c r="AG107" s="1101" t="n"/>
      <c r="AH107" s="144" t="n"/>
      <c r="AI107" s="329" t="n"/>
      <c r="AJ107" s="438" t="n"/>
      <c r="AK107" s="438" t="n"/>
      <c r="AL107" s="438" t="n"/>
      <c r="AM107" s="438" t="n"/>
      <c r="AN107" s="438" t="n"/>
      <c r="AO107" s="438" t="n"/>
      <c r="AP107" s="438" t="n"/>
      <c r="AQ107" s="434" t="n"/>
      <c r="AR107" s="447">
        <f>C$31</f>
        <v/>
      </c>
      <c r="AS107" s="447">
        <f>O$35</f>
        <v/>
      </c>
      <c r="AT107" s="448">
        <f>-20*初期!B$9+初期!B$8</f>
        <v/>
      </c>
      <c r="AU107" s="447">
        <f>Q$35</f>
        <v/>
      </c>
      <c r="AV107" s="447">
        <f>AU107+AS107+AR107</f>
        <v/>
      </c>
      <c r="AW107" s="1350">
        <f>AL107/(AP107+AV107)</f>
        <v/>
      </c>
      <c r="AX107" s="455">
        <f>MAX(AK107,初期!$E$42)</f>
        <v/>
      </c>
      <c r="AY107" s="1085" t="n"/>
      <c r="AZ107" s="144" t="n"/>
      <c r="BA107" s="1101" t="n"/>
      <c r="BB107" s="1101" t="n"/>
      <c r="BC107" s="1101" t="n"/>
      <c r="BD107" s="1101" t="n"/>
      <c r="BE107" s="1101" t="n"/>
      <c r="BF107" s="1101" t="n"/>
      <c r="BG107" s="1101" t="n"/>
      <c r="BH107" s="1101" t="n"/>
      <c r="BI107" s="1101" t="n"/>
      <c r="BJ107" s="1101" t="n"/>
      <c r="BK107" s="1101" t="n"/>
      <c r="BL107" s="1101" t="n"/>
      <c r="BM107" s="1101" t="n"/>
      <c r="BN107" s="1101" t="n"/>
      <c r="BO107" s="1101" t="n"/>
      <c r="BP107" s="1101" t="n"/>
      <c r="BQ107" s="1101" t="n"/>
      <c r="BR107" s="1106" t="n"/>
      <c r="BS107" s="1106" t="n"/>
      <c r="BT107" s="1106" t="n"/>
      <c r="BU107" s="1106" t="n"/>
      <c r="BV107" s="1106" t="n"/>
      <c r="BW107" s="1106" t="n"/>
      <c r="BX107" s="1106" t="n"/>
      <c r="BY107" s="1106" t="n"/>
      <c r="BZ107" s="1106" t="n"/>
      <c r="CA107" s="1106" t="n"/>
      <c r="CB107" s="1106" t="n"/>
      <c r="CC107" s="1106" t="n"/>
      <c r="CD107" s="1106" t="n"/>
      <c r="CE107" s="1106" t="n"/>
      <c r="CF107" s="1106" t="n"/>
      <c r="CG107" s="1106" t="n"/>
      <c r="CH107" s="1106" t="n"/>
      <c r="CI107" s="1106" t="n"/>
      <c r="CJ107" s="756" t="n"/>
      <c r="CK107" s="752" t="n"/>
      <c r="CL107" s="752" t="n"/>
      <c r="CM107" s="752" t="n"/>
      <c r="CN107" s="752" t="n"/>
      <c r="CO107" s="752" t="n"/>
      <c r="CP107" s="752" t="n"/>
      <c r="CQ107" s="752" t="n"/>
      <c r="CR107" s="752" t="n"/>
      <c r="CS107" s="752" t="n"/>
      <c r="CT107" s="752" t="n"/>
      <c r="CU107" s="752" t="n"/>
      <c r="CV107" s="752" t="n"/>
      <c r="CW107" s="752" t="n"/>
      <c r="CX107" s="752" t="n"/>
      <c r="CY107" s="752" t="n"/>
      <c r="CZ107" s="752" t="n"/>
      <c r="DA107" s="752" t="n"/>
      <c r="DB107" s="752" t="n"/>
      <c r="DC107" s="752" t="n"/>
      <c r="DD107" s="752" t="n"/>
      <c r="DE107" s="752" t="n"/>
      <c r="DF107" s="752" t="n"/>
      <c r="DG107" s="752" t="n"/>
      <c r="DH107" s="752" t="n"/>
      <c r="DI107" s="752" t="n"/>
    </row>
    <row r="108" ht="16" customFormat="1" customHeight="1" s="1099">
      <c r="A108" s="1101" t="n"/>
      <c r="B108" s="1101" t="n"/>
      <c r="C108" s="1101" t="n"/>
      <c r="D108" s="1101" t="n"/>
      <c r="E108" s="1101" t="n"/>
      <c r="F108" s="1101" t="n"/>
      <c r="G108" s="144" t="n"/>
      <c r="H108" s="1101" t="n"/>
      <c r="I108" s="1101" t="n"/>
      <c r="J108" s="1101" t="n"/>
      <c r="K108" s="1101" t="n"/>
      <c r="L108" s="1101" t="n"/>
      <c r="M108" s="178" t="n"/>
      <c r="N108" s="1101" t="n"/>
      <c r="O108" s="1101" t="n"/>
      <c r="P108" s="1101" t="n"/>
      <c r="Q108" s="1101" t="n"/>
      <c r="R108" s="1101" t="n"/>
      <c r="S108" s="1101" t="n"/>
      <c r="T108" s="230" t="n"/>
      <c r="U108" s="1101" t="n"/>
      <c r="V108" s="1101" t="n"/>
      <c r="W108" s="1101" t="n"/>
      <c r="X108" s="1101" t="n"/>
      <c r="Y108" s="1101" t="n"/>
      <c r="Z108" s="1101" t="n"/>
      <c r="AA108" s="144" t="n"/>
      <c r="AB108" s="1101" t="n"/>
      <c r="AC108" s="1101" t="n"/>
      <c r="AD108" s="1101" t="n"/>
      <c r="AE108" s="1101" t="n"/>
      <c r="AF108" s="1101" t="n"/>
      <c r="AG108" s="1101" t="n"/>
      <c r="AH108" s="144" t="n"/>
      <c r="AI108" s="332" t="n"/>
      <c r="AJ108" s="439" t="n"/>
      <c r="AK108" s="439" t="n"/>
      <c r="AL108" s="439" t="n"/>
      <c r="AM108" s="439" t="n"/>
      <c r="AN108" s="439" t="n"/>
      <c r="AO108" s="439" t="n"/>
      <c r="AP108" s="439" t="n"/>
      <c r="AQ108" s="435" t="n"/>
      <c r="AR108" s="447">
        <f>C$31</f>
        <v/>
      </c>
      <c r="AS108" s="447">
        <f>O$35</f>
        <v/>
      </c>
      <c r="AT108" s="448">
        <f>-20*初期!B$9+初期!B$8</f>
        <v/>
      </c>
      <c r="AU108" s="447">
        <f>Q$35</f>
        <v/>
      </c>
      <c r="AV108" s="447">
        <f>AU108+AS108+AR108</f>
        <v/>
      </c>
      <c r="AW108" s="1350">
        <f>AL108/(AP108+AV108)</f>
        <v/>
      </c>
      <c r="AX108" s="455">
        <f>MAX(AK108,初期!$E$42)</f>
        <v/>
      </c>
      <c r="AY108" s="1085" t="n"/>
      <c r="AZ108" s="144" t="n"/>
      <c r="BA108" s="1101" t="n"/>
      <c r="BB108" s="1101" t="n"/>
      <c r="BC108" s="1101" t="n"/>
      <c r="BD108" s="1101" t="n"/>
      <c r="BE108" s="1101" t="n"/>
      <c r="BF108" s="1101" t="n"/>
      <c r="BG108" s="1101" t="n"/>
      <c r="BH108" s="1101" t="n"/>
      <c r="BI108" s="1101" t="n"/>
      <c r="BJ108" s="1101" t="n"/>
      <c r="BK108" s="1101" t="n"/>
      <c r="BL108" s="1101" t="n"/>
      <c r="BM108" s="1101" t="n"/>
      <c r="BN108" s="1101" t="n"/>
      <c r="BO108" s="1101" t="n"/>
      <c r="BP108" s="1101" t="n"/>
      <c r="BQ108" s="1101" t="n"/>
      <c r="BR108" s="1106" t="n"/>
      <c r="BS108" s="1106" t="n"/>
      <c r="BT108" s="1106" t="n"/>
      <c r="BU108" s="1106" t="n"/>
      <c r="BV108" s="1106" t="n"/>
      <c r="BW108" s="1106" t="n"/>
      <c r="BX108" s="1106" t="n"/>
      <c r="BY108" s="1106" t="n"/>
      <c r="BZ108" s="1106" t="n"/>
      <c r="CA108" s="1106" t="n"/>
      <c r="CB108" s="1106" t="n"/>
      <c r="CC108" s="1106" t="n"/>
      <c r="CD108" s="1106" t="n"/>
      <c r="CE108" s="1106" t="n"/>
      <c r="CF108" s="1106" t="n"/>
      <c r="CG108" s="1106" t="n"/>
      <c r="CH108" s="1106" t="n"/>
      <c r="CI108" s="1106" t="n"/>
      <c r="CJ108" s="756" t="n"/>
      <c r="CK108" s="752" t="n"/>
      <c r="CL108" s="752" t="n"/>
      <c r="CM108" s="752" t="n"/>
      <c r="CN108" s="752" t="n"/>
      <c r="CO108" s="752" t="n"/>
      <c r="CP108" s="752" t="n"/>
      <c r="CQ108" s="752" t="n"/>
      <c r="CR108" s="752" t="n"/>
      <c r="CS108" s="752" t="n"/>
      <c r="CT108" s="752" t="n"/>
      <c r="CU108" s="752" t="n"/>
      <c r="CV108" s="752" t="n"/>
      <c r="CW108" s="752" t="n"/>
      <c r="CX108" s="752" t="n"/>
      <c r="CY108" s="752" t="n"/>
      <c r="CZ108" s="752" t="n"/>
      <c r="DA108" s="752" t="n"/>
      <c r="DB108" s="752" t="n"/>
      <c r="DC108" s="752" t="n"/>
      <c r="DD108" s="752" t="n"/>
      <c r="DE108" s="752" t="n"/>
      <c r="DF108" s="752" t="n"/>
      <c r="DG108" s="752" t="n"/>
      <c r="DH108" s="752" t="n"/>
      <c r="DI108" s="752" t="n"/>
    </row>
    <row r="109" ht="16" customFormat="1" customHeight="1" s="1099">
      <c r="A109" s="1101" t="n"/>
      <c r="B109" s="1101" t="n"/>
      <c r="C109" s="1101" t="n"/>
      <c r="D109" s="1101" t="n"/>
      <c r="E109" s="1101" t="n"/>
      <c r="F109" s="1101" t="n"/>
      <c r="G109" s="144" t="n"/>
      <c r="H109" s="1101" t="n"/>
      <c r="I109" s="1101" t="n"/>
      <c r="J109" s="1101" t="n"/>
      <c r="K109" s="1101" t="n"/>
      <c r="L109" s="1101" t="n"/>
      <c r="M109" s="178" t="n"/>
      <c r="N109" s="1101" t="n"/>
      <c r="O109" s="1101" t="n"/>
      <c r="P109" s="1101" t="n"/>
      <c r="Q109" s="1101" t="n"/>
      <c r="R109" s="1101" t="n"/>
      <c r="S109" s="1101" t="n"/>
      <c r="T109" s="230" t="n"/>
      <c r="U109" s="1101" t="n"/>
      <c r="V109" s="1101" t="n"/>
      <c r="W109" s="1101" t="n"/>
      <c r="X109" s="1101" t="n"/>
      <c r="Y109" s="1101" t="n"/>
      <c r="Z109" s="1101" t="n"/>
      <c r="AA109" s="144" t="n"/>
      <c r="AB109" s="1101" t="n"/>
      <c r="AC109" s="1101" t="n"/>
      <c r="AD109" s="1101" t="n"/>
      <c r="AE109" s="1101" t="n"/>
      <c r="AF109" s="1101" t="n"/>
      <c r="AG109" s="1101" t="n"/>
      <c r="AH109" s="144" t="n"/>
      <c r="AI109" s="332" t="n"/>
      <c r="AJ109" s="439" t="n"/>
      <c r="AK109" s="439" t="n"/>
      <c r="AL109" s="439" t="n"/>
      <c r="AM109" s="439" t="n"/>
      <c r="AN109" s="439" t="n"/>
      <c r="AO109" s="439" t="n"/>
      <c r="AP109" s="439" t="n"/>
      <c r="AQ109" s="435" t="n"/>
      <c r="AR109" s="447">
        <f>C$31</f>
        <v/>
      </c>
      <c r="AS109" s="447">
        <f>O$35</f>
        <v/>
      </c>
      <c r="AT109" s="448">
        <f>-20*初期!B$9+初期!B$8</f>
        <v/>
      </c>
      <c r="AU109" s="447">
        <f>Q$35</f>
        <v/>
      </c>
      <c r="AV109" s="447">
        <f>AU109+AS109+AR109</f>
        <v/>
      </c>
      <c r="AW109" s="1350">
        <f>AL109/(AP109+AV109)</f>
        <v/>
      </c>
      <c r="AX109" s="455">
        <f>MAX(AK109,初期!$E$42)</f>
        <v/>
      </c>
      <c r="AY109" s="1085" t="n"/>
      <c r="AZ109" s="144" t="n"/>
      <c r="BA109" s="1101" t="n"/>
      <c r="BB109" s="1101" t="n"/>
      <c r="BC109" s="1101" t="n"/>
      <c r="BD109" s="1101" t="n"/>
      <c r="BE109" s="1101" t="n"/>
      <c r="BF109" s="1101" t="n"/>
      <c r="BG109" s="1101" t="n"/>
      <c r="BH109" s="1101" t="n"/>
      <c r="BI109" s="1101" t="n"/>
      <c r="BJ109" s="1101" t="n"/>
      <c r="BK109" s="1101" t="n"/>
      <c r="BL109" s="1101" t="n"/>
      <c r="BM109" s="1101" t="n"/>
      <c r="BN109" s="1101" t="n"/>
      <c r="BO109" s="1101" t="n"/>
      <c r="BP109" s="1101" t="n"/>
      <c r="BQ109" s="1101" t="n"/>
      <c r="BR109" s="1106" t="n"/>
      <c r="BS109" s="1106" t="n"/>
      <c r="BT109" s="1106" t="n"/>
      <c r="BU109" s="1106" t="n"/>
      <c r="BV109" s="1106" t="n"/>
      <c r="BW109" s="1106" t="n"/>
      <c r="BX109" s="1106" t="n"/>
      <c r="BY109" s="1106" t="n"/>
      <c r="BZ109" s="1106" t="n"/>
      <c r="CA109" s="1106" t="n"/>
      <c r="CB109" s="1106" t="n"/>
      <c r="CC109" s="1106" t="n"/>
      <c r="CD109" s="1106" t="n"/>
      <c r="CE109" s="1106" t="n"/>
      <c r="CF109" s="1106" t="n"/>
      <c r="CG109" s="1106" t="n"/>
      <c r="CH109" s="1106" t="n"/>
      <c r="CI109" s="1106" t="n"/>
      <c r="CJ109" s="756" t="n"/>
      <c r="CK109" s="752" t="n"/>
      <c r="CL109" s="752" t="n"/>
      <c r="CM109" s="752" t="n"/>
      <c r="CN109" s="752" t="n"/>
      <c r="CO109" s="752" t="n"/>
      <c r="CP109" s="752" t="n"/>
      <c r="CQ109" s="752" t="n"/>
      <c r="CR109" s="752" t="n"/>
      <c r="CS109" s="752" t="n"/>
      <c r="CT109" s="752" t="n"/>
      <c r="CU109" s="752" t="n"/>
      <c r="CV109" s="752" t="n"/>
      <c r="CW109" s="752" t="n"/>
      <c r="CX109" s="752" t="n"/>
      <c r="CY109" s="752" t="n"/>
      <c r="CZ109" s="752" t="n"/>
      <c r="DA109" s="752" t="n"/>
      <c r="DB109" s="752" t="n"/>
      <c r="DC109" s="752" t="n"/>
      <c r="DD109" s="752" t="n"/>
      <c r="DE109" s="752" t="n"/>
      <c r="DF109" s="752" t="n"/>
      <c r="DG109" s="752" t="n"/>
      <c r="DH109" s="752" t="n"/>
      <c r="DI109" s="752" t="n"/>
    </row>
    <row r="110" ht="16" customFormat="1" customHeight="1" s="1099">
      <c r="A110" s="1101" t="n"/>
      <c r="B110" s="1101" t="n"/>
      <c r="C110" s="1101" t="n"/>
      <c r="D110" s="1101" t="n"/>
      <c r="E110" s="1101" t="n"/>
      <c r="F110" s="1101" t="n"/>
      <c r="G110" s="144" t="n"/>
      <c r="H110" s="1101" t="n"/>
      <c r="I110" s="1101" t="n"/>
      <c r="J110" s="1101" t="n"/>
      <c r="K110" s="1101" t="n"/>
      <c r="L110" s="1101" t="n"/>
      <c r="M110" s="178" t="n"/>
      <c r="N110" s="1101" t="n"/>
      <c r="O110" s="1101" t="n"/>
      <c r="P110" s="1101" t="n"/>
      <c r="Q110" s="1101" t="n"/>
      <c r="R110" s="1101" t="n"/>
      <c r="S110" s="1101" t="n"/>
      <c r="T110" s="230" t="n"/>
      <c r="U110" s="1101" t="n"/>
      <c r="V110" s="1101" t="n"/>
      <c r="W110" s="1101" t="n"/>
      <c r="X110" s="1101" t="n"/>
      <c r="Y110" s="1101" t="n"/>
      <c r="Z110" s="1101" t="n"/>
      <c r="AA110" s="144" t="n"/>
      <c r="AB110" s="1101" t="n"/>
      <c r="AC110" s="1101" t="n"/>
      <c r="AD110" s="1101" t="n"/>
      <c r="AE110" s="1101" t="n"/>
      <c r="AF110" s="1101" t="n"/>
      <c r="AG110" s="1101" t="n"/>
      <c r="AH110" s="144" t="n"/>
      <c r="AI110" s="332" t="n"/>
      <c r="AJ110" s="439" t="n"/>
      <c r="AK110" s="439" t="n"/>
      <c r="AL110" s="439" t="n"/>
      <c r="AM110" s="439" t="n"/>
      <c r="AN110" s="439" t="n"/>
      <c r="AO110" s="439" t="n"/>
      <c r="AP110" s="439" t="n"/>
      <c r="AQ110" s="435" t="n"/>
      <c r="AR110" s="447">
        <f>C$31</f>
        <v/>
      </c>
      <c r="AS110" s="447">
        <f>O$35</f>
        <v/>
      </c>
      <c r="AT110" s="448">
        <f>-20*初期!B$9+初期!B$8</f>
        <v/>
      </c>
      <c r="AU110" s="447">
        <f>Q$35</f>
        <v/>
      </c>
      <c r="AV110" s="447">
        <f>AU110+AS110+AR110</f>
        <v/>
      </c>
      <c r="AW110" s="1350">
        <f>AL110/(AP110+AV110)</f>
        <v/>
      </c>
      <c r="AX110" s="455">
        <f>MAX(AK110,初期!$E$42)</f>
        <v/>
      </c>
      <c r="AY110" s="1085" t="n"/>
      <c r="AZ110" s="144" t="n"/>
      <c r="BA110" s="1101" t="n"/>
      <c r="BB110" s="1101" t="n"/>
      <c r="BC110" s="1101" t="n"/>
      <c r="BD110" s="1101" t="n"/>
      <c r="BE110" s="1101" t="n"/>
      <c r="BF110" s="1101" t="n"/>
      <c r="BG110" s="1101" t="n"/>
      <c r="BH110" s="1101" t="n"/>
      <c r="BI110" s="1101" t="n"/>
      <c r="BJ110" s="1101" t="n"/>
      <c r="BK110" s="1101" t="n"/>
      <c r="BL110" s="1101" t="n"/>
      <c r="BM110" s="1101" t="n"/>
      <c r="BN110" s="1101" t="n"/>
      <c r="BO110" s="1101" t="n"/>
      <c r="BP110" s="1101" t="n"/>
      <c r="BQ110" s="1101" t="n"/>
      <c r="BR110" s="1106" t="n"/>
      <c r="BS110" s="1106" t="n"/>
      <c r="BT110" s="1106" t="n"/>
      <c r="BU110" s="1106" t="n"/>
      <c r="BV110" s="1106" t="n"/>
      <c r="BW110" s="1106" t="n"/>
      <c r="BX110" s="1106" t="n"/>
      <c r="BY110" s="1106" t="n"/>
      <c r="BZ110" s="1106" t="n"/>
      <c r="CA110" s="1106" t="n"/>
      <c r="CB110" s="1106" t="n"/>
      <c r="CC110" s="1106" t="n"/>
      <c r="CD110" s="1106" t="n"/>
      <c r="CE110" s="1106" t="n"/>
      <c r="CF110" s="1106" t="n"/>
      <c r="CG110" s="1106" t="n"/>
      <c r="CH110" s="1106" t="n"/>
      <c r="CI110" s="1106" t="n"/>
      <c r="CJ110" s="756" t="n"/>
      <c r="CK110" s="752" t="n"/>
      <c r="CL110" s="752" t="n"/>
      <c r="CM110" s="752" t="n"/>
      <c r="CN110" s="752" t="n"/>
      <c r="CO110" s="752" t="n"/>
      <c r="CP110" s="752" t="n"/>
      <c r="CQ110" s="752" t="n"/>
      <c r="CR110" s="752" t="n"/>
      <c r="CS110" s="752" t="n"/>
      <c r="CT110" s="752" t="n"/>
      <c r="CU110" s="752" t="n"/>
      <c r="CV110" s="752" t="n"/>
      <c r="CW110" s="752" t="n"/>
      <c r="CX110" s="752" t="n"/>
      <c r="CY110" s="752" t="n"/>
      <c r="CZ110" s="752" t="n"/>
      <c r="DA110" s="752" t="n"/>
      <c r="DB110" s="752" t="n"/>
      <c r="DC110" s="752" t="n"/>
      <c r="DD110" s="752" t="n"/>
      <c r="DE110" s="752" t="n"/>
      <c r="DF110" s="752" t="n"/>
      <c r="DG110" s="752" t="n"/>
      <c r="DH110" s="752" t="n"/>
      <c r="DI110" s="752" t="n"/>
    </row>
    <row r="111" ht="16" customFormat="1" customHeight="1" s="1099">
      <c r="A111" s="1101" t="n"/>
      <c r="B111" s="1101" t="n"/>
      <c r="C111" s="1101" t="n"/>
      <c r="D111" s="1101" t="n"/>
      <c r="E111" s="1101" t="n"/>
      <c r="F111" s="1101" t="n"/>
      <c r="G111" s="144" t="n"/>
      <c r="H111" s="1101" t="n"/>
      <c r="I111" s="1101" t="n"/>
      <c r="J111" s="1101" t="n"/>
      <c r="K111" s="1101" t="n"/>
      <c r="L111" s="1101" t="n"/>
      <c r="M111" s="178" t="n"/>
      <c r="N111" s="1101" t="n"/>
      <c r="O111" s="1101" t="n"/>
      <c r="P111" s="1101" t="n"/>
      <c r="Q111" s="1101" t="n"/>
      <c r="R111" s="1101" t="n"/>
      <c r="S111" s="1101" t="n"/>
      <c r="T111" s="230" t="n"/>
      <c r="U111" s="1101" t="n"/>
      <c r="V111" s="1101" t="n"/>
      <c r="W111" s="1101" t="n"/>
      <c r="X111" s="1101" t="n"/>
      <c r="Y111" s="1101" t="n"/>
      <c r="Z111" s="1101" t="n"/>
      <c r="AA111" s="144" t="n"/>
      <c r="AB111" s="1101" t="n"/>
      <c r="AC111" s="1101" t="n"/>
      <c r="AD111" s="1101" t="n"/>
      <c r="AE111" s="1101" t="n"/>
      <c r="AF111" s="1101" t="n"/>
      <c r="AG111" s="1101" t="n"/>
      <c r="AH111" s="144" t="n"/>
      <c r="AI111" s="332" t="n"/>
      <c r="AJ111" s="439" t="n"/>
      <c r="AK111" s="439" t="n"/>
      <c r="AL111" s="439" t="n"/>
      <c r="AM111" s="439" t="n"/>
      <c r="AN111" s="439" t="n"/>
      <c r="AO111" s="439" t="n"/>
      <c r="AP111" s="439" t="n"/>
      <c r="AQ111" s="435" t="n"/>
      <c r="AR111" s="447">
        <f>C$31</f>
        <v/>
      </c>
      <c r="AS111" s="447">
        <f>O$35</f>
        <v/>
      </c>
      <c r="AT111" s="448">
        <f>-20*初期!B$9+初期!B$8</f>
        <v/>
      </c>
      <c r="AU111" s="447">
        <f>Q$35</f>
        <v/>
      </c>
      <c r="AV111" s="447">
        <f>AU111+AS111+AR111</f>
        <v/>
      </c>
      <c r="AW111" s="1350">
        <f>AL111/(AP111+AV111)</f>
        <v/>
      </c>
      <c r="AX111" s="455">
        <f>MAX(AK111,初期!$E$42)</f>
        <v/>
      </c>
      <c r="AY111" s="1085" t="n"/>
      <c r="AZ111" s="144" t="n"/>
      <c r="BA111" s="1101" t="n"/>
      <c r="BB111" s="1101" t="n"/>
      <c r="BC111" s="1101" t="n"/>
      <c r="BD111" s="1101" t="n"/>
      <c r="BE111" s="1101" t="n"/>
      <c r="BF111" s="1101" t="n"/>
      <c r="BG111" s="1101" t="n"/>
      <c r="BH111" s="1101" t="n"/>
      <c r="BI111" s="1101" t="n"/>
      <c r="BJ111" s="1101" t="n"/>
      <c r="BK111" s="1101" t="n"/>
      <c r="BL111" s="1101" t="n"/>
      <c r="BM111" s="1101" t="n"/>
      <c r="BN111" s="1101" t="n"/>
      <c r="BO111" s="1101" t="n"/>
      <c r="BP111" s="1101" t="n"/>
      <c r="BQ111" s="1101" t="n"/>
      <c r="BR111" s="1106" t="n"/>
      <c r="BS111" s="1106" t="n"/>
      <c r="BT111" s="1106" t="n"/>
      <c r="BU111" s="1106" t="n"/>
      <c r="BV111" s="1106" t="n"/>
      <c r="BW111" s="1106" t="n"/>
      <c r="BX111" s="1106" t="n"/>
      <c r="BY111" s="1106" t="n"/>
      <c r="BZ111" s="1106" t="n"/>
      <c r="CA111" s="1106" t="n"/>
      <c r="CB111" s="1106" t="n"/>
      <c r="CC111" s="1106" t="n"/>
      <c r="CD111" s="1106" t="n"/>
      <c r="CE111" s="1106" t="n"/>
      <c r="CF111" s="1106" t="n"/>
      <c r="CG111" s="1106" t="n"/>
      <c r="CH111" s="1106" t="n"/>
      <c r="CI111" s="1106" t="n"/>
      <c r="CJ111" s="756" t="n"/>
      <c r="CK111" s="752" t="n"/>
      <c r="CL111" s="752" t="n"/>
      <c r="CM111" s="752" t="n"/>
      <c r="CN111" s="752" t="n"/>
      <c r="CO111" s="752" t="n"/>
      <c r="CP111" s="752" t="n"/>
      <c r="CQ111" s="752" t="n"/>
      <c r="CR111" s="752" t="n"/>
      <c r="CS111" s="752" t="n"/>
      <c r="CT111" s="752" t="n"/>
      <c r="CU111" s="752" t="n"/>
      <c r="CV111" s="752" t="n"/>
      <c r="CW111" s="752" t="n"/>
      <c r="CX111" s="752" t="n"/>
      <c r="CY111" s="752" t="n"/>
      <c r="CZ111" s="752" t="n"/>
      <c r="DA111" s="752" t="n"/>
      <c r="DB111" s="752" t="n"/>
      <c r="DC111" s="752" t="n"/>
      <c r="DD111" s="752" t="n"/>
      <c r="DE111" s="752" t="n"/>
      <c r="DF111" s="752" t="n"/>
      <c r="DG111" s="752" t="n"/>
      <c r="DH111" s="752" t="n"/>
      <c r="DI111" s="752" t="n"/>
    </row>
    <row r="112" ht="16" customFormat="1" customHeight="1" s="1099">
      <c r="A112" s="1101" t="n"/>
      <c r="B112" s="1101" t="n"/>
      <c r="C112" s="1101" t="n"/>
      <c r="D112" s="1101" t="n"/>
      <c r="E112" s="1101" t="n"/>
      <c r="F112" s="1101" t="n"/>
      <c r="G112" s="144" t="n"/>
      <c r="H112" s="1101" t="n"/>
      <c r="I112" s="1101" t="n"/>
      <c r="J112" s="1101" t="n"/>
      <c r="K112" s="1101" t="n"/>
      <c r="L112" s="1101" t="n"/>
      <c r="M112" s="178" t="n"/>
      <c r="N112" s="1101" t="n"/>
      <c r="O112" s="1101" t="n"/>
      <c r="P112" s="1101" t="n"/>
      <c r="Q112" s="1101" t="n"/>
      <c r="R112" s="1101" t="n"/>
      <c r="S112" s="1101" t="n"/>
      <c r="T112" s="230" t="n"/>
      <c r="U112" s="1101" t="n"/>
      <c r="V112" s="1101" t="n"/>
      <c r="W112" s="1101" t="n"/>
      <c r="X112" s="1101" t="n"/>
      <c r="Y112" s="1101" t="n"/>
      <c r="Z112" s="1101" t="n"/>
      <c r="AA112" s="144" t="n"/>
      <c r="AB112" s="1101" t="n"/>
      <c r="AC112" s="1101" t="n"/>
      <c r="AD112" s="1101" t="n"/>
      <c r="AE112" s="1101" t="n"/>
      <c r="AF112" s="1101" t="n"/>
      <c r="AG112" s="1101" t="n"/>
      <c r="AH112" s="144" t="n"/>
      <c r="AI112" s="332" t="n"/>
      <c r="AJ112" s="439" t="n"/>
      <c r="AK112" s="439" t="n"/>
      <c r="AL112" s="439" t="n"/>
      <c r="AM112" s="439" t="n"/>
      <c r="AN112" s="439" t="n"/>
      <c r="AO112" s="439" t="n"/>
      <c r="AP112" s="439" t="n"/>
      <c r="AQ112" s="435" t="n"/>
      <c r="AR112" s="447">
        <f>C$31</f>
        <v/>
      </c>
      <c r="AS112" s="447">
        <f>O$35</f>
        <v/>
      </c>
      <c r="AT112" s="448">
        <f>-20*初期!B$9+初期!B$8</f>
        <v/>
      </c>
      <c r="AU112" s="447">
        <f>Q$35</f>
        <v/>
      </c>
      <c r="AV112" s="447">
        <f>AU112+AS112+AR112</f>
        <v/>
      </c>
      <c r="AW112" s="1350">
        <f>AL112/(AP112+AV112)</f>
        <v/>
      </c>
      <c r="AX112" s="455">
        <f>MAX(AK112,初期!$E$42)</f>
        <v/>
      </c>
      <c r="AY112" s="1085" t="n"/>
      <c r="AZ112" s="144" t="n"/>
      <c r="BA112" s="1101" t="n"/>
      <c r="BB112" s="1101" t="n"/>
      <c r="BC112" s="1101" t="n"/>
      <c r="BD112" s="1101" t="n"/>
      <c r="BE112" s="1101" t="n"/>
      <c r="BF112" s="1101" t="n"/>
      <c r="BG112" s="1101" t="n"/>
      <c r="BH112" s="1101" t="n"/>
      <c r="BI112" s="1101" t="n"/>
      <c r="BJ112" s="1101" t="n"/>
      <c r="BK112" s="1101" t="n"/>
      <c r="BL112" s="1101" t="n"/>
      <c r="BM112" s="1101" t="n"/>
      <c r="BN112" s="1101" t="n"/>
      <c r="BO112" s="1101" t="n"/>
      <c r="BP112" s="1101" t="n"/>
      <c r="BQ112" s="1101" t="n"/>
      <c r="BR112" s="1106" t="n"/>
      <c r="BS112" s="1106" t="n"/>
      <c r="BT112" s="1106" t="n"/>
      <c r="BU112" s="1106" t="n"/>
      <c r="BV112" s="1106" t="n"/>
      <c r="BW112" s="1106" t="n"/>
      <c r="BX112" s="1106" t="n"/>
      <c r="BY112" s="1106" t="n"/>
      <c r="BZ112" s="1106" t="n"/>
      <c r="CA112" s="1106" t="n"/>
      <c r="CB112" s="1106" t="n"/>
      <c r="CC112" s="1106" t="n"/>
      <c r="CD112" s="1106" t="n"/>
      <c r="CE112" s="1106" t="n"/>
      <c r="CF112" s="1106" t="n"/>
      <c r="CG112" s="1106" t="n"/>
      <c r="CH112" s="1106" t="n"/>
      <c r="CI112" s="1106" t="n"/>
      <c r="CJ112" s="756" t="n"/>
      <c r="CK112" s="752" t="n"/>
      <c r="CL112" s="752" t="n"/>
      <c r="CM112" s="752" t="n"/>
      <c r="CN112" s="752" t="n"/>
      <c r="CO112" s="752" t="n"/>
      <c r="CP112" s="752" t="n"/>
      <c r="CQ112" s="752" t="n"/>
      <c r="CR112" s="752" t="n"/>
      <c r="CS112" s="752" t="n"/>
      <c r="CT112" s="752" t="n"/>
      <c r="CU112" s="752" t="n"/>
      <c r="CV112" s="752" t="n"/>
      <c r="CW112" s="752" t="n"/>
      <c r="CX112" s="752" t="n"/>
      <c r="CY112" s="752" t="n"/>
      <c r="CZ112" s="752" t="n"/>
      <c r="DA112" s="752" t="n"/>
      <c r="DB112" s="752" t="n"/>
      <c r="DC112" s="752" t="n"/>
      <c r="DD112" s="752" t="n"/>
      <c r="DE112" s="752" t="n"/>
      <c r="DF112" s="752" t="n"/>
      <c r="DG112" s="752" t="n"/>
      <c r="DH112" s="752" t="n"/>
      <c r="DI112" s="752" t="n"/>
    </row>
    <row r="113" ht="16" customFormat="1" customHeight="1" s="1099">
      <c r="A113" s="1101" t="n"/>
      <c r="B113" s="1101" t="n"/>
      <c r="C113" s="1101" t="n"/>
      <c r="D113" s="1101" t="n"/>
      <c r="E113" s="1101" t="n"/>
      <c r="F113" s="1101" t="n"/>
      <c r="G113" s="144" t="n"/>
      <c r="H113" s="1101" t="n"/>
      <c r="I113" s="1101" t="n"/>
      <c r="J113" s="1101" t="n"/>
      <c r="K113" s="1101" t="n"/>
      <c r="L113" s="1101" t="n"/>
      <c r="M113" s="178" t="n"/>
      <c r="N113" s="1101" t="n"/>
      <c r="O113" s="1101" t="n"/>
      <c r="P113" s="1101" t="n"/>
      <c r="Q113" s="1101" t="n"/>
      <c r="R113" s="1101" t="n"/>
      <c r="S113" s="1101" t="n"/>
      <c r="T113" s="230" t="n"/>
      <c r="U113" s="1101" t="n"/>
      <c r="V113" s="1101" t="n"/>
      <c r="W113" s="1101" t="n"/>
      <c r="X113" s="1101" t="n"/>
      <c r="Y113" s="1101" t="n"/>
      <c r="Z113" s="1101" t="n"/>
      <c r="AA113" s="144" t="n"/>
      <c r="AB113" s="1101" t="n"/>
      <c r="AC113" s="1101" t="n"/>
      <c r="AD113" s="1101" t="n"/>
      <c r="AE113" s="1101" t="n"/>
      <c r="AF113" s="1101" t="n"/>
      <c r="AG113" s="1101" t="n"/>
      <c r="AH113" s="144" t="n"/>
      <c r="AI113" s="332" t="n"/>
      <c r="AJ113" s="439" t="n"/>
      <c r="AK113" s="439" t="n"/>
      <c r="AL113" s="439" t="n"/>
      <c r="AM113" s="439" t="n"/>
      <c r="AN113" s="439" t="n"/>
      <c r="AO113" s="439" t="n"/>
      <c r="AP113" s="439" t="n"/>
      <c r="AQ113" s="435" t="n"/>
      <c r="AR113" s="447">
        <f>C$31</f>
        <v/>
      </c>
      <c r="AS113" s="447">
        <f>O$35</f>
        <v/>
      </c>
      <c r="AT113" s="448">
        <f>-20*初期!B$9+初期!B$8</f>
        <v/>
      </c>
      <c r="AU113" s="447">
        <f>Q$35</f>
        <v/>
      </c>
      <c r="AV113" s="447">
        <f>AU113+AS113+AR113</f>
        <v/>
      </c>
      <c r="AW113" s="1350">
        <f>AL113/(AP113+AV113)</f>
        <v/>
      </c>
      <c r="AX113" s="455">
        <f>MAX(AK113,初期!$E$42)</f>
        <v/>
      </c>
      <c r="AY113" s="1085" t="n"/>
      <c r="AZ113" s="144" t="n"/>
      <c r="BA113" s="1101" t="n"/>
      <c r="BB113" s="1101" t="n"/>
      <c r="BC113" s="1101" t="n"/>
      <c r="BD113" s="1101" t="n"/>
      <c r="BE113" s="1101" t="n"/>
      <c r="BF113" s="1101" t="n"/>
      <c r="BG113" s="1101" t="n"/>
      <c r="BH113" s="1101" t="n"/>
      <c r="BI113" s="1101" t="n"/>
      <c r="BJ113" s="1101" t="n"/>
      <c r="BK113" s="1101" t="n"/>
      <c r="BL113" s="1101" t="n"/>
      <c r="BM113" s="1101" t="n"/>
      <c r="BN113" s="1101" t="n"/>
      <c r="BO113" s="1101" t="n"/>
      <c r="BP113" s="1101" t="n"/>
      <c r="BQ113" s="1101" t="n"/>
      <c r="BR113" s="1106" t="n"/>
      <c r="BS113" s="1106" t="n"/>
      <c r="BT113" s="1106" t="n"/>
      <c r="BU113" s="1106" t="n"/>
      <c r="BV113" s="1106" t="n"/>
      <c r="BW113" s="1106" t="n"/>
      <c r="BX113" s="1106" t="n"/>
      <c r="BY113" s="1106" t="n"/>
      <c r="BZ113" s="1106" t="n"/>
      <c r="CA113" s="1106" t="n"/>
      <c r="CB113" s="1106" t="n"/>
      <c r="CC113" s="1106" t="n"/>
      <c r="CD113" s="1106" t="n"/>
      <c r="CE113" s="1106" t="n"/>
      <c r="CF113" s="1106" t="n"/>
      <c r="CG113" s="1106" t="n"/>
      <c r="CH113" s="1106" t="n"/>
      <c r="CI113" s="1106" t="n"/>
      <c r="CJ113" s="756" t="n"/>
      <c r="CK113" s="752" t="n"/>
      <c r="CL113" s="752" t="n"/>
      <c r="CM113" s="752" t="n"/>
      <c r="CN113" s="752" t="n"/>
      <c r="CO113" s="752" t="n"/>
      <c r="CP113" s="752" t="n"/>
      <c r="CQ113" s="752" t="n"/>
      <c r="CR113" s="752" t="n"/>
      <c r="CS113" s="752" t="n"/>
      <c r="CT113" s="752" t="n"/>
      <c r="CU113" s="752" t="n"/>
      <c r="CV113" s="752" t="n"/>
      <c r="CW113" s="752" t="n"/>
      <c r="CX113" s="752" t="n"/>
      <c r="CY113" s="752" t="n"/>
      <c r="CZ113" s="752" t="n"/>
      <c r="DA113" s="752" t="n"/>
      <c r="DB113" s="752" t="n"/>
      <c r="DC113" s="752" t="n"/>
      <c r="DD113" s="752" t="n"/>
      <c r="DE113" s="752" t="n"/>
      <c r="DF113" s="752" t="n"/>
      <c r="DG113" s="752" t="n"/>
      <c r="DH113" s="752" t="n"/>
      <c r="DI113" s="752" t="n"/>
    </row>
    <row r="114" ht="16" customFormat="1" customHeight="1" s="1099">
      <c r="A114" s="1101" t="n"/>
      <c r="B114" s="1101" t="n"/>
      <c r="C114" s="1101" t="n"/>
      <c r="D114" s="1101" t="n"/>
      <c r="E114" s="1101" t="n"/>
      <c r="F114" s="1101" t="n"/>
      <c r="G114" s="144" t="n"/>
      <c r="H114" s="1101" t="n"/>
      <c r="I114" s="1101" t="n"/>
      <c r="J114" s="1101" t="n"/>
      <c r="K114" s="1101" t="n"/>
      <c r="L114" s="1101" t="n"/>
      <c r="M114" s="178" t="n"/>
      <c r="N114" s="1101" t="n"/>
      <c r="O114" s="1101" t="n"/>
      <c r="P114" s="1101" t="n"/>
      <c r="Q114" s="1101" t="n"/>
      <c r="R114" s="1101" t="n"/>
      <c r="S114" s="1101" t="n"/>
      <c r="T114" s="230" t="n"/>
      <c r="U114" s="1101" t="n"/>
      <c r="V114" s="1101" t="n"/>
      <c r="W114" s="1101" t="n"/>
      <c r="X114" s="1101" t="n"/>
      <c r="Y114" s="1101" t="n"/>
      <c r="Z114" s="1101" t="n"/>
      <c r="AA114" s="144" t="n"/>
      <c r="AB114" s="1101" t="n"/>
      <c r="AC114" s="1101" t="n"/>
      <c r="AD114" s="1101" t="n"/>
      <c r="AE114" s="1101" t="n"/>
      <c r="AF114" s="1101" t="n"/>
      <c r="AG114" s="1101" t="n"/>
      <c r="AH114" s="144" t="n"/>
      <c r="AI114" s="332" t="n"/>
      <c r="AJ114" s="439" t="n"/>
      <c r="AK114" s="439" t="n"/>
      <c r="AL114" s="439" t="n"/>
      <c r="AM114" s="439" t="n"/>
      <c r="AN114" s="439" t="n"/>
      <c r="AO114" s="439" t="n"/>
      <c r="AP114" s="439" t="n"/>
      <c r="AQ114" s="435" t="n"/>
      <c r="AR114" s="447">
        <f>C$31</f>
        <v/>
      </c>
      <c r="AS114" s="447">
        <f>O$35</f>
        <v/>
      </c>
      <c r="AT114" s="448">
        <f>-20*初期!B$9+初期!B$8</f>
        <v/>
      </c>
      <c r="AU114" s="447">
        <f>Q$35</f>
        <v/>
      </c>
      <c r="AV114" s="447">
        <f>AU114+AS114+AR114</f>
        <v/>
      </c>
      <c r="AW114" s="1350">
        <f>AL114/(AP114+AV114)</f>
        <v/>
      </c>
      <c r="AX114" s="455">
        <f>MAX(AK114,初期!$E$42)</f>
        <v/>
      </c>
      <c r="AY114" s="1085" t="n"/>
      <c r="AZ114" s="144" t="n"/>
      <c r="BA114" s="1101" t="n"/>
      <c r="BB114" s="1101" t="n"/>
      <c r="BC114" s="1101" t="n"/>
      <c r="BD114" s="1101" t="n"/>
      <c r="BE114" s="1101" t="n"/>
      <c r="BF114" s="1101" t="n"/>
      <c r="BG114" s="1101" t="n"/>
      <c r="BH114" s="1101" t="n"/>
      <c r="BI114" s="1101" t="n"/>
      <c r="BJ114" s="1101" t="n"/>
      <c r="BK114" s="1101" t="n"/>
      <c r="BL114" s="1101" t="n"/>
      <c r="BM114" s="1101" t="n"/>
      <c r="BN114" s="1101" t="n"/>
      <c r="BO114" s="1101" t="n"/>
      <c r="BP114" s="1101" t="n"/>
      <c r="BQ114" s="1101" t="n"/>
      <c r="BR114" s="1106" t="n"/>
      <c r="BS114" s="1106" t="n"/>
      <c r="BT114" s="1106" t="n"/>
      <c r="BU114" s="1106" t="n"/>
      <c r="BV114" s="1106" t="n"/>
      <c r="BW114" s="1106" t="n"/>
      <c r="BX114" s="1106" t="n"/>
      <c r="BY114" s="1106" t="n"/>
      <c r="BZ114" s="1106" t="n"/>
      <c r="CA114" s="1106" t="n"/>
      <c r="CB114" s="1106" t="n"/>
      <c r="CC114" s="1106" t="n"/>
      <c r="CD114" s="1106" t="n"/>
      <c r="CE114" s="1106" t="n"/>
      <c r="CF114" s="1106" t="n"/>
      <c r="CG114" s="1106" t="n"/>
      <c r="CH114" s="1106" t="n"/>
      <c r="CI114" s="1106" t="n"/>
      <c r="CJ114" s="756" t="n"/>
      <c r="CK114" s="752" t="n"/>
      <c r="CL114" s="752" t="n"/>
      <c r="CM114" s="752" t="n"/>
      <c r="CN114" s="752" t="n"/>
      <c r="CO114" s="752" t="n"/>
      <c r="CP114" s="752" t="n"/>
      <c r="CQ114" s="752" t="n"/>
      <c r="CR114" s="752" t="n"/>
      <c r="CS114" s="752" t="n"/>
      <c r="CT114" s="752" t="n"/>
      <c r="CU114" s="752" t="n"/>
      <c r="CV114" s="752" t="n"/>
      <c r="CW114" s="752" t="n"/>
      <c r="CX114" s="752" t="n"/>
      <c r="CY114" s="752" t="n"/>
      <c r="CZ114" s="752" t="n"/>
      <c r="DA114" s="752" t="n"/>
      <c r="DB114" s="752" t="n"/>
      <c r="DC114" s="752" t="n"/>
      <c r="DD114" s="752" t="n"/>
      <c r="DE114" s="752" t="n"/>
      <c r="DF114" s="752" t="n"/>
      <c r="DG114" s="752" t="n"/>
      <c r="DH114" s="752" t="n"/>
      <c r="DI114" s="752" t="n"/>
    </row>
    <row r="115" ht="16" customFormat="1" customHeight="1" s="1099">
      <c r="A115" s="1101" t="n"/>
      <c r="B115" s="1101" t="n"/>
      <c r="C115" s="1101" t="n"/>
      <c r="D115" s="1101" t="n"/>
      <c r="E115" s="1101" t="n"/>
      <c r="F115" s="1101" t="n"/>
      <c r="G115" s="144" t="n"/>
      <c r="H115" s="1101" t="n"/>
      <c r="I115" s="1101" t="n"/>
      <c r="J115" s="1101" t="n"/>
      <c r="K115" s="1101" t="n"/>
      <c r="L115" s="1101" t="n"/>
      <c r="M115" s="178" t="n"/>
      <c r="N115" s="1101" t="n"/>
      <c r="O115" s="1101" t="n"/>
      <c r="P115" s="1101" t="n"/>
      <c r="Q115" s="1101" t="n"/>
      <c r="R115" s="1101" t="n"/>
      <c r="S115" s="1101" t="n"/>
      <c r="T115" s="230" t="n"/>
      <c r="U115" s="1101" t="n"/>
      <c r="V115" s="1101" t="n"/>
      <c r="W115" s="1101" t="n"/>
      <c r="X115" s="1101" t="n"/>
      <c r="Y115" s="1101" t="n"/>
      <c r="Z115" s="1101" t="n"/>
      <c r="AA115" s="144" t="n"/>
      <c r="AB115" s="1101" t="n"/>
      <c r="AC115" s="1101" t="n"/>
      <c r="AD115" s="1101" t="n"/>
      <c r="AE115" s="1101" t="n"/>
      <c r="AF115" s="1101" t="n"/>
      <c r="AG115" s="1101" t="n"/>
      <c r="AH115" s="144" t="n"/>
      <c r="AI115" s="332" t="n"/>
      <c r="AJ115" s="439" t="n"/>
      <c r="AK115" s="439" t="n"/>
      <c r="AL115" s="439" t="n"/>
      <c r="AM115" s="439" t="n"/>
      <c r="AN115" s="439" t="n"/>
      <c r="AO115" s="439" t="n"/>
      <c r="AP115" s="439" t="n"/>
      <c r="AQ115" s="435" t="n"/>
      <c r="AR115" s="447">
        <f>C$31</f>
        <v/>
      </c>
      <c r="AS115" s="447">
        <f>O$35</f>
        <v/>
      </c>
      <c r="AT115" s="448">
        <f>-20*初期!B$9+初期!B$8</f>
        <v/>
      </c>
      <c r="AU115" s="447">
        <f>Q$35</f>
        <v/>
      </c>
      <c r="AV115" s="447">
        <f>AU115+AS115+AR115</f>
        <v/>
      </c>
      <c r="AW115" s="1350">
        <f>AL115/(AP115+AV115)</f>
        <v/>
      </c>
      <c r="AX115" s="455">
        <f>MAX(AK115,初期!$E$42)</f>
        <v/>
      </c>
      <c r="AY115" s="1085" t="n"/>
      <c r="AZ115" s="144" t="n"/>
      <c r="BA115" s="1101" t="n"/>
      <c r="BB115" s="1101" t="n"/>
      <c r="BC115" s="1101" t="n"/>
      <c r="BD115" s="1101" t="n"/>
      <c r="BE115" s="1101" t="n"/>
      <c r="BF115" s="1101" t="n"/>
      <c r="BG115" s="1101" t="n"/>
      <c r="BH115" s="1101" t="n"/>
      <c r="BI115" s="1101" t="n"/>
      <c r="BJ115" s="1101" t="n"/>
      <c r="BK115" s="1101" t="n"/>
      <c r="BL115" s="1101" t="n"/>
      <c r="BM115" s="1101" t="n"/>
      <c r="BN115" s="1101" t="n"/>
      <c r="BO115" s="1101" t="n"/>
      <c r="BP115" s="1101" t="n"/>
      <c r="BQ115" s="1101" t="n"/>
      <c r="BR115" s="1106" t="n"/>
      <c r="BS115" s="1106" t="n"/>
      <c r="BT115" s="1106" t="n"/>
      <c r="BU115" s="1106" t="n"/>
      <c r="BV115" s="1106" t="n"/>
      <c r="BW115" s="1106" t="n"/>
      <c r="BX115" s="1106" t="n"/>
      <c r="BY115" s="1106" t="n"/>
      <c r="BZ115" s="1106" t="n"/>
      <c r="CA115" s="1106" t="n"/>
      <c r="CB115" s="1106" t="n"/>
      <c r="CC115" s="1106" t="n"/>
      <c r="CD115" s="1106" t="n"/>
      <c r="CE115" s="1106" t="n"/>
      <c r="CF115" s="1106" t="n"/>
      <c r="CG115" s="1106" t="n"/>
      <c r="CH115" s="1106" t="n"/>
      <c r="CI115" s="1106" t="n"/>
      <c r="CJ115" s="756" t="n"/>
      <c r="CK115" s="752" t="n"/>
      <c r="CL115" s="752" t="n"/>
      <c r="CM115" s="752" t="n"/>
      <c r="CN115" s="752" t="n"/>
      <c r="CO115" s="752" t="n"/>
      <c r="CP115" s="752" t="n"/>
      <c r="CQ115" s="752" t="n"/>
      <c r="CR115" s="752" t="n"/>
      <c r="CS115" s="752" t="n"/>
      <c r="CT115" s="752" t="n"/>
      <c r="CU115" s="752" t="n"/>
      <c r="CV115" s="752" t="n"/>
      <c r="CW115" s="752" t="n"/>
      <c r="CX115" s="752" t="n"/>
      <c r="CY115" s="752" t="n"/>
      <c r="CZ115" s="752" t="n"/>
      <c r="DA115" s="752" t="n"/>
      <c r="DB115" s="752" t="n"/>
      <c r="DC115" s="752" t="n"/>
      <c r="DD115" s="752" t="n"/>
      <c r="DE115" s="752" t="n"/>
      <c r="DF115" s="752" t="n"/>
      <c r="DG115" s="752" t="n"/>
      <c r="DH115" s="752" t="n"/>
      <c r="DI115" s="752" t="n"/>
    </row>
    <row r="116" ht="16" customFormat="1" customHeight="1" s="1099">
      <c r="A116" s="1101" t="n"/>
      <c r="B116" s="1101" t="n"/>
      <c r="C116" s="1101" t="n"/>
      <c r="D116" s="1101" t="n"/>
      <c r="E116" s="1101" t="n"/>
      <c r="F116" s="1101" t="n"/>
      <c r="G116" s="144" t="n"/>
      <c r="H116" s="1101" t="n"/>
      <c r="I116" s="1101" t="n"/>
      <c r="J116" s="1101" t="n"/>
      <c r="K116" s="1101" t="n"/>
      <c r="L116" s="1101" t="n"/>
      <c r="M116" s="178" t="n"/>
      <c r="N116" s="1101" t="n"/>
      <c r="O116" s="1101" t="n"/>
      <c r="P116" s="1101" t="n"/>
      <c r="Q116" s="1101" t="n"/>
      <c r="R116" s="1101" t="n"/>
      <c r="S116" s="1101" t="n"/>
      <c r="T116" s="230" t="n"/>
      <c r="U116" s="1101" t="n"/>
      <c r="V116" s="1101" t="n"/>
      <c r="W116" s="1101" t="n"/>
      <c r="X116" s="1101" t="n"/>
      <c r="Y116" s="1101" t="n"/>
      <c r="Z116" s="1101" t="n"/>
      <c r="AA116" s="144" t="n"/>
      <c r="AB116" s="1101" t="n"/>
      <c r="AC116" s="1101" t="n"/>
      <c r="AD116" s="1101" t="n"/>
      <c r="AE116" s="1101" t="n"/>
      <c r="AF116" s="1101" t="n"/>
      <c r="AG116" s="1101" t="n"/>
      <c r="AH116" s="144" t="n"/>
      <c r="AI116" s="332" t="n"/>
      <c r="AJ116" s="439" t="n"/>
      <c r="AK116" s="439" t="n"/>
      <c r="AL116" s="439" t="n"/>
      <c r="AM116" s="439" t="n"/>
      <c r="AN116" s="439" t="n"/>
      <c r="AO116" s="439" t="n"/>
      <c r="AP116" s="439" t="n"/>
      <c r="AQ116" s="435" t="n"/>
      <c r="AR116" s="447">
        <f>C$31</f>
        <v/>
      </c>
      <c r="AS116" s="447">
        <f>O$35</f>
        <v/>
      </c>
      <c r="AT116" s="448">
        <f>-20*初期!B$9+初期!B$8</f>
        <v/>
      </c>
      <c r="AU116" s="447">
        <f>Q$35</f>
        <v/>
      </c>
      <c r="AV116" s="447">
        <f>AU116+AS116+AR116</f>
        <v/>
      </c>
      <c r="AW116" s="1350">
        <f>AL116/(AP116+AV116)</f>
        <v/>
      </c>
      <c r="AX116" s="455">
        <f>MAX(AK116,初期!$E$42)</f>
        <v/>
      </c>
      <c r="AY116" s="1085" t="n"/>
      <c r="AZ116" s="144" t="n"/>
      <c r="BA116" s="1101" t="n"/>
      <c r="BB116" s="1101" t="n"/>
      <c r="BC116" s="1101" t="n"/>
      <c r="BD116" s="1101" t="n"/>
      <c r="BE116" s="1101" t="n"/>
      <c r="BF116" s="1101" t="n"/>
      <c r="BG116" s="1101" t="n"/>
      <c r="BH116" s="1101" t="n"/>
      <c r="BI116" s="1101" t="n"/>
      <c r="BJ116" s="1101" t="n"/>
      <c r="BK116" s="1101" t="n"/>
      <c r="BL116" s="1101" t="n"/>
      <c r="BM116" s="1101" t="n"/>
      <c r="BN116" s="1101" t="n"/>
      <c r="BO116" s="1101" t="n"/>
      <c r="BP116" s="1101" t="n"/>
      <c r="BQ116" s="1101" t="n"/>
      <c r="BR116" s="1106" t="n"/>
      <c r="BS116" s="1106" t="n"/>
      <c r="BT116" s="1106" t="n"/>
      <c r="BU116" s="1106" t="n"/>
      <c r="BV116" s="1106" t="n"/>
      <c r="BW116" s="1106" t="n"/>
      <c r="BX116" s="1106" t="n"/>
      <c r="BY116" s="1106" t="n"/>
      <c r="BZ116" s="1106" t="n"/>
      <c r="CA116" s="1106" t="n"/>
      <c r="CB116" s="1106" t="n"/>
      <c r="CC116" s="1106" t="n"/>
      <c r="CD116" s="1106" t="n"/>
      <c r="CE116" s="1106" t="n"/>
      <c r="CF116" s="1106" t="n"/>
      <c r="CG116" s="1106" t="n"/>
      <c r="CH116" s="1106" t="n"/>
      <c r="CI116" s="1106" t="n"/>
      <c r="CJ116" s="756" t="n"/>
      <c r="CK116" s="752" t="n"/>
      <c r="CL116" s="752" t="n"/>
      <c r="CM116" s="752" t="n"/>
      <c r="CN116" s="752" t="n"/>
      <c r="CO116" s="752" t="n"/>
      <c r="CP116" s="752" t="n"/>
      <c r="CQ116" s="752" t="n"/>
      <c r="CR116" s="752" t="n"/>
      <c r="CS116" s="752" t="n"/>
      <c r="CT116" s="752" t="n"/>
      <c r="CU116" s="752" t="n"/>
      <c r="CV116" s="752" t="n"/>
      <c r="CW116" s="752" t="n"/>
      <c r="CX116" s="752" t="n"/>
      <c r="CY116" s="752" t="n"/>
      <c r="CZ116" s="752" t="n"/>
      <c r="DA116" s="752" t="n"/>
      <c r="DB116" s="752" t="n"/>
      <c r="DC116" s="752" t="n"/>
      <c r="DD116" s="752" t="n"/>
      <c r="DE116" s="752" t="n"/>
      <c r="DF116" s="752" t="n"/>
      <c r="DG116" s="752" t="n"/>
      <c r="DH116" s="752" t="n"/>
      <c r="DI116" s="752" t="n"/>
    </row>
    <row r="117" ht="16" customFormat="1" customHeight="1" s="1099">
      <c r="A117" s="1101" t="n"/>
      <c r="B117" s="1101" t="n"/>
      <c r="C117" s="1101" t="n"/>
      <c r="D117" s="1101" t="n"/>
      <c r="E117" s="1101" t="n"/>
      <c r="F117" s="1101" t="n"/>
      <c r="G117" s="144" t="n"/>
      <c r="H117" s="1101" t="n"/>
      <c r="I117" s="1101" t="n"/>
      <c r="J117" s="1101" t="n"/>
      <c r="K117" s="1101" t="n"/>
      <c r="L117" s="1101" t="n"/>
      <c r="M117" s="178" t="n"/>
      <c r="N117" s="1101" t="n"/>
      <c r="O117" s="1101" t="n"/>
      <c r="P117" s="1101" t="n"/>
      <c r="Q117" s="1101" t="n"/>
      <c r="R117" s="1101" t="n"/>
      <c r="S117" s="1101" t="n"/>
      <c r="T117" s="230" t="n"/>
      <c r="U117" s="1101" t="n"/>
      <c r="V117" s="1101" t="n"/>
      <c r="W117" s="1101" t="n"/>
      <c r="X117" s="1101" t="n"/>
      <c r="Y117" s="1101" t="n"/>
      <c r="Z117" s="1101" t="n"/>
      <c r="AA117" s="144" t="n"/>
      <c r="AB117" s="1101" t="n"/>
      <c r="AC117" s="1101" t="n"/>
      <c r="AD117" s="1101" t="n"/>
      <c r="AE117" s="1101" t="n"/>
      <c r="AF117" s="1101" t="n"/>
      <c r="AG117" s="1101" t="n"/>
      <c r="AH117" s="144" t="n"/>
      <c r="AI117" s="332" t="n"/>
      <c r="AJ117" s="439" t="n"/>
      <c r="AK117" s="439" t="n"/>
      <c r="AL117" s="439" t="n"/>
      <c r="AM117" s="439" t="n"/>
      <c r="AN117" s="439" t="n"/>
      <c r="AO117" s="439" t="n"/>
      <c r="AP117" s="439" t="n"/>
      <c r="AQ117" s="435" t="n"/>
      <c r="AR117" s="447">
        <f>C$31</f>
        <v/>
      </c>
      <c r="AS117" s="447">
        <f>O$35</f>
        <v/>
      </c>
      <c r="AT117" s="448">
        <f>-20*初期!B$9+初期!B$8</f>
        <v/>
      </c>
      <c r="AU117" s="447">
        <f>Q$35</f>
        <v/>
      </c>
      <c r="AV117" s="447">
        <f>AU117+AS117+AR117</f>
        <v/>
      </c>
      <c r="AW117" s="1350">
        <f>AL117/(AP117+AV117)</f>
        <v/>
      </c>
      <c r="AX117" s="455">
        <f>MAX(AK117,初期!$E$42)</f>
        <v/>
      </c>
      <c r="AY117" s="1085" t="n"/>
      <c r="AZ117" s="144" t="n"/>
      <c r="BA117" s="1101" t="n"/>
      <c r="BB117" s="1101" t="n"/>
      <c r="BC117" s="1101" t="n"/>
      <c r="BD117" s="1101" t="n"/>
      <c r="BE117" s="1101" t="n"/>
      <c r="BF117" s="1101" t="n"/>
      <c r="BG117" s="1101" t="n"/>
      <c r="BH117" s="1101" t="n"/>
      <c r="BI117" s="1101" t="n"/>
      <c r="BJ117" s="1101" t="n"/>
      <c r="BK117" s="1101" t="n"/>
      <c r="BL117" s="1101" t="n"/>
      <c r="BM117" s="1101" t="n"/>
      <c r="BN117" s="1101" t="n"/>
      <c r="BO117" s="1101" t="n"/>
      <c r="BP117" s="1101" t="n"/>
      <c r="BQ117" s="1101" t="n"/>
      <c r="BR117" s="1106" t="n"/>
      <c r="BS117" s="1106" t="n"/>
      <c r="BT117" s="1106" t="n"/>
      <c r="BU117" s="1106" t="n"/>
      <c r="BV117" s="1106" t="n"/>
      <c r="BW117" s="1106" t="n"/>
      <c r="BX117" s="1106" t="n"/>
      <c r="BY117" s="1106" t="n"/>
      <c r="BZ117" s="1106" t="n"/>
      <c r="CA117" s="1106" t="n"/>
      <c r="CB117" s="1106" t="n"/>
      <c r="CC117" s="1106" t="n"/>
      <c r="CD117" s="1106" t="n"/>
      <c r="CE117" s="1106" t="n"/>
      <c r="CF117" s="1106" t="n"/>
      <c r="CG117" s="1106" t="n"/>
      <c r="CH117" s="1106" t="n"/>
      <c r="CI117" s="1106" t="n"/>
      <c r="CJ117" s="756" t="n"/>
      <c r="CK117" s="752" t="n"/>
      <c r="CL117" s="752" t="n"/>
      <c r="CM117" s="752" t="n"/>
      <c r="CN117" s="752" t="n"/>
      <c r="CO117" s="752" t="n"/>
      <c r="CP117" s="752" t="n"/>
      <c r="CQ117" s="752" t="n"/>
      <c r="CR117" s="752" t="n"/>
      <c r="CS117" s="752" t="n"/>
      <c r="CT117" s="752" t="n"/>
      <c r="CU117" s="752" t="n"/>
      <c r="CV117" s="752" t="n"/>
      <c r="CW117" s="752" t="n"/>
      <c r="CX117" s="752" t="n"/>
      <c r="CY117" s="752" t="n"/>
      <c r="CZ117" s="752" t="n"/>
      <c r="DA117" s="752" t="n"/>
      <c r="DB117" s="752" t="n"/>
      <c r="DC117" s="752" t="n"/>
      <c r="DD117" s="752" t="n"/>
      <c r="DE117" s="752" t="n"/>
      <c r="DF117" s="752" t="n"/>
      <c r="DG117" s="752" t="n"/>
      <c r="DH117" s="752" t="n"/>
      <c r="DI117" s="752" t="n"/>
    </row>
    <row r="118" ht="16" customFormat="1" customHeight="1" s="1099">
      <c r="A118" s="1101" t="n"/>
      <c r="B118" s="1101" t="n"/>
      <c r="C118" s="1101" t="n"/>
      <c r="D118" s="1101" t="n"/>
      <c r="E118" s="1101" t="n"/>
      <c r="F118" s="1101" t="n"/>
      <c r="G118" s="144" t="n"/>
      <c r="H118" s="1101" t="n"/>
      <c r="I118" s="1101" t="n"/>
      <c r="J118" s="1101" t="n"/>
      <c r="K118" s="1101" t="n"/>
      <c r="L118" s="1101" t="n"/>
      <c r="M118" s="178" t="n"/>
      <c r="N118" s="1101" t="n"/>
      <c r="O118" s="1101" t="n"/>
      <c r="P118" s="1101" t="n"/>
      <c r="Q118" s="1101" t="n"/>
      <c r="R118" s="1101" t="n"/>
      <c r="S118" s="1101" t="n"/>
      <c r="T118" s="230" t="n"/>
      <c r="U118" s="1101" t="n"/>
      <c r="V118" s="1101" t="n"/>
      <c r="W118" s="1101" t="n"/>
      <c r="X118" s="1101" t="n"/>
      <c r="Y118" s="1101" t="n"/>
      <c r="Z118" s="1101" t="n"/>
      <c r="AA118" s="144" t="n"/>
      <c r="AB118" s="1101" t="n"/>
      <c r="AC118" s="1101" t="n"/>
      <c r="AD118" s="1101" t="n"/>
      <c r="AE118" s="1101" t="n"/>
      <c r="AF118" s="1101" t="n"/>
      <c r="AG118" s="1101" t="n"/>
      <c r="AH118" s="144" t="n"/>
      <c r="AI118" s="332" t="n"/>
      <c r="AJ118" s="439" t="n"/>
      <c r="AK118" s="439" t="n"/>
      <c r="AL118" s="439" t="n"/>
      <c r="AM118" s="439" t="n"/>
      <c r="AN118" s="439" t="n"/>
      <c r="AO118" s="439" t="n"/>
      <c r="AP118" s="439" t="n"/>
      <c r="AQ118" s="435" t="n"/>
      <c r="AR118" s="447">
        <f>C$31</f>
        <v/>
      </c>
      <c r="AS118" s="447">
        <f>O$35</f>
        <v/>
      </c>
      <c r="AT118" s="448">
        <f>-20*初期!B$9+初期!B$8</f>
        <v/>
      </c>
      <c r="AU118" s="447">
        <f>Q$35</f>
        <v/>
      </c>
      <c r="AV118" s="447">
        <f>AU118+AS118+AR118</f>
        <v/>
      </c>
      <c r="AW118" s="1350">
        <f>AL118/(AP118+AV118)</f>
        <v/>
      </c>
      <c r="AX118" s="455">
        <f>MAX(AK118,初期!$E$42)</f>
        <v/>
      </c>
      <c r="AY118" s="1085" t="n"/>
      <c r="AZ118" s="144" t="n"/>
      <c r="BA118" s="1101" t="n"/>
      <c r="BB118" s="1101" t="n"/>
      <c r="BC118" s="1101" t="n"/>
      <c r="BD118" s="1101" t="n"/>
      <c r="BE118" s="1101" t="n"/>
      <c r="BF118" s="1101" t="n"/>
      <c r="BG118" s="1101" t="n"/>
      <c r="BH118" s="1101" t="n"/>
      <c r="BI118" s="1101" t="n"/>
      <c r="BJ118" s="1101" t="n"/>
      <c r="BK118" s="1101" t="n"/>
      <c r="BL118" s="1101" t="n"/>
      <c r="BM118" s="1101" t="n"/>
      <c r="BN118" s="1101" t="n"/>
      <c r="BO118" s="1101" t="n"/>
      <c r="BP118" s="1101" t="n"/>
      <c r="BQ118" s="1101" t="n"/>
      <c r="BR118" s="1106" t="n"/>
      <c r="BS118" s="1106" t="n"/>
      <c r="BT118" s="1106" t="n"/>
      <c r="BU118" s="1106" t="n"/>
      <c r="BV118" s="1106" t="n"/>
      <c r="BW118" s="1106" t="n"/>
      <c r="BX118" s="1106" t="n"/>
      <c r="BY118" s="1106" t="n"/>
      <c r="BZ118" s="1106" t="n"/>
      <c r="CA118" s="1106" t="n"/>
      <c r="CB118" s="1106" t="n"/>
      <c r="CC118" s="1106" t="n"/>
      <c r="CD118" s="1106" t="n"/>
      <c r="CE118" s="1106" t="n"/>
      <c r="CF118" s="1106" t="n"/>
      <c r="CG118" s="1106" t="n"/>
      <c r="CH118" s="1106" t="n"/>
      <c r="CI118" s="1106" t="n"/>
      <c r="CJ118" s="756" t="n"/>
      <c r="CK118" s="752" t="n"/>
      <c r="CL118" s="752" t="n"/>
      <c r="CM118" s="752" t="n"/>
      <c r="CN118" s="752" t="n"/>
      <c r="CO118" s="752" t="n"/>
      <c r="CP118" s="752" t="n"/>
      <c r="CQ118" s="752" t="n"/>
      <c r="CR118" s="752" t="n"/>
      <c r="CS118" s="752" t="n"/>
      <c r="CT118" s="752" t="n"/>
      <c r="CU118" s="752" t="n"/>
      <c r="CV118" s="752" t="n"/>
      <c r="CW118" s="752" t="n"/>
      <c r="CX118" s="752" t="n"/>
      <c r="CY118" s="752" t="n"/>
      <c r="CZ118" s="752" t="n"/>
      <c r="DA118" s="752" t="n"/>
      <c r="DB118" s="752" t="n"/>
      <c r="DC118" s="752" t="n"/>
      <c r="DD118" s="752" t="n"/>
      <c r="DE118" s="752" t="n"/>
      <c r="DF118" s="752" t="n"/>
      <c r="DG118" s="752" t="n"/>
      <c r="DH118" s="752" t="n"/>
      <c r="DI118" s="752" t="n"/>
    </row>
    <row r="119" ht="16" customFormat="1" customHeight="1" s="1099">
      <c r="A119" s="1101" t="n"/>
      <c r="B119" s="1101" t="n"/>
      <c r="C119" s="1101" t="n"/>
      <c r="D119" s="1101" t="n"/>
      <c r="E119" s="1101" t="n"/>
      <c r="F119" s="1101" t="n"/>
      <c r="G119" s="144" t="n"/>
      <c r="H119" s="1101" t="n"/>
      <c r="I119" s="1101" t="n"/>
      <c r="J119" s="1101" t="n"/>
      <c r="K119" s="1101" t="n"/>
      <c r="L119" s="1101" t="n"/>
      <c r="M119" s="178" t="n"/>
      <c r="N119" s="1101" t="n"/>
      <c r="O119" s="1101" t="n"/>
      <c r="P119" s="1101" t="n"/>
      <c r="Q119" s="1101" t="n"/>
      <c r="R119" s="1101" t="n"/>
      <c r="S119" s="1101" t="n"/>
      <c r="T119" s="230" t="n"/>
      <c r="U119" s="1101" t="n"/>
      <c r="V119" s="1101" t="n"/>
      <c r="W119" s="1101" t="n"/>
      <c r="X119" s="1101" t="n"/>
      <c r="Y119" s="1101" t="n"/>
      <c r="Z119" s="1101" t="n"/>
      <c r="AA119" s="144" t="n"/>
      <c r="AB119" s="1101" t="n"/>
      <c r="AC119" s="1101" t="n"/>
      <c r="AD119" s="1101" t="n"/>
      <c r="AE119" s="1101" t="n"/>
      <c r="AF119" s="1101" t="n"/>
      <c r="AG119" s="1101" t="n"/>
      <c r="AH119" s="144" t="n"/>
      <c r="AI119" s="332" t="n"/>
      <c r="AJ119" s="439" t="n"/>
      <c r="AK119" s="439" t="n"/>
      <c r="AL119" s="439" t="n"/>
      <c r="AM119" s="439" t="n"/>
      <c r="AN119" s="439" t="n"/>
      <c r="AO119" s="439" t="n"/>
      <c r="AP119" s="439" t="n"/>
      <c r="AQ119" s="435" t="n"/>
      <c r="AR119" s="447">
        <f>C$31</f>
        <v/>
      </c>
      <c r="AS119" s="447">
        <f>O$35</f>
        <v/>
      </c>
      <c r="AT119" s="448">
        <f>-20*初期!B$9+初期!B$8</f>
        <v/>
      </c>
      <c r="AU119" s="447">
        <f>Q$35</f>
        <v/>
      </c>
      <c r="AV119" s="447">
        <f>AU119+AS119+AR119</f>
        <v/>
      </c>
      <c r="AW119" s="1350">
        <f>AL119/(AP119+AV119)</f>
        <v/>
      </c>
      <c r="AX119" s="455">
        <f>MAX(AK119,初期!$E$42)</f>
        <v/>
      </c>
      <c r="AY119" s="1085" t="n"/>
      <c r="AZ119" s="144" t="n"/>
      <c r="BA119" s="1101" t="n"/>
      <c r="BB119" s="1101" t="n"/>
      <c r="BC119" s="1101" t="n"/>
      <c r="BD119" s="1101" t="n"/>
      <c r="BE119" s="1101" t="n"/>
      <c r="BF119" s="1101" t="n"/>
      <c r="BG119" s="1101" t="n"/>
      <c r="BH119" s="1101" t="n"/>
      <c r="BI119" s="1101" t="n"/>
      <c r="BJ119" s="1101" t="n"/>
      <c r="BK119" s="1101" t="n"/>
      <c r="BL119" s="1101" t="n"/>
      <c r="BM119" s="1101" t="n"/>
      <c r="BN119" s="1101" t="n"/>
      <c r="BO119" s="1101" t="n"/>
      <c r="BP119" s="1101" t="n"/>
      <c r="BQ119" s="1101" t="n"/>
      <c r="BR119" s="1106" t="n"/>
      <c r="BS119" s="1106" t="n"/>
      <c r="BT119" s="1106" t="n"/>
      <c r="BU119" s="1106" t="n"/>
      <c r="BV119" s="1106" t="n"/>
      <c r="BW119" s="1106" t="n"/>
      <c r="BX119" s="1106" t="n"/>
      <c r="BY119" s="1106" t="n"/>
      <c r="BZ119" s="1106" t="n"/>
      <c r="CA119" s="1106" t="n"/>
      <c r="CB119" s="1106" t="n"/>
      <c r="CC119" s="1106" t="n"/>
      <c r="CD119" s="1106" t="n"/>
      <c r="CE119" s="1106" t="n"/>
      <c r="CF119" s="1106" t="n"/>
      <c r="CG119" s="1106" t="n"/>
      <c r="CH119" s="1106" t="n"/>
      <c r="CI119" s="1106" t="n"/>
      <c r="CJ119" s="756" t="n"/>
      <c r="CK119" s="752" t="n"/>
      <c r="CL119" s="752" t="n"/>
      <c r="CM119" s="752" t="n"/>
      <c r="CN119" s="752" t="n"/>
      <c r="CO119" s="752" t="n"/>
      <c r="CP119" s="752" t="n"/>
      <c r="CQ119" s="752" t="n"/>
      <c r="CR119" s="752" t="n"/>
      <c r="CS119" s="752" t="n"/>
      <c r="CT119" s="752" t="n"/>
      <c r="CU119" s="752" t="n"/>
      <c r="CV119" s="752" t="n"/>
      <c r="CW119" s="752" t="n"/>
      <c r="CX119" s="752" t="n"/>
      <c r="CY119" s="752" t="n"/>
      <c r="CZ119" s="752" t="n"/>
      <c r="DA119" s="752" t="n"/>
      <c r="DB119" s="752" t="n"/>
      <c r="DC119" s="752" t="n"/>
      <c r="DD119" s="752" t="n"/>
      <c r="DE119" s="752" t="n"/>
      <c r="DF119" s="752" t="n"/>
      <c r="DG119" s="752" t="n"/>
      <c r="DH119" s="752" t="n"/>
      <c r="DI119" s="752" t="n"/>
    </row>
    <row r="120" ht="16" customFormat="1" customHeight="1" s="1099">
      <c r="A120" s="1101" t="n"/>
      <c r="B120" s="1101" t="n"/>
      <c r="C120" s="1101" t="n"/>
      <c r="D120" s="1101" t="n"/>
      <c r="E120" s="1101" t="n"/>
      <c r="F120" s="1101" t="n"/>
      <c r="G120" s="144" t="n"/>
      <c r="H120" s="1101" t="n"/>
      <c r="I120" s="1101" t="n"/>
      <c r="J120" s="1101" t="n"/>
      <c r="K120" s="1101" t="n"/>
      <c r="L120" s="1101" t="n"/>
      <c r="M120" s="178" t="n"/>
      <c r="N120" s="1101" t="n"/>
      <c r="O120" s="1101" t="n"/>
      <c r="P120" s="1101" t="n"/>
      <c r="Q120" s="1101" t="n"/>
      <c r="R120" s="1101" t="n"/>
      <c r="S120" s="1101" t="n"/>
      <c r="T120" s="230" t="n"/>
      <c r="U120" s="1101" t="n"/>
      <c r="V120" s="1101" t="n"/>
      <c r="W120" s="1101" t="n"/>
      <c r="X120" s="1101" t="n"/>
      <c r="Y120" s="1101" t="n"/>
      <c r="Z120" s="1101" t="n"/>
      <c r="AA120" s="144" t="n"/>
      <c r="AB120" s="1101" t="n"/>
      <c r="AC120" s="1101" t="n"/>
      <c r="AD120" s="1101" t="n"/>
      <c r="AE120" s="1101" t="n"/>
      <c r="AF120" s="1101" t="n"/>
      <c r="AG120" s="1101" t="n"/>
      <c r="AH120" s="144" t="n"/>
      <c r="AI120" s="332" t="n"/>
      <c r="AJ120" s="439" t="n"/>
      <c r="AK120" s="439" t="n"/>
      <c r="AL120" s="439" t="n"/>
      <c r="AM120" s="439" t="n"/>
      <c r="AN120" s="439" t="n"/>
      <c r="AO120" s="439" t="n"/>
      <c r="AP120" s="439" t="n"/>
      <c r="AQ120" s="435" t="n"/>
      <c r="AR120" s="447">
        <f>C$31</f>
        <v/>
      </c>
      <c r="AS120" s="447">
        <f>O$35</f>
        <v/>
      </c>
      <c r="AT120" s="448">
        <f>-20*初期!B$9+初期!B$8</f>
        <v/>
      </c>
      <c r="AU120" s="447">
        <f>Q$35</f>
        <v/>
      </c>
      <c r="AV120" s="447">
        <f>AU120+AS120+AR120</f>
        <v/>
      </c>
      <c r="AW120" s="1350">
        <f>AL120/(AP120+AV120)</f>
        <v/>
      </c>
      <c r="AX120" s="455">
        <f>MAX(AK120,初期!$E$42)</f>
        <v/>
      </c>
      <c r="AY120" s="1085" t="n"/>
      <c r="AZ120" s="144" t="n"/>
      <c r="BA120" s="1101" t="n"/>
      <c r="BB120" s="1101" t="n"/>
      <c r="BC120" s="1101" t="n"/>
      <c r="BD120" s="1101" t="n"/>
      <c r="BE120" s="1101" t="n"/>
      <c r="BF120" s="1101" t="n"/>
      <c r="BG120" s="1101" t="n"/>
      <c r="BH120" s="1101" t="n"/>
      <c r="BI120" s="1101" t="n"/>
      <c r="BJ120" s="1101" t="n"/>
      <c r="BK120" s="1101" t="n"/>
      <c r="BL120" s="1101" t="n"/>
      <c r="BM120" s="1101" t="n"/>
      <c r="BN120" s="1101" t="n"/>
      <c r="BO120" s="1101" t="n"/>
      <c r="BP120" s="1101" t="n"/>
      <c r="BQ120" s="1101" t="n"/>
      <c r="BR120" s="1106" t="n"/>
      <c r="BS120" s="1106" t="n"/>
      <c r="BT120" s="1106" t="n"/>
      <c r="BU120" s="1106" t="n"/>
      <c r="BV120" s="1106" t="n"/>
      <c r="BW120" s="1106" t="n"/>
      <c r="BX120" s="1106" t="n"/>
      <c r="BY120" s="1106" t="n"/>
      <c r="BZ120" s="1106" t="n"/>
      <c r="CA120" s="1106" t="n"/>
      <c r="CB120" s="1106" t="n"/>
      <c r="CC120" s="1106" t="n"/>
      <c r="CD120" s="1106" t="n"/>
      <c r="CE120" s="1106" t="n"/>
      <c r="CF120" s="1106" t="n"/>
      <c r="CG120" s="1106" t="n"/>
      <c r="CH120" s="1106" t="n"/>
      <c r="CI120" s="1106" t="n"/>
      <c r="CJ120" s="756" t="n"/>
      <c r="CK120" s="752" t="n"/>
      <c r="CL120" s="752" t="n"/>
      <c r="CM120" s="752" t="n"/>
      <c r="CN120" s="752" t="n"/>
      <c r="CO120" s="752" t="n"/>
      <c r="CP120" s="752" t="n"/>
      <c r="CQ120" s="752" t="n"/>
      <c r="CR120" s="752" t="n"/>
      <c r="CS120" s="752" t="n"/>
      <c r="CT120" s="752" t="n"/>
      <c r="CU120" s="752" t="n"/>
      <c r="CV120" s="752" t="n"/>
      <c r="CW120" s="752" t="n"/>
      <c r="CX120" s="752" t="n"/>
      <c r="CY120" s="752" t="n"/>
      <c r="CZ120" s="752" t="n"/>
      <c r="DA120" s="752" t="n"/>
      <c r="DB120" s="752" t="n"/>
      <c r="DC120" s="752" t="n"/>
      <c r="DD120" s="752" t="n"/>
      <c r="DE120" s="752" t="n"/>
      <c r="DF120" s="752" t="n"/>
      <c r="DG120" s="752" t="n"/>
      <c r="DH120" s="752" t="n"/>
      <c r="DI120" s="752" t="n"/>
    </row>
    <row r="121" ht="16" customFormat="1" customHeight="1" s="1099">
      <c r="A121" s="1101" t="n"/>
      <c r="B121" s="1101" t="n"/>
      <c r="C121" s="1101" t="n"/>
      <c r="D121" s="1101" t="n"/>
      <c r="E121" s="1101" t="n"/>
      <c r="F121" s="1101" t="n"/>
      <c r="G121" s="144" t="n"/>
      <c r="H121" s="1101" t="n"/>
      <c r="I121" s="1101" t="n"/>
      <c r="J121" s="1101" t="n"/>
      <c r="K121" s="1101" t="n"/>
      <c r="L121" s="1101" t="n"/>
      <c r="M121" s="178" t="n"/>
      <c r="N121" s="1101" t="n"/>
      <c r="O121" s="1101" t="n"/>
      <c r="P121" s="1101" t="n"/>
      <c r="Q121" s="1101" t="n"/>
      <c r="R121" s="1101" t="n"/>
      <c r="S121" s="1101" t="n"/>
      <c r="T121" s="230" t="n"/>
      <c r="U121" s="1101" t="n"/>
      <c r="V121" s="1101" t="n"/>
      <c r="W121" s="1101" t="n"/>
      <c r="X121" s="1101" t="n"/>
      <c r="Y121" s="1101" t="n"/>
      <c r="Z121" s="1101" t="n"/>
      <c r="AA121" s="144" t="n"/>
      <c r="AB121" s="1101" t="n"/>
      <c r="AC121" s="1101" t="n"/>
      <c r="AD121" s="1101" t="n"/>
      <c r="AE121" s="1101" t="n"/>
      <c r="AF121" s="1101" t="n"/>
      <c r="AG121" s="1101" t="n"/>
      <c r="AH121" s="144" t="n"/>
      <c r="AI121" s="332" t="n"/>
      <c r="AJ121" s="439" t="n"/>
      <c r="AK121" s="439" t="n"/>
      <c r="AL121" s="439" t="n"/>
      <c r="AM121" s="439" t="n"/>
      <c r="AN121" s="439" t="n"/>
      <c r="AO121" s="439" t="n"/>
      <c r="AP121" s="439" t="n"/>
      <c r="AQ121" s="435" t="n"/>
      <c r="AR121" s="447">
        <f>C$31</f>
        <v/>
      </c>
      <c r="AS121" s="447">
        <f>O$35</f>
        <v/>
      </c>
      <c r="AT121" s="448">
        <f>-20*初期!B$9+初期!B$8</f>
        <v/>
      </c>
      <c r="AU121" s="447">
        <f>Q$35</f>
        <v/>
      </c>
      <c r="AV121" s="447">
        <f>AU121+AS121+AR121</f>
        <v/>
      </c>
      <c r="AW121" s="1350">
        <f>AL121/(AP121+AV121)</f>
        <v/>
      </c>
      <c r="AX121" s="455">
        <f>MAX(AK121,初期!$E$42)</f>
        <v/>
      </c>
      <c r="AY121" s="1085" t="n"/>
      <c r="AZ121" s="144" t="n"/>
      <c r="BA121" s="1101" t="n"/>
      <c r="BB121" s="1101" t="n"/>
      <c r="BC121" s="1101" t="n"/>
      <c r="BD121" s="1101" t="n"/>
      <c r="BE121" s="1101" t="n"/>
      <c r="BF121" s="1101" t="n"/>
      <c r="BG121" s="1101" t="n"/>
      <c r="BH121" s="1101" t="n"/>
      <c r="BI121" s="1101" t="n"/>
      <c r="BJ121" s="1101" t="n"/>
      <c r="BK121" s="1101" t="n"/>
      <c r="BL121" s="1101" t="n"/>
      <c r="BM121" s="1101" t="n"/>
      <c r="BN121" s="1101" t="n"/>
      <c r="BO121" s="1101" t="n"/>
      <c r="BP121" s="1101" t="n"/>
      <c r="BQ121" s="1101" t="n"/>
      <c r="BR121" s="1106" t="n"/>
      <c r="BS121" s="1106" t="n"/>
      <c r="BT121" s="1106" t="n"/>
      <c r="BU121" s="1106" t="n"/>
      <c r="BV121" s="1106" t="n"/>
      <c r="BW121" s="1106" t="n"/>
      <c r="BX121" s="1106" t="n"/>
      <c r="BY121" s="1106" t="n"/>
      <c r="BZ121" s="1106" t="n"/>
      <c r="CA121" s="1106" t="n"/>
      <c r="CB121" s="1106" t="n"/>
      <c r="CC121" s="1106" t="n"/>
      <c r="CD121" s="1106" t="n"/>
      <c r="CE121" s="1106" t="n"/>
      <c r="CF121" s="1106" t="n"/>
      <c r="CG121" s="1106" t="n"/>
      <c r="CH121" s="1106" t="n"/>
      <c r="CI121" s="1106" t="n"/>
      <c r="CJ121" s="756" t="n"/>
      <c r="CK121" s="752" t="n"/>
      <c r="CL121" s="752" t="n"/>
      <c r="CM121" s="752" t="n"/>
      <c r="CN121" s="752" t="n"/>
      <c r="CO121" s="752" t="n"/>
      <c r="CP121" s="752" t="n"/>
      <c r="CQ121" s="752" t="n"/>
      <c r="CR121" s="752" t="n"/>
      <c r="CS121" s="752" t="n"/>
      <c r="CT121" s="752" t="n"/>
      <c r="CU121" s="752" t="n"/>
      <c r="CV121" s="752" t="n"/>
      <c r="CW121" s="752" t="n"/>
      <c r="CX121" s="752" t="n"/>
      <c r="CY121" s="752" t="n"/>
      <c r="CZ121" s="752" t="n"/>
      <c r="DA121" s="752" t="n"/>
      <c r="DB121" s="752" t="n"/>
      <c r="DC121" s="752" t="n"/>
      <c r="DD121" s="752" t="n"/>
      <c r="DE121" s="752" t="n"/>
      <c r="DF121" s="752" t="n"/>
      <c r="DG121" s="752" t="n"/>
      <c r="DH121" s="752" t="n"/>
      <c r="DI121" s="752" t="n"/>
    </row>
    <row r="122" ht="16" customFormat="1" customHeight="1" s="1099">
      <c r="A122" s="1101" t="n"/>
      <c r="B122" s="1101" t="n"/>
      <c r="C122" s="1101" t="n"/>
      <c r="D122" s="1101" t="n"/>
      <c r="E122" s="1101" t="n"/>
      <c r="F122" s="1101" t="n"/>
      <c r="G122" s="144" t="n"/>
      <c r="H122" s="1101" t="n"/>
      <c r="I122" s="1101" t="n"/>
      <c r="J122" s="1101" t="n"/>
      <c r="K122" s="1101" t="n"/>
      <c r="L122" s="1101" t="n"/>
      <c r="M122" s="178" t="n"/>
      <c r="N122" s="1101" t="n"/>
      <c r="O122" s="1101" t="n"/>
      <c r="P122" s="1101" t="n"/>
      <c r="Q122" s="1101" t="n"/>
      <c r="R122" s="1101" t="n"/>
      <c r="S122" s="1101" t="n"/>
      <c r="T122" s="230" t="n"/>
      <c r="U122" s="1101" t="n"/>
      <c r="V122" s="1101" t="n"/>
      <c r="W122" s="1101" t="n"/>
      <c r="X122" s="1101" t="n"/>
      <c r="Y122" s="1101" t="n"/>
      <c r="Z122" s="1101" t="n"/>
      <c r="AA122" s="144" t="n"/>
      <c r="AB122" s="1101" t="n"/>
      <c r="AC122" s="1101" t="n"/>
      <c r="AD122" s="1101" t="n"/>
      <c r="AE122" s="1101" t="n"/>
      <c r="AF122" s="1101" t="n"/>
      <c r="AG122" s="1101" t="n"/>
      <c r="AH122" s="144" t="n"/>
      <c r="AI122" s="332" t="n"/>
      <c r="AJ122" s="439" t="n"/>
      <c r="AK122" s="439" t="n"/>
      <c r="AL122" s="439" t="n"/>
      <c r="AM122" s="439" t="n"/>
      <c r="AN122" s="439" t="n"/>
      <c r="AO122" s="439" t="n"/>
      <c r="AP122" s="439" t="n"/>
      <c r="AQ122" s="435" t="n"/>
      <c r="AR122" s="447">
        <f>C$31</f>
        <v/>
      </c>
      <c r="AS122" s="447">
        <f>O$35</f>
        <v/>
      </c>
      <c r="AT122" s="448">
        <f>-20*初期!B$9+初期!B$8</f>
        <v/>
      </c>
      <c r="AU122" s="447">
        <f>Q$35</f>
        <v/>
      </c>
      <c r="AV122" s="447">
        <f>AU122+AS122+AR122</f>
        <v/>
      </c>
      <c r="AW122" s="1350">
        <f>AL122/(AP122+AV122)</f>
        <v/>
      </c>
      <c r="AX122" s="455">
        <f>MAX(AK122,初期!$E$42)</f>
        <v/>
      </c>
      <c r="AY122" s="1085" t="n"/>
      <c r="AZ122" s="144" t="n"/>
      <c r="BA122" s="1101" t="n"/>
      <c r="BB122" s="1101" t="n"/>
      <c r="BC122" s="1101" t="n"/>
      <c r="BD122" s="1101" t="n"/>
      <c r="BE122" s="1101" t="n"/>
      <c r="BF122" s="1101" t="n"/>
      <c r="BG122" s="1101" t="n"/>
      <c r="BH122" s="1101" t="n"/>
      <c r="BI122" s="1101" t="n"/>
      <c r="BJ122" s="1101" t="n"/>
      <c r="BK122" s="1101" t="n"/>
      <c r="BL122" s="1101" t="n"/>
      <c r="BM122" s="1101" t="n"/>
      <c r="BN122" s="1101" t="n"/>
      <c r="BO122" s="1101" t="n"/>
      <c r="BP122" s="1101" t="n"/>
      <c r="BQ122" s="1101" t="n"/>
      <c r="BR122" s="1106" t="n"/>
      <c r="BS122" s="1106" t="n"/>
      <c r="BT122" s="1106" t="n"/>
      <c r="BU122" s="1106" t="n"/>
      <c r="BV122" s="1106" t="n"/>
      <c r="BW122" s="1106" t="n"/>
      <c r="BX122" s="1106" t="n"/>
      <c r="BY122" s="1106" t="n"/>
      <c r="BZ122" s="1106" t="n"/>
      <c r="CA122" s="1106" t="n"/>
      <c r="CB122" s="1106" t="n"/>
      <c r="CC122" s="1106" t="n"/>
      <c r="CD122" s="1106" t="n"/>
      <c r="CE122" s="1106" t="n"/>
      <c r="CF122" s="1106" t="n"/>
      <c r="CG122" s="1106" t="n"/>
      <c r="CH122" s="1106" t="n"/>
      <c r="CI122" s="1106" t="n"/>
      <c r="CJ122" s="756" t="n"/>
      <c r="CK122" s="752" t="n"/>
      <c r="CL122" s="752" t="n"/>
      <c r="CM122" s="752" t="n"/>
      <c r="CN122" s="752" t="n"/>
      <c r="CO122" s="752" t="n"/>
      <c r="CP122" s="752" t="n"/>
      <c r="CQ122" s="752" t="n"/>
      <c r="CR122" s="752" t="n"/>
      <c r="CS122" s="752" t="n"/>
      <c r="CT122" s="752" t="n"/>
      <c r="CU122" s="752" t="n"/>
      <c r="CV122" s="752" t="n"/>
      <c r="CW122" s="752" t="n"/>
      <c r="CX122" s="752" t="n"/>
      <c r="CY122" s="752" t="n"/>
      <c r="CZ122" s="752" t="n"/>
      <c r="DA122" s="752" t="n"/>
      <c r="DB122" s="752" t="n"/>
      <c r="DC122" s="752" t="n"/>
      <c r="DD122" s="752" t="n"/>
      <c r="DE122" s="752" t="n"/>
      <c r="DF122" s="752" t="n"/>
      <c r="DG122" s="752" t="n"/>
      <c r="DH122" s="752" t="n"/>
      <c r="DI122" s="752" t="n"/>
    </row>
    <row r="123" ht="16" customFormat="1" customHeight="1" s="1099">
      <c r="A123" s="1101" t="n"/>
      <c r="B123" s="1101" t="n"/>
      <c r="C123" s="1101" t="n"/>
      <c r="D123" s="1101" t="n"/>
      <c r="E123" s="1101" t="n"/>
      <c r="F123" s="1101" t="n"/>
      <c r="G123" s="144" t="n"/>
      <c r="H123" s="1101" t="n"/>
      <c r="I123" s="1101" t="n"/>
      <c r="J123" s="1101" t="n"/>
      <c r="K123" s="1101" t="n"/>
      <c r="L123" s="1101" t="n"/>
      <c r="M123" s="178" t="n"/>
      <c r="N123" s="1101" t="n"/>
      <c r="O123" s="1101" t="n"/>
      <c r="P123" s="1101" t="n"/>
      <c r="Q123" s="1101" t="n"/>
      <c r="R123" s="1101" t="n"/>
      <c r="S123" s="1101" t="n"/>
      <c r="T123" s="230" t="n"/>
      <c r="U123" s="1101" t="n"/>
      <c r="V123" s="1101" t="n"/>
      <c r="W123" s="1101" t="n"/>
      <c r="X123" s="1101" t="n"/>
      <c r="Y123" s="1101" t="n"/>
      <c r="Z123" s="1101" t="n"/>
      <c r="AA123" s="144" t="n"/>
      <c r="AB123" s="1101" t="n"/>
      <c r="AC123" s="1101" t="n"/>
      <c r="AD123" s="1101" t="n"/>
      <c r="AE123" s="1101" t="n"/>
      <c r="AF123" s="1101" t="n"/>
      <c r="AG123" s="1101" t="n"/>
      <c r="AH123" s="144" t="n"/>
      <c r="AI123" s="332" t="n"/>
      <c r="AJ123" s="439" t="n"/>
      <c r="AK123" s="439" t="n"/>
      <c r="AL123" s="439" t="n"/>
      <c r="AM123" s="439" t="n"/>
      <c r="AN123" s="439" t="n"/>
      <c r="AO123" s="439" t="n"/>
      <c r="AP123" s="439" t="n"/>
      <c r="AQ123" s="435" t="n"/>
      <c r="AR123" s="447">
        <f>C$31</f>
        <v/>
      </c>
      <c r="AS123" s="447">
        <f>O$35</f>
        <v/>
      </c>
      <c r="AT123" s="448">
        <f>-20*初期!B$9+初期!B$8</f>
        <v/>
      </c>
      <c r="AU123" s="447">
        <f>Q$35</f>
        <v/>
      </c>
      <c r="AV123" s="447">
        <f>AU123+AS123+AR123</f>
        <v/>
      </c>
      <c r="AW123" s="1350">
        <f>AL123/(AP123+AV123)</f>
        <v/>
      </c>
      <c r="AX123" s="455">
        <f>MAX(AK123,初期!$E$42)</f>
        <v/>
      </c>
      <c r="AY123" s="1085" t="n"/>
      <c r="AZ123" s="144" t="n"/>
      <c r="BA123" s="1101" t="n"/>
      <c r="BB123" s="1101" t="n"/>
      <c r="BC123" s="1101" t="n"/>
      <c r="BD123" s="1101" t="n"/>
      <c r="BE123" s="1101" t="n"/>
      <c r="BF123" s="1101" t="n"/>
      <c r="BG123" s="1101" t="n"/>
      <c r="BH123" s="1101" t="n"/>
      <c r="BI123" s="1101" t="n"/>
      <c r="BJ123" s="1101" t="n"/>
      <c r="BK123" s="1101" t="n"/>
      <c r="BL123" s="1101" t="n"/>
      <c r="BM123" s="1101" t="n"/>
      <c r="BN123" s="1101" t="n"/>
      <c r="BO123" s="1101" t="n"/>
      <c r="BP123" s="1101" t="n"/>
      <c r="BQ123" s="1101" t="n"/>
      <c r="BR123" s="1106" t="n"/>
      <c r="BS123" s="1106" t="n"/>
      <c r="BT123" s="1106" t="n"/>
      <c r="BU123" s="1106" t="n"/>
      <c r="BV123" s="1106" t="n"/>
      <c r="BW123" s="1106" t="n"/>
      <c r="BX123" s="1106" t="n"/>
      <c r="BY123" s="1106" t="n"/>
      <c r="BZ123" s="1106" t="n"/>
      <c r="CA123" s="1106" t="n"/>
      <c r="CB123" s="1106" t="n"/>
      <c r="CC123" s="1106" t="n"/>
      <c r="CD123" s="1106" t="n"/>
      <c r="CE123" s="1106" t="n"/>
      <c r="CF123" s="1106" t="n"/>
      <c r="CG123" s="1106" t="n"/>
      <c r="CH123" s="1106" t="n"/>
      <c r="CI123" s="1106" t="n"/>
      <c r="CJ123" s="756" t="n"/>
      <c r="CK123" s="752" t="n"/>
      <c r="CL123" s="752" t="n"/>
      <c r="CM123" s="752" t="n"/>
      <c r="CN123" s="752" t="n"/>
      <c r="CO123" s="752" t="n"/>
      <c r="CP123" s="752" t="n"/>
      <c r="CQ123" s="752" t="n"/>
      <c r="CR123" s="752" t="n"/>
      <c r="CS123" s="752" t="n"/>
      <c r="CT123" s="752" t="n"/>
      <c r="CU123" s="752" t="n"/>
      <c r="CV123" s="752" t="n"/>
      <c r="CW123" s="752" t="n"/>
      <c r="CX123" s="752" t="n"/>
      <c r="CY123" s="752" t="n"/>
      <c r="CZ123" s="752" t="n"/>
      <c r="DA123" s="752" t="n"/>
      <c r="DB123" s="752" t="n"/>
      <c r="DC123" s="752" t="n"/>
      <c r="DD123" s="752" t="n"/>
      <c r="DE123" s="752" t="n"/>
      <c r="DF123" s="752" t="n"/>
      <c r="DG123" s="752" t="n"/>
      <c r="DH123" s="752" t="n"/>
      <c r="DI123" s="752" t="n"/>
    </row>
    <row r="124" ht="16" customFormat="1" customHeight="1" s="1099">
      <c r="A124" s="1101" t="n"/>
      <c r="B124" s="1101" t="n"/>
      <c r="C124" s="1101" t="n"/>
      <c r="D124" s="1101" t="n"/>
      <c r="E124" s="1101" t="n"/>
      <c r="F124" s="1101" t="n"/>
      <c r="G124" s="144" t="n"/>
      <c r="H124" s="1101" t="n"/>
      <c r="I124" s="1101" t="n"/>
      <c r="J124" s="1101" t="n"/>
      <c r="K124" s="1101" t="n"/>
      <c r="L124" s="1101" t="n"/>
      <c r="M124" s="178" t="n"/>
      <c r="N124" s="1101" t="n"/>
      <c r="O124" s="1101" t="n"/>
      <c r="P124" s="1101" t="n"/>
      <c r="Q124" s="1101" t="n"/>
      <c r="R124" s="1101" t="n"/>
      <c r="S124" s="1101" t="n"/>
      <c r="T124" s="230" t="n"/>
      <c r="U124" s="1101" t="n"/>
      <c r="V124" s="1101" t="n"/>
      <c r="W124" s="1101" t="n"/>
      <c r="X124" s="1101" t="n"/>
      <c r="Y124" s="1101" t="n"/>
      <c r="Z124" s="1101" t="n"/>
      <c r="AA124" s="144" t="n"/>
      <c r="AB124" s="1101" t="n"/>
      <c r="AC124" s="1101" t="n"/>
      <c r="AD124" s="1101" t="n"/>
      <c r="AE124" s="1101" t="n"/>
      <c r="AF124" s="1101" t="n"/>
      <c r="AG124" s="1101" t="n"/>
      <c r="AH124" s="144" t="n"/>
      <c r="AI124" s="332" t="n"/>
      <c r="AJ124" s="439" t="n"/>
      <c r="AK124" s="439" t="n"/>
      <c r="AL124" s="439" t="n"/>
      <c r="AM124" s="439" t="n"/>
      <c r="AN124" s="439" t="n"/>
      <c r="AO124" s="439" t="n"/>
      <c r="AP124" s="439" t="n"/>
      <c r="AQ124" s="435" t="n"/>
      <c r="AR124" s="447">
        <f>C$31</f>
        <v/>
      </c>
      <c r="AS124" s="447">
        <f>O$35</f>
        <v/>
      </c>
      <c r="AT124" s="448">
        <f>-20*初期!B$9+初期!B$8</f>
        <v/>
      </c>
      <c r="AU124" s="447">
        <f>Q$35</f>
        <v/>
      </c>
      <c r="AV124" s="447">
        <f>AU124+AS124+AR124</f>
        <v/>
      </c>
      <c r="AW124" s="1350">
        <f>AL124/(AP124+AV124)</f>
        <v/>
      </c>
      <c r="AX124" s="455">
        <f>MAX(AK124,初期!$E$42)</f>
        <v/>
      </c>
      <c r="AY124" s="1085" t="n"/>
      <c r="AZ124" s="144" t="n"/>
      <c r="BA124" s="1101" t="n"/>
      <c r="BB124" s="1101" t="n"/>
      <c r="BC124" s="1101" t="n"/>
      <c r="BD124" s="1101" t="n"/>
      <c r="BE124" s="1101" t="n"/>
      <c r="BF124" s="1101" t="n"/>
      <c r="BG124" s="1101" t="n"/>
      <c r="BH124" s="1101" t="n"/>
      <c r="BI124" s="1101" t="n"/>
      <c r="BJ124" s="1101" t="n"/>
      <c r="BK124" s="1101" t="n"/>
      <c r="BL124" s="1101" t="n"/>
      <c r="BM124" s="1101" t="n"/>
      <c r="BN124" s="1101" t="n"/>
      <c r="BO124" s="1101" t="n"/>
      <c r="BP124" s="1101" t="n"/>
      <c r="BQ124" s="1101" t="n"/>
      <c r="BR124" s="1106" t="n"/>
      <c r="BS124" s="1106" t="n"/>
      <c r="BT124" s="1106" t="n"/>
      <c r="BU124" s="1106" t="n"/>
      <c r="BV124" s="1106" t="n"/>
      <c r="BW124" s="1106" t="n"/>
      <c r="BX124" s="1106" t="n"/>
      <c r="BY124" s="1106" t="n"/>
      <c r="BZ124" s="1106" t="n"/>
      <c r="CA124" s="1106" t="n"/>
      <c r="CB124" s="1106" t="n"/>
      <c r="CC124" s="1106" t="n"/>
      <c r="CD124" s="1106" t="n"/>
      <c r="CE124" s="1106" t="n"/>
      <c r="CF124" s="1106" t="n"/>
      <c r="CG124" s="1106" t="n"/>
      <c r="CH124" s="1106" t="n"/>
      <c r="CI124" s="1106" t="n"/>
      <c r="CJ124" s="756" t="n"/>
      <c r="CK124" s="752" t="n"/>
      <c r="CL124" s="752" t="n"/>
      <c r="CM124" s="752" t="n"/>
      <c r="CN124" s="752" t="n"/>
      <c r="CO124" s="752" t="n"/>
      <c r="CP124" s="752" t="n"/>
      <c r="CQ124" s="752" t="n"/>
      <c r="CR124" s="752" t="n"/>
      <c r="CS124" s="752" t="n"/>
      <c r="CT124" s="752" t="n"/>
      <c r="CU124" s="752" t="n"/>
      <c r="CV124" s="752" t="n"/>
      <c r="CW124" s="752" t="n"/>
      <c r="CX124" s="752" t="n"/>
      <c r="CY124" s="752" t="n"/>
      <c r="CZ124" s="752" t="n"/>
      <c r="DA124" s="752" t="n"/>
      <c r="DB124" s="752" t="n"/>
      <c r="DC124" s="752" t="n"/>
      <c r="DD124" s="752" t="n"/>
      <c r="DE124" s="752" t="n"/>
      <c r="DF124" s="752" t="n"/>
      <c r="DG124" s="752" t="n"/>
      <c r="DH124" s="752" t="n"/>
      <c r="DI124" s="752" t="n"/>
    </row>
    <row r="125" ht="16" customFormat="1" customHeight="1" s="1099">
      <c r="A125" s="1101" t="n"/>
      <c r="B125" s="1101" t="n"/>
      <c r="C125" s="1101" t="n"/>
      <c r="D125" s="1101" t="n"/>
      <c r="E125" s="1101" t="n"/>
      <c r="F125" s="1101" t="n"/>
      <c r="G125" s="144" t="n"/>
      <c r="H125" s="1101" t="n"/>
      <c r="I125" s="1101" t="n"/>
      <c r="J125" s="1101" t="n"/>
      <c r="K125" s="1101" t="n"/>
      <c r="L125" s="1101" t="n"/>
      <c r="M125" s="178" t="n"/>
      <c r="N125" s="1101" t="n"/>
      <c r="O125" s="1101" t="n"/>
      <c r="P125" s="1101" t="n"/>
      <c r="Q125" s="1101" t="n"/>
      <c r="R125" s="1101" t="n"/>
      <c r="S125" s="1101" t="n"/>
      <c r="T125" s="230" t="n"/>
      <c r="U125" s="1101" t="n"/>
      <c r="V125" s="1101" t="n"/>
      <c r="W125" s="1101" t="n"/>
      <c r="X125" s="1101" t="n"/>
      <c r="Y125" s="1101" t="n"/>
      <c r="Z125" s="1101" t="n"/>
      <c r="AA125" s="144" t="n"/>
      <c r="AB125" s="1101" t="n"/>
      <c r="AC125" s="1101" t="n"/>
      <c r="AD125" s="1101" t="n"/>
      <c r="AE125" s="1101" t="n"/>
      <c r="AF125" s="1101" t="n"/>
      <c r="AG125" s="1101" t="n"/>
      <c r="AH125" s="144" t="n"/>
      <c r="AI125" s="332" t="n"/>
      <c r="AJ125" s="439" t="n"/>
      <c r="AK125" s="439" t="n"/>
      <c r="AL125" s="439" t="n"/>
      <c r="AM125" s="439" t="n"/>
      <c r="AN125" s="439" t="n"/>
      <c r="AO125" s="439" t="n"/>
      <c r="AP125" s="439" t="n"/>
      <c r="AQ125" s="435" t="n"/>
      <c r="AR125" s="447">
        <f>C$31</f>
        <v/>
      </c>
      <c r="AS125" s="447">
        <f>O$35</f>
        <v/>
      </c>
      <c r="AT125" s="448">
        <f>-20*初期!B$9+初期!B$8</f>
        <v/>
      </c>
      <c r="AU125" s="447">
        <f>Q$35</f>
        <v/>
      </c>
      <c r="AV125" s="447">
        <f>AU125+AS125+AR125</f>
        <v/>
      </c>
      <c r="AW125" s="1350">
        <f>AL125/(AP125+AV125)</f>
        <v/>
      </c>
      <c r="AX125" s="455">
        <f>MAX(AK125,初期!$E$42)</f>
        <v/>
      </c>
      <c r="AY125" s="1085" t="n"/>
      <c r="AZ125" s="144" t="n"/>
      <c r="BA125" s="1101" t="n"/>
      <c r="BB125" s="1101" t="n"/>
      <c r="BC125" s="1101" t="n"/>
      <c r="BD125" s="1101" t="n"/>
      <c r="BE125" s="1101" t="n"/>
      <c r="BF125" s="1101" t="n"/>
      <c r="BG125" s="1101" t="n"/>
      <c r="BH125" s="1101" t="n"/>
      <c r="BI125" s="1101" t="n"/>
      <c r="BJ125" s="1101" t="n"/>
      <c r="BK125" s="1101" t="n"/>
      <c r="BL125" s="1101" t="n"/>
      <c r="BM125" s="1101" t="n"/>
      <c r="BN125" s="1101" t="n"/>
      <c r="BO125" s="1101" t="n"/>
      <c r="BP125" s="1101" t="n"/>
      <c r="BQ125" s="1101" t="n"/>
      <c r="BR125" s="1106" t="n"/>
      <c r="BS125" s="1106" t="n"/>
      <c r="BT125" s="1106" t="n"/>
      <c r="BU125" s="1106" t="n"/>
      <c r="BV125" s="1106" t="n"/>
      <c r="BW125" s="1106" t="n"/>
      <c r="BX125" s="1106" t="n"/>
      <c r="BY125" s="1106" t="n"/>
      <c r="BZ125" s="1106" t="n"/>
      <c r="CA125" s="1106" t="n"/>
      <c r="CB125" s="1106" t="n"/>
      <c r="CC125" s="1106" t="n"/>
      <c r="CD125" s="1106" t="n"/>
      <c r="CE125" s="1106" t="n"/>
      <c r="CF125" s="1106" t="n"/>
      <c r="CG125" s="1106" t="n"/>
      <c r="CH125" s="1106" t="n"/>
      <c r="CI125" s="1106" t="n"/>
      <c r="CJ125" s="756" t="n"/>
      <c r="CK125" s="752" t="n"/>
      <c r="CL125" s="752" t="n"/>
      <c r="CM125" s="752" t="n"/>
      <c r="CN125" s="752" t="n"/>
      <c r="CO125" s="752" t="n"/>
      <c r="CP125" s="752" t="n"/>
      <c r="CQ125" s="752" t="n"/>
      <c r="CR125" s="752" t="n"/>
      <c r="CS125" s="752" t="n"/>
      <c r="CT125" s="752" t="n"/>
      <c r="CU125" s="752" t="n"/>
      <c r="CV125" s="752" t="n"/>
      <c r="CW125" s="752" t="n"/>
      <c r="CX125" s="752" t="n"/>
      <c r="CY125" s="752" t="n"/>
      <c r="CZ125" s="752" t="n"/>
      <c r="DA125" s="752" t="n"/>
      <c r="DB125" s="752" t="n"/>
      <c r="DC125" s="752" t="n"/>
      <c r="DD125" s="752" t="n"/>
      <c r="DE125" s="752" t="n"/>
      <c r="DF125" s="752" t="n"/>
      <c r="DG125" s="752" t="n"/>
      <c r="DH125" s="752" t="n"/>
      <c r="DI125" s="752" t="n"/>
    </row>
    <row r="126" ht="16" customFormat="1" customHeight="1" s="1099">
      <c r="A126" s="1101" t="n"/>
      <c r="B126" s="1101" t="n"/>
      <c r="C126" s="1101" t="n"/>
      <c r="D126" s="1101" t="n"/>
      <c r="E126" s="1101" t="n"/>
      <c r="F126" s="1101" t="n"/>
      <c r="G126" s="144" t="n"/>
      <c r="H126" s="1101" t="n"/>
      <c r="I126" s="1101" t="n"/>
      <c r="J126" s="1101" t="n"/>
      <c r="K126" s="1101" t="n"/>
      <c r="L126" s="1101" t="n"/>
      <c r="M126" s="178" t="n"/>
      <c r="N126" s="1101" t="n"/>
      <c r="O126" s="1101" t="n"/>
      <c r="P126" s="1101" t="n"/>
      <c r="Q126" s="1101" t="n"/>
      <c r="R126" s="1101" t="n"/>
      <c r="S126" s="1101" t="n"/>
      <c r="T126" s="230" t="n"/>
      <c r="U126" s="1101" t="n"/>
      <c r="V126" s="1101" t="n"/>
      <c r="W126" s="1101" t="n"/>
      <c r="X126" s="1101" t="n"/>
      <c r="Y126" s="1101" t="n"/>
      <c r="Z126" s="1101" t="n"/>
      <c r="AA126" s="144" t="n"/>
      <c r="AB126" s="1101" t="n"/>
      <c r="AC126" s="1101" t="n"/>
      <c r="AD126" s="1101" t="n"/>
      <c r="AE126" s="1101" t="n"/>
      <c r="AF126" s="1101" t="n"/>
      <c r="AG126" s="1101" t="n"/>
      <c r="AH126" s="144" t="n"/>
      <c r="AI126" s="436" t="n"/>
      <c r="AJ126" s="440" t="n"/>
      <c r="AK126" s="440" t="n"/>
      <c r="AL126" s="440" t="n"/>
      <c r="AM126" s="440" t="n"/>
      <c r="AN126" s="440" t="n"/>
      <c r="AO126" s="440" t="n"/>
      <c r="AP126" s="440" t="n"/>
      <c r="AQ126" s="437" t="n"/>
      <c r="AR126" s="449">
        <f>C$31</f>
        <v/>
      </c>
      <c r="AS126" s="449">
        <f>O$35</f>
        <v/>
      </c>
      <c r="AT126" s="450">
        <f>-20*初期!B$9+初期!B$8</f>
        <v/>
      </c>
      <c r="AU126" s="449">
        <f>Q$35</f>
        <v/>
      </c>
      <c r="AV126" s="449">
        <f>AU126+AS126+AR126</f>
        <v/>
      </c>
      <c r="AW126" s="1351">
        <f>AL126/(AP126+AV126)</f>
        <v/>
      </c>
      <c r="AX126" s="457">
        <f>MAX(AK126,初期!$E$42)</f>
        <v/>
      </c>
      <c r="AY126" s="444" t="n"/>
      <c r="AZ126" s="144" t="n"/>
      <c r="BA126" s="1101" t="n"/>
      <c r="BB126" s="1101" t="n"/>
      <c r="BC126" s="1101" t="n"/>
      <c r="BD126" s="1101" t="n"/>
      <c r="BE126" s="1101" t="n"/>
      <c r="BF126" s="1101" t="n"/>
      <c r="BG126" s="1101" t="n"/>
      <c r="BH126" s="1101" t="n"/>
      <c r="BI126" s="1101" t="n"/>
      <c r="BJ126" s="1101" t="n"/>
      <c r="BK126" s="1101" t="n"/>
      <c r="BL126" s="1101" t="n"/>
      <c r="BM126" s="1101" t="n"/>
      <c r="BN126" s="1101" t="n"/>
      <c r="BO126" s="1101" t="n"/>
      <c r="BP126" s="1101" t="n"/>
      <c r="BQ126" s="1101" t="n"/>
      <c r="BR126" s="1106" t="n"/>
      <c r="BS126" s="1106" t="n"/>
      <c r="BT126" s="1106" t="n"/>
      <c r="BU126" s="1106" t="n"/>
      <c r="BV126" s="1106" t="n"/>
      <c r="BW126" s="1106" t="n"/>
      <c r="BX126" s="1106" t="n"/>
      <c r="BY126" s="1106" t="n"/>
      <c r="BZ126" s="1106" t="n"/>
      <c r="CA126" s="1106" t="n"/>
      <c r="CB126" s="1106" t="n"/>
      <c r="CC126" s="1106" t="n"/>
      <c r="CD126" s="1106" t="n"/>
      <c r="CE126" s="1106" t="n"/>
      <c r="CF126" s="1106" t="n"/>
      <c r="CG126" s="1106" t="n"/>
      <c r="CH126" s="1106" t="n"/>
      <c r="CI126" s="1106" t="n"/>
      <c r="CJ126" s="756" t="n"/>
      <c r="CK126" s="752" t="n"/>
      <c r="CL126" s="752" t="n"/>
      <c r="CM126" s="752" t="n"/>
      <c r="CN126" s="752" t="n"/>
      <c r="CO126" s="752" t="n"/>
      <c r="CP126" s="752" t="n"/>
      <c r="CQ126" s="752" t="n"/>
      <c r="CR126" s="752" t="n"/>
      <c r="CS126" s="752" t="n"/>
      <c r="CT126" s="752" t="n"/>
      <c r="CU126" s="752" t="n"/>
      <c r="CV126" s="752" t="n"/>
      <c r="CW126" s="752" t="n"/>
      <c r="CX126" s="752" t="n"/>
      <c r="CY126" s="752" t="n"/>
      <c r="CZ126" s="752" t="n"/>
      <c r="DA126" s="752" t="n"/>
      <c r="DB126" s="752" t="n"/>
      <c r="DC126" s="752" t="n"/>
      <c r="DD126" s="752" t="n"/>
      <c r="DE126" s="752" t="n"/>
      <c r="DF126" s="752" t="n"/>
      <c r="DG126" s="752" t="n"/>
      <c r="DH126" s="752" t="n"/>
      <c r="DI126" s="752" t="n"/>
    </row>
    <row r="127" ht="16" customFormat="1" customHeight="1" s="1099">
      <c r="A127" s="1101" t="n"/>
      <c r="B127" s="1101" t="n"/>
      <c r="C127" s="1101" t="n"/>
      <c r="D127" s="1101" t="n"/>
      <c r="E127" s="1101" t="n"/>
      <c r="F127" s="1101" t="n"/>
      <c r="G127" s="144" t="n"/>
      <c r="H127" s="1101" t="n"/>
      <c r="I127" s="1101" t="n"/>
      <c r="J127" s="1101" t="n"/>
      <c r="K127" s="1101" t="n"/>
      <c r="L127" s="1101" t="n"/>
      <c r="M127" s="178" t="n"/>
      <c r="N127" s="1101" t="n"/>
      <c r="O127" s="1101" t="n"/>
      <c r="P127" s="1101" t="n"/>
      <c r="Q127" s="1101" t="n"/>
      <c r="R127" s="1101" t="n"/>
      <c r="S127" s="1101" t="n"/>
      <c r="T127" s="230" t="n"/>
      <c r="U127" s="1101" t="n"/>
      <c r="V127" s="1101" t="n"/>
      <c r="W127" s="1101" t="n"/>
      <c r="X127" s="1101" t="n"/>
      <c r="Y127" s="1101" t="n"/>
      <c r="Z127" s="1101" t="n"/>
      <c r="AA127" s="144" t="n"/>
      <c r="AB127" s="1101" t="n"/>
      <c r="AC127" s="1101" t="n"/>
      <c r="AD127" s="1101" t="n"/>
      <c r="AE127" s="1101" t="n"/>
      <c r="AF127" s="1101" t="n"/>
      <c r="AG127" s="1101" t="n"/>
      <c r="AH127" s="144" t="n"/>
      <c r="AI127" s="1101" t="n"/>
      <c r="AJ127" s="1101" t="n"/>
      <c r="AK127" s="1101" t="n"/>
      <c r="AL127" s="1101" t="n"/>
      <c r="AM127" s="1101" t="n"/>
      <c r="AN127" s="1101" t="n"/>
      <c r="AO127" s="1101" t="n"/>
      <c r="AP127" s="1101" t="n"/>
      <c r="AQ127" s="1101" t="n"/>
      <c r="AR127" s="1101" t="n"/>
      <c r="AS127" s="1101" t="n"/>
      <c r="AT127" s="1101" t="n"/>
      <c r="AU127" s="1101" t="n"/>
      <c r="AV127" s="1101" t="n"/>
      <c r="AW127" s="1101" t="n"/>
      <c r="AX127" s="1101" t="n"/>
      <c r="AY127" s="1101" t="n"/>
      <c r="AZ127" s="144" t="n"/>
      <c r="BA127" s="1101" t="n"/>
      <c r="BB127" s="1101" t="n"/>
      <c r="BC127" s="1101" t="n"/>
      <c r="BD127" s="1101" t="n"/>
      <c r="BE127" s="1101" t="n"/>
      <c r="BF127" s="1101" t="n"/>
      <c r="BG127" s="1101" t="n"/>
      <c r="BH127" s="1101" t="n"/>
      <c r="BI127" s="1101" t="n"/>
      <c r="BJ127" s="1101" t="n"/>
      <c r="BK127" s="1101" t="n"/>
      <c r="BL127" s="1101" t="n"/>
      <c r="BM127" s="1101" t="n"/>
      <c r="BN127" s="1101" t="n"/>
      <c r="BO127" s="1101" t="n"/>
      <c r="BP127" s="1101" t="n"/>
      <c r="BQ127" s="1101" t="n"/>
      <c r="BR127" s="1106" t="n"/>
      <c r="BS127" s="1106" t="n"/>
      <c r="BT127" s="1106" t="n"/>
      <c r="BU127" s="1106" t="n"/>
      <c r="BV127" s="1106" t="n"/>
      <c r="BW127" s="1106" t="n"/>
      <c r="BX127" s="1106" t="n"/>
      <c r="BY127" s="1106" t="n"/>
      <c r="BZ127" s="1106" t="n"/>
      <c r="CA127" s="1106" t="n"/>
      <c r="CB127" s="1106" t="n"/>
      <c r="CC127" s="1106" t="n"/>
      <c r="CD127" s="1106" t="n"/>
      <c r="CE127" s="1106" t="n"/>
      <c r="CF127" s="1106" t="n"/>
      <c r="CG127" s="1106" t="n"/>
      <c r="CH127" s="1106" t="n"/>
      <c r="CI127" s="1106" t="n"/>
      <c r="CJ127" s="756" t="n"/>
      <c r="CK127" s="752" t="n"/>
      <c r="CL127" s="752" t="n"/>
      <c r="CM127" s="752" t="n"/>
      <c r="CN127" s="752" t="n"/>
      <c r="CO127" s="752" t="n"/>
      <c r="CP127" s="752" t="n"/>
      <c r="CQ127" s="752" t="n"/>
      <c r="CR127" s="752" t="n"/>
      <c r="CS127" s="752" t="n"/>
      <c r="CT127" s="752" t="n"/>
      <c r="CU127" s="752" t="n"/>
      <c r="CV127" s="752" t="n"/>
      <c r="CW127" s="752" t="n"/>
      <c r="CX127" s="752" t="n"/>
      <c r="CY127" s="752" t="n"/>
      <c r="CZ127" s="752" t="n"/>
      <c r="DA127" s="752" t="n"/>
      <c r="DB127" s="752" t="n"/>
      <c r="DC127" s="752" t="n"/>
      <c r="DD127" s="752" t="n"/>
      <c r="DE127" s="752" t="n"/>
      <c r="DF127" s="752" t="n"/>
      <c r="DG127" s="752" t="n"/>
      <c r="DH127" s="752" t="n"/>
      <c r="DI127" s="752" t="n"/>
    </row>
    <row r="128" ht="16" customFormat="1" customHeight="1" s="1099">
      <c r="A128" s="752" t="n"/>
      <c r="B128" s="752" t="n"/>
      <c r="C128" s="752" t="n"/>
      <c r="D128" s="752" t="n"/>
      <c r="E128" s="752" t="n"/>
      <c r="F128" s="752" t="n"/>
      <c r="G128" s="753" t="n"/>
      <c r="H128" s="752" t="n"/>
      <c r="I128" s="752" t="n"/>
      <c r="J128" s="752" t="n"/>
      <c r="K128" s="752" t="n"/>
      <c r="L128" s="752" t="n"/>
      <c r="M128" s="754" t="n"/>
      <c r="N128" s="752" t="n"/>
      <c r="O128" s="752" t="n"/>
      <c r="P128" s="752" t="n"/>
      <c r="Q128" s="752" t="n"/>
      <c r="R128" s="752" t="n"/>
      <c r="S128" s="752" t="n"/>
      <c r="T128" s="755" t="n"/>
      <c r="U128" s="752" t="n"/>
      <c r="V128" s="752" t="n"/>
      <c r="W128" s="752" t="n"/>
      <c r="X128" s="752" t="n"/>
      <c r="Y128" s="752" t="n"/>
      <c r="Z128" s="752" t="n"/>
      <c r="AA128" s="753" t="n"/>
      <c r="AB128" s="752" t="n"/>
      <c r="AC128" s="752" t="n"/>
      <c r="AD128" s="752" t="n"/>
      <c r="AE128" s="752" t="n"/>
      <c r="AF128" s="752" t="n"/>
      <c r="AG128" s="752" t="n"/>
      <c r="AH128" s="753" t="n"/>
      <c r="AI128" s="752" t="n"/>
      <c r="AJ128" s="752" t="n"/>
      <c r="AK128" s="752" t="n"/>
      <c r="AL128" s="752" t="n"/>
      <c r="AM128" s="752" t="n"/>
      <c r="AN128" s="752" t="n"/>
      <c r="AO128" s="752" t="n"/>
      <c r="AP128" s="752" t="n"/>
      <c r="AQ128" s="752" t="n"/>
      <c r="AR128" s="752" t="n"/>
      <c r="AS128" s="752" t="n"/>
      <c r="AT128" s="752" t="n"/>
      <c r="AU128" s="752" t="n"/>
      <c r="AV128" s="752" t="n"/>
      <c r="AW128" s="752" t="n"/>
      <c r="AX128" s="752" t="n"/>
      <c r="AY128" s="752" t="n"/>
      <c r="AZ128" s="753" t="n"/>
      <c r="BA128" s="752" t="n"/>
      <c r="BB128" s="752" t="n"/>
      <c r="BC128" s="752" t="n"/>
      <c r="BD128" s="752" t="n"/>
      <c r="BE128" s="752" t="n"/>
      <c r="BF128" s="752" t="n"/>
      <c r="BG128" s="752" t="n"/>
      <c r="BH128" s="752" t="n"/>
      <c r="BI128" s="752" t="n"/>
      <c r="BJ128" s="752" t="n"/>
      <c r="BK128" s="752" t="n"/>
      <c r="BL128" s="752" t="n"/>
      <c r="BM128" s="752" t="n"/>
      <c r="BN128" s="752" t="n"/>
      <c r="BO128" s="752" t="n"/>
      <c r="BP128" s="752" t="n"/>
      <c r="BQ128" s="752" t="n"/>
      <c r="BR128" s="756" t="n"/>
      <c r="BS128" s="756" t="n"/>
      <c r="BT128" s="756" t="n"/>
      <c r="BU128" s="756" t="n"/>
      <c r="BV128" s="756" t="n"/>
      <c r="BW128" s="756" t="n"/>
      <c r="BX128" s="756" t="n"/>
      <c r="BY128" s="756" t="n"/>
      <c r="BZ128" s="756" t="n"/>
      <c r="CA128" s="756" t="n"/>
      <c r="CB128" s="756" t="n"/>
      <c r="CC128" s="756" t="n"/>
      <c r="CD128" s="756" t="n"/>
      <c r="CE128" s="756" t="n"/>
      <c r="CF128" s="756" t="n"/>
      <c r="CG128" s="756" t="n"/>
      <c r="CH128" s="756" t="n"/>
      <c r="CI128" s="756" t="n"/>
      <c r="CJ128" s="756" t="n"/>
      <c r="CK128" s="752" t="n"/>
      <c r="CL128" s="752" t="n"/>
      <c r="CM128" s="752" t="n"/>
      <c r="CN128" s="752" t="n"/>
      <c r="CO128" s="752" t="n"/>
      <c r="CP128" s="752" t="n"/>
      <c r="CQ128" s="752" t="n"/>
      <c r="CR128" s="752" t="n"/>
      <c r="CS128" s="752" t="n"/>
      <c r="CT128" s="752" t="n"/>
      <c r="CU128" s="752" t="n"/>
      <c r="CV128" s="752" t="n"/>
      <c r="CW128" s="752" t="n"/>
      <c r="CX128" s="752" t="n"/>
      <c r="CY128" s="752" t="n"/>
      <c r="CZ128" s="752" t="n"/>
      <c r="DA128" s="752" t="n"/>
      <c r="DB128" s="752" t="n"/>
      <c r="DC128" s="752" t="n"/>
      <c r="DD128" s="752" t="n"/>
      <c r="DE128" s="752" t="n"/>
      <c r="DF128" s="752" t="n"/>
      <c r="DG128" s="752" t="n"/>
      <c r="DH128" s="752" t="n"/>
      <c r="DI128" s="752" t="n"/>
    </row>
    <row r="129" ht="16" customFormat="1" customHeight="1" s="1099">
      <c r="A129" s="752" t="n"/>
      <c r="B129" s="752" t="n"/>
      <c r="C129" s="752" t="n"/>
      <c r="D129" s="752" t="n"/>
      <c r="E129" s="752" t="n"/>
      <c r="F129" s="752" t="n"/>
      <c r="G129" s="753" t="n"/>
      <c r="H129" s="752" t="n"/>
      <c r="I129" s="752" t="n"/>
      <c r="J129" s="752" t="n"/>
      <c r="K129" s="752" t="n"/>
      <c r="L129" s="752" t="n"/>
      <c r="M129" s="754" t="n"/>
      <c r="N129" s="752" t="n"/>
      <c r="O129" s="752" t="n"/>
      <c r="P129" s="752" t="n"/>
      <c r="Q129" s="752" t="n"/>
      <c r="R129" s="752" t="n"/>
      <c r="S129" s="752" t="n"/>
      <c r="T129" s="755" t="n"/>
      <c r="U129" s="752" t="n"/>
      <c r="V129" s="752" t="n"/>
      <c r="W129" s="752" t="n"/>
      <c r="X129" s="752" t="n"/>
      <c r="Y129" s="752" t="n"/>
      <c r="Z129" s="752" t="n"/>
      <c r="AA129" s="753" t="n"/>
      <c r="AB129" s="752" t="n"/>
      <c r="AC129" s="752" t="n"/>
      <c r="AD129" s="752" t="n"/>
      <c r="AE129" s="752" t="n"/>
      <c r="AF129" s="752" t="n"/>
      <c r="AG129" s="752" t="n"/>
      <c r="AH129" s="753" t="n"/>
      <c r="AI129" s="752" t="n"/>
      <c r="AJ129" s="752" t="n"/>
      <c r="AK129" s="752" t="n"/>
      <c r="AL129" s="752" t="n"/>
      <c r="AM129" s="752" t="n"/>
      <c r="AN129" s="752" t="n"/>
      <c r="AO129" s="752" t="n"/>
      <c r="AP129" s="752" t="n"/>
      <c r="AQ129" s="752" t="n"/>
      <c r="AR129" s="752" t="n"/>
      <c r="AS129" s="752" t="n"/>
      <c r="AT129" s="752" t="n"/>
      <c r="AU129" s="752" t="n"/>
      <c r="AV129" s="752" t="n"/>
      <c r="AW129" s="752" t="n"/>
      <c r="AX129" s="752" t="n"/>
      <c r="AY129" s="752" t="n"/>
      <c r="AZ129" s="753" t="n"/>
      <c r="BA129" s="752" t="n"/>
      <c r="BB129" s="752" t="n"/>
      <c r="BC129" s="752" t="n"/>
      <c r="BD129" s="752" t="n"/>
      <c r="BE129" s="752" t="n"/>
      <c r="BF129" s="752" t="n"/>
      <c r="BG129" s="752" t="n"/>
      <c r="BH129" s="752" t="n"/>
      <c r="BI129" s="752" t="n"/>
      <c r="BJ129" s="752" t="n"/>
      <c r="BK129" s="752" t="n"/>
      <c r="BL129" s="752" t="n"/>
      <c r="BM129" s="752" t="n"/>
      <c r="BN129" s="752" t="n"/>
      <c r="BO129" s="752" t="n"/>
      <c r="BP129" s="752" t="n"/>
      <c r="BQ129" s="752" t="n"/>
      <c r="BR129" s="756" t="n"/>
      <c r="BS129" s="756" t="n"/>
      <c r="BT129" s="756" t="n"/>
      <c r="BU129" s="756" t="n"/>
      <c r="BV129" s="756" t="n"/>
      <c r="BW129" s="756" t="n"/>
      <c r="BX129" s="756" t="n"/>
      <c r="BY129" s="756" t="n"/>
      <c r="BZ129" s="756" t="n"/>
      <c r="CA129" s="756" t="n"/>
      <c r="CB129" s="756" t="n"/>
      <c r="CC129" s="756" t="n"/>
      <c r="CD129" s="756" t="n"/>
      <c r="CE129" s="756" t="n"/>
      <c r="CF129" s="756" t="n"/>
      <c r="CG129" s="756" t="n"/>
      <c r="CH129" s="756" t="n"/>
      <c r="CI129" s="756" t="n"/>
      <c r="CJ129" s="756" t="n"/>
      <c r="CK129" s="752" t="n"/>
      <c r="CL129" s="752" t="n"/>
      <c r="CM129" s="752" t="n"/>
      <c r="CN129" s="752" t="n"/>
      <c r="CO129" s="752" t="n"/>
      <c r="CP129" s="752" t="n"/>
      <c r="CQ129" s="752" t="n"/>
      <c r="CR129" s="752" t="n"/>
      <c r="CS129" s="752" t="n"/>
      <c r="CT129" s="752" t="n"/>
      <c r="CU129" s="752" t="n"/>
      <c r="CV129" s="752" t="n"/>
      <c r="CW129" s="752" t="n"/>
      <c r="CX129" s="752" t="n"/>
      <c r="CY129" s="752" t="n"/>
      <c r="CZ129" s="752" t="n"/>
      <c r="DA129" s="752" t="n"/>
      <c r="DB129" s="752" t="n"/>
      <c r="DC129" s="752" t="n"/>
      <c r="DD129" s="752" t="n"/>
      <c r="DE129" s="752" t="n"/>
      <c r="DF129" s="752" t="n"/>
      <c r="DG129" s="752" t="n"/>
      <c r="DH129" s="752" t="n"/>
      <c r="DI129" s="752" t="n"/>
    </row>
    <row r="130" ht="16" customFormat="1" customHeight="1" s="1099">
      <c r="A130" s="752" t="n"/>
      <c r="B130" s="752" t="n"/>
      <c r="C130" s="752" t="n"/>
      <c r="D130" s="752" t="n"/>
      <c r="E130" s="752" t="n"/>
      <c r="F130" s="752" t="n"/>
      <c r="G130" s="753" t="n"/>
      <c r="H130" s="752" t="n"/>
      <c r="I130" s="752" t="n"/>
      <c r="J130" s="752" t="n"/>
      <c r="K130" s="752" t="n"/>
      <c r="L130" s="752" t="n"/>
      <c r="M130" s="754" t="n"/>
      <c r="N130" s="752" t="n"/>
      <c r="O130" s="752" t="n"/>
      <c r="P130" s="752" t="n"/>
      <c r="Q130" s="752" t="n"/>
      <c r="R130" s="752" t="n"/>
      <c r="S130" s="752" t="n"/>
      <c r="T130" s="755" t="n"/>
      <c r="U130" s="752" t="n"/>
      <c r="V130" s="752" t="n"/>
      <c r="W130" s="752" t="n"/>
      <c r="X130" s="752" t="n"/>
      <c r="Y130" s="752" t="n"/>
      <c r="Z130" s="752" t="n"/>
      <c r="AA130" s="753" t="n"/>
      <c r="AB130" s="752" t="n"/>
      <c r="AC130" s="752" t="n"/>
      <c r="AD130" s="752" t="n"/>
      <c r="AE130" s="752" t="n"/>
      <c r="AF130" s="752" t="n"/>
      <c r="AG130" s="752" t="n"/>
      <c r="AH130" s="753" t="n"/>
      <c r="AI130" s="752" t="n"/>
      <c r="AJ130" s="752" t="n"/>
      <c r="AK130" s="752" t="n"/>
      <c r="AL130" s="752" t="n"/>
      <c r="AM130" s="752" t="n"/>
      <c r="AN130" s="752" t="n"/>
      <c r="AO130" s="752" t="n"/>
      <c r="AP130" s="752" t="n"/>
      <c r="AQ130" s="752" t="n"/>
      <c r="AR130" s="752" t="n"/>
      <c r="AS130" s="752" t="n"/>
      <c r="AT130" s="752" t="n"/>
      <c r="AU130" s="752" t="n"/>
      <c r="AV130" s="752" t="n"/>
      <c r="AW130" s="752" t="n"/>
      <c r="AX130" s="752" t="n"/>
      <c r="AY130" s="752" t="n"/>
      <c r="AZ130" s="753" t="n"/>
      <c r="BA130" s="752" t="n"/>
      <c r="BB130" s="752" t="n"/>
      <c r="BC130" s="752" t="n"/>
      <c r="BD130" s="752" t="n"/>
      <c r="BE130" s="752" t="n"/>
      <c r="BF130" s="752" t="n"/>
      <c r="BG130" s="752" t="n"/>
      <c r="BH130" s="752" t="n"/>
      <c r="BI130" s="752" t="n"/>
      <c r="BJ130" s="752" t="n"/>
      <c r="BK130" s="752" t="n"/>
      <c r="BL130" s="752" t="n"/>
      <c r="BM130" s="752" t="n"/>
      <c r="BN130" s="752" t="n"/>
      <c r="BO130" s="752" t="n"/>
      <c r="BP130" s="752" t="n"/>
      <c r="BQ130" s="752" t="n"/>
      <c r="BR130" s="756" t="n"/>
      <c r="BS130" s="756" t="n"/>
      <c r="BT130" s="756" t="n"/>
      <c r="BU130" s="756" t="n"/>
      <c r="BV130" s="756" t="n"/>
      <c r="BW130" s="756" t="n"/>
      <c r="BX130" s="756" t="n"/>
      <c r="BY130" s="756" t="n"/>
      <c r="BZ130" s="756" t="n"/>
      <c r="CA130" s="756" t="n"/>
      <c r="CB130" s="756" t="n"/>
      <c r="CC130" s="756" t="n"/>
      <c r="CD130" s="756" t="n"/>
      <c r="CE130" s="756" t="n"/>
      <c r="CF130" s="756" t="n"/>
      <c r="CG130" s="756" t="n"/>
      <c r="CH130" s="756" t="n"/>
      <c r="CI130" s="756" t="n"/>
      <c r="CJ130" s="756" t="n"/>
      <c r="CK130" s="752" t="n"/>
      <c r="CL130" s="752" t="n"/>
      <c r="CM130" s="752" t="n"/>
      <c r="CN130" s="752" t="n"/>
      <c r="CO130" s="752" t="n"/>
      <c r="CP130" s="752" t="n"/>
      <c r="CQ130" s="752" t="n"/>
      <c r="CR130" s="752" t="n"/>
      <c r="CS130" s="752" t="n"/>
      <c r="CT130" s="752" t="n"/>
      <c r="CU130" s="752" t="n"/>
      <c r="CV130" s="752" t="n"/>
      <c r="CW130" s="752" t="n"/>
      <c r="CX130" s="752" t="n"/>
      <c r="CY130" s="752" t="n"/>
      <c r="CZ130" s="752" t="n"/>
      <c r="DA130" s="752" t="n"/>
      <c r="DB130" s="752" t="n"/>
      <c r="DC130" s="752" t="n"/>
      <c r="DD130" s="752" t="n"/>
      <c r="DE130" s="752" t="n"/>
      <c r="DF130" s="752" t="n"/>
      <c r="DG130" s="752" t="n"/>
      <c r="DH130" s="752" t="n"/>
      <c r="DI130" s="752" t="n"/>
    </row>
    <row r="131" ht="16" customFormat="1" customHeight="1" s="1099">
      <c r="A131" s="752" t="n"/>
      <c r="B131" s="752" t="n"/>
      <c r="C131" s="752" t="n"/>
      <c r="D131" s="752" t="n"/>
      <c r="E131" s="752" t="n"/>
      <c r="F131" s="752" t="n"/>
      <c r="G131" s="753" t="n"/>
      <c r="H131" s="752" t="n"/>
      <c r="I131" s="752" t="n"/>
      <c r="J131" s="752" t="n"/>
      <c r="K131" s="752" t="n"/>
      <c r="L131" s="752" t="n"/>
      <c r="M131" s="754" t="n"/>
      <c r="N131" s="752" t="n"/>
      <c r="O131" s="752" t="n"/>
      <c r="P131" s="752" t="n"/>
      <c r="Q131" s="752" t="n"/>
      <c r="R131" s="752" t="n"/>
      <c r="S131" s="752" t="n"/>
      <c r="T131" s="755" t="n"/>
      <c r="U131" s="752" t="n"/>
      <c r="V131" s="752" t="n"/>
      <c r="W131" s="752" t="n"/>
      <c r="X131" s="752" t="n"/>
      <c r="Y131" s="752" t="n"/>
      <c r="Z131" s="752" t="n"/>
      <c r="AA131" s="753" t="n"/>
      <c r="AB131" s="752" t="n"/>
      <c r="AC131" s="752" t="n"/>
      <c r="AD131" s="752" t="n"/>
      <c r="AE131" s="752" t="n"/>
      <c r="AF131" s="752" t="n"/>
      <c r="AG131" s="752" t="n"/>
      <c r="AH131" s="753" t="n"/>
      <c r="AI131" s="752" t="n"/>
      <c r="AJ131" s="752" t="n"/>
      <c r="AK131" s="752" t="n"/>
      <c r="AL131" s="752" t="n"/>
      <c r="AM131" s="752" t="n"/>
      <c r="AN131" s="752" t="n"/>
      <c r="AO131" s="752" t="n"/>
      <c r="AP131" s="752" t="n"/>
      <c r="AQ131" s="752" t="n"/>
      <c r="AR131" s="752" t="n"/>
      <c r="AS131" s="752" t="n"/>
      <c r="AT131" s="752" t="n"/>
      <c r="AU131" s="752" t="n"/>
      <c r="AV131" s="752" t="n"/>
      <c r="AW131" s="752" t="n"/>
      <c r="AX131" s="752" t="n"/>
      <c r="AY131" s="752" t="n"/>
      <c r="AZ131" s="753" t="n"/>
      <c r="BA131" s="752" t="n"/>
      <c r="BB131" s="752" t="n"/>
      <c r="BC131" s="752" t="n"/>
      <c r="BD131" s="752" t="n"/>
      <c r="BE131" s="752" t="n"/>
      <c r="BF131" s="752" t="n"/>
      <c r="BG131" s="752" t="n"/>
      <c r="BH131" s="752" t="n"/>
      <c r="BI131" s="752" t="n"/>
      <c r="BJ131" s="752" t="n"/>
      <c r="BK131" s="752" t="n"/>
      <c r="BL131" s="752" t="n"/>
      <c r="BM131" s="752" t="n"/>
      <c r="BN131" s="752" t="n"/>
      <c r="BO131" s="752" t="n"/>
      <c r="BP131" s="752" t="n"/>
      <c r="BQ131" s="752" t="n"/>
      <c r="BR131" s="756" t="n"/>
      <c r="BS131" s="756" t="n"/>
      <c r="BT131" s="756" t="n"/>
      <c r="BU131" s="756" t="n"/>
      <c r="BV131" s="756" t="n"/>
      <c r="BW131" s="756" t="n"/>
      <c r="BX131" s="756" t="n"/>
      <c r="BY131" s="756" t="n"/>
      <c r="BZ131" s="756" t="n"/>
      <c r="CA131" s="756" t="n"/>
      <c r="CB131" s="756" t="n"/>
      <c r="CC131" s="756" t="n"/>
      <c r="CD131" s="756" t="n"/>
      <c r="CE131" s="756" t="n"/>
      <c r="CF131" s="756" t="n"/>
      <c r="CG131" s="756" t="n"/>
      <c r="CH131" s="756" t="n"/>
      <c r="CI131" s="756" t="n"/>
      <c r="CJ131" s="756" t="n"/>
      <c r="CK131" s="752" t="n"/>
      <c r="CL131" s="752" t="n"/>
      <c r="CM131" s="752" t="n"/>
      <c r="CN131" s="752" t="n"/>
      <c r="CO131" s="752" t="n"/>
      <c r="CP131" s="752" t="n"/>
      <c r="CQ131" s="752" t="n"/>
      <c r="CR131" s="752" t="n"/>
      <c r="CS131" s="752" t="n"/>
      <c r="CT131" s="752" t="n"/>
      <c r="CU131" s="752" t="n"/>
      <c r="CV131" s="752" t="n"/>
      <c r="CW131" s="752" t="n"/>
      <c r="CX131" s="752" t="n"/>
      <c r="CY131" s="752" t="n"/>
      <c r="CZ131" s="752" t="n"/>
      <c r="DA131" s="752" t="n"/>
      <c r="DB131" s="752" t="n"/>
      <c r="DC131" s="752" t="n"/>
      <c r="DD131" s="752" t="n"/>
      <c r="DE131" s="752" t="n"/>
      <c r="DF131" s="752" t="n"/>
      <c r="DG131" s="752" t="n"/>
      <c r="DH131" s="752" t="n"/>
      <c r="DI131" s="752" t="n"/>
    </row>
    <row r="132" ht="16" customFormat="1" customHeight="1" s="1099">
      <c r="A132" s="752" t="n"/>
      <c r="B132" s="752" t="n"/>
      <c r="C132" s="752" t="n"/>
      <c r="D132" s="752" t="n"/>
      <c r="E132" s="752" t="n"/>
      <c r="F132" s="752" t="n"/>
      <c r="G132" s="753" t="n"/>
      <c r="H132" s="752" t="n"/>
      <c r="I132" s="752" t="n"/>
      <c r="J132" s="752" t="n"/>
      <c r="K132" s="752" t="n"/>
      <c r="L132" s="752" t="n"/>
      <c r="M132" s="754" t="n"/>
      <c r="N132" s="752" t="n"/>
      <c r="O132" s="752" t="n"/>
      <c r="P132" s="752" t="n"/>
      <c r="Q132" s="752" t="n"/>
      <c r="R132" s="752" t="n"/>
      <c r="S132" s="752" t="n"/>
      <c r="T132" s="755" t="n"/>
      <c r="U132" s="752" t="n"/>
      <c r="V132" s="752" t="n"/>
      <c r="W132" s="752" t="n"/>
      <c r="X132" s="752" t="n"/>
      <c r="Y132" s="752" t="n"/>
      <c r="Z132" s="752" t="n"/>
      <c r="AA132" s="753" t="n"/>
      <c r="AB132" s="752" t="n"/>
      <c r="AC132" s="752" t="n"/>
      <c r="AD132" s="752" t="n"/>
      <c r="AE132" s="752" t="n"/>
      <c r="AF132" s="752" t="n"/>
      <c r="AG132" s="752" t="n"/>
      <c r="AH132" s="753" t="n"/>
      <c r="AI132" s="752" t="n"/>
      <c r="AJ132" s="752" t="n"/>
      <c r="AK132" s="752" t="n"/>
      <c r="AL132" s="752" t="n"/>
      <c r="AM132" s="752" t="n"/>
      <c r="AN132" s="752" t="n"/>
      <c r="AO132" s="752" t="n"/>
      <c r="AP132" s="752" t="n"/>
      <c r="AQ132" s="752" t="n"/>
      <c r="AR132" s="752" t="n"/>
      <c r="AS132" s="752" t="n"/>
      <c r="AT132" s="752" t="n"/>
      <c r="AU132" s="752" t="n"/>
      <c r="AV132" s="752" t="n"/>
      <c r="AW132" s="752" t="n"/>
      <c r="AX132" s="752" t="n"/>
      <c r="AY132" s="752" t="n"/>
      <c r="AZ132" s="753" t="n"/>
      <c r="BA132" s="752" t="n"/>
      <c r="BB132" s="752" t="n"/>
      <c r="BC132" s="752" t="n"/>
      <c r="BD132" s="752" t="n"/>
      <c r="BE132" s="752" t="n"/>
      <c r="BF132" s="752" t="n"/>
      <c r="BG132" s="752" t="n"/>
      <c r="BH132" s="752" t="n"/>
      <c r="BI132" s="752" t="n"/>
      <c r="BJ132" s="752" t="n"/>
      <c r="BK132" s="752" t="n"/>
      <c r="BL132" s="752" t="n"/>
      <c r="BM132" s="752" t="n"/>
      <c r="BN132" s="752" t="n"/>
      <c r="BO132" s="752" t="n"/>
      <c r="BP132" s="752" t="n"/>
      <c r="BQ132" s="752" t="n"/>
      <c r="BR132" s="756" t="n"/>
      <c r="BS132" s="756" t="n"/>
      <c r="BT132" s="756" t="n"/>
      <c r="BU132" s="756" t="n"/>
      <c r="BV132" s="756" t="n"/>
      <c r="BW132" s="756" t="n"/>
      <c r="BX132" s="756" t="n"/>
      <c r="BY132" s="756" t="n"/>
      <c r="BZ132" s="756" t="n"/>
      <c r="CA132" s="756" t="n"/>
      <c r="CB132" s="756" t="n"/>
      <c r="CC132" s="756" t="n"/>
      <c r="CD132" s="756" t="n"/>
      <c r="CE132" s="756" t="n"/>
      <c r="CF132" s="756" t="n"/>
      <c r="CG132" s="756" t="n"/>
      <c r="CH132" s="756" t="n"/>
      <c r="CI132" s="756" t="n"/>
      <c r="CJ132" s="756" t="n"/>
      <c r="CK132" s="752" t="n"/>
      <c r="CL132" s="752" t="n"/>
      <c r="CM132" s="752" t="n"/>
      <c r="CN132" s="752" t="n"/>
      <c r="CO132" s="752" t="n"/>
      <c r="CP132" s="752" t="n"/>
      <c r="CQ132" s="752" t="n"/>
      <c r="CR132" s="752" t="n"/>
      <c r="CS132" s="752" t="n"/>
      <c r="CT132" s="752" t="n"/>
      <c r="CU132" s="752" t="n"/>
      <c r="CV132" s="752" t="n"/>
      <c r="CW132" s="752" t="n"/>
      <c r="CX132" s="752" t="n"/>
      <c r="CY132" s="752" t="n"/>
      <c r="CZ132" s="752" t="n"/>
      <c r="DA132" s="752" t="n"/>
      <c r="DB132" s="752" t="n"/>
      <c r="DC132" s="752" t="n"/>
      <c r="DD132" s="752" t="n"/>
      <c r="DE132" s="752" t="n"/>
      <c r="DF132" s="752" t="n"/>
      <c r="DG132" s="752" t="n"/>
      <c r="DH132" s="752" t="n"/>
      <c r="DI132" s="752" t="n"/>
    </row>
    <row r="133" ht="16" customFormat="1" customHeight="1" s="1099">
      <c r="A133" s="752" t="n"/>
      <c r="B133" s="752" t="n"/>
      <c r="C133" s="752" t="n"/>
      <c r="D133" s="752" t="n"/>
      <c r="E133" s="752" t="n"/>
      <c r="F133" s="752" t="n"/>
      <c r="G133" s="753" t="n"/>
      <c r="H133" s="752" t="n"/>
      <c r="I133" s="752" t="n"/>
      <c r="J133" s="752" t="n"/>
      <c r="K133" s="752" t="n"/>
      <c r="L133" s="752" t="n"/>
      <c r="M133" s="754" t="n"/>
      <c r="N133" s="752" t="n"/>
      <c r="O133" s="752" t="n"/>
      <c r="P133" s="752" t="n"/>
      <c r="Q133" s="752" t="n"/>
      <c r="R133" s="752" t="n"/>
      <c r="S133" s="752" t="n"/>
      <c r="T133" s="755" t="n"/>
      <c r="U133" s="752" t="n"/>
      <c r="V133" s="752" t="n"/>
      <c r="W133" s="752" t="n"/>
      <c r="X133" s="752" t="n"/>
      <c r="Y133" s="752" t="n"/>
      <c r="Z133" s="752" t="n"/>
      <c r="AA133" s="753" t="n"/>
      <c r="AB133" s="752" t="n"/>
      <c r="AC133" s="752" t="n"/>
      <c r="AD133" s="752" t="n"/>
      <c r="AE133" s="752" t="n"/>
      <c r="AF133" s="752" t="n"/>
      <c r="AG133" s="752" t="n"/>
      <c r="AH133" s="753" t="n"/>
      <c r="AI133" s="752" t="n"/>
      <c r="AJ133" s="752" t="n"/>
      <c r="AK133" s="752" t="n"/>
      <c r="AL133" s="752" t="n"/>
      <c r="AM133" s="752" t="n"/>
      <c r="AN133" s="752" t="n"/>
      <c r="AO133" s="752" t="n"/>
      <c r="AP133" s="752" t="n"/>
      <c r="AQ133" s="752" t="n"/>
      <c r="AR133" s="752" t="n"/>
      <c r="AS133" s="752" t="n"/>
      <c r="AT133" s="752" t="n"/>
      <c r="AU133" s="752" t="n"/>
      <c r="AV133" s="752" t="n"/>
      <c r="AW133" s="752" t="n"/>
      <c r="AX133" s="752" t="n"/>
      <c r="AY133" s="752" t="n"/>
      <c r="AZ133" s="753" t="n"/>
      <c r="BA133" s="752" t="n"/>
      <c r="BB133" s="752" t="n"/>
      <c r="BC133" s="752" t="n"/>
      <c r="BD133" s="752" t="n"/>
      <c r="BE133" s="752" t="n"/>
      <c r="BF133" s="752" t="n"/>
      <c r="BG133" s="752" t="n"/>
      <c r="BH133" s="752" t="n"/>
      <c r="BI133" s="752" t="n"/>
      <c r="BJ133" s="752" t="n"/>
      <c r="BK133" s="752" t="n"/>
      <c r="BL133" s="752" t="n"/>
      <c r="BM133" s="752" t="n"/>
      <c r="BN133" s="752" t="n"/>
      <c r="BO133" s="752" t="n"/>
      <c r="BP133" s="752" t="n"/>
      <c r="BQ133" s="752" t="n"/>
      <c r="BR133" s="756" t="n"/>
      <c r="BS133" s="756" t="n"/>
      <c r="BT133" s="756" t="n"/>
      <c r="BU133" s="756" t="n"/>
      <c r="BV133" s="756" t="n"/>
      <c r="BW133" s="756" t="n"/>
      <c r="BX133" s="756" t="n"/>
      <c r="BY133" s="756" t="n"/>
      <c r="BZ133" s="756" t="n"/>
      <c r="CA133" s="756" t="n"/>
      <c r="CB133" s="756" t="n"/>
      <c r="CC133" s="756" t="n"/>
      <c r="CD133" s="756" t="n"/>
      <c r="CE133" s="756" t="n"/>
      <c r="CF133" s="756" t="n"/>
      <c r="CG133" s="756" t="n"/>
      <c r="CH133" s="756" t="n"/>
      <c r="CI133" s="756" t="n"/>
      <c r="CJ133" s="756" t="n"/>
      <c r="CK133" s="752" t="n"/>
      <c r="CL133" s="752" t="n"/>
      <c r="CM133" s="752" t="n"/>
      <c r="CN133" s="752" t="n"/>
      <c r="CO133" s="752" t="n"/>
      <c r="CP133" s="752" t="n"/>
      <c r="CQ133" s="752" t="n"/>
      <c r="CR133" s="752" t="n"/>
      <c r="CS133" s="752" t="n"/>
      <c r="CT133" s="752" t="n"/>
      <c r="CU133" s="752" t="n"/>
      <c r="CV133" s="752" t="n"/>
      <c r="CW133" s="752" t="n"/>
      <c r="CX133" s="752" t="n"/>
      <c r="CY133" s="752" t="n"/>
      <c r="CZ133" s="752" t="n"/>
      <c r="DA133" s="752" t="n"/>
      <c r="DB133" s="752" t="n"/>
      <c r="DC133" s="752" t="n"/>
      <c r="DD133" s="752" t="n"/>
      <c r="DE133" s="752" t="n"/>
      <c r="DF133" s="752" t="n"/>
      <c r="DG133" s="752" t="n"/>
      <c r="DH133" s="752" t="n"/>
      <c r="DI133" s="752" t="n"/>
    </row>
    <row r="134" ht="16" customFormat="1" customHeight="1" s="1099">
      <c r="A134" s="752" t="n"/>
      <c r="B134" s="752" t="n"/>
      <c r="C134" s="752" t="n"/>
      <c r="D134" s="752" t="n"/>
      <c r="E134" s="752" t="n"/>
      <c r="F134" s="752" t="n"/>
      <c r="G134" s="753" t="n"/>
      <c r="H134" s="752" t="n"/>
      <c r="I134" s="752" t="n"/>
      <c r="J134" s="752" t="n"/>
      <c r="K134" s="752" t="n"/>
      <c r="L134" s="752" t="n"/>
      <c r="M134" s="754" t="n"/>
      <c r="N134" s="752" t="n"/>
      <c r="O134" s="752" t="n"/>
      <c r="P134" s="752" t="n"/>
      <c r="Q134" s="752" t="n"/>
      <c r="R134" s="752" t="n"/>
      <c r="S134" s="752" t="n"/>
      <c r="T134" s="755" t="n"/>
      <c r="U134" s="752" t="n"/>
      <c r="V134" s="752" t="n"/>
      <c r="W134" s="752" t="n"/>
      <c r="X134" s="752" t="n"/>
      <c r="Y134" s="752" t="n"/>
      <c r="Z134" s="752" t="n"/>
      <c r="AA134" s="753" t="n"/>
      <c r="AB134" s="752" t="n"/>
      <c r="AC134" s="752" t="n"/>
      <c r="AD134" s="752" t="n"/>
      <c r="AE134" s="752" t="n"/>
      <c r="AF134" s="752" t="n"/>
      <c r="AG134" s="752" t="n"/>
      <c r="AH134" s="753" t="n"/>
      <c r="AI134" s="752" t="n"/>
      <c r="AJ134" s="752" t="n"/>
      <c r="AK134" s="752" t="n"/>
      <c r="AL134" s="752" t="n"/>
      <c r="AM134" s="752" t="n"/>
      <c r="AN134" s="752" t="n"/>
      <c r="AO134" s="752" t="n"/>
      <c r="AP134" s="752" t="n"/>
      <c r="AQ134" s="752" t="n"/>
      <c r="AR134" s="752" t="n"/>
      <c r="AS134" s="752" t="n"/>
      <c r="AT134" s="752" t="n"/>
      <c r="AU134" s="752" t="n"/>
      <c r="AV134" s="752" t="n"/>
      <c r="AW134" s="752" t="n"/>
      <c r="AX134" s="752" t="n"/>
      <c r="AY134" s="752" t="n"/>
      <c r="AZ134" s="753" t="n"/>
      <c r="BA134" s="752" t="n"/>
      <c r="BB134" s="752" t="n"/>
      <c r="BC134" s="752" t="n"/>
      <c r="BD134" s="752" t="n"/>
      <c r="BE134" s="752" t="n"/>
      <c r="BF134" s="752" t="n"/>
      <c r="BG134" s="752" t="n"/>
      <c r="BH134" s="752" t="n"/>
      <c r="BI134" s="752" t="n"/>
      <c r="BJ134" s="752" t="n"/>
      <c r="BK134" s="752" t="n"/>
      <c r="BL134" s="752" t="n"/>
      <c r="BM134" s="752" t="n"/>
      <c r="BN134" s="752" t="n"/>
      <c r="BO134" s="752" t="n"/>
      <c r="BP134" s="752" t="n"/>
      <c r="BQ134" s="752" t="n"/>
      <c r="BR134" s="756" t="n"/>
      <c r="BS134" s="756" t="n"/>
      <c r="BT134" s="756" t="n"/>
      <c r="BU134" s="756" t="n"/>
      <c r="BV134" s="756" t="n"/>
      <c r="BW134" s="756" t="n"/>
      <c r="BX134" s="756" t="n"/>
      <c r="BY134" s="756" t="n"/>
      <c r="BZ134" s="756" t="n"/>
      <c r="CA134" s="756" t="n"/>
      <c r="CB134" s="756" t="n"/>
      <c r="CC134" s="756" t="n"/>
      <c r="CD134" s="756" t="n"/>
      <c r="CE134" s="756" t="n"/>
      <c r="CF134" s="756" t="n"/>
      <c r="CG134" s="756" t="n"/>
      <c r="CH134" s="756" t="n"/>
      <c r="CI134" s="756" t="n"/>
      <c r="CJ134" s="756" t="n"/>
      <c r="CK134" s="752" t="n"/>
      <c r="CL134" s="752" t="n"/>
      <c r="CM134" s="752" t="n"/>
      <c r="CN134" s="752" t="n"/>
      <c r="CO134" s="752" t="n"/>
      <c r="CP134" s="752" t="n"/>
      <c r="CQ134" s="752" t="n"/>
      <c r="CR134" s="752" t="n"/>
      <c r="CS134" s="752" t="n"/>
      <c r="CT134" s="752" t="n"/>
      <c r="CU134" s="752" t="n"/>
      <c r="CV134" s="752" t="n"/>
      <c r="CW134" s="752" t="n"/>
      <c r="CX134" s="752" t="n"/>
      <c r="CY134" s="752" t="n"/>
      <c r="CZ134" s="752" t="n"/>
      <c r="DA134" s="752" t="n"/>
      <c r="DB134" s="752" t="n"/>
      <c r="DC134" s="752" t="n"/>
      <c r="DD134" s="752" t="n"/>
      <c r="DE134" s="752" t="n"/>
      <c r="DF134" s="752" t="n"/>
      <c r="DG134" s="752" t="n"/>
      <c r="DH134" s="752" t="n"/>
      <c r="DI134" s="752" t="n"/>
    </row>
    <row r="135" ht="16" customFormat="1" customHeight="1" s="1099">
      <c r="A135" s="752" t="n"/>
      <c r="B135" s="752" t="n"/>
      <c r="C135" s="752" t="n"/>
      <c r="D135" s="752" t="n"/>
      <c r="E135" s="752" t="n"/>
      <c r="F135" s="752" t="n"/>
      <c r="G135" s="753" t="n"/>
      <c r="H135" s="752" t="n"/>
      <c r="I135" s="752" t="n"/>
      <c r="J135" s="752" t="n"/>
      <c r="K135" s="752" t="n"/>
      <c r="L135" s="752" t="n"/>
      <c r="M135" s="754" t="n"/>
      <c r="N135" s="752" t="n"/>
      <c r="O135" s="752" t="n"/>
      <c r="P135" s="752" t="n"/>
      <c r="Q135" s="752" t="n"/>
      <c r="R135" s="752" t="n"/>
      <c r="S135" s="752" t="n"/>
      <c r="T135" s="755" t="n"/>
      <c r="U135" s="752" t="n"/>
      <c r="V135" s="752" t="n"/>
      <c r="W135" s="752" t="n"/>
      <c r="X135" s="752" t="n"/>
      <c r="Y135" s="752" t="n"/>
      <c r="Z135" s="752" t="n"/>
      <c r="AA135" s="753" t="n"/>
      <c r="AB135" s="752" t="n"/>
      <c r="AC135" s="752" t="n"/>
      <c r="AD135" s="752" t="n"/>
      <c r="AE135" s="752" t="n"/>
      <c r="AF135" s="752" t="n"/>
      <c r="AG135" s="752" t="n"/>
      <c r="AH135" s="753" t="n"/>
      <c r="AI135" s="752" t="n"/>
      <c r="AJ135" s="752" t="n"/>
      <c r="AK135" s="752" t="n"/>
      <c r="AL135" s="752" t="n"/>
      <c r="AM135" s="752" t="n"/>
      <c r="AN135" s="752" t="n"/>
      <c r="AO135" s="752" t="n"/>
      <c r="AP135" s="752" t="n"/>
      <c r="AQ135" s="752" t="n"/>
      <c r="AR135" s="752" t="n"/>
      <c r="AS135" s="752" t="n"/>
      <c r="AT135" s="752" t="n"/>
      <c r="AU135" s="752" t="n"/>
      <c r="AV135" s="752" t="n"/>
      <c r="AW135" s="752" t="n"/>
      <c r="AX135" s="752" t="n"/>
      <c r="AY135" s="752" t="n"/>
      <c r="AZ135" s="753" t="n"/>
      <c r="BA135" s="752" t="n"/>
      <c r="BB135" s="752" t="n"/>
      <c r="BC135" s="752" t="n"/>
      <c r="BD135" s="752" t="n"/>
      <c r="BE135" s="752" t="n"/>
      <c r="BF135" s="752" t="n"/>
      <c r="BG135" s="752" t="n"/>
      <c r="BH135" s="752" t="n"/>
      <c r="BI135" s="752" t="n"/>
      <c r="BJ135" s="752" t="n"/>
      <c r="BK135" s="752" t="n"/>
      <c r="BL135" s="752" t="n"/>
      <c r="BM135" s="752" t="n"/>
      <c r="BN135" s="752" t="n"/>
      <c r="BO135" s="752" t="n"/>
      <c r="BP135" s="752" t="n"/>
      <c r="BQ135" s="752" t="n"/>
      <c r="BR135" s="756" t="n"/>
      <c r="BS135" s="756" t="n"/>
      <c r="BT135" s="756" t="n"/>
      <c r="BU135" s="756" t="n"/>
      <c r="BV135" s="756" t="n"/>
      <c r="BW135" s="756" t="n"/>
      <c r="BX135" s="756" t="n"/>
      <c r="BY135" s="756" t="n"/>
      <c r="BZ135" s="756" t="n"/>
      <c r="CA135" s="756" t="n"/>
      <c r="CB135" s="756" t="n"/>
      <c r="CC135" s="756" t="n"/>
      <c r="CD135" s="756" t="n"/>
      <c r="CE135" s="756" t="n"/>
      <c r="CF135" s="756" t="n"/>
      <c r="CG135" s="756" t="n"/>
      <c r="CH135" s="756" t="n"/>
      <c r="CI135" s="756" t="n"/>
      <c r="CJ135" s="756" t="n"/>
      <c r="CK135" s="752" t="n"/>
      <c r="CL135" s="752" t="n"/>
      <c r="CM135" s="752" t="n"/>
      <c r="CN135" s="752" t="n"/>
      <c r="CO135" s="752" t="n"/>
      <c r="CP135" s="752" t="n"/>
      <c r="CQ135" s="752" t="n"/>
      <c r="CR135" s="752" t="n"/>
      <c r="CS135" s="752" t="n"/>
      <c r="CT135" s="752" t="n"/>
      <c r="CU135" s="752" t="n"/>
      <c r="CV135" s="752" t="n"/>
      <c r="CW135" s="752" t="n"/>
      <c r="CX135" s="752" t="n"/>
      <c r="CY135" s="752" t="n"/>
      <c r="CZ135" s="752" t="n"/>
      <c r="DA135" s="752" t="n"/>
      <c r="DB135" s="752" t="n"/>
      <c r="DC135" s="752" t="n"/>
      <c r="DD135" s="752" t="n"/>
      <c r="DE135" s="752" t="n"/>
      <c r="DF135" s="752" t="n"/>
      <c r="DG135" s="752" t="n"/>
      <c r="DH135" s="752" t="n"/>
      <c r="DI135" s="752" t="n"/>
    </row>
    <row r="136" ht="16" customFormat="1" customHeight="1" s="1099">
      <c r="A136" s="752" t="n"/>
      <c r="B136" s="752" t="n"/>
      <c r="C136" s="752" t="n"/>
      <c r="D136" s="752" t="n"/>
      <c r="E136" s="752" t="n"/>
      <c r="F136" s="752" t="n"/>
      <c r="G136" s="753" t="n"/>
      <c r="H136" s="752" t="n"/>
      <c r="I136" s="752" t="n"/>
      <c r="J136" s="752" t="n"/>
      <c r="K136" s="752" t="n"/>
      <c r="L136" s="752" t="n"/>
      <c r="M136" s="754" t="n"/>
      <c r="N136" s="752" t="n"/>
      <c r="O136" s="752" t="n"/>
      <c r="P136" s="752" t="n"/>
      <c r="Q136" s="752" t="n"/>
      <c r="R136" s="752" t="n"/>
      <c r="S136" s="752" t="n"/>
      <c r="T136" s="755" t="n"/>
      <c r="U136" s="752" t="n"/>
      <c r="V136" s="752" t="n"/>
      <c r="W136" s="752" t="n"/>
      <c r="X136" s="752" t="n"/>
      <c r="Y136" s="752" t="n"/>
      <c r="Z136" s="752" t="n"/>
      <c r="AA136" s="753" t="n"/>
      <c r="AB136" s="752" t="n"/>
      <c r="AC136" s="752" t="n"/>
      <c r="AD136" s="752" t="n"/>
      <c r="AE136" s="752" t="n"/>
      <c r="AF136" s="752" t="n"/>
      <c r="AG136" s="752" t="n"/>
      <c r="AH136" s="753" t="n"/>
      <c r="AI136" s="752" t="n"/>
      <c r="AJ136" s="752" t="n"/>
      <c r="AK136" s="752" t="n"/>
      <c r="AL136" s="752" t="n"/>
      <c r="AM136" s="752" t="n"/>
      <c r="AN136" s="752" t="n"/>
      <c r="AO136" s="752" t="n"/>
      <c r="AP136" s="752" t="n"/>
      <c r="AQ136" s="752" t="n"/>
      <c r="AR136" s="752" t="n"/>
      <c r="AS136" s="752" t="n"/>
      <c r="AT136" s="752" t="n"/>
      <c r="AU136" s="752" t="n"/>
      <c r="AV136" s="752" t="n"/>
      <c r="AW136" s="752" t="n"/>
      <c r="AX136" s="752" t="n"/>
      <c r="AY136" s="752" t="n"/>
      <c r="AZ136" s="753" t="n"/>
      <c r="BA136" s="752" t="n"/>
      <c r="BB136" s="752" t="n"/>
      <c r="BC136" s="752" t="n"/>
      <c r="BD136" s="752" t="n"/>
      <c r="BE136" s="752" t="n"/>
      <c r="BF136" s="752" t="n"/>
      <c r="BG136" s="752" t="n"/>
      <c r="BH136" s="752" t="n"/>
      <c r="BI136" s="752" t="n"/>
      <c r="BJ136" s="752" t="n"/>
      <c r="BK136" s="752" t="n"/>
      <c r="BL136" s="752" t="n"/>
      <c r="BM136" s="752" t="n"/>
      <c r="BN136" s="752" t="n"/>
      <c r="BO136" s="752" t="n"/>
      <c r="BP136" s="752" t="n"/>
      <c r="BQ136" s="752" t="n"/>
      <c r="BR136" s="756" t="n"/>
      <c r="BS136" s="756" t="n"/>
      <c r="BT136" s="756" t="n"/>
      <c r="BU136" s="756" t="n"/>
      <c r="BV136" s="756" t="n"/>
      <c r="BW136" s="756" t="n"/>
      <c r="BX136" s="756" t="n"/>
      <c r="BY136" s="756" t="n"/>
      <c r="BZ136" s="756" t="n"/>
      <c r="CA136" s="756" t="n"/>
      <c r="CB136" s="756" t="n"/>
      <c r="CC136" s="756" t="n"/>
      <c r="CD136" s="756" t="n"/>
      <c r="CE136" s="756" t="n"/>
      <c r="CF136" s="756" t="n"/>
      <c r="CG136" s="756" t="n"/>
      <c r="CH136" s="756" t="n"/>
      <c r="CI136" s="756" t="n"/>
      <c r="CJ136" s="756" t="n"/>
      <c r="CK136" s="752" t="n"/>
      <c r="CL136" s="752" t="n"/>
      <c r="CM136" s="752" t="n"/>
      <c r="CN136" s="752" t="n"/>
      <c r="CO136" s="752" t="n"/>
      <c r="CP136" s="752" t="n"/>
      <c r="CQ136" s="752" t="n"/>
      <c r="CR136" s="752" t="n"/>
      <c r="CS136" s="752" t="n"/>
      <c r="CT136" s="752" t="n"/>
      <c r="CU136" s="752" t="n"/>
      <c r="CV136" s="752" t="n"/>
      <c r="CW136" s="752" t="n"/>
      <c r="CX136" s="752" t="n"/>
      <c r="CY136" s="752" t="n"/>
      <c r="CZ136" s="752" t="n"/>
      <c r="DA136" s="752" t="n"/>
      <c r="DB136" s="752" t="n"/>
      <c r="DC136" s="752" t="n"/>
      <c r="DD136" s="752" t="n"/>
      <c r="DE136" s="752" t="n"/>
      <c r="DF136" s="752" t="n"/>
      <c r="DG136" s="752" t="n"/>
      <c r="DH136" s="752" t="n"/>
      <c r="DI136" s="752" t="n"/>
    </row>
    <row r="137" ht="16" customFormat="1" customHeight="1" s="1099">
      <c r="A137" s="752" t="n"/>
      <c r="B137" s="752" t="n"/>
      <c r="C137" s="752" t="n"/>
      <c r="D137" s="752" t="n"/>
      <c r="E137" s="752" t="n"/>
      <c r="F137" s="752" t="n"/>
      <c r="G137" s="753" t="n"/>
      <c r="H137" s="752" t="n"/>
      <c r="I137" s="752" t="n"/>
      <c r="J137" s="752" t="n"/>
      <c r="K137" s="752" t="n"/>
      <c r="L137" s="752" t="n"/>
      <c r="M137" s="754" t="n"/>
      <c r="N137" s="752" t="n"/>
      <c r="O137" s="752" t="n"/>
      <c r="P137" s="752" t="n"/>
      <c r="Q137" s="752" t="n"/>
      <c r="R137" s="752" t="n"/>
      <c r="S137" s="752" t="n"/>
      <c r="T137" s="755" t="n"/>
      <c r="U137" s="752" t="n"/>
      <c r="V137" s="752" t="n"/>
      <c r="W137" s="752" t="n"/>
      <c r="X137" s="752" t="n"/>
      <c r="Y137" s="752" t="n"/>
      <c r="Z137" s="752" t="n"/>
      <c r="AA137" s="753" t="n"/>
      <c r="AB137" s="752" t="n"/>
      <c r="AC137" s="752" t="n"/>
      <c r="AD137" s="752" t="n"/>
      <c r="AE137" s="752" t="n"/>
      <c r="AF137" s="752" t="n"/>
      <c r="AG137" s="752" t="n"/>
      <c r="AH137" s="753" t="n"/>
      <c r="AI137" s="752" t="n"/>
      <c r="AJ137" s="752" t="n"/>
      <c r="AK137" s="752" t="n"/>
      <c r="AL137" s="752" t="n"/>
      <c r="AM137" s="752" t="n"/>
      <c r="AN137" s="752" t="n"/>
      <c r="AO137" s="752" t="n"/>
      <c r="AP137" s="752" t="n"/>
      <c r="AQ137" s="752" t="n"/>
      <c r="AR137" s="752" t="n"/>
      <c r="AS137" s="752" t="n"/>
      <c r="AT137" s="752" t="n"/>
      <c r="AU137" s="752" t="n"/>
      <c r="AV137" s="752" t="n"/>
      <c r="AW137" s="752" t="n"/>
      <c r="AX137" s="752" t="n"/>
      <c r="AY137" s="752" t="n"/>
      <c r="AZ137" s="753" t="n"/>
      <c r="BA137" s="752" t="n"/>
      <c r="BB137" s="752" t="n"/>
      <c r="BC137" s="752" t="n"/>
      <c r="BD137" s="752" t="n"/>
      <c r="BE137" s="752" t="n"/>
      <c r="BF137" s="752" t="n"/>
      <c r="BG137" s="752" t="n"/>
      <c r="BH137" s="752" t="n"/>
      <c r="BI137" s="752" t="n"/>
      <c r="BJ137" s="752" t="n"/>
      <c r="BK137" s="752" t="n"/>
      <c r="BL137" s="752" t="n"/>
      <c r="BM137" s="752" t="n"/>
      <c r="BN137" s="752" t="n"/>
      <c r="BO137" s="752" t="n"/>
      <c r="BP137" s="752" t="n"/>
      <c r="BQ137" s="752" t="n"/>
      <c r="BR137" s="756" t="n"/>
      <c r="BS137" s="756" t="n"/>
      <c r="BT137" s="756" t="n"/>
      <c r="BU137" s="756" t="n"/>
      <c r="BV137" s="756" t="n"/>
      <c r="BW137" s="756" t="n"/>
      <c r="BX137" s="756" t="n"/>
      <c r="BY137" s="756" t="n"/>
      <c r="BZ137" s="756" t="n"/>
      <c r="CA137" s="756" t="n"/>
      <c r="CB137" s="756" t="n"/>
      <c r="CC137" s="756" t="n"/>
      <c r="CD137" s="756" t="n"/>
      <c r="CE137" s="756" t="n"/>
      <c r="CF137" s="756" t="n"/>
      <c r="CG137" s="756" t="n"/>
      <c r="CH137" s="756" t="n"/>
      <c r="CI137" s="756" t="n"/>
      <c r="CJ137" s="756" t="n"/>
      <c r="CK137" s="752" t="n"/>
      <c r="CL137" s="752" t="n"/>
      <c r="CM137" s="752" t="n"/>
      <c r="CN137" s="752" t="n"/>
      <c r="CO137" s="752" t="n"/>
      <c r="CP137" s="752" t="n"/>
      <c r="CQ137" s="752" t="n"/>
      <c r="CR137" s="752" t="n"/>
      <c r="CS137" s="752" t="n"/>
      <c r="CT137" s="752" t="n"/>
      <c r="CU137" s="752" t="n"/>
      <c r="CV137" s="752" t="n"/>
      <c r="CW137" s="752" t="n"/>
      <c r="CX137" s="752" t="n"/>
      <c r="CY137" s="752" t="n"/>
      <c r="CZ137" s="752" t="n"/>
      <c r="DA137" s="752" t="n"/>
      <c r="DB137" s="752" t="n"/>
      <c r="DC137" s="752" t="n"/>
      <c r="DD137" s="752" t="n"/>
      <c r="DE137" s="752" t="n"/>
      <c r="DF137" s="752" t="n"/>
      <c r="DG137" s="752" t="n"/>
      <c r="DH137" s="752" t="n"/>
      <c r="DI137" s="752" t="n"/>
    </row>
    <row r="138" ht="16" customFormat="1" customHeight="1" s="1099">
      <c r="A138" s="752" t="n"/>
      <c r="B138" s="752" t="n"/>
      <c r="C138" s="752" t="n"/>
      <c r="D138" s="752" t="n"/>
      <c r="E138" s="752" t="n"/>
      <c r="F138" s="752" t="n"/>
      <c r="G138" s="753" t="n"/>
      <c r="H138" s="752" t="n"/>
      <c r="I138" s="752" t="n"/>
      <c r="J138" s="752" t="n"/>
      <c r="K138" s="752" t="n"/>
      <c r="L138" s="752" t="n"/>
      <c r="M138" s="754" t="n"/>
      <c r="N138" s="752" t="n"/>
      <c r="O138" s="752" t="n"/>
      <c r="P138" s="752" t="n"/>
      <c r="Q138" s="752" t="n"/>
      <c r="R138" s="752" t="n"/>
      <c r="S138" s="752" t="n"/>
      <c r="T138" s="755" t="n"/>
      <c r="U138" s="752" t="n"/>
      <c r="V138" s="752" t="n"/>
      <c r="W138" s="752" t="n"/>
      <c r="X138" s="752" t="n"/>
      <c r="Y138" s="752" t="n"/>
      <c r="Z138" s="752" t="n"/>
      <c r="AA138" s="753" t="n"/>
      <c r="AB138" s="752" t="n"/>
      <c r="AC138" s="752" t="n"/>
      <c r="AD138" s="752" t="n"/>
      <c r="AE138" s="752" t="n"/>
      <c r="AF138" s="752" t="n"/>
      <c r="AG138" s="752" t="n"/>
      <c r="AH138" s="753" t="n"/>
      <c r="AI138" s="752" t="n"/>
      <c r="AJ138" s="752" t="n"/>
      <c r="AK138" s="752" t="n"/>
      <c r="AL138" s="752" t="n"/>
      <c r="AM138" s="752" t="n"/>
      <c r="AN138" s="752" t="n"/>
      <c r="AO138" s="752" t="n"/>
      <c r="AP138" s="752" t="n"/>
      <c r="AQ138" s="752" t="n"/>
      <c r="AR138" s="752" t="n"/>
      <c r="AS138" s="752" t="n"/>
      <c r="AT138" s="752" t="n"/>
      <c r="AU138" s="752" t="n"/>
      <c r="AV138" s="752" t="n"/>
      <c r="AW138" s="752" t="n"/>
      <c r="AX138" s="752" t="n"/>
      <c r="AY138" s="752" t="n"/>
      <c r="AZ138" s="753" t="n"/>
      <c r="BA138" s="752" t="n"/>
      <c r="BB138" s="752" t="n"/>
      <c r="BC138" s="752" t="n"/>
      <c r="BD138" s="752" t="n"/>
      <c r="BE138" s="752" t="n"/>
      <c r="BF138" s="752" t="n"/>
      <c r="BG138" s="752" t="n"/>
      <c r="BH138" s="752" t="n"/>
      <c r="BI138" s="752" t="n"/>
      <c r="BJ138" s="752" t="n"/>
      <c r="BK138" s="752" t="n"/>
      <c r="BL138" s="752" t="n"/>
      <c r="BM138" s="752" t="n"/>
      <c r="BN138" s="752" t="n"/>
      <c r="BO138" s="752" t="n"/>
      <c r="BP138" s="752" t="n"/>
      <c r="BQ138" s="752" t="n"/>
      <c r="BR138" s="756" t="n"/>
      <c r="BS138" s="756" t="n"/>
      <c r="BT138" s="756" t="n"/>
      <c r="BU138" s="756" t="n"/>
      <c r="BV138" s="756" t="n"/>
      <c r="BW138" s="756" t="n"/>
      <c r="BX138" s="756" t="n"/>
      <c r="BY138" s="756" t="n"/>
      <c r="BZ138" s="756" t="n"/>
      <c r="CA138" s="756" t="n"/>
      <c r="CB138" s="756" t="n"/>
      <c r="CC138" s="756" t="n"/>
      <c r="CD138" s="756" t="n"/>
      <c r="CE138" s="756" t="n"/>
      <c r="CF138" s="756" t="n"/>
      <c r="CG138" s="756" t="n"/>
      <c r="CH138" s="756" t="n"/>
      <c r="CI138" s="756" t="n"/>
      <c r="CJ138" s="756" t="n"/>
      <c r="CK138" s="752" t="n"/>
      <c r="CL138" s="752" t="n"/>
      <c r="CM138" s="752" t="n"/>
      <c r="CN138" s="752" t="n"/>
      <c r="CO138" s="752" t="n"/>
      <c r="CP138" s="752" t="n"/>
      <c r="CQ138" s="752" t="n"/>
      <c r="CR138" s="752" t="n"/>
      <c r="CS138" s="752" t="n"/>
      <c r="CT138" s="752" t="n"/>
      <c r="CU138" s="752" t="n"/>
      <c r="CV138" s="752" t="n"/>
      <c r="CW138" s="752" t="n"/>
      <c r="CX138" s="752" t="n"/>
      <c r="CY138" s="752" t="n"/>
      <c r="CZ138" s="752" t="n"/>
      <c r="DA138" s="752" t="n"/>
      <c r="DB138" s="752" t="n"/>
      <c r="DC138" s="752" t="n"/>
      <c r="DD138" s="752" t="n"/>
      <c r="DE138" s="752" t="n"/>
      <c r="DF138" s="752" t="n"/>
      <c r="DG138" s="752" t="n"/>
      <c r="DH138" s="752" t="n"/>
      <c r="DI138" s="752" t="n"/>
    </row>
    <row r="139" ht="16" customFormat="1" customHeight="1" s="1099">
      <c r="A139" s="752" t="n"/>
      <c r="B139" s="752" t="n"/>
      <c r="C139" s="752" t="n"/>
      <c r="D139" s="752" t="n"/>
      <c r="E139" s="752" t="n"/>
      <c r="F139" s="752" t="n"/>
      <c r="G139" s="753" t="n"/>
      <c r="H139" s="752" t="n"/>
      <c r="I139" s="752" t="n"/>
      <c r="J139" s="752" t="n"/>
      <c r="K139" s="752" t="n"/>
      <c r="L139" s="752" t="n"/>
      <c r="M139" s="754" t="n"/>
      <c r="N139" s="752" t="n"/>
      <c r="O139" s="752" t="n"/>
      <c r="P139" s="752" t="n"/>
      <c r="Q139" s="752" t="n"/>
      <c r="R139" s="752" t="n"/>
      <c r="S139" s="752" t="n"/>
      <c r="T139" s="755" t="n"/>
      <c r="U139" s="752" t="n"/>
      <c r="V139" s="752" t="n"/>
      <c r="W139" s="752" t="n"/>
      <c r="X139" s="752" t="n"/>
      <c r="Y139" s="752" t="n"/>
      <c r="Z139" s="752" t="n"/>
      <c r="AA139" s="753" t="n"/>
      <c r="AB139" s="752" t="n"/>
      <c r="AC139" s="752" t="n"/>
      <c r="AD139" s="752" t="n"/>
      <c r="AE139" s="752" t="n"/>
      <c r="AF139" s="752" t="n"/>
      <c r="AG139" s="752" t="n"/>
      <c r="AH139" s="753" t="n"/>
      <c r="AI139" s="752" t="n"/>
      <c r="AJ139" s="752" t="n"/>
      <c r="AK139" s="752" t="n"/>
      <c r="AL139" s="752" t="n"/>
      <c r="AM139" s="752" t="n"/>
      <c r="AN139" s="752" t="n"/>
      <c r="AO139" s="752" t="n"/>
      <c r="AP139" s="752" t="n"/>
      <c r="AQ139" s="752" t="n"/>
      <c r="AR139" s="752" t="n"/>
      <c r="AS139" s="752" t="n"/>
      <c r="AT139" s="752" t="n"/>
      <c r="AU139" s="752" t="n"/>
      <c r="AV139" s="752" t="n"/>
      <c r="AW139" s="752" t="n"/>
      <c r="AX139" s="752" t="n"/>
      <c r="AY139" s="752" t="n"/>
      <c r="AZ139" s="753" t="n"/>
      <c r="BA139" s="752" t="n"/>
      <c r="BB139" s="752" t="n"/>
      <c r="BC139" s="752" t="n"/>
      <c r="BD139" s="752" t="n"/>
      <c r="BE139" s="752" t="n"/>
      <c r="BF139" s="752" t="n"/>
      <c r="BG139" s="752" t="n"/>
      <c r="BH139" s="752" t="n"/>
      <c r="BI139" s="752" t="n"/>
      <c r="BJ139" s="752" t="n"/>
      <c r="BK139" s="752" t="n"/>
      <c r="BL139" s="752" t="n"/>
      <c r="BM139" s="752" t="n"/>
      <c r="BN139" s="752" t="n"/>
      <c r="BO139" s="752" t="n"/>
      <c r="BP139" s="752" t="n"/>
      <c r="BQ139" s="752" t="n"/>
      <c r="BR139" s="756" t="n"/>
      <c r="BS139" s="756" t="n"/>
      <c r="BT139" s="756" t="n"/>
      <c r="BU139" s="756" t="n"/>
      <c r="BV139" s="756" t="n"/>
      <c r="BW139" s="756" t="n"/>
      <c r="BX139" s="756" t="n"/>
      <c r="BY139" s="756" t="n"/>
      <c r="BZ139" s="756" t="n"/>
      <c r="CA139" s="756" t="n"/>
      <c r="CB139" s="756" t="n"/>
      <c r="CC139" s="756" t="n"/>
      <c r="CD139" s="756" t="n"/>
      <c r="CE139" s="756" t="n"/>
      <c r="CF139" s="756" t="n"/>
      <c r="CG139" s="756" t="n"/>
      <c r="CH139" s="756" t="n"/>
      <c r="CI139" s="756" t="n"/>
      <c r="CJ139" s="756" t="n"/>
      <c r="CK139" s="752" t="n"/>
      <c r="CL139" s="752" t="n"/>
      <c r="CM139" s="752" t="n"/>
      <c r="CN139" s="752" t="n"/>
      <c r="CO139" s="752" t="n"/>
      <c r="CP139" s="752" t="n"/>
      <c r="CQ139" s="752" t="n"/>
      <c r="CR139" s="752" t="n"/>
      <c r="CS139" s="752" t="n"/>
      <c r="CT139" s="752" t="n"/>
      <c r="CU139" s="752" t="n"/>
      <c r="CV139" s="752" t="n"/>
      <c r="CW139" s="752" t="n"/>
      <c r="CX139" s="752" t="n"/>
      <c r="CY139" s="752" t="n"/>
      <c r="CZ139" s="752" t="n"/>
      <c r="DA139" s="752" t="n"/>
      <c r="DB139" s="752" t="n"/>
      <c r="DC139" s="752" t="n"/>
      <c r="DD139" s="752" t="n"/>
      <c r="DE139" s="752" t="n"/>
      <c r="DF139" s="752" t="n"/>
      <c r="DG139" s="752" t="n"/>
      <c r="DH139" s="752" t="n"/>
      <c r="DI139" s="752" t="n"/>
    </row>
    <row r="140" ht="16" customFormat="1" customHeight="1" s="1099">
      <c r="A140" s="752" t="n"/>
      <c r="B140" s="752" t="n"/>
      <c r="C140" s="752" t="n"/>
      <c r="D140" s="752" t="n"/>
      <c r="E140" s="752" t="n"/>
      <c r="F140" s="752" t="n"/>
      <c r="G140" s="753" t="n"/>
      <c r="H140" s="752" t="n"/>
      <c r="I140" s="752" t="n"/>
      <c r="J140" s="752" t="n"/>
      <c r="K140" s="752" t="n"/>
      <c r="L140" s="752" t="n"/>
      <c r="M140" s="754" t="n"/>
      <c r="N140" s="752" t="n"/>
      <c r="O140" s="752" t="n"/>
      <c r="P140" s="752" t="n"/>
      <c r="Q140" s="752" t="n"/>
      <c r="R140" s="752" t="n"/>
      <c r="S140" s="752" t="n"/>
      <c r="T140" s="755" t="n"/>
      <c r="U140" s="752" t="n"/>
      <c r="V140" s="752" t="n"/>
      <c r="W140" s="752" t="n"/>
      <c r="X140" s="752" t="n"/>
      <c r="Y140" s="752" t="n"/>
      <c r="Z140" s="752" t="n"/>
      <c r="AA140" s="753" t="n"/>
      <c r="AB140" s="752" t="n"/>
      <c r="AC140" s="752" t="n"/>
      <c r="AD140" s="752" t="n"/>
      <c r="AE140" s="752" t="n"/>
      <c r="AF140" s="752" t="n"/>
      <c r="AG140" s="752" t="n"/>
      <c r="AH140" s="753" t="n"/>
      <c r="AI140" s="752" t="n"/>
      <c r="AJ140" s="752" t="n"/>
      <c r="AK140" s="752" t="n"/>
      <c r="AL140" s="752" t="n"/>
      <c r="AM140" s="752" t="n"/>
      <c r="AN140" s="752" t="n"/>
      <c r="AO140" s="752" t="n"/>
      <c r="AP140" s="752" t="n"/>
      <c r="AQ140" s="752" t="n"/>
      <c r="AR140" s="752" t="n"/>
      <c r="AS140" s="752" t="n"/>
      <c r="AT140" s="752" t="n"/>
      <c r="AU140" s="752" t="n"/>
      <c r="AV140" s="752" t="n"/>
      <c r="AW140" s="752" t="n"/>
      <c r="AX140" s="752" t="n"/>
      <c r="AY140" s="752" t="n"/>
      <c r="AZ140" s="753" t="n"/>
      <c r="BA140" s="752" t="n"/>
      <c r="BB140" s="752" t="n"/>
      <c r="BC140" s="752" t="n"/>
      <c r="BD140" s="752" t="n"/>
      <c r="BE140" s="752" t="n"/>
      <c r="BF140" s="752" t="n"/>
      <c r="BG140" s="752" t="n"/>
      <c r="BH140" s="752" t="n"/>
      <c r="BI140" s="752" t="n"/>
      <c r="BJ140" s="752" t="n"/>
      <c r="BK140" s="752" t="n"/>
      <c r="BL140" s="752" t="n"/>
      <c r="BM140" s="752" t="n"/>
      <c r="BN140" s="752" t="n"/>
      <c r="BO140" s="752" t="n"/>
      <c r="BP140" s="752" t="n"/>
      <c r="BQ140" s="752" t="n"/>
      <c r="BR140" s="756" t="n"/>
      <c r="BS140" s="756" t="n"/>
      <c r="BT140" s="756" t="n"/>
      <c r="BU140" s="756" t="n"/>
      <c r="BV140" s="756" t="n"/>
      <c r="BW140" s="756" t="n"/>
      <c r="BX140" s="756" t="n"/>
      <c r="BY140" s="756" t="n"/>
      <c r="BZ140" s="756" t="n"/>
      <c r="CA140" s="756" t="n"/>
      <c r="CB140" s="756" t="n"/>
      <c r="CC140" s="756" t="n"/>
      <c r="CD140" s="756" t="n"/>
      <c r="CE140" s="756" t="n"/>
      <c r="CF140" s="756" t="n"/>
      <c r="CG140" s="756" t="n"/>
      <c r="CH140" s="756" t="n"/>
      <c r="CI140" s="756" t="n"/>
      <c r="CJ140" s="756" t="n"/>
      <c r="CK140" s="752" t="n"/>
      <c r="CL140" s="752" t="n"/>
      <c r="CM140" s="752" t="n"/>
      <c r="CN140" s="752" t="n"/>
      <c r="CO140" s="752" t="n"/>
      <c r="CP140" s="752" t="n"/>
      <c r="CQ140" s="752" t="n"/>
      <c r="CR140" s="752" t="n"/>
      <c r="CS140" s="752" t="n"/>
      <c r="CT140" s="752" t="n"/>
      <c r="CU140" s="752" t="n"/>
      <c r="CV140" s="752" t="n"/>
      <c r="CW140" s="752" t="n"/>
      <c r="CX140" s="752" t="n"/>
      <c r="CY140" s="752" t="n"/>
      <c r="CZ140" s="752" t="n"/>
      <c r="DA140" s="752" t="n"/>
      <c r="DB140" s="752" t="n"/>
      <c r="DC140" s="752" t="n"/>
      <c r="DD140" s="752" t="n"/>
      <c r="DE140" s="752" t="n"/>
      <c r="DF140" s="752" t="n"/>
      <c r="DG140" s="752" t="n"/>
      <c r="DH140" s="752" t="n"/>
      <c r="DI140" s="752" t="n"/>
    </row>
    <row r="141" ht="16" customFormat="1" customHeight="1" s="1099">
      <c r="A141" s="752" t="n"/>
      <c r="B141" s="752" t="n"/>
      <c r="C141" s="752" t="n"/>
      <c r="D141" s="752" t="n"/>
      <c r="E141" s="752" t="n"/>
      <c r="F141" s="752" t="n"/>
      <c r="G141" s="753" t="n"/>
      <c r="H141" s="752" t="n"/>
      <c r="I141" s="752" t="n"/>
      <c r="J141" s="752" t="n"/>
      <c r="K141" s="752" t="n"/>
      <c r="L141" s="752" t="n"/>
      <c r="M141" s="754" t="n"/>
      <c r="N141" s="752" t="n"/>
      <c r="O141" s="752" t="n"/>
      <c r="P141" s="752" t="n"/>
      <c r="Q141" s="752" t="n"/>
      <c r="R141" s="752" t="n"/>
      <c r="S141" s="752" t="n"/>
      <c r="T141" s="755" t="n"/>
      <c r="U141" s="752" t="n"/>
      <c r="V141" s="752" t="n"/>
      <c r="W141" s="752" t="n"/>
      <c r="X141" s="752" t="n"/>
      <c r="Y141" s="752" t="n"/>
      <c r="Z141" s="752" t="n"/>
      <c r="AA141" s="753" t="n"/>
      <c r="AB141" s="752" t="n"/>
      <c r="AC141" s="752" t="n"/>
      <c r="AD141" s="752" t="n"/>
      <c r="AE141" s="752" t="n"/>
      <c r="AF141" s="752" t="n"/>
      <c r="AG141" s="752" t="n"/>
      <c r="AH141" s="753" t="n"/>
      <c r="AI141" s="752" t="n"/>
      <c r="AJ141" s="752" t="n"/>
      <c r="AK141" s="752" t="n"/>
      <c r="AL141" s="752" t="n"/>
      <c r="AM141" s="752" t="n"/>
      <c r="AN141" s="752" t="n"/>
      <c r="AO141" s="752" t="n"/>
      <c r="AP141" s="752" t="n"/>
      <c r="AQ141" s="752" t="n"/>
      <c r="AR141" s="752" t="n"/>
      <c r="AS141" s="752" t="n"/>
      <c r="AT141" s="752" t="n"/>
      <c r="AU141" s="752" t="n"/>
      <c r="AV141" s="752" t="n"/>
      <c r="AW141" s="752" t="n"/>
      <c r="AX141" s="752" t="n"/>
      <c r="AY141" s="752" t="n"/>
      <c r="AZ141" s="753" t="n"/>
      <c r="BA141" s="752" t="n"/>
      <c r="BB141" s="752" t="n"/>
      <c r="BC141" s="752" t="n"/>
      <c r="BD141" s="752" t="n"/>
      <c r="BE141" s="752" t="n"/>
      <c r="BF141" s="752" t="n"/>
      <c r="BG141" s="752" t="n"/>
      <c r="BH141" s="752" t="n"/>
      <c r="BI141" s="752" t="n"/>
      <c r="BJ141" s="752" t="n"/>
      <c r="BK141" s="752" t="n"/>
      <c r="BL141" s="752" t="n"/>
      <c r="BM141" s="752" t="n"/>
      <c r="BN141" s="752" t="n"/>
      <c r="BO141" s="752" t="n"/>
      <c r="BP141" s="752" t="n"/>
      <c r="BQ141" s="752" t="n"/>
      <c r="BR141" s="756" t="n"/>
      <c r="BS141" s="756" t="n"/>
      <c r="BT141" s="756" t="n"/>
      <c r="BU141" s="756" t="n"/>
      <c r="BV141" s="756" t="n"/>
      <c r="BW141" s="756" t="n"/>
      <c r="BX141" s="756" t="n"/>
      <c r="BY141" s="756" t="n"/>
      <c r="BZ141" s="756" t="n"/>
      <c r="CA141" s="756" t="n"/>
      <c r="CB141" s="756" t="n"/>
      <c r="CC141" s="756" t="n"/>
      <c r="CD141" s="756" t="n"/>
      <c r="CE141" s="756" t="n"/>
      <c r="CF141" s="756" t="n"/>
      <c r="CG141" s="756" t="n"/>
      <c r="CH141" s="756" t="n"/>
      <c r="CI141" s="756" t="n"/>
      <c r="CJ141" s="756" t="n"/>
      <c r="CK141" s="752" t="n"/>
      <c r="CL141" s="752" t="n"/>
      <c r="CM141" s="752" t="n"/>
      <c r="CN141" s="752" t="n"/>
      <c r="CO141" s="752" t="n"/>
      <c r="CP141" s="752" t="n"/>
      <c r="CQ141" s="752" t="n"/>
      <c r="CR141" s="752" t="n"/>
      <c r="CS141" s="752" t="n"/>
      <c r="CT141" s="752" t="n"/>
      <c r="CU141" s="752" t="n"/>
      <c r="CV141" s="752" t="n"/>
      <c r="CW141" s="752" t="n"/>
      <c r="CX141" s="752" t="n"/>
      <c r="CY141" s="752" t="n"/>
      <c r="CZ141" s="752" t="n"/>
      <c r="DA141" s="752" t="n"/>
      <c r="DB141" s="752" t="n"/>
      <c r="DC141" s="752" t="n"/>
      <c r="DD141" s="752" t="n"/>
      <c r="DE141" s="752" t="n"/>
      <c r="DF141" s="752" t="n"/>
      <c r="DG141" s="752" t="n"/>
      <c r="DH141" s="752" t="n"/>
      <c r="DI141" s="752" t="n"/>
    </row>
    <row r="142" ht="16" customFormat="1" customHeight="1" s="1099">
      <c r="A142" s="752" t="n"/>
      <c r="B142" s="752" t="n"/>
      <c r="C142" s="752" t="n"/>
      <c r="D142" s="752" t="n"/>
      <c r="E142" s="752" t="n"/>
      <c r="F142" s="752" t="n"/>
      <c r="G142" s="753" t="n"/>
      <c r="H142" s="752" t="n"/>
      <c r="I142" s="752" t="n"/>
      <c r="J142" s="752" t="n"/>
      <c r="K142" s="752" t="n"/>
      <c r="L142" s="752" t="n"/>
      <c r="M142" s="754" t="n"/>
      <c r="N142" s="752" t="n"/>
      <c r="O142" s="752" t="n"/>
      <c r="P142" s="752" t="n"/>
      <c r="Q142" s="752" t="n"/>
      <c r="R142" s="752" t="n"/>
      <c r="S142" s="752" t="n"/>
      <c r="T142" s="755" t="n"/>
      <c r="U142" s="752" t="n"/>
      <c r="V142" s="752" t="n"/>
      <c r="W142" s="752" t="n"/>
      <c r="X142" s="752" t="n"/>
      <c r="Y142" s="752" t="n"/>
      <c r="Z142" s="752" t="n"/>
      <c r="AA142" s="753" t="n"/>
      <c r="AB142" s="752" t="n"/>
      <c r="AC142" s="752" t="n"/>
      <c r="AD142" s="752" t="n"/>
      <c r="AE142" s="752" t="n"/>
      <c r="AF142" s="752" t="n"/>
      <c r="AG142" s="752" t="n"/>
      <c r="AH142" s="753" t="n"/>
      <c r="AI142" s="752" t="n"/>
      <c r="AJ142" s="752" t="n"/>
      <c r="AK142" s="752" t="n"/>
      <c r="AL142" s="752" t="n"/>
      <c r="AM142" s="752" t="n"/>
      <c r="AN142" s="752" t="n"/>
      <c r="AO142" s="752" t="n"/>
      <c r="AP142" s="752" t="n"/>
      <c r="AQ142" s="752" t="n"/>
      <c r="AR142" s="752" t="n"/>
      <c r="AS142" s="752" t="n"/>
      <c r="AT142" s="752" t="n"/>
      <c r="AU142" s="752" t="n"/>
      <c r="AV142" s="752" t="n"/>
      <c r="AW142" s="752" t="n"/>
      <c r="AX142" s="752" t="n"/>
      <c r="AY142" s="752" t="n"/>
      <c r="AZ142" s="753" t="n"/>
      <c r="BA142" s="752" t="n"/>
      <c r="BB142" s="752" t="n"/>
      <c r="BC142" s="752" t="n"/>
      <c r="BD142" s="752" t="n"/>
      <c r="BE142" s="752" t="n"/>
      <c r="BF142" s="752" t="n"/>
      <c r="BG142" s="752" t="n"/>
      <c r="BH142" s="752" t="n"/>
      <c r="BI142" s="752" t="n"/>
      <c r="BJ142" s="752" t="n"/>
      <c r="BK142" s="752" t="n"/>
      <c r="BL142" s="752" t="n"/>
      <c r="BM142" s="752" t="n"/>
      <c r="BN142" s="752" t="n"/>
      <c r="BO142" s="752" t="n"/>
      <c r="BP142" s="752" t="n"/>
      <c r="BQ142" s="752" t="n"/>
      <c r="BR142" s="756" t="n"/>
      <c r="BS142" s="756" t="n"/>
      <c r="BT142" s="756" t="n"/>
      <c r="BU142" s="756" t="n"/>
      <c r="BV142" s="756" t="n"/>
      <c r="BW142" s="756" t="n"/>
      <c r="BX142" s="756" t="n"/>
      <c r="BY142" s="756" t="n"/>
      <c r="BZ142" s="756" t="n"/>
      <c r="CA142" s="756" t="n"/>
      <c r="CB142" s="756" t="n"/>
      <c r="CC142" s="756" t="n"/>
      <c r="CD142" s="756" t="n"/>
      <c r="CE142" s="756" t="n"/>
      <c r="CF142" s="756" t="n"/>
      <c r="CG142" s="756" t="n"/>
      <c r="CH142" s="756" t="n"/>
      <c r="CI142" s="756" t="n"/>
      <c r="CJ142" s="756" t="n"/>
      <c r="CK142" s="752" t="n"/>
      <c r="CL142" s="752" t="n"/>
      <c r="CM142" s="752" t="n"/>
      <c r="CN142" s="752" t="n"/>
      <c r="CO142" s="752" t="n"/>
      <c r="CP142" s="752" t="n"/>
      <c r="CQ142" s="752" t="n"/>
      <c r="CR142" s="752" t="n"/>
      <c r="CS142" s="752" t="n"/>
      <c r="CT142" s="752" t="n"/>
      <c r="CU142" s="752" t="n"/>
      <c r="CV142" s="752" t="n"/>
      <c r="CW142" s="752" t="n"/>
      <c r="CX142" s="752" t="n"/>
      <c r="CY142" s="752" t="n"/>
      <c r="CZ142" s="752" t="n"/>
      <c r="DA142" s="752" t="n"/>
      <c r="DB142" s="752" t="n"/>
      <c r="DC142" s="752" t="n"/>
      <c r="DD142" s="752" t="n"/>
      <c r="DE142" s="752" t="n"/>
      <c r="DF142" s="752" t="n"/>
      <c r="DG142" s="752" t="n"/>
      <c r="DH142" s="752" t="n"/>
      <c r="DI142" s="752" t="n"/>
    </row>
    <row r="143" ht="16" customFormat="1" customHeight="1" s="1099">
      <c r="A143" s="752" t="n"/>
      <c r="B143" s="752" t="n"/>
      <c r="C143" s="752" t="n"/>
      <c r="D143" s="752" t="n"/>
      <c r="E143" s="752" t="n"/>
      <c r="F143" s="752" t="n"/>
      <c r="G143" s="753" t="n"/>
      <c r="H143" s="752" t="n"/>
      <c r="I143" s="752" t="n"/>
      <c r="J143" s="752" t="n"/>
      <c r="K143" s="752" t="n"/>
      <c r="L143" s="752" t="n"/>
      <c r="M143" s="754" t="n"/>
      <c r="N143" s="752" t="n"/>
      <c r="O143" s="752" t="n"/>
      <c r="P143" s="752" t="n"/>
      <c r="Q143" s="752" t="n"/>
      <c r="R143" s="752" t="n"/>
      <c r="S143" s="752" t="n"/>
      <c r="T143" s="755" t="n"/>
      <c r="U143" s="752" t="n"/>
      <c r="V143" s="752" t="n"/>
      <c r="W143" s="752" t="n"/>
      <c r="X143" s="752" t="n"/>
      <c r="Y143" s="752" t="n"/>
      <c r="Z143" s="752" t="n"/>
      <c r="AA143" s="753" t="n"/>
      <c r="AB143" s="752" t="n"/>
      <c r="AC143" s="752" t="n"/>
      <c r="AD143" s="752" t="n"/>
      <c r="AE143" s="752" t="n"/>
      <c r="AF143" s="752" t="n"/>
      <c r="AG143" s="752" t="n"/>
      <c r="AH143" s="753" t="n"/>
      <c r="AI143" s="752" t="n"/>
      <c r="AJ143" s="752" t="n"/>
      <c r="AK143" s="752" t="n"/>
      <c r="AL143" s="752" t="n"/>
      <c r="AM143" s="752" t="n"/>
      <c r="AN143" s="752" t="n"/>
      <c r="AO143" s="752" t="n"/>
      <c r="AP143" s="752" t="n"/>
      <c r="AQ143" s="752" t="n"/>
      <c r="AR143" s="752" t="n"/>
      <c r="AS143" s="752" t="n"/>
      <c r="AT143" s="752" t="n"/>
      <c r="AU143" s="752" t="n"/>
      <c r="AV143" s="752" t="n"/>
      <c r="AW143" s="752" t="n"/>
      <c r="AX143" s="752" t="n"/>
      <c r="AY143" s="752" t="n"/>
      <c r="AZ143" s="753" t="n"/>
      <c r="BA143" s="752" t="n"/>
      <c r="BB143" s="752" t="n"/>
      <c r="BC143" s="752" t="n"/>
      <c r="BD143" s="752" t="n"/>
      <c r="BE143" s="752" t="n"/>
      <c r="BF143" s="752" t="n"/>
      <c r="BG143" s="752" t="n"/>
      <c r="BH143" s="752" t="n"/>
      <c r="BI143" s="752" t="n"/>
      <c r="BJ143" s="752" t="n"/>
      <c r="BK143" s="752" t="n"/>
      <c r="BL143" s="752" t="n"/>
      <c r="BM143" s="752" t="n"/>
      <c r="BN143" s="752" t="n"/>
      <c r="BO143" s="752" t="n"/>
      <c r="BP143" s="752" t="n"/>
      <c r="BQ143" s="752" t="n"/>
      <c r="BR143" s="756" t="n"/>
      <c r="BS143" s="756" t="n"/>
      <c r="BT143" s="756" t="n"/>
      <c r="BU143" s="756" t="n"/>
      <c r="BV143" s="756" t="n"/>
      <c r="BW143" s="756" t="n"/>
      <c r="BX143" s="756" t="n"/>
      <c r="BY143" s="756" t="n"/>
      <c r="BZ143" s="756" t="n"/>
      <c r="CA143" s="756" t="n"/>
      <c r="CB143" s="756" t="n"/>
      <c r="CC143" s="756" t="n"/>
      <c r="CD143" s="756" t="n"/>
      <c r="CE143" s="756" t="n"/>
      <c r="CF143" s="756" t="n"/>
      <c r="CG143" s="756" t="n"/>
      <c r="CH143" s="756" t="n"/>
      <c r="CI143" s="756" t="n"/>
      <c r="CJ143" s="756" t="n"/>
      <c r="CK143" s="752" t="n"/>
      <c r="CL143" s="752" t="n"/>
      <c r="CM143" s="752" t="n"/>
      <c r="CN143" s="752" t="n"/>
      <c r="CO143" s="752" t="n"/>
      <c r="CP143" s="752" t="n"/>
      <c r="CQ143" s="752" t="n"/>
      <c r="CR143" s="752" t="n"/>
      <c r="CS143" s="752" t="n"/>
      <c r="CT143" s="752" t="n"/>
      <c r="CU143" s="752" t="n"/>
      <c r="CV143" s="752" t="n"/>
      <c r="CW143" s="752" t="n"/>
      <c r="CX143" s="752" t="n"/>
      <c r="CY143" s="752" t="n"/>
      <c r="CZ143" s="752" t="n"/>
      <c r="DA143" s="752" t="n"/>
      <c r="DB143" s="752" t="n"/>
      <c r="DC143" s="752" t="n"/>
      <c r="DD143" s="752" t="n"/>
      <c r="DE143" s="752" t="n"/>
      <c r="DF143" s="752" t="n"/>
      <c r="DG143" s="752" t="n"/>
      <c r="DH143" s="752" t="n"/>
      <c r="DI143" s="752" t="n"/>
    </row>
    <row r="144" ht="16" customFormat="1" customHeight="1" s="1099">
      <c r="A144" s="752" t="n"/>
      <c r="B144" s="752" t="n"/>
      <c r="C144" s="752" t="n"/>
      <c r="D144" s="752" t="n"/>
      <c r="E144" s="752" t="n"/>
      <c r="F144" s="752" t="n"/>
      <c r="G144" s="753" t="n"/>
      <c r="H144" s="752" t="n"/>
      <c r="I144" s="752" t="n"/>
      <c r="J144" s="752" t="n"/>
      <c r="K144" s="752" t="n"/>
      <c r="L144" s="752" t="n"/>
      <c r="M144" s="754" t="n"/>
      <c r="N144" s="752" t="n"/>
      <c r="O144" s="752" t="n"/>
      <c r="P144" s="752" t="n"/>
      <c r="Q144" s="752" t="n"/>
      <c r="R144" s="752" t="n"/>
      <c r="S144" s="752" t="n"/>
      <c r="T144" s="755" t="n"/>
      <c r="U144" s="752" t="n"/>
      <c r="V144" s="752" t="n"/>
      <c r="W144" s="752" t="n"/>
      <c r="X144" s="752" t="n"/>
      <c r="Y144" s="752" t="n"/>
      <c r="Z144" s="752" t="n"/>
      <c r="AA144" s="753" t="n"/>
      <c r="AB144" s="752" t="n"/>
      <c r="AC144" s="752" t="n"/>
      <c r="AD144" s="752" t="n"/>
      <c r="AE144" s="752" t="n"/>
      <c r="AF144" s="752" t="n"/>
      <c r="AG144" s="752" t="n"/>
      <c r="AH144" s="753" t="n"/>
      <c r="AI144" s="752" t="n"/>
      <c r="AJ144" s="752" t="n"/>
      <c r="AK144" s="752" t="n"/>
      <c r="AL144" s="752" t="n"/>
      <c r="AM144" s="752" t="n"/>
      <c r="AN144" s="752" t="n"/>
      <c r="AO144" s="752" t="n"/>
      <c r="AP144" s="752" t="n"/>
      <c r="AQ144" s="752" t="n"/>
      <c r="AR144" s="752" t="n"/>
      <c r="AS144" s="752" t="n"/>
      <c r="AT144" s="752" t="n"/>
      <c r="AU144" s="752" t="n"/>
      <c r="AV144" s="752" t="n"/>
      <c r="AW144" s="752" t="n"/>
      <c r="AX144" s="752" t="n"/>
      <c r="AY144" s="752" t="n"/>
      <c r="AZ144" s="753" t="n"/>
      <c r="BA144" s="752" t="n"/>
      <c r="BB144" s="752" t="n"/>
      <c r="BC144" s="752" t="n"/>
      <c r="BD144" s="752" t="n"/>
      <c r="BE144" s="752" t="n"/>
      <c r="BF144" s="752" t="n"/>
      <c r="BG144" s="752" t="n"/>
      <c r="BH144" s="752" t="n"/>
      <c r="BI144" s="752" t="n"/>
      <c r="BJ144" s="752" t="n"/>
      <c r="BK144" s="752" t="n"/>
      <c r="BL144" s="752" t="n"/>
      <c r="BM144" s="752" t="n"/>
      <c r="BN144" s="752" t="n"/>
      <c r="BO144" s="752" t="n"/>
      <c r="BP144" s="752" t="n"/>
      <c r="BQ144" s="752" t="n"/>
      <c r="BR144" s="756" t="n"/>
      <c r="BS144" s="756" t="n"/>
      <c r="BT144" s="756" t="n"/>
      <c r="BU144" s="756" t="n"/>
      <c r="BV144" s="756" t="n"/>
      <c r="BW144" s="756" t="n"/>
      <c r="BX144" s="756" t="n"/>
      <c r="BY144" s="756" t="n"/>
      <c r="BZ144" s="756" t="n"/>
      <c r="CA144" s="756" t="n"/>
      <c r="CB144" s="756" t="n"/>
      <c r="CC144" s="756" t="n"/>
      <c r="CD144" s="756" t="n"/>
      <c r="CE144" s="756" t="n"/>
      <c r="CF144" s="756" t="n"/>
      <c r="CG144" s="756" t="n"/>
      <c r="CH144" s="756" t="n"/>
      <c r="CI144" s="756" t="n"/>
      <c r="CJ144" s="756" t="n"/>
      <c r="CK144" s="752" t="n"/>
      <c r="CL144" s="752" t="n"/>
      <c r="CM144" s="752" t="n"/>
      <c r="CN144" s="752" t="n"/>
      <c r="CO144" s="752" t="n"/>
      <c r="CP144" s="752" t="n"/>
      <c r="CQ144" s="752" t="n"/>
      <c r="CR144" s="752" t="n"/>
      <c r="CS144" s="752" t="n"/>
      <c r="CT144" s="752" t="n"/>
      <c r="CU144" s="752" t="n"/>
      <c r="CV144" s="752" t="n"/>
      <c r="CW144" s="752" t="n"/>
      <c r="CX144" s="752" t="n"/>
      <c r="CY144" s="752" t="n"/>
      <c r="CZ144" s="752" t="n"/>
      <c r="DA144" s="752" t="n"/>
      <c r="DB144" s="752" t="n"/>
      <c r="DC144" s="752" t="n"/>
      <c r="DD144" s="752" t="n"/>
      <c r="DE144" s="752" t="n"/>
      <c r="DF144" s="752" t="n"/>
      <c r="DG144" s="752" t="n"/>
      <c r="DH144" s="752" t="n"/>
      <c r="DI144" s="752" t="n"/>
    </row>
    <row r="145" ht="16" customFormat="1" customHeight="1" s="1099">
      <c r="A145" s="752" t="n"/>
      <c r="B145" s="752" t="n"/>
      <c r="C145" s="752" t="n"/>
      <c r="D145" s="752" t="n"/>
      <c r="E145" s="752" t="n"/>
      <c r="F145" s="752" t="n"/>
      <c r="G145" s="753" t="n"/>
      <c r="H145" s="752" t="n"/>
      <c r="I145" s="752" t="n"/>
      <c r="J145" s="752" t="n"/>
      <c r="K145" s="752" t="n"/>
      <c r="L145" s="752" t="n"/>
      <c r="M145" s="754" t="n"/>
      <c r="N145" s="752" t="n"/>
      <c r="O145" s="752" t="n"/>
      <c r="P145" s="752" t="n"/>
      <c r="Q145" s="752" t="n"/>
      <c r="R145" s="752" t="n"/>
      <c r="S145" s="752" t="n"/>
      <c r="T145" s="755" t="n"/>
      <c r="U145" s="752" t="n"/>
      <c r="V145" s="752" t="n"/>
      <c r="W145" s="752" t="n"/>
      <c r="X145" s="752" t="n"/>
      <c r="Y145" s="752" t="n"/>
      <c r="Z145" s="752" t="n"/>
      <c r="AA145" s="753" t="n"/>
      <c r="AB145" s="752" t="n"/>
      <c r="AC145" s="752" t="n"/>
      <c r="AD145" s="752" t="n"/>
      <c r="AE145" s="752" t="n"/>
      <c r="AF145" s="752" t="n"/>
      <c r="AG145" s="752" t="n"/>
      <c r="AH145" s="753" t="n"/>
      <c r="AI145" s="752" t="n"/>
      <c r="AJ145" s="752" t="n"/>
      <c r="AK145" s="752" t="n"/>
      <c r="AL145" s="752" t="n"/>
      <c r="AM145" s="752" t="n"/>
      <c r="AN145" s="752" t="n"/>
      <c r="AO145" s="752" t="n"/>
      <c r="AP145" s="752" t="n"/>
      <c r="AQ145" s="752" t="n"/>
      <c r="AR145" s="752" t="n"/>
      <c r="AS145" s="752" t="n"/>
      <c r="AT145" s="752" t="n"/>
      <c r="AU145" s="752" t="n"/>
      <c r="AV145" s="752" t="n"/>
      <c r="AW145" s="752" t="n"/>
      <c r="AX145" s="752" t="n"/>
      <c r="AY145" s="752" t="n"/>
      <c r="AZ145" s="753" t="n"/>
      <c r="BA145" s="752" t="n"/>
      <c r="BB145" s="752" t="n"/>
      <c r="BC145" s="752" t="n"/>
      <c r="BD145" s="752" t="n"/>
      <c r="BE145" s="752" t="n"/>
      <c r="BF145" s="752" t="n"/>
      <c r="BG145" s="752" t="n"/>
      <c r="BH145" s="752" t="n"/>
      <c r="BI145" s="752" t="n"/>
      <c r="BJ145" s="752" t="n"/>
      <c r="BK145" s="752" t="n"/>
      <c r="BL145" s="752" t="n"/>
      <c r="BM145" s="752" t="n"/>
      <c r="BN145" s="752" t="n"/>
      <c r="BO145" s="752" t="n"/>
      <c r="BP145" s="752" t="n"/>
      <c r="BQ145" s="752" t="n"/>
      <c r="BR145" s="756" t="n"/>
      <c r="BS145" s="756" t="n"/>
      <c r="BT145" s="756" t="n"/>
      <c r="BU145" s="756" t="n"/>
      <c r="BV145" s="756" t="n"/>
      <c r="BW145" s="756" t="n"/>
      <c r="BX145" s="756" t="n"/>
      <c r="BY145" s="756" t="n"/>
      <c r="BZ145" s="756" t="n"/>
      <c r="CA145" s="756" t="n"/>
      <c r="CB145" s="756" t="n"/>
      <c r="CC145" s="756" t="n"/>
      <c r="CD145" s="756" t="n"/>
      <c r="CE145" s="756" t="n"/>
      <c r="CF145" s="756" t="n"/>
      <c r="CG145" s="756" t="n"/>
      <c r="CH145" s="756" t="n"/>
      <c r="CI145" s="756" t="n"/>
      <c r="CJ145" s="756" t="n"/>
      <c r="CK145" s="752" t="n"/>
      <c r="CL145" s="752" t="n"/>
      <c r="CM145" s="752" t="n"/>
      <c r="CN145" s="752" t="n"/>
      <c r="CO145" s="752" t="n"/>
      <c r="CP145" s="752" t="n"/>
      <c r="CQ145" s="752" t="n"/>
      <c r="CR145" s="752" t="n"/>
      <c r="CS145" s="752" t="n"/>
      <c r="CT145" s="752" t="n"/>
      <c r="CU145" s="752" t="n"/>
      <c r="CV145" s="752" t="n"/>
      <c r="CW145" s="752" t="n"/>
      <c r="CX145" s="752" t="n"/>
      <c r="CY145" s="752" t="n"/>
      <c r="CZ145" s="752" t="n"/>
      <c r="DA145" s="752" t="n"/>
      <c r="DB145" s="752" t="n"/>
      <c r="DC145" s="752" t="n"/>
      <c r="DD145" s="752" t="n"/>
      <c r="DE145" s="752" t="n"/>
      <c r="DF145" s="752" t="n"/>
      <c r="DG145" s="752" t="n"/>
      <c r="DH145" s="752" t="n"/>
      <c r="DI145" s="752" t="n"/>
    </row>
    <row r="146" ht="16" customFormat="1" customHeight="1" s="1099">
      <c r="A146" s="752" t="n"/>
      <c r="B146" s="752" t="n"/>
      <c r="C146" s="752" t="n"/>
      <c r="D146" s="752" t="n"/>
      <c r="E146" s="752" t="n"/>
      <c r="F146" s="752" t="n"/>
      <c r="G146" s="753" t="n"/>
      <c r="H146" s="752" t="n"/>
      <c r="I146" s="752" t="n"/>
      <c r="J146" s="752" t="n"/>
      <c r="K146" s="752" t="n"/>
      <c r="L146" s="752" t="n"/>
      <c r="M146" s="754" t="n"/>
      <c r="N146" s="752" t="n"/>
      <c r="O146" s="752" t="n"/>
      <c r="P146" s="752" t="n"/>
      <c r="Q146" s="752" t="n"/>
      <c r="R146" s="752" t="n"/>
      <c r="S146" s="752" t="n"/>
      <c r="T146" s="755" t="n"/>
      <c r="U146" s="752" t="n"/>
      <c r="V146" s="752" t="n"/>
      <c r="W146" s="752" t="n"/>
      <c r="X146" s="752" t="n"/>
      <c r="Y146" s="752" t="n"/>
      <c r="Z146" s="752" t="n"/>
      <c r="AA146" s="753" t="n"/>
      <c r="AB146" s="752" t="n"/>
      <c r="AC146" s="752" t="n"/>
      <c r="AD146" s="752" t="n"/>
      <c r="AE146" s="752" t="n"/>
      <c r="AF146" s="752" t="n"/>
      <c r="AG146" s="752" t="n"/>
      <c r="AH146" s="753" t="n"/>
      <c r="AI146" s="752" t="n"/>
      <c r="AJ146" s="752" t="n"/>
      <c r="AK146" s="752" t="n"/>
      <c r="AL146" s="752" t="n"/>
      <c r="AM146" s="752" t="n"/>
      <c r="AN146" s="752" t="n"/>
      <c r="AO146" s="752" t="n"/>
      <c r="AP146" s="752" t="n"/>
      <c r="AQ146" s="752" t="n"/>
      <c r="AR146" s="752" t="n"/>
      <c r="AS146" s="752" t="n"/>
      <c r="AT146" s="752" t="n"/>
      <c r="AU146" s="752" t="n"/>
      <c r="AV146" s="752" t="n"/>
      <c r="AW146" s="752" t="n"/>
      <c r="AX146" s="752" t="n"/>
      <c r="AY146" s="752" t="n"/>
      <c r="AZ146" s="753" t="n"/>
      <c r="BA146" s="752" t="n"/>
      <c r="BB146" s="752" t="n"/>
      <c r="BC146" s="752" t="n"/>
      <c r="BD146" s="752" t="n"/>
      <c r="BE146" s="752" t="n"/>
      <c r="BF146" s="752" t="n"/>
      <c r="BG146" s="752" t="n"/>
      <c r="BH146" s="752" t="n"/>
      <c r="BI146" s="752" t="n"/>
      <c r="BJ146" s="752" t="n"/>
      <c r="BK146" s="752" t="n"/>
      <c r="BL146" s="752" t="n"/>
      <c r="BM146" s="752" t="n"/>
      <c r="BN146" s="752" t="n"/>
      <c r="BO146" s="752" t="n"/>
      <c r="BP146" s="752" t="n"/>
      <c r="BQ146" s="752" t="n"/>
      <c r="BR146" s="756" t="n"/>
      <c r="BS146" s="756" t="n"/>
      <c r="BT146" s="756" t="n"/>
      <c r="BU146" s="756" t="n"/>
      <c r="BV146" s="756" t="n"/>
      <c r="BW146" s="756" t="n"/>
      <c r="BX146" s="756" t="n"/>
      <c r="BY146" s="756" t="n"/>
      <c r="BZ146" s="756" t="n"/>
      <c r="CA146" s="756" t="n"/>
      <c r="CB146" s="756" t="n"/>
      <c r="CC146" s="756" t="n"/>
      <c r="CD146" s="756" t="n"/>
      <c r="CE146" s="756" t="n"/>
      <c r="CF146" s="756" t="n"/>
      <c r="CG146" s="756" t="n"/>
      <c r="CH146" s="756" t="n"/>
      <c r="CI146" s="756" t="n"/>
      <c r="CJ146" s="756" t="n"/>
      <c r="CK146" s="752" t="n"/>
      <c r="CL146" s="752" t="n"/>
      <c r="CM146" s="752" t="n"/>
      <c r="CN146" s="752" t="n"/>
      <c r="CO146" s="752" t="n"/>
      <c r="CP146" s="752" t="n"/>
      <c r="CQ146" s="752" t="n"/>
      <c r="CR146" s="752" t="n"/>
      <c r="CS146" s="752" t="n"/>
      <c r="CT146" s="752" t="n"/>
      <c r="CU146" s="752" t="n"/>
      <c r="CV146" s="752" t="n"/>
      <c r="CW146" s="752" t="n"/>
      <c r="CX146" s="752" t="n"/>
      <c r="CY146" s="752" t="n"/>
      <c r="CZ146" s="752" t="n"/>
      <c r="DA146" s="752" t="n"/>
      <c r="DB146" s="752" t="n"/>
      <c r="DC146" s="752" t="n"/>
      <c r="DD146" s="752" t="n"/>
      <c r="DE146" s="752" t="n"/>
      <c r="DF146" s="752" t="n"/>
      <c r="DG146" s="752" t="n"/>
      <c r="DH146" s="752" t="n"/>
      <c r="DI146" s="752" t="n"/>
    </row>
    <row r="147" ht="16" customFormat="1" customHeight="1" s="1099">
      <c r="A147" s="752" t="n"/>
      <c r="B147" s="752" t="n"/>
      <c r="C147" s="752" t="n"/>
      <c r="D147" s="752" t="n"/>
      <c r="E147" s="752" t="n"/>
      <c r="F147" s="752" t="n"/>
      <c r="G147" s="753" t="n"/>
      <c r="H147" s="752" t="n"/>
      <c r="I147" s="752" t="n"/>
      <c r="J147" s="752" t="n"/>
      <c r="K147" s="752" t="n"/>
      <c r="L147" s="752" t="n"/>
      <c r="M147" s="754" t="n"/>
      <c r="N147" s="752" t="n"/>
      <c r="O147" s="752" t="n"/>
      <c r="P147" s="752" t="n"/>
      <c r="Q147" s="752" t="n"/>
      <c r="R147" s="752" t="n"/>
      <c r="S147" s="752" t="n"/>
      <c r="T147" s="755" t="n"/>
      <c r="U147" s="752" t="n"/>
      <c r="V147" s="752" t="n"/>
      <c r="W147" s="752" t="n"/>
      <c r="X147" s="752" t="n"/>
      <c r="Y147" s="752" t="n"/>
      <c r="Z147" s="752" t="n"/>
      <c r="AA147" s="753" t="n"/>
      <c r="AB147" s="752" t="n"/>
      <c r="AC147" s="752" t="n"/>
      <c r="AD147" s="752" t="n"/>
      <c r="AE147" s="752" t="n"/>
      <c r="AF147" s="752" t="n"/>
      <c r="AG147" s="752" t="n"/>
      <c r="AH147" s="753" t="n"/>
      <c r="AI147" s="752" t="n"/>
      <c r="AJ147" s="752" t="n"/>
      <c r="AK147" s="752" t="n"/>
      <c r="AL147" s="752" t="n"/>
      <c r="AM147" s="752" t="n"/>
      <c r="AN147" s="752" t="n"/>
      <c r="AO147" s="752" t="n"/>
      <c r="AP147" s="752" t="n"/>
      <c r="AQ147" s="752" t="n"/>
      <c r="AR147" s="752" t="n"/>
      <c r="AS147" s="752" t="n"/>
      <c r="AT147" s="752" t="n"/>
      <c r="AU147" s="752" t="n"/>
      <c r="AV147" s="752" t="n"/>
      <c r="AW147" s="752" t="n"/>
      <c r="AX147" s="752" t="n"/>
      <c r="AY147" s="752" t="n"/>
      <c r="AZ147" s="753" t="n"/>
      <c r="BA147" s="752" t="n"/>
      <c r="BB147" s="752" t="n"/>
      <c r="BC147" s="752" t="n"/>
      <c r="BD147" s="752" t="n"/>
      <c r="BE147" s="752" t="n"/>
      <c r="BF147" s="752" t="n"/>
      <c r="BG147" s="752" t="n"/>
      <c r="BH147" s="752" t="n"/>
      <c r="BI147" s="752" t="n"/>
      <c r="BJ147" s="752" t="n"/>
      <c r="BK147" s="752" t="n"/>
      <c r="BL147" s="752" t="n"/>
      <c r="BM147" s="752" t="n"/>
      <c r="BN147" s="752" t="n"/>
      <c r="BO147" s="752" t="n"/>
      <c r="BP147" s="752" t="n"/>
      <c r="BQ147" s="752" t="n"/>
      <c r="BR147" s="756" t="n"/>
      <c r="BS147" s="756" t="n"/>
      <c r="BT147" s="756" t="n"/>
      <c r="BU147" s="756" t="n"/>
      <c r="BV147" s="756" t="n"/>
      <c r="BW147" s="756" t="n"/>
      <c r="BX147" s="756" t="n"/>
      <c r="BY147" s="756" t="n"/>
      <c r="BZ147" s="756" t="n"/>
      <c r="CA147" s="756" t="n"/>
      <c r="CB147" s="756" t="n"/>
      <c r="CC147" s="756" t="n"/>
      <c r="CD147" s="756" t="n"/>
      <c r="CE147" s="756" t="n"/>
      <c r="CF147" s="756" t="n"/>
      <c r="CG147" s="756" t="n"/>
      <c r="CH147" s="756" t="n"/>
      <c r="CI147" s="756" t="n"/>
      <c r="CJ147" s="756" t="n"/>
      <c r="CK147" s="752" t="n"/>
      <c r="CL147" s="752" t="n"/>
      <c r="CM147" s="752" t="n"/>
      <c r="CN147" s="752" t="n"/>
      <c r="CO147" s="752" t="n"/>
      <c r="CP147" s="752" t="n"/>
      <c r="CQ147" s="752" t="n"/>
      <c r="CR147" s="752" t="n"/>
      <c r="CS147" s="752" t="n"/>
      <c r="CT147" s="752" t="n"/>
      <c r="CU147" s="752" t="n"/>
      <c r="CV147" s="752" t="n"/>
      <c r="CW147" s="752" t="n"/>
      <c r="CX147" s="752" t="n"/>
      <c r="CY147" s="752" t="n"/>
      <c r="CZ147" s="752" t="n"/>
      <c r="DA147" s="752" t="n"/>
      <c r="DB147" s="752" t="n"/>
      <c r="DC147" s="752" t="n"/>
      <c r="DD147" s="752" t="n"/>
      <c r="DE147" s="752" t="n"/>
      <c r="DF147" s="752" t="n"/>
      <c r="DG147" s="752" t="n"/>
      <c r="DH147" s="752" t="n"/>
      <c r="DI147" s="752" t="n"/>
    </row>
    <row r="148" ht="16" customFormat="1" customHeight="1" s="1099">
      <c r="A148" s="752" t="n"/>
      <c r="B148" s="752" t="n"/>
      <c r="C148" s="752" t="n"/>
      <c r="D148" s="752" t="n"/>
      <c r="E148" s="752" t="n"/>
      <c r="F148" s="752" t="n"/>
      <c r="G148" s="753" t="n"/>
      <c r="H148" s="752" t="n"/>
      <c r="I148" s="752" t="n"/>
      <c r="J148" s="752" t="n"/>
      <c r="K148" s="752" t="n"/>
      <c r="L148" s="752" t="n"/>
      <c r="M148" s="754" t="n"/>
      <c r="N148" s="752" t="n"/>
      <c r="O148" s="752" t="n"/>
      <c r="P148" s="752" t="n"/>
      <c r="Q148" s="752" t="n"/>
      <c r="R148" s="752" t="n"/>
      <c r="S148" s="752" t="n"/>
      <c r="T148" s="755" t="n"/>
      <c r="U148" s="752" t="n"/>
      <c r="V148" s="752" t="n"/>
      <c r="W148" s="752" t="n"/>
      <c r="X148" s="752" t="n"/>
      <c r="Y148" s="752" t="n"/>
      <c r="Z148" s="752" t="n"/>
      <c r="AA148" s="753" t="n"/>
      <c r="AB148" s="752" t="n"/>
      <c r="AC148" s="752" t="n"/>
      <c r="AD148" s="752" t="n"/>
      <c r="AE148" s="752" t="n"/>
      <c r="AF148" s="752" t="n"/>
      <c r="AG148" s="752" t="n"/>
      <c r="AH148" s="753" t="n"/>
      <c r="AI148" s="752" t="n"/>
      <c r="AJ148" s="752" t="n"/>
      <c r="AK148" s="752" t="n"/>
      <c r="AL148" s="752" t="n"/>
      <c r="AM148" s="752" t="n"/>
      <c r="AN148" s="752" t="n"/>
      <c r="AO148" s="752" t="n"/>
      <c r="AP148" s="752" t="n"/>
      <c r="AQ148" s="752" t="n"/>
      <c r="AR148" s="752" t="n"/>
      <c r="AS148" s="752" t="n"/>
      <c r="AT148" s="752" t="n"/>
      <c r="AU148" s="752" t="n"/>
      <c r="AV148" s="752" t="n"/>
      <c r="AW148" s="752" t="n"/>
      <c r="AX148" s="752" t="n"/>
      <c r="AY148" s="752" t="n"/>
      <c r="AZ148" s="753" t="n"/>
      <c r="BA148" s="752" t="n"/>
      <c r="BB148" s="752" t="n"/>
      <c r="BC148" s="752" t="n"/>
      <c r="BD148" s="752" t="n"/>
      <c r="BE148" s="752" t="n"/>
      <c r="BF148" s="752" t="n"/>
      <c r="BG148" s="752" t="n"/>
      <c r="BH148" s="752" t="n"/>
      <c r="BI148" s="752" t="n"/>
      <c r="BJ148" s="752" t="n"/>
      <c r="BK148" s="752" t="n"/>
      <c r="BL148" s="752" t="n"/>
      <c r="BM148" s="752" t="n"/>
      <c r="BN148" s="752" t="n"/>
      <c r="BO148" s="752" t="n"/>
      <c r="BP148" s="752" t="n"/>
      <c r="BQ148" s="752" t="n"/>
      <c r="BR148" s="756" t="n"/>
      <c r="BS148" s="756" t="n"/>
      <c r="BT148" s="756" t="n"/>
      <c r="BU148" s="756" t="n"/>
      <c r="BV148" s="756" t="n"/>
      <c r="BW148" s="756" t="n"/>
      <c r="BX148" s="756" t="n"/>
      <c r="BY148" s="756" t="n"/>
      <c r="BZ148" s="756" t="n"/>
      <c r="CA148" s="756" t="n"/>
      <c r="CB148" s="756" t="n"/>
      <c r="CC148" s="756" t="n"/>
      <c r="CD148" s="756" t="n"/>
      <c r="CE148" s="756" t="n"/>
      <c r="CF148" s="756" t="n"/>
      <c r="CG148" s="756" t="n"/>
      <c r="CH148" s="756" t="n"/>
      <c r="CI148" s="756" t="n"/>
      <c r="CJ148" s="756" t="n"/>
      <c r="CK148" s="752" t="n"/>
      <c r="CL148" s="752" t="n"/>
      <c r="CM148" s="752" t="n"/>
      <c r="CN148" s="752" t="n"/>
      <c r="CO148" s="752" t="n"/>
      <c r="CP148" s="752" t="n"/>
      <c r="CQ148" s="752" t="n"/>
      <c r="CR148" s="752" t="n"/>
      <c r="CS148" s="752" t="n"/>
      <c r="CT148" s="752" t="n"/>
      <c r="CU148" s="752" t="n"/>
      <c r="CV148" s="752" t="n"/>
      <c r="CW148" s="752" t="n"/>
      <c r="CX148" s="752" t="n"/>
      <c r="CY148" s="752" t="n"/>
      <c r="CZ148" s="752" t="n"/>
      <c r="DA148" s="752" t="n"/>
      <c r="DB148" s="752" t="n"/>
      <c r="DC148" s="752" t="n"/>
      <c r="DD148" s="752" t="n"/>
      <c r="DE148" s="752" t="n"/>
      <c r="DF148" s="752" t="n"/>
      <c r="DG148" s="752" t="n"/>
      <c r="DH148" s="752" t="n"/>
      <c r="DI148" s="752" t="n"/>
    </row>
    <row r="149" ht="16" customFormat="1" customHeight="1" s="1099">
      <c r="A149" s="752" t="n"/>
      <c r="B149" s="752" t="n"/>
      <c r="C149" s="752" t="n"/>
      <c r="D149" s="752" t="n"/>
      <c r="E149" s="752" t="n"/>
      <c r="F149" s="752" t="n"/>
      <c r="G149" s="753" t="n"/>
      <c r="H149" s="752" t="n"/>
      <c r="I149" s="752" t="n"/>
      <c r="J149" s="752" t="n"/>
      <c r="K149" s="752" t="n"/>
      <c r="L149" s="752" t="n"/>
      <c r="M149" s="754" t="n"/>
      <c r="N149" s="752" t="n"/>
      <c r="O149" s="752" t="n"/>
      <c r="P149" s="752" t="n"/>
      <c r="Q149" s="752" t="n"/>
      <c r="R149" s="752" t="n"/>
      <c r="S149" s="752" t="n"/>
      <c r="T149" s="755" t="n"/>
      <c r="U149" s="752" t="n"/>
      <c r="V149" s="752" t="n"/>
      <c r="W149" s="752" t="n"/>
      <c r="X149" s="752" t="n"/>
      <c r="Y149" s="752" t="n"/>
      <c r="Z149" s="752" t="n"/>
      <c r="AA149" s="753" t="n"/>
      <c r="AB149" s="752" t="n"/>
      <c r="AC149" s="752" t="n"/>
      <c r="AD149" s="752" t="n"/>
      <c r="AE149" s="752" t="n"/>
      <c r="AF149" s="752" t="n"/>
      <c r="AG149" s="752" t="n"/>
      <c r="AH149" s="753" t="n"/>
      <c r="AI149" s="752" t="n"/>
      <c r="AJ149" s="752" t="n"/>
      <c r="AK149" s="752" t="n"/>
      <c r="AL149" s="752" t="n"/>
      <c r="AM149" s="752" t="n"/>
      <c r="AN149" s="752" t="n"/>
      <c r="AO149" s="752" t="n"/>
      <c r="AP149" s="752" t="n"/>
      <c r="AQ149" s="752" t="n"/>
      <c r="AR149" s="752" t="n"/>
      <c r="AS149" s="752" t="n"/>
      <c r="AT149" s="752" t="n"/>
      <c r="AU149" s="752" t="n"/>
      <c r="AV149" s="752" t="n"/>
      <c r="AW149" s="752" t="n"/>
      <c r="AX149" s="752" t="n"/>
      <c r="AY149" s="752" t="n"/>
      <c r="AZ149" s="753" t="n"/>
      <c r="BA149" s="752" t="n"/>
      <c r="BB149" s="752" t="n"/>
      <c r="BC149" s="752" t="n"/>
      <c r="BD149" s="752" t="n"/>
      <c r="BE149" s="752" t="n"/>
      <c r="BF149" s="752" t="n"/>
      <c r="BG149" s="752" t="n"/>
      <c r="BH149" s="752" t="n"/>
      <c r="BI149" s="752" t="n"/>
      <c r="BJ149" s="752" t="n"/>
      <c r="BK149" s="752" t="n"/>
      <c r="BL149" s="752" t="n"/>
      <c r="BM149" s="752" t="n"/>
      <c r="BN149" s="752" t="n"/>
      <c r="BO149" s="752" t="n"/>
      <c r="BP149" s="752" t="n"/>
      <c r="BQ149" s="752" t="n"/>
      <c r="BR149" s="756" t="n"/>
      <c r="BS149" s="756" t="n"/>
      <c r="BT149" s="756" t="n"/>
      <c r="BU149" s="756" t="n"/>
      <c r="BV149" s="756" t="n"/>
      <c r="BW149" s="756" t="n"/>
      <c r="BX149" s="756" t="n"/>
      <c r="BY149" s="756" t="n"/>
      <c r="BZ149" s="756" t="n"/>
      <c r="CA149" s="756" t="n"/>
      <c r="CB149" s="756" t="n"/>
      <c r="CC149" s="756" t="n"/>
      <c r="CD149" s="756" t="n"/>
      <c r="CE149" s="756" t="n"/>
      <c r="CF149" s="756" t="n"/>
      <c r="CG149" s="756" t="n"/>
      <c r="CH149" s="756" t="n"/>
      <c r="CI149" s="756" t="n"/>
      <c r="CJ149" s="756" t="n"/>
      <c r="CK149" s="752" t="n"/>
      <c r="CL149" s="752" t="n"/>
      <c r="CM149" s="752" t="n"/>
      <c r="CN149" s="752" t="n"/>
      <c r="CO149" s="752" t="n"/>
      <c r="CP149" s="752" t="n"/>
      <c r="CQ149" s="752" t="n"/>
      <c r="CR149" s="752" t="n"/>
      <c r="CS149" s="752" t="n"/>
      <c r="CT149" s="752" t="n"/>
      <c r="CU149" s="752" t="n"/>
      <c r="CV149" s="752" t="n"/>
      <c r="CW149" s="752" t="n"/>
      <c r="CX149" s="752" t="n"/>
      <c r="CY149" s="752" t="n"/>
      <c r="CZ149" s="752" t="n"/>
      <c r="DA149" s="752" t="n"/>
      <c r="DB149" s="752" t="n"/>
      <c r="DC149" s="752" t="n"/>
      <c r="DD149" s="752" t="n"/>
      <c r="DE149" s="752" t="n"/>
      <c r="DF149" s="752" t="n"/>
      <c r="DG149" s="752" t="n"/>
      <c r="DH149" s="752" t="n"/>
      <c r="DI149" s="752" t="n"/>
    </row>
    <row r="150" ht="16" customFormat="1" customHeight="1" s="1099">
      <c r="A150" s="752" t="n"/>
      <c r="B150" s="752" t="n"/>
      <c r="C150" s="752" t="n"/>
      <c r="D150" s="752" t="n"/>
      <c r="E150" s="752" t="n"/>
      <c r="F150" s="752" t="n"/>
      <c r="G150" s="753" t="n"/>
      <c r="H150" s="752" t="n"/>
      <c r="I150" s="752" t="n"/>
      <c r="J150" s="752" t="n"/>
      <c r="K150" s="752" t="n"/>
      <c r="L150" s="752" t="n"/>
      <c r="M150" s="754" t="n"/>
      <c r="N150" s="752" t="n"/>
      <c r="O150" s="752" t="n"/>
      <c r="P150" s="752" t="n"/>
      <c r="Q150" s="752" t="n"/>
      <c r="R150" s="752" t="n"/>
      <c r="S150" s="752" t="n"/>
      <c r="T150" s="755" t="n"/>
      <c r="U150" s="752" t="n"/>
      <c r="V150" s="752" t="n"/>
      <c r="W150" s="752" t="n"/>
      <c r="X150" s="752" t="n"/>
      <c r="Y150" s="752" t="n"/>
      <c r="Z150" s="752" t="n"/>
      <c r="AA150" s="753" t="n"/>
      <c r="AB150" s="752" t="n"/>
      <c r="AC150" s="752" t="n"/>
      <c r="AD150" s="752" t="n"/>
      <c r="AE150" s="752" t="n"/>
      <c r="AF150" s="752" t="n"/>
      <c r="AG150" s="752" t="n"/>
      <c r="AH150" s="753" t="n"/>
      <c r="AI150" s="752" t="n"/>
      <c r="AJ150" s="752" t="n"/>
      <c r="AK150" s="752" t="n"/>
      <c r="AL150" s="752" t="n"/>
      <c r="AM150" s="752" t="n"/>
      <c r="AN150" s="752" t="n"/>
      <c r="AO150" s="752" t="n"/>
      <c r="AP150" s="752" t="n"/>
      <c r="AQ150" s="752" t="n"/>
      <c r="AR150" s="752" t="n"/>
      <c r="AS150" s="752" t="n"/>
      <c r="AT150" s="752" t="n"/>
      <c r="AU150" s="752" t="n"/>
      <c r="AV150" s="752" t="n"/>
      <c r="AW150" s="752" t="n"/>
      <c r="AX150" s="752" t="n"/>
      <c r="AY150" s="752" t="n"/>
      <c r="AZ150" s="753" t="n"/>
      <c r="BA150" s="752" t="n"/>
      <c r="BB150" s="752" t="n"/>
      <c r="BC150" s="752" t="n"/>
      <c r="BD150" s="752" t="n"/>
      <c r="BE150" s="752" t="n"/>
      <c r="BF150" s="752" t="n"/>
      <c r="BG150" s="752" t="n"/>
      <c r="BH150" s="752" t="n"/>
      <c r="BI150" s="752" t="n"/>
      <c r="BJ150" s="752" t="n"/>
      <c r="BK150" s="752" t="n"/>
      <c r="BL150" s="752" t="n"/>
      <c r="BM150" s="752" t="n"/>
      <c r="BN150" s="752" t="n"/>
      <c r="BO150" s="752" t="n"/>
      <c r="BP150" s="752" t="n"/>
      <c r="BQ150" s="752" t="n"/>
      <c r="BR150" s="756" t="n"/>
      <c r="BS150" s="756" t="n"/>
      <c r="BT150" s="756" t="n"/>
      <c r="BU150" s="756" t="n"/>
      <c r="BV150" s="756" t="n"/>
      <c r="BW150" s="756" t="n"/>
      <c r="BX150" s="756" t="n"/>
      <c r="BY150" s="756" t="n"/>
      <c r="BZ150" s="756" t="n"/>
      <c r="CA150" s="756" t="n"/>
      <c r="CB150" s="756" t="n"/>
      <c r="CC150" s="756" t="n"/>
      <c r="CD150" s="756" t="n"/>
      <c r="CE150" s="756" t="n"/>
      <c r="CF150" s="756" t="n"/>
      <c r="CG150" s="756" t="n"/>
      <c r="CH150" s="756" t="n"/>
      <c r="CI150" s="756" t="n"/>
      <c r="CJ150" s="756" t="n"/>
      <c r="CK150" s="752" t="n"/>
      <c r="CL150" s="752" t="n"/>
      <c r="CM150" s="752" t="n"/>
      <c r="CN150" s="752" t="n"/>
      <c r="CO150" s="752" t="n"/>
      <c r="CP150" s="752" t="n"/>
      <c r="CQ150" s="752" t="n"/>
      <c r="CR150" s="752" t="n"/>
      <c r="CS150" s="752" t="n"/>
      <c r="CT150" s="752" t="n"/>
      <c r="CU150" s="752" t="n"/>
      <c r="CV150" s="752" t="n"/>
      <c r="CW150" s="752" t="n"/>
      <c r="CX150" s="752" t="n"/>
      <c r="CY150" s="752" t="n"/>
      <c r="CZ150" s="752" t="n"/>
      <c r="DA150" s="752" t="n"/>
      <c r="DB150" s="752" t="n"/>
      <c r="DC150" s="752" t="n"/>
      <c r="DD150" s="752" t="n"/>
      <c r="DE150" s="752" t="n"/>
      <c r="DF150" s="752" t="n"/>
      <c r="DG150" s="752" t="n"/>
      <c r="DH150" s="752" t="n"/>
      <c r="DI150" s="752" t="n"/>
    </row>
    <row r="151" ht="13.5" customFormat="1" customHeight="1" s="1099">
      <c r="A151" s="752" t="n"/>
      <c r="B151" s="752" t="n"/>
      <c r="C151" s="752" t="n"/>
      <c r="D151" s="752" t="n"/>
      <c r="E151" s="752" t="n"/>
      <c r="F151" s="752" t="n"/>
      <c r="G151" s="753" t="n"/>
      <c r="H151" s="752" t="n"/>
      <c r="I151" s="752" t="n"/>
      <c r="J151" s="752" t="n"/>
      <c r="K151" s="752" t="n"/>
      <c r="L151" s="752" t="n"/>
      <c r="M151" s="754" t="n"/>
      <c r="N151" s="756" t="n"/>
      <c r="O151" s="756" t="n"/>
      <c r="P151" s="756" t="n"/>
      <c r="Q151" s="756" t="n"/>
      <c r="R151" s="756" t="n"/>
      <c r="S151" s="752" t="n"/>
      <c r="T151" s="755" t="n"/>
      <c r="U151" s="752" t="n"/>
      <c r="V151" s="752" t="n"/>
      <c r="W151" s="752" t="n"/>
      <c r="X151" s="752" t="n"/>
      <c r="Y151" s="752" t="n"/>
      <c r="Z151" s="752" t="n"/>
      <c r="AA151" s="753" t="n"/>
      <c r="AB151" s="752" t="n"/>
      <c r="AC151" s="752" t="n"/>
      <c r="AD151" s="752" t="n"/>
      <c r="AE151" s="752" t="n"/>
      <c r="AF151" s="752" t="n"/>
      <c r="AG151" s="752" t="n"/>
      <c r="AH151" s="753" t="n"/>
      <c r="AI151" s="752" t="n"/>
      <c r="AJ151" s="752" t="n"/>
      <c r="AK151" s="752" t="n"/>
      <c r="AL151" s="752" t="n"/>
      <c r="AM151" s="752" t="n"/>
      <c r="AN151" s="752" t="n"/>
      <c r="AO151" s="752" t="n"/>
      <c r="AP151" s="752" t="n"/>
      <c r="AQ151" s="752" t="n"/>
      <c r="AR151" s="752" t="n"/>
      <c r="AS151" s="752" t="n"/>
      <c r="AT151" s="752" t="n"/>
      <c r="AU151" s="752" t="n"/>
      <c r="AV151" s="752" t="n"/>
      <c r="AW151" s="752" t="n"/>
      <c r="AX151" s="752" t="n"/>
      <c r="AY151" s="752" t="n"/>
      <c r="AZ151" s="753" t="n"/>
      <c r="BA151" s="752" t="n"/>
      <c r="BB151" s="752" t="n"/>
      <c r="BC151" s="752" t="n"/>
      <c r="BD151" s="752" t="n"/>
      <c r="BE151" s="752" t="n"/>
      <c r="BF151" s="752" t="n"/>
      <c r="BG151" s="752" t="n"/>
      <c r="BH151" s="752" t="n"/>
      <c r="BI151" s="752" t="n"/>
      <c r="BJ151" s="752" t="n"/>
      <c r="BK151" s="752" t="n"/>
      <c r="BL151" s="752" t="n"/>
      <c r="BM151" s="752" t="n"/>
      <c r="BN151" s="752" t="n"/>
      <c r="BO151" s="752" t="n"/>
      <c r="BP151" s="752" t="n"/>
      <c r="BQ151" s="752" t="n"/>
      <c r="BR151" s="756" t="n"/>
      <c r="BS151" s="756" t="n"/>
      <c r="BT151" s="756" t="n"/>
      <c r="BU151" s="756" t="n"/>
      <c r="BV151" s="756" t="n"/>
      <c r="BW151" s="756" t="n"/>
      <c r="BX151" s="756" t="n"/>
      <c r="BY151" s="756" t="n"/>
      <c r="BZ151" s="756" t="n"/>
      <c r="CA151" s="756" t="n"/>
      <c r="CB151" s="756" t="n"/>
      <c r="CC151" s="756" t="n"/>
      <c r="CD151" s="756" t="n"/>
      <c r="CE151" s="756" t="n"/>
      <c r="CF151" s="756" t="n"/>
      <c r="CG151" s="756" t="n"/>
      <c r="CH151" s="756" t="n"/>
      <c r="CI151" s="756" t="n"/>
      <c r="CJ151" s="756" t="n"/>
      <c r="CK151" s="752" t="n"/>
      <c r="CL151" s="752" t="n"/>
      <c r="CM151" s="752" t="n"/>
      <c r="CN151" s="752" t="n"/>
      <c r="CO151" s="752" t="n"/>
      <c r="CP151" s="752" t="n"/>
      <c r="CQ151" s="752" t="n"/>
      <c r="CR151" s="752" t="n"/>
      <c r="CS151" s="752" t="n"/>
      <c r="CT151" s="752" t="n"/>
      <c r="CU151" s="752" t="n"/>
      <c r="CV151" s="752" t="n"/>
      <c r="CW151" s="752" t="n"/>
      <c r="CX151" s="752" t="n"/>
      <c r="CY151" s="752" t="n"/>
      <c r="CZ151" s="752" t="n"/>
      <c r="DA151" s="752" t="n"/>
      <c r="DB151" s="752" t="n"/>
      <c r="DC151" s="752" t="n"/>
      <c r="DD151" s="752" t="n"/>
      <c r="DE151" s="752" t="n"/>
      <c r="DF151" s="752" t="n"/>
      <c r="DG151" s="752" t="n"/>
      <c r="DH151" s="752" t="n"/>
      <c r="DI151" s="752" t="n"/>
    </row>
    <row r="152" ht="13.5" customFormat="1" customHeight="1" s="1099">
      <c r="A152" s="752" t="n"/>
      <c r="B152" s="752" t="n"/>
      <c r="C152" s="752" t="n"/>
      <c r="D152" s="752" t="n"/>
      <c r="E152" s="752" t="n"/>
      <c r="F152" s="752" t="n"/>
      <c r="G152" s="753" t="n"/>
      <c r="H152" s="752" t="n"/>
      <c r="I152" s="752" t="n"/>
      <c r="J152" s="752" t="n"/>
      <c r="K152" s="752" t="n"/>
      <c r="L152" s="752" t="n"/>
      <c r="M152" s="754" t="n"/>
      <c r="N152" s="756" t="n"/>
      <c r="O152" s="756" t="n"/>
      <c r="P152" s="756" t="n"/>
      <c r="Q152" s="756" t="n"/>
      <c r="R152" s="756" t="n"/>
      <c r="S152" s="752" t="n"/>
      <c r="T152" s="755" t="n"/>
      <c r="U152" s="752" t="n"/>
      <c r="V152" s="752" t="n"/>
      <c r="W152" s="752" t="n"/>
      <c r="X152" s="752" t="n"/>
      <c r="Y152" s="752" t="n"/>
      <c r="Z152" s="752" t="n"/>
      <c r="AA152" s="753" t="n"/>
      <c r="AB152" s="752" t="n"/>
      <c r="AC152" s="752" t="n"/>
      <c r="AD152" s="752" t="n"/>
      <c r="AE152" s="752" t="n"/>
      <c r="AF152" s="752" t="n"/>
      <c r="AG152" s="752" t="n"/>
      <c r="AH152" s="753" t="n"/>
      <c r="AI152" s="752" t="n"/>
      <c r="AJ152" s="752" t="n"/>
      <c r="AK152" s="752" t="n"/>
      <c r="AL152" s="752" t="n"/>
      <c r="AM152" s="752" t="n"/>
      <c r="AN152" s="752" t="n"/>
      <c r="AO152" s="752" t="n"/>
      <c r="AP152" s="752" t="n"/>
      <c r="AQ152" s="752" t="n"/>
      <c r="AR152" s="752" t="n"/>
      <c r="AS152" s="752" t="n"/>
      <c r="AT152" s="752" t="n"/>
      <c r="AU152" s="752" t="n"/>
      <c r="AV152" s="752" t="n"/>
      <c r="AW152" s="752" t="n"/>
      <c r="AX152" s="752" t="n"/>
      <c r="AY152" s="752" t="n"/>
      <c r="AZ152" s="753" t="n"/>
      <c r="BA152" s="752" t="n"/>
      <c r="BB152" s="752" t="n"/>
      <c r="BC152" s="752" t="n"/>
      <c r="BD152" s="752" t="n"/>
      <c r="BE152" s="752" t="n"/>
      <c r="BF152" s="752" t="n"/>
      <c r="BG152" s="752" t="n"/>
      <c r="BH152" s="752" t="n"/>
      <c r="BI152" s="752" t="n"/>
      <c r="BJ152" s="752" t="n"/>
      <c r="BK152" s="752" t="n"/>
      <c r="BL152" s="752" t="n"/>
      <c r="BM152" s="752" t="n"/>
      <c r="BN152" s="752" t="n"/>
      <c r="BO152" s="752" t="n"/>
      <c r="BP152" s="752" t="n"/>
      <c r="BQ152" s="752" t="n"/>
      <c r="BR152" s="756" t="n"/>
      <c r="BS152" s="756" t="n"/>
      <c r="BT152" s="756" t="n"/>
      <c r="BU152" s="756" t="n"/>
      <c r="BV152" s="756" t="n"/>
      <c r="BW152" s="756" t="n"/>
      <c r="BX152" s="756" t="n"/>
      <c r="BY152" s="756" t="n"/>
      <c r="BZ152" s="756" t="n"/>
      <c r="CA152" s="756" t="n"/>
      <c r="CB152" s="756" t="n"/>
      <c r="CC152" s="756" t="n"/>
      <c r="CD152" s="756" t="n"/>
      <c r="CE152" s="756" t="n"/>
      <c r="CF152" s="756" t="n"/>
      <c r="CG152" s="756" t="n"/>
      <c r="CH152" s="756" t="n"/>
      <c r="CI152" s="756" t="n"/>
      <c r="CJ152" s="756" t="n"/>
      <c r="CK152" s="752" t="n"/>
      <c r="CL152" s="752" t="n"/>
      <c r="CM152" s="752" t="n"/>
      <c r="CN152" s="752" t="n"/>
      <c r="CO152" s="752" t="n"/>
      <c r="CP152" s="752" t="n"/>
      <c r="CQ152" s="752" t="n"/>
      <c r="CR152" s="752" t="n"/>
      <c r="CS152" s="752" t="n"/>
      <c r="CT152" s="752" t="n"/>
      <c r="CU152" s="752" t="n"/>
      <c r="CV152" s="752" t="n"/>
      <c r="CW152" s="752" t="n"/>
      <c r="CX152" s="752" t="n"/>
      <c r="CY152" s="752" t="n"/>
      <c r="CZ152" s="752" t="n"/>
      <c r="DA152" s="752" t="n"/>
      <c r="DB152" s="752" t="n"/>
      <c r="DC152" s="752" t="n"/>
      <c r="DD152" s="752" t="n"/>
      <c r="DE152" s="752" t="n"/>
      <c r="DF152" s="752" t="n"/>
      <c r="DG152" s="752" t="n"/>
      <c r="DH152" s="752" t="n"/>
      <c r="DI152" s="752" t="n"/>
    </row>
    <row r="153" ht="13.5" customFormat="1" customHeight="1" s="1099">
      <c r="A153" s="752" t="n"/>
      <c r="B153" s="752" t="n"/>
      <c r="C153" s="752" t="n"/>
      <c r="D153" s="752" t="n"/>
      <c r="E153" s="752" t="n"/>
      <c r="F153" s="752" t="n"/>
      <c r="G153" s="753" t="n"/>
      <c r="H153" s="752" t="n"/>
      <c r="I153" s="752" t="n"/>
      <c r="J153" s="752" t="n"/>
      <c r="K153" s="752" t="n"/>
      <c r="L153" s="752" t="n"/>
      <c r="M153" s="754" t="n"/>
      <c r="N153" s="756" t="n"/>
      <c r="O153" s="756" t="n"/>
      <c r="P153" s="756" t="n"/>
      <c r="Q153" s="756" t="n"/>
      <c r="R153" s="756" t="n"/>
      <c r="S153" s="752" t="n"/>
      <c r="T153" s="755" t="n"/>
      <c r="U153" s="752" t="n"/>
      <c r="V153" s="752" t="n"/>
      <c r="W153" s="752" t="n"/>
      <c r="X153" s="752" t="n"/>
      <c r="Y153" s="752" t="n"/>
      <c r="Z153" s="752" t="n"/>
      <c r="AA153" s="753" t="n"/>
      <c r="AB153" s="752" t="n"/>
      <c r="AC153" s="752" t="n"/>
      <c r="AD153" s="752" t="n"/>
      <c r="AE153" s="752" t="n"/>
      <c r="AF153" s="752" t="n"/>
      <c r="AG153" s="752" t="n"/>
      <c r="AH153" s="753" t="n"/>
      <c r="AI153" s="752" t="n"/>
      <c r="AJ153" s="752" t="n"/>
      <c r="AK153" s="752" t="n"/>
      <c r="AL153" s="752" t="n"/>
      <c r="AM153" s="752" t="n"/>
      <c r="AN153" s="752" t="n"/>
      <c r="AO153" s="752" t="n"/>
      <c r="AP153" s="752" t="n"/>
      <c r="AQ153" s="752" t="n"/>
      <c r="AR153" s="752" t="n"/>
      <c r="AS153" s="752" t="n"/>
      <c r="AT153" s="752" t="n"/>
      <c r="AU153" s="752" t="n"/>
      <c r="AV153" s="752" t="n"/>
      <c r="AW153" s="752" t="n"/>
      <c r="AX153" s="752" t="n"/>
      <c r="AY153" s="752" t="n"/>
      <c r="AZ153" s="753" t="n"/>
      <c r="BA153" s="752" t="n"/>
      <c r="BB153" s="752" t="n"/>
      <c r="BC153" s="752" t="n"/>
      <c r="BD153" s="752" t="n"/>
      <c r="BE153" s="752" t="n"/>
      <c r="BF153" s="752" t="n"/>
      <c r="BG153" s="752" t="n"/>
      <c r="BH153" s="752" t="n"/>
      <c r="BI153" s="752" t="n"/>
      <c r="BJ153" s="752" t="n"/>
      <c r="BK153" s="752" t="n"/>
      <c r="BL153" s="752" t="n"/>
      <c r="BM153" s="752" t="n"/>
      <c r="BN153" s="752" t="n"/>
      <c r="BO153" s="752" t="n"/>
      <c r="BP153" s="752" t="n"/>
      <c r="BQ153" s="752" t="n"/>
      <c r="BR153" s="756" t="n"/>
      <c r="BS153" s="756" t="n"/>
      <c r="BT153" s="756" t="n"/>
      <c r="BU153" s="756" t="n"/>
      <c r="BV153" s="756" t="n"/>
      <c r="BW153" s="756" t="n"/>
      <c r="BX153" s="756" t="n"/>
      <c r="BY153" s="756" t="n"/>
      <c r="BZ153" s="756" t="n"/>
      <c r="CA153" s="756" t="n"/>
      <c r="CB153" s="756" t="n"/>
      <c r="CC153" s="756" t="n"/>
      <c r="CD153" s="756" t="n"/>
      <c r="CE153" s="756" t="n"/>
      <c r="CF153" s="756" t="n"/>
      <c r="CG153" s="756" t="n"/>
      <c r="CH153" s="756" t="n"/>
      <c r="CI153" s="756" t="n"/>
      <c r="CJ153" s="756" t="n"/>
      <c r="CK153" s="752" t="n"/>
      <c r="CL153" s="752" t="n"/>
      <c r="CM153" s="752" t="n"/>
      <c r="CN153" s="752" t="n"/>
      <c r="CO153" s="752" t="n"/>
      <c r="CP153" s="752" t="n"/>
      <c r="CQ153" s="752" t="n"/>
      <c r="CR153" s="752" t="n"/>
      <c r="CS153" s="752" t="n"/>
      <c r="CT153" s="752" t="n"/>
      <c r="CU153" s="752" t="n"/>
      <c r="CV153" s="752" t="n"/>
      <c r="CW153" s="752" t="n"/>
      <c r="CX153" s="752" t="n"/>
      <c r="CY153" s="752" t="n"/>
      <c r="CZ153" s="752" t="n"/>
      <c r="DA153" s="752" t="n"/>
      <c r="DB153" s="752" t="n"/>
      <c r="DC153" s="752" t="n"/>
      <c r="DD153" s="752" t="n"/>
      <c r="DE153" s="752" t="n"/>
      <c r="DF153" s="752" t="n"/>
      <c r="DG153" s="752" t="n"/>
      <c r="DH153" s="752" t="n"/>
      <c r="DI153" s="752" t="n"/>
    </row>
    <row r="154" ht="13.5" customFormat="1" customHeight="1" s="1099">
      <c r="A154" s="752" t="n"/>
      <c r="B154" s="752" t="n"/>
      <c r="C154" s="752" t="n"/>
      <c r="D154" s="752" t="n"/>
      <c r="E154" s="752" t="n"/>
      <c r="F154" s="752" t="n"/>
      <c r="G154" s="753" t="n"/>
      <c r="H154" s="752" t="n"/>
      <c r="I154" s="752" t="n"/>
      <c r="J154" s="752" t="n"/>
      <c r="K154" s="752" t="n"/>
      <c r="L154" s="752" t="n"/>
      <c r="M154" s="754" t="n"/>
      <c r="N154" s="756" t="n"/>
      <c r="O154" s="756" t="n"/>
      <c r="P154" s="756" t="n"/>
      <c r="Q154" s="756" t="n"/>
      <c r="R154" s="756" t="n"/>
      <c r="S154" s="752" t="n"/>
      <c r="T154" s="755" t="n"/>
      <c r="U154" s="752" t="n"/>
      <c r="V154" s="752" t="n"/>
      <c r="W154" s="752" t="n"/>
      <c r="X154" s="752" t="n"/>
      <c r="Y154" s="752" t="n"/>
      <c r="Z154" s="752" t="n"/>
      <c r="AA154" s="753" t="n"/>
      <c r="AB154" s="752" t="n"/>
      <c r="AC154" s="752" t="n"/>
      <c r="AD154" s="752" t="n"/>
      <c r="AE154" s="752" t="n"/>
      <c r="AF154" s="752" t="n"/>
      <c r="AG154" s="752" t="n"/>
      <c r="AH154" s="753" t="n"/>
      <c r="AI154" s="752" t="n"/>
      <c r="AJ154" s="752" t="n"/>
      <c r="AK154" s="752" t="n"/>
      <c r="AL154" s="752" t="n"/>
      <c r="AM154" s="752" t="n"/>
      <c r="AN154" s="752" t="n"/>
      <c r="AO154" s="752" t="n"/>
      <c r="AP154" s="752" t="n"/>
      <c r="AQ154" s="752" t="n"/>
      <c r="AR154" s="752" t="n"/>
      <c r="AS154" s="752" t="n"/>
      <c r="AT154" s="752" t="n"/>
      <c r="AU154" s="752" t="n"/>
      <c r="AV154" s="752" t="n"/>
      <c r="AW154" s="752" t="n"/>
      <c r="AX154" s="752" t="n"/>
      <c r="AY154" s="752" t="n"/>
      <c r="AZ154" s="753" t="n"/>
      <c r="BA154" s="752" t="n"/>
      <c r="BB154" s="752" t="n"/>
      <c r="BC154" s="752" t="n"/>
      <c r="BD154" s="752" t="n"/>
      <c r="BE154" s="752" t="n"/>
      <c r="BF154" s="752" t="n"/>
      <c r="BG154" s="752" t="n"/>
      <c r="BH154" s="752" t="n"/>
      <c r="BI154" s="752" t="n"/>
      <c r="BJ154" s="752" t="n"/>
      <c r="BK154" s="752" t="n"/>
      <c r="BL154" s="752" t="n"/>
      <c r="BM154" s="752" t="n"/>
      <c r="BN154" s="752" t="n"/>
      <c r="BO154" s="752" t="n"/>
      <c r="BP154" s="752" t="n"/>
      <c r="BQ154" s="752" t="n"/>
      <c r="BR154" s="756" t="n"/>
      <c r="BS154" s="756" t="n"/>
      <c r="BT154" s="756" t="n"/>
      <c r="BU154" s="756" t="n"/>
      <c r="BV154" s="756" t="n"/>
      <c r="BW154" s="756" t="n"/>
      <c r="BX154" s="756" t="n"/>
      <c r="BY154" s="756" t="n"/>
      <c r="BZ154" s="756" t="n"/>
      <c r="CA154" s="756" t="n"/>
      <c r="CB154" s="756" t="n"/>
      <c r="CC154" s="756" t="n"/>
      <c r="CD154" s="756" t="n"/>
      <c r="CE154" s="756" t="n"/>
      <c r="CF154" s="756" t="n"/>
      <c r="CG154" s="756" t="n"/>
      <c r="CH154" s="756" t="n"/>
      <c r="CI154" s="756" t="n"/>
      <c r="CJ154" s="756" t="n"/>
      <c r="CK154" s="752" t="n"/>
      <c r="CL154" s="752" t="n"/>
      <c r="CM154" s="752" t="n"/>
      <c r="CN154" s="752" t="n"/>
      <c r="CO154" s="752" t="n"/>
      <c r="CP154" s="752" t="n"/>
      <c r="CQ154" s="752" t="n"/>
      <c r="CR154" s="752" t="n"/>
      <c r="CS154" s="752" t="n"/>
      <c r="CT154" s="752" t="n"/>
      <c r="CU154" s="752" t="n"/>
      <c r="CV154" s="752" t="n"/>
      <c r="CW154" s="752" t="n"/>
      <c r="CX154" s="752" t="n"/>
      <c r="CY154" s="752" t="n"/>
      <c r="CZ154" s="752" t="n"/>
      <c r="DA154" s="752" t="n"/>
      <c r="DB154" s="752" t="n"/>
      <c r="DC154" s="752" t="n"/>
      <c r="DD154" s="752" t="n"/>
      <c r="DE154" s="752" t="n"/>
      <c r="DF154" s="752" t="n"/>
      <c r="DG154" s="752" t="n"/>
      <c r="DH154" s="752" t="n"/>
      <c r="DI154" s="752" t="n"/>
    </row>
    <row r="155" ht="13.5" customFormat="1" customHeight="1" s="1099">
      <c r="A155" s="752" t="n"/>
      <c r="B155" s="752" t="n"/>
      <c r="C155" s="752" t="n"/>
      <c r="D155" s="752" t="n"/>
      <c r="E155" s="752" t="n"/>
      <c r="F155" s="752" t="n"/>
      <c r="G155" s="753" t="n"/>
      <c r="H155" s="752" t="n"/>
      <c r="I155" s="752" t="n"/>
      <c r="J155" s="752" t="n"/>
      <c r="K155" s="752" t="n"/>
      <c r="L155" s="752" t="n"/>
      <c r="M155" s="754" t="n"/>
      <c r="N155" s="756" t="n"/>
      <c r="O155" s="756" t="n"/>
      <c r="P155" s="756" t="n"/>
      <c r="Q155" s="756" t="n"/>
      <c r="R155" s="756" t="n"/>
      <c r="S155" s="752" t="n"/>
      <c r="T155" s="755" t="n"/>
      <c r="U155" s="752" t="n"/>
      <c r="V155" s="752" t="n"/>
      <c r="W155" s="752" t="n"/>
      <c r="X155" s="752" t="n"/>
      <c r="Y155" s="752" t="n"/>
      <c r="Z155" s="752" t="n"/>
      <c r="AA155" s="753" t="n"/>
      <c r="AB155" s="752" t="n"/>
      <c r="AC155" s="752" t="n"/>
      <c r="AD155" s="752" t="n"/>
      <c r="AE155" s="752" t="n"/>
      <c r="AF155" s="752" t="n"/>
      <c r="AG155" s="752" t="n"/>
      <c r="AH155" s="753" t="n"/>
      <c r="AI155" s="752" t="n"/>
      <c r="AJ155" s="752" t="n"/>
      <c r="AK155" s="752" t="n"/>
      <c r="AL155" s="752" t="n"/>
      <c r="AM155" s="752" t="n"/>
      <c r="AN155" s="752" t="n"/>
      <c r="AO155" s="752" t="n"/>
      <c r="AP155" s="752" t="n"/>
      <c r="AQ155" s="752" t="n"/>
      <c r="AR155" s="752" t="n"/>
      <c r="AS155" s="752" t="n"/>
      <c r="AT155" s="752" t="n"/>
      <c r="AU155" s="752" t="n"/>
      <c r="AV155" s="752" t="n"/>
      <c r="AW155" s="752" t="n"/>
      <c r="AX155" s="752" t="n"/>
      <c r="AY155" s="752" t="n"/>
      <c r="AZ155" s="753" t="n"/>
      <c r="BA155" s="752" t="n"/>
      <c r="BB155" s="752" t="n"/>
      <c r="BC155" s="752" t="n"/>
      <c r="BD155" s="752" t="n"/>
      <c r="BE155" s="752" t="n"/>
      <c r="BF155" s="752" t="n"/>
      <c r="BG155" s="752" t="n"/>
      <c r="BH155" s="752" t="n"/>
      <c r="BI155" s="752" t="n"/>
      <c r="BJ155" s="752" t="n"/>
      <c r="BK155" s="752" t="n"/>
      <c r="BL155" s="752" t="n"/>
      <c r="BM155" s="752" t="n"/>
      <c r="BN155" s="752" t="n"/>
      <c r="BO155" s="752" t="n"/>
      <c r="BP155" s="752" t="n"/>
      <c r="BQ155" s="752" t="n"/>
      <c r="BR155" s="756" t="n"/>
      <c r="BS155" s="756" t="n"/>
      <c r="BT155" s="756" t="n"/>
      <c r="BU155" s="756" t="n"/>
      <c r="BV155" s="756" t="n"/>
      <c r="BW155" s="756" t="n"/>
      <c r="BX155" s="756" t="n"/>
      <c r="BY155" s="756" t="n"/>
      <c r="BZ155" s="756" t="n"/>
      <c r="CA155" s="756" t="n"/>
      <c r="CB155" s="756" t="n"/>
      <c r="CC155" s="756" t="n"/>
      <c r="CD155" s="756" t="n"/>
      <c r="CE155" s="756" t="n"/>
      <c r="CF155" s="756" t="n"/>
      <c r="CG155" s="756" t="n"/>
      <c r="CH155" s="756" t="n"/>
      <c r="CI155" s="756" t="n"/>
      <c r="CJ155" s="756" t="n"/>
      <c r="CK155" s="752" t="n"/>
      <c r="CL155" s="752" t="n"/>
      <c r="CM155" s="752" t="n"/>
      <c r="CN155" s="752" t="n"/>
      <c r="CO155" s="752" t="n"/>
      <c r="CP155" s="752" t="n"/>
      <c r="CQ155" s="752" t="n"/>
      <c r="CR155" s="752" t="n"/>
      <c r="CS155" s="752" t="n"/>
      <c r="CT155" s="752" t="n"/>
      <c r="CU155" s="752" t="n"/>
      <c r="CV155" s="752" t="n"/>
      <c r="CW155" s="752" t="n"/>
      <c r="CX155" s="752" t="n"/>
      <c r="CY155" s="752" t="n"/>
      <c r="CZ155" s="752" t="n"/>
      <c r="DA155" s="752" t="n"/>
      <c r="DB155" s="752" t="n"/>
      <c r="DC155" s="752" t="n"/>
      <c r="DD155" s="752" t="n"/>
      <c r="DE155" s="752" t="n"/>
      <c r="DF155" s="752" t="n"/>
      <c r="DG155" s="752" t="n"/>
      <c r="DH155" s="752" t="n"/>
      <c r="DI155" s="752" t="n"/>
    </row>
    <row r="156" ht="13.5" customFormat="1" customHeight="1" s="1099">
      <c r="A156" s="752" t="n"/>
      <c r="B156" s="752" t="n"/>
      <c r="C156" s="752" t="n"/>
      <c r="D156" s="752" t="n"/>
      <c r="E156" s="752" t="n"/>
      <c r="F156" s="752" t="n"/>
      <c r="G156" s="753" t="n"/>
      <c r="H156" s="752" t="n"/>
      <c r="I156" s="752" t="n"/>
      <c r="J156" s="752" t="n"/>
      <c r="K156" s="752" t="n"/>
      <c r="L156" s="752" t="n"/>
      <c r="M156" s="754" t="n"/>
      <c r="N156" s="756" t="n"/>
      <c r="O156" s="756" t="n"/>
      <c r="P156" s="756" t="n"/>
      <c r="Q156" s="756" t="n"/>
      <c r="R156" s="756" t="n"/>
      <c r="S156" s="752" t="n"/>
      <c r="T156" s="755" t="n"/>
      <c r="U156" s="752" t="n"/>
      <c r="V156" s="752" t="n"/>
      <c r="W156" s="752" t="n"/>
      <c r="X156" s="752" t="n"/>
      <c r="Y156" s="752" t="n"/>
      <c r="Z156" s="752" t="n"/>
      <c r="AA156" s="753" t="n"/>
      <c r="AB156" s="752" t="n"/>
      <c r="AC156" s="752" t="n"/>
      <c r="AD156" s="752" t="n"/>
      <c r="AE156" s="752" t="n"/>
      <c r="AF156" s="752" t="n"/>
      <c r="AG156" s="752" t="n"/>
      <c r="AH156" s="753" t="n"/>
      <c r="AI156" s="752" t="n"/>
      <c r="AJ156" s="752" t="n"/>
      <c r="AK156" s="752" t="n"/>
      <c r="AL156" s="752" t="n"/>
      <c r="AM156" s="752" t="n"/>
      <c r="AN156" s="752" t="n"/>
      <c r="AO156" s="752" t="n"/>
      <c r="AP156" s="752" t="n"/>
      <c r="AQ156" s="752" t="n"/>
      <c r="AR156" s="752" t="n"/>
      <c r="AS156" s="752" t="n"/>
      <c r="AT156" s="752" t="n"/>
      <c r="AU156" s="752" t="n"/>
      <c r="AV156" s="752" t="n"/>
      <c r="AW156" s="752" t="n"/>
      <c r="AX156" s="752" t="n"/>
      <c r="AY156" s="752" t="n"/>
      <c r="AZ156" s="753" t="n"/>
      <c r="BA156" s="752" t="n"/>
      <c r="BB156" s="752" t="n"/>
      <c r="BC156" s="752" t="n"/>
      <c r="BD156" s="752" t="n"/>
      <c r="BE156" s="752" t="n"/>
      <c r="BF156" s="752" t="n"/>
      <c r="BG156" s="752" t="n"/>
      <c r="BH156" s="752" t="n"/>
      <c r="BI156" s="752" t="n"/>
      <c r="BJ156" s="752" t="n"/>
      <c r="BK156" s="752" t="n"/>
      <c r="BL156" s="752" t="n"/>
      <c r="BM156" s="752" t="n"/>
      <c r="BN156" s="752" t="n"/>
      <c r="BO156" s="752" t="n"/>
      <c r="BP156" s="752" t="n"/>
      <c r="BQ156" s="752" t="n"/>
      <c r="BR156" s="756" t="n"/>
      <c r="BS156" s="756" t="n"/>
      <c r="BT156" s="756" t="n"/>
      <c r="BU156" s="756" t="n"/>
      <c r="BV156" s="756" t="n"/>
      <c r="BW156" s="756" t="n"/>
      <c r="BX156" s="756" t="n"/>
      <c r="BY156" s="756" t="n"/>
      <c r="BZ156" s="756" t="n"/>
      <c r="CA156" s="756" t="n"/>
      <c r="CB156" s="756" t="n"/>
      <c r="CC156" s="756" t="n"/>
      <c r="CD156" s="756" t="n"/>
      <c r="CE156" s="756" t="n"/>
      <c r="CF156" s="756" t="n"/>
      <c r="CG156" s="756" t="n"/>
      <c r="CH156" s="756" t="n"/>
      <c r="CI156" s="756" t="n"/>
      <c r="CJ156" s="756" t="n"/>
      <c r="CK156" s="752" t="n"/>
      <c r="CL156" s="752" t="n"/>
      <c r="CM156" s="752" t="n"/>
      <c r="CN156" s="752" t="n"/>
      <c r="CO156" s="752" t="n"/>
      <c r="CP156" s="752" t="n"/>
      <c r="CQ156" s="752" t="n"/>
      <c r="CR156" s="752" t="n"/>
      <c r="CS156" s="752" t="n"/>
      <c r="CT156" s="752" t="n"/>
      <c r="CU156" s="752" t="n"/>
      <c r="CV156" s="752" t="n"/>
      <c r="CW156" s="752" t="n"/>
      <c r="CX156" s="752" t="n"/>
      <c r="CY156" s="752" t="n"/>
      <c r="CZ156" s="752" t="n"/>
      <c r="DA156" s="752" t="n"/>
      <c r="DB156" s="752" t="n"/>
      <c r="DC156" s="752" t="n"/>
      <c r="DD156" s="752" t="n"/>
      <c r="DE156" s="752" t="n"/>
      <c r="DF156" s="752" t="n"/>
      <c r="DG156" s="752" t="n"/>
      <c r="DH156" s="752" t="n"/>
      <c r="DI156" s="752" t="n"/>
    </row>
    <row r="157" ht="13.5" customFormat="1" customHeight="1" s="1099">
      <c r="A157" s="752" t="n"/>
      <c r="B157" s="752" t="n"/>
      <c r="C157" s="752" t="n"/>
      <c r="D157" s="752" t="n"/>
      <c r="E157" s="752" t="n"/>
      <c r="F157" s="752" t="n"/>
      <c r="G157" s="753" t="n"/>
      <c r="H157" s="752" t="n"/>
      <c r="I157" s="752" t="n"/>
      <c r="J157" s="752" t="n"/>
      <c r="K157" s="752" t="n"/>
      <c r="L157" s="752" t="n"/>
      <c r="M157" s="754" t="n"/>
      <c r="N157" s="756" t="n"/>
      <c r="O157" s="756" t="n"/>
      <c r="P157" s="756" t="n"/>
      <c r="Q157" s="756" t="n"/>
      <c r="R157" s="756" t="n"/>
      <c r="S157" s="752" t="n"/>
      <c r="T157" s="755" t="n"/>
      <c r="U157" s="752" t="n"/>
      <c r="V157" s="752" t="n"/>
      <c r="W157" s="752" t="n"/>
      <c r="X157" s="752" t="n"/>
      <c r="Y157" s="752" t="n"/>
      <c r="Z157" s="752" t="n"/>
      <c r="AA157" s="753" t="n"/>
      <c r="AB157" s="752" t="n"/>
      <c r="AC157" s="752" t="n"/>
      <c r="AD157" s="752" t="n"/>
      <c r="AE157" s="752" t="n"/>
      <c r="AF157" s="752" t="n"/>
      <c r="AG157" s="752" t="n"/>
      <c r="AH157" s="753" t="n"/>
      <c r="AI157" s="752" t="n"/>
      <c r="AJ157" s="752" t="n"/>
      <c r="AK157" s="752" t="n"/>
      <c r="AL157" s="752" t="n"/>
      <c r="AM157" s="752" t="n"/>
      <c r="AN157" s="752" t="n"/>
      <c r="AO157" s="752" t="n"/>
      <c r="AP157" s="752" t="n"/>
      <c r="AQ157" s="752" t="n"/>
      <c r="AR157" s="752" t="n"/>
      <c r="AS157" s="752" t="n"/>
      <c r="AT157" s="752" t="n"/>
      <c r="AU157" s="752" t="n"/>
      <c r="AV157" s="752" t="n"/>
      <c r="AW157" s="752" t="n"/>
      <c r="AX157" s="752" t="n"/>
      <c r="AY157" s="752" t="n"/>
      <c r="AZ157" s="753" t="n"/>
      <c r="BA157" s="752" t="n"/>
      <c r="BB157" s="752" t="n"/>
      <c r="BC157" s="752" t="n"/>
      <c r="BD157" s="752" t="n"/>
      <c r="BE157" s="752" t="n"/>
      <c r="BF157" s="752" t="n"/>
      <c r="BG157" s="752" t="n"/>
      <c r="BH157" s="752" t="n"/>
      <c r="BI157" s="752" t="n"/>
      <c r="BJ157" s="752" t="n"/>
      <c r="BK157" s="752" t="n"/>
      <c r="BL157" s="752" t="n"/>
      <c r="BM157" s="752" t="n"/>
      <c r="BN157" s="752" t="n"/>
      <c r="BO157" s="752" t="n"/>
      <c r="BP157" s="752" t="n"/>
      <c r="BQ157" s="752" t="n"/>
      <c r="BR157" s="756" t="n"/>
      <c r="BS157" s="756" t="n"/>
      <c r="BT157" s="756" t="n"/>
      <c r="BU157" s="756" t="n"/>
      <c r="BV157" s="756" t="n"/>
      <c r="BW157" s="756" t="n"/>
      <c r="BX157" s="756" t="n"/>
      <c r="BY157" s="756" t="n"/>
      <c r="BZ157" s="756" t="n"/>
      <c r="CA157" s="756" t="n"/>
      <c r="CB157" s="756" t="n"/>
      <c r="CC157" s="756" t="n"/>
      <c r="CD157" s="756" t="n"/>
      <c r="CE157" s="756" t="n"/>
      <c r="CF157" s="756" t="n"/>
      <c r="CG157" s="756" t="n"/>
      <c r="CH157" s="756" t="n"/>
      <c r="CI157" s="756" t="n"/>
      <c r="CJ157" s="756" t="n"/>
      <c r="CK157" s="752" t="n"/>
      <c r="CL157" s="752" t="n"/>
      <c r="CM157" s="752" t="n"/>
      <c r="CN157" s="752" t="n"/>
      <c r="CO157" s="752" t="n"/>
      <c r="CP157" s="752" t="n"/>
      <c r="CQ157" s="752" t="n"/>
      <c r="CR157" s="752" t="n"/>
      <c r="CS157" s="752" t="n"/>
      <c r="CT157" s="752" t="n"/>
      <c r="CU157" s="752" t="n"/>
      <c r="CV157" s="752" t="n"/>
      <c r="CW157" s="752" t="n"/>
      <c r="CX157" s="752" t="n"/>
      <c r="CY157" s="752" t="n"/>
      <c r="CZ157" s="752" t="n"/>
      <c r="DA157" s="752" t="n"/>
      <c r="DB157" s="752" t="n"/>
      <c r="DC157" s="752" t="n"/>
      <c r="DD157" s="752" t="n"/>
      <c r="DE157" s="752" t="n"/>
      <c r="DF157" s="752" t="n"/>
      <c r="DG157" s="752" t="n"/>
      <c r="DH157" s="752" t="n"/>
      <c r="DI157" s="752" t="n"/>
    </row>
    <row r="158" ht="13.5" customFormat="1" customHeight="1" s="1099">
      <c r="A158" s="752" t="n"/>
      <c r="B158" s="752" t="n"/>
      <c r="C158" s="752" t="n"/>
      <c r="D158" s="752" t="n"/>
      <c r="E158" s="752" t="n"/>
      <c r="F158" s="752" t="n"/>
      <c r="G158" s="753" t="n"/>
      <c r="H158" s="752" t="n"/>
      <c r="I158" s="752" t="n"/>
      <c r="J158" s="752" t="n"/>
      <c r="K158" s="752" t="n"/>
      <c r="L158" s="752" t="n"/>
      <c r="M158" s="754" t="n"/>
      <c r="N158" s="756" t="n"/>
      <c r="O158" s="756" t="n"/>
      <c r="P158" s="756" t="n"/>
      <c r="Q158" s="756" t="n"/>
      <c r="R158" s="756" t="n"/>
      <c r="S158" s="752" t="n"/>
      <c r="T158" s="755" t="n"/>
      <c r="U158" s="752" t="n"/>
      <c r="V158" s="752" t="n"/>
      <c r="W158" s="752" t="n"/>
      <c r="X158" s="752" t="n"/>
      <c r="Y158" s="752" t="n"/>
      <c r="Z158" s="752" t="n"/>
      <c r="AA158" s="753" t="n"/>
      <c r="AB158" s="752" t="n"/>
      <c r="AC158" s="752" t="n"/>
      <c r="AD158" s="752" t="n"/>
      <c r="AE158" s="752" t="n"/>
      <c r="AF158" s="752" t="n"/>
      <c r="AG158" s="752" t="n"/>
      <c r="AH158" s="753" t="n"/>
      <c r="AI158" s="752" t="n"/>
      <c r="AJ158" s="752" t="n"/>
      <c r="AK158" s="752" t="n"/>
      <c r="AL158" s="752" t="n"/>
      <c r="AM158" s="752" t="n"/>
      <c r="AN158" s="752" t="n"/>
      <c r="AO158" s="752" t="n"/>
      <c r="AP158" s="752" t="n"/>
      <c r="AQ158" s="752" t="n"/>
      <c r="AR158" s="752" t="n"/>
      <c r="AS158" s="752" t="n"/>
      <c r="AT158" s="752" t="n"/>
      <c r="AU158" s="752" t="n"/>
      <c r="AV158" s="752" t="n"/>
      <c r="AW158" s="752" t="n"/>
      <c r="AX158" s="752" t="n"/>
      <c r="AY158" s="752" t="n"/>
      <c r="AZ158" s="753" t="n"/>
      <c r="BA158" s="752" t="n"/>
      <c r="BB158" s="752" t="n"/>
      <c r="BC158" s="752" t="n"/>
      <c r="BD158" s="752" t="n"/>
      <c r="BE158" s="752" t="n"/>
      <c r="BF158" s="752" t="n"/>
      <c r="BG158" s="752" t="n"/>
      <c r="BH158" s="752" t="n"/>
      <c r="BI158" s="752" t="n"/>
      <c r="BJ158" s="752" t="n"/>
      <c r="BK158" s="752" t="n"/>
      <c r="BL158" s="752" t="n"/>
      <c r="BM158" s="752" t="n"/>
      <c r="BN158" s="752" t="n"/>
      <c r="BO158" s="752" t="n"/>
      <c r="BP158" s="752" t="n"/>
      <c r="BQ158" s="752" t="n"/>
      <c r="BR158" s="756" t="n"/>
      <c r="BS158" s="756" t="n"/>
      <c r="BT158" s="756" t="n"/>
      <c r="BU158" s="756" t="n"/>
      <c r="BV158" s="756" t="n"/>
      <c r="BW158" s="756" t="n"/>
      <c r="BX158" s="756" t="n"/>
      <c r="BY158" s="756" t="n"/>
      <c r="BZ158" s="756" t="n"/>
      <c r="CA158" s="756" t="n"/>
      <c r="CB158" s="756" t="n"/>
      <c r="CC158" s="756" t="n"/>
      <c r="CD158" s="756" t="n"/>
      <c r="CE158" s="756" t="n"/>
      <c r="CF158" s="756" t="n"/>
      <c r="CG158" s="756" t="n"/>
      <c r="CH158" s="756" t="n"/>
      <c r="CI158" s="756" t="n"/>
      <c r="CJ158" s="756" t="n"/>
      <c r="CK158" s="752" t="n"/>
      <c r="CL158" s="752" t="n"/>
      <c r="CM158" s="752" t="n"/>
      <c r="CN158" s="752" t="n"/>
      <c r="CO158" s="752" t="n"/>
      <c r="CP158" s="752" t="n"/>
      <c r="CQ158" s="752" t="n"/>
      <c r="CR158" s="752" t="n"/>
      <c r="CS158" s="752" t="n"/>
      <c r="CT158" s="752" t="n"/>
      <c r="CU158" s="752" t="n"/>
      <c r="CV158" s="752" t="n"/>
      <c r="CW158" s="752" t="n"/>
      <c r="CX158" s="752" t="n"/>
      <c r="CY158" s="752" t="n"/>
      <c r="CZ158" s="752" t="n"/>
      <c r="DA158" s="752" t="n"/>
      <c r="DB158" s="752" t="n"/>
      <c r="DC158" s="752" t="n"/>
      <c r="DD158" s="752" t="n"/>
      <c r="DE158" s="752" t="n"/>
      <c r="DF158" s="752" t="n"/>
      <c r="DG158" s="752" t="n"/>
      <c r="DH158" s="752" t="n"/>
      <c r="DI158" s="752" t="n"/>
    </row>
    <row r="159" ht="13.5" customFormat="1" customHeight="1" s="1099">
      <c r="A159" s="752" t="n"/>
      <c r="B159" s="752" t="n"/>
      <c r="C159" s="752" t="n"/>
      <c r="D159" s="752" t="n"/>
      <c r="E159" s="752" t="n"/>
      <c r="F159" s="752" t="n"/>
      <c r="G159" s="753" t="n"/>
      <c r="H159" s="752" t="n"/>
      <c r="I159" s="752" t="n"/>
      <c r="J159" s="752" t="n"/>
      <c r="K159" s="752" t="n"/>
      <c r="L159" s="752" t="n"/>
      <c r="M159" s="754" t="n"/>
      <c r="N159" s="756" t="n"/>
      <c r="O159" s="756" t="n"/>
      <c r="P159" s="756" t="n"/>
      <c r="Q159" s="756" t="n"/>
      <c r="R159" s="756" t="n"/>
      <c r="S159" s="752" t="n"/>
      <c r="T159" s="755" t="n"/>
      <c r="U159" s="752" t="n"/>
      <c r="V159" s="752" t="n"/>
      <c r="W159" s="752" t="n"/>
      <c r="X159" s="752" t="n"/>
      <c r="Y159" s="752" t="n"/>
      <c r="Z159" s="752" t="n"/>
      <c r="AA159" s="753" t="n"/>
      <c r="AB159" s="752" t="n"/>
      <c r="AC159" s="752" t="n"/>
      <c r="AD159" s="752" t="n"/>
      <c r="AE159" s="752" t="n"/>
      <c r="AF159" s="752" t="n"/>
      <c r="AG159" s="752" t="n"/>
      <c r="AH159" s="753" t="n"/>
      <c r="AI159" s="752" t="n"/>
      <c r="AJ159" s="752" t="n"/>
      <c r="AK159" s="752" t="n"/>
      <c r="AL159" s="752" t="n"/>
      <c r="AM159" s="752" t="n"/>
      <c r="AN159" s="752" t="n"/>
      <c r="AO159" s="752" t="n"/>
      <c r="AP159" s="752" t="n"/>
      <c r="AQ159" s="752" t="n"/>
      <c r="AR159" s="752" t="n"/>
      <c r="AS159" s="752" t="n"/>
      <c r="AT159" s="752" t="n"/>
      <c r="AU159" s="752" t="n"/>
      <c r="AV159" s="752" t="n"/>
      <c r="AW159" s="752" t="n"/>
      <c r="AX159" s="752" t="n"/>
      <c r="AY159" s="752" t="n"/>
      <c r="AZ159" s="753" t="n"/>
      <c r="BA159" s="752" t="n"/>
      <c r="BB159" s="752" t="n"/>
      <c r="BC159" s="752" t="n"/>
      <c r="BD159" s="752" t="n"/>
      <c r="BE159" s="752" t="n"/>
      <c r="BF159" s="752" t="n"/>
      <c r="BG159" s="752" t="n"/>
      <c r="BH159" s="752" t="n"/>
      <c r="BI159" s="752" t="n"/>
      <c r="BJ159" s="752" t="n"/>
      <c r="BK159" s="752" t="n"/>
      <c r="BL159" s="752" t="n"/>
      <c r="BM159" s="752" t="n"/>
      <c r="BN159" s="752" t="n"/>
      <c r="BO159" s="752" t="n"/>
      <c r="BP159" s="752" t="n"/>
      <c r="BQ159" s="752" t="n"/>
      <c r="BR159" s="756" t="n"/>
      <c r="BS159" s="756" t="n"/>
      <c r="BT159" s="756" t="n"/>
      <c r="BU159" s="756" t="n"/>
      <c r="BV159" s="756" t="n"/>
      <c r="BW159" s="756" t="n"/>
      <c r="BX159" s="756" t="n"/>
      <c r="BY159" s="756" t="n"/>
      <c r="BZ159" s="756" t="n"/>
      <c r="CA159" s="756" t="n"/>
      <c r="CB159" s="756" t="n"/>
      <c r="CC159" s="756" t="n"/>
      <c r="CD159" s="756" t="n"/>
      <c r="CE159" s="756" t="n"/>
      <c r="CF159" s="756" t="n"/>
      <c r="CG159" s="756" t="n"/>
      <c r="CH159" s="756" t="n"/>
      <c r="CI159" s="756" t="n"/>
      <c r="CJ159" s="756" t="n"/>
      <c r="CK159" s="752" t="n"/>
      <c r="CL159" s="752" t="n"/>
      <c r="CM159" s="752" t="n"/>
      <c r="CN159" s="752" t="n"/>
      <c r="CO159" s="752" t="n"/>
      <c r="CP159" s="752" t="n"/>
      <c r="CQ159" s="752" t="n"/>
      <c r="CR159" s="752" t="n"/>
      <c r="CS159" s="752" t="n"/>
      <c r="CT159" s="752" t="n"/>
      <c r="CU159" s="752" t="n"/>
      <c r="CV159" s="752" t="n"/>
      <c r="CW159" s="752" t="n"/>
      <c r="CX159" s="752" t="n"/>
      <c r="CY159" s="752" t="n"/>
      <c r="CZ159" s="752" t="n"/>
      <c r="DA159" s="752" t="n"/>
      <c r="DB159" s="752" t="n"/>
      <c r="DC159" s="752" t="n"/>
      <c r="DD159" s="752" t="n"/>
      <c r="DE159" s="752" t="n"/>
      <c r="DF159" s="752" t="n"/>
      <c r="DG159" s="752" t="n"/>
      <c r="DH159" s="752" t="n"/>
      <c r="DI159" s="752" t="n"/>
    </row>
    <row r="160" ht="13.5" customFormat="1" customHeight="1" s="1099">
      <c r="A160" s="752" t="n"/>
      <c r="B160" s="752" t="n"/>
      <c r="C160" s="752" t="n"/>
      <c r="D160" s="752" t="n"/>
      <c r="E160" s="752" t="n"/>
      <c r="F160" s="752" t="n"/>
      <c r="G160" s="753" t="n"/>
      <c r="H160" s="752" t="n"/>
      <c r="I160" s="752" t="n"/>
      <c r="J160" s="752" t="n"/>
      <c r="K160" s="752" t="n"/>
      <c r="L160" s="752" t="n"/>
      <c r="M160" s="754" t="n"/>
      <c r="N160" s="756" t="n"/>
      <c r="O160" s="756" t="n"/>
      <c r="P160" s="756" t="n"/>
      <c r="Q160" s="756" t="n"/>
      <c r="R160" s="756" t="n"/>
      <c r="S160" s="752" t="n"/>
      <c r="T160" s="755" t="n"/>
      <c r="U160" s="752" t="n"/>
      <c r="V160" s="752" t="n"/>
      <c r="W160" s="752" t="n"/>
      <c r="X160" s="752" t="n"/>
      <c r="Y160" s="752" t="n"/>
      <c r="Z160" s="752" t="n"/>
      <c r="AA160" s="753" t="n"/>
      <c r="AB160" s="752" t="n"/>
      <c r="AC160" s="752" t="n"/>
      <c r="AD160" s="752" t="n"/>
      <c r="AE160" s="752" t="n"/>
      <c r="AF160" s="752" t="n"/>
      <c r="AG160" s="752" t="n"/>
      <c r="AH160" s="753" t="n"/>
      <c r="AI160" s="752" t="n"/>
      <c r="AJ160" s="752" t="n"/>
      <c r="AK160" s="752" t="n"/>
      <c r="AL160" s="752" t="n"/>
      <c r="AM160" s="752" t="n"/>
      <c r="AN160" s="752" t="n"/>
      <c r="AO160" s="752" t="n"/>
      <c r="AP160" s="752" t="n"/>
      <c r="AQ160" s="752" t="n"/>
      <c r="AR160" s="752" t="n"/>
      <c r="AS160" s="752" t="n"/>
      <c r="AT160" s="752" t="n"/>
      <c r="AU160" s="752" t="n"/>
      <c r="AV160" s="752" t="n"/>
      <c r="AW160" s="752" t="n"/>
      <c r="AX160" s="752" t="n"/>
      <c r="AY160" s="752" t="n"/>
      <c r="AZ160" s="753" t="n"/>
      <c r="BA160" s="752" t="n"/>
      <c r="BB160" s="752" t="n"/>
      <c r="BC160" s="752" t="n"/>
      <c r="BD160" s="752" t="n"/>
      <c r="BE160" s="752" t="n"/>
      <c r="BF160" s="752" t="n"/>
      <c r="BG160" s="752" t="n"/>
      <c r="BH160" s="752" t="n"/>
      <c r="BI160" s="752" t="n"/>
      <c r="BJ160" s="752" t="n"/>
      <c r="BK160" s="752" t="n"/>
      <c r="BL160" s="752" t="n"/>
      <c r="BM160" s="752" t="n"/>
      <c r="BN160" s="752" t="n"/>
      <c r="BO160" s="752" t="n"/>
      <c r="BP160" s="752" t="n"/>
      <c r="BQ160" s="752" t="n"/>
      <c r="BR160" s="756" t="n"/>
      <c r="BS160" s="756" t="n"/>
      <c r="BT160" s="756" t="n"/>
      <c r="BU160" s="756" t="n"/>
      <c r="BV160" s="756" t="n"/>
      <c r="BW160" s="756" t="n"/>
      <c r="BX160" s="756" t="n"/>
      <c r="BY160" s="756" t="n"/>
      <c r="BZ160" s="756" t="n"/>
      <c r="CA160" s="756" t="n"/>
      <c r="CB160" s="756" t="n"/>
      <c r="CC160" s="756" t="n"/>
      <c r="CD160" s="756" t="n"/>
      <c r="CE160" s="756" t="n"/>
      <c r="CF160" s="756" t="n"/>
      <c r="CG160" s="756" t="n"/>
      <c r="CH160" s="756" t="n"/>
      <c r="CI160" s="756" t="n"/>
      <c r="CJ160" s="756" t="n"/>
      <c r="CK160" s="752" t="n"/>
      <c r="CL160" s="752" t="n"/>
      <c r="CM160" s="752" t="n"/>
      <c r="CN160" s="752" t="n"/>
      <c r="CO160" s="752" t="n"/>
      <c r="CP160" s="752" t="n"/>
      <c r="CQ160" s="752" t="n"/>
      <c r="CR160" s="752" t="n"/>
      <c r="CS160" s="752" t="n"/>
      <c r="CT160" s="752" t="n"/>
      <c r="CU160" s="752" t="n"/>
      <c r="CV160" s="752" t="n"/>
      <c r="CW160" s="752" t="n"/>
      <c r="CX160" s="752" t="n"/>
      <c r="CY160" s="752" t="n"/>
      <c r="CZ160" s="752" t="n"/>
      <c r="DA160" s="752" t="n"/>
      <c r="DB160" s="752" t="n"/>
      <c r="DC160" s="752" t="n"/>
      <c r="DD160" s="752" t="n"/>
      <c r="DE160" s="752" t="n"/>
      <c r="DF160" s="752" t="n"/>
      <c r="DG160" s="752" t="n"/>
      <c r="DH160" s="752" t="n"/>
      <c r="DI160" s="752" t="n"/>
    </row>
    <row r="161" ht="13.5" customHeight="1" s="1178">
      <c r="A161" s="756" t="n"/>
      <c r="B161" s="756" t="n"/>
      <c r="C161" s="756" t="n"/>
      <c r="D161" s="756" t="n"/>
      <c r="E161" s="756" t="n"/>
      <c r="F161" s="756" t="n"/>
      <c r="G161" s="753" t="n"/>
      <c r="H161" s="756" t="n"/>
      <c r="I161" s="756" t="n"/>
      <c r="J161" s="756" t="n"/>
      <c r="K161" s="756" t="n"/>
      <c r="L161" s="756" t="n"/>
      <c r="M161" s="754" t="n"/>
      <c r="N161" s="756" t="n"/>
      <c r="O161" s="756" t="n"/>
      <c r="P161" s="756" t="n"/>
      <c r="Q161" s="756" t="n"/>
      <c r="R161" s="756" t="n"/>
      <c r="S161" s="756" t="n"/>
      <c r="T161" s="755" t="n"/>
      <c r="U161" s="756" t="n"/>
      <c r="V161" s="756" t="n"/>
      <c r="W161" s="756" t="n"/>
      <c r="X161" s="756" t="n"/>
      <c r="Y161" s="756" t="n"/>
      <c r="Z161" s="756" t="n"/>
      <c r="AA161" s="753" t="n"/>
      <c r="AB161" s="756" t="n"/>
      <c r="AC161" s="756" t="n"/>
      <c r="AD161" s="756" t="n"/>
      <c r="AE161" s="756" t="n"/>
      <c r="AF161" s="756" t="n"/>
      <c r="AG161" s="756" t="n"/>
      <c r="AH161" s="753" t="n"/>
      <c r="AI161" s="756" t="n"/>
      <c r="AJ161" s="756" t="n"/>
      <c r="AK161" s="756" t="n"/>
      <c r="AL161" s="756" t="n"/>
      <c r="AM161" s="756" t="n"/>
      <c r="AN161" s="756" t="n"/>
      <c r="AO161" s="756" t="n"/>
      <c r="AP161" s="756" t="n"/>
      <c r="AQ161" s="756" t="n"/>
      <c r="AR161" s="756" t="n"/>
      <c r="AS161" s="756" t="n"/>
      <c r="AT161" s="756" t="n"/>
      <c r="AU161" s="756" t="n"/>
      <c r="AV161" s="756" t="n"/>
      <c r="AW161" s="756" t="n"/>
      <c r="AX161" s="756" t="n"/>
      <c r="AY161" s="756" t="n"/>
      <c r="AZ161" s="753" t="n"/>
      <c r="BA161" s="756" t="n"/>
      <c r="BB161" s="756" t="n"/>
      <c r="BC161" s="756" t="n"/>
      <c r="BD161" s="756" t="n"/>
      <c r="BE161" s="756" t="n"/>
      <c r="BF161" s="756" t="n"/>
      <c r="BG161" s="756" t="n"/>
      <c r="BH161" s="756" t="n"/>
      <c r="BI161" s="756" t="n"/>
      <c r="BJ161" s="756" t="n"/>
      <c r="BK161" s="756" t="n"/>
      <c r="BL161" s="756" t="n"/>
      <c r="BM161" s="756" t="n"/>
      <c r="BN161" s="756" t="n"/>
      <c r="BO161" s="756" t="n"/>
      <c r="BP161" s="756" t="n"/>
      <c r="BQ161" s="756" t="n"/>
      <c r="BR161" s="756" t="n"/>
      <c r="BS161" s="756" t="n"/>
      <c r="BT161" s="756" t="n"/>
      <c r="BU161" s="756" t="n"/>
      <c r="BV161" s="756" t="n"/>
      <c r="BW161" s="756" t="n"/>
      <c r="BX161" s="756" t="n"/>
      <c r="BY161" s="756" t="n"/>
      <c r="BZ161" s="756" t="n"/>
      <c r="CA161" s="756" t="n"/>
      <c r="CB161" s="756" t="n"/>
      <c r="CC161" s="756" t="n"/>
      <c r="CD161" s="756" t="n"/>
      <c r="CE161" s="756" t="n"/>
      <c r="CF161" s="756" t="n"/>
      <c r="CG161" s="756" t="n"/>
      <c r="CH161" s="756" t="n"/>
      <c r="CI161" s="756" t="n"/>
      <c r="CJ161" s="756" t="n"/>
      <c r="CK161" s="756" t="n"/>
      <c r="CL161" s="756" t="n"/>
      <c r="CM161" s="756" t="n"/>
      <c r="CN161" s="756" t="n"/>
      <c r="CO161" s="756" t="n"/>
      <c r="CP161" s="756" t="n"/>
      <c r="CQ161" s="756" t="n"/>
      <c r="CR161" s="756" t="n"/>
      <c r="CS161" s="756" t="n"/>
      <c r="CT161" s="756" t="n"/>
      <c r="CU161" s="756" t="n"/>
      <c r="CV161" s="756" t="n"/>
      <c r="CW161" s="756" t="n"/>
      <c r="CX161" s="756" t="n"/>
      <c r="CY161" s="756" t="n"/>
      <c r="CZ161" s="756" t="n"/>
      <c r="DA161" s="756" t="n"/>
      <c r="DB161" s="756" t="n"/>
      <c r="DC161" s="756" t="n"/>
      <c r="DD161" s="756" t="n"/>
      <c r="DE161" s="756" t="n"/>
      <c r="DF161" s="756" t="n"/>
      <c r="DG161" s="756" t="n"/>
      <c r="DH161" s="756" t="n"/>
      <c r="DI161" s="756" t="n"/>
    </row>
    <row r="162" ht="13.5" customHeight="1" s="1178">
      <c r="A162" s="756" t="n"/>
      <c r="B162" s="756" t="n"/>
      <c r="C162" s="756" t="n"/>
      <c r="D162" s="756" t="n"/>
      <c r="E162" s="756" t="n"/>
      <c r="F162" s="756" t="n"/>
      <c r="G162" s="753" t="n"/>
      <c r="H162" s="756" t="n"/>
      <c r="I162" s="756" t="n"/>
      <c r="J162" s="756" t="n"/>
      <c r="K162" s="756" t="n"/>
      <c r="L162" s="756" t="n"/>
      <c r="M162" s="754" t="n"/>
      <c r="N162" s="756" t="n"/>
      <c r="O162" s="756" t="n"/>
      <c r="P162" s="756" t="n"/>
      <c r="Q162" s="756" t="n"/>
      <c r="R162" s="756" t="n"/>
      <c r="S162" s="756" t="n"/>
      <c r="T162" s="755" t="n"/>
      <c r="U162" s="756" t="n"/>
      <c r="V162" s="756" t="n"/>
      <c r="W162" s="756" t="n"/>
      <c r="X162" s="756" t="n"/>
      <c r="Y162" s="756" t="n"/>
      <c r="Z162" s="756" t="n"/>
      <c r="AA162" s="753" t="n"/>
      <c r="AB162" s="756" t="n"/>
      <c r="AC162" s="756" t="n"/>
      <c r="AD162" s="756" t="n"/>
      <c r="AE162" s="756" t="n"/>
      <c r="AF162" s="756" t="n"/>
      <c r="AG162" s="756" t="n"/>
      <c r="AH162" s="753" t="n"/>
      <c r="AI162" s="756" t="n"/>
      <c r="AJ162" s="756" t="n"/>
      <c r="AK162" s="756" t="n"/>
      <c r="AL162" s="756" t="n"/>
      <c r="AM162" s="756" t="n"/>
      <c r="AN162" s="756" t="n"/>
      <c r="AO162" s="756" t="n"/>
      <c r="AP162" s="756" t="n"/>
      <c r="AQ162" s="756" t="n"/>
      <c r="AR162" s="756" t="n"/>
      <c r="AS162" s="756" t="n"/>
      <c r="AT162" s="756" t="n"/>
      <c r="AU162" s="756" t="n"/>
      <c r="AV162" s="756" t="n"/>
      <c r="AW162" s="756" t="n"/>
      <c r="AX162" s="756" t="n"/>
      <c r="AY162" s="756" t="n"/>
      <c r="AZ162" s="753" t="n"/>
      <c r="BA162" s="756" t="n"/>
      <c r="BB162" s="756" t="n"/>
      <c r="BC162" s="756" t="n"/>
      <c r="BD162" s="756" t="n"/>
      <c r="BE162" s="756" t="n"/>
      <c r="BF162" s="756" t="n"/>
      <c r="BG162" s="756" t="n"/>
      <c r="BH162" s="756" t="n"/>
      <c r="BI162" s="756" t="n"/>
      <c r="BJ162" s="756" t="n"/>
      <c r="BK162" s="756" t="n"/>
      <c r="BL162" s="756" t="n"/>
      <c r="BM162" s="756" t="n"/>
      <c r="BN162" s="756" t="n"/>
      <c r="BO162" s="756" t="n"/>
      <c r="BP162" s="756" t="n"/>
      <c r="BQ162" s="756" t="n"/>
      <c r="BR162" s="756" t="n"/>
      <c r="BS162" s="756" t="n"/>
      <c r="BT162" s="756" t="n"/>
      <c r="BU162" s="756" t="n"/>
      <c r="BV162" s="756" t="n"/>
      <c r="BW162" s="756" t="n"/>
      <c r="BX162" s="756" t="n"/>
      <c r="BY162" s="756" t="n"/>
      <c r="BZ162" s="756" t="n"/>
      <c r="CA162" s="756" t="n"/>
      <c r="CB162" s="756" t="n"/>
      <c r="CC162" s="756" t="n"/>
      <c r="CD162" s="756" t="n"/>
      <c r="CE162" s="756" t="n"/>
      <c r="CF162" s="756" t="n"/>
      <c r="CG162" s="756" t="n"/>
      <c r="CH162" s="756" t="n"/>
      <c r="CI162" s="756" t="n"/>
      <c r="CJ162" s="756" t="n"/>
      <c r="CK162" s="756" t="n"/>
      <c r="CL162" s="756" t="n"/>
      <c r="CM162" s="756" t="n"/>
      <c r="CN162" s="756" t="n"/>
      <c r="CO162" s="756" t="n"/>
      <c r="CP162" s="756" t="n"/>
      <c r="CQ162" s="756" t="n"/>
      <c r="CR162" s="756" t="n"/>
      <c r="CS162" s="756" t="n"/>
      <c r="CT162" s="756" t="n"/>
      <c r="CU162" s="756" t="n"/>
      <c r="CV162" s="756" t="n"/>
      <c r="CW162" s="756" t="n"/>
      <c r="CX162" s="756" t="n"/>
      <c r="CY162" s="756" t="n"/>
      <c r="CZ162" s="756" t="n"/>
      <c r="DA162" s="756" t="n"/>
      <c r="DB162" s="756" t="n"/>
      <c r="DC162" s="756" t="n"/>
      <c r="DD162" s="756" t="n"/>
      <c r="DE162" s="756" t="n"/>
      <c r="DF162" s="756" t="n"/>
      <c r="DG162" s="756" t="n"/>
      <c r="DH162" s="756" t="n"/>
      <c r="DI162" s="756" t="n"/>
    </row>
    <row r="163" ht="13.5" customHeight="1" s="1178">
      <c r="A163" s="756" t="n"/>
      <c r="B163" s="756" t="n"/>
      <c r="C163" s="756" t="n"/>
      <c r="D163" s="756" t="n"/>
      <c r="E163" s="756" t="n"/>
      <c r="F163" s="756" t="n"/>
      <c r="G163" s="753" t="n"/>
      <c r="H163" s="756" t="n"/>
      <c r="I163" s="756" t="n"/>
      <c r="J163" s="756" t="n"/>
      <c r="K163" s="756" t="n"/>
      <c r="L163" s="756" t="n"/>
      <c r="M163" s="754" t="n"/>
      <c r="N163" s="756" t="n"/>
      <c r="O163" s="756" t="n"/>
      <c r="P163" s="756" t="n"/>
      <c r="Q163" s="756" t="n"/>
      <c r="R163" s="756" t="n"/>
      <c r="S163" s="756" t="n"/>
      <c r="T163" s="755" t="n"/>
      <c r="U163" s="756" t="n"/>
      <c r="V163" s="756" t="n"/>
      <c r="W163" s="756" t="n"/>
      <c r="X163" s="756" t="n"/>
      <c r="Y163" s="756" t="n"/>
      <c r="Z163" s="756" t="n"/>
      <c r="AA163" s="753" t="n"/>
      <c r="AB163" s="756" t="n"/>
      <c r="AC163" s="756" t="n"/>
      <c r="AD163" s="756" t="n"/>
      <c r="AE163" s="756" t="n"/>
      <c r="AF163" s="756" t="n"/>
      <c r="AG163" s="756" t="n"/>
      <c r="AH163" s="753" t="n"/>
      <c r="AI163" s="756" t="n"/>
      <c r="AJ163" s="756" t="n"/>
      <c r="AK163" s="756" t="n"/>
      <c r="AL163" s="756" t="n"/>
      <c r="AM163" s="756" t="n"/>
      <c r="AN163" s="756" t="n"/>
      <c r="AO163" s="756" t="n"/>
      <c r="AP163" s="756" t="n"/>
      <c r="AQ163" s="756" t="n"/>
      <c r="AR163" s="756" t="n"/>
      <c r="AS163" s="756" t="n"/>
      <c r="AT163" s="756" t="n"/>
      <c r="AU163" s="756" t="n"/>
      <c r="AV163" s="756" t="n"/>
      <c r="AW163" s="756" t="n"/>
      <c r="AX163" s="756" t="n"/>
      <c r="AY163" s="756" t="n"/>
      <c r="AZ163" s="753" t="n"/>
      <c r="BA163" s="756" t="n"/>
      <c r="BB163" s="756" t="n"/>
      <c r="BC163" s="756" t="n"/>
      <c r="BD163" s="756" t="n"/>
      <c r="BE163" s="756" t="n"/>
      <c r="BF163" s="756" t="n"/>
      <c r="BG163" s="756" t="n"/>
      <c r="BH163" s="756" t="n"/>
      <c r="BI163" s="756" t="n"/>
      <c r="BJ163" s="756" t="n"/>
      <c r="BK163" s="756" t="n"/>
      <c r="BL163" s="756" t="n"/>
      <c r="BM163" s="756" t="n"/>
      <c r="BN163" s="756" t="n"/>
      <c r="BO163" s="756" t="n"/>
      <c r="BP163" s="756" t="n"/>
      <c r="BQ163" s="756" t="n"/>
      <c r="BR163" s="756" t="n"/>
      <c r="BS163" s="756" t="n"/>
      <c r="BT163" s="756" t="n"/>
      <c r="BU163" s="756" t="n"/>
      <c r="BV163" s="756" t="n"/>
      <c r="BW163" s="756" t="n"/>
      <c r="BX163" s="756" t="n"/>
      <c r="BY163" s="756" t="n"/>
      <c r="BZ163" s="756" t="n"/>
      <c r="CA163" s="756" t="n"/>
      <c r="CB163" s="756" t="n"/>
      <c r="CC163" s="756" t="n"/>
      <c r="CD163" s="756" t="n"/>
      <c r="CE163" s="756" t="n"/>
      <c r="CF163" s="756" t="n"/>
      <c r="CG163" s="756" t="n"/>
      <c r="CH163" s="756" t="n"/>
      <c r="CI163" s="756" t="n"/>
      <c r="CJ163" s="756" t="n"/>
      <c r="CK163" s="756" t="n"/>
      <c r="CL163" s="756" t="n"/>
      <c r="CM163" s="756" t="n"/>
      <c r="CN163" s="756" t="n"/>
      <c r="CO163" s="756" t="n"/>
      <c r="CP163" s="756" t="n"/>
      <c r="CQ163" s="756" t="n"/>
      <c r="CR163" s="756" t="n"/>
      <c r="CS163" s="756" t="n"/>
      <c r="CT163" s="756" t="n"/>
      <c r="CU163" s="756" t="n"/>
      <c r="CV163" s="756" t="n"/>
      <c r="CW163" s="756" t="n"/>
      <c r="CX163" s="756" t="n"/>
      <c r="CY163" s="756" t="n"/>
      <c r="CZ163" s="756" t="n"/>
      <c r="DA163" s="756" t="n"/>
      <c r="DB163" s="756" t="n"/>
      <c r="DC163" s="756" t="n"/>
      <c r="DD163" s="756" t="n"/>
      <c r="DE163" s="756" t="n"/>
      <c r="DF163" s="756" t="n"/>
      <c r="DG163" s="756" t="n"/>
      <c r="DH163" s="756" t="n"/>
      <c r="DI163" s="756" t="n"/>
    </row>
    <row r="164" ht="13.5" customHeight="1" s="1178">
      <c r="A164" s="756" t="n"/>
      <c r="B164" s="756" t="n"/>
      <c r="C164" s="756" t="n"/>
      <c r="D164" s="756" t="n"/>
      <c r="E164" s="756" t="n"/>
      <c r="F164" s="756" t="n"/>
      <c r="G164" s="753" t="n"/>
      <c r="H164" s="756" t="n"/>
      <c r="I164" s="756" t="n"/>
      <c r="J164" s="756" t="n"/>
      <c r="K164" s="756" t="n"/>
      <c r="L164" s="756" t="n"/>
      <c r="M164" s="754" t="n"/>
      <c r="N164" s="756" t="n"/>
      <c r="O164" s="756" t="n"/>
      <c r="P164" s="756" t="n"/>
      <c r="Q164" s="756" t="n"/>
      <c r="R164" s="756" t="n"/>
      <c r="S164" s="756" t="n"/>
      <c r="T164" s="755" t="n"/>
      <c r="U164" s="756" t="n"/>
      <c r="V164" s="756" t="n"/>
      <c r="W164" s="756" t="n"/>
      <c r="X164" s="756" t="n"/>
      <c r="Y164" s="756" t="n"/>
      <c r="Z164" s="756" t="n"/>
      <c r="AA164" s="753" t="n"/>
      <c r="AB164" s="756" t="n"/>
      <c r="AC164" s="756" t="n"/>
      <c r="AD164" s="756" t="n"/>
      <c r="AE164" s="756" t="n"/>
      <c r="AF164" s="756" t="n"/>
      <c r="AG164" s="756" t="n"/>
      <c r="AH164" s="753" t="n"/>
      <c r="AI164" s="756" t="n"/>
      <c r="AJ164" s="756" t="n"/>
      <c r="AK164" s="756" t="n"/>
      <c r="AL164" s="756" t="n"/>
      <c r="AM164" s="756" t="n"/>
      <c r="AN164" s="756" t="n"/>
      <c r="AO164" s="756" t="n"/>
      <c r="AP164" s="756" t="n"/>
      <c r="AQ164" s="756" t="n"/>
      <c r="AR164" s="756" t="n"/>
      <c r="AS164" s="756" t="n"/>
      <c r="AT164" s="756" t="n"/>
      <c r="AU164" s="756" t="n"/>
      <c r="AV164" s="756" t="n"/>
      <c r="AW164" s="756" t="n"/>
      <c r="AX164" s="756" t="n"/>
      <c r="AY164" s="756" t="n"/>
      <c r="AZ164" s="753" t="n"/>
      <c r="BA164" s="756" t="n"/>
      <c r="BB164" s="756" t="n"/>
      <c r="BC164" s="756" t="n"/>
      <c r="BD164" s="756" t="n"/>
      <c r="BE164" s="756" t="n"/>
      <c r="BF164" s="756" t="n"/>
      <c r="BG164" s="756" t="n"/>
      <c r="BH164" s="756" t="n"/>
      <c r="BI164" s="756" t="n"/>
      <c r="BJ164" s="756" t="n"/>
      <c r="BK164" s="756" t="n"/>
      <c r="BL164" s="756" t="n"/>
      <c r="BM164" s="756" t="n"/>
      <c r="BN164" s="756" t="n"/>
      <c r="BO164" s="756" t="n"/>
      <c r="BP164" s="756" t="n"/>
      <c r="BQ164" s="756" t="n"/>
      <c r="BR164" s="756" t="n"/>
      <c r="BS164" s="756" t="n"/>
      <c r="BT164" s="756" t="n"/>
      <c r="BU164" s="756" t="n"/>
      <c r="BV164" s="756" t="n"/>
      <c r="BW164" s="756" t="n"/>
      <c r="BX164" s="756" t="n"/>
      <c r="BY164" s="756" t="n"/>
      <c r="BZ164" s="756" t="n"/>
      <c r="CA164" s="756" t="n"/>
      <c r="CB164" s="756" t="n"/>
      <c r="CC164" s="756" t="n"/>
      <c r="CD164" s="756" t="n"/>
      <c r="CE164" s="756" t="n"/>
      <c r="CF164" s="756" t="n"/>
      <c r="CG164" s="756" t="n"/>
      <c r="CH164" s="756" t="n"/>
      <c r="CI164" s="756" t="n"/>
      <c r="CJ164" s="756" t="n"/>
      <c r="CK164" s="756" t="n"/>
      <c r="CL164" s="756" t="n"/>
      <c r="CM164" s="756" t="n"/>
      <c r="CN164" s="756" t="n"/>
      <c r="CO164" s="756" t="n"/>
      <c r="CP164" s="756" t="n"/>
      <c r="CQ164" s="756" t="n"/>
      <c r="CR164" s="756" t="n"/>
      <c r="CS164" s="756" t="n"/>
      <c r="CT164" s="756" t="n"/>
      <c r="CU164" s="756" t="n"/>
      <c r="CV164" s="756" t="n"/>
      <c r="CW164" s="756" t="n"/>
      <c r="CX164" s="756" t="n"/>
      <c r="CY164" s="756" t="n"/>
      <c r="CZ164" s="756" t="n"/>
      <c r="DA164" s="756" t="n"/>
      <c r="DB164" s="756" t="n"/>
      <c r="DC164" s="756" t="n"/>
      <c r="DD164" s="756" t="n"/>
      <c r="DE164" s="756" t="n"/>
      <c r="DF164" s="756" t="n"/>
      <c r="DG164" s="756" t="n"/>
      <c r="DH164" s="756" t="n"/>
      <c r="DI164" s="756" t="n"/>
    </row>
    <row r="165" ht="13.5" customHeight="1" s="1178">
      <c r="A165" s="756" t="n"/>
      <c r="B165" s="756" t="n"/>
      <c r="C165" s="756" t="n"/>
      <c r="D165" s="756" t="n"/>
      <c r="E165" s="756" t="n"/>
      <c r="F165" s="756" t="n"/>
      <c r="G165" s="753" t="n"/>
      <c r="H165" s="756" t="n"/>
      <c r="I165" s="756" t="n"/>
      <c r="J165" s="756" t="n"/>
      <c r="K165" s="756" t="n"/>
      <c r="L165" s="756" t="n"/>
      <c r="M165" s="754" t="n"/>
      <c r="N165" s="756" t="n"/>
      <c r="O165" s="756" t="n"/>
      <c r="P165" s="756" t="n"/>
      <c r="Q165" s="756" t="n"/>
      <c r="R165" s="756" t="n"/>
      <c r="S165" s="756" t="n"/>
      <c r="T165" s="755" t="n"/>
      <c r="U165" s="756" t="n"/>
      <c r="V165" s="756" t="n"/>
      <c r="W165" s="756" t="n"/>
      <c r="X165" s="756" t="n"/>
      <c r="Y165" s="756" t="n"/>
      <c r="Z165" s="756" t="n"/>
      <c r="AA165" s="753" t="n"/>
      <c r="AB165" s="756" t="n"/>
      <c r="AC165" s="756" t="n"/>
      <c r="AD165" s="756" t="n"/>
      <c r="AE165" s="756" t="n"/>
      <c r="AF165" s="756" t="n"/>
      <c r="AG165" s="756" t="n"/>
      <c r="AH165" s="753" t="n"/>
      <c r="AI165" s="756" t="n"/>
      <c r="AJ165" s="756" t="n"/>
      <c r="AK165" s="756" t="n"/>
      <c r="AL165" s="756" t="n"/>
      <c r="AM165" s="756" t="n"/>
      <c r="AN165" s="756" t="n"/>
      <c r="AO165" s="756" t="n"/>
      <c r="AP165" s="756" t="n"/>
      <c r="AQ165" s="756" t="n"/>
      <c r="AR165" s="756" t="n"/>
      <c r="AS165" s="756" t="n"/>
      <c r="AT165" s="756" t="n"/>
      <c r="AU165" s="756" t="n"/>
      <c r="AV165" s="756" t="n"/>
      <c r="AW165" s="756" t="n"/>
      <c r="AX165" s="756" t="n"/>
      <c r="AY165" s="756" t="n"/>
      <c r="AZ165" s="753" t="n"/>
      <c r="BA165" s="756" t="n"/>
      <c r="BB165" s="756" t="n"/>
      <c r="BC165" s="756" t="n"/>
      <c r="BD165" s="756" t="n"/>
      <c r="BE165" s="756" t="n"/>
      <c r="BF165" s="756" t="n"/>
      <c r="BG165" s="756" t="n"/>
      <c r="BH165" s="756" t="n"/>
      <c r="BI165" s="756" t="n"/>
      <c r="BJ165" s="756" t="n"/>
      <c r="BK165" s="756" t="n"/>
      <c r="BL165" s="756" t="n"/>
      <c r="BM165" s="756" t="n"/>
      <c r="BN165" s="756" t="n"/>
      <c r="BO165" s="756" t="n"/>
      <c r="BP165" s="756" t="n"/>
      <c r="BQ165" s="756" t="n"/>
      <c r="BR165" s="756" t="n"/>
      <c r="BS165" s="756" t="n"/>
      <c r="BT165" s="756" t="n"/>
      <c r="BU165" s="756" t="n"/>
      <c r="BV165" s="756" t="n"/>
      <c r="BW165" s="756" t="n"/>
      <c r="BX165" s="756" t="n"/>
      <c r="BY165" s="756" t="n"/>
      <c r="BZ165" s="756" t="n"/>
      <c r="CA165" s="756" t="n"/>
      <c r="CB165" s="756" t="n"/>
      <c r="CC165" s="756" t="n"/>
      <c r="CD165" s="756" t="n"/>
      <c r="CE165" s="756" t="n"/>
      <c r="CF165" s="756" t="n"/>
      <c r="CG165" s="756" t="n"/>
      <c r="CH165" s="756" t="n"/>
      <c r="CI165" s="756" t="n"/>
      <c r="CJ165" s="756" t="n"/>
      <c r="CK165" s="756" t="n"/>
      <c r="CL165" s="756" t="n"/>
      <c r="CM165" s="756" t="n"/>
      <c r="CN165" s="756" t="n"/>
      <c r="CO165" s="756" t="n"/>
      <c r="CP165" s="756" t="n"/>
      <c r="CQ165" s="756" t="n"/>
      <c r="CR165" s="756" t="n"/>
      <c r="CS165" s="756" t="n"/>
      <c r="CT165" s="756" t="n"/>
      <c r="CU165" s="756" t="n"/>
      <c r="CV165" s="756" t="n"/>
      <c r="CW165" s="756" t="n"/>
      <c r="CX165" s="756" t="n"/>
      <c r="CY165" s="756" t="n"/>
      <c r="CZ165" s="756" t="n"/>
      <c r="DA165" s="756" t="n"/>
      <c r="DB165" s="756" t="n"/>
      <c r="DC165" s="756" t="n"/>
      <c r="DD165" s="756" t="n"/>
      <c r="DE165" s="756" t="n"/>
      <c r="DF165" s="756" t="n"/>
      <c r="DG165" s="756" t="n"/>
      <c r="DH165" s="756" t="n"/>
      <c r="DI165" s="756" t="n"/>
    </row>
    <row r="166" ht="13.5" customHeight="1" s="1178">
      <c r="A166" s="756" t="n"/>
      <c r="B166" s="756" t="n"/>
      <c r="C166" s="756" t="n"/>
      <c r="D166" s="756" t="n"/>
      <c r="E166" s="756" t="n"/>
      <c r="F166" s="756" t="n"/>
      <c r="G166" s="753" t="n"/>
      <c r="H166" s="756" t="n"/>
      <c r="I166" s="756" t="n"/>
      <c r="J166" s="756" t="n"/>
      <c r="K166" s="756" t="n"/>
      <c r="L166" s="756" t="n"/>
      <c r="M166" s="754" t="n"/>
      <c r="N166" s="756" t="n"/>
      <c r="O166" s="756" t="n"/>
      <c r="P166" s="756" t="n"/>
      <c r="Q166" s="756" t="n"/>
      <c r="R166" s="756" t="n"/>
      <c r="S166" s="756" t="n"/>
      <c r="T166" s="755" t="n"/>
      <c r="U166" s="756" t="n"/>
      <c r="V166" s="756" t="n"/>
      <c r="W166" s="756" t="n"/>
      <c r="X166" s="756" t="n"/>
      <c r="Y166" s="756" t="n"/>
      <c r="Z166" s="756" t="n"/>
      <c r="AA166" s="753" t="n"/>
      <c r="AB166" s="756" t="n"/>
      <c r="AC166" s="756" t="n"/>
      <c r="AD166" s="756" t="n"/>
      <c r="AE166" s="756" t="n"/>
      <c r="AF166" s="756" t="n"/>
      <c r="AG166" s="756" t="n"/>
      <c r="AH166" s="753" t="n"/>
      <c r="AI166" s="756" t="n"/>
      <c r="AJ166" s="756" t="n"/>
      <c r="AK166" s="756" t="n"/>
      <c r="AL166" s="756" t="n"/>
      <c r="AM166" s="756" t="n"/>
      <c r="AN166" s="756" t="n"/>
      <c r="AO166" s="756" t="n"/>
      <c r="AP166" s="756" t="n"/>
      <c r="AQ166" s="756" t="n"/>
      <c r="AR166" s="756" t="n"/>
      <c r="AS166" s="756" t="n"/>
      <c r="AT166" s="756" t="n"/>
      <c r="AU166" s="756" t="n"/>
      <c r="AV166" s="756" t="n"/>
      <c r="AW166" s="756" t="n"/>
      <c r="AX166" s="756" t="n"/>
      <c r="AY166" s="756" t="n"/>
      <c r="AZ166" s="753" t="n"/>
      <c r="BA166" s="756" t="n"/>
      <c r="BB166" s="756" t="n"/>
      <c r="BC166" s="756" t="n"/>
      <c r="BD166" s="756" t="n"/>
      <c r="BE166" s="756" t="n"/>
      <c r="BF166" s="756" t="n"/>
      <c r="BG166" s="756" t="n"/>
      <c r="BH166" s="756" t="n"/>
      <c r="BI166" s="756" t="n"/>
      <c r="BJ166" s="756" t="n"/>
      <c r="BK166" s="756" t="n"/>
      <c r="BL166" s="756" t="n"/>
      <c r="BM166" s="756" t="n"/>
      <c r="BN166" s="756" t="n"/>
      <c r="BO166" s="756" t="n"/>
      <c r="BP166" s="756" t="n"/>
      <c r="BQ166" s="756" t="n"/>
      <c r="BR166" s="756" t="n"/>
      <c r="BS166" s="756" t="n"/>
      <c r="BT166" s="756" t="n"/>
      <c r="BU166" s="756" t="n"/>
      <c r="BV166" s="756" t="n"/>
      <c r="BW166" s="756" t="n"/>
      <c r="BX166" s="756" t="n"/>
      <c r="BY166" s="756" t="n"/>
      <c r="BZ166" s="756" t="n"/>
      <c r="CA166" s="756" t="n"/>
      <c r="CB166" s="756" t="n"/>
      <c r="CC166" s="756" t="n"/>
      <c r="CD166" s="756" t="n"/>
      <c r="CE166" s="756" t="n"/>
      <c r="CF166" s="756" t="n"/>
      <c r="CG166" s="756" t="n"/>
      <c r="CH166" s="756" t="n"/>
      <c r="CI166" s="756" t="n"/>
      <c r="CJ166" s="756" t="n"/>
      <c r="CK166" s="756" t="n"/>
      <c r="CL166" s="756" t="n"/>
      <c r="CM166" s="756" t="n"/>
      <c r="CN166" s="756" t="n"/>
      <c r="CO166" s="756" t="n"/>
      <c r="CP166" s="756" t="n"/>
      <c r="CQ166" s="756" t="n"/>
      <c r="CR166" s="756" t="n"/>
      <c r="CS166" s="756" t="n"/>
      <c r="CT166" s="756" t="n"/>
      <c r="CU166" s="756" t="n"/>
      <c r="CV166" s="756" t="n"/>
      <c r="CW166" s="756" t="n"/>
      <c r="CX166" s="756" t="n"/>
      <c r="CY166" s="756" t="n"/>
      <c r="CZ166" s="756" t="n"/>
      <c r="DA166" s="756" t="n"/>
      <c r="DB166" s="756" t="n"/>
      <c r="DC166" s="756" t="n"/>
      <c r="DD166" s="756" t="n"/>
      <c r="DE166" s="756" t="n"/>
      <c r="DF166" s="756" t="n"/>
      <c r="DG166" s="756" t="n"/>
      <c r="DH166" s="756" t="n"/>
      <c r="DI166" s="756" t="n"/>
    </row>
    <row r="167" ht="13.5" customHeight="1" s="1178">
      <c r="A167" s="756" t="n"/>
      <c r="B167" s="756" t="n"/>
      <c r="C167" s="756" t="n"/>
      <c r="D167" s="756" t="n"/>
      <c r="E167" s="756" t="n"/>
      <c r="F167" s="1106" t="n"/>
      <c r="G167" s="757" t="n"/>
      <c r="H167" s="1106" t="n"/>
      <c r="I167" s="1106" t="n"/>
      <c r="J167" s="1106" t="n"/>
      <c r="K167" s="1106" t="n"/>
      <c r="L167" s="1106" t="n"/>
      <c r="M167" s="178" t="n"/>
      <c r="N167" s="1106" t="n"/>
      <c r="O167" s="756" t="n"/>
      <c r="P167" s="756" t="n"/>
      <c r="Q167" s="756" t="n"/>
      <c r="R167" s="756" t="n"/>
      <c r="S167" s="756" t="n"/>
      <c r="T167" s="755" t="n"/>
      <c r="U167" s="756" t="n"/>
      <c r="V167" s="756" t="n"/>
      <c r="W167" s="756" t="n"/>
      <c r="X167" s="756" t="n"/>
      <c r="Y167" s="756" t="n"/>
      <c r="Z167" s="756" t="n"/>
      <c r="AA167" s="753" t="n"/>
      <c r="AB167" s="756" t="n"/>
      <c r="AC167" s="756" t="n"/>
      <c r="AD167" s="756" t="n"/>
      <c r="AE167" s="756" t="n"/>
      <c r="AF167" s="756" t="n"/>
      <c r="AG167" s="756" t="n"/>
      <c r="AH167" s="753" t="n"/>
      <c r="AI167" s="756" t="n"/>
      <c r="AJ167" s="756" t="n"/>
      <c r="AK167" s="756" t="n"/>
      <c r="AL167" s="756" t="n"/>
      <c r="AM167" s="756" t="n"/>
      <c r="AN167" s="756" t="n"/>
      <c r="AO167" s="756" t="n"/>
      <c r="AP167" s="756" t="n"/>
      <c r="AQ167" s="756" t="n"/>
      <c r="AR167" s="756" t="n"/>
      <c r="AS167" s="756" t="n"/>
      <c r="AT167" s="756" t="n"/>
      <c r="AU167" s="756" t="n"/>
      <c r="AV167" s="756" t="n"/>
      <c r="AW167" s="756" t="n"/>
      <c r="AX167" s="756" t="n"/>
      <c r="AY167" s="756" t="n"/>
      <c r="AZ167" s="753" t="n"/>
      <c r="BA167" s="756" t="n"/>
      <c r="BB167" s="756" t="n"/>
      <c r="BC167" s="756" t="n"/>
      <c r="BD167" s="756" t="n"/>
      <c r="BE167" s="756" t="n"/>
      <c r="BF167" s="756" t="n"/>
      <c r="BG167" s="756" t="n"/>
      <c r="BH167" s="756" t="n"/>
      <c r="BI167" s="756" t="n"/>
      <c r="BJ167" s="756" t="n"/>
      <c r="BK167" s="756" t="n"/>
      <c r="BL167" s="756" t="n"/>
      <c r="BM167" s="756" t="n"/>
      <c r="BN167" s="756" t="n"/>
      <c r="BO167" s="756" t="n"/>
      <c r="BP167" s="756" t="n"/>
      <c r="BQ167" s="756" t="n"/>
      <c r="BR167" s="756" t="n"/>
      <c r="BS167" s="756" t="n"/>
      <c r="BT167" s="756" t="n"/>
      <c r="BU167" s="756" t="n"/>
      <c r="BV167" s="756" t="n"/>
      <c r="BW167" s="756" t="n"/>
      <c r="BX167" s="756" t="n"/>
      <c r="BY167" s="756" t="n"/>
      <c r="BZ167" s="756" t="n"/>
      <c r="CA167" s="756" t="n"/>
      <c r="CB167" s="756" t="n"/>
      <c r="CC167" s="756" t="n"/>
      <c r="CD167" s="756" t="n"/>
      <c r="CE167" s="756" t="n"/>
      <c r="CF167" s="756" t="n"/>
      <c r="CG167" s="756" t="n"/>
      <c r="CH167" s="756" t="n"/>
      <c r="CI167" s="756" t="n"/>
      <c r="CJ167" s="756" t="n"/>
      <c r="CK167" s="756" t="n"/>
      <c r="CL167" s="756" t="n"/>
      <c r="CM167" s="756" t="n"/>
      <c r="CN167" s="756" t="n"/>
      <c r="CO167" s="756" t="n"/>
      <c r="CP167" s="756" t="n"/>
      <c r="CQ167" s="756" t="n"/>
      <c r="CR167" s="756" t="n"/>
      <c r="CS167" s="756" t="n"/>
      <c r="CT167" s="756" t="n"/>
      <c r="CU167" s="756" t="n"/>
      <c r="CV167" s="756" t="n"/>
      <c r="CW167" s="756" t="n"/>
      <c r="CX167" s="756" t="n"/>
      <c r="CY167" s="756" t="n"/>
      <c r="CZ167" s="756" t="n"/>
      <c r="DA167" s="756" t="n"/>
      <c r="DB167" s="756" t="n"/>
      <c r="DC167" s="756" t="n"/>
      <c r="DD167" s="756" t="n"/>
      <c r="DE167" s="756" t="n"/>
      <c r="DF167" s="756" t="n"/>
      <c r="DG167" s="756" t="n"/>
      <c r="DH167" s="756" t="n"/>
      <c r="DI167" s="756" t="n"/>
    </row>
    <row r="168" ht="13.5" customHeight="1" s="1178">
      <c r="A168" s="756" t="n"/>
      <c r="B168" s="756" t="n"/>
      <c r="C168" s="756" t="n"/>
      <c r="D168" s="756" t="n"/>
      <c r="E168" s="756" t="n"/>
      <c r="F168" s="1106" t="n"/>
      <c r="G168" s="757" t="n"/>
      <c r="H168" s="1106" t="n"/>
      <c r="I168" s="1106" t="n"/>
      <c r="J168" s="1106" t="n"/>
      <c r="K168" s="1106" t="n"/>
      <c r="L168" s="1106" t="n"/>
      <c r="M168" s="178" t="n"/>
      <c r="N168" s="1106" t="n"/>
      <c r="O168" s="756" t="n"/>
      <c r="P168" s="756" t="n"/>
      <c r="Q168" s="756" t="n"/>
      <c r="R168" s="756" t="n"/>
      <c r="S168" s="756" t="n"/>
      <c r="T168" s="755" t="n"/>
      <c r="U168" s="756" t="n"/>
      <c r="V168" s="756" t="n"/>
      <c r="W168" s="756" t="n"/>
      <c r="X168" s="756" t="n"/>
      <c r="Y168" s="756" t="n"/>
      <c r="Z168" s="756" t="n"/>
      <c r="AA168" s="753" t="n"/>
      <c r="AB168" s="756" t="n"/>
      <c r="AC168" s="756" t="n"/>
      <c r="AD168" s="756" t="n"/>
      <c r="AE168" s="756" t="n"/>
      <c r="AF168" s="756" t="n"/>
      <c r="AG168" s="756" t="n"/>
      <c r="AH168" s="753" t="n"/>
      <c r="AI168" s="756" t="n"/>
      <c r="AJ168" s="756" t="n"/>
      <c r="AK168" s="756" t="n"/>
      <c r="AL168" s="756" t="n"/>
      <c r="AM168" s="756" t="n"/>
      <c r="AN168" s="756" t="n"/>
      <c r="AO168" s="756" t="n"/>
      <c r="AP168" s="756" t="n"/>
      <c r="AQ168" s="756" t="n"/>
      <c r="AR168" s="756" t="n"/>
      <c r="AS168" s="756" t="n"/>
      <c r="AT168" s="756" t="n"/>
      <c r="AU168" s="756" t="n"/>
      <c r="AV168" s="756" t="n"/>
      <c r="AW168" s="756" t="n"/>
      <c r="AX168" s="756" t="n"/>
      <c r="AY168" s="756" t="n"/>
      <c r="AZ168" s="753" t="n"/>
      <c r="BA168" s="756" t="n"/>
      <c r="BB168" s="756" t="n"/>
      <c r="BC168" s="756" t="n"/>
      <c r="BD168" s="756" t="n"/>
      <c r="BE168" s="756" t="n"/>
      <c r="BF168" s="756" t="n"/>
      <c r="BG168" s="756" t="n"/>
      <c r="BH168" s="756" t="n"/>
      <c r="BI168" s="756" t="n"/>
      <c r="BJ168" s="756" t="n"/>
      <c r="BK168" s="756" t="n"/>
      <c r="BL168" s="756" t="n"/>
      <c r="BM168" s="756" t="n"/>
      <c r="BN168" s="756" t="n"/>
      <c r="BO168" s="756" t="n"/>
      <c r="BP168" s="756" t="n"/>
      <c r="BQ168" s="756" t="n"/>
      <c r="BR168" s="756" t="n"/>
      <c r="BS168" s="756" t="n"/>
      <c r="BT168" s="756" t="n"/>
      <c r="BU168" s="756" t="n"/>
      <c r="BV168" s="756" t="n"/>
      <c r="BW168" s="756" t="n"/>
      <c r="BX168" s="756" t="n"/>
      <c r="BY168" s="756" t="n"/>
      <c r="BZ168" s="756" t="n"/>
      <c r="CA168" s="756" t="n"/>
      <c r="CB168" s="756" t="n"/>
      <c r="CC168" s="756" t="n"/>
      <c r="CD168" s="756" t="n"/>
      <c r="CE168" s="756" t="n"/>
      <c r="CF168" s="756" t="n"/>
      <c r="CG168" s="756" t="n"/>
      <c r="CH168" s="756" t="n"/>
      <c r="CI168" s="756" t="n"/>
      <c r="CJ168" s="756" t="n"/>
      <c r="CK168" s="756" t="n"/>
      <c r="CL168" s="756" t="n"/>
      <c r="CM168" s="756" t="n"/>
      <c r="CN168" s="756" t="n"/>
      <c r="CO168" s="756" t="n"/>
      <c r="CP168" s="756" t="n"/>
      <c r="CQ168" s="756" t="n"/>
      <c r="CR168" s="756" t="n"/>
      <c r="CS168" s="756" t="n"/>
      <c r="CT168" s="756" t="n"/>
      <c r="CU168" s="756" t="n"/>
      <c r="CV168" s="756" t="n"/>
      <c r="CW168" s="756" t="n"/>
      <c r="CX168" s="756" t="n"/>
      <c r="CY168" s="756" t="n"/>
      <c r="CZ168" s="756" t="n"/>
      <c r="DA168" s="756" t="n"/>
      <c r="DB168" s="756" t="n"/>
      <c r="DC168" s="756" t="n"/>
      <c r="DD168" s="756" t="n"/>
      <c r="DE168" s="756" t="n"/>
      <c r="DF168" s="756" t="n"/>
      <c r="DG168" s="756" t="n"/>
      <c r="DH168" s="756" t="n"/>
      <c r="DI168" s="756" t="n"/>
    </row>
    <row r="169" ht="13.5" customHeight="1" s="1178">
      <c r="A169" s="756" t="n"/>
      <c r="B169" s="756" t="n"/>
      <c r="C169" s="756" t="n"/>
      <c r="D169" s="756" t="n"/>
      <c r="E169" s="756" t="n"/>
      <c r="F169" s="1106" t="n"/>
      <c r="G169" s="757" t="n"/>
      <c r="H169" s="1106" t="n"/>
      <c r="I169" s="1106" t="n"/>
      <c r="J169" s="1106" t="n"/>
      <c r="K169" s="1106" t="n"/>
      <c r="L169" s="1106" t="n"/>
      <c r="M169" s="178" t="n"/>
      <c r="N169" s="1106" t="n"/>
      <c r="O169" s="756" t="n"/>
      <c r="P169" s="756" t="n"/>
      <c r="Q169" s="756" t="n"/>
      <c r="R169" s="756" t="n"/>
      <c r="S169" s="756" t="n"/>
      <c r="T169" s="755" t="n"/>
      <c r="U169" s="756" t="n"/>
      <c r="V169" s="756" t="n"/>
      <c r="W169" s="756" t="n"/>
      <c r="X169" s="756" t="n"/>
      <c r="Y169" s="756" t="n"/>
      <c r="Z169" s="756" t="n"/>
      <c r="AA169" s="753" t="n"/>
      <c r="AB169" s="756" t="n"/>
      <c r="AC169" s="756" t="n"/>
      <c r="AD169" s="756" t="n"/>
      <c r="AE169" s="756" t="n"/>
      <c r="AF169" s="756" t="n"/>
      <c r="AG169" s="756" t="n"/>
      <c r="AH169" s="753" t="n"/>
      <c r="AI169" s="756" t="n"/>
      <c r="AJ169" s="756" t="n"/>
      <c r="AK169" s="756" t="n"/>
      <c r="AL169" s="756" t="n"/>
      <c r="AM169" s="756" t="n"/>
      <c r="AN169" s="756" t="n"/>
      <c r="AO169" s="756" t="n"/>
      <c r="AP169" s="756" t="n"/>
      <c r="AQ169" s="756" t="n"/>
      <c r="AR169" s="756" t="n"/>
      <c r="AS169" s="756" t="n"/>
      <c r="AT169" s="756" t="n"/>
      <c r="AU169" s="756" t="n"/>
      <c r="AV169" s="756" t="n"/>
      <c r="AW169" s="756" t="n"/>
      <c r="AX169" s="756" t="n"/>
      <c r="AY169" s="756" t="n"/>
      <c r="AZ169" s="753" t="n"/>
      <c r="BA169" s="756" t="n"/>
      <c r="BB169" s="756" t="n"/>
      <c r="BC169" s="756" t="n"/>
      <c r="BD169" s="756" t="n"/>
      <c r="BE169" s="756" t="n"/>
      <c r="BF169" s="756" t="n"/>
      <c r="BG169" s="756" t="n"/>
      <c r="BH169" s="756" t="n"/>
      <c r="BI169" s="756" t="n"/>
      <c r="BJ169" s="756" t="n"/>
      <c r="BK169" s="756" t="n"/>
      <c r="BL169" s="756" t="n"/>
      <c r="BM169" s="756" t="n"/>
      <c r="BN169" s="756" t="n"/>
      <c r="BO169" s="756" t="n"/>
      <c r="BP169" s="756" t="n"/>
      <c r="BQ169" s="756" t="n"/>
      <c r="BR169" s="756" t="n"/>
      <c r="BS169" s="756" t="n"/>
      <c r="BT169" s="756" t="n"/>
      <c r="BU169" s="756" t="n"/>
      <c r="BV169" s="756" t="n"/>
      <c r="BW169" s="756" t="n"/>
      <c r="BX169" s="756" t="n"/>
      <c r="BY169" s="756" t="n"/>
      <c r="BZ169" s="756" t="n"/>
      <c r="CA169" s="756" t="n"/>
      <c r="CB169" s="756" t="n"/>
      <c r="CC169" s="756" t="n"/>
      <c r="CD169" s="756" t="n"/>
      <c r="CE169" s="756" t="n"/>
      <c r="CF169" s="756" t="n"/>
      <c r="CG169" s="756" t="n"/>
      <c r="CH169" s="756" t="n"/>
      <c r="CI169" s="756" t="n"/>
      <c r="CJ169" s="756" t="n"/>
      <c r="CK169" s="756" t="n"/>
      <c r="CL169" s="756" t="n"/>
      <c r="CM169" s="756" t="n"/>
      <c r="CN169" s="756" t="n"/>
      <c r="CO169" s="756" t="n"/>
      <c r="CP169" s="756" t="n"/>
      <c r="CQ169" s="756" t="n"/>
      <c r="CR169" s="756" t="n"/>
      <c r="CS169" s="756" t="n"/>
      <c r="CT169" s="756" t="n"/>
      <c r="CU169" s="756" t="n"/>
      <c r="CV169" s="756" t="n"/>
      <c r="CW169" s="756" t="n"/>
      <c r="CX169" s="756" t="n"/>
      <c r="CY169" s="756" t="n"/>
      <c r="CZ169" s="756" t="n"/>
      <c r="DA169" s="756" t="n"/>
      <c r="DB169" s="756" t="n"/>
      <c r="DC169" s="756" t="n"/>
      <c r="DD169" s="756" t="n"/>
      <c r="DE169" s="756" t="n"/>
      <c r="DF169" s="756" t="n"/>
      <c r="DG169" s="756" t="n"/>
      <c r="DH169" s="756" t="n"/>
      <c r="DI169" s="756" t="n"/>
    </row>
    <row r="170" ht="13.5" customHeight="1" s="1178">
      <c r="A170" s="756" t="n"/>
      <c r="B170" s="756" t="n"/>
      <c r="C170" s="756" t="n"/>
      <c r="D170" s="756" t="n"/>
      <c r="E170" s="756" t="n"/>
      <c r="F170" s="1106" t="n"/>
      <c r="G170" s="757" t="n"/>
      <c r="H170" s="1106" t="n"/>
      <c r="I170" s="1106" t="n"/>
      <c r="J170" s="1106" t="n"/>
      <c r="K170" s="1106" t="n"/>
      <c r="L170" s="1106" t="n"/>
      <c r="M170" s="178" t="n"/>
      <c r="N170" s="1106" t="n"/>
      <c r="O170" s="756" t="n"/>
      <c r="P170" s="756" t="n"/>
      <c r="Q170" s="756" t="n"/>
      <c r="R170" s="756" t="n"/>
      <c r="S170" s="756" t="n"/>
      <c r="T170" s="755" t="n"/>
      <c r="U170" s="756" t="n"/>
      <c r="V170" s="756" t="n"/>
      <c r="W170" s="756" t="n"/>
      <c r="X170" s="756" t="n"/>
      <c r="Y170" s="756" t="n"/>
      <c r="Z170" s="756" t="n"/>
      <c r="AA170" s="753" t="n"/>
      <c r="AB170" s="756" t="n"/>
      <c r="AC170" s="756" t="n"/>
      <c r="AD170" s="756" t="n"/>
      <c r="AE170" s="756" t="n"/>
      <c r="AF170" s="756" t="n"/>
      <c r="AG170" s="756" t="n"/>
      <c r="AH170" s="753" t="n"/>
      <c r="AI170" s="756" t="n"/>
      <c r="AJ170" s="756" t="n"/>
      <c r="AK170" s="756" t="n"/>
      <c r="AL170" s="756" t="n"/>
      <c r="AM170" s="756" t="n"/>
      <c r="AN170" s="756" t="n"/>
      <c r="AO170" s="756" t="n"/>
      <c r="AP170" s="756" t="n"/>
      <c r="AQ170" s="756" t="n"/>
      <c r="AR170" s="756" t="n"/>
      <c r="AS170" s="756" t="n"/>
      <c r="AT170" s="756" t="n"/>
      <c r="AU170" s="756" t="n"/>
      <c r="AV170" s="756" t="n"/>
      <c r="AW170" s="756" t="n"/>
      <c r="AX170" s="756" t="n"/>
      <c r="AY170" s="756" t="n"/>
      <c r="AZ170" s="753" t="n"/>
      <c r="BA170" s="756" t="n"/>
      <c r="BB170" s="756" t="n"/>
      <c r="BC170" s="756" t="n"/>
      <c r="BD170" s="756" t="n"/>
      <c r="BE170" s="756" t="n"/>
      <c r="BF170" s="756" t="n"/>
      <c r="BG170" s="756" t="n"/>
      <c r="BH170" s="756" t="n"/>
      <c r="BI170" s="756" t="n"/>
      <c r="BJ170" s="756" t="n"/>
      <c r="BK170" s="756" t="n"/>
      <c r="BL170" s="756" t="n"/>
      <c r="BM170" s="756" t="n"/>
      <c r="BN170" s="756" t="n"/>
      <c r="BO170" s="756" t="n"/>
      <c r="BP170" s="756" t="n"/>
      <c r="BQ170" s="756" t="n"/>
      <c r="BR170" s="756" t="n"/>
      <c r="BS170" s="756" t="n"/>
      <c r="BT170" s="756" t="n"/>
      <c r="BU170" s="756" t="n"/>
      <c r="BV170" s="756" t="n"/>
      <c r="BW170" s="756" t="n"/>
      <c r="BX170" s="756" t="n"/>
      <c r="BY170" s="756" t="n"/>
      <c r="BZ170" s="756" t="n"/>
      <c r="CA170" s="756" t="n"/>
      <c r="CB170" s="756" t="n"/>
      <c r="CC170" s="756" t="n"/>
      <c r="CD170" s="756" t="n"/>
      <c r="CE170" s="756" t="n"/>
      <c r="CF170" s="756" t="n"/>
      <c r="CG170" s="756" t="n"/>
      <c r="CH170" s="756" t="n"/>
      <c r="CI170" s="756" t="n"/>
      <c r="CJ170" s="756" t="n"/>
      <c r="CK170" s="756" t="n"/>
      <c r="CL170" s="756" t="n"/>
      <c r="CM170" s="756" t="n"/>
      <c r="CN170" s="756" t="n"/>
      <c r="CO170" s="756" t="n"/>
      <c r="CP170" s="756" t="n"/>
      <c r="CQ170" s="756" t="n"/>
      <c r="CR170" s="756" t="n"/>
      <c r="CS170" s="756" t="n"/>
      <c r="CT170" s="756" t="n"/>
      <c r="CU170" s="756" t="n"/>
      <c r="CV170" s="756" t="n"/>
      <c r="CW170" s="756" t="n"/>
      <c r="CX170" s="756" t="n"/>
      <c r="CY170" s="756" t="n"/>
      <c r="CZ170" s="756" t="n"/>
      <c r="DA170" s="756" t="n"/>
      <c r="DB170" s="756" t="n"/>
      <c r="DC170" s="756" t="n"/>
      <c r="DD170" s="756" t="n"/>
      <c r="DE170" s="756" t="n"/>
      <c r="DF170" s="756" t="n"/>
      <c r="DG170" s="756" t="n"/>
      <c r="DH170" s="756" t="n"/>
      <c r="DI170" s="756" t="n"/>
    </row>
    <row r="171" ht="13.5" customHeight="1" s="1178">
      <c r="A171" s="756" t="n"/>
      <c r="B171" s="756" t="n"/>
      <c r="C171" s="756" t="n"/>
      <c r="D171" s="756" t="n"/>
      <c r="E171" s="756" t="n"/>
      <c r="F171" s="1106" t="n"/>
      <c r="G171" s="757" t="n"/>
      <c r="H171" s="1106" t="n"/>
      <c r="I171" s="1106" t="n"/>
      <c r="J171" s="1106" t="n"/>
      <c r="K171" s="1106" t="n"/>
      <c r="L171" s="1106" t="n"/>
      <c r="M171" s="178" t="n"/>
      <c r="N171" s="1106" t="n"/>
      <c r="O171" s="756" t="n"/>
      <c r="P171" s="756" t="n"/>
      <c r="Q171" s="756" t="n"/>
      <c r="R171" s="756" t="n"/>
      <c r="S171" s="756" t="n"/>
      <c r="T171" s="755" t="n"/>
      <c r="U171" s="756" t="n"/>
      <c r="V171" s="756" t="n"/>
      <c r="W171" s="756" t="n"/>
      <c r="X171" s="756" t="n"/>
      <c r="Y171" s="756" t="n"/>
      <c r="Z171" s="756" t="n"/>
      <c r="AA171" s="753" t="n"/>
      <c r="AB171" s="756" t="n"/>
      <c r="AC171" s="756" t="n"/>
      <c r="AD171" s="756" t="n"/>
      <c r="AE171" s="756" t="n"/>
      <c r="AF171" s="756" t="n"/>
      <c r="AG171" s="756" t="n"/>
      <c r="AH171" s="753" t="n"/>
      <c r="AI171" s="756" t="n"/>
      <c r="AJ171" s="756" t="n"/>
      <c r="AK171" s="756" t="n"/>
      <c r="AL171" s="756" t="n"/>
      <c r="AM171" s="756" t="n"/>
      <c r="AN171" s="756" t="n"/>
      <c r="AO171" s="756" t="n"/>
      <c r="AP171" s="756" t="n"/>
      <c r="AQ171" s="756" t="n"/>
      <c r="AR171" s="756" t="n"/>
      <c r="AS171" s="756" t="n"/>
      <c r="AT171" s="756" t="n"/>
      <c r="AU171" s="756" t="n"/>
      <c r="AV171" s="756" t="n"/>
      <c r="AW171" s="756" t="n"/>
      <c r="AX171" s="756" t="n"/>
      <c r="AY171" s="756" t="n"/>
      <c r="AZ171" s="753" t="n"/>
      <c r="BA171" s="756" t="n"/>
      <c r="BB171" s="756" t="n"/>
      <c r="BC171" s="756" t="n"/>
      <c r="BD171" s="756" t="n"/>
      <c r="BE171" s="756" t="n"/>
      <c r="BF171" s="756" t="n"/>
      <c r="BG171" s="756" t="n"/>
      <c r="BH171" s="756" t="n"/>
      <c r="BI171" s="756" t="n"/>
      <c r="BJ171" s="756" t="n"/>
      <c r="BK171" s="756" t="n"/>
      <c r="BL171" s="756" t="n"/>
      <c r="BM171" s="756" t="n"/>
      <c r="BN171" s="756" t="n"/>
      <c r="BO171" s="756" t="n"/>
      <c r="BP171" s="756" t="n"/>
      <c r="BQ171" s="756" t="n"/>
      <c r="BR171" s="756" t="n"/>
      <c r="BS171" s="756" t="n"/>
      <c r="BT171" s="756" t="n"/>
      <c r="BU171" s="756" t="n"/>
      <c r="BV171" s="756" t="n"/>
      <c r="BW171" s="756" t="n"/>
      <c r="BX171" s="756" t="n"/>
      <c r="BY171" s="756" t="n"/>
      <c r="BZ171" s="756" t="n"/>
      <c r="CA171" s="756" t="n"/>
      <c r="CB171" s="756" t="n"/>
      <c r="CC171" s="756" t="n"/>
      <c r="CD171" s="756" t="n"/>
      <c r="CE171" s="756" t="n"/>
      <c r="CF171" s="756" t="n"/>
      <c r="CG171" s="756" t="n"/>
      <c r="CH171" s="756" t="n"/>
      <c r="CI171" s="756" t="n"/>
      <c r="CJ171" s="756" t="n"/>
      <c r="CK171" s="756" t="n"/>
      <c r="CL171" s="756" t="n"/>
      <c r="CM171" s="756" t="n"/>
      <c r="CN171" s="756" t="n"/>
      <c r="CO171" s="756" t="n"/>
      <c r="CP171" s="756" t="n"/>
      <c r="CQ171" s="756" t="n"/>
      <c r="CR171" s="756" t="n"/>
      <c r="CS171" s="756" t="n"/>
      <c r="CT171" s="756" t="n"/>
      <c r="CU171" s="756" t="n"/>
      <c r="CV171" s="756" t="n"/>
      <c r="CW171" s="756" t="n"/>
      <c r="CX171" s="756" t="n"/>
      <c r="CY171" s="756" t="n"/>
      <c r="CZ171" s="756" t="n"/>
      <c r="DA171" s="756" t="n"/>
      <c r="DB171" s="756" t="n"/>
      <c r="DC171" s="756" t="n"/>
      <c r="DD171" s="756" t="n"/>
      <c r="DE171" s="756" t="n"/>
      <c r="DF171" s="756" t="n"/>
      <c r="DG171" s="756" t="n"/>
      <c r="DH171" s="756" t="n"/>
      <c r="DI171" s="756" t="n"/>
    </row>
    <row r="172" ht="13.5" customHeight="1" s="1178">
      <c r="A172" s="756" t="n"/>
      <c r="B172" s="756" t="n"/>
      <c r="C172" s="756" t="n"/>
      <c r="D172" s="756" t="n"/>
      <c r="E172" s="756" t="n"/>
      <c r="F172" s="1106" t="n"/>
      <c r="G172" s="757" t="n"/>
      <c r="H172" s="1122">
        <f>MIN(L177,INT(N49*520/H177))</f>
        <v/>
      </c>
      <c r="I172" s="1122" t="n">
        <v>0</v>
      </c>
      <c r="J172" s="1122" t="n">
        <v>0</v>
      </c>
      <c r="K172" s="1122" t="n">
        <v>0</v>
      </c>
      <c r="L172" s="1122" t="n"/>
      <c r="M172" s="178" t="n"/>
      <c r="N172" s="1106" t="n"/>
      <c r="O172" s="756" t="n"/>
      <c r="P172" s="756" t="n"/>
      <c r="Q172" s="756" t="n"/>
      <c r="R172" s="756" t="n"/>
      <c r="S172" s="756" t="n"/>
      <c r="T172" s="755" t="n"/>
      <c r="U172" s="756" t="n"/>
      <c r="V172" s="756" t="n"/>
      <c r="W172" s="756" t="n"/>
      <c r="X172" s="756" t="n"/>
      <c r="Y172" s="756" t="n"/>
      <c r="Z172" s="756" t="n"/>
      <c r="AA172" s="753" t="n"/>
      <c r="AB172" s="756" t="n"/>
      <c r="AC172" s="756" t="n"/>
      <c r="AD172" s="756" t="n"/>
      <c r="AE172" s="756" t="n"/>
      <c r="AF172" s="756" t="n"/>
      <c r="AG172" s="756" t="n"/>
      <c r="AH172" s="753" t="n"/>
      <c r="AI172" s="756" t="n"/>
      <c r="AJ172" s="756" t="n"/>
      <c r="AK172" s="756" t="n"/>
      <c r="AL172" s="756" t="n"/>
      <c r="AM172" s="756" t="n"/>
      <c r="AN172" s="756" t="n"/>
      <c r="AO172" s="756" t="n"/>
      <c r="AP172" s="756" t="n"/>
      <c r="AQ172" s="756" t="n"/>
      <c r="AR172" s="756" t="n"/>
      <c r="AS172" s="756" t="n"/>
      <c r="AT172" s="756" t="n"/>
      <c r="AU172" s="756" t="n"/>
      <c r="AV172" s="756" t="n"/>
      <c r="AW172" s="756" t="n"/>
      <c r="AX172" s="756" t="n"/>
      <c r="AY172" s="756" t="n"/>
      <c r="AZ172" s="753" t="n"/>
      <c r="BA172" s="756" t="n"/>
      <c r="BB172" s="756" t="n"/>
      <c r="BC172" s="756" t="n"/>
      <c r="BD172" s="756" t="n"/>
      <c r="BE172" s="756" t="n"/>
      <c r="BF172" s="756" t="n"/>
      <c r="BG172" s="756" t="n"/>
      <c r="BH172" s="756" t="n"/>
      <c r="BI172" s="756" t="n"/>
      <c r="BJ172" s="756" t="n"/>
      <c r="BK172" s="756" t="n"/>
      <c r="BL172" s="756" t="n"/>
      <c r="BM172" s="756" t="n"/>
      <c r="BN172" s="756" t="n"/>
      <c r="BO172" s="756" t="n"/>
      <c r="BP172" s="756" t="n"/>
      <c r="BQ172" s="756" t="n"/>
      <c r="BR172" s="756" t="n"/>
      <c r="BS172" s="756" t="n"/>
      <c r="BT172" s="756" t="n"/>
      <c r="BU172" s="756" t="n"/>
      <c r="BV172" s="756" t="n"/>
      <c r="BW172" s="756" t="n"/>
      <c r="BX172" s="756" t="n"/>
      <c r="BY172" s="756" t="n"/>
      <c r="BZ172" s="756" t="n"/>
      <c r="CA172" s="756" t="n"/>
      <c r="CB172" s="756" t="n"/>
      <c r="CC172" s="756" t="n"/>
      <c r="CD172" s="756" t="n"/>
      <c r="CE172" s="756" t="n"/>
      <c r="CF172" s="756" t="n"/>
      <c r="CG172" s="756" t="n"/>
      <c r="CH172" s="756" t="n"/>
      <c r="CI172" s="756" t="n"/>
      <c r="CJ172" s="756" t="n"/>
      <c r="CK172" s="756" t="n"/>
      <c r="CL172" s="756" t="n"/>
      <c r="CM172" s="756" t="n"/>
      <c r="CN172" s="756" t="n"/>
      <c r="CO172" s="756" t="n"/>
      <c r="CP172" s="756" t="n"/>
      <c r="CQ172" s="756" t="n"/>
      <c r="CR172" s="756" t="n"/>
      <c r="CS172" s="756" t="n"/>
      <c r="CT172" s="756" t="n"/>
      <c r="CU172" s="756" t="n"/>
      <c r="CV172" s="756" t="n"/>
      <c r="CW172" s="756" t="n"/>
      <c r="CX172" s="756" t="n"/>
      <c r="CY172" s="756" t="n"/>
      <c r="CZ172" s="756" t="n"/>
      <c r="DA172" s="756" t="n"/>
      <c r="DB172" s="756" t="n"/>
      <c r="DC172" s="756" t="n"/>
      <c r="DD172" s="756" t="n"/>
      <c r="DE172" s="756" t="n"/>
      <c r="DF172" s="756" t="n"/>
      <c r="DG172" s="756" t="n"/>
      <c r="DH172" s="756" t="n"/>
      <c r="DI172" s="756" t="n"/>
    </row>
    <row r="173" ht="13.5" customHeight="1" s="1178">
      <c r="A173" s="756" t="n"/>
      <c r="B173" s="756" t="n"/>
      <c r="C173" s="756" t="n"/>
      <c r="D173" s="756" t="n"/>
      <c r="E173" s="756" t="n"/>
      <c r="F173" s="1106" t="n"/>
      <c r="G173" s="757" t="n"/>
      <c r="H173" s="1122">
        <f>MIN(L178,MAX(0,INT((520*N49-H172*H177)/H178)))</f>
        <v/>
      </c>
      <c r="I173" s="1122" t="n">
        <v>0</v>
      </c>
      <c r="J173" s="1122">
        <f>L178-H173</f>
        <v/>
      </c>
      <c r="K173" s="1122" t="n">
        <v>0</v>
      </c>
      <c r="L173" s="1122" t="n"/>
      <c r="M173" s="178" t="n"/>
      <c r="N173" s="1106" t="n"/>
      <c r="O173" s="756" t="n"/>
      <c r="P173" s="756" t="n"/>
      <c r="Q173" s="756" t="n"/>
      <c r="R173" s="756" t="n"/>
      <c r="S173" s="756" t="n"/>
      <c r="T173" s="755" t="n"/>
      <c r="U173" s="756" t="n"/>
      <c r="V173" s="756" t="n"/>
      <c r="W173" s="756" t="n"/>
      <c r="X173" s="756" t="n"/>
      <c r="Y173" s="756" t="n"/>
      <c r="Z173" s="756" t="n"/>
      <c r="AA173" s="753" t="n"/>
      <c r="AB173" s="756" t="n"/>
      <c r="AC173" s="756" t="n"/>
      <c r="AD173" s="756" t="n"/>
      <c r="AE173" s="756" t="n"/>
      <c r="AF173" s="756" t="n"/>
      <c r="AG173" s="756" t="n"/>
      <c r="AH173" s="753" t="n"/>
      <c r="AI173" s="756" t="n"/>
      <c r="AJ173" s="756" t="n"/>
      <c r="AK173" s="756" t="n"/>
      <c r="AL173" s="756" t="n"/>
      <c r="AM173" s="756" t="n"/>
      <c r="AN173" s="756" t="n"/>
      <c r="AO173" s="756" t="n"/>
      <c r="AP173" s="756" t="n"/>
      <c r="AQ173" s="756" t="n"/>
      <c r="AR173" s="756" t="n"/>
      <c r="AS173" s="756" t="n"/>
      <c r="AT173" s="756" t="n"/>
      <c r="AU173" s="756" t="n"/>
      <c r="AV173" s="756" t="n"/>
      <c r="AW173" s="756" t="n"/>
      <c r="AX173" s="756" t="n"/>
      <c r="AY173" s="756" t="n"/>
      <c r="AZ173" s="753" t="n"/>
      <c r="BA173" s="756" t="n"/>
      <c r="BB173" s="756" t="n"/>
      <c r="BC173" s="756" t="n"/>
      <c r="BD173" s="756" t="n"/>
      <c r="BE173" s="756" t="n"/>
      <c r="BF173" s="756" t="n"/>
      <c r="BG173" s="756" t="n"/>
      <c r="BH173" s="756" t="n"/>
      <c r="BI173" s="756" t="n"/>
      <c r="BJ173" s="756" t="n"/>
      <c r="BK173" s="756" t="n"/>
      <c r="BL173" s="756" t="n"/>
      <c r="BM173" s="756" t="n"/>
      <c r="BN173" s="756" t="n"/>
      <c r="BO173" s="756" t="n"/>
      <c r="BP173" s="756" t="n"/>
      <c r="BQ173" s="756" t="n"/>
      <c r="BR173" s="756" t="n"/>
      <c r="BS173" s="756" t="n"/>
      <c r="BT173" s="756" t="n"/>
      <c r="BU173" s="756" t="n"/>
      <c r="BV173" s="756" t="n"/>
      <c r="BW173" s="756" t="n"/>
      <c r="BX173" s="756" t="n"/>
      <c r="BY173" s="756" t="n"/>
      <c r="BZ173" s="756" t="n"/>
      <c r="CA173" s="756" t="n"/>
      <c r="CB173" s="756" t="n"/>
      <c r="CC173" s="756" t="n"/>
      <c r="CD173" s="756" t="n"/>
      <c r="CE173" s="756" t="n"/>
      <c r="CF173" s="756" t="n"/>
      <c r="CG173" s="756" t="n"/>
      <c r="CH173" s="756" t="n"/>
      <c r="CI173" s="756" t="n"/>
      <c r="CJ173" s="756" t="n"/>
      <c r="CK173" s="756" t="n"/>
      <c r="CL173" s="756" t="n"/>
      <c r="CM173" s="756" t="n"/>
      <c r="CN173" s="756" t="n"/>
      <c r="CO173" s="756" t="n"/>
      <c r="CP173" s="756" t="n"/>
      <c r="CQ173" s="756" t="n"/>
      <c r="CR173" s="756" t="n"/>
      <c r="CS173" s="756" t="n"/>
      <c r="CT173" s="756" t="n"/>
      <c r="CU173" s="756" t="n"/>
      <c r="CV173" s="756" t="n"/>
      <c r="CW173" s="756" t="n"/>
      <c r="CX173" s="756" t="n"/>
      <c r="CY173" s="756" t="n"/>
      <c r="CZ173" s="756" t="n"/>
      <c r="DA173" s="756" t="n"/>
      <c r="DB173" s="756" t="n"/>
      <c r="DC173" s="756" t="n"/>
      <c r="DD173" s="756" t="n"/>
      <c r="DE173" s="756" t="n"/>
      <c r="DF173" s="756" t="n"/>
      <c r="DG173" s="756" t="n"/>
      <c r="DH173" s="756" t="n"/>
      <c r="DI173" s="756" t="n"/>
    </row>
    <row r="174" ht="13.5" customHeight="1" s="1178">
      <c r="A174" s="756" t="n"/>
      <c r="B174" s="756" t="n"/>
      <c r="C174" s="756" t="n"/>
      <c r="D174" s="756" t="n"/>
      <c r="E174" s="756" t="n"/>
      <c r="F174" s="1106" t="n"/>
      <c r="G174" s="757" t="n"/>
      <c r="H174" s="1122">
        <f>MIN(L179,MAX(0,INT((520*N49-H172*H177-H173*H178)/H179)))</f>
        <v/>
      </c>
      <c r="I174" s="1122" t="n">
        <v>0</v>
      </c>
      <c r="J174" s="1122">
        <f>IF(MIN((L179-H174),MIN(L179,INT((520*N49-J172*H177-J173*H178)/H179)))&lt;0,0,MIN((L179-H174),MIN(L179,INT((520*N49-J172*H177-J173*H178)/H179))))</f>
        <v/>
      </c>
      <c r="K174" s="1122">
        <f>MIN(L180,INT((260*N49-K175*H180)/H179))</f>
        <v/>
      </c>
      <c r="L174" s="1122" t="n"/>
      <c r="M174" s="178" t="n"/>
      <c r="N174" s="1106" t="n"/>
      <c r="O174" s="756" t="n"/>
      <c r="P174" s="756" t="n"/>
      <c r="Q174" s="756" t="n"/>
      <c r="R174" s="756" t="n"/>
      <c r="S174" s="756" t="n"/>
      <c r="T174" s="755" t="n"/>
      <c r="U174" s="756" t="n"/>
      <c r="V174" s="756" t="n"/>
      <c r="W174" s="756" t="n"/>
      <c r="X174" s="756" t="n"/>
      <c r="Y174" s="756" t="n"/>
      <c r="Z174" s="756" t="n"/>
      <c r="AA174" s="753" t="n"/>
      <c r="AB174" s="756" t="n"/>
      <c r="AC174" s="756" t="n"/>
      <c r="AD174" s="756" t="n"/>
      <c r="AE174" s="756" t="n"/>
      <c r="AF174" s="756" t="n"/>
      <c r="AG174" s="756" t="n"/>
      <c r="AH174" s="753" t="n"/>
      <c r="AI174" s="756" t="n"/>
      <c r="AJ174" s="756" t="n"/>
      <c r="AK174" s="756" t="n"/>
      <c r="AL174" s="756" t="n"/>
      <c r="AM174" s="756" t="n"/>
      <c r="AN174" s="756" t="n"/>
      <c r="AO174" s="756" t="n"/>
      <c r="AP174" s="756" t="n"/>
      <c r="AQ174" s="756" t="n"/>
      <c r="AR174" s="756" t="n"/>
      <c r="AS174" s="756" t="n"/>
      <c r="AT174" s="756" t="n"/>
      <c r="AU174" s="756" t="n"/>
      <c r="AV174" s="756" t="n"/>
      <c r="AW174" s="756" t="n"/>
      <c r="AX174" s="756" t="n"/>
      <c r="AY174" s="756" t="n"/>
      <c r="AZ174" s="753" t="n"/>
      <c r="BA174" s="756" t="n"/>
      <c r="BB174" s="756" t="n"/>
      <c r="BC174" s="756" t="n"/>
      <c r="BD174" s="756" t="n"/>
      <c r="BE174" s="756" t="n"/>
      <c r="BF174" s="756" t="n"/>
      <c r="BG174" s="756" t="n"/>
      <c r="BH174" s="756" t="n"/>
      <c r="BI174" s="756" t="n"/>
      <c r="BJ174" s="756" t="n"/>
      <c r="BK174" s="756" t="n"/>
      <c r="BL174" s="756" t="n"/>
      <c r="BM174" s="756" t="n"/>
      <c r="BN174" s="756" t="n"/>
      <c r="BO174" s="756" t="n"/>
      <c r="BP174" s="756" t="n"/>
      <c r="BQ174" s="756" t="n"/>
      <c r="BR174" s="756" t="n"/>
      <c r="BS174" s="756" t="n"/>
      <c r="BT174" s="756" t="n"/>
      <c r="BU174" s="756" t="n"/>
      <c r="BV174" s="756" t="n"/>
      <c r="BW174" s="756" t="n"/>
      <c r="BX174" s="756" t="n"/>
      <c r="BY174" s="756" t="n"/>
      <c r="BZ174" s="756" t="n"/>
      <c r="CA174" s="756" t="n"/>
      <c r="CB174" s="756" t="n"/>
      <c r="CC174" s="756" t="n"/>
      <c r="CD174" s="756" t="n"/>
      <c r="CE174" s="756" t="n"/>
      <c r="CF174" s="756" t="n"/>
      <c r="CG174" s="756" t="n"/>
      <c r="CH174" s="756" t="n"/>
      <c r="CI174" s="756" t="n"/>
      <c r="CJ174" s="756" t="n"/>
      <c r="CK174" s="756" t="n"/>
      <c r="CL174" s="756" t="n"/>
      <c r="CM174" s="756" t="n"/>
      <c r="CN174" s="756" t="n"/>
      <c r="CO174" s="756" t="n"/>
      <c r="CP174" s="756" t="n"/>
      <c r="CQ174" s="756" t="n"/>
      <c r="CR174" s="756" t="n"/>
      <c r="CS174" s="756" t="n"/>
      <c r="CT174" s="756" t="n"/>
      <c r="CU174" s="756" t="n"/>
      <c r="CV174" s="756" t="n"/>
      <c r="CW174" s="756" t="n"/>
      <c r="CX174" s="756" t="n"/>
      <c r="CY174" s="756" t="n"/>
      <c r="CZ174" s="756" t="n"/>
      <c r="DA174" s="756" t="n"/>
      <c r="DB174" s="756" t="n"/>
      <c r="DC174" s="756" t="n"/>
      <c r="DD174" s="756" t="n"/>
      <c r="DE174" s="756" t="n"/>
      <c r="DF174" s="756" t="n"/>
      <c r="DG174" s="756" t="n"/>
      <c r="DH174" s="756" t="n"/>
      <c r="DI174" s="756" t="n"/>
    </row>
    <row r="175" ht="13.5" customHeight="1" s="1178">
      <c r="A175" s="756" t="n"/>
      <c r="B175" s="756" t="n"/>
      <c r="C175" s="756" t="n"/>
      <c r="D175" s="756" t="n"/>
      <c r="E175" s="756" t="n"/>
      <c r="F175" s="1106" t="n"/>
      <c r="G175" s="757" t="n"/>
      <c r="H175" s="1122">
        <f>MAX(0,INT((N49*520-H172*H177-H173*H178-H174*H179)/H180))</f>
        <v/>
      </c>
      <c r="I175" s="1122" t="n">
        <v>0</v>
      </c>
      <c r="J175" s="1122">
        <f>IF(MIN(L180-K175,INT((520*N49-H177*J172-H178*J173-H179*J174)/H180))&lt;0,0,MIN(L180-K175,INT((520*N49-H177*J172-H178*J173-H179*J174)/H180)))</f>
        <v/>
      </c>
      <c r="K175" s="1122">
        <f>MIN(L180,INT(260*N49/H180))</f>
        <v/>
      </c>
      <c r="L175" s="1122" t="n"/>
      <c r="M175" s="178" t="n"/>
      <c r="N175" s="1106" t="n"/>
      <c r="O175" s="756" t="n"/>
      <c r="P175" s="756" t="n"/>
      <c r="Q175" s="756" t="n"/>
      <c r="R175" s="756" t="n"/>
      <c r="S175" s="756" t="n"/>
      <c r="T175" s="755" t="n"/>
      <c r="U175" s="756" t="n"/>
      <c r="V175" s="756" t="n"/>
      <c r="W175" s="756" t="n"/>
      <c r="X175" s="756" t="n"/>
      <c r="Y175" s="756" t="n"/>
      <c r="Z175" s="756" t="n"/>
      <c r="AA175" s="753" t="n"/>
      <c r="AB175" s="756" t="n"/>
      <c r="AC175" s="756" t="n"/>
      <c r="AD175" s="756" t="n"/>
      <c r="AE175" s="756" t="n"/>
      <c r="AF175" s="756" t="n"/>
      <c r="AG175" s="756" t="n"/>
      <c r="AH175" s="753" t="n"/>
      <c r="AI175" s="756" t="n"/>
      <c r="AJ175" s="756" t="n"/>
      <c r="AK175" s="756" t="n"/>
      <c r="AL175" s="756" t="n"/>
      <c r="AM175" s="756" t="n"/>
      <c r="AN175" s="756" t="n"/>
      <c r="AO175" s="756" t="n"/>
      <c r="AP175" s="756" t="n"/>
      <c r="AQ175" s="756" t="n"/>
      <c r="AR175" s="756" t="n"/>
      <c r="AS175" s="756" t="n"/>
      <c r="AT175" s="756" t="n"/>
      <c r="AU175" s="756" t="n"/>
      <c r="AV175" s="756" t="n"/>
      <c r="AW175" s="756" t="n"/>
      <c r="AX175" s="756" t="n"/>
      <c r="AY175" s="756" t="n"/>
      <c r="AZ175" s="753" t="n"/>
      <c r="BA175" s="756" t="n"/>
      <c r="BB175" s="756" t="n"/>
      <c r="BC175" s="756" t="n"/>
      <c r="BD175" s="756" t="n"/>
      <c r="BE175" s="756" t="n"/>
      <c r="BF175" s="756" t="n"/>
      <c r="BG175" s="756" t="n"/>
      <c r="BH175" s="756" t="n"/>
      <c r="BI175" s="756" t="n"/>
      <c r="BJ175" s="756" t="n"/>
      <c r="BK175" s="756" t="n"/>
      <c r="BL175" s="756" t="n"/>
      <c r="BM175" s="756" t="n"/>
      <c r="BN175" s="756" t="n"/>
      <c r="BO175" s="756" t="n"/>
      <c r="BP175" s="756" t="n"/>
      <c r="BQ175" s="756" t="n"/>
      <c r="BR175" s="756" t="n"/>
      <c r="BS175" s="756" t="n"/>
      <c r="BT175" s="756" t="n"/>
      <c r="BU175" s="756" t="n"/>
      <c r="BV175" s="756" t="n"/>
      <c r="BW175" s="756" t="n"/>
      <c r="BX175" s="756" t="n"/>
      <c r="BY175" s="756" t="n"/>
      <c r="BZ175" s="756" t="n"/>
      <c r="CA175" s="756" t="n"/>
      <c r="CB175" s="756" t="n"/>
      <c r="CC175" s="756" t="n"/>
      <c r="CD175" s="756" t="n"/>
      <c r="CE175" s="756" t="n"/>
      <c r="CF175" s="756" t="n"/>
      <c r="CG175" s="756" t="n"/>
      <c r="CH175" s="756" t="n"/>
      <c r="CI175" s="756" t="n"/>
      <c r="CJ175" s="756" t="n"/>
      <c r="CK175" s="756" t="n"/>
      <c r="CL175" s="756" t="n"/>
      <c r="CM175" s="756" t="n"/>
      <c r="CN175" s="756" t="n"/>
      <c r="CO175" s="756" t="n"/>
      <c r="CP175" s="756" t="n"/>
      <c r="CQ175" s="756" t="n"/>
      <c r="CR175" s="756" t="n"/>
      <c r="CS175" s="756" t="n"/>
      <c r="CT175" s="756" t="n"/>
      <c r="CU175" s="756" t="n"/>
      <c r="CV175" s="756" t="n"/>
      <c r="CW175" s="756" t="n"/>
      <c r="CX175" s="756" t="n"/>
      <c r="CY175" s="756" t="n"/>
      <c r="CZ175" s="756" t="n"/>
      <c r="DA175" s="756" t="n"/>
      <c r="DB175" s="756" t="n"/>
      <c r="DC175" s="756" t="n"/>
      <c r="DD175" s="756" t="n"/>
      <c r="DE175" s="756" t="n"/>
      <c r="DF175" s="756" t="n"/>
      <c r="DG175" s="756" t="n"/>
      <c r="DH175" s="756" t="n"/>
      <c r="DI175" s="756" t="n"/>
    </row>
    <row r="176" ht="13.5" customHeight="1" s="1178">
      <c r="A176" s="756" t="n"/>
      <c r="B176" s="756" t="n"/>
      <c r="C176" s="756" t="n"/>
      <c r="D176" s="756" t="n"/>
      <c r="E176" s="756" t="n"/>
      <c r="F176" s="1106" t="n"/>
      <c r="G176" s="757" t="n"/>
      <c r="H176" s="1122" t="n"/>
      <c r="I176" s="1122" t="n"/>
      <c r="J176" s="1122" t="n"/>
      <c r="K176" s="1122" t="n"/>
      <c r="L176" s="1122" t="n"/>
      <c r="M176" s="1106" t="n"/>
      <c r="N176" s="1106" t="n"/>
      <c r="O176" s="756" t="n"/>
      <c r="P176" s="756" t="n"/>
      <c r="Q176" s="756" t="n"/>
      <c r="R176" s="756" t="n"/>
      <c r="S176" s="756" t="n"/>
      <c r="T176" s="755" t="n"/>
      <c r="U176" s="756" t="n"/>
      <c r="V176" s="756" t="n"/>
      <c r="W176" s="756" t="n"/>
      <c r="X176" s="756" t="n"/>
      <c r="Y176" s="756" t="n"/>
      <c r="Z176" s="756" t="n"/>
      <c r="AA176" s="753" t="n"/>
      <c r="AB176" s="756" t="n"/>
      <c r="AC176" s="756" t="n"/>
      <c r="AD176" s="756" t="n"/>
      <c r="AE176" s="756" t="n"/>
      <c r="AF176" s="756" t="n"/>
      <c r="AG176" s="756" t="n"/>
      <c r="AH176" s="753" t="n"/>
      <c r="AI176" s="756" t="n"/>
      <c r="AJ176" s="756" t="n"/>
      <c r="AK176" s="756" t="n"/>
      <c r="AL176" s="756" t="n"/>
      <c r="AM176" s="756" t="n"/>
      <c r="AN176" s="756" t="n"/>
      <c r="AO176" s="756" t="n"/>
      <c r="AP176" s="756" t="n"/>
      <c r="AQ176" s="756" t="n"/>
      <c r="AR176" s="756" t="n"/>
      <c r="AS176" s="756" t="n"/>
      <c r="AT176" s="756" t="n"/>
      <c r="AU176" s="756" t="n"/>
      <c r="AV176" s="756" t="n"/>
      <c r="AW176" s="756" t="n"/>
      <c r="AX176" s="756" t="n"/>
      <c r="AY176" s="756" t="n"/>
      <c r="AZ176" s="753" t="n"/>
      <c r="BA176" s="756" t="n"/>
      <c r="BB176" s="756" t="n"/>
      <c r="BC176" s="756" t="n"/>
      <c r="BD176" s="756" t="n"/>
      <c r="BE176" s="756" t="n"/>
      <c r="BF176" s="756" t="n"/>
      <c r="BG176" s="756" t="n"/>
      <c r="BH176" s="756" t="n"/>
      <c r="BI176" s="756" t="n"/>
      <c r="BJ176" s="756" t="n"/>
      <c r="BK176" s="756" t="n"/>
      <c r="BL176" s="756" t="n"/>
      <c r="BM176" s="756" t="n"/>
      <c r="BN176" s="756" t="n"/>
      <c r="BO176" s="756" t="n"/>
      <c r="BP176" s="756" t="n"/>
      <c r="BQ176" s="756" t="n"/>
      <c r="BR176" s="756" t="n"/>
      <c r="BS176" s="756" t="n"/>
      <c r="BT176" s="756" t="n"/>
      <c r="BU176" s="756" t="n"/>
      <c r="BV176" s="756" t="n"/>
      <c r="BW176" s="756" t="n"/>
      <c r="BX176" s="756" t="n"/>
      <c r="BY176" s="756" t="n"/>
      <c r="BZ176" s="756" t="n"/>
      <c r="CA176" s="756" t="n"/>
      <c r="CB176" s="756" t="n"/>
      <c r="CC176" s="756" t="n"/>
      <c r="CD176" s="756" t="n"/>
      <c r="CE176" s="756" t="n"/>
      <c r="CF176" s="756" t="n"/>
      <c r="CG176" s="756" t="n"/>
      <c r="CH176" s="756" t="n"/>
      <c r="CI176" s="756" t="n"/>
      <c r="CJ176" s="756" t="n"/>
      <c r="CK176" s="756" t="n"/>
      <c r="CL176" s="756" t="n"/>
      <c r="CM176" s="756" t="n"/>
      <c r="CN176" s="756" t="n"/>
      <c r="CO176" s="756" t="n"/>
      <c r="CP176" s="756" t="n"/>
      <c r="CQ176" s="756" t="n"/>
      <c r="CR176" s="756" t="n"/>
      <c r="CS176" s="756" t="n"/>
      <c r="CT176" s="756" t="n"/>
      <c r="CU176" s="756" t="n"/>
      <c r="CV176" s="756" t="n"/>
      <c r="CW176" s="756" t="n"/>
      <c r="CX176" s="756" t="n"/>
      <c r="CY176" s="756" t="n"/>
      <c r="CZ176" s="756" t="n"/>
      <c r="DA176" s="756" t="n"/>
      <c r="DB176" s="756" t="n"/>
      <c r="DC176" s="756" t="n"/>
      <c r="DD176" s="756" t="n"/>
      <c r="DE176" s="756" t="n"/>
      <c r="DF176" s="756" t="n"/>
      <c r="DG176" s="756" t="n"/>
      <c r="DH176" s="756" t="n"/>
      <c r="DI176" s="756" t="n"/>
    </row>
    <row r="177" ht="13.5" customHeight="1" s="1178">
      <c r="A177" s="756" t="n"/>
      <c r="B177" s="756" t="n"/>
      <c r="C177" s="756" t="n"/>
      <c r="D177" s="756" t="n"/>
      <c r="E177" s="756" t="n"/>
      <c r="F177" s="1106" t="n"/>
      <c r="G177" s="757" t="n"/>
      <c r="H177" s="1122">
        <f>初始化表!E17</f>
        <v/>
      </c>
      <c r="I177" s="1122">
        <f>初始化表!E18</f>
        <v/>
      </c>
      <c r="J177" s="1122">
        <f>初始化表!E19</f>
        <v/>
      </c>
      <c r="K177" s="1122" t="n"/>
      <c r="L177" s="1122">
        <f>L35</f>
        <v/>
      </c>
      <c r="M177" s="1106" t="n"/>
      <c r="N177" s="1106" t="n"/>
      <c r="O177" s="756" t="n"/>
      <c r="P177" s="756" t="n"/>
      <c r="Q177" s="756" t="n"/>
      <c r="R177" s="756" t="n"/>
      <c r="S177" s="756" t="n"/>
      <c r="T177" s="755" t="n"/>
      <c r="U177" s="756" t="n"/>
      <c r="V177" s="756" t="n"/>
      <c r="W177" s="756" t="n"/>
      <c r="X177" s="756" t="n"/>
      <c r="Y177" s="756" t="n"/>
      <c r="Z177" s="756" t="n"/>
      <c r="AA177" s="753" t="n"/>
      <c r="AB177" s="756" t="n"/>
      <c r="AC177" s="756" t="n"/>
      <c r="AD177" s="756" t="n"/>
      <c r="AE177" s="756" t="n"/>
      <c r="AF177" s="756" t="n"/>
      <c r="AG177" s="756" t="n"/>
      <c r="AH177" s="753" t="n"/>
      <c r="AI177" s="756" t="n"/>
      <c r="AJ177" s="756" t="n"/>
      <c r="AK177" s="756" t="n"/>
      <c r="AL177" s="756" t="n"/>
      <c r="AM177" s="756" t="n"/>
      <c r="AN177" s="756" t="n"/>
      <c r="AO177" s="756" t="n"/>
      <c r="AP177" s="756" t="n"/>
      <c r="AQ177" s="756" t="n"/>
      <c r="AR177" s="756" t="n"/>
      <c r="AS177" s="756" t="n"/>
      <c r="AT177" s="756" t="n"/>
      <c r="AU177" s="756" t="n"/>
      <c r="AV177" s="756" t="n"/>
      <c r="AW177" s="756" t="n"/>
      <c r="AX177" s="756" t="n"/>
      <c r="AY177" s="756" t="n"/>
      <c r="AZ177" s="753" t="n"/>
      <c r="BA177" s="756" t="n"/>
      <c r="BB177" s="756" t="n"/>
      <c r="BC177" s="756" t="n"/>
      <c r="BD177" s="756" t="n"/>
      <c r="BE177" s="756" t="n"/>
      <c r="BF177" s="756" t="n"/>
      <c r="BG177" s="756" t="n"/>
      <c r="BH177" s="756" t="n"/>
      <c r="BI177" s="756" t="n"/>
      <c r="BJ177" s="756" t="n"/>
      <c r="BK177" s="756" t="n"/>
      <c r="BL177" s="756" t="n"/>
      <c r="BM177" s="756" t="n"/>
      <c r="BN177" s="756" t="n"/>
      <c r="BO177" s="756" t="n"/>
      <c r="BP177" s="756" t="n"/>
      <c r="BQ177" s="756" t="n"/>
      <c r="BR177" s="756" t="n"/>
      <c r="BS177" s="756" t="n"/>
      <c r="BT177" s="756" t="n"/>
      <c r="BU177" s="756" t="n"/>
      <c r="BV177" s="756" t="n"/>
      <c r="BW177" s="756" t="n"/>
      <c r="BX177" s="756" t="n"/>
      <c r="BY177" s="756" t="n"/>
      <c r="BZ177" s="756" t="n"/>
      <c r="CA177" s="756" t="n"/>
      <c r="CB177" s="756" t="n"/>
      <c r="CC177" s="756" t="n"/>
      <c r="CD177" s="756" t="n"/>
      <c r="CE177" s="756" t="n"/>
      <c r="CF177" s="756" t="n"/>
      <c r="CG177" s="756" t="n"/>
      <c r="CH177" s="756" t="n"/>
      <c r="CI177" s="756" t="n"/>
      <c r="CJ177" s="756" t="n"/>
      <c r="CK177" s="756" t="n"/>
      <c r="CL177" s="756" t="n"/>
      <c r="CM177" s="756" t="n"/>
      <c r="CN177" s="756" t="n"/>
      <c r="CO177" s="756" t="n"/>
      <c r="CP177" s="756" t="n"/>
      <c r="CQ177" s="756" t="n"/>
      <c r="CR177" s="756" t="n"/>
      <c r="CS177" s="756" t="n"/>
      <c r="CT177" s="756" t="n"/>
      <c r="CU177" s="756" t="n"/>
      <c r="CV177" s="756" t="n"/>
      <c r="CW177" s="756" t="n"/>
      <c r="CX177" s="756" t="n"/>
      <c r="CY177" s="756" t="n"/>
      <c r="CZ177" s="756" t="n"/>
      <c r="DA177" s="756" t="n"/>
      <c r="DB177" s="756" t="n"/>
      <c r="DC177" s="756" t="n"/>
      <c r="DD177" s="756" t="n"/>
      <c r="DE177" s="756" t="n"/>
      <c r="DF177" s="756" t="n"/>
      <c r="DG177" s="756" t="n"/>
      <c r="DH177" s="756" t="n"/>
      <c r="DI177" s="756" t="n"/>
    </row>
    <row r="178" ht="13.5" customHeight="1" s="1178">
      <c r="A178" s="756" t="n"/>
      <c r="B178" s="756" t="n"/>
      <c r="C178" s="756" t="n"/>
      <c r="D178" s="756" t="n"/>
      <c r="E178" s="756" t="n"/>
      <c r="F178" s="1106" t="n"/>
      <c r="G178" s="757" t="n"/>
      <c r="H178" s="1122">
        <f>初始化表!F17</f>
        <v/>
      </c>
      <c r="I178" s="1122">
        <f>初始化表!F18</f>
        <v/>
      </c>
      <c r="J178" s="1122">
        <f>初始化表!F19</f>
        <v/>
      </c>
      <c r="K178" s="1122" t="n"/>
      <c r="L178" s="1122">
        <f>L36</f>
        <v/>
      </c>
      <c r="M178" s="1106" t="n"/>
      <c r="N178" s="1106" t="n"/>
      <c r="O178" s="756" t="n"/>
      <c r="P178" s="756" t="n"/>
      <c r="Q178" s="756" t="n"/>
      <c r="R178" s="756" t="n"/>
      <c r="S178" s="756" t="n"/>
      <c r="T178" s="755" t="n"/>
      <c r="U178" s="756" t="n"/>
      <c r="V178" s="756" t="n"/>
      <c r="W178" s="756" t="n"/>
      <c r="X178" s="756" t="n"/>
      <c r="Y178" s="756" t="n"/>
      <c r="Z178" s="756" t="n"/>
      <c r="AA178" s="753" t="n"/>
      <c r="AB178" s="756" t="n"/>
      <c r="AC178" s="756" t="n"/>
      <c r="AD178" s="756" t="n"/>
      <c r="AE178" s="756" t="n"/>
      <c r="AF178" s="756" t="n"/>
      <c r="AG178" s="756" t="n"/>
      <c r="AH178" s="753" t="n"/>
      <c r="AI178" s="756" t="n"/>
      <c r="AJ178" s="756" t="n"/>
      <c r="AK178" s="756" t="n"/>
      <c r="AL178" s="756" t="n"/>
      <c r="AM178" s="756" t="n"/>
      <c r="AN178" s="756" t="n"/>
      <c r="AO178" s="756" t="n"/>
      <c r="AP178" s="756" t="n"/>
      <c r="AQ178" s="756" t="n"/>
      <c r="AR178" s="756" t="n"/>
      <c r="AS178" s="756" t="n"/>
      <c r="AT178" s="756" t="n"/>
      <c r="AU178" s="756" t="n"/>
      <c r="AV178" s="756" t="n"/>
      <c r="AW178" s="756" t="n"/>
      <c r="AX178" s="756" t="n"/>
      <c r="AY178" s="756" t="n"/>
      <c r="AZ178" s="753" t="n"/>
      <c r="BA178" s="756" t="n"/>
      <c r="BB178" s="756" t="n"/>
      <c r="BC178" s="756" t="n"/>
      <c r="BD178" s="756" t="n"/>
      <c r="BE178" s="756" t="n"/>
      <c r="BF178" s="756" t="n"/>
      <c r="BG178" s="756" t="n"/>
      <c r="BH178" s="756" t="n"/>
      <c r="BI178" s="756" t="n"/>
      <c r="BJ178" s="756" t="n"/>
      <c r="BK178" s="756" t="n"/>
      <c r="BL178" s="756" t="n"/>
      <c r="BM178" s="756" t="n"/>
      <c r="BN178" s="756" t="n"/>
      <c r="BO178" s="756" t="n"/>
      <c r="BP178" s="756" t="n"/>
      <c r="BQ178" s="756" t="n"/>
      <c r="BR178" s="756" t="n"/>
      <c r="BS178" s="756" t="n"/>
      <c r="BT178" s="756" t="n"/>
      <c r="BU178" s="756" t="n"/>
      <c r="BV178" s="756" t="n"/>
      <c r="BW178" s="756" t="n"/>
      <c r="BX178" s="756" t="n"/>
      <c r="BY178" s="756" t="n"/>
      <c r="BZ178" s="756" t="n"/>
      <c r="CA178" s="756" t="n"/>
      <c r="CB178" s="756" t="n"/>
      <c r="CC178" s="756" t="n"/>
      <c r="CD178" s="756" t="n"/>
      <c r="CE178" s="756" t="n"/>
      <c r="CF178" s="756" t="n"/>
      <c r="CG178" s="756" t="n"/>
      <c r="CH178" s="756" t="n"/>
      <c r="CI178" s="756" t="n"/>
      <c r="CJ178" s="756" t="n"/>
      <c r="CK178" s="756" t="n"/>
      <c r="CL178" s="756" t="n"/>
      <c r="CM178" s="756" t="n"/>
      <c r="CN178" s="756" t="n"/>
      <c r="CO178" s="756" t="n"/>
      <c r="CP178" s="756" t="n"/>
      <c r="CQ178" s="756" t="n"/>
      <c r="CR178" s="756" t="n"/>
      <c r="CS178" s="756" t="n"/>
      <c r="CT178" s="756" t="n"/>
      <c r="CU178" s="756" t="n"/>
      <c r="CV178" s="756" t="n"/>
      <c r="CW178" s="756" t="n"/>
      <c r="CX178" s="756" t="n"/>
      <c r="CY178" s="756" t="n"/>
      <c r="CZ178" s="756" t="n"/>
      <c r="DA178" s="756" t="n"/>
      <c r="DB178" s="756" t="n"/>
      <c r="DC178" s="756" t="n"/>
      <c r="DD178" s="756" t="n"/>
      <c r="DE178" s="756" t="n"/>
      <c r="DF178" s="756" t="n"/>
      <c r="DG178" s="756" t="n"/>
      <c r="DH178" s="756" t="n"/>
      <c r="DI178" s="756" t="n"/>
    </row>
    <row r="179" ht="13.5" customHeight="1" s="1178">
      <c r="A179" s="756" t="n"/>
      <c r="B179" s="756" t="n"/>
      <c r="C179" s="756" t="n"/>
      <c r="D179" s="756" t="n"/>
      <c r="E179" s="756" t="n"/>
      <c r="F179" s="1106" t="n"/>
      <c r="G179" s="757" t="n"/>
      <c r="H179" s="1122">
        <f>初始化表!G17</f>
        <v/>
      </c>
      <c r="I179" s="1122">
        <f>初始化表!G18</f>
        <v/>
      </c>
      <c r="J179" s="1122">
        <f>初始化表!G19</f>
        <v/>
      </c>
      <c r="K179" s="1122" t="n"/>
      <c r="L179" s="1122">
        <f>L37</f>
        <v/>
      </c>
      <c r="M179" s="1106" t="n"/>
      <c r="N179" s="1106" t="n"/>
      <c r="O179" s="756" t="n"/>
      <c r="P179" s="756" t="n"/>
      <c r="Q179" s="756" t="n"/>
      <c r="R179" s="756" t="n"/>
      <c r="S179" s="756" t="n"/>
      <c r="T179" s="755" t="n"/>
      <c r="U179" s="756" t="n"/>
      <c r="V179" s="756" t="n"/>
      <c r="W179" s="756" t="n"/>
      <c r="X179" s="756" t="n"/>
      <c r="Y179" s="756" t="n"/>
      <c r="Z179" s="756" t="n"/>
      <c r="AA179" s="753" t="n"/>
      <c r="AB179" s="756" t="n"/>
      <c r="AC179" s="756" t="n"/>
      <c r="AD179" s="756" t="n"/>
      <c r="AE179" s="756" t="n"/>
      <c r="AF179" s="756" t="n"/>
      <c r="AG179" s="756" t="n"/>
      <c r="AH179" s="753" t="n"/>
      <c r="AI179" s="756" t="n"/>
      <c r="AJ179" s="756" t="n"/>
      <c r="AK179" s="756" t="n"/>
      <c r="AL179" s="756" t="n"/>
      <c r="AM179" s="756" t="n"/>
      <c r="AN179" s="756" t="n"/>
      <c r="AO179" s="756" t="n"/>
      <c r="AP179" s="756" t="n"/>
      <c r="AQ179" s="756" t="n"/>
      <c r="AR179" s="756" t="n"/>
      <c r="AS179" s="756" t="n"/>
      <c r="AT179" s="756" t="n"/>
      <c r="AU179" s="756" t="n"/>
      <c r="AV179" s="756" t="n"/>
      <c r="AW179" s="756" t="n"/>
      <c r="AX179" s="756" t="n"/>
      <c r="AY179" s="756" t="n"/>
      <c r="AZ179" s="753" t="n"/>
      <c r="BA179" s="756" t="n"/>
      <c r="BB179" s="756" t="n"/>
      <c r="BC179" s="756" t="n"/>
      <c r="BD179" s="756" t="n"/>
      <c r="BE179" s="756" t="n"/>
      <c r="BF179" s="756" t="n"/>
      <c r="BG179" s="756" t="n"/>
      <c r="BH179" s="756" t="n"/>
      <c r="BI179" s="756" t="n"/>
      <c r="BJ179" s="756" t="n"/>
      <c r="BK179" s="756" t="n"/>
      <c r="BL179" s="756" t="n"/>
      <c r="BM179" s="756" t="n"/>
      <c r="BN179" s="756" t="n"/>
      <c r="BO179" s="756" t="n"/>
      <c r="BP179" s="756" t="n"/>
      <c r="BQ179" s="756" t="n"/>
      <c r="BR179" s="756" t="n"/>
      <c r="BS179" s="756" t="n"/>
      <c r="BT179" s="756" t="n"/>
      <c r="BU179" s="756" t="n"/>
      <c r="BV179" s="756" t="n"/>
      <c r="BW179" s="756" t="n"/>
      <c r="BX179" s="756" t="n"/>
      <c r="BY179" s="756" t="n"/>
      <c r="BZ179" s="756" t="n"/>
      <c r="CA179" s="756" t="n"/>
      <c r="CB179" s="756" t="n"/>
      <c r="CC179" s="756" t="n"/>
      <c r="CD179" s="756" t="n"/>
      <c r="CE179" s="756" t="n"/>
      <c r="CF179" s="756" t="n"/>
      <c r="CG179" s="756" t="n"/>
      <c r="CH179" s="756" t="n"/>
      <c r="CI179" s="756" t="n"/>
      <c r="CJ179" s="756" t="n"/>
      <c r="CK179" s="756" t="n"/>
      <c r="CL179" s="756" t="n"/>
      <c r="CM179" s="756" t="n"/>
      <c r="CN179" s="756" t="n"/>
      <c r="CO179" s="756" t="n"/>
      <c r="CP179" s="756" t="n"/>
      <c r="CQ179" s="756" t="n"/>
      <c r="CR179" s="756" t="n"/>
      <c r="CS179" s="756" t="n"/>
      <c r="CT179" s="756" t="n"/>
      <c r="CU179" s="756" t="n"/>
      <c r="CV179" s="756" t="n"/>
      <c r="CW179" s="756" t="n"/>
      <c r="CX179" s="756" t="n"/>
      <c r="CY179" s="756" t="n"/>
      <c r="CZ179" s="756" t="n"/>
      <c r="DA179" s="756" t="n"/>
      <c r="DB179" s="756" t="n"/>
      <c r="DC179" s="756" t="n"/>
      <c r="DD179" s="756" t="n"/>
      <c r="DE179" s="756" t="n"/>
      <c r="DF179" s="756" t="n"/>
      <c r="DG179" s="756" t="n"/>
      <c r="DH179" s="756" t="n"/>
      <c r="DI179" s="756" t="n"/>
    </row>
    <row r="180" ht="13.5" customHeight="1" s="1178">
      <c r="A180" s="756" t="n"/>
      <c r="B180" s="756" t="n"/>
      <c r="C180" s="756" t="n"/>
      <c r="D180" s="756" t="n"/>
      <c r="E180" s="756" t="n"/>
      <c r="F180" s="1106" t="n"/>
      <c r="G180" s="757" t="n"/>
      <c r="H180" s="1122">
        <f>初始化表!H17</f>
        <v/>
      </c>
      <c r="I180" s="1122">
        <f>初始化表!H18</f>
        <v/>
      </c>
      <c r="J180" s="1122">
        <f>初始化表!H19</f>
        <v/>
      </c>
      <c r="K180" s="1122" t="n"/>
      <c r="L180" s="1122">
        <f>L38</f>
        <v/>
      </c>
      <c r="M180" s="1106" t="n"/>
      <c r="N180" s="1106" t="n"/>
      <c r="O180" s="756" t="n"/>
      <c r="P180" s="756" t="n"/>
      <c r="Q180" s="756" t="n"/>
      <c r="R180" s="756" t="n"/>
      <c r="S180" s="756" t="n"/>
      <c r="T180" s="755" t="n"/>
      <c r="U180" s="756" t="n"/>
      <c r="V180" s="756" t="n"/>
      <c r="W180" s="756" t="n"/>
      <c r="X180" s="756" t="n"/>
      <c r="Y180" s="756" t="n"/>
      <c r="Z180" s="756" t="n"/>
      <c r="AA180" s="753" t="n"/>
      <c r="AB180" s="756" t="n"/>
      <c r="AC180" s="756" t="n"/>
      <c r="AD180" s="756" t="n"/>
      <c r="AE180" s="756" t="n"/>
      <c r="AF180" s="756" t="n"/>
      <c r="AG180" s="756" t="n"/>
      <c r="AH180" s="753" t="n"/>
      <c r="AI180" s="756" t="n"/>
      <c r="AJ180" s="756" t="n"/>
      <c r="AK180" s="756" t="n"/>
      <c r="AL180" s="756" t="n"/>
      <c r="AM180" s="756" t="n"/>
      <c r="AN180" s="756" t="n"/>
      <c r="AO180" s="756" t="n"/>
      <c r="AP180" s="756" t="n"/>
      <c r="AQ180" s="756" t="n"/>
      <c r="AR180" s="756" t="n"/>
      <c r="AS180" s="756" t="n"/>
      <c r="AT180" s="756" t="n"/>
      <c r="AU180" s="756" t="n"/>
      <c r="AV180" s="756" t="n"/>
      <c r="AW180" s="756" t="n"/>
      <c r="AX180" s="756" t="n"/>
      <c r="AY180" s="756" t="n"/>
      <c r="AZ180" s="753" t="n"/>
      <c r="BA180" s="756" t="n"/>
      <c r="BB180" s="756" t="n"/>
      <c r="BC180" s="756" t="n"/>
      <c r="BD180" s="756" t="n"/>
      <c r="BE180" s="756" t="n"/>
      <c r="BF180" s="756" t="n"/>
      <c r="BG180" s="756" t="n"/>
      <c r="BH180" s="756" t="n"/>
      <c r="BI180" s="756" t="n"/>
      <c r="BJ180" s="756" t="n"/>
      <c r="BK180" s="756" t="n"/>
      <c r="BL180" s="756" t="n"/>
      <c r="BM180" s="756" t="n"/>
      <c r="BN180" s="756" t="n"/>
      <c r="BO180" s="756" t="n"/>
      <c r="BP180" s="756" t="n"/>
      <c r="BQ180" s="756" t="n"/>
      <c r="BR180" s="756" t="n"/>
      <c r="BS180" s="756" t="n"/>
      <c r="BT180" s="756" t="n"/>
      <c r="BU180" s="756" t="n"/>
      <c r="BV180" s="756" t="n"/>
      <c r="BW180" s="756" t="n"/>
      <c r="BX180" s="756" t="n"/>
      <c r="BY180" s="756" t="n"/>
      <c r="BZ180" s="756" t="n"/>
      <c r="CA180" s="756" t="n"/>
      <c r="CB180" s="756" t="n"/>
      <c r="CC180" s="756" t="n"/>
      <c r="CD180" s="756" t="n"/>
      <c r="CE180" s="756" t="n"/>
      <c r="CF180" s="756" t="n"/>
      <c r="CG180" s="756" t="n"/>
      <c r="CH180" s="756" t="n"/>
      <c r="CI180" s="756" t="n"/>
      <c r="CJ180" s="756" t="n"/>
      <c r="CK180" s="756" t="n"/>
      <c r="CL180" s="756" t="n"/>
      <c r="CM180" s="756" t="n"/>
      <c r="CN180" s="756" t="n"/>
      <c r="CO180" s="756" t="n"/>
      <c r="CP180" s="756" t="n"/>
      <c r="CQ180" s="756" t="n"/>
      <c r="CR180" s="756" t="n"/>
      <c r="CS180" s="756" t="n"/>
      <c r="CT180" s="756" t="n"/>
      <c r="CU180" s="756" t="n"/>
      <c r="CV180" s="756" t="n"/>
      <c r="CW180" s="756" t="n"/>
      <c r="CX180" s="756" t="n"/>
      <c r="CY180" s="756" t="n"/>
      <c r="CZ180" s="756" t="n"/>
      <c r="DA180" s="756" t="n"/>
      <c r="DB180" s="756" t="n"/>
      <c r="DC180" s="756" t="n"/>
      <c r="DD180" s="756" t="n"/>
      <c r="DE180" s="756" t="n"/>
      <c r="DF180" s="756" t="n"/>
      <c r="DG180" s="756" t="n"/>
      <c r="DH180" s="756" t="n"/>
      <c r="DI180" s="756" t="n"/>
    </row>
    <row r="181" ht="13.5" customHeight="1" s="1178">
      <c r="A181" s="756" t="n"/>
      <c r="B181" s="756" t="n"/>
      <c r="C181" s="756" t="n"/>
      <c r="D181" s="756" t="n"/>
      <c r="E181" s="756" t="n"/>
      <c r="F181" s="1106" t="n"/>
      <c r="G181" s="757" t="n"/>
      <c r="H181" s="1122" t="n"/>
      <c r="I181" s="1122" t="n"/>
      <c r="J181" s="1122" t="n"/>
      <c r="K181" s="1122" t="n"/>
      <c r="L181" s="1122" t="n"/>
      <c r="M181" s="1106" t="n"/>
      <c r="N181" s="1106" t="n"/>
      <c r="O181" s="756" t="n"/>
      <c r="P181" s="756" t="n"/>
      <c r="Q181" s="756" t="n"/>
      <c r="R181" s="756" t="n"/>
      <c r="S181" s="756" t="n"/>
      <c r="T181" s="755" t="n"/>
      <c r="U181" s="756" t="n"/>
      <c r="V181" s="756" t="n"/>
      <c r="W181" s="756" t="n"/>
      <c r="X181" s="756" t="n"/>
      <c r="Y181" s="756" t="n"/>
      <c r="Z181" s="756" t="n"/>
      <c r="AA181" s="753" t="n"/>
      <c r="AB181" s="756" t="n"/>
      <c r="AC181" s="756" t="n"/>
      <c r="AD181" s="756" t="n"/>
      <c r="AE181" s="756" t="n"/>
      <c r="AF181" s="756" t="n"/>
      <c r="AG181" s="756" t="n"/>
      <c r="AH181" s="753" t="n"/>
      <c r="AI181" s="756" t="n"/>
      <c r="AJ181" s="756" t="n"/>
      <c r="AK181" s="756" t="n"/>
      <c r="AL181" s="756" t="n"/>
      <c r="AM181" s="756" t="n"/>
      <c r="AN181" s="756" t="n"/>
      <c r="AO181" s="756" t="n"/>
      <c r="AP181" s="756" t="n"/>
      <c r="AQ181" s="756" t="n"/>
      <c r="AR181" s="756" t="n"/>
      <c r="AS181" s="756" t="n"/>
      <c r="AT181" s="756" t="n"/>
      <c r="AU181" s="756" t="n"/>
      <c r="AV181" s="756" t="n"/>
      <c r="AW181" s="756" t="n"/>
      <c r="AX181" s="756" t="n"/>
      <c r="AY181" s="756" t="n"/>
      <c r="AZ181" s="753" t="n"/>
      <c r="BA181" s="756" t="n"/>
      <c r="BB181" s="756" t="n"/>
      <c r="BC181" s="756" t="n"/>
      <c r="BD181" s="756" t="n"/>
      <c r="BE181" s="756" t="n"/>
      <c r="BF181" s="756" t="n"/>
      <c r="BG181" s="756" t="n"/>
      <c r="BH181" s="756" t="n"/>
      <c r="BI181" s="756" t="n"/>
      <c r="BJ181" s="756" t="n"/>
      <c r="BK181" s="756" t="n"/>
      <c r="BL181" s="756" t="n"/>
      <c r="BM181" s="756" t="n"/>
      <c r="BN181" s="756" t="n"/>
      <c r="BO181" s="756" t="n"/>
      <c r="BP181" s="756" t="n"/>
      <c r="BQ181" s="756" t="n"/>
      <c r="BR181" s="756" t="n"/>
      <c r="BS181" s="756" t="n"/>
      <c r="BT181" s="756" t="n"/>
      <c r="BU181" s="756" t="n"/>
      <c r="BV181" s="756" t="n"/>
      <c r="BW181" s="756" t="n"/>
      <c r="BX181" s="756" t="n"/>
      <c r="BY181" s="756" t="n"/>
      <c r="BZ181" s="756" t="n"/>
      <c r="CA181" s="756" t="n"/>
      <c r="CB181" s="756" t="n"/>
      <c r="CC181" s="756" t="n"/>
      <c r="CD181" s="756" t="n"/>
      <c r="CE181" s="756" t="n"/>
      <c r="CF181" s="756" t="n"/>
      <c r="CG181" s="756" t="n"/>
      <c r="CH181" s="756" t="n"/>
      <c r="CI181" s="756" t="n"/>
      <c r="CJ181" s="756" t="n"/>
      <c r="CK181" s="756" t="n"/>
      <c r="CL181" s="756" t="n"/>
      <c r="CM181" s="756" t="n"/>
      <c r="CN181" s="756" t="n"/>
      <c r="CO181" s="756" t="n"/>
      <c r="CP181" s="756" t="n"/>
      <c r="CQ181" s="756" t="n"/>
      <c r="CR181" s="756" t="n"/>
      <c r="CS181" s="756" t="n"/>
      <c r="CT181" s="756" t="n"/>
      <c r="CU181" s="756" t="n"/>
      <c r="CV181" s="756" t="n"/>
      <c r="CW181" s="756" t="n"/>
      <c r="CX181" s="756" t="n"/>
      <c r="CY181" s="756" t="n"/>
      <c r="CZ181" s="756" t="n"/>
      <c r="DA181" s="756" t="n"/>
      <c r="DB181" s="756" t="n"/>
      <c r="DC181" s="756" t="n"/>
      <c r="DD181" s="756" t="n"/>
      <c r="DE181" s="756" t="n"/>
      <c r="DF181" s="756" t="n"/>
      <c r="DG181" s="756" t="n"/>
      <c r="DH181" s="756" t="n"/>
      <c r="DI181" s="756" t="n"/>
    </row>
    <row r="182" ht="13.5" customHeight="1" s="1178">
      <c r="A182" s="756" t="n"/>
      <c r="B182" s="756" t="n"/>
      <c r="C182" s="756" t="n"/>
      <c r="D182" s="756" t="n"/>
      <c r="E182" s="756" t="n"/>
      <c r="F182" s="1106" t="n"/>
      <c r="G182" s="757" t="n"/>
      <c r="H182" s="1122">
        <f>MIN(L177,INT(N49*520/H177))</f>
        <v/>
      </c>
      <c r="I182" s="1122" t="n">
        <v>0</v>
      </c>
      <c r="J182" s="1122" t="n">
        <v>0</v>
      </c>
      <c r="K182" s="1122" t="n">
        <v>0</v>
      </c>
      <c r="L182" s="1122" t="n"/>
      <c r="M182" s="1106" t="n"/>
      <c r="N182" s="1106" t="n"/>
      <c r="O182" s="756" t="n"/>
      <c r="P182" s="756" t="n"/>
      <c r="Q182" s="756" t="n"/>
      <c r="R182" s="756" t="n"/>
      <c r="S182" s="756" t="n"/>
      <c r="T182" s="755" t="n"/>
      <c r="U182" s="756" t="n"/>
      <c r="V182" s="756" t="n"/>
      <c r="W182" s="756" t="n"/>
      <c r="X182" s="756" t="n"/>
      <c r="Y182" s="756" t="n"/>
      <c r="Z182" s="756" t="n"/>
      <c r="AA182" s="753" t="n"/>
      <c r="AB182" s="756" t="n"/>
      <c r="AC182" s="756" t="n"/>
      <c r="AD182" s="756" t="n"/>
      <c r="AE182" s="756" t="n"/>
      <c r="AF182" s="756" t="n"/>
      <c r="AG182" s="756" t="n"/>
      <c r="AH182" s="753" t="n"/>
      <c r="AI182" s="756" t="n"/>
      <c r="AJ182" s="756" t="n"/>
      <c r="AK182" s="756" t="n"/>
      <c r="AL182" s="756" t="n"/>
      <c r="AM182" s="756" t="n"/>
      <c r="AN182" s="756" t="n"/>
      <c r="AO182" s="756" t="n"/>
      <c r="AP182" s="756" t="n"/>
      <c r="AQ182" s="756" t="n"/>
      <c r="AR182" s="756" t="n"/>
      <c r="AS182" s="756" t="n"/>
      <c r="AT182" s="756" t="n"/>
      <c r="AU182" s="756" t="n"/>
      <c r="AV182" s="756" t="n"/>
      <c r="AW182" s="756" t="n"/>
      <c r="AX182" s="756" t="n"/>
      <c r="AY182" s="756" t="n"/>
      <c r="AZ182" s="753" t="n"/>
      <c r="BA182" s="756" t="n"/>
      <c r="BB182" s="756" t="n"/>
      <c r="BC182" s="756" t="n"/>
      <c r="BD182" s="756" t="n"/>
      <c r="BE182" s="756" t="n"/>
      <c r="BF182" s="756" t="n"/>
      <c r="BG182" s="756" t="n"/>
      <c r="BH182" s="756" t="n"/>
      <c r="BI182" s="756" t="n"/>
      <c r="BJ182" s="756" t="n"/>
      <c r="BK182" s="756" t="n"/>
      <c r="BL182" s="756" t="n"/>
      <c r="BM182" s="756" t="n"/>
      <c r="BN182" s="756" t="n"/>
      <c r="BO182" s="756" t="n"/>
      <c r="BP182" s="756" t="n"/>
      <c r="BQ182" s="756" t="n"/>
      <c r="BR182" s="756" t="n"/>
      <c r="BS182" s="756" t="n"/>
      <c r="BT182" s="756" t="n"/>
      <c r="BU182" s="756" t="n"/>
      <c r="BV182" s="756" t="n"/>
      <c r="BW182" s="756" t="n"/>
      <c r="BX182" s="756" t="n"/>
      <c r="BY182" s="756" t="n"/>
      <c r="BZ182" s="756" t="n"/>
      <c r="CA182" s="756" t="n"/>
      <c r="CB182" s="756" t="n"/>
      <c r="CC182" s="756" t="n"/>
      <c r="CD182" s="756" t="n"/>
      <c r="CE182" s="756" t="n"/>
      <c r="CF182" s="756" t="n"/>
      <c r="CG182" s="756" t="n"/>
      <c r="CH182" s="756" t="n"/>
      <c r="CI182" s="756" t="n"/>
      <c r="CJ182" s="756" t="n"/>
      <c r="CK182" s="756" t="n"/>
      <c r="CL182" s="756" t="n"/>
      <c r="CM182" s="756" t="n"/>
      <c r="CN182" s="756" t="n"/>
      <c r="CO182" s="756" t="n"/>
      <c r="CP182" s="756" t="n"/>
      <c r="CQ182" s="756" t="n"/>
      <c r="CR182" s="756" t="n"/>
      <c r="CS182" s="756" t="n"/>
      <c r="CT182" s="756" t="n"/>
      <c r="CU182" s="756" t="n"/>
      <c r="CV182" s="756" t="n"/>
      <c r="CW182" s="756" t="n"/>
      <c r="CX182" s="756" t="n"/>
      <c r="CY182" s="756" t="n"/>
      <c r="CZ182" s="756" t="n"/>
      <c r="DA182" s="756" t="n"/>
      <c r="DB182" s="756" t="n"/>
      <c r="DC182" s="756" t="n"/>
      <c r="DD182" s="756" t="n"/>
      <c r="DE182" s="756" t="n"/>
      <c r="DF182" s="756" t="n"/>
      <c r="DG182" s="756" t="n"/>
      <c r="DH182" s="756" t="n"/>
      <c r="DI182" s="756" t="n"/>
    </row>
    <row r="183" ht="13.5" customHeight="1" s="1178">
      <c r="A183" s="756" t="n"/>
      <c r="B183" s="756" t="n"/>
      <c r="C183" s="756" t="n"/>
      <c r="D183" s="756" t="n"/>
      <c r="E183" s="756" t="n"/>
      <c r="F183" s="1106" t="n"/>
      <c r="G183" s="757" t="n"/>
      <c r="H183" s="1122">
        <f>MIN(L178,MAX(0,INT((520*N49-H172*H177)/H178)))</f>
        <v/>
      </c>
      <c r="I183" s="1122" t="n">
        <v>0</v>
      </c>
      <c r="J183" s="1122">
        <f>L188-H183</f>
        <v/>
      </c>
      <c r="K183" s="1122" t="n">
        <v>0</v>
      </c>
      <c r="L183" s="1122" t="n"/>
      <c r="M183" s="1106" t="n"/>
      <c r="N183" s="1106" t="n"/>
      <c r="O183" s="756" t="n"/>
      <c r="P183" s="756" t="n"/>
      <c r="Q183" s="756" t="n"/>
      <c r="R183" s="756" t="n"/>
      <c r="S183" s="756" t="n"/>
      <c r="T183" s="755" t="n"/>
      <c r="U183" s="756" t="n"/>
      <c r="V183" s="756" t="n"/>
      <c r="W183" s="756" t="n"/>
      <c r="X183" s="756" t="n"/>
      <c r="Y183" s="756" t="n"/>
      <c r="Z183" s="756" t="n"/>
      <c r="AA183" s="753" t="n"/>
      <c r="AB183" s="756" t="n"/>
      <c r="AC183" s="756" t="n"/>
      <c r="AD183" s="756" t="n"/>
      <c r="AE183" s="756" t="n"/>
      <c r="AF183" s="756" t="n"/>
      <c r="AG183" s="756" t="n"/>
      <c r="AH183" s="753" t="n"/>
      <c r="AI183" s="756" t="n"/>
      <c r="AJ183" s="756" t="n"/>
      <c r="AK183" s="756" t="n"/>
      <c r="AL183" s="756" t="n"/>
      <c r="AM183" s="756" t="n"/>
      <c r="AN183" s="756" t="n"/>
      <c r="AO183" s="756" t="n"/>
      <c r="AP183" s="756" t="n"/>
      <c r="AQ183" s="756" t="n"/>
      <c r="AR183" s="756" t="n"/>
      <c r="AS183" s="756" t="n"/>
      <c r="AT183" s="756" t="n"/>
      <c r="AU183" s="756" t="n"/>
      <c r="AV183" s="756" t="n"/>
      <c r="AW183" s="756" t="n"/>
      <c r="AX183" s="756" t="n"/>
      <c r="AY183" s="756" t="n"/>
      <c r="AZ183" s="753" t="n"/>
      <c r="BA183" s="756" t="n"/>
      <c r="BB183" s="756" t="n"/>
      <c r="BC183" s="756" t="n"/>
      <c r="BD183" s="756" t="n"/>
      <c r="BE183" s="756" t="n"/>
      <c r="BF183" s="756" t="n"/>
      <c r="BG183" s="756" t="n"/>
      <c r="BH183" s="756" t="n"/>
      <c r="BI183" s="756" t="n"/>
      <c r="BJ183" s="756" t="n"/>
      <c r="BK183" s="756" t="n"/>
      <c r="BL183" s="756" t="n"/>
      <c r="BM183" s="756" t="n"/>
      <c r="BN183" s="756" t="n"/>
      <c r="BO183" s="756" t="n"/>
      <c r="BP183" s="756" t="n"/>
      <c r="BQ183" s="756" t="n"/>
      <c r="BR183" s="756" t="n"/>
      <c r="BS183" s="756" t="n"/>
      <c r="BT183" s="756" t="n"/>
      <c r="BU183" s="756" t="n"/>
      <c r="BV183" s="756" t="n"/>
      <c r="BW183" s="756" t="n"/>
      <c r="BX183" s="756" t="n"/>
      <c r="BY183" s="756" t="n"/>
      <c r="BZ183" s="756" t="n"/>
      <c r="CA183" s="756" t="n"/>
      <c r="CB183" s="756" t="n"/>
      <c r="CC183" s="756" t="n"/>
      <c r="CD183" s="756" t="n"/>
      <c r="CE183" s="756" t="n"/>
      <c r="CF183" s="756" t="n"/>
      <c r="CG183" s="756" t="n"/>
      <c r="CH183" s="756" t="n"/>
      <c r="CI183" s="756" t="n"/>
      <c r="CJ183" s="756" t="n"/>
      <c r="CK183" s="756" t="n"/>
      <c r="CL183" s="756" t="n"/>
      <c r="CM183" s="756" t="n"/>
      <c r="CN183" s="756" t="n"/>
      <c r="CO183" s="756" t="n"/>
      <c r="CP183" s="756" t="n"/>
      <c r="CQ183" s="756" t="n"/>
      <c r="CR183" s="756" t="n"/>
      <c r="CS183" s="756" t="n"/>
      <c r="CT183" s="756" t="n"/>
      <c r="CU183" s="756" t="n"/>
      <c r="CV183" s="756" t="n"/>
      <c r="CW183" s="756" t="n"/>
      <c r="CX183" s="756" t="n"/>
      <c r="CY183" s="756" t="n"/>
      <c r="CZ183" s="756" t="n"/>
      <c r="DA183" s="756" t="n"/>
      <c r="DB183" s="756" t="n"/>
      <c r="DC183" s="756" t="n"/>
      <c r="DD183" s="756" t="n"/>
      <c r="DE183" s="756" t="n"/>
      <c r="DF183" s="756" t="n"/>
      <c r="DG183" s="756" t="n"/>
      <c r="DH183" s="756" t="n"/>
      <c r="DI183" s="756" t="n"/>
    </row>
    <row r="184" ht="13.5" customHeight="1" s="1178">
      <c r="A184" s="756" t="n"/>
      <c r="B184" s="756" t="n"/>
      <c r="C184" s="756" t="n"/>
      <c r="D184" s="756" t="n"/>
      <c r="E184" s="756" t="n"/>
      <c r="F184" s="1106" t="n"/>
      <c r="G184" s="757" t="n"/>
      <c r="H184" s="1122">
        <f>MIN(L179,MAX(0,INT((520*N49-H172*H177-H173*H178)/H179)))</f>
        <v/>
      </c>
      <c r="I184" s="1122" t="n">
        <v>0</v>
      </c>
      <c r="J184" s="1122">
        <f>INT(L179/3*2)</f>
        <v/>
      </c>
      <c r="K184" s="1122">
        <f>INT(J184/2)</f>
        <v/>
      </c>
      <c r="L184" s="1122" t="n"/>
      <c r="M184" s="1106" t="n"/>
      <c r="N184" s="1106" t="n"/>
      <c r="O184" s="756" t="n"/>
      <c r="P184" s="756" t="n"/>
      <c r="Q184" s="756" t="n"/>
      <c r="R184" s="756" t="n"/>
      <c r="S184" s="756" t="n"/>
      <c r="T184" s="755" t="n"/>
      <c r="U184" s="756" t="n"/>
      <c r="V184" s="756" t="n"/>
      <c r="W184" s="756" t="n"/>
      <c r="X184" s="756" t="n"/>
      <c r="Y184" s="756" t="n"/>
      <c r="Z184" s="756" t="n"/>
      <c r="AA184" s="753" t="n"/>
      <c r="AB184" s="756" t="n"/>
      <c r="AC184" s="756" t="n"/>
      <c r="AD184" s="756" t="n"/>
      <c r="AE184" s="756" t="n"/>
      <c r="AF184" s="756" t="n"/>
      <c r="AG184" s="756" t="n"/>
      <c r="AH184" s="753" t="n"/>
      <c r="AI184" s="756" t="n"/>
      <c r="AJ184" s="756" t="n"/>
      <c r="AK184" s="756" t="n"/>
      <c r="AL184" s="756" t="n"/>
      <c r="AM184" s="756" t="n"/>
      <c r="AN184" s="756" t="n"/>
      <c r="AO184" s="756" t="n"/>
      <c r="AP184" s="756" t="n"/>
      <c r="AQ184" s="756" t="n"/>
      <c r="AR184" s="756" t="n"/>
      <c r="AS184" s="756" t="n"/>
      <c r="AT184" s="756" t="n"/>
      <c r="AU184" s="756" t="n"/>
      <c r="AV184" s="756" t="n"/>
      <c r="AW184" s="756" t="n"/>
      <c r="AX184" s="756" t="n"/>
      <c r="AY184" s="756" t="n"/>
      <c r="AZ184" s="753" t="n"/>
      <c r="BA184" s="756" t="n"/>
      <c r="BB184" s="756" t="n"/>
      <c r="BC184" s="756" t="n"/>
      <c r="BD184" s="756" t="n"/>
      <c r="BE184" s="756" t="n"/>
      <c r="BF184" s="756" t="n"/>
      <c r="BG184" s="756" t="n"/>
      <c r="BH184" s="756" t="n"/>
      <c r="BI184" s="756" t="n"/>
      <c r="BJ184" s="756" t="n"/>
      <c r="BK184" s="756" t="n"/>
      <c r="BL184" s="756" t="n"/>
      <c r="BM184" s="756" t="n"/>
      <c r="BN184" s="756" t="n"/>
      <c r="BO184" s="756" t="n"/>
      <c r="BP184" s="756" t="n"/>
      <c r="BQ184" s="756" t="n"/>
      <c r="BR184" s="756" t="n"/>
      <c r="BS184" s="756" t="n"/>
      <c r="BT184" s="756" t="n"/>
      <c r="BU184" s="756" t="n"/>
      <c r="BV184" s="756" t="n"/>
      <c r="BW184" s="756" t="n"/>
      <c r="BX184" s="756" t="n"/>
      <c r="BY184" s="756" t="n"/>
      <c r="BZ184" s="756" t="n"/>
      <c r="CA184" s="756" t="n"/>
      <c r="CB184" s="756" t="n"/>
      <c r="CC184" s="756" t="n"/>
      <c r="CD184" s="756" t="n"/>
      <c r="CE184" s="756" t="n"/>
      <c r="CF184" s="756" t="n"/>
      <c r="CG184" s="756" t="n"/>
      <c r="CH184" s="756" t="n"/>
      <c r="CI184" s="756" t="n"/>
      <c r="CJ184" s="756" t="n"/>
      <c r="CK184" s="756" t="n"/>
      <c r="CL184" s="756" t="n"/>
      <c r="CM184" s="756" t="n"/>
      <c r="CN184" s="756" t="n"/>
      <c r="CO184" s="756" t="n"/>
      <c r="CP184" s="756" t="n"/>
      <c r="CQ184" s="756" t="n"/>
      <c r="CR184" s="756" t="n"/>
      <c r="CS184" s="756" t="n"/>
      <c r="CT184" s="756" t="n"/>
      <c r="CU184" s="756" t="n"/>
      <c r="CV184" s="756" t="n"/>
      <c r="CW184" s="756" t="n"/>
      <c r="CX184" s="756" t="n"/>
      <c r="CY184" s="756" t="n"/>
      <c r="CZ184" s="756" t="n"/>
      <c r="DA184" s="756" t="n"/>
      <c r="DB184" s="756" t="n"/>
      <c r="DC184" s="756" t="n"/>
      <c r="DD184" s="756" t="n"/>
      <c r="DE184" s="756" t="n"/>
      <c r="DF184" s="756" t="n"/>
      <c r="DG184" s="756" t="n"/>
      <c r="DH184" s="756" t="n"/>
      <c r="DI184" s="756" t="n"/>
    </row>
    <row r="185" ht="13.5" customHeight="1" s="1178">
      <c r="A185" s="756" t="n"/>
      <c r="B185" s="756" t="n"/>
      <c r="C185" s="756" t="n"/>
      <c r="D185" s="756" t="n"/>
      <c r="E185" s="756" t="n"/>
      <c r="F185" s="1106" t="n"/>
      <c r="G185" s="757" t="n"/>
      <c r="H185" s="1122">
        <f>MAX(0,INT((N49*520-H172*H177-H173*H178-H174*H179)/H180))</f>
        <v/>
      </c>
      <c r="I185" s="1122" t="n">
        <v>0</v>
      </c>
      <c r="J185" s="1122">
        <f>INT(L180/3*2)</f>
        <v/>
      </c>
      <c r="K185" s="1122">
        <f>INT(J185/2)</f>
        <v/>
      </c>
      <c r="L185" s="1122" t="n"/>
      <c r="M185" s="1106" t="n"/>
      <c r="N185" s="1106" t="n"/>
      <c r="O185" s="756" t="n"/>
      <c r="P185" s="756" t="n"/>
      <c r="Q185" s="756" t="n"/>
      <c r="R185" s="756" t="n"/>
      <c r="S185" s="756" t="n"/>
      <c r="T185" s="755" t="n"/>
      <c r="U185" s="756" t="n"/>
      <c r="V185" s="756" t="n"/>
      <c r="W185" s="756" t="n"/>
      <c r="X185" s="756" t="n"/>
      <c r="Y185" s="756" t="n"/>
      <c r="Z185" s="756" t="n"/>
      <c r="AA185" s="753" t="n"/>
      <c r="AB185" s="756" t="n"/>
      <c r="AC185" s="756" t="n"/>
      <c r="AD185" s="756" t="n"/>
      <c r="AE185" s="756" t="n"/>
      <c r="AF185" s="756" t="n"/>
      <c r="AG185" s="756" t="n"/>
      <c r="AH185" s="753" t="n"/>
      <c r="AI185" s="756" t="n"/>
      <c r="AJ185" s="756" t="n"/>
      <c r="AK185" s="756" t="n"/>
      <c r="AL185" s="756" t="n"/>
      <c r="AM185" s="756" t="n"/>
      <c r="AN185" s="756" t="n"/>
      <c r="AO185" s="756" t="n"/>
      <c r="AP185" s="756" t="n"/>
      <c r="AQ185" s="756" t="n"/>
      <c r="AR185" s="756" t="n"/>
      <c r="AS185" s="756" t="n"/>
      <c r="AT185" s="756" t="n"/>
      <c r="AU185" s="756" t="n"/>
      <c r="AV185" s="756" t="n"/>
      <c r="AW185" s="756" t="n"/>
      <c r="AX185" s="756" t="n"/>
      <c r="AY185" s="756" t="n"/>
      <c r="AZ185" s="753" t="n"/>
      <c r="BA185" s="756" t="n"/>
      <c r="BB185" s="756" t="n"/>
      <c r="BC185" s="756" t="n"/>
      <c r="BD185" s="756" t="n"/>
      <c r="BE185" s="756" t="n"/>
      <c r="BF185" s="756" t="n"/>
      <c r="BG185" s="756" t="n"/>
      <c r="BH185" s="756" t="n"/>
      <c r="BI185" s="756" t="n"/>
      <c r="BJ185" s="756" t="n"/>
      <c r="BK185" s="756" t="n"/>
      <c r="BL185" s="756" t="n"/>
      <c r="BM185" s="756" t="n"/>
      <c r="BN185" s="756" t="n"/>
      <c r="BO185" s="756" t="n"/>
      <c r="BP185" s="756" t="n"/>
      <c r="BQ185" s="756" t="n"/>
      <c r="BR185" s="756" t="n"/>
      <c r="BS185" s="756" t="n"/>
      <c r="BT185" s="756" t="n"/>
      <c r="BU185" s="756" t="n"/>
      <c r="BV185" s="756" t="n"/>
      <c r="BW185" s="756" t="n"/>
      <c r="BX185" s="756" t="n"/>
      <c r="BY185" s="756" t="n"/>
      <c r="BZ185" s="756" t="n"/>
      <c r="CA185" s="756" t="n"/>
      <c r="CB185" s="756" t="n"/>
      <c r="CC185" s="756" t="n"/>
      <c r="CD185" s="756" t="n"/>
      <c r="CE185" s="756" t="n"/>
      <c r="CF185" s="756" t="n"/>
      <c r="CG185" s="756" t="n"/>
      <c r="CH185" s="756" t="n"/>
      <c r="CI185" s="756" t="n"/>
      <c r="CJ185" s="756" t="n"/>
      <c r="CK185" s="756" t="n"/>
      <c r="CL185" s="756" t="n"/>
      <c r="CM185" s="756" t="n"/>
      <c r="CN185" s="756" t="n"/>
      <c r="CO185" s="756" t="n"/>
      <c r="CP185" s="756" t="n"/>
      <c r="CQ185" s="756" t="n"/>
      <c r="CR185" s="756" t="n"/>
      <c r="CS185" s="756" t="n"/>
      <c r="CT185" s="756" t="n"/>
      <c r="CU185" s="756" t="n"/>
      <c r="CV185" s="756" t="n"/>
      <c r="CW185" s="756" t="n"/>
      <c r="CX185" s="756" t="n"/>
      <c r="CY185" s="756" t="n"/>
      <c r="CZ185" s="756" t="n"/>
      <c r="DA185" s="756" t="n"/>
      <c r="DB185" s="756" t="n"/>
      <c r="DC185" s="756" t="n"/>
      <c r="DD185" s="756" t="n"/>
      <c r="DE185" s="756" t="n"/>
      <c r="DF185" s="756" t="n"/>
      <c r="DG185" s="756" t="n"/>
      <c r="DH185" s="756" t="n"/>
      <c r="DI185" s="756" t="n"/>
    </row>
    <row r="186" ht="13.5" customHeight="1" s="1178">
      <c r="A186" s="756" t="n"/>
      <c r="B186" s="756" t="n"/>
      <c r="C186" s="756" t="n"/>
      <c r="D186" s="756" t="n"/>
      <c r="E186" s="756" t="n"/>
      <c r="F186" s="1106" t="n"/>
      <c r="G186" s="757" t="n"/>
      <c r="H186" s="1106" t="n"/>
      <c r="I186" s="1106" t="n"/>
      <c r="J186" s="1106" t="n"/>
      <c r="K186" s="1106" t="n"/>
      <c r="L186" s="1106" t="n"/>
      <c r="M186" s="1106" t="n"/>
      <c r="N186" s="1106" t="n"/>
      <c r="O186" s="756" t="n"/>
      <c r="P186" s="756" t="n"/>
      <c r="Q186" s="756" t="n"/>
      <c r="R186" s="756" t="n"/>
      <c r="S186" s="756" t="n"/>
      <c r="T186" s="755" t="n"/>
      <c r="U186" s="756" t="n"/>
      <c r="V186" s="756" t="n"/>
      <c r="W186" s="756" t="n"/>
      <c r="X186" s="756" t="n"/>
      <c r="Y186" s="756" t="n"/>
      <c r="Z186" s="756" t="n"/>
      <c r="AA186" s="753" t="n"/>
      <c r="AB186" s="756" t="n"/>
      <c r="AC186" s="756" t="n"/>
      <c r="AD186" s="756" t="n"/>
      <c r="AE186" s="756" t="n"/>
      <c r="AF186" s="756" t="n"/>
      <c r="AG186" s="756" t="n"/>
      <c r="AH186" s="753" t="n"/>
      <c r="AI186" s="756" t="n"/>
      <c r="AJ186" s="756" t="n"/>
      <c r="AK186" s="756" t="n"/>
      <c r="AL186" s="756" t="n"/>
      <c r="AM186" s="756" t="n"/>
      <c r="AN186" s="756" t="n"/>
      <c r="AO186" s="756" t="n"/>
      <c r="AP186" s="756" t="n"/>
      <c r="AQ186" s="756" t="n"/>
      <c r="AR186" s="756" t="n"/>
      <c r="AS186" s="756" t="n"/>
      <c r="AT186" s="756" t="n"/>
      <c r="AU186" s="756" t="n"/>
      <c r="AV186" s="756" t="n"/>
      <c r="AW186" s="756" t="n"/>
      <c r="AX186" s="756" t="n"/>
      <c r="AY186" s="756" t="n"/>
      <c r="AZ186" s="753" t="n"/>
      <c r="BA186" s="756" t="n"/>
      <c r="BB186" s="756" t="n"/>
      <c r="BC186" s="756" t="n"/>
      <c r="BD186" s="756" t="n"/>
      <c r="BE186" s="756" t="n"/>
      <c r="BF186" s="756" t="n"/>
      <c r="BG186" s="756" t="n"/>
      <c r="BH186" s="756" t="n"/>
      <c r="BI186" s="756" t="n"/>
      <c r="BJ186" s="756" t="n"/>
      <c r="BK186" s="756" t="n"/>
      <c r="BL186" s="756" t="n"/>
      <c r="BM186" s="756" t="n"/>
      <c r="BN186" s="756" t="n"/>
      <c r="BO186" s="756" t="n"/>
      <c r="BP186" s="756" t="n"/>
      <c r="BQ186" s="756" t="n"/>
      <c r="BR186" s="756" t="n"/>
      <c r="BS186" s="756" t="n"/>
      <c r="BT186" s="756" t="n"/>
      <c r="BU186" s="756" t="n"/>
      <c r="BV186" s="756" t="n"/>
      <c r="BW186" s="756" t="n"/>
      <c r="BX186" s="756" t="n"/>
      <c r="BY186" s="756" t="n"/>
      <c r="BZ186" s="756" t="n"/>
      <c r="CA186" s="756" t="n"/>
      <c r="CB186" s="756" t="n"/>
      <c r="CC186" s="756" t="n"/>
      <c r="CD186" s="756" t="n"/>
      <c r="CE186" s="756" t="n"/>
      <c r="CF186" s="756" t="n"/>
      <c r="CG186" s="756" t="n"/>
      <c r="CH186" s="756" t="n"/>
      <c r="CI186" s="756" t="n"/>
      <c r="CJ186" s="756" t="n"/>
      <c r="CK186" s="756" t="n"/>
      <c r="CL186" s="756" t="n"/>
      <c r="CM186" s="756" t="n"/>
      <c r="CN186" s="756" t="n"/>
      <c r="CO186" s="756" t="n"/>
      <c r="CP186" s="756" t="n"/>
      <c r="CQ186" s="756" t="n"/>
      <c r="CR186" s="756" t="n"/>
      <c r="CS186" s="756" t="n"/>
      <c r="CT186" s="756" t="n"/>
      <c r="CU186" s="756" t="n"/>
      <c r="CV186" s="756" t="n"/>
      <c r="CW186" s="756" t="n"/>
      <c r="CX186" s="756" t="n"/>
      <c r="CY186" s="756" t="n"/>
      <c r="CZ186" s="756" t="n"/>
      <c r="DA186" s="756" t="n"/>
      <c r="DB186" s="756" t="n"/>
      <c r="DC186" s="756" t="n"/>
      <c r="DD186" s="756" t="n"/>
      <c r="DE186" s="756" t="n"/>
      <c r="DF186" s="756" t="n"/>
      <c r="DG186" s="756" t="n"/>
      <c r="DH186" s="756" t="n"/>
      <c r="DI186" s="756" t="n"/>
    </row>
    <row r="187" ht="13.5" customHeight="1" s="1178">
      <c r="A187" s="756" t="n"/>
      <c r="B187" s="756" t="n"/>
      <c r="C187" s="756" t="n"/>
      <c r="D187" s="756" t="n"/>
      <c r="E187" s="756" t="n"/>
      <c r="F187" s="1106" t="n"/>
      <c r="G187" s="757" t="n"/>
      <c r="H187" s="1106" t="n"/>
      <c r="I187" s="1106" t="n"/>
      <c r="J187" s="1106" t="n"/>
      <c r="K187" s="1106" t="n"/>
      <c r="L187" s="1106" t="n"/>
      <c r="M187" s="1106" t="n"/>
      <c r="N187" s="1106" t="n"/>
      <c r="O187" s="756" t="n"/>
      <c r="P187" s="756" t="n"/>
      <c r="Q187" s="756" t="n"/>
      <c r="R187" s="756" t="n"/>
      <c r="S187" s="756" t="n"/>
      <c r="T187" s="755" t="n"/>
      <c r="U187" s="756" t="n"/>
      <c r="V187" s="756" t="n"/>
      <c r="W187" s="756" t="n"/>
      <c r="X187" s="756" t="n"/>
      <c r="Y187" s="756" t="n"/>
      <c r="Z187" s="756" t="n"/>
      <c r="AA187" s="753" t="n"/>
      <c r="AB187" s="756" t="n"/>
      <c r="AC187" s="756" t="n"/>
      <c r="AD187" s="756" t="n"/>
      <c r="AE187" s="756" t="n"/>
      <c r="AF187" s="756" t="n"/>
      <c r="AG187" s="756" t="n"/>
      <c r="AH187" s="753" t="n"/>
      <c r="AI187" s="756" t="n"/>
      <c r="AJ187" s="756" t="n"/>
      <c r="AK187" s="756" t="n"/>
      <c r="AL187" s="756" t="n"/>
      <c r="AM187" s="756" t="n"/>
      <c r="AN187" s="756" t="n"/>
      <c r="AO187" s="756" t="n"/>
      <c r="AP187" s="756" t="n"/>
      <c r="AQ187" s="756" t="n"/>
      <c r="AR187" s="756" t="n"/>
      <c r="AS187" s="756" t="n"/>
      <c r="AT187" s="756" t="n"/>
      <c r="AU187" s="756" t="n"/>
      <c r="AV187" s="756" t="n"/>
      <c r="AW187" s="756" t="n"/>
      <c r="AX187" s="756" t="n"/>
      <c r="AY187" s="756" t="n"/>
      <c r="AZ187" s="753" t="n"/>
      <c r="BA187" s="756" t="n"/>
      <c r="BB187" s="756" t="n"/>
      <c r="BC187" s="756" t="n"/>
      <c r="BD187" s="756" t="n"/>
      <c r="BE187" s="756" t="n"/>
      <c r="BF187" s="756" t="n"/>
      <c r="BG187" s="756" t="n"/>
      <c r="BH187" s="756" t="n"/>
      <c r="BI187" s="756" t="n"/>
      <c r="BJ187" s="756" t="n"/>
      <c r="BK187" s="756" t="n"/>
      <c r="BL187" s="756" t="n"/>
      <c r="BM187" s="756" t="n"/>
      <c r="BN187" s="756" t="n"/>
      <c r="BO187" s="756" t="n"/>
      <c r="BP187" s="756" t="n"/>
      <c r="BQ187" s="756" t="n"/>
      <c r="BR187" s="756" t="n"/>
      <c r="BS187" s="756" t="n"/>
      <c r="BT187" s="756" t="n"/>
      <c r="BU187" s="756" t="n"/>
      <c r="BV187" s="756" t="n"/>
      <c r="BW187" s="756" t="n"/>
      <c r="BX187" s="756" t="n"/>
      <c r="BY187" s="756" t="n"/>
      <c r="BZ187" s="756" t="n"/>
      <c r="CA187" s="756" t="n"/>
      <c r="CB187" s="756" t="n"/>
      <c r="CC187" s="756" t="n"/>
      <c r="CD187" s="756" t="n"/>
      <c r="CE187" s="756" t="n"/>
      <c r="CF187" s="756" t="n"/>
      <c r="CG187" s="756" t="n"/>
      <c r="CH187" s="756" t="n"/>
      <c r="CI187" s="756" t="n"/>
      <c r="CJ187" s="756" t="n"/>
      <c r="CK187" s="756" t="n"/>
      <c r="CL187" s="756" t="n"/>
      <c r="CM187" s="756" t="n"/>
      <c r="CN187" s="756" t="n"/>
      <c r="CO187" s="756" t="n"/>
      <c r="CP187" s="756" t="n"/>
      <c r="CQ187" s="756" t="n"/>
      <c r="CR187" s="756" t="n"/>
      <c r="CS187" s="756" t="n"/>
      <c r="CT187" s="756" t="n"/>
      <c r="CU187" s="756" t="n"/>
      <c r="CV187" s="756" t="n"/>
      <c r="CW187" s="756" t="n"/>
      <c r="CX187" s="756" t="n"/>
      <c r="CY187" s="756" t="n"/>
      <c r="CZ187" s="756" t="n"/>
      <c r="DA187" s="756" t="n"/>
      <c r="DB187" s="756" t="n"/>
      <c r="DC187" s="756" t="n"/>
      <c r="DD187" s="756" t="n"/>
      <c r="DE187" s="756" t="n"/>
      <c r="DF187" s="756" t="n"/>
      <c r="DG187" s="756" t="n"/>
      <c r="DH187" s="756" t="n"/>
      <c r="DI187" s="756" t="n"/>
    </row>
    <row r="188" ht="13.5" customHeight="1" s="1178">
      <c r="A188" s="756" t="n"/>
      <c r="B188" s="756" t="n"/>
      <c r="C188" s="756" t="n"/>
      <c r="D188" s="756" t="n"/>
      <c r="E188" s="756" t="n"/>
      <c r="F188" s="1106" t="n"/>
      <c r="G188" s="757" t="n"/>
      <c r="H188" s="1106" t="n"/>
      <c r="I188" s="1106" t="n"/>
      <c r="J188" s="1106" t="n"/>
      <c r="K188" s="1106" t="n"/>
      <c r="L188" s="1106" t="n"/>
      <c r="M188" s="1106" t="n"/>
      <c r="N188" s="1106" t="n"/>
      <c r="O188" s="756" t="n"/>
      <c r="P188" s="756" t="n"/>
      <c r="Q188" s="756" t="n"/>
      <c r="R188" s="756" t="n"/>
      <c r="S188" s="756" t="n"/>
      <c r="T188" s="755" t="n"/>
      <c r="U188" s="756" t="n"/>
      <c r="V188" s="756" t="n"/>
      <c r="W188" s="756" t="n"/>
      <c r="X188" s="756" t="n"/>
      <c r="Y188" s="756" t="n"/>
      <c r="Z188" s="756" t="n"/>
      <c r="AA188" s="753" t="n"/>
      <c r="AB188" s="756" t="n"/>
      <c r="AC188" s="756" t="n"/>
      <c r="AD188" s="756" t="n"/>
      <c r="AE188" s="756" t="n"/>
      <c r="AF188" s="756" t="n"/>
      <c r="AG188" s="756" t="n"/>
      <c r="AH188" s="753" t="n"/>
      <c r="AI188" s="756" t="n"/>
      <c r="AJ188" s="756" t="n"/>
      <c r="AK188" s="756" t="n"/>
      <c r="AL188" s="756" t="n"/>
      <c r="AM188" s="756" t="n"/>
      <c r="AN188" s="756" t="n"/>
      <c r="AO188" s="756" t="n"/>
      <c r="AP188" s="756" t="n"/>
      <c r="AQ188" s="756" t="n"/>
      <c r="AR188" s="756" t="n"/>
      <c r="AS188" s="756" t="n"/>
      <c r="AT188" s="756" t="n"/>
      <c r="AU188" s="756" t="n"/>
      <c r="AV188" s="756" t="n"/>
      <c r="AW188" s="756" t="n"/>
      <c r="AX188" s="756" t="n"/>
      <c r="AY188" s="756" t="n"/>
      <c r="AZ188" s="753" t="n"/>
      <c r="BA188" s="756" t="n"/>
      <c r="BB188" s="756" t="n"/>
      <c r="BC188" s="756" t="n"/>
      <c r="BD188" s="756" t="n"/>
      <c r="BE188" s="756" t="n"/>
      <c r="BF188" s="756" t="n"/>
      <c r="BG188" s="756" t="n"/>
      <c r="BH188" s="756" t="n"/>
      <c r="BI188" s="756" t="n"/>
      <c r="BJ188" s="756" t="n"/>
      <c r="BK188" s="756" t="n"/>
      <c r="BL188" s="756" t="n"/>
      <c r="BM188" s="756" t="n"/>
      <c r="BN188" s="756" t="n"/>
      <c r="BO188" s="756" t="n"/>
      <c r="BP188" s="756" t="n"/>
      <c r="BQ188" s="756" t="n"/>
      <c r="BR188" s="756" t="n"/>
      <c r="BS188" s="756" t="n"/>
      <c r="BT188" s="756" t="n"/>
      <c r="BU188" s="756" t="n"/>
      <c r="BV188" s="756" t="n"/>
      <c r="BW188" s="756" t="n"/>
      <c r="BX188" s="756" t="n"/>
      <c r="BY188" s="756" t="n"/>
      <c r="BZ188" s="756" t="n"/>
      <c r="CA188" s="756" t="n"/>
      <c r="CB188" s="756" t="n"/>
      <c r="CC188" s="756" t="n"/>
      <c r="CD188" s="756" t="n"/>
      <c r="CE188" s="756" t="n"/>
      <c r="CF188" s="756" t="n"/>
      <c r="CG188" s="756" t="n"/>
      <c r="CH188" s="756" t="n"/>
      <c r="CI188" s="756" t="n"/>
      <c r="CJ188" s="756" t="n"/>
      <c r="CK188" s="756" t="n"/>
      <c r="CL188" s="756" t="n"/>
      <c r="CM188" s="756" t="n"/>
      <c r="CN188" s="756" t="n"/>
      <c r="CO188" s="756" t="n"/>
      <c r="CP188" s="756" t="n"/>
      <c r="CQ188" s="756" t="n"/>
      <c r="CR188" s="756" t="n"/>
      <c r="CS188" s="756" t="n"/>
      <c r="CT188" s="756" t="n"/>
      <c r="CU188" s="756" t="n"/>
      <c r="CV188" s="756" t="n"/>
      <c r="CW188" s="756" t="n"/>
      <c r="CX188" s="756" t="n"/>
      <c r="CY188" s="756" t="n"/>
      <c r="CZ188" s="756" t="n"/>
      <c r="DA188" s="756" t="n"/>
      <c r="DB188" s="756" t="n"/>
      <c r="DC188" s="756" t="n"/>
      <c r="DD188" s="756" t="n"/>
      <c r="DE188" s="756" t="n"/>
      <c r="DF188" s="756" t="n"/>
      <c r="DG188" s="756" t="n"/>
      <c r="DH188" s="756" t="n"/>
      <c r="DI188" s="756" t="n"/>
    </row>
    <row r="189" ht="13.5" customHeight="1" s="1178">
      <c r="A189" s="756" t="n"/>
      <c r="B189" s="756" t="n"/>
      <c r="C189" s="756" t="n"/>
      <c r="D189" s="756" t="n"/>
      <c r="E189" s="756" t="n"/>
      <c r="F189" s="1106" t="n"/>
      <c r="G189" s="757" t="n"/>
      <c r="H189" s="1106" t="n"/>
      <c r="I189" s="1106" t="n"/>
      <c r="J189" s="1106" t="n"/>
      <c r="K189" s="1106" t="n"/>
      <c r="L189" s="1106" t="n"/>
      <c r="M189" s="1106" t="n"/>
      <c r="N189" s="1106" t="n"/>
      <c r="O189" s="756" t="n"/>
      <c r="P189" s="756" t="n"/>
      <c r="Q189" s="756" t="n"/>
      <c r="R189" s="756" t="n"/>
      <c r="S189" s="756" t="n"/>
      <c r="T189" s="755" t="n"/>
      <c r="U189" s="756" t="n"/>
      <c r="V189" s="756" t="n"/>
      <c r="W189" s="756" t="n"/>
      <c r="X189" s="756" t="n"/>
      <c r="Y189" s="756" t="n"/>
      <c r="Z189" s="756" t="n"/>
      <c r="AA189" s="753" t="n"/>
      <c r="AB189" s="756" t="n"/>
      <c r="AC189" s="756" t="n"/>
      <c r="AD189" s="756" t="n"/>
      <c r="AE189" s="756" t="n"/>
      <c r="AF189" s="756" t="n"/>
      <c r="AG189" s="756" t="n"/>
      <c r="AH189" s="753" t="n"/>
      <c r="AI189" s="756" t="n"/>
      <c r="AJ189" s="756" t="n"/>
      <c r="AK189" s="756" t="n"/>
      <c r="AL189" s="756" t="n"/>
      <c r="AM189" s="756" t="n"/>
      <c r="AN189" s="756" t="n"/>
      <c r="AO189" s="756" t="n"/>
      <c r="AP189" s="756" t="n"/>
      <c r="AQ189" s="756" t="n"/>
      <c r="AR189" s="756" t="n"/>
      <c r="AS189" s="756" t="n"/>
      <c r="AT189" s="756" t="n"/>
      <c r="AU189" s="756" t="n"/>
      <c r="AV189" s="756" t="n"/>
      <c r="AW189" s="756" t="n"/>
      <c r="AX189" s="756" t="n"/>
      <c r="AY189" s="756" t="n"/>
      <c r="AZ189" s="753" t="n"/>
      <c r="BA189" s="756" t="n"/>
      <c r="BB189" s="756" t="n"/>
      <c r="BC189" s="756" t="n"/>
      <c r="BD189" s="756" t="n"/>
      <c r="BE189" s="756" t="n"/>
      <c r="BF189" s="756" t="n"/>
      <c r="BG189" s="756" t="n"/>
      <c r="BH189" s="756" t="n"/>
      <c r="BI189" s="756" t="n"/>
      <c r="BJ189" s="756" t="n"/>
      <c r="BK189" s="756" t="n"/>
      <c r="BL189" s="756" t="n"/>
      <c r="BM189" s="756" t="n"/>
      <c r="BN189" s="756" t="n"/>
      <c r="BO189" s="756" t="n"/>
      <c r="BP189" s="756" t="n"/>
      <c r="BQ189" s="756" t="n"/>
      <c r="BR189" s="756" t="n"/>
      <c r="BS189" s="756" t="n"/>
      <c r="BT189" s="756" t="n"/>
      <c r="BU189" s="756" t="n"/>
      <c r="BV189" s="756" t="n"/>
      <c r="BW189" s="756" t="n"/>
      <c r="BX189" s="756" t="n"/>
      <c r="BY189" s="756" t="n"/>
      <c r="BZ189" s="756" t="n"/>
      <c r="CA189" s="756" t="n"/>
      <c r="CB189" s="756" t="n"/>
      <c r="CC189" s="756" t="n"/>
      <c r="CD189" s="756" t="n"/>
      <c r="CE189" s="756" t="n"/>
      <c r="CF189" s="756" t="n"/>
      <c r="CG189" s="756" t="n"/>
      <c r="CH189" s="756" t="n"/>
      <c r="CI189" s="756" t="n"/>
      <c r="CJ189" s="756" t="n"/>
      <c r="CK189" s="756" t="n"/>
      <c r="CL189" s="756" t="n"/>
      <c r="CM189" s="756" t="n"/>
      <c r="CN189" s="756" t="n"/>
      <c r="CO189" s="756" t="n"/>
      <c r="CP189" s="756" t="n"/>
      <c r="CQ189" s="756" t="n"/>
      <c r="CR189" s="756" t="n"/>
      <c r="CS189" s="756" t="n"/>
      <c r="CT189" s="756" t="n"/>
      <c r="CU189" s="756" t="n"/>
      <c r="CV189" s="756" t="n"/>
      <c r="CW189" s="756" t="n"/>
      <c r="CX189" s="756" t="n"/>
      <c r="CY189" s="756" t="n"/>
      <c r="CZ189" s="756" t="n"/>
      <c r="DA189" s="756" t="n"/>
      <c r="DB189" s="756" t="n"/>
      <c r="DC189" s="756" t="n"/>
      <c r="DD189" s="756" t="n"/>
      <c r="DE189" s="756" t="n"/>
      <c r="DF189" s="756" t="n"/>
      <c r="DG189" s="756" t="n"/>
      <c r="DH189" s="756" t="n"/>
      <c r="DI189" s="756" t="n"/>
    </row>
    <row r="190" ht="13.5" customHeight="1" s="1178">
      <c r="A190" s="756" t="n"/>
      <c r="B190" s="756" t="n"/>
      <c r="C190" s="756" t="n"/>
      <c r="D190" s="756" t="n"/>
      <c r="E190" s="756" t="n"/>
      <c r="F190" s="1106" t="n"/>
      <c r="G190" s="757" t="n"/>
      <c r="H190" s="1106" t="n"/>
      <c r="I190" s="1106" t="n"/>
      <c r="J190" s="1106" t="n"/>
      <c r="K190" s="1106" t="n"/>
      <c r="L190" s="1106" t="n"/>
      <c r="M190" s="1106" t="n"/>
      <c r="N190" s="1106" t="n"/>
      <c r="O190" s="756" t="n"/>
      <c r="P190" s="756" t="n"/>
      <c r="Q190" s="756" t="n"/>
      <c r="R190" s="756" t="n"/>
      <c r="S190" s="756" t="n"/>
      <c r="T190" s="755" t="n"/>
      <c r="U190" s="756" t="n"/>
      <c r="V190" s="756" t="n"/>
      <c r="W190" s="756" t="n"/>
      <c r="X190" s="756" t="n"/>
      <c r="Y190" s="756" t="n"/>
      <c r="Z190" s="756" t="n"/>
      <c r="AA190" s="753" t="n"/>
      <c r="AB190" s="756" t="n"/>
      <c r="AC190" s="756" t="n"/>
      <c r="AD190" s="756" t="n"/>
      <c r="AE190" s="756" t="n"/>
      <c r="AF190" s="756" t="n"/>
      <c r="AG190" s="756" t="n"/>
      <c r="AH190" s="753" t="n"/>
      <c r="AI190" s="756" t="n"/>
      <c r="AJ190" s="756" t="n"/>
      <c r="AK190" s="756" t="n"/>
      <c r="AL190" s="756" t="n"/>
      <c r="AM190" s="756" t="n"/>
      <c r="AN190" s="756" t="n"/>
      <c r="AO190" s="756" t="n"/>
      <c r="AP190" s="756" t="n"/>
      <c r="AQ190" s="756" t="n"/>
      <c r="AR190" s="756" t="n"/>
      <c r="AS190" s="756" t="n"/>
      <c r="AT190" s="756" t="n"/>
      <c r="AU190" s="756" t="n"/>
      <c r="AV190" s="756" t="n"/>
      <c r="AW190" s="756" t="n"/>
      <c r="AX190" s="756" t="n"/>
      <c r="AY190" s="756" t="n"/>
      <c r="AZ190" s="753" t="n"/>
      <c r="BA190" s="756" t="n"/>
      <c r="BB190" s="756" t="n"/>
      <c r="BC190" s="756" t="n"/>
      <c r="BD190" s="756" t="n"/>
      <c r="BE190" s="756" t="n"/>
      <c r="BF190" s="756" t="n"/>
      <c r="BG190" s="756" t="n"/>
      <c r="BH190" s="756" t="n"/>
      <c r="BI190" s="756" t="n"/>
      <c r="BJ190" s="756" t="n"/>
      <c r="BK190" s="756" t="n"/>
      <c r="BL190" s="756" t="n"/>
      <c r="BM190" s="756" t="n"/>
      <c r="BN190" s="756" t="n"/>
      <c r="BO190" s="756" t="n"/>
      <c r="BP190" s="756" t="n"/>
      <c r="BQ190" s="756" t="n"/>
      <c r="BR190" s="756" t="n"/>
      <c r="BS190" s="756" t="n"/>
      <c r="BT190" s="756" t="n"/>
      <c r="BU190" s="756" t="n"/>
      <c r="BV190" s="756" t="n"/>
      <c r="BW190" s="756" t="n"/>
      <c r="BX190" s="756" t="n"/>
      <c r="BY190" s="756" t="n"/>
      <c r="BZ190" s="756" t="n"/>
      <c r="CA190" s="756" t="n"/>
      <c r="CB190" s="756" t="n"/>
      <c r="CC190" s="756" t="n"/>
      <c r="CD190" s="756" t="n"/>
      <c r="CE190" s="756" t="n"/>
      <c r="CF190" s="756" t="n"/>
      <c r="CG190" s="756" t="n"/>
      <c r="CH190" s="756" t="n"/>
      <c r="CI190" s="756" t="n"/>
      <c r="CJ190" s="756" t="n"/>
      <c r="CK190" s="756" t="n"/>
      <c r="CL190" s="756" t="n"/>
      <c r="CM190" s="756" t="n"/>
      <c r="CN190" s="756" t="n"/>
      <c r="CO190" s="756" t="n"/>
      <c r="CP190" s="756" t="n"/>
      <c r="CQ190" s="756" t="n"/>
      <c r="CR190" s="756" t="n"/>
      <c r="CS190" s="756" t="n"/>
      <c r="CT190" s="756" t="n"/>
      <c r="CU190" s="756" t="n"/>
      <c r="CV190" s="756" t="n"/>
      <c r="CW190" s="756" t="n"/>
      <c r="CX190" s="756" t="n"/>
      <c r="CY190" s="756" t="n"/>
      <c r="CZ190" s="756" t="n"/>
      <c r="DA190" s="756" t="n"/>
      <c r="DB190" s="756" t="n"/>
      <c r="DC190" s="756" t="n"/>
      <c r="DD190" s="756" t="n"/>
      <c r="DE190" s="756" t="n"/>
      <c r="DF190" s="756" t="n"/>
      <c r="DG190" s="756" t="n"/>
      <c r="DH190" s="756" t="n"/>
      <c r="DI190" s="756" t="n"/>
    </row>
    <row r="191" ht="13.5" customHeight="1" s="1178">
      <c r="A191" s="756" t="n"/>
      <c r="B191" s="756" t="n"/>
      <c r="C191" s="756" t="n"/>
      <c r="D191" s="756" t="n"/>
      <c r="E191" s="756" t="n"/>
      <c r="F191" s="1106" t="n"/>
      <c r="G191" s="757" t="n"/>
      <c r="H191" s="1106" t="n"/>
      <c r="I191" s="1106" t="n"/>
      <c r="J191" s="1106" t="n"/>
      <c r="K191" s="1106" t="n"/>
      <c r="L191" s="1106" t="n"/>
      <c r="M191" s="1106" t="n"/>
      <c r="N191" s="1106" t="n"/>
      <c r="O191" s="756" t="n"/>
      <c r="P191" s="756" t="n"/>
      <c r="Q191" s="756" t="n"/>
      <c r="R191" s="756" t="n"/>
      <c r="S191" s="756" t="n"/>
      <c r="T191" s="755" t="n"/>
      <c r="U191" s="756" t="n"/>
      <c r="V191" s="756" t="n"/>
      <c r="W191" s="756" t="n"/>
      <c r="X191" s="756" t="n"/>
      <c r="Y191" s="756" t="n"/>
      <c r="Z191" s="756" t="n"/>
      <c r="AA191" s="753" t="n"/>
      <c r="AB191" s="756" t="n"/>
      <c r="AC191" s="756" t="n"/>
      <c r="AD191" s="756" t="n"/>
      <c r="AE191" s="756" t="n"/>
      <c r="AF191" s="756" t="n"/>
      <c r="AG191" s="756" t="n"/>
      <c r="AH191" s="753" t="n"/>
      <c r="AI191" s="756" t="n"/>
      <c r="AJ191" s="756" t="n"/>
      <c r="AK191" s="756" t="n"/>
      <c r="AL191" s="756" t="n"/>
      <c r="AM191" s="756" t="n"/>
      <c r="AN191" s="756" t="n"/>
      <c r="AO191" s="756" t="n"/>
      <c r="AP191" s="756" t="n"/>
      <c r="AQ191" s="756" t="n"/>
      <c r="AR191" s="756" t="n"/>
      <c r="AS191" s="756" t="n"/>
      <c r="AT191" s="756" t="n"/>
      <c r="AU191" s="756" t="n"/>
      <c r="AV191" s="756" t="n"/>
      <c r="AW191" s="756" t="n"/>
      <c r="AX191" s="756" t="n"/>
      <c r="AY191" s="756" t="n"/>
      <c r="AZ191" s="753" t="n"/>
      <c r="BA191" s="756" t="n"/>
      <c r="BB191" s="756" t="n"/>
      <c r="BC191" s="756" t="n"/>
      <c r="BD191" s="756" t="n"/>
      <c r="BE191" s="756" t="n"/>
      <c r="BF191" s="756" t="n"/>
      <c r="BG191" s="756" t="n"/>
      <c r="BH191" s="756" t="n"/>
      <c r="BI191" s="756" t="n"/>
      <c r="BJ191" s="756" t="n"/>
      <c r="BK191" s="756" t="n"/>
      <c r="BL191" s="756" t="n"/>
      <c r="BM191" s="756" t="n"/>
      <c r="BN191" s="756" t="n"/>
      <c r="BO191" s="756" t="n"/>
      <c r="BP191" s="756" t="n"/>
      <c r="BQ191" s="756" t="n"/>
      <c r="BR191" s="756" t="n"/>
      <c r="BS191" s="756" t="n"/>
      <c r="BT191" s="756" t="n"/>
      <c r="BU191" s="756" t="n"/>
      <c r="BV191" s="756" t="n"/>
      <c r="BW191" s="756" t="n"/>
      <c r="BX191" s="756" t="n"/>
      <c r="BY191" s="756" t="n"/>
      <c r="BZ191" s="756" t="n"/>
      <c r="CA191" s="756" t="n"/>
      <c r="CB191" s="756" t="n"/>
      <c r="CC191" s="756" t="n"/>
      <c r="CD191" s="756" t="n"/>
      <c r="CE191" s="756" t="n"/>
      <c r="CF191" s="756" t="n"/>
      <c r="CG191" s="756" t="n"/>
      <c r="CH191" s="756" t="n"/>
      <c r="CI191" s="756" t="n"/>
      <c r="CJ191" s="756" t="n"/>
      <c r="CK191" s="756" t="n"/>
      <c r="CL191" s="756" t="n"/>
      <c r="CM191" s="756" t="n"/>
      <c r="CN191" s="756" t="n"/>
      <c r="CO191" s="756" t="n"/>
      <c r="CP191" s="756" t="n"/>
      <c r="CQ191" s="756" t="n"/>
      <c r="CR191" s="756" t="n"/>
      <c r="CS191" s="756" t="n"/>
      <c r="CT191" s="756" t="n"/>
      <c r="CU191" s="756" t="n"/>
      <c r="CV191" s="756" t="n"/>
      <c r="CW191" s="756" t="n"/>
      <c r="CX191" s="756" t="n"/>
      <c r="CY191" s="756" t="n"/>
      <c r="CZ191" s="756" t="n"/>
      <c r="DA191" s="756" t="n"/>
      <c r="DB191" s="756" t="n"/>
      <c r="DC191" s="756" t="n"/>
      <c r="DD191" s="756" t="n"/>
      <c r="DE191" s="756" t="n"/>
      <c r="DF191" s="756" t="n"/>
      <c r="DG191" s="756" t="n"/>
      <c r="DH191" s="756" t="n"/>
      <c r="DI191" s="756" t="n"/>
    </row>
    <row r="192" ht="13.5" customHeight="1" s="1178">
      <c r="A192" s="756" t="n"/>
      <c r="B192" s="756" t="n"/>
      <c r="C192" s="756" t="n"/>
      <c r="D192" s="756" t="n"/>
      <c r="E192" s="756" t="n"/>
      <c r="F192" s="1106" t="n"/>
      <c r="G192" s="757" t="n"/>
      <c r="H192" s="1106" t="n"/>
      <c r="I192" s="1106" t="n"/>
      <c r="J192" s="1106" t="n"/>
      <c r="K192" s="1106" t="n"/>
      <c r="L192" s="1106" t="n"/>
      <c r="M192" s="1106" t="n"/>
      <c r="N192" s="1106" t="n"/>
      <c r="O192" s="756" t="n"/>
      <c r="P192" s="756" t="n"/>
      <c r="Q192" s="756" t="n"/>
      <c r="R192" s="756" t="n"/>
      <c r="S192" s="756" t="n"/>
      <c r="T192" s="755" t="n"/>
      <c r="U192" s="756" t="n"/>
      <c r="V192" s="756" t="n"/>
      <c r="W192" s="756" t="n"/>
      <c r="X192" s="756" t="n"/>
      <c r="Y192" s="756" t="n"/>
      <c r="Z192" s="756" t="n"/>
      <c r="AA192" s="753" t="n"/>
      <c r="AB192" s="756" t="n"/>
      <c r="AC192" s="756" t="n"/>
      <c r="AD192" s="756" t="n"/>
      <c r="AE192" s="756" t="n"/>
      <c r="AF192" s="756" t="n"/>
      <c r="AG192" s="756" t="n"/>
      <c r="AH192" s="753" t="n"/>
      <c r="AI192" s="756" t="n"/>
      <c r="AJ192" s="756" t="n"/>
      <c r="AK192" s="756" t="n"/>
      <c r="AL192" s="756" t="n"/>
      <c r="AM192" s="756" t="n"/>
      <c r="AN192" s="756" t="n"/>
      <c r="AO192" s="756" t="n"/>
      <c r="AP192" s="756" t="n"/>
      <c r="AQ192" s="756" t="n"/>
      <c r="AR192" s="756" t="n"/>
      <c r="AS192" s="756" t="n"/>
      <c r="AT192" s="756" t="n"/>
      <c r="AU192" s="756" t="n"/>
      <c r="AV192" s="756" t="n"/>
      <c r="AW192" s="756" t="n"/>
      <c r="AX192" s="756" t="n"/>
      <c r="AY192" s="756" t="n"/>
      <c r="AZ192" s="753" t="n"/>
      <c r="BA192" s="756" t="n"/>
      <c r="BB192" s="756" t="n"/>
      <c r="BC192" s="756" t="n"/>
      <c r="BD192" s="756" t="n"/>
      <c r="BE192" s="756" t="n"/>
      <c r="BF192" s="756" t="n"/>
      <c r="BG192" s="756" t="n"/>
      <c r="BH192" s="756" t="n"/>
      <c r="BI192" s="756" t="n"/>
      <c r="BJ192" s="756" t="n"/>
      <c r="BK192" s="756" t="n"/>
      <c r="BL192" s="756" t="n"/>
      <c r="BM192" s="756" t="n"/>
      <c r="BN192" s="756" t="n"/>
      <c r="BO192" s="756" t="n"/>
      <c r="BP192" s="756" t="n"/>
      <c r="BQ192" s="756" t="n"/>
      <c r="BR192" s="756" t="n"/>
      <c r="BS192" s="756" t="n"/>
      <c r="BT192" s="756" t="n"/>
      <c r="BU192" s="756" t="n"/>
      <c r="BV192" s="756" t="n"/>
      <c r="BW192" s="756" t="n"/>
      <c r="BX192" s="756" t="n"/>
      <c r="BY192" s="756" t="n"/>
      <c r="BZ192" s="756" t="n"/>
      <c r="CA192" s="756" t="n"/>
      <c r="CB192" s="756" t="n"/>
      <c r="CC192" s="756" t="n"/>
      <c r="CD192" s="756" t="n"/>
      <c r="CE192" s="756" t="n"/>
      <c r="CF192" s="756" t="n"/>
      <c r="CG192" s="756" t="n"/>
      <c r="CH192" s="756" t="n"/>
      <c r="CI192" s="756" t="n"/>
      <c r="CJ192" s="756" t="n"/>
      <c r="CK192" s="756" t="n"/>
      <c r="CL192" s="756" t="n"/>
      <c r="CM192" s="756" t="n"/>
      <c r="CN192" s="756" t="n"/>
      <c r="CO192" s="756" t="n"/>
      <c r="CP192" s="756" t="n"/>
      <c r="CQ192" s="756" t="n"/>
      <c r="CR192" s="756" t="n"/>
      <c r="CS192" s="756" t="n"/>
      <c r="CT192" s="756" t="n"/>
      <c r="CU192" s="756" t="n"/>
      <c r="CV192" s="756" t="n"/>
      <c r="CW192" s="756" t="n"/>
      <c r="CX192" s="756" t="n"/>
      <c r="CY192" s="756" t="n"/>
      <c r="CZ192" s="756" t="n"/>
      <c r="DA192" s="756" t="n"/>
      <c r="DB192" s="756" t="n"/>
      <c r="DC192" s="756" t="n"/>
      <c r="DD192" s="756" t="n"/>
      <c r="DE192" s="756" t="n"/>
      <c r="DF192" s="756" t="n"/>
      <c r="DG192" s="756" t="n"/>
      <c r="DH192" s="756" t="n"/>
      <c r="DI192" s="756" t="n"/>
    </row>
    <row r="193" ht="13.5" customHeight="1" s="1178">
      <c r="A193" s="756" t="n"/>
      <c r="B193" s="756" t="n"/>
      <c r="C193" s="756" t="n"/>
      <c r="D193" s="756" t="n"/>
      <c r="E193" s="756" t="n"/>
      <c r="F193" s="1106" t="n"/>
      <c r="G193" s="757" t="n"/>
      <c r="H193" s="1106" t="n"/>
      <c r="I193" s="1106" t="n"/>
      <c r="J193" s="1106" t="n"/>
      <c r="K193" s="1106" t="n"/>
      <c r="L193" s="1106" t="n"/>
      <c r="M193" s="1106" t="n"/>
      <c r="N193" s="1106" t="n"/>
      <c r="O193" s="756" t="n"/>
      <c r="P193" s="756" t="n"/>
      <c r="Q193" s="756" t="n"/>
      <c r="R193" s="756" t="n"/>
      <c r="S193" s="756" t="n"/>
      <c r="T193" s="755" t="n"/>
      <c r="U193" s="756" t="n"/>
      <c r="V193" s="756" t="n"/>
      <c r="W193" s="756" t="n"/>
      <c r="X193" s="756" t="n"/>
      <c r="Y193" s="756" t="n"/>
      <c r="Z193" s="756" t="n"/>
      <c r="AA193" s="753" t="n"/>
      <c r="AB193" s="756" t="n"/>
      <c r="AC193" s="756" t="n"/>
      <c r="AD193" s="756" t="n"/>
      <c r="AE193" s="756" t="n"/>
      <c r="AF193" s="756" t="n"/>
      <c r="AG193" s="756" t="n"/>
      <c r="AH193" s="753" t="n"/>
      <c r="AI193" s="756" t="n"/>
      <c r="AJ193" s="756" t="n"/>
      <c r="AK193" s="756" t="n"/>
      <c r="AL193" s="756" t="n"/>
      <c r="AM193" s="756" t="n"/>
      <c r="AN193" s="756" t="n"/>
      <c r="AO193" s="756" t="n"/>
      <c r="AP193" s="756" t="n"/>
      <c r="AQ193" s="756" t="n"/>
      <c r="AR193" s="756" t="n"/>
      <c r="AS193" s="756" t="n"/>
      <c r="AT193" s="756" t="n"/>
      <c r="AU193" s="756" t="n"/>
      <c r="AV193" s="756" t="n"/>
      <c r="AW193" s="756" t="n"/>
      <c r="AX193" s="756" t="n"/>
      <c r="AY193" s="756" t="n"/>
      <c r="AZ193" s="753" t="n"/>
      <c r="BA193" s="756" t="n"/>
      <c r="BB193" s="756" t="n"/>
      <c r="BC193" s="756" t="n"/>
      <c r="BD193" s="756" t="n"/>
      <c r="BE193" s="756" t="n"/>
      <c r="BF193" s="756" t="n"/>
      <c r="BG193" s="756" t="n"/>
      <c r="BH193" s="756" t="n"/>
      <c r="BI193" s="756" t="n"/>
      <c r="BJ193" s="756" t="n"/>
      <c r="BK193" s="756" t="n"/>
      <c r="BL193" s="756" t="n"/>
      <c r="BM193" s="756" t="n"/>
      <c r="BN193" s="756" t="n"/>
      <c r="BO193" s="756" t="n"/>
      <c r="BP193" s="756" t="n"/>
      <c r="BQ193" s="756" t="n"/>
      <c r="BR193" s="756" t="n"/>
      <c r="BS193" s="756" t="n"/>
      <c r="BT193" s="756" t="n"/>
      <c r="BU193" s="756" t="n"/>
      <c r="BV193" s="756" t="n"/>
      <c r="BW193" s="756" t="n"/>
      <c r="BX193" s="756" t="n"/>
      <c r="BY193" s="756" t="n"/>
      <c r="BZ193" s="756" t="n"/>
      <c r="CA193" s="756" t="n"/>
      <c r="CB193" s="756" t="n"/>
      <c r="CC193" s="756" t="n"/>
      <c r="CD193" s="756" t="n"/>
      <c r="CE193" s="756" t="n"/>
      <c r="CF193" s="756" t="n"/>
      <c r="CG193" s="756" t="n"/>
      <c r="CH193" s="756" t="n"/>
      <c r="CI193" s="756" t="n"/>
      <c r="CJ193" s="756" t="n"/>
      <c r="CK193" s="756" t="n"/>
      <c r="CL193" s="756" t="n"/>
      <c r="CM193" s="756" t="n"/>
      <c r="CN193" s="756" t="n"/>
      <c r="CO193" s="756" t="n"/>
      <c r="CP193" s="756" t="n"/>
      <c r="CQ193" s="756" t="n"/>
      <c r="CR193" s="756" t="n"/>
      <c r="CS193" s="756" t="n"/>
      <c r="CT193" s="756" t="n"/>
      <c r="CU193" s="756" t="n"/>
      <c r="CV193" s="756" t="n"/>
      <c r="CW193" s="756" t="n"/>
      <c r="CX193" s="756" t="n"/>
      <c r="CY193" s="756" t="n"/>
      <c r="CZ193" s="756" t="n"/>
      <c r="DA193" s="756" t="n"/>
      <c r="DB193" s="756" t="n"/>
      <c r="DC193" s="756" t="n"/>
      <c r="DD193" s="756" t="n"/>
      <c r="DE193" s="756" t="n"/>
      <c r="DF193" s="756" t="n"/>
      <c r="DG193" s="756" t="n"/>
      <c r="DH193" s="756" t="n"/>
      <c r="DI193" s="756" t="n"/>
    </row>
    <row r="194" ht="13.5" customHeight="1" s="1178">
      <c r="A194" s="756" t="n"/>
      <c r="B194" s="756" t="n"/>
      <c r="C194" s="756" t="n"/>
      <c r="D194" s="756" t="n"/>
      <c r="E194" s="756" t="n"/>
      <c r="F194" s="1106" t="n"/>
      <c r="G194" s="757" t="n"/>
      <c r="H194" s="1106" t="n"/>
      <c r="I194" s="1106" t="n"/>
      <c r="J194" s="1106" t="n"/>
      <c r="K194" s="1106" t="n"/>
      <c r="L194" s="1106" t="n"/>
      <c r="M194" s="1106" t="n"/>
      <c r="N194" s="1106" t="n"/>
      <c r="O194" s="756" t="n"/>
      <c r="P194" s="756" t="n"/>
      <c r="Q194" s="756" t="n"/>
      <c r="R194" s="756" t="n"/>
      <c r="S194" s="756" t="n"/>
      <c r="T194" s="755" t="n"/>
      <c r="U194" s="756" t="n"/>
      <c r="V194" s="756" t="n"/>
      <c r="W194" s="756" t="n"/>
      <c r="X194" s="756" t="n"/>
      <c r="Y194" s="756" t="n"/>
      <c r="Z194" s="756" t="n"/>
      <c r="AA194" s="753" t="n"/>
      <c r="AB194" s="756" t="n"/>
      <c r="AC194" s="756" t="n"/>
      <c r="AD194" s="756" t="n"/>
      <c r="AE194" s="756" t="n"/>
      <c r="AF194" s="756" t="n"/>
      <c r="AG194" s="756" t="n"/>
      <c r="AH194" s="753" t="n"/>
      <c r="AI194" s="756" t="n"/>
      <c r="AJ194" s="756" t="n"/>
      <c r="AK194" s="756" t="n"/>
      <c r="AL194" s="756" t="n"/>
      <c r="AM194" s="756" t="n"/>
      <c r="AN194" s="756" t="n"/>
      <c r="AO194" s="756" t="n"/>
      <c r="AP194" s="756" t="n"/>
      <c r="AQ194" s="756" t="n"/>
      <c r="AR194" s="756" t="n"/>
      <c r="AS194" s="756" t="n"/>
      <c r="AT194" s="756" t="n"/>
      <c r="AU194" s="756" t="n"/>
      <c r="AV194" s="756" t="n"/>
      <c r="AW194" s="756" t="n"/>
      <c r="AX194" s="756" t="n"/>
      <c r="AY194" s="756" t="n"/>
      <c r="AZ194" s="753" t="n"/>
      <c r="BA194" s="756" t="n"/>
      <c r="BB194" s="756" t="n"/>
      <c r="BC194" s="756" t="n"/>
      <c r="BD194" s="756" t="n"/>
      <c r="BE194" s="756" t="n"/>
      <c r="BF194" s="756" t="n"/>
      <c r="BG194" s="756" t="n"/>
      <c r="BH194" s="756" t="n"/>
      <c r="BI194" s="756" t="n"/>
      <c r="BJ194" s="756" t="n"/>
      <c r="BK194" s="756" t="n"/>
      <c r="BL194" s="756" t="n"/>
      <c r="BM194" s="756" t="n"/>
      <c r="BN194" s="756" t="n"/>
      <c r="BO194" s="756" t="n"/>
      <c r="BP194" s="756" t="n"/>
      <c r="BQ194" s="756" t="n"/>
      <c r="BR194" s="756" t="n"/>
      <c r="BS194" s="756" t="n"/>
      <c r="BT194" s="756" t="n"/>
      <c r="BU194" s="756" t="n"/>
      <c r="BV194" s="756" t="n"/>
      <c r="BW194" s="756" t="n"/>
      <c r="BX194" s="756" t="n"/>
      <c r="BY194" s="756" t="n"/>
      <c r="BZ194" s="756" t="n"/>
      <c r="CA194" s="756" t="n"/>
      <c r="CB194" s="756" t="n"/>
      <c r="CC194" s="756" t="n"/>
      <c r="CD194" s="756" t="n"/>
      <c r="CE194" s="756" t="n"/>
      <c r="CF194" s="756" t="n"/>
      <c r="CG194" s="756" t="n"/>
      <c r="CH194" s="756" t="n"/>
      <c r="CI194" s="756" t="n"/>
      <c r="CJ194" s="756" t="n"/>
      <c r="CK194" s="756" t="n"/>
      <c r="CL194" s="756" t="n"/>
      <c r="CM194" s="756" t="n"/>
      <c r="CN194" s="756" t="n"/>
      <c r="CO194" s="756" t="n"/>
      <c r="CP194" s="756" t="n"/>
      <c r="CQ194" s="756" t="n"/>
      <c r="CR194" s="756" t="n"/>
      <c r="CS194" s="756" t="n"/>
      <c r="CT194" s="756" t="n"/>
      <c r="CU194" s="756" t="n"/>
      <c r="CV194" s="756" t="n"/>
      <c r="CW194" s="756" t="n"/>
      <c r="CX194" s="756" t="n"/>
      <c r="CY194" s="756" t="n"/>
      <c r="CZ194" s="756" t="n"/>
      <c r="DA194" s="756" t="n"/>
      <c r="DB194" s="756" t="n"/>
      <c r="DC194" s="756" t="n"/>
      <c r="DD194" s="756" t="n"/>
      <c r="DE194" s="756" t="n"/>
      <c r="DF194" s="756" t="n"/>
      <c r="DG194" s="756" t="n"/>
      <c r="DH194" s="756" t="n"/>
      <c r="DI194" s="756" t="n"/>
    </row>
    <row r="195" ht="13.5" customHeight="1" s="1178">
      <c r="A195" s="756" t="n"/>
      <c r="B195" s="756" t="n"/>
      <c r="C195" s="756" t="n"/>
      <c r="D195" s="756" t="n"/>
      <c r="E195" s="756" t="n"/>
      <c r="F195" s="1106" t="n"/>
      <c r="G195" s="757" t="n"/>
      <c r="H195" s="1106" t="n"/>
      <c r="I195" s="1106" t="n"/>
      <c r="J195" s="1106" t="n"/>
      <c r="K195" s="1106" t="n"/>
      <c r="L195" s="1106" t="n"/>
      <c r="M195" s="1106" t="n"/>
      <c r="N195" s="1106" t="n"/>
      <c r="O195" s="756" t="n"/>
      <c r="P195" s="756" t="n"/>
      <c r="Q195" s="756" t="n"/>
      <c r="R195" s="756" t="n"/>
      <c r="S195" s="756" t="n"/>
      <c r="T195" s="755" t="n"/>
      <c r="U195" s="756" t="n"/>
      <c r="V195" s="756" t="n"/>
      <c r="W195" s="756" t="n"/>
      <c r="X195" s="756" t="n"/>
      <c r="Y195" s="756" t="n"/>
      <c r="Z195" s="756" t="n"/>
      <c r="AA195" s="753" t="n"/>
      <c r="AB195" s="756" t="n"/>
      <c r="AC195" s="756" t="n"/>
      <c r="AD195" s="756" t="n"/>
      <c r="AE195" s="756" t="n"/>
      <c r="AF195" s="756" t="n"/>
      <c r="AG195" s="756" t="n"/>
      <c r="AH195" s="753" t="n"/>
      <c r="AI195" s="756" t="n"/>
      <c r="AJ195" s="756" t="n"/>
      <c r="AK195" s="756" t="n"/>
      <c r="AL195" s="756" t="n"/>
      <c r="AM195" s="756" t="n"/>
      <c r="AN195" s="756" t="n"/>
      <c r="AO195" s="756" t="n"/>
      <c r="AP195" s="756" t="n"/>
      <c r="AQ195" s="756" t="n"/>
      <c r="AR195" s="756" t="n"/>
      <c r="AS195" s="756" t="n"/>
      <c r="AT195" s="756" t="n"/>
      <c r="AU195" s="756" t="n"/>
      <c r="AV195" s="756" t="n"/>
      <c r="AW195" s="756" t="n"/>
      <c r="AX195" s="756" t="n"/>
      <c r="AY195" s="756" t="n"/>
      <c r="AZ195" s="753" t="n"/>
      <c r="BA195" s="756" t="n"/>
      <c r="BB195" s="756" t="n"/>
      <c r="BC195" s="756" t="n"/>
      <c r="BD195" s="756" t="n"/>
      <c r="BE195" s="756" t="n"/>
      <c r="BF195" s="756" t="n"/>
      <c r="BG195" s="756" t="n"/>
      <c r="BH195" s="756" t="n"/>
      <c r="BI195" s="756" t="n"/>
      <c r="BJ195" s="756" t="n"/>
      <c r="BK195" s="756" t="n"/>
      <c r="BL195" s="756" t="n"/>
      <c r="BM195" s="756" t="n"/>
      <c r="BN195" s="756" t="n"/>
      <c r="BO195" s="756" t="n"/>
      <c r="BP195" s="756" t="n"/>
      <c r="BQ195" s="756" t="n"/>
      <c r="BR195" s="756" t="n"/>
      <c r="BS195" s="756" t="n"/>
      <c r="BT195" s="756" t="n"/>
      <c r="BU195" s="756" t="n"/>
      <c r="BV195" s="756" t="n"/>
      <c r="BW195" s="756" t="n"/>
      <c r="BX195" s="756" t="n"/>
      <c r="BY195" s="756" t="n"/>
      <c r="BZ195" s="756" t="n"/>
      <c r="CA195" s="756" t="n"/>
      <c r="CB195" s="756" t="n"/>
      <c r="CC195" s="756" t="n"/>
      <c r="CD195" s="756" t="n"/>
      <c r="CE195" s="756" t="n"/>
      <c r="CF195" s="756" t="n"/>
      <c r="CG195" s="756" t="n"/>
      <c r="CH195" s="756" t="n"/>
      <c r="CI195" s="756" t="n"/>
      <c r="CJ195" s="756" t="n"/>
      <c r="CK195" s="756" t="n"/>
      <c r="CL195" s="756" t="n"/>
      <c r="CM195" s="756" t="n"/>
      <c r="CN195" s="756" t="n"/>
      <c r="CO195" s="756" t="n"/>
      <c r="CP195" s="756" t="n"/>
      <c r="CQ195" s="756" t="n"/>
      <c r="CR195" s="756" t="n"/>
      <c r="CS195" s="756" t="n"/>
      <c r="CT195" s="756" t="n"/>
      <c r="CU195" s="756" t="n"/>
      <c r="CV195" s="756" t="n"/>
      <c r="CW195" s="756" t="n"/>
      <c r="CX195" s="756" t="n"/>
      <c r="CY195" s="756" t="n"/>
      <c r="CZ195" s="756" t="n"/>
      <c r="DA195" s="756" t="n"/>
      <c r="DB195" s="756" t="n"/>
      <c r="DC195" s="756" t="n"/>
      <c r="DD195" s="756" t="n"/>
      <c r="DE195" s="756" t="n"/>
      <c r="DF195" s="756" t="n"/>
      <c r="DG195" s="756" t="n"/>
      <c r="DH195" s="756" t="n"/>
      <c r="DI195" s="756" t="n"/>
    </row>
    <row r="196" ht="13.5" customHeight="1" s="1178">
      <c r="A196" s="756" t="n"/>
      <c r="B196" s="756" t="n"/>
      <c r="C196" s="756" t="n"/>
      <c r="D196" s="756" t="n"/>
      <c r="E196" s="756" t="n"/>
      <c r="F196" s="756" t="n"/>
      <c r="G196" s="753" t="n"/>
      <c r="H196" s="756" t="n"/>
      <c r="I196" s="756" t="n"/>
      <c r="J196" s="756" t="n"/>
      <c r="K196" s="756" t="n"/>
      <c r="L196" s="756" t="n"/>
      <c r="M196" s="756" t="n"/>
      <c r="N196" s="756" t="n"/>
      <c r="O196" s="756" t="n"/>
      <c r="P196" s="756" t="n"/>
      <c r="Q196" s="756" t="n"/>
      <c r="R196" s="756" t="n"/>
      <c r="S196" s="756" t="n"/>
      <c r="T196" s="755" t="n"/>
      <c r="U196" s="756" t="n"/>
      <c r="V196" s="756" t="n"/>
      <c r="W196" s="756" t="n"/>
      <c r="X196" s="756" t="n"/>
      <c r="Y196" s="756" t="n"/>
      <c r="Z196" s="756" t="n"/>
      <c r="AA196" s="753" t="n"/>
      <c r="AB196" s="756" t="n"/>
      <c r="AC196" s="756" t="n"/>
      <c r="AD196" s="756" t="n"/>
      <c r="AE196" s="756" t="n"/>
      <c r="AF196" s="756" t="n"/>
      <c r="AG196" s="756" t="n"/>
      <c r="AH196" s="753" t="n"/>
      <c r="AI196" s="756" t="n"/>
      <c r="AJ196" s="756" t="n"/>
      <c r="AK196" s="756" t="n"/>
      <c r="AL196" s="756" t="n"/>
      <c r="AM196" s="756" t="n"/>
      <c r="AN196" s="756" t="n"/>
      <c r="AO196" s="756" t="n"/>
      <c r="AP196" s="756" t="n"/>
      <c r="AQ196" s="756" t="n"/>
      <c r="AR196" s="756" t="n"/>
      <c r="AS196" s="756" t="n"/>
      <c r="AT196" s="756" t="n"/>
      <c r="AU196" s="756" t="n"/>
      <c r="AV196" s="756" t="n"/>
      <c r="AW196" s="756" t="n"/>
      <c r="AX196" s="756" t="n"/>
      <c r="AY196" s="756" t="n"/>
      <c r="AZ196" s="753" t="n"/>
      <c r="BA196" s="756" t="n"/>
      <c r="BB196" s="756" t="n"/>
      <c r="BC196" s="756" t="n"/>
      <c r="BD196" s="756" t="n"/>
      <c r="BE196" s="756" t="n"/>
      <c r="BF196" s="756" t="n"/>
      <c r="BG196" s="756" t="n"/>
      <c r="BH196" s="756" t="n"/>
      <c r="BI196" s="756" t="n"/>
      <c r="BJ196" s="756" t="n"/>
      <c r="BK196" s="756" t="n"/>
      <c r="BL196" s="756" t="n"/>
      <c r="BM196" s="756" t="n"/>
      <c r="BN196" s="756" t="n"/>
      <c r="BO196" s="756" t="n"/>
      <c r="BP196" s="756" t="n"/>
      <c r="BQ196" s="756" t="n"/>
      <c r="BR196" s="756" t="n"/>
      <c r="BS196" s="756" t="n"/>
      <c r="BT196" s="756" t="n"/>
      <c r="BU196" s="756" t="n"/>
      <c r="BV196" s="756" t="n"/>
      <c r="BW196" s="756" t="n"/>
      <c r="BX196" s="756" t="n"/>
      <c r="BY196" s="756" t="n"/>
      <c r="BZ196" s="756" t="n"/>
      <c r="CA196" s="756" t="n"/>
      <c r="CB196" s="756" t="n"/>
      <c r="CC196" s="756" t="n"/>
      <c r="CD196" s="756" t="n"/>
      <c r="CE196" s="756" t="n"/>
      <c r="CF196" s="756" t="n"/>
      <c r="CG196" s="756" t="n"/>
      <c r="CH196" s="756" t="n"/>
      <c r="CI196" s="756" t="n"/>
      <c r="CJ196" s="756" t="n"/>
      <c r="CK196" s="756" t="n"/>
      <c r="CL196" s="756" t="n"/>
      <c r="CM196" s="756" t="n"/>
      <c r="CN196" s="756" t="n"/>
      <c r="CO196" s="756" t="n"/>
      <c r="CP196" s="756" t="n"/>
      <c r="CQ196" s="756" t="n"/>
      <c r="CR196" s="756" t="n"/>
      <c r="CS196" s="756" t="n"/>
      <c r="CT196" s="756" t="n"/>
      <c r="CU196" s="756" t="n"/>
      <c r="CV196" s="756" t="n"/>
      <c r="CW196" s="756" t="n"/>
      <c r="CX196" s="756" t="n"/>
      <c r="CY196" s="756" t="n"/>
      <c r="CZ196" s="756" t="n"/>
      <c r="DA196" s="756" t="n"/>
      <c r="DB196" s="756" t="n"/>
      <c r="DC196" s="756" t="n"/>
      <c r="DD196" s="756" t="n"/>
      <c r="DE196" s="756" t="n"/>
      <c r="DF196" s="756" t="n"/>
      <c r="DG196" s="756" t="n"/>
      <c r="DH196" s="756" t="n"/>
      <c r="DI196" s="756" t="n"/>
    </row>
    <row r="197" ht="13.5" customHeight="1" s="1178">
      <c r="A197" s="756" t="n"/>
      <c r="B197" s="756" t="n"/>
      <c r="C197" s="756" t="n"/>
      <c r="D197" s="756" t="n"/>
      <c r="E197" s="756" t="n"/>
      <c r="F197" s="756" t="n"/>
      <c r="G197" s="753" t="n"/>
      <c r="H197" s="756" t="n"/>
      <c r="I197" s="756" t="n"/>
      <c r="J197" s="756" t="n"/>
      <c r="K197" s="756" t="n"/>
      <c r="L197" s="756" t="n"/>
      <c r="M197" s="756" t="n"/>
      <c r="N197" s="756" t="n"/>
      <c r="O197" s="756" t="n"/>
      <c r="P197" s="756" t="n"/>
      <c r="Q197" s="756" t="n"/>
      <c r="R197" s="756" t="n"/>
      <c r="S197" s="756" t="n"/>
      <c r="T197" s="755" t="n"/>
      <c r="U197" s="756" t="n"/>
      <c r="V197" s="756" t="n"/>
      <c r="W197" s="756" t="n"/>
      <c r="X197" s="756" t="n"/>
      <c r="Y197" s="756" t="n"/>
      <c r="Z197" s="756" t="n"/>
      <c r="AA197" s="753" t="n"/>
      <c r="AB197" s="756" t="n"/>
      <c r="AC197" s="756" t="n"/>
      <c r="AD197" s="756" t="n"/>
      <c r="AE197" s="756" t="n"/>
      <c r="AF197" s="756" t="n"/>
      <c r="AG197" s="756" t="n"/>
      <c r="AH197" s="753" t="n"/>
      <c r="AI197" s="756" t="n"/>
      <c r="AJ197" s="756" t="n"/>
      <c r="AK197" s="756" t="n"/>
      <c r="AL197" s="756" t="n"/>
      <c r="AM197" s="756" t="n"/>
      <c r="AN197" s="756" t="n"/>
      <c r="AO197" s="756" t="n"/>
      <c r="AP197" s="756" t="n"/>
      <c r="AQ197" s="756" t="n"/>
      <c r="AR197" s="756" t="n"/>
      <c r="AS197" s="756" t="n"/>
      <c r="AT197" s="756" t="n"/>
      <c r="AU197" s="756" t="n"/>
      <c r="AV197" s="756" t="n"/>
      <c r="AW197" s="756" t="n"/>
      <c r="AX197" s="756" t="n"/>
      <c r="AY197" s="756" t="n"/>
      <c r="AZ197" s="753" t="n"/>
      <c r="BA197" s="756" t="n"/>
      <c r="BB197" s="756" t="n"/>
      <c r="BC197" s="756" t="n"/>
      <c r="BD197" s="756" t="n"/>
      <c r="BE197" s="756" t="n"/>
      <c r="BF197" s="756" t="n"/>
      <c r="BG197" s="756" t="n"/>
      <c r="BH197" s="756" t="n"/>
      <c r="BI197" s="756" t="n"/>
      <c r="BJ197" s="756" t="n"/>
      <c r="BK197" s="756" t="n"/>
      <c r="BL197" s="756" t="n"/>
      <c r="BM197" s="756" t="n"/>
      <c r="BN197" s="756" t="n"/>
      <c r="BO197" s="756" t="n"/>
      <c r="BP197" s="756" t="n"/>
      <c r="BQ197" s="756" t="n"/>
      <c r="BR197" s="756" t="n"/>
      <c r="BS197" s="756" t="n"/>
      <c r="BT197" s="756" t="n"/>
      <c r="BU197" s="756" t="n"/>
      <c r="BV197" s="756" t="n"/>
      <c r="BW197" s="756" t="n"/>
      <c r="BX197" s="756" t="n"/>
      <c r="BY197" s="756" t="n"/>
      <c r="BZ197" s="756" t="n"/>
      <c r="CA197" s="756" t="n"/>
      <c r="CB197" s="756" t="n"/>
      <c r="CC197" s="756" t="n"/>
      <c r="CD197" s="756" t="n"/>
      <c r="CE197" s="756" t="n"/>
      <c r="CF197" s="756" t="n"/>
      <c r="CG197" s="756" t="n"/>
      <c r="CH197" s="756" t="n"/>
      <c r="CI197" s="756" t="n"/>
      <c r="CJ197" s="756" t="n"/>
      <c r="CK197" s="756" t="n"/>
      <c r="CL197" s="756" t="n"/>
      <c r="CM197" s="756" t="n"/>
      <c r="CN197" s="756" t="n"/>
      <c r="CO197" s="756" t="n"/>
      <c r="CP197" s="756" t="n"/>
      <c r="CQ197" s="756" t="n"/>
      <c r="CR197" s="756" t="n"/>
      <c r="CS197" s="756" t="n"/>
      <c r="CT197" s="756" t="n"/>
      <c r="CU197" s="756" t="n"/>
      <c r="CV197" s="756" t="n"/>
      <c r="CW197" s="756" t="n"/>
      <c r="CX197" s="756" t="n"/>
      <c r="CY197" s="756" t="n"/>
      <c r="CZ197" s="756" t="n"/>
      <c r="DA197" s="756" t="n"/>
      <c r="DB197" s="756" t="n"/>
      <c r="DC197" s="756" t="n"/>
      <c r="DD197" s="756" t="n"/>
      <c r="DE197" s="756" t="n"/>
      <c r="DF197" s="756" t="n"/>
      <c r="DG197" s="756" t="n"/>
      <c r="DH197" s="756" t="n"/>
      <c r="DI197" s="756" t="n"/>
    </row>
    <row r="198" ht="13.5" customHeight="1" s="1178">
      <c r="A198" s="756" t="n"/>
      <c r="B198" s="756" t="n"/>
      <c r="C198" s="756" t="n"/>
      <c r="D198" s="756" t="n"/>
      <c r="E198" s="756" t="n"/>
      <c r="F198" s="756" t="n"/>
      <c r="G198" s="753" t="n"/>
      <c r="H198" s="756" t="n"/>
      <c r="I198" s="756" t="n"/>
      <c r="J198" s="756" t="n"/>
      <c r="K198" s="756" t="n"/>
      <c r="L198" s="756" t="n"/>
      <c r="M198" s="756" t="n"/>
      <c r="N198" s="756" t="n"/>
      <c r="O198" s="756" t="n"/>
      <c r="P198" s="756" t="n"/>
      <c r="Q198" s="756" t="n"/>
      <c r="R198" s="756" t="n"/>
      <c r="S198" s="756" t="n"/>
      <c r="T198" s="755" t="n"/>
      <c r="U198" s="756" t="n"/>
      <c r="V198" s="756" t="n"/>
      <c r="W198" s="756" t="n"/>
      <c r="X198" s="756" t="n"/>
      <c r="Y198" s="756" t="n"/>
      <c r="Z198" s="756" t="n"/>
      <c r="AA198" s="753" t="n"/>
      <c r="AB198" s="756" t="n"/>
      <c r="AC198" s="756" t="n"/>
      <c r="AD198" s="756" t="n"/>
      <c r="AE198" s="756" t="n"/>
      <c r="AF198" s="756" t="n"/>
      <c r="AG198" s="756" t="n"/>
      <c r="AH198" s="753" t="n"/>
      <c r="AI198" s="756" t="n"/>
      <c r="AJ198" s="756" t="n"/>
      <c r="AK198" s="756" t="n"/>
      <c r="AL198" s="756" t="n"/>
      <c r="AM198" s="756" t="n"/>
      <c r="AN198" s="756" t="n"/>
      <c r="AO198" s="756" t="n"/>
      <c r="AP198" s="756" t="n"/>
      <c r="AQ198" s="756" t="n"/>
      <c r="AR198" s="756" t="n"/>
      <c r="AS198" s="756" t="n"/>
      <c r="AT198" s="756" t="n"/>
      <c r="AU198" s="756" t="n"/>
      <c r="AV198" s="756" t="n"/>
      <c r="AW198" s="756" t="n"/>
      <c r="AX198" s="756" t="n"/>
      <c r="AY198" s="756" t="n"/>
      <c r="AZ198" s="753" t="n"/>
      <c r="BA198" s="756" t="n"/>
      <c r="BB198" s="756" t="n"/>
      <c r="BC198" s="756" t="n"/>
      <c r="BD198" s="756" t="n"/>
      <c r="BE198" s="756" t="n"/>
      <c r="BF198" s="756" t="n"/>
      <c r="BG198" s="756" t="n"/>
      <c r="BH198" s="756" t="n"/>
      <c r="BI198" s="756" t="n"/>
      <c r="BJ198" s="756" t="n"/>
      <c r="BK198" s="756" t="n"/>
      <c r="BL198" s="756" t="n"/>
      <c r="BM198" s="756" t="n"/>
      <c r="BN198" s="756" t="n"/>
      <c r="BO198" s="756" t="n"/>
      <c r="BP198" s="756" t="n"/>
      <c r="BQ198" s="756" t="n"/>
      <c r="BR198" s="756" t="n"/>
      <c r="BS198" s="756" t="n"/>
      <c r="BT198" s="756" t="n"/>
      <c r="BU198" s="756" t="n"/>
      <c r="BV198" s="756" t="n"/>
      <c r="BW198" s="756" t="n"/>
      <c r="BX198" s="756" t="n"/>
      <c r="BY198" s="756" t="n"/>
      <c r="BZ198" s="756" t="n"/>
      <c r="CA198" s="756" t="n"/>
      <c r="CB198" s="756" t="n"/>
      <c r="CC198" s="756" t="n"/>
      <c r="CD198" s="756" t="n"/>
      <c r="CE198" s="756" t="n"/>
      <c r="CF198" s="756" t="n"/>
      <c r="CG198" s="756" t="n"/>
      <c r="CH198" s="756" t="n"/>
      <c r="CI198" s="756" t="n"/>
      <c r="CJ198" s="756" t="n"/>
      <c r="CK198" s="756" t="n"/>
      <c r="CL198" s="756" t="n"/>
      <c r="CM198" s="756" t="n"/>
      <c r="CN198" s="756" t="n"/>
      <c r="CO198" s="756" t="n"/>
      <c r="CP198" s="756" t="n"/>
      <c r="CQ198" s="756" t="n"/>
      <c r="CR198" s="756" t="n"/>
      <c r="CS198" s="756" t="n"/>
      <c r="CT198" s="756" t="n"/>
      <c r="CU198" s="756" t="n"/>
      <c r="CV198" s="756" t="n"/>
      <c r="CW198" s="756" t="n"/>
      <c r="CX198" s="756" t="n"/>
      <c r="CY198" s="756" t="n"/>
      <c r="CZ198" s="756" t="n"/>
      <c r="DA198" s="756" t="n"/>
      <c r="DB198" s="756" t="n"/>
      <c r="DC198" s="756" t="n"/>
      <c r="DD198" s="756" t="n"/>
      <c r="DE198" s="756" t="n"/>
      <c r="DF198" s="756" t="n"/>
      <c r="DG198" s="756" t="n"/>
      <c r="DH198" s="756" t="n"/>
      <c r="DI198" s="756" t="n"/>
    </row>
    <row r="199" ht="13.5" customHeight="1" s="1178">
      <c r="A199" s="756" t="n"/>
      <c r="B199" s="756" t="n"/>
      <c r="C199" s="756" t="n"/>
      <c r="D199" s="756" t="n"/>
      <c r="E199" s="756" t="n"/>
      <c r="F199" s="756" t="n"/>
      <c r="G199" s="753" t="n"/>
      <c r="H199" s="756" t="n"/>
      <c r="I199" s="756" t="n"/>
      <c r="J199" s="756" t="n"/>
      <c r="K199" s="756" t="n"/>
      <c r="L199" s="756" t="n"/>
      <c r="M199" s="756" t="n"/>
      <c r="N199" s="756" t="n"/>
      <c r="O199" s="756" t="n"/>
      <c r="P199" s="756" t="n"/>
      <c r="Q199" s="756" t="n"/>
      <c r="R199" s="756" t="n"/>
      <c r="S199" s="756" t="n"/>
      <c r="T199" s="755" t="n"/>
      <c r="U199" s="756" t="n"/>
      <c r="V199" s="756" t="n"/>
      <c r="W199" s="756" t="n"/>
      <c r="X199" s="756" t="n"/>
      <c r="Y199" s="756" t="n"/>
      <c r="Z199" s="756" t="n"/>
      <c r="AA199" s="753" t="n"/>
      <c r="AB199" s="756" t="n"/>
      <c r="AC199" s="756" t="n"/>
      <c r="AD199" s="756" t="n"/>
      <c r="AE199" s="756" t="n"/>
      <c r="AF199" s="756" t="n"/>
      <c r="AG199" s="756" t="n"/>
      <c r="AH199" s="753" t="n"/>
      <c r="AI199" s="756" t="n"/>
      <c r="AJ199" s="756" t="n"/>
      <c r="AK199" s="756" t="n"/>
      <c r="AL199" s="756" t="n"/>
      <c r="AM199" s="756" t="n"/>
      <c r="AN199" s="756" t="n"/>
      <c r="AO199" s="756" t="n"/>
      <c r="AP199" s="756" t="n"/>
      <c r="AQ199" s="756" t="n"/>
      <c r="AR199" s="756" t="n"/>
      <c r="AS199" s="756" t="n"/>
      <c r="AT199" s="756" t="n"/>
      <c r="AU199" s="756" t="n"/>
      <c r="AV199" s="756" t="n"/>
      <c r="AW199" s="756" t="n"/>
      <c r="AX199" s="756" t="n"/>
      <c r="AY199" s="756" t="n"/>
      <c r="AZ199" s="753" t="n"/>
      <c r="BA199" s="756" t="n"/>
      <c r="BB199" s="756" t="n"/>
      <c r="BC199" s="756" t="n"/>
      <c r="BD199" s="756" t="n"/>
      <c r="BE199" s="756" t="n"/>
      <c r="BF199" s="756" t="n"/>
      <c r="BG199" s="756" t="n"/>
      <c r="BH199" s="756" t="n"/>
      <c r="BI199" s="756" t="n"/>
      <c r="BJ199" s="756" t="n"/>
      <c r="BK199" s="756" t="n"/>
      <c r="BL199" s="756" t="n"/>
      <c r="BM199" s="756" t="n"/>
      <c r="BN199" s="756" t="n"/>
      <c r="BO199" s="756" t="n"/>
      <c r="BP199" s="756" t="n"/>
      <c r="BQ199" s="756" t="n"/>
      <c r="BR199" s="756" t="n"/>
      <c r="BS199" s="756" t="n"/>
      <c r="BT199" s="756" t="n"/>
      <c r="BU199" s="756" t="n"/>
      <c r="BV199" s="756" t="n"/>
      <c r="BW199" s="756" t="n"/>
      <c r="BX199" s="756" t="n"/>
      <c r="BY199" s="756" t="n"/>
      <c r="BZ199" s="756" t="n"/>
      <c r="CA199" s="756" t="n"/>
      <c r="CB199" s="756" t="n"/>
      <c r="CC199" s="756" t="n"/>
      <c r="CD199" s="756" t="n"/>
      <c r="CE199" s="756" t="n"/>
      <c r="CF199" s="756" t="n"/>
      <c r="CG199" s="756" t="n"/>
      <c r="CH199" s="756" t="n"/>
      <c r="CI199" s="756" t="n"/>
      <c r="CJ199" s="756" t="n"/>
      <c r="CK199" s="756" t="n"/>
      <c r="CL199" s="756" t="n"/>
      <c r="CM199" s="756" t="n"/>
      <c r="CN199" s="756" t="n"/>
      <c r="CO199" s="756" t="n"/>
      <c r="CP199" s="756" t="n"/>
      <c r="CQ199" s="756" t="n"/>
      <c r="CR199" s="756" t="n"/>
      <c r="CS199" s="756" t="n"/>
      <c r="CT199" s="756" t="n"/>
      <c r="CU199" s="756" t="n"/>
      <c r="CV199" s="756" t="n"/>
      <c r="CW199" s="756" t="n"/>
      <c r="CX199" s="756" t="n"/>
      <c r="CY199" s="756" t="n"/>
      <c r="CZ199" s="756" t="n"/>
      <c r="DA199" s="756" t="n"/>
      <c r="DB199" s="756" t="n"/>
      <c r="DC199" s="756" t="n"/>
      <c r="DD199" s="756" t="n"/>
      <c r="DE199" s="756" t="n"/>
      <c r="DF199" s="756" t="n"/>
      <c r="DG199" s="756" t="n"/>
      <c r="DH199" s="756" t="n"/>
      <c r="DI199" s="756" t="n"/>
    </row>
    <row r="200" ht="13.5" customHeight="1" s="1178">
      <c r="A200" s="758" t="inlineStr">
        <is>
          <t>产品</t>
        </is>
      </c>
      <c r="B200" s="758" t="inlineStr">
        <is>
          <t>工厂库存（件）</t>
        </is>
      </c>
      <c r="C200" s="758" t="inlineStr">
        <is>
          <t>本期研发（元）</t>
        </is>
      </c>
      <c r="D200" s="758" t="inlineStr">
        <is>
          <t>累积研发（元）</t>
        </is>
      </c>
      <c r="E200" s="758" t="inlineStr">
        <is>
          <t>产品等级（级）</t>
        </is>
      </c>
      <c r="F200" s="758" t="inlineStr">
        <is>
          <t>成品比率（%）</t>
        </is>
      </c>
      <c r="G200" s="753" t="n"/>
      <c r="H200" s="756" t="n"/>
      <c r="I200" s="756" t="n"/>
      <c r="J200" s="756" t="n"/>
      <c r="K200" s="756" t="n"/>
      <c r="L200" s="756" t="n"/>
      <c r="M200" s="756" t="n"/>
      <c r="N200" s="756" t="n"/>
      <c r="O200" s="756" t="n"/>
      <c r="P200" s="756" t="n"/>
      <c r="Q200" s="756" t="n"/>
      <c r="R200" s="756" t="n"/>
      <c r="S200" s="756" t="n"/>
      <c r="T200" s="755" t="n"/>
      <c r="U200" s="756" t="n"/>
      <c r="V200" s="756" t="n"/>
      <c r="W200" s="756" t="n"/>
      <c r="X200" s="756" t="n"/>
      <c r="Y200" s="756" t="n"/>
      <c r="Z200" s="756" t="n"/>
      <c r="AA200" s="753" t="n"/>
      <c r="AB200" s="756" t="n"/>
      <c r="AC200" s="756" t="n"/>
      <c r="AD200" s="756" t="n"/>
      <c r="AE200" s="756" t="n"/>
      <c r="AF200" s="756" t="n"/>
      <c r="AG200" s="756" t="n"/>
      <c r="AH200" s="753" t="n"/>
      <c r="AI200" s="756" t="n"/>
      <c r="AJ200" s="756" t="n"/>
      <c r="AK200" s="756" t="n"/>
      <c r="AL200" s="756" t="n"/>
      <c r="AM200" s="756" t="n"/>
      <c r="AN200" s="756" t="n"/>
      <c r="AO200" s="756" t="n"/>
      <c r="AP200" s="756" t="n"/>
      <c r="AQ200" s="756" t="n"/>
      <c r="AR200" s="756" t="n"/>
      <c r="AS200" s="756" t="n"/>
      <c r="AT200" s="756" t="n"/>
      <c r="AU200" s="756" t="n"/>
      <c r="AV200" s="756" t="n"/>
      <c r="AW200" s="756" t="n"/>
      <c r="AX200" s="756" t="n"/>
      <c r="AY200" s="756" t="n"/>
      <c r="AZ200" s="753" t="n"/>
      <c r="BA200" s="756" t="n"/>
      <c r="BB200" s="756" t="n"/>
      <c r="BC200" s="756" t="n"/>
      <c r="BD200" s="756" t="n"/>
      <c r="BE200" s="756" t="n"/>
      <c r="BF200" s="756" t="n"/>
      <c r="BG200" s="756" t="n"/>
      <c r="BH200" s="756" t="n"/>
      <c r="BI200" s="756" t="n"/>
      <c r="BJ200" s="756" t="n"/>
      <c r="BK200" s="756" t="n"/>
      <c r="BL200" s="756" t="n"/>
      <c r="BM200" s="756" t="n"/>
      <c r="BN200" s="756" t="n"/>
      <c r="BO200" s="756" t="n"/>
      <c r="BP200" s="756" t="n"/>
      <c r="BQ200" s="756" t="n"/>
      <c r="BR200" s="756" t="n"/>
      <c r="BS200" s="756" t="n"/>
      <c r="BT200" s="756" t="n"/>
      <c r="BU200" s="756" t="n"/>
      <c r="BV200" s="756" t="n"/>
      <c r="BW200" s="756" t="n"/>
      <c r="BX200" s="756" t="n"/>
      <c r="BY200" s="756" t="n"/>
      <c r="BZ200" s="756" t="n"/>
      <c r="CA200" s="756" t="n"/>
      <c r="CB200" s="756" t="n"/>
      <c r="CC200" s="756" t="n"/>
      <c r="CD200" s="756" t="n"/>
      <c r="CE200" s="756" t="n"/>
      <c r="CF200" s="756" t="n"/>
      <c r="CG200" s="756" t="n"/>
      <c r="CH200" s="756" t="n"/>
      <c r="CI200" s="756" t="n"/>
      <c r="CJ200" s="756" t="n"/>
      <c r="CK200" s="756" t="n"/>
      <c r="CL200" s="756" t="n"/>
      <c r="CM200" s="756" t="n"/>
      <c r="CN200" s="756" t="n"/>
      <c r="CO200" s="756" t="n"/>
      <c r="CP200" s="756" t="n"/>
      <c r="CQ200" s="756" t="n"/>
      <c r="CR200" s="756" t="n"/>
      <c r="CS200" s="756" t="n"/>
      <c r="CT200" s="756" t="n"/>
      <c r="CU200" s="756" t="n"/>
      <c r="CV200" s="756" t="n"/>
      <c r="CW200" s="756" t="n"/>
      <c r="CX200" s="756" t="n"/>
      <c r="CY200" s="756" t="n"/>
      <c r="CZ200" s="756" t="n"/>
      <c r="DA200" s="756" t="n"/>
      <c r="DB200" s="756" t="n"/>
      <c r="DC200" s="756" t="n"/>
      <c r="DD200" s="756" t="n"/>
      <c r="DE200" s="756" t="n"/>
      <c r="DF200" s="756" t="n"/>
      <c r="DG200" s="756" t="n"/>
      <c r="DH200" s="756" t="n"/>
      <c r="DI200" s="756" t="n"/>
    </row>
    <row r="201" ht="13.5" customHeight="1" s="1178">
      <c r="A201" s="758" t="inlineStr">
        <is>
          <t>产品A</t>
        </is>
      </c>
      <c r="B201" s="758" t="n">
        <v>48</v>
      </c>
      <c r="C201" s="759" t="n">
        <v>120000</v>
      </c>
      <c r="D201" s="759" t="n">
        <v>120000</v>
      </c>
      <c r="E201" s="758" t="n">
        <v>1</v>
      </c>
      <c r="F201" s="758" t="n">
        <v>0.95</v>
      </c>
      <c r="G201" s="753" t="n"/>
      <c r="H201" s="756" t="n"/>
      <c r="I201" s="756" t="n"/>
      <c r="J201" s="756" t="n"/>
      <c r="K201" s="756" t="n"/>
      <c r="L201" s="756" t="n"/>
      <c r="M201" s="756" t="n"/>
      <c r="N201" s="756" t="n"/>
      <c r="O201" s="756" t="n"/>
      <c r="P201" s="756" t="n"/>
      <c r="Q201" s="756" t="n"/>
      <c r="R201" s="756" t="n"/>
      <c r="S201" s="756" t="n"/>
      <c r="T201" s="755" t="n"/>
      <c r="U201" s="756" t="n"/>
      <c r="V201" s="756" t="n"/>
      <c r="W201" s="756" t="n"/>
      <c r="X201" s="756" t="n"/>
      <c r="Y201" s="756" t="n"/>
      <c r="Z201" s="756" t="n"/>
      <c r="AA201" s="753" t="n"/>
      <c r="AB201" s="756" t="n"/>
      <c r="AC201" s="756" t="n"/>
      <c r="AD201" s="756" t="n"/>
      <c r="AE201" s="756" t="n"/>
      <c r="AF201" s="756" t="n"/>
      <c r="AG201" s="756" t="n"/>
      <c r="AH201" s="753" t="n"/>
      <c r="AI201" s="756" t="n"/>
      <c r="AJ201" s="756" t="n"/>
      <c r="AK201" s="756" t="n"/>
      <c r="AL201" s="756" t="n"/>
      <c r="AM201" s="756" t="n"/>
      <c r="AN201" s="756" t="n"/>
      <c r="AO201" s="756" t="n"/>
      <c r="AP201" s="756" t="n"/>
      <c r="AQ201" s="756" t="n"/>
      <c r="AR201" s="756" t="n"/>
      <c r="AS201" s="756" t="n"/>
      <c r="AT201" s="756" t="n"/>
      <c r="AU201" s="756" t="n"/>
      <c r="AV201" s="756" t="n"/>
      <c r="AW201" s="756" t="n"/>
      <c r="AX201" s="756" t="n"/>
      <c r="AY201" s="756" t="n"/>
      <c r="AZ201" s="753" t="n"/>
      <c r="BA201" s="756" t="n"/>
      <c r="BB201" s="756" t="n"/>
      <c r="BC201" s="756" t="n"/>
      <c r="BD201" s="756" t="n"/>
      <c r="BE201" s="756" t="n"/>
      <c r="BF201" s="756" t="n"/>
      <c r="BG201" s="756" t="n"/>
      <c r="BH201" s="756" t="n"/>
      <c r="BI201" s="756" t="n"/>
      <c r="BJ201" s="756" t="n"/>
      <c r="BK201" s="756" t="n"/>
      <c r="BL201" s="756" t="n"/>
      <c r="BM201" s="756" t="n"/>
      <c r="BN201" s="756" t="n"/>
      <c r="BO201" s="756" t="n"/>
      <c r="BP201" s="756" t="n"/>
      <c r="BQ201" s="756" t="n"/>
      <c r="BR201" s="756" t="n"/>
      <c r="BS201" s="756" t="n"/>
      <c r="BT201" s="756" t="n"/>
      <c r="BU201" s="756" t="n"/>
      <c r="BV201" s="756" t="n"/>
      <c r="BW201" s="756" t="n"/>
      <c r="BX201" s="756" t="n"/>
      <c r="BY201" s="756" t="n"/>
      <c r="BZ201" s="756" t="n"/>
      <c r="CA201" s="756" t="n"/>
      <c r="CB201" s="756" t="n"/>
      <c r="CC201" s="756" t="n"/>
      <c r="CD201" s="756" t="n"/>
      <c r="CE201" s="756" t="n"/>
      <c r="CF201" s="756" t="n"/>
      <c r="CG201" s="756" t="n"/>
      <c r="CH201" s="756" t="n"/>
      <c r="CI201" s="756" t="n"/>
      <c r="CJ201" s="756" t="n"/>
      <c r="CK201" s="756" t="n"/>
      <c r="CL201" s="756" t="n"/>
      <c r="CM201" s="756" t="n"/>
      <c r="CN201" s="756" t="n"/>
      <c r="CO201" s="756" t="n"/>
      <c r="CP201" s="756" t="n"/>
      <c r="CQ201" s="756" t="n"/>
      <c r="CR201" s="756" t="n"/>
      <c r="CS201" s="756" t="n"/>
      <c r="CT201" s="756" t="n"/>
      <c r="CU201" s="756" t="n"/>
      <c r="CV201" s="756" t="n"/>
      <c r="CW201" s="756" t="n"/>
      <c r="CX201" s="756" t="n"/>
      <c r="CY201" s="756" t="n"/>
      <c r="CZ201" s="756" t="n"/>
      <c r="DA201" s="756" t="n"/>
      <c r="DB201" s="756" t="n"/>
      <c r="DC201" s="756" t="n"/>
      <c r="DD201" s="756" t="n"/>
      <c r="DE201" s="756" t="n"/>
      <c r="DF201" s="756" t="n"/>
      <c r="DG201" s="756" t="n"/>
      <c r="DH201" s="756" t="n"/>
      <c r="DI201" s="756" t="n"/>
    </row>
    <row r="202" ht="13.5" customHeight="1" s="1178">
      <c r="A202" s="758" t="inlineStr">
        <is>
          <t>产品B</t>
        </is>
      </c>
      <c r="B202" s="758" t="n">
        <v>37</v>
      </c>
      <c r="C202" s="759" t="n">
        <v>240000</v>
      </c>
      <c r="D202" s="759" t="n">
        <v>240000</v>
      </c>
      <c r="E202" s="758" t="n">
        <v>1</v>
      </c>
      <c r="F202" s="758" t="n">
        <v>0.95</v>
      </c>
      <c r="G202" s="753" t="n"/>
      <c r="H202" s="756" t="n"/>
      <c r="I202" s="756" t="n"/>
      <c r="J202" s="756" t="n"/>
      <c r="K202" s="756" t="n"/>
      <c r="L202" s="756" t="n"/>
      <c r="M202" s="756" t="n"/>
      <c r="N202" s="756" t="n"/>
      <c r="O202" s="756" t="n"/>
      <c r="P202" s="756" t="n"/>
      <c r="Q202" s="756" t="n"/>
      <c r="R202" s="756" t="n"/>
      <c r="S202" s="756" t="n"/>
      <c r="T202" s="755" t="n"/>
      <c r="U202" s="756" t="n"/>
      <c r="V202" s="756" t="n"/>
      <c r="W202" s="756" t="n"/>
      <c r="X202" s="756" t="n"/>
      <c r="Y202" s="756" t="n"/>
      <c r="Z202" s="756" t="n"/>
      <c r="AA202" s="753" t="n"/>
      <c r="AB202" s="756" t="n"/>
      <c r="AC202" s="756" t="n"/>
      <c r="AD202" s="756" t="n"/>
      <c r="AE202" s="756" t="n"/>
      <c r="AF202" s="756" t="n"/>
      <c r="AG202" s="756" t="n"/>
      <c r="AH202" s="753" t="n"/>
      <c r="AI202" s="756" t="n"/>
      <c r="AJ202" s="756" t="n"/>
      <c r="AK202" s="756" t="n"/>
      <c r="AL202" s="756" t="n"/>
      <c r="AM202" s="756" t="n"/>
      <c r="AN202" s="756" t="n"/>
      <c r="AO202" s="756" t="n"/>
      <c r="AP202" s="756" t="n"/>
      <c r="AQ202" s="756" t="n"/>
      <c r="AR202" s="756" t="n"/>
      <c r="AS202" s="756" t="n"/>
      <c r="AT202" s="756" t="n"/>
      <c r="AU202" s="756" t="n"/>
      <c r="AV202" s="756" t="n"/>
      <c r="AW202" s="756" t="n"/>
      <c r="AX202" s="756" t="n"/>
      <c r="AY202" s="756" t="n"/>
      <c r="AZ202" s="753" t="n"/>
      <c r="BA202" s="756" t="n"/>
      <c r="BB202" s="756" t="n"/>
      <c r="BC202" s="756" t="n"/>
      <c r="BD202" s="756" t="n"/>
      <c r="BE202" s="756" t="n"/>
      <c r="BF202" s="756" t="n"/>
      <c r="BG202" s="756" t="n"/>
      <c r="BH202" s="756" t="n"/>
      <c r="BI202" s="756" t="n"/>
      <c r="BJ202" s="756" t="n"/>
      <c r="BK202" s="756" t="n"/>
      <c r="BL202" s="756" t="n"/>
      <c r="BM202" s="756" t="n"/>
      <c r="BN202" s="756" t="n"/>
      <c r="BO202" s="756" t="n"/>
      <c r="BP202" s="756" t="n"/>
      <c r="BQ202" s="756" t="n"/>
      <c r="BR202" s="756" t="n"/>
      <c r="BS202" s="756" t="n"/>
      <c r="BT202" s="756" t="n"/>
      <c r="BU202" s="756" t="n"/>
      <c r="BV202" s="756" t="n"/>
      <c r="BW202" s="756" t="n"/>
      <c r="BX202" s="756" t="n"/>
      <c r="BY202" s="756" t="n"/>
      <c r="BZ202" s="756" t="n"/>
      <c r="CA202" s="756" t="n"/>
      <c r="CB202" s="756" t="n"/>
      <c r="CC202" s="756" t="n"/>
      <c r="CD202" s="756" t="n"/>
      <c r="CE202" s="756" t="n"/>
      <c r="CF202" s="756" t="n"/>
      <c r="CG202" s="756" t="n"/>
      <c r="CH202" s="756" t="n"/>
      <c r="CI202" s="756" t="n"/>
      <c r="CJ202" s="756" t="n"/>
      <c r="CK202" s="756" t="n"/>
      <c r="CL202" s="756" t="n"/>
      <c r="CM202" s="756" t="n"/>
      <c r="CN202" s="756" t="n"/>
      <c r="CO202" s="756" t="n"/>
      <c r="CP202" s="756" t="n"/>
      <c r="CQ202" s="756" t="n"/>
      <c r="CR202" s="756" t="n"/>
      <c r="CS202" s="756" t="n"/>
      <c r="CT202" s="756" t="n"/>
      <c r="CU202" s="756" t="n"/>
      <c r="CV202" s="756" t="n"/>
      <c r="CW202" s="756" t="n"/>
      <c r="CX202" s="756" t="n"/>
      <c r="CY202" s="756" t="n"/>
      <c r="CZ202" s="756" t="n"/>
      <c r="DA202" s="756" t="n"/>
      <c r="DB202" s="756" t="n"/>
      <c r="DC202" s="756" t="n"/>
      <c r="DD202" s="756" t="n"/>
      <c r="DE202" s="756" t="n"/>
      <c r="DF202" s="756" t="n"/>
      <c r="DG202" s="756" t="n"/>
      <c r="DH202" s="756" t="n"/>
      <c r="DI202" s="756" t="n"/>
    </row>
    <row r="203" ht="13.5" customHeight="1" s="1178">
      <c r="A203" s="758" t="inlineStr">
        <is>
          <t>产品C</t>
        </is>
      </c>
      <c r="B203" s="758" t="n">
        <v>0</v>
      </c>
      <c r="C203" s="758" t="n">
        <v>0</v>
      </c>
      <c r="D203" s="758" t="n">
        <v>0</v>
      </c>
      <c r="E203" s="758" t="n">
        <v>0</v>
      </c>
      <c r="F203" s="758" t="n">
        <v>0.95</v>
      </c>
      <c r="G203" s="753" t="n"/>
      <c r="H203" s="756" t="n"/>
      <c r="I203" s="756" t="n"/>
      <c r="J203" s="756" t="n"/>
      <c r="K203" s="756" t="n"/>
      <c r="L203" s="756" t="n"/>
      <c r="M203" s="756" t="n"/>
      <c r="N203" s="756" t="n"/>
      <c r="O203" s="756" t="n"/>
      <c r="P203" s="756" t="n"/>
      <c r="Q203" s="756" t="n"/>
      <c r="R203" s="756" t="n"/>
      <c r="S203" s="756" t="n"/>
      <c r="T203" s="755" t="n"/>
      <c r="U203" s="756" t="n"/>
      <c r="V203" s="756" t="n"/>
      <c r="W203" s="756" t="n"/>
      <c r="X203" s="756" t="n"/>
      <c r="Y203" s="756" t="n"/>
      <c r="Z203" s="756" t="n"/>
      <c r="AA203" s="753" t="n"/>
      <c r="AB203" s="756" t="n"/>
      <c r="AC203" s="756" t="n"/>
      <c r="AD203" s="756" t="n"/>
      <c r="AE203" s="756" t="n"/>
      <c r="AF203" s="756" t="n"/>
      <c r="AG203" s="756" t="n"/>
      <c r="AH203" s="753" t="n"/>
      <c r="AI203" s="756" t="n"/>
      <c r="AJ203" s="756" t="n"/>
      <c r="AK203" s="756" t="n"/>
      <c r="AL203" s="756" t="n"/>
      <c r="AM203" s="756" t="n"/>
      <c r="AN203" s="756" t="n"/>
      <c r="AO203" s="756" t="n"/>
      <c r="AP203" s="756" t="n"/>
      <c r="AQ203" s="756" t="n"/>
      <c r="AR203" s="756" t="n"/>
      <c r="AS203" s="756" t="n"/>
      <c r="AT203" s="756" t="n"/>
      <c r="AU203" s="756" t="n"/>
      <c r="AV203" s="756" t="n"/>
      <c r="AW203" s="756" t="n"/>
      <c r="AX203" s="756" t="n"/>
      <c r="AY203" s="756" t="n"/>
      <c r="AZ203" s="753" t="n"/>
      <c r="BA203" s="756" t="n"/>
      <c r="BB203" s="756" t="n"/>
      <c r="BC203" s="756" t="n"/>
      <c r="BD203" s="756" t="n"/>
      <c r="BE203" s="756" t="n"/>
      <c r="BF203" s="756" t="n"/>
      <c r="BG203" s="756" t="n"/>
      <c r="BH203" s="756" t="n"/>
      <c r="BI203" s="756" t="n"/>
      <c r="BJ203" s="756" t="n"/>
      <c r="BK203" s="756" t="n"/>
      <c r="BL203" s="756" t="n"/>
      <c r="BM203" s="756" t="n"/>
      <c r="BN203" s="756" t="n"/>
      <c r="BO203" s="756" t="n"/>
      <c r="BP203" s="756" t="n"/>
      <c r="BQ203" s="756" t="n"/>
      <c r="BR203" s="756" t="n"/>
      <c r="BS203" s="756" t="n"/>
      <c r="BT203" s="756" t="n"/>
      <c r="BU203" s="756" t="n"/>
      <c r="BV203" s="756" t="n"/>
      <c r="BW203" s="756" t="n"/>
      <c r="BX203" s="756" t="n"/>
      <c r="BY203" s="756" t="n"/>
      <c r="BZ203" s="756" t="n"/>
      <c r="CA203" s="756" t="n"/>
      <c r="CB203" s="756" t="n"/>
      <c r="CC203" s="756" t="n"/>
      <c r="CD203" s="756" t="n"/>
      <c r="CE203" s="756" t="n"/>
      <c r="CF203" s="756" t="n"/>
      <c r="CG203" s="756" t="n"/>
      <c r="CH203" s="756" t="n"/>
      <c r="CI203" s="756" t="n"/>
      <c r="CJ203" s="756" t="n"/>
      <c r="CK203" s="756" t="n"/>
      <c r="CL203" s="756" t="n"/>
      <c r="CM203" s="756" t="n"/>
      <c r="CN203" s="756" t="n"/>
      <c r="CO203" s="756" t="n"/>
      <c r="CP203" s="756" t="n"/>
      <c r="CQ203" s="756" t="n"/>
      <c r="CR203" s="756" t="n"/>
      <c r="CS203" s="756" t="n"/>
      <c r="CT203" s="756" t="n"/>
      <c r="CU203" s="756" t="n"/>
      <c r="CV203" s="756" t="n"/>
      <c r="CW203" s="756" t="n"/>
      <c r="CX203" s="756" t="n"/>
      <c r="CY203" s="756" t="n"/>
      <c r="CZ203" s="756" t="n"/>
      <c r="DA203" s="756" t="n"/>
      <c r="DB203" s="756" t="n"/>
      <c r="DC203" s="756" t="n"/>
      <c r="DD203" s="756" t="n"/>
      <c r="DE203" s="756" t="n"/>
      <c r="DF203" s="756" t="n"/>
      <c r="DG203" s="756" t="n"/>
      <c r="DH203" s="756" t="n"/>
      <c r="DI203" s="756" t="n"/>
    </row>
    <row r="204" ht="13.5" customHeight="1" s="1178">
      <c r="A204" s="758" t="inlineStr">
        <is>
          <t>产品D</t>
        </is>
      </c>
      <c r="B204" s="758" t="n">
        <v>0</v>
      </c>
      <c r="C204" s="758" t="n">
        <v>0</v>
      </c>
      <c r="D204" s="758" t="n">
        <v>0</v>
      </c>
      <c r="E204" s="758" t="n">
        <v>0</v>
      </c>
      <c r="F204" s="758" t="n">
        <v>0.95</v>
      </c>
      <c r="G204" s="753" t="n"/>
      <c r="H204" s="756" t="n"/>
      <c r="I204" s="756" t="n"/>
      <c r="J204" s="756" t="n"/>
      <c r="K204" s="756" t="n"/>
      <c r="L204" s="756" t="n"/>
      <c r="M204" s="756" t="n"/>
      <c r="N204" s="756" t="n"/>
      <c r="O204" s="756" t="n"/>
      <c r="P204" s="756" t="n"/>
      <c r="Q204" s="756" t="n"/>
      <c r="R204" s="756" t="n"/>
      <c r="S204" s="756" t="n"/>
      <c r="T204" s="755" t="n"/>
      <c r="U204" s="756" t="n"/>
      <c r="V204" s="756" t="n"/>
      <c r="W204" s="756" t="n"/>
      <c r="X204" s="756" t="n"/>
      <c r="Y204" s="756" t="n"/>
      <c r="Z204" s="756" t="n"/>
      <c r="AA204" s="753" t="n"/>
      <c r="AB204" s="756" t="n"/>
      <c r="AC204" s="756" t="n"/>
      <c r="AD204" s="756" t="n"/>
      <c r="AE204" s="756" t="n"/>
      <c r="AF204" s="756" t="n"/>
      <c r="AG204" s="756" t="n"/>
      <c r="AH204" s="753" t="n"/>
      <c r="AI204" s="756" t="n"/>
      <c r="AJ204" s="756" t="n"/>
      <c r="AK204" s="756" t="n"/>
      <c r="AL204" s="756" t="n"/>
      <c r="AM204" s="756" t="n"/>
      <c r="AN204" s="756" t="n"/>
      <c r="AO204" s="756" t="n"/>
      <c r="AP204" s="756" t="n"/>
      <c r="AQ204" s="756" t="n"/>
      <c r="AR204" s="756" t="n"/>
      <c r="AS204" s="756" t="n"/>
      <c r="AT204" s="756" t="n"/>
      <c r="AU204" s="756" t="n"/>
      <c r="AV204" s="756" t="n"/>
      <c r="AW204" s="756" t="n"/>
      <c r="AX204" s="756" t="n"/>
      <c r="AY204" s="756" t="n"/>
      <c r="AZ204" s="753" t="n"/>
      <c r="BA204" s="756" t="n"/>
      <c r="BB204" s="756" t="n"/>
      <c r="BC204" s="756" t="n"/>
      <c r="BD204" s="756" t="n"/>
      <c r="BE204" s="756" t="n"/>
      <c r="BF204" s="756" t="n"/>
      <c r="BG204" s="756" t="n"/>
      <c r="BH204" s="756" t="n"/>
      <c r="BI204" s="756" t="n"/>
      <c r="BJ204" s="756" t="n"/>
      <c r="BK204" s="756" t="n"/>
      <c r="BL204" s="756" t="n"/>
      <c r="BM204" s="756" t="n"/>
      <c r="BN204" s="756" t="n"/>
      <c r="BO204" s="756" t="n"/>
      <c r="BP204" s="756" t="n"/>
      <c r="BQ204" s="756" t="n"/>
      <c r="BR204" s="756" t="n"/>
      <c r="BS204" s="756" t="n"/>
      <c r="BT204" s="756" t="n"/>
      <c r="BU204" s="756" t="n"/>
      <c r="BV204" s="756" t="n"/>
      <c r="BW204" s="756" t="n"/>
      <c r="BX204" s="756" t="n"/>
      <c r="BY204" s="756" t="n"/>
      <c r="BZ204" s="756" t="n"/>
      <c r="CA204" s="756" t="n"/>
      <c r="CB204" s="756" t="n"/>
      <c r="CC204" s="756" t="n"/>
      <c r="CD204" s="756" t="n"/>
      <c r="CE204" s="756" t="n"/>
      <c r="CF204" s="756" t="n"/>
      <c r="CG204" s="756" t="n"/>
      <c r="CH204" s="756" t="n"/>
      <c r="CI204" s="756" t="n"/>
      <c r="CJ204" s="756" t="n"/>
      <c r="CK204" s="756" t="n"/>
      <c r="CL204" s="756" t="n"/>
      <c r="CM204" s="756" t="n"/>
      <c r="CN204" s="756" t="n"/>
      <c r="CO204" s="756" t="n"/>
      <c r="CP204" s="756" t="n"/>
      <c r="CQ204" s="756" t="n"/>
      <c r="CR204" s="756" t="n"/>
      <c r="CS204" s="756" t="n"/>
      <c r="CT204" s="756" t="n"/>
      <c r="CU204" s="756" t="n"/>
      <c r="CV204" s="756" t="n"/>
      <c r="CW204" s="756" t="n"/>
      <c r="CX204" s="756" t="n"/>
      <c r="CY204" s="756" t="n"/>
      <c r="CZ204" s="756" t="n"/>
      <c r="DA204" s="756" t="n"/>
      <c r="DB204" s="756" t="n"/>
      <c r="DC204" s="756" t="n"/>
      <c r="DD204" s="756" t="n"/>
      <c r="DE204" s="756" t="n"/>
      <c r="DF204" s="756" t="n"/>
      <c r="DG204" s="756" t="n"/>
      <c r="DH204" s="756" t="n"/>
      <c r="DI204" s="756" t="n"/>
    </row>
    <row r="205" ht="13.5" customHeight="1" s="1178">
      <c r="A205" s="756" t="n"/>
      <c r="B205" s="756" t="n"/>
      <c r="C205" s="756" t="n"/>
      <c r="D205" s="756" t="n"/>
      <c r="E205" s="756" t="n"/>
      <c r="F205" s="756" t="n"/>
      <c r="G205" s="753" t="n"/>
      <c r="H205" s="756" t="n"/>
      <c r="I205" s="756" t="n"/>
      <c r="J205" s="756" t="n"/>
      <c r="K205" s="756" t="n"/>
      <c r="L205" s="756" t="n"/>
      <c r="M205" s="756" t="n"/>
      <c r="N205" s="756" t="n"/>
      <c r="O205" s="756" t="n"/>
      <c r="P205" s="756" t="n"/>
      <c r="Q205" s="756" t="n"/>
      <c r="R205" s="756" t="n"/>
      <c r="S205" s="756" t="n"/>
      <c r="T205" s="755" t="n"/>
      <c r="U205" s="756" t="n"/>
      <c r="V205" s="756" t="n"/>
      <c r="W205" s="756" t="n"/>
      <c r="X205" s="756" t="n"/>
      <c r="Y205" s="756" t="n"/>
      <c r="Z205" s="756" t="n"/>
      <c r="AA205" s="753" t="n"/>
      <c r="AB205" s="756" t="n"/>
      <c r="AC205" s="756" t="n"/>
      <c r="AD205" s="756" t="n"/>
      <c r="AE205" s="756" t="n"/>
      <c r="AF205" s="756" t="n"/>
      <c r="AG205" s="756" t="n"/>
      <c r="AH205" s="753" t="n"/>
      <c r="AI205" s="756" t="n"/>
      <c r="AJ205" s="756" t="n"/>
      <c r="AK205" s="756" t="n"/>
      <c r="AL205" s="756" t="n"/>
      <c r="AM205" s="756" t="n"/>
      <c r="AN205" s="756" t="n"/>
      <c r="AO205" s="756" t="n"/>
      <c r="AP205" s="756" t="n"/>
      <c r="AQ205" s="756" t="n"/>
      <c r="AR205" s="756" t="n"/>
      <c r="AS205" s="756" t="n"/>
      <c r="AT205" s="756" t="n"/>
      <c r="AU205" s="756" t="n"/>
      <c r="AV205" s="756" t="n"/>
      <c r="AW205" s="756" t="n"/>
      <c r="AX205" s="756" t="n"/>
      <c r="AY205" s="756" t="n"/>
      <c r="AZ205" s="753" t="n"/>
      <c r="BA205" s="756" t="n"/>
      <c r="BB205" s="756" t="n"/>
      <c r="BC205" s="756" t="n"/>
      <c r="BD205" s="756" t="n"/>
      <c r="BE205" s="756" t="n"/>
      <c r="BF205" s="756" t="n"/>
      <c r="BG205" s="756" t="n"/>
      <c r="BH205" s="756" t="n"/>
      <c r="BI205" s="756" t="n"/>
      <c r="BJ205" s="756" t="n"/>
      <c r="BK205" s="756" t="n"/>
      <c r="BL205" s="756" t="n"/>
      <c r="BM205" s="756" t="n"/>
      <c r="BN205" s="756" t="n"/>
      <c r="BO205" s="756" t="n"/>
      <c r="BP205" s="756" t="n"/>
      <c r="BQ205" s="756" t="n"/>
      <c r="BR205" s="756" t="n"/>
      <c r="BS205" s="756" t="n"/>
      <c r="BT205" s="756" t="n"/>
      <c r="BU205" s="756" t="n"/>
      <c r="BV205" s="756" t="n"/>
      <c r="BW205" s="756" t="n"/>
      <c r="BX205" s="756" t="n"/>
      <c r="BY205" s="756" t="n"/>
      <c r="BZ205" s="756" t="n"/>
      <c r="CA205" s="756" t="n"/>
      <c r="CB205" s="756" t="n"/>
      <c r="CC205" s="756" t="n"/>
      <c r="CD205" s="756" t="n"/>
      <c r="CE205" s="756" t="n"/>
      <c r="CF205" s="756" t="n"/>
      <c r="CG205" s="756" t="n"/>
      <c r="CH205" s="756" t="n"/>
      <c r="CI205" s="756" t="n"/>
      <c r="CJ205" s="756" t="n"/>
      <c r="CK205" s="756" t="n"/>
      <c r="CL205" s="756" t="n"/>
      <c r="CM205" s="756" t="n"/>
      <c r="CN205" s="756" t="n"/>
      <c r="CO205" s="756" t="n"/>
      <c r="CP205" s="756" t="n"/>
      <c r="CQ205" s="756" t="n"/>
      <c r="CR205" s="756" t="n"/>
      <c r="CS205" s="756" t="n"/>
      <c r="CT205" s="756" t="n"/>
      <c r="CU205" s="756" t="n"/>
      <c r="CV205" s="756" t="n"/>
      <c r="CW205" s="756" t="n"/>
      <c r="CX205" s="756" t="n"/>
      <c r="CY205" s="756" t="n"/>
      <c r="CZ205" s="756" t="n"/>
      <c r="DA205" s="756" t="n"/>
      <c r="DB205" s="756" t="n"/>
      <c r="DC205" s="756" t="n"/>
      <c r="DD205" s="756" t="n"/>
      <c r="DE205" s="756" t="n"/>
      <c r="DF205" s="756" t="n"/>
      <c r="DG205" s="756" t="n"/>
      <c r="DH205" s="756" t="n"/>
      <c r="DI205" s="756" t="n"/>
    </row>
    <row r="206" ht="13.5" customHeight="1" s="1178">
      <c r="A206" s="756" t="n"/>
      <c r="B206" s="756" t="n"/>
      <c r="C206" s="756" t="n"/>
      <c r="D206" s="756" t="n"/>
      <c r="E206" s="756" t="n"/>
      <c r="F206" s="756" t="n"/>
      <c r="G206" s="753" t="n"/>
      <c r="H206" s="756" t="n"/>
      <c r="I206" s="756" t="n"/>
      <c r="J206" s="756" t="n"/>
      <c r="K206" s="756" t="n"/>
      <c r="L206" s="756" t="n"/>
      <c r="M206" s="756" t="n"/>
      <c r="N206" s="756" t="n"/>
      <c r="O206" s="756" t="n"/>
      <c r="P206" s="756" t="n"/>
      <c r="Q206" s="756" t="n"/>
      <c r="R206" s="756" t="n"/>
      <c r="S206" s="756" t="n"/>
      <c r="T206" s="755" t="n"/>
      <c r="U206" s="756" t="n"/>
      <c r="V206" s="756" t="n"/>
      <c r="W206" s="756" t="n"/>
      <c r="X206" s="756" t="n"/>
      <c r="Y206" s="756" t="n"/>
      <c r="Z206" s="756" t="n"/>
      <c r="AA206" s="753" t="n"/>
      <c r="AB206" s="756" t="n"/>
      <c r="AC206" s="756" t="n"/>
      <c r="AD206" s="756" t="n"/>
      <c r="AE206" s="756" t="n"/>
      <c r="AF206" s="756" t="n"/>
      <c r="AG206" s="756" t="n"/>
      <c r="AH206" s="753" t="n"/>
      <c r="AI206" s="756" t="n"/>
      <c r="AJ206" s="756" t="n"/>
      <c r="AK206" s="756" t="n"/>
      <c r="AL206" s="756" t="n"/>
      <c r="AM206" s="756" t="n"/>
      <c r="AN206" s="756" t="n"/>
      <c r="AO206" s="756" t="n"/>
      <c r="AP206" s="756" t="n"/>
      <c r="AQ206" s="756" t="n"/>
      <c r="AR206" s="756" t="n"/>
      <c r="AS206" s="756" t="n"/>
      <c r="AT206" s="756" t="n"/>
      <c r="AU206" s="756" t="n"/>
      <c r="AV206" s="756" t="n"/>
      <c r="AW206" s="756" t="n"/>
      <c r="AX206" s="756" t="n"/>
      <c r="AY206" s="756" t="n"/>
      <c r="AZ206" s="753" t="n"/>
      <c r="BA206" s="756" t="n"/>
      <c r="BB206" s="756" t="n"/>
      <c r="BC206" s="756" t="n"/>
      <c r="BD206" s="756" t="n"/>
      <c r="BE206" s="756" t="n"/>
      <c r="BF206" s="756" t="n"/>
      <c r="BG206" s="756" t="n"/>
      <c r="BH206" s="756" t="n"/>
      <c r="BI206" s="756" t="n"/>
      <c r="BJ206" s="756" t="n"/>
      <c r="BK206" s="756" t="n"/>
      <c r="BL206" s="756" t="n"/>
      <c r="BM206" s="756" t="n"/>
      <c r="BN206" s="756" t="n"/>
      <c r="BO206" s="756" t="n"/>
      <c r="BP206" s="756" t="n"/>
      <c r="BQ206" s="756" t="n"/>
      <c r="BR206" s="756" t="n"/>
      <c r="BS206" s="756" t="n"/>
      <c r="BT206" s="756" t="n"/>
      <c r="BU206" s="756" t="n"/>
      <c r="BV206" s="756" t="n"/>
      <c r="BW206" s="756" t="n"/>
      <c r="BX206" s="756" t="n"/>
      <c r="BY206" s="756" t="n"/>
      <c r="BZ206" s="756" t="n"/>
      <c r="CA206" s="756" t="n"/>
      <c r="CB206" s="756" t="n"/>
      <c r="CC206" s="756" t="n"/>
      <c r="CD206" s="756" t="n"/>
      <c r="CE206" s="756" t="n"/>
      <c r="CF206" s="756" t="n"/>
      <c r="CG206" s="756" t="n"/>
      <c r="CH206" s="756" t="n"/>
      <c r="CI206" s="756" t="n"/>
      <c r="CJ206" s="756" t="n"/>
      <c r="CK206" s="756" t="n"/>
      <c r="CL206" s="756" t="n"/>
      <c r="CM206" s="756" t="n"/>
      <c r="CN206" s="756" t="n"/>
      <c r="CO206" s="756" t="n"/>
      <c r="CP206" s="756" t="n"/>
      <c r="CQ206" s="756" t="n"/>
      <c r="CR206" s="756" t="n"/>
      <c r="CS206" s="756" t="n"/>
      <c r="CT206" s="756" t="n"/>
      <c r="CU206" s="756" t="n"/>
      <c r="CV206" s="756" t="n"/>
      <c r="CW206" s="756" t="n"/>
      <c r="CX206" s="756" t="n"/>
      <c r="CY206" s="756" t="n"/>
      <c r="CZ206" s="756" t="n"/>
      <c r="DA206" s="756" t="n"/>
      <c r="DB206" s="756" t="n"/>
      <c r="DC206" s="756" t="n"/>
      <c r="DD206" s="756" t="n"/>
      <c r="DE206" s="756" t="n"/>
      <c r="DF206" s="756" t="n"/>
      <c r="DG206" s="756" t="n"/>
      <c r="DH206" s="756" t="n"/>
      <c r="DI206" s="756" t="n"/>
    </row>
    <row r="207" ht="13.5" customHeight="1" s="1178">
      <c r="A207" s="756" t="n"/>
      <c r="B207" s="756" t="n"/>
      <c r="C207" s="756" t="n"/>
      <c r="D207" s="756" t="n"/>
      <c r="E207" s="756" t="n"/>
      <c r="F207" s="756" t="n"/>
      <c r="G207" s="753" t="n"/>
      <c r="H207" s="756" t="n"/>
      <c r="I207" s="756" t="n"/>
      <c r="J207" s="756" t="n"/>
      <c r="K207" s="756" t="n"/>
      <c r="L207" s="756" t="n"/>
      <c r="M207" s="756" t="n"/>
      <c r="N207" s="756" t="n"/>
      <c r="O207" s="756" t="n"/>
      <c r="P207" s="756" t="n"/>
      <c r="Q207" s="756" t="n"/>
      <c r="R207" s="756" t="n"/>
      <c r="S207" s="756" t="n"/>
      <c r="T207" s="755" t="n"/>
      <c r="U207" s="756" t="n"/>
      <c r="V207" s="756" t="n"/>
      <c r="W207" s="756" t="n"/>
      <c r="X207" s="756" t="n"/>
      <c r="Y207" s="756" t="n"/>
      <c r="Z207" s="756" t="n"/>
      <c r="AA207" s="753" t="n"/>
      <c r="AB207" s="756" t="n"/>
      <c r="AC207" s="756" t="n"/>
      <c r="AD207" s="756" t="n"/>
      <c r="AE207" s="756" t="n"/>
      <c r="AF207" s="756" t="n"/>
      <c r="AG207" s="756" t="n"/>
      <c r="AH207" s="753" t="n"/>
      <c r="AI207" s="756" t="n"/>
      <c r="AJ207" s="756" t="n"/>
      <c r="AK207" s="756" t="n"/>
      <c r="AL207" s="756" t="n"/>
      <c r="AM207" s="756" t="n"/>
      <c r="AN207" s="756" t="n"/>
      <c r="AO207" s="756" t="n"/>
      <c r="AP207" s="756" t="n"/>
      <c r="AQ207" s="756" t="n"/>
      <c r="AR207" s="756" t="n"/>
      <c r="AS207" s="756" t="n"/>
      <c r="AT207" s="756" t="n"/>
      <c r="AU207" s="756" t="n"/>
      <c r="AV207" s="756" t="n"/>
      <c r="AW207" s="756" t="n"/>
      <c r="AX207" s="756" t="n"/>
      <c r="AY207" s="756" t="n"/>
      <c r="AZ207" s="753" t="n"/>
      <c r="BA207" s="756" t="n"/>
      <c r="BB207" s="756" t="n"/>
      <c r="BC207" s="756" t="n"/>
      <c r="BD207" s="756" t="n"/>
      <c r="BE207" s="756" t="n"/>
      <c r="BF207" s="756" t="n"/>
      <c r="BG207" s="756" t="n"/>
      <c r="BH207" s="756" t="n"/>
      <c r="BI207" s="756" t="n"/>
      <c r="BJ207" s="756" t="n"/>
      <c r="BK207" s="756" t="n"/>
      <c r="BL207" s="756" t="n"/>
      <c r="BM207" s="756" t="n"/>
      <c r="BN207" s="756" t="n"/>
      <c r="BO207" s="756" t="n"/>
      <c r="BP207" s="756" t="n"/>
      <c r="BQ207" s="756" t="n"/>
      <c r="BR207" s="756" t="n"/>
      <c r="BS207" s="756" t="n"/>
      <c r="BT207" s="756" t="n"/>
      <c r="BU207" s="756" t="n"/>
      <c r="BV207" s="756" t="n"/>
      <c r="BW207" s="756" t="n"/>
      <c r="BX207" s="756" t="n"/>
      <c r="BY207" s="756" t="n"/>
      <c r="BZ207" s="756" t="n"/>
      <c r="CA207" s="756" t="n"/>
      <c r="CB207" s="756" t="n"/>
      <c r="CC207" s="756" t="n"/>
      <c r="CD207" s="756" t="n"/>
      <c r="CE207" s="756" t="n"/>
      <c r="CF207" s="756" t="n"/>
      <c r="CG207" s="756" t="n"/>
      <c r="CH207" s="756" t="n"/>
      <c r="CI207" s="756" t="n"/>
      <c r="CJ207" s="756" t="n"/>
      <c r="CK207" s="756" t="n"/>
      <c r="CL207" s="756" t="n"/>
      <c r="CM207" s="756" t="n"/>
      <c r="CN207" s="756" t="n"/>
      <c r="CO207" s="756" t="n"/>
      <c r="CP207" s="756" t="n"/>
      <c r="CQ207" s="756" t="n"/>
      <c r="CR207" s="756" t="n"/>
      <c r="CS207" s="756" t="n"/>
      <c r="CT207" s="756" t="n"/>
      <c r="CU207" s="756" t="n"/>
      <c r="CV207" s="756" t="n"/>
      <c r="CW207" s="756" t="n"/>
      <c r="CX207" s="756" t="n"/>
      <c r="CY207" s="756" t="n"/>
      <c r="CZ207" s="756" t="n"/>
      <c r="DA207" s="756" t="n"/>
      <c r="DB207" s="756" t="n"/>
      <c r="DC207" s="756" t="n"/>
      <c r="DD207" s="756" t="n"/>
      <c r="DE207" s="756" t="n"/>
      <c r="DF207" s="756" t="n"/>
      <c r="DG207" s="756" t="n"/>
      <c r="DH207" s="756" t="n"/>
      <c r="DI207" s="756" t="n"/>
    </row>
    <row r="208" ht="13.5" customHeight="1" s="1178">
      <c r="A208" s="756" t="n"/>
      <c r="B208" s="756" t="n"/>
      <c r="C208" s="756" t="n"/>
      <c r="D208" s="756" t="n"/>
      <c r="E208" s="756" t="n"/>
      <c r="F208" s="756" t="n"/>
      <c r="G208" s="753" t="n"/>
      <c r="H208" s="756" t="n"/>
      <c r="I208" s="756" t="n"/>
      <c r="J208" s="756" t="n"/>
      <c r="K208" s="756" t="n"/>
      <c r="L208" s="756" t="n"/>
      <c r="M208" s="756" t="n"/>
      <c r="N208" s="756" t="n"/>
      <c r="O208" s="756" t="n"/>
      <c r="P208" s="756" t="n"/>
      <c r="Q208" s="756" t="n"/>
      <c r="R208" s="756" t="n"/>
      <c r="S208" s="756" t="n"/>
      <c r="T208" s="755" t="n"/>
      <c r="U208" s="756" t="n"/>
      <c r="V208" s="756" t="n"/>
      <c r="W208" s="756" t="n"/>
      <c r="X208" s="756" t="n"/>
      <c r="Y208" s="756" t="n"/>
      <c r="Z208" s="756" t="n"/>
      <c r="AA208" s="753" t="n"/>
      <c r="AB208" s="756" t="n"/>
      <c r="AC208" s="756" t="n"/>
      <c r="AD208" s="756" t="n"/>
      <c r="AE208" s="756" t="n"/>
      <c r="AF208" s="756" t="n"/>
      <c r="AG208" s="756" t="n"/>
      <c r="AH208" s="753" t="n"/>
      <c r="AI208" s="756" t="n"/>
      <c r="AJ208" s="756" t="n"/>
      <c r="AK208" s="756" t="n"/>
      <c r="AL208" s="756" t="n"/>
      <c r="AM208" s="756" t="n"/>
      <c r="AN208" s="756" t="n"/>
      <c r="AO208" s="756" t="n"/>
      <c r="AP208" s="756" t="n"/>
      <c r="AQ208" s="756" t="n"/>
      <c r="AR208" s="756" t="n"/>
      <c r="AS208" s="756" t="n"/>
      <c r="AT208" s="756" t="n"/>
      <c r="AU208" s="756" t="n"/>
      <c r="AV208" s="756" t="n"/>
      <c r="AW208" s="756" t="n"/>
      <c r="AX208" s="756" t="n"/>
      <c r="AY208" s="756" t="n"/>
      <c r="AZ208" s="753" t="n"/>
      <c r="BA208" s="756" t="n"/>
      <c r="BB208" s="756" t="n"/>
      <c r="BC208" s="756" t="n"/>
      <c r="BD208" s="756" t="n"/>
      <c r="BE208" s="756" t="n"/>
      <c r="BF208" s="756" t="n"/>
      <c r="BG208" s="756" t="n"/>
      <c r="BH208" s="756" t="n"/>
      <c r="BI208" s="756" t="n"/>
      <c r="BJ208" s="756" t="n"/>
      <c r="BK208" s="756" t="n"/>
      <c r="BL208" s="756" t="n"/>
      <c r="BM208" s="756" t="n"/>
      <c r="BN208" s="756" t="n"/>
      <c r="BO208" s="756" t="n"/>
      <c r="BP208" s="756" t="n"/>
      <c r="BQ208" s="756" t="n"/>
      <c r="BR208" s="756" t="n"/>
      <c r="BS208" s="756" t="n"/>
      <c r="BT208" s="756" t="n"/>
      <c r="BU208" s="756" t="n"/>
      <c r="BV208" s="756" t="n"/>
      <c r="BW208" s="756" t="n"/>
      <c r="BX208" s="756" t="n"/>
      <c r="BY208" s="756" t="n"/>
      <c r="BZ208" s="756" t="n"/>
      <c r="CA208" s="756" t="n"/>
      <c r="CB208" s="756" t="n"/>
      <c r="CC208" s="756" t="n"/>
      <c r="CD208" s="756" t="n"/>
      <c r="CE208" s="756" t="n"/>
      <c r="CF208" s="756" t="n"/>
      <c r="CG208" s="756" t="n"/>
      <c r="CH208" s="756" t="n"/>
      <c r="CI208" s="756" t="n"/>
      <c r="CJ208" s="756" t="n"/>
      <c r="CK208" s="756" t="n"/>
      <c r="CL208" s="756" t="n"/>
      <c r="CM208" s="756" t="n"/>
      <c r="CN208" s="756" t="n"/>
      <c r="CO208" s="756" t="n"/>
      <c r="CP208" s="756" t="n"/>
      <c r="CQ208" s="756" t="n"/>
      <c r="CR208" s="756" t="n"/>
      <c r="CS208" s="756" t="n"/>
      <c r="CT208" s="756" t="n"/>
      <c r="CU208" s="756" t="n"/>
      <c r="CV208" s="756" t="n"/>
      <c r="CW208" s="756" t="n"/>
      <c r="CX208" s="756" t="n"/>
      <c r="CY208" s="756" t="n"/>
      <c r="CZ208" s="756" t="n"/>
      <c r="DA208" s="756" t="n"/>
      <c r="DB208" s="756" t="n"/>
      <c r="DC208" s="756" t="n"/>
      <c r="DD208" s="756" t="n"/>
      <c r="DE208" s="756" t="n"/>
      <c r="DF208" s="756" t="n"/>
      <c r="DG208" s="756" t="n"/>
      <c r="DH208" s="756" t="n"/>
      <c r="DI208" s="756" t="n"/>
    </row>
    <row r="209" ht="13.5" customHeight="1" s="1178">
      <c r="A209" s="756" t="n"/>
      <c r="B209" s="756" t="n"/>
      <c r="C209" s="756" t="n"/>
      <c r="D209" s="756" t="n"/>
      <c r="E209" s="756" t="n"/>
      <c r="F209" s="756" t="n"/>
      <c r="G209" s="753" t="n"/>
      <c r="H209" s="756" t="n"/>
      <c r="I209" s="756" t="n"/>
      <c r="J209" s="756" t="n"/>
      <c r="K209" s="756" t="n"/>
      <c r="L209" s="756" t="n"/>
      <c r="M209" s="756" t="n"/>
      <c r="N209" s="756" t="n"/>
      <c r="O209" s="756" t="n"/>
      <c r="P209" s="756" t="n"/>
      <c r="Q209" s="756" t="n"/>
      <c r="R209" s="756" t="n"/>
      <c r="S209" s="756" t="n"/>
      <c r="T209" s="755" t="n"/>
      <c r="U209" s="756" t="n"/>
      <c r="V209" s="756" t="n"/>
      <c r="W209" s="756" t="n"/>
      <c r="X209" s="756" t="n"/>
      <c r="Y209" s="756" t="n"/>
      <c r="Z209" s="756" t="n"/>
      <c r="AA209" s="753" t="n"/>
      <c r="AB209" s="756" t="n"/>
      <c r="AC209" s="756" t="n"/>
      <c r="AD209" s="756" t="n"/>
      <c r="AE209" s="756" t="n"/>
      <c r="AF209" s="756" t="n"/>
      <c r="AG209" s="756" t="n"/>
      <c r="AH209" s="753" t="n"/>
      <c r="AI209" s="756" t="n"/>
      <c r="AJ209" s="756" t="n"/>
      <c r="AK209" s="756" t="n"/>
      <c r="AL209" s="756" t="n"/>
      <c r="AM209" s="756" t="n"/>
      <c r="AN209" s="756" t="n"/>
      <c r="AO209" s="756" t="n"/>
      <c r="AP209" s="756" t="n"/>
      <c r="AQ209" s="756" t="n"/>
      <c r="AR209" s="756" t="n"/>
      <c r="AS209" s="756" t="n"/>
      <c r="AT209" s="756" t="n"/>
      <c r="AU209" s="756" t="n"/>
      <c r="AV209" s="756" t="n"/>
      <c r="AW209" s="756" t="n"/>
      <c r="AX209" s="756" t="n"/>
      <c r="AY209" s="756" t="n"/>
      <c r="AZ209" s="753" t="n"/>
      <c r="BA209" s="756" t="n"/>
      <c r="BB209" s="756" t="n"/>
      <c r="BC209" s="756" t="n"/>
      <c r="BD209" s="756" t="n"/>
      <c r="BE209" s="756" t="n"/>
      <c r="BF209" s="756" t="n"/>
      <c r="BG209" s="756" t="n"/>
      <c r="BH209" s="756" t="n"/>
      <c r="BI209" s="756" t="n"/>
      <c r="BJ209" s="756" t="n"/>
      <c r="BK209" s="756" t="n"/>
      <c r="BL209" s="756" t="n"/>
      <c r="BM209" s="756" t="n"/>
      <c r="BN209" s="756" t="n"/>
      <c r="BO209" s="756" t="n"/>
      <c r="BP209" s="756" t="n"/>
      <c r="BQ209" s="756" t="n"/>
      <c r="BR209" s="756" t="n"/>
      <c r="BS209" s="756" t="n"/>
      <c r="BT209" s="756" t="n"/>
      <c r="BU209" s="756" t="n"/>
      <c r="BV209" s="756" t="n"/>
      <c r="BW209" s="756" t="n"/>
      <c r="BX209" s="756" t="n"/>
      <c r="BY209" s="756" t="n"/>
      <c r="BZ209" s="756" t="n"/>
      <c r="CA209" s="756" t="n"/>
      <c r="CB209" s="756" t="n"/>
      <c r="CC209" s="756" t="n"/>
      <c r="CD209" s="756" t="n"/>
      <c r="CE209" s="756" t="n"/>
      <c r="CF209" s="756" t="n"/>
      <c r="CG209" s="756" t="n"/>
      <c r="CH209" s="756" t="n"/>
      <c r="CI209" s="756" t="n"/>
      <c r="CJ209" s="756" t="n"/>
      <c r="CK209" s="756" t="n"/>
      <c r="CL209" s="756" t="n"/>
      <c r="CM209" s="756" t="n"/>
      <c r="CN209" s="756" t="n"/>
      <c r="CO209" s="756" t="n"/>
      <c r="CP209" s="756" t="n"/>
      <c r="CQ209" s="756" t="n"/>
      <c r="CR209" s="756" t="n"/>
      <c r="CS209" s="756" t="n"/>
      <c r="CT209" s="756" t="n"/>
      <c r="CU209" s="756" t="n"/>
      <c r="CV209" s="756" t="n"/>
      <c r="CW209" s="756" t="n"/>
      <c r="CX209" s="756" t="n"/>
      <c r="CY209" s="756" t="n"/>
      <c r="CZ209" s="756" t="n"/>
      <c r="DA209" s="756" t="n"/>
      <c r="DB209" s="756" t="n"/>
      <c r="DC209" s="756" t="n"/>
      <c r="DD209" s="756" t="n"/>
      <c r="DE209" s="756" t="n"/>
      <c r="DF209" s="756" t="n"/>
      <c r="DG209" s="756" t="n"/>
      <c r="DH209" s="756" t="n"/>
      <c r="DI209" s="756" t="n"/>
    </row>
    <row r="210" ht="13.5" customHeight="1" s="1178">
      <c r="A210" s="756" t="n"/>
      <c r="B210" s="756" t="n"/>
      <c r="C210" s="756" t="n"/>
      <c r="D210" s="756" t="n"/>
      <c r="E210" s="756" t="n"/>
      <c r="F210" s="756" t="n"/>
      <c r="G210" s="753" t="n"/>
      <c r="H210" s="756" t="n"/>
      <c r="I210" s="756" t="n"/>
      <c r="J210" s="756" t="n"/>
      <c r="K210" s="756" t="n"/>
      <c r="L210" s="756" t="n"/>
      <c r="M210" s="756" t="n"/>
      <c r="N210" s="756" t="n"/>
      <c r="O210" s="756" t="n"/>
      <c r="P210" s="756" t="n"/>
      <c r="Q210" s="756" t="n"/>
      <c r="R210" s="756" t="n"/>
      <c r="S210" s="756" t="n"/>
      <c r="T210" s="755" t="n"/>
      <c r="U210" s="756" t="n"/>
      <c r="V210" s="756" t="n"/>
      <c r="W210" s="756" t="n"/>
      <c r="X210" s="756" t="n"/>
      <c r="Y210" s="756" t="n"/>
      <c r="Z210" s="756" t="n"/>
      <c r="AA210" s="753" t="n"/>
      <c r="AB210" s="756" t="n"/>
      <c r="AC210" s="756" t="n"/>
      <c r="AD210" s="756" t="n"/>
      <c r="AE210" s="756" t="n"/>
      <c r="AF210" s="756" t="n"/>
      <c r="AG210" s="756" t="n"/>
      <c r="AH210" s="753" t="n"/>
      <c r="AI210" s="756" t="n"/>
      <c r="AJ210" s="756" t="n"/>
      <c r="AK210" s="756" t="n"/>
      <c r="AL210" s="756" t="n"/>
      <c r="AM210" s="756" t="n"/>
      <c r="AN210" s="756" t="n"/>
      <c r="AO210" s="756" t="n"/>
      <c r="AP210" s="756" t="n"/>
      <c r="AQ210" s="756" t="n"/>
      <c r="AR210" s="756" t="n"/>
      <c r="AS210" s="756" t="n"/>
      <c r="AT210" s="756" t="n"/>
      <c r="AU210" s="756" t="n"/>
      <c r="AV210" s="756" t="n"/>
      <c r="AW210" s="756" t="n"/>
      <c r="AX210" s="756" t="n"/>
      <c r="AY210" s="756" t="n"/>
      <c r="AZ210" s="753" t="n"/>
      <c r="BA210" s="756" t="n"/>
      <c r="BB210" s="756" t="n"/>
      <c r="BC210" s="756" t="n"/>
      <c r="BD210" s="756" t="n"/>
      <c r="BE210" s="756" t="n"/>
      <c r="BF210" s="756" t="n"/>
      <c r="BG210" s="756" t="n"/>
      <c r="BH210" s="756" t="n"/>
      <c r="BI210" s="756" t="n"/>
      <c r="BJ210" s="756" t="n"/>
      <c r="BK210" s="756" t="n"/>
      <c r="BL210" s="756" t="n"/>
      <c r="BM210" s="756" t="n"/>
      <c r="BN210" s="756" t="n"/>
      <c r="BO210" s="756" t="n"/>
      <c r="BP210" s="756" t="n"/>
      <c r="BQ210" s="756" t="n"/>
      <c r="BR210" s="756" t="n"/>
      <c r="BS210" s="756" t="n"/>
      <c r="BT210" s="756" t="n"/>
      <c r="BU210" s="756" t="n"/>
      <c r="BV210" s="756" t="n"/>
      <c r="BW210" s="756" t="n"/>
      <c r="BX210" s="756" t="n"/>
      <c r="BY210" s="756" t="n"/>
      <c r="BZ210" s="756" t="n"/>
      <c r="CA210" s="756" t="n"/>
      <c r="CB210" s="756" t="n"/>
      <c r="CC210" s="756" t="n"/>
      <c r="CD210" s="756" t="n"/>
      <c r="CE210" s="756" t="n"/>
      <c r="CF210" s="756" t="n"/>
      <c r="CG210" s="756" t="n"/>
      <c r="CH210" s="756" t="n"/>
      <c r="CI210" s="756" t="n"/>
      <c r="CJ210" s="756" t="n"/>
      <c r="CK210" s="756" t="n"/>
      <c r="CL210" s="756" t="n"/>
      <c r="CM210" s="756" t="n"/>
      <c r="CN210" s="756" t="n"/>
      <c r="CO210" s="756" t="n"/>
      <c r="CP210" s="756" t="n"/>
      <c r="CQ210" s="756" t="n"/>
      <c r="CR210" s="756" t="n"/>
      <c r="CS210" s="756" t="n"/>
      <c r="CT210" s="756" t="n"/>
      <c r="CU210" s="756" t="n"/>
      <c r="CV210" s="756" t="n"/>
      <c r="CW210" s="756" t="n"/>
      <c r="CX210" s="756" t="n"/>
      <c r="CY210" s="756" t="n"/>
      <c r="CZ210" s="756" t="n"/>
      <c r="DA210" s="756" t="n"/>
      <c r="DB210" s="756" t="n"/>
      <c r="DC210" s="756" t="n"/>
      <c r="DD210" s="756" t="n"/>
      <c r="DE210" s="756" t="n"/>
      <c r="DF210" s="756" t="n"/>
      <c r="DG210" s="756" t="n"/>
      <c r="DH210" s="756" t="n"/>
      <c r="DI210" s="756" t="n"/>
    </row>
    <row r="211" ht="13.5" customHeight="1" s="1178">
      <c r="A211" s="756" t="n"/>
      <c r="B211" s="756" t="n"/>
      <c r="C211" s="756" t="n"/>
      <c r="D211" s="756" t="n"/>
      <c r="E211" s="756" t="n"/>
      <c r="F211" s="756" t="n"/>
      <c r="G211" s="753" t="n"/>
      <c r="H211" s="756" t="n"/>
      <c r="I211" s="756" t="n"/>
      <c r="J211" s="756" t="n"/>
      <c r="K211" s="756" t="n"/>
      <c r="L211" s="756" t="n"/>
      <c r="M211" s="756" t="n"/>
      <c r="N211" s="756" t="n"/>
      <c r="O211" s="756" t="n"/>
      <c r="P211" s="756" t="n"/>
      <c r="Q211" s="756" t="n"/>
      <c r="R211" s="756" t="n"/>
      <c r="S211" s="756" t="n"/>
      <c r="T211" s="755" t="n"/>
      <c r="U211" s="756" t="n"/>
      <c r="V211" s="756" t="n"/>
      <c r="W211" s="756" t="n"/>
      <c r="X211" s="756" t="n"/>
      <c r="Y211" s="756" t="n"/>
      <c r="Z211" s="756" t="n"/>
      <c r="AA211" s="753" t="n"/>
      <c r="AB211" s="756" t="n"/>
      <c r="AC211" s="756" t="n"/>
      <c r="AD211" s="756" t="n"/>
      <c r="AE211" s="756" t="n"/>
      <c r="AF211" s="756" t="n"/>
      <c r="AG211" s="756" t="n"/>
      <c r="AH211" s="753" t="n"/>
      <c r="AI211" s="756" t="n"/>
      <c r="AJ211" s="756" t="n"/>
      <c r="AK211" s="756" t="n"/>
      <c r="AL211" s="756" t="n"/>
      <c r="AM211" s="756" t="n"/>
      <c r="AN211" s="756" t="n"/>
      <c r="AO211" s="756" t="n"/>
      <c r="AP211" s="756" t="n"/>
      <c r="AQ211" s="756" t="n"/>
      <c r="AR211" s="756" t="n"/>
      <c r="AS211" s="756" t="n"/>
      <c r="AT211" s="756" t="n"/>
      <c r="AU211" s="756" t="n"/>
      <c r="AV211" s="756" t="n"/>
      <c r="AW211" s="756" t="n"/>
      <c r="AX211" s="756" t="n"/>
      <c r="AY211" s="756" t="n"/>
      <c r="AZ211" s="753" t="n"/>
      <c r="BA211" s="756" t="n"/>
      <c r="BB211" s="756" t="n"/>
      <c r="BC211" s="756" t="n"/>
      <c r="BD211" s="756" t="n"/>
      <c r="BE211" s="756" t="n"/>
      <c r="BF211" s="756" t="n"/>
      <c r="BG211" s="756" t="n"/>
      <c r="BH211" s="756" t="n"/>
      <c r="BI211" s="756" t="n"/>
      <c r="BJ211" s="756" t="n"/>
      <c r="BK211" s="756" t="n"/>
      <c r="BL211" s="756" t="n"/>
      <c r="BM211" s="756" t="n"/>
      <c r="BN211" s="756" t="n"/>
      <c r="BO211" s="756" t="n"/>
      <c r="BP211" s="756" t="n"/>
      <c r="BQ211" s="756" t="n"/>
      <c r="BR211" s="756" t="n"/>
      <c r="BS211" s="756" t="n"/>
      <c r="BT211" s="756" t="n"/>
      <c r="BU211" s="756" t="n"/>
      <c r="BV211" s="756" t="n"/>
      <c r="BW211" s="756" t="n"/>
      <c r="BX211" s="756" t="n"/>
      <c r="BY211" s="756" t="n"/>
      <c r="BZ211" s="756" t="n"/>
      <c r="CA211" s="756" t="n"/>
      <c r="CB211" s="756" t="n"/>
      <c r="CC211" s="756" t="n"/>
      <c r="CD211" s="756" t="n"/>
      <c r="CE211" s="756" t="n"/>
      <c r="CF211" s="756" t="n"/>
      <c r="CG211" s="756" t="n"/>
      <c r="CH211" s="756" t="n"/>
      <c r="CI211" s="756" t="n"/>
      <c r="CJ211" s="756" t="n"/>
      <c r="CK211" s="756" t="n"/>
      <c r="CL211" s="756" t="n"/>
      <c r="CM211" s="756" t="n"/>
      <c r="CN211" s="756" t="n"/>
      <c r="CO211" s="756" t="n"/>
      <c r="CP211" s="756" t="n"/>
      <c r="CQ211" s="756" t="n"/>
      <c r="CR211" s="756" t="n"/>
      <c r="CS211" s="756" t="n"/>
      <c r="CT211" s="756" t="n"/>
      <c r="CU211" s="756" t="n"/>
      <c r="CV211" s="756" t="n"/>
      <c r="CW211" s="756" t="n"/>
      <c r="CX211" s="756" t="n"/>
      <c r="CY211" s="756" t="n"/>
      <c r="CZ211" s="756" t="n"/>
      <c r="DA211" s="756" t="n"/>
      <c r="DB211" s="756" t="n"/>
      <c r="DC211" s="756" t="n"/>
      <c r="DD211" s="756" t="n"/>
      <c r="DE211" s="756" t="n"/>
      <c r="DF211" s="756" t="n"/>
      <c r="DG211" s="756" t="n"/>
      <c r="DH211" s="756" t="n"/>
      <c r="DI211" s="756" t="n"/>
    </row>
    <row r="212" ht="13.5" customHeight="1" s="1178">
      <c r="A212" s="756" t="n"/>
      <c r="B212" s="756" t="n"/>
      <c r="C212" s="756" t="n"/>
      <c r="D212" s="756" t="n"/>
      <c r="E212" s="756" t="n"/>
      <c r="F212" s="756" t="n"/>
      <c r="G212" s="753" t="n"/>
      <c r="H212" s="756" t="n"/>
      <c r="I212" s="756" t="n"/>
      <c r="J212" s="756" t="n"/>
      <c r="K212" s="756" t="n"/>
      <c r="L212" s="756" t="n"/>
      <c r="M212" s="756" t="n"/>
      <c r="N212" s="756" t="n"/>
      <c r="O212" s="756" t="n"/>
      <c r="P212" s="756" t="n"/>
      <c r="Q212" s="756" t="n"/>
      <c r="R212" s="756" t="n"/>
      <c r="S212" s="756" t="n"/>
      <c r="T212" s="755" t="n"/>
      <c r="U212" s="756" t="n"/>
      <c r="V212" s="756" t="n"/>
      <c r="W212" s="756" t="n"/>
      <c r="X212" s="756" t="n"/>
      <c r="Y212" s="756" t="n"/>
      <c r="Z212" s="756" t="n"/>
      <c r="AA212" s="753" t="n"/>
      <c r="AB212" s="756" t="n"/>
      <c r="AC212" s="756" t="n"/>
      <c r="AD212" s="756" t="n"/>
      <c r="AE212" s="756" t="n"/>
      <c r="AF212" s="756" t="n"/>
      <c r="AG212" s="756" t="n"/>
      <c r="AH212" s="753" t="n"/>
      <c r="AI212" s="756" t="n"/>
      <c r="AJ212" s="756" t="n"/>
      <c r="AK212" s="756" t="n"/>
      <c r="AL212" s="756" t="n"/>
      <c r="AM212" s="756" t="n"/>
      <c r="AN212" s="756" t="n"/>
      <c r="AO212" s="756" t="n"/>
      <c r="AP212" s="756" t="n"/>
      <c r="AQ212" s="756" t="n"/>
      <c r="AR212" s="756" t="n"/>
      <c r="AS212" s="756" t="n"/>
      <c r="AT212" s="756" t="n"/>
      <c r="AU212" s="756" t="n"/>
      <c r="AV212" s="756" t="n"/>
      <c r="AW212" s="756" t="n"/>
      <c r="AX212" s="756" t="n"/>
      <c r="AY212" s="756" t="n"/>
      <c r="AZ212" s="753" t="n"/>
      <c r="BA212" s="756" t="n"/>
      <c r="BB212" s="756" t="n"/>
      <c r="BC212" s="756" t="n"/>
      <c r="BD212" s="756" t="n"/>
      <c r="BE212" s="756" t="n"/>
      <c r="BF212" s="756" t="n"/>
      <c r="BG212" s="756" t="n"/>
      <c r="BH212" s="756" t="n"/>
      <c r="BI212" s="756" t="n"/>
      <c r="BJ212" s="756" t="n"/>
      <c r="BK212" s="756" t="n"/>
      <c r="BL212" s="756" t="n"/>
      <c r="BM212" s="756" t="n"/>
      <c r="BN212" s="756" t="n"/>
      <c r="BO212" s="756" t="n"/>
      <c r="BP212" s="756" t="n"/>
      <c r="BQ212" s="756" t="n"/>
      <c r="BR212" s="756" t="n"/>
      <c r="BS212" s="756" t="n"/>
      <c r="BT212" s="756" t="n"/>
      <c r="BU212" s="756" t="n"/>
      <c r="BV212" s="756" t="n"/>
      <c r="BW212" s="756" t="n"/>
      <c r="BX212" s="756" t="n"/>
      <c r="BY212" s="756" t="n"/>
      <c r="BZ212" s="756" t="n"/>
      <c r="CA212" s="756" t="n"/>
      <c r="CB212" s="756" t="n"/>
      <c r="CC212" s="756" t="n"/>
      <c r="CD212" s="756" t="n"/>
      <c r="CE212" s="756" t="n"/>
      <c r="CF212" s="756" t="n"/>
      <c r="CG212" s="756" t="n"/>
      <c r="CH212" s="756" t="n"/>
      <c r="CI212" s="756" t="n"/>
      <c r="CJ212" s="756" t="n"/>
      <c r="CK212" s="756" t="n"/>
      <c r="CL212" s="756" t="n"/>
      <c r="CM212" s="756" t="n"/>
      <c r="CN212" s="756" t="n"/>
      <c r="CO212" s="756" t="n"/>
      <c r="CP212" s="756" t="n"/>
      <c r="CQ212" s="756" t="n"/>
      <c r="CR212" s="756" t="n"/>
      <c r="CS212" s="756" t="n"/>
      <c r="CT212" s="756" t="n"/>
      <c r="CU212" s="756" t="n"/>
      <c r="CV212" s="756" t="n"/>
      <c r="CW212" s="756" t="n"/>
      <c r="CX212" s="756" t="n"/>
      <c r="CY212" s="756" t="n"/>
      <c r="CZ212" s="756" t="n"/>
      <c r="DA212" s="756" t="n"/>
      <c r="DB212" s="756" t="n"/>
      <c r="DC212" s="756" t="n"/>
      <c r="DD212" s="756" t="n"/>
      <c r="DE212" s="756" t="n"/>
      <c r="DF212" s="756" t="n"/>
      <c r="DG212" s="756" t="n"/>
      <c r="DH212" s="756" t="n"/>
      <c r="DI212" s="756" t="n"/>
    </row>
    <row r="213" ht="13.5" customHeight="1" s="1178">
      <c r="A213" s="756" t="n"/>
      <c r="B213" s="756" t="n"/>
      <c r="C213" s="756" t="n"/>
      <c r="D213" s="756" t="n"/>
      <c r="E213" s="756" t="n"/>
      <c r="F213" s="756" t="n"/>
      <c r="G213" s="753" t="n"/>
      <c r="H213" s="756" t="n"/>
      <c r="I213" s="756" t="n"/>
      <c r="J213" s="756" t="n"/>
      <c r="K213" s="756" t="n"/>
      <c r="L213" s="756" t="n"/>
      <c r="M213" s="756" t="n"/>
      <c r="N213" s="756" t="n"/>
      <c r="O213" s="756" t="n"/>
      <c r="P213" s="756" t="n"/>
      <c r="Q213" s="756" t="n"/>
      <c r="R213" s="756" t="n"/>
      <c r="S213" s="756" t="n"/>
      <c r="T213" s="755" t="n"/>
      <c r="U213" s="756" t="n"/>
      <c r="V213" s="756" t="n"/>
      <c r="W213" s="756" t="n"/>
      <c r="X213" s="756" t="n"/>
      <c r="Y213" s="756" t="n"/>
      <c r="Z213" s="756" t="n"/>
      <c r="AA213" s="753" t="n"/>
      <c r="AB213" s="756" t="n"/>
      <c r="AC213" s="756" t="n"/>
      <c r="AD213" s="756" t="n"/>
      <c r="AE213" s="756" t="n"/>
      <c r="AF213" s="756" t="n"/>
      <c r="AG213" s="756" t="n"/>
      <c r="AH213" s="753" t="n"/>
      <c r="AI213" s="756" t="n"/>
      <c r="AJ213" s="756" t="n"/>
      <c r="AK213" s="756" t="n"/>
      <c r="AL213" s="756" t="n"/>
      <c r="AM213" s="756" t="n"/>
      <c r="AN213" s="756" t="n"/>
      <c r="AO213" s="756" t="n"/>
      <c r="AP213" s="756" t="n"/>
      <c r="AQ213" s="756" t="n"/>
      <c r="AR213" s="756" t="n"/>
      <c r="AS213" s="756" t="n"/>
      <c r="AT213" s="756" t="n"/>
      <c r="AU213" s="756" t="n"/>
      <c r="AV213" s="756" t="n"/>
      <c r="AW213" s="756" t="n"/>
      <c r="AX213" s="756" t="n"/>
      <c r="AY213" s="756" t="n"/>
      <c r="AZ213" s="753" t="n"/>
      <c r="BA213" s="756" t="n"/>
      <c r="BB213" s="756" t="n"/>
      <c r="BC213" s="756" t="n"/>
      <c r="BD213" s="756" t="n"/>
      <c r="BE213" s="756" t="n"/>
      <c r="BF213" s="756" t="n"/>
      <c r="BG213" s="756" t="n"/>
      <c r="BH213" s="756" t="n"/>
      <c r="BI213" s="756" t="n"/>
      <c r="BJ213" s="756" t="n"/>
      <c r="BK213" s="756" t="n"/>
      <c r="BL213" s="756" t="n"/>
      <c r="BM213" s="756" t="n"/>
      <c r="BN213" s="756" t="n"/>
      <c r="BO213" s="756" t="n"/>
      <c r="BP213" s="756" t="n"/>
      <c r="BQ213" s="756" t="n"/>
      <c r="BR213" s="756" t="n"/>
      <c r="BS213" s="756" t="n"/>
      <c r="BT213" s="756" t="n"/>
      <c r="BU213" s="756" t="n"/>
      <c r="BV213" s="756" t="n"/>
      <c r="BW213" s="756" t="n"/>
      <c r="BX213" s="756" t="n"/>
      <c r="BY213" s="756" t="n"/>
      <c r="BZ213" s="756" t="n"/>
      <c r="CA213" s="756" t="n"/>
      <c r="CB213" s="756" t="n"/>
      <c r="CC213" s="756" t="n"/>
      <c r="CD213" s="756" t="n"/>
      <c r="CE213" s="756" t="n"/>
      <c r="CF213" s="756" t="n"/>
      <c r="CG213" s="756" t="n"/>
      <c r="CH213" s="756" t="n"/>
      <c r="CI213" s="756" t="n"/>
      <c r="CJ213" s="756" t="n"/>
      <c r="CK213" s="756" t="n"/>
      <c r="CL213" s="756" t="n"/>
      <c r="CM213" s="756" t="n"/>
      <c r="CN213" s="756" t="n"/>
      <c r="CO213" s="756" t="n"/>
      <c r="CP213" s="756" t="n"/>
      <c r="CQ213" s="756" t="n"/>
      <c r="CR213" s="756" t="n"/>
      <c r="CS213" s="756" t="n"/>
      <c r="CT213" s="756" t="n"/>
      <c r="CU213" s="756" t="n"/>
      <c r="CV213" s="756" t="n"/>
      <c r="CW213" s="756" t="n"/>
      <c r="CX213" s="756" t="n"/>
      <c r="CY213" s="756" t="n"/>
      <c r="CZ213" s="756" t="n"/>
      <c r="DA213" s="756" t="n"/>
      <c r="DB213" s="756" t="n"/>
      <c r="DC213" s="756" t="n"/>
      <c r="DD213" s="756" t="n"/>
      <c r="DE213" s="756" t="n"/>
      <c r="DF213" s="756" t="n"/>
      <c r="DG213" s="756" t="n"/>
      <c r="DH213" s="756" t="n"/>
      <c r="DI213" s="756" t="n"/>
    </row>
    <row r="214" ht="13.5" customHeight="1" s="1178">
      <c r="A214" s="756" t="n"/>
      <c r="B214" s="756" t="n"/>
      <c r="C214" s="756" t="n"/>
      <c r="D214" s="756" t="n"/>
      <c r="E214" s="756" t="n"/>
      <c r="F214" s="756" t="n"/>
      <c r="G214" s="753" t="n"/>
      <c r="H214" s="756" t="n"/>
      <c r="I214" s="756" t="n"/>
      <c r="J214" s="756" t="n"/>
      <c r="K214" s="756" t="n"/>
      <c r="L214" s="756" t="n"/>
      <c r="M214" s="756" t="n"/>
      <c r="N214" s="756" t="n"/>
      <c r="O214" s="756" t="n"/>
      <c r="P214" s="756" t="n"/>
      <c r="Q214" s="756" t="n"/>
      <c r="R214" s="756" t="n"/>
      <c r="S214" s="756" t="n"/>
      <c r="T214" s="755" t="n"/>
      <c r="U214" s="756" t="n"/>
      <c r="V214" s="756" t="n"/>
      <c r="W214" s="756" t="n"/>
      <c r="X214" s="756" t="n"/>
      <c r="Y214" s="756" t="n"/>
      <c r="Z214" s="756" t="n"/>
      <c r="AA214" s="753" t="n"/>
      <c r="AB214" s="756" t="n"/>
      <c r="AC214" s="756" t="n"/>
      <c r="AD214" s="756" t="n"/>
      <c r="AE214" s="756" t="n"/>
      <c r="AF214" s="756" t="n"/>
      <c r="AG214" s="756" t="n"/>
      <c r="AH214" s="753" t="n"/>
      <c r="AI214" s="756" t="n"/>
      <c r="AJ214" s="756" t="n"/>
      <c r="AK214" s="756" t="n"/>
      <c r="AL214" s="756" t="n"/>
      <c r="AM214" s="756" t="n"/>
      <c r="AN214" s="756" t="n"/>
      <c r="AO214" s="756" t="n"/>
      <c r="AP214" s="756" t="n"/>
      <c r="AQ214" s="756" t="n"/>
      <c r="AR214" s="756" t="n"/>
      <c r="AS214" s="756" t="n"/>
      <c r="AT214" s="756" t="n"/>
      <c r="AU214" s="756" t="n"/>
      <c r="AV214" s="756" t="n"/>
      <c r="AW214" s="756" t="n"/>
      <c r="AX214" s="756" t="n"/>
      <c r="AY214" s="756" t="n"/>
      <c r="AZ214" s="753" t="n"/>
      <c r="BA214" s="756" t="n"/>
      <c r="BB214" s="756" t="n"/>
      <c r="BC214" s="756" t="n"/>
      <c r="BD214" s="756" t="n"/>
      <c r="BE214" s="756" t="n"/>
      <c r="BF214" s="756" t="n"/>
      <c r="BG214" s="756" t="n"/>
      <c r="BH214" s="756" t="n"/>
      <c r="BI214" s="756" t="n"/>
      <c r="BJ214" s="756" t="n"/>
      <c r="BK214" s="756" t="n"/>
      <c r="BL214" s="756" t="n"/>
      <c r="BM214" s="756" t="n"/>
      <c r="BN214" s="756" t="n"/>
      <c r="BO214" s="756" t="n"/>
      <c r="BP214" s="756" t="n"/>
      <c r="BQ214" s="756" t="n"/>
      <c r="BR214" s="756" t="n"/>
      <c r="BS214" s="756" t="n"/>
      <c r="BT214" s="756" t="n"/>
      <c r="BU214" s="756" t="n"/>
      <c r="BV214" s="756" t="n"/>
      <c r="BW214" s="756" t="n"/>
      <c r="BX214" s="756" t="n"/>
      <c r="BY214" s="756" t="n"/>
      <c r="BZ214" s="756" t="n"/>
      <c r="CA214" s="756" t="n"/>
      <c r="CB214" s="756" t="n"/>
      <c r="CC214" s="756" t="n"/>
      <c r="CD214" s="756" t="n"/>
      <c r="CE214" s="756" t="n"/>
      <c r="CF214" s="756" t="n"/>
      <c r="CG214" s="756" t="n"/>
      <c r="CH214" s="756" t="n"/>
      <c r="CI214" s="756" t="n"/>
      <c r="CJ214" s="756" t="n"/>
      <c r="CK214" s="756" t="n"/>
      <c r="CL214" s="756" t="n"/>
      <c r="CM214" s="756" t="n"/>
      <c r="CN214" s="756" t="n"/>
      <c r="CO214" s="756" t="n"/>
      <c r="CP214" s="756" t="n"/>
      <c r="CQ214" s="756" t="n"/>
      <c r="CR214" s="756" t="n"/>
      <c r="CS214" s="756" t="n"/>
      <c r="CT214" s="756" t="n"/>
      <c r="CU214" s="756" t="n"/>
      <c r="CV214" s="756" t="n"/>
      <c r="CW214" s="756" t="n"/>
      <c r="CX214" s="756" t="n"/>
      <c r="CY214" s="756" t="n"/>
      <c r="CZ214" s="756" t="n"/>
      <c r="DA214" s="756" t="n"/>
      <c r="DB214" s="756" t="n"/>
      <c r="DC214" s="756" t="n"/>
      <c r="DD214" s="756" t="n"/>
      <c r="DE214" s="756" t="n"/>
      <c r="DF214" s="756" t="n"/>
      <c r="DG214" s="756" t="n"/>
      <c r="DH214" s="756" t="n"/>
      <c r="DI214" s="756" t="n"/>
    </row>
    <row r="215" ht="13.5" customHeight="1" s="1178">
      <c r="A215" s="756" t="n"/>
      <c r="B215" s="756" t="n"/>
      <c r="C215" s="756" t="n"/>
      <c r="D215" s="756" t="n"/>
      <c r="E215" s="756" t="n"/>
      <c r="F215" s="756" t="n"/>
      <c r="G215" s="753" t="n"/>
      <c r="H215" s="756" t="n"/>
      <c r="I215" s="756" t="n"/>
      <c r="J215" s="756" t="n"/>
      <c r="K215" s="756" t="n"/>
      <c r="L215" s="756" t="n"/>
      <c r="M215" s="756" t="n"/>
      <c r="N215" s="756" t="n"/>
      <c r="O215" s="756" t="n"/>
      <c r="P215" s="756" t="n"/>
      <c r="Q215" s="756" t="n"/>
      <c r="R215" s="756" t="n"/>
      <c r="S215" s="756" t="n"/>
      <c r="T215" s="755" t="n"/>
      <c r="U215" s="756" t="n"/>
      <c r="V215" s="756" t="n"/>
      <c r="W215" s="756" t="n"/>
      <c r="X215" s="756" t="n"/>
      <c r="Y215" s="756" t="n"/>
      <c r="Z215" s="756" t="n"/>
      <c r="AA215" s="753" t="n"/>
      <c r="AB215" s="756" t="n"/>
      <c r="AC215" s="756" t="n"/>
      <c r="AD215" s="756" t="n"/>
      <c r="AE215" s="756" t="n"/>
      <c r="AF215" s="756" t="n"/>
      <c r="AG215" s="756" t="n"/>
      <c r="AH215" s="753" t="n"/>
      <c r="AI215" s="756" t="n"/>
      <c r="AJ215" s="756" t="n"/>
      <c r="AK215" s="756" t="n"/>
      <c r="AL215" s="756" t="n"/>
      <c r="AM215" s="756" t="n"/>
      <c r="AN215" s="756" t="n"/>
      <c r="AO215" s="756" t="n"/>
      <c r="AP215" s="756" t="n"/>
      <c r="AQ215" s="756" t="n"/>
      <c r="AR215" s="756" t="n"/>
      <c r="AS215" s="756" t="n"/>
      <c r="AT215" s="756" t="n"/>
      <c r="AU215" s="756" t="n"/>
      <c r="AV215" s="756" t="n"/>
      <c r="AW215" s="756" t="n"/>
      <c r="AX215" s="756" t="n"/>
      <c r="AY215" s="756" t="n"/>
      <c r="AZ215" s="753" t="n"/>
      <c r="BA215" s="756" t="n"/>
      <c r="BB215" s="756" t="n"/>
      <c r="BC215" s="756" t="n"/>
      <c r="BD215" s="756" t="n"/>
      <c r="BE215" s="756" t="n"/>
      <c r="BF215" s="756" t="n"/>
      <c r="BG215" s="756" t="n"/>
      <c r="BH215" s="756" t="n"/>
      <c r="BI215" s="756" t="n"/>
      <c r="BJ215" s="756" t="n"/>
      <c r="BK215" s="756" t="n"/>
      <c r="BL215" s="756" t="n"/>
      <c r="BM215" s="756" t="n"/>
      <c r="BN215" s="756" t="n"/>
      <c r="BO215" s="756" t="n"/>
      <c r="BP215" s="756" t="n"/>
      <c r="BQ215" s="756" t="n"/>
      <c r="BR215" s="756" t="n"/>
      <c r="BS215" s="756" t="n"/>
      <c r="BT215" s="756" t="n"/>
      <c r="BU215" s="756" t="n"/>
      <c r="BV215" s="756" t="n"/>
      <c r="BW215" s="756" t="n"/>
      <c r="BX215" s="756" t="n"/>
      <c r="BY215" s="756" t="n"/>
      <c r="BZ215" s="756" t="n"/>
      <c r="CA215" s="756" t="n"/>
      <c r="CB215" s="756" t="n"/>
      <c r="CC215" s="756" t="n"/>
      <c r="CD215" s="756" t="n"/>
      <c r="CE215" s="756" t="n"/>
      <c r="CF215" s="756" t="n"/>
      <c r="CG215" s="756" t="n"/>
      <c r="CH215" s="756" t="n"/>
      <c r="CI215" s="756" t="n"/>
      <c r="CJ215" s="756" t="n"/>
      <c r="CK215" s="756" t="n"/>
      <c r="CL215" s="756" t="n"/>
      <c r="CM215" s="756" t="n"/>
      <c r="CN215" s="756" t="n"/>
      <c r="CO215" s="756" t="n"/>
      <c r="CP215" s="756" t="n"/>
      <c r="CQ215" s="756" t="n"/>
      <c r="CR215" s="756" t="n"/>
      <c r="CS215" s="756" t="n"/>
      <c r="CT215" s="756" t="n"/>
      <c r="CU215" s="756" t="n"/>
      <c r="CV215" s="756" t="n"/>
      <c r="CW215" s="756" t="n"/>
      <c r="CX215" s="756" t="n"/>
      <c r="CY215" s="756" t="n"/>
      <c r="CZ215" s="756" t="n"/>
      <c r="DA215" s="756" t="n"/>
      <c r="DB215" s="756" t="n"/>
      <c r="DC215" s="756" t="n"/>
      <c r="DD215" s="756" t="n"/>
      <c r="DE215" s="756" t="n"/>
      <c r="DF215" s="756" t="n"/>
      <c r="DG215" s="756" t="n"/>
      <c r="DH215" s="756" t="n"/>
      <c r="DI215" s="756" t="n"/>
    </row>
    <row r="216" ht="13.5" customHeight="1" s="1178">
      <c r="A216" s="756" t="n"/>
      <c r="B216" s="756" t="n"/>
      <c r="C216" s="756" t="n"/>
      <c r="D216" s="756" t="n"/>
      <c r="E216" s="756" t="n"/>
      <c r="F216" s="756" t="n"/>
      <c r="G216" s="753" t="n"/>
      <c r="H216" s="756" t="n"/>
      <c r="I216" s="756" t="n"/>
      <c r="J216" s="756" t="n"/>
      <c r="K216" s="756" t="n"/>
      <c r="L216" s="756" t="n"/>
      <c r="M216" s="756" t="n"/>
      <c r="N216" s="756" t="n"/>
      <c r="O216" s="756" t="n"/>
      <c r="P216" s="756" t="n"/>
      <c r="Q216" s="756" t="n"/>
      <c r="R216" s="756" t="n"/>
      <c r="S216" s="756" t="n"/>
      <c r="T216" s="755" t="n"/>
      <c r="U216" s="756" t="n"/>
      <c r="V216" s="756" t="n"/>
      <c r="W216" s="756" t="n"/>
      <c r="X216" s="756" t="n"/>
      <c r="Y216" s="756" t="n"/>
      <c r="Z216" s="756" t="n"/>
      <c r="AA216" s="753" t="n"/>
      <c r="AB216" s="756" t="n"/>
      <c r="AC216" s="756" t="n"/>
      <c r="AD216" s="756" t="n"/>
      <c r="AE216" s="756" t="n"/>
      <c r="AF216" s="756" t="n"/>
      <c r="AG216" s="756" t="n"/>
      <c r="AH216" s="753" t="n"/>
      <c r="AI216" s="756" t="n"/>
      <c r="AJ216" s="756" t="n"/>
      <c r="AK216" s="756" t="n"/>
      <c r="AL216" s="756" t="n"/>
      <c r="AM216" s="756" t="n"/>
      <c r="AN216" s="756" t="n"/>
      <c r="AO216" s="756" t="n"/>
      <c r="AP216" s="756" t="n"/>
      <c r="AQ216" s="756" t="n"/>
      <c r="AR216" s="756" t="n"/>
      <c r="AS216" s="756" t="n"/>
      <c r="AT216" s="756" t="n"/>
      <c r="AU216" s="756" t="n"/>
      <c r="AV216" s="756" t="n"/>
      <c r="AW216" s="756" t="n"/>
      <c r="AX216" s="756" t="n"/>
      <c r="AY216" s="756" t="n"/>
      <c r="AZ216" s="753" t="n"/>
      <c r="BA216" s="756" t="n"/>
      <c r="BB216" s="756" t="n"/>
      <c r="BC216" s="756" t="n"/>
      <c r="BD216" s="756" t="n"/>
      <c r="BE216" s="756" t="n"/>
      <c r="BF216" s="756" t="n"/>
      <c r="BG216" s="756" t="n"/>
      <c r="BH216" s="756" t="n"/>
      <c r="BI216" s="756" t="n"/>
      <c r="BJ216" s="756" t="n"/>
      <c r="BK216" s="756" t="n"/>
      <c r="BL216" s="756" t="n"/>
      <c r="BM216" s="756" t="n"/>
      <c r="BN216" s="756" t="n"/>
      <c r="BO216" s="756" t="n"/>
      <c r="BP216" s="756" t="n"/>
      <c r="BQ216" s="756" t="n"/>
      <c r="BR216" s="756" t="n"/>
      <c r="BS216" s="756" t="n"/>
      <c r="BT216" s="756" t="n"/>
      <c r="BU216" s="756" t="n"/>
      <c r="BV216" s="756" t="n"/>
      <c r="BW216" s="756" t="n"/>
      <c r="BX216" s="756" t="n"/>
      <c r="BY216" s="756" t="n"/>
      <c r="BZ216" s="756" t="n"/>
      <c r="CA216" s="756" t="n"/>
      <c r="CB216" s="756" t="n"/>
      <c r="CC216" s="756" t="n"/>
      <c r="CD216" s="756" t="n"/>
      <c r="CE216" s="756" t="n"/>
      <c r="CF216" s="756" t="n"/>
      <c r="CG216" s="756" t="n"/>
      <c r="CH216" s="756" t="n"/>
      <c r="CI216" s="756" t="n"/>
      <c r="CJ216" s="756" t="n"/>
      <c r="CK216" s="756" t="n"/>
      <c r="CL216" s="756" t="n"/>
      <c r="CM216" s="756" t="n"/>
      <c r="CN216" s="756" t="n"/>
      <c r="CO216" s="756" t="n"/>
      <c r="CP216" s="756" t="n"/>
      <c r="CQ216" s="756" t="n"/>
      <c r="CR216" s="756" t="n"/>
      <c r="CS216" s="756" t="n"/>
      <c r="CT216" s="756" t="n"/>
      <c r="CU216" s="756" t="n"/>
      <c r="CV216" s="756" t="n"/>
      <c r="CW216" s="756" t="n"/>
      <c r="CX216" s="756" t="n"/>
      <c r="CY216" s="756" t="n"/>
      <c r="CZ216" s="756" t="n"/>
      <c r="DA216" s="756" t="n"/>
      <c r="DB216" s="756" t="n"/>
      <c r="DC216" s="756" t="n"/>
      <c r="DD216" s="756" t="n"/>
      <c r="DE216" s="756" t="n"/>
      <c r="DF216" s="756" t="n"/>
      <c r="DG216" s="756" t="n"/>
      <c r="DH216" s="756" t="n"/>
      <c r="DI216" s="756" t="n"/>
    </row>
    <row r="217" ht="13.5" customHeight="1" s="1178">
      <c r="A217" s="756" t="n"/>
      <c r="B217" s="756" t="n"/>
      <c r="C217" s="756" t="n"/>
      <c r="D217" s="756" t="n"/>
      <c r="E217" s="756" t="n"/>
      <c r="F217" s="756" t="n"/>
      <c r="G217" s="753" t="n"/>
      <c r="H217" s="756" t="n"/>
      <c r="I217" s="756" t="n"/>
      <c r="J217" s="756" t="n"/>
      <c r="K217" s="756" t="n"/>
      <c r="L217" s="756" t="n"/>
      <c r="M217" s="756" t="n"/>
      <c r="N217" s="756" t="n"/>
      <c r="O217" s="756" t="n"/>
      <c r="P217" s="756" t="n"/>
      <c r="Q217" s="756" t="n"/>
      <c r="R217" s="756" t="n"/>
      <c r="S217" s="756" t="n"/>
      <c r="T217" s="755" t="n"/>
      <c r="U217" s="756" t="n"/>
      <c r="V217" s="756" t="n"/>
      <c r="W217" s="756" t="n"/>
      <c r="X217" s="756" t="n"/>
      <c r="Y217" s="756" t="n"/>
      <c r="Z217" s="756" t="n"/>
      <c r="AA217" s="753" t="n"/>
      <c r="AB217" s="756" t="n"/>
      <c r="AC217" s="756" t="n"/>
      <c r="AD217" s="756" t="n"/>
      <c r="AE217" s="756" t="n"/>
      <c r="AF217" s="756" t="n"/>
      <c r="AG217" s="756" t="n"/>
      <c r="AH217" s="753" t="n"/>
      <c r="AI217" s="756" t="n"/>
      <c r="AJ217" s="756" t="n"/>
      <c r="AK217" s="756" t="n"/>
      <c r="AL217" s="756" t="n"/>
      <c r="AM217" s="756" t="n"/>
      <c r="AN217" s="756" t="n"/>
      <c r="AO217" s="756" t="n"/>
      <c r="AP217" s="756" t="n"/>
      <c r="AQ217" s="756" t="n"/>
      <c r="AR217" s="756" t="n"/>
      <c r="AS217" s="756" t="n"/>
      <c r="AT217" s="756" t="n"/>
      <c r="AU217" s="756" t="n"/>
      <c r="AV217" s="756" t="n"/>
      <c r="AW217" s="756" t="n"/>
      <c r="AX217" s="756" t="n"/>
      <c r="AY217" s="756" t="n"/>
      <c r="AZ217" s="753" t="n"/>
      <c r="BA217" s="756" t="n"/>
      <c r="BB217" s="756" t="n"/>
      <c r="BC217" s="756" t="n"/>
      <c r="BD217" s="756" t="n"/>
      <c r="BE217" s="756" t="n"/>
      <c r="BF217" s="756" t="n"/>
      <c r="BG217" s="756" t="n"/>
      <c r="BH217" s="756" t="n"/>
      <c r="BI217" s="756" t="n"/>
      <c r="BJ217" s="756" t="n"/>
      <c r="BK217" s="756" t="n"/>
      <c r="BL217" s="756" t="n"/>
      <c r="BM217" s="756" t="n"/>
      <c r="BN217" s="756" t="n"/>
      <c r="BO217" s="756" t="n"/>
      <c r="BP217" s="756" t="n"/>
      <c r="BQ217" s="756" t="n"/>
      <c r="BR217" s="756" t="n"/>
      <c r="BS217" s="756" t="n"/>
      <c r="BT217" s="756" t="n"/>
      <c r="BU217" s="756" t="n"/>
      <c r="BV217" s="756" t="n"/>
      <c r="BW217" s="756" t="n"/>
      <c r="BX217" s="756" t="n"/>
      <c r="BY217" s="756" t="n"/>
      <c r="BZ217" s="756" t="n"/>
      <c r="CA217" s="756" t="n"/>
      <c r="CB217" s="756" t="n"/>
      <c r="CC217" s="756" t="n"/>
      <c r="CD217" s="756" t="n"/>
      <c r="CE217" s="756" t="n"/>
      <c r="CF217" s="756" t="n"/>
      <c r="CG217" s="756" t="n"/>
      <c r="CH217" s="756" t="n"/>
      <c r="CI217" s="756" t="n"/>
      <c r="CJ217" s="756" t="n"/>
      <c r="CK217" s="756" t="n"/>
      <c r="CL217" s="756" t="n"/>
      <c r="CM217" s="756" t="n"/>
      <c r="CN217" s="756" t="n"/>
      <c r="CO217" s="756" t="n"/>
      <c r="CP217" s="756" t="n"/>
      <c r="CQ217" s="756" t="n"/>
      <c r="CR217" s="756" t="n"/>
      <c r="CS217" s="756" t="n"/>
      <c r="CT217" s="756" t="n"/>
      <c r="CU217" s="756" t="n"/>
      <c r="CV217" s="756" t="n"/>
      <c r="CW217" s="756" t="n"/>
      <c r="CX217" s="756" t="n"/>
      <c r="CY217" s="756" t="n"/>
      <c r="CZ217" s="756" t="n"/>
      <c r="DA217" s="756" t="n"/>
      <c r="DB217" s="756" t="n"/>
      <c r="DC217" s="756" t="n"/>
      <c r="DD217" s="756" t="n"/>
      <c r="DE217" s="756" t="n"/>
      <c r="DF217" s="756" t="n"/>
      <c r="DG217" s="756" t="n"/>
      <c r="DH217" s="756" t="n"/>
      <c r="DI217" s="756" t="n"/>
    </row>
    <row r="218" ht="13.5" customHeight="1" s="1178">
      <c r="A218" s="756" t="n"/>
      <c r="B218" s="756" t="n"/>
      <c r="C218" s="756" t="n"/>
      <c r="D218" s="756" t="n"/>
      <c r="E218" s="756" t="n"/>
      <c r="F218" s="756" t="n"/>
      <c r="G218" s="753" t="n"/>
      <c r="H218" s="756" t="n"/>
      <c r="I218" s="756" t="n"/>
      <c r="J218" s="756" t="n"/>
      <c r="K218" s="756" t="n"/>
      <c r="L218" s="756" t="n"/>
      <c r="M218" s="756" t="n"/>
      <c r="N218" s="756" t="n"/>
      <c r="O218" s="756" t="n"/>
      <c r="P218" s="756" t="n"/>
      <c r="Q218" s="756" t="n"/>
      <c r="R218" s="756" t="n"/>
      <c r="S218" s="756" t="n"/>
      <c r="T218" s="755" t="n"/>
      <c r="U218" s="756" t="n"/>
      <c r="V218" s="756" t="n"/>
      <c r="W218" s="756" t="n"/>
      <c r="X218" s="756" t="n"/>
      <c r="Y218" s="756" t="n"/>
      <c r="Z218" s="756" t="n"/>
      <c r="AA218" s="753" t="n"/>
      <c r="AB218" s="756" t="n"/>
      <c r="AC218" s="756" t="n"/>
      <c r="AD218" s="756" t="n"/>
      <c r="AE218" s="756" t="n"/>
      <c r="AF218" s="756" t="n"/>
      <c r="AG218" s="756" t="n"/>
      <c r="AH218" s="753" t="n"/>
      <c r="AI218" s="756" t="n"/>
      <c r="AJ218" s="756" t="n"/>
      <c r="AK218" s="756" t="n"/>
      <c r="AL218" s="756" t="n"/>
      <c r="AM218" s="756" t="n"/>
      <c r="AN218" s="756" t="n"/>
      <c r="AO218" s="756" t="n"/>
      <c r="AP218" s="756" t="n"/>
      <c r="AQ218" s="756" t="n"/>
      <c r="AR218" s="756" t="n"/>
      <c r="AS218" s="756" t="n"/>
      <c r="AT218" s="756" t="n"/>
      <c r="AU218" s="756" t="n"/>
      <c r="AV218" s="756" t="n"/>
      <c r="AW218" s="756" t="n"/>
      <c r="AX218" s="756" t="n"/>
      <c r="AY218" s="756" t="n"/>
      <c r="AZ218" s="753" t="n"/>
      <c r="BA218" s="756" t="n"/>
      <c r="BB218" s="756" t="n"/>
      <c r="BC218" s="756" t="n"/>
      <c r="BD218" s="756" t="n"/>
      <c r="BE218" s="756" t="n"/>
      <c r="BF218" s="756" t="n"/>
      <c r="BG218" s="756" t="n"/>
      <c r="BH218" s="756" t="n"/>
      <c r="BI218" s="756" t="n"/>
      <c r="BJ218" s="756" t="n"/>
      <c r="BK218" s="756" t="n"/>
      <c r="BL218" s="756" t="n"/>
      <c r="BM218" s="756" t="n"/>
      <c r="BN218" s="756" t="n"/>
      <c r="BO218" s="756" t="n"/>
      <c r="BP218" s="756" t="n"/>
      <c r="BQ218" s="756" t="n"/>
      <c r="BR218" s="756" t="n"/>
      <c r="BS218" s="756" t="n"/>
      <c r="BT218" s="756" t="n"/>
      <c r="BU218" s="756" t="n"/>
      <c r="BV218" s="756" t="n"/>
      <c r="BW218" s="756" t="n"/>
      <c r="BX218" s="756" t="n"/>
      <c r="BY218" s="756" t="n"/>
      <c r="BZ218" s="756" t="n"/>
      <c r="CA218" s="756" t="n"/>
      <c r="CB218" s="756" t="n"/>
      <c r="CC218" s="756" t="n"/>
      <c r="CD218" s="756" t="n"/>
      <c r="CE218" s="756" t="n"/>
      <c r="CF218" s="756" t="n"/>
      <c r="CG218" s="756" t="n"/>
      <c r="CH218" s="756" t="n"/>
      <c r="CI218" s="756" t="n"/>
      <c r="CJ218" s="756" t="n"/>
      <c r="CK218" s="756" t="n"/>
      <c r="CL218" s="756" t="n"/>
      <c r="CM218" s="756" t="n"/>
      <c r="CN218" s="756" t="n"/>
      <c r="CO218" s="756" t="n"/>
      <c r="CP218" s="756" t="n"/>
      <c r="CQ218" s="756" t="n"/>
      <c r="CR218" s="756" t="n"/>
      <c r="CS218" s="756" t="n"/>
      <c r="CT218" s="756" t="n"/>
      <c r="CU218" s="756" t="n"/>
      <c r="CV218" s="756" t="n"/>
      <c r="CW218" s="756" t="n"/>
      <c r="CX218" s="756" t="n"/>
      <c r="CY218" s="756" t="n"/>
      <c r="CZ218" s="756" t="n"/>
      <c r="DA218" s="756" t="n"/>
      <c r="DB218" s="756" t="n"/>
      <c r="DC218" s="756" t="n"/>
      <c r="DD218" s="756" t="n"/>
      <c r="DE218" s="756" t="n"/>
      <c r="DF218" s="756" t="n"/>
      <c r="DG218" s="756" t="n"/>
      <c r="DH218" s="756" t="n"/>
      <c r="DI218" s="756" t="n"/>
    </row>
    <row r="219" ht="13.5" customHeight="1" s="1178">
      <c r="A219" s="756" t="n"/>
      <c r="B219" s="756" t="n"/>
      <c r="C219" s="756" t="n"/>
      <c r="D219" s="756" t="n"/>
      <c r="E219" s="756" t="n"/>
      <c r="F219" s="756" t="n"/>
      <c r="G219" s="753" t="n"/>
      <c r="H219" s="756" t="n"/>
      <c r="I219" s="756" t="n"/>
      <c r="J219" s="756" t="n"/>
      <c r="K219" s="756" t="n"/>
      <c r="L219" s="756" t="n"/>
      <c r="M219" s="756" t="n"/>
      <c r="N219" s="756" t="n"/>
      <c r="O219" s="756" t="n"/>
      <c r="P219" s="756" t="n"/>
      <c r="Q219" s="756" t="n"/>
      <c r="R219" s="756" t="n"/>
      <c r="S219" s="756" t="n"/>
      <c r="T219" s="755" t="n"/>
      <c r="U219" s="756" t="n"/>
      <c r="V219" s="756" t="n"/>
      <c r="W219" s="756" t="n"/>
      <c r="X219" s="756" t="n"/>
      <c r="Y219" s="756" t="n"/>
      <c r="Z219" s="756" t="n"/>
      <c r="AA219" s="753" t="n"/>
      <c r="AB219" s="756" t="n"/>
      <c r="AC219" s="756" t="n"/>
      <c r="AD219" s="756" t="n"/>
      <c r="AE219" s="756" t="n"/>
      <c r="AF219" s="756" t="n"/>
      <c r="AG219" s="756" t="n"/>
      <c r="AH219" s="753" t="n"/>
      <c r="AI219" s="756" t="n"/>
      <c r="AJ219" s="756" t="n"/>
      <c r="AK219" s="756" t="n"/>
      <c r="AL219" s="756" t="n"/>
      <c r="AM219" s="756" t="n"/>
      <c r="AN219" s="756" t="n"/>
      <c r="AO219" s="756" t="n"/>
      <c r="AP219" s="756" t="n"/>
      <c r="AQ219" s="756" t="n"/>
      <c r="AR219" s="756" t="n"/>
      <c r="AS219" s="756" t="n"/>
      <c r="AT219" s="756" t="n"/>
      <c r="AU219" s="756" t="n"/>
      <c r="AV219" s="756" t="n"/>
      <c r="AW219" s="756" t="n"/>
      <c r="AX219" s="756" t="n"/>
      <c r="AY219" s="756" t="n"/>
      <c r="AZ219" s="753" t="n"/>
      <c r="BA219" s="756" t="n"/>
      <c r="BB219" s="756" t="n"/>
      <c r="BC219" s="756" t="n"/>
      <c r="BD219" s="756" t="n"/>
      <c r="BE219" s="756" t="n"/>
      <c r="BF219" s="756" t="n"/>
      <c r="BG219" s="756" t="n"/>
      <c r="BH219" s="756" t="n"/>
      <c r="BI219" s="756" t="n"/>
      <c r="BJ219" s="756" t="n"/>
      <c r="BK219" s="756" t="n"/>
      <c r="BL219" s="756" t="n"/>
      <c r="BM219" s="756" t="n"/>
      <c r="BN219" s="756" t="n"/>
      <c r="BO219" s="756" t="n"/>
      <c r="BP219" s="756" t="n"/>
      <c r="BQ219" s="756" t="n"/>
      <c r="BR219" s="756" t="n"/>
      <c r="BS219" s="756" t="n"/>
      <c r="BT219" s="756" t="n"/>
      <c r="BU219" s="756" t="n"/>
      <c r="BV219" s="756" t="n"/>
      <c r="BW219" s="756" t="n"/>
      <c r="BX219" s="756" t="n"/>
      <c r="BY219" s="756" t="n"/>
      <c r="BZ219" s="756" t="n"/>
      <c r="CA219" s="756" t="n"/>
      <c r="CB219" s="756" t="n"/>
      <c r="CC219" s="756" t="n"/>
      <c r="CD219" s="756" t="n"/>
      <c r="CE219" s="756" t="n"/>
      <c r="CF219" s="756" t="n"/>
      <c r="CG219" s="756" t="n"/>
      <c r="CH219" s="756" t="n"/>
      <c r="CI219" s="756" t="n"/>
      <c r="CJ219" s="756" t="n"/>
      <c r="CK219" s="756" t="n"/>
      <c r="CL219" s="756" t="n"/>
      <c r="CM219" s="756" t="n"/>
      <c r="CN219" s="756" t="n"/>
      <c r="CO219" s="756" t="n"/>
      <c r="CP219" s="756" t="n"/>
      <c r="CQ219" s="756" t="n"/>
      <c r="CR219" s="756" t="n"/>
      <c r="CS219" s="756" t="n"/>
      <c r="CT219" s="756" t="n"/>
      <c r="CU219" s="756" t="n"/>
      <c r="CV219" s="756" t="n"/>
      <c r="CW219" s="756" t="n"/>
      <c r="CX219" s="756" t="n"/>
      <c r="CY219" s="756" t="n"/>
      <c r="CZ219" s="756" t="n"/>
      <c r="DA219" s="756" t="n"/>
      <c r="DB219" s="756" t="n"/>
      <c r="DC219" s="756" t="n"/>
      <c r="DD219" s="756" t="n"/>
      <c r="DE219" s="756" t="n"/>
      <c r="DF219" s="756" t="n"/>
      <c r="DG219" s="756" t="n"/>
      <c r="DH219" s="756" t="n"/>
      <c r="DI219" s="756" t="n"/>
    </row>
    <row r="220" ht="13.5" customHeight="1" s="1178">
      <c r="A220" s="756" t="n"/>
      <c r="B220" s="756" t="n"/>
      <c r="C220" s="756" t="n"/>
      <c r="D220" s="756" t="n"/>
      <c r="E220" s="756" t="n"/>
      <c r="F220" s="756" t="n"/>
      <c r="G220" s="753" t="n"/>
      <c r="H220" s="756" t="n"/>
      <c r="I220" s="756" t="n"/>
      <c r="J220" s="756" t="n"/>
      <c r="K220" s="756" t="n"/>
      <c r="L220" s="756" t="n"/>
      <c r="M220" s="756" t="n"/>
      <c r="N220" s="756" t="n"/>
      <c r="O220" s="756" t="n"/>
      <c r="P220" s="756" t="n"/>
      <c r="Q220" s="756" t="n"/>
      <c r="R220" s="756" t="n"/>
      <c r="S220" s="756" t="n"/>
      <c r="T220" s="755" t="n"/>
      <c r="U220" s="756" t="n"/>
      <c r="V220" s="756" t="n"/>
      <c r="W220" s="756" t="n"/>
      <c r="X220" s="756" t="n"/>
      <c r="Y220" s="756" t="n"/>
      <c r="Z220" s="756" t="n"/>
      <c r="AA220" s="753" t="n"/>
      <c r="AB220" s="756" t="n"/>
      <c r="AC220" s="756" t="n"/>
      <c r="AD220" s="756" t="n"/>
      <c r="AE220" s="756" t="n"/>
      <c r="AF220" s="756" t="n"/>
      <c r="AG220" s="756" t="n"/>
      <c r="AH220" s="753" t="n"/>
      <c r="AI220" s="756" t="n"/>
      <c r="AJ220" s="756" t="n"/>
      <c r="AK220" s="756" t="n"/>
      <c r="AL220" s="756" t="n"/>
      <c r="AM220" s="756" t="n"/>
      <c r="AN220" s="756" t="n"/>
      <c r="AO220" s="756" t="n"/>
      <c r="AP220" s="756" t="n"/>
      <c r="AQ220" s="756" t="n"/>
      <c r="AR220" s="756" t="n"/>
      <c r="AS220" s="756" t="n"/>
      <c r="AT220" s="756" t="n"/>
      <c r="AU220" s="756" t="n"/>
      <c r="AV220" s="756" t="n"/>
      <c r="AW220" s="756" t="n"/>
      <c r="AX220" s="756" t="n"/>
      <c r="AY220" s="756" t="n"/>
      <c r="AZ220" s="753" t="n"/>
      <c r="BA220" s="756" t="n"/>
      <c r="BB220" s="756" t="n"/>
      <c r="BC220" s="756" t="n"/>
      <c r="BD220" s="756" t="n"/>
      <c r="BE220" s="756" t="n"/>
      <c r="BF220" s="756" t="n"/>
      <c r="BG220" s="756" t="n"/>
      <c r="BH220" s="756" t="n"/>
      <c r="BI220" s="756" t="n"/>
      <c r="BJ220" s="756" t="n"/>
      <c r="BK220" s="756" t="n"/>
      <c r="BL220" s="756" t="n"/>
      <c r="BM220" s="756" t="n"/>
      <c r="BN220" s="756" t="n"/>
      <c r="BO220" s="756" t="n"/>
      <c r="BP220" s="756" t="n"/>
      <c r="BQ220" s="756" t="n"/>
      <c r="BR220" s="756" t="n"/>
      <c r="BS220" s="756" t="n"/>
      <c r="BT220" s="756" t="n"/>
      <c r="BU220" s="756" t="n"/>
      <c r="BV220" s="756" t="n"/>
      <c r="BW220" s="756" t="n"/>
      <c r="BX220" s="756" t="n"/>
      <c r="BY220" s="756" t="n"/>
      <c r="BZ220" s="756" t="n"/>
      <c r="CA220" s="756" t="n"/>
      <c r="CB220" s="756" t="n"/>
      <c r="CC220" s="756" t="n"/>
      <c r="CD220" s="756" t="n"/>
      <c r="CE220" s="756" t="n"/>
      <c r="CF220" s="756" t="n"/>
      <c r="CG220" s="756" t="n"/>
      <c r="CH220" s="756" t="n"/>
      <c r="CI220" s="756" t="n"/>
      <c r="CJ220" s="756" t="n"/>
      <c r="CK220" s="756" t="n"/>
      <c r="CL220" s="756" t="n"/>
      <c r="CM220" s="756" t="n"/>
      <c r="CN220" s="756" t="n"/>
      <c r="CO220" s="756" t="n"/>
      <c r="CP220" s="756" t="n"/>
      <c r="CQ220" s="756" t="n"/>
      <c r="CR220" s="756" t="n"/>
      <c r="CS220" s="756" t="n"/>
      <c r="CT220" s="756" t="n"/>
      <c r="CU220" s="756" t="n"/>
      <c r="CV220" s="756" t="n"/>
      <c r="CW220" s="756" t="n"/>
      <c r="CX220" s="756" t="n"/>
      <c r="CY220" s="756" t="n"/>
      <c r="CZ220" s="756" t="n"/>
      <c r="DA220" s="756" t="n"/>
      <c r="DB220" s="756" t="n"/>
      <c r="DC220" s="756" t="n"/>
      <c r="DD220" s="756" t="n"/>
      <c r="DE220" s="756" t="n"/>
      <c r="DF220" s="756" t="n"/>
      <c r="DG220" s="756" t="n"/>
      <c r="DH220" s="756" t="n"/>
      <c r="DI220" s="756" t="n"/>
    </row>
    <row r="221" ht="13.5" customHeight="1" s="1178">
      <c r="A221" s="756" t="n"/>
      <c r="B221" s="756" t="n"/>
      <c r="C221" s="756" t="n"/>
      <c r="D221" s="756" t="n"/>
      <c r="E221" s="756" t="n"/>
      <c r="F221" s="756" t="n"/>
      <c r="G221" s="753" t="n"/>
      <c r="H221" s="756" t="n"/>
      <c r="I221" s="756" t="n"/>
      <c r="J221" s="756" t="n"/>
      <c r="K221" s="756" t="n"/>
      <c r="L221" s="756" t="n"/>
      <c r="M221" s="756" t="n"/>
      <c r="N221" s="756" t="n"/>
      <c r="O221" s="756" t="n"/>
      <c r="P221" s="756" t="n"/>
      <c r="Q221" s="756" t="n"/>
      <c r="R221" s="756" t="n"/>
      <c r="S221" s="756" t="n"/>
      <c r="T221" s="755" t="n"/>
      <c r="U221" s="756" t="n"/>
      <c r="V221" s="756" t="n"/>
      <c r="W221" s="756" t="n"/>
      <c r="X221" s="756" t="n"/>
      <c r="Y221" s="756" t="n"/>
      <c r="Z221" s="756" t="n"/>
      <c r="AA221" s="753" t="n"/>
      <c r="AB221" s="756" t="n"/>
      <c r="AC221" s="756" t="n"/>
      <c r="AD221" s="756" t="n"/>
      <c r="AE221" s="756" t="n"/>
      <c r="AF221" s="756" t="n"/>
      <c r="AG221" s="756" t="n"/>
      <c r="AH221" s="753" t="n"/>
      <c r="AI221" s="756" t="n"/>
      <c r="AJ221" s="756" t="n"/>
      <c r="AK221" s="756" t="n"/>
      <c r="AL221" s="756" t="n"/>
      <c r="AM221" s="756" t="n"/>
      <c r="AN221" s="756" t="n"/>
      <c r="AO221" s="756" t="n"/>
      <c r="AP221" s="756" t="n"/>
      <c r="AQ221" s="756" t="n"/>
      <c r="AR221" s="756" t="n"/>
      <c r="AS221" s="756" t="n"/>
      <c r="AT221" s="756" t="n"/>
      <c r="AU221" s="756" t="n"/>
      <c r="AV221" s="756" t="n"/>
      <c r="AW221" s="756" t="n"/>
      <c r="AX221" s="756" t="n"/>
      <c r="AY221" s="756" t="n"/>
      <c r="AZ221" s="753" t="n"/>
      <c r="BA221" s="756" t="n"/>
      <c r="BB221" s="756" t="n"/>
      <c r="BC221" s="756" t="n"/>
      <c r="BD221" s="756" t="n"/>
      <c r="BE221" s="756" t="n"/>
      <c r="BF221" s="756" t="n"/>
      <c r="BG221" s="756" t="n"/>
      <c r="BH221" s="756" t="n"/>
      <c r="BI221" s="756" t="n"/>
      <c r="BJ221" s="756" t="n"/>
      <c r="BK221" s="756" t="n"/>
      <c r="BL221" s="756" t="n"/>
      <c r="BM221" s="756" t="n"/>
      <c r="BN221" s="756" t="n"/>
      <c r="BO221" s="756" t="n"/>
      <c r="BP221" s="756" t="n"/>
      <c r="BQ221" s="756" t="n"/>
      <c r="BR221" s="756" t="n"/>
      <c r="BS221" s="756" t="n"/>
      <c r="BT221" s="756" t="n"/>
      <c r="BU221" s="756" t="n"/>
      <c r="BV221" s="756" t="n"/>
      <c r="BW221" s="756" t="n"/>
      <c r="BX221" s="756" t="n"/>
      <c r="BY221" s="756" t="n"/>
      <c r="BZ221" s="756" t="n"/>
      <c r="CA221" s="756" t="n"/>
      <c r="CB221" s="756" t="n"/>
      <c r="CC221" s="756" t="n"/>
      <c r="CD221" s="756" t="n"/>
      <c r="CE221" s="756" t="n"/>
      <c r="CF221" s="756" t="n"/>
      <c r="CG221" s="756" t="n"/>
      <c r="CH221" s="756" t="n"/>
      <c r="CI221" s="756" t="n"/>
      <c r="CJ221" s="756" t="n"/>
      <c r="CK221" s="756" t="n"/>
      <c r="CL221" s="756" t="n"/>
      <c r="CM221" s="756" t="n"/>
      <c r="CN221" s="756" t="n"/>
      <c r="CO221" s="756" t="n"/>
      <c r="CP221" s="756" t="n"/>
      <c r="CQ221" s="756" t="n"/>
      <c r="CR221" s="756" t="n"/>
      <c r="CS221" s="756" t="n"/>
      <c r="CT221" s="756" t="n"/>
      <c r="CU221" s="756" t="n"/>
      <c r="CV221" s="756" t="n"/>
      <c r="CW221" s="756" t="n"/>
      <c r="CX221" s="756" t="n"/>
      <c r="CY221" s="756" t="n"/>
      <c r="CZ221" s="756" t="n"/>
      <c r="DA221" s="756" t="n"/>
      <c r="DB221" s="756" t="n"/>
      <c r="DC221" s="756" t="n"/>
      <c r="DD221" s="756" t="n"/>
      <c r="DE221" s="756" t="n"/>
      <c r="DF221" s="756" t="n"/>
      <c r="DG221" s="756" t="n"/>
      <c r="DH221" s="756" t="n"/>
      <c r="DI221" s="756" t="n"/>
    </row>
    <row r="222" ht="13.5" customHeight="1" s="1178">
      <c r="A222" s="756" t="n"/>
      <c r="B222" s="756" t="n"/>
      <c r="C222" s="756" t="n"/>
      <c r="D222" s="756" t="n"/>
      <c r="E222" s="756" t="n"/>
      <c r="F222" s="756" t="n"/>
      <c r="G222" s="753" t="n"/>
      <c r="H222" s="756" t="n"/>
      <c r="I222" s="756" t="n"/>
      <c r="J222" s="756" t="n"/>
      <c r="K222" s="756" t="n"/>
      <c r="L222" s="756" t="n"/>
      <c r="M222" s="756" t="n"/>
      <c r="N222" s="756" t="n"/>
      <c r="O222" s="756" t="n"/>
      <c r="P222" s="756" t="n"/>
      <c r="Q222" s="756" t="n"/>
      <c r="R222" s="756" t="n"/>
      <c r="S222" s="756" t="n"/>
      <c r="T222" s="755" t="n"/>
      <c r="U222" s="756" t="n"/>
      <c r="V222" s="756" t="n"/>
      <c r="W222" s="756" t="n"/>
      <c r="X222" s="756" t="n"/>
      <c r="Y222" s="756" t="n"/>
      <c r="Z222" s="756" t="n"/>
      <c r="AA222" s="753" t="n"/>
      <c r="AB222" s="756" t="n"/>
      <c r="AC222" s="756" t="n"/>
      <c r="AD222" s="756" t="n"/>
      <c r="AE222" s="756" t="n"/>
      <c r="AF222" s="756" t="n"/>
      <c r="AG222" s="756" t="n"/>
      <c r="AH222" s="753" t="n"/>
      <c r="AI222" s="756" t="inlineStr">
        <is>
          <t>第9期会计项目</t>
        </is>
      </c>
      <c r="AJ222" s="756" t="inlineStr">
        <is>
          <t>收  支(元)</t>
        </is>
      </c>
      <c r="AK222" s="756" t="inlineStr">
        <is>
          <t>本期收入(元)</t>
        </is>
      </c>
      <c r="AL222" s="756" t="inlineStr">
        <is>
          <t>本期成本(元)</t>
        </is>
      </c>
      <c r="AM222" s="756" t="inlineStr">
        <is>
          <t>现金累计(元)</t>
        </is>
      </c>
      <c r="AN222" s="756" t="n"/>
      <c r="AO222" s="756" t="n"/>
      <c r="AP222" s="756" t="n"/>
      <c r="AQ222" s="756" t="n"/>
      <c r="AR222" s="756" t="n"/>
      <c r="AS222" s="756" t="n"/>
      <c r="AT222" s="756" t="n"/>
      <c r="AU222" s="756" t="n"/>
      <c r="AV222" s="756" t="n"/>
      <c r="AW222" s="756" t="n"/>
      <c r="AX222" s="756" t="n"/>
      <c r="AY222" s="756" t="n"/>
      <c r="AZ222" s="753" t="n"/>
      <c r="BA222" s="756" t="n"/>
      <c r="BB222" s="756" t="n"/>
      <c r="BC222" s="756" t="n"/>
      <c r="BD222" s="756" t="n"/>
      <c r="BE222" s="756" t="n"/>
      <c r="BF222" s="756" t="n"/>
      <c r="BG222" s="756" t="n"/>
      <c r="BH222" s="756" t="n"/>
      <c r="BI222" s="756" t="n"/>
      <c r="BJ222" s="756" t="n"/>
      <c r="BK222" s="756" t="n"/>
      <c r="BL222" s="756" t="n"/>
      <c r="BM222" s="756" t="n"/>
      <c r="BN222" s="756" t="n"/>
      <c r="BO222" s="756" t="n"/>
      <c r="BP222" s="756" t="n"/>
      <c r="BQ222" s="756" t="n"/>
      <c r="BR222" s="756" t="n"/>
      <c r="BS222" s="756" t="n"/>
      <c r="BT222" s="756" t="n"/>
      <c r="BU222" s="756" t="n"/>
      <c r="BV222" s="756" t="n"/>
      <c r="BW222" s="756" t="n"/>
      <c r="BX222" s="756" t="n"/>
      <c r="BY222" s="756" t="n"/>
      <c r="BZ222" s="756" t="n"/>
      <c r="CA222" s="756" t="n"/>
      <c r="CB222" s="756" t="n"/>
      <c r="CC222" s="756" t="n"/>
      <c r="CD222" s="756" t="n"/>
      <c r="CE222" s="756" t="n"/>
      <c r="CF222" s="756" t="n"/>
      <c r="CG222" s="756" t="n"/>
      <c r="CH222" s="756" t="n"/>
      <c r="CI222" s="756" t="n"/>
      <c r="CJ222" s="756" t="n"/>
      <c r="CK222" s="756" t="n"/>
      <c r="CL222" s="756" t="n"/>
      <c r="CM222" s="756" t="n"/>
      <c r="CN222" s="756" t="n"/>
      <c r="CO222" s="756" t="n"/>
      <c r="CP222" s="756" t="n"/>
      <c r="CQ222" s="756" t="n"/>
      <c r="CR222" s="756" t="n"/>
      <c r="CS222" s="756" t="n"/>
      <c r="CT222" s="756" t="n"/>
      <c r="CU222" s="756" t="n"/>
      <c r="CV222" s="756" t="n"/>
      <c r="CW222" s="756" t="n"/>
      <c r="CX222" s="756" t="n"/>
      <c r="CY222" s="756" t="n"/>
      <c r="CZ222" s="756" t="n"/>
      <c r="DA222" s="756" t="n"/>
      <c r="DB222" s="756" t="n"/>
      <c r="DC222" s="756" t="n"/>
      <c r="DD222" s="756" t="n"/>
      <c r="DE222" s="756" t="n"/>
      <c r="DF222" s="756" t="n"/>
      <c r="DG222" s="756" t="n"/>
      <c r="DH222" s="756" t="n"/>
      <c r="DI222" s="756" t="n"/>
    </row>
    <row r="223" ht="13.5" customHeight="1" s="1178">
      <c r="A223" s="756" t="n"/>
      <c r="B223" s="756" t="n"/>
      <c r="C223" s="756" t="n"/>
      <c r="D223" s="756" t="n"/>
      <c r="E223" s="756" t="n"/>
      <c r="F223" s="756" t="n"/>
      <c r="G223" s="753" t="n"/>
      <c r="H223" s="756" t="n"/>
      <c r="I223" s="756" t="n"/>
      <c r="J223" s="756" t="n"/>
      <c r="K223" s="756" t="n"/>
      <c r="L223" s="756" t="n"/>
      <c r="M223" s="756" t="n"/>
      <c r="N223" s="756" t="n"/>
      <c r="O223" s="756" t="n"/>
      <c r="P223" s="756" t="n"/>
      <c r="Q223" s="756" t="n"/>
      <c r="R223" s="756" t="n"/>
      <c r="S223" s="756" t="n"/>
      <c r="T223" s="755" t="n"/>
      <c r="U223" s="756" t="n"/>
      <c r="V223" s="756" t="n"/>
      <c r="W223" s="756" t="n"/>
      <c r="X223" s="756" t="n"/>
      <c r="Y223" s="756" t="n"/>
      <c r="Z223" s="756" t="n"/>
      <c r="AA223" s="753" t="n"/>
      <c r="AB223" s="756" t="n"/>
      <c r="AC223" s="756" t="n"/>
      <c r="AD223" s="756" t="n"/>
      <c r="AE223" s="756" t="n"/>
      <c r="AF223" s="756" t="n"/>
      <c r="AG223" s="756" t="n"/>
      <c r="AH223" s="753" t="n"/>
      <c r="AI223" s="756" t="inlineStr">
        <is>
          <t>上期转来</t>
        </is>
      </c>
      <c r="AJ223" s="760" t="n">
        <v>10527014.29</v>
      </c>
      <c r="AK223" s="756" t="n"/>
      <c r="AL223" s="756" t="n"/>
      <c r="AM223" s="756" t="n"/>
      <c r="AN223" s="756" t="n"/>
      <c r="AO223" s="756" t="n"/>
      <c r="AP223" s="756" t="n"/>
      <c r="AQ223" s="756" t="n"/>
      <c r="AR223" s="756" t="n"/>
      <c r="AS223" s="756" t="n"/>
      <c r="AT223" s="756" t="n"/>
      <c r="AU223" s="756" t="n"/>
      <c r="AV223" s="756" t="n"/>
      <c r="AW223" s="756" t="n"/>
      <c r="AX223" s="756" t="n"/>
      <c r="AY223" s="756" t="n"/>
      <c r="AZ223" s="753" t="n"/>
      <c r="BA223" s="756" t="n"/>
      <c r="BB223" s="756" t="n"/>
      <c r="BC223" s="756" t="n"/>
      <c r="BD223" s="756" t="n"/>
      <c r="BE223" s="756" t="n"/>
      <c r="BF223" s="756" t="n"/>
      <c r="BG223" s="756" t="n"/>
      <c r="BH223" s="756" t="n"/>
      <c r="BI223" s="756" t="n"/>
      <c r="BJ223" s="756" t="n"/>
      <c r="BK223" s="756" t="n"/>
      <c r="BL223" s="756" t="n"/>
      <c r="BM223" s="756" t="n"/>
      <c r="BN223" s="756" t="n"/>
      <c r="BO223" s="756" t="n"/>
      <c r="BP223" s="756" t="n"/>
      <c r="BQ223" s="756" t="n"/>
      <c r="BR223" s="756" t="n"/>
      <c r="BS223" s="756" t="n"/>
      <c r="BT223" s="756" t="n"/>
      <c r="BU223" s="756" t="n"/>
      <c r="BV223" s="756" t="n"/>
      <c r="BW223" s="756" t="n"/>
      <c r="BX223" s="756" t="n"/>
      <c r="BY223" s="756" t="n"/>
      <c r="BZ223" s="756" t="n"/>
      <c r="CA223" s="756" t="n"/>
      <c r="CB223" s="756" t="n"/>
      <c r="CC223" s="756" t="n"/>
      <c r="CD223" s="756" t="n"/>
      <c r="CE223" s="756" t="n"/>
      <c r="CF223" s="756" t="n"/>
      <c r="CG223" s="756" t="n"/>
      <c r="CH223" s="756" t="n"/>
      <c r="CI223" s="756" t="n"/>
      <c r="CJ223" s="756" t="n"/>
      <c r="CK223" s="756" t="n"/>
      <c r="CL223" s="756" t="n"/>
      <c r="CM223" s="756" t="n"/>
      <c r="CN223" s="756" t="n"/>
      <c r="CO223" s="756" t="n"/>
      <c r="CP223" s="756" t="n"/>
      <c r="CQ223" s="756" t="n"/>
      <c r="CR223" s="756" t="n"/>
      <c r="CS223" s="756" t="n"/>
      <c r="CT223" s="756" t="n"/>
      <c r="CU223" s="756" t="n"/>
      <c r="CV223" s="756" t="n"/>
      <c r="CW223" s="756" t="n"/>
      <c r="CX223" s="756" t="n"/>
      <c r="CY223" s="756" t="n"/>
      <c r="CZ223" s="756" t="n"/>
      <c r="DA223" s="756" t="n"/>
      <c r="DB223" s="756" t="n"/>
      <c r="DC223" s="756" t="n"/>
      <c r="DD223" s="756" t="n"/>
      <c r="DE223" s="756" t="n"/>
      <c r="DF223" s="756" t="n"/>
      <c r="DG223" s="756" t="n"/>
      <c r="DH223" s="756" t="n"/>
      <c r="DI223" s="756" t="n"/>
    </row>
    <row r="224" ht="13.5" customHeight="1" s="1178">
      <c r="A224" s="756" t="n"/>
      <c r="B224" s="756" t="n"/>
      <c r="C224" s="756" t="n"/>
      <c r="D224" s="756" t="n"/>
      <c r="E224" s="756" t="n"/>
      <c r="F224" s="756" t="n"/>
      <c r="G224" s="753" t="n"/>
      <c r="H224" s="756" t="n"/>
      <c r="I224" s="756" t="n"/>
      <c r="J224" s="756" t="n"/>
      <c r="K224" s="756" t="n"/>
      <c r="L224" s="756" t="n"/>
      <c r="M224" s="756" t="n"/>
      <c r="N224" s="756" t="n"/>
      <c r="O224" s="756" t="n"/>
      <c r="P224" s="756" t="n"/>
      <c r="Q224" s="756" t="n"/>
      <c r="R224" s="756" t="n"/>
      <c r="S224" s="756" t="n"/>
      <c r="T224" s="755" t="n"/>
      <c r="U224" s="756" t="n"/>
      <c r="V224" s="756" t="n"/>
      <c r="W224" s="756" t="n"/>
      <c r="X224" s="756" t="n"/>
      <c r="Y224" s="756" t="n"/>
      <c r="Z224" s="756" t="n"/>
      <c r="AA224" s="753" t="n"/>
      <c r="AB224" s="756" t="n"/>
      <c r="AC224" s="756" t="n"/>
      <c r="AD224" s="756" t="n"/>
      <c r="AE224" s="756" t="n"/>
      <c r="AF224" s="756" t="n"/>
      <c r="AG224" s="756" t="n"/>
      <c r="AH224" s="753" t="n"/>
      <c r="AI224" s="756" t="inlineStr">
        <is>
          <t>银行贷款</t>
        </is>
      </c>
      <c r="AJ224" s="760" t="n">
        <v>0</v>
      </c>
      <c r="AK224" s="756" t="n"/>
      <c r="AL224" s="756" t="n"/>
      <c r="AM224" s="760" t="n">
        <v>10527014.29</v>
      </c>
      <c r="AN224" s="756" t="n"/>
      <c r="AO224" s="756" t="n"/>
      <c r="AP224" s="756" t="n"/>
      <c r="AQ224" s="756" t="n"/>
      <c r="AR224" s="756" t="n"/>
      <c r="AS224" s="756" t="n"/>
      <c r="AT224" s="756" t="n"/>
      <c r="AU224" s="756" t="n"/>
      <c r="AV224" s="756" t="n"/>
      <c r="AW224" s="756" t="n"/>
      <c r="AX224" s="756" t="n"/>
      <c r="AY224" s="756" t="n"/>
      <c r="AZ224" s="753" t="n"/>
      <c r="BA224" s="756" t="n"/>
      <c r="BB224" s="756" t="n"/>
      <c r="BC224" s="756" t="n"/>
      <c r="BD224" s="756" t="n"/>
      <c r="BE224" s="756" t="n"/>
      <c r="BF224" s="756" t="n"/>
      <c r="BG224" s="756" t="n"/>
      <c r="BH224" s="756" t="n"/>
      <c r="BI224" s="756" t="n"/>
      <c r="BJ224" s="756" t="n"/>
      <c r="BK224" s="756" t="n"/>
      <c r="BL224" s="756" t="n"/>
      <c r="BM224" s="756" t="n"/>
      <c r="BN224" s="756" t="n"/>
      <c r="BO224" s="756" t="n"/>
      <c r="BP224" s="756" t="n"/>
      <c r="BQ224" s="756" t="n"/>
      <c r="BR224" s="756" t="n"/>
      <c r="BS224" s="756" t="n"/>
      <c r="BT224" s="756" t="n"/>
      <c r="BU224" s="756" t="n"/>
      <c r="BV224" s="756" t="n"/>
      <c r="BW224" s="756" t="n"/>
      <c r="BX224" s="756" t="n"/>
      <c r="BY224" s="756" t="n"/>
      <c r="BZ224" s="756" t="n"/>
      <c r="CA224" s="756" t="n"/>
      <c r="CB224" s="756" t="n"/>
      <c r="CC224" s="756" t="n"/>
      <c r="CD224" s="756" t="n"/>
      <c r="CE224" s="756" t="n"/>
      <c r="CF224" s="756" t="n"/>
      <c r="CG224" s="756" t="n"/>
      <c r="CH224" s="756" t="n"/>
      <c r="CI224" s="756" t="n"/>
      <c r="CJ224" s="756" t="n"/>
      <c r="CK224" s="756" t="n"/>
      <c r="CL224" s="756" t="n"/>
      <c r="CM224" s="756" t="n"/>
      <c r="CN224" s="756" t="n"/>
      <c r="CO224" s="756" t="n"/>
      <c r="CP224" s="756" t="n"/>
      <c r="CQ224" s="756" t="n"/>
      <c r="CR224" s="756" t="n"/>
      <c r="CS224" s="756" t="n"/>
      <c r="CT224" s="756" t="n"/>
      <c r="CU224" s="756" t="n"/>
      <c r="CV224" s="756" t="n"/>
      <c r="CW224" s="756" t="n"/>
      <c r="CX224" s="756" t="n"/>
      <c r="CY224" s="756" t="n"/>
      <c r="CZ224" s="756" t="n"/>
      <c r="DA224" s="756" t="n"/>
      <c r="DB224" s="756" t="n"/>
      <c r="DC224" s="756" t="n"/>
      <c r="DD224" s="756" t="n"/>
      <c r="DE224" s="756" t="n"/>
      <c r="DF224" s="756" t="n"/>
      <c r="DG224" s="756" t="n"/>
      <c r="DH224" s="756" t="n"/>
      <c r="DI224" s="756" t="n"/>
    </row>
    <row r="225" ht="13.5" customHeight="1" s="1178">
      <c r="A225" s="756" t="n"/>
      <c r="B225" s="756" t="n"/>
      <c r="C225" s="756" t="n"/>
      <c r="D225" s="756" t="n"/>
      <c r="E225" s="756" t="n"/>
      <c r="F225" s="756" t="n"/>
      <c r="G225" s="753" t="n"/>
      <c r="H225" s="756" t="n"/>
      <c r="I225" s="756" t="n"/>
      <c r="J225" s="756" t="n"/>
      <c r="K225" s="756" t="n"/>
      <c r="L225" s="756" t="n"/>
      <c r="M225" s="756" t="n"/>
      <c r="N225" s="756" t="n"/>
      <c r="O225" s="756" t="n"/>
      <c r="P225" s="756" t="n"/>
      <c r="Q225" s="756" t="n"/>
      <c r="R225" s="756" t="n"/>
      <c r="S225" s="756" t="n"/>
      <c r="T225" s="755" t="n"/>
      <c r="U225" s="756" t="n"/>
      <c r="V225" s="756" t="n"/>
      <c r="W225" s="756" t="n"/>
      <c r="X225" s="756" t="n"/>
      <c r="Y225" s="756" t="n"/>
      <c r="Z225" s="756" t="n"/>
      <c r="AA225" s="753" t="n"/>
      <c r="AB225" s="756" t="n"/>
      <c r="AC225" s="756" t="n"/>
      <c r="AD225" s="756" t="n"/>
      <c r="AE225" s="756" t="n"/>
      <c r="AF225" s="756" t="n"/>
      <c r="AG225" s="756" t="n"/>
      <c r="AH225" s="753" t="n"/>
      <c r="AI225" s="756" t="inlineStr">
        <is>
          <t>发行债券</t>
        </is>
      </c>
      <c r="AJ225" s="760" t="n">
        <v>888888</v>
      </c>
      <c r="AK225" s="756" t="n"/>
      <c r="AL225" s="756" t="n"/>
      <c r="AM225" s="760" t="n">
        <v>11415902.29</v>
      </c>
      <c r="AN225" s="756" t="n"/>
      <c r="AO225" s="756" t="n"/>
      <c r="AP225" s="756" t="n"/>
      <c r="AQ225" s="756" t="n"/>
      <c r="AR225" s="756" t="n"/>
      <c r="AS225" s="756" t="n"/>
      <c r="AT225" s="756" t="n"/>
      <c r="AU225" s="756" t="n"/>
      <c r="AV225" s="756" t="n"/>
      <c r="AW225" s="756" t="n"/>
      <c r="AX225" s="756" t="n"/>
      <c r="AY225" s="756" t="n"/>
      <c r="AZ225" s="753" t="n"/>
      <c r="BA225" s="756" t="n"/>
      <c r="BB225" s="756" t="n"/>
      <c r="BC225" s="756" t="n"/>
      <c r="BD225" s="756" t="n"/>
      <c r="BE225" s="756" t="n"/>
      <c r="BF225" s="756" t="n"/>
      <c r="BG225" s="756" t="n"/>
      <c r="BH225" s="756" t="n"/>
      <c r="BI225" s="756" t="n"/>
      <c r="BJ225" s="756" t="n"/>
      <c r="BK225" s="756" t="n"/>
      <c r="BL225" s="756" t="n"/>
      <c r="BM225" s="756" t="n"/>
      <c r="BN225" s="756" t="n"/>
      <c r="BO225" s="756" t="n"/>
      <c r="BP225" s="756" t="n"/>
      <c r="BQ225" s="756" t="n"/>
      <c r="BR225" s="756" t="n"/>
      <c r="BS225" s="756" t="n"/>
      <c r="BT225" s="756" t="n"/>
      <c r="BU225" s="756" t="n"/>
      <c r="BV225" s="756" t="n"/>
      <c r="BW225" s="756" t="n"/>
      <c r="BX225" s="756" t="n"/>
      <c r="BY225" s="756" t="n"/>
      <c r="BZ225" s="756" t="n"/>
      <c r="CA225" s="756" t="n"/>
      <c r="CB225" s="756" t="n"/>
      <c r="CC225" s="756" t="n"/>
      <c r="CD225" s="756" t="n"/>
      <c r="CE225" s="756" t="n"/>
      <c r="CF225" s="756" t="n"/>
      <c r="CG225" s="756" t="n"/>
      <c r="CH225" s="756" t="n"/>
      <c r="CI225" s="756" t="n"/>
      <c r="CJ225" s="756" t="n"/>
      <c r="CK225" s="756" t="n"/>
      <c r="CL225" s="756" t="n"/>
      <c r="CM225" s="756" t="n"/>
      <c r="CN225" s="756" t="n"/>
      <c r="CO225" s="756" t="n"/>
      <c r="CP225" s="756" t="n"/>
      <c r="CQ225" s="756" t="n"/>
      <c r="CR225" s="756" t="n"/>
      <c r="CS225" s="756" t="n"/>
      <c r="CT225" s="756" t="n"/>
      <c r="CU225" s="756" t="n"/>
      <c r="CV225" s="756" t="n"/>
      <c r="CW225" s="756" t="n"/>
      <c r="CX225" s="756" t="n"/>
      <c r="CY225" s="756" t="n"/>
      <c r="CZ225" s="756" t="n"/>
      <c r="DA225" s="756" t="n"/>
      <c r="DB225" s="756" t="n"/>
      <c r="DC225" s="756" t="n"/>
      <c r="DD225" s="756" t="n"/>
      <c r="DE225" s="756" t="n"/>
      <c r="DF225" s="756" t="n"/>
      <c r="DG225" s="756" t="n"/>
      <c r="DH225" s="756" t="n"/>
      <c r="DI225" s="756" t="n"/>
    </row>
    <row r="226" ht="13.5" customHeight="1" s="1178">
      <c r="A226" s="756" t="n"/>
      <c r="B226" s="756" t="n"/>
      <c r="C226" s="756" t="n"/>
      <c r="D226" s="756" t="n"/>
      <c r="E226" s="756" t="n"/>
      <c r="F226" s="756" t="n"/>
      <c r="G226" s="753" t="n"/>
      <c r="H226" s="756" t="n"/>
      <c r="I226" s="756" t="n"/>
      <c r="J226" s="756" t="n"/>
      <c r="K226" s="756" t="n"/>
      <c r="L226" s="756" t="n"/>
      <c r="M226" s="756" t="n"/>
      <c r="N226" s="756" t="n"/>
      <c r="O226" s="756" t="n"/>
      <c r="P226" s="756" t="n"/>
      <c r="Q226" s="756" t="n"/>
      <c r="R226" s="756" t="n"/>
      <c r="S226" s="756" t="n"/>
      <c r="T226" s="755" t="n"/>
      <c r="U226" s="756" t="n"/>
      <c r="V226" s="756" t="n"/>
      <c r="W226" s="756" t="n"/>
      <c r="X226" s="756" t="n"/>
      <c r="Y226" s="756" t="n"/>
      <c r="Z226" s="756" t="n"/>
      <c r="AA226" s="753" t="n"/>
      <c r="AB226" s="756" t="n"/>
      <c r="AC226" s="756" t="n"/>
      <c r="AD226" s="756" t="n"/>
      <c r="AE226" s="756" t="n"/>
      <c r="AF226" s="756" t="n"/>
      <c r="AG226" s="756" t="n"/>
      <c r="AH226" s="753" t="n"/>
      <c r="AI226" s="756" t="inlineStr">
        <is>
          <t>还债券本金</t>
        </is>
      </c>
      <c r="AJ226" s="760" t="n">
        <v>-50000</v>
      </c>
      <c r="AK226" s="756" t="n"/>
      <c r="AL226" s="756" t="n"/>
      <c r="AM226" s="760" t="n">
        <v>11365902.29</v>
      </c>
      <c r="AN226" s="756" t="n"/>
      <c r="AO226" s="756" t="n"/>
      <c r="AP226" s="756" t="n"/>
      <c r="AQ226" s="756" t="n"/>
      <c r="AR226" s="756" t="n"/>
      <c r="AS226" s="756" t="n"/>
      <c r="AT226" s="756" t="n"/>
      <c r="AU226" s="756" t="n"/>
      <c r="AV226" s="756" t="n"/>
      <c r="AW226" s="756" t="n"/>
      <c r="AX226" s="756" t="n"/>
      <c r="AY226" s="756" t="n"/>
      <c r="AZ226" s="753" t="n"/>
      <c r="BA226" s="756" t="n"/>
      <c r="BB226" s="756" t="n"/>
      <c r="BC226" s="756" t="n"/>
      <c r="BD226" s="756" t="n"/>
      <c r="BE226" s="756" t="n"/>
      <c r="BF226" s="756" t="n"/>
      <c r="BG226" s="756" t="n"/>
      <c r="BH226" s="756" t="n"/>
      <c r="BI226" s="756" t="n"/>
      <c r="BJ226" s="756" t="n"/>
      <c r="BK226" s="756" t="n"/>
      <c r="BL226" s="756" t="n"/>
      <c r="BM226" s="756" t="n"/>
      <c r="BN226" s="756" t="n"/>
      <c r="BO226" s="756" t="n"/>
      <c r="BP226" s="756" t="n"/>
      <c r="BQ226" s="756" t="n"/>
      <c r="BR226" s="756" t="n"/>
      <c r="BS226" s="756" t="n"/>
      <c r="BT226" s="756" t="n"/>
      <c r="BU226" s="756" t="n"/>
      <c r="BV226" s="756" t="n"/>
      <c r="BW226" s="756" t="n"/>
      <c r="BX226" s="756" t="n"/>
      <c r="BY226" s="756" t="n"/>
      <c r="BZ226" s="756" t="n"/>
      <c r="CA226" s="756" t="n"/>
      <c r="CB226" s="756" t="n"/>
      <c r="CC226" s="756" t="n"/>
      <c r="CD226" s="756" t="n"/>
      <c r="CE226" s="756" t="n"/>
      <c r="CF226" s="756" t="n"/>
      <c r="CG226" s="756" t="n"/>
      <c r="CH226" s="756" t="n"/>
      <c r="CI226" s="756" t="n"/>
      <c r="CJ226" s="756" t="n"/>
      <c r="CK226" s="756" t="n"/>
      <c r="CL226" s="756" t="n"/>
      <c r="CM226" s="756" t="n"/>
      <c r="CN226" s="756" t="n"/>
      <c r="CO226" s="756" t="n"/>
      <c r="CP226" s="756" t="n"/>
      <c r="CQ226" s="756" t="n"/>
      <c r="CR226" s="756" t="n"/>
      <c r="CS226" s="756" t="n"/>
      <c r="CT226" s="756" t="n"/>
      <c r="CU226" s="756" t="n"/>
      <c r="CV226" s="756" t="n"/>
      <c r="CW226" s="756" t="n"/>
      <c r="CX226" s="756" t="n"/>
      <c r="CY226" s="756" t="n"/>
      <c r="CZ226" s="756" t="n"/>
      <c r="DA226" s="756" t="n"/>
      <c r="DB226" s="756" t="n"/>
      <c r="DC226" s="756" t="n"/>
      <c r="DD226" s="756" t="n"/>
      <c r="DE226" s="756" t="n"/>
      <c r="DF226" s="756" t="n"/>
      <c r="DG226" s="756" t="n"/>
      <c r="DH226" s="756" t="n"/>
      <c r="DI226" s="756" t="n"/>
    </row>
    <row r="227" ht="13.5" customHeight="1" s="1178">
      <c r="A227" s="756" t="n"/>
      <c r="B227" s="756" t="n"/>
      <c r="C227" s="756" t="n"/>
      <c r="D227" s="756" t="n"/>
      <c r="E227" s="756" t="n"/>
      <c r="F227" s="756" t="n"/>
      <c r="G227" s="753" t="n"/>
      <c r="H227" s="756" t="n"/>
      <c r="I227" s="756" t="n"/>
      <c r="J227" s="756" t="n"/>
      <c r="K227" s="756" t="n"/>
      <c r="L227" s="756" t="n"/>
      <c r="M227" s="756" t="n"/>
      <c r="N227" s="756" t="n"/>
      <c r="O227" s="756" t="n"/>
      <c r="P227" s="756" t="n"/>
      <c r="Q227" s="756" t="n"/>
      <c r="R227" s="756" t="n"/>
      <c r="S227" s="756" t="n"/>
      <c r="T227" s="755" t="n"/>
      <c r="U227" s="756" t="n"/>
      <c r="V227" s="756" t="n"/>
      <c r="W227" s="756" t="n"/>
      <c r="X227" s="756" t="n"/>
      <c r="Y227" s="756" t="n"/>
      <c r="Z227" s="756" t="n"/>
      <c r="AA227" s="753" t="n"/>
      <c r="AB227" s="756" t="n"/>
      <c r="AC227" s="756" t="n"/>
      <c r="AD227" s="756" t="n"/>
      <c r="AE227" s="756" t="n"/>
      <c r="AF227" s="756" t="n"/>
      <c r="AG227" s="756" t="n"/>
      <c r="AH227" s="753" t="n"/>
      <c r="AI227" s="756" t="inlineStr">
        <is>
          <t>还债券利息</t>
        </is>
      </c>
      <c r="AJ227" s="760" t="n">
        <v>-13500</v>
      </c>
      <c r="AK227" s="756" t="n"/>
      <c r="AL227" s="760" t="n">
        <v>13500</v>
      </c>
      <c r="AM227" s="760" t="n">
        <v>11352402.29</v>
      </c>
      <c r="AN227" s="756" t="n"/>
      <c r="AO227" s="756" t="n"/>
      <c r="AP227" s="756" t="n"/>
      <c r="AQ227" s="756" t="n"/>
      <c r="AR227" s="756" t="n"/>
      <c r="AS227" s="756" t="n"/>
      <c r="AT227" s="756" t="n"/>
      <c r="AU227" s="756" t="n"/>
      <c r="AV227" s="756" t="n"/>
      <c r="AW227" s="756" t="n"/>
      <c r="AX227" s="756" t="n"/>
      <c r="AY227" s="756" t="n"/>
      <c r="AZ227" s="753" t="n"/>
      <c r="BA227" s="756" t="n"/>
      <c r="BB227" s="756" t="n"/>
      <c r="BC227" s="756" t="n"/>
      <c r="BD227" s="756" t="n"/>
      <c r="BE227" s="756" t="n"/>
      <c r="BF227" s="756" t="n"/>
      <c r="BG227" s="756" t="n"/>
      <c r="BH227" s="756" t="n"/>
      <c r="BI227" s="756" t="n"/>
      <c r="BJ227" s="756" t="n"/>
      <c r="BK227" s="756" t="n"/>
      <c r="BL227" s="756" t="n"/>
      <c r="BM227" s="756" t="n"/>
      <c r="BN227" s="756" t="n"/>
      <c r="BO227" s="756" t="n"/>
      <c r="BP227" s="756" t="n"/>
      <c r="BQ227" s="756" t="n"/>
      <c r="BR227" s="756" t="n"/>
      <c r="BS227" s="756" t="n"/>
      <c r="BT227" s="756" t="n"/>
      <c r="BU227" s="756" t="n"/>
      <c r="BV227" s="756" t="n"/>
      <c r="BW227" s="756" t="n"/>
      <c r="BX227" s="756" t="n"/>
      <c r="BY227" s="756" t="n"/>
      <c r="BZ227" s="756" t="n"/>
      <c r="CA227" s="756" t="n"/>
      <c r="CB227" s="756" t="n"/>
      <c r="CC227" s="756" t="n"/>
      <c r="CD227" s="756" t="n"/>
      <c r="CE227" s="756" t="n"/>
      <c r="CF227" s="756" t="n"/>
      <c r="CG227" s="756" t="n"/>
      <c r="CH227" s="756" t="n"/>
      <c r="CI227" s="756" t="n"/>
      <c r="CJ227" s="756" t="n"/>
      <c r="CK227" s="756" t="n"/>
      <c r="CL227" s="756" t="n"/>
      <c r="CM227" s="756" t="n"/>
      <c r="CN227" s="756" t="n"/>
      <c r="CO227" s="756" t="n"/>
      <c r="CP227" s="756" t="n"/>
      <c r="CQ227" s="756" t="n"/>
      <c r="CR227" s="756" t="n"/>
      <c r="CS227" s="756" t="n"/>
      <c r="CT227" s="756" t="n"/>
      <c r="CU227" s="756" t="n"/>
      <c r="CV227" s="756" t="n"/>
      <c r="CW227" s="756" t="n"/>
      <c r="CX227" s="756" t="n"/>
      <c r="CY227" s="756" t="n"/>
      <c r="CZ227" s="756" t="n"/>
      <c r="DA227" s="756" t="n"/>
      <c r="DB227" s="756" t="n"/>
      <c r="DC227" s="756" t="n"/>
      <c r="DD227" s="756" t="n"/>
      <c r="DE227" s="756" t="n"/>
      <c r="DF227" s="756" t="n"/>
      <c r="DG227" s="756" t="n"/>
      <c r="DH227" s="756" t="n"/>
      <c r="DI227" s="756" t="n"/>
    </row>
    <row r="228" ht="13.5" customHeight="1" s="1178">
      <c r="A228" s="756" t="n"/>
      <c r="B228" s="756" t="n"/>
      <c r="C228" s="756" t="n"/>
      <c r="D228" s="756" t="n"/>
      <c r="E228" s="756" t="n"/>
      <c r="F228" s="756" t="n"/>
      <c r="G228" s="753" t="n"/>
      <c r="H228" s="756" t="n"/>
      <c r="I228" s="756" t="n"/>
      <c r="J228" s="756" t="n"/>
      <c r="K228" s="756" t="n"/>
      <c r="L228" s="756" t="n"/>
      <c r="M228" s="756" t="n"/>
      <c r="N228" s="756" t="n"/>
      <c r="O228" s="756" t="n"/>
      <c r="P228" s="756" t="n"/>
      <c r="Q228" s="756" t="n"/>
      <c r="R228" s="756" t="n"/>
      <c r="S228" s="756" t="n"/>
      <c r="T228" s="755" t="n"/>
      <c r="U228" s="756" t="n"/>
      <c r="V228" s="756" t="n"/>
      <c r="W228" s="756" t="n"/>
      <c r="X228" s="756" t="n"/>
      <c r="Y228" s="756" t="n"/>
      <c r="Z228" s="756" t="n"/>
      <c r="AA228" s="753" t="n"/>
      <c r="AB228" s="756" t="n"/>
      <c r="AC228" s="756" t="n"/>
      <c r="AD228" s="756" t="n"/>
      <c r="AE228" s="756" t="n"/>
      <c r="AF228" s="756" t="n"/>
      <c r="AG228" s="756" t="n"/>
      <c r="AH228" s="753" t="n"/>
      <c r="AI228" s="756" t="inlineStr">
        <is>
          <t>新工人培训费</t>
        </is>
      </c>
      <c r="AJ228" s="760" t="n">
        <v>-83200</v>
      </c>
      <c r="AK228" s="756" t="n"/>
      <c r="AL228" s="760" t="n">
        <v>96700</v>
      </c>
      <c r="AM228" s="760" t="n">
        <v>11269202.29</v>
      </c>
      <c r="AN228" s="756" t="n"/>
      <c r="AO228" s="756" t="n"/>
      <c r="AP228" s="756" t="n"/>
      <c r="AQ228" s="756" t="n"/>
      <c r="AR228" s="756" t="n"/>
      <c r="AS228" s="756" t="n"/>
      <c r="AT228" s="756" t="n"/>
      <c r="AU228" s="756" t="n"/>
      <c r="AV228" s="756" t="n"/>
      <c r="AW228" s="756" t="n"/>
      <c r="AX228" s="756" t="n"/>
      <c r="AY228" s="756" t="n"/>
      <c r="AZ228" s="753" t="n"/>
      <c r="BA228" s="756" t="n"/>
      <c r="BB228" s="756" t="n"/>
      <c r="BC228" s="756" t="n"/>
      <c r="BD228" s="756" t="n"/>
      <c r="BE228" s="756" t="n"/>
      <c r="BF228" s="756" t="n"/>
      <c r="BG228" s="756" t="n"/>
      <c r="BH228" s="756" t="n"/>
      <c r="BI228" s="756" t="n"/>
      <c r="BJ228" s="756" t="n"/>
      <c r="BK228" s="756" t="n"/>
      <c r="BL228" s="756" t="n"/>
      <c r="BM228" s="756" t="n"/>
      <c r="BN228" s="756" t="n"/>
      <c r="BO228" s="756" t="n"/>
      <c r="BP228" s="756" t="n"/>
      <c r="BQ228" s="756" t="n"/>
      <c r="BR228" s="756" t="n"/>
      <c r="BS228" s="756" t="n"/>
      <c r="BT228" s="756" t="n"/>
      <c r="BU228" s="756" t="n"/>
      <c r="BV228" s="756" t="n"/>
      <c r="BW228" s="756" t="n"/>
      <c r="BX228" s="756" t="n"/>
      <c r="BY228" s="756" t="n"/>
      <c r="BZ228" s="756" t="n"/>
      <c r="CA228" s="756" t="n"/>
      <c r="CB228" s="756" t="n"/>
      <c r="CC228" s="756" t="n"/>
      <c r="CD228" s="756" t="n"/>
      <c r="CE228" s="756" t="n"/>
      <c r="CF228" s="756" t="n"/>
      <c r="CG228" s="756" t="n"/>
      <c r="CH228" s="756" t="n"/>
      <c r="CI228" s="756" t="n"/>
      <c r="CJ228" s="756" t="n"/>
      <c r="CK228" s="756" t="n"/>
      <c r="CL228" s="756" t="n"/>
      <c r="CM228" s="756" t="n"/>
      <c r="CN228" s="756" t="n"/>
      <c r="CO228" s="756" t="n"/>
      <c r="CP228" s="756" t="n"/>
      <c r="CQ228" s="756" t="n"/>
      <c r="CR228" s="756" t="n"/>
      <c r="CS228" s="756" t="n"/>
      <c r="CT228" s="756" t="n"/>
      <c r="CU228" s="756" t="n"/>
      <c r="CV228" s="756" t="n"/>
      <c r="CW228" s="756" t="n"/>
      <c r="CX228" s="756" t="n"/>
      <c r="CY228" s="756" t="n"/>
      <c r="CZ228" s="756" t="n"/>
      <c r="DA228" s="756" t="n"/>
      <c r="DB228" s="756" t="n"/>
      <c r="DC228" s="756" t="n"/>
      <c r="DD228" s="756" t="n"/>
      <c r="DE228" s="756" t="n"/>
      <c r="DF228" s="756" t="n"/>
      <c r="DG228" s="756" t="n"/>
      <c r="DH228" s="756" t="n"/>
      <c r="DI228" s="756" t="n"/>
    </row>
    <row r="229" ht="13.5" customHeight="1" s="1178">
      <c r="A229" s="756" t="n"/>
      <c r="B229" s="756" t="n"/>
      <c r="C229" s="756" t="n"/>
      <c r="D229" s="756" t="n"/>
      <c r="E229" s="756" t="n"/>
      <c r="F229" s="756" t="n"/>
      <c r="G229" s="753" t="n"/>
      <c r="H229" s="756" t="n"/>
      <c r="I229" s="756" t="n"/>
      <c r="J229" s="756" t="n"/>
      <c r="K229" s="756" t="n"/>
      <c r="L229" s="756" t="n"/>
      <c r="M229" s="756" t="n"/>
      <c r="N229" s="756" t="n"/>
      <c r="O229" s="756" t="n"/>
      <c r="P229" s="756" t="n"/>
      <c r="Q229" s="756" t="n"/>
      <c r="R229" s="756" t="n"/>
      <c r="S229" s="756" t="n"/>
      <c r="T229" s="755" t="n"/>
      <c r="U229" s="756" t="n"/>
      <c r="V229" s="756" t="n"/>
      <c r="W229" s="756" t="n"/>
      <c r="X229" s="756" t="n"/>
      <c r="Y229" s="756" t="n"/>
      <c r="Z229" s="756" t="n"/>
      <c r="AA229" s="753" t="n"/>
      <c r="AB229" s="756" t="n"/>
      <c r="AC229" s="756" t="n"/>
      <c r="AD229" s="756" t="n"/>
      <c r="AE229" s="756" t="n"/>
      <c r="AF229" s="756" t="n"/>
      <c r="AG229" s="756" t="n"/>
      <c r="AH229" s="753" t="n"/>
      <c r="AI229" s="756" t="inlineStr">
        <is>
          <t>解雇工人安置费</t>
        </is>
      </c>
      <c r="AJ229" s="760" t="n">
        <v>-10400</v>
      </c>
      <c r="AK229" s="756" t="n"/>
      <c r="AL229" s="760" t="n">
        <v>107100</v>
      </c>
      <c r="AM229" s="760" t="n">
        <v>11258802.29</v>
      </c>
      <c r="AN229" s="756" t="n"/>
      <c r="AO229" s="756" t="n"/>
      <c r="AP229" s="756" t="n"/>
      <c r="AQ229" s="756" t="n"/>
      <c r="AR229" s="756" t="n"/>
      <c r="AS229" s="756" t="n"/>
      <c r="AT229" s="756" t="n"/>
      <c r="AU229" s="756" t="n"/>
      <c r="AV229" s="756" t="n"/>
      <c r="AW229" s="756" t="n"/>
      <c r="AX229" s="756" t="n"/>
      <c r="AY229" s="756" t="n"/>
      <c r="AZ229" s="753" t="n"/>
      <c r="BA229" s="756" t="n"/>
      <c r="BB229" s="756" t="n"/>
      <c r="BC229" s="756" t="n"/>
      <c r="BD229" s="756" t="n"/>
      <c r="BE229" s="756" t="n"/>
      <c r="BF229" s="756" t="n"/>
      <c r="BG229" s="756" t="n"/>
      <c r="BH229" s="756" t="n"/>
      <c r="BI229" s="756" t="n"/>
      <c r="BJ229" s="756" t="n"/>
      <c r="BK229" s="756" t="n"/>
      <c r="BL229" s="756" t="n"/>
      <c r="BM229" s="756" t="n"/>
      <c r="BN229" s="756" t="n"/>
      <c r="BO229" s="756" t="n"/>
      <c r="BP229" s="756" t="n"/>
      <c r="BQ229" s="756" t="n"/>
      <c r="BR229" s="756" t="n"/>
      <c r="BS229" s="756" t="n"/>
      <c r="BT229" s="756" t="n"/>
      <c r="BU229" s="756" t="n"/>
      <c r="BV229" s="756" t="n"/>
      <c r="BW229" s="756" t="n"/>
      <c r="BX229" s="756" t="n"/>
      <c r="BY229" s="756" t="n"/>
      <c r="BZ229" s="756" t="n"/>
      <c r="CA229" s="756" t="n"/>
      <c r="CB229" s="756" t="n"/>
      <c r="CC229" s="756" t="n"/>
      <c r="CD229" s="756" t="n"/>
      <c r="CE229" s="756" t="n"/>
      <c r="CF229" s="756" t="n"/>
      <c r="CG229" s="756" t="n"/>
      <c r="CH229" s="756" t="n"/>
      <c r="CI229" s="756" t="n"/>
      <c r="CJ229" s="756" t="n"/>
      <c r="CK229" s="756" t="n"/>
      <c r="CL229" s="756" t="n"/>
      <c r="CM229" s="756" t="n"/>
      <c r="CN229" s="756" t="n"/>
      <c r="CO229" s="756" t="n"/>
      <c r="CP229" s="756" t="n"/>
      <c r="CQ229" s="756" t="n"/>
      <c r="CR229" s="756" t="n"/>
      <c r="CS229" s="756" t="n"/>
      <c r="CT229" s="756" t="n"/>
      <c r="CU229" s="756" t="n"/>
      <c r="CV229" s="756" t="n"/>
      <c r="CW229" s="756" t="n"/>
      <c r="CX229" s="756" t="n"/>
      <c r="CY229" s="756" t="n"/>
      <c r="CZ229" s="756" t="n"/>
      <c r="DA229" s="756" t="n"/>
      <c r="DB229" s="756" t="n"/>
      <c r="DC229" s="756" t="n"/>
      <c r="DD229" s="756" t="n"/>
      <c r="DE229" s="756" t="n"/>
      <c r="DF229" s="756" t="n"/>
      <c r="DG229" s="756" t="n"/>
      <c r="DH229" s="756" t="n"/>
      <c r="DI229" s="756" t="n"/>
    </row>
    <row r="230" ht="13.5" customHeight="1" s="1178">
      <c r="A230" s="756" t="n"/>
      <c r="B230" s="756" t="n"/>
      <c r="C230" s="756" t="n"/>
      <c r="D230" s="756" t="n"/>
      <c r="E230" s="756" t="n"/>
      <c r="F230" s="756" t="n"/>
      <c r="G230" s="753" t="n"/>
      <c r="H230" s="756" t="n"/>
      <c r="I230" s="756" t="n"/>
      <c r="J230" s="756" t="n"/>
      <c r="K230" s="756" t="n"/>
      <c r="L230" s="756" t="n"/>
      <c r="M230" s="756" t="n"/>
      <c r="N230" s="756" t="n"/>
      <c r="O230" s="756" t="n"/>
      <c r="P230" s="756" t="n"/>
      <c r="Q230" s="756" t="n"/>
      <c r="R230" s="756" t="n"/>
      <c r="S230" s="756" t="n"/>
      <c r="T230" s="755" t="n"/>
      <c r="U230" s="756" t="n"/>
      <c r="V230" s="756" t="n"/>
      <c r="W230" s="756" t="n"/>
      <c r="X230" s="756" t="n"/>
      <c r="Y230" s="756" t="n"/>
      <c r="Z230" s="756" t="n"/>
      <c r="AA230" s="753" t="n"/>
      <c r="AB230" s="756" t="n"/>
      <c r="AC230" s="756" t="n"/>
      <c r="AD230" s="756" t="n"/>
      <c r="AE230" s="756" t="n"/>
      <c r="AF230" s="756" t="n"/>
      <c r="AG230" s="756" t="n"/>
      <c r="AH230" s="753" t="n"/>
      <c r="AI230" s="756" t="inlineStr">
        <is>
          <t>工人基本工资</t>
        </is>
      </c>
      <c r="AJ230" s="760" t="n">
        <v>-762044.4</v>
      </c>
      <c r="AK230" s="756" t="n"/>
      <c r="AL230" s="760" t="n">
        <v>869144.4</v>
      </c>
      <c r="AM230" s="760" t="n">
        <v>10496757.89</v>
      </c>
      <c r="AN230" s="756" t="n"/>
      <c r="AO230" s="756" t="n"/>
      <c r="AP230" s="756" t="n"/>
      <c r="AQ230" s="756" t="n"/>
      <c r="AR230" s="756" t="n"/>
      <c r="AS230" s="756" t="n"/>
      <c r="AT230" s="756" t="n"/>
      <c r="AU230" s="756" t="n"/>
      <c r="AV230" s="756" t="n"/>
      <c r="AW230" s="756" t="n"/>
      <c r="AX230" s="756" t="n"/>
      <c r="AY230" s="756" t="n"/>
      <c r="AZ230" s="753" t="n"/>
      <c r="BA230" s="756" t="n"/>
      <c r="BB230" s="756" t="n"/>
      <c r="BC230" s="756" t="n"/>
      <c r="BD230" s="756" t="n"/>
      <c r="BE230" s="756" t="n"/>
      <c r="BF230" s="756" t="n"/>
      <c r="BG230" s="756" t="n"/>
      <c r="BH230" s="756" t="n"/>
      <c r="BI230" s="756" t="n"/>
      <c r="BJ230" s="756" t="n"/>
      <c r="BK230" s="756" t="n"/>
      <c r="BL230" s="756" t="n"/>
      <c r="BM230" s="756" t="n"/>
      <c r="BN230" s="756" t="n"/>
      <c r="BO230" s="756" t="n"/>
      <c r="BP230" s="756" t="n"/>
      <c r="BQ230" s="756" t="n"/>
      <c r="BR230" s="756" t="n"/>
      <c r="BS230" s="756" t="n"/>
      <c r="BT230" s="756" t="n"/>
      <c r="BU230" s="756" t="n"/>
      <c r="BV230" s="756" t="n"/>
      <c r="BW230" s="756" t="n"/>
      <c r="BX230" s="756" t="n"/>
      <c r="BY230" s="756" t="n"/>
      <c r="BZ230" s="756" t="n"/>
      <c r="CA230" s="756" t="n"/>
      <c r="CB230" s="756" t="n"/>
      <c r="CC230" s="756" t="n"/>
      <c r="CD230" s="756" t="n"/>
      <c r="CE230" s="756" t="n"/>
      <c r="CF230" s="756" t="n"/>
      <c r="CG230" s="756" t="n"/>
      <c r="CH230" s="756" t="n"/>
      <c r="CI230" s="756" t="n"/>
      <c r="CJ230" s="756" t="n"/>
      <c r="CK230" s="756" t="n"/>
      <c r="CL230" s="756" t="n"/>
      <c r="CM230" s="756" t="n"/>
      <c r="CN230" s="756" t="n"/>
      <c r="CO230" s="756" t="n"/>
      <c r="CP230" s="756" t="n"/>
      <c r="CQ230" s="756" t="n"/>
      <c r="CR230" s="756" t="n"/>
      <c r="CS230" s="756" t="n"/>
      <c r="CT230" s="756" t="n"/>
      <c r="CU230" s="756" t="n"/>
      <c r="CV230" s="756" t="n"/>
      <c r="CW230" s="756" t="n"/>
      <c r="CX230" s="756" t="n"/>
      <c r="CY230" s="756" t="n"/>
      <c r="CZ230" s="756" t="n"/>
      <c r="DA230" s="756" t="n"/>
      <c r="DB230" s="756" t="n"/>
      <c r="DC230" s="756" t="n"/>
      <c r="DD230" s="756" t="n"/>
      <c r="DE230" s="756" t="n"/>
      <c r="DF230" s="756" t="n"/>
      <c r="DG230" s="756" t="n"/>
      <c r="DH230" s="756" t="n"/>
      <c r="DI230" s="756" t="n"/>
    </row>
    <row r="231" ht="13.5" customHeight="1" s="1178">
      <c r="A231" s="756" t="n"/>
      <c r="B231" s="756" t="n"/>
      <c r="C231" s="756" t="n"/>
      <c r="D231" s="756" t="n"/>
      <c r="E231" s="756" t="n"/>
      <c r="F231" s="756" t="n"/>
      <c r="G231" s="753" t="n"/>
      <c r="H231" s="756" t="n"/>
      <c r="I231" s="756" t="n"/>
      <c r="J231" s="756" t="n"/>
      <c r="K231" s="756" t="n"/>
      <c r="L231" s="756" t="n"/>
      <c r="M231" s="756" t="n"/>
      <c r="N231" s="756" t="n"/>
      <c r="O231" s="756" t="n"/>
      <c r="P231" s="756" t="n"/>
      <c r="Q231" s="756" t="n"/>
      <c r="R231" s="756" t="n"/>
      <c r="S231" s="756" t="n"/>
      <c r="T231" s="755" t="n"/>
      <c r="U231" s="756" t="n"/>
      <c r="V231" s="756" t="n"/>
      <c r="W231" s="756" t="n"/>
      <c r="X231" s="756" t="n"/>
      <c r="Y231" s="756" t="n"/>
      <c r="Z231" s="756" t="n"/>
      <c r="AA231" s="753" t="n"/>
      <c r="AB231" s="756" t="n"/>
      <c r="AC231" s="756" t="n"/>
      <c r="AD231" s="756" t="n"/>
      <c r="AE231" s="756" t="n"/>
      <c r="AF231" s="756" t="n"/>
      <c r="AG231" s="756" t="n"/>
      <c r="AH231" s="753" t="n"/>
      <c r="AI231" s="756" t="inlineStr">
        <is>
          <t>机器维修费</t>
        </is>
      </c>
      <c r="AJ231" s="760" t="n">
        <v>-143100</v>
      </c>
      <c r="AK231" s="756" t="n"/>
      <c r="AL231" s="760" t="n">
        <v>1012244.4</v>
      </c>
      <c r="AM231" s="760" t="n">
        <v>10353657.89</v>
      </c>
      <c r="AN231" s="756" t="n"/>
      <c r="AO231" s="756" t="n"/>
      <c r="AP231" s="756" t="n"/>
      <c r="AQ231" s="756" t="n"/>
      <c r="AR231" s="756" t="n"/>
      <c r="AS231" s="756" t="n"/>
      <c r="AT231" s="756" t="n"/>
      <c r="AU231" s="756" t="n"/>
      <c r="AV231" s="756" t="n"/>
      <c r="AW231" s="756" t="n"/>
      <c r="AX231" s="756" t="n"/>
      <c r="AY231" s="756" t="n"/>
      <c r="AZ231" s="753" t="n"/>
      <c r="BA231" s="756" t="n"/>
      <c r="BB231" s="756" t="n"/>
      <c r="BC231" s="756" t="n"/>
      <c r="BD231" s="756" t="n"/>
      <c r="BE231" s="756" t="n"/>
      <c r="BF231" s="756" t="n"/>
      <c r="BG231" s="756" t="n"/>
      <c r="BH231" s="756" t="n"/>
      <c r="BI231" s="756" t="n"/>
      <c r="BJ231" s="756" t="n"/>
      <c r="BK231" s="756" t="n"/>
      <c r="BL231" s="756" t="n"/>
      <c r="BM231" s="756" t="n"/>
      <c r="BN231" s="756" t="n"/>
      <c r="BO231" s="756" t="n"/>
      <c r="BP231" s="756" t="n"/>
      <c r="BQ231" s="756" t="n"/>
      <c r="BR231" s="756" t="n"/>
      <c r="BS231" s="756" t="n"/>
      <c r="BT231" s="756" t="n"/>
      <c r="BU231" s="756" t="n"/>
      <c r="BV231" s="756" t="n"/>
      <c r="BW231" s="756" t="n"/>
      <c r="BX231" s="756" t="n"/>
      <c r="BY231" s="756" t="n"/>
      <c r="BZ231" s="756" t="n"/>
      <c r="CA231" s="756" t="n"/>
      <c r="CB231" s="756" t="n"/>
      <c r="CC231" s="756" t="n"/>
      <c r="CD231" s="756" t="n"/>
      <c r="CE231" s="756" t="n"/>
      <c r="CF231" s="756" t="n"/>
      <c r="CG231" s="756" t="n"/>
      <c r="CH231" s="756" t="n"/>
      <c r="CI231" s="756" t="n"/>
      <c r="CJ231" s="756" t="n"/>
      <c r="CK231" s="756" t="n"/>
      <c r="CL231" s="756" t="n"/>
      <c r="CM231" s="756" t="n"/>
      <c r="CN231" s="756" t="n"/>
      <c r="CO231" s="756" t="n"/>
      <c r="CP231" s="756" t="n"/>
      <c r="CQ231" s="756" t="n"/>
      <c r="CR231" s="756" t="n"/>
      <c r="CS231" s="756" t="n"/>
      <c r="CT231" s="756" t="n"/>
      <c r="CU231" s="756" t="n"/>
      <c r="CV231" s="756" t="n"/>
      <c r="CW231" s="756" t="n"/>
      <c r="CX231" s="756" t="n"/>
      <c r="CY231" s="756" t="n"/>
      <c r="CZ231" s="756" t="n"/>
      <c r="DA231" s="756" t="n"/>
      <c r="DB231" s="756" t="n"/>
      <c r="DC231" s="756" t="n"/>
      <c r="DD231" s="756" t="n"/>
      <c r="DE231" s="756" t="n"/>
      <c r="DF231" s="756" t="n"/>
      <c r="DG231" s="756" t="n"/>
      <c r="DH231" s="756" t="n"/>
      <c r="DI231" s="756" t="n"/>
    </row>
    <row r="232" ht="13.5" customHeight="1" s="1178">
      <c r="A232" s="756" t="n"/>
      <c r="B232" s="756" t="n"/>
      <c r="C232" s="756" t="n"/>
      <c r="D232" s="756" t="n"/>
      <c r="E232" s="756" t="n"/>
      <c r="F232" s="756" t="n"/>
      <c r="G232" s="753" t="n"/>
      <c r="H232" s="756" t="n"/>
      <c r="I232" s="756" t="n"/>
      <c r="J232" s="756" t="n"/>
      <c r="K232" s="756" t="n"/>
      <c r="L232" s="756" t="n"/>
      <c r="M232" s="756" t="n"/>
      <c r="N232" s="756" t="n"/>
      <c r="O232" s="756" t="n"/>
      <c r="P232" s="756" t="n"/>
      <c r="Q232" s="756" t="n"/>
      <c r="R232" s="756" t="n"/>
      <c r="S232" s="756" t="n"/>
      <c r="T232" s="755" t="n"/>
      <c r="U232" s="756" t="n"/>
      <c r="V232" s="756" t="n"/>
      <c r="W232" s="756" t="n"/>
      <c r="X232" s="756" t="n"/>
      <c r="Y232" s="756" t="n"/>
      <c r="Z232" s="756" t="n"/>
      <c r="AA232" s="753" t="n"/>
      <c r="AB232" s="756" t="n"/>
      <c r="AC232" s="756" t="n"/>
      <c r="AD232" s="756" t="n"/>
      <c r="AE232" s="756" t="n"/>
      <c r="AF232" s="756" t="n"/>
      <c r="AG232" s="756" t="n"/>
      <c r="AH232" s="753" t="n"/>
      <c r="AI232" s="756" t="inlineStr">
        <is>
          <t>紧急贷款</t>
        </is>
      </c>
      <c r="AJ232" s="756" t="n">
        <v>0</v>
      </c>
      <c r="AK232" s="756" t="n"/>
      <c r="AL232" s="756" t="n"/>
      <c r="AM232" s="760" t="n">
        <v>10353657.89</v>
      </c>
      <c r="AN232" s="756" t="n"/>
      <c r="AO232" s="756" t="n"/>
      <c r="AP232" s="756" t="n"/>
      <c r="AQ232" s="756" t="n"/>
      <c r="AR232" s="756" t="n"/>
      <c r="AS232" s="756" t="n"/>
      <c r="AT232" s="756" t="n"/>
      <c r="AU232" s="756" t="n"/>
      <c r="AV232" s="756" t="n"/>
      <c r="AW232" s="756" t="n"/>
      <c r="AX232" s="756" t="n"/>
      <c r="AY232" s="756" t="n"/>
      <c r="AZ232" s="753" t="n"/>
      <c r="BA232" s="756" t="n"/>
      <c r="BB232" s="756" t="n"/>
      <c r="BC232" s="756" t="n"/>
      <c r="BD232" s="756" t="n"/>
      <c r="BE232" s="756" t="n"/>
      <c r="BF232" s="756" t="n"/>
      <c r="BG232" s="756" t="n"/>
      <c r="BH232" s="756" t="n"/>
      <c r="BI232" s="756" t="n"/>
      <c r="BJ232" s="756" t="n"/>
      <c r="BK232" s="756" t="n"/>
      <c r="BL232" s="756" t="n"/>
      <c r="BM232" s="756" t="n"/>
      <c r="BN232" s="756" t="n"/>
      <c r="BO232" s="756" t="n"/>
      <c r="BP232" s="756" t="n"/>
      <c r="BQ232" s="756" t="n"/>
      <c r="BR232" s="756" t="n"/>
      <c r="BS232" s="756" t="n"/>
      <c r="BT232" s="756" t="n"/>
      <c r="BU232" s="756" t="n"/>
      <c r="BV232" s="756" t="n"/>
      <c r="BW232" s="756" t="n"/>
      <c r="BX232" s="756" t="n"/>
      <c r="BY232" s="756" t="n"/>
      <c r="BZ232" s="756" t="n"/>
      <c r="CA232" s="756" t="n"/>
      <c r="CB232" s="756" t="n"/>
      <c r="CC232" s="756" t="n"/>
      <c r="CD232" s="756" t="n"/>
      <c r="CE232" s="756" t="n"/>
      <c r="CF232" s="756" t="n"/>
      <c r="CG232" s="756" t="n"/>
      <c r="CH232" s="756" t="n"/>
      <c r="CI232" s="756" t="n"/>
      <c r="CJ232" s="756" t="n"/>
      <c r="CK232" s="756" t="n"/>
      <c r="CL232" s="756" t="n"/>
      <c r="CM232" s="756" t="n"/>
      <c r="CN232" s="756" t="n"/>
      <c r="CO232" s="756" t="n"/>
      <c r="CP232" s="756" t="n"/>
      <c r="CQ232" s="756" t="n"/>
      <c r="CR232" s="756" t="n"/>
      <c r="CS232" s="756" t="n"/>
      <c r="CT232" s="756" t="n"/>
      <c r="CU232" s="756" t="n"/>
      <c r="CV232" s="756" t="n"/>
      <c r="CW232" s="756" t="n"/>
      <c r="CX232" s="756" t="n"/>
      <c r="CY232" s="756" t="n"/>
      <c r="CZ232" s="756" t="n"/>
      <c r="DA232" s="756" t="n"/>
      <c r="DB232" s="756" t="n"/>
      <c r="DC232" s="756" t="n"/>
      <c r="DD232" s="756" t="n"/>
      <c r="DE232" s="756" t="n"/>
      <c r="DF232" s="756" t="n"/>
      <c r="DG232" s="756" t="n"/>
      <c r="DH232" s="756" t="n"/>
      <c r="DI232" s="756" t="n"/>
    </row>
    <row r="233" ht="13.5" customHeight="1" s="1178">
      <c r="A233" s="756" t="n"/>
      <c r="B233" s="756" t="n"/>
      <c r="C233" s="756" t="n"/>
      <c r="D233" s="756" t="n"/>
      <c r="E233" s="756" t="n"/>
      <c r="F233" s="756" t="n"/>
      <c r="G233" s="753" t="n"/>
      <c r="H233" s="756" t="n"/>
      <c r="I233" s="756" t="n"/>
      <c r="J233" s="756" t="n"/>
      <c r="K233" s="756" t="n"/>
      <c r="L233" s="756" t="n"/>
      <c r="M233" s="756" t="n"/>
      <c r="N233" s="756" t="n"/>
      <c r="O233" s="756" t="n"/>
      <c r="P233" s="756" t="n"/>
      <c r="Q233" s="756" t="n"/>
      <c r="R233" s="756" t="n"/>
      <c r="S233" s="756" t="n"/>
      <c r="T233" s="755" t="n"/>
      <c r="U233" s="756" t="n"/>
      <c r="V233" s="756" t="n"/>
      <c r="W233" s="756" t="n"/>
      <c r="X233" s="756" t="n"/>
      <c r="Y233" s="756" t="n"/>
      <c r="Z233" s="756" t="n"/>
      <c r="AA233" s="753" t="n"/>
      <c r="AB233" s="756" t="n"/>
      <c r="AC233" s="756" t="n"/>
      <c r="AD233" s="756" t="n"/>
      <c r="AE233" s="756" t="n"/>
      <c r="AF233" s="756" t="n"/>
      <c r="AG233" s="756" t="n"/>
      <c r="AH233" s="753" t="n"/>
      <c r="AI233" s="756" t="inlineStr">
        <is>
          <t>研发费</t>
        </is>
      </c>
      <c r="AJ233" s="760" t="n">
        <v>-970000</v>
      </c>
      <c r="AK233" s="756" t="n"/>
      <c r="AL233" s="756" t="n"/>
      <c r="AM233" s="760" t="n">
        <v>9383657.890000001</v>
      </c>
      <c r="AN233" s="756" t="n"/>
      <c r="AO233" s="756" t="n"/>
      <c r="AP233" s="756" t="n"/>
      <c r="AQ233" s="756" t="n"/>
      <c r="AR233" s="756" t="n"/>
      <c r="AS233" s="756" t="n"/>
      <c r="AT233" s="756" t="n"/>
      <c r="AU233" s="756" t="n"/>
      <c r="AV233" s="756" t="n"/>
      <c r="AW233" s="756" t="n"/>
      <c r="AX233" s="756" t="n"/>
      <c r="AY233" s="756" t="n"/>
      <c r="AZ233" s="753" t="n"/>
      <c r="BA233" s="756" t="n"/>
      <c r="BB233" s="756" t="n"/>
      <c r="BC233" s="756" t="n"/>
      <c r="BD233" s="756" t="n"/>
      <c r="BE233" s="756" t="n"/>
      <c r="BF233" s="756" t="n"/>
      <c r="BG233" s="756" t="n"/>
      <c r="BH233" s="756" t="n"/>
      <c r="BI233" s="756" t="n"/>
      <c r="BJ233" s="756" t="n"/>
      <c r="BK233" s="756" t="n"/>
      <c r="BL233" s="756" t="n"/>
      <c r="BM233" s="756" t="n"/>
      <c r="BN233" s="756" t="n"/>
      <c r="BO233" s="756" t="n"/>
      <c r="BP233" s="756" t="n"/>
      <c r="BQ233" s="756" t="n"/>
      <c r="BR233" s="756" t="n"/>
      <c r="BS233" s="756" t="n"/>
      <c r="BT233" s="756" t="n"/>
      <c r="BU233" s="756" t="n"/>
      <c r="BV233" s="756" t="n"/>
      <c r="BW233" s="756" t="n"/>
      <c r="BX233" s="756" t="n"/>
      <c r="BY233" s="756" t="n"/>
      <c r="BZ233" s="756" t="n"/>
      <c r="CA233" s="756" t="n"/>
      <c r="CB233" s="756" t="n"/>
      <c r="CC233" s="756" t="n"/>
      <c r="CD233" s="756" t="n"/>
      <c r="CE233" s="756" t="n"/>
      <c r="CF233" s="756" t="n"/>
      <c r="CG233" s="756" t="n"/>
      <c r="CH233" s="756" t="n"/>
      <c r="CI233" s="756" t="n"/>
      <c r="CJ233" s="756" t="n"/>
      <c r="CK233" s="756" t="n"/>
      <c r="CL233" s="756" t="n"/>
      <c r="CM233" s="756" t="n"/>
      <c r="CN233" s="756" t="n"/>
      <c r="CO233" s="756" t="n"/>
      <c r="CP233" s="756" t="n"/>
      <c r="CQ233" s="756" t="n"/>
      <c r="CR233" s="756" t="n"/>
      <c r="CS233" s="756" t="n"/>
      <c r="CT233" s="756" t="n"/>
      <c r="CU233" s="756" t="n"/>
      <c r="CV233" s="756" t="n"/>
      <c r="CW233" s="756" t="n"/>
      <c r="CX233" s="756" t="n"/>
      <c r="CY233" s="756" t="n"/>
      <c r="CZ233" s="756" t="n"/>
      <c r="DA233" s="756" t="n"/>
      <c r="DB233" s="756" t="n"/>
      <c r="DC233" s="756" t="n"/>
      <c r="DD233" s="756" t="n"/>
      <c r="DE233" s="756" t="n"/>
      <c r="DF233" s="756" t="n"/>
      <c r="DG233" s="756" t="n"/>
      <c r="DH233" s="756" t="n"/>
      <c r="DI233" s="756" t="n"/>
    </row>
    <row r="234" ht="13.5" customHeight="1" s="1178">
      <c r="A234" s="756" t="n"/>
      <c r="B234" s="756" t="n"/>
      <c r="C234" s="756" t="n"/>
      <c r="D234" s="756" t="n"/>
      <c r="E234" s="756" t="n"/>
      <c r="F234" s="756" t="n"/>
      <c r="G234" s="753" t="n"/>
      <c r="H234" s="756" t="n"/>
      <c r="I234" s="756" t="n"/>
      <c r="J234" s="756" t="n"/>
      <c r="K234" s="756" t="n"/>
      <c r="L234" s="756" t="n"/>
      <c r="M234" s="756" t="n"/>
      <c r="N234" s="756" t="n"/>
      <c r="O234" s="756" t="n"/>
      <c r="P234" s="756" t="n"/>
      <c r="Q234" s="756" t="n"/>
      <c r="R234" s="756" t="n"/>
      <c r="S234" s="756" t="n"/>
      <c r="T234" s="755" t="n"/>
      <c r="U234" s="756" t="n"/>
      <c r="V234" s="756" t="n"/>
      <c r="W234" s="756" t="n"/>
      <c r="X234" s="756" t="n"/>
      <c r="Y234" s="756" t="n"/>
      <c r="Z234" s="756" t="n"/>
      <c r="AA234" s="753" t="n"/>
      <c r="AB234" s="756" t="n"/>
      <c r="AC234" s="756" t="n"/>
      <c r="AD234" s="756" t="n"/>
      <c r="AE234" s="756" t="n"/>
      <c r="AF234" s="756" t="n"/>
      <c r="AG234" s="756" t="n"/>
      <c r="AH234" s="753" t="n"/>
      <c r="AI234" s="756" t="inlineStr">
        <is>
          <t>研发费分摊</t>
        </is>
      </c>
      <c r="AJ234" s="760" t="n">
        <v>-485000</v>
      </c>
      <c r="AK234" s="756" t="n"/>
      <c r="AL234" s="760" t="n">
        <v>1497244.4</v>
      </c>
      <c r="AM234" s="756" t="n"/>
      <c r="AN234" s="756" t="n"/>
      <c r="AO234" s="756" t="n"/>
      <c r="AP234" s="756" t="n"/>
      <c r="AQ234" s="756" t="n"/>
      <c r="AR234" s="756" t="n"/>
      <c r="AS234" s="756" t="n"/>
      <c r="AT234" s="756" t="n"/>
      <c r="AU234" s="756" t="n"/>
      <c r="AV234" s="756" t="n"/>
      <c r="AW234" s="756" t="n"/>
      <c r="AX234" s="756" t="n"/>
      <c r="AY234" s="756" t="n"/>
      <c r="AZ234" s="753" t="n"/>
      <c r="BA234" s="756" t="n"/>
      <c r="BB234" s="756" t="n"/>
      <c r="BC234" s="756" t="n"/>
      <c r="BD234" s="756" t="n"/>
      <c r="BE234" s="756" t="n"/>
      <c r="BF234" s="756" t="n"/>
      <c r="BG234" s="756" t="n"/>
      <c r="BH234" s="756" t="n"/>
      <c r="BI234" s="756" t="n"/>
      <c r="BJ234" s="756" t="n"/>
      <c r="BK234" s="756" t="n"/>
      <c r="BL234" s="756" t="n"/>
      <c r="BM234" s="756" t="n"/>
      <c r="BN234" s="756" t="n"/>
      <c r="BO234" s="756" t="n"/>
      <c r="BP234" s="756" t="n"/>
      <c r="BQ234" s="756" t="n"/>
      <c r="BR234" s="756" t="n"/>
      <c r="BS234" s="756" t="n"/>
      <c r="BT234" s="756" t="n"/>
      <c r="BU234" s="756" t="n"/>
      <c r="BV234" s="756" t="n"/>
      <c r="BW234" s="756" t="n"/>
      <c r="BX234" s="756" t="n"/>
      <c r="BY234" s="756" t="n"/>
      <c r="BZ234" s="756" t="n"/>
      <c r="CA234" s="756" t="n"/>
      <c r="CB234" s="756" t="n"/>
      <c r="CC234" s="756" t="n"/>
      <c r="CD234" s="756" t="n"/>
      <c r="CE234" s="756" t="n"/>
      <c r="CF234" s="756" t="n"/>
      <c r="CG234" s="756" t="n"/>
      <c r="CH234" s="756" t="n"/>
      <c r="CI234" s="756" t="n"/>
      <c r="CJ234" s="756" t="n"/>
      <c r="CK234" s="756" t="n"/>
      <c r="CL234" s="756" t="n"/>
      <c r="CM234" s="756" t="n"/>
      <c r="CN234" s="756" t="n"/>
      <c r="CO234" s="756" t="n"/>
      <c r="CP234" s="756" t="n"/>
      <c r="CQ234" s="756" t="n"/>
      <c r="CR234" s="756" t="n"/>
      <c r="CS234" s="756" t="n"/>
      <c r="CT234" s="756" t="n"/>
      <c r="CU234" s="756" t="n"/>
      <c r="CV234" s="756" t="n"/>
      <c r="CW234" s="756" t="n"/>
      <c r="CX234" s="756" t="n"/>
      <c r="CY234" s="756" t="n"/>
      <c r="CZ234" s="756" t="n"/>
      <c r="DA234" s="756" t="n"/>
      <c r="DB234" s="756" t="n"/>
      <c r="DC234" s="756" t="n"/>
      <c r="DD234" s="756" t="n"/>
      <c r="DE234" s="756" t="n"/>
      <c r="DF234" s="756" t="n"/>
      <c r="DG234" s="756" t="n"/>
      <c r="DH234" s="756" t="n"/>
      <c r="DI234" s="756" t="n"/>
    </row>
    <row r="235" ht="13.5" customHeight="1" s="1178">
      <c r="A235" s="756" t="n"/>
      <c r="B235" s="756" t="n"/>
      <c r="C235" s="756" t="n"/>
      <c r="D235" s="756" t="n"/>
      <c r="E235" s="756" t="n"/>
      <c r="F235" s="756" t="n"/>
      <c r="G235" s="753" t="n"/>
      <c r="H235" s="756" t="n"/>
      <c r="I235" s="756" t="n"/>
      <c r="J235" s="756" t="n"/>
      <c r="K235" s="756" t="n"/>
      <c r="L235" s="756" t="n"/>
      <c r="M235" s="756" t="n"/>
      <c r="N235" s="756" t="n"/>
      <c r="O235" s="756" t="n"/>
      <c r="P235" s="756" t="n"/>
      <c r="Q235" s="756" t="n"/>
      <c r="R235" s="756" t="n"/>
      <c r="S235" s="756" t="n"/>
      <c r="T235" s="755" t="n"/>
      <c r="U235" s="756" t="n"/>
      <c r="V235" s="756" t="n"/>
      <c r="W235" s="756" t="n"/>
      <c r="X235" s="756" t="n"/>
      <c r="Y235" s="756" t="n"/>
      <c r="Z235" s="756" t="n"/>
      <c r="AA235" s="753" t="n"/>
      <c r="AB235" s="756" t="n"/>
      <c r="AC235" s="756" t="n"/>
      <c r="AD235" s="756" t="n"/>
      <c r="AE235" s="756" t="n"/>
      <c r="AF235" s="756" t="n"/>
      <c r="AG235" s="756" t="n"/>
      <c r="AH235" s="753" t="n"/>
      <c r="AI235" s="756" t="inlineStr">
        <is>
          <t>购原材料</t>
        </is>
      </c>
      <c r="AJ235" s="760" t="n">
        <v>-1091522</v>
      </c>
      <c r="AK235" s="756" t="n"/>
      <c r="AL235" s="756" t="n"/>
      <c r="AM235" s="760" t="n">
        <v>8292135.89</v>
      </c>
      <c r="AN235" s="756" t="n"/>
      <c r="AO235" s="756" t="n"/>
      <c r="AP235" s="756" t="n"/>
      <c r="AQ235" s="756" t="n"/>
      <c r="AR235" s="756" t="n"/>
      <c r="AS235" s="756" t="n"/>
      <c r="AT235" s="756" t="n"/>
      <c r="AU235" s="756" t="n"/>
      <c r="AV235" s="756" t="n"/>
      <c r="AW235" s="756" t="n"/>
      <c r="AX235" s="756" t="n"/>
      <c r="AY235" s="756" t="n"/>
      <c r="AZ235" s="753" t="n"/>
      <c r="BA235" s="756" t="n"/>
      <c r="BB235" s="756" t="n"/>
      <c r="BC235" s="756" t="n"/>
      <c r="BD235" s="756" t="n"/>
      <c r="BE235" s="756" t="n"/>
      <c r="BF235" s="756" t="n"/>
      <c r="BG235" s="756" t="n"/>
      <c r="BH235" s="756" t="n"/>
      <c r="BI235" s="756" t="n"/>
      <c r="BJ235" s="756" t="n"/>
      <c r="BK235" s="756" t="n"/>
      <c r="BL235" s="756" t="n"/>
      <c r="BM235" s="756" t="n"/>
      <c r="BN235" s="756" t="n"/>
      <c r="BO235" s="756" t="n"/>
      <c r="BP235" s="756" t="n"/>
      <c r="BQ235" s="756" t="n"/>
      <c r="BR235" s="756" t="n"/>
      <c r="BS235" s="756" t="n"/>
      <c r="BT235" s="756" t="n"/>
      <c r="BU235" s="756" t="n"/>
      <c r="BV235" s="756" t="n"/>
      <c r="BW235" s="756" t="n"/>
      <c r="BX235" s="756" t="n"/>
      <c r="BY235" s="756" t="n"/>
      <c r="BZ235" s="756" t="n"/>
      <c r="CA235" s="756" t="n"/>
      <c r="CB235" s="756" t="n"/>
      <c r="CC235" s="756" t="n"/>
      <c r="CD235" s="756" t="n"/>
      <c r="CE235" s="756" t="n"/>
      <c r="CF235" s="756" t="n"/>
      <c r="CG235" s="756" t="n"/>
      <c r="CH235" s="756" t="n"/>
      <c r="CI235" s="756" t="n"/>
      <c r="CJ235" s="756" t="n"/>
      <c r="CK235" s="756" t="n"/>
      <c r="CL235" s="756" t="n"/>
      <c r="CM235" s="756" t="n"/>
      <c r="CN235" s="756" t="n"/>
      <c r="CO235" s="756" t="n"/>
      <c r="CP235" s="756" t="n"/>
      <c r="CQ235" s="756" t="n"/>
      <c r="CR235" s="756" t="n"/>
      <c r="CS235" s="756" t="n"/>
      <c r="CT235" s="756" t="n"/>
      <c r="CU235" s="756" t="n"/>
      <c r="CV235" s="756" t="n"/>
      <c r="CW235" s="756" t="n"/>
      <c r="CX235" s="756" t="n"/>
      <c r="CY235" s="756" t="n"/>
      <c r="CZ235" s="756" t="n"/>
      <c r="DA235" s="756" t="n"/>
      <c r="DB235" s="756" t="n"/>
      <c r="DC235" s="756" t="n"/>
      <c r="DD235" s="756" t="n"/>
      <c r="DE235" s="756" t="n"/>
      <c r="DF235" s="756" t="n"/>
      <c r="DG235" s="756" t="n"/>
      <c r="DH235" s="756" t="n"/>
      <c r="DI235" s="756" t="n"/>
    </row>
    <row r="236" ht="13.5" customHeight="1" s="1178">
      <c r="A236" s="756" t="n"/>
      <c r="B236" s="756" t="n"/>
      <c r="C236" s="756" t="n"/>
      <c r="D236" s="756" t="n"/>
      <c r="E236" s="756" t="n"/>
      <c r="F236" s="756" t="n"/>
      <c r="G236" s="753" t="n"/>
      <c r="H236" s="756" t="n"/>
      <c r="I236" s="756" t="n"/>
      <c r="J236" s="756" t="n"/>
      <c r="K236" s="756" t="n"/>
      <c r="L236" s="756" t="n"/>
      <c r="M236" s="756" t="n"/>
      <c r="N236" s="756" t="n"/>
      <c r="O236" s="756" t="n"/>
      <c r="P236" s="756" t="n"/>
      <c r="Q236" s="756" t="n"/>
      <c r="R236" s="756" t="n"/>
      <c r="S236" s="756" t="n"/>
      <c r="T236" s="755" t="n"/>
      <c r="U236" s="756" t="n"/>
      <c r="V236" s="756" t="n"/>
      <c r="W236" s="756" t="n"/>
      <c r="X236" s="756" t="n"/>
      <c r="Y236" s="756" t="n"/>
      <c r="Z236" s="756" t="n"/>
      <c r="AA236" s="753" t="n"/>
      <c r="AB236" s="756" t="n"/>
      <c r="AC236" s="756" t="n"/>
      <c r="AD236" s="756" t="n"/>
      <c r="AE236" s="756" t="n"/>
      <c r="AF236" s="756" t="n"/>
      <c r="AG236" s="756" t="n"/>
      <c r="AH236" s="753" t="n"/>
      <c r="AI236" s="756" t="inlineStr">
        <is>
          <t>购原材料折扣</t>
        </is>
      </c>
      <c r="AJ236" s="760" t="n">
        <v>21830.44</v>
      </c>
      <c r="AK236" s="760" t="n">
        <v>21830.44</v>
      </c>
      <c r="AL236" s="756" t="n"/>
      <c r="AM236" s="760" t="n">
        <v>8313966.33</v>
      </c>
      <c r="AN236" s="756" t="n"/>
      <c r="AO236" s="756" t="n"/>
      <c r="AP236" s="756" t="n"/>
      <c r="AQ236" s="756" t="n"/>
      <c r="AR236" s="756" t="n"/>
      <c r="AS236" s="756" t="n"/>
      <c r="AT236" s="756" t="n"/>
      <c r="AU236" s="756" t="n"/>
      <c r="AV236" s="756" t="n"/>
      <c r="AW236" s="756" t="n"/>
      <c r="AX236" s="756" t="n"/>
      <c r="AY236" s="756" t="n"/>
      <c r="AZ236" s="753" t="n"/>
      <c r="BA236" s="756" t="n"/>
      <c r="BB236" s="756" t="n"/>
      <c r="BC236" s="756" t="n"/>
      <c r="BD236" s="756" t="n"/>
      <c r="BE236" s="756" t="n"/>
      <c r="BF236" s="756" t="n"/>
      <c r="BG236" s="756" t="n"/>
      <c r="BH236" s="756" t="n"/>
      <c r="BI236" s="756" t="n"/>
      <c r="BJ236" s="756" t="n"/>
      <c r="BK236" s="756" t="n"/>
      <c r="BL236" s="756" t="n"/>
      <c r="BM236" s="756" t="n"/>
      <c r="BN236" s="756" t="n"/>
      <c r="BO236" s="756" t="n"/>
      <c r="BP236" s="756" t="n"/>
      <c r="BQ236" s="756" t="n"/>
      <c r="BR236" s="756" t="n"/>
      <c r="BS236" s="756" t="n"/>
      <c r="BT236" s="756" t="n"/>
      <c r="BU236" s="756" t="n"/>
      <c r="BV236" s="756" t="n"/>
      <c r="BW236" s="756" t="n"/>
      <c r="BX236" s="756" t="n"/>
      <c r="BY236" s="756" t="n"/>
      <c r="BZ236" s="756" t="n"/>
      <c r="CA236" s="756" t="n"/>
      <c r="CB236" s="756" t="n"/>
      <c r="CC236" s="756" t="n"/>
      <c r="CD236" s="756" t="n"/>
      <c r="CE236" s="756" t="n"/>
      <c r="CF236" s="756" t="n"/>
      <c r="CG236" s="756" t="n"/>
      <c r="CH236" s="756" t="n"/>
      <c r="CI236" s="756" t="n"/>
      <c r="CJ236" s="756" t="n"/>
      <c r="CK236" s="756" t="n"/>
      <c r="CL236" s="756" t="n"/>
      <c r="CM236" s="756" t="n"/>
      <c r="CN236" s="756" t="n"/>
      <c r="CO236" s="756" t="n"/>
      <c r="CP236" s="756" t="n"/>
      <c r="CQ236" s="756" t="n"/>
      <c r="CR236" s="756" t="n"/>
      <c r="CS236" s="756" t="n"/>
      <c r="CT236" s="756" t="n"/>
      <c r="CU236" s="756" t="n"/>
      <c r="CV236" s="756" t="n"/>
      <c r="CW236" s="756" t="n"/>
      <c r="CX236" s="756" t="n"/>
      <c r="CY236" s="756" t="n"/>
      <c r="CZ236" s="756" t="n"/>
      <c r="DA236" s="756" t="n"/>
      <c r="DB236" s="756" t="n"/>
      <c r="DC236" s="756" t="n"/>
      <c r="DD236" s="756" t="n"/>
      <c r="DE236" s="756" t="n"/>
      <c r="DF236" s="756" t="n"/>
      <c r="DG236" s="756" t="n"/>
      <c r="DH236" s="756" t="n"/>
      <c r="DI236" s="756" t="n"/>
    </row>
    <row r="237" ht="13.5" customHeight="1" s="1178">
      <c r="A237" s="756" t="n"/>
      <c r="B237" s="756" t="n"/>
      <c r="C237" s="756" t="n"/>
      <c r="D237" s="756" t="n"/>
      <c r="E237" s="756" t="n"/>
      <c r="F237" s="756" t="n"/>
      <c r="G237" s="753" t="n"/>
      <c r="H237" s="756" t="n"/>
      <c r="I237" s="756" t="n"/>
      <c r="J237" s="756" t="n"/>
      <c r="K237" s="756" t="n"/>
      <c r="L237" s="756" t="n"/>
      <c r="M237" s="756" t="n"/>
      <c r="N237" s="756" t="n"/>
      <c r="O237" s="756" t="n"/>
      <c r="P237" s="756" t="n"/>
      <c r="Q237" s="756" t="n"/>
      <c r="R237" s="756" t="n"/>
      <c r="S237" s="756" t="n"/>
      <c r="T237" s="755" t="n"/>
      <c r="U237" s="756" t="n"/>
      <c r="V237" s="756" t="n"/>
      <c r="W237" s="756" t="n"/>
      <c r="X237" s="756" t="n"/>
      <c r="Y237" s="756" t="n"/>
      <c r="Z237" s="756" t="n"/>
      <c r="AA237" s="753" t="n"/>
      <c r="AB237" s="756" t="n"/>
      <c r="AC237" s="756" t="n"/>
      <c r="AD237" s="756" t="n"/>
      <c r="AE237" s="756" t="n"/>
      <c r="AF237" s="756" t="n"/>
      <c r="AG237" s="756" t="n"/>
      <c r="AH237" s="753" t="n"/>
      <c r="AI237" s="756" t="inlineStr">
        <is>
          <t>购材料运费</t>
        </is>
      </c>
      <c r="AJ237" s="760" t="n">
        <v>-30830.44</v>
      </c>
      <c r="AK237" s="756" t="n"/>
      <c r="AL237" s="760" t="n">
        <v>1528074.84</v>
      </c>
      <c r="AM237" s="760" t="n">
        <v>8283135.89</v>
      </c>
      <c r="AN237" s="756" t="n"/>
      <c r="AO237" s="756" t="n"/>
      <c r="AP237" s="756" t="n"/>
      <c r="AQ237" s="756" t="n"/>
      <c r="AR237" s="756" t="n"/>
      <c r="AS237" s="756" t="n"/>
      <c r="AT237" s="756" t="n"/>
      <c r="AU237" s="756" t="n"/>
      <c r="AV237" s="756" t="n"/>
      <c r="AW237" s="756" t="n"/>
      <c r="AX237" s="756" t="n"/>
      <c r="AY237" s="756" t="n"/>
      <c r="AZ237" s="753" t="n"/>
      <c r="BA237" s="756" t="n"/>
      <c r="BB237" s="756" t="n"/>
      <c r="BC237" s="756" t="n"/>
      <c r="BD237" s="756" t="n"/>
      <c r="BE237" s="756" t="n"/>
      <c r="BF237" s="756" t="n"/>
      <c r="BG237" s="756" t="n"/>
      <c r="BH237" s="756" t="n"/>
      <c r="BI237" s="756" t="n"/>
      <c r="BJ237" s="756" t="n"/>
      <c r="BK237" s="756" t="n"/>
      <c r="BL237" s="756" t="n"/>
      <c r="BM237" s="756" t="n"/>
      <c r="BN237" s="756" t="n"/>
      <c r="BO237" s="756" t="n"/>
      <c r="BP237" s="756" t="n"/>
      <c r="BQ237" s="756" t="n"/>
      <c r="BR237" s="756" t="n"/>
      <c r="BS237" s="756" t="n"/>
      <c r="BT237" s="756" t="n"/>
      <c r="BU237" s="756" t="n"/>
      <c r="BV237" s="756" t="n"/>
      <c r="BW237" s="756" t="n"/>
      <c r="BX237" s="756" t="n"/>
      <c r="BY237" s="756" t="n"/>
      <c r="BZ237" s="756" t="n"/>
      <c r="CA237" s="756" t="n"/>
      <c r="CB237" s="756" t="n"/>
      <c r="CC237" s="756" t="n"/>
      <c r="CD237" s="756" t="n"/>
      <c r="CE237" s="756" t="n"/>
      <c r="CF237" s="756" t="n"/>
      <c r="CG237" s="756" t="n"/>
      <c r="CH237" s="756" t="n"/>
      <c r="CI237" s="756" t="n"/>
      <c r="CJ237" s="756" t="n"/>
      <c r="CK237" s="756" t="n"/>
      <c r="CL237" s="756" t="n"/>
      <c r="CM237" s="756" t="n"/>
      <c r="CN237" s="756" t="n"/>
      <c r="CO237" s="756" t="n"/>
      <c r="CP237" s="756" t="n"/>
      <c r="CQ237" s="756" t="n"/>
      <c r="CR237" s="756" t="n"/>
      <c r="CS237" s="756" t="n"/>
      <c r="CT237" s="756" t="n"/>
      <c r="CU237" s="756" t="n"/>
      <c r="CV237" s="756" t="n"/>
      <c r="CW237" s="756" t="n"/>
      <c r="CX237" s="756" t="n"/>
      <c r="CY237" s="756" t="n"/>
      <c r="CZ237" s="756" t="n"/>
      <c r="DA237" s="756" t="n"/>
      <c r="DB237" s="756" t="n"/>
      <c r="DC237" s="756" t="n"/>
      <c r="DD237" s="756" t="n"/>
      <c r="DE237" s="756" t="n"/>
      <c r="DF237" s="756" t="n"/>
      <c r="DG237" s="756" t="n"/>
      <c r="DH237" s="756" t="n"/>
      <c r="DI237" s="756" t="n"/>
    </row>
    <row r="238" ht="13.5" customHeight="1" s="1178">
      <c r="A238" s="756" t="n"/>
      <c r="B238" s="756" t="n"/>
      <c r="C238" s="756" t="n"/>
      <c r="D238" s="756" t="n"/>
      <c r="E238" s="756" t="n"/>
      <c r="F238" s="756" t="n"/>
      <c r="G238" s="753" t="n"/>
      <c r="H238" s="756" t="n"/>
      <c r="I238" s="756" t="n"/>
      <c r="J238" s="756" t="n"/>
      <c r="K238" s="756" t="n"/>
      <c r="L238" s="756" t="n"/>
      <c r="M238" s="756" t="n"/>
      <c r="N238" s="756" t="n"/>
      <c r="O238" s="756" t="n"/>
      <c r="P238" s="756" t="n"/>
      <c r="Q238" s="756" t="n"/>
      <c r="R238" s="756" t="n"/>
      <c r="S238" s="756" t="n"/>
      <c r="T238" s="755" t="n"/>
      <c r="U238" s="756" t="n"/>
      <c r="V238" s="756" t="n"/>
      <c r="W238" s="756" t="n"/>
      <c r="X238" s="756" t="n"/>
      <c r="Y238" s="756" t="n"/>
      <c r="Z238" s="756" t="n"/>
      <c r="AA238" s="753" t="n"/>
      <c r="AB238" s="756" t="n"/>
      <c r="AC238" s="756" t="n"/>
      <c r="AD238" s="756" t="n"/>
      <c r="AE238" s="756" t="n"/>
      <c r="AF238" s="756" t="n"/>
      <c r="AG238" s="756" t="n"/>
      <c r="AH238" s="753" t="n"/>
      <c r="AI238" s="756" t="inlineStr">
        <is>
          <t>管理费</t>
        </is>
      </c>
      <c r="AJ238" s="760" t="n">
        <v>-73000</v>
      </c>
      <c r="AK238" s="756" t="n"/>
      <c r="AL238" s="760" t="n">
        <v>1601074.84</v>
      </c>
      <c r="AM238" s="760" t="n">
        <v>8210135.89</v>
      </c>
      <c r="AN238" s="756" t="n"/>
      <c r="AO238" s="756" t="n"/>
      <c r="AP238" s="756" t="n"/>
      <c r="AQ238" s="756" t="n"/>
      <c r="AR238" s="756" t="n"/>
      <c r="AS238" s="756" t="n"/>
      <c r="AT238" s="756" t="n"/>
      <c r="AU238" s="756" t="n"/>
      <c r="AV238" s="756" t="n"/>
      <c r="AW238" s="756" t="n"/>
      <c r="AX238" s="756" t="n"/>
      <c r="AY238" s="756" t="n"/>
      <c r="AZ238" s="753" t="n"/>
      <c r="BA238" s="756" t="n"/>
      <c r="BB238" s="756" t="n"/>
      <c r="BC238" s="756" t="n"/>
      <c r="BD238" s="756" t="n"/>
      <c r="BE238" s="756" t="n"/>
      <c r="BF238" s="756" t="n"/>
      <c r="BG238" s="756" t="n"/>
      <c r="BH238" s="756" t="n"/>
      <c r="BI238" s="756" t="n"/>
      <c r="BJ238" s="756" t="n"/>
      <c r="BK238" s="756" t="n"/>
      <c r="BL238" s="756" t="n"/>
      <c r="BM238" s="756" t="n"/>
      <c r="BN238" s="756" t="n"/>
      <c r="BO238" s="756" t="n"/>
      <c r="BP238" s="756" t="n"/>
      <c r="BQ238" s="756" t="n"/>
      <c r="BR238" s="756" t="n"/>
      <c r="BS238" s="756" t="n"/>
      <c r="BT238" s="756" t="n"/>
      <c r="BU238" s="756" t="n"/>
      <c r="BV238" s="756" t="n"/>
      <c r="BW238" s="756" t="n"/>
      <c r="BX238" s="756" t="n"/>
      <c r="BY238" s="756" t="n"/>
      <c r="BZ238" s="756" t="n"/>
      <c r="CA238" s="756" t="n"/>
      <c r="CB238" s="756" t="n"/>
      <c r="CC238" s="756" t="n"/>
      <c r="CD238" s="756" t="n"/>
      <c r="CE238" s="756" t="n"/>
      <c r="CF238" s="756" t="n"/>
      <c r="CG238" s="756" t="n"/>
      <c r="CH238" s="756" t="n"/>
      <c r="CI238" s="756" t="n"/>
      <c r="CJ238" s="756" t="n"/>
      <c r="CK238" s="756" t="n"/>
      <c r="CL238" s="756" t="n"/>
      <c r="CM238" s="756" t="n"/>
      <c r="CN238" s="756" t="n"/>
      <c r="CO238" s="756" t="n"/>
      <c r="CP238" s="756" t="n"/>
      <c r="CQ238" s="756" t="n"/>
      <c r="CR238" s="756" t="n"/>
      <c r="CS238" s="756" t="n"/>
      <c r="CT238" s="756" t="n"/>
      <c r="CU238" s="756" t="n"/>
      <c r="CV238" s="756" t="n"/>
      <c r="CW238" s="756" t="n"/>
      <c r="CX238" s="756" t="n"/>
      <c r="CY238" s="756" t="n"/>
      <c r="CZ238" s="756" t="n"/>
      <c r="DA238" s="756" t="n"/>
      <c r="DB238" s="756" t="n"/>
      <c r="DC238" s="756" t="n"/>
      <c r="DD238" s="756" t="n"/>
      <c r="DE238" s="756" t="n"/>
      <c r="DF238" s="756" t="n"/>
      <c r="DG238" s="756" t="n"/>
      <c r="DH238" s="756" t="n"/>
      <c r="DI238" s="756" t="n"/>
    </row>
    <row r="239" ht="13.5" customHeight="1" s="1178">
      <c r="A239" s="756" t="n"/>
      <c r="B239" s="756" t="n"/>
      <c r="C239" s="756" t="n"/>
      <c r="D239" s="756" t="n"/>
      <c r="E239" s="756" t="n"/>
      <c r="F239" s="756" t="n"/>
      <c r="G239" s="753" t="n"/>
      <c r="H239" s="756" t="n"/>
      <c r="I239" s="756" t="n"/>
      <c r="J239" s="756" t="n"/>
      <c r="K239" s="756" t="n"/>
      <c r="L239" s="756" t="n"/>
      <c r="M239" s="756" t="n"/>
      <c r="N239" s="756" t="n"/>
      <c r="O239" s="756" t="n"/>
      <c r="P239" s="756" t="n"/>
      <c r="Q239" s="756" t="n"/>
      <c r="R239" s="756" t="n"/>
      <c r="S239" s="756" t="n"/>
      <c r="T239" s="755" t="n"/>
      <c r="U239" s="756" t="n"/>
      <c r="V239" s="756" t="n"/>
      <c r="W239" s="756" t="n"/>
      <c r="X239" s="756" t="n"/>
      <c r="Y239" s="756" t="n"/>
      <c r="Z239" s="756" t="n"/>
      <c r="AA239" s="753" t="n"/>
      <c r="AB239" s="756" t="n"/>
      <c r="AC239" s="756" t="n"/>
      <c r="AD239" s="756" t="n"/>
      <c r="AE239" s="756" t="n"/>
      <c r="AF239" s="756" t="n"/>
      <c r="AG239" s="756" t="n"/>
      <c r="AH239" s="753" t="n"/>
      <c r="AI239" s="756" t="inlineStr">
        <is>
          <t>特殊班工资</t>
        </is>
      </c>
      <c r="AJ239" s="760" t="n">
        <v>-662793.52</v>
      </c>
      <c r="AK239" s="756" t="n"/>
      <c r="AL239" s="760" t="n">
        <v>2263868.36</v>
      </c>
      <c r="AM239" s="760" t="n">
        <v>7547342.37</v>
      </c>
      <c r="AN239" s="756" t="n"/>
      <c r="AO239" s="756" t="n"/>
      <c r="AP239" s="756" t="n"/>
      <c r="AQ239" s="756" t="n"/>
      <c r="AR239" s="756" t="n"/>
      <c r="AS239" s="756" t="n"/>
      <c r="AT239" s="756" t="n"/>
      <c r="AU239" s="756" t="n"/>
      <c r="AV239" s="756" t="n"/>
      <c r="AW239" s="756" t="n"/>
      <c r="AX239" s="756" t="n"/>
      <c r="AY239" s="756" t="n"/>
      <c r="AZ239" s="753" t="n"/>
      <c r="BA239" s="756" t="n"/>
      <c r="BB239" s="756" t="n"/>
      <c r="BC239" s="756" t="n"/>
      <c r="BD239" s="756" t="n"/>
      <c r="BE239" s="756" t="n"/>
      <c r="BF239" s="756" t="n"/>
      <c r="BG239" s="756" t="n"/>
      <c r="BH239" s="756" t="n"/>
      <c r="BI239" s="756" t="n"/>
      <c r="BJ239" s="756" t="n"/>
      <c r="BK239" s="756" t="n"/>
      <c r="BL239" s="756" t="n"/>
      <c r="BM239" s="756" t="n"/>
      <c r="BN239" s="756" t="n"/>
      <c r="BO239" s="756" t="n"/>
      <c r="BP239" s="756" t="n"/>
      <c r="BQ239" s="756" t="n"/>
      <c r="BR239" s="756" t="n"/>
      <c r="BS239" s="756" t="n"/>
      <c r="BT239" s="756" t="n"/>
      <c r="BU239" s="756" t="n"/>
      <c r="BV239" s="756" t="n"/>
      <c r="BW239" s="756" t="n"/>
      <c r="BX239" s="756" t="n"/>
      <c r="BY239" s="756" t="n"/>
      <c r="BZ239" s="756" t="n"/>
      <c r="CA239" s="756" t="n"/>
      <c r="CB239" s="756" t="n"/>
      <c r="CC239" s="756" t="n"/>
      <c r="CD239" s="756" t="n"/>
      <c r="CE239" s="756" t="n"/>
      <c r="CF239" s="756" t="n"/>
      <c r="CG239" s="756" t="n"/>
      <c r="CH239" s="756" t="n"/>
      <c r="CI239" s="756" t="n"/>
      <c r="CJ239" s="756" t="n"/>
      <c r="CK239" s="756" t="n"/>
      <c r="CL239" s="756" t="n"/>
      <c r="CM239" s="756" t="n"/>
      <c r="CN239" s="756" t="n"/>
      <c r="CO239" s="756" t="n"/>
      <c r="CP239" s="756" t="n"/>
      <c r="CQ239" s="756" t="n"/>
      <c r="CR239" s="756" t="n"/>
      <c r="CS239" s="756" t="n"/>
      <c r="CT239" s="756" t="n"/>
      <c r="CU239" s="756" t="n"/>
      <c r="CV239" s="756" t="n"/>
      <c r="CW239" s="756" t="n"/>
      <c r="CX239" s="756" t="n"/>
      <c r="CY239" s="756" t="n"/>
      <c r="CZ239" s="756" t="n"/>
      <c r="DA239" s="756" t="n"/>
      <c r="DB239" s="756" t="n"/>
      <c r="DC239" s="756" t="n"/>
      <c r="DD239" s="756" t="n"/>
      <c r="DE239" s="756" t="n"/>
      <c r="DF239" s="756" t="n"/>
      <c r="DG239" s="756" t="n"/>
      <c r="DH239" s="756" t="n"/>
      <c r="DI239" s="756" t="n"/>
    </row>
    <row r="240" ht="13.5" customHeight="1" s="1178">
      <c r="A240" s="756" t="n"/>
      <c r="B240" s="756" t="n"/>
      <c r="C240" s="756" t="n"/>
      <c r="D240" s="756" t="n"/>
      <c r="E240" s="756" t="n"/>
      <c r="F240" s="756" t="n"/>
      <c r="G240" s="753" t="n"/>
      <c r="H240" s="756" t="n"/>
      <c r="I240" s="756" t="n"/>
      <c r="J240" s="756" t="n"/>
      <c r="K240" s="756" t="n"/>
      <c r="L240" s="756" t="n"/>
      <c r="M240" s="756" t="n"/>
      <c r="N240" s="756" t="n"/>
      <c r="O240" s="756" t="n"/>
      <c r="P240" s="756" t="n"/>
      <c r="Q240" s="756" t="n"/>
      <c r="R240" s="756" t="n"/>
      <c r="S240" s="756" t="n"/>
      <c r="T240" s="755" t="n"/>
      <c r="U240" s="756" t="n"/>
      <c r="V240" s="756" t="n"/>
      <c r="W240" s="756" t="n"/>
      <c r="X240" s="756" t="n"/>
      <c r="Y240" s="756" t="n"/>
      <c r="Z240" s="756" t="n"/>
      <c r="AA240" s="753" t="n"/>
      <c r="AB240" s="756" t="n"/>
      <c r="AC240" s="756" t="n"/>
      <c r="AD240" s="756" t="n"/>
      <c r="AE240" s="756" t="n"/>
      <c r="AF240" s="756" t="n"/>
      <c r="AG240" s="756" t="n"/>
      <c r="AH240" s="753" t="n"/>
      <c r="AI240" s="756" t="inlineStr">
        <is>
          <t>使用材料费</t>
        </is>
      </c>
      <c r="AJ240" s="760" t="n">
        <v>-1102360</v>
      </c>
      <c r="AK240" s="756" t="n"/>
      <c r="AL240" s="760" t="n">
        <v>3366228.36</v>
      </c>
      <c r="AM240" s="756" t="n"/>
      <c r="AN240" s="756" t="n"/>
      <c r="AO240" s="756" t="n"/>
      <c r="AP240" s="756" t="n"/>
      <c r="AQ240" s="756" t="n"/>
      <c r="AR240" s="756" t="n"/>
      <c r="AS240" s="756" t="n"/>
      <c r="AT240" s="756" t="n"/>
      <c r="AU240" s="756" t="n"/>
      <c r="AV240" s="756" t="n"/>
      <c r="AW240" s="756" t="n"/>
      <c r="AX240" s="756" t="n"/>
      <c r="AY240" s="756" t="n"/>
      <c r="AZ240" s="753" t="n"/>
      <c r="BA240" s="756" t="n"/>
      <c r="BB240" s="756" t="n"/>
      <c r="BC240" s="756" t="n"/>
      <c r="BD240" s="756" t="n"/>
      <c r="BE240" s="756" t="n"/>
      <c r="BF240" s="756" t="n"/>
      <c r="BG240" s="756" t="n"/>
      <c r="BH240" s="756" t="n"/>
      <c r="BI240" s="756" t="n"/>
      <c r="BJ240" s="756" t="n"/>
      <c r="BK240" s="756" t="n"/>
      <c r="BL240" s="756" t="n"/>
      <c r="BM240" s="756" t="n"/>
      <c r="BN240" s="756" t="n"/>
      <c r="BO240" s="756" t="n"/>
      <c r="BP240" s="756" t="n"/>
      <c r="BQ240" s="756" t="n"/>
      <c r="BR240" s="756" t="n"/>
      <c r="BS240" s="756" t="n"/>
      <c r="BT240" s="756" t="n"/>
      <c r="BU240" s="756" t="n"/>
      <c r="BV240" s="756" t="n"/>
      <c r="BW240" s="756" t="n"/>
      <c r="BX240" s="756" t="n"/>
      <c r="BY240" s="756" t="n"/>
      <c r="BZ240" s="756" t="n"/>
      <c r="CA240" s="756" t="n"/>
      <c r="CB240" s="756" t="n"/>
      <c r="CC240" s="756" t="n"/>
      <c r="CD240" s="756" t="n"/>
      <c r="CE240" s="756" t="n"/>
      <c r="CF240" s="756" t="n"/>
      <c r="CG240" s="756" t="n"/>
      <c r="CH240" s="756" t="n"/>
      <c r="CI240" s="756" t="n"/>
      <c r="CJ240" s="756" t="n"/>
      <c r="CK240" s="756" t="n"/>
      <c r="CL240" s="756" t="n"/>
      <c r="CM240" s="756" t="n"/>
      <c r="CN240" s="756" t="n"/>
      <c r="CO240" s="756" t="n"/>
      <c r="CP240" s="756" t="n"/>
      <c r="CQ240" s="756" t="n"/>
      <c r="CR240" s="756" t="n"/>
      <c r="CS240" s="756" t="n"/>
      <c r="CT240" s="756" t="n"/>
      <c r="CU240" s="756" t="n"/>
      <c r="CV240" s="756" t="n"/>
      <c r="CW240" s="756" t="n"/>
      <c r="CX240" s="756" t="n"/>
      <c r="CY240" s="756" t="n"/>
      <c r="CZ240" s="756" t="n"/>
      <c r="DA240" s="756" t="n"/>
      <c r="DB240" s="756" t="n"/>
      <c r="DC240" s="756" t="n"/>
      <c r="DD240" s="756" t="n"/>
      <c r="DE240" s="756" t="n"/>
      <c r="DF240" s="756" t="n"/>
      <c r="DG240" s="756" t="n"/>
      <c r="DH240" s="756" t="n"/>
      <c r="DI240" s="756" t="n"/>
    </row>
    <row r="241" ht="13.5" customHeight="1" s="1178">
      <c r="A241" s="756" t="n"/>
      <c r="B241" s="756" t="n"/>
      <c r="C241" s="756" t="n"/>
      <c r="D241" s="756" t="n"/>
      <c r="E241" s="756" t="n"/>
      <c r="F241" s="756" t="n"/>
      <c r="G241" s="753" t="n"/>
      <c r="H241" s="756" t="n"/>
      <c r="I241" s="756" t="n"/>
      <c r="J241" s="756" t="n"/>
      <c r="K241" s="756" t="n"/>
      <c r="L241" s="756" t="n"/>
      <c r="M241" s="756" t="n"/>
      <c r="N241" s="756" t="n"/>
      <c r="O241" s="756" t="n"/>
      <c r="P241" s="756" t="n"/>
      <c r="Q241" s="756" t="n"/>
      <c r="R241" s="756" t="n"/>
      <c r="S241" s="756" t="n"/>
      <c r="T241" s="755" t="n"/>
      <c r="U241" s="756" t="n"/>
      <c r="V241" s="756" t="n"/>
      <c r="W241" s="756" t="n"/>
      <c r="X241" s="756" t="n"/>
      <c r="Y241" s="756" t="n"/>
      <c r="Z241" s="756" t="n"/>
      <c r="AA241" s="753" t="n"/>
      <c r="AB241" s="756" t="n"/>
      <c r="AC241" s="756" t="n"/>
      <c r="AD241" s="756" t="n"/>
      <c r="AE241" s="756" t="n"/>
      <c r="AF241" s="756" t="n"/>
      <c r="AG241" s="756" t="n"/>
      <c r="AH241" s="753" t="n"/>
      <c r="AI241" s="756" t="inlineStr">
        <is>
          <t>成品运输费</t>
        </is>
      </c>
      <c r="AJ241" s="760" t="n">
        <v>-551050</v>
      </c>
      <c r="AK241" s="756" t="n"/>
      <c r="AL241" s="760" t="n">
        <v>3917278.36</v>
      </c>
      <c r="AM241" s="760" t="n">
        <v>6996292.37</v>
      </c>
      <c r="AN241" s="756" t="n"/>
      <c r="AO241" s="756" t="n"/>
      <c r="AP241" s="756" t="n"/>
      <c r="AQ241" s="756" t="n"/>
      <c r="AR241" s="756" t="n"/>
      <c r="AS241" s="756" t="n"/>
      <c r="AT241" s="756" t="n"/>
      <c r="AU241" s="756" t="n"/>
      <c r="AV241" s="756" t="n"/>
      <c r="AW241" s="756" t="n"/>
      <c r="AX241" s="756" t="n"/>
      <c r="AY241" s="756" t="n"/>
      <c r="AZ241" s="753" t="n"/>
      <c r="BA241" s="756" t="n"/>
      <c r="BB241" s="756" t="n"/>
      <c r="BC241" s="756" t="n"/>
      <c r="BD241" s="756" t="n"/>
      <c r="BE241" s="756" t="n"/>
      <c r="BF241" s="756" t="n"/>
      <c r="BG241" s="756" t="n"/>
      <c r="BH241" s="756" t="n"/>
      <c r="BI241" s="756" t="n"/>
      <c r="BJ241" s="756" t="n"/>
      <c r="BK241" s="756" t="n"/>
      <c r="BL241" s="756" t="n"/>
      <c r="BM241" s="756" t="n"/>
      <c r="BN241" s="756" t="n"/>
      <c r="BO241" s="756" t="n"/>
      <c r="BP241" s="756" t="n"/>
      <c r="BQ241" s="756" t="n"/>
      <c r="BR241" s="756" t="n"/>
      <c r="BS241" s="756" t="n"/>
      <c r="BT241" s="756" t="n"/>
      <c r="BU241" s="756" t="n"/>
      <c r="BV241" s="756" t="n"/>
      <c r="BW241" s="756" t="n"/>
      <c r="BX241" s="756" t="n"/>
      <c r="BY241" s="756" t="n"/>
      <c r="BZ241" s="756" t="n"/>
      <c r="CA241" s="756" t="n"/>
      <c r="CB241" s="756" t="n"/>
      <c r="CC241" s="756" t="n"/>
      <c r="CD241" s="756" t="n"/>
      <c r="CE241" s="756" t="n"/>
      <c r="CF241" s="756" t="n"/>
      <c r="CG241" s="756" t="n"/>
      <c r="CH241" s="756" t="n"/>
      <c r="CI241" s="756" t="n"/>
      <c r="CJ241" s="756" t="n"/>
      <c r="CK241" s="756" t="n"/>
      <c r="CL241" s="756" t="n"/>
      <c r="CM241" s="756" t="n"/>
      <c r="CN241" s="756" t="n"/>
      <c r="CO241" s="756" t="n"/>
      <c r="CP241" s="756" t="n"/>
      <c r="CQ241" s="756" t="n"/>
      <c r="CR241" s="756" t="n"/>
      <c r="CS241" s="756" t="n"/>
      <c r="CT241" s="756" t="n"/>
      <c r="CU241" s="756" t="n"/>
      <c r="CV241" s="756" t="n"/>
      <c r="CW241" s="756" t="n"/>
      <c r="CX241" s="756" t="n"/>
      <c r="CY241" s="756" t="n"/>
      <c r="CZ241" s="756" t="n"/>
      <c r="DA241" s="756" t="n"/>
      <c r="DB241" s="756" t="n"/>
      <c r="DC241" s="756" t="n"/>
      <c r="DD241" s="756" t="n"/>
      <c r="DE241" s="756" t="n"/>
      <c r="DF241" s="756" t="n"/>
      <c r="DG241" s="756" t="n"/>
      <c r="DH241" s="756" t="n"/>
      <c r="DI241" s="756" t="n"/>
    </row>
    <row r="242" ht="13.5" customHeight="1" s="1178">
      <c r="A242" s="756" t="n"/>
      <c r="B242" s="756" t="n"/>
      <c r="C242" s="756" t="n"/>
      <c r="D242" s="756" t="n"/>
      <c r="E242" s="756" t="n"/>
      <c r="F242" s="756" t="n"/>
      <c r="G242" s="753" t="n"/>
      <c r="H242" s="756" t="n"/>
      <c r="I242" s="756" t="n"/>
      <c r="J242" s="756" t="n"/>
      <c r="K242" s="756" t="n"/>
      <c r="L242" s="756" t="n"/>
      <c r="M242" s="756" t="n"/>
      <c r="N242" s="756" t="n"/>
      <c r="O242" s="756" t="n"/>
      <c r="P242" s="756" t="n"/>
      <c r="Q242" s="756" t="n"/>
      <c r="R242" s="756" t="n"/>
      <c r="S242" s="756" t="n"/>
      <c r="T242" s="755" t="n"/>
      <c r="U242" s="756" t="n"/>
      <c r="V242" s="756" t="n"/>
      <c r="W242" s="756" t="n"/>
      <c r="X242" s="756" t="n"/>
      <c r="Y242" s="756" t="n"/>
      <c r="Z242" s="756" t="n"/>
      <c r="AA242" s="753" t="n"/>
      <c r="AB242" s="756" t="n"/>
      <c r="AC242" s="756" t="n"/>
      <c r="AD242" s="756" t="n"/>
      <c r="AE242" s="756" t="n"/>
      <c r="AF242" s="756" t="n"/>
      <c r="AG242" s="756" t="n"/>
      <c r="AH242" s="753" t="n"/>
      <c r="AI242" s="756" t="inlineStr">
        <is>
          <t>广告费</t>
        </is>
      </c>
      <c r="AJ242" s="760" t="n">
        <v>-183000</v>
      </c>
      <c r="AK242" s="756" t="n"/>
      <c r="AL242" s="760" t="n">
        <v>4100278.36</v>
      </c>
      <c r="AM242" s="760" t="n">
        <v>6813292.37</v>
      </c>
      <c r="AN242" s="756" t="n"/>
      <c r="AO242" s="756" t="n"/>
      <c r="AP242" s="756" t="n"/>
      <c r="AQ242" s="756" t="n"/>
      <c r="AR242" s="756" t="n"/>
      <c r="AS242" s="756" t="n"/>
      <c r="AT242" s="756" t="n"/>
      <c r="AU242" s="756" t="n"/>
      <c r="AV242" s="756" t="n"/>
      <c r="AW242" s="756" t="n"/>
      <c r="AX242" s="756" t="n"/>
      <c r="AY242" s="756" t="n"/>
      <c r="AZ242" s="753" t="n"/>
      <c r="BA242" s="756" t="n"/>
      <c r="BB242" s="756" t="n"/>
      <c r="BC242" s="756" t="n"/>
      <c r="BD242" s="756" t="n"/>
      <c r="BE242" s="756" t="n"/>
      <c r="BF242" s="756" t="n"/>
      <c r="BG242" s="756" t="n"/>
      <c r="BH242" s="756" t="n"/>
      <c r="BI242" s="756" t="n"/>
      <c r="BJ242" s="756" t="n"/>
      <c r="BK242" s="756" t="n"/>
      <c r="BL242" s="756" t="n"/>
      <c r="BM242" s="756" t="n"/>
      <c r="BN242" s="756" t="n"/>
      <c r="BO242" s="756" t="n"/>
      <c r="BP242" s="756" t="n"/>
      <c r="BQ242" s="756" t="n"/>
      <c r="BR242" s="756" t="n"/>
      <c r="BS242" s="756" t="n"/>
      <c r="BT242" s="756" t="n"/>
      <c r="BU242" s="756" t="n"/>
      <c r="BV242" s="756" t="n"/>
      <c r="BW242" s="756" t="n"/>
      <c r="BX242" s="756" t="n"/>
      <c r="BY242" s="756" t="n"/>
      <c r="BZ242" s="756" t="n"/>
      <c r="CA242" s="756" t="n"/>
      <c r="CB242" s="756" t="n"/>
      <c r="CC242" s="756" t="n"/>
      <c r="CD242" s="756" t="n"/>
      <c r="CE242" s="756" t="n"/>
      <c r="CF242" s="756" t="n"/>
      <c r="CG242" s="756" t="n"/>
      <c r="CH242" s="756" t="n"/>
      <c r="CI242" s="756" t="n"/>
      <c r="CJ242" s="756" t="n"/>
      <c r="CK242" s="756" t="n"/>
      <c r="CL242" s="756" t="n"/>
      <c r="CM242" s="756" t="n"/>
      <c r="CN242" s="756" t="n"/>
      <c r="CO242" s="756" t="n"/>
      <c r="CP242" s="756" t="n"/>
      <c r="CQ242" s="756" t="n"/>
      <c r="CR242" s="756" t="n"/>
      <c r="CS242" s="756" t="n"/>
      <c r="CT242" s="756" t="n"/>
      <c r="CU242" s="756" t="n"/>
      <c r="CV242" s="756" t="n"/>
      <c r="CW242" s="756" t="n"/>
      <c r="CX242" s="756" t="n"/>
      <c r="CY242" s="756" t="n"/>
      <c r="CZ242" s="756" t="n"/>
      <c r="DA242" s="756" t="n"/>
      <c r="DB242" s="756" t="n"/>
      <c r="DC242" s="756" t="n"/>
      <c r="DD242" s="756" t="n"/>
      <c r="DE242" s="756" t="n"/>
      <c r="DF242" s="756" t="n"/>
      <c r="DG242" s="756" t="n"/>
      <c r="DH242" s="756" t="n"/>
      <c r="DI242" s="756" t="n"/>
    </row>
    <row r="243" ht="13.5" customHeight="1" s="1178">
      <c r="A243" s="756" t="n"/>
      <c r="B243" s="756" t="n"/>
      <c r="C243" s="756" t="n"/>
      <c r="D243" s="756" t="n"/>
      <c r="E243" s="756" t="n"/>
      <c r="F243" s="756" t="n"/>
      <c r="G243" s="753" t="n"/>
      <c r="H243" s="756" t="n"/>
      <c r="I243" s="756" t="n"/>
      <c r="J243" s="756" t="n"/>
      <c r="K243" s="756" t="n"/>
      <c r="L243" s="756" t="n"/>
      <c r="M243" s="756" t="n"/>
      <c r="N243" s="756" t="n"/>
      <c r="O243" s="756" t="n"/>
      <c r="P243" s="756" t="n"/>
      <c r="Q243" s="756" t="n"/>
      <c r="R243" s="756" t="n"/>
      <c r="S243" s="756" t="n"/>
      <c r="T243" s="755" t="n"/>
      <c r="U243" s="756" t="n"/>
      <c r="V243" s="756" t="n"/>
      <c r="W243" s="756" t="n"/>
      <c r="X243" s="756" t="n"/>
      <c r="Y243" s="756" t="n"/>
      <c r="Z243" s="756" t="n"/>
      <c r="AA243" s="753" t="n"/>
      <c r="AB243" s="756" t="n"/>
      <c r="AC243" s="756" t="n"/>
      <c r="AD243" s="756" t="n"/>
      <c r="AE243" s="756" t="n"/>
      <c r="AF243" s="756" t="n"/>
      <c r="AG243" s="756" t="n"/>
      <c r="AH243" s="753" t="n"/>
      <c r="AI243" s="756" t="inlineStr">
        <is>
          <t>促销费</t>
        </is>
      </c>
      <c r="AJ243" s="760" t="n">
        <v>-183000</v>
      </c>
      <c r="AK243" s="756" t="n"/>
      <c r="AL243" s="760" t="n">
        <v>4283278.36</v>
      </c>
      <c r="AM243" s="760" t="n">
        <v>6630292.37</v>
      </c>
      <c r="AN243" s="756" t="n"/>
      <c r="AO243" s="756" t="n"/>
      <c r="AP243" s="756" t="n"/>
      <c r="AQ243" s="756" t="n"/>
      <c r="AR243" s="756" t="n"/>
      <c r="AS243" s="756" t="n"/>
      <c r="AT243" s="756" t="n"/>
      <c r="AU243" s="756" t="n"/>
      <c r="AV243" s="756" t="n"/>
      <c r="AW243" s="756" t="n"/>
      <c r="AX243" s="756" t="n"/>
      <c r="AY243" s="756" t="n"/>
      <c r="AZ243" s="753" t="n"/>
      <c r="BA243" s="756" t="n"/>
      <c r="BB243" s="756" t="n"/>
      <c r="BC243" s="756" t="n"/>
      <c r="BD243" s="756" t="n"/>
      <c r="BE243" s="756" t="n"/>
      <c r="BF243" s="756" t="n"/>
      <c r="BG243" s="756" t="n"/>
      <c r="BH243" s="756" t="n"/>
      <c r="BI243" s="756" t="n"/>
      <c r="BJ243" s="756" t="n"/>
      <c r="BK243" s="756" t="n"/>
      <c r="BL243" s="756" t="n"/>
      <c r="BM243" s="756" t="n"/>
      <c r="BN243" s="756" t="n"/>
      <c r="BO243" s="756" t="n"/>
      <c r="BP243" s="756" t="n"/>
      <c r="BQ243" s="756" t="n"/>
      <c r="BR243" s="756" t="n"/>
      <c r="BS243" s="756" t="n"/>
      <c r="BT243" s="756" t="n"/>
      <c r="BU243" s="756" t="n"/>
      <c r="BV243" s="756" t="n"/>
      <c r="BW243" s="756" t="n"/>
      <c r="BX243" s="756" t="n"/>
      <c r="BY243" s="756" t="n"/>
      <c r="BZ243" s="756" t="n"/>
      <c r="CA243" s="756" t="n"/>
      <c r="CB243" s="756" t="n"/>
      <c r="CC243" s="756" t="n"/>
      <c r="CD243" s="756" t="n"/>
      <c r="CE243" s="756" t="n"/>
      <c r="CF243" s="756" t="n"/>
      <c r="CG243" s="756" t="n"/>
      <c r="CH243" s="756" t="n"/>
      <c r="CI243" s="756" t="n"/>
      <c r="CJ243" s="756" t="n"/>
      <c r="CK243" s="756" t="n"/>
      <c r="CL243" s="756" t="n"/>
      <c r="CM243" s="756" t="n"/>
      <c r="CN243" s="756" t="n"/>
      <c r="CO243" s="756" t="n"/>
      <c r="CP243" s="756" t="n"/>
      <c r="CQ243" s="756" t="n"/>
      <c r="CR243" s="756" t="n"/>
      <c r="CS243" s="756" t="n"/>
      <c r="CT243" s="756" t="n"/>
      <c r="CU243" s="756" t="n"/>
      <c r="CV243" s="756" t="n"/>
      <c r="CW243" s="756" t="n"/>
      <c r="CX243" s="756" t="n"/>
      <c r="CY243" s="756" t="n"/>
      <c r="CZ243" s="756" t="n"/>
      <c r="DA243" s="756" t="n"/>
      <c r="DB243" s="756" t="n"/>
      <c r="DC243" s="756" t="n"/>
      <c r="DD243" s="756" t="n"/>
      <c r="DE243" s="756" t="n"/>
      <c r="DF243" s="756" t="n"/>
      <c r="DG243" s="756" t="n"/>
      <c r="DH243" s="756" t="n"/>
      <c r="DI243" s="756" t="n"/>
    </row>
    <row r="244" ht="13.5" customHeight="1" s="1178">
      <c r="A244" s="756" t="n"/>
      <c r="B244" s="756" t="n"/>
      <c r="C244" s="756" t="n"/>
      <c r="D244" s="756" t="n"/>
      <c r="E244" s="756" t="n"/>
      <c r="F244" s="756" t="n"/>
      <c r="G244" s="753" t="n"/>
      <c r="H244" s="756" t="n"/>
      <c r="I244" s="756" t="n"/>
      <c r="J244" s="756" t="n"/>
      <c r="K244" s="756" t="n"/>
      <c r="L244" s="756" t="n"/>
      <c r="M244" s="756" t="n"/>
      <c r="N244" s="756" t="n"/>
      <c r="O244" s="756" t="n"/>
      <c r="P244" s="756" t="n"/>
      <c r="Q244" s="756" t="n"/>
      <c r="R244" s="756" t="n"/>
      <c r="S244" s="756" t="n"/>
      <c r="T244" s="755" t="n"/>
      <c r="U244" s="756" t="n"/>
      <c r="V244" s="756" t="n"/>
      <c r="W244" s="756" t="n"/>
      <c r="X244" s="756" t="n"/>
      <c r="Y244" s="756" t="n"/>
      <c r="Z244" s="756" t="n"/>
      <c r="AA244" s="753" t="n"/>
      <c r="AB244" s="756" t="n"/>
      <c r="AC244" s="756" t="n"/>
      <c r="AD244" s="756" t="n"/>
      <c r="AE244" s="756" t="n"/>
      <c r="AF244" s="756" t="n"/>
      <c r="AG244" s="756" t="n"/>
      <c r="AH244" s="753" t="n"/>
      <c r="AI244" s="756" t="inlineStr">
        <is>
          <t>销售收入</t>
        </is>
      </c>
      <c r="AJ244" s="760" t="n">
        <v>5722575</v>
      </c>
      <c r="AK244" s="760" t="n">
        <v>5744405.44</v>
      </c>
      <c r="AL244" s="756" t="n"/>
      <c r="AM244" s="760" t="n">
        <v>12352867.37</v>
      </c>
      <c r="AN244" s="756" t="n"/>
      <c r="AO244" s="756" t="n"/>
      <c r="AP244" s="756" t="n"/>
      <c r="AQ244" s="756" t="n"/>
      <c r="AR244" s="756" t="n"/>
      <c r="AS244" s="756" t="n"/>
      <c r="AT244" s="756" t="n"/>
      <c r="AU244" s="756" t="n"/>
      <c r="AV244" s="756" t="n"/>
      <c r="AW244" s="756" t="n"/>
      <c r="AX244" s="756" t="n"/>
      <c r="AY244" s="756" t="n"/>
      <c r="AZ244" s="753" t="n"/>
      <c r="BA244" s="756" t="n"/>
      <c r="BB244" s="756" t="n"/>
      <c r="BC244" s="756" t="n"/>
      <c r="BD244" s="756" t="n"/>
      <c r="BE244" s="756" t="n"/>
      <c r="BF244" s="756" t="n"/>
      <c r="BG244" s="756" t="n"/>
      <c r="BH244" s="756" t="n"/>
      <c r="BI244" s="756" t="n"/>
      <c r="BJ244" s="756" t="n"/>
      <c r="BK244" s="756" t="n"/>
      <c r="BL244" s="756" t="n"/>
      <c r="BM244" s="756" t="n"/>
      <c r="BN244" s="756" t="n"/>
      <c r="BO244" s="756" t="n"/>
      <c r="BP244" s="756" t="n"/>
      <c r="BQ244" s="756" t="n"/>
      <c r="BR244" s="756" t="n"/>
      <c r="BS244" s="756" t="n"/>
      <c r="BT244" s="756" t="n"/>
      <c r="BU244" s="756" t="n"/>
      <c r="BV244" s="756" t="n"/>
      <c r="BW244" s="756" t="n"/>
      <c r="BX244" s="756" t="n"/>
      <c r="BY244" s="756" t="n"/>
      <c r="BZ244" s="756" t="n"/>
      <c r="CA244" s="756" t="n"/>
      <c r="CB244" s="756" t="n"/>
      <c r="CC244" s="756" t="n"/>
      <c r="CD244" s="756" t="n"/>
      <c r="CE244" s="756" t="n"/>
      <c r="CF244" s="756" t="n"/>
      <c r="CG244" s="756" t="n"/>
      <c r="CH244" s="756" t="n"/>
      <c r="CI244" s="756" t="n"/>
      <c r="CJ244" s="756" t="n"/>
      <c r="CK244" s="756" t="n"/>
      <c r="CL244" s="756" t="n"/>
      <c r="CM244" s="756" t="n"/>
      <c r="CN244" s="756" t="n"/>
      <c r="CO244" s="756" t="n"/>
      <c r="CP244" s="756" t="n"/>
      <c r="CQ244" s="756" t="n"/>
      <c r="CR244" s="756" t="n"/>
      <c r="CS244" s="756" t="n"/>
      <c r="CT244" s="756" t="n"/>
      <c r="CU244" s="756" t="n"/>
      <c r="CV244" s="756" t="n"/>
      <c r="CW244" s="756" t="n"/>
      <c r="CX244" s="756" t="n"/>
      <c r="CY244" s="756" t="n"/>
      <c r="CZ244" s="756" t="n"/>
      <c r="DA244" s="756" t="n"/>
      <c r="DB244" s="756" t="n"/>
      <c r="DC244" s="756" t="n"/>
      <c r="DD244" s="756" t="n"/>
      <c r="DE244" s="756" t="n"/>
      <c r="DF244" s="756" t="n"/>
      <c r="DG244" s="756" t="n"/>
      <c r="DH244" s="756" t="n"/>
      <c r="DI244" s="756" t="n"/>
    </row>
    <row r="245" ht="13.5" customHeight="1" s="1178">
      <c r="A245" s="756" t="n"/>
      <c r="B245" s="756" t="n"/>
      <c r="C245" s="756" t="n"/>
      <c r="D245" s="756" t="n"/>
      <c r="E245" s="756" t="n"/>
      <c r="F245" s="756" t="n"/>
      <c r="G245" s="753" t="n"/>
      <c r="H245" s="756" t="n"/>
      <c r="I245" s="756" t="n"/>
      <c r="J245" s="756" t="n"/>
      <c r="K245" s="756" t="n"/>
      <c r="L245" s="756" t="n"/>
      <c r="M245" s="756" t="n"/>
      <c r="N245" s="756" t="n"/>
      <c r="O245" s="756" t="n"/>
      <c r="P245" s="756" t="n"/>
      <c r="Q245" s="756" t="n"/>
      <c r="R245" s="756" t="n"/>
      <c r="S245" s="756" t="n"/>
      <c r="T245" s="755" t="n"/>
      <c r="U245" s="756" t="n"/>
      <c r="V245" s="756" t="n"/>
      <c r="W245" s="756" t="n"/>
      <c r="X245" s="756" t="n"/>
      <c r="Y245" s="756" t="n"/>
      <c r="Z245" s="756" t="n"/>
      <c r="AA245" s="753" t="n"/>
      <c r="AB245" s="756" t="n"/>
      <c r="AC245" s="756" t="n"/>
      <c r="AD245" s="756" t="n"/>
      <c r="AE245" s="756" t="n"/>
      <c r="AF245" s="756" t="n"/>
      <c r="AG245" s="756" t="n"/>
      <c r="AH245" s="753" t="n"/>
      <c r="AI245" s="756" t="inlineStr">
        <is>
          <t>废品损失</t>
        </is>
      </c>
      <c r="AJ245" s="760" t="n">
        <v>0</v>
      </c>
      <c r="AK245" s="756" t="n"/>
      <c r="AL245" s="760" t="n">
        <v>4283278.36</v>
      </c>
      <c r="AM245" s="760" t="n">
        <v>12352867.37</v>
      </c>
      <c r="AN245" s="756" t="n"/>
      <c r="AO245" s="756" t="n"/>
      <c r="AP245" s="756" t="n"/>
      <c r="AQ245" s="756" t="n"/>
      <c r="AR245" s="756" t="n"/>
      <c r="AS245" s="756" t="n"/>
      <c r="AT245" s="756" t="n"/>
      <c r="AU245" s="756" t="n"/>
      <c r="AV245" s="756" t="n"/>
      <c r="AW245" s="756" t="n"/>
      <c r="AX245" s="756" t="n"/>
      <c r="AY245" s="756" t="n"/>
      <c r="AZ245" s="753" t="n"/>
      <c r="BA245" s="756" t="n"/>
      <c r="BB245" s="756" t="n"/>
      <c r="BC245" s="756" t="n"/>
      <c r="BD245" s="756" t="n"/>
      <c r="BE245" s="756" t="n"/>
      <c r="BF245" s="756" t="n"/>
      <c r="BG245" s="756" t="n"/>
      <c r="BH245" s="756" t="n"/>
      <c r="BI245" s="756" t="n"/>
      <c r="BJ245" s="756" t="n"/>
      <c r="BK245" s="756" t="n"/>
      <c r="BL245" s="756" t="n"/>
      <c r="BM245" s="756" t="n"/>
      <c r="BN245" s="756" t="n"/>
      <c r="BO245" s="756" t="n"/>
      <c r="BP245" s="756" t="n"/>
      <c r="BQ245" s="756" t="n"/>
      <c r="BR245" s="756" t="n"/>
      <c r="BS245" s="756" t="n"/>
      <c r="BT245" s="756" t="n"/>
      <c r="BU245" s="756" t="n"/>
      <c r="BV245" s="756" t="n"/>
      <c r="BW245" s="756" t="n"/>
      <c r="BX245" s="756" t="n"/>
      <c r="BY245" s="756" t="n"/>
      <c r="BZ245" s="756" t="n"/>
      <c r="CA245" s="756" t="n"/>
      <c r="CB245" s="756" t="n"/>
      <c r="CC245" s="756" t="n"/>
      <c r="CD245" s="756" t="n"/>
      <c r="CE245" s="756" t="n"/>
      <c r="CF245" s="756" t="n"/>
      <c r="CG245" s="756" t="n"/>
      <c r="CH245" s="756" t="n"/>
      <c r="CI245" s="756" t="n"/>
      <c r="CJ245" s="756" t="n"/>
      <c r="CK245" s="756" t="n"/>
      <c r="CL245" s="756" t="n"/>
      <c r="CM245" s="756" t="n"/>
      <c r="CN245" s="756" t="n"/>
      <c r="CO245" s="756" t="n"/>
      <c r="CP245" s="756" t="n"/>
      <c r="CQ245" s="756" t="n"/>
      <c r="CR245" s="756" t="n"/>
      <c r="CS245" s="756" t="n"/>
      <c r="CT245" s="756" t="n"/>
      <c r="CU245" s="756" t="n"/>
      <c r="CV245" s="756" t="n"/>
      <c r="CW245" s="756" t="n"/>
      <c r="CX245" s="756" t="n"/>
      <c r="CY245" s="756" t="n"/>
      <c r="CZ245" s="756" t="n"/>
      <c r="DA245" s="756" t="n"/>
      <c r="DB245" s="756" t="n"/>
      <c r="DC245" s="756" t="n"/>
      <c r="DD245" s="756" t="n"/>
      <c r="DE245" s="756" t="n"/>
      <c r="DF245" s="756" t="n"/>
      <c r="DG245" s="756" t="n"/>
      <c r="DH245" s="756" t="n"/>
      <c r="DI245" s="756" t="n"/>
    </row>
    <row r="246" ht="13.5" customHeight="1" s="1178">
      <c r="A246" s="756" t="n"/>
      <c r="B246" s="756" t="n"/>
      <c r="C246" s="756" t="n"/>
      <c r="D246" s="756" t="n"/>
      <c r="E246" s="756" t="n"/>
      <c r="F246" s="756" t="n"/>
      <c r="G246" s="753" t="n"/>
      <c r="H246" s="756" t="n"/>
      <c r="I246" s="756" t="n"/>
      <c r="J246" s="756" t="n"/>
      <c r="K246" s="756" t="n"/>
      <c r="L246" s="756" t="n"/>
      <c r="M246" s="756" t="n"/>
      <c r="N246" s="756" t="n"/>
      <c r="O246" s="756" t="n"/>
      <c r="P246" s="756" t="n"/>
      <c r="Q246" s="756" t="n"/>
      <c r="R246" s="756" t="n"/>
      <c r="S246" s="756" t="n"/>
      <c r="T246" s="755" t="n"/>
      <c r="U246" s="756" t="n"/>
      <c r="V246" s="756" t="n"/>
      <c r="W246" s="756" t="n"/>
      <c r="X246" s="756" t="n"/>
      <c r="Y246" s="756" t="n"/>
      <c r="Z246" s="756" t="n"/>
      <c r="AA246" s="753" t="n"/>
      <c r="AB246" s="756" t="n"/>
      <c r="AC246" s="756" t="n"/>
      <c r="AD246" s="756" t="n"/>
      <c r="AE246" s="756" t="n"/>
      <c r="AF246" s="756" t="n"/>
      <c r="AG246" s="756" t="n"/>
      <c r="AH246" s="753" t="n"/>
      <c r="AI246" s="756" t="inlineStr">
        <is>
          <t>折旧费</t>
        </is>
      </c>
      <c r="AJ246" s="760" t="n">
        <v>-715500</v>
      </c>
      <c r="AK246" s="756" t="n"/>
      <c r="AL246" s="760" t="n">
        <v>4998778.36</v>
      </c>
      <c r="AM246" s="756" t="n"/>
      <c r="AN246" s="756" t="n"/>
      <c r="AO246" s="756" t="n"/>
      <c r="AP246" s="756" t="n"/>
      <c r="AQ246" s="756" t="n"/>
      <c r="AR246" s="756" t="n"/>
      <c r="AS246" s="756" t="n"/>
      <c r="AT246" s="756" t="n"/>
      <c r="AU246" s="756" t="n"/>
      <c r="AV246" s="756" t="n"/>
      <c r="AW246" s="756" t="n"/>
      <c r="AX246" s="756" t="n"/>
      <c r="AY246" s="756" t="n"/>
      <c r="AZ246" s="753" t="n"/>
      <c r="BA246" s="756" t="n"/>
      <c r="BB246" s="756" t="n"/>
      <c r="BC246" s="756" t="n"/>
      <c r="BD246" s="756" t="n"/>
      <c r="BE246" s="756" t="n"/>
      <c r="BF246" s="756" t="n"/>
      <c r="BG246" s="756" t="n"/>
      <c r="BH246" s="756" t="n"/>
      <c r="BI246" s="756" t="n"/>
      <c r="BJ246" s="756" t="n"/>
      <c r="BK246" s="756" t="n"/>
      <c r="BL246" s="756" t="n"/>
      <c r="BM246" s="756" t="n"/>
      <c r="BN246" s="756" t="n"/>
      <c r="BO246" s="756" t="n"/>
      <c r="BP246" s="756" t="n"/>
      <c r="BQ246" s="756" t="n"/>
      <c r="BR246" s="756" t="n"/>
      <c r="BS246" s="756" t="n"/>
      <c r="BT246" s="756" t="n"/>
      <c r="BU246" s="756" t="n"/>
      <c r="BV246" s="756" t="n"/>
      <c r="BW246" s="756" t="n"/>
      <c r="BX246" s="756" t="n"/>
      <c r="BY246" s="756" t="n"/>
      <c r="BZ246" s="756" t="n"/>
      <c r="CA246" s="756" t="n"/>
      <c r="CB246" s="756" t="n"/>
      <c r="CC246" s="756" t="n"/>
      <c r="CD246" s="756" t="n"/>
      <c r="CE246" s="756" t="n"/>
      <c r="CF246" s="756" t="n"/>
      <c r="CG246" s="756" t="n"/>
      <c r="CH246" s="756" t="n"/>
      <c r="CI246" s="756" t="n"/>
      <c r="CJ246" s="756" t="n"/>
      <c r="CK246" s="756" t="n"/>
      <c r="CL246" s="756" t="n"/>
      <c r="CM246" s="756" t="n"/>
      <c r="CN246" s="756" t="n"/>
      <c r="CO246" s="756" t="n"/>
      <c r="CP246" s="756" t="n"/>
      <c r="CQ246" s="756" t="n"/>
      <c r="CR246" s="756" t="n"/>
      <c r="CS246" s="756" t="n"/>
      <c r="CT246" s="756" t="n"/>
      <c r="CU246" s="756" t="n"/>
      <c r="CV246" s="756" t="n"/>
      <c r="CW246" s="756" t="n"/>
      <c r="CX246" s="756" t="n"/>
      <c r="CY246" s="756" t="n"/>
      <c r="CZ246" s="756" t="n"/>
      <c r="DA246" s="756" t="n"/>
      <c r="DB246" s="756" t="n"/>
      <c r="DC246" s="756" t="n"/>
      <c r="DD246" s="756" t="n"/>
      <c r="DE246" s="756" t="n"/>
      <c r="DF246" s="756" t="n"/>
      <c r="DG246" s="756" t="n"/>
      <c r="DH246" s="756" t="n"/>
      <c r="DI246" s="756" t="n"/>
    </row>
    <row r="247" ht="13.5" customHeight="1" s="1178">
      <c r="A247" s="756" t="n"/>
      <c r="B247" s="756" t="n"/>
      <c r="C247" s="756" t="n"/>
      <c r="D247" s="756" t="n"/>
      <c r="E247" s="756" t="n"/>
      <c r="F247" s="756" t="n"/>
      <c r="G247" s="753" t="n"/>
      <c r="H247" s="756" t="n"/>
      <c r="I247" s="756" t="n"/>
      <c r="J247" s="756" t="n"/>
      <c r="K247" s="756" t="n"/>
      <c r="L247" s="756" t="n"/>
      <c r="M247" s="756" t="n"/>
      <c r="N247" s="756" t="n"/>
      <c r="O247" s="756" t="n"/>
      <c r="P247" s="756" t="n"/>
      <c r="Q247" s="756" t="n"/>
      <c r="R247" s="756" t="n"/>
      <c r="S247" s="756" t="n"/>
      <c r="T247" s="755" t="n"/>
      <c r="U247" s="756" t="n"/>
      <c r="V247" s="756" t="n"/>
      <c r="W247" s="756" t="n"/>
      <c r="X247" s="756" t="n"/>
      <c r="Y247" s="756" t="n"/>
      <c r="Z247" s="756" t="n"/>
      <c r="AA247" s="753" t="n"/>
      <c r="AB247" s="756" t="n"/>
      <c r="AC247" s="756" t="n"/>
      <c r="AD247" s="756" t="n"/>
      <c r="AE247" s="756" t="n"/>
      <c r="AF247" s="756" t="n"/>
      <c r="AG247" s="756" t="n"/>
      <c r="AH247" s="753" t="n"/>
      <c r="AI247" s="756" t="inlineStr">
        <is>
          <t>产品库存变化</t>
        </is>
      </c>
      <c r="AJ247" s="760" t="n">
        <v>-242073.27</v>
      </c>
      <c r="AK247" s="756" t="n"/>
      <c r="AL247" s="760" t="n">
        <v>5240851.63</v>
      </c>
      <c r="AM247" s="756" t="n"/>
      <c r="AN247" s="756" t="n"/>
      <c r="AO247" s="756" t="n"/>
      <c r="AP247" s="756" t="n"/>
      <c r="AQ247" s="756" t="n"/>
      <c r="AR247" s="756" t="n"/>
      <c r="AS247" s="756" t="n"/>
      <c r="AT247" s="756" t="n"/>
      <c r="AU247" s="756" t="n"/>
      <c r="AV247" s="756" t="n"/>
      <c r="AW247" s="756" t="n"/>
      <c r="AX247" s="756" t="n"/>
      <c r="AY247" s="756" t="n"/>
      <c r="AZ247" s="753" t="n"/>
      <c r="BA247" s="756" t="n"/>
      <c r="BB247" s="756" t="n"/>
      <c r="BC247" s="756" t="n"/>
      <c r="BD247" s="756" t="n"/>
      <c r="BE247" s="756" t="n"/>
      <c r="BF247" s="756" t="n"/>
      <c r="BG247" s="756" t="n"/>
      <c r="BH247" s="756" t="n"/>
      <c r="BI247" s="756" t="n"/>
      <c r="BJ247" s="756" t="n"/>
      <c r="BK247" s="756" t="n"/>
      <c r="BL247" s="756" t="n"/>
      <c r="BM247" s="756" t="n"/>
      <c r="BN247" s="756" t="n"/>
      <c r="BO247" s="756" t="n"/>
      <c r="BP247" s="756" t="n"/>
      <c r="BQ247" s="756" t="n"/>
      <c r="BR247" s="756" t="n"/>
      <c r="BS247" s="756" t="n"/>
      <c r="BT247" s="756" t="n"/>
      <c r="BU247" s="756" t="n"/>
      <c r="BV247" s="756" t="n"/>
      <c r="BW247" s="756" t="n"/>
      <c r="BX247" s="756" t="n"/>
      <c r="BY247" s="756" t="n"/>
      <c r="BZ247" s="756" t="n"/>
      <c r="CA247" s="756" t="n"/>
      <c r="CB247" s="756" t="n"/>
      <c r="CC247" s="756" t="n"/>
      <c r="CD247" s="756" t="n"/>
      <c r="CE247" s="756" t="n"/>
      <c r="CF247" s="756" t="n"/>
      <c r="CG247" s="756" t="n"/>
      <c r="CH247" s="756" t="n"/>
      <c r="CI247" s="756" t="n"/>
      <c r="CJ247" s="756" t="n"/>
      <c r="CK247" s="756" t="n"/>
      <c r="CL247" s="756" t="n"/>
      <c r="CM247" s="756" t="n"/>
      <c r="CN247" s="756" t="n"/>
      <c r="CO247" s="756" t="n"/>
      <c r="CP247" s="756" t="n"/>
      <c r="CQ247" s="756" t="n"/>
      <c r="CR247" s="756" t="n"/>
      <c r="CS247" s="756" t="n"/>
      <c r="CT247" s="756" t="n"/>
      <c r="CU247" s="756" t="n"/>
      <c r="CV247" s="756" t="n"/>
      <c r="CW247" s="756" t="n"/>
      <c r="CX247" s="756" t="n"/>
      <c r="CY247" s="756" t="n"/>
      <c r="CZ247" s="756" t="n"/>
      <c r="DA247" s="756" t="n"/>
      <c r="DB247" s="756" t="n"/>
      <c r="DC247" s="756" t="n"/>
      <c r="DD247" s="756" t="n"/>
      <c r="DE247" s="756" t="n"/>
      <c r="DF247" s="756" t="n"/>
      <c r="DG247" s="756" t="n"/>
      <c r="DH247" s="756" t="n"/>
      <c r="DI247" s="756" t="n"/>
    </row>
    <row r="248" ht="13.5" customHeight="1" s="1178">
      <c r="A248" s="756" t="n"/>
      <c r="B248" s="756" t="n"/>
      <c r="C248" s="756" t="n"/>
      <c r="D248" s="756" t="n"/>
      <c r="E248" s="756" t="n"/>
      <c r="F248" s="756" t="n"/>
      <c r="G248" s="753" t="n"/>
      <c r="H248" s="756" t="n"/>
      <c r="I248" s="756" t="n"/>
      <c r="J248" s="756" t="n"/>
      <c r="K248" s="756" t="n"/>
      <c r="L248" s="756" t="n"/>
      <c r="M248" s="756" t="n"/>
      <c r="N248" s="756" t="n"/>
      <c r="O248" s="756" t="n"/>
      <c r="P248" s="756" t="n"/>
      <c r="Q248" s="756" t="n"/>
      <c r="R248" s="756" t="n"/>
      <c r="S248" s="756" t="n"/>
      <c r="T248" s="755" t="n"/>
      <c r="U248" s="756" t="n"/>
      <c r="V248" s="756" t="n"/>
      <c r="W248" s="756" t="n"/>
      <c r="X248" s="756" t="n"/>
      <c r="Y248" s="756" t="n"/>
      <c r="Z248" s="756" t="n"/>
      <c r="AA248" s="753" t="n"/>
      <c r="AB248" s="756" t="n"/>
      <c r="AC248" s="756" t="n"/>
      <c r="AD248" s="756" t="n"/>
      <c r="AE248" s="756" t="n"/>
      <c r="AF248" s="756" t="n"/>
      <c r="AG248" s="756" t="n"/>
      <c r="AH248" s="753" t="n"/>
      <c r="AI248" s="756" t="inlineStr">
        <is>
          <t>原材料存储费</t>
        </is>
      </c>
      <c r="AJ248" s="760" t="n">
        <v>-1854.82</v>
      </c>
      <c r="AK248" s="756" t="n"/>
      <c r="AL248" s="760" t="n">
        <v>5242706.45</v>
      </c>
      <c r="AM248" s="760" t="n">
        <v>12351012.55</v>
      </c>
      <c r="AN248" s="756" t="n"/>
      <c r="AO248" s="756" t="n"/>
      <c r="AP248" s="756" t="n"/>
      <c r="AQ248" s="756" t="n"/>
      <c r="AR248" s="756" t="n"/>
      <c r="AS248" s="756" t="n"/>
      <c r="AT248" s="756" t="n"/>
      <c r="AU248" s="756" t="n"/>
      <c r="AV248" s="756" t="n"/>
      <c r="AW248" s="756" t="n"/>
      <c r="AX248" s="756" t="n"/>
      <c r="AY248" s="756" t="n"/>
      <c r="AZ248" s="753" t="n"/>
      <c r="BA248" s="756" t="n"/>
      <c r="BB248" s="756" t="n"/>
      <c r="BC248" s="756" t="n"/>
      <c r="BD248" s="756" t="n"/>
      <c r="BE248" s="756" t="n"/>
      <c r="BF248" s="756" t="n"/>
      <c r="BG248" s="756" t="n"/>
      <c r="BH248" s="756" t="n"/>
      <c r="BI248" s="756" t="n"/>
      <c r="BJ248" s="756" t="n"/>
      <c r="BK248" s="756" t="n"/>
      <c r="BL248" s="756" t="n"/>
      <c r="BM248" s="756" t="n"/>
      <c r="BN248" s="756" t="n"/>
      <c r="BO248" s="756" t="n"/>
      <c r="BP248" s="756" t="n"/>
      <c r="BQ248" s="756" t="n"/>
      <c r="BR248" s="756" t="n"/>
      <c r="BS248" s="756" t="n"/>
      <c r="BT248" s="756" t="n"/>
      <c r="BU248" s="756" t="n"/>
      <c r="BV248" s="756" t="n"/>
      <c r="BW248" s="756" t="n"/>
      <c r="BX248" s="756" t="n"/>
      <c r="BY248" s="756" t="n"/>
      <c r="BZ248" s="756" t="n"/>
      <c r="CA248" s="756" t="n"/>
      <c r="CB248" s="756" t="n"/>
      <c r="CC248" s="756" t="n"/>
      <c r="CD248" s="756" t="n"/>
      <c r="CE248" s="756" t="n"/>
      <c r="CF248" s="756" t="n"/>
      <c r="CG248" s="756" t="n"/>
      <c r="CH248" s="756" t="n"/>
      <c r="CI248" s="756" t="n"/>
      <c r="CJ248" s="756" t="n"/>
      <c r="CK248" s="756" t="n"/>
      <c r="CL248" s="756" t="n"/>
      <c r="CM248" s="756" t="n"/>
      <c r="CN248" s="756" t="n"/>
      <c r="CO248" s="756" t="n"/>
      <c r="CP248" s="756" t="n"/>
      <c r="CQ248" s="756" t="n"/>
      <c r="CR248" s="756" t="n"/>
      <c r="CS248" s="756" t="n"/>
      <c r="CT248" s="756" t="n"/>
      <c r="CU248" s="756" t="n"/>
      <c r="CV248" s="756" t="n"/>
      <c r="CW248" s="756" t="n"/>
      <c r="CX248" s="756" t="n"/>
      <c r="CY248" s="756" t="n"/>
      <c r="CZ248" s="756" t="n"/>
      <c r="DA248" s="756" t="n"/>
      <c r="DB248" s="756" t="n"/>
      <c r="DC248" s="756" t="n"/>
      <c r="DD248" s="756" t="n"/>
      <c r="DE248" s="756" t="n"/>
      <c r="DF248" s="756" t="n"/>
      <c r="DG248" s="756" t="n"/>
      <c r="DH248" s="756" t="n"/>
      <c r="DI248" s="756" t="n"/>
    </row>
    <row r="249" ht="13.5" customHeight="1" s="1178">
      <c r="A249" s="756" t="n"/>
      <c r="B249" s="756" t="n"/>
      <c r="C249" s="756" t="n"/>
      <c r="D249" s="756" t="n"/>
      <c r="E249" s="756" t="n"/>
      <c r="F249" s="756" t="n"/>
      <c r="G249" s="753" t="n"/>
      <c r="H249" s="756" t="n"/>
      <c r="I249" s="756" t="n"/>
      <c r="J249" s="756" t="n"/>
      <c r="K249" s="756" t="n"/>
      <c r="L249" s="756" t="n"/>
      <c r="M249" s="756" t="n"/>
      <c r="N249" s="756" t="n"/>
      <c r="O249" s="756" t="n"/>
      <c r="P249" s="756" t="n"/>
      <c r="Q249" s="756" t="n"/>
      <c r="R249" s="756" t="n"/>
      <c r="S249" s="756" t="n"/>
      <c r="T249" s="755" t="n"/>
      <c r="U249" s="756" t="n"/>
      <c r="V249" s="756" t="n"/>
      <c r="W249" s="756" t="n"/>
      <c r="X249" s="756" t="n"/>
      <c r="Y249" s="756" t="n"/>
      <c r="Z249" s="756" t="n"/>
      <c r="AA249" s="753" t="n"/>
      <c r="AB249" s="756" t="n"/>
      <c r="AC249" s="756" t="n"/>
      <c r="AD249" s="756" t="n"/>
      <c r="AE249" s="756" t="n"/>
      <c r="AF249" s="756" t="n"/>
      <c r="AG249" s="756" t="n"/>
      <c r="AH249" s="753" t="n"/>
      <c r="AI249" s="756" t="inlineStr">
        <is>
          <t>成品存储费</t>
        </is>
      </c>
      <c r="AJ249" s="760" t="n">
        <v>-14225</v>
      </c>
      <c r="AK249" s="756" t="n"/>
      <c r="AL249" s="760" t="n">
        <v>5256931.45</v>
      </c>
      <c r="AM249" s="760" t="n">
        <v>12336787.55</v>
      </c>
      <c r="AN249" s="756" t="n"/>
      <c r="AO249" s="756" t="n"/>
      <c r="AP249" s="756" t="n"/>
      <c r="AQ249" s="756" t="n"/>
      <c r="AR249" s="756" t="n"/>
      <c r="AS249" s="756" t="n"/>
      <c r="AT249" s="756" t="n"/>
      <c r="AU249" s="756" t="n"/>
      <c r="AV249" s="756" t="n"/>
      <c r="AW249" s="756" t="n"/>
      <c r="AX249" s="756" t="n"/>
      <c r="AY249" s="756" t="n"/>
      <c r="AZ249" s="753" t="n"/>
      <c r="BA249" s="756" t="n"/>
      <c r="BB249" s="756" t="n"/>
      <c r="BC249" s="756" t="n"/>
      <c r="BD249" s="756" t="n"/>
      <c r="BE249" s="756" t="n"/>
      <c r="BF249" s="756" t="n"/>
      <c r="BG249" s="756" t="n"/>
      <c r="BH249" s="756" t="n"/>
      <c r="BI249" s="756" t="n"/>
      <c r="BJ249" s="756" t="n"/>
      <c r="BK249" s="756" t="n"/>
      <c r="BL249" s="756" t="n"/>
      <c r="BM249" s="756" t="n"/>
      <c r="BN249" s="756" t="n"/>
      <c r="BO249" s="756" t="n"/>
      <c r="BP249" s="756" t="n"/>
      <c r="BQ249" s="756" t="n"/>
      <c r="BR249" s="756" t="n"/>
      <c r="BS249" s="756" t="n"/>
      <c r="BT249" s="756" t="n"/>
      <c r="BU249" s="756" t="n"/>
      <c r="BV249" s="756" t="n"/>
      <c r="BW249" s="756" t="n"/>
      <c r="BX249" s="756" t="n"/>
      <c r="BY249" s="756" t="n"/>
      <c r="BZ249" s="756" t="n"/>
      <c r="CA249" s="756" t="n"/>
      <c r="CB249" s="756" t="n"/>
      <c r="CC249" s="756" t="n"/>
      <c r="CD249" s="756" t="n"/>
      <c r="CE249" s="756" t="n"/>
      <c r="CF249" s="756" t="n"/>
      <c r="CG249" s="756" t="n"/>
      <c r="CH249" s="756" t="n"/>
      <c r="CI249" s="756" t="n"/>
      <c r="CJ249" s="756" t="n"/>
      <c r="CK249" s="756" t="n"/>
      <c r="CL249" s="756" t="n"/>
      <c r="CM249" s="756" t="n"/>
      <c r="CN249" s="756" t="n"/>
      <c r="CO249" s="756" t="n"/>
      <c r="CP249" s="756" t="n"/>
      <c r="CQ249" s="756" t="n"/>
      <c r="CR249" s="756" t="n"/>
      <c r="CS249" s="756" t="n"/>
      <c r="CT249" s="756" t="n"/>
      <c r="CU249" s="756" t="n"/>
      <c r="CV249" s="756" t="n"/>
      <c r="CW249" s="756" t="n"/>
      <c r="CX249" s="756" t="n"/>
      <c r="CY249" s="756" t="n"/>
      <c r="CZ249" s="756" t="n"/>
      <c r="DA249" s="756" t="n"/>
      <c r="DB249" s="756" t="n"/>
      <c r="DC249" s="756" t="n"/>
      <c r="DD249" s="756" t="n"/>
      <c r="DE249" s="756" t="n"/>
      <c r="DF249" s="756" t="n"/>
      <c r="DG249" s="756" t="n"/>
      <c r="DH249" s="756" t="n"/>
      <c r="DI249" s="756" t="n"/>
    </row>
    <row r="250" ht="13.5" customHeight="1" s="1178">
      <c r="A250" s="756" t="n"/>
      <c r="B250" s="756" t="n"/>
      <c r="C250" s="756" t="n"/>
      <c r="D250" s="756" t="n"/>
      <c r="E250" s="756" t="n"/>
      <c r="F250" s="756" t="n"/>
      <c r="G250" s="753" t="n"/>
      <c r="H250" s="756" t="n"/>
      <c r="I250" s="756" t="n"/>
      <c r="J250" s="756" t="n"/>
      <c r="K250" s="756" t="n"/>
      <c r="L250" s="756" t="n"/>
      <c r="M250" s="756" t="n"/>
      <c r="N250" s="756" t="n"/>
      <c r="O250" s="756" t="n"/>
      <c r="P250" s="756" t="n"/>
      <c r="Q250" s="756" t="n"/>
      <c r="R250" s="756" t="n"/>
      <c r="S250" s="756" t="n"/>
      <c r="T250" s="755" t="n"/>
      <c r="U250" s="756" t="n"/>
      <c r="V250" s="756" t="n"/>
      <c r="W250" s="756" t="n"/>
      <c r="X250" s="756" t="n"/>
      <c r="Y250" s="756" t="n"/>
      <c r="Z250" s="756" t="n"/>
      <c r="AA250" s="753" t="n"/>
      <c r="AB250" s="756" t="n"/>
      <c r="AC250" s="756" t="n"/>
      <c r="AD250" s="756" t="n"/>
      <c r="AE250" s="756" t="n"/>
      <c r="AF250" s="756" t="n"/>
      <c r="AG250" s="756" t="n"/>
      <c r="AH250" s="753" t="n"/>
      <c r="AI250" s="756" t="inlineStr">
        <is>
          <t>上期国债返回</t>
        </is>
      </c>
      <c r="AJ250" s="756" t="n">
        <v>0</v>
      </c>
      <c r="AK250" s="756" t="n"/>
      <c r="AL250" s="756" t="n"/>
      <c r="AM250" s="760" t="n">
        <v>12336787.55</v>
      </c>
      <c r="AN250" s="756" t="n"/>
      <c r="AO250" s="756" t="n"/>
      <c r="AP250" s="756" t="n"/>
      <c r="AQ250" s="756" t="n"/>
      <c r="AR250" s="756" t="n"/>
      <c r="AS250" s="756" t="n"/>
      <c r="AT250" s="756" t="n"/>
      <c r="AU250" s="756" t="n"/>
      <c r="AV250" s="756" t="n"/>
      <c r="AW250" s="756" t="n"/>
      <c r="AX250" s="756" t="n"/>
      <c r="AY250" s="756" t="n"/>
      <c r="AZ250" s="753" t="n"/>
      <c r="BA250" s="756" t="n"/>
      <c r="BB250" s="756" t="n"/>
      <c r="BC250" s="756" t="n"/>
      <c r="BD250" s="756" t="n"/>
      <c r="BE250" s="756" t="n"/>
      <c r="BF250" s="756" t="n"/>
      <c r="BG250" s="756" t="n"/>
      <c r="BH250" s="756" t="n"/>
      <c r="BI250" s="756" t="n"/>
      <c r="BJ250" s="756" t="n"/>
      <c r="BK250" s="756" t="n"/>
      <c r="BL250" s="756" t="n"/>
      <c r="BM250" s="756" t="n"/>
      <c r="BN250" s="756" t="n"/>
      <c r="BO250" s="756" t="n"/>
      <c r="BP250" s="756" t="n"/>
      <c r="BQ250" s="756" t="n"/>
      <c r="BR250" s="756" t="n"/>
      <c r="BS250" s="756" t="n"/>
      <c r="BT250" s="756" t="n"/>
      <c r="BU250" s="756" t="n"/>
      <c r="BV250" s="756" t="n"/>
      <c r="BW250" s="756" t="n"/>
      <c r="BX250" s="756" t="n"/>
      <c r="BY250" s="756" t="n"/>
      <c r="BZ250" s="756" t="n"/>
      <c r="CA250" s="756" t="n"/>
      <c r="CB250" s="756" t="n"/>
      <c r="CC250" s="756" t="n"/>
      <c r="CD250" s="756" t="n"/>
      <c r="CE250" s="756" t="n"/>
      <c r="CF250" s="756" t="n"/>
      <c r="CG250" s="756" t="n"/>
      <c r="CH250" s="756" t="n"/>
      <c r="CI250" s="756" t="n"/>
      <c r="CJ250" s="756" t="n"/>
      <c r="CK250" s="756" t="n"/>
      <c r="CL250" s="756" t="n"/>
      <c r="CM250" s="756" t="n"/>
      <c r="CN250" s="756" t="n"/>
      <c r="CO250" s="756" t="n"/>
      <c r="CP250" s="756" t="n"/>
      <c r="CQ250" s="756" t="n"/>
      <c r="CR250" s="756" t="n"/>
      <c r="CS250" s="756" t="n"/>
      <c r="CT250" s="756" t="n"/>
      <c r="CU250" s="756" t="n"/>
      <c r="CV250" s="756" t="n"/>
      <c r="CW250" s="756" t="n"/>
      <c r="CX250" s="756" t="n"/>
      <c r="CY250" s="756" t="n"/>
      <c r="CZ250" s="756" t="n"/>
      <c r="DA250" s="756" t="n"/>
      <c r="DB250" s="756" t="n"/>
      <c r="DC250" s="756" t="n"/>
      <c r="DD250" s="756" t="n"/>
      <c r="DE250" s="756" t="n"/>
      <c r="DF250" s="756" t="n"/>
      <c r="DG250" s="756" t="n"/>
      <c r="DH250" s="756" t="n"/>
      <c r="DI250" s="756" t="n"/>
    </row>
    <row r="251" ht="13.5" customHeight="1" s="1178">
      <c r="A251" s="756" t="n"/>
      <c r="B251" s="756" t="n"/>
      <c r="C251" s="756" t="n"/>
      <c r="D251" s="756" t="n"/>
      <c r="E251" s="756" t="n"/>
      <c r="F251" s="756" t="n"/>
      <c r="G251" s="753" t="n"/>
      <c r="H251" s="756" t="n"/>
      <c r="I251" s="756" t="n"/>
      <c r="J251" s="756" t="n"/>
      <c r="K251" s="756" t="n"/>
      <c r="L251" s="756" t="n"/>
      <c r="M251" s="756" t="n"/>
      <c r="N251" s="756" t="n"/>
      <c r="O251" s="756" t="n"/>
      <c r="P251" s="756" t="n"/>
      <c r="Q251" s="756" t="n"/>
      <c r="R251" s="756" t="n"/>
      <c r="S251" s="756" t="n"/>
      <c r="T251" s="755" t="n"/>
      <c r="U251" s="756" t="n"/>
      <c r="V251" s="756" t="n"/>
      <c r="W251" s="756" t="n"/>
      <c r="X251" s="756" t="n"/>
      <c r="Y251" s="756" t="n"/>
      <c r="Z251" s="756" t="n"/>
      <c r="AA251" s="753" t="n"/>
      <c r="AB251" s="756" t="n"/>
      <c r="AC251" s="756" t="n"/>
      <c r="AD251" s="756" t="n"/>
      <c r="AE251" s="756" t="n"/>
      <c r="AF251" s="756" t="n"/>
      <c r="AG251" s="756" t="n"/>
      <c r="AH251" s="753" t="n"/>
      <c r="AI251" s="756" t="inlineStr">
        <is>
          <t>上期国债利息</t>
        </is>
      </c>
      <c r="AJ251" s="756" t="n">
        <v>0</v>
      </c>
      <c r="AK251" s="760" t="n">
        <v>5744405.44</v>
      </c>
      <c r="AL251" s="756" t="n"/>
      <c r="AM251" s="760" t="n">
        <v>12336787.55</v>
      </c>
      <c r="AN251" s="756" t="n"/>
      <c r="AO251" s="756" t="n"/>
      <c r="AP251" s="756" t="n"/>
      <c r="AQ251" s="756" t="n"/>
      <c r="AR251" s="756" t="n"/>
      <c r="AS251" s="756" t="n"/>
      <c r="AT251" s="756" t="n"/>
      <c r="AU251" s="756" t="n"/>
      <c r="AV251" s="756" t="n"/>
      <c r="AW251" s="756" t="n"/>
      <c r="AX251" s="756" t="n"/>
      <c r="AY251" s="756" t="n"/>
      <c r="AZ251" s="753" t="n"/>
      <c r="BA251" s="756" t="n"/>
      <c r="BB251" s="756" t="n"/>
      <c r="BC251" s="756" t="n"/>
      <c r="BD251" s="756" t="n"/>
      <c r="BE251" s="756" t="n"/>
      <c r="BF251" s="756" t="n"/>
      <c r="BG251" s="756" t="n"/>
      <c r="BH251" s="756" t="n"/>
      <c r="BI251" s="756" t="n"/>
      <c r="BJ251" s="756" t="n"/>
      <c r="BK251" s="756" t="n"/>
      <c r="BL251" s="756" t="n"/>
      <c r="BM251" s="756" t="n"/>
      <c r="BN251" s="756" t="n"/>
      <c r="BO251" s="756" t="n"/>
      <c r="BP251" s="756" t="n"/>
      <c r="BQ251" s="756" t="n"/>
      <c r="BR251" s="756" t="n"/>
      <c r="BS251" s="756" t="n"/>
      <c r="BT251" s="756" t="n"/>
      <c r="BU251" s="756" t="n"/>
      <c r="BV251" s="756" t="n"/>
      <c r="BW251" s="756" t="n"/>
      <c r="BX251" s="756" t="n"/>
      <c r="BY251" s="756" t="n"/>
      <c r="BZ251" s="756" t="n"/>
      <c r="CA251" s="756" t="n"/>
      <c r="CB251" s="756" t="n"/>
      <c r="CC251" s="756" t="n"/>
      <c r="CD251" s="756" t="n"/>
      <c r="CE251" s="756" t="n"/>
      <c r="CF251" s="756" t="n"/>
      <c r="CG251" s="756" t="n"/>
      <c r="CH251" s="756" t="n"/>
      <c r="CI251" s="756" t="n"/>
      <c r="CJ251" s="756" t="n"/>
      <c r="CK251" s="756" t="n"/>
      <c r="CL251" s="756" t="n"/>
      <c r="CM251" s="756" t="n"/>
      <c r="CN251" s="756" t="n"/>
      <c r="CO251" s="756" t="n"/>
      <c r="CP251" s="756" t="n"/>
      <c r="CQ251" s="756" t="n"/>
      <c r="CR251" s="756" t="n"/>
      <c r="CS251" s="756" t="n"/>
      <c r="CT251" s="756" t="n"/>
      <c r="CU251" s="756" t="n"/>
      <c r="CV251" s="756" t="n"/>
      <c r="CW251" s="756" t="n"/>
      <c r="CX251" s="756" t="n"/>
      <c r="CY251" s="756" t="n"/>
      <c r="CZ251" s="756" t="n"/>
      <c r="DA251" s="756" t="n"/>
      <c r="DB251" s="756" t="n"/>
      <c r="DC251" s="756" t="n"/>
      <c r="DD251" s="756" t="n"/>
      <c r="DE251" s="756" t="n"/>
      <c r="DF251" s="756" t="n"/>
      <c r="DG251" s="756" t="n"/>
      <c r="DH251" s="756" t="n"/>
      <c r="DI251" s="756" t="n"/>
    </row>
    <row r="252" ht="13.5" customHeight="1" s="1178">
      <c r="A252" s="756" t="n"/>
      <c r="B252" s="756" t="n"/>
      <c r="C252" s="756" t="n"/>
      <c r="D252" s="756" t="n"/>
      <c r="E252" s="756" t="n"/>
      <c r="F252" s="756" t="n"/>
      <c r="G252" s="753" t="n"/>
      <c r="H252" s="756" t="n"/>
      <c r="I252" s="756" t="n"/>
      <c r="J252" s="756" t="n"/>
      <c r="K252" s="756" t="n"/>
      <c r="L252" s="756" t="n"/>
      <c r="M252" s="756" t="n"/>
      <c r="N252" s="756" t="n"/>
      <c r="O252" s="756" t="n"/>
      <c r="P252" s="756" t="n"/>
      <c r="Q252" s="756" t="n"/>
      <c r="R252" s="756" t="n"/>
      <c r="S252" s="756" t="n"/>
      <c r="T252" s="755" t="n"/>
      <c r="U252" s="756" t="n"/>
      <c r="V252" s="756" t="n"/>
      <c r="W252" s="756" t="n"/>
      <c r="X252" s="756" t="n"/>
      <c r="Y252" s="756" t="n"/>
      <c r="Z252" s="756" t="n"/>
      <c r="AA252" s="753" t="n"/>
      <c r="AB252" s="756" t="n"/>
      <c r="AC252" s="756" t="n"/>
      <c r="AD252" s="756" t="n"/>
      <c r="AE252" s="756" t="n"/>
      <c r="AF252" s="756" t="n"/>
      <c r="AG252" s="756" t="n"/>
      <c r="AH252" s="753" t="n"/>
      <c r="AI252" s="756" t="inlineStr">
        <is>
          <t>还银行贷款</t>
        </is>
      </c>
      <c r="AJ252" s="760" t="n">
        <v>0</v>
      </c>
      <c r="AK252" s="756" t="n"/>
      <c r="AL252" s="756" t="n"/>
      <c r="AM252" s="760" t="n">
        <v>12336787.55</v>
      </c>
      <c r="AN252" s="756" t="n"/>
      <c r="AO252" s="756" t="n"/>
      <c r="AP252" s="756" t="n"/>
      <c r="AQ252" s="756" t="n"/>
      <c r="AR252" s="756" t="n"/>
      <c r="AS252" s="756" t="n"/>
      <c r="AT252" s="756" t="n"/>
      <c r="AU252" s="756" t="n"/>
      <c r="AV252" s="756" t="n"/>
      <c r="AW252" s="756" t="n"/>
      <c r="AX252" s="756" t="n"/>
      <c r="AY252" s="756" t="n"/>
      <c r="AZ252" s="753" t="n"/>
      <c r="BA252" s="756" t="n"/>
      <c r="BB252" s="756" t="n"/>
      <c r="BC252" s="756" t="n"/>
      <c r="BD252" s="756" t="n"/>
      <c r="BE252" s="756" t="n"/>
      <c r="BF252" s="756" t="n"/>
      <c r="BG252" s="756" t="n"/>
      <c r="BH252" s="756" t="n"/>
      <c r="BI252" s="756" t="n"/>
      <c r="BJ252" s="756" t="n"/>
      <c r="BK252" s="756" t="n"/>
      <c r="BL252" s="756" t="n"/>
      <c r="BM252" s="756" t="n"/>
      <c r="BN252" s="756" t="n"/>
      <c r="BO252" s="756" t="n"/>
      <c r="BP252" s="756" t="n"/>
      <c r="BQ252" s="756" t="n"/>
      <c r="BR252" s="756" t="n"/>
      <c r="BS252" s="756" t="n"/>
      <c r="BT252" s="756" t="n"/>
      <c r="BU252" s="756" t="n"/>
      <c r="BV252" s="756" t="n"/>
      <c r="BW252" s="756" t="n"/>
      <c r="BX252" s="756" t="n"/>
      <c r="BY252" s="756" t="n"/>
      <c r="BZ252" s="756" t="n"/>
      <c r="CA252" s="756" t="n"/>
      <c r="CB252" s="756" t="n"/>
      <c r="CC252" s="756" t="n"/>
      <c r="CD252" s="756" t="n"/>
      <c r="CE252" s="756" t="n"/>
      <c r="CF252" s="756" t="n"/>
      <c r="CG252" s="756" t="n"/>
      <c r="CH252" s="756" t="n"/>
      <c r="CI252" s="756" t="n"/>
      <c r="CJ252" s="756" t="n"/>
      <c r="CK252" s="756" t="n"/>
      <c r="CL252" s="756" t="n"/>
      <c r="CM252" s="756" t="n"/>
      <c r="CN252" s="756" t="n"/>
      <c r="CO252" s="756" t="n"/>
      <c r="CP252" s="756" t="n"/>
      <c r="CQ252" s="756" t="n"/>
      <c r="CR252" s="756" t="n"/>
      <c r="CS252" s="756" t="n"/>
      <c r="CT252" s="756" t="n"/>
      <c r="CU252" s="756" t="n"/>
      <c r="CV252" s="756" t="n"/>
      <c r="CW252" s="756" t="n"/>
      <c r="CX252" s="756" t="n"/>
      <c r="CY252" s="756" t="n"/>
      <c r="CZ252" s="756" t="n"/>
      <c r="DA252" s="756" t="n"/>
      <c r="DB252" s="756" t="n"/>
      <c r="DC252" s="756" t="n"/>
      <c r="DD252" s="756" t="n"/>
      <c r="DE252" s="756" t="n"/>
      <c r="DF252" s="756" t="n"/>
      <c r="DG252" s="756" t="n"/>
      <c r="DH252" s="756" t="n"/>
      <c r="DI252" s="756" t="n"/>
    </row>
    <row r="253" ht="13.5" customHeight="1" s="1178">
      <c r="A253" s="756" t="n"/>
      <c r="B253" s="756" t="n"/>
      <c r="C253" s="756" t="n"/>
      <c r="D253" s="756" t="n"/>
      <c r="E253" s="756" t="n"/>
      <c r="F253" s="756" t="n"/>
      <c r="G253" s="753" t="n"/>
      <c r="H253" s="756" t="n"/>
      <c r="I253" s="756" t="n"/>
      <c r="J253" s="756" t="n"/>
      <c r="K253" s="756" t="n"/>
      <c r="L253" s="756" t="n"/>
      <c r="M253" s="756" t="n"/>
      <c r="N253" s="756" t="n"/>
      <c r="O253" s="756" t="n"/>
      <c r="P253" s="756" t="n"/>
      <c r="Q253" s="756" t="n"/>
      <c r="R253" s="756" t="n"/>
      <c r="S253" s="756" t="n"/>
      <c r="T253" s="755" t="n"/>
      <c r="U253" s="756" t="n"/>
      <c r="V253" s="756" t="n"/>
      <c r="W253" s="756" t="n"/>
      <c r="X253" s="756" t="n"/>
      <c r="Y253" s="756" t="n"/>
      <c r="Z253" s="756" t="n"/>
      <c r="AA253" s="753" t="n"/>
      <c r="AB253" s="756" t="n"/>
      <c r="AC253" s="756" t="n"/>
      <c r="AD253" s="756" t="n"/>
      <c r="AE253" s="756" t="n"/>
      <c r="AF253" s="756" t="n"/>
      <c r="AG253" s="756" t="n"/>
      <c r="AH253" s="753" t="n"/>
      <c r="AI253" s="756" t="inlineStr">
        <is>
          <t>银行贷款利息</t>
        </is>
      </c>
      <c r="AJ253" s="756" t="n">
        <v>0</v>
      </c>
      <c r="AK253" s="756" t="n"/>
      <c r="AL253" s="760" t="n">
        <v>5256931.45</v>
      </c>
      <c r="AM253" s="760" t="n">
        <v>12336787.55</v>
      </c>
      <c r="AN253" s="756" t="n"/>
      <c r="AO253" s="756" t="n"/>
      <c r="AP253" s="756" t="n"/>
      <c r="AQ253" s="756" t="n"/>
      <c r="AR253" s="756" t="n"/>
      <c r="AS253" s="756" t="n"/>
      <c r="AT253" s="756" t="n"/>
      <c r="AU253" s="756" t="n"/>
      <c r="AV253" s="756" t="n"/>
      <c r="AW253" s="756" t="n"/>
      <c r="AX253" s="756" t="n"/>
      <c r="AY253" s="756" t="n"/>
      <c r="AZ253" s="753" t="n"/>
      <c r="BA253" s="756" t="n"/>
      <c r="BB253" s="756" t="n"/>
      <c r="BC253" s="756" t="n"/>
      <c r="BD253" s="756" t="n"/>
      <c r="BE253" s="756" t="n"/>
      <c r="BF253" s="756" t="n"/>
      <c r="BG253" s="756" t="n"/>
      <c r="BH253" s="756" t="n"/>
      <c r="BI253" s="756" t="n"/>
      <c r="BJ253" s="756" t="n"/>
      <c r="BK253" s="756" t="n"/>
      <c r="BL253" s="756" t="n"/>
      <c r="BM253" s="756" t="n"/>
      <c r="BN253" s="756" t="n"/>
      <c r="BO253" s="756" t="n"/>
      <c r="BP253" s="756" t="n"/>
      <c r="BQ253" s="756" t="n"/>
      <c r="BR253" s="756" t="n"/>
      <c r="BS253" s="756" t="n"/>
      <c r="BT253" s="756" t="n"/>
      <c r="BU253" s="756" t="n"/>
      <c r="BV253" s="756" t="n"/>
      <c r="BW253" s="756" t="n"/>
      <c r="BX253" s="756" t="n"/>
      <c r="BY253" s="756" t="n"/>
      <c r="BZ253" s="756" t="n"/>
      <c r="CA253" s="756" t="n"/>
      <c r="CB253" s="756" t="n"/>
      <c r="CC253" s="756" t="n"/>
      <c r="CD253" s="756" t="n"/>
      <c r="CE253" s="756" t="n"/>
      <c r="CF253" s="756" t="n"/>
      <c r="CG253" s="756" t="n"/>
      <c r="CH253" s="756" t="n"/>
      <c r="CI253" s="756" t="n"/>
      <c r="CJ253" s="756" t="n"/>
      <c r="CK253" s="756" t="n"/>
      <c r="CL253" s="756" t="n"/>
      <c r="CM253" s="756" t="n"/>
      <c r="CN253" s="756" t="n"/>
      <c r="CO253" s="756" t="n"/>
      <c r="CP253" s="756" t="n"/>
      <c r="CQ253" s="756" t="n"/>
      <c r="CR253" s="756" t="n"/>
      <c r="CS253" s="756" t="n"/>
      <c r="CT253" s="756" t="n"/>
      <c r="CU253" s="756" t="n"/>
      <c r="CV253" s="756" t="n"/>
      <c r="CW253" s="756" t="n"/>
      <c r="CX253" s="756" t="n"/>
      <c r="CY253" s="756" t="n"/>
      <c r="CZ253" s="756" t="n"/>
      <c r="DA253" s="756" t="n"/>
      <c r="DB253" s="756" t="n"/>
      <c r="DC253" s="756" t="n"/>
      <c r="DD253" s="756" t="n"/>
      <c r="DE253" s="756" t="n"/>
      <c r="DF253" s="756" t="n"/>
      <c r="DG253" s="756" t="n"/>
      <c r="DH253" s="756" t="n"/>
      <c r="DI253" s="756" t="n"/>
    </row>
    <row r="254" ht="13.5" customHeight="1" s="1178">
      <c r="A254" s="756" t="n"/>
      <c r="B254" s="756" t="n"/>
      <c r="C254" s="756" t="n"/>
      <c r="D254" s="756" t="n"/>
      <c r="E254" s="756" t="n"/>
      <c r="F254" s="756" t="n"/>
      <c r="G254" s="753" t="n"/>
      <c r="H254" s="756" t="n"/>
      <c r="I254" s="756" t="n"/>
      <c r="J254" s="756" t="n"/>
      <c r="K254" s="756" t="n"/>
      <c r="L254" s="756" t="n"/>
      <c r="M254" s="756" t="n"/>
      <c r="N254" s="756" t="n"/>
      <c r="O254" s="756" t="n"/>
      <c r="P254" s="756" t="n"/>
      <c r="Q254" s="756" t="n"/>
      <c r="R254" s="756" t="n"/>
      <c r="S254" s="756" t="n"/>
      <c r="T254" s="755" t="n"/>
      <c r="U254" s="756" t="n"/>
      <c r="V254" s="756" t="n"/>
      <c r="W254" s="756" t="n"/>
      <c r="X254" s="756" t="n"/>
      <c r="Y254" s="756" t="n"/>
      <c r="Z254" s="756" t="n"/>
      <c r="AA254" s="753" t="n"/>
      <c r="AB254" s="756" t="n"/>
      <c r="AC254" s="756" t="n"/>
      <c r="AD254" s="756" t="n"/>
      <c r="AE254" s="756" t="n"/>
      <c r="AF254" s="756" t="n"/>
      <c r="AG254" s="756" t="n"/>
      <c r="AH254" s="753" t="n"/>
      <c r="AI254" s="756" t="inlineStr">
        <is>
          <t>还上期紧急贷款</t>
        </is>
      </c>
      <c r="AJ254" s="756" t="n">
        <v>0</v>
      </c>
      <c r="AK254" s="756" t="n"/>
      <c r="AL254" s="756" t="n"/>
      <c r="AM254" s="760" t="n">
        <v>12336787.55</v>
      </c>
      <c r="AN254" s="756" t="n"/>
      <c r="AO254" s="756" t="n"/>
      <c r="AP254" s="756" t="n"/>
      <c r="AQ254" s="756" t="n"/>
      <c r="AR254" s="756" t="n"/>
      <c r="AS254" s="756" t="n"/>
      <c r="AT254" s="756" t="n"/>
      <c r="AU254" s="756" t="n"/>
      <c r="AV254" s="756" t="n"/>
      <c r="AW254" s="756" t="n"/>
      <c r="AX254" s="756" t="n"/>
      <c r="AY254" s="756" t="n"/>
      <c r="AZ254" s="753" t="n"/>
      <c r="BA254" s="756" t="n"/>
      <c r="BB254" s="756" t="n"/>
      <c r="BC254" s="756" t="n"/>
      <c r="BD254" s="756" t="n"/>
      <c r="BE254" s="756" t="n"/>
      <c r="BF254" s="756" t="n"/>
      <c r="BG254" s="756" t="n"/>
      <c r="BH254" s="756" t="n"/>
      <c r="BI254" s="756" t="n"/>
      <c r="BJ254" s="756" t="n"/>
      <c r="BK254" s="756" t="n"/>
      <c r="BL254" s="756" t="n"/>
      <c r="BM254" s="756" t="n"/>
      <c r="BN254" s="756" t="n"/>
      <c r="BO254" s="756" t="n"/>
      <c r="BP254" s="756" t="n"/>
      <c r="BQ254" s="756" t="n"/>
      <c r="BR254" s="756" t="n"/>
      <c r="BS254" s="756" t="n"/>
      <c r="BT254" s="756" t="n"/>
      <c r="BU254" s="756" t="n"/>
      <c r="BV254" s="756" t="n"/>
      <c r="BW254" s="756" t="n"/>
      <c r="BX254" s="756" t="n"/>
      <c r="BY254" s="756" t="n"/>
      <c r="BZ254" s="756" t="n"/>
      <c r="CA254" s="756" t="n"/>
      <c r="CB254" s="756" t="n"/>
      <c r="CC254" s="756" t="n"/>
      <c r="CD254" s="756" t="n"/>
      <c r="CE254" s="756" t="n"/>
      <c r="CF254" s="756" t="n"/>
      <c r="CG254" s="756" t="n"/>
      <c r="CH254" s="756" t="n"/>
      <c r="CI254" s="756" t="n"/>
      <c r="CJ254" s="756" t="n"/>
      <c r="CK254" s="756" t="n"/>
      <c r="CL254" s="756" t="n"/>
      <c r="CM254" s="756" t="n"/>
      <c r="CN254" s="756" t="n"/>
      <c r="CO254" s="756" t="n"/>
      <c r="CP254" s="756" t="n"/>
      <c r="CQ254" s="756" t="n"/>
      <c r="CR254" s="756" t="n"/>
      <c r="CS254" s="756" t="n"/>
      <c r="CT254" s="756" t="n"/>
      <c r="CU254" s="756" t="n"/>
      <c r="CV254" s="756" t="n"/>
      <c r="CW254" s="756" t="n"/>
      <c r="CX254" s="756" t="n"/>
      <c r="CY254" s="756" t="n"/>
      <c r="CZ254" s="756" t="n"/>
      <c r="DA254" s="756" t="n"/>
      <c r="DB254" s="756" t="n"/>
      <c r="DC254" s="756" t="n"/>
      <c r="DD254" s="756" t="n"/>
      <c r="DE254" s="756" t="n"/>
      <c r="DF254" s="756" t="n"/>
      <c r="DG254" s="756" t="n"/>
      <c r="DH254" s="756" t="n"/>
      <c r="DI254" s="756" t="n"/>
    </row>
    <row r="255" ht="13.5" customHeight="1" s="1178">
      <c r="A255" s="756" t="n"/>
      <c r="B255" s="756" t="n"/>
      <c r="C255" s="756" t="n"/>
      <c r="D255" s="756" t="n"/>
      <c r="E255" s="756" t="n"/>
      <c r="F255" s="756" t="n"/>
      <c r="G255" s="753" t="n"/>
      <c r="H255" s="756" t="n"/>
      <c r="I255" s="756" t="n"/>
      <c r="J255" s="756" t="n"/>
      <c r="K255" s="756" t="n"/>
      <c r="L255" s="756" t="n"/>
      <c r="M255" s="756" t="n"/>
      <c r="N255" s="756" t="n"/>
      <c r="O255" s="756" t="n"/>
      <c r="P255" s="756" t="n"/>
      <c r="Q255" s="756" t="n"/>
      <c r="R255" s="756" t="n"/>
      <c r="S255" s="756" t="n"/>
      <c r="T255" s="755" t="n"/>
      <c r="U255" s="756" t="n"/>
      <c r="V255" s="756" t="n"/>
      <c r="W255" s="756" t="n"/>
      <c r="X255" s="756" t="n"/>
      <c r="Y255" s="756" t="n"/>
      <c r="Z255" s="756" t="n"/>
      <c r="AA255" s="753" t="n"/>
      <c r="AB255" s="756" t="n"/>
      <c r="AC255" s="756" t="n"/>
      <c r="AD255" s="756" t="n"/>
      <c r="AE255" s="756" t="n"/>
      <c r="AF255" s="756" t="n"/>
      <c r="AG255" s="756" t="n"/>
      <c r="AH255" s="753" t="n"/>
      <c r="AI255" s="756" t="inlineStr">
        <is>
          <t>上期紧急贷款利息</t>
        </is>
      </c>
      <c r="AJ255" s="756" t="n">
        <v>0</v>
      </c>
      <c r="AK255" s="756" t="n"/>
      <c r="AL255" s="760" t="n">
        <v>5256931.45</v>
      </c>
      <c r="AM255" s="760" t="n">
        <v>12336787.55</v>
      </c>
      <c r="AN255" s="756" t="n"/>
      <c r="AO255" s="756" t="n"/>
      <c r="AP255" s="756" t="n"/>
      <c r="AQ255" s="756" t="n"/>
      <c r="AR255" s="756" t="n"/>
      <c r="AS255" s="756" t="n"/>
      <c r="AT255" s="756" t="n"/>
      <c r="AU255" s="756" t="n"/>
      <c r="AV255" s="756" t="n"/>
      <c r="AW255" s="756" t="n"/>
      <c r="AX255" s="756" t="n"/>
      <c r="AY255" s="756" t="n"/>
      <c r="AZ255" s="753" t="n"/>
      <c r="BA255" s="756" t="n"/>
      <c r="BB255" s="756" t="n"/>
      <c r="BC255" s="756" t="n"/>
      <c r="BD255" s="756" t="n"/>
      <c r="BE255" s="756" t="n"/>
      <c r="BF255" s="756" t="n"/>
      <c r="BG255" s="756" t="n"/>
      <c r="BH255" s="756" t="n"/>
      <c r="BI255" s="756" t="n"/>
      <c r="BJ255" s="756" t="n"/>
      <c r="BK255" s="756" t="n"/>
      <c r="BL255" s="756" t="n"/>
      <c r="BM255" s="756" t="n"/>
      <c r="BN255" s="756" t="n"/>
      <c r="BO255" s="756" t="n"/>
      <c r="BP255" s="756" t="n"/>
      <c r="BQ255" s="756" t="n"/>
      <c r="BR255" s="756" t="n"/>
      <c r="BS255" s="756" t="n"/>
      <c r="BT255" s="756" t="n"/>
      <c r="BU255" s="756" t="n"/>
      <c r="BV255" s="756" t="n"/>
      <c r="BW255" s="756" t="n"/>
      <c r="BX255" s="756" t="n"/>
      <c r="BY255" s="756" t="n"/>
      <c r="BZ255" s="756" t="n"/>
      <c r="CA255" s="756" t="n"/>
      <c r="CB255" s="756" t="n"/>
      <c r="CC255" s="756" t="n"/>
      <c r="CD255" s="756" t="n"/>
      <c r="CE255" s="756" t="n"/>
      <c r="CF255" s="756" t="n"/>
      <c r="CG255" s="756" t="n"/>
      <c r="CH255" s="756" t="n"/>
      <c r="CI255" s="756" t="n"/>
      <c r="CJ255" s="756" t="n"/>
      <c r="CK255" s="756" t="n"/>
      <c r="CL255" s="756" t="n"/>
      <c r="CM255" s="756" t="n"/>
      <c r="CN255" s="756" t="n"/>
      <c r="CO255" s="756" t="n"/>
      <c r="CP255" s="756" t="n"/>
      <c r="CQ255" s="756" t="n"/>
      <c r="CR255" s="756" t="n"/>
      <c r="CS255" s="756" t="n"/>
      <c r="CT255" s="756" t="n"/>
      <c r="CU255" s="756" t="n"/>
      <c r="CV255" s="756" t="n"/>
      <c r="CW255" s="756" t="n"/>
      <c r="CX255" s="756" t="n"/>
      <c r="CY255" s="756" t="n"/>
      <c r="CZ255" s="756" t="n"/>
      <c r="DA255" s="756" t="n"/>
      <c r="DB255" s="756" t="n"/>
      <c r="DC255" s="756" t="n"/>
      <c r="DD255" s="756" t="n"/>
      <c r="DE255" s="756" t="n"/>
      <c r="DF255" s="756" t="n"/>
      <c r="DG255" s="756" t="n"/>
      <c r="DH255" s="756" t="n"/>
      <c r="DI255" s="756" t="n"/>
    </row>
    <row r="256" ht="13.5" customHeight="1" s="1178">
      <c r="A256" s="756" t="n"/>
      <c r="B256" s="756" t="n"/>
      <c r="C256" s="756" t="n"/>
      <c r="D256" s="756" t="n"/>
      <c r="E256" s="756" t="n"/>
      <c r="F256" s="756" t="n"/>
      <c r="G256" s="753" t="n"/>
      <c r="H256" s="756" t="n"/>
      <c r="I256" s="756" t="n"/>
      <c r="J256" s="756" t="n"/>
      <c r="K256" s="756" t="n"/>
      <c r="L256" s="756" t="n"/>
      <c r="M256" s="756" t="n"/>
      <c r="N256" s="756" t="n"/>
      <c r="O256" s="756" t="n"/>
      <c r="P256" s="756" t="n"/>
      <c r="Q256" s="756" t="n"/>
      <c r="R256" s="756" t="n"/>
      <c r="S256" s="756" t="n"/>
      <c r="T256" s="755" t="n"/>
      <c r="U256" s="756" t="n"/>
      <c r="V256" s="756" t="n"/>
      <c r="W256" s="756" t="n"/>
      <c r="X256" s="756" t="n"/>
      <c r="Y256" s="756" t="n"/>
      <c r="Z256" s="756" t="n"/>
      <c r="AA256" s="753" t="n"/>
      <c r="AB256" s="756" t="n"/>
      <c r="AC256" s="756" t="n"/>
      <c r="AD256" s="756" t="n"/>
      <c r="AE256" s="756" t="n"/>
      <c r="AF256" s="756" t="n"/>
      <c r="AG256" s="756" t="n"/>
      <c r="AH256" s="753" t="n"/>
      <c r="AI256" s="756" t="inlineStr">
        <is>
          <t>纳  税</t>
        </is>
      </c>
      <c r="AJ256" s="760" t="n">
        <v>-112119.02</v>
      </c>
      <c r="AK256" s="756" t="n"/>
      <c r="AL256" s="756" t="n"/>
      <c r="AM256" s="760" t="n">
        <v>12224668.53</v>
      </c>
      <c r="AN256" s="756" t="n"/>
      <c r="AO256" s="756" t="n"/>
      <c r="AP256" s="756" t="n"/>
      <c r="AQ256" s="756" t="n"/>
      <c r="AR256" s="756" t="n"/>
      <c r="AS256" s="756" t="n"/>
      <c r="AT256" s="756" t="n"/>
      <c r="AU256" s="756" t="n"/>
      <c r="AV256" s="756" t="n"/>
      <c r="AW256" s="756" t="n"/>
      <c r="AX256" s="756" t="n"/>
      <c r="AY256" s="756" t="n"/>
      <c r="AZ256" s="753" t="n"/>
      <c r="BA256" s="756" t="n"/>
      <c r="BB256" s="756" t="n"/>
      <c r="BC256" s="756" t="n"/>
      <c r="BD256" s="756" t="n"/>
      <c r="BE256" s="756" t="n"/>
      <c r="BF256" s="756" t="n"/>
      <c r="BG256" s="756" t="n"/>
      <c r="BH256" s="756" t="n"/>
      <c r="BI256" s="756" t="n"/>
      <c r="BJ256" s="756" t="n"/>
      <c r="BK256" s="756" t="n"/>
      <c r="BL256" s="756" t="n"/>
      <c r="BM256" s="756" t="n"/>
      <c r="BN256" s="756" t="n"/>
      <c r="BO256" s="756" t="n"/>
      <c r="BP256" s="756" t="n"/>
      <c r="BQ256" s="756" t="n"/>
      <c r="BR256" s="756" t="n"/>
      <c r="BS256" s="756" t="n"/>
      <c r="BT256" s="756" t="n"/>
      <c r="BU256" s="756" t="n"/>
      <c r="BV256" s="756" t="n"/>
      <c r="BW256" s="756" t="n"/>
      <c r="BX256" s="756" t="n"/>
      <c r="BY256" s="756" t="n"/>
      <c r="BZ256" s="756" t="n"/>
      <c r="CA256" s="756" t="n"/>
      <c r="CB256" s="756" t="n"/>
      <c r="CC256" s="756" t="n"/>
      <c r="CD256" s="756" t="n"/>
      <c r="CE256" s="756" t="n"/>
      <c r="CF256" s="756" t="n"/>
      <c r="CG256" s="756" t="n"/>
      <c r="CH256" s="756" t="n"/>
      <c r="CI256" s="756" t="n"/>
      <c r="CJ256" s="756" t="n"/>
      <c r="CK256" s="756" t="n"/>
      <c r="CL256" s="756" t="n"/>
      <c r="CM256" s="756" t="n"/>
      <c r="CN256" s="756" t="n"/>
      <c r="CO256" s="756" t="n"/>
      <c r="CP256" s="756" t="n"/>
      <c r="CQ256" s="756" t="n"/>
      <c r="CR256" s="756" t="n"/>
      <c r="CS256" s="756" t="n"/>
      <c r="CT256" s="756" t="n"/>
      <c r="CU256" s="756" t="n"/>
      <c r="CV256" s="756" t="n"/>
      <c r="CW256" s="756" t="n"/>
      <c r="CX256" s="756" t="n"/>
      <c r="CY256" s="756" t="n"/>
      <c r="CZ256" s="756" t="n"/>
      <c r="DA256" s="756" t="n"/>
      <c r="DB256" s="756" t="n"/>
      <c r="DC256" s="756" t="n"/>
      <c r="DD256" s="756" t="n"/>
      <c r="DE256" s="756" t="n"/>
      <c r="DF256" s="756" t="n"/>
      <c r="DG256" s="756" t="n"/>
      <c r="DH256" s="756" t="n"/>
      <c r="DI256" s="756" t="n"/>
    </row>
    <row r="257" ht="13.5" customHeight="1" s="1178">
      <c r="A257" s="756" t="n"/>
      <c r="B257" s="756" t="n"/>
      <c r="C257" s="756" t="n"/>
      <c r="D257" s="756" t="n"/>
      <c r="E257" s="756" t="n"/>
      <c r="F257" s="756" t="n"/>
      <c r="G257" s="753" t="n"/>
      <c r="H257" s="756" t="n"/>
      <c r="I257" s="756" t="n"/>
      <c r="J257" s="756" t="n"/>
      <c r="K257" s="756" t="n"/>
      <c r="L257" s="756" t="n"/>
      <c r="M257" s="756" t="n"/>
      <c r="N257" s="756" t="n"/>
      <c r="O257" s="756" t="n"/>
      <c r="P257" s="756" t="n"/>
      <c r="Q257" s="756" t="n"/>
      <c r="R257" s="756" t="n"/>
      <c r="S257" s="756" t="n"/>
      <c r="T257" s="755" t="n"/>
      <c r="U257" s="756" t="n"/>
      <c r="V257" s="756" t="n"/>
      <c r="W257" s="756" t="n"/>
      <c r="X257" s="756" t="n"/>
      <c r="Y257" s="756" t="n"/>
      <c r="Z257" s="756" t="n"/>
      <c r="AA257" s="753" t="n"/>
      <c r="AB257" s="756" t="n"/>
      <c r="AC257" s="756" t="n"/>
      <c r="AD257" s="756" t="n"/>
      <c r="AE257" s="756" t="n"/>
      <c r="AF257" s="756" t="n"/>
      <c r="AG257" s="756" t="n"/>
      <c r="AH257" s="753" t="n"/>
      <c r="AI257" s="756" t="inlineStr">
        <is>
          <t>买机器</t>
        </is>
      </c>
      <c r="AJ257" s="760" t="n">
        <v>-5850000</v>
      </c>
      <c r="AK257" s="756" t="n"/>
      <c r="AL257" s="756" t="n"/>
      <c r="AM257" s="760" t="n">
        <v>6374668.53</v>
      </c>
      <c r="AN257" s="756" t="n"/>
      <c r="AO257" s="756" t="n"/>
      <c r="AP257" s="756" t="n"/>
      <c r="AQ257" s="756" t="n"/>
      <c r="AR257" s="756" t="n"/>
      <c r="AS257" s="756" t="n"/>
      <c r="AT257" s="756" t="n"/>
      <c r="AU257" s="756" t="n"/>
      <c r="AV257" s="756" t="n"/>
      <c r="AW257" s="756" t="n"/>
      <c r="AX257" s="756" t="n"/>
      <c r="AY257" s="756" t="n"/>
      <c r="AZ257" s="753" t="n"/>
      <c r="BA257" s="756" t="n"/>
      <c r="BB257" s="756" t="n"/>
      <c r="BC257" s="756" t="n"/>
      <c r="BD257" s="756" t="n"/>
      <c r="BE257" s="756" t="n"/>
      <c r="BF257" s="756" t="n"/>
      <c r="BG257" s="756" t="n"/>
      <c r="BH257" s="756" t="n"/>
      <c r="BI257" s="756" t="n"/>
      <c r="BJ257" s="756" t="n"/>
      <c r="BK257" s="756" t="n"/>
      <c r="BL257" s="756" t="n"/>
      <c r="BM257" s="756" t="n"/>
      <c r="BN257" s="756" t="n"/>
      <c r="BO257" s="756" t="n"/>
      <c r="BP257" s="756" t="n"/>
      <c r="BQ257" s="756" t="n"/>
      <c r="BR257" s="756" t="n"/>
      <c r="BS257" s="756" t="n"/>
      <c r="BT257" s="756" t="n"/>
      <c r="BU257" s="756" t="n"/>
      <c r="BV257" s="756" t="n"/>
      <c r="BW257" s="756" t="n"/>
      <c r="BX257" s="756" t="n"/>
      <c r="BY257" s="756" t="n"/>
      <c r="BZ257" s="756" t="n"/>
      <c r="CA257" s="756" t="n"/>
      <c r="CB257" s="756" t="n"/>
      <c r="CC257" s="756" t="n"/>
      <c r="CD257" s="756" t="n"/>
      <c r="CE257" s="756" t="n"/>
      <c r="CF257" s="756" t="n"/>
      <c r="CG257" s="756" t="n"/>
      <c r="CH257" s="756" t="n"/>
      <c r="CI257" s="756" t="n"/>
      <c r="CJ257" s="756" t="n"/>
      <c r="CK257" s="756" t="n"/>
      <c r="CL257" s="756" t="n"/>
      <c r="CM257" s="756" t="n"/>
      <c r="CN257" s="756" t="n"/>
      <c r="CO257" s="756" t="n"/>
      <c r="CP257" s="756" t="n"/>
      <c r="CQ257" s="756" t="n"/>
      <c r="CR257" s="756" t="n"/>
      <c r="CS257" s="756" t="n"/>
      <c r="CT257" s="756" t="n"/>
      <c r="CU257" s="756" t="n"/>
      <c r="CV257" s="756" t="n"/>
      <c r="CW257" s="756" t="n"/>
      <c r="CX257" s="756" t="n"/>
      <c r="CY257" s="756" t="n"/>
      <c r="CZ257" s="756" t="n"/>
      <c r="DA257" s="756" t="n"/>
      <c r="DB257" s="756" t="n"/>
      <c r="DC257" s="756" t="n"/>
      <c r="DD257" s="756" t="n"/>
      <c r="DE257" s="756" t="n"/>
      <c r="DF257" s="756" t="n"/>
      <c r="DG257" s="756" t="n"/>
      <c r="DH257" s="756" t="n"/>
      <c r="DI257" s="756" t="n"/>
    </row>
    <row r="258" ht="13.5" customHeight="1" s="1178">
      <c r="A258" s="756" t="n"/>
      <c r="B258" s="756" t="n"/>
      <c r="C258" s="756" t="n"/>
      <c r="D258" s="756" t="n"/>
      <c r="E258" s="756" t="n"/>
      <c r="F258" s="756" t="n"/>
      <c r="G258" s="753" t="n"/>
      <c r="H258" s="756" t="n"/>
      <c r="I258" s="756" t="n"/>
      <c r="J258" s="756" t="n"/>
      <c r="K258" s="756" t="n"/>
      <c r="L258" s="756" t="n"/>
      <c r="M258" s="756" t="n"/>
      <c r="N258" s="756" t="n"/>
      <c r="O258" s="756" t="n"/>
      <c r="P258" s="756" t="n"/>
      <c r="Q258" s="756" t="n"/>
      <c r="R258" s="756" t="n"/>
      <c r="S258" s="756" t="n"/>
      <c r="T258" s="755" t="n"/>
      <c r="U258" s="756" t="n"/>
      <c r="V258" s="756" t="n"/>
      <c r="W258" s="756" t="n"/>
      <c r="X258" s="756" t="n"/>
      <c r="Y258" s="756" t="n"/>
      <c r="Z258" s="756" t="n"/>
      <c r="AA258" s="753" t="n"/>
      <c r="AB258" s="756" t="n"/>
      <c r="AC258" s="756" t="n"/>
      <c r="AD258" s="756" t="n"/>
      <c r="AE258" s="756" t="n"/>
      <c r="AF258" s="756" t="n"/>
      <c r="AG258" s="756" t="n"/>
      <c r="AH258" s="753" t="n"/>
      <c r="AI258" s="756" t="inlineStr">
        <is>
          <t>分  红</t>
        </is>
      </c>
      <c r="AJ258" s="760" t="n">
        <v>-288888</v>
      </c>
      <c r="AK258" s="756" t="n"/>
      <c r="AL258" s="756" t="n"/>
      <c r="AM258" s="760" t="n">
        <v>6085780.53</v>
      </c>
      <c r="AN258" s="756" t="n"/>
      <c r="AO258" s="756" t="n"/>
      <c r="AP258" s="756" t="n"/>
      <c r="AQ258" s="756" t="n"/>
      <c r="AR258" s="756" t="n"/>
      <c r="AS258" s="756" t="n"/>
      <c r="AT258" s="756" t="n"/>
      <c r="AU258" s="756" t="n"/>
      <c r="AV258" s="756" t="n"/>
      <c r="AW258" s="756" t="n"/>
      <c r="AX258" s="756" t="n"/>
      <c r="AY258" s="756" t="n"/>
      <c r="AZ258" s="753" t="n"/>
      <c r="BA258" s="756" t="n"/>
      <c r="BB258" s="756" t="n"/>
      <c r="BC258" s="756" t="n"/>
      <c r="BD258" s="756" t="n"/>
      <c r="BE258" s="756" t="n"/>
      <c r="BF258" s="756" t="n"/>
      <c r="BG258" s="756" t="n"/>
      <c r="BH258" s="756" t="n"/>
      <c r="BI258" s="756" t="n"/>
      <c r="BJ258" s="756" t="n"/>
      <c r="BK258" s="756" t="n"/>
      <c r="BL258" s="756" t="n"/>
      <c r="BM258" s="756" t="n"/>
      <c r="BN258" s="756" t="n"/>
      <c r="BO258" s="756" t="n"/>
      <c r="BP258" s="756" t="n"/>
      <c r="BQ258" s="756" t="n"/>
      <c r="BR258" s="756" t="n"/>
      <c r="BS258" s="756" t="n"/>
      <c r="BT258" s="756" t="n"/>
      <c r="BU258" s="756" t="n"/>
      <c r="BV258" s="756" t="n"/>
      <c r="BW258" s="756" t="n"/>
      <c r="BX258" s="756" t="n"/>
      <c r="BY258" s="756" t="n"/>
      <c r="BZ258" s="756" t="n"/>
      <c r="CA258" s="756" t="n"/>
      <c r="CB258" s="756" t="n"/>
      <c r="CC258" s="756" t="n"/>
      <c r="CD258" s="756" t="n"/>
      <c r="CE258" s="756" t="n"/>
      <c r="CF258" s="756" t="n"/>
      <c r="CG258" s="756" t="n"/>
      <c r="CH258" s="756" t="n"/>
      <c r="CI258" s="756" t="n"/>
      <c r="CJ258" s="756" t="n"/>
      <c r="CK258" s="756" t="n"/>
      <c r="CL258" s="756" t="n"/>
      <c r="CM258" s="756" t="n"/>
      <c r="CN258" s="756" t="n"/>
      <c r="CO258" s="756" t="n"/>
      <c r="CP258" s="756" t="n"/>
      <c r="CQ258" s="756" t="n"/>
      <c r="CR258" s="756" t="n"/>
      <c r="CS258" s="756" t="n"/>
      <c r="CT258" s="756" t="n"/>
      <c r="CU258" s="756" t="n"/>
      <c r="CV258" s="756" t="n"/>
      <c r="CW258" s="756" t="n"/>
      <c r="CX258" s="756" t="n"/>
      <c r="CY258" s="756" t="n"/>
      <c r="CZ258" s="756" t="n"/>
      <c r="DA258" s="756" t="n"/>
      <c r="DB258" s="756" t="n"/>
      <c r="DC258" s="756" t="n"/>
      <c r="DD258" s="756" t="n"/>
      <c r="DE258" s="756" t="n"/>
      <c r="DF258" s="756" t="n"/>
      <c r="DG258" s="756" t="n"/>
      <c r="DH258" s="756" t="n"/>
      <c r="DI258" s="756" t="n"/>
    </row>
    <row r="259" ht="13.5" customHeight="1" s="1178">
      <c r="A259" s="756" t="n"/>
      <c r="B259" s="756" t="n"/>
      <c r="C259" s="756" t="n"/>
      <c r="D259" s="756" t="n"/>
      <c r="E259" s="756" t="n"/>
      <c r="F259" s="756" t="n"/>
      <c r="G259" s="753" t="n"/>
      <c r="H259" s="756" t="n"/>
      <c r="I259" s="756" t="n"/>
      <c r="J259" s="756" t="n"/>
      <c r="K259" s="756" t="n"/>
      <c r="L259" s="756" t="n"/>
      <c r="M259" s="756" t="n"/>
      <c r="N259" s="756" t="n"/>
      <c r="O259" s="756" t="n"/>
      <c r="P259" s="756" t="n"/>
      <c r="Q259" s="756" t="n"/>
      <c r="R259" s="756" t="n"/>
      <c r="S259" s="756" t="n"/>
      <c r="T259" s="755" t="n"/>
      <c r="U259" s="756" t="n"/>
      <c r="V259" s="756" t="n"/>
      <c r="W259" s="756" t="n"/>
      <c r="X259" s="756" t="n"/>
      <c r="Y259" s="756" t="n"/>
      <c r="Z259" s="756" t="n"/>
      <c r="AA259" s="753" t="n"/>
      <c r="AB259" s="756" t="n"/>
      <c r="AC259" s="756" t="n"/>
      <c r="AD259" s="756" t="n"/>
      <c r="AE259" s="756" t="n"/>
      <c r="AF259" s="756" t="n"/>
      <c r="AG259" s="756" t="n"/>
      <c r="AH259" s="753" t="n"/>
      <c r="AI259" s="756" t="inlineStr">
        <is>
          <t>买国债</t>
        </is>
      </c>
      <c r="AJ259" s="760" t="n">
        <v>0</v>
      </c>
      <c r="AK259" s="756" t="n"/>
      <c r="AL259" s="756" t="n"/>
      <c r="AM259" s="760" t="n">
        <v>6085780.53</v>
      </c>
      <c r="AN259" s="756" t="n"/>
      <c r="AO259" s="756" t="n"/>
      <c r="AP259" s="756" t="n"/>
      <c r="AQ259" s="756" t="n"/>
      <c r="AR259" s="756" t="n"/>
      <c r="AS259" s="756" t="n"/>
      <c r="AT259" s="756" t="n"/>
      <c r="AU259" s="756" t="n"/>
      <c r="AV259" s="756" t="n"/>
      <c r="AW259" s="756" t="n"/>
      <c r="AX259" s="756" t="n"/>
      <c r="AY259" s="756" t="n"/>
      <c r="AZ259" s="753" t="n"/>
      <c r="BA259" s="756" t="n"/>
      <c r="BB259" s="756" t="n"/>
      <c r="BC259" s="756" t="n"/>
      <c r="BD259" s="756" t="n"/>
      <c r="BE259" s="756" t="n"/>
      <c r="BF259" s="756" t="n"/>
      <c r="BG259" s="756" t="n"/>
      <c r="BH259" s="756" t="n"/>
      <c r="BI259" s="756" t="n"/>
      <c r="BJ259" s="756" t="n"/>
      <c r="BK259" s="756" t="n"/>
      <c r="BL259" s="756" t="n"/>
      <c r="BM259" s="756" t="n"/>
      <c r="BN259" s="756" t="n"/>
      <c r="BO259" s="756" t="n"/>
      <c r="BP259" s="756" t="n"/>
      <c r="BQ259" s="756" t="n"/>
      <c r="BR259" s="756" t="n"/>
      <c r="BS259" s="756" t="n"/>
      <c r="BT259" s="756" t="n"/>
      <c r="BU259" s="756" t="n"/>
      <c r="BV259" s="756" t="n"/>
      <c r="BW259" s="756" t="n"/>
      <c r="BX259" s="756" t="n"/>
      <c r="BY259" s="756" t="n"/>
      <c r="BZ259" s="756" t="n"/>
      <c r="CA259" s="756" t="n"/>
      <c r="CB259" s="756" t="n"/>
      <c r="CC259" s="756" t="n"/>
      <c r="CD259" s="756" t="n"/>
      <c r="CE259" s="756" t="n"/>
      <c r="CF259" s="756" t="n"/>
      <c r="CG259" s="756" t="n"/>
      <c r="CH259" s="756" t="n"/>
      <c r="CI259" s="756" t="n"/>
      <c r="CJ259" s="756" t="n"/>
      <c r="CK259" s="756" t="n"/>
      <c r="CL259" s="756" t="n"/>
      <c r="CM259" s="756" t="n"/>
      <c r="CN259" s="756" t="n"/>
      <c r="CO259" s="756" t="n"/>
      <c r="CP259" s="756" t="n"/>
      <c r="CQ259" s="756" t="n"/>
      <c r="CR259" s="756" t="n"/>
      <c r="CS259" s="756" t="n"/>
      <c r="CT259" s="756" t="n"/>
      <c r="CU259" s="756" t="n"/>
      <c r="CV259" s="756" t="n"/>
      <c r="CW259" s="756" t="n"/>
      <c r="CX259" s="756" t="n"/>
      <c r="CY259" s="756" t="n"/>
      <c r="CZ259" s="756" t="n"/>
      <c r="DA259" s="756" t="n"/>
      <c r="DB259" s="756" t="n"/>
      <c r="DC259" s="756" t="n"/>
      <c r="DD259" s="756" t="n"/>
      <c r="DE259" s="756" t="n"/>
      <c r="DF259" s="756" t="n"/>
      <c r="DG259" s="756" t="n"/>
      <c r="DH259" s="756" t="n"/>
      <c r="DI259" s="756" t="n"/>
    </row>
    <row r="260" ht="13.5" customHeight="1" s="1178">
      <c r="A260" s="756" t="n"/>
      <c r="B260" s="756" t="n"/>
      <c r="C260" s="756" t="n"/>
      <c r="D260" s="756" t="n"/>
      <c r="E260" s="756" t="n"/>
      <c r="F260" s="756" t="n"/>
      <c r="G260" s="753" t="n"/>
      <c r="H260" s="756" t="n"/>
      <c r="I260" s="756" t="n"/>
      <c r="J260" s="756" t="n"/>
      <c r="K260" s="756" t="n"/>
      <c r="L260" s="756" t="n"/>
      <c r="M260" s="756" t="n"/>
      <c r="N260" s="756" t="n"/>
      <c r="O260" s="756" t="n"/>
      <c r="P260" s="756" t="n"/>
      <c r="Q260" s="756" t="n"/>
      <c r="R260" s="756" t="n"/>
      <c r="S260" s="756" t="n"/>
      <c r="T260" s="755" t="n"/>
      <c r="U260" s="756" t="n"/>
      <c r="V260" s="756" t="n"/>
      <c r="W260" s="756" t="n"/>
      <c r="X260" s="756" t="n"/>
      <c r="Y260" s="756" t="n"/>
      <c r="Z260" s="756" t="n"/>
      <c r="AA260" s="753" t="n"/>
      <c r="AB260" s="756" t="n"/>
      <c r="AC260" s="756" t="n"/>
      <c r="AD260" s="756" t="n"/>
      <c r="AE260" s="756" t="n"/>
      <c r="AF260" s="756" t="n"/>
      <c r="AG260" s="756" t="n"/>
      <c r="AH260" s="753" t="n"/>
      <c r="AI260" s="756" t="n"/>
      <c r="AJ260" s="756" t="n"/>
      <c r="AK260" s="756" t="n"/>
      <c r="AL260" s="756" t="n"/>
      <c r="AM260" s="756" t="n"/>
      <c r="AN260" s="756" t="n"/>
      <c r="AO260" s="756" t="n"/>
      <c r="AP260" s="756" t="n"/>
      <c r="AQ260" s="756" t="n"/>
      <c r="AR260" s="756" t="n"/>
      <c r="AS260" s="756" t="n"/>
      <c r="AT260" s="756" t="n"/>
      <c r="AU260" s="756" t="n"/>
      <c r="AV260" s="756" t="n"/>
      <c r="AW260" s="756" t="n"/>
      <c r="AX260" s="756" t="n"/>
      <c r="AY260" s="756" t="n"/>
      <c r="AZ260" s="753" t="n"/>
      <c r="BA260" s="756" t="n"/>
      <c r="BB260" s="756" t="n"/>
      <c r="BC260" s="756" t="n"/>
      <c r="BD260" s="756" t="n"/>
      <c r="BE260" s="756" t="n"/>
      <c r="BF260" s="756" t="n"/>
      <c r="BG260" s="756" t="n"/>
      <c r="BH260" s="756" t="n"/>
      <c r="BI260" s="756" t="n"/>
      <c r="BJ260" s="756" t="n"/>
      <c r="BK260" s="756" t="n"/>
      <c r="BL260" s="756" t="n"/>
      <c r="BM260" s="756" t="n"/>
      <c r="BN260" s="756" t="n"/>
      <c r="BO260" s="756" t="n"/>
      <c r="BP260" s="756" t="n"/>
      <c r="BQ260" s="756" t="n"/>
      <c r="BR260" s="756" t="n"/>
      <c r="BS260" s="756" t="n"/>
      <c r="BT260" s="756" t="n"/>
      <c r="BU260" s="756" t="n"/>
      <c r="BV260" s="756" t="n"/>
      <c r="BW260" s="756" t="n"/>
      <c r="BX260" s="756" t="n"/>
      <c r="BY260" s="756" t="n"/>
      <c r="BZ260" s="756" t="n"/>
      <c r="CA260" s="756" t="n"/>
      <c r="CB260" s="756" t="n"/>
      <c r="CC260" s="756" t="n"/>
      <c r="CD260" s="756" t="n"/>
      <c r="CE260" s="756" t="n"/>
      <c r="CF260" s="756" t="n"/>
      <c r="CG260" s="756" t="n"/>
      <c r="CH260" s="756" t="n"/>
      <c r="CI260" s="756" t="n"/>
      <c r="CJ260" s="756" t="n"/>
      <c r="CK260" s="756" t="n"/>
      <c r="CL260" s="756" t="n"/>
      <c r="CM260" s="756" t="n"/>
      <c r="CN260" s="756" t="n"/>
      <c r="CO260" s="756" t="n"/>
      <c r="CP260" s="756" t="n"/>
      <c r="CQ260" s="756" t="n"/>
      <c r="CR260" s="756" t="n"/>
      <c r="CS260" s="756" t="n"/>
      <c r="CT260" s="756" t="n"/>
      <c r="CU260" s="756" t="n"/>
      <c r="CV260" s="756" t="n"/>
      <c r="CW260" s="756" t="n"/>
      <c r="CX260" s="756" t="n"/>
      <c r="CY260" s="756" t="n"/>
      <c r="CZ260" s="756" t="n"/>
      <c r="DA260" s="756" t="n"/>
      <c r="DB260" s="756" t="n"/>
      <c r="DC260" s="756" t="n"/>
      <c r="DD260" s="756" t="n"/>
      <c r="DE260" s="756" t="n"/>
      <c r="DF260" s="756" t="n"/>
      <c r="DG260" s="756" t="n"/>
      <c r="DH260" s="756" t="n"/>
      <c r="DI260" s="756" t="n"/>
    </row>
    <row r="261" ht="13.5" customHeight="1" s="1178">
      <c r="A261" s="756" t="n"/>
      <c r="B261" s="756" t="n"/>
      <c r="C261" s="756" t="n"/>
      <c r="D261" s="756" t="n"/>
      <c r="E261" s="756" t="n"/>
      <c r="F261" s="756" t="n"/>
      <c r="G261" s="753" t="n"/>
      <c r="H261" s="756" t="n"/>
      <c r="I261" s="756" t="n"/>
      <c r="J261" s="756" t="n"/>
      <c r="K261" s="756" t="n"/>
      <c r="L261" s="756" t="n"/>
      <c r="M261" s="756" t="n"/>
      <c r="N261" s="756" t="n"/>
      <c r="O261" s="756" t="n"/>
      <c r="P261" s="756" t="n"/>
      <c r="Q261" s="756" t="n"/>
      <c r="R261" s="756" t="n"/>
      <c r="S261" s="756" t="n"/>
      <c r="T261" s="755" t="n"/>
      <c r="U261" s="756" t="n"/>
      <c r="V261" s="756" t="n"/>
      <c r="W261" s="756" t="n"/>
      <c r="X261" s="756" t="n"/>
      <c r="Y261" s="756" t="n"/>
      <c r="Z261" s="756" t="n"/>
      <c r="AA261" s="753" t="n"/>
      <c r="AB261" s="756" t="n"/>
      <c r="AC261" s="756" t="n"/>
      <c r="AD261" s="756" t="n"/>
      <c r="AE261" s="756" t="n"/>
      <c r="AF261" s="756" t="n"/>
      <c r="AG261" s="756" t="n"/>
      <c r="AH261" s="753" t="n"/>
      <c r="AI261" s="756" t="n"/>
      <c r="AJ261" s="756" t="n"/>
      <c r="AK261" s="756" t="n"/>
      <c r="AL261" s="756" t="n"/>
      <c r="AM261" s="756" t="n"/>
      <c r="AN261" s="756" t="n"/>
      <c r="AO261" s="756" t="n"/>
      <c r="AP261" s="756" t="n"/>
      <c r="AQ261" s="756" t="n"/>
      <c r="AR261" s="756" t="n"/>
      <c r="AS261" s="756" t="n"/>
      <c r="AT261" s="756" t="n"/>
      <c r="AU261" s="756" t="n"/>
      <c r="AV261" s="756" t="n"/>
      <c r="AW261" s="756" t="n"/>
      <c r="AX261" s="756" t="n"/>
      <c r="AY261" s="756" t="n"/>
      <c r="AZ261" s="753" t="n"/>
      <c r="BA261" s="756" t="n"/>
      <c r="BB261" s="756" t="n"/>
      <c r="BC261" s="756" t="n"/>
      <c r="BD261" s="756" t="n"/>
      <c r="BE261" s="756" t="n"/>
      <c r="BF261" s="756" t="n"/>
      <c r="BG261" s="756" t="n"/>
      <c r="BH261" s="756" t="n"/>
      <c r="BI261" s="756" t="n"/>
      <c r="BJ261" s="756" t="n"/>
      <c r="BK261" s="756" t="n"/>
      <c r="BL261" s="756" t="n"/>
      <c r="BM261" s="756" t="n"/>
      <c r="BN261" s="756" t="n"/>
      <c r="BO261" s="756" t="n"/>
      <c r="BP261" s="756" t="n"/>
      <c r="BQ261" s="756" t="n"/>
      <c r="BR261" s="756" t="n"/>
      <c r="BS261" s="756" t="n"/>
      <c r="BT261" s="756" t="n"/>
      <c r="BU261" s="756" t="n"/>
      <c r="BV261" s="756" t="n"/>
      <c r="BW261" s="756" t="n"/>
      <c r="BX261" s="756" t="n"/>
      <c r="BY261" s="756" t="n"/>
      <c r="BZ261" s="756" t="n"/>
      <c r="CA261" s="756" t="n"/>
      <c r="CB261" s="756" t="n"/>
      <c r="CC261" s="756" t="n"/>
      <c r="CD261" s="756" t="n"/>
      <c r="CE261" s="756" t="n"/>
      <c r="CF261" s="756" t="n"/>
      <c r="CG261" s="756" t="n"/>
      <c r="CH261" s="756" t="n"/>
      <c r="CI261" s="756" t="n"/>
      <c r="CJ261" s="756" t="n"/>
      <c r="CK261" s="756" t="n"/>
      <c r="CL261" s="756" t="n"/>
      <c r="CM261" s="756" t="n"/>
      <c r="CN261" s="756" t="n"/>
      <c r="CO261" s="756" t="n"/>
      <c r="CP261" s="756" t="n"/>
      <c r="CQ261" s="756" t="n"/>
      <c r="CR261" s="756" t="n"/>
      <c r="CS261" s="756" t="n"/>
      <c r="CT261" s="756" t="n"/>
      <c r="CU261" s="756" t="n"/>
      <c r="CV261" s="756" t="n"/>
      <c r="CW261" s="756" t="n"/>
      <c r="CX261" s="756" t="n"/>
      <c r="CY261" s="756" t="n"/>
      <c r="CZ261" s="756" t="n"/>
      <c r="DA261" s="756" t="n"/>
      <c r="DB261" s="756" t="n"/>
      <c r="DC261" s="756" t="n"/>
      <c r="DD261" s="756" t="n"/>
      <c r="DE261" s="756" t="n"/>
      <c r="DF261" s="756" t="n"/>
      <c r="DG261" s="756" t="n"/>
      <c r="DH261" s="756" t="n"/>
      <c r="DI261" s="756" t="n"/>
    </row>
    <row r="262" ht="13.5" customHeight="1" s="1178">
      <c r="A262" s="756" t="n"/>
      <c r="B262" s="756" t="n"/>
      <c r="C262" s="756" t="n"/>
      <c r="D262" s="756" t="n"/>
      <c r="E262" s="756" t="n"/>
      <c r="F262" s="756" t="n"/>
      <c r="G262" s="753" t="n"/>
      <c r="H262" s="756" t="n"/>
      <c r="I262" s="756" t="n"/>
      <c r="J262" s="756" t="n"/>
      <c r="K262" s="756" t="n"/>
      <c r="L262" s="756" t="n"/>
      <c r="M262" s="756" t="n"/>
      <c r="N262" s="756" t="n"/>
      <c r="O262" s="756" t="n"/>
      <c r="P262" s="756" t="n"/>
      <c r="Q262" s="756" t="n"/>
      <c r="R262" s="756" t="n"/>
      <c r="S262" s="756" t="n"/>
      <c r="T262" s="755" t="n"/>
      <c r="U262" s="756" t="n"/>
      <c r="V262" s="756" t="n"/>
      <c r="W262" s="756" t="n"/>
      <c r="X262" s="756" t="n"/>
      <c r="Y262" s="756" t="n"/>
      <c r="Z262" s="756" t="n"/>
      <c r="AA262" s="753" t="n"/>
      <c r="AB262" s="756" t="n"/>
      <c r="AC262" s="756" t="n"/>
      <c r="AD262" s="756" t="n"/>
      <c r="AE262" s="756" t="n"/>
      <c r="AF262" s="756" t="n"/>
      <c r="AG262" s="756" t="n"/>
      <c r="AH262" s="753" t="n"/>
      <c r="AI262" s="756" t="n"/>
      <c r="AJ262" s="756" t="n"/>
      <c r="AK262" s="756" t="n"/>
      <c r="AL262" s="756" t="n"/>
      <c r="AM262" s="756" t="n"/>
      <c r="AN262" s="756" t="n"/>
      <c r="AO262" s="756" t="n"/>
      <c r="AP262" s="756" t="n"/>
      <c r="AQ262" s="756" t="n"/>
      <c r="AR262" s="756" t="n"/>
      <c r="AS262" s="756" t="n"/>
      <c r="AT262" s="756" t="n"/>
      <c r="AU262" s="756" t="n"/>
      <c r="AV262" s="756" t="n"/>
      <c r="AW262" s="756" t="n"/>
      <c r="AX262" s="756" t="n"/>
      <c r="AY262" s="756" t="n"/>
      <c r="AZ262" s="753" t="n"/>
      <c r="BA262" s="756" t="n"/>
      <c r="BB262" s="756" t="n"/>
      <c r="BC262" s="756" t="n"/>
      <c r="BD262" s="756" t="n"/>
      <c r="BE262" s="756" t="n"/>
      <c r="BF262" s="756" t="n"/>
      <c r="BG262" s="756" t="n"/>
      <c r="BH262" s="756" t="n"/>
      <c r="BI262" s="756" t="n"/>
      <c r="BJ262" s="756" t="n"/>
      <c r="BK262" s="756" t="n"/>
      <c r="BL262" s="756" t="n"/>
      <c r="BM262" s="756" t="n"/>
      <c r="BN262" s="756" t="n"/>
      <c r="BO262" s="756" t="n"/>
      <c r="BP262" s="756" t="n"/>
      <c r="BQ262" s="756" t="n"/>
      <c r="BR262" s="756" t="n"/>
      <c r="BS262" s="756" t="n"/>
      <c r="BT262" s="756" t="n"/>
      <c r="BU262" s="756" t="n"/>
      <c r="BV262" s="756" t="n"/>
      <c r="BW262" s="756" t="n"/>
      <c r="BX262" s="756" t="n"/>
      <c r="BY262" s="756" t="n"/>
      <c r="BZ262" s="756" t="n"/>
      <c r="CA262" s="756" t="n"/>
      <c r="CB262" s="756" t="n"/>
      <c r="CC262" s="756" t="n"/>
      <c r="CD262" s="756" t="n"/>
      <c r="CE262" s="756" t="n"/>
      <c r="CF262" s="756" t="n"/>
      <c r="CG262" s="756" t="n"/>
      <c r="CH262" s="756" t="n"/>
      <c r="CI262" s="756" t="n"/>
      <c r="CJ262" s="756" t="n"/>
      <c r="CK262" s="756" t="n"/>
      <c r="CL262" s="756" t="n"/>
      <c r="CM262" s="756" t="n"/>
      <c r="CN262" s="756" t="n"/>
      <c r="CO262" s="756" t="n"/>
      <c r="CP262" s="756" t="n"/>
      <c r="CQ262" s="756" t="n"/>
      <c r="CR262" s="756" t="n"/>
      <c r="CS262" s="756" t="n"/>
      <c r="CT262" s="756" t="n"/>
      <c r="CU262" s="756" t="n"/>
      <c r="CV262" s="756" t="n"/>
      <c r="CW262" s="756" t="n"/>
      <c r="CX262" s="756" t="n"/>
      <c r="CY262" s="756" t="n"/>
      <c r="CZ262" s="756" t="n"/>
      <c r="DA262" s="756" t="n"/>
      <c r="DB262" s="756" t="n"/>
      <c r="DC262" s="756" t="n"/>
      <c r="DD262" s="756" t="n"/>
      <c r="DE262" s="756" t="n"/>
      <c r="DF262" s="756" t="n"/>
      <c r="DG262" s="756" t="n"/>
      <c r="DH262" s="756" t="n"/>
      <c r="DI262" s="756" t="n"/>
    </row>
    <row r="263" ht="13.5" customHeight="1" s="1178">
      <c r="A263" s="756" t="n"/>
      <c r="B263" s="756" t="n"/>
      <c r="C263" s="756" t="n"/>
      <c r="D263" s="756" t="n"/>
      <c r="E263" s="756" t="n"/>
      <c r="F263" s="756" t="n"/>
      <c r="G263" s="753" t="n"/>
      <c r="H263" s="756" t="n"/>
      <c r="I263" s="756" t="n"/>
      <c r="J263" s="756" t="n"/>
      <c r="K263" s="756" t="n"/>
      <c r="L263" s="756" t="n"/>
      <c r="M263" s="756" t="n"/>
      <c r="N263" s="756" t="n"/>
      <c r="O263" s="756" t="n"/>
      <c r="P263" s="756" t="n"/>
      <c r="Q263" s="756" t="n"/>
      <c r="R263" s="756" t="n"/>
      <c r="S263" s="756" t="n"/>
      <c r="T263" s="755" t="n"/>
      <c r="U263" s="756" t="n"/>
      <c r="V263" s="756" t="n"/>
      <c r="W263" s="756" t="n"/>
      <c r="X263" s="756" t="n"/>
      <c r="Y263" s="756" t="n"/>
      <c r="Z263" s="756" t="n"/>
      <c r="AA263" s="753" t="n"/>
      <c r="AB263" s="756" t="n"/>
      <c r="AC263" s="756" t="n"/>
      <c r="AD263" s="756" t="n"/>
      <c r="AE263" s="756" t="n"/>
      <c r="AF263" s="756" t="n"/>
      <c r="AG263" s="756" t="n"/>
      <c r="AH263" s="753" t="n"/>
      <c r="AI263" s="756" t="n"/>
      <c r="AJ263" s="756" t="n"/>
      <c r="AK263" s="756" t="n"/>
      <c r="AL263" s="756" t="n"/>
      <c r="AM263" s="756" t="n"/>
      <c r="AN263" s="756" t="n"/>
      <c r="AO263" s="756" t="n"/>
      <c r="AP263" s="756" t="n"/>
      <c r="AQ263" s="756" t="n"/>
      <c r="AR263" s="756" t="n"/>
      <c r="AS263" s="756" t="n"/>
      <c r="AT263" s="756" t="n"/>
      <c r="AU263" s="756" t="n"/>
      <c r="AV263" s="756" t="n"/>
      <c r="AW263" s="756" t="n"/>
      <c r="AX263" s="756" t="n"/>
      <c r="AY263" s="756" t="n"/>
      <c r="AZ263" s="753" t="n"/>
      <c r="BA263" s="756" t="n"/>
      <c r="BB263" s="756" t="n"/>
      <c r="BC263" s="756" t="n"/>
      <c r="BD263" s="756" t="n"/>
      <c r="BE263" s="756" t="n"/>
      <c r="BF263" s="756" t="n"/>
      <c r="BG263" s="756" t="n"/>
      <c r="BH263" s="756" t="n"/>
      <c r="BI263" s="756" t="n"/>
      <c r="BJ263" s="756" t="n"/>
      <c r="BK263" s="756" t="n"/>
      <c r="BL263" s="756" t="n"/>
      <c r="BM263" s="756" t="n"/>
      <c r="BN263" s="756" t="n"/>
      <c r="BO263" s="756" t="n"/>
      <c r="BP263" s="756" t="n"/>
      <c r="BQ263" s="756" t="n"/>
      <c r="BR263" s="756" t="n"/>
      <c r="BS263" s="756" t="n"/>
      <c r="BT263" s="756" t="n"/>
      <c r="BU263" s="756" t="n"/>
      <c r="BV263" s="756" t="n"/>
      <c r="BW263" s="756" t="n"/>
      <c r="BX263" s="756" t="n"/>
      <c r="BY263" s="756" t="n"/>
      <c r="BZ263" s="756" t="n"/>
      <c r="CA263" s="756" t="n"/>
      <c r="CB263" s="756" t="n"/>
      <c r="CC263" s="756" t="n"/>
      <c r="CD263" s="756" t="n"/>
      <c r="CE263" s="756" t="n"/>
      <c r="CF263" s="756" t="n"/>
      <c r="CG263" s="756" t="n"/>
      <c r="CH263" s="756" t="n"/>
      <c r="CI263" s="756" t="n"/>
      <c r="CJ263" s="756" t="n"/>
      <c r="CK263" s="756" t="n"/>
      <c r="CL263" s="756" t="n"/>
      <c r="CM263" s="756" t="n"/>
      <c r="CN263" s="756" t="n"/>
      <c r="CO263" s="756" t="n"/>
      <c r="CP263" s="756" t="n"/>
      <c r="CQ263" s="756" t="n"/>
      <c r="CR263" s="756" t="n"/>
      <c r="CS263" s="756" t="n"/>
      <c r="CT263" s="756" t="n"/>
      <c r="CU263" s="756" t="n"/>
      <c r="CV263" s="756" t="n"/>
      <c r="CW263" s="756" t="n"/>
      <c r="CX263" s="756" t="n"/>
      <c r="CY263" s="756" t="n"/>
      <c r="CZ263" s="756" t="n"/>
      <c r="DA263" s="756" t="n"/>
      <c r="DB263" s="756" t="n"/>
      <c r="DC263" s="756" t="n"/>
      <c r="DD263" s="756" t="n"/>
      <c r="DE263" s="756" t="n"/>
      <c r="DF263" s="756" t="n"/>
      <c r="DG263" s="756" t="n"/>
      <c r="DH263" s="756" t="n"/>
      <c r="DI263" s="756" t="n"/>
    </row>
    <row r="264" ht="13.5" customHeight="1" s="1178">
      <c r="A264" s="756" t="n"/>
      <c r="B264" s="756" t="n"/>
      <c r="C264" s="756" t="n"/>
      <c r="D264" s="756" t="n"/>
      <c r="E264" s="756" t="n"/>
      <c r="F264" s="756" t="n"/>
      <c r="G264" s="753" t="n"/>
      <c r="H264" s="756" t="n"/>
      <c r="I264" s="756" t="n"/>
      <c r="J264" s="756" t="n"/>
      <c r="K264" s="756" t="n"/>
      <c r="L264" s="756" t="n"/>
      <c r="M264" s="756" t="n"/>
      <c r="N264" s="756" t="n"/>
      <c r="O264" s="756" t="n"/>
      <c r="P264" s="756" t="n"/>
      <c r="Q264" s="756" t="n"/>
      <c r="R264" s="756" t="n"/>
      <c r="S264" s="756" t="n"/>
      <c r="T264" s="755" t="n"/>
      <c r="U264" s="756" t="n"/>
      <c r="V264" s="756" t="n"/>
      <c r="W264" s="756" t="n"/>
      <c r="X264" s="756" t="n"/>
      <c r="Y264" s="756" t="n"/>
      <c r="Z264" s="756" t="n"/>
      <c r="AA264" s="753" t="n"/>
      <c r="AB264" s="756" t="n"/>
      <c r="AC264" s="756" t="n"/>
      <c r="AD264" s="756" t="n"/>
      <c r="AE264" s="756" t="n"/>
      <c r="AF264" s="756" t="n"/>
      <c r="AG264" s="756" t="n"/>
      <c r="AH264" s="753" t="n"/>
      <c r="AI264" s="756" t="n"/>
      <c r="AJ264" s="756" t="n"/>
      <c r="AK264" s="756" t="n"/>
      <c r="AL264" s="756" t="n"/>
      <c r="AM264" s="756" t="n"/>
      <c r="AN264" s="756" t="n"/>
      <c r="AO264" s="756" t="n"/>
      <c r="AP264" s="756" t="n"/>
      <c r="AQ264" s="756" t="n"/>
      <c r="AR264" s="756" t="n"/>
      <c r="AS264" s="756" t="n"/>
      <c r="AT264" s="756" t="n"/>
      <c r="AU264" s="756" t="n"/>
      <c r="AV264" s="756" t="n"/>
      <c r="AW264" s="756" t="n"/>
      <c r="AX264" s="756" t="n"/>
      <c r="AY264" s="756" t="n"/>
      <c r="AZ264" s="753" t="n"/>
      <c r="BA264" s="756" t="n"/>
      <c r="BB264" s="756" t="n"/>
      <c r="BC264" s="756" t="n"/>
      <c r="BD264" s="756" t="n"/>
      <c r="BE264" s="756" t="n"/>
      <c r="BF264" s="756" t="n"/>
      <c r="BG264" s="756" t="n"/>
      <c r="BH264" s="756" t="n"/>
      <c r="BI264" s="756" t="n"/>
      <c r="BJ264" s="756" t="n"/>
      <c r="BK264" s="756" t="n"/>
      <c r="BL264" s="756" t="n"/>
      <c r="BM264" s="756" t="n"/>
      <c r="BN264" s="756" t="n"/>
      <c r="BO264" s="756" t="n"/>
      <c r="BP264" s="756" t="n"/>
      <c r="BQ264" s="756" t="n"/>
      <c r="BR264" s="756" t="n"/>
      <c r="BS264" s="756" t="n"/>
      <c r="BT264" s="756" t="n"/>
      <c r="BU264" s="756" t="n"/>
      <c r="BV264" s="756" t="n"/>
      <c r="BW264" s="756" t="n"/>
      <c r="BX264" s="756" t="n"/>
      <c r="BY264" s="756" t="n"/>
      <c r="BZ264" s="756" t="n"/>
      <c r="CA264" s="756" t="n"/>
      <c r="CB264" s="756" t="n"/>
      <c r="CC264" s="756" t="n"/>
      <c r="CD264" s="756" t="n"/>
      <c r="CE264" s="756" t="n"/>
      <c r="CF264" s="756" t="n"/>
      <c r="CG264" s="756" t="n"/>
      <c r="CH264" s="756" t="n"/>
      <c r="CI264" s="756" t="n"/>
      <c r="CJ264" s="756" t="n"/>
      <c r="CK264" s="756" t="n"/>
      <c r="CL264" s="756" t="n"/>
      <c r="CM264" s="756" t="n"/>
      <c r="CN264" s="756" t="n"/>
      <c r="CO264" s="756" t="n"/>
      <c r="CP264" s="756" t="n"/>
      <c r="CQ264" s="756" t="n"/>
      <c r="CR264" s="756" t="n"/>
      <c r="CS264" s="756" t="n"/>
      <c r="CT264" s="756" t="n"/>
      <c r="CU264" s="756" t="n"/>
      <c r="CV264" s="756" t="n"/>
      <c r="CW264" s="756" t="n"/>
      <c r="CX264" s="756" t="n"/>
      <c r="CY264" s="756" t="n"/>
      <c r="CZ264" s="756" t="n"/>
      <c r="DA264" s="756" t="n"/>
      <c r="DB264" s="756" t="n"/>
      <c r="DC264" s="756" t="n"/>
      <c r="DD264" s="756" t="n"/>
      <c r="DE264" s="756" t="n"/>
      <c r="DF264" s="756" t="n"/>
      <c r="DG264" s="756" t="n"/>
      <c r="DH264" s="756" t="n"/>
      <c r="DI264" s="756" t="n"/>
    </row>
    <row r="265" ht="13.5" customHeight="1" s="1178">
      <c r="A265" s="756" t="n"/>
      <c r="B265" s="756" t="n"/>
      <c r="C265" s="756" t="n"/>
      <c r="D265" s="756" t="n"/>
      <c r="E265" s="756" t="n"/>
      <c r="F265" s="756" t="n"/>
      <c r="G265" s="753" t="n"/>
      <c r="H265" s="756" t="n"/>
      <c r="I265" s="756" t="n"/>
      <c r="J265" s="756" t="n"/>
      <c r="K265" s="756" t="n"/>
      <c r="L265" s="756" t="n"/>
      <c r="M265" s="756" t="n"/>
      <c r="N265" s="756" t="n"/>
      <c r="O265" s="756" t="n"/>
      <c r="P265" s="756" t="n"/>
      <c r="Q265" s="756" t="n"/>
      <c r="R265" s="756" t="n"/>
      <c r="S265" s="756" t="n"/>
      <c r="T265" s="755" t="n"/>
      <c r="U265" s="756" t="n"/>
      <c r="V265" s="756" t="n"/>
      <c r="W265" s="756" t="n"/>
      <c r="X265" s="756" t="n"/>
      <c r="Y265" s="756" t="n"/>
      <c r="Z265" s="756" t="n"/>
      <c r="AA265" s="753" t="n"/>
      <c r="AB265" s="756" t="n"/>
      <c r="AC265" s="756" t="n"/>
      <c r="AD265" s="756" t="n"/>
      <c r="AE265" s="756" t="n"/>
      <c r="AF265" s="756" t="n"/>
      <c r="AG265" s="756" t="n"/>
      <c r="AH265" s="753" t="n"/>
      <c r="AI265" s="756" t="n"/>
      <c r="AJ265" s="756" t="n"/>
      <c r="AK265" s="756" t="n"/>
      <c r="AL265" s="756" t="n"/>
      <c r="AM265" s="756" t="n"/>
      <c r="AN265" s="756" t="n"/>
      <c r="AO265" s="756" t="n"/>
      <c r="AP265" s="756" t="n"/>
      <c r="AQ265" s="756" t="n"/>
      <c r="AR265" s="756" t="n"/>
      <c r="AS265" s="756" t="n"/>
      <c r="AT265" s="756" t="n"/>
      <c r="AU265" s="756" t="n"/>
      <c r="AV265" s="756" t="n"/>
      <c r="AW265" s="756" t="n"/>
      <c r="AX265" s="756" t="n"/>
      <c r="AY265" s="756" t="n"/>
      <c r="AZ265" s="753" t="n"/>
      <c r="BA265" s="756" t="n"/>
      <c r="BB265" s="756" t="n"/>
      <c r="BC265" s="756" t="n"/>
      <c r="BD265" s="756" t="n"/>
      <c r="BE265" s="756" t="n"/>
      <c r="BF265" s="756" t="n"/>
      <c r="BG265" s="756" t="n"/>
      <c r="BH265" s="756" t="n"/>
      <c r="BI265" s="756" t="n"/>
      <c r="BJ265" s="756" t="n"/>
      <c r="BK265" s="756" t="n"/>
      <c r="BL265" s="756" t="n"/>
      <c r="BM265" s="756" t="n"/>
      <c r="BN265" s="756" t="n"/>
      <c r="BO265" s="756" t="n"/>
      <c r="BP265" s="756" t="n"/>
      <c r="BQ265" s="756" t="n"/>
      <c r="BR265" s="756" t="n"/>
      <c r="BS265" s="756" t="n"/>
      <c r="BT265" s="756" t="n"/>
      <c r="BU265" s="756" t="n"/>
      <c r="BV265" s="756" t="n"/>
      <c r="BW265" s="756" t="n"/>
      <c r="BX265" s="756" t="n"/>
      <c r="BY265" s="756" t="n"/>
      <c r="BZ265" s="756" t="n"/>
      <c r="CA265" s="756" t="n"/>
      <c r="CB265" s="756" t="n"/>
      <c r="CC265" s="756" t="n"/>
      <c r="CD265" s="756" t="n"/>
      <c r="CE265" s="756" t="n"/>
      <c r="CF265" s="756" t="n"/>
      <c r="CG265" s="756" t="n"/>
      <c r="CH265" s="756" t="n"/>
      <c r="CI265" s="756" t="n"/>
      <c r="CJ265" s="756" t="n"/>
      <c r="CK265" s="756" t="n"/>
      <c r="CL265" s="756" t="n"/>
      <c r="CM265" s="756" t="n"/>
      <c r="CN265" s="756" t="n"/>
      <c r="CO265" s="756" t="n"/>
      <c r="CP265" s="756" t="n"/>
      <c r="CQ265" s="756" t="n"/>
      <c r="CR265" s="756" t="n"/>
      <c r="CS265" s="756" t="n"/>
      <c r="CT265" s="756" t="n"/>
      <c r="CU265" s="756" t="n"/>
      <c r="CV265" s="756" t="n"/>
      <c r="CW265" s="756" t="n"/>
      <c r="CX265" s="756" t="n"/>
      <c r="CY265" s="756" t="n"/>
      <c r="CZ265" s="756" t="n"/>
      <c r="DA265" s="756" t="n"/>
      <c r="DB265" s="756" t="n"/>
      <c r="DC265" s="756" t="n"/>
      <c r="DD265" s="756" t="n"/>
      <c r="DE265" s="756" t="n"/>
      <c r="DF265" s="756" t="n"/>
      <c r="DG265" s="756" t="n"/>
      <c r="DH265" s="756" t="n"/>
      <c r="DI265" s="756" t="n"/>
    </row>
    <row r="266" ht="13.5" customHeight="1" s="1178">
      <c r="A266" s="756" t="n"/>
      <c r="B266" s="756" t="n"/>
      <c r="C266" s="756" t="n"/>
      <c r="D266" s="756" t="n"/>
      <c r="E266" s="756" t="n"/>
      <c r="F266" s="756" t="n"/>
      <c r="G266" s="753" t="n"/>
      <c r="H266" s="756" t="n"/>
      <c r="I266" s="756" t="n"/>
      <c r="J266" s="756" t="n"/>
      <c r="K266" s="756" t="n"/>
      <c r="L266" s="756" t="n"/>
      <c r="M266" s="756" t="n"/>
      <c r="N266" s="756" t="n"/>
      <c r="O266" s="756" t="n"/>
      <c r="P266" s="756" t="n"/>
      <c r="Q266" s="756" t="n"/>
      <c r="R266" s="756" t="n"/>
      <c r="S266" s="756" t="n"/>
      <c r="T266" s="755" t="n"/>
      <c r="U266" s="756" t="n"/>
      <c r="V266" s="756" t="n"/>
      <c r="W266" s="756" t="n"/>
      <c r="X266" s="756" t="n"/>
      <c r="Y266" s="756" t="n"/>
      <c r="Z266" s="756" t="n"/>
      <c r="AA266" s="753" t="n"/>
      <c r="AB266" s="756" t="n"/>
      <c r="AC266" s="756" t="n"/>
      <c r="AD266" s="756" t="n"/>
      <c r="AE266" s="756" t="n"/>
      <c r="AF266" s="756" t="n"/>
      <c r="AG266" s="756" t="n"/>
      <c r="AH266" s="753" t="n"/>
      <c r="AI266" s="756" t="n"/>
      <c r="AJ266" s="756" t="n"/>
      <c r="AK266" s="756" t="n"/>
      <c r="AL266" s="756" t="n"/>
      <c r="AM266" s="756" t="n"/>
      <c r="AN266" s="756" t="n"/>
      <c r="AO266" s="756" t="n"/>
      <c r="AP266" s="756" t="n"/>
      <c r="AQ266" s="756" t="n"/>
      <c r="AR266" s="756" t="n"/>
      <c r="AS266" s="756" t="n"/>
      <c r="AT266" s="756" t="n"/>
      <c r="AU266" s="756" t="n"/>
      <c r="AV266" s="756" t="n"/>
      <c r="AW266" s="756" t="n"/>
      <c r="AX266" s="756" t="n"/>
      <c r="AY266" s="756" t="n"/>
      <c r="AZ266" s="753" t="n"/>
      <c r="BA266" s="756" t="n"/>
      <c r="BB266" s="756" t="n"/>
      <c r="BC266" s="756" t="n"/>
      <c r="BD266" s="756" t="n"/>
      <c r="BE266" s="756" t="n"/>
      <c r="BF266" s="756" t="n"/>
      <c r="BG266" s="756" t="n"/>
      <c r="BH266" s="756" t="n"/>
      <c r="BI266" s="756" t="n"/>
      <c r="BJ266" s="756" t="n"/>
      <c r="BK266" s="756" t="n"/>
      <c r="BL266" s="756" t="n"/>
      <c r="BM266" s="756" t="n"/>
      <c r="BN266" s="756" t="n"/>
      <c r="BO266" s="756" t="n"/>
      <c r="BP266" s="756" t="n"/>
      <c r="BQ266" s="756" t="n"/>
      <c r="BR266" s="756" t="n"/>
      <c r="BS266" s="756" t="n"/>
      <c r="BT266" s="756" t="n"/>
      <c r="BU266" s="756" t="n"/>
      <c r="BV266" s="756" t="n"/>
      <c r="BW266" s="756" t="n"/>
      <c r="BX266" s="756" t="n"/>
      <c r="BY266" s="756" t="n"/>
      <c r="BZ266" s="756" t="n"/>
      <c r="CA266" s="756" t="n"/>
      <c r="CB266" s="756" t="n"/>
      <c r="CC266" s="756" t="n"/>
      <c r="CD266" s="756" t="n"/>
      <c r="CE266" s="756" t="n"/>
      <c r="CF266" s="756" t="n"/>
      <c r="CG266" s="756" t="n"/>
      <c r="CH266" s="756" t="n"/>
      <c r="CI266" s="756" t="n"/>
      <c r="CJ266" s="756" t="n"/>
      <c r="CK266" s="756" t="n"/>
      <c r="CL266" s="756" t="n"/>
      <c r="CM266" s="756" t="n"/>
      <c r="CN266" s="756" t="n"/>
      <c r="CO266" s="756" t="n"/>
      <c r="CP266" s="756" t="n"/>
      <c r="CQ266" s="756" t="n"/>
      <c r="CR266" s="756" t="n"/>
      <c r="CS266" s="756" t="n"/>
      <c r="CT266" s="756" t="n"/>
      <c r="CU266" s="756" t="n"/>
      <c r="CV266" s="756" t="n"/>
      <c r="CW266" s="756" t="n"/>
      <c r="CX266" s="756" t="n"/>
      <c r="CY266" s="756" t="n"/>
      <c r="CZ266" s="756" t="n"/>
      <c r="DA266" s="756" t="n"/>
      <c r="DB266" s="756" t="n"/>
      <c r="DC266" s="756" t="n"/>
      <c r="DD266" s="756" t="n"/>
      <c r="DE266" s="756" t="n"/>
      <c r="DF266" s="756" t="n"/>
      <c r="DG266" s="756" t="n"/>
      <c r="DH266" s="756" t="n"/>
      <c r="DI266" s="756" t="n"/>
    </row>
    <row r="267" ht="13.5" customHeight="1" s="1178">
      <c r="A267" s="756" t="n"/>
      <c r="B267" s="756" t="n"/>
      <c r="C267" s="756" t="n"/>
      <c r="D267" s="756" t="n"/>
      <c r="E267" s="756" t="n"/>
      <c r="F267" s="756" t="n"/>
      <c r="G267" s="753" t="n"/>
      <c r="H267" s="756" t="n"/>
      <c r="I267" s="756" t="n"/>
      <c r="J267" s="756" t="n"/>
      <c r="K267" s="756" t="n"/>
      <c r="L267" s="756" t="n"/>
      <c r="M267" s="756" t="n"/>
      <c r="N267" s="756" t="n"/>
      <c r="O267" s="756" t="n"/>
      <c r="P267" s="756" t="n"/>
      <c r="Q267" s="756" t="n"/>
      <c r="R267" s="756" t="n"/>
      <c r="S267" s="756" t="n"/>
      <c r="T267" s="755" t="n"/>
      <c r="U267" s="756" t="n"/>
      <c r="V267" s="756" t="n"/>
      <c r="W267" s="756" t="n"/>
      <c r="X267" s="756" t="n"/>
      <c r="Y267" s="756" t="n"/>
      <c r="Z267" s="756" t="n"/>
      <c r="AA267" s="753" t="n"/>
      <c r="AB267" s="756" t="n"/>
      <c r="AC267" s="756" t="n"/>
      <c r="AD267" s="756" t="n"/>
      <c r="AE267" s="756" t="n"/>
      <c r="AF267" s="756" t="n"/>
      <c r="AG267" s="756" t="n"/>
      <c r="AH267" s="753" t="n"/>
      <c r="AI267" s="756" t="n"/>
      <c r="AJ267" s="756" t="n"/>
      <c r="AK267" s="756" t="n"/>
      <c r="AL267" s="756" t="n"/>
      <c r="AM267" s="756" t="n"/>
      <c r="AN267" s="756" t="n"/>
      <c r="AO267" s="756" t="n"/>
      <c r="AP267" s="756" t="n"/>
      <c r="AQ267" s="756" t="n"/>
      <c r="AR267" s="756" t="n"/>
      <c r="AS267" s="756" t="n"/>
      <c r="AT267" s="756" t="n"/>
      <c r="AU267" s="756" t="n"/>
      <c r="AV267" s="756" t="n"/>
      <c r="AW267" s="756" t="n"/>
      <c r="AX267" s="756" t="n"/>
      <c r="AY267" s="756" t="n"/>
      <c r="AZ267" s="753" t="n"/>
      <c r="BA267" s="756" t="n"/>
      <c r="BB267" s="756" t="n"/>
      <c r="BC267" s="756" t="n"/>
      <c r="BD267" s="756" t="n"/>
      <c r="BE267" s="756" t="n"/>
      <c r="BF267" s="756" t="n"/>
      <c r="BG267" s="756" t="n"/>
      <c r="BH267" s="756" t="n"/>
      <c r="BI267" s="756" t="n"/>
      <c r="BJ267" s="756" t="n"/>
      <c r="BK267" s="756" t="n"/>
      <c r="BL267" s="756" t="n"/>
      <c r="BM267" s="756" t="n"/>
      <c r="BN267" s="756" t="n"/>
      <c r="BO267" s="756" t="n"/>
      <c r="BP267" s="756" t="n"/>
      <c r="BQ267" s="756" t="n"/>
      <c r="BR267" s="756" t="n"/>
      <c r="BS267" s="756" t="n"/>
      <c r="BT267" s="756" t="n"/>
      <c r="BU267" s="756" t="n"/>
      <c r="BV267" s="756" t="n"/>
      <c r="BW267" s="756" t="n"/>
      <c r="BX267" s="756" t="n"/>
      <c r="BY267" s="756" t="n"/>
      <c r="BZ267" s="756" t="n"/>
      <c r="CA267" s="756" t="n"/>
      <c r="CB267" s="756" t="n"/>
      <c r="CC267" s="756" t="n"/>
      <c r="CD267" s="756" t="n"/>
      <c r="CE267" s="756" t="n"/>
      <c r="CF267" s="756" t="n"/>
      <c r="CG267" s="756" t="n"/>
      <c r="CH267" s="756" t="n"/>
      <c r="CI267" s="756" t="n"/>
      <c r="CJ267" s="756" t="n"/>
      <c r="CK267" s="756" t="n"/>
      <c r="CL267" s="756" t="n"/>
      <c r="CM267" s="756" t="n"/>
      <c r="CN267" s="756" t="n"/>
      <c r="CO267" s="756" t="n"/>
      <c r="CP267" s="756" t="n"/>
      <c r="CQ267" s="756" t="n"/>
      <c r="CR267" s="756" t="n"/>
      <c r="CS267" s="756" t="n"/>
      <c r="CT267" s="756" t="n"/>
      <c r="CU267" s="756" t="n"/>
      <c r="CV267" s="756" t="n"/>
      <c r="CW267" s="756" t="n"/>
      <c r="CX267" s="756" t="n"/>
      <c r="CY267" s="756" t="n"/>
      <c r="CZ267" s="756" t="n"/>
      <c r="DA267" s="756" t="n"/>
      <c r="DB267" s="756" t="n"/>
      <c r="DC267" s="756" t="n"/>
      <c r="DD267" s="756" t="n"/>
      <c r="DE267" s="756" t="n"/>
      <c r="DF267" s="756" t="n"/>
      <c r="DG267" s="756" t="n"/>
      <c r="DH267" s="756" t="n"/>
      <c r="DI267" s="756" t="n"/>
    </row>
    <row r="268" ht="13.5" customHeight="1" s="1178">
      <c r="A268" s="756" t="n"/>
      <c r="B268" s="756" t="n"/>
      <c r="C268" s="756" t="n"/>
      <c r="D268" s="756" t="n"/>
      <c r="E268" s="756" t="n"/>
      <c r="F268" s="756" t="n"/>
      <c r="G268" s="753" t="n"/>
      <c r="H268" s="756" t="n"/>
      <c r="I268" s="756" t="n"/>
      <c r="J268" s="756" t="n"/>
      <c r="K268" s="756" t="n"/>
      <c r="L268" s="756" t="n"/>
      <c r="M268" s="756" t="n"/>
      <c r="N268" s="756" t="n"/>
      <c r="O268" s="756" t="n"/>
      <c r="P268" s="756" t="n"/>
      <c r="Q268" s="756" t="n"/>
      <c r="R268" s="756" t="n"/>
      <c r="S268" s="756" t="n"/>
      <c r="T268" s="755" t="n"/>
      <c r="U268" s="756" t="n"/>
      <c r="V268" s="756" t="n"/>
      <c r="W268" s="756" t="n"/>
      <c r="X268" s="756" t="n"/>
      <c r="Y268" s="756" t="n"/>
      <c r="Z268" s="756" t="n"/>
      <c r="AA268" s="753" t="n"/>
      <c r="AB268" s="756" t="n"/>
      <c r="AC268" s="756" t="n"/>
      <c r="AD268" s="756" t="n"/>
      <c r="AE268" s="756" t="n"/>
      <c r="AF268" s="756" t="n"/>
      <c r="AG268" s="756" t="n"/>
      <c r="AH268" s="753" t="n"/>
      <c r="AI268" s="756" t="n"/>
      <c r="AJ268" s="756" t="n"/>
      <c r="AK268" s="756" t="n"/>
      <c r="AL268" s="756" t="n"/>
      <c r="AM268" s="756" t="n"/>
      <c r="AN268" s="756" t="n"/>
      <c r="AO268" s="756" t="n"/>
      <c r="AP268" s="756" t="n"/>
      <c r="AQ268" s="756" t="n"/>
      <c r="AR268" s="756" t="n"/>
      <c r="AS268" s="756" t="n"/>
      <c r="AT268" s="756" t="n"/>
      <c r="AU268" s="756" t="n"/>
      <c r="AV268" s="756" t="n"/>
      <c r="AW268" s="756" t="n"/>
      <c r="AX268" s="756" t="n"/>
      <c r="AY268" s="756" t="n"/>
      <c r="AZ268" s="753" t="n"/>
      <c r="BA268" s="756" t="n"/>
      <c r="BB268" s="756" t="n"/>
      <c r="BC268" s="756" t="n"/>
      <c r="BD268" s="756" t="n"/>
      <c r="BE268" s="756" t="n"/>
      <c r="BF268" s="756" t="n"/>
      <c r="BG268" s="756" t="n"/>
      <c r="BH268" s="756" t="n"/>
      <c r="BI268" s="756" t="n"/>
      <c r="BJ268" s="756" t="n"/>
      <c r="BK268" s="756" t="n"/>
      <c r="BL268" s="756" t="n"/>
      <c r="BM268" s="756" t="n"/>
      <c r="BN268" s="756" t="n"/>
      <c r="BO268" s="756" t="n"/>
      <c r="BP268" s="756" t="n"/>
      <c r="BQ268" s="756" t="n"/>
      <c r="BR268" s="756" t="n"/>
      <c r="BS268" s="756" t="n"/>
      <c r="BT268" s="756" t="n"/>
      <c r="BU268" s="756" t="n"/>
      <c r="BV268" s="756" t="n"/>
      <c r="BW268" s="756" t="n"/>
      <c r="BX268" s="756" t="n"/>
      <c r="BY268" s="756" t="n"/>
      <c r="BZ268" s="756" t="n"/>
      <c r="CA268" s="756" t="n"/>
      <c r="CB268" s="756" t="n"/>
      <c r="CC268" s="756" t="n"/>
      <c r="CD268" s="756" t="n"/>
      <c r="CE268" s="756" t="n"/>
      <c r="CF268" s="756" t="n"/>
      <c r="CG268" s="756" t="n"/>
      <c r="CH268" s="756" t="n"/>
      <c r="CI268" s="756" t="n"/>
      <c r="CJ268" s="756" t="n"/>
      <c r="CK268" s="756" t="n"/>
      <c r="CL268" s="756" t="n"/>
      <c r="CM268" s="756" t="n"/>
      <c r="CN268" s="756" t="n"/>
      <c r="CO268" s="756" t="n"/>
      <c r="CP268" s="756" t="n"/>
      <c r="CQ268" s="756" t="n"/>
      <c r="CR268" s="756" t="n"/>
      <c r="CS268" s="756" t="n"/>
      <c r="CT268" s="756" t="n"/>
      <c r="CU268" s="756" t="n"/>
      <c r="CV268" s="756" t="n"/>
      <c r="CW268" s="756" t="n"/>
      <c r="CX268" s="756" t="n"/>
      <c r="CY268" s="756" t="n"/>
      <c r="CZ268" s="756" t="n"/>
      <c r="DA268" s="756" t="n"/>
      <c r="DB268" s="756" t="n"/>
      <c r="DC268" s="756" t="n"/>
      <c r="DD268" s="756" t="n"/>
      <c r="DE268" s="756" t="n"/>
      <c r="DF268" s="756" t="n"/>
      <c r="DG268" s="756" t="n"/>
      <c r="DH268" s="756" t="n"/>
      <c r="DI268" s="756" t="n"/>
    </row>
    <row r="269" ht="13.5" customHeight="1" s="1178">
      <c r="A269" s="756" t="n"/>
      <c r="B269" s="756" t="n"/>
      <c r="C269" s="756" t="n"/>
      <c r="D269" s="756" t="n"/>
      <c r="E269" s="756" t="n"/>
      <c r="F269" s="756" t="n"/>
      <c r="G269" s="753" t="n"/>
      <c r="H269" s="756" t="n"/>
      <c r="I269" s="756" t="n"/>
      <c r="J269" s="756" t="n"/>
      <c r="K269" s="756" t="n"/>
      <c r="L269" s="756" t="n"/>
      <c r="M269" s="756" t="n"/>
      <c r="N269" s="756" t="n"/>
      <c r="O269" s="756" t="n"/>
      <c r="P269" s="756" t="n"/>
      <c r="Q269" s="756" t="n"/>
      <c r="R269" s="756" t="n"/>
      <c r="S269" s="756" t="n"/>
      <c r="T269" s="755" t="n"/>
      <c r="U269" s="756" t="n"/>
      <c r="V269" s="756" t="n"/>
      <c r="W269" s="756" t="n"/>
      <c r="X269" s="756" t="n"/>
      <c r="Y269" s="756" t="n"/>
      <c r="Z269" s="756" t="n"/>
      <c r="AA269" s="753" t="n"/>
      <c r="AB269" s="756" t="n"/>
      <c r="AC269" s="756" t="n"/>
      <c r="AD269" s="756" t="n"/>
      <c r="AE269" s="756" t="n"/>
      <c r="AF269" s="756" t="n"/>
      <c r="AG269" s="756" t="n"/>
      <c r="AH269" s="753" t="n"/>
      <c r="AI269" s="756" t="n"/>
      <c r="AJ269" s="756" t="n"/>
      <c r="AK269" s="756" t="n"/>
      <c r="AL269" s="756" t="n"/>
      <c r="AM269" s="756" t="n"/>
      <c r="AN269" s="756" t="n"/>
      <c r="AO269" s="756" t="n"/>
      <c r="AP269" s="756" t="n"/>
      <c r="AQ269" s="756" t="n"/>
      <c r="AR269" s="756" t="n"/>
      <c r="AS269" s="756" t="n"/>
      <c r="AT269" s="756" t="n"/>
      <c r="AU269" s="756" t="n"/>
      <c r="AV269" s="756" t="n"/>
      <c r="AW269" s="756" t="n"/>
      <c r="AX269" s="756" t="n"/>
      <c r="AY269" s="756" t="n"/>
      <c r="AZ269" s="753" t="n"/>
      <c r="BA269" s="756" t="n"/>
      <c r="BB269" s="756" t="n"/>
      <c r="BC269" s="756" t="n"/>
      <c r="BD269" s="756" t="n"/>
      <c r="BE269" s="756" t="n"/>
      <c r="BF269" s="756" t="n"/>
      <c r="BG269" s="756" t="n"/>
      <c r="BH269" s="756" t="n"/>
      <c r="BI269" s="756" t="n"/>
      <c r="BJ269" s="756" t="n"/>
      <c r="BK269" s="756" t="n"/>
      <c r="BL269" s="756" t="n"/>
      <c r="BM269" s="756" t="n"/>
      <c r="BN269" s="756" t="n"/>
      <c r="BO269" s="756" t="n"/>
      <c r="BP269" s="756" t="n"/>
      <c r="BQ269" s="756" t="n"/>
      <c r="BR269" s="756" t="n"/>
      <c r="BS269" s="756" t="n"/>
      <c r="BT269" s="756" t="n"/>
      <c r="BU269" s="756" t="n"/>
      <c r="BV269" s="756" t="n"/>
      <c r="BW269" s="756" t="n"/>
      <c r="BX269" s="756" t="n"/>
      <c r="BY269" s="756" t="n"/>
      <c r="BZ269" s="756" t="n"/>
      <c r="CA269" s="756" t="n"/>
      <c r="CB269" s="756" t="n"/>
      <c r="CC269" s="756" t="n"/>
      <c r="CD269" s="756" t="n"/>
      <c r="CE269" s="756" t="n"/>
      <c r="CF269" s="756" t="n"/>
      <c r="CG269" s="756" t="n"/>
      <c r="CH269" s="756" t="n"/>
      <c r="CI269" s="756" t="n"/>
      <c r="CJ269" s="756" t="n"/>
      <c r="CK269" s="756" t="n"/>
      <c r="CL269" s="756" t="n"/>
      <c r="CM269" s="756" t="n"/>
      <c r="CN269" s="756" t="n"/>
      <c r="CO269" s="756" t="n"/>
      <c r="CP269" s="756" t="n"/>
      <c r="CQ269" s="756" t="n"/>
      <c r="CR269" s="756" t="n"/>
      <c r="CS269" s="756" t="n"/>
      <c r="CT269" s="756" t="n"/>
      <c r="CU269" s="756" t="n"/>
      <c r="CV269" s="756" t="n"/>
      <c r="CW269" s="756" t="n"/>
      <c r="CX269" s="756" t="n"/>
      <c r="CY269" s="756" t="n"/>
      <c r="CZ269" s="756" t="n"/>
      <c r="DA269" s="756" t="n"/>
      <c r="DB269" s="756" t="n"/>
      <c r="DC269" s="756" t="n"/>
      <c r="DD269" s="756" t="n"/>
      <c r="DE269" s="756" t="n"/>
      <c r="DF269" s="756" t="n"/>
      <c r="DG269" s="756" t="n"/>
      <c r="DH269" s="756" t="n"/>
      <c r="DI269" s="756" t="n"/>
    </row>
    <row r="270" ht="13.5" customHeight="1" s="1178">
      <c r="A270" s="756" t="n"/>
      <c r="B270" s="756" t="n"/>
      <c r="C270" s="756" t="n"/>
      <c r="D270" s="756" t="n"/>
      <c r="E270" s="756" t="n"/>
      <c r="F270" s="756" t="n"/>
      <c r="G270" s="753" t="n"/>
      <c r="H270" s="756" t="n"/>
      <c r="I270" s="756" t="n"/>
      <c r="J270" s="756" t="n"/>
      <c r="K270" s="756" t="n"/>
      <c r="L270" s="756" t="n"/>
      <c r="M270" s="756" t="n"/>
      <c r="N270" s="756" t="n"/>
      <c r="O270" s="756" t="n"/>
      <c r="P270" s="756" t="n"/>
      <c r="Q270" s="756" t="n"/>
      <c r="R270" s="756" t="n"/>
      <c r="S270" s="756" t="n"/>
      <c r="T270" s="755" t="n"/>
      <c r="U270" s="756" t="n"/>
      <c r="V270" s="756" t="n"/>
      <c r="W270" s="756" t="n"/>
      <c r="X270" s="756" t="n"/>
      <c r="Y270" s="756" t="n"/>
      <c r="Z270" s="756" t="n"/>
      <c r="AA270" s="753" t="n"/>
      <c r="AB270" s="756" t="n"/>
      <c r="AC270" s="756" t="n"/>
      <c r="AD270" s="756" t="n"/>
      <c r="AE270" s="756" t="n"/>
      <c r="AF270" s="756" t="n"/>
      <c r="AG270" s="756" t="n"/>
      <c r="AH270" s="753" t="n"/>
      <c r="AI270" s="756" t="n"/>
      <c r="AJ270" s="756" t="n"/>
      <c r="AK270" s="756" t="n"/>
      <c r="AL270" s="756" t="n"/>
      <c r="AM270" s="756" t="n"/>
      <c r="AN270" s="756" t="n"/>
      <c r="AO270" s="756" t="n"/>
      <c r="AP270" s="756" t="n"/>
      <c r="AQ270" s="756" t="n"/>
      <c r="AR270" s="756" t="n"/>
      <c r="AS270" s="756" t="n"/>
      <c r="AT270" s="756" t="n"/>
      <c r="AU270" s="756" t="n"/>
      <c r="AV270" s="756" t="n"/>
      <c r="AW270" s="756" t="n"/>
      <c r="AX270" s="756" t="n"/>
      <c r="AY270" s="756" t="n"/>
      <c r="AZ270" s="753" t="n"/>
      <c r="BA270" s="756" t="n"/>
      <c r="BB270" s="756" t="n"/>
      <c r="BC270" s="756" t="n"/>
      <c r="BD270" s="756" t="n"/>
      <c r="BE270" s="756" t="n"/>
      <c r="BF270" s="756" t="n"/>
      <c r="BG270" s="756" t="n"/>
      <c r="BH270" s="756" t="n"/>
      <c r="BI270" s="756" t="n"/>
      <c r="BJ270" s="756" t="n"/>
      <c r="BK270" s="756" t="n"/>
      <c r="BL270" s="756" t="n"/>
      <c r="BM270" s="756" t="n"/>
      <c r="BN270" s="756" t="n"/>
      <c r="BO270" s="756" t="n"/>
      <c r="BP270" s="756" t="n"/>
      <c r="BQ270" s="756" t="n"/>
      <c r="BR270" s="756" t="n"/>
      <c r="BS270" s="756" t="n"/>
      <c r="BT270" s="756" t="n"/>
      <c r="BU270" s="756" t="n"/>
      <c r="BV270" s="756" t="n"/>
      <c r="BW270" s="756" t="n"/>
      <c r="BX270" s="756" t="n"/>
      <c r="BY270" s="756" t="n"/>
      <c r="BZ270" s="756" t="n"/>
      <c r="CA270" s="756" t="n"/>
      <c r="CB270" s="756" t="n"/>
      <c r="CC270" s="756" t="n"/>
      <c r="CD270" s="756" t="n"/>
      <c r="CE270" s="756" t="n"/>
      <c r="CF270" s="756" t="n"/>
      <c r="CG270" s="756" t="n"/>
      <c r="CH270" s="756" t="n"/>
      <c r="CI270" s="756" t="n"/>
      <c r="CJ270" s="756" t="n"/>
      <c r="CK270" s="756" t="n"/>
      <c r="CL270" s="756" t="n"/>
      <c r="CM270" s="756" t="n"/>
      <c r="CN270" s="756" t="n"/>
      <c r="CO270" s="756" t="n"/>
      <c r="CP270" s="756" t="n"/>
      <c r="CQ270" s="756" t="n"/>
      <c r="CR270" s="756" t="n"/>
      <c r="CS270" s="756" t="n"/>
      <c r="CT270" s="756" t="n"/>
      <c r="CU270" s="756" t="n"/>
      <c r="CV270" s="756" t="n"/>
      <c r="CW270" s="756" t="n"/>
      <c r="CX270" s="756" t="n"/>
      <c r="CY270" s="756" t="n"/>
      <c r="CZ270" s="756" t="n"/>
      <c r="DA270" s="756" t="n"/>
      <c r="DB270" s="756" t="n"/>
      <c r="DC270" s="756" t="n"/>
      <c r="DD270" s="756" t="n"/>
      <c r="DE270" s="756" t="n"/>
      <c r="DF270" s="756" t="n"/>
      <c r="DG270" s="756" t="n"/>
      <c r="DH270" s="756" t="n"/>
      <c r="DI270" s="756" t="n"/>
    </row>
    <row r="271" ht="13.5" customHeight="1" s="1178">
      <c r="A271" s="756" t="n"/>
      <c r="B271" s="756" t="n"/>
      <c r="C271" s="756" t="n"/>
      <c r="D271" s="756" t="n"/>
      <c r="E271" s="756" t="n"/>
      <c r="F271" s="756" t="n"/>
      <c r="G271" s="753" t="n"/>
      <c r="H271" s="756" t="n"/>
      <c r="I271" s="756" t="n"/>
      <c r="J271" s="756" t="n"/>
      <c r="K271" s="756" t="n"/>
      <c r="L271" s="756" t="n"/>
      <c r="M271" s="756" t="n"/>
      <c r="N271" s="756" t="n"/>
      <c r="O271" s="756" t="n"/>
      <c r="P271" s="756" t="n"/>
      <c r="Q271" s="756" t="n"/>
      <c r="R271" s="756" t="n"/>
      <c r="S271" s="756" t="n"/>
      <c r="T271" s="755" t="n"/>
      <c r="U271" s="756" t="n"/>
      <c r="V271" s="756" t="n"/>
      <c r="W271" s="756" t="n"/>
      <c r="X271" s="756" t="n"/>
      <c r="Y271" s="756" t="n"/>
      <c r="Z271" s="756" t="n"/>
      <c r="AA271" s="753" t="n"/>
      <c r="AB271" s="756" t="n"/>
      <c r="AC271" s="756" t="n"/>
      <c r="AD271" s="756" t="n"/>
      <c r="AE271" s="756" t="n"/>
      <c r="AF271" s="756" t="n"/>
      <c r="AG271" s="756" t="n"/>
      <c r="AH271" s="753" t="n"/>
      <c r="AI271" s="756" t="n"/>
      <c r="AJ271" s="756" t="n"/>
      <c r="AK271" s="756" t="n"/>
      <c r="AL271" s="756" t="n"/>
      <c r="AM271" s="756" t="n"/>
      <c r="AN271" s="756" t="n"/>
      <c r="AO271" s="756" t="n"/>
      <c r="AP271" s="756" t="n"/>
      <c r="AQ271" s="756" t="n"/>
      <c r="AR271" s="756" t="n"/>
      <c r="AS271" s="756" t="n"/>
      <c r="AT271" s="756" t="n"/>
      <c r="AU271" s="756" t="n"/>
      <c r="AV271" s="756" t="n"/>
      <c r="AW271" s="756" t="n"/>
      <c r="AX271" s="756" t="n"/>
      <c r="AY271" s="756" t="n"/>
      <c r="AZ271" s="753" t="n"/>
      <c r="BA271" s="756" t="n"/>
      <c r="BB271" s="756" t="n"/>
      <c r="BC271" s="756" t="n"/>
      <c r="BD271" s="756" t="n"/>
      <c r="BE271" s="756" t="n"/>
      <c r="BF271" s="756" t="n"/>
      <c r="BG271" s="756" t="n"/>
      <c r="BH271" s="756" t="n"/>
      <c r="BI271" s="756" t="n"/>
      <c r="BJ271" s="756" t="n"/>
      <c r="BK271" s="756" t="n"/>
      <c r="BL271" s="756" t="n"/>
      <c r="BM271" s="756" t="n"/>
      <c r="BN271" s="756" t="n"/>
      <c r="BO271" s="756" t="n"/>
      <c r="BP271" s="756" t="n"/>
      <c r="BQ271" s="756" t="n"/>
      <c r="BR271" s="756" t="n"/>
      <c r="BS271" s="756" t="n"/>
      <c r="BT271" s="756" t="n"/>
      <c r="BU271" s="756" t="n"/>
      <c r="BV271" s="756" t="n"/>
      <c r="BW271" s="756" t="n"/>
      <c r="BX271" s="756" t="n"/>
      <c r="BY271" s="756" t="n"/>
      <c r="BZ271" s="756" t="n"/>
      <c r="CA271" s="756" t="n"/>
      <c r="CB271" s="756" t="n"/>
      <c r="CC271" s="756" t="n"/>
      <c r="CD271" s="756" t="n"/>
      <c r="CE271" s="756" t="n"/>
      <c r="CF271" s="756" t="n"/>
      <c r="CG271" s="756" t="n"/>
      <c r="CH271" s="756" t="n"/>
      <c r="CI271" s="756" t="n"/>
      <c r="CJ271" s="756" t="n"/>
      <c r="CK271" s="756" t="n"/>
      <c r="CL271" s="756" t="n"/>
      <c r="CM271" s="756" t="n"/>
      <c r="CN271" s="756" t="n"/>
      <c r="CO271" s="756" t="n"/>
      <c r="CP271" s="756" t="n"/>
      <c r="CQ271" s="756" t="n"/>
      <c r="CR271" s="756" t="n"/>
      <c r="CS271" s="756" t="n"/>
      <c r="CT271" s="756" t="n"/>
      <c r="CU271" s="756" t="n"/>
      <c r="CV271" s="756" t="n"/>
      <c r="CW271" s="756" t="n"/>
      <c r="CX271" s="756" t="n"/>
      <c r="CY271" s="756" t="n"/>
      <c r="CZ271" s="756" t="n"/>
      <c r="DA271" s="756" t="n"/>
      <c r="DB271" s="756" t="n"/>
      <c r="DC271" s="756" t="n"/>
      <c r="DD271" s="756" t="n"/>
      <c r="DE271" s="756" t="n"/>
      <c r="DF271" s="756" t="n"/>
      <c r="DG271" s="756" t="n"/>
      <c r="DH271" s="756" t="n"/>
      <c r="DI271" s="756" t="n"/>
    </row>
    <row r="272" ht="13.5" customHeight="1" s="1178">
      <c r="A272" s="756" t="n"/>
      <c r="B272" s="756" t="n"/>
      <c r="C272" s="756" t="n"/>
      <c r="D272" s="756" t="n"/>
      <c r="E272" s="756" t="n"/>
      <c r="F272" s="756" t="n"/>
      <c r="G272" s="753" t="n"/>
      <c r="H272" s="756" t="n"/>
      <c r="I272" s="756" t="n"/>
      <c r="J272" s="756" t="n"/>
      <c r="K272" s="756" t="n"/>
      <c r="L272" s="756" t="n"/>
      <c r="M272" s="756" t="n"/>
      <c r="N272" s="756" t="n"/>
      <c r="O272" s="756" t="n"/>
      <c r="P272" s="756" t="n"/>
      <c r="Q272" s="756" t="n"/>
      <c r="R272" s="756" t="n"/>
      <c r="S272" s="756" t="n"/>
      <c r="T272" s="755" t="n"/>
      <c r="U272" s="756" t="n"/>
      <c r="V272" s="756" t="n"/>
      <c r="W272" s="756" t="n"/>
      <c r="X272" s="756" t="n"/>
      <c r="Y272" s="756" t="n"/>
      <c r="Z272" s="756" t="n"/>
      <c r="AA272" s="753" t="n"/>
      <c r="AB272" s="756" t="n"/>
      <c r="AC272" s="756" t="n"/>
      <c r="AD272" s="756" t="n"/>
      <c r="AE272" s="756" t="n"/>
      <c r="AF272" s="756" t="n"/>
      <c r="AG272" s="756" t="n"/>
      <c r="AH272" s="753" t="n"/>
      <c r="AI272" s="756" t="n"/>
      <c r="AJ272" s="756" t="n"/>
      <c r="AK272" s="756" t="n"/>
      <c r="AL272" s="756" t="n"/>
      <c r="AM272" s="756" t="n"/>
      <c r="AN272" s="756" t="n"/>
      <c r="AO272" s="756" t="n"/>
      <c r="AP272" s="756" t="n"/>
      <c r="AQ272" s="756" t="n"/>
      <c r="AR272" s="756" t="n"/>
      <c r="AS272" s="756" t="n"/>
      <c r="AT272" s="756" t="n"/>
      <c r="AU272" s="756" t="n"/>
      <c r="AV272" s="756" t="n"/>
      <c r="AW272" s="756" t="n"/>
      <c r="AX272" s="756" t="n"/>
      <c r="AY272" s="756" t="n"/>
      <c r="AZ272" s="753" t="n"/>
      <c r="BA272" s="756" t="n"/>
      <c r="BB272" s="756" t="n"/>
      <c r="BC272" s="756" t="n"/>
      <c r="BD272" s="756" t="n"/>
      <c r="BE272" s="756" t="n"/>
      <c r="BF272" s="756" t="n"/>
      <c r="BG272" s="756" t="n"/>
      <c r="BH272" s="756" t="n"/>
      <c r="BI272" s="756" t="n"/>
      <c r="BJ272" s="756" t="n"/>
      <c r="BK272" s="756" t="n"/>
      <c r="BL272" s="756" t="n"/>
      <c r="BM272" s="756" t="n"/>
      <c r="BN272" s="756" t="n"/>
      <c r="BO272" s="756" t="n"/>
      <c r="BP272" s="756" t="n"/>
      <c r="BQ272" s="756" t="n"/>
      <c r="BR272" s="756" t="n"/>
      <c r="BS272" s="756" t="n"/>
      <c r="BT272" s="756" t="n"/>
      <c r="BU272" s="756" t="n"/>
      <c r="BV272" s="756" t="n"/>
      <c r="BW272" s="756" t="n"/>
      <c r="BX272" s="756" t="n"/>
      <c r="BY272" s="756" t="n"/>
      <c r="BZ272" s="756" t="n"/>
      <c r="CA272" s="756" t="n"/>
      <c r="CB272" s="756" t="n"/>
      <c r="CC272" s="756" t="n"/>
      <c r="CD272" s="756" t="n"/>
      <c r="CE272" s="756" t="n"/>
      <c r="CF272" s="756" t="n"/>
      <c r="CG272" s="756" t="n"/>
      <c r="CH272" s="756" t="n"/>
      <c r="CI272" s="756" t="n"/>
      <c r="CJ272" s="756" t="n"/>
      <c r="CK272" s="756" t="n"/>
      <c r="CL272" s="756" t="n"/>
      <c r="CM272" s="756" t="n"/>
      <c r="CN272" s="756" t="n"/>
      <c r="CO272" s="756" t="n"/>
      <c r="CP272" s="756" t="n"/>
      <c r="CQ272" s="756" t="n"/>
      <c r="CR272" s="756" t="n"/>
      <c r="CS272" s="756" t="n"/>
      <c r="CT272" s="756" t="n"/>
      <c r="CU272" s="756" t="n"/>
      <c r="CV272" s="756" t="n"/>
      <c r="CW272" s="756" t="n"/>
      <c r="CX272" s="756" t="n"/>
      <c r="CY272" s="756" t="n"/>
      <c r="CZ272" s="756" t="n"/>
      <c r="DA272" s="756" t="n"/>
      <c r="DB272" s="756" t="n"/>
      <c r="DC272" s="756" t="n"/>
      <c r="DD272" s="756" t="n"/>
      <c r="DE272" s="756" t="n"/>
      <c r="DF272" s="756" t="n"/>
      <c r="DG272" s="756" t="n"/>
      <c r="DH272" s="756" t="n"/>
      <c r="DI272" s="756" t="n"/>
    </row>
    <row r="273" ht="13.5" customHeight="1" s="1178">
      <c r="A273" s="756" t="n"/>
      <c r="B273" s="756" t="n"/>
      <c r="C273" s="756" t="n"/>
      <c r="D273" s="756" t="n"/>
      <c r="E273" s="756" t="n"/>
      <c r="F273" s="756" t="n"/>
      <c r="G273" s="753" t="n"/>
      <c r="H273" s="756" t="n"/>
      <c r="I273" s="756" t="n"/>
      <c r="J273" s="756" t="n"/>
      <c r="K273" s="756" t="n"/>
      <c r="L273" s="756" t="n"/>
      <c r="M273" s="756" t="n"/>
      <c r="N273" s="756" t="n"/>
      <c r="O273" s="756" t="n"/>
      <c r="P273" s="756" t="n"/>
      <c r="Q273" s="756" t="n"/>
      <c r="R273" s="756" t="n"/>
      <c r="S273" s="756" t="n"/>
      <c r="T273" s="755" t="n"/>
      <c r="U273" s="756" t="n"/>
      <c r="V273" s="756" t="n"/>
      <c r="W273" s="756" t="n"/>
      <c r="X273" s="756" t="n"/>
      <c r="Y273" s="756" t="n"/>
      <c r="Z273" s="756" t="n"/>
      <c r="AA273" s="753" t="n"/>
      <c r="AB273" s="756" t="n"/>
      <c r="AC273" s="756" t="n"/>
      <c r="AD273" s="756" t="n"/>
      <c r="AE273" s="756" t="n"/>
      <c r="AF273" s="756" t="n"/>
      <c r="AG273" s="756" t="n"/>
      <c r="AH273" s="753" t="n"/>
      <c r="AI273" s="756" t="n"/>
      <c r="AJ273" s="756" t="n"/>
      <c r="AK273" s="756" t="n"/>
      <c r="AL273" s="756" t="n"/>
      <c r="AM273" s="756" t="n"/>
      <c r="AN273" s="756" t="n"/>
      <c r="AO273" s="756" t="n"/>
      <c r="AP273" s="756" t="n"/>
      <c r="AQ273" s="756" t="n"/>
      <c r="AR273" s="756" t="n"/>
      <c r="AS273" s="756" t="n"/>
      <c r="AT273" s="756" t="n"/>
      <c r="AU273" s="756" t="n"/>
      <c r="AV273" s="756" t="n"/>
      <c r="AW273" s="756" t="n"/>
      <c r="AX273" s="756" t="n"/>
      <c r="AY273" s="756" t="n"/>
      <c r="AZ273" s="753" t="n"/>
      <c r="BA273" s="756" t="n"/>
      <c r="BB273" s="756" t="n"/>
      <c r="BC273" s="756" t="n"/>
      <c r="BD273" s="756" t="n"/>
      <c r="BE273" s="756" t="n"/>
      <c r="BF273" s="756" t="n"/>
      <c r="BG273" s="756" t="n"/>
      <c r="BH273" s="756" t="n"/>
      <c r="BI273" s="756" t="n"/>
      <c r="BJ273" s="756" t="n"/>
      <c r="BK273" s="756" t="n"/>
      <c r="BL273" s="756" t="n"/>
      <c r="BM273" s="756" t="n"/>
      <c r="BN273" s="756" t="n"/>
      <c r="BO273" s="756" t="n"/>
      <c r="BP273" s="756" t="n"/>
      <c r="BQ273" s="756" t="n"/>
      <c r="BR273" s="756" t="n"/>
      <c r="BS273" s="756" t="n"/>
      <c r="BT273" s="756" t="n"/>
      <c r="BU273" s="756" t="n"/>
      <c r="BV273" s="756" t="n"/>
      <c r="BW273" s="756" t="n"/>
      <c r="BX273" s="756" t="n"/>
      <c r="BY273" s="756" t="n"/>
      <c r="BZ273" s="756" t="n"/>
      <c r="CA273" s="756" t="n"/>
      <c r="CB273" s="756" t="n"/>
      <c r="CC273" s="756" t="n"/>
      <c r="CD273" s="756" t="n"/>
      <c r="CE273" s="756" t="n"/>
      <c r="CF273" s="756" t="n"/>
      <c r="CG273" s="756" t="n"/>
      <c r="CH273" s="756" t="n"/>
      <c r="CI273" s="756" t="n"/>
      <c r="CJ273" s="756" t="n"/>
      <c r="CK273" s="756" t="n"/>
      <c r="CL273" s="756" t="n"/>
      <c r="CM273" s="756" t="n"/>
      <c r="CN273" s="756" t="n"/>
      <c r="CO273" s="756" t="n"/>
      <c r="CP273" s="756" t="n"/>
      <c r="CQ273" s="756" t="n"/>
      <c r="CR273" s="756" t="n"/>
      <c r="CS273" s="756" t="n"/>
      <c r="CT273" s="756" t="n"/>
      <c r="CU273" s="756" t="n"/>
      <c r="CV273" s="756" t="n"/>
      <c r="CW273" s="756" t="n"/>
      <c r="CX273" s="756" t="n"/>
      <c r="CY273" s="756" t="n"/>
      <c r="CZ273" s="756" t="n"/>
      <c r="DA273" s="756" t="n"/>
      <c r="DB273" s="756" t="n"/>
      <c r="DC273" s="756" t="n"/>
      <c r="DD273" s="756" t="n"/>
      <c r="DE273" s="756" t="n"/>
      <c r="DF273" s="756" t="n"/>
      <c r="DG273" s="756" t="n"/>
      <c r="DH273" s="756" t="n"/>
      <c r="DI273" s="756" t="n"/>
    </row>
    <row r="274" ht="13.5" customHeight="1" s="1178">
      <c r="A274" s="756" t="n"/>
      <c r="B274" s="756" t="n"/>
      <c r="C274" s="756" t="n"/>
      <c r="D274" s="756" t="n"/>
      <c r="E274" s="756" t="n"/>
      <c r="F274" s="756" t="n"/>
      <c r="G274" s="753" t="n"/>
      <c r="H274" s="756" t="n"/>
      <c r="I274" s="756" t="n"/>
      <c r="J274" s="756" t="n"/>
      <c r="K274" s="756" t="n"/>
      <c r="L274" s="756" t="n"/>
      <c r="M274" s="756" t="n"/>
      <c r="N274" s="756" t="n"/>
      <c r="O274" s="756" t="n"/>
      <c r="P274" s="756" t="n"/>
      <c r="Q274" s="756" t="n"/>
      <c r="R274" s="756" t="n"/>
      <c r="S274" s="756" t="n"/>
      <c r="T274" s="755" t="n"/>
      <c r="U274" s="756" t="n"/>
      <c r="V274" s="756" t="n"/>
      <c r="W274" s="756" t="n"/>
      <c r="X274" s="756" t="n"/>
      <c r="Y274" s="756" t="n"/>
      <c r="Z274" s="756" t="n"/>
      <c r="AA274" s="753" t="n"/>
      <c r="AB274" s="756" t="n"/>
      <c r="AC274" s="756" t="n"/>
      <c r="AD274" s="756" t="n"/>
      <c r="AE274" s="756" t="n"/>
      <c r="AF274" s="756" t="n"/>
      <c r="AG274" s="756" t="n"/>
      <c r="AH274" s="753" t="n"/>
      <c r="AI274" s="756" t="n"/>
      <c r="AJ274" s="756" t="n"/>
      <c r="AK274" s="756" t="n"/>
      <c r="AL274" s="756" t="n"/>
      <c r="AM274" s="756" t="n"/>
      <c r="AN274" s="756" t="n"/>
      <c r="AO274" s="756" t="n"/>
      <c r="AP274" s="756" t="n"/>
      <c r="AQ274" s="756" t="n"/>
      <c r="AR274" s="756" t="n"/>
      <c r="AS274" s="756" t="n"/>
      <c r="AT274" s="756" t="n"/>
      <c r="AU274" s="756" t="n"/>
      <c r="AV274" s="756" t="n"/>
      <c r="AW274" s="756" t="n"/>
      <c r="AX274" s="756" t="n"/>
      <c r="AY274" s="756" t="n"/>
      <c r="AZ274" s="753" t="n"/>
      <c r="BA274" s="756" t="n"/>
      <c r="BB274" s="756" t="n"/>
      <c r="BC274" s="756" t="n"/>
      <c r="BD274" s="756" t="n"/>
      <c r="BE274" s="756" t="n"/>
      <c r="BF274" s="756" t="n"/>
      <c r="BG274" s="756" t="n"/>
      <c r="BH274" s="756" t="n"/>
      <c r="BI274" s="756" t="n"/>
      <c r="BJ274" s="756" t="n"/>
      <c r="BK274" s="756" t="n"/>
      <c r="BL274" s="756" t="n"/>
      <c r="BM274" s="756" t="n"/>
      <c r="BN274" s="756" t="n"/>
      <c r="BO274" s="756" t="n"/>
      <c r="BP274" s="756" t="n"/>
      <c r="BQ274" s="756" t="n"/>
      <c r="BR274" s="756" t="n"/>
      <c r="BS274" s="756" t="n"/>
      <c r="BT274" s="756" t="n"/>
      <c r="BU274" s="756" t="n"/>
      <c r="BV274" s="756" t="n"/>
      <c r="BW274" s="756" t="n"/>
      <c r="BX274" s="756" t="n"/>
      <c r="BY274" s="756" t="n"/>
      <c r="BZ274" s="756" t="n"/>
      <c r="CA274" s="756" t="n"/>
      <c r="CB274" s="756" t="n"/>
      <c r="CC274" s="756" t="n"/>
      <c r="CD274" s="756" t="n"/>
      <c r="CE274" s="756" t="n"/>
      <c r="CF274" s="756" t="n"/>
      <c r="CG274" s="756" t="n"/>
      <c r="CH274" s="756" t="n"/>
      <c r="CI274" s="756" t="n"/>
      <c r="CJ274" s="756" t="n"/>
      <c r="CK274" s="756" t="n"/>
      <c r="CL274" s="756" t="n"/>
      <c r="CM274" s="756" t="n"/>
      <c r="CN274" s="756" t="n"/>
      <c r="CO274" s="756" t="n"/>
      <c r="CP274" s="756" t="n"/>
      <c r="CQ274" s="756" t="n"/>
      <c r="CR274" s="756" t="n"/>
      <c r="CS274" s="756" t="n"/>
      <c r="CT274" s="756" t="n"/>
      <c r="CU274" s="756" t="n"/>
      <c r="CV274" s="756" t="n"/>
      <c r="CW274" s="756" t="n"/>
      <c r="CX274" s="756" t="n"/>
      <c r="CY274" s="756" t="n"/>
      <c r="CZ274" s="756" t="n"/>
      <c r="DA274" s="756" t="n"/>
      <c r="DB274" s="756" t="n"/>
      <c r="DC274" s="756" t="n"/>
      <c r="DD274" s="756" t="n"/>
      <c r="DE274" s="756" t="n"/>
      <c r="DF274" s="756" t="n"/>
      <c r="DG274" s="756" t="n"/>
      <c r="DH274" s="756" t="n"/>
      <c r="DI274" s="756" t="n"/>
    </row>
    <row r="275" ht="13.5" customHeight="1" s="1178">
      <c r="A275" s="756" t="n"/>
      <c r="B275" s="756" t="n"/>
      <c r="C275" s="756" t="n"/>
      <c r="D275" s="756" t="n"/>
      <c r="E275" s="756" t="n"/>
      <c r="F275" s="756" t="n"/>
      <c r="G275" s="753" t="n"/>
      <c r="H275" s="756" t="n"/>
      <c r="I275" s="756" t="n"/>
      <c r="J275" s="756" t="n"/>
      <c r="K275" s="756" t="n"/>
      <c r="L275" s="756" t="n"/>
      <c r="M275" s="756" t="n"/>
      <c r="N275" s="756" t="n"/>
      <c r="O275" s="756" t="n"/>
      <c r="P275" s="756" t="n"/>
      <c r="Q275" s="756" t="n"/>
      <c r="R275" s="756" t="n"/>
      <c r="S275" s="756" t="n"/>
      <c r="T275" s="755" t="n"/>
      <c r="U275" s="756" t="n"/>
      <c r="V275" s="756" t="n"/>
      <c r="W275" s="756" t="n"/>
      <c r="X275" s="756" t="n"/>
      <c r="Y275" s="756" t="n"/>
      <c r="Z275" s="756" t="n"/>
      <c r="AA275" s="753" t="n"/>
      <c r="AB275" s="756" t="n"/>
      <c r="AC275" s="756" t="n"/>
      <c r="AD275" s="756" t="n"/>
      <c r="AE275" s="756" t="n"/>
      <c r="AF275" s="756" t="n"/>
      <c r="AG275" s="756" t="n"/>
      <c r="AH275" s="753" t="n"/>
      <c r="AI275" s="756" t="n"/>
      <c r="AJ275" s="756" t="n"/>
      <c r="AK275" s="756" t="n"/>
      <c r="AL275" s="756" t="n"/>
      <c r="AM275" s="756" t="n"/>
      <c r="AN275" s="756" t="n"/>
      <c r="AO275" s="756" t="n"/>
      <c r="AP275" s="756" t="n"/>
      <c r="AQ275" s="756" t="n"/>
      <c r="AR275" s="756" t="n"/>
      <c r="AS275" s="756" t="n"/>
      <c r="AT275" s="756" t="n"/>
      <c r="AU275" s="756" t="n"/>
      <c r="AV275" s="756" t="n"/>
      <c r="AW275" s="756" t="n"/>
      <c r="AX275" s="756" t="n"/>
      <c r="AY275" s="756" t="n"/>
      <c r="AZ275" s="753" t="n"/>
      <c r="BA275" s="756" t="n"/>
      <c r="BB275" s="756" t="n"/>
      <c r="BC275" s="756" t="n"/>
      <c r="BD275" s="756" t="n"/>
      <c r="BE275" s="756" t="n"/>
      <c r="BF275" s="756" t="n"/>
      <c r="BG275" s="756" t="n"/>
      <c r="BH275" s="756" t="n"/>
      <c r="BI275" s="756" t="n"/>
      <c r="BJ275" s="756" t="n"/>
      <c r="BK275" s="756" t="n"/>
      <c r="BL275" s="756" t="n"/>
      <c r="BM275" s="756" t="n"/>
      <c r="BN275" s="756" t="n"/>
      <c r="BO275" s="756" t="n"/>
      <c r="BP275" s="756" t="n"/>
      <c r="BQ275" s="756" t="n"/>
      <c r="BR275" s="756" t="n"/>
      <c r="BS275" s="756" t="n"/>
      <c r="BT275" s="756" t="n"/>
      <c r="BU275" s="756" t="n"/>
      <c r="BV275" s="756" t="n"/>
      <c r="BW275" s="756" t="n"/>
      <c r="BX275" s="756" t="n"/>
      <c r="BY275" s="756" t="n"/>
      <c r="BZ275" s="756" t="n"/>
      <c r="CA275" s="756" t="n"/>
      <c r="CB275" s="756" t="n"/>
      <c r="CC275" s="756" t="n"/>
      <c r="CD275" s="756" t="n"/>
      <c r="CE275" s="756" t="n"/>
      <c r="CF275" s="756" t="n"/>
      <c r="CG275" s="756" t="n"/>
      <c r="CH275" s="756" t="n"/>
      <c r="CI275" s="756" t="n"/>
      <c r="CJ275" s="756" t="n"/>
      <c r="CK275" s="756" t="n"/>
      <c r="CL275" s="756" t="n"/>
      <c r="CM275" s="756" t="n"/>
      <c r="CN275" s="756" t="n"/>
      <c r="CO275" s="756" t="n"/>
      <c r="CP275" s="756" t="n"/>
      <c r="CQ275" s="756" t="n"/>
      <c r="CR275" s="756" t="n"/>
      <c r="CS275" s="756" t="n"/>
      <c r="CT275" s="756" t="n"/>
      <c r="CU275" s="756" t="n"/>
      <c r="CV275" s="756" t="n"/>
      <c r="CW275" s="756" t="n"/>
      <c r="CX275" s="756" t="n"/>
      <c r="CY275" s="756" t="n"/>
      <c r="CZ275" s="756" t="n"/>
      <c r="DA275" s="756" t="n"/>
      <c r="DB275" s="756" t="n"/>
      <c r="DC275" s="756" t="n"/>
      <c r="DD275" s="756" t="n"/>
      <c r="DE275" s="756" t="n"/>
      <c r="DF275" s="756" t="n"/>
      <c r="DG275" s="756" t="n"/>
      <c r="DH275" s="756" t="n"/>
      <c r="DI275" s="756" t="n"/>
    </row>
    <row r="276" ht="13.5" customHeight="1" s="1178">
      <c r="A276" s="756" t="n"/>
      <c r="B276" s="756" t="n"/>
      <c r="C276" s="756" t="n"/>
      <c r="D276" s="756" t="n"/>
      <c r="E276" s="756" t="n"/>
      <c r="F276" s="756" t="n"/>
      <c r="G276" s="753" t="n"/>
      <c r="H276" s="756" t="n"/>
      <c r="I276" s="756" t="n"/>
      <c r="J276" s="756" t="n"/>
      <c r="K276" s="756" t="n"/>
      <c r="L276" s="756" t="n"/>
      <c r="M276" s="756" t="n"/>
      <c r="N276" s="756" t="n"/>
      <c r="O276" s="756" t="n"/>
      <c r="P276" s="756" t="n"/>
      <c r="Q276" s="756" t="n"/>
      <c r="R276" s="756" t="n"/>
      <c r="S276" s="756" t="n"/>
      <c r="T276" s="755" t="n"/>
      <c r="U276" s="756" t="n"/>
      <c r="V276" s="756" t="n"/>
      <c r="W276" s="756" t="n"/>
      <c r="X276" s="756" t="n"/>
      <c r="Y276" s="756" t="n"/>
      <c r="Z276" s="756" t="n"/>
      <c r="AA276" s="753" t="n"/>
      <c r="AB276" s="756" t="n"/>
      <c r="AC276" s="756" t="n"/>
      <c r="AD276" s="756" t="n"/>
      <c r="AE276" s="756" t="n"/>
      <c r="AF276" s="756" t="n"/>
      <c r="AG276" s="756" t="n"/>
      <c r="AH276" s="753" t="n"/>
      <c r="AI276" s="756" t="n"/>
      <c r="AJ276" s="756" t="n"/>
      <c r="AK276" s="756" t="n"/>
      <c r="AL276" s="756" t="n"/>
      <c r="AM276" s="756" t="n"/>
      <c r="AN276" s="756" t="n"/>
      <c r="AO276" s="756" t="n"/>
      <c r="AP276" s="756" t="n"/>
      <c r="AQ276" s="756" t="n"/>
      <c r="AR276" s="756" t="n"/>
      <c r="AS276" s="756" t="n"/>
      <c r="AT276" s="756" t="n"/>
      <c r="AU276" s="756" t="n"/>
      <c r="AV276" s="756" t="n"/>
      <c r="AW276" s="756" t="n"/>
      <c r="AX276" s="756" t="n"/>
      <c r="AY276" s="756" t="n"/>
      <c r="AZ276" s="753" t="n"/>
      <c r="BA276" s="756" t="n"/>
      <c r="BB276" s="756" t="n"/>
      <c r="BC276" s="756" t="n"/>
      <c r="BD276" s="756" t="n"/>
      <c r="BE276" s="756" t="n"/>
      <c r="BF276" s="756" t="n"/>
      <c r="BG276" s="756" t="n"/>
      <c r="BH276" s="756" t="n"/>
      <c r="BI276" s="756" t="n"/>
      <c r="BJ276" s="756" t="n"/>
      <c r="BK276" s="756" t="n"/>
      <c r="BL276" s="756" t="n"/>
      <c r="BM276" s="756" t="n"/>
      <c r="BN276" s="756" t="n"/>
      <c r="BO276" s="756" t="n"/>
      <c r="BP276" s="756" t="n"/>
      <c r="BQ276" s="756" t="n"/>
      <c r="BR276" s="756" t="n"/>
      <c r="BS276" s="756" t="n"/>
      <c r="BT276" s="756" t="n"/>
      <c r="BU276" s="756" t="n"/>
      <c r="BV276" s="756" t="n"/>
      <c r="BW276" s="756" t="n"/>
      <c r="BX276" s="756" t="n"/>
      <c r="BY276" s="756" t="n"/>
      <c r="BZ276" s="756" t="n"/>
      <c r="CA276" s="756" t="n"/>
      <c r="CB276" s="756" t="n"/>
      <c r="CC276" s="756" t="n"/>
      <c r="CD276" s="756" t="n"/>
      <c r="CE276" s="756" t="n"/>
      <c r="CF276" s="756" t="n"/>
      <c r="CG276" s="756" t="n"/>
      <c r="CH276" s="756" t="n"/>
      <c r="CI276" s="756" t="n"/>
      <c r="CJ276" s="756" t="n"/>
      <c r="CK276" s="756" t="n"/>
      <c r="CL276" s="756" t="n"/>
      <c r="CM276" s="756" t="n"/>
      <c r="CN276" s="756" t="n"/>
      <c r="CO276" s="756" t="n"/>
      <c r="CP276" s="756" t="n"/>
      <c r="CQ276" s="756" t="n"/>
      <c r="CR276" s="756" t="n"/>
      <c r="CS276" s="756" t="n"/>
      <c r="CT276" s="756" t="n"/>
      <c r="CU276" s="756" t="n"/>
      <c r="CV276" s="756" t="n"/>
      <c r="CW276" s="756" t="n"/>
      <c r="CX276" s="756" t="n"/>
      <c r="CY276" s="756" t="n"/>
      <c r="CZ276" s="756" t="n"/>
      <c r="DA276" s="756" t="n"/>
      <c r="DB276" s="756" t="n"/>
      <c r="DC276" s="756" t="n"/>
      <c r="DD276" s="756" t="n"/>
      <c r="DE276" s="756" t="n"/>
      <c r="DF276" s="756" t="n"/>
      <c r="DG276" s="756" t="n"/>
      <c r="DH276" s="756" t="n"/>
      <c r="DI276" s="756" t="n"/>
    </row>
    <row r="277" ht="13.5" customHeight="1" s="1178">
      <c r="A277" s="756" t="n"/>
      <c r="B277" s="756" t="n"/>
      <c r="C277" s="756" t="n"/>
      <c r="D277" s="756" t="n"/>
      <c r="E277" s="756" t="n"/>
      <c r="F277" s="756" t="n"/>
      <c r="G277" s="753" t="n"/>
      <c r="H277" s="756" t="n"/>
      <c r="I277" s="756" t="n"/>
      <c r="J277" s="756" t="n"/>
      <c r="K277" s="756" t="n"/>
      <c r="L277" s="756" t="n"/>
      <c r="M277" s="756" t="n"/>
      <c r="N277" s="756" t="n"/>
      <c r="O277" s="756" t="n"/>
      <c r="P277" s="756" t="n"/>
      <c r="Q277" s="756" t="n"/>
      <c r="R277" s="756" t="n"/>
      <c r="S277" s="756" t="n"/>
      <c r="T277" s="755" t="n"/>
      <c r="U277" s="756" t="n"/>
      <c r="V277" s="756" t="n"/>
      <c r="W277" s="756" t="n"/>
      <c r="X277" s="756" t="n"/>
      <c r="Y277" s="756" t="n"/>
      <c r="Z277" s="756" t="n"/>
      <c r="AA277" s="753" t="n"/>
      <c r="AB277" s="756" t="n"/>
      <c r="AC277" s="756" t="n"/>
      <c r="AD277" s="756" t="n"/>
      <c r="AE277" s="756" t="n"/>
      <c r="AF277" s="756" t="n"/>
      <c r="AG277" s="756" t="n"/>
      <c r="AH277" s="753" t="n"/>
      <c r="AI277" s="756" t="n"/>
      <c r="AJ277" s="756" t="n"/>
      <c r="AK277" s="756" t="n"/>
      <c r="AL277" s="756" t="n"/>
      <c r="AM277" s="756" t="n"/>
      <c r="AN277" s="756" t="n"/>
      <c r="AO277" s="756" t="n"/>
      <c r="AP277" s="756" t="n"/>
      <c r="AQ277" s="756" t="n"/>
      <c r="AR277" s="756" t="n"/>
      <c r="AS277" s="756" t="n"/>
      <c r="AT277" s="756" t="n"/>
      <c r="AU277" s="756" t="n"/>
      <c r="AV277" s="756" t="n"/>
      <c r="AW277" s="756" t="n"/>
      <c r="AX277" s="756" t="n"/>
      <c r="AY277" s="756" t="n"/>
      <c r="AZ277" s="753" t="n"/>
      <c r="BA277" s="756" t="n"/>
      <c r="BB277" s="756" t="n"/>
      <c r="BC277" s="756" t="n"/>
      <c r="BD277" s="756" t="n"/>
      <c r="BE277" s="756" t="n"/>
      <c r="BF277" s="756" t="n"/>
      <c r="BG277" s="756" t="n"/>
      <c r="BH277" s="756" t="n"/>
      <c r="BI277" s="756" t="n"/>
      <c r="BJ277" s="756" t="n"/>
      <c r="BK277" s="756" t="n"/>
      <c r="BL277" s="756" t="n"/>
      <c r="BM277" s="756" t="n"/>
      <c r="BN277" s="756" t="n"/>
      <c r="BO277" s="756" t="n"/>
      <c r="BP277" s="756" t="n"/>
      <c r="BQ277" s="756" t="n"/>
      <c r="BR277" s="756" t="n"/>
      <c r="BS277" s="756" t="n"/>
      <c r="BT277" s="756" t="n"/>
      <c r="BU277" s="756" t="n"/>
      <c r="BV277" s="756" t="n"/>
      <c r="BW277" s="756" t="n"/>
      <c r="BX277" s="756" t="n"/>
      <c r="BY277" s="756" t="n"/>
      <c r="BZ277" s="756" t="n"/>
      <c r="CA277" s="756" t="n"/>
      <c r="CB277" s="756" t="n"/>
      <c r="CC277" s="756" t="n"/>
      <c r="CD277" s="756" t="n"/>
      <c r="CE277" s="756" t="n"/>
      <c r="CF277" s="756" t="n"/>
      <c r="CG277" s="756" t="n"/>
      <c r="CH277" s="756" t="n"/>
      <c r="CI277" s="756" t="n"/>
      <c r="CJ277" s="756" t="n"/>
      <c r="CK277" s="756" t="n"/>
      <c r="CL277" s="756" t="n"/>
      <c r="CM277" s="756" t="n"/>
      <c r="CN277" s="756" t="n"/>
      <c r="CO277" s="756" t="n"/>
      <c r="CP277" s="756" t="n"/>
      <c r="CQ277" s="756" t="n"/>
      <c r="CR277" s="756" t="n"/>
      <c r="CS277" s="756" t="n"/>
      <c r="CT277" s="756" t="n"/>
      <c r="CU277" s="756" t="n"/>
      <c r="CV277" s="756" t="n"/>
      <c r="CW277" s="756" t="n"/>
      <c r="CX277" s="756" t="n"/>
      <c r="CY277" s="756" t="n"/>
      <c r="CZ277" s="756" t="n"/>
      <c r="DA277" s="756" t="n"/>
      <c r="DB277" s="756" t="n"/>
      <c r="DC277" s="756" t="n"/>
      <c r="DD277" s="756" t="n"/>
      <c r="DE277" s="756" t="n"/>
      <c r="DF277" s="756" t="n"/>
      <c r="DG277" s="756" t="n"/>
      <c r="DH277" s="756" t="n"/>
      <c r="DI277" s="756" t="n"/>
    </row>
    <row r="278" ht="13.5" customHeight="1" s="1178">
      <c r="A278" s="756" t="n"/>
      <c r="B278" s="756" t="n"/>
      <c r="C278" s="756" t="n"/>
      <c r="D278" s="756" t="n"/>
      <c r="E278" s="756" t="n"/>
      <c r="F278" s="756" t="n"/>
      <c r="G278" s="753" t="n"/>
      <c r="H278" s="756" t="n"/>
      <c r="I278" s="756" t="n"/>
      <c r="J278" s="756" t="n"/>
      <c r="K278" s="756" t="n"/>
      <c r="L278" s="756" t="n"/>
      <c r="M278" s="756" t="n"/>
      <c r="N278" s="756" t="n"/>
      <c r="O278" s="756" t="n"/>
      <c r="P278" s="756" t="n"/>
      <c r="Q278" s="756" t="n"/>
      <c r="R278" s="756" t="n"/>
      <c r="S278" s="756" t="n"/>
      <c r="T278" s="755" t="n"/>
      <c r="U278" s="756" t="n"/>
      <c r="V278" s="756" t="n"/>
      <c r="W278" s="756" t="n"/>
      <c r="X278" s="756" t="n"/>
      <c r="Y278" s="756" t="n"/>
      <c r="Z278" s="756" t="n"/>
      <c r="AA278" s="753" t="n"/>
      <c r="AB278" s="756" t="n"/>
      <c r="AC278" s="756" t="n"/>
      <c r="AD278" s="756" t="n"/>
      <c r="AE278" s="756" t="n"/>
      <c r="AF278" s="756" t="n"/>
      <c r="AG278" s="756" t="n"/>
      <c r="AH278" s="753" t="n"/>
      <c r="AI278" s="756" t="n"/>
      <c r="AJ278" s="756" t="n"/>
      <c r="AK278" s="756" t="n"/>
      <c r="AL278" s="756" t="n"/>
      <c r="AM278" s="756" t="n"/>
      <c r="AN278" s="756" t="n"/>
      <c r="AO278" s="756" t="n"/>
      <c r="AP278" s="756" t="n"/>
      <c r="AQ278" s="756" t="n"/>
      <c r="AR278" s="756" t="n"/>
      <c r="AS278" s="756" t="n"/>
      <c r="AT278" s="756" t="n"/>
      <c r="AU278" s="756" t="n"/>
      <c r="AV278" s="756" t="n"/>
      <c r="AW278" s="756" t="n"/>
      <c r="AX278" s="756" t="n"/>
      <c r="AY278" s="756" t="n"/>
      <c r="AZ278" s="753" t="n"/>
      <c r="BA278" s="756" t="n"/>
      <c r="BB278" s="756" t="n"/>
      <c r="BC278" s="756" t="n"/>
      <c r="BD278" s="756" t="n"/>
      <c r="BE278" s="756" t="n"/>
      <c r="BF278" s="756" t="n"/>
      <c r="BG278" s="756" t="n"/>
      <c r="BH278" s="756" t="n"/>
      <c r="BI278" s="756" t="n"/>
      <c r="BJ278" s="756" t="n"/>
      <c r="BK278" s="756" t="n"/>
      <c r="BL278" s="756" t="n"/>
      <c r="BM278" s="756" t="n"/>
      <c r="BN278" s="756" t="n"/>
      <c r="BO278" s="756" t="n"/>
      <c r="BP278" s="756" t="n"/>
      <c r="BQ278" s="756" t="n"/>
      <c r="BR278" s="756" t="n"/>
      <c r="BS278" s="756" t="n"/>
      <c r="BT278" s="756" t="n"/>
      <c r="BU278" s="756" t="n"/>
      <c r="BV278" s="756" t="n"/>
      <c r="BW278" s="756" t="n"/>
      <c r="BX278" s="756" t="n"/>
      <c r="BY278" s="756" t="n"/>
      <c r="BZ278" s="756" t="n"/>
      <c r="CA278" s="756" t="n"/>
      <c r="CB278" s="756" t="n"/>
      <c r="CC278" s="756" t="n"/>
      <c r="CD278" s="756" t="n"/>
      <c r="CE278" s="756" t="n"/>
      <c r="CF278" s="756" t="n"/>
      <c r="CG278" s="756" t="n"/>
      <c r="CH278" s="756" t="n"/>
      <c r="CI278" s="756" t="n"/>
      <c r="CJ278" s="756" t="n"/>
      <c r="CK278" s="756" t="n"/>
      <c r="CL278" s="756" t="n"/>
      <c r="CM278" s="756" t="n"/>
      <c r="CN278" s="756" t="n"/>
      <c r="CO278" s="756" t="n"/>
      <c r="CP278" s="756" t="n"/>
      <c r="CQ278" s="756" t="n"/>
      <c r="CR278" s="756" t="n"/>
      <c r="CS278" s="756" t="n"/>
      <c r="CT278" s="756" t="n"/>
      <c r="CU278" s="756" t="n"/>
      <c r="CV278" s="756" t="n"/>
      <c r="CW278" s="756" t="n"/>
      <c r="CX278" s="756" t="n"/>
      <c r="CY278" s="756" t="n"/>
      <c r="CZ278" s="756" t="n"/>
      <c r="DA278" s="756" t="n"/>
      <c r="DB278" s="756" t="n"/>
      <c r="DC278" s="756" t="n"/>
      <c r="DD278" s="756" t="n"/>
      <c r="DE278" s="756" t="n"/>
      <c r="DF278" s="756" t="n"/>
      <c r="DG278" s="756" t="n"/>
      <c r="DH278" s="756" t="n"/>
      <c r="DI278" s="756" t="n"/>
    </row>
    <row r="279" ht="13.5" customHeight="1" s="1178">
      <c r="A279" s="756" t="n"/>
      <c r="B279" s="756" t="n"/>
      <c r="C279" s="756" t="n"/>
      <c r="D279" s="756" t="n"/>
      <c r="E279" s="756" t="n"/>
      <c r="F279" s="756" t="n"/>
      <c r="G279" s="753" t="n"/>
      <c r="H279" s="756" t="n"/>
      <c r="I279" s="756" t="n"/>
      <c r="J279" s="756" t="n"/>
      <c r="K279" s="756" t="n"/>
      <c r="L279" s="756" t="n"/>
      <c r="M279" s="756" t="n"/>
      <c r="N279" s="756" t="n"/>
      <c r="O279" s="756" t="n"/>
      <c r="P279" s="756" t="n"/>
      <c r="Q279" s="756" t="n"/>
      <c r="R279" s="756" t="n"/>
      <c r="S279" s="756" t="n"/>
      <c r="T279" s="755" t="n"/>
      <c r="U279" s="756" t="n"/>
      <c r="V279" s="756" t="n"/>
      <c r="W279" s="756" t="n"/>
      <c r="X279" s="756" t="n"/>
      <c r="Y279" s="756" t="n"/>
      <c r="Z279" s="756" t="n"/>
      <c r="AA279" s="753" t="n"/>
      <c r="AB279" s="756" t="n"/>
      <c r="AC279" s="756" t="n"/>
      <c r="AD279" s="756" t="n"/>
      <c r="AE279" s="756" t="n"/>
      <c r="AF279" s="756" t="n"/>
      <c r="AG279" s="756" t="n"/>
      <c r="AH279" s="753" t="n"/>
      <c r="AI279" s="756" t="n"/>
      <c r="AJ279" s="756" t="n"/>
      <c r="AK279" s="756" t="n"/>
      <c r="AL279" s="756" t="n"/>
      <c r="AM279" s="756" t="n"/>
      <c r="AN279" s="756" t="n"/>
      <c r="AO279" s="756" t="n"/>
      <c r="AP279" s="756" t="n"/>
      <c r="AQ279" s="756" t="n"/>
      <c r="AR279" s="756" t="n"/>
      <c r="AS279" s="756" t="n"/>
      <c r="AT279" s="756" t="n"/>
      <c r="AU279" s="756" t="n"/>
      <c r="AV279" s="756" t="n"/>
      <c r="AW279" s="756" t="n"/>
      <c r="AX279" s="756" t="n"/>
      <c r="AY279" s="756" t="n"/>
      <c r="AZ279" s="753" t="n"/>
      <c r="BA279" s="756" t="n"/>
      <c r="BB279" s="756" t="n"/>
      <c r="BC279" s="756" t="n"/>
      <c r="BD279" s="756" t="n"/>
      <c r="BE279" s="756" t="n"/>
      <c r="BF279" s="756" t="n"/>
      <c r="BG279" s="756" t="n"/>
      <c r="BH279" s="756" t="n"/>
      <c r="BI279" s="756" t="n"/>
      <c r="BJ279" s="756" t="n"/>
      <c r="BK279" s="756" t="n"/>
      <c r="BL279" s="756" t="n"/>
      <c r="BM279" s="756" t="n"/>
      <c r="BN279" s="756" t="n"/>
      <c r="BO279" s="756" t="n"/>
      <c r="BP279" s="756" t="n"/>
      <c r="BQ279" s="756" t="n"/>
      <c r="BR279" s="756" t="n"/>
      <c r="BS279" s="756" t="n"/>
      <c r="BT279" s="756" t="n"/>
      <c r="BU279" s="756" t="n"/>
      <c r="BV279" s="756" t="n"/>
      <c r="BW279" s="756" t="n"/>
      <c r="BX279" s="756" t="n"/>
      <c r="BY279" s="756" t="n"/>
      <c r="BZ279" s="756" t="n"/>
      <c r="CA279" s="756" t="n"/>
      <c r="CB279" s="756" t="n"/>
      <c r="CC279" s="756" t="n"/>
      <c r="CD279" s="756" t="n"/>
      <c r="CE279" s="756" t="n"/>
      <c r="CF279" s="756" t="n"/>
      <c r="CG279" s="756" t="n"/>
      <c r="CH279" s="756" t="n"/>
      <c r="CI279" s="756" t="n"/>
      <c r="CJ279" s="756" t="n"/>
      <c r="CK279" s="756" t="n"/>
      <c r="CL279" s="756" t="n"/>
      <c r="CM279" s="756" t="n"/>
      <c r="CN279" s="756" t="n"/>
      <c r="CO279" s="756" t="n"/>
      <c r="CP279" s="756" t="n"/>
      <c r="CQ279" s="756" t="n"/>
      <c r="CR279" s="756" t="n"/>
      <c r="CS279" s="756" t="n"/>
      <c r="CT279" s="756" t="n"/>
      <c r="CU279" s="756" t="n"/>
      <c r="CV279" s="756" t="n"/>
      <c r="CW279" s="756" t="n"/>
      <c r="CX279" s="756" t="n"/>
      <c r="CY279" s="756" t="n"/>
      <c r="CZ279" s="756" t="n"/>
      <c r="DA279" s="756" t="n"/>
      <c r="DB279" s="756" t="n"/>
      <c r="DC279" s="756" t="n"/>
      <c r="DD279" s="756" t="n"/>
      <c r="DE279" s="756" t="n"/>
      <c r="DF279" s="756" t="n"/>
      <c r="DG279" s="756" t="n"/>
      <c r="DH279" s="756" t="n"/>
      <c r="DI279" s="756" t="n"/>
    </row>
    <row r="280" ht="13.5" customHeight="1" s="1178">
      <c r="A280" s="756" t="n"/>
      <c r="B280" s="756" t="n"/>
      <c r="C280" s="756" t="n"/>
      <c r="D280" s="756" t="n"/>
      <c r="E280" s="756" t="n"/>
      <c r="F280" s="756" t="n"/>
      <c r="G280" s="753" t="n"/>
      <c r="H280" s="756" t="n"/>
      <c r="I280" s="756" t="n"/>
      <c r="J280" s="756" t="n"/>
      <c r="K280" s="756" t="n"/>
      <c r="L280" s="756" t="n"/>
      <c r="M280" s="756" t="n"/>
      <c r="N280" s="756" t="n"/>
      <c r="O280" s="756" t="n"/>
      <c r="P280" s="756" t="n"/>
      <c r="Q280" s="756" t="n"/>
      <c r="R280" s="756" t="n"/>
      <c r="S280" s="756" t="n"/>
      <c r="T280" s="755" t="n"/>
      <c r="U280" s="756" t="n"/>
      <c r="V280" s="756" t="n"/>
      <c r="W280" s="756" t="n"/>
      <c r="X280" s="756" t="n"/>
      <c r="Y280" s="756" t="n"/>
      <c r="Z280" s="756" t="n"/>
      <c r="AA280" s="753" t="n"/>
      <c r="AB280" s="756" t="n"/>
      <c r="AC280" s="756" t="n"/>
      <c r="AD280" s="756" t="n"/>
      <c r="AE280" s="756" t="n"/>
      <c r="AF280" s="756" t="n"/>
      <c r="AG280" s="756" t="n"/>
      <c r="AH280" s="753" t="n"/>
      <c r="AI280" s="756" t="n"/>
      <c r="AJ280" s="756" t="n"/>
      <c r="AK280" s="756" t="n"/>
      <c r="AL280" s="756" t="n"/>
      <c r="AM280" s="756" t="n"/>
      <c r="AN280" s="756" t="n"/>
      <c r="AO280" s="756" t="n"/>
      <c r="AP280" s="756" t="n"/>
      <c r="AQ280" s="756" t="n"/>
      <c r="AR280" s="756" t="n"/>
      <c r="AS280" s="756" t="n"/>
      <c r="AT280" s="756" t="n"/>
      <c r="AU280" s="756" t="n"/>
      <c r="AV280" s="756" t="n"/>
      <c r="AW280" s="756" t="n"/>
      <c r="AX280" s="756" t="n"/>
      <c r="AY280" s="756" t="n"/>
      <c r="AZ280" s="753" t="n"/>
      <c r="BA280" s="756" t="n"/>
      <c r="BB280" s="756" t="n"/>
      <c r="BC280" s="756" t="n"/>
      <c r="BD280" s="756" t="n"/>
      <c r="BE280" s="756" t="n"/>
      <c r="BF280" s="756" t="n"/>
      <c r="BG280" s="756" t="n"/>
      <c r="BH280" s="756" t="n"/>
      <c r="BI280" s="756" t="n"/>
      <c r="BJ280" s="756" t="n"/>
      <c r="BK280" s="756" t="n"/>
      <c r="BL280" s="756" t="n"/>
      <c r="BM280" s="756" t="n"/>
      <c r="BN280" s="756" t="n"/>
      <c r="BO280" s="756" t="n"/>
      <c r="BP280" s="756" t="n"/>
      <c r="BQ280" s="756" t="n"/>
      <c r="BR280" s="756" t="n"/>
      <c r="BS280" s="756" t="n"/>
      <c r="BT280" s="756" t="n"/>
      <c r="BU280" s="756" t="n"/>
      <c r="BV280" s="756" t="n"/>
      <c r="BW280" s="756" t="n"/>
      <c r="BX280" s="756" t="n"/>
      <c r="BY280" s="756" t="n"/>
      <c r="BZ280" s="756" t="n"/>
      <c r="CA280" s="756" t="n"/>
      <c r="CB280" s="756" t="n"/>
      <c r="CC280" s="756" t="n"/>
      <c r="CD280" s="756" t="n"/>
      <c r="CE280" s="756" t="n"/>
      <c r="CF280" s="756" t="n"/>
      <c r="CG280" s="756" t="n"/>
      <c r="CH280" s="756" t="n"/>
      <c r="CI280" s="756" t="n"/>
      <c r="CJ280" s="756" t="n"/>
      <c r="CK280" s="756" t="n"/>
      <c r="CL280" s="756" t="n"/>
      <c r="CM280" s="756" t="n"/>
      <c r="CN280" s="756" t="n"/>
      <c r="CO280" s="756" t="n"/>
      <c r="CP280" s="756" t="n"/>
      <c r="CQ280" s="756" t="n"/>
      <c r="CR280" s="756" t="n"/>
      <c r="CS280" s="756" t="n"/>
      <c r="CT280" s="756" t="n"/>
      <c r="CU280" s="756" t="n"/>
      <c r="CV280" s="756" t="n"/>
      <c r="CW280" s="756" t="n"/>
      <c r="CX280" s="756" t="n"/>
      <c r="CY280" s="756" t="n"/>
      <c r="CZ280" s="756" t="n"/>
      <c r="DA280" s="756" t="n"/>
      <c r="DB280" s="756" t="n"/>
      <c r="DC280" s="756" t="n"/>
      <c r="DD280" s="756" t="n"/>
      <c r="DE280" s="756" t="n"/>
      <c r="DF280" s="756" t="n"/>
      <c r="DG280" s="756" t="n"/>
      <c r="DH280" s="756" t="n"/>
      <c r="DI280" s="756" t="n"/>
    </row>
    <row r="281" ht="13.5" customHeight="1" s="1178">
      <c r="A281" s="756" t="n"/>
      <c r="B281" s="756" t="n"/>
      <c r="C281" s="756" t="n"/>
      <c r="D281" s="756" t="n"/>
      <c r="E281" s="756" t="n"/>
      <c r="F281" s="756" t="n"/>
      <c r="G281" s="753" t="n"/>
      <c r="H281" s="756" t="n"/>
      <c r="I281" s="756" t="n"/>
      <c r="J281" s="756" t="n"/>
      <c r="K281" s="756" t="n"/>
      <c r="L281" s="756" t="n"/>
      <c r="M281" s="756" t="n"/>
      <c r="N281" s="756" t="n"/>
      <c r="O281" s="756" t="n"/>
      <c r="P281" s="756" t="n"/>
      <c r="Q281" s="756" t="n"/>
      <c r="R281" s="756" t="n"/>
      <c r="S281" s="756" t="n"/>
      <c r="T281" s="755" t="n"/>
      <c r="U281" s="756" t="n"/>
      <c r="V281" s="756" t="n"/>
      <c r="W281" s="756" t="n"/>
      <c r="X281" s="756" t="n"/>
      <c r="Y281" s="756" t="n"/>
      <c r="Z281" s="756" t="n"/>
      <c r="AA281" s="753" t="n"/>
      <c r="AB281" s="756" t="n"/>
      <c r="AC281" s="756" t="n"/>
      <c r="AD281" s="756" t="n"/>
      <c r="AE281" s="756" t="n"/>
      <c r="AF281" s="756" t="n"/>
      <c r="AG281" s="756" t="n"/>
      <c r="AH281" s="753" t="n"/>
      <c r="AI281" s="756" t="n"/>
      <c r="AJ281" s="756" t="n"/>
      <c r="AK281" s="756" t="n"/>
      <c r="AL281" s="756" t="n"/>
      <c r="AM281" s="756" t="n"/>
      <c r="AN281" s="756" t="n"/>
      <c r="AO281" s="756" t="n"/>
      <c r="AP281" s="756" t="n"/>
      <c r="AQ281" s="756" t="n"/>
      <c r="AR281" s="756" t="n"/>
      <c r="AS281" s="756" t="n"/>
      <c r="AT281" s="756" t="n"/>
      <c r="AU281" s="756" t="n"/>
      <c r="AV281" s="756" t="n"/>
      <c r="AW281" s="756" t="n"/>
      <c r="AX281" s="756" t="n"/>
      <c r="AY281" s="756" t="n"/>
      <c r="AZ281" s="753" t="n"/>
      <c r="BA281" s="756" t="n"/>
      <c r="BB281" s="756" t="n"/>
      <c r="BC281" s="756" t="n"/>
      <c r="BD281" s="756" t="n"/>
      <c r="BE281" s="756" t="n"/>
      <c r="BF281" s="756" t="n"/>
      <c r="BG281" s="756" t="n"/>
      <c r="BH281" s="756" t="n"/>
      <c r="BI281" s="756" t="n"/>
      <c r="BJ281" s="756" t="n"/>
      <c r="BK281" s="756" t="n"/>
      <c r="BL281" s="756" t="n"/>
      <c r="BM281" s="756" t="n"/>
      <c r="BN281" s="756" t="n"/>
      <c r="BO281" s="756" t="n"/>
      <c r="BP281" s="756" t="n"/>
      <c r="BQ281" s="756" t="n"/>
      <c r="BR281" s="756" t="n"/>
      <c r="BS281" s="756" t="n"/>
      <c r="BT281" s="756" t="n"/>
      <c r="BU281" s="756" t="n"/>
      <c r="BV281" s="756" t="n"/>
      <c r="BW281" s="756" t="n"/>
      <c r="BX281" s="756" t="n"/>
      <c r="BY281" s="756" t="n"/>
      <c r="BZ281" s="756" t="n"/>
      <c r="CA281" s="756" t="n"/>
      <c r="CB281" s="756" t="n"/>
      <c r="CC281" s="756" t="n"/>
      <c r="CD281" s="756" t="n"/>
      <c r="CE281" s="756" t="n"/>
      <c r="CF281" s="756" t="n"/>
      <c r="CG281" s="756" t="n"/>
      <c r="CH281" s="756" t="n"/>
      <c r="CI281" s="756" t="n"/>
      <c r="CJ281" s="756" t="n"/>
      <c r="CK281" s="756" t="n"/>
      <c r="CL281" s="756" t="n"/>
      <c r="CM281" s="756" t="n"/>
      <c r="CN281" s="756" t="n"/>
      <c r="CO281" s="756" t="n"/>
      <c r="CP281" s="756" t="n"/>
      <c r="CQ281" s="756" t="n"/>
      <c r="CR281" s="756" t="n"/>
      <c r="CS281" s="756" t="n"/>
      <c r="CT281" s="756" t="n"/>
      <c r="CU281" s="756" t="n"/>
      <c r="CV281" s="756" t="n"/>
      <c r="CW281" s="756" t="n"/>
      <c r="CX281" s="756" t="n"/>
      <c r="CY281" s="756" t="n"/>
      <c r="CZ281" s="756" t="n"/>
      <c r="DA281" s="756" t="n"/>
      <c r="DB281" s="756" t="n"/>
      <c r="DC281" s="756" t="n"/>
      <c r="DD281" s="756" t="n"/>
      <c r="DE281" s="756" t="n"/>
      <c r="DF281" s="756" t="n"/>
      <c r="DG281" s="756" t="n"/>
      <c r="DH281" s="756" t="n"/>
      <c r="DI281" s="756" t="n"/>
    </row>
    <row r="282" ht="13.5" customHeight="1" s="1178">
      <c r="A282" s="756" t="n"/>
      <c r="B282" s="756" t="n"/>
      <c r="C282" s="756" t="n"/>
      <c r="D282" s="756" t="n"/>
      <c r="E282" s="756" t="n"/>
      <c r="F282" s="756" t="n"/>
      <c r="G282" s="753" t="n"/>
      <c r="H282" s="756" t="n"/>
      <c r="I282" s="756" t="n"/>
      <c r="J282" s="756" t="n"/>
      <c r="K282" s="756" t="n"/>
      <c r="L282" s="756" t="n"/>
      <c r="M282" s="756" t="n"/>
      <c r="N282" s="756" t="n"/>
      <c r="O282" s="756" t="n"/>
      <c r="P282" s="756" t="n"/>
      <c r="Q282" s="756" t="n"/>
      <c r="R282" s="756" t="n"/>
      <c r="S282" s="756" t="n"/>
      <c r="T282" s="755" t="n"/>
      <c r="U282" s="756" t="n"/>
      <c r="V282" s="756" t="n"/>
      <c r="W282" s="756" t="n"/>
      <c r="X282" s="756" t="n"/>
      <c r="Y282" s="756" t="n"/>
      <c r="Z282" s="756" t="n"/>
      <c r="AA282" s="753" t="n"/>
      <c r="AB282" s="756" t="n"/>
      <c r="AC282" s="756" t="n"/>
      <c r="AD282" s="756" t="n"/>
      <c r="AE282" s="756" t="n"/>
      <c r="AF282" s="756" t="n"/>
      <c r="AG282" s="756" t="n"/>
      <c r="AH282" s="753" t="n"/>
      <c r="AI282" s="756" t="n"/>
      <c r="AJ282" s="756" t="n"/>
      <c r="AK282" s="756" t="n"/>
      <c r="AL282" s="756" t="n"/>
      <c r="AM282" s="756" t="n"/>
      <c r="AN282" s="756" t="n"/>
      <c r="AO282" s="756" t="n"/>
      <c r="AP282" s="756" t="n"/>
      <c r="AQ282" s="756" t="n"/>
      <c r="AR282" s="756" t="n"/>
      <c r="AS282" s="756" t="n"/>
      <c r="AT282" s="756" t="n"/>
      <c r="AU282" s="756" t="n"/>
      <c r="AV282" s="756" t="n"/>
      <c r="AW282" s="756" t="n"/>
      <c r="AX282" s="756" t="n"/>
      <c r="AY282" s="756" t="n"/>
      <c r="AZ282" s="753" t="n"/>
      <c r="BA282" s="756" t="n"/>
      <c r="BB282" s="756" t="n"/>
      <c r="BC282" s="756" t="n"/>
      <c r="BD282" s="756" t="n"/>
      <c r="BE282" s="756" t="n"/>
      <c r="BF282" s="756" t="n"/>
      <c r="BG282" s="756" t="n"/>
      <c r="BH282" s="756" t="n"/>
      <c r="BI282" s="756" t="n"/>
      <c r="BJ282" s="756" t="n"/>
      <c r="BK282" s="756" t="n"/>
      <c r="BL282" s="756" t="n"/>
      <c r="BM282" s="756" t="n"/>
      <c r="BN282" s="756" t="n"/>
      <c r="BO282" s="756" t="n"/>
      <c r="BP282" s="756" t="n"/>
      <c r="BQ282" s="756" t="n"/>
      <c r="BR282" s="756" t="n"/>
      <c r="BS282" s="756" t="n"/>
      <c r="BT282" s="756" t="n"/>
      <c r="BU282" s="756" t="n"/>
      <c r="BV282" s="756" t="n"/>
      <c r="BW282" s="756" t="n"/>
      <c r="BX282" s="756" t="n"/>
      <c r="BY282" s="756" t="n"/>
      <c r="BZ282" s="756" t="n"/>
      <c r="CA282" s="756" t="n"/>
      <c r="CB282" s="756" t="n"/>
      <c r="CC282" s="756" t="n"/>
      <c r="CD282" s="756" t="n"/>
      <c r="CE282" s="756" t="n"/>
      <c r="CF282" s="756" t="n"/>
      <c r="CG282" s="756" t="n"/>
      <c r="CH282" s="756" t="n"/>
      <c r="CI282" s="756" t="n"/>
      <c r="CJ282" s="756" t="n"/>
      <c r="CK282" s="756" t="n"/>
      <c r="CL282" s="756" t="n"/>
      <c r="CM282" s="756" t="n"/>
      <c r="CN282" s="756" t="n"/>
      <c r="CO282" s="756" t="n"/>
      <c r="CP282" s="756" t="n"/>
      <c r="CQ282" s="756" t="n"/>
      <c r="CR282" s="756" t="n"/>
      <c r="CS282" s="756" t="n"/>
      <c r="CT282" s="756" t="n"/>
      <c r="CU282" s="756" t="n"/>
      <c r="CV282" s="756" t="n"/>
      <c r="CW282" s="756" t="n"/>
      <c r="CX282" s="756" t="n"/>
      <c r="CY282" s="756" t="n"/>
      <c r="CZ282" s="756" t="n"/>
      <c r="DA282" s="756" t="n"/>
      <c r="DB282" s="756" t="n"/>
      <c r="DC282" s="756" t="n"/>
      <c r="DD282" s="756" t="n"/>
      <c r="DE282" s="756" t="n"/>
      <c r="DF282" s="756" t="n"/>
      <c r="DG282" s="756" t="n"/>
      <c r="DH282" s="756" t="n"/>
      <c r="DI282" s="756" t="n"/>
    </row>
    <row r="283" ht="13.5" customHeight="1" s="1178">
      <c r="A283" s="756" t="n"/>
      <c r="B283" s="756" t="n"/>
      <c r="C283" s="756" t="n"/>
      <c r="D283" s="756" t="n"/>
      <c r="E283" s="756" t="n"/>
      <c r="F283" s="756" t="n"/>
      <c r="G283" s="753" t="n"/>
      <c r="H283" s="756" t="n"/>
      <c r="I283" s="756" t="n"/>
      <c r="J283" s="756" t="n"/>
      <c r="K283" s="756" t="n"/>
      <c r="L283" s="756" t="n"/>
      <c r="M283" s="756" t="n"/>
      <c r="N283" s="756" t="n"/>
      <c r="O283" s="756" t="n"/>
      <c r="P283" s="756" t="n"/>
      <c r="Q283" s="756" t="n"/>
      <c r="R283" s="756" t="n"/>
      <c r="S283" s="756" t="n"/>
      <c r="T283" s="755" t="n"/>
      <c r="U283" s="756" t="n"/>
      <c r="V283" s="756" t="n"/>
      <c r="W283" s="756" t="n"/>
      <c r="X283" s="756" t="n"/>
      <c r="Y283" s="756" t="n"/>
      <c r="Z283" s="756" t="n"/>
      <c r="AA283" s="753" t="n"/>
      <c r="AB283" s="756" t="n"/>
      <c r="AC283" s="756" t="n"/>
      <c r="AD283" s="756" t="n"/>
      <c r="AE283" s="756" t="n"/>
      <c r="AF283" s="756" t="n"/>
      <c r="AG283" s="756" t="n"/>
      <c r="AH283" s="753" t="n"/>
      <c r="AI283" s="756" t="n"/>
      <c r="AJ283" s="756" t="n"/>
      <c r="AK283" s="756" t="n"/>
      <c r="AL283" s="756" t="n"/>
      <c r="AM283" s="756" t="n"/>
      <c r="AN283" s="756" t="n"/>
      <c r="AO283" s="756" t="n"/>
      <c r="AP283" s="756" t="n"/>
      <c r="AQ283" s="756" t="n"/>
      <c r="AR283" s="756" t="n"/>
      <c r="AS283" s="756" t="n"/>
      <c r="AT283" s="756" t="n"/>
      <c r="AU283" s="756" t="n"/>
      <c r="AV283" s="756" t="n"/>
      <c r="AW283" s="756" t="n"/>
      <c r="AX283" s="756" t="n"/>
      <c r="AY283" s="756" t="n"/>
      <c r="AZ283" s="753" t="n"/>
      <c r="BA283" s="756" t="n"/>
      <c r="BB283" s="756" t="n"/>
      <c r="BC283" s="756" t="n"/>
      <c r="BD283" s="756" t="n"/>
      <c r="BE283" s="756" t="n"/>
      <c r="BF283" s="756" t="n"/>
      <c r="BG283" s="756" t="n"/>
      <c r="BH283" s="756" t="n"/>
      <c r="BI283" s="756" t="n"/>
      <c r="BJ283" s="756" t="n"/>
      <c r="BK283" s="756" t="n"/>
      <c r="BL283" s="756" t="n"/>
      <c r="BM283" s="756" t="n"/>
      <c r="BN283" s="756" t="n"/>
      <c r="BO283" s="756" t="n"/>
      <c r="BP283" s="756" t="n"/>
      <c r="BQ283" s="756" t="n"/>
      <c r="BR283" s="756" t="n"/>
      <c r="BS283" s="756" t="n"/>
      <c r="BT283" s="756" t="n"/>
      <c r="BU283" s="756" t="n"/>
      <c r="BV283" s="756" t="n"/>
      <c r="BW283" s="756" t="n"/>
      <c r="BX283" s="756" t="n"/>
      <c r="BY283" s="756" t="n"/>
      <c r="BZ283" s="756" t="n"/>
      <c r="CA283" s="756" t="n"/>
      <c r="CB283" s="756" t="n"/>
      <c r="CC283" s="756" t="n"/>
      <c r="CD283" s="756" t="n"/>
      <c r="CE283" s="756" t="n"/>
      <c r="CF283" s="756" t="n"/>
      <c r="CG283" s="756" t="n"/>
      <c r="CH283" s="756" t="n"/>
      <c r="CI283" s="756" t="n"/>
      <c r="CJ283" s="756" t="n"/>
      <c r="CK283" s="756" t="n"/>
      <c r="CL283" s="756" t="n"/>
      <c r="CM283" s="756" t="n"/>
      <c r="CN283" s="756" t="n"/>
      <c r="CO283" s="756" t="n"/>
      <c r="CP283" s="756" t="n"/>
      <c r="CQ283" s="756" t="n"/>
      <c r="CR283" s="756" t="n"/>
      <c r="CS283" s="756" t="n"/>
      <c r="CT283" s="756" t="n"/>
      <c r="CU283" s="756" t="n"/>
      <c r="CV283" s="756" t="n"/>
      <c r="CW283" s="756" t="n"/>
      <c r="CX283" s="756" t="n"/>
      <c r="CY283" s="756" t="n"/>
      <c r="CZ283" s="756" t="n"/>
      <c r="DA283" s="756" t="n"/>
      <c r="DB283" s="756" t="n"/>
      <c r="DC283" s="756" t="n"/>
      <c r="DD283" s="756" t="n"/>
      <c r="DE283" s="756" t="n"/>
      <c r="DF283" s="756" t="n"/>
      <c r="DG283" s="756" t="n"/>
      <c r="DH283" s="756" t="n"/>
      <c r="DI283" s="756" t="n"/>
    </row>
    <row r="284" ht="13.5" customHeight="1" s="1178">
      <c r="A284" s="756" t="n"/>
      <c r="B284" s="756" t="n"/>
      <c r="C284" s="756" t="n"/>
      <c r="D284" s="756" t="n"/>
      <c r="E284" s="756" t="n"/>
      <c r="F284" s="756" t="n"/>
      <c r="G284" s="753" t="n"/>
      <c r="H284" s="756" t="n"/>
      <c r="I284" s="756" t="n"/>
      <c r="J284" s="756" t="n"/>
      <c r="K284" s="756" t="n"/>
      <c r="L284" s="756" t="n"/>
      <c r="M284" s="756" t="n"/>
      <c r="N284" s="756" t="n"/>
      <c r="O284" s="756" t="n"/>
      <c r="P284" s="756" t="n"/>
      <c r="Q284" s="756" t="n"/>
      <c r="R284" s="756" t="n"/>
      <c r="S284" s="756" t="n"/>
      <c r="T284" s="755" t="n"/>
      <c r="U284" s="756" t="n"/>
      <c r="V284" s="756" t="n"/>
      <c r="W284" s="756" t="n"/>
      <c r="X284" s="756" t="n"/>
      <c r="Y284" s="756" t="n"/>
      <c r="Z284" s="756" t="n"/>
      <c r="AA284" s="753" t="n"/>
      <c r="AB284" s="756" t="n"/>
      <c r="AC284" s="756" t="n"/>
      <c r="AD284" s="756" t="n"/>
      <c r="AE284" s="756" t="n"/>
      <c r="AF284" s="756" t="n"/>
      <c r="AG284" s="756" t="n"/>
      <c r="AH284" s="753" t="n"/>
      <c r="AI284" s="756" t="n"/>
      <c r="AJ284" s="756" t="n"/>
      <c r="AK284" s="756" t="n"/>
      <c r="AL284" s="756" t="n"/>
      <c r="AM284" s="756" t="n"/>
      <c r="AN284" s="756" t="n"/>
      <c r="AO284" s="756" t="n"/>
      <c r="AP284" s="756" t="n"/>
      <c r="AQ284" s="756" t="n"/>
      <c r="AR284" s="756" t="n"/>
      <c r="AS284" s="756" t="n"/>
      <c r="AT284" s="756" t="n"/>
      <c r="AU284" s="756" t="n"/>
      <c r="AV284" s="756" t="n"/>
      <c r="AW284" s="756" t="n"/>
      <c r="AX284" s="756" t="n"/>
      <c r="AY284" s="756" t="n"/>
      <c r="AZ284" s="753" t="n"/>
      <c r="BA284" s="756" t="n"/>
      <c r="BB284" s="756" t="n"/>
      <c r="BC284" s="756" t="n"/>
      <c r="BD284" s="756" t="n"/>
      <c r="BE284" s="756" t="n"/>
      <c r="BF284" s="756" t="n"/>
      <c r="BG284" s="756" t="n"/>
      <c r="BH284" s="756" t="n"/>
      <c r="BI284" s="756" t="n"/>
      <c r="BJ284" s="756" t="n"/>
      <c r="BK284" s="756" t="n"/>
      <c r="BL284" s="756" t="n"/>
      <c r="BM284" s="756" t="n"/>
      <c r="BN284" s="756" t="n"/>
      <c r="BO284" s="756" t="n"/>
      <c r="BP284" s="756" t="n"/>
      <c r="BQ284" s="756" t="n"/>
      <c r="BR284" s="756" t="n"/>
      <c r="BS284" s="756" t="n"/>
      <c r="BT284" s="756" t="n"/>
      <c r="BU284" s="756" t="n"/>
      <c r="BV284" s="756" t="n"/>
      <c r="BW284" s="756" t="n"/>
      <c r="BX284" s="756" t="n"/>
      <c r="BY284" s="756" t="n"/>
      <c r="BZ284" s="756" t="n"/>
      <c r="CA284" s="756" t="n"/>
      <c r="CB284" s="756" t="n"/>
      <c r="CC284" s="756" t="n"/>
      <c r="CD284" s="756" t="n"/>
      <c r="CE284" s="756" t="n"/>
      <c r="CF284" s="756" t="n"/>
      <c r="CG284" s="756" t="n"/>
      <c r="CH284" s="756" t="n"/>
      <c r="CI284" s="756" t="n"/>
      <c r="CJ284" s="756" t="n"/>
      <c r="CK284" s="756" t="n"/>
      <c r="CL284" s="756" t="n"/>
      <c r="CM284" s="756" t="n"/>
      <c r="CN284" s="756" t="n"/>
      <c r="CO284" s="756" t="n"/>
      <c r="CP284" s="756" t="n"/>
      <c r="CQ284" s="756" t="n"/>
      <c r="CR284" s="756" t="n"/>
      <c r="CS284" s="756" t="n"/>
      <c r="CT284" s="756" t="n"/>
      <c r="CU284" s="756" t="n"/>
      <c r="CV284" s="756" t="n"/>
      <c r="CW284" s="756" t="n"/>
      <c r="CX284" s="756" t="n"/>
      <c r="CY284" s="756" t="n"/>
      <c r="CZ284" s="756" t="n"/>
      <c r="DA284" s="756" t="n"/>
      <c r="DB284" s="756" t="n"/>
      <c r="DC284" s="756" t="n"/>
      <c r="DD284" s="756" t="n"/>
      <c r="DE284" s="756" t="n"/>
      <c r="DF284" s="756" t="n"/>
      <c r="DG284" s="756" t="n"/>
      <c r="DH284" s="756" t="n"/>
      <c r="DI284" s="756" t="n"/>
    </row>
    <row r="285" ht="13.5" customHeight="1" s="1178">
      <c r="A285" s="756" t="n"/>
      <c r="B285" s="756" t="n"/>
      <c r="C285" s="756" t="n"/>
      <c r="D285" s="756" t="n"/>
      <c r="E285" s="756" t="n"/>
      <c r="F285" s="756" t="n"/>
      <c r="G285" s="753" t="n"/>
      <c r="H285" s="756" t="n"/>
      <c r="I285" s="756" t="n"/>
      <c r="J285" s="756" t="n"/>
      <c r="K285" s="756" t="n"/>
      <c r="L285" s="756" t="n"/>
      <c r="M285" s="756" t="n"/>
      <c r="N285" s="756" t="n"/>
      <c r="O285" s="756" t="n"/>
      <c r="P285" s="756" t="n"/>
      <c r="Q285" s="756" t="n"/>
      <c r="R285" s="756" t="n"/>
      <c r="S285" s="756" t="n"/>
      <c r="T285" s="755" t="n"/>
      <c r="U285" s="756" t="n"/>
      <c r="V285" s="756" t="n"/>
      <c r="W285" s="756" t="n"/>
      <c r="X285" s="756" t="n"/>
      <c r="Y285" s="756" t="n"/>
      <c r="Z285" s="756" t="n"/>
      <c r="AA285" s="753" t="n"/>
      <c r="AB285" s="756" t="n"/>
      <c r="AC285" s="756" t="n"/>
      <c r="AD285" s="756" t="n"/>
      <c r="AE285" s="756" t="n"/>
      <c r="AF285" s="756" t="n"/>
      <c r="AG285" s="756" t="n"/>
      <c r="AH285" s="753" t="n"/>
      <c r="AI285" s="756" t="n"/>
      <c r="AJ285" s="756" t="n"/>
      <c r="AK285" s="756" t="n"/>
      <c r="AL285" s="756" t="n"/>
      <c r="AM285" s="756" t="n"/>
      <c r="AN285" s="756" t="n"/>
      <c r="AO285" s="756" t="n"/>
      <c r="AP285" s="756" t="n"/>
      <c r="AQ285" s="756" t="n"/>
      <c r="AR285" s="756" t="n"/>
      <c r="AS285" s="756" t="n"/>
      <c r="AT285" s="756" t="n"/>
      <c r="AU285" s="756" t="n"/>
      <c r="AV285" s="756" t="n"/>
      <c r="AW285" s="756" t="n"/>
      <c r="AX285" s="756" t="n"/>
      <c r="AY285" s="756" t="n"/>
      <c r="AZ285" s="753" t="n"/>
      <c r="BA285" s="756" t="n"/>
      <c r="BB285" s="756" t="n"/>
      <c r="BC285" s="756" t="n"/>
      <c r="BD285" s="756" t="n"/>
      <c r="BE285" s="756" t="n"/>
      <c r="BF285" s="756" t="n"/>
      <c r="BG285" s="756" t="n"/>
      <c r="BH285" s="756" t="n"/>
      <c r="BI285" s="756" t="n"/>
      <c r="BJ285" s="756" t="n"/>
      <c r="BK285" s="756" t="n"/>
      <c r="BL285" s="756" t="n"/>
      <c r="BM285" s="756" t="n"/>
      <c r="BN285" s="756" t="n"/>
      <c r="BO285" s="756" t="n"/>
      <c r="BP285" s="756" t="n"/>
      <c r="BQ285" s="756" t="n"/>
      <c r="BR285" s="756" t="n"/>
      <c r="BS285" s="756" t="n"/>
      <c r="BT285" s="756" t="n"/>
      <c r="BU285" s="756" t="n"/>
      <c r="BV285" s="756" t="n"/>
      <c r="BW285" s="756" t="n"/>
      <c r="BX285" s="756" t="n"/>
      <c r="BY285" s="756" t="n"/>
      <c r="BZ285" s="756" t="n"/>
      <c r="CA285" s="756" t="n"/>
      <c r="CB285" s="756" t="n"/>
      <c r="CC285" s="756" t="n"/>
      <c r="CD285" s="756" t="n"/>
      <c r="CE285" s="756" t="n"/>
      <c r="CF285" s="756" t="n"/>
      <c r="CG285" s="756" t="n"/>
      <c r="CH285" s="756" t="n"/>
      <c r="CI285" s="756" t="n"/>
      <c r="CJ285" s="756" t="n"/>
      <c r="CK285" s="756" t="n"/>
      <c r="CL285" s="756" t="n"/>
      <c r="CM285" s="756" t="n"/>
      <c r="CN285" s="756" t="n"/>
      <c r="CO285" s="756" t="n"/>
      <c r="CP285" s="756" t="n"/>
      <c r="CQ285" s="756" t="n"/>
      <c r="CR285" s="756" t="n"/>
      <c r="CS285" s="756" t="n"/>
      <c r="CT285" s="756" t="n"/>
      <c r="CU285" s="756" t="n"/>
      <c r="CV285" s="756" t="n"/>
      <c r="CW285" s="756" t="n"/>
      <c r="CX285" s="756" t="n"/>
      <c r="CY285" s="756" t="n"/>
      <c r="CZ285" s="756" t="n"/>
      <c r="DA285" s="756" t="n"/>
      <c r="DB285" s="756" t="n"/>
      <c r="DC285" s="756" t="n"/>
      <c r="DD285" s="756" t="n"/>
      <c r="DE285" s="756" t="n"/>
      <c r="DF285" s="756" t="n"/>
      <c r="DG285" s="756" t="n"/>
      <c r="DH285" s="756" t="n"/>
      <c r="DI285" s="756" t="n"/>
    </row>
    <row r="286" ht="13.5" customHeight="1" s="1178">
      <c r="A286" s="756" t="n"/>
      <c r="B286" s="756" t="n"/>
      <c r="C286" s="756" t="n"/>
      <c r="D286" s="756" t="n"/>
      <c r="E286" s="756" t="n"/>
      <c r="F286" s="756" t="n"/>
      <c r="G286" s="753" t="n"/>
      <c r="H286" s="756" t="n"/>
      <c r="I286" s="756" t="n"/>
      <c r="J286" s="756" t="n"/>
      <c r="K286" s="756" t="n"/>
      <c r="L286" s="756" t="n"/>
      <c r="M286" s="756" t="n"/>
      <c r="N286" s="756" t="n"/>
      <c r="O286" s="756" t="n"/>
      <c r="P286" s="756" t="n"/>
      <c r="Q286" s="756" t="n"/>
      <c r="R286" s="756" t="n"/>
      <c r="S286" s="756" t="n"/>
      <c r="T286" s="755" t="n"/>
      <c r="U286" s="756" t="n"/>
      <c r="V286" s="756" t="n"/>
      <c r="W286" s="756" t="n"/>
      <c r="X286" s="756" t="n"/>
      <c r="Y286" s="756" t="n"/>
      <c r="Z286" s="756" t="n"/>
      <c r="AA286" s="753" t="n"/>
      <c r="AB286" s="756" t="n"/>
      <c r="AC286" s="756" t="n"/>
      <c r="AD286" s="756" t="n"/>
      <c r="AE286" s="756" t="n"/>
      <c r="AF286" s="756" t="n"/>
      <c r="AG286" s="756" t="n"/>
      <c r="AH286" s="753" t="n"/>
      <c r="AI286" s="756" t="n"/>
      <c r="AJ286" s="756" t="n"/>
      <c r="AK286" s="756" t="n"/>
      <c r="AL286" s="756" t="n"/>
      <c r="AM286" s="756" t="n"/>
      <c r="AN286" s="756" t="n"/>
      <c r="AO286" s="756" t="n"/>
      <c r="AP286" s="756" t="n"/>
      <c r="AQ286" s="756" t="n"/>
      <c r="AR286" s="756" t="n"/>
      <c r="AS286" s="756" t="n"/>
      <c r="AT286" s="756" t="n"/>
      <c r="AU286" s="756" t="n"/>
      <c r="AV286" s="756" t="n"/>
      <c r="AW286" s="756" t="n"/>
      <c r="AX286" s="756" t="n"/>
      <c r="AY286" s="756" t="n"/>
      <c r="AZ286" s="753" t="n"/>
      <c r="BA286" s="756" t="n"/>
      <c r="BB286" s="756" t="n"/>
      <c r="BC286" s="756" t="n"/>
      <c r="BD286" s="756" t="n"/>
      <c r="BE286" s="756" t="n"/>
      <c r="BF286" s="756" t="n"/>
      <c r="BG286" s="756" t="n"/>
      <c r="BH286" s="756" t="n"/>
      <c r="BI286" s="756" t="n"/>
      <c r="BJ286" s="756" t="n"/>
      <c r="BK286" s="756" t="n"/>
      <c r="BL286" s="756" t="n"/>
      <c r="BM286" s="756" t="n"/>
      <c r="BN286" s="756" t="n"/>
      <c r="BO286" s="756" t="n"/>
      <c r="BP286" s="756" t="n"/>
      <c r="BQ286" s="756" t="n"/>
      <c r="BR286" s="756" t="n"/>
      <c r="BS286" s="756" t="n"/>
      <c r="BT286" s="756" t="n"/>
      <c r="BU286" s="756" t="n"/>
      <c r="BV286" s="756" t="n"/>
      <c r="BW286" s="756" t="n"/>
      <c r="BX286" s="756" t="n"/>
      <c r="BY286" s="756" t="n"/>
      <c r="BZ286" s="756" t="n"/>
      <c r="CA286" s="756" t="n"/>
      <c r="CB286" s="756" t="n"/>
      <c r="CC286" s="756" t="n"/>
      <c r="CD286" s="756" t="n"/>
      <c r="CE286" s="756" t="n"/>
      <c r="CF286" s="756" t="n"/>
      <c r="CG286" s="756" t="n"/>
      <c r="CH286" s="756" t="n"/>
      <c r="CI286" s="756" t="n"/>
      <c r="CJ286" s="756" t="n"/>
      <c r="CK286" s="756" t="n"/>
      <c r="CL286" s="756" t="n"/>
      <c r="CM286" s="756" t="n"/>
      <c r="CN286" s="756" t="n"/>
      <c r="CO286" s="756" t="n"/>
      <c r="CP286" s="756" t="n"/>
      <c r="CQ286" s="756" t="n"/>
      <c r="CR286" s="756" t="n"/>
      <c r="CS286" s="756" t="n"/>
      <c r="CT286" s="756" t="n"/>
      <c r="CU286" s="756" t="n"/>
      <c r="CV286" s="756" t="n"/>
      <c r="CW286" s="756" t="n"/>
      <c r="CX286" s="756" t="n"/>
      <c r="CY286" s="756" t="n"/>
      <c r="CZ286" s="756" t="n"/>
      <c r="DA286" s="756" t="n"/>
      <c r="DB286" s="756" t="n"/>
      <c r="DC286" s="756" t="n"/>
      <c r="DD286" s="756" t="n"/>
      <c r="DE286" s="756" t="n"/>
      <c r="DF286" s="756" t="n"/>
      <c r="DG286" s="756" t="n"/>
      <c r="DH286" s="756" t="n"/>
      <c r="DI286" s="756" t="n"/>
    </row>
    <row r="287" ht="13.5" customHeight="1" s="1178">
      <c r="A287" s="756" t="n"/>
      <c r="B287" s="756" t="n"/>
      <c r="C287" s="756" t="n"/>
      <c r="D287" s="756" t="n"/>
      <c r="E287" s="756" t="n"/>
      <c r="F287" s="756" t="n"/>
      <c r="G287" s="753" t="n"/>
      <c r="H287" s="756" t="n"/>
      <c r="I287" s="756" t="n"/>
      <c r="J287" s="756" t="n"/>
      <c r="K287" s="756" t="n"/>
      <c r="L287" s="756" t="n"/>
      <c r="M287" s="756" t="n"/>
      <c r="N287" s="756" t="n"/>
      <c r="O287" s="756" t="n"/>
      <c r="P287" s="756" t="n"/>
      <c r="Q287" s="756" t="n"/>
      <c r="R287" s="756" t="n"/>
      <c r="S287" s="756" t="n"/>
      <c r="T287" s="755" t="n"/>
      <c r="U287" s="756" t="n"/>
      <c r="V287" s="756" t="n"/>
      <c r="W287" s="756" t="n"/>
      <c r="X287" s="756" t="n"/>
      <c r="Y287" s="756" t="n"/>
      <c r="Z287" s="756" t="n"/>
      <c r="AA287" s="753" t="n"/>
      <c r="AB287" s="756" t="n"/>
      <c r="AC287" s="756" t="n"/>
      <c r="AD287" s="756" t="n"/>
      <c r="AE287" s="756" t="n"/>
      <c r="AF287" s="756" t="n"/>
      <c r="AG287" s="756" t="n"/>
      <c r="AH287" s="753" t="n"/>
      <c r="AI287" s="756" t="n"/>
      <c r="AJ287" s="756" t="n"/>
      <c r="AK287" s="756" t="n"/>
      <c r="AL287" s="756" t="n"/>
      <c r="AM287" s="756" t="n"/>
      <c r="AN287" s="756" t="n"/>
      <c r="AO287" s="756" t="n"/>
      <c r="AP287" s="756" t="n"/>
      <c r="AQ287" s="756" t="n"/>
      <c r="AR287" s="756" t="n"/>
      <c r="AS287" s="756" t="n"/>
      <c r="AT287" s="756" t="n"/>
      <c r="AU287" s="756" t="n"/>
      <c r="AV287" s="756" t="n"/>
      <c r="AW287" s="756" t="n"/>
      <c r="AX287" s="756" t="n"/>
      <c r="AY287" s="756" t="n"/>
      <c r="AZ287" s="753" t="n"/>
      <c r="BA287" s="756" t="n"/>
      <c r="BB287" s="756" t="n"/>
      <c r="BC287" s="756" t="n"/>
      <c r="BD287" s="756" t="n"/>
      <c r="BE287" s="756" t="n"/>
      <c r="BF287" s="756" t="n"/>
      <c r="BG287" s="756" t="n"/>
      <c r="BH287" s="756" t="n"/>
      <c r="BI287" s="756" t="n"/>
      <c r="BJ287" s="756" t="n"/>
      <c r="BK287" s="756" t="n"/>
      <c r="BL287" s="756" t="n"/>
      <c r="BM287" s="756" t="n"/>
      <c r="BN287" s="756" t="n"/>
      <c r="BO287" s="756" t="n"/>
      <c r="BP287" s="756" t="n"/>
      <c r="BQ287" s="756" t="n"/>
      <c r="BR287" s="756" t="n"/>
      <c r="BS287" s="756" t="n"/>
      <c r="BT287" s="756" t="n"/>
      <c r="BU287" s="756" t="n"/>
      <c r="BV287" s="756" t="n"/>
      <c r="BW287" s="756" t="n"/>
      <c r="BX287" s="756" t="n"/>
      <c r="BY287" s="756" t="n"/>
      <c r="BZ287" s="756" t="n"/>
      <c r="CA287" s="756" t="n"/>
      <c r="CB287" s="756" t="n"/>
      <c r="CC287" s="756" t="n"/>
      <c r="CD287" s="756" t="n"/>
      <c r="CE287" s="756" t="n"/>
      <c r="CF287" s="756" t="n"/>
      <c r="CG287" s="756" t="n"/>
      <c r="CH287" s="756" t="n"/>
      <c r="CI287" s="756" t="n"/>
      <c r="CJ287" s="756" t="n"/>
      <c r="CK287" s="756" t="n"/>
      <c r="CL287" s="756" t="n"/>
      <c r="CM287" s="756" t="n"/>
      <c r="CN287" s="756" t="n"/>
      <c r="CO287" s="756" t="n"/>
      <c r="CP287" s="756" t="n"/>
      <c r="CQ287" s="756" t="n"/>
      <c r="CR287" s="756" t="n"/>
      <c r="CS287" s="756" t="n"/>
      <c r="CT287" s="756" t="n"/>
      <c r="CU287" s="756" t="n"/>
      <c r="CV287" s="756" t="n"/>
      <c r="CW287" s="756" t="n"/>
      <c r="CX287" s="756" t="n"/>
      <c r="CY287" s="756" t="n"/>
      <c r="CZ287" s="756" t="n"/>
      <c r="DA287" s="756" t="n"/>
      <c r="DB287" s="756" t="n"/>
      <c r="DC287" s="756" t="n"/>
      <c r="DD287" s="756" t="n"/>
      <c r="DE287" s="756" t="n"/>
      <c r="DF287" s="756" t="n"/>
      <c r="DG287" s="756" t="n"/>
      <c r="DH287" s="756" t="n"/>
      <c r="DI287" s="756" t="n"/>
    </row>
    <row r="288" ht="13.5" customHeight="1" s="1178">
      <c r="A288" s="756" t="n"/>
      <c r="B288" s="756" t="n"/>
      <c r="C288" s="756" t="n"/>
      <c r="D288" s="756" t="n"/>
      <c r="E288" s="756" t="n"/>
      <c r="F288" s="756" t="n"/>
      <c r="G288" s="753" t="n"/>
      <c r="H288" s="756" t="n"/>
      <c r="I288" s="756" t="n"/>
      <c r="J288" s="756" t="n"/>
      <c r="K288" s="756" t="n"/>
      <c r="L288" s="756" t="n"/>
      <c r="M288" s="756" t="n"/>
      <c r="N288" s="756" t="n"/>
      <c r="O288" s="756" t="n"/>
      <c r="P288" s="756" t="n"/>
      <c r="Q288" s="756" t="n"/>
      <c r="R288" s="756" t="n"/>
      <c r="S288" s="756" t="n"/>
      <c r="T288" s="755" t="n"/>
      <c r="U288" s="756" t="n"/>
      <c r="V288" s="756" t="n"/>
      <c r="W288" s="756" t="n"/>
      <c r="X288" s="756" t="n"/>
      <c r="Y288" s="756" t="n"/>
      <c r="Z288" s="756" t="n"/>
      <c r="AA288" s="753" t="n"/>
      <c r="AB288" s="756" t="n"/>
      <c r="AC288" s="756" t="n"/>
      <c r="AD288" s="756" t="n"/>
      <c r="AE288" s="756" t="n"/>
      <c r="AF288" s="756" t="n"/>
      <c r="AG288" s="756" t="n"/>
      <c r="AH288" s="753" t="n"/>
      <c r="AI288" s="756" t="n"/>
      <c r="AJ288" s="756" t="n"/>
      <c r="AK288" s="756" t="n"/>
      <c r="AL288" s="756" t="n"/>
      <c r="AM288" s="756" t="n"/>
      <c r="AN288" s="756" t="n"/>
      <c r="AO288" s="756" t="n"/>
      <c r="AP288" s="756" t="n"/>
      <c r="AQ288" s="756" t="n"/>
      <c r="AR288" s="756" t="n"/>
      <c r="AS288" s="756" t="n"/>
      <c r="AT288" s="756" t="n"/>
      <c r="AU288" s="756" t="n"/>
      <c r="AV288" s="756" t="n"/>
      <c r="AW288" s="756" t="n"/>
      <c r="AX288" s="756" t="n"/>
      <c r="AY288" s="756" t="n"/>
      <c r="AZ288" s="753" t="n"/>
      <c r="BA288" s="756" t="n"/>
      <c r="BB288" s="756" t="n"/>
      <c r="BC288" s="756" t="n"/>
      <c r="BD288" s="756" t="n"/>
      <c r="BE288" s="756" t="n"/>
      <c r="BF288" s="756" t="n"/>
      <c r="BG288" s="756" t="n"/>
      <c r="BH288" s="756" t="n"/>
      <c r="BI288" s="756" t="n"/>
      <c r="BJ288" s="756" t="n"/>
      <c r="BK288" s="756" t="n"/>
      <c r="BL288" s="756" t="n"/>
      <c r="BM288" s="756" t="n"/>
      <c r="BN288" s="756" t="n"/>
      <c r="BO288" s="756" t="n"/>
      <c r="BP288" s="756" t="n"/>
      <c r="BQ288" s="756" t="n"/>
      <c r="BR288" s="756" t="n"/>
      <c r="BS288" s="756" t="n"/>
      <c r="BT288" s="756" t="n"/>
      <c r="BU288" s="756" t="n"/>
      <c r="BV288" s="756" t="n"/>
      <c r="BW288" s="756" t="n"/>
      <c r="BX288" s="756" t="n"/>
      <c r="BY288" s="756" t="n"/>
      <c r="BZ288" s="756" t="n"/>
      <c r="CA288" s="756" t="n"/>
      <c r="CB288" s="756" t="n"/>
      <c r="CC288" s="756" t="n"/>
      <c r="CD288" s="756" t="n"/>
      <c r="CE288" s="756" t="n"/>
      <c r="CF288" s="756" t="n"/>
      <c r="CG288" s="756" t="n"/>
      <c r="CH288" s="756" t="n"/>
      <c r="CI288" s="756" t="n"/>
      <c r="CJ288" s="756" t="n"/>
      <c r="CK288" s="756" t="n"/>
      <c r="CL288" s="756" t="n"/>
      <c r="CM288" s="756" t="n"/>
      <c r="CN288" s="756" t="n"/>
      <c r="CO288" s="756" t="n"/>
      <c r="CP288" s="756" t="n"/>
      <c r="CQ288" s="756" t="n"/>
      <c r="CR288" s="756" t="n"/>
      <c r="CS288" s="756" t="n"/>
      <c r="CT288" s="756" t="n"/>
      <c r="CU288" s="756" t="n"/>
      <c r="CV288" s="756" t="n"/>
      <c r="CW288" s="756" t="n"/>
      <c r="CX288" s="756" t="n"/>
      <c r="CY288" s="756" t="n"/>
      <c r="CZ288" s="756" t="n"/>
      <c r="DA288" s="756" t="n"/>
      <c r="DB288" s="756" t="n"/>
      <c r="DC288" s="756" t="n"/>
      <c r="DD288" s="756" t="n"/>
      <c r="DE288" s="756" t="n"/>
      <c r="DF288" s="756" t="n"/>
      <c r="DG288" s="756" t="n"/>
      <c r="DH288" s="756" t="n"/>
      <c r="DI288" s="756" t="n"/>
    </row>
    <row r="289" ht="13.5" customHeight="1" s="1178">
      <c r="A289" s="756" t="n"/>
      <c r="B289" s="756" t="n"/>
      <c r="C289" s="756" t="n"/>
      <c r="D289" s="756" t="n"/>
      <c r="E289" s="756" t="n"/>
      <c r="F289" s="756" t="n"/>
      <c r="G289" s="753" t="n"/>
      <c r="H289" s="756" t="n"/>
      <c r="I289" s="756" t="n"/>
      <c r="J289" s="756" t="n"/>
      <c r="K289" s="756" t="n"/>
      <c r="L289" s="756" t="n"/>
      <c r="M289" s="756" t="n"/>
      <c r="N289" s="756" t="n"/>
      <c r="O289" s="756" t="n"/>
      <c r="P289" s="756" t="n"/>
      <c r="Q289" s="756" t="n"/>
      <c r="R289" s="756" t="n"/>
      <c r="S289" s="756" t="n"/>
      <c r="T289" s="755" t="n"/>
      <c r="U289" s="756" t="n"/>
      <c r="V289" s="756" t="n"/>
      <c r="W289" s="756" t="n"/>
      <c r="X289" s="756" t="n"/>
      <c r="Y289" s="756" t="n"/>
      <c r="Z289" s="756" t="n"/>
      <c r="AA289" s="753" t="n"/>
      <c r="AB289" s="756" t="n"/>
      <c r="AC289" s="756" t="n"/>
      <c r="AD289" s="756" t="n"/>
      <c r="AE289" s="756" t="n"/>
      <c r="AF289" s="756" t="n"/>
      <c r="AG289" s="756" t="n"/>
      <c r="AH289" s="753" t="n"/>
      <c r="AI289" s="756" t="n"/>
      <c r="AJ289" s="756" t="n"/>
      <c r="AK289" s="756" t="n"/>
      <c r="AL289" s="756" t="n"/>
      <c r="AM289" s="756" t="n"/>
      <c r="AN289" s="756" t="n"/>
      <c r="AO289" s="756" t="n"/>
      <c r="AP289" s="756" t="n"/>
      <c r="AQ289" s="756" t="n"/>
      <c r="AR289" s="756" t="n"/>
      <c r="AS289" s="756" t="n"/>
      <c r="AT289" s="756" t="n"/>
      <c r="AU289" s="756" t="n"/>
      <c r="AV289" s="756" t="n"/>
      <c r="AW289" s="756" t="n"/>
      <c r="AX289" s="756" t="n"/>
      <c r="AY289" s="756" t="n"/>
      <c r="AZ289" s="753" t="n"/>
      <c r="BA289" s="756" t="n"/>
      <c r="BB289" s="756" t="n"/>
      <c r="BC289" s="756" t="n"/>
      <c r="BD289" s="756" t="n"/>
      <c r="BE289" s="756" t="n"/>
      <c r="BF289" s="756" t="n"/>
      <c r="BG289" s="756" t="n"/>
      <c r="BH289" s="756" t="n"/>
      <c r="BI289" s="756" t="n"/>
      <c r="BJ289" s="756" t="n"/>
      <c r="BK289" s="756" t="n"/>
      <c r="BL289" s="756" t="n"/>
      <c r="BM289" s="756" t="n"/>
      <c r="BN289" s="756" t="n"/>
      <c r="BO289" s="756" t="n"/>
      <c r="BP289" s="756" t="n"/>
      <c r="BQ289" s="756" t="n"/>
      <c r="BR289" s="756" t="n"/>
      <c r="BS289" s="756" t="n"/>
      <c r="BT289" s="756" t="n"/>
      <c r="BU289" s="756" t="n"/>
      <c r="BV289" s="756" t="n"/>
      <c r="BW289" s="756" t="n"/>
      <c r="BX289" s="756" t="n"/>
      <c r="BY289" s="756" t="n"/>
      <c r="BZ289" s="756" t="n"/>
      <c r="CA289" s="756" t="n"/>
      <c r="CB289" s="756" t="n"/>
      <c r="CC289" s="756" t="n"/>
      <c r="CD289" s="756" t="n"/>
      <c r="CE289" s="756" t="n"/>
      <c r="CF289" s="756" t="n"/>
      <c r="CG289" s="756" t="n"/>
      <c r="CH289" s="756" t="n"/>
      <c r="CI289" s="756" t="n"/>
      <c r="CJ289" s="756" t="n"/>
      <c r="CK289" s="756" t="n"/>
      <c r="CL289" s="756" t="n"/>
      <c r="CM289" s="756" t="n"/>
      <c r="CN289" s="756" t="n"/>
      <c r="CO289" s="756" t="n"/>
      <c r="CP289" s="756" t="n"/>
      <c r="CQ289" s="756" t="n"/>
      <c r="CR289" s="756" t="n"/>
      <c r="CS289" s="756" t="n"/>
      <c r="CT289" s="756" t="n"/>
      <c r="CU289" s="756" t="n"/>
      <c r="CV289" s="756" t="n"/>
      <c r="CW289" s="756" t="n"/>
      <c r="CX289" s="756" t="n"/>
      <c r="CY289" s="756" t="n"/>
      <c r="CZ289" s="756" t="n"/>
      <c r="DA289" s="756" t="n"/>
      <c r="DB289" s="756" t="n"/>
      <c r="DC289" s="756" t="n"/>
      <c r="DD289" s="756" t="n"/>
      <c r="DE289" s="756" t="n"/>
      <c r="DF289" s="756" t="n"/>
      <c r="DG289" s="756" t="n"/>
      <c r="DH289" s="756" t="n"/>
      <c r="DI289" s="756" t="n"/>
    </row>
    <row r="290" ht="13.5" customHeight="1" s="1178">
      <c r="A290" s="756" t="n"/>
      <c r="B290" s="756" t="n"/>
      <c r="C290" s="756" t="n"/>
      <c r="D290" s="756" t="n"/>
      <c r="E290" s="756" t="n"/>
      <c r="F290" s="756" t="n"/>
      <c r="G290" s="753" t="n"/>
      <c r="H290" s="756" t="n"/>
      <c r="I290" s="756" t="n"/>
      <c r="J290" s="756" t="n"/>
      <c r="K290" s="756" t="n"/>
      <c r="L290" s="756" t="n"/>
      <c r="M290" s="756" t="n"/>
      <c r="N290" s="756" t="n"/>
      <c r="O290" s="756" t="n"/>
      <c r="P290" s="756" t="n"/>
      <c r="Q290" s="756" t="n"/>
      <c r="R290" s="756" t="n"/>
      <c r="S290" s="756" t="n"/>
      <c r="T290" s="755" t="n"/>
      <c r="U290" s="756" t="n"/>
      <c r="V290" s="756" t="n"/>
      <c r="W290" s="756" t="n"/>
      <c r="X290" s="756" t="n"/>
      <c r="Y290" s="756" t="n"/>
      <c r="Z290" s="756" t="n"/>
      <c r="AA290" s="753" t="n"/>
      <c r="AB290" s="756" t="n"/>
      <c r="AC290" s="756" t="n"/>
      <c r="AD290" s="756" t="n"/>
      <c r="AE290" s="756" t="n"/>
      <c r="AF290" s="756" t="n"/>
      <c r="AG290" s="756" t="n"/>
      <c r="AH290" s="753" t="n"/>
      <c r="AI290" s="756" t="n"/>
      <c r="AJ290" s="756" t="n"/>
      <c r="AK290" s="756" t="n"/>
      <c r="AL290" s="756" t="n"/>
      <c r="AM290" s="756" t="n"/>
      <c r="AN290" s="756" t="n"/>
      <c r="AO290" s="756" t="n"/>
      <c r="AP290" s="756" t="n"/>
      <c r="AQ290" s="756" t="n"/>
      <c r="AR290" s="756" t="n"/>
      <c r="AS290" s="756" t="n"/>
      <c r="AT290" s="756" t="n"/>
      <c r="AU290" s="756" t="n"/>
      <c r="AV290" s="756" t="n"/>
      <c r="AW290" s="756" t="n"/>
      <c r="AX290" s="756" t="n"/>
      <c r="AY290" s="756" t="n"/>
      <c r="AZ290" s="753" t="n"/>
      <c r="BA290" s="756" t="n"/>
      <c r="BB290" s="756" t="n"/>
      <c r="BC290" s="756" t="n"/>
      <c r="BD290" s="756" t="n"/>
      <c r="BE290" s="756" t="n"/>
      <c r="BF290" s="756" t="n"/>
      <c r="BG290" s="756" t="n"/>
      <c r="BH290" s="756" t="n"/>
      <c r="BI290" s="756" t="n"/>
      <c r="BJ290" s="756" t="n"/>
      <c r="BK290" s="756" t="n"/>
      <c r="BL290" s="756" t="n"/>
      <c r="BM290" s="756" t="n"/>
      <c r="BN290" s="756" t="n"/>
      <c r="BO290" s="756" t="n"/>
      <c r="BP290" s="756" t="n"/>
      <c r="BQ290" s="756" t="n"/>
      <c r="BR290" s="756" t="n"/>
      <c r="BS290" s="756" t="n"/>
      <c r="BT290" s="756" t="n"/>
      <c r="BU290" s="756" t="n"/>
      <c r="BV290" s="756" t="n"/>
      <c r="BW290" s="756" t="n"/>
      <c r="BX290" s="756" t="n"/>
      <c r="BY290" s="756" t="n"/>
      <c r="BZ290" s="756" t="n"/>
      <c r="CA290" s="756" t="n"/>
      <c r="CB290" s="756" t="n"/>
      <c r="CC290" s="756" t="n"/>
      <c r="CD290" s="756" t="n"/>
      <c r="CE290" s="756" t="n"/>
      <c r="CF290" s="756" t="n"/>
      <c r="CG290" s="756" t="n"/>
      <c r="CH290" s="756" t="n"/>
      <c r="CI290" s="756" t="n"/>
      <c r="CJ290" s="756" t="n"/>
      <c r="CK290" s="756" t="n"/>
      <c r="CL290" s="756" t="n"/>
      <c r="CM290" s="756" t="n"/>
      <c r="CN290" s="756" t="n"/>
      <c r="CO290" s="756" t="n"/>
      <c r="CP290" s="756" t="n"/>
      <c r="CQ290" s="756" t="n"/>
      <c r="CR290" s="756" t="n"/>
      <c r="CS290" s="756" t="n"/>
      <c r="CT290" s="756" t="n"/>
      <c r="CU290" s="756" t="n"/>
      <c r="CV290" s="756" t="n"/>
      <c r="CW290" s="756" t="n"/>
      <c r="CX290" s="756" t="n"/>
      <c r="CY290" s="756" t="n"/>
      <c r="CZ290" s="756" t="n"/>
      <c r="DA290" s="756" t="n"/>
      <c r="DB290" s="756" t="n"/>
      <c r="DC290" s="756" t="n"/>
      <c r="DD290" s="756" t="n"/>
      <c r="DE290" s="756" t="n"/>
      <c r="DF290" s="756" t="n"/>
      <c r="DG290" s="756" t="n"/>
      <c r="DH290" s="756" t="n"/>
      <c r="DI290" s="756" t="n"/>
    </row>
    <row r="291" ht="13.5" customHeight="1" s="1178">
      <c r="A291" s="756" t="n"/>
      <c r="B291" s="756" t="n"/>
      <c r="C291" s="756" t="n"/>
      <c r="D291" s="756" t="n"/>
      <c r="E291" s="756" t="n"/>
      <c r="F291" s="756" t="n"/>
      <c r="G291" s="753" t="n"/>
      <c r="H291" s="756" t="n"/>
      <c r="I291" s="756" t="n"/>
      <c r="J291" s="756" t="n"/>
      <c r="K291" s="756" t="n"/>
      <c r="L291" s="756" t="n"/>
      <c r="M291" s="756" t="n"/>
      <c r="N291" s="756" t="n"/>
      <c r="O291" s="756" t="n"/>
      <c r="P291" s="756" t="n"/>
      <c r="Q291" s="756" t="n"/>
      <c r="R291" s="756" t="n"/>
      <c r="S291" s="756" t="n"/>
      <c r="T291" s="755" t="n"/>
      <c r="U291" s="756" t="n"/>
      <c r="V291" s="756" t="n"/>
      <c r="W291" s="756" t="n"/>
      <c r="X291" s="756" t="n"/>
      <c r="Y291" s="756" t="n"/>
      <c r="Z291" s="756" t="n"/>
      <c r="AA291" s="753" t="n"/>
      <c r="AB291" s="756" t="n"/>
      <c r="AC291" s="756" t="n"/>
      <c r="AD291" s="756" t="n"/>
      <c r="AE291" s="756" t="n"/>
      <c r="AF291" s="756" t="n"/>
      <c r="AG291" s="756" t="n"/>
      <c r="AH291" s="753" t="n"/>
      <c r="AI291" s="756" t="n"/>
      <c r="AJ291" s="756" t="n"/>
      <c r="AK291" s="756" t="n"/>
      <c r="AL291" s="756" t="n"/>
      <c r="AM291" s="756" t="n"/>
      <c r="AN291" s="756" t="n"/>
      <c r="AO291" s="756" t="n"/>
      <c r="AP291" s="756" t="n"/>
      <c r="AQ291" s="756" t="n"/>
      <c r="AR291" s="756" t="n"/>
      <c r="AS291" s="756" t="n"/>
      <c r="AT291" s="756" t="n"/>
      <c r="AU291" s="756" t="n"/>
      <c r="AV291" s="756" t="n"/>
      <c r="AW291" s="756" t="n"/>
      <c r="AX291" s="756" t="n"/>
      <c r="AY291" s="756" t="n"/>
      <c r="AZ291" s="753" t="n"/>
      <c r="BA291" s="756" t="n"/>
      <c r="BB291" s="756" t="n"/>
      <c r="BC291" s="756" t="n"/>
      <c r="BD291" s="756" t="n"/>
      <c r="BE291" s="756" t="n"/>
      <c r="BF291" s="756" t="n"/>
      <c r="BG291" s="756" t="n"/>
      <c r="BH291" s="756" t="n"/>
      <c r="BI291" s="756" t="n"/>
      <c r="BJ291" s="756" t="n"/>
      <c r="BK291" s="756" t="n"/>
      <c r="BL291" s="756" t="n"/>
      <c r="BM291" s="756" t="n"/>
      <c r="BN291" s="756" t="n"/>
      <c r="BO291" s="756" t="n"/>
      <c r="BP291" s="756" t="n"/>
      <c r="BQ291" s="756" t="n"/>
      <c r="BR291" s="756" t="n"/>
      <c r="BS291" s="756" t="n"/>
      <c r="BT291" s="756" t="n"/>
      <c r="BU291" s="756" t="n"/>
      <c r="BV291" s="756" t="n"/>
      <c r="BW291" s="756" t="n"/>
      <c r="BX291" s="756" t="n"/>
      <c r="BY291" s="756" t="n"/>
      <c r="BZ291" s="756" t="n"/>
      <c r="CA291" s="756" t="n"/>
      <c r="CB291" s="756" t="n"/>
      <c r="CC291" s="756" t="n"/>
      <c r="CD291" s="756" t="n"/>
      <c r="CE291" s="756" t="n"/>
      <c r="CF291" s="756" t="n"/>
      <c r="CG291" s="756" t="n"/>
      <c r="CH291" s="756" t="n"/>
      <c r="CI291" s="756" t="n"/>
      <c r="CJ291" s="756" t="n"/>
      <c r="CK291" s="756" t="n"/>
      <c r="CL291" s="756" t="n"/>
      <c r="CM291" s="756" t="n"/>
      <c r="CN291" s="756" t="n"/>
      <c r="CO291" s="756" t="n"/>
      <c r="CP291" s="756" t="n"/>
      <c r="CQ291" s="756" t="n"/>
      <c r="CR291" s="756" t="n"/>
      <c r="CS291" s="756" t="n"/>
      <c r="CT291" s="756" t="n"/>
      <c r="CU291" s="756" t="n"/>
      <c r="CV291" s="756" t="n"/>
      <c r="CW291" s="756" t="n"/>
      <c r="CX291" s="756" t="n"/>
      <c r="CY291" s="756" t="n"/>
      <c r="CZ291" s="756" t="n"/>
      <c r="DA291" s="756" t="n"/>
      <c r="DB291" s="756" t="n"/>
      <c r="DC291" s="756" t="n"/>
      <c r="DD291" s="756" t="n"/>
      <c r="DE291" s="756" t="n"/>
      <c r="DF291" s="756" t="n"/>
      <c r="DG291" s="756" t="n"/>
      <c r="DH291" s="756" t="n"/>
      <c r="DI291" s="756" t="n"/>
    </row>
    <row r="292" ht="13.5" customHeight="1" s="1178">
      <c r="A292" s="756" t="n"/>
      <c r="B292" s="756" t="n"/>
      <c r="C292" s="756" t="n"/>
      <c r="D292" s="756" t="n"/>
      <c r="E292" s="756" t="n"/>
      <c r="F292" s="756" t="n"/>
      <c r="G292" s="753" t="n"/>
      <c r="H292" s="756" t="n"/>
      <c r="I292" s="756" t="n"/>
      <c r="J292" s="756" t="n"/>
      <c r="K292" s="756" t="n"/>
      <c r="L292" s="756" t="n"/>
      <c r="M292" s="756" t="n"/>
      <c r="N292" s="756" t="n"/>
      <c r="O292" s="756" t="n"/>
      <c r="P292" s="756" t="n"/>
      <c r="Q292" s="756" t="n"/>
      <c r="R292" s="756" t="n"/>
      <c r="S292" s="756" t="n"/>
      <c r="T292" s="755" t="n"/>
      <c r="U292" s="756" t="n"/>
      <c r="V292" s="756" t="n"/>
      <c r="W292" s="756" t="n"/>
      <c r="X292" s="756" t="n"/>
      <c r="Y292" s="756" t="n"/>
      <c r="Z292" s="756" t="n"/>
      <c r="AA292" s="753" t="n"/>
      <c r="AB292" s="756" t="n"/>
      <c r="AC292" s="756" t="n"/>
      <c r="AD292" s="756" t="n"/>
      <c r="AE292" s="756" t="n"/>
      <c r="AF292" s="756" t="n"/>
      <c r="AG292" s="756" t="n"/>
      <c r="AH292" s="753" t="n"/>
      <c r="AI292" s="756" t="n"/>
      <c r="AJ292" s="756" t="n"/>
      <c r="AK292" s="756" t="n"/>
      <c r="AL292" s="756" t="n"/>
      <c r="AM292" s="756" t="n"/>
      <c r="AN292" s="756" t="n"/>
      <c r="AO292" s="756" t="n"/>
      <c r="AP292" s="756" t="n"/>
      <c r="AQ292" s="756" t="n"/>
      <c r="AR292" s="756" t="n"/>
      <c r="AS292" s="756" t="n"/>
      <c r="AT292" s="756" t="n"/>
      <c r="AU292" s="756" t="n"/>
      <c r="AV292" s="756" t="n"/>
      <c r="AW292" s="756" t="n"/>
      <c r="AX292" s="756" t="n"/>
      <c r="AY292" s="756" t="n"/>
      <c r="AZ292" s="753" t="n"/>
      <c r="BA292" s="756" t="n"/>
      <c r="BB292" s="756" t="n"/>
      <c r="BC292" s="756" t="n"/>
      <c r="BD292" s="756" t="n"/>
      <c r="BE292" s="756" t="n"/>
      <c r="BF292" s="756" t="n"/>
      <c r="BG292" s="756" t="n"/>
      <c r="BH292" s="756" t="n"/>
      <c r="BI292" s="756" t="n"/>
      <c r="BJ292" s="756" t="n"/>
      <c r="BK292" s="756" t="n"/>
      <c r="BL292" s="756" t="n"/>
      <c r="BM292" s="756" t="n"/>
      <c r="BN292" s="756" t="n"/>
      <c r="BO292" s="756" t="n"/>
      <c r="BP292" s="756" t="n"/>
      <c r="BQ292" s="756" t="n"/>
      <c r="BR292" s="756" t="n"/>
      <c r="BS292" s="756" t="n"/>
      <c r="BT292" s="756" t="n"/>
      <c r="BU292" s="756" t="n"/>
      <c r="BV292" s="756" t="n"/>
      <c r="BW292" s="756" t="n"/>
      <c r="BX292" s="756" t="n"/>
      <c r="BY292" s="756" t="n"/>
      <c r="BZ292" s="756" t="n"/>
      <c r="CA292" s="756" t="n"/>
      <c r="CB292" s="756" t="n"/>
      <c r="CC292" s="756" t="n"/>
      <c r="CD292" s="756" t="n"/>
      <c r="CE292" s="756" t="n"/>
      <c r="CF292" s="756" t="n"/>
      <c r="CG292" s="756" t="n"/>
      <c r="CH292" s="756" t="n"/>
      <c r="CI292" s="756" t="n"/>
      <c r="CJ292" s="756" t="n"/>
      <c r="CK292" s="756" t="n"/>
      <c r="CL292" s="756" t="n"/>
      <c r="CM292" s="756" t="n"/>
      <c r="CN292" s="756" t="n"/>
      <c r="CO292" s="756" t="n"/>
      <c r="CP292" s="756" t="n"/>
      <c r="CQ292" s="756" t="n"/>
      <c r="CR292" s="756" t="n"/>
      <c r="CS292" s="756" t="n"/>
      <c r="CT292" s="756" t="n"/>
      <c r="CU292" s="756" t="n"/>
      <c r="CV292" s="756" t="n"/>
      <c r="CW292" s="756" t="n"/>
      <c r="CX292" s="756" t="n"/>
      <c r="CY292" s="756" t="n"/>
      <c r="CZ292" s="756" t="n"/>
      <c r="DA292" s="756" t="n"/>
      <c r="DB292" s="756" t="n"/>
      <c r="DC292" s="756" t="n"/>
      <c r="DD292" s="756" t="n"/>
      <c r="DE292" s="756" t="n"/>
      <c r="DF292" s="756" t="n"/>
      <c r="DG292" s="756" t="n"/>
      <c r="DH292" s="756" t="n"/>
      <c r="DI292" s="756" t="n"/>
    </row>
    <row r="293" ht="13.5" customHeight="1" s="1178">
      <c r="A293" s="756" t="n"/>
      <c r="B293" s="756" t="n"/>
      <c r="C293" s="756" t="n"/>
      <c r="D293" s="756" t="n"/>
      <c r="E293" s="756" t="n"/>
      <c r="F293" s="756" t="n"/>
      <c r="G293" s="753" t="n"/>
      <c r="H293" s="756" t="n"/>
      <c r="I293" s="756" t="n"/>
      <c r="J293" s="756" t="n"/>
      <c r="K293" s="756" t="n"/>
      <c r="L293" s="756" t="n"/>
      <c r="M293" s="756" t="n"/>
      <c r="N293" s="756" t="n"/>
      <c r="O293" s="756" t="n"/>
      <c r="P293" s="756" t="n"/>
      <c r="Q293" s="756" t="n"/>
      <c r="R293" s="756" t="n"/>
      <c r="S293" s="756" t="n"/>
      <c r="T293" s="755" t="n"/>
      <c r="U293" s="756" t="n"/>
      <c r="V293" s="756" t="n"/>
      <c r="W293" s="756" t="n"/>
      <c r="X293" s="756" t="n"/>
      <c r="Y293" s="756" t="n"/>
      <c r="Z293" s="756" t="n"/>
      <c r="AA293" s="753" t="n"/>
      <c r="AB293" s="756" t="n"/>
      <c r="AC293" s="756" t="n"/>
      <c r="AD293" s="756" t="n"/>
      <c r="AE293" s="756" t="n"/>
      <c r="AF293" s="756" t="n"/>
      <c r="AG293" s="756" t="n"/>
      <c r="AH293" s="753" t="n"/>
      <c r="AI293" s="756" t="n"/>
      <c r="AJ293" s="756" t="n"/>
      <c r="AK293" s="756" t="n"/>
      <c r="AL293" s="756" t="n"/>
      <c r="AM293" s="756" t="n"/>
      <c r="AN293" s="756" t="n"/>
      <c r="AO293" s="756" t="n"/>
      <c r="AP293" s="756" t="n"/>
      <c r="AQ293" s="756" t="n"/>
      <c r="AR293" s="756" t="n"/>
      <c r="AS293" s="756" t="n"/>
      <c r="AT293" s="756" t="n"/>
      <c r="AU293" s="756" t="n"/>
      <c r="AV293" s="756" t="n"/>
      <c r="AW293" s="756" t="n"/>
      <c r="AX293" s="756" t="n"/>
      <c r="AY293" s="756" t="n"/>
      <c r="AZ293" s="753" t="n"/>
      <c r="BA293" s="756" t="n"/>
      <c r="BB293" s="756" t="n"/>
      <c r="BC293" s="756" t="n"/>
      <c r="BD293" s="756" t="n"/>
      <c r="BE293" s="756" t="n"/>
      <c r="BF293" s="756" t="n"/>
      <c r="BG293" s="756" t="n"/>
      <c r="BH293" s="756" t="n"/>
      <c r="BI293" s="756" t="n"/>
      <c r="BJ293" s="756" t="n"/>
      <c r="BK293" s="756" t="n"/>
      <c r="BL293" s="756" t="n"/>
      <c r="BM293" s="756" t="n"/>
      <c r="BN293" s="756" t="n"/>
      <c r="BO293" s="756" t="n"/>
      <c r="BP293" s="756" t="n"/>
      <c r="BQ293" s="756" t="n"/>
      <c r="BR293" s="756" t="n"/>
      <c r="BS293" s="756" t="n"/>
      <c r="BT293" s="756" t="n"/>
      <c r="BU293" s="756" t="n"/>
      <c r="BV293" s="756" t="n"/>
      <c r="BW293" s="756" t="n"/>
      <c r="BX293" s="756" t="n"/>
      <c r="BY293" s="756" t="n"/>
      <c r="BZ293" s="756" t="n"/>
      <c r="CA293" s="756" t="n"/>
      <c r="CB293" s="756" t="n"/>
      <c r="CC293" s="756" t="n"/>
      <c r="CD293" s="756" t="n"/>
      <c r="CE293" s="756" t="n"/>
      <c r="CF293" s="756" t="n"/>
      <c r="CG293" s="756" t="n"/>
      <c r="CH293" s="756" t="n"/>
      <c r="CI293" s="756" t="n"/>
      <c r="CJ293" s="756" t="n"/>
      <c r="CK293" s="756" t="n"/>
      <c r="CL293" s="756" t="n"/>
      <c r="CM293" s="756" t="n"/>
      <c r="CN293" s="756" t="n"/>
      <c r="CO293" s="756" t="n"/>
      <c r="CP293" s="756" t="n"/>
      <c r="CQ293" s="756" t="n"/>
      <c r="CR293" s="756" t="n"/>
      <c r="CS293" s="756" t="n"/>
      <c r="CT293" s="756" t="n"/>
      <c r="CU293" s="756" t="n"/>
      <c r="CV293" s="756" t="n"/>
      <c r="CW293" s="756" t="n"/>
      <c r="CX293" s="756" t="n"/>
      <c r="CY293" s="756" t="n"/>
      <c r="CZ293" s="756" t="n"/>
      <c r="DA293" s="756" t="n"/>
      <c r="DB293" s="756" t="n"/>
      <c r="DC293" s="756" t="n"/>
      <c r="DD293" s="756" t="n"/>
      <c r="DE293" s="756" t="n"/>
      <c r="DF293" s="756" t="n"/>
      <c r="DG293" s="756" t="n"/>
      <c r="DH293" s="756" t="n"/>
      <c r="DI293" s="756" t="n"/>
    </row>
    <row r="294" ht="13.5" customHeight="1" s="1178">
      <c r="A294" s="756" t="n"/>
      <c r="B294" s="756" t="n"/>
      <c r="C294" s="756" t="n"/>
      <c r="D294" s="756" t="n"/>
      <c r="E294" s="756" t="n"/>
      <c r="F294" s="756" t="n"/>
      <c r="G294" s="753" t="n"/>
      <c r="H294" s="756" t="n"/>
      <c r="I294" s="756" t="n"/>
      <c r="J294" s="756" t="n"/>
      <c r="K294" s="756" t="n"/>
      <c r="L294" s="756" t="n"/>
      <c r="M294" s="756" t="n"/>
      <c r="N294" s="756" t="n"/>
      <c r="O294" s="756" t="n"/>
      <c r="P294" s="756" t="n"/>
      <c r="Q294" s="756" t="n"/>
      <c r="R294" s="756" t="n"/>
      <c r="S294" s="756" t="n"/>
      <c r="T294" s="755" t="n"/>
      <c r="U294" s="756" t="n"/>
      <c r="V294" s="756" t="n"/>
      <c r="W294" s="756" t="n"/>
      <c r="X294" s="756" t="n"/>
      <c r="Y294" s="756" t="n"/>
      <c r="Z294" s="756" t="n"/>
      <c r="AA294" s="753" t="n"/>
      <c r="AB294" s="756" t="n"/>
      <c r="AC294" s="756" t="n"/>
      <c r="AD294" s="756" t="n"/>
      <c r="AE294" s="756" t="n"/>
      <c r="AF294" s="756" t="n"/>
      <c r="AG294" s="756" t="n"/>
      <c r="AH294" s="753" t="n"/>
      <c r="AI294" s="756" t="n"/>
      <c r="AJ294" s="756" t="n"/>
      <c r="AK294" s="756" t="n"/>
      <c r="AL294" s="756" t="n"/>
      <c r="AM294" s="756" t="n"/>
      <c r="AN294" s="756" t="n"/>
      <c r="AO294" s="756" t="n"/>
      <c r="AP294" s="756" t="n"/>
      <c r="AQ294" s="756" t="n"/>
      <c r="AR294" s="756" t="n"/>
      <c r="AS294" s="756" t="n"/>
      <c r="AT294" s="756" t="n"/>
      <c r="AU294" s="756" t="n"/>
      <c r="AV294" s="756" t="n"/>
      <c r="AW294" s="756" t="n"/>
      <c r="AX294" s="756" t="n"/>
      <c r="AY294" s="756" t="n"/>
      <c r="AZ294" s="753" t="n"/>
      <c r="BA294" s="756" t="n"/>
      <c r="BB294" s="756" t="n"/>
      <c r="BC294" s="756" t="n"/>
      <c r="BD294" s="756" t="n"/>
      <c r="BE294" s="756" t="n"/>
      <c r="BF294" s="756" t="n"/>
      <c r="BG294" s="756" t="n"/>
      <c r="BH294" s="756" t="n"/>
      <c r="BI294" s="756" t="n"/>
      <c r="BJ294" s="756" t="n"/>
      <c r="BK294" s="756" t="n"/>
      <c r="BL294" s="756" t="n"/>
      <c r="BM294" s="756" t="n"/>
      <c r="BN294" s="756" t="n"/>
      <c r="BO294" s="756" t="n"/>
      <c r="BP294" s="756" t="n"/>
      <c r="BQ294" s="756" t="n"/>
      <c r="BR294" s="756" t="n"/>
      <c r="BS294" s="756" t="n"/>
      <c r="BT294" s="756" t="n"/>
      <c r="BU294" s="756" t="n"/>
      <c r="BV294" s="756" t="n"/>
      <c r="BW294" s="756" t="n"/>
      <c r="BX294" s="756" t="n"/>
      <c r="BY294" s="756" t="n"/>
      <c r="BZ294" s="756" t="n"/>
      <c r="CA294" s="756" t="n"/>
      <c r="CB294" s="756" t="n"/>
      <c r="CC294" s="756" t="n"/>
      <c r="CD294" s="756" t="n"/>
      <c r="CE294" s="756" t="n"/>
      <c r="CF294" s="756" t="n"/>
      <c r="CG294" s="756" t="n"/>
      <c r="CH294" s="756" t="n"/>
      <c r="CI294" s="756" t="n"/>
      <c r="CJ294" s="756" t="n"/>
      <c r="CK294" s="756" t="n"/>
      <c r="CL294" s="756" t="n"/>
      <c r="CM294" s="756" t="n"/>
      <c r="CN294" s="756" t="n"/>
      <c r="CO294" s="756" t="n"/>
      <c r="CP294" s="756" t="n"/>
      <c r="CQ294" s="756" t="n"/>
      <c r="CR294" s="756" t="n"/>
      <c r="CS294" s="756" t="n"/>
      <c r="CT294" s="756" t="n"/>
      <c r="CU294" s="756" t="n"/>
      <c r="CV294" s="756" t="n"/>
      <c r="CW294" s="756" t="n"/>
      <c r="CX294" s="756" t="n"/>
      <c r="CY294" s="756" t="n"/>
      <c r="CZ294" s="756" t="n"/>
      <c r="DA294" s="756" t="n"/>
      <c r="DB294" s="756" t="n"/>
      <c r="DC294" s="756" t="n"/>
      <c r="DD294" s="756" t="n"/>
      <c r="DE294" s="756" t="n"/>
      <c r="DF294" s="756" t="n"/>
      <c r="DG294" s="756" t="n"/>
      <c r="DH294" s="756" t="n"/>
      <c r="DI294" s="756" t="n"/>
    </row>
    <row r="295" ht="13.5" customHeight="1" s="1178">
      <c r="A295" s="756" t="n"/>
      <c r="B295" s="756" t="n"/>
      <c r="C295" s="756" t="n"/>
      <c r="D295" s="756" t="n"/>
      <c r="E295" s="756" t="n"/>
      <c r="F295" s="756" t="n"/>
      <c r="G295" s="753" t="n"/>
      <c r="H295" s="756" t="n"/>
      <c r="I295" s="756" t="n"/>
      <c r="J295" s="756" t="n"/>
      <c r="K295" s="756" t="n"/>
      <c r="L295" s="756" t="n"/>
      <c r="M295" s="756" t="n"/>
      <c r="N295" s="756" t="n"/>
      <c r="O295" s="756" t="n"/>
      <c r="P295" s="756" t="n"/>
      <c r="Q295" s="756" t="n"/>
      <c r="R295" s="756" t="n"/>
      <c r="S295" s="756" t="n"/>
      <c r="T295" s="755" t="n"/>
      <c r="U295" s="756" t="n"/>
      <c r="V295" s="756" t="n"/>
      <c r="W295" s="756" t="n"/>
      <c r="X295" s="756" t="n"/>
      <c r="Y295" s="756" t="n"/>
      <c r="Z295" s="756" t="n"/>
      <c r="AA295" s="753" t="n"/>
      <c r="AB295" s="756" t="n"/>
      <c r="AC295" s="756" t="n"/>
      <c r="AD295" s="756" t="n"/>
      <c r="AE295" s="756" t="n"/>
      <c r="AF295" s="756" t="n"/>
      <c r="AG295" s="756" t="n"/>
      <c r="AH295" s="753" t="n"/>
      <c r="AI295" s="756" t="n"/>
      <c r="AJ295" s="756" t="n"/>
      <c r="AK295" s="756" t="n"/>
      <c r="AL295" s="756" t="n"/>
      <c r="AM295" s="756" t="n"/>
      <c r="AN295" s="756" t="n"/>
      <c r="AO295" s="756" t="n"/>
      <c r="AP295" s="756" t="n"/>
      <c r="AQ295" s="756" t="n"/>
      <c r="AR295" s="756" t="n"/>
      <c r="AS295" s="756" t="n"/>
      <c r="AT295" s="756" t="n"/>
      <c r="AU295" s="756" t="n"/>
      <c r="AV295" s="756" t="n"/>
      <c r="AW295" s="756" t="n"/>
      <c r="AX295" s="756" t="n"/>
      <c r="AY295" s="756" t="n"/>
      <c r="AZ295" s="753" t="n"/>
      <c r="BA295" s="756" t="n"/>
      <c r="BB295" s="756" t="n"/>
      <c r="BC295" s="756" t="n"/>
      <c r="BD295" s="756" t="n"/>
      <c r="BE295" s="756" t="n"/>
      <c r="BF295" s="756" t="n"/>
      <c r="BG295" s="756" t="n"/>
      <c r="BH295" s="756" t="n"/>
      <c r="BI295" s="756" t="n"/>
      <c r="BJ295" s="756" t="n"/>
      <c r="BK295" s="756" t="n"/>
      <c r="BL295" s="756" t="n"/>
      <c r="BM295" s="756" t="n"/>
      <c r="BN295" s="756" t="n"/>
      <c r="BO295" s="756" t="n"/>
      <c r="BP295" s="756" t="n"/>
      <c r="BQ295" s="756" t="n"/>
      <c r="BR295" s="756" t="n"/>
      <c r="BS295" s="756" t="n"/>
      <c r="BT295" s="756" t="n"/>
      <c r="BU295" s="756" t="n"/>
      <c r="BV295" s="756" t="n"/>
      <c r="BW295" s="756" t="n"/>
      <c r="BX295" s="756" t="n"/>
      <c r="BY295" s="756" t="n"/>
      <c r="BZ295" s="756" t="n"/>
      <c r="CA295" s="756" t="n"/>
      <c r="CB295" s="756" t="n"/>
      <c r="CC295" s="756" t="n"/>
      <c r="CD295" s="756" t="n"/>
      <c r="CE295" s="756" t="n"/>
      <c r="CF295" s="756" t="n"/>
      <c r="CG295" s="756" t="n"/>
      <c r="CH295" s="756" t="n"/>
      <c r="CI295" s="756" t="n"/>
      <c r="CJ295" s="756" t="n"/>
      <c r="CK295" s="756" t="n"/>
      <c r="CL295" s="756" t="n"/>
      <c r="CM295" s="756" t="n"/>
      <c r="CN295" s="756" t="n"/>
      <c r="CO295" s="756" t="n"/>
      <c r="CP295" s="756" t="n"/>
      <c r="CQ295" s="756" t="n"/>
      <c r="CR295" s="756" t="n"/>
      <c r="CS295" s="756" t="n"/>
      <c r="CT295" s="756" t="n"/>
      <c r="CU295" s="756" t="n"/>
      <c r="CV295" s="756" t="n"/>
      <c r="CW295" s="756" t="n"/>
      <c r="CX295" s="756" t="n"/>
      <c r="CY295" s="756" t="n"/>
      <c r="CZ295" s="756" t="n"/>
      <c r="DA295" s="756" t="n"/>
      <c r="DB295" s="756" t="n"/>
      <c r="DC295" s="756" t="n"/>
      <c r="DD295" s="756" t="n"/>
      <c r="DE295" s="756" t="n"/>
      <c r="DF295" s="756" t="n"/>
      <c r="DG295" s="756" t="n"/>
      <c r="DH295" s="756" t="n"/>
      <c r="DI295" s="756" t="n"/>
    </row>
    <row r="296" ht="13.5" customHeight="1" s="1178">
      <c r="A296" s="756" t="n"/>
      <c r="B296" s="756" t="n"/>
      <c r="C296" s="756" t="n"/>
      <c r="D296" s="756" t="n"/>
      <c r="E296" s="756" t="n"/>
      <c r="F296" s="756" t="n"/>
      <c r="G296" s="753" t="n"/>
      <c r="H296" s="756" t="n"/>
      <c r="I296" s="756" t="n"/>
      <c r="J296" s="756" t="n"/>
      <c r="K296" s="756" t="n"/>
      <c r="L296" s="756" t="n"/>
      <c r="M296" s="756" t="n"/>
      <c r="N296" s="756" t="n"/>
      <c r="O296" s="756" t="n"/>
      <c r="P296" s="756" t="n"/>
      <c r="Q296" s="756" t="n"/>
      <c r="R296" s="756" t="n"/>
      <c r="S296" s="756" t="n"/>
      <c r="T296" s="755" t="n"/>
      <c r="U296" s="756" t="n"/>
      <c r="V296" s="756" t="n"/>
      <c r="W296" s="756" t="n"/>
      <c r="X296" s="756" t="n"/>
      <c r="Y296" s="756" t="n"/>
      <c r="Z296" s="756" t="n"/>
      <c r="AA296" s="753" t="n"/>
      <c r="AB296" s="756" t="n"/>
      <c r="AC296" s="756" t="n"/>
      <c r="AD296" s="756" t="n"/>
      <c r="AE296" s="756" t="n"/>
      <c r="AF296" s="756" t="n"/>
      <c r="AG296" s="756" t="n"/>
      <c r="AH296" s="753" t="n"/>
      <c r="AI296" s="756" t="n"/>
      <c r="AJ296" s="756" t="n"/>
      <c r="AK296" s="756" t="n"/>
      <c r="AL296" s="756" t="n"/>
      <c r="AM296" s="756" t="n"/>
      <c r="AN296" s="756" t="n"/>
      <c r="AO296" s="756" t="n"/>
      <c r="AP296" s="756" t="n"/>
      <c r="AQ296" s="756" t="n"/>
      <c r="AR296" s="756" t="n"/>
      <c r="AS296" s="756" t="n"/>
      <c r="AT296" s="756" t="n"/>
      <c r="AU296" s="756" t="n"/>
      <c r="AV296" s="756" t="n"/>
      <c r="AW296" s="756" t="n"/>
      <c r="AX296" s="756" t="n"/>
      <c r="AY296" s="756" t="n"/>
      <c r="AZ296" s="753" t="n"/>
      <c r="BA296" s="756" t="n"/>
      <c r="BB296" s="756" t="n"/>
      <c r="BC296" s="756" t="n"/>
      <c r="BD296" s="756" t="n"/>
      <c r="BE296" s="756" t="n"/>
      <c r="BF296" s="756" t="n"/>
      <c r="BG296" s="756" t="n"/>
      <c r="BH296" s="756" t="n"/>
      <c r="BI296" s="756" t="n"/>
      <c r="BJ296" s="756" t="n"/>
      <c r="BK296" s="756" t="n"/>
      <c r="BL296" s="756" t="n"/>
      <c r="BM296" s="756" t="n"/>
      <c r="BN296" s="756" t="n"/>
      <c r="BO296" s="756" t="n"/>
      <c r="BP296" s="756" t="n"/>
      <c r="BQ296" s="756" t="n"/>
      <c r="BR296" s="756" t="n"/>
      <c r="BS296" s="756" t="n"/>
      <c r="BT296" s="756" t="n"/>
      <c r="BU296" s="756" t="n"/>
      <c r="BV296" s="756" t="n"/>
      <c r="BW296" s="756" t="n"/>
      <c r="BX296" s="756" t="n"/>
      <c r="BY296" s="756" t="n"/>
      <c r="BZ296" s="756" t="n"/>
      <c r="CA296" s="756" t="n"/>
      <c r="CB296" s="756" t="n"/>
      <c r="CC296" s="756" t="n"/>
      <c r="CD296" s="756" t="n"/>
      <c r="CE296" s="756" t="n"/>
      <c r="CF296" s="756" t="n"/>
      <c r="CG296" s="756" t="n"/>
      <c r="CH296" s="756" t="n"/>
      <c r="CI296" s="756" t="n"/>
      <c r="CJ296" s="756" t="n"/>
      <c r="CK296" s="756" t="n"/>
      <c r="CL296" s="756" t="n"/>
      <c r="CM296" s="756" t="n"/>
      <c r="CN296" s="756" t="n"/>
      <c r="CO296" s="756" t="n"/>
      <c r="CP296" s="756" t="n"/>
      <c r="CQ296" s="756" t="n"/>
      <c r="CR296" s="756" t="n"/>
      <c r="CS296" s="756" t="n"/>
      <c r="CT296" s="756" t="n"/>
      <c r="CU296" s="756" t="n"/>
      <c r="CV296" s="756" t="n"/>
      <c r="CW296" s="756" t="n"/>
      <c r="CX296" s="756" t="n"/>
      <c r="CY296" s="756" t="n"/>
      <c r="CZ296" s="756" t="n"/>
      <c r="DA296" s="756" t="n"/>
      <c r="DB296" s="756" t="n"/>
      <c r="DC296" s="756" t="n"/>
      <c r="DD296" s="756" t="n"/>
      <c r="DE296" s="756" t="n"/>
      <c r="DF296" s="756" t="n"/>
      <c r="DG296" s="756" t="n"/>
      <c r="DH296" s="756" t="n"/>
      <c r="DI296" s="756" t="n"/>
    </row>
    <row r="297" ht="13.5" customHeight="1" s="1178">
      <c r="A297" s="756" t="n"/>
      <c r="B297" s="756" t="n"/>
      <c r="C297" s="756" t="n"/>
      <c r="D297" s="756" t="n"/>
      <c r="E297" s="756" t="n"/>
      <c r="F297" s="756" t="n"/>
      <c r="G297" s="753" t="n"/>
      <c r="H297" s="756" t="n"/>
      <c r="I297" s="756" t="n"/>
      <c r="J297" s="756" t="n"/>
      <c r="K297" s="756" t="n"/>
      <c r="L297" s="756" t="n"/>
      <c r="M297" s="756" t="n"/>
      <c r="N297" s="756" t="n"/>
      <c r="O297" s="756" t="n"/>
      <c r="P297" s="756" t="n"/>
      <c r="Q297" s="756" t="n"/>
      <c r="R297" s="756" t="n"/>
      <c r="S297" s="756" t="n"/>
      <c r="T297" s="755" t="n"/>
      <c r="U297" s="756" t="n"/>
      <c r="V297" s="756" t="n"/>
      <c r="W297" s="756" t="n"/>
      <c r="X297" s="756" t="n"/>
      <c r="Y297" s="756" t="n"/>
      <c r="Z297" s="756" t="n"/>
      <c r="AA297" s="753" t="n"/>
      <c r="AB297" s="756" t="n"/>
      <c r="AC297" s="756" t="n"/>
      <c r="AD297" s="756" t="n"/>
      <c r="AE297" s="756" t="n"/>
      <c r="AF297" s="756" t="n"/>
      <c r="AG297" s="756" t="n"/>
      <c r="AH297" s="753" t="n"/>
      <c r="AI297" s="756" t="n"/>
      <c r="AJ297" s="756" t="n"/>
      <c r="AK297" s="756" t="n"/>
      <c r="AL297" s="756" t="n"/>
      <c r="AM297" s="756" t="n"/>
      <c r="AN297" s="756" t="n"/>
      <c r="AO297" s="756" t="n"/>
      <c r="AP297" s="756" t="n"/>
      <c r="AQ297" s="756" t="n"/>
      <c r="AR297" s="756" t="n"/>
      <c r="AS297" s="756" t="n"/>
      <c r="AT297" s="756" t="n"/>
      <c r="AU297" s="756" t="n"/>
      <c r="AV297" s="756" t="n"/>
      <c r="AW297" s="756" t="n"/>
      <c r="AX297" s="756" t="n"/>
      <c r="AY297" s="756" t="n"/>
      <c r="AZ297" s="753" t="n"/>
      <c r="BA297" s="756" t="n"/>
      <c r="BB297" s="756" t="n"/>
      <c r="BC297" s="756" t="n"/>
      <c r="BD297" s="756" t="n"/>
      <c r="BE297" s="756" t="n"/>
      <c r="BF297" s="756" t="n"/>
      <c r="BG297" s="756" t="n"/>
      <c r="BH297" s="756" t="n"/>
      <c r="BI297" s="756" t="n"/>
      <c r="BJ297" s="756" t="n"/>
      <c r="BK297" s="756" t="n"/>
      <c r="BL297" s="756" t="n"/>
      <c r="BM297" s="756" t="n"/>
      <c r="BN297" s="756" t="n"/>
      <c r="BO297" s="756" t="n"/>
      <c r="BP297" s="756" t="n"/>
      <c r="BQ297" s="756" t="n"/>
      <c r="BR297" s="756" t="n"/>
      <c r="BS297" s="756" t="n"/>
      <c r="BT297" s="756" t="n"/>
      <c r="BU297" s="756" t="n"/>
      <c r="BV297" s="756" t="n"/>
      <c r="BW297" s="756" t="n"/>
      <c r="BX297" s="756" t="n"/>
      <c r="BY297" s="756" t="n"/>
      <c r="BZ297" s="756" t="n"/>
      <c r="CA297" s="756" t="n"/>
      <c r="CB297" s="756" t="n"/>
      <c r="CC297" s="756" t="n"/>
      <c r="CD297" s="756" t="n"/>
      <c r="CE297" s="756" t="n"/>
      <c r="CF297" s="756" t="n"/>
      <c r="CG297" s="756" t="n"/>
      <c r="CH297" s="756" t="n"/>
      <c r="CI297" s="756" t="n"/>
      <c r="CJ297" s="756" t="n"/>
      <c r="CK297" s="756" t="n"/>
      <c r="CL297" s="756" t="n"/>
      <c r="CM297" s="756" t="n"/>
      <c r="CN297" s="756" t="n"/>
      <c r="CO297" s="756" t="n"/>
      <c r="CP297" s="756" t="n"/>
      <c r="CQ297" s="756" t="n"/>
      <c r="CR297" s="756" t="n"/>
      <c r="CS297" s="756" t="n"/>
      <c r="CT297" s="756" t="n"/>
      <c r="CU297" s="756" t="n"/>
      <c r="CV297" s="756" t="n"/>
      <c r="CW297" s="756" t="n"/>
      <c r="CX297" s="756" t="n"/>
      <c r="CY297" s="756" t="n"/>
      <c r="CZ297" s="756" t="n"/>
      <c r="DA297" s="756" t="n"/>
      <c r="DB297" s="756" t="n"/>
      <c r="DC297" s="756" t="n"/>
      <c r="DD297" s="756" t="n"/>
      <c r="DE297" s="756" t="n"/>
      <c r="DF297" s="756" t="n"/>
      <c r="DG297" s="756" t="n"/>
      <c r="DH297" s="756" t="n"/>
      <c r="DI297" s="756" t="n"/>
    </row>
    <row r="298" ht="13.5" customHeight="1" s="1178">
      <c r="A298" s="756" t="n"/>
      <c r="B298" s="756" t="n"/>
      <c r="C298" s="756" t="n"/>
      <c r="D298" s="756" t="n"/>
      <c r="E298" s="756" t="n"/>
      <c r="F298" s="756" t="n"/>
      <c r="G298" s="753" t="n"/>
      <c r="H298" s="756" t="n"/>
      <c r="I298" s="756" t="n"/>
      <c r="J298" s="756" t="n"/>
      <c r="K298" s="756" t="n"/>
      <c r="L298" s="756" t="n"/>
      <c r="M298" s="756" t="n"/>
      <c r="N298" s="756" t="n"/>
      <c r="O298" s="756" t="n"/>
      <c r="P298" s="756" t="n"/>
      <c r="Q298" s="756" t="n"/>
      <c r="R298" s="756" t="n"/>
      <c r="S298" s="756" t="n"/>
      <c r="T298" s="755" t="n"/>
      <c r="U298" s="756" t="n"/>
      <c r="V298" s="756" t="n"/>
      <c r="W298" s="756" t="n"/>
      <c r="X298" s="756" t="n"/>
      <c r="Y298" s="756" t="n"/>
      <c r="Z298" s="756" t="n"/>
      <c r="AA298" s="753" t="n"/>
      <c r="AB298" s="756" t="n"/>
      <c r="AC298" s="756" t="n"/>
      <c r="AD298" s="756" t="n"/>
      <c r="AE298" s="756" t="n"/>
      <c r="AF298" s="756" t="n"/>
      <c r="AG298" s="756" t="n"/>
      <c r="AH298" s="753" t="n"/>
      <c r="AI298" s="756" t="n"/>
      <c r="AJ298" s="756" t="n"/>
      <c r="AK298" s="756" t="n"/>
      <c r="AL298" s="756" t="n"/>
      <c r="AM298" s="756" t="n"/>
      <c r="AN298" s="756" t="n"/>
      <c r="AO298" s="756" t="n"/>
      <c r="AP298" s="756" t="n"/>
      <c r="AQ298" s="756" t="n"/>
      <c r="AR298" s="756" t="n"/>
      <c r="AS298" s="756" t="n"/>
      <c r="AT298" s="756" t="n"/>
      <c r="AU298" s="756" t="n"/>
      <c r="AV298" s="756" t="n"/>
      <c r="AW298" s="756" t="n"/>
      <c r="AX298" s="756" t="n"/>
      <c r="AY298" s="756" t="n"/>
      <c r="AZ298" s="753" t="n"/>
      <c r="BA298" s="756" t="n"/>
      <c r="BB298" s="756" t="n"/>
      <c r="BC298" s="756" t="n"/>
      <c r="BD298" s="756" t="n"/>
      <c r="BE298" s="756" t="n"/>
      <c r="BF298" s="756" t="n"/>
      <c r="BG298" s="756" t="n"/>
      <c r="BH298" s="756" t="n"/>
      <c r="BI298" s="756" t="n"/>
      <c r="BJ298" s="756" t="n"/>
      <c r="BK298" s="756" t="n"/>
      <c r="BL298" s="756" t="n"/>
      <c r="BM298" s="756" t="n"/>
      <c r="BN298" s="756" t="n"/>
      <c r="BO298" s="756" t="n"/>
      <c r="BP298" s="756" t="n"/>
      <c r="BQ298" s="756" t="n"/>
      <c r="BR298" s="756" t="n"/>
      <c r="BS298" s="756" t="n"/>
      <c r="BT298" s="756" t="n"/>
      <c r="BU298" s="756" t="n"/>
      <c r="BV298" s="756" t="n"/>
      <c r="BW298" s="756" t="n"/>
      <c r="BX298" s="756" t="n"/>
      <c r="BY298" s="756" t="n"/>
      <c r="BZ298" s="756" t="n"/>
      <c r="CA298" s="756" t="n"/>
      <c r="CB298" s="756" t="n"/>
      <c r="CC298" s="756" t="n"/>
      <c r="CD298" s="756" t="n"/>
      <c r="CE298" s="756" t="n"/>
      <c r="CF298" s="756" t="n"/>
      <c r="CG298" s="756" t="n"/>
      <c r="CH298" s="756" t="n"/>
      <c r="CI298" s="756" t="n"/>
      <c r="CJ298" s="756" t="n"/>
      <c r="CK298" s="756" t="n"/>
      <c r="CL298" s="756" t="n"/>
      <c r="CM298" s="756" t="n"/>
      <c r="CN298" s="756" t="n"/>
      <c r="CO298" s="756" t="n"/>
      <c r="CP298" s="756" t="n"/>
      <c r="CQ298" s="756" t="n"/>
      <c r="CR298" s="756" t="n"/>
      <c r="CS298" s="756" t="n"/>
      <c r="CT298" s="756" t="n"/>
      <c r="CU298" s="756" t="n"/>
      <c r="CV298" s="756" t="n"/>
      <c r="CW298" s="756" t="n"/>
      <c r="CX298" s="756" t="n"/>
      <c r="CY298" s="756" t="n"/>
      <c r="CZ298" s="756" t="n"/>
      <c r="DA298" s="756" t="n"/>
      <c r="DB298" s="756" t="n"/>
      <c r="DC298" s="756" t="n"/>
      <c r="DD298" s="756" t="n"/>
      <c r="DE298" s="756" t="n"/>
      <c r="DF298" s="756" t="n"/>
      <c r="DG298" s="756" t="n"/>
      <c r="DH298" s="756" t="n"/>
      <c r="DI298" s="756" t="n"/>
    </row>
    <row r="299" ht="13.5" customHeight="1" s="1178">
      <c r="A299" s="756" t="n"/>
      <c r="B299" s="756" t="n"/>
      <c r="C299" s="756" t="n"/>
      <c r="D299" s="756" t="n"/>
      <c r="E299" s="756" t="n"/>
      <c r="F299" s="756" t="n"/>
      <c r="G299" s="753" t="n"/>
      <c r="H299" s="756" t="n"/>
      <c r="I299" s="756" t="n"/>
      <c r="J299" s="756" t="n"/>
      <c r="K299" s="756" t="n"/>
      <c r="L299" s="756" t="n"/>
      <c r="M299" s="756" t="n"/>
      <c r="N299" s="756" t="n"/>
      <c r="O299" s="756" t="n"/>
      <c r="P299" s="756" t="n"/>
      <c r="Q299" s="756" t="n"/>
      <c r="R299" s="756" t="n"/>
      <c r="S299" s="756" t="n"/>
      <c r="T299" s="755" t="n"/>
      <c r="U299" s="756" t="n"/>
      <c r="V299" s="756" t="n"/>
      <c r="W299" s="756" t="n"/>
      <c r="X299" s="756" t="n"/>
      <c r="Y299" s="756" t="n"/>
      <c r="Z299" s="756" t="n"/>
      <c r="AA299" s="753" t="n"/>
      <c r="AB299" s="756" t="n"/>
      <c r="AC299" s="756" t="n"/>
      <c r="AD299" s="756" t="n"/>
      <c r="AE299" s="756" t="n"/>
      <c r="AF299" s="756" t="n"/>
      <c r="AG299" s="756" t="n"/>
      <c r="AH299" s="753" t="n"/>
      <c r="AI299" s="756" t="n"/>
      <c r="AJ299" s="756" t="n"/>
      <c r="AK299" s="756" t="n"/>
      <c r="AL299" s="756" t="n"/>
      <c r="AM299" s="756" t="n"/>
      <c r="AN299" s="756" t="n"/>
      <c r="AO299" s="756" t="n"/>
      <c r="AP299" s="756" t="n"/>
      <c r="AQ299" s="756" t="n"/>
      <c r="AR299" s="756" t="n"/>
      <c r="AS299" s="756" t="n"/>
      <c r="AT299" s="756" t="n"/>
      <c r="AU299" s="756" t="n"/>
      <c r="AV299" s="756" t="n"/>
      <c r="AW299" s="756" t="n"/>
      <c r="AX299" s="756" t="n"/>
      <c r="AY299" s="756" t="n"/>
      <c r="AZ299" s="753" t="n"/>
      <c r="BA299" s="756" t="n"/>
      <c r="BB299" s="756" t="n"/>
      <c r="BC299" s="756" t="n"/>
      <c r="BD299" s="756" t="n"/>
      <c r="BE299" s="756" t="n"/>
      <c r="BF299" s="756" t="n"/>
      <c r="BG299" s="756" t="n"/>
      <c r="BH299" s="756" t="n"/>
      <c r="BI299" s="756" t="n"/>
      <c r="BJ299" s="756" t="n"/>
      <c r="BK299" s="756" t="n"/>
      <c r="BL299" s="756" t="n"/>
      <c r="BM299" s="756" t="n"/>
      <c r="BN299" s="756" t="n"/>
      <c r="BO299" s="756" t="n"/>
      <c r="BP299" s="756" t="n"/>
      <c r="BQ299" s="756" t="n"/>
      <c r="BR299" s="756" t="n"/>
      <c r="BS299" s="756" t="n"/>
      <c r="BT299" s="756" t="n"/>
      <c r="BU299" s="756" t="n"/>
      <c r="BV299" s="756" t="n"/>
      <c r="BW299" s="756" t="n"/>
      <c r="BX299" s="756" t="n"/>
      <c r="BY299" s="756" t="n"/>
      <c r="BZ299" s="756" t="n"/>
      <c r="CA299" s="756" t="n"/>
      <c r="CB299" s="756" t="n"/>
      <c r="CC299" s="756" t="n"/>
      <c r="CD299" s="756" t="n"/>
      <c r="CE299" s="756" t="n"/>
      <c r="CF299" s="756" t="n"/>
      <c r="CG299" s="756" t="n"/>
      <c r="CH299" s="756" t="n"/>
      <c r="CI299" s="756" t="n"/>
      <c r="CJ299" s="756" t="n"/>
      <c r="CK299" s="756" t="n"/>
      <c r="CL299" s="756" t="n"/>
      <c r="CM299" s="756" t="n"/>
      <c r="CN299" s="756" t="n"/>
      <c r="CO299" s="756" t="n"/>
      <c r="CP299" s="756" t="n"/>
      <c r="CQ299" s="756" t="n"/>
      <c r="CR299" s="756" t="n"/>
      <c r="CS299" s="756" t="n"/>
      <c r="CT299" s="756" t="n"/>
      <c r="CU299" s="756" t="n"/>
      <c r="CV299" s="756" t="n"/>
      <c r="CW299" s="756" t="n"/>
      <c r="CX299" s="756" t="n"/>
      <c r="CY299" s="756" t="n"/>
      <c r="CZ299" s="756" t="n"/>
      <c r="DA299" s="756" t="n"/>
      <c r="DB299" s="756" t="n"/>
      <c r="DC299" s="756" t="n"/>
      <c r="DD299" s="756" t="n"/>
      <c r="DE299" s="756" t="n"/>
      <c r="DF299" s="756" t="n"/>
      <c r="DG299" s="756" t="n"/>
      <c r="DH299" s="756" t="n"/>
      <c r="DI299" s="756" t="n"/>
    </row>
    <row r="300" ht="13.5" customHeight="1" s="1178">
      <c r="A300" s="756" t="n"/>
      <c r="B300" s="756" t="n"/>
      <c r="C300" s="756" t="n"/>
      <c r="D300" s="756" t="n"/>
      <c r="E300" s="756" t="n"/>
      <c r="F300" s="756" t="n"/>
      <c r="G300" s="753" t="n"/>
      <c r="H300" s="756" t="n"/>
      <c r="I300" s="756" t="n"/>
      <c r="J300" s="756" t="n"/>
      <c r="K300" s="756" t="n"/>
      <c r="L300" s="756" t="n"/>
      <c r="M300" s="756" t="n"/>
      <c r="N300" s="756" t="n"/>
      <c r="O300" s="756" t="n"/>
      <c r="P300" s="756" t="n"/>
      <c r="Q300" s="756" t="n"/>
      <c r="R300" s="756" t="n"/>
      <c r="S300" s="756" t="n"/>
      <c r="T300" s="755" t="n"/>
      <c r="U300" s="756" t="n"/>
      <c r="V300" s="756" t="n"/>
      <c r="W300" s="756" t="n"/>
      <c r="X300" s="756" t="n"/>
      <c r="Y300" s="756" t="n"/>
      <c r="Z300" s="756" t="n"/>
      <c r="AA300" s="753" t="n"/>
      <c r="AB300" s="756" t="n"/>
      <c r="AC300" s="756" t="n"/>
      <c r="AD300" s="756" t="n"/>
      <c r="AE300" s="756" t="n"/>
      <c r="AF300" s="756" t="n"/>
      <c r="AG300" s="756" t="n"/>
      <c r="AH300" s="753" t="n"/>
      <c r="AI300" s="756" t="n"/>
      <c r="AJ300" s="756" t="n"/>
      <c r="AK300" s="756" t="n"/>
      <c r="AL300" s="756" t="n"/>
      <c r="AM300" s="756" t="n"/>
      <c r="AN300" s="756" t="n"/>
      <c r="AO300" s="756" t="n"/>
      <c r="AP300" s="756" t="n"/>
      <c r="AQ300" s="756" t="n"/>
      <c r="AR300" s="756" t="n"/>
      <c r="AS300" s="756" t="n"/>
      <c r="AT300" s="756" t="n"/>
      <c r="AU300" s="756" t="n"/>
      <c r="AV300" s="756" t="n"/>
      <c r="AW300" s="756" t="n"/>
      <c r="AX300" s="756" t="n"/>
      <c r="AY300" s="756" t="n"/>
      <c r="AZ300" s="753" t="n"/>
      <c r="BA300" s="756" t="n"/>
      <c r="BB300" s="756" t="n"/>
      <c r="BC300" s="756" t="n"/>
      <c r="BD300" s="756" t="n"/>
      <c r="BE300" s="756" t="n"/>
      <c r="BF300" s="756" t="n"/>
      <c r="BG300" s="756" t="n"/>
      <c r="BH300" s="756" t="n"/>
      <c r="BI300" s="756" t="n"/>
      <c r="BJ300" s="756" t="n"/>
      <c r="BK300" s="756" t="n"/>
      <c r="BL300" s="756" t="n"/>
      <c r="BM300" s="756" t="n"/>
      <c r="BN300" s="756" t="n"/>
      <c r="BO300" s="756" t="n"/>
      <c r="BP300" s="756" t="n"/>
      <c r="BQ300" s="756" t="n"/>
      <c r="BR300" s="756" t="n"/>
      <c r="BS300" s="756" t="n"/>
      <c r="BT300" s="756" t="n"/>
      <c r="BU300" s="756" t="n"/>
      <c r="BV300" s="756" t="n"/>
      <c r="BW300" s="756" t="n"/>
      <c r="BX300" s="756" t="n"/>
      <c r="BY300" s="756" t="n"/>
      <c r="BZ300" s="756" t="n"/>
      <c r="CA300" s="756" t="n"/>
      <c r="CB300" s="756" t="n"/>
      <c r="CC300" s="756" t="n"/>
      <c r="CD300" s="756" t="n"/>
      <c r="CE300" s="756" t="n"/>
      <c r="CF300" s="756" t="n"/>
      <c r="CG300" s="756" t="n"/>
      <c r="CH300" s="756" t="n"/>
      <c r="CI300" s="756" t="n"/>
      <c r="CJ300" s="756" t="n"/>
      <c r="CK300" s="756" t="n"/>
      <c r="CL300" s="756" t="n"/>
      <c r="CM300" s="756" t="n"/>
      <c r="CN300" s="756" t="n"/>
      <c r="CO300" s="756" t="n"/>
      <c r="CP300" s="756" t="n"/>
      <c r="CQ300" s="756" t="n"/>
      <c r="CR300" s="756" t="n"/>
      <c r="CS300" s="756" t="n"/>
      <c r="CT300" s="756" t="n"/>
      <c r="CU300" s="756" t="n"/>
      <c r="CV300" s="756" t="n"/>
      <c r="CW300" s="756" t="n"/>
      <c r="CX300" s="756" t="n"/>
      <c r="CY300" s="756" t="n"/>
      <c r="CZ300" s="756" t="n"/>
      <c r="DA300" s="756" t="n"/>
      <c r="DB300" s="756" t="n"/>
      <c r="DC300" s="756" t="n"/>
      <c r="DD300" s="756" t="n"/>
      <c r="DE300" s="756" t="n"/>
      <c r="DF300" s="756" t="n"/>
      <c r="DG300" s="756" t="n"/>
      <c r="DH300" s="756" t="n"/>
      <c r="DI300" s="756" t="n"/>
    </row>
    <row r="301" ht="13.5" customHeight="1" s="1178">
      <c r="A301" s="756" t="n"/>
      <c r="B301" s="756" t="n"/>
      <c r="C301" s="756" t="n"/>
      <c r="D301" s="756" t="n"/>
      <c r="E301" s="756" t="n"/>
      <c r="F301" s="756" t="n"/>
      <c r="G301" s="753" t="n"/>
      <c r="H301" s="756" t="n"/>
      <c r="I301" s="756" t="n"/>
      <c r="J301" s="756" t="n"/>
      <c r="K301" s="756" t="n"/>
      <c r="L301" s="756" t="n"/>
      <c r="M301" s="756" t="n"/>
      <c r="N301" s="756" t="n"/>
      <c r="O301" s="756" t="n"/>
      <c r="P301" s="756" t="n"/>
      <c r="Q301" s="756" t="n"/>
      <c r="R301" s="756" t="n"/>
      <c r="S301" s="756" t="n"/>
      <c r="T301" s="755" t="n"/>
      <c r="U301" s="756" t="n"/>
      <c r="V301" s="756" t="n"/>
      <c r="W301" s="756" t="n"/>
      <c r="X301" s="756" t="n"/>
      <c r="Y301" s="756" t="n"/>
      <c r="Z301" s="756" t="n"/>
      <c r="AA301" s="753" t="n"/>
      <c r="AB301" s="756" t="n"/>
      <c r="AC301" s="756" t="n"/>
      <c r="AD301" s="756" t="n"/>
      <c r="AE301" s="756" t="n"/>
      <c r="AF301" s="756" t="n"/>
      <c r="AG301" s="756" t="n"/>
      <c r="AH301" s="753" t="n"/>
      <c r="AI301" s="756" t="n"/>
      <c r="AJ301" s="756" t="n"/>
      <c r="AK301" s="756" t="n"/>
      <c r="AL301" s="756" t="n"/>
      <c r="AM301" s="756" t="n"/>
      <c r="AN301" s="756" t="n"/>
      <c r="AO301" s="756" t="n"/>
      <c r="AP301" s="756" t="n"/>
      <c r="AQ301" s="756" t="n"/>
      <c r="AR301" s="756" t="n"/>
      <c r="AS301" s="756" t="n"/>
      <c r="AT301" s="756" t="n"/>
      <c r="AU301" s="756" t="n"/>
      <c r="AV301" s="756" t="n"/>
      <c r="AW301" s="756" t="n"/>
      <c r="AX301" s="756" t="n"/>
      <c r="AY301" s="756" t="n"/>
      <c r="AZ301" s="753" t="n"/>
      <c r="BA301" s="756" t="n"/>
      <c r="BB301" s="756" t="n"/>
      <c r="BC301" s="756" t="n"/>
      <c r="BD301" s="756" t="n"/>
      <c r="BE301" s="756" t="n"/>
      <c r="BF301" s="756" t="n"/>
      <c r="BG301" s="756" t="n"/>
      <c r="BH301" s="756" t="n"/>
      <c r="BI301" s="756" t="n"/>
      <c r="BJ301" s="756" t="n"/>
      <c r="BK301" s="756" t="n"/>
      <c r="BL301" s="756" t="n"/>
      <c r="BM301" s="756" t="n"/>
      <c r="BN301" s="756" t="n"/>
      <c r="BO301" s="756" t="n"/>
      <c r="BP301" s="756" t="n"/>
      <c r="BQ301" s="756" t="n"/>
      <c r="BR301" s="756" t="n"/>
      <c r="BS301" s="756" t="n"/>
      <c r="BT301" s="756" t="n"/>
      <c r="BU301" s="756" t="n"/>
      <c r="BV301" s="756" t="n"/>
      <c r="BW301" s="756" t="n"/>
      <c r="BX301" s="756" t="n"/>
      <c r="BY301" s="756" t="n"/>
      <c r="BZ301" s="756" t="n"/>
      <c r="CA301" s="756" t="n"/>
      <c r="CB301" s="756" t="n"/>
      <c r="CC301" s="756" t="n"/>
      <c r="CD301" s="756" t="n"/>
      <c r="CE301" s="756" t="n"/>
      <c r="CF301" s="756" t="n"/>
      <c r="CG301" s="756" t="n"/>
      <c r="CH301" s="756" t="n"/>
      <c r="CI301" s="756" t="n"/>
      <c r="CJ301" s="756" t="n"/>
      <c r="CK301" s="756" t="n"/>
      <c r="CL301" s="756" t="n"/>
      <c r="CM301" s="756" t="n"/>
      <c r="CN301" s="756" t="n"/>
      <c r="CO301" s="756" t="n"/>
      <c r="CP301" s="756" t="n"/>
      <c r="CQ301" s="756" t="n"/>
      <c r="CR301" s="756" t="n"/>
      <c r="CS301" s="756" t="n"/>
      <c r="CT301" s="756" t="n"/>
      <c r="CU301" s="756" t="n"/>
      <c r="CV301" s="756" t="n"/>
      <c r="CW301" s="756" t="n"/>
      <c r="CX301" s="756" t="n"/>
      <c r="CY301" s="756" t="n"/>
      <c r="CZ301" s="756" t="n"/>
      <c r="DA301" s="756" t="n"/>
      <c r="DB301" s="756" t="n"/>
      <c r="DC301" s="756" t="n"/>
      <c r="DD301" s="756" t="n"/>
      <c r="DE301" s="756" t="n"/>
      <c r="DF301" s="756" t="n"/>
      <c r="DG301" s="756" t="n"/>
      <c r="DH301" s="756" t="n"/>
      <c r="DI301" s="756" t="n"/>
    </row>
    <row r="302" ht="13.5" customHeight="1" s="1178">
      <c r="A302" s="756" t="n"/>
      <c r="B302" s="756" t="n"/>
      <c r="C302" s="756" t="n"/>
      <c r="D302" s="756" t="n"/>
      <c r="E302" s="756" t="n"/>
      <c r="F302" s="756" t="n"/>
      <c r="G302" s="753" t="n"/>
      <c r="H302" s="756" t="n"/>
      <c r="I302" s="756" t="n"/>
      <c r="J302" s="756" t="n"/>
      <c r="K302" s="756" t="n"/>
      <c r="L302" s="756" t="n"/>
      <c r="M302" s="756" t="n"/>
      <c r="N302" s="756" t="n"/>
      <c r="O302" s="756" t="n"/>
      <c r="P302" s="756" t="n"/>
      <c r="Q302" s="756" t="n"/>
      <c r="R302" s="756" t="n"/>
      <c r="S302" s="756" t="n"/>
      <c r="T302" s="755" t="n"/>
      <c r="U302" s="756" t="n"/>
      <c r="V302" s="756" t="n"/>
      <c r="W302" s="756" t="n"/>
      <c r="X302" s="756" t="n"/>
      <c r="Y302" s="756" t="n"/>
      <c r="Z302" s="756" t="n"/>
      <c r="AA302" s="753" t="n"/>
      <c r="AB302" s="756" t="n"/>
      <c r="AC302" s="756" t="n"/>
      <c r="AD302" s="756" t="n"/>
      <c r="AE302" s="756" t="n"/>
      <c r="AF302" s="756" t="n"/>
      <c r="AG302" s="756" t="n"/>
      <c r="AH302" s="753" t="n"/>
      <c r="AI302" s="756" t="n"/>
      <c r="AJ302" s="756" t="n"/>
      <c r="AK302" s="756" t="n"/>
      <c r="AL302" s="756" t="n"/>
      <c r="AM302" s="756" t="n"/>
      <c r="AN302" s="756" t="n"/>
      <c r="AO302" s="756" t="n"/>
      <c r="AP302" s="756" t="n"/>
      <c r="AQ302" s="756" t="n"/>
      <c r="AR302" s="756" t="n"/>
      <c r="AS302" s="756" t="n"/>
      <c r="AT302" s="756" t="n"/>
      <c r="AU302" s="756" t="n"/>
      <c r="AV302" s="756" t="n"/>
      <c r="AW302" s="756" t="n"/>
      <c r="AX302" s="756" t="n"/>
      <c r="AY302" s="756" t="n"/>
      <c r="AZ302" s="753" t="n"/>
      <c r="BA302" s="756" t="n"/>
      <c r="BB302" s="756" t="n"/>
      <c r="BC302" s="756" t="n"/>
      <c r="BD302" s="756" t="n"/>
      <c r="BE302" s="756" t="n"/>
      <c r="BF302" s="756" t="n"/>
      <c r="BG302" s="756" t="n"/>
      <c r="BH302" s="756" t="n"/>
      <c r="BI302" s="756" t="n"/>
      <c r="BJ302" s="756" t="n"/>
      <c r="BK302" s="756" t="n"/>
      <c r="BL302" s="756" t="n"/>
      <c r="BM302" s="756" t="n"/>
      <c r="BN302" s="756" t="n"/>
      <c r="BO302" s="756" t="n"/>
      <c r="BP302" s="756" t="n"/>
      <c r="BQ302" s="756" t="n"/>
      <c r="BR302" s="756" t="n"/>
      <c r="BS302" s="756" t="n"/>
      <c r="BT302" s="756" t="n"/>
      <c r="BU302" s="756" t="n"/>
      <c r="BV302" s="756" t="n"/>
      <c r="BW302" s="756" t="n"/>
      <c r="BX302" s="756" t="n"/>
      <c r="BY302" s="756" t="n"/>
      <c r="BZ302" s="756" t="n"/>
      <c r="CA302" s="756" t="n"/>
      <c r="CB302" s="756" t="n"/>
      <c r="CC302" s="756" t="n"/>
      <c r="CD302" s="756" t="n"/>
      <c r="CE302" s="756" t="n"/>
      <c r="CF302" s="756" t="n"/>
      <c r="CG302" s="756" t="n"/>
      <c r="CH302" s="756" t="n"/>
      <c r="CI302" s="756" t="n"/>
      <c r="CJ302" s="756" t="n"/>
      <c r="CK302" s="756" t="n"/>
      <c r="CL302" s="756" t="n"/>
      <c r="CM302" s="756" t="n"/>
      <c r="CN302" s="756" t="n"/>
      <c r="CO302" s="756" t="n"/>
      <c r="CP302" s="756" t="n"/>
      <c r="CQ302" s="756" t="n"/>
      <c r="CR302" s="756" t="n"/>
      <c r="CS302" s="756" t="n"/>
      <c r="CT302" s="756" t="n"/>
      <c r="CU302" s="756" t="n"/>
      <c r="CV302" s="756" t="n"/>
      <c r="CW302" s="756" t="n"/>
      <c r="CX302" s="756" t="n"/>
      <c r="CY302" s="756" t="n"/>
      <c r="CZ302" s="756" t="n"/>
      <c r="DA302" s="756" t="n"/>
      <c r="DB302" s="756" t="n"/>
      <c r="DC302" s="756" t="n"/>
      <c r="DD302" s="756" t="n"/>
      <c r="DE302" s="756" t="n"/>
      <c r="DF302" s="756" t="n"/>
      <c r="DG302" s="756" t="n"/>
      <c r="DH302" s="756" t="n"/>
      <c r="DI302" s="756" t="n"/>
    </row>
    <row r="303" ht="13.5" customHeight="1" s="1178">
      <c r="A303" s="756" t="n"/>
      <c r="B303" s="756" t="n"/>
      <c r="C303" s="756" t="n"/>
      <c r="D303" s="756" t="n"/>
      <c r="E303" s="756" t="n"/>
      <c r="F303" s="756" t="n"/>
      <c r="G303" s="753" t="n"/>
      <c r="H303" s="756" t="n"/>
      <c r="I303" s="756" t="n"/>
      <c r="J303" s="756" t="n"/>
      <c r="K303" s="756" t="n"/>
      <c r="L303" s="756" t="n"/>
      <c r="M303" s="756" t="n"/>
      <c r="N303" s="756" t="n"/>
      <c r="O303" s="756" t="n"/>
      <c r="P303" s="756" t="n"/>
      <c r="Q303" s="756" t="n"/>
      <c r="R303" s="756" t="n"/>
      <c r="S303" s="756" t="n"/>
      <c r="T303" s="755" t="n"/>
      <c r="U303" s="756" t="n"/>
      <c r="V303" s="756" t="n"/>
      <c r="W303" s="756" t="n"/>
      <c r="X303" s="756" t="n"/>
      <c r="Y303" s="756" t="n"/>
      <c r="Z303" s="756" t="n"/>
      <c r="AA303" s="753" t="n"/>
      <c r="AB303" s="756" t="n"/>
      <c r="AC303" s="756" t="n"/>
      <c r="AD303" s="756" t="n"/>
      <c r="AE303" s="756" t="n"/>
      <c r="AF303" s="756" t="n"/>
      <c r="AG303" s="756" t="n"/>
      <c r="AH303" s="753" t="n"/>
      <c r="AI303" s="756" t="n"/>
      <c r="AJ303" s="756" t="n"/>
      <c r="AK303" s="756" t="n"/>
      <c r="AL303" s="756" t="n"/>
      <c r="AM303" s="756" t="n"/>
      <c r="AN303" s="756" t="n"/>
      <c r="AO303" s="756" t="n"/>
      <c r="AP303" s="756" t="n"/>
      <c r="AQ303" s="756" t="n"/>
      <c r="AR303" s="756" t="n"/>
      <c r="AS303" s="756" t="n"/>
      <c r="AT303" s="756" t="n"/>
      <c r="AU303" s="756" t="n"/>
      <c r="AV303" s="756" t="n"/>
      <c r="AW303" s="756" t="n"/>
      <c r="AX303" s="756" t="n"/>
      <c r="AY303" s="756" t="n"/>
      <c r="AZ303" s="753" t="n"/>
      <c r="BA303" s="756" t="n"/>
      <c r="BB303" s="756" t="n"/>
      <c r="BC303" s="756" t="n"/>
      <c r="BD303" s="756" t="n"/>
      <c r="BE303" s="756" t="n"/>
      <c r="BF303" s="756" t="n"/>
      <c r="BG303" s="756" t="n"/>
      <c r="BH303" s="756" t="n"/>
      <c r="BI303" s="756" t="n"/>
      <c r="BJ303" s="756" t="n"/>
      <c r="BK303" s="756" t="n"/>
      <c r="BL303" s="756" t="n"/>
      <c r="BM303" s="756" t="n"/>
      <c r="BN303" s="756" t="n"/>
      <c r="BO303" s="756" t="n"/>
      <c r="BP303" s="756" t="n"/>
      <c r="BQ303" s="756" t="n"/>
      <c r="BR303" s="756" t="n"/>
      <c r="BS303" s="756" t="n"/>
      <c r="BT303" s="756" t="n"/>
      <c r="BU303" s="756" t="n"/>
      <c r="BV303" s="756" t="n"/>
      <c r="BW303" s="756" t="n"/>
      <c r="BX303" s="756" t="n"/>
      <c r="BY303" s="756" t="n"/>
      <c r="BZ303" s="756" t="n"/>
      <c r="CA303" s="756" t="n"/>
      <c r="CB303" s="756" t="n"/>
      <c r="CC303" s="756" t="n"/>
      <c r="CD303" s="756" t="n"/>
      <c r="CE303" s="756" t="n"/>
      <c r="CF303" s="756" t="n"/>
      <c r="CG303" s="756" t="n"/>
      <c r="CH303" s="756" t="n"/>
      <c r="CI303" s="756" t="n"/>
      <c r="CJ303" s="756" t="n"/>
      <c r="CK303" s="756" t="n"/>
      <c r="CL303" s="756" t="n"/>
      <c r="CM303" s="756" t="n"/>
      <c r="CN303" s="756" t="n"/>
      <c r="CO303" s="756" t="n"/>
      <c r="CP303" s="756" t="n"/>
      <c r="CQ303" s="756" t="n"/>
      <c r="CR303" s="756" t="n"/>
      <c r="CS303" s="756" t="n"/>
      <c r="CT303" s="756" t="n"/>
      <c r="CU303" s="756" t="n"/>
      <c r="CV303" s="756" t="n"/>
      <c r="CW303" s="756" t="n"/>
      <c r="CX303" s="756" t="n"/>
      <c r="CY303" s="756" t="n"/>
      <c r="CZ303" s="756" t="n"/>
      <c r="DA303" s="756" t="n"/>
      <c r="DB303" s="756" t="n"/>
      <c r="DC303" s="756" t="n"/>
      <c r="DD303" s="756" t="n"/>
      <c r="DE303" s="756" t="n"/>
      <c r="DF303" s="756" t="n"/>
      <c r="DG303" s="756" t="n"/>
      <c r="DH303" s="756" t="n"/>
      <c r="DI303" s="756" t="n"/>
    </row>
    <row r="304" ht="13.5" customHeight="1" s="1178">
      <c r="A304" s="756" t="n"/>
      <c r="B304" s="756" t="n"/>
      <c r="C304" s="756" t="n"/>
      <c r="D304" s="756" t="n"/>
      <c r="E304" s="756" t="n"/>
      <c r="F304" s="756" t="n"/>
      <c r="G304" s="753" t="n"/>
      <c r="H304" s="756" t="n"/>
      <c r="I304" s="756" t="n"/>
      <c r="J304" s="756" t="n"/>
      <c r="K304" s="756" t="n"/>
      <c r="L304" s="756" t="n"/>
      <c r="M304" s="756" t="n"/>
      <c r="N304" s="756" t="n"/>
      <c r="O304" s="756" t="n"/>
      <c r="P304" s="756" t="n"/>
      <c r="Q304" s="756" t="n"/>
      <c r="R304" s="756" t="n"/>
      <c r="S304" s="756" t="n"/>
      <c r="T304" s="755" t="n"/>
      <c r="U304" s="756" t="n"/>
      <c r="V304" s="756" t="n"/>
      <c r="W304" s="756" t="n"/>
      <c r="X304" s="756" t="n"/>
      <c r="Y304" s="756" t="n"/>
      <c r="Z304" s="756" t="n"/>
      <c r="AA304" s="753" t="n"/>
      <c r="AB304" s="756" t="n"/>
      <c r="AC304" s="756" t="n"/>
      <c r="AD304" s="756" t="n"/>
      <c r="AE304" s="756" t="n"/>
      <c r="AF304" s="756" t="n"/>
      <c r="AG304" s="756" t="n"/>
      <c r="AH304" s="753" t="n"/>
      <c r="AI304" s="756" t="n"/>
      <c r="AJ304" s="756" t="n"/>
      <c r="AK304" s="756" t="n"/>
      <c r="AL304" s="756" t="n"/>
      <c r="AM304" s="756" t="n"/>
      <c r="AN304" s="756" t="n"/>
      <c r="AO304" s="756" t="n"/>
      <c r="AP304" s="756" t="n"/>
      <c r="AQ304" s="756" t="n"/>
      <c r="AR304" s="756" t="n"/>
      <c r="AS304" s="756" t="n"/>
      <c r="AT304" s="756" t="n"/>
      <c r="AU304" s="756" t="n"/>
      <c r="AV304" s="756" t="n"/>
      <c r="AW304" s="756" t="n"/>
      <c r="AX304" s="756" t="n"/>
      <c r="AY304" s="756" t="n"/>
      <c r="AZ304" s="753" t="n"/>
      <c r="BA304" s="756" t="n"/>
      <c r="BB304" s="756" t="n"/>
      <c r="BC304" s="756" t="n"/>
      <c r="BD304" s="756" t="n"/>
      <c r="BE304" s="756" t="n"/>
      <c r="BF304" s="756" t="n"/>
      <c r="BG304" s="756" t="n"/>
      <c r="BH304" s="756" t="n"/>
      <c r="BI304" s="756" t="n"/>
      <c r="BJ304" s="756" t="n"/>
      <c r="BK304" s="756" t="n"/>
      <c r="BL304" s="756" t="n"/>
      <c r="BM304" s="756" t="n"/>
      <c r="BN304" s="756" t="n"/>
      <c r="BO304" s="756" t="n"/>
      <c r="BP304" s="756" t="n"/>
      <c r="BQ304" s="756" t="n"/>
      <c r="BR304" s="756" t="n"/>
      <c r="BS304" s="756" t="n"/>
      <c r="BT304" s="756" t="n"/>
      <c r="BU304" s="756" t="n"/>
      <c r="BV304" s="756" t="n"/>
      <c r="BW304" s="756" t="n"/>
      <c r="BX304" s="756" t="n"/>
      <c r="BY304" s="756" t="n"/>
      <c r="BZ304" s="756" t="n"/>
      <c r="CA304" s="756" t="n"/>
      <c r="CB304" s="756" t="n"/>
      <c r="CC304" s="756" t="n"/>
      <c r="CD304" s="756" t="n"/>
      <c r="CE304" s="756" t="n"/>
      <c r="CF304" s="756" t="n"/>
      <c r="CG304" s="756" t="n"/>
      <c r="CH304" s="756" t="n"/>
      <c r="CI304" s="756" t="n"/>
      <c r="CJ304" s="756" t="n"/>
      <c r="CK304" s="756" t="n"/>
      <c r="CL304" s="756" t="n"/>
      <c r="CM304" s="756" t="n"/>
      <c r="CN304" s="756" t="n"/>
      <c r="CO304" s="756" t="n"/>
      <c r="CP304" s="756" t="n"/>
      <c r="CQ304" s="756" t="n"/>
      <c r="CR304" s="756" t="n"/>
      <c r="CS304" s="756" t="n"/>
      <c r="CT304" s="756" t="n"/>
      <c r="CU304" s="756" t="n"/>
      <c r="CV304" s="756" t="n"/>
      <c r="CW304" s="756" t="n"/>
      <c r="CX304" s="756" t="n"/>
      <c r="CY304" s="756" t="n"/>
      <c r="CZ304" s="756" t="n"/>
      <c r="DA304" s="756" t="n"/>
      <c r="DB304" s="756" t="n"/>
      <c r="DC304" s="756" t="n"/>
      <c r="DD304" s="756" t="n"/>
      <c r="DE304" s="756" t="n"/>
      <c r="DF304" s="756" t="n"/>
      <c r="DG304" s="756" t="n"/>
      <c r="DH304" s="756" t="n"/>
      <c r="DI304" s="756" t="n"/>
    </row>
    <row r="305" ht="13.5" customHeight="1" s="1178">
      <c r="A305" s="756" t="n"/>
      <c r="B305" s="756" t="n"/>
      <c r="C305" s="756" t="n"/>
      <c r="D305" s="756" t="n"/>
      <c r="E305" s="756" t="n"/>
      <c r="F305" s="756" t="n"/>
      <c r="G305" s="753" t="n"/>
      <c r="H305" s="756" t="n"/>
      <c r="I305" s="756" t="n"/>
      <c r="J305" s="756" t="n"/>
      <c r="K305" s="756" t="n"/>
      <c r="L305" s="756" t="n"/>
      <c r="M305" s="756" t="n"/>
      <c r="N305" s="756" t="n"/>
      <c r="O305" s="756" t="n"/>
      <c r="P305" s="756" t="n"/>
      <c r="Q305" s="756" t="n"/>
      <c r="R305" s="756" t="n"/>
      <c r="S305" s="756" t="n"/>
      <c r="T305" s="755" t="n"/>
      <c r="U305" s="756" t="n"/>
      <c r="V305" s="756" t="n"/>
      <c r="W305" s="756" t="n"/>
      <c r="X305" s="756" t="n"/>
      <c r="Y305" s="756" t="n"/>
      <c r="Z305" s="756" t="n"/>
      <c r="AA305" s="753" t="n"/>
      <c r="AB305" s="756" t="n"/>
      <c r="AC305" s="756" t="n"/>
      <c r="AD305" s="756" t="n"/>
      <c r="AE305" s="756" t="n"/>
      <c r="AF305" s="756" t="n"/>
      <c r="AG305" s="756" t="n"/>
      <c r="AH305" s="753" t="n"/>
      <c r="AI305" s="756" t="n"/>
      <c r="AJ305" s="756" t="n"/>
      <c r="AK305" s="756" t="n"/>
      <c r="AL305" s="756" t="n"/>
      <c r="AM305" s="756" t="n"/>
      <c r="AN305" s="756" t="n"/>
      <c r="AO305" s="756" t="n"/>
      <c r="AP305" s="756" t="n"/>
      <c r="AQ305" s="756" t="n"/>
      <c r="AR305" s="756" t="n"/>
      <c r="AS305" s="756" t="n"/>
      <c r="AT305" s="756" t="n"/>
      <c r="AU305" s="756" t="n"/>
      <c r="AV305" s="756" t="n"/>
      <c r="AW305" s="756" t="n"/>
      <c r="AX305" s="756" t="n"/>
      <c r="AY305" s="756" t="n"/>
      <c r="AZ305" s="753" t="n"/>
      <c r="BA305" s="756" t="n"/>
      <c r="BB305" s="756" t="n"/>
      <c r="BC305" s="756" t="n"/>
      <c r="BD305" s="756" t="n"/>
      <c r="BE305" s="756" t="n"/>
      <c r="BF305" s="756" t="n"/>
      <c r="BG305" s="756" t="n"/>
      <c r="BH305" s="756" t="n"/>
      <c r="BI305" s="756" t="n"/>
      <c r="BJ305" s="756" t="n"/>
      <c r="BK305" s="756" t="n"/>
      <c r="BL305" s="756" t="n"/>
      <c r="BM305" s="756" t="n"/>
      <c r="BN305" s="756" t="n"/>
      <c r="BO305" s="756" t="n"/>
      <c r="BP305" s="756" t="n"/>
      <c r="BQ305" s="756" t="n"/>
      <c r="BR305" s="756" t="n"/>
      <c r="BS305" s="756" t="n"/>
      <c r="BT305" s="756" t="n"/>
      <c r="BU305" s="756" t="n"/>
      <c r="BV305" s="756" t="n"/>
      <c r="BW305" s="756" t="n"/>
      <c r="BX305" s="756" t="n"/>
      <c r="BY305" s="756" t="n"/>
      <c r="BZ305" s="756" t="n"/>
      <c r="CA305" s="756" t="n"/>
      <c r="CB305" s="756" t="n"/>
      <c r="CC305" s="756" t="n"/>
      <c r="CD305" s="756" t="n"/>
      <c r="CE305" s="756" t="n"/>
      <c r="CF305" s="756" t="n"/>
      <c r="CG305" s="756" t="n"/>
      <c r="CH305" s="756" t="n"/>
      <c r="CI305" s="756" t="n"/>
      <c r="CJ305" s="756" t="n"/>
      <c r="CK305" s="756" t="n"/>
      <c r="CL305" s="756" t="n"/>
      <c r="CM305" s="756" t="n"/>
      <c r="CN305" s="756" t="n"/>
      <c r="CO305" s="756" t="n"/>
      <c r="CP305" s="756" t="n"/>
      <c r="CQ305" s="756" t="n"/>
      <c r="CR305" s="756" t="n"/>
      <c r="CS305" s="756" t="n"/>
      <c r="CT305" s="756" t="n"/>
      <c r="CU305" s="756" t="n"/>
      <c r="CV305" s="756" t="n"/>
      <c r="CW305" s="756" t="n"/>
      <c r="CX305" s="756" t="n"/>
      <c r="CY305" s="756" t="n"/>
      <c r="CZ305" s="756" t="n"/>
      <c r="DA305" s="756" t="n"/>
      <c r="DB305" s="756" t="n"/>
      <c r="DC305" s="756" t="n"/>
      <c r="DD305" s="756" t="n"/>
      <c r="DE305" s="756" t="n"/>
      <c r="DF305" s="756" t="n"/>
      <c r="DG305" s="756" t="n"/>
      <c r="DH305" s="756" t="n"/>
      <c r="DI305" s="756" t="n"/>
    </row>
    <row r="306" ht="13.5" customHeight="1" s="1178">
      <c r="A306" s="756" t="n"/>
      <c r="B306" s="756" t="n"/>
      <c r="C306" s="756" t="n"/>
      <c r="D306" s="756" t="n"/>
      <c r="E306" s="756" t="n"/>
      <c r="F306" s="756" t="n"/>
      <c r="G306" s="753" t="n"/>
      <c r="H306" s="756" t="n"/>
      <c r="I306" s="756" t="n"/>
      <c r="J306" s="756" t="n"/>
      <c r="K306" s="756" t="n"/>
      <c r="L306" s="756" t="n"/>
      <c r="M306" s="756" t="n"/>
      <c r="N306" s="756" t="n"/>
      <c r="O306" s="756" t="n"/>
      <c r="P306" s="756" t="n"/>
      <c r="Q306" s="756" t="n"/>
      <c r="R306" s="756" t="n"/>
      <c r="S306" s="756" t="n"/>
      <c r="T306" s="755" t="n"/>
      <c r="U306" s="756" t="n"/>
      <c r="V306" s="756" t="n"/>
      <c r="W306" s="756" t="n"/>
      <c r="X306" s="756" t="n"/>
      <c r="Y306" s="756" t="n"/>
      <c r="Z306" s="756" t="n"/>
      <c r="AA306" s="753" t="n"/>
      <c r="AB306" s="756" t="n"/>
      <c r="AC306" s="756" t="n"/>
      <c r="AD306" s="756" t="n"/>
      <c r="AE306" s="756" t="n"/>
      <c r="AF306" s="756" t="n"/>
      <c r="AG306" s="756" t="n"/>
      <c r="AH306" s="753" t="n"/>
      <c r="AI306" s="756" t="n"/>
      <c r="AJ306" s="756" t="n"/>
      <c r="AK306" s="756" t="n"/>
      <c r="AL306" s="756" t="n"/>
      <c r="AM306" s="756" t="n"/>
      <c r="AN306" s="756" t="n"/>
      <c r="AO306" s="756" t="n"/>
      <c r="AP306" s="756" t="n"/>
      <c r="AQ306" s="756" t="n"/>
      <c r="AR306" s="756" t="n"/>
      <c r="AS306" s="756" t="n"/>
      <c r="AT306" s="756" t="n"/>
      <c r="AU306" s="756" t="n"/>
      <c r="AV306" s="756" t="n"/>
      <c r="AW306" s="756" t="n"/>
      <c r="AX306" s="756" t="n"/>
      <c r="AY306" s="756" t="n"/>
      <c r="AZ306" s="753" t="n"/>
      <c r="BA306" s="756" t="n"/>
      <c r="BB306" s="756" t="n"/>
      <c r="BC306" s="756" t="n"/>
      <c r="BD306" s="756" t="n"/>
      <c r="BE306" s="756" t="n"/>
      <c r="BF306" s="756" t="n"/>
      <c r="BG306" s="756" t="n"/>
      <c r="BH306" s="756" t="n"/>
      <c r="BI306" s="756" t="n"/>
      <c r="BJ306" s="756" t="n"/>
      <c r="BK306" s="756" t="n"/>
      <c r="BL306" s="756" t="n"/>
      <c r="BM306" s="756" t="n"/>
      <c r="BN306" s="756" t="n"/>
      <c r="BO306" s="756" t="n"/>
      <c r="BP306" s="756" t="n"/>
      <c r="BQ306" s="756" t="n"/>
      <c r="BR306" s="756" t="n"/>
      <c r="BS306" s="756" t="n"/>
      <c r="BT306" s="756" t="n"/>
      <c r="BU306" s="756" t="n"/>
      <c r="BV306" s="756" t="n"/>
      <c r="BW306" s="756" t="n"/>
      <c r="BX306" s="756" t="n"/>
      <c r="BY306" s="756" t="n"/>
      <c r="BZ306" s="756" t="n"/>
      <c r="CA306" s="756" t="n"/>
      <c r="CB306" s="756" t="n"/>
      <c r="CC306" s="756" t="n"/>
      <c r="CD306" s="756" t="n"/>
      <c r="CE306" s="756" t="n"/>
      <c r="CF306" s="756" t="n"/>
      <c r="CG306" s="756" t="n"/>
      <c r="CH306" s="756" t="n"/>
      <c r="CI306" s="756" t="n"/>
      <c r="CJ306" s="756" t="n"/>
      <c r="CK306" s="756" t="n"/>
      <c r="CL306" s="756" t="n"/>
      <c r="CM306" s="756" t="n"/>
      <c r="CN306" s="756" t="n"/>
      <c r="CO306" s="756" t="n"/>
      <c r="CP306" s="756" t="n"/>
      <c r="CQ306" s="756" t="n"/>
      <c r="CR306" s="756" t="n"/>
      <c r="CS306" s="756" t="n"/>
      <c r="CT306" s="756" t="n"/>
      <c r="CU306" s="756" t="n"/>
      <c r="CV306" s="756" t="n"/>
      <c r="CW306" s="756" t="n"/>
      <c r="CX306" s="756" t="n"/>
      <c r="CY306" s="756" t="n"/>
      <c r="CZ306" s="756" t="n"/>
      <c r="DA306" s="756" t="n"/>
      <c r="DB306" s="756" t="n"/>
      <c r="DC306" s="756" t="n"/>
      <c r="DD306" s="756" t="n"/>
      <c r="DE306" s="756" t="n"/>
      <c r="DF306" s="756" t="n"/>
      <c r="DG306" s="756" t="n"/>
      <c r="DH306" s="756" t="n"/>
      <c r="DI306" s="756" t="n"/>
    </row>
    <row r="307" ht="13.5" customHeight="1" s="1178">
      <c r="A307" s="756" t="n"/>
      <c r="B307" s="756" t="n"/>
      <c r="C307" s="756" t="n"/>
      <c r="D307" s="756" t="n"/>
      <c r="E307" s="756" t="n"/>
      <c r="F307" s="756" t="n"/>
      <c r="G307" s="753" t="n"/>
      <c r="H307" s="756" t="n"/>
      <c r="I307" s="756" t="n"/>
      <c r="J307" s="756" t="n"/>
      <c r="K307" s="756" t="n"/>
      <c r="L307" s="756" t="n"/>
      <c r="M307" s="756" t="n"/>
      <c r="N307" s="756" t="n"/>
      <c r="O307" s="756" t="n"/>
      <c r="P307" s="756" t="n"/>
      <c r="Q307" s="756" t="n"/>
      <c r="R307" s="756" t="n"/>
      <c r="S307" s="756" t="n"/>
      <c r="T307" s="755" t="n"/>
      <c r="U307" s="756" t="n"/>
      <c r="V307" s="756" t="n"/>
      <c r="W307" s="756" t="n"/>
      <c r="X307" s="756" t="n"/>
      <c r="Y307" s="756" t="n"/>
      <c r="Z307" s="756" t="n"/>
      <c r="AA307" s="753" t="n"/>
      <c r="AB307" s="756" t="n"/>
      <c r="AC307" s="756" t="n"/>
      <c r="AD307" s="756" t="n"/>
      <c r="AE307" s="756" t="n"/>
      <c r="AF307" s="756" t="n"/>
      <c r="AG307" s="756" t="n"/>
      <c r="AH307" s="753" t="n"/>
      <c r="AI307" s="756" t="n"/>
      <c r="AJ307" s="756" t="n"/>
      <c r="AK307" s="756" t="n"/>
      <c r="AL307" s="756" t="n"/>
      <c r="AM307" s="756" t="n"/>
      <c r="AN307" s="756" t="n"/>
      <c r="AO307" s="756" t="n"/>
      <c r="AP307" s="756" t="n"/>
      <c r="AQ307" s="756" t="n"/>
      <c r="AR307" s="756" t="n"/>
      <c r="AS307" s="756" t="n"/>
      <c r="AT307" s="756" t="n"/>
      <c r="AU307" s="756" t="n"/>
      <c r="AV307" s="756" t="n"/>
      <c r="AW307" s="756" t="n"/>
      <c r="AX307" s="756" t="n"/>
      <c r="AY307" s="756" t="n"/>
      <c r="AZ307" s="753" t="n"/>
      <c r="BA307" s="756" t="n"/>
      <c r="BB307" s="756" t="n"/>
      <c r="BC307" s="756" t="n"/>
      <c r="BD307" s="756" t="n"/>
      <c r="BE307" s="756" t="n"/>
      <c r="BF307" s="756" t="n"/>
      <c r="BG307" s="756" t="n"/>
      <c r="BH307" s="756" t="n"/>
      <c r="BI307" s="756" t="n"/>
      <c r="BJ307" s="756" t="n"/>
      <c r="BK307" s="756" t="n"/>
      <c r="BL307" s="756" t="n"/>
      <c r="BM307" s="756" t="n"/>
      <c r="BN307" s="756" t="n"/>
      <c r="BO307" s="756" t="n"/>
      <c r="BP307" s="756" t="n"/>
      <c r="BQ307" s="756" t="n"/>
      <c r="BR307" s="756" t="n"/>
      <c r="BS307" s="756" t="n"/>
      <c r="BT307" s="756" t="n"/>
      <c r="BU307" s="756" t="n"/>
      <c r="BV307" s="756" t="n"/>
      <c r="BW307" s="756" t="n"/>
      <c r="BX307" s="756" t="n"/>
      <c r="BY307" s="756" t="n"/>
      <c r="BZ307" s="756" t="n"/>
      <c r="CA307" s="756" t="n"/>
      <c r="CB307" s="756" t="n"/>
      <c r="CC307" s="756" t="n"/>
      <c r="CD307" s="756" t="n"/>
      <c r="CE307" s="756" t="n"/>
      <c r="CF307" s="756" t="n"/>
      <c r="CG307" s="756" t="n"/>
      <c r="CH307" s="756" t="n"/>
      <c r="CI307" s="756" t="n"/>
      <c r="CJ307" s="756" t="n"/>
      <c r="CK307" s="756" t="n"/>
      <c r="CL307" s="756" t="n"/>
      <c r="CM307" s="756" t="n"/>
      <c r="CN307" s="756" t="n"/>
      <c r="CO307" s="756" t="n"/>
      <c r="CP307" s="756" t="n"/>
      <c r="CQ307" s="756" t="n"/>
      <c r="CR307" s="756" t="n"/>
      <c r="CS307" s="756" t="n"/>
      <c r="CT307" s="756" t="n"/>
      <c r="CU307" s="756" t="n"/>
      <c r="CV307" s="756" t="n"/>
      <c r="CW307" s="756" t="n"/>
      <c r="CX307" s="756" t="n"/>
      <c r="CY307" s="756" t="n"/>
      <c r="CZ307" s="756" t="n"/>
      <c r="DA307" s="756" t="n"/>
      <c r="DB307" s="756" t="n"/>
      <c r="DC307" s="756" t="n"/>
      <c r="DD307" s="756" t="n"/>
      <c r="DE307" s="756" t="n"/>
      <c r="DF307" s="756" t="n"/>
      <c r="DG307" s="756" t="n"/>
      <c r="DH307" s="756" t="n"/>
      <c r="DI307" s="756" t="n"/>
    </row>
    <row r="308" ht="13.5" customHeight="1" s="1178">
      <c r="A308" s="756" t="n"/>
      <c r="B308" s="756" t="n"/>
      <c r="C308" s="756" t="n"/>
      <c r="D308" s="756" t="n"/>
      <c r="E308" s="756" t="n"/>
      <c r="F308" s="756" t="n"/>
      <c r="G308" s="753" t="n"/>
      <c r="H308" s="756" t="n"/>
      <c r="I308" s="756" t="n"/>
      <c r="J308" s="756" t="n"/>
      <c r="K308" s="756" t="n"/>
      <c r="L308" s="756" t="n"/>
      <c r="M308" s="756" t="n"/>
      <c r="N308" s="756" t="n"/>
      <c r="O308" s="756" t="n"/>
      <c r="P308" s="756" t="n"/>
      <c r="Q308" s="756" t="n"/>
      <c r="R308" s="756" t="n"/>
      <c r="S308" s="756" t="n"/>
      <c r="T308" s="755" t="n"/>
      <c r="U308" s="756" t="n"/>
      <c r="V308" s="756" t="n"/>
      <c r="W308" s="756" t="n"/>
      <c r="X308" s="756" t="n"/>
      <c r="Y308" s="756" t="n"/>
      <c r="Z308" s="756" t="n"/>
      <c r="AA308" s="753" t="n"/>
      <c r="AB308" s="756" t="n"/>
      <c r="AC308" s="756" t="n"/>
      <c r="AD308" s="756" t="n"/>
      <c r="AE308" s="756" t="n"/>
      <c r="AF308" s="756" t="n"/>
      <c r="AG308" s="756" t="n"/>
      <c r="AH308" s="753" t="n"/>
      <c r="AI308" s="756" t="n"/>
      <c r="AJ308" s="756" t="n"/>
      <c r="AK308" s="756" t="n"/>
      <c r="AL308" s="756" t="n"/>
      <c r="AM308" s="756" t="n"/>
      <c r="AN308" s="756" t="n"/>
      <c r="AO308" s="756" t="n"/>
      <c r="AP308" s="756" t="n"/>
      <c r="AQ308" s="756" t="n"/>
      <c r="AR308" s="756" t="n"/>
      <c r="AS308" s="756" t="n"/>
      <c r="AT308" s="756" t="n"/>
      <c r="AU308" s="756" t="n"/>
      <c r="AV308" s="756" t="n"/>
      <c r="AW308" s="756" t="n"/>
      <c r="AX308" s="756" t="n"/>
      <c r="AY308" s="756" t="n"/>
      <c r="AZ308" s="753" t="n"/>
      <c r="BA308" s="756" t="n"/>
      <c r="BB308" s="756" t="n"/>
      <c r="BC308" s="756" t="n"/>
      <c r="BD308" s="756" t="n"/>
      <c r="BE308" s="756" t="n"/>
      <c r="BF308" s="756" t="n"/>
      <c r="BG308" s="756" t="n"/>
      <c r="BH308" s="756" t="n"/>
      <c r="BI308" s="756" t="n"/>
      <c r="BJ308" s="756" t="n"/>
      <c r="BK308" s="756" t="n"/>
      <c r="BL308" s="756" t="n"/>
      <c r="BM308" s="756" t="n"/>
      <c r="BN308" s="756" t="n"/>
      <c r="BO308" s="756" t="n"/>
      <c r="BP308" s="756" t="n"/>
      <c r="BQ308" s="756" t="n"/>
      <c r="BR308" s="756" t="n"/>
      <c r="BS308" s="756" t="n"/>
      <c r="BT308" s="756" t="n"/>
      <c r="BU308" s="756" t="n"/>
      <c r="BV308" s="756" t="n"/>
      <c r="BW308" s="756" t="n"/>
      <c r="BX308" s="756" t="n"/>
      <c r="BY308" s="756" t="n"/>
      <c r="BZ308" s="756" t="n"/>
      <c r="CA308" s="756" t="n"/>
      <c r="CB308" s="756" t="n"/>
      <c r="CC308" s="756" t="n"/>
      <c r="CD308" s="756" t="n"/>
      <c r="CE308" s="756" t="n"/>
      <c r="CF308" s="756" t="n"/>
      <c r="CG308" s="756" t="n"/>
      <c r="CH308" s="756" t="n"/>
      <c r="CI308" s="756" t="n"/>
      <c r="CJ308" s="756" t="n"/>
      <c r="CK308" s="756" t="n"/>
      <c r="CL308" s="756" t="n"/>
      <c r="CM308" s="756" t="n"/>
      <c r="CN308" s="756" t="n"/>
      <c r="CO308" s="756" t="n"/>
      <c r="CP308" s="756" t="n"/>
      <c r="CQ308" s="756" t="n"/>
      <c r="CR308" s="756" t="n"/>
      <c r="CS308" s="756" t="n"/>
      <c r="CT308" s="756" t="n"/>
      <c r="CU308" s="756" t="n"/>
      <c r="CV308" s="756" t="n"/>
      <c r="CW308" s="756" t="n"/>
      <c r="CX308" s="756" t="n"/>
      <c r="CY308" s="756" t="n"/>
      <c r="CZ308" s="756" t="n"/>
      <c r="DA308" s="756" t="n"/>
      <c r="DB308" s="756" t="n"/>
      <c r="DC308" s="756" t="n"/>
      <c r="DD308" s="756" t="n"/>
      <c r="DE308" s="756" t="n"/>
      <c r="DF308" s="756" t="n"/>
      <c r="DG308" s="756" t="n"/>
      <c r="DH308" s="756" t="n"/>
      <c r="DI308" s="756" t="n"/>
    </row>
    <row r="309" ht="13.5" customHeight="1" s="1178">
      <c r="A309" s="756" t="n"/>
      <c r="B309" s="756" t="n"/>
      <c r="C309" s="756" t="n"/>
      <c r="D309" s="756" t="n"/>
      <c r="E309" s="756" t="n"/>
      <c r="F309" s="756" t="n"/>
      <c r="G309" s="753" t="n"/>
      <c r="H309" s="756" t="n"/>
      <c r="I309" s="756" t="n"/>
      <c r="J309" s="756" t="n"/>
      <c r="K309" s="756" t="n"/>
      <c r="L309" s="756" t="n"/>
      <c r="M309" s="756" t="n"/>
      <c r="N309" s="756" t="n"/>
      <c r="O309" s="756" t="n"/>
      <c r="P309" s="756" t="n"/>
      <c r="Q309" s="756" t="n"/>
      <c r="R309" s="756" t="n"/>
      <c r="S309" s="756" t="n"/>
      <c r="T309" s="755" t="n"/>
      <c r="U309" s="756" t="n"/>
      <c r="V309" s="756" t="n"/>
      <c r="W309" s="756" t="n"/>
      <c r="X309" s="756" t="n"/>
      <c r="Y309" s="756" t="n"/>
      <c r="Z309" s="756" t="n"/>
      <c r="AA309" s="753" t="n"/>
      <c r="AB309" s="756" t="n"/>
      <c r="AC309" s="756" t="n"/>
      <c r="AD309" s="756" t="n"/>
      <c r="AE309" s="756" t="n"/>
      <c r="AF309" s="756" t="n"/>
      <c r="AG309" s="756" t="n"/>
      <c r="AH309" s="753" t="n"/>
      <c r="AI309" s="756" t="n"/>
      <c r="AJ309" s="756" t="n"/>
      <c r="AK309" s="756" t="n"/>
      <c r="AL309" s="756" t="n"/>
      <c r="AM309" s="756" t="n"/>
      <c r="AN309" s="756" t="n"/>
      <c r="AO309" s="756" t="n"/>
      <c r="AP309" s="756" t="n"/>
      <c r="AQ309" s="756" t="n"/>
      <c r="AR309" s="756" t="n"/>
      <c r="AS309" s="756" t="n"/>
      <c r="AT309" s="756" t="n"/>
      <c r="AU309" s="756" t="n"/>
      <c r="AV309" s="756" t="n"/>
      <c r="AW309" s="756" t="n"/>
      <c r="AX309" s="756" t="n"/>
      <c r="AY309" s="756" t="n"/>
      <c r="AZ309" s="753" t="n"/>
      <c r="BA309" s="756" t="n"/>
      <c r="BB309" s="756" t="n"/>
      <c r="BC309" s="756" t="n"/>
      <c r="BD309" s="756" t="n"/>
      <c r="BE309" s="756" t="n"/>
      <c r="BF309" s="756" t="n"/>
      <c r="BG309" s="756" t="n"/>
      <c r="BH309" s="756" t="n"/>
      <c r="BI309" s="756" t="n"/>
      <c r="BJ309" s="756" t="n"/>
      <c r="BK309" s="756" t="n"/>
      <c r="BL309" s="756" t="n"/>
      <c r="BM309" s="756" t="n"/>
      <c r="BN309" s="756" t="n"/>
      <c r="BO309" s="756" t="n"/>
      <c r="BP309" s="756" t="n"/>
      <c r="BQ309" s="756" t="n"/>
      <c r="BR309" s="756" t="n"/>
      <c r="BS309" s="756" t="n"/>
      <c r="BT309" s="756" t="n"/>
      <c r="BU309" s="756" t="n"/>
      <c r="BV309" s="756" t="n"/>
      <c r="BW309" s="756" t="n"/>
      <c r="BX309" s="756" t="n"/>
      <c r="BY309" s="756" t="n"/>
      <c r="BZ309" s="756" t="n"/>
      <c r="CA309" s="756" t="n"/>
      <c r="CB309" s="756" t="n"/>
      <c r="CC309" s="756" t="n"/>
      <c r="CD309" s="756" t="n"/>
      <c r="CE309" s="756" t="n"/>
      <c r="CF309" s="756" t="n"/>
      <c r="CG309" s="756" t="n"/>
      <c r="CH309" s="756" t="n"/>
      <c r="CI309" s="756" t="n"/>
      <c r="CJ309" s="756" t="n"/>
      <c r="CK309" s="756" t="n"/>
      <c r="CL309" s="756" t="n"/>
      <c r="CM309" s="756" t="n"/>
      <c r="CN309" s="756" t="n"/>
      <c r="CO309" s="756" t="n"/>
      <c r="CP309" s="756" t="n"/>
      <c r="CQ309" s="756" t="n"/>
      <c r="CR309" s="756" t="n"/>
      <c r="CS309" s="756" t="n"/>
      <c r="CT309" s="756" t="n"/>
      <c r="CU309" s="756" t="n"/>
      <c r="CV309" s="756" t="n"/>
      <c r="CW309" s="756" t="n"/>
      <c r="CX309" s="756" t="n"/>
      <c r="CY309" s="756" t="n"/>
      <c r="CZ309" s="756" t="n"/>
      <c r="DA309" s="756" t="n"/>
      <c r="DB309" s="756" t="n"/>
      <c r="DC309" s="756" t="n"/>
      <c r="DD309" s="756" t="n"/>
      <c r="DE309" s="756" t="n"/>
      <c r="DF309" s="756" t="n"/>
      <c r="DG309" s="756" t="n"/>
      <c r="DH309" s="756" t="n"/>
      <c r="DI309" s="756" t="n"/>
    </row>
    <row r="310" ht="13.5" customHeight="1" s="1178">
      <c r="A310" s="756" t="n"/>
      <c r="B310" s="756" t="n"/>
      <c r="C310" s="756" t="n"/>
      <c r="D310" s="756" t="n"/>
      <c r="E310" s="756" t="n"/>
      <c r="F310" s="756" t="n"/>
      <c r="G310" s="753" t="n"/>
      <c r="H310" s="756" t="n"/>
      <c r="I310" s="756" t="n"/>
      <c r="J310" s="756" t="n"/>
      <c r="K310" s="756" t="n"/>
      <c r="L310" s="756" t="n"/>
      <c r="M310" s="756" t="n"/>
      <c r="N310" s="756" t="n"/>
      <c r="O310" s="756" t="n"/>
      <c r="P310" s="756" t="n"/>
      <c r="Q310" s="756" t="n"/>
      <c r="R310" s="756" t="n"/>
      <c r="S310" s="756" t="n"/>
      <c r="T310" s="755" t="n"/>
      <c r="U310" s="756" t="n"/>
      <c r="V310" s="756" t="n"/>
      <c r="W310" s="756" t="n"/>
      <c r="X310" s="756" t="n"/>
      <c r="Y310" s="756" t="n"/>
      <c r="Z310" s="756" t="n"/>
      <c r="AA310" s="753" t="n"/>
      <c r="AB310" s="756" t="n"/>
      <c r="AC310" s="756" t="n"/>
      <c r="AD310" s="756" t="n"/>
      <c r="AE310" s="756" t="n"/>
      <c r="AF310" s="756" t="n"/>
      <c r="AG310" s="756" t="n"/>
      <c r="AH310" s="753" t="n"/>
      <c r="AI310" s="756" t="n"/>
      <c r="AJ310" s="756" t="n"/>
      <c r="AK310" s="756" t="n"/>
      <c r="AL310" s="756" t="n"/>
      <c r="AM310" s="756" t="n"/>
      <c r="AN310" s="756" t="n"/>
      <c r="AO310" s="756" t="n"/>
      <c r="AP310" s="756" t="n"/>
      <c r="AQ310" s="756" t="n"/>
      <c r="AR310" s="756" t="n"/>
      <c r="AS310" s="756" t="n"/>
      <c r="AT310" s="756" t="n"/>
      <c r="AU310" s="756" t="n"/>
      <c r="AV310" s="756" t="n"/>
      <c r="AW310" s="756" t="n"/>
      <c r="AX310" s="756" t="n"/>
      <c r="AY310" s="756" t="n"/>
      <c r="AZ310" s="753" t="n"/>
      <c r="BA310" s="756" t="n"/>
      <c r="BB310" s="756" t="n"/>
      <c r="BC310" s="756" t="n"/>
      <c r="BD310" s="756" t="n"/>
      <c r="BE310" s="756" t="n"/>
      <c r="BF310" s="756" t="n"/>
      <c r="BG310" s="756" t="n"/>
      <c r="BH310" s="756" t="n"/>
      <c r="BI310" s="756" t="n"/>
      <c r="BJ310" s="756" t="n"/>
      <c r="BK310" s="756" t="n"/>
      <c r="BL310" s="756" t="n"/>
      <c r="BM310" s="756" t="n"/>
      <c r="BN310" s="756" t="n"/>
      <c r="BO310" s="756" t="n"/>
      <c r="BP310" s="756" t="n"/>
      <c r="BQ310" s="756" t="n"/>
      <c r="BR310" s="756" t="n"/>
      <c r="BS310" s="756" t="n"/>
      <c r="BT310" s="756" t="n"/>
      <c r="BU310" s="756" t="n"/>
      <c r="BV310" s="756" t="n"/>
      <c r="BW310" s="756" t="n"/>
      <c r="BX310" s="756" t="n"/>
      <c r="BY310" s="756" t="n"/>
      <c r="BZ310" s="756" t="n"/>
      <c r="CA310" s="756" t="n"/>
      <c r="CB310" s="756" t="n"/>
      <c r="CC310" s="756" t="n"/>
      <c r="CD310" s="756" t="n"/>
      <c r="CE310" s="756" t="n"/>
      <c r="CF310" s="756" t="n"/>
      <c r="CG310" s="756" t="n"/>
      <c r="CH310" s="756" t="n"/>
      <c r="CI310" s="756" t="n"/>
      <c r="CJ310" s="756" t="n"/>
      <c r="CK310" s="756" t="n"/>
      <c r="CL310" s="756" t="n"/>
      <c r="CM310" s="756" t="n"/>
      <c r="CN310" s="756" t="n"/>
      <c r="CO310" s="756" t="n"/>
      <c r="CP310" s="756" t="n"/>
      <c r="CQ310" s="756" t="n"/>
      <c r="CR310" s="756" t="n"/>
      <c r="CS310" s="756" t="n"/>
      <c r="CT310" s="756" t="n"/>
      <c r="CU310" s="756" t="n"/>
      <c r="CV310" s="756" t="n"/>
      <c r="CW310" s="756" t="n"/>
      <c r="CX310" s="756" t="n"/>
      <c r="CY310" s="756" t="n"/>
      <c r="CZ310" s="756" t="n"/>
      <c r="DA310" s="756" t="n"/>
      <c r="DB310" s="756" t="n"/>
      <c r="DC310" s="756" t="n"/>
      <c r="DD310" s="756" t="n"/>
      <c r="DE310" s="756" t="n"/>
      <c r="DF310" s="756" t="n"/>
      <c r="DG310" s="756" t="n"/>
      <c r="DH310" s="756" t="n"/>
      <c r="DI310" s="756" t="n"/>
    </row>
    <row r="311" ht="13.5" customHeight="1" s="1178">
      <c r="A311" s="756" t="n"/>
      <c r="B311" s="756" t="n"/>
      <c r="C311" s="756" t="n"/>
      <c r="D311" s="756" t="n"/>
      <c r="E311" s="756" t="n"/>
      <c r="F311" s="756" t="n"/>
      <c r="G311" s="753" t="n"/>
      <c r="H311" s="756" t="n"/>
      <c r="I311" s="756" t="n"/>
      <c r="J311" s="756" t="n"/>
      <c r="K311" s="756" t="n"/>
      <c r="L311" s="756" t="n"/>
      <c r="M311" s="756" t="n"/>
      <c r="N311" s="756" t="n"/>
      <c r="O311" s="756" t="n"/>
      <c r="P311" s="756" t="n"/>
      <c r="Q311" s="756" t="n"/>
      <c r="R311" s="756" t="n"/>
      <c r="S311" s="756" t="n"/>
      <c r="T311" s="755" t="n"/>
      <c r="U311" s="756" t="n"/>
      <c r="V311" s="756" t="n"/>
      <c r="W311" s="756" t="n"/>
      <c r="X311" s="756" t="n"/>
      <c r="Y311" s="756" t="n"/>
      <c r="Z311" s="756" t="n"/>
      <c r="AA311" s="753" t="n"/>
      <c r="AB311" s="756" t="n"/>
      <c r="AC311" s="756" t="n"/>
      <c r="AD311" s="756" t="n"/>
      <c r="AE311" s="756" t="n"/>
      <c r="AF311" s="756" t="n"/>
      <c r="AG311" s="756" t="n"/>
      <c r="AH311" s="753" t="n"/>
      <c r="AI311" s="756" t="n"/>
      <c r="AJ311" s="756" t="n"/>
      <c r="AK311" s="756" t="n"/>
      <c r="AL311" s="756" t="n"/>
      <c r="AM311" s="756" t="n"/>
      <c r="AN311" s="756" t="n"/>
      <c r="AO311" s="756" t="n"/>
      <c r="AP311" s="756" t="n"/>
      <c r="AQ311" s="756" t="n"/>
      <c r="AR311" s="756" t="n"/>
      <c r="AS311" s="756" t="n"/>
      <c r="AT311" s="756" t="n"/>
      <c r="AU311" s="756" t="n"/>
      <c r="AV311" s="756" t="n"/>
      <c r="AW311" s="756" t="n"/>
      <c r="AX311" s="756" t="n"/>
      <c r="AY311" s="756" t="n"/>
      <c r="AZ311" s="753" t="n"/>
      <c r="BA311" s="756" t="n"/>
      <c r="BB311" s="756" t="n"/>
      <c r="BC311" s="756" t="n"/>
      <c r="BD311" s="756" t="n"/>
      <c r="BE311" s="756" t="n"/>
      <c r="BF311" s="756" t="n"/>
      <c r="BG311" s="756" t="n"/>
      <c r="BH311" s="756" t="n"/>
      <c r="BI311" s="756" t="n"/>
      <c r="BJ311" s="756" t="n"/>
      <c r="BK311" s="756" t="n"/>
      <c r="BL311" s="756" t="n"/>
      <c r="BM311" s="756" t="n"/>
      <c r="BN311" s="756" t="n"/>
      <c r="BO311" s="756" t="n"/>
      <c r="BP311" s="756" t="n"/>
      <c r="BQ311" s="756" t="n"/>
      <c r="BR311" s="756" t="n"/>
      <c r="BS311" s="756" t="n"/>
      <c r="BT311" s="756" t="n"/>
      <c r="BU311" s="756" t="n"/>
      <c r="BV311" s="756" t="n"/>
      <c r="BW311" s="756" t="n"/>
      <c r="BX311" s="756" t="n"/>
      <c r="BY311" s="756" t="n"/>
      <c r="BZ311" s="756" t="n"/>
      <c r="CA311" s="756" t="n"/>
      <c r="CB311" s="756" t="n"/>
      <c r="CC311" s="756" t="n"/>
      <c r="CD311" s="756" t="n"/>
      <c r="CE311" s="756" t="n"/>
      <c r="CF311" s="756" t="n"/>
      <c r="CG311" s="756" t="n"/>
      <c r="CH311" s="756" t="n"/>
      <c r="CI311" s="756" t="n"/>
      <c r="CJ311" s="756" t="n"/>
      <c r="CK311" s="756" t="n"/>
      <c r="CL311" s="756" t="n"/>
      <c r="CM311" s="756" t="n"/>
      <c r="CN311" s="756" t="n"/>
      <c r="CO311" s="756" t="n"/>
      <c r="CP311" s="756" t="n"/>
      <c r="CQ311" s="756" t="n"/>
      <c r="CR311" s="756" t="n"/>
      <c r="CS311" s="756" t="n"/>
      <c r="CT311" s="756" t="n"/>
      <c r="CU311" s="756" t="n"/>
      <c r="CV311" s="756" t="n"/>
      <c r="CW311" s="756" t="n"/>
      <c r="CX311" s="756" t="n"/>
      <c r="CY311" s="756" t="n"/>
      <c r="CZ311" s="756" t="n"/>
      <c r="DA311" s="756" t="n"/>
      <c r="DB311" s="756" t="n"/>
      <c r="DC311" s="756" t="n"/>
      <c r="DD311" s="756" t="n"/>
      <c r="DE311" s="756" t="n"/>
      <c r="DF311" s="756" t="n"/>
      <c r="DG311" s="756" t="n"/>
      <c r="DH311" s="756" t="n"/>
      <c r="DI311" s="756" t="n"/>
    </row>
    <row r="312" ht="13.5" customHeight="1" s="1178">
      <c r="A312" s="756" t="n"/>
      <c r="B312" s="756" t="n"/>
      <c r="C312" s="756" t="n"/>
      <c r="D312" s="756" t="n"/>
      <c r="E312" s="756" t="n"/>
      <c r="F312" s="756" t="n"/>
      <c r="G312" s="753" t="n"/>
      <c r="H312" s="756" t="n"/>
      <c r="I312" s="756" t="n"/>
      <c r="J312" s="756" t="n"/>
      <c r="K312" s="756" t="n"/>
      <c r="L312" s="756" t="n"/>
      <c r="M312" s="756" t="n"/>
      <c r="N312" s="756" t="n"/>
      <c r="O312" s="756" t="n"/>
      <c r="P312" s="756" t="n"/>
      <c r="Q312" s="756" t="n"/>
      <c r="R312" s="756" t="n"/>
      <c r="S312" s="756" t="n"/>
      <c r="T312" s="755" t="n"/>
      <c r="U312" s="756" t="n"/>
      <c r="V312" s="756" t="n"/>
      <c r="W312" s="756" t="n"/>
      <c r="X312" s="756" t="n"/>
      <c r="Y312" s="756" t="n"/>
      <c r="Z312" s="756" t="n"/>
      <c r="AA312" s="753" t="n"/>
      <c r="AB312" s="756" t="n"/>
      <c r="AC312" s="756" t="n"/>
      <c r="AD312" s="756" t="n"/>
      <c r="AE312" s="756" t="n"/>
      <c r="AF312" s="756" t="n"/>
      <c r="AG312" s="756" t="n"/>
      <c r="AH312" s="753" t="n"/>
      <c r="AI312" s="756" t="n"/>
      <c r="AJ312" s="756" t="n"/>
      <c r="AK312" s="756" t="n"/>
      <c r="AL312" s="756" t="n"/>
      <c r="AM312" s="756" t="n"/>
      <c r="AN312" s="756" t="n"/>
      <c r="AO312" s="756" t="n"/>
      <c r="AP312" s="756" t="n"/>
      <c r="AQ312" s="756" t="n"/>
      <c r="AR312" s="756" t="n"/>
      <c r="AS312" s="756" t="n"/>
      <c r="AT312" s="756" t="n"/>
      <c r="AU312" s="756" t="n"/>
      <c r="AV312" s="756" t="n"/>
      <c r="AW312" s="756" t="n"/>
      <c r="AX312" s="756" t="n"/>
      <c r="AY312" s="756" t="n"/>
      <c r="AZ312" s="753" t="n"/>
      <c r="BA312" s="756" t="n"/>
      <c r="BB312" s="756" t="n"/>
      <c r="BC312" s="756" t="n"/>
      <c r="BD312" s="756" t="n"/>
      <c r="BE312" s="756" t="n"/>
      <c r="BF312" s="756" t="n"/>
      <c r="BG312" s="756" t="n"/>
      <c r="BH312" s="756" t="n"/>
      <c r="BI312" s="756" t="n"/>
      <c r="BJ312" s="756" t="n"/>
      <c r="BK312" s="756" t="n"/>
      <c r="BL312" s="756" t="n"/>
      <c r="BM312" s="756" t="n"/>
      <c r="BN312" s="756" t="n"/>
      <c r="BO312" s="756" t="n"/>
      <c r="BP312" s="756" t="n"/>
      <c r="BQ312" s="756" t="n"/>
      <c r="BR312" s="756" t="n"/>
      <c r="BS312" s="756" t="n"/>
      <c r="BT312" s="756" t="n"/>
      <c r="BU312" s="756" t="n"/>
      <c r="BV312" s="756" t="n"/>
      <c r="BW312" s="756" t="n"/>
      <c r="BX312" s="756" t="n"/>
      <c r="BY312" s="756" t="n"/>
      <c r="BZ312" s="756" t="n"/>
      <c r="CA312" s="756" t="n"/>
      <c r="CB312" s="756" t="n"/>
      <c r="CC312" s="756" t="n"/>
      <c r="CD312" s="756" t="n"/>
      <c r="CE312" s="756" t="n"/>
      <c r="CF312" s="756" t="n"/>
      <c r="CG312" s="756" t="n"/>
      <c r="CH312" s="756" t="n"/>
      <c r="CI312" s="756" t="n"/>
      <c r="CJ312" s="756" t="n"/>
      <c r="CK312" s="756" t="n"/>
      <c r="CL312" s="756" t="n"/>
      <c r="CM312" s="756" t="n"/>
      <c r="CN312" s="756" t="n"/>
      <c r="CO312" s="756" t="n"/>
      <c r="CP312" s="756" t="n"/>
      <c r="CQ312" s="756" t="n"/>
      <c r="CR312" s="756" t="n"/>
      <c r="CS312" s="756" t="n"/>
      <c r="CT312" s="756" t="n"/>
      <c r="CU312" s="756" t="n"/>
      <c r="CV312" s="756" t="n"/>
      <c r="CW312" s="756" t="n"/>
      <c r="CX312" s="756" t="n"/>
      <c r="CY312" s="756" t="n"/>
      <c r="CZ312" s="756" t="n"/>
      <c r="DA312" s="756" t="n"/>
      <c r="DB312" s="756" t="n"/>
      <c r="DC312" s="756" t="n"/>
      <c r="DD312" s="756" t="n"/>
      <c r="DE312" s="756" t="n"/>
      <c r="DF312" s="756" t="n"/>
      <c r="DG312" s="756" t="n"/>
      <c r="DH312" s="756" t="n"/>
      <c r="DI312" s="756" t="n"/>
    </row>
    <row r="313" ht="13.5" customHeight="1" s="1178">
      <c r="A313" s="756" t="n"/>
      <c r="B313" s="756" t="n"/>
      <c r="C313" s="756" t="n"/>
      <c r="D313" s="756" t="n"/>
      <c r="E313" s="756" t="n"/>
      <c r="F313" s="756" t="n"/>
      <c r="G313" s="753" t="n"/>
      <c r="H313" s="756" t="n"/>
      <c r="I313" s="756" t="n"/>
      <c r="J313" s="756" t="n"/>
      <c r="K313" s="756" t="n"/>
      <c r="L313" s="756" t="n"/>
      <c r="M313" s="756" t="n"/>
      <c r="N313" s="756" t="n"/>
      <c r="O313" s="756" t="n"/>
      <c r="P313" s="756" t="n"/>
      <c r="Q313" s="756" t="n"/>
      <c r="R313" s="756" t="n"/>
      <c r="S313" s="756" t="n"/>
      <c r="T313" s="755" t="n"/>
      <c r="U313" s="756" t="n"/>
      <c r="V313" s="756" t="n"/>
      <c r="W313" s="756" t="n"/>
      <c r="X313" s="756" t="n"/>
      <c r="Y313" s="756" t="n"/>
      <c r="Z313" s="756" t="n"/>
      <c r="AA313" s="753" t="n"/>
      <c r="AB313" s="756" t="n"/>
      <c r="AC313" s="756" t="n"/>
      <c r="AD313" s="756" t="n"/>
      <c r="AE313" s="756" t="n"/>
      <c r="AF313" s="756" t="n"/>
      <c r="AG313" s="756" t="n"/>
      <c r="AH313" s="753" t="n"/>
      <c r="AI313" s="756" t="n"/>
      <c r="AJ313" s="756" t="n"/>
      <c r="AK313" s="756" t="n"/>
      <c r="AL313" s="756" t="n"/>
      <c r="AM313" s="756" t="n"/>
      <c r="AN313" s="756" t="n"/>
      <c r="AO313" s="756" t="n"/>
      <c r="AP313" s="756" t="n"/>
      <c r="AQ313" s="756" t="n"/>
      <c r="AR313" s="756" t="n"/>
      <c r="AS313" s="756" t="n"/>
      <c r="AT313" s="756" t="n"/>
      <c r="AU313" s="756" t="n"/>
      <c r="AV313" s="756" t="n"/>
      <c r="AW313" s="756" t="n"/>
      <c r="AX313" s="756" t="n"/>
      <c r="AY313" s="756" t="n"/>
      <c r="AZ313" s="753" t="n"/>
      <c r="BA313" s="756" t="n"/>
      <c r="BB313" s="756" t="n"/>
      <c r="BC313" s="756" t="n"/>
      <c r="BD313" s="756" t="n"/>
      <c r="BE313" s="756" t="n"/>
      <c r="BF313" s="756" t="n"/>
      <c r="BG313" s="756" t="n"/>
      <c r="BH313" s="756" t="n"/>
      <c r="BI313" s="756" t="n"/>
      <c r="BJ313" s="756" t="n"/>
      <c r="BK313" s="756" t="n"/>
      <c r="BL313" s="756" t="n"/>
      <c r="BM313" s="756" t="n"/>
      <c r="BN313" s="756" t="n"/>
      <c r="BO313" s="756" t="n"/>
      <c r="BP313" s="756" t="n"/>
      <c r="BQ313" s="756" t="n"/>
      <c r="BR313" s="756" t="n"/>
      <c r="BS313" s="756" t="n"/>
      <c r="BT313" s="756" t="n"/>
      <c r="BU313" s="756" t="n"/>
      <c r="BV313" s="756" t="n"/>
      <c r="BW313" s="756" t="n"/>
      <c r="BX313" s="756" t="n"/>
      <c r="BY313" s="756" t="n"/>
      <c r="BZ313" s="756" t="n"/>
      <c r="CA313" s="756" t="n"/>
      <c r="CB313" s="756" t="n"/>
      <c r="CC313" s="756" t="n"/>
      <c r="CD313" s="756" t="n"/>
      <c r="CE313" s="756" t="n"/>
      <c r="CF313" s="756" t="n"/>
      <c r="CG313" s="756" t="n"/>
      <c r="CH313" s="756" t="n"/>
      <c r="CI313" s="756" t="n"/>
      <c r="CJ313" s="756" t="n"/>
      <c r="CK313" s="756" t="n"/>
      <c r="CL313" s="756" t="n"/>
      <c r="CM313" s="756" t="n"/>
      <c r="CN313" s="756" t="n"/>
      <c r="CO313" s="756" t="n"/>
      <c r="CP313" s="756" t="n"/>
      <c r="CQ313" s="756" t="n"/>
      <c r="CR313" s="756" t="n"/>
      <c r="CS313" s="756" t="n"/>
      <c r="CT313" s="756" t="n"/>
      <c r="CU313" s="756" t="n"/>
      <c r="CV313" s="756" t="n"/>
      <c r="CW313" s="756" t="n"/>
      <c r="CX313" s="756" t="n"/>
      <c r="CY313" s="756" t="n"/>
      <c r="CZ313" s="756" t="n"/>
      <c r="DA313" s="756" t="n"/>
      <c r="DB313" s="756" t="n"/>
      <c r="DC313" s="756" t="n"/>
      <c r="DD313" s="756" t="n"/>
      <c r="DE313" s="756" t="n"/>
      <c r="DF313" s="756" t="n"/>
      <c r="DG313" s="756" t="n"/>
      <c r="DH313" s="756" t="n"/>
      <c r="DI313" s="756" t="n"/>
    </row>
    <row r="314" ht="13.5" customHeight="1" s="1178">
      <c r="A314" s="756" t="n"/>
      <c r="B314" s="756" t="n"/>
      <c r="C314" s="756" t="n"/>
      <c r="D314" s="756" t="n"/>
      <c r="E314" s="756" t="n"/>
      <c r="F314" s="756" t="n"/>
      <c r="G314" s="753" t="n"/>
      <c r="H314" s="756" t="n"/>
      <c r="I314" s="756" t="n"/>
      <c r="J314" s="756" t="n"/>
      <c r="K314" s="756" t="n"/>
      <c r="L314" s="756" t="n"/>
      <c r="M314" s="756" t="n"/>
      <c r="N314" s="756" t="n"/>
      <c r="O314" s="756" t="n"/>
      <c r="P314" s="756" t="n"/>
      <c r="Q314" s="756" t="n"/>
      <c r="R314" s="756" t="n"/>
      <c r="S314" s="756" t="n"/>
      <c r="T314" s="755" t="n"/>
      <c r="U314" s="756" t="n"/>
      <c r="V314" s="756" t="n"/>
      <c r="W314" s="756" t="n"/>
      <c r="X314" s="756" t="n"/>
      <c r="Y314" s="756" t="n"/>
      <c r="Z314" s="756" t="n"/>
      <c r="AA314" s="753" t="n"/>
      <c r="AB314" s="756" t="n"/>
      <c r="AC314" s="756" t="n"/>
      <c r="AD314" s="756" t="n"/>
      <c r="AE314" s="756" t="n"/>
      <c r="AF314" s="756" t="n"/>
      <c r="AG314" s="756" t="n"/>
      <c r="AH314" s="753" t="n"/>
      <c r="AI314" s="756" t="n"/>
      <c r="AJ314" s="756" t="n"/>
      <c r="AK314" s="756" t="n"/>
      <c r="AL314" s="756" t="n"/>
      <c r="AM314" s="756" t="n"/>
      <c r="AN314" s="756" t="n"/>
      <c r="AO314" s="756" t="n"/>
      <c r="AP314" s="756" t="n"/>
      <c r="AQ314" s="756" t="n"/>
      <c r="AR314" s="756" t="n"/>
      <c r="AS314" s="756" t="n"/>
      <c r="AT314" s="756" t="n"/>
      <c r="AU314" s="756" t="n"/>
      <c r="AV314" s="756" t="n"/>
      <c r="AW314" s="756" t="n"/>
      <c r="AX314" s="756" t="n"/>
      <c r="AY314" s="756" t="n"/>
      <c r="AZ314" s="753" t="n"/>
      <c r="BA314" s="756" t="n"/>
      <c r="BB314" s="756" t="n"/>
      <c r="BC314" s="756" t="n"/>
      <c r="BD314" s="756" t="n"/>
      <c r="BE314" s="756" t="n"/>
      <c r="BF314" s="756" t="n"/>
      <c r="BG314" s="756" t="n"/>
      <c r="BH314" s="756" t="n"/>
      <c r="BI314" s="756" t="n"/>
      <c r="BJ314" s="756" t="n"/>
      <c r="BK314" s="756" t="n"/>
      <c r="BL314" s="756" t="n"/>
      <c r="BM314" s="756" t="n"/>
      <c r="BN314" s="756" t="n"/>
      <c r="BO314" s="756" t="n"/>
      <c r="BP314" s="756" t="n"/>
      <c r="BQ314" s="756" t="n"/>
      <c r="BR314" s="756" t="n"/>
      <c r="BS314" s="756" t="n"/>
      <c r="BT314" s="756" t="n"/>
      <c r="BU314" s="756" t="n"/>
      <c r="BV314" s="756" t="n"/>
      <c r="BW314" s="756" t="n"/>
      <c r="BX314" s="756" t="n"/>
      <c r="BY314" s="756" t="n"/>
      <c r="BZ314" s="756" t="n"/>
      <c r="CA314" s="756" t="n"/>
      <c r="CB314" s="756" t="n"/>
      <c r="CC314" s="756" t="n"/>
      <c r="CD314" s="756" t="n"/>
      <c r="CE314" s="756" t="n"/>
      <c r="CF314" s="756" t="n"/>
      <c r="CG314" s="756" t="n"/>
      <c r="CH314" s="756" t="n"/>
      <c r="CI314" s="756" t="n"/>
      <c r="CJ314" s="756" t="n"/>
      <c r="CK314" s="756" t="n"/>
      <c r="CL314" s="756" t="n"/>
      <c r="CM314" s="756" t="n"/>
      <c r="CN314" s="756" t="n"/>
      <c r="CO314" s="756" t="n"/>
      <c r="CP314" s="756" t="n"/>
      <c r="CQ314" s="756" t="n"/>
      <c r="CR314" s="756" t="n"/>
      <c r="CS314" s="756" t="n"/>
      <c r="CT314" s="756" t="n"/>
      <c r="CU314" s="756" t="n"/>
      <c r="CV314" s="756" t="n"/>
      <c r="CW314" s="756" t="n"/>
      <c r="CX314" s="756" t="n"/>
      <c r="CY314" s="756" t="n"/>
      <c r="CZ314" s="756" t="n"/>
      <c r="DA314" s="756" t="n"/>
      <c r="DB314" s="756" t="n"/>
      <c r="DC314" s="756" t="n"/>
      <c r="DD314" s="756" t="n"/>
      <c r="DE314" s="756" t="n"/>
      <c r="DF314" s="756" t="n"/>
      <c r="DG314" s="756" t="n"/>
      <c r="DH314" s="756" t="n"/>
      <c r="DI314" s="756" t="n"/>
    </row>
    <row r="315" ht="13.5" customHeight="1" s="1178">
      <c r="A315" s="756" t="n"/>
      <c r="B315" s="756" t="n"/>
      <c r="C315" s="756" t="n"/>
      <c r="D315" s="756" t="n"/>
      <c r="E315" s="756" t="n"/>
      <c r="F315" s="756" t="n"/>
      <c r="G315" s="753" t="n"/>
      <c r="H315" s="756" t="n"/>
      <c r="I315" s="756" t="n"/>
      <c r="J315" s="756" t="n"/>
      <c r="K315" s="756" t="n"/>
      <c r="L315" s="756" t="n"/>
      <c r="M315" s="756" t="n"/>
      <c r="N315" s="756" t="n"/>
      <c r="O315" s="756" t="n"/>
      <c r="P315" s="756" t="n"/>
      <c r="Q315" s="756" t="n"/>
      <c r="R315" s="756" t="n"/>
      <c r="S315" s="756" t="n"/>
      <c r="T315" s="755" t="n"/>
      <c r="U315" s="756" t="n"/>
      <c r="V315" s="756" t="n"/>
      <c r="W315" s="756" t="n"/>
      <c r="X315" s="756" t="n"/>
      <c r="Y315" s="756" t="n"/>
      <c r="Z315" s="756" t="n"/>
      <c r="AA315" s="753" t="n"/>
      <c r="AB315" s="756" t="n"/>
      <c r="AC315" s="756" t="n"/>
      <c r="AD315" s="756" t="n"/>
      <c r="AE315" s="756" t="n"/>
      <c r="AF315" s="756" t="n"/>
      <c r="AG315" s="756" t="n"/>
      <c r="AH315" s="753" t="n"/>
      <c r="AI315" s="756" t="n"/>
      <c r="AJ315" s="756" t="n"/>
      <c r="AK315" s="756" t="n"/>
      <c r="AL315" s="756" t="n"/>
      <c r="AM315" s="756" t="n"/>
      <c r="AN315" s="756" t="n"/>
      <c r="AO315" s="756" t="n"/>
      <c r="AP315" s="756" t="n"/>
      <c r="AQ315" s="756" t="n"/>
      <c r="AR315" s="756" t="n"/>
      <c r="AS315" s="756" t="n"/>
      <c r="AT315" s="756" t="n"/>
      <c r="AU315" s="756" t="n"/>
      <c r="AV315" s="756" t="n"/>
      <c r="AW315" s="756" t="n"/>
      <c r="AX315" s="756" t="n"/>
      <c r="AY315" s="756" t="n"/>
      <c r="AZ315" s="753" t="n"/>
      <c r="BA315" s="756" t="n"/>
      <c r="BB315" s="756" t="n"/>
      <c r="BC315" s="756" t="n"/>
      <c r="BD315" s="756" t="n"/>
      <c r="BE315" s="756" t="n"/>
      <c r="BF315" s="756" t="n"/>
      <c r="BG315" s="756" t="n"/>
      <c r="BH315" s="756" t="n"/>
      <c r="BI315" s="756" t="n"/>
      <c r="BJ315" s="756" t="n"/>
      <c r="BK315" s="756" t="n"/>
      <c r="BL315" s="756" t="n"/>
      <c r="BM315" s="756" t="n"/>
      <c r="BN315" s="756" t="n"/>
      <c r="BO315" s="756" t="n"/>
      <c r="BP315" s="756" t="n"/>
      <c r="BQ315" s="756" t="n"/>
      <c r="BR315" s="756" t="n"/>
      <c r="BS315" s="756" t="n"/>
      <c r="BT315" s="756" t="n"/>
      <c r="BU315" s="756" t="n"/>
      <c r="BV315" s="756" t="n"/>
      <c r="BW315" s="756" t="n"/>
      <c r="BX315" s="756" t="n"/>
      <c r="BY315" s="756" t="n"/>
      <c r="BZ315" s="756" t="n"/>
      <c r="CA315" s="756" t="n"/>
      <c r="CB315" s="756" t="n"/>
      <c r="CC315" s="756" t="n"/>
      <c r="CD315" s="756" t="n"/>
      <c r="CE315" s="756" t="n"/>
      <c r="CF315" s="756" t="n"/>
      <c r="CG315" s="756" t="n"/>
      <c r="CH315" s="756" t="n"/>
      <c r="CI315" s="756" t="n"/>
      <c r="CJ315" s="756" t="n"/>
      <c r="CK315" s="756" t="n"/>
      <c r="CL315" s="756" t="n"/>
      <c r="CM315" s="756" t="n"/>
      <c r="CN315" s="756" t="n"/>
      <c r="CO315" s="756" t="n"/>
      <c r="CP315" s="756" t="n"/>
      <c r="CQ315" s="756" t="n"/>
      <c r="CR315" s="756" t="n"/>
      <c r="CS315" s="756" t="n"/>
      <c r="CT315" s="756" t="n"/>
      <c r="CU315" s="756" t="n"/>
      <c r="CV315" s="756" t="n"/>
      <c r="CW315" s="756" t="n"/>
      <c r="CX315" s="756" t="n"/>
      <c r="CY315" s="756" t="n"/>
      <c r="CZ315" s="756" t="n"/>
      <c r="DA315" s="756" t="n"/>
      <c r="DB315" s="756" t="n"/>
      <c r="DC315" s="756" t="n"/>
      <c r="DD315" s="756" t="n"/>
      <c r="DE315" s="756" t="n"/>
      <c r="DF315" s="756" t="n"/>
      <c r="DG315" s="756" t="n"/>
      <c r="DH315" s="756" t="n"/>
      <c r="DI315" s="756" t="n"/>
    </row>
    <row r="316" ht="13.5" customHeight="1" s="1178">
      <c r="A316" s="756" t="n"/>
      <c r="B316" s="756" t="n"/>
      <c r="C316" s="756" t="n"/>
      <c r="D316" s="756" t="n"/>
      <c r="E316" s="756" t="n"/>
      <c r="F316" s="756" t="n"/>
      <c r="G316" s="753" t="n"/>
      <c r="H316" s="756" t="n"/>
      <c r="I316" s="756" t="n"/>
      <c r="J316" s="756" t="n"/>
      <c r="K316" s="756" t="n"/>
      <c r="L316" s="756" t="n"/>
      <c r="M316" s="756" t="n"/>
      <c r="N316" s="756" t="n"/>
      <c r="O316" s="756" t="n"/>
      <c r="P316" s="756" t="n"/>
      <c r="Q316" s="756" t="n"/>
      <c r="R316" s="756" t="n"/>
      <c r="S316" s="756" t="n"/>
      <c r="T316" s="755" t="n"/>
      <c r="U316" s="756" t="n"/>
      <c r="V316" s="756" t="n"/>
      <c r="W316" s="756" t="n"/>
      <c r="X316" s="756" t="n"/>
      <c r="Y316" s="756" t="n"/>
      <c r="Z316" s="756" t="n"/>
      <c r="AA316" s="753" t="n"/>
      <c r="AB316" s="756" t="n"/>
      <c r="AC316" s="756" t="n"/>
      <c r="AD316" s="756" t="n"/>
      <c r="AE316" s="756" t="n"/>
      <c r="AF316" s="756" t="n"/>
      <c r="AG316" s="756" t="n"/>
      <c r="AH316" s="753" t="n"/>
      <c r="AI316" s="756" t="n"/>
      <c r="AJ316" s="756" t="n"/>
      <c r="AK316" s="756" t="n"/>
      <c r="AL316" s="756" t="n"/>
      <c r="AM316" s="756" t="n"/>
      <c r="AN316" s="756" t="n"/>
      <c r="AO316" s="756" t="n"/>
      <c r="AP316" s="756" t="n"/>
      <c r="AQ316" s="756" t="n"/>
      <c r="AR316" s="756" t="n"/>
      <c r="AS316" s="756" t="n"/>
      <c r="AT316" s="756" t="n"/>
      <c r="AU316" s="756" t="n"/>
      <c r="AV316" s="756" t="n"/>
      <c r="AW316" s="756" t="n"/>
      <c r="AX316" s="756" t="n"/>
      <c r="AY316" s="756" t="n"/>
      <c r="AZ316" s="753" t="n"/>
      <c r="BA316" s="756" t="n"/>
      <c r="BB316" s="756" t="n"/>
      <c r="BC316" s="756" t="n"/>
      <c r="BD316" s="756" t="n"/>
      <c r="BE316" s="756" t="n"/>
      <c r="BF316" s="756" t="n"/>
      <c r="BG316" s="756" t="n"/>
      <c r="BH316" s="756" t="n"/>
      <c r="BI316" s="756" t="n"/>
      <c r="BJ316" s="756" t="n"/>
      <c r="BK316" s="756" t="n"/>
      <c r="BL316" s="756" t="n"/>
      <c r="BM316" s="756" t="n"/>
      <c r="BN316" s="756" t="n"/>
      <c r="BO316" s="756" t="n"/>
      <c r="BP316" s="756" t="n"/>
      <c r="BQ316" s="756" t="n"/>
      <c r="BR316" s="756" t="n"/>
      <c r="BS316" s="756" t="n"/>
      <c r="BT316" s="756" t="n"/>
      <c r="BU316" s="756" t="n"/>
      <c r="BV316" s="756" t="n"/>
      <c r="BW316" s="756" t="n"/>
      <c r="BX316" s="756" t="n"/>
      <c r="BY316" s="756" t="n"/>
      <c r="BZ316" s="756" t="n"/>
      <c r="CA316" s="756" t="n"/>
      <c r="CB316" s="756" t="n"/>
      <c r="CC316" s="756" t="n"/>
      <c r="CD316" s="756" t="n"/>
      <c r="CE316" s="756" t="n"/>
      <c r="CF316" s="756" t="n"/>
      <c r="CG316" s="756" t="n"/>
      <c r="CH316" s="756" t="n"/>
      <c r="CI316" s="756" t="n"/>
      <c r="CJ316" s="756" t="n"/>
      <c r="CK316" s="756" t="n"/>
      <c r="CL316" s="756" t="n"/>
      <c r="CM316" s="756" t="n"/>
      <c r="CN316" s="756" t="n"/>
      <c r="CO316" s="756" t="n"/>
      <c r="CP316" s="756" t="n"/>
      <c r="CQ316" s="756" t="n"/>
      <c r="CR316" s="756" t="n"/>
      <c r="CS316" s="756" t="n"/>
      <c r="CT316" s="756" t="n"/>
      <c r="CU316" s="756" t="n"/>
      <c r="CV316" s="756" t="n"/>
      <c r="CW316" s="756" t="n"/>
      <c r="CX316" s="756" t="n"/>
      <c r="CY316" s="756" t="n"/>
      <c r="CZ316" s="756" t="n"/>
      <c r="DA316" s="756" t="n"/>
      <c r="DB316" s="756" t="n"/>
      <c r="DC316" s="756" t="n"/>
      <c r="DD316" s="756" t="n"/>
      <c r="DE316" s="756" t="n"/>
      <c r="DF316" s="756" t="n"/>
      <c r="DG316" s="756" t="n"/>
      <c r="DH316" s="756" t="n"/>
      <c r="DI316" s="756" t="n"/>
    </row>
    <row r="317" ht="13.5" customHeight="1" s="1178">
      <c r="A317" s="756" t="n"/>
      <c r="B317" s="756" t="n"/>
      <c r="C317" s="756" t="n"/>
      <c r="D317" s="756" t="n"/>
      <c r="E317" s="756" t="n"/>
      <c r="F317" s="756" t="n"/>
      <c r="G317" s="753" t="n"/>
      <c r="H317" s="756" t="n"/>
      <c r="I317" s="756" t="n"/>
      <c r="J317" s="756" t="n"/>
      <c r="K317" s="756" t="n"/>
      <c r="L317" s="756" t="n"/>
      <c r="M317" s="756" t="n"/>
      <c r="N317" s="756" t="n"/>
      <c r="O317" s="756" t="n"/>
      <c r="P317" s="756" t="n"/>
      <c r="Q317" s="756" t="n"/>
      <c r="R317" s="756" t="n"/>
      <c r="S317" s="756" t="n"/>
      <c r="T317" s="755" t="n"/>
      <c r="U317" s="756" t="n"/>
      <c r="V317" s="756" t="n"/>
      <c r="W317" s="756" t="n"/>
      <c r="X317" s="756" t="n"/>
      <c r="Y317" s="756" t="n"/>
      <c r="Z317" s="756" t="n"/>
      <c r="AA317" s="753" t="n"/>
      <c r="AB317" s="756" t="n"/>
      <c r="AC317" s="756" t="n"/>
      <c r="AD317" s="756" t="n"/>
      <c r="AE317" s="756" t="n"/>
      <c r="AF317" s="756" t="n"/>
      <c r="AG317" s="756" t="n"/>
      <c r="AH317" s="753" t="n"/>
      <c r="AI317" s="756" t="n"/>
      <c r="AJ317" s="756" t="n"/>
      <c r="AK317" s="756" t="n"/>
      <c r="AL317" s="756" t="n"/>
      <c r="AM317" s="756" t="n"/>
      <c r="AN317" s="756" t="n"/>
      <c r="AO317" s="756" t="n"/>
      <c r="AP317" s="756" t="n"/>
      <c r="AQ317" s="756" t="n"/>
      <c r="AR317" s="756" t="n"/>
      <c r="AS317" s="756" t="n"/>
      <c r="AT317" s="756" t="n"/>
      <c r="AU317" s="756" t="n"/>
      <c r="AV317" s="756" t="n"/>
      <c r="AW317" s="756" t="n"/>
      <c r="AX317" s="756" t="n"/>
      <c r="AY317" s="756" t="n"/>
      <c r="AZ317" s="753" t="n"/>
      <c r="BA317" s="756" t="n"/>
      <c r="BB317" s="756" t="n"/>
      <c r="BC317" s="756" t="n"/>
      <c r="BD317" s="756" t="n"/>
      <c r="BE317" s="756" t="n"/>
      <c r="BF317" s="756" t="n"/>
      <c r="BG317" s="756" t="n"/>
      <c r="BH317" s="756" t="n"/>
      <c r="BI317" s="756" t="n"/>
      <c r="BJ317" s="756" t="n"/>
      <c r="BK317" s="756" t="n"/>
      <c r="BL317" s="756" t="n"/>
      <c r="BM317" s="756" t="n"/>
      <c r="BN317" s="756" t="n"/>
      <c r="BO317" s="756" t="n"/>
      <c r="BP317" s="756" t="n"/>
      <c r="BQ317" s="756" t="n"/>
      <c r="BR317" s="756" t="n"/>
      <c r="BS317" s="756" t="n"/>
      <c r="BT317" s="756" t="n"/>
      <c r="BU317" s="756" t="n"/>
      <c r="BV317" s="756" t="n"/>
      <c r="BW317" s="756" t="n"/>
      <c r="BX317" s="756" t="n"/>
      <c r="BY317" s="756" t="n"/>
      <c r="BZ317" s="756" t="n"/>
      <c r="CA317" s="756" t="n"/>
      <c r="CB317" s="756" t="n"/>
      <c r="CC317" s="756" t="n"/>
      <c r="CD317" s="756" t="n"/>
      <c r="CE317" s="756" t="n"/>
      <c r="CF317" s="756" t="n"/>
      <c r="CG317" s="756" t="n"/>
      <c r="CH317" s="756" t="n"/>
      <c r="CI317" s="756" t="n"/>
      <c r="CJ317" s="756" t="n"/>
      <c r="CK317" s="756" t="n"/>
      <c r="CL317" s="756" t="n"/>
      <c r="CM317" s="756" t="n"/>
      <c r="CN317" s="756" t="n"/>
      <c r="CO317" s="756" t="n"/>
      <c r="CP317" s="756" t="n"/>
      <c r="CQ317" s="756" t="n"/>
      <c r="CR317" s="756" t="n"/>
      <c r="CS317" s="756" t="n"/>
      <c r="CT317" s="756" t="n"/>
      <c r="CU317" s="756" t="n"/>
      <c r="CV317" s="756" t="n"/>
      <c r="CW317" s="756" t="n"/>
      <c r="CX317" s="756" t="n"/>
      <c r="CY317" s="756" t="n"/>
      <c r="CZ317" s="756" t="n"/>
      <c r="DA317" s="756" t="n"/>
      <c r="DB317" s="756" t="n"/>
      <c r="DC317" s="756" t="n"/>
      <c r="DD317" s="756" t="n"/>
      <c r="DE317" s="756" t="n"/>
      <c r="DF317" s="756" t="n"/>
      <c r="DG317" s="756" t="n"/>
      <c r="DH317" s="756" t="n"/>
      <c r="DI317" s="756" t="n"/>
    </row>
    <row r="318" ht="13.5" customHeight="1" s="1178">
      <c r="A318" s="756" t="n"/>
      <c r="B318" s="756" t="n"/>
      <c r="C318" s="756" t="n"/>
      <c r="D318" s="756" t="n"/>
      <c r="E318" s="756" t="n"/>
      <c r="F318" s="756" t="n"/>
      <c r="G318" s="753" t="n"/>
      <c r="H318" s="756" t="n"/>
      <c r="I318" s="756" t="n"/>
      <c r="J318" s="756" t="n"/>
      <c r="K318" s="756" t="n"/>
      <c r="L318" s="756" t="n"/>
      <c r="M318" s="756" t="n"/>
      <c r="N318" s="756" t="n"/>
      <c r="O318" s="756" t="n"/>
      <c r="P318" s="756" t="n"/>
      <c r="Q318" s="756" t="n"/>
      <c r="R318" s="756" t="n"/>
      <c r="S318" s="756" t="n"/>
      <c r="T318" s="755" t="n"/>
      <c r="U318" s="756" t="n"/>
      <c r="V318" s="756" t="n"/>
      <c r="W318" s="756" t="n"/>
      <c r="X318" s="756" t="n"/>
      <c r="Y318" s="756" t="n"/>
      <c r="Z318" s="756" t="n"/>
      <c r="AA318" s="753" t="n"/>
      <c r="AB318" s="756" t="n"/>
      <c r="AC318" s="756" t="n"/>
      <c r="AD318" s="756" t="n"/>
      <c r="AE318" s="756" t="n"/>
      <c r="AF318" s="756" t="n"/>
      <c r="AG318" s="756" t="n"/>
      <c r="AH318" s="753" t="n"/>
      <c r="AI318" s="756" t="n"/>
      <c r="AJ318" s="756" t="n"/>
      <c r="AK318" s="756" t="n"/>
      <c r="AL318" s="756" t="n"/>
      <c r="AM318" s="756" t="n"/>
      <c r="AN318" s="756" t="n"/>
      <c r="AO318" s="756" t="n"/>
      <c r="AP318" s="756" t="n"/>
      <c r="AQ318" s="756" t="n"/>
      <c r="AR318" s="756" t="n"/>
      <c r="AS318" s="756" t="n"/>
      <c r="AT318" s="756" t="n"/>
      <c r="AU318" s="756" t="n"/>
      <c r="AV318" s="756" t="n"/>
      <c r="AW318" s="756" t="n"/>
      <c r="AX318" s="756" t="n"/>
      <c r="AY318" s="756" t="n"/>
      <c r="AZ318" s="753" t="n"/>
      <c r="BA318" s="756" t="n"/>
      <c r="BB318" s="756" t="n"/>
      <c r="BC318" s="756" t="n"/>
      <c r="BD318" s="756" t="n"/>
      <c r="BE318" s="756" t="n"/>
      <c r="BF318" s="756" t="n"/>
      <c r="BG318" s="756" t="n"/>
      <c r="BH318" s="756" t="n"/>
      <c r="BI318" s="756" t="n"/>
      <c r="BJ318" s="756" t="n"/>
      <c r="BK318" s="756" t="n"/>
      <c r="BL318" s="756" t="n"/>
      <c r="BM318" s="756" t="n"/>
      <c r="BN318" s="756" t="n"/>
      <c r="BO318" s="756" t="n"/>
      <c r="BP318" s="756" t="n"/>
      <c r="BQ318" s="756" t="n"/>
      <c r="BR318" s="756" t="n"/>
      <c r="BS318" s="756" t="n"/>
      <c r="BT318" s="756" t="n"/>
      <c r="BU318" s="756" t="n"/>
      <c r="BV318" s="756" t="n"/>
      <c r="BW318" s="756" t="n"/>
      <c r="BX318" s="756" t="n"/>
      <c r="BY318" s="756" t="n"/>
      <c r="BZ318" s="756" t="n"/>
      <c r="CA318" s="756" t="n"/>
      <c r="CB318" s="756" t="n"/>
      <c r="CC318" s="756" t="n"/>
      <c r="CD318" s="756" t="n"/>
      <c r="CE318" s="756" t="n"/>
      <c r="CF318" s="756" t="n"/>
      <c r="CG318" s="756" t="n"/>
      <c r="CH318" s="756" t="n"/>
      <c r="CI318" s="756" t="n"/>
      <c r="CJ318" s="756" t="n"/>
      <c r="CK318" s="756" t="n"/>
      <c r="CL318" s="756" t="n"/>
      <c r="CM318" s="756" t="n"/>
      <c r="CN318" s="756" t="n"/>
      <c r="CO318" s="756" t="n"/>
      <c r="CP318" s="756" t="n"/>
      <c r="CQ318" s="756" t="n"/>
      <c r="CR318" s="756" t="n"/>
      <c r="CS318" s="756" t="n"/>
      <c r="CT318" s="756" t="n"/>
      <c r="CU318" s="756" t="n"/>
      <c r="CV318" s="756" t="n"/>
      <c r="CW318" s="756" t="n"/>
      <c r="CX318" s="756" t="n"/>
      <c r="CY318" s="756" t="n"/>
      <c r="CZ318" s="756" t="n"/>
      <c r="DA318" s="756" t="n"/>
      <c r="DB318" s="756" t="n"/>
      <c r="DC318" s="756" t="n"/>
      <c r="DD318" s="756" t="n"/>
      <c r="DE318" s="756" t="n"/>
      <c r="DF318" s="756" t="n"/>
      <c r="DG318" s="756" t="n"/>
      <c r="DH318" s="756" t="n"/>
      <c r="DI318" s="756" t="n"/>
    </row>
    <row r="319" ht="13.5" customHeight="1" s="1178">
      <c r="A319" s="756" t="n"/>
      <c r="B319" s="756" t="n"/>
      <c r="C319" s="756" t="n"/>
      <c r="D319" s="756" t="n"/>
      <c r="E319" s="756" t="n"/>
      <c r="F319" s="756" t="n"/>
      <c r="G319" s="753" t="n"/>
      <c r="H319" s="756" t="n"/>
      <c r="I319" s="756" t="n"/>
      <c r="J319" s="756" t="n"/>
      <c r="K319" s="756" t="n"/>
      <c r="L319" s="756" t="n"/>
      <c r="M319" s="756" t="n"/>
      <c r="N319" s="756" t="n"/>
      <c r="O319" s="756" t="n"/>
      <c r="P319" s="756" t="n"/>
      <c r="Q319" s="756" t="n"/>
      <c r="R319" s="756" t="n"/>
      <c r="S319" s="756" t="n"/>
      <c r="T319" s="755" t="n"/>
      <c r="U319" s="756" t="n"/>
      <c r="V319" s="756" t="n"/>
      <c r="W319" s="756" t="n"/>
      <c r="X319" s="756" t="n"/>
      <c r="Y319" s="756" t="n"/>
      <c r="Z319" s="756" t="n"/>
      <c r="AA319" s="753" t="n"/>
      <c r="AB319" s="756" t="n"/>
      <c r="AC319" s="756" t="n"/>
      <c r="AD319" s="756" t="n"/>
      <c r="AE319" s="756" t="n"/>
      <c r="AF319" s="756" t="n"/>
      <c r="AG319" s="756" t="n"/>
      <c r="AH319" s="753" t="n"/>
      <c r="AI319" s="756" t="n"/>
      <c r="AJ319" s="756" t="n"/>
      <c r="AK319" s="756" t="n"/>
      <c r="AL319" s="756" t="n"/>
      <c r="AM319" s="756" t="n"/>
      <c r="AN319" s="756" t="n"/>
      <c r="AO319" s="756" t="n"/>
      <c r="AP319" s="756" t="n"/>
      <c r="AQ319" s="756" t="n"/>
      <c r="AR319" s="756" t="n"/>
      <c r="AS319" s="756" t="n"/>
      <c r="AT319" s="756" t="n"/>
      <c r="AU319" s="756" t="n"/>
      <c r="AV319" s="756" t="n"/>
      <c r="AW319" s="756" t="n"/>
      <c r="AX319" s="756" t="n"/>
      <c r="AY319" s="756" t="n"/>
      <c r="AZ319" s="753" t="n"/>
      <c r="BA319" s="756" t="n"/>
      <c r="BB319" s="756" t="n"/>
      <c r="BC319" s="756" t="n"/>
      <c r="BD319" s="756" t="n"/>
      <c r="BE319" s="756" t="n"/>
      <c r="BF319" s="756" t="n"/>
      <c r="BG319" s="756" t="n"/>
      <c r="BH319" s="756" t="n"/>
      <c r="BI319" s="756" t="n"/>
      <c r="BJ319" s="756" t="n"/>
      <c r="BK319" s="756" t="n"/>
      <c r="BL319" s="756" t="n"/>
      <c r="BM319" s="756" t="n"/>
      <c r="BN319" s="756" t="n"/>
      <c r="BO319" s="756" t="n"/>
      <c r="BP319" s="756" t="n"/>
      <c r="BQ319" s="756" t="n"/>
      <c r="BR319" s="756" t="n"/>
      <c r="BS319" s="756" t="n"/>
      <c r="BT319" s="756" t="n"/>
      <c r="BU319" s="756" t="n"/>
      <c r="BV319" s="756" t="n"/>
      <c r="BW319" s="756" t="n"/>
      <c r="BX319" s="756" t="n"/>
      <c r="BY319" s="756" t="n"/>
      <c r="BZ319" s="756" t="n"/>
      <c r="CA319" s="756" t="n"/>
      <c r="CB319" s="756" t="n"/>
      <c r="CC319" s="756" t="n"/>
      <c r="CD319" s="756" t="n"/>
      <c r="CE319" s="756" t="n"/>
      <c r="CF319" s="756" t="n"/>
      <c r="CG319" s="756" t="n"/>
      <c r="CH319" s="756" t="n"/>
      <c r="CI319" s="756" t="n"/>
      <c r="CJ319" s="756" t="n"/>
      <c r="CK319" s="756" t="n"/>
      <c r="CL319" s="756" t="n"/>
      <c r="CM319" s="756" t="n"/>
      <c r="CN319" s="756" t="n"/>
      <c r="CO319" s="756" t="n"/>
      <c r="CP319" s="756" t="n"/>
      <c r="CQ319" s="756" t="n"/>
      <c r="CR319" s="756" t="n"/>
      <c r="CS319" s="756" t="n"/>
      <c r="CT319" s="756" t="n"/>
      <c r="CU319" s="756" t="n"/>
      <c r="CV319" s="756" t="n"/>
      <c r="CW319" s="756" t="n"/>
      <c r="CX319" s="756" t="n"/>
      <c r="CY319" s="756" t="n"/>
      <c r="CZ319" s="756" t="n"/>
      <c r="DA319" s="756" t="n"/>
      <c r="DB319" s="756" t="n"/>
      <c r="DC319" s="756" t="n"/>
      <c r="DD319" s="756" t="n"/>
      <c r="DE319" s="756" t="n"/>
      <c r="DF319" s="756" t="n"/>
      <c r="DG319" s="756" t="n"/>
      <c r="DH319" s="756" t="n"/>
      <c r="DI319" s="756" t="n"/>
    </row>
    <row r="320" ht="13.5" customHeight="1" s="1178">
      <c r="A320" s="756" t="n"/>
      <c r="B320" s="756" t="n"/>
      <c r="C320" s="756" t="n"/>
      <c r="D320" s="756" t="n"/>
      <c r="E320" s="756" t="n"/>
      <c r="F320" s="756" t="n"/>
      <c r="G320" s="753" t="n"/>
      <c r="H320" s="756" t="n"/>
      <c r="I320" s="756" t="n"/>
      <c r="J320" s="756" t="n"/>
      <c r="K320" s="756" t="n"/>
      <c r="L320" s="756" t="n"/>
      <c r="M320" s="756" t="n"/>
      <c r="N320" s="756" t="n"/>
      <c r="O320" s="756" t="n"/>
      <c r="P320" s="756" t="n"/>
      <c r="Q320" s="756" t="n"/>
      <c r="R320" s="756" t="n"/>
      <c r="S320" s="756" t="n"/>
      <c r="T320" s="755" t="n"/>
      <c r="U320" s="756" t="n"/>
      <c r="V320" s="756" t="n"/>
      <c r="W320" s="756" t="n"/>
      <c r="X320" s="756" t="n"/>
      <c r="Y320" s="756" t="n"/>
      <c r="Z320" s="756" t="n"/>
      <c r="AA320" s="753" t="n"/>
      <c r="AB320" s="756" t="n"/>
      <c r="AC320" s="756" t="n"/>
      <c r="AD320" s="756" t="n"/>
      <c r="AE320" s="756" t="n"/>
      <c r="AF320" s="756" t="n"/>
      <c r="AG320" s="756" t="n"/>
      <c r="AH320" s="753" t="n"/>
      <c r="AI320" s="756" t="n"/>
      <c r="AJ320" s="756" t="n"/>
      <c r="AK320" s="756" t="n"/>
      <c r="AL320" s="756" t="n"/>
      <c r="AM320" s="756" t="n"/>
      <c r="AN320" s="756" t="n"/>
      <c r="AO320" s="756" t="n"/>
      <c r="AP320" s="756" t="n"/>
      <c r="AQ320" s="756" t="n"/>
      <c r="AR320" s="756" t="n"/>
      <c r="AS320" s="756" t="n"/>
      <c r="AT320" s="756" t="n"/>
      <c r="AU320" s="756" t="n"/>
      <c r="AV320" s="756" t="n"/>
      <c r="AW320" s="756" t="n"/>
      <c r="AX320" s="756" t="n"/>
      <c r="AY320" s="756" t="n"/>
      <c r="AZ320" s="753" t="n"/>
      <c r="BA320" s="756" t="n"/>
      <c r="BB320" s="756" t="n"/>
      <c r="BC320" s="756" t="n"/>
      <c r="BD320" s="756" t="n"/>
      <c r="BE320" s="756" t="n"/>
      <c r="BF320" s="756" t="n"/>
      <c r="BG320" s="756" t="n"/>
      <c r="BH320" s="756" t="n"/>
      <c r="BI320" s="756" t="n"/>
      <c r="BJ320" s="756" t="n"/>
      <c r="BK320" s="756" t="n"/>
      <c r="BL320" s="756" t="n"/>
      <c r="BM320" s="756" t="n"/>
      <c r="BN320" s="756" t="n"/>
      <c r="BO320" s="756" t="n"/>
      <c r="BP320" s="756" t="n"/>
      <c r="BQ320" s="756" t="n"/>
      <c r="BR320" s="756" t="n"/>
      <c r="BS320" s="756" t="n"/>
      <c r="BT320" s="756" t="n"/>
      <c r="BU320" s="756" t="n"/>
      <c r="BV320" s="756" t="n"/>
      <c r="BW320" s="756" t="n"/>
      <c r="BX320" s="756" t="n"/>
      <c r="BY320" s="756" t="n"/>
      <c r="BZ320" s="756" t="n"/>
      <c r="CA320" s="756" t="n"/>
      <c r="CB320" s="756" t="n"/>
      <c r="CC320" s="756" t="n"/>
      <c r="CD320" s="756" t="n"/>
      <c r="CE320" s="756" t="n"/>
      <c r="CF320" s="756" t="n"/>
      <c r="CG320" s="756" t="n"/>
      <c r="CH320" s="756" t="n"/>
      <c r="CI320" s="756" t="n"/>
      <c r="CJ320" s="756" t="n"/>
      <c r="CK320" s="756" t="n"/>
      <c r="CL320" s="756" t="n"/>
      <c r="CM320" s="756" t="n"/>
      <c r="CN320" s="756" t="n"/>
      <c r="CO320" s="756" t="n"/>
      <c r="CP320" s="756" t="n"/>
      <c r="CQ320" s="756" t="n"/>
      <c r="CR320" s="756" t="n"/>
      <c r="CS320" s="756" t="n"/>
      <c r="CT320" s="756" t="n"/>
      <c r="CU320" s="756" t="n"/>
      <c r="CV320" s="756" t="n"/>
      <c r="CW320" s="756" t="n"/>
      <c r="CX320" s="756" t="n"/>
      <c r="CY320" s="756" t="n"/>
      <c r="CZ320" s="756" t="n"/>
      <c r="DA320" s="756" t="n"/>
      <c r="DB320" s="756" t="n"/>
      <c r="DC320" s="756" t="n"/>
      <c r="DD320" s="756" t="n"/>
      <c r="DE320" s="756" t="n"/>
      <c r="DF320" s="756" t="n"/>
      <c r="DG320" s="756" t="n"/>
      <c r="DH320" s="756" t="n"/>
      <c r="DI320" s="756" t="n"/>
    </row>
    <row r="321" ht="13.5" customHeight="1" s="1178">
      <c r="A321" s="756" t="n"/>
      <c r="B321" s="756" t="n"/>
      <c r="C321" s="756" t="n"/>
      <c r="D321" s="756" t="n"/>
      <c r="E321" s="756" t="n"/>
      <c r="F321" s="756" t="n"/>
      <c r="G321" s="753" t="n"/>
      <c r="H321" s="756" t="n"/>
      <c r="I321" s="756" t="n"/>
      <c r="J321" s="756" t="n"/>
      <c r="K321" s="756" t="n"/>
      <c r="L321" s="756" t="n"/>
      <c r="M321" s="756" t="n"/>
      <c r="N321" s="756" t="n"/>
      <c r="O321" s="756" t="n"/>
      <c r="P321" s="756" t="n"/>
      <c r="Q321" s="756" t="n"/>
      <c r="R321" s="756" t="n"/>
      <c r="S321" s="756" t="n"/>
      <c r="T321" s="755" t="n"/>
      <c r="U321" s="756" t="n"/>
      <c r="V321" s="756" t="n"/>
      <c r="W321" s="756" t="n"/>
      <c r="X321" s="756" t="n"/>
      <c r="Y321" s="756" t="n"/>
      <c r="Z321" s="756" t="n"/>
      <c r="AA321" s="753" t="n"/>
      <c r="AB321" s="756" t="n"/>
      <c r="AC321" s="756" t="n"/>
      <c r="AD321" s="756" t="n"/>
      <c r="AE321" s="756" t="n"/>
      <c r="AF321" s="756" t="n"/>
      <c r="AG321" s="756" t="n"/>
      <c r="AH321" s="753" t="n"/>
      <c r="AI321" s="756" t="n"/>
      <c r="AJ321" s="756" t="n"/>
      <c r="AK321" s="756" t="n"/>
      <c r="AL321" s="756" t="n"/>
      <c r="AM321" s="756" t="n"/>
      <c r="AN321" s="756" t="n"/>
      <c r="AO321" s="756" t="n"/>
      <c r="AP321" s="756" t="n"/>
      <c r="AQ321" s="756" t="n"/>
      <c r="AR321" s="756" t="n"/>
      <c r="AS321" s="756" t="n"/>
      <c r="AT321" s="756" t="n"/>
      <c r="AU321" s="756" t="n"/>
      <c r="AV321" s="756" t="n"/>
      <c r="AW321" s="756" t="n"/>
      <c r="AX321" s="756" t="n"/>
      <c r="AY321" s="756" t="n"/>
      <c r="AZ321" s="753" t="n"/>
      <c r="BA321" s="756" t="n"/>
      <c r="BB321" s="756" t="n"/>
      <c r="BC321" s="756" t="n"/>
      <c r="BD321" s="756" t="n"/>
      <c r="BE321" s="756" t="n"/>
      <c r="BF321" s="756" t="n"/>
      <c r="BG321" s="756" t="n"/>
      <c r="BH321" s="756" t="n"/>
      <c r="BI321" s="756" t="n"/>
      <c r="BJ321" s="756" t="n"/>
      <c r="BK321" s="756" t="n"/>
      <c r="BL321" s="756" t="n"/>
      <c r="BM321" s="756" t="n"/>
      <c r="BN321" s="756" t="n"/>
      <c r="BO321" s="756" t="n"/>
      <c r="BP321" s="756" t="n"/>
      <c r="BQ321" s="756" t="n"/>
      <c r="BR321" s="756" t="n"/>
      <c r="BS321" s="756" t="n"/>
      <c r="BT321" s="756" t="n"/>
      <c r="BU321" s="756" t="n"/>
      <c r="BV321" s="756" t="n"/>
      <c r="BW321" s="756" t="n"/>
      <c r="BX321" s="756" t="n"/>
      <c r="BY321" s="756" t="n"/>
      <c r="BZ321" s="756" t="n"/>
      <c r="CA321" s="756" t="n"/>
      <c r="CB321" s="756" t="n"/>
      <c r="CC321" s="756" t="n"/>
      <c r="CD321" s="756" t="n"/>
      <c r="CE321" s="756" t="n"/>
      <c r="CF321" s="756" t="n"/>
      <c r="CG321" s="756" t="n"/>
      <c r="CH321" s="756" t="n"/>
      <c r="CI321" s="756" t="n"/>
      <c r="CJ321" s="756" t="n"/>
      <c r="CK321" s="756" t="n"/>
      <c r="CL321" s="756" t="n"/>
      <c r="CM321" s="756" t="n"/>
      <c r="CN321" s="756" t="n"/>
      <c r="CO321" s="756" t="n"/>
      <c r="CP321" s="756" t="n"/>
      <c r="CQ321" s="756" t="n"/>
      <c r="CR321" s="756" t="n"/>
      <c r="CS321" s="756" t="n"/>
      <c r="CT321" s="756" t="n"/>
      <c r="CU321" s="756" t="n"/>
      <c r="CV321" s="756" t="n"/>
      <c r="CW321" s="756" t="n"/>
      <c r="CX321" s="756" t="n"/>
      <c r="CY321" s="756" t="n"/>
      <c r="CZ321" s="756" t="n"/>
      <c r="DA321" s="756" t="n"/>
      <c r="DB321" s="756" t="n"/>
      <c r="DC321" s="756" t="n"/>
      <c r="DD321" s="756" t="n"/>
      <c r="DE321" s="756" t="n"/>
      <c r="DF321" s="756" t="n"/>
      <c r="DG321" s="756" t="n"/>
      <c r="DH321" s="756" t="n"/>
      <c r="DI321" s="756" t="n"/>
    </row>
    <row r="322" ht="13.5" customHeight="1" s="1178">
      <c r="A322" s="756" t="n"/>
      <c r="B322" s="756" t="n"/>
      <c r="C322" s="756" t="n"/>
      <c r="D322" s="756" t="n"/>
      <c r="E322" s="756" t="n"/>
      <c r="F322" s="756" t="n"/>
      <c r="G322" s="753" t="n"/>
      <c r="H322" s="756" t="n"/>
      <c r="I322" s="756" t="n"/>
      <c r="J322" s="756" t="n"/>
      <c r="K322" s="756" t="n"/>
      <c r="L322" s="756" t="n"/>
      <c r="M322" s="756" t="n"/>
      <c r="N322" s="756" t="n"/>
      <c r="O322" s="756" t="n"/>
      <c r="P322" s="756" t="n"/>
      <c r="Q322" s="756" t="n"/>
      <c r="R322" s="756" t="n"/>
      <c r="S322" s="756" t="n"/>
      <c r="T322" s="755" t="n"/>
      <c r="U322" s="756" t="n"/>
      <c r="V322" s="756" t="n"/>
      <c r="W322" s="756" t="n"/>
      <c r="X322" s="756" t="n"/>
      <c r="Y322" s="756" t="n"/>
      <c r="Z322" s="756" t="n"/>
      <c r="AA322" s="753" t="n"/>
      <c r="AB322" s="756" t="n"/>
      <c r="AC322" s="756" t="n"/>
      <c r="AD322" s="756" t="n"/>
      <c r="AE322" s="756" t="n"/>
      <c r="AF322" s="756" t="n"/>
      <c r="AG322" s="756" t="n"/>
      <c r="AH322" s="753" t="n"/>
      <c r="AI322" s="756" t="n"/>
      <c r="AJ322" s="756" t="n"/>
      <c r="AK322" s="756" t="n"/>
      <c r="AL322" s="756" t="n"/>
      <c r="AM322" s="756" t="n"/>
      <c r="AN322" s="756" t="n"/>
      <c r="AO322" s="756" t="n"/>
      <c r="AP322" s="756" t="n"/>
      <c r="AQ322" s="756" t="n"/>
      <c r="AR322" s="756" t="n"/>
      <c r="AS322" s="756" t="n"/>
      <c r="AT322" s="756" t="n"/>
      <c r="AU322" s="756" t="n"/>
      <c r="AV322" s="756" t="n"/>
      <c r="AW322" s="756" t="n"/>
      <c r="AX322" s="756" t="n"/>
      <c r="AY322" s="756" t="n"/>
      <c r="AZ322" s="753" t="n"/>
      <c r="BA322" s="756" t="n"/>
      <c r="BB322" s="756" t="n"/>
      <c r="BC322" s="756" t="n"/>
      <c r="BD322" s="756" t="n"/>
      <c r="BE322" s="756" t="n"/>
      <c r="BF322" s="756" t="n"/>
      <c r="BG322" s="756" t="n"/>
      <c r="BH322" s="756" t="n"/>
      <c r="BI322" s="756" t="n"/>
      <c r="BJ322" s="756" t="n"/>
      <c r="BK322" s="756" t="n"/>
      <c r="BL322" s="756" t="n"/>
      <c r="BM322" s="756" t="n"/>
      <c r="BN322" s="756" t="n"/>
      <c r="BO322" s="756" t="n"/>
      <c r="BP322" s="756" t="n"/>
      <c r="BQ322" s="756" t="n"/>
      <c r="BR322" s="756" t="n"/>
      <c r="BS322" s="756" t="n"/>
      <c r="BT322" s="756" t="n"/>
      <c r="BU322" s="756" t="n"/>
      <c r="BV322" s="756" t="n"/>
      <c r="BW322" s="756" t="n"/>
      <c r="BX322" s="756" t="n"/>
      <c r="BY322" s="756" t="n"/>
      <c r="BZ322" s="756" t="n"/>
      <c r="CA322" s="756" t="n"/>
      <c r="CB322" s="756" t="n"/>
      <c r="CC322" s="756" t="n"/>
      <c r="CD322" s="756" t="n"/>
      <c r="CE322" s="756" t="n"/>
      <c r="CF322" s="756" t="n"/>
      <c r="CG322" s="756" t="n"/>
      <c r="CH322" s="756" t="n"/>
      <c r="CI322" s="756" t="n"/>
      <c r="CJ322" s="756" t="n"/>
      <c r="CK322" s="756" t="n"/>
      <c r="CL322" s="756" t="n"/>
      <c r="CM322" s="756" t="n"/>
      <c r="CN322" s="756" t="n"/>
      <c r="CO322" s="756" t="n"/>
      <c r="CP322" s="756" t="n"/>
      <c r="CQ322" s="756" t="n"/>
      <c r="CR322" s="756" t="n"/>
      <c r="CS322" s="756" t="n"/>
      <c r="CT322" s="756" t="n"/>
      <c r="CU322" s="756" t="n"/>
      <c r="CV322" s="756" t="n"/>
      <c r="CW322" s="756" t="n"/>
      <c r="CX322" s="756" t="n"/>
      <c r="CY322" s="756" t="n"/>
      <c r="CZ322" s="756" t="n"/>
      <c r="DA322" s="756" t="n"/>
      <c r="DB322" s="756" t="n"/>
      <c r="DC322" s="756" t="n"/>
      <c r="DD322" s="756" t="n"/>
      <c r="DE322" s="756" t="n"/>
      <c r="DF322" s="756" t="n"/>
      <c r="DG322" s="756" t="n"/>
      <c r="DH322" s="756" t="n"/>
      <c r="DI322" s="756" t="n"/>
    </row>
    <row r="323" ht="13.5" customHeight="1" s="1178">
      <c r="A323" s="756" t="n"/>
      <c r="B323" s="756" t="n"/>
      <c r="C323" s="756" t="n"/>
      <c r="D323" s="756" t="n"/>
      <c r="E323" s="756" t="n"/>
      <c r="F323" s="756" t="n"/>
      <c r="G323" s="753" t="n"/>
      <c r="H323" s="756" t="n"/>
      <c r="I323" s="756" t="n"/>
      <c r="J323" s="756" t="n"/>
      <c r="K323" s="756" t="n"/>
      <c r="L323" s="756" t="n"/>
      <c r="M323" s="756" t="n"/>
      <c r="N323" s="756" t="n"/>
      <c r="O323" s="756" t="n"/>
      <c r="P323" s="756" t="n"/>
      <c r="Q323" s="756" t="n"/>
      <c r="R323" s="756" t="n"/>
      <c r="S323" s="756" t="n"/>
      <c r="T323" s="755" t="n"/>
      <c r="U323" s="756" t="n"/>
      <c r="V323" s="756" t="n"/>
      <c r="W323" s="756" t="n"/>
      <c r="X323" s="756" t="n"/>
      <c r="Y323" s="756" t="n"/>
      <c r="Z323" s="756" t="n"/>
      <c r="AA323" s="753" t="n"/>
      <c r="AB323" s="756" t="n"/>
      <c r="AC323" s="756" t="n"/>
      <c r="AD323" s="756" t="n"/>
      <c r="AE323" s="756" t="n"/>
      <c r="AF323" s="756" t="n"/>
      <c r="AG323" s="756" t="n"/>
      <c r="AH323" s="753" t="n"/>
      <c r="AI323" s="756" t="n"/>
      <c r="AJ323" s="756" t="n"/>
      <c r="AK323" s="756" t="n"/>
      <c r="AL323" s="756" t="n"/>
      <c r="AM323" s="756" t="n"/>
      <c r="AN323" s="756" t="n"/>
      <c r="AO323" s="756" t="n"/>
      <c r="AP323" s="756" t="n"/>
      <c r="AQ323" s="756" t="n"/>
      <c r="AR323" s="756" t="n"/>
      <c r="AS323" s="756" t="n"/>
      <c r="AT323" s="756" t="n"/>
      <c r="AU323" s="756" t="n"/>
      <c r="AV323" s="756" t="n"/>
      <c r="AW323" s="756" t="n"/>
      <c r="AX323" s="756" t="n"/>
      <c r="AY323" s="756" t="n"/>
      <c r="AZ323" s="753" t="n"/>
      <c r="BA323" s="756" t="n"/>
      <c r="BB323" s="756" t="n"/>
      <c r="BC323" s="756" t="n"/>
      <c r="BD323" s="756" t="n"/>
      <c r="BE323" s="756" t="n"/>
      <c r="BF323" s="756" t="n"/>
      <c r="BG323" s="756" t="n"/>
      <c r="BH323" s="756" t="n"/>
      <c r="BI323" s="756" t="n"/>
      <c r="BJ323" s="756" t="n"/>
      <c r="BK323" s="756" t="n"/>
      <c r="BL323" s="756" t="n"/>
      <c r="BM323" s="756" t="n"/>
      <c r="BN323" s="756" t="n"/>
      <c r="BO323" s="756" t="n"/>
      <c r="BP323" s="756" t="n"/>
      <c r="BQ323" s="756" t="n"/>
      <c r="BR323" s="756" t="n"/>
      <c r="BS323" s="756" t="n"/>
      <c r="BT323" s="756" t="n"/>
      <c r="BU323" s="756" t="n"/>
      <c r="BV323" s="756" t="n"/>
      <c r="BW323" s="756" t="n"/>
      <c r="BX323" s="756" t="n"/>
      <c r="BY323" s="756" t="n"/>
      <c r="BZ323" s="756" t="n"/>
      <c r="CA323" s="756" t="n"/>
      <c r="CB323" s="756" t="n"/>
      <c r="CC323" s="756" t="n"/>
      <c r="CD323" s="756" t="n"/>
      <c r="CE323" s="756" t="n"/>
      <c r="CF323" s="756" t="n"/>
      <c r="CG323" s="756" t="n"/>
      <c r="CH323" s="756" t="n"/>
      <c r="CI323" s="756" t="n"/>
      <c r="CJ323" s="756" t="n"/>
      <c r="CK323" s="756" t="n"/>
      <c r="CL323" s="756" t="n"/>
      <c r="CM323" s="756" t="n"/>
      <c r="CN323" s="756" t="n"/>
      <c r="CO323" s="756" t="n"/>
      <c r="CP323" s="756" t="n"/>
      <c r="CQ323" s="756" t="n"/>
      <c r="CR323" s="756" t="n"/>
      <c r="CS323" s="756" t="n"/>
      <c r="CT323" s="756" t="n"/>
      <c r="CU323" s="756" t="n"/>
      <c r="CV323" s="756" t="n"/>
      <c r="CW323" s="756" t="n"/>
      <c r="CX323" s="756" t="n"/>
      <c r="CY323" s="756" t="n"/>
      <c r="CZ323" s="756" t="n"/>
      <c r="DA323" s="756" t="n"/>
      <c r="DB323" s="756" t="n"/>
      <c r="DC323" s="756" t="n"/>
      <c r="DD323" s="756" t="n"/>
      <c r="DE323" s="756" t="n"/>
      <c r="DF323" s="756" t="n"/>
      <c r="DG323" s="756" t="n"/>
      <c r="DH323" s="756" t="n"/>
      <c r="DI323" s="756" t="n"/>
    </row>
    <row r="324" ht="13.5" customHeight="1" s="1178">
      <c r="A324" s="756" t="n"/>
      <c r="B324" s="756" t="n"/>
      <c r="C324" s="756" t="n"/>
      <c r="D324" s="756" t="n"/>
      <c r="E324" s="756" t="n"/>
      <c r="F324" s="756" t="n"/>
      <c r="G324" s="753" t="n"/>
      <c r="H324" s="756" t="n"/>
      <c r="I324" s="756" t="n"/>
      <c r="J324" s="756" t="n"/>
      <c r="K324" s="756" t="n"/>
      <c r="L324" s="756" t="n"/>
      <c r="M324" s="756" t="n"/>
      <c r="N324" s="756" t="n"/>
      <c r="O324" s="756" t="n"/>
      <c r="P324" s="756" t="n"/>
      <c r="Q324" s="756" t="n"/>
      <c r="R324" s="756" t="n"/>
      <c r="S324" s="756" t="n"/>
      <c r="T324" s="755" t="n"/>
      <c r="U324" s="756" t="n"/>
      <c r="V324" s="756" t="n"/>
      <c r="W324" s="756" t="n"/>
      <c r="X324" s="756" t="n"/>
      <c r="Y324" s="756" t="n"/>
      <c r="Z324" s="756" t="n"/>
      <c r="AA324" s="753" t="n"/>
      <c r="AB324" s="756" t="n"/>
      <c r="AC324" s="756" t="n"/>
      <c r="AD324" s="756" t="n"/>
      <c r="AE324" s="756" t="n"/>
      <c r="AF324" s="756" t="n"/>
      <c r="AG324" s="756" t="n"/>
      <c r="AH324" s="753" t="n"/>
      <c r="AI324" s="756" t="n"/>
      <c r="AJ324" s="756" t="n"/>
      <c r="AK324" s="756" t="n"/>
      <c r="AL324" s="756" t="n"/>
      <c r="AM324" s="756" t="n"/>
      <c r="AN324" s="756" t="n"/>
      <c r="AO324" s="756" t="n"/>
      <c r="AP324" s="756" t="n"/>
      <c r="AQ324" s="756" t="n"/>
      <c r="AR324" s="756" t="n"/>
      <c r="AS324" s="756" t="n"/>
      <c r="AT324" s="756" t="n"/>
      <c r="AU324" s="756" t="n"/>
      <c r="AV324" s="756" t="n"/>
      <c r="AW324" s="756" t="n"/>
      <c r="AX324" s="756" t="n"/>
      <c r="AY324" s="756" t="n"/>
      <c r="AZ324" s="753" t="n"/>
      <c r="BA324" s="756" t="n"/>
      <c r="BB324" s="756" t="n"/>
      <c r="BC324" s="756" t="n"/>
      <c r="BD324" s="756" t="n"/>
      <c r="BE324" s="756" t="n"/>
      <c r="BF324" s="756" t="n"/>
      <c r="BG324" s="756" t="n"/>
      <c r="BH324" s="756" t="n"/>
      <c r="BI324" s="756" t="n"/>
      <c r="BJ324" s="756" t="n"/>
      <c r="BK324" s="756" t="n"/>
      <c r="BL324" s="756" t="n"/>
      <c r="BM324" s="756" t="n"/>
      <c r="BN324" s="756" t="n"/>
      <c r="BO324" s="756" t="n"/>
      <c r="BP324" s="756" t="n"/>
      <c r="BQ324" s="756" t="n"/>
      <c r="BR324" s="756" t="n"/>
      <c r="BS324" s="756" t="n"/>
      <c r="BT324" s="756" t="n"/>
      <c r="BU324" s="756" t="n"/>
      <c r="BV324" s="756" t="n"/>
      <c r="BW324" s="756" t="n"/>
      <c r="BX324" s="756" t="n"/>
      <c r="BY324" s="756" t="n"/>
      <c r="BZ324" s="756" t="n"/>
      <c r="CA324" s="756" t="n"/>
      <c r="CB324" s="756" t="n"/>
      <c r="CC324" s="756" t="n"/>
      <c r="CD324" s="756" t="n"/>
      <c r="CE324" s="756" t="n"/>
      <c r="CF324" s="756" t="n"/>
      <c r="CG324" s="756" t="n"/>
      <c r="CH324" s="756" t="n"/>
      <c r="CI324" s="756" t="n"/>
      <c r="CJ324" s="756" t="n"/>
      <c r="CK324" s="756" t="n"/>
      <c r="CL324" s="756" t="n"/>
      <c r="CM324" s="756" t="n"/>
      <c r="CN324" s="756" t="n"/>
      <c r="CO324" s="756" t="n"/>
      <c r="CP324" s="756" t="n"/>
      <c r="CQ324" s="756" t="n"/>
      <c r="CR324" s="756" t="n"/>
      <c r="CS324" s="756" t="n"/>
      <c r="CT324" s="756" t="n"/>
      <c r="CU324" s="756" t="n"/>
      <c r="CV324" s="756" t="n"/>
      <c r="CW324" s="756" t="n"/>
      <c r="CX324" s="756" t="n"/>
      <c r="CY324" s="756" t="n"/>
      <c r="CZ324" s="756" t="n"/>
      <c r="DA324" s="756" t="n"/>
      <c r="DB324" s="756" t="n"/>
      <c r="DC324" s="756" t="n"/>
      <c r="DD324" s="756" t="n"/>
      <c r="DE324" s="756" t="n"/>
      <c r="DF324" s="756" t="n"/>
      <c r="DG324" s="756" t="n"/>
      <c r="DH324" s="756" t="n"/>
      <c r="DI324" s="756" t="n"/>
    </row>
    <row r="325" ht="13.5" customHeight="1" s="1178">
      <c r="A325" s="756" t="n"/>
      <c r="B325" s="756" t="n"/>
      <c r="C325" s="756" t="n"/>
      <c r="D325" s="756" t="n"/>
      <c r="E325" s="756" t="n"/>
      <c r="F325" s="756" t="n"/>
      <c r="G325" s="753" t="n"/>
      <c r="H325" s="756" t="n"/>
      <c r="I325" s="756" t="n"/>
      <c r="J325" s="756" t="n"/>
      <c r="K325" s="756" t="n"/>
      <c r="L325" s="756" t="n"/>
      <c r="M325" s="756" t="n"/>
      <c r="N325" s="756" t="n"/>
      <c r="O325" s="756" t="n"/>
      <c r="P325" s="756" t="n"/>
      <c r="Q325" s="756" t="n"/>
      <c r="R325" s="756" t="n"/>
      <c r="S325" s="756" t="n"/>
      <c r="T325" s="755" t="n"/>
      <c r="U325" s="756" t="n"/>
      <c r="V325" s="756" t="n"/>
      <c r="W325" s="756" t="n"/>
      <c r="X325" s="756" t="n"/>
      <c r="Y325" s="756" t="n"/>
      <c r="Z325" s="756" t="n"/>
      <c r="AA325" s="753" t="n"/>
      <c r="AB325" s="756" t="n"/>
      <c r="AC325" s="756" t="n"/>
      <c r="AD325" s="756" t="n"/>
      <c r="AE325" s="756" t="n"/>
      <c r="AF325" s="756" t="n"/>
      <c r="AG325" s="756" t="n"/>
      <c r="AH325" s="753" t="n"/>
      <c r="AI325" s="756" t="n"/>
      <c r="AJ325" s="756" t="n"/>
      <c r="AK325" s="756" t="n"/>
      <c r="AL325" s="756" t="n"/>
      <c r="AM325" s="756" t="n"/>
      <c r="AN325" s="756" t="n"/>
      <c r="AO325" s="756" t="n"/>
      <c r="AP325" s="756" t="n"/>
      <c r="AQ325" s="756" t="n"/>
      <c r="AR325" s="756" t="n"/>
      <c r="AS325" s="756" t="n"/>
      <c r="AT325" s="756" t="n"/>
      <c r="AU325" s="756" t="n"/>
      <c r="AV325" s="756" t="n"/>
      <c r="AW325" s="756" t="n"/>
      <c r="AX325" s="756" t="n"/>
      <c r="AY325" s="756" t="n"/>
      <c r="AZ325" s="753" t="n"/>
      <c r="BA325" s="756" t="n"/>
      <c r="BB325" s="756" t="n"/>
      <c r="BC325" s="756" t="n"/>
      <c r="BD325" s="756" t="n"/>
      <c r="BE325" s="756" t="n"/>
      <c r="BF325" s="756" t="n"/>
      <c r="BG325" s="756" t="n"/>
      <c r="BH325" s="756" t="n"/>
      <c r="BI325" s="756" t="n"/>
      <c r="BJ325" s="756" t="n"/>
      <c r="BK325" s="756" t="n"/>
      <c r="BL325" s="756" t="n"/>
      <c r="BM325" s="756" t="n"/>
      <c r="BN325" s="756" t="n"/>
      <c r="BO325" s="756" t="n"/>
      <c r="BP325" s="756" t="n"/>
      <c r="BQ325" s="756" t="n"/>
      <c r="BR325" s="756" t="n"/>
      <c r="BS325" s="756" t="n"/>
      <c r="BT325" s="756" t="n"/>
      <c r="BU325" s="756" t="n"/>
      <c r="BV325" s="756" t="n"/>
      <c r="BW325" s="756" t="n"/>
      <c r="BX325" s="756" t="n"/>
      <c r="BY325" s="756" t="n"/>
      <c r="BZ325" s="756" t="n"/>
      <c r="CA325" s="756" t="n"/>
      <c r="CB325" s="756" t="n"/>
      <c r="CC325" s="756" t="n"/>
      <c r="CD325" s="756" t="n"/>
      <c r="CE325" s="756" t="n"/>
      <c r="CF325" s="756" t="n"/>
      <c r="CG325" s="756" t="n"/>
      <c r="CH325" s="756" t="n"/>
      <c r="CI325" s="756" t="n"/>
      <c r="CJ325" s="756" t="n"/>
      <c r="CK325" s="756" t="n"/>
      <c r="CL325" s="756" t="n"/>
      <c r="CM325" s="756" t="n"/>
      <c r="CN325" s="756" t="n"/>
      <c r="CO325" s="756" t="n"/>
      <c r="CP325" s="756" t="n"/>
      <c r="CQ325" s="756" t="n"/>
      <c r="CR325" s="756" t="n"/>
      <c r="CS325" s="756" t="n"/>
      <c r="CT325" s="756" t="n"/>
      <c r="CU325" s="756" t="n"/>
      <c r="CV325" s="756" t="n"/>
      <c r="CW325" s="756" t="n"/>
      <c r="CX325" s="756" t="n"/>
      <c r="CY325" s="756" t="n"/>
      <c r="CZ325" s="756" t="n"/>
      <c r="DA325" s="756" t="n"/>
      <c r="DB325" s="756" t="n"/>
      <c r="DC325" s="756" t="n"/>
      <c r="DD325" s="756" t="n"/>
      <c r="DE325" s="756" t="n"/>
      <c r="DF325" s="756" t="n"/>
      <c r="DG325" s="756" t="n"/>
      <c r="DH325" s="756" t="n"/>
      <c r="DI325" s="756" t="n"/>
    </row>
    <row r="326" ht="13.5" customHeight="1" s="1178">
      <c r="A326" s="756" t="n"/>
      <c r="B326" s="756" t="n"/>
      <c r="C326" s="756" t="n"/>
      <c r="D326" s="756" t="n"/>
      <c r="E326" s="756" t="n"/>
      <c r="F326" s="756" t="n"/>
      <c r="G326" s="753" t="n"/>
      <c r="H326" s="756" t="n"/>
      <c r="I326" s="756" t="n"/>
      <c r="J326" s="756" t="n"/>
      <c r="K326" s="756" t="n"/>
      <c r="L326" s="756" t="n"/>
      <c r="M326" s="756" t="n"/>
      <c r="N326" s="756" t="n"/>
      <c r="O326" s="756" t="n"/>
      <c r="P326" s="756" t="n"/>
      <c r="Q326" s="756" t="n"/>
      <c r="R326" s="756" t="n"/>
      <c r="S326" s="756" t="n"/>
      <c r="T326" s="755" t="n"/>
      <c r="U326" s="756" t="n"/>
      <c r="V326" s="756" t="n"/>
      <c r="W326" s="756" t="n"/>
      <c r="X326" s="756" t="n"/>
      <c r="Y326" s="756" t="n"/>
      <c r="Z326" s="756" t="n"/>
      <c r="AA326" s="753" t="n"/>
      <c r="AB326" s="756" t="n"/>
      <c r="AC326" s="756" t="n"/>
      <c r="AD326" s="756" t="n"/>
      <c r="AE326" s="756" t="n"/>
      <c r="AF326" s="756" t="n"/>
      <c r="AG326" s="756" t="n"/>
      <c r="AH326" s="753" t="n"/>
      <c r="AI326" s="756" t="n"/>
      <c r="AJ326" s="756" t="n"/>
      <c r="AK326" s="756" t="n"/>
      <c r="AL326" s="756" t="n"/>
      <c r="AM326" s="756" t="n"/>
      <c r="AN326" s="756" t="n"/>
      <c r="AO326" s="756" t="n"/>
      <c r="AP326" s="756" t="n"/>
      <c r="AQ326" s="756" t="n"/>
      <c r="AR326" s="756" t="n"/>
      <c r="AS326" s="756" t="n"/>
      <c r="AT326" s="756" t="n"/>
      <c r="AU326" s="756" t="n"/>
      <c r="AV326" s="756" t="n"/>
      <c r="AW326" s="756" t="n"/>
      <c r="AX326" s="756" t="n"/>
      <c r="AY326" s="756" t="n"/>
      <c r="AZ326" s="753" t="n"/>
      <c r="BA326" s="756" t="n"/>
      <c r="BB326" s="756" t="n"/>
      <c r="BC326" s="756" t="n"/>
      <c r="BD326" s="756" t="n"/>
      <c r="BE326" s="756" t="n"/>
      <c r="BF326" s="756" t="n"/>
      <c r="BG326" s="756" t="n"/>
      <c r="BH326" s="756" t="n"/>
      <c r="BI326" s="756" t="n"/>
      <c r="BJ326" s="756" t="n"/>
      <c r="BK326" s="756" t="n"/>
      <c r="BL326" s="756" t="n"/>
      <c r="BM326" s="756" t="n"/>
      <c r="BN326" s="756" t="n"/>
      <c r="BO326" s="756" t="n"/>
      <c r="BP326" s="756" t="n"/>
      <c r="BQ326" s="756" t="n"/>
      <c r="BR326" s="756" t="n"/>
      <c r="BS326" s="756" t="n"/>
      <c r="BT326" s="756" t="n"/>
      <c r="BU326" s="756" t="n"/>
      <c r="BV326" s="756" t="n"/>
      <c r="BW326" s="756" t="n"/>
      <c r="BX326" s="756" t="n"/>
      <c r="BY326" s="756" t="n"/>
      <c r="BZ326" s="756" t="n"/>
      <c r="CA326" s="756" t="n"/>
      <c r="CB326" s="756" t="n"/>
      <c r="CC326" s="756" t="n"/>
      <c r="CD326" s="756" t="n"/>
      <c r="CE326" s="756" t="n"/>
      <c r="CF326" s="756" t="n"/>
      <c r="CG326" s="756" t="n"/>
      <c r="CH326" s="756" t="n"/>
      <c r="CI326" s="756" t="n"/>
      <c r="CJ326" s="756" t="n"/>
      <c r="CK326" s="756" t="n"/>
      <c r="CL326" s="756" t="n"/>
      <c r="CM326" s="756" t="n"/>
      <c r="CN326" s="756" t="n"/>
      <c r="CO326" s="756" t="n"/>
      <c r="CP326" s="756" t="n"/>
      <c r="CQ326" s="756" t="n"/>
      <c r="CR326" s="756" t="n"/>
      <c r="CS326" s="756" t="n"/>
      <c r="CT326" s="756" t="n"/>
      <c r="CU326" s="756" t="n"/>
      <c r="CV326" s="756" t="n"/>
      <c r="CW326" s="756" t="n"/>
      <c r="CX326" s="756" t="n"/>
      <c r="CY326" s="756" t="n"/>
      <c r="CZ326" s="756" t="n"/>
      <c r="DA326" s="756" t="n"/>
      <c r="DB326" s="756" t="n"/>
      <c r="DC326" s="756" t="n"/>
      <c r="DD326" s="756" t="n"/>
      <c r="DE326" s="756" t="n"/>
      <c r="DF326" s="756" t="n"/>
      <c r="DG326" s="756" t="n"/>
      <c r="DH326" s="756" t="n"/>
      <c r="DI326" s="756" t="n"/>
    </row>
    <row r="327" ht="13.5" customHeight="1" s="1178">
      <c r="A327" s="756" t="n"/>
      <c r="B327" s="756" t="n"/>
      <c r="C327" s="756" t="n"/>
      <c r="D327" s="756" t="n"/>
      <c r="E327" s="756" t="n"/>
      <c r="F327" s="756" t="n"/>
      <c r="G327" s="753" t="n"/>
      <c r="H327" s="756" t="n"/>
      <c r="I327" s="756" t="n"/>
      <c r="J327" s="756" t="n"/>
      <c r="K327" s="756" t="n"/>
      <c r="L327" s="756" t="n"/>
      <c r="M327" s="756" t="n"/>
      <c r="N327" s="756" t="n"/>
      <c r="O327" s="756" t="n"/>
      <c r="P327" s="756" t="n"/>
      <c r="Q327" s="756" t="n"/>
      <c r="R327" s="756" t="n"/>
      <c r="S327" s="756" t="n"/>
      <c r="T327" s="755" t="n"/>
      <c r="U327" s="756" t="n"/>
      <c r="V327" s="756" t="n"/>
      <c r="W327" s="756" t="n"/>
      <c r="X327" s="756" t="n"/>
      <c r="Y327" s="756" t="n"/>
      <c r="Z327" s="756" t="n"/>
      <c r="AA327" s="753" t="n"/>
      <c r="AB327" s="756" t="n"/>
      <c r="AC327" s="756" t="n"/>
      <c r="AD327" s="756" t="n"/>
      <c r="AE327" s="756" t="n"/>
      <c r="AF327" s="756" t="n"/>
      <c r="AG327" s="756" t="n"/>
      <c r="AH327" s="753" t="n"/>
      <c r="AI327" s="756" t="n"/>
      <c r="AJ327" s="756" t="n"/>
      <c r="AK327" s="756" t="n"/>
      <c r="AL327" s="756" t="n"/>
      <c r="AM327" s="756" t="n"/>
      <c r="AN327" s="756" t="n"/>
      <c r="AO327" s="756" t="n"/>
      <c r="AP327" s="756" t="n"/>
      <c r="AQ327" s="756" t="n"/>
      <c r="AR327" s="756" t="n"/>
      <c r="AS327" s="756" t="n"/>
      <c r="AT327" s="756" t="n"/>
      <c r="AU327" s="756" t="n"/>
      <c r="AV327" s="756" t="n"/>
      <c r="AW327" s="756" t="n"/>
      <c r="AX327" s="756" t="n"/>
      <c r="AY327" s="756" t="n"/>
      <c r="AZ327" s="753" t="n"/>
      <c r="BA327" s="756" t="n"/>
      <c r="BB327" s="756" t="n"/>
      <c r="BC327" s="756" t="n"/>
      <c r="BD327" s="756" t="n"/>
      <c r="BE327" s="756" t="n"/>
      <c r="BF327" s="756" t="n"/>
      <c r="BG327" s="756" t="n"/>
      <c r="BH327" s="756" t="n"/>
      <c r="BI327" s="756" t="n"/>
      <c r="BJ327" s="756" t="n"/>
      <c r="BK327" s="756" t="n"/>
      <c r="BL327" s="756" t="n"/>
      <c r="BM327" s="756" t="n"/>
      <c r="BN327" s="756" t="n"/>
      <c r="BO327" s="756" t="n"/>
      <c r="BP327" s="756" t="n"/>
      <c r="BQ327" s="756" t="n"/>
      <c r="BR327" s="756" t="n"/>
      <c r="BS327" s="756" t="n"/>
      <c r="BT327" s="756" t="n"/>
      <c r="BU327" s="756" t="n"/>
      <c r="BV327" s="756" t="n"/>
      <c r="BW327" s="756" t="n"/>
      <c r="BX327" s="756" t="n"/>
      <c r="BY327" s="756" t="n"/>
      <c r="BZ327" s="756" t="n"/>
      <c r="CA327" s="756" t="n"/>
      <c r="CB327" s="756" t="n"/>
      <c r="CC327" s="756" t="n"/>
      <c r="CD327" s="756" t="n"/>
      <c r="CE327" s="756" t="n"/>
      <c r="CF327" s="756" t="n"/>
      <c r="CG327" s="756" t="n"/>
      <c r="CH327" s="756" t="n"/>
      <c r="CI327" s="756" t="n"/>
      <c r="CJ327" s="756" t="n"/>
      <c r="CK327" s="756" t="n"/>
      <c r="CL327" s="756" t="n"/>
      <c r="CM327" s="756" t="n"/>
      <c r="CN327" s="756" t="n"/>
      <c r="CO327" s="756" t="n"/>
      <c r="CP327" s="756" t="n"/>
      <c r="CQ327" s="756" t="n"/>
      <c r="CR327" s="756" t="n"/>
      <c r="CS327" s="756" t="n"/>
      <c r="CT327" s="756" t="n"/>
      <c r="CU327" s="756" t="n"/>
      <c r="CV327" s="756" t="n"/>
      <c r="CW327" s="756" t="n"/>
      <c r="CX327" s="756" t="n"/>
      <c r="CY327" s="756" t="n"/>
      <c r="CZ327" s="756" t="n"/>
      <c r="DA327" s="756" t="n"/>
      <c r="DB327" s="756" t="n"/>
      <c r="DC327" s="756" t="n"/>
      <c r="DD327" s="756" t="n"/>
      <c r="DE327" s="756" t="n"/>
      <c r="DF327" s="756" t="n"/>
      <c r="DG327" s="756" t="n"/>
      <c r="DH327" s="756" t="n"/>
      <c r="DI327" s="756" t="n"/>
    </row>
    <row r="328" ht="13.5" customHeight="1" s="1178">
      <c r="A328" s="756" t="n"/>
      <c r="B328" s="756" t="n"/>
      <c r="C328" s="756" t="n"/>
      <c r="D328" s="756" t="n"/>
      <c r="E328" s="756" t="n"/>
      <c r="F328" s="756" t="n"/>
      <c r="G328" s="753" t="n"/>
      <c r="H328" s="756" t="n"/>
      <c r="I328" s="756" t="n"/>
      <c r="J328" s="756" t="n"/>
      <c r="K328" s="756" t="n"/>
      <c r="L328" s="756" t="n"/>
      <c r="M328" s="756" t="n"/>
      <c r="N328" s="756" t="n"/>
      <c r="O328" s="756" t="n"/>
      <c r="P328" s="756" t="n"/>
      <c r="Q328" s="756" t="n"/>
      <c r="R328" s="756" t="n"/>
      <c r="S328" s="756" t="n"/>
      <c r="T328" s="755" t="n"/>
      <c r="U328" s="756" t="n"/>
      <c r="V328" s="756" t="n"/>
      <c r="W328" s="756" t="n"/>
      <c r="X328" s="756" t="n"/>
      <c r="Y328" s="756" t="n"/>
      <c r="Z328" s="756" t="n"/>
      <c r="AA328" s="753" t="n"/>
      <c r="AB328" s="756" t="n"/>
      <c r="AC328" s="756" t="n"/>
      <c r="AD328" s="756" t="n"/>
      <c r="AE328" s="756" t="n"/>
      <c r="AF328" s="756" t="n"/>
      <c r="AG328" s="756" t="n"/>
      <c r="AH328" s="753" t="n"/>
      <c r="AI328" s="756" t="n"/>
      <c r="AJ328" s="756" t="n"/>
      <c r="AK328" s="756" t="n"/>
      <c r="AL328" s="756" t="n"/>
      <c r="AM328" s="756" t="n"/>
      <c r="AN328" s="756" t="n"/>
      <c r="AO328" s="756" t="n"/>
      <c r="AP328" s="756" t="n"/>
      <c r="AQ328" s="756" t="n"/>
      <c r="AR328" s="756" t="n"/>
      <c r="AS328" s="756" t="n"/>
      <c r="AT328" s="756" t="n"/>
      <c r="AU328" s="756" t="n"/>
      <c r="AV328" s="756" t="n"/>
      <c r="AW328" s="756" t="n"/>
      <c r="AX328" s="756" t="n"/>
      <c r="AY328" s="756" t="n"/>
      <c r="AZ328" s="753" t="n"/>
      <c r="BA328" s="756" t="n"/>
      <c r="BB328" s="756" t="n"/>
      <c r="BC328" s="756" t="n"/>
      <c r="BD328" s="756" t="n"/>
      <c r="BE328" s="756" t="n"/>
      <c r="BF328" s="756" t="n"/>
      <c r="BG328" s="756" t="n"/>
      <c r="BH328" s="756" t="n"/>
      <c r="BI328" s="756" t="n"/>
      <c r="BJ328" s="756" t="n"/>
      <c r="BK328" s="756" t="n"/>
      <c r="BL328" s="756" t="n"/>
      <c r="BM328" s="756" t="n"/>
      <c r="BN328" s="756" t="n"/>
      <c r="BO328" s="756" t="n"/>
      <c r="BP328" s="756" t="n"/>
      <c r="BQ328" s="756" t="n"/>
      <c r="BR328" s="756" t="n"/>
      <c r="BS328" s="756" t="n"/>
      <c r="BT328" s="756" t="n"/>
      <c r="BU328" s="756" t="n"/>
      <c r="BV328" s="756" t="n"/>
      <c r="BW328" s="756" t="n"/>
      <c r="BX328" s="756" t="n"/>
      <c r="BY328" s="756" t="n"/>
      <c r="BZ328" s="756" t="n"/>
      <c r="CA328" s="756" t="n"/>
      <c r="CB328" s="756" t="n"/>
      <c r="CC328" s="756" t="n"/>
      <c r="CD328" s="756" t="n"/>
      <c r="CE328" s="756" t="n"/>
      <c r="CF328" s="756" t="n"/>
      <c r="CG328" s="756" t="n"/>
      <c r="CH328" s="756" t="n"/>
      <c r="CI328" s="756" t="n"/>
      <c r="CJ328" s="756" t="n"/>
      <c r="CK328" s="756" t="n"/>
      <c r="CL328" s="756" t="n"/>
      <c r="CM328" s="756" t="n"/>
      <c r="CN328" s="756" t="n"/>
      <c r="CO328" s="756" t="n"/>
      <c r="CP328" s="756" t="n"/>
      <c r="CQ328" s="756" t="n"/>
      <c r="CR328" s="756" t="n"/>
      <c r="CS328" s="756" t="n"/>
      <c r="CT328" s="756" t="n"/>
      <c r="CU328" s="756" t="n"/>
      <c r="CV328" s="756" t="n"/>
      <c r="CW328" s="756" t="n"/>
      <c r="CX328" s="756" t="n"/>
      <c r="CY328" s="756" t="n"/>
      <c r="CZ328" s="756" t="n"/>
      <c r="DA328" s="756" t="n"/>
      <c r="DB328" s="756" t="n"/>
      <c r="DC328" s="756" t="n"/>
      <c r="DD328" s="756" t="n"/>
      <c r="DE328" s="756" t="n"/>
      <c r="DF328" s="756" t="n"/>
      <c r="DG328" s="756" t="n"/>
      <c r="DH328" s="756" t="n"/>
      <c r="DI328" s="756" t="n"/>
    </row>
    <row r="329" ht="13.5" customHeight="1" s="1178">
      <c r="A329" s="756" t="n"/>
      <c r="B329" s="756" t="n"/>
      <c r="C329" s="756" t="n"/>
      <c r="D329" s="756" t="n"/>
      <c r="E329" s="756" t="n"/>
      <c r="F329" s="756" t="n"/>
      <c r="G329" s="753" t="n"/>
      <c r="H329" s="756" t="n"/>
      <c r="I329" s="756" t="n"/>
      <c r="J329" s="756" t="n"/>
      <c r="K329" s="756" t="n"/>
      <c r="L329" s="756" t="n"/>
      <c r="M329" s="756" t="n"/>
      <c r="N329" s="756" t="n"/>
      <c r="O329" s="756" t="n"/>
      <c r="P329" s="756" t="n"/>
      <c r="Q329" s="756" t="n"/>
      <c r="R329" s="756" t="n"/>
      <c r="S329" s="756" t="n"/>
      <c r="T329" s="755" t="n"/>
      <c r="U329" s="756" t="n"/>
      <c r="V329" s="756" t="n"/>
      <c r="W329" s="756" t="n"/>
      <c r="X329" s="756" t="n"/>
      <c r="Y329" s="756" t="n"/>
      <c r="Z329" s="756" t="n"/>
      <c r="AA329" s="753" t="n"/>
      <c r="AB329" s="756" t="n"/>
      <c r="AC329" s="756" t="n"/>
      <c r="AD329" s="756" t="n"/>
      <c r="AE329" s="756" t="n"/>
      <c r="AF329" s="756" t="n"/>
      <c r="AG329" s="756" t="n"/>
      <c r="AH329" s="753" t="n"/>
      <c r="AI329" s="756" t="n"/>
      <c r="AJ329" s="756" t="n"/>
      <c r="AK329" s="756" t="n"/>
      <c r="AL329" s="756" t="n"/>
      <c r="AM329" s="756" t="n"/>
      <c r="AN329" s="756" t="n"/>
      <c r="AO329" s="756" t="n"/>
      <c r="AP329" s="756" t="n"/>
      <c r="AQ329" s="756" t="n"/>
      <c r="AR329" s="756" t="n"/>
      <c r="AS329" s="756" t="n"/>
      <c r="AT329" s="756" t="n"/>
      <c r="AU329" s="756" t="n"/>
      <c r="AV329" s="756" t="n"/>
      <c r="AW329" s="756" t="n"/>
      <c r="AX329" s="756" t="n"/>
      <c r="AY329" s="756" t="n"/>
      <c r="AZ329" s="753" t="n"/>
      <c r="BA329" s="756" t="n"/>
      <c r="BB329" s="756" t="n"/>
      <c r="BC329" s="756" t="n"/>
      <c r="BD329" s="756" t="n"/>
      <c r="BE329" s="756" t="n"/>
      <c r="BF329" s="756" t="n"/>
      <c r="BG329" s="756" t="n"/>
      <c r="BH329" s="756" t="n"/>
      <c r="BI329" s="756" t="n"/>
      <c r="BJ329" s="756" t="n"/>
      <c r="BK329" s="756" t="n"/>
      <c r="BL329" s="756" t="n"/>
      <c r="BM329" s="756" t="n"/>
      <c r="BN329" s="756" t="n"/>
      <c r="BO329" s="756" t="n"/>
      <c r="BP329" s="756" t="n"/>
      <c r="BQ329" s="756" t="n"/>
      <c r="BR329" s="756" t="n"/>
      <c r="BS329" s="756" t="n"/>
      <c r="BT329" s="756" t="n"/>
      <c r="BU329" s="756" t="n"/>
      <c r="BV329" s="756" t="n"/>
      <c r="BW329" s="756" t="n"/>
      <c r="BX329" s="756" t="n"/>
      <c r="BY329" s="756" t="n"/>
      <c r="BZ329" s="756" t="n"/>
      <c r="CA329" s="756" t="n"/>
      <c r="CB329" s="756" t="n"/>
      <c r="CC329" s="756" t="n"/>
      <c r="CD329" s="756" t="n"/>
      <c r="CE329" s="756" t="n"/>
      <c r="CF329" s="756" t="n"/>
      <c r="CG329" s="756" t="n"/>
      <c r="CH329" s="756" t="n"/>
      <c r="CI329" s="756" t="n"/>
      <c r="CJ329" s="756" t="n"/>
      <c r="CK329" s="756" t="n"/>
      <c r="CL329" s="756" t="n"/>
      <c r="CM329" s="756" t="n"/>
      <c r="CN329" s="756" t="n"/>
      <c r="CO329" s="756" t="n"/>
      <c r="CP329" s="756" t="n"/>
      <c r="CQ329" s="756" t="n"/>
      <c r="CR329" s="756" t="n"/>
      <c r="CS329" s="756" t="n"/>
      <c r="CT329" s="756" t="n"/>
      <c r="CU329" s="756" t="n"/>
      <c r="CV329" s="756" t="n"/>
      <c r="CW329" s="756" t="n"/>
      <c r="CX329" s="756" t="n"/>
      <c r="CY329" s="756" t="n"/>
      <c r="CZ329" s="756" t="n"/>
      <c r="DA329" s="756" t="n"/>
      <c r="DB329" s="756" t="n"/>
      <c r="DC329" s="756" t="n"/>
      <c r="DD329" s="756" t="n"/>
      <c r="DE329" s="756" t="n"/>
      <c r="DF329" s="756" t="n"/>
      <c r="DG329" s="756" t="n"/>
      <c r="DH329" s="756" t="n"/>
      <c r="DI329" s="756" t="n"/>
    </row>
    <row r="330" ht="13.5" customHeight="1" s="1178">
      <c r="A330" s="756" t="n"/>
      <c r="B330" s="756" t="n"/>
      <c r="C330" s="756" t="n"/>
      <c r="D330" s="756" t="n"/>
      <c r="E330" s="756" t="n"/>
      <c r="F330" s="756" t="n"/>
      <c r="G330" s="753" t="n"/>
      <c r="H330" s="756" t="n"/>
      <c r="I330" s="756" t="n"/>
      <c r="J330" s="756" t="n"/>
      <c r="K330" s="756" t="n"/>
      <c r="L330" s="756" t="n"/>
      <c r="M330" s="756" t="n"/>
      <c r="N330" s="756" t="n"/>
      <c r="O330" s="756" t="n"/>
      <c r="P330" s="756" t="n"/>
      <c r="Q330" s="756" t="n"/>
      <c r="R330" s="756" t="n"/>
      <c r="S330" s="756" t="n"/>
      <c r="T330" s="755" t="n"/>
      <c r="U330" s="756" t="n"/>
      <c r="V330" s="756" t="n"/>
      <c r="W330" s="756" t="n"/>
      <c r="X330" s="756" t="n"/>
      <c r="Y330" s="756" t="n"/>
      <c r="Z330" s="756" t="n"/>
      <c r="AA330" s="753" t="n"/>
      <c r="AB330" s="756" t="n"/>
      <c r="AC330" s="756" t="n"/>
      <c r="AD330" s="756" t="n"/>
      <c r="AE330" s="756" t="n"/>
      <c r="AF330" s="756" t="n"/>
      <c r="AG330" s="756" t="n"/>
      <c r="AH330" s="753" t="n"/>
      <c r="AI330" s="756" t="n"/>
      <c r="AJ330" s="756" t="n"/>
      <c r="AK330" s="756" t="n"/>
      <c r="AL330" s="756" t="n"/>
      <c r="AM330" s="756" t="n"/>
      <c r="AN330" s="756" t="n"/>
      <c r="AO330" s="756" t="n"/>
      <c r="AP330" s="756" t="n"/>
      <c r="AQ330" s="756" t="n"/>
      <c r="AR330" s="756" t="n"/>
      <c r="AS330" s="756" t="n"/>
      <c r="AT330" s="756" t="n"/>
      <c r="AU330" s="756" t="n"/>
      <c r="AV330" s="756" t="n"/>
      <c r="AW330" s="756" t="n"/>
      <c r="AX330" s="756" t="n"/>
      <c r="AY330" s="756" t="n"/>
      <c r="AZ330" s="753" t="n"/>
      <c r="BA330" s="756" t="n"/>
      <c r="BB330" s="756" t="n"/>
      <c r="BC330" s="756" t="n"/>
      <c r="BD330" s="756" t="n"/>
      <c r="BE330" s="756" t="n"/>
      <c r="BF330" s="756" t="n"/>
      <c r="BG330" s="756" t="n"/>
      <c r="BH330" s="756" t="n"/>
      <c r="BI330" s="756" t="n"/>
      <c r="BJ330" s="756" t="n"/>
      <c r="BK330" s="756" t="n"/>
      <c r="BL330" s="756" t="n"/>
      <c r="BM330" s="756" t="n"/>
      <c r="BN330" s="756" t="n"/>
      <c r="BO330" s="756" t="n"/>
      <c r="BP330" s="756" t="n"/>
      <c r="BQ330" s="756" t="n"/>
      <c r="BR330" s="756" t="n"/>
      <c r="BS330" s="756" t="n"/>
      <c r="BT330" s="756" t="n"/>
      <c r="BU330" s="756" t="n"/>
      <c r="BV330" s="756" t="n"/>
      <c r="BW330" s="756" t="n"/>
      <c r="BX330" s="756" t="n"/>
      <c r="BY330" s="756" t="n"/>
      <c r="BZ330" s="756" t="n"/>
      <c r="CA330" s="756" t="n"/>
      <c r="CB330" s="756" t="n"/>
      <c r="CC330" s="756" t="n"/>
      <c r="CD330" s="756" t="n"/>
      <c r="CE330" s="756" t="n"/>
      <c r="CF330" s="756" t="n"/>
      <c r="CG330" s="756" t="n"/>
      <c r="CH330" s="756" t="n"/>
      <c r="CI330" s="756" t="n"/>
      <c r="CJ330" s="756" t="n"/>
      <c r="CK330" s="756" t="n"/>
      <c r="CL330" s="756" t="n"/>
      <c r="CM330" s="756" t="n"/>
      <c r="CN330" s="756" t="n"/>
      <c r="CO330" s="756" t="n"/>
      <c r="CP330" s="756" t="n"/>
      <c r="CQ330" s="756" t="n"/>
      <c r="CR330" s="756" t="n"/>
      <c r="CS330" s="756" t="n"/>
      <c r="CT330" s="756" t="n"/>
      <c r="CU330" s="756" t="n"/>
      <c r="CV330" s="756" t="n"/>
      <c r="CW330" s="756" t="n"/>
      <c r="CX330" s="756" t="n"/>
      <c r="CY330" s="756" t="n"/>
      <c r="CZ330" s="756" t="n"/>
      <c r="DA330" s="756" t="n"/>
      <c r="DB330" s="756" t="n"/>
      <c r="DC330" s="756" t="n"/>
      <c r="DD330" s="756" t="n"/>
      <c r="DE330" s="756" t="n"/>
      <c r="DF330" s="756" t="n"/>
      <c r="DG330" s="756" t="n"/>
      <c r="DH330" s="756" t="n"/>
      <c r="DI330" s="756" t="n"/>
    </row>
    <row r="331" ht="13.5" customHeight="1" s="1178">
      <c r="A331" s="756" t="n"/>
      <c r="B331" s="756" t="n"/>
      <c r="C331" s="756" t="n"/>
      <c r="D331" s="756" t="n"/>
      <c r="E331" s="756" t="n"/>
      <c r="F331" s="756" t="n"/>
      <c r="G331" s="753" t="n"/>
      <c r="H331" s="756" t="n"/>
      <c r="I331" s="756" t="n"/>
      <c r="J331" s="756" t="n"/>
      <c r="K331" s="756" t="n"/>
      <c r="L331" s="756" t="n"/>
      <c r="M331" s="756" t="n"/>
      <c r="N331" s="756" t="n"/>
      <c r="O331" s="756" t="n"/>
      <c r="P331" s="756" t="n"/>
      <c r="Q331" s="756" t="n"/>
      <c r="R331" s="756" t="n"/>
      <c r="S331" s="756" t="n"/>
      <c r="T331" s="755" t="n"/>
      <c r="U331" s="756" t="n"/>
      <c r="V331" s="756" t="n"/>
      <c r="W331" s="756" t="n"/>
      <c r="X331" s="756" t="n"/>
      <c r="Y331" s="756" t="n"/>
      <c r="Z331" s="756" t="n"/>
      <c r="AA331" s="753" t="n"/>
      <c r="AB331" s="756" t="n"/>
      <c r="AC331" s="756" t="n"/>
      <c r="AD331" s="756" t="n"/>
      <c r="AE331" s="756" t="n"/>
      <c r="AF331" s="756" t="n"/>
      <c r="AG331" s="756" t="n"/>
      <c r="AH331" s="753" t="n"/>
      <c r="AI331" s="756" t="n"/>
      <c r="AJ331" s="756" t="n"/>
      <c r="AK331" s="756" t="n"/>
      <c r="AL331" s="756" t="n"/>
      <c r="AM331" s="756" t="n"/>
      <c r="AN331" s="756" t="n"/>
      <c r="AO331" s="756" t="n"/>
      <c r="AP331" s="756" t="n"/>
      <c r="AQ331" s="756" t="n"/>
      <c r="AR331" s="756" t="n"/>
      <c r="AS331" s="756" t="n"/>
      <c r="AT331" s="756" t="n"/>
      <c r="AU331" s="756" t="n"/>
      <c r="AV331" s="756" t="n"/>
      <c r="AW331" s="756" t="n"/>
      <c r="AX331" s="756" t="n"/>
      <c r="AY331" s="756" t="n"/>
      <c r="AZ331" s="753" t="n"/>
      <c r="BA331" s="756" t="n"/>
      <c r="BB331" s="756" t="n"/>
      <c r="BC331" s="756" t="n"/>
      <c r="BD331" s="756" t="n"/>
      <c r="BE331" s="756" t="n"/>
      <c r="BF331" s="756" t="n"/>
      <c r="BG331" s="756" t="n"/>
      <c r="BH331" s="756" t="n"/>
      <c r="BI331" s="756" t="n"/>
      <c r="BJ331" s="756" t="n"/>
      <c r="BK331" s="756" t="n"/>
      <c r="BL331" s="756" t="n"/>
      <c r="BM331" s="756" t="n"/>
      <c r="BN331" s="756" t="n"/>
      <c r="BO331" s="756" t="n"/>
      <c r="BP331" s="756" t="n"/>
      <c r="BQ331" s="756" t="n"/>
      <c r="BR331" s="756" t="n"/>
      <c r="BS331" s="756" t="n"/>
      <c r="BT331" s="756" t="n"/>
      <c r="BU331" s="756" t="n"/>
      <c r="BV331" s="756" t="n"/>
      <c r="BW331" s="756" t="n"/>
      <c r="BX331" s="756" t="n"/>
      <c r="BY331" s="756" t="n"/>
      <c r="BZ331" s="756" t="n"/>
      <c r="CA331" s="756" t="n"/>
      <c r="CB331" s="756" t="n"/>
      <c r="CC331" s="756" t="n"/>
      <c r="CD331" s="756" t="n"/>
      <c r="CE331" s="756" t="n"/>
      <c r="CF331" s="756" t="n"/>
      <c r="CG331" s="756" t="n"/>
      <c r="CH331" s="756" t="n"/>
      <c r="CI331" s="756" t="n"/>
      <c r="CJ331" s="756" t="n"/>
      <c r="CK331" s="756" t="n"/>
      <c r="CL331" s="756" t="n"/>
      <c r="CM331" s="756" t="n"/>
      <c r="CN331" s="756" t="n"/>
      <c r="CO331" s="756" t="n"/>
      <c r="CP331" s="756" t="n"/>
      <c r="CQ331" s="756" t="n"/>
      <c r="CR331" s="756" t="n"/>
      <c r="CS331" s="756" t="n"/>
      <c r="CT331" s="756" t="n"/>
      <c r="CU331" s="756" t="n"/>
      <c r="CV331" s="756" t="n"/>
      <c r="CW331" s="756" t="n"/>
      <c r="CX331" s="756" t="n"/>
      <c r="CY331" s="756" t="n"/>
      <c r="CZ331" s="756" t="n"/>
      <c r="DA331" s="756" t="n"/>
      <c r="DB331" s="756" t="n"/>
      <c r="DC331" s="756" t="n"/>
      <c r="DD331" s="756" t="n"/>
      <c r="DE331" s="756" t="n"/>
      <c r="DF331" s="756" t="n"/>
      <c r="DG331" s="756" t="n"/>
      <c r="DH331" s="756" t="n"/>
      <c r="DI331" s="756" t="n"/>
    </row>
    <row r="332" ht="13.5" customHeight="1" s="1178">
      <c r="A332" s="756" t="n"/>
      <c r="B332" s="756" t="n"/>
      <c r="C332" s="756" t="n"/>
      <c r="D332" s="756" t="n"/>
      <c r="E332" s="756" t="n"/>
      <c r="F332" s="756" t="n"/>
      <c r="G332" s="753" t="n"/>
      <c r="H332" s="756" t="n"/>
      <c r="I332" s="756" t="n"/>
      <c r="J332" s="756" t="n"/>
      <c r="K332" s="756" t="n"/>
      <c r="L332" s="756" t="n"/>
      <c r="M332" s="756" t="n"/>
      <c r="N332" s="756" t="n"/>
      <c r="O332" s="756" t="n"/>
      <c r="P332" s="756" t="n"/>
      <c r="Q332" s="756" t="n"/>
      <c r="R332" s="756" t="n"/>
      <c r="S332" s="756" t="n"/>
      <c r="T332" s="755" t="n"/>
      <c r="U332" s="756" t="n"/>
      <c r="V332" s="756" t="n"/>
      <c r="W332" s="756" t="n"/>
      <c r="X332" s="756" t="n"/>
      <c r="Y332" s="756" t="n"/>
      <c r="Z332" s="756" t="n"/>
      <c r="AA332" s="753" t="n"/>
      <c r="AB332" s="756" t="n"/>
      <c r="AC332" s="756" t="n"/>
      <c r="AD332" s="756" t="n"/>
      <c r="AE332" s="756" t="n"/>
      <c r="AF332" s="756" t="n"/>
      <c r="AG332" s="756" t="n"/>
      <c r="AH332" s="753" t="n"/>
      <c r="AI332" s="756" t="n"/>
      <c r="AJ332" s="756" t="n"/>
      <c r="AK332" s="756" t="n"/>
      <c r="AL332" s="756" t="n"/>
      <c r="AM332" s="756" t="n"/>
      <c r="AN332" s="756" t="n"/>
      <c r="AO332" s="756" t="n"/>
      <c r="AP332" s="756" t="n"/>
      <c r="AQ332" s="756" t="n"/>
      <c r="AR332" s="756" t="n"/>
      <c r="AS332" s="756" t="n"/>
      <c r="AT332" s="756" t="n"/>
      <c r="AU332" s="756" t="n"/>
      <c r="AV332" s="756" t="n"/>
      <c r="AW332" s="756" t="n"/>
      <c r="AX332" s="756" t="n"/>
      <c r="AY332" s="756" t="n"/>
      <c r="AZ332" s="753" t="n"/>
      <c r="BA332" s="756" t="n"/>
      <c r="BB332" s="756" t="n"/>
      <c r="BC332" s="756" t="n"/>
      <c r="BD332" s="756" t="n"/>
      <c r="BE332" s="756" t="n"/>
      <c r="BF332" s="756" t="n"/>
      <c r="BG332" s="756" t="n"/>
      <c r="BH332" s="756" t="n"/>
      <c r="BI332" s="756" t="n"/>
      <c r="BJ332" s="756" t="n"/>
      <c r="BK332" s="756" t="n"/>
      <c r="BL332" s="756" t="n"/>
      <c r="BM332" s="756" t="n"/>
      <c r="BN332" s="756" t="n"/>
      <c r="BO332" s="756" t="n"/>
      <c r="BP332" s="756" t="n"/>
      <c r="BQ332" s="756" t="n"/>
      <c r="BR332" s="756" t="n"/>
      <c r="BS332" s="756" t="n"/>
      <c r="BT332" s="756" t="n"/>
      <c r="BU332" s="756" t="n"/>
      <c r="BV332" s="756" t="n"/>
      <c r="BW332" s="756" t="n"/>
      <c r="BX332" s="756" t="n"/>
      <c r="BY332" s="756" t="n"/>
      <c r="BZ332" s="756" t="n"/>
      <c r="CA332" s="756" t="n"/>
      <c r="CB332" s="756" t="n"/>
      <c r="CC332" s="756" t="n"/>
      <c r="CD332" s="756" t="n"/>
      <c r="CE332" s="756" t="n"/>
      <c r="CF332" s="756" t="n"/>
      <c r="CG332" s="756" t="n"/>
      <c r="CH332" s="756" t="n"/>
      <c r="CI332" s="756" t="n"/>
      <c r="CJ332" s="756" t="n"/>
      <c r="CK332" s="756" t="n"/>
      <c r="CL332" s="756" t="n"/>
      <c r="CM332" s="756" t="n"/>
      <c r="CN332" s="756" t="n"/>
      <c r="CO332" s="756" t="n"/>
      <c r="CP332" s="756" t="n"/>
      <c r="CQ332" s="756" t="n"/>
      <c r="CR332" s="756" t="n"/>
      <c r="CS332" s="756" t="n"/>
      <c r="CT332" s="756" t="n"/>
      <c r="CU332" s="756" t="n"/>
      <c r="CV332" s="756" t="n"/>
      <c r="CW332" s="756" t="n"/>
      <c r="CX332" s="756" t="n"/>
      <c r="CY332" s="756" t="n"/>
      <c r="CZ332" s="756" t="n"/>
      <c r="DA332" s="756" t="n"/>
      <c r="DB332" s="756" t="n"/>
      <c r="DC332" s="756" t="n"/>
      <c r="DD332" s="756" t="n"/>
      <c r="DE332" s="756" t="n"/>
      <c r="DF332" s="756" t="n"/>
      <c r="DG332" s="756" t="n"/>
      <c r="DH332" s="756" t="n"/>
      <c r="DI332" s="756" t="n"/>
    </row>
    <row r="333" ht="13.5" customHeight="1" s="1178">
      <c r="A333" s="756" t="n"/>
      <c r="B333" s="756" t="n"/>
      <c r="C333" s="756" t="n"/>
      <c r="D333" s="756" t="n"/>
      <c r="E333" s="756" t="n"/>
      <c r="F333" s="756" t="n"/>
      <c r="G333" s="753" t="n"/>
      <c r="H333" s="756" t="n"/>
      <c r="I333" s="756" t="n"/>
      <c r="J333" s="756" t="n"/>
      <c r="K333" s="756" t="n"/>
      <c r="L333" s="756" t="n"/>
      <c r="M333" s="756" t="n"/>
      <c r="N333" s="756" t="n"/>
      <c r="O333" s="756" t="n"/>
      <c r="P333" s="756" t="n"/>
      <c r="Q333" s="756" t="n"/>
      <c r="R333" s="756" t="n"/>
      <c r="S333" s="756" t="n"/>
      <c r="T333" s="755" t="n"/>
      <c r="U333" s="756" t="n"/>
      <c r="V333" s="756" t="n"/>
      <c r="W333" s="756" t="n"/>
      <c r="X333" s="756" t="n"/>
      <c r="Y333" s="756" t="n"/>
      <c r="Z333" s="756" t="n"/>
      <c r="AA333" s="753" t="n"/>
      <c r="AB333" s="756" t="n"/>
      <c r="AC333" s="756" t="n"/>
      <c r="AD333" s="756" t="n"/>
      <c r="AE333" s="756" t="n"/>
      <c r="AF333" s="756" t="n"/>
      <c r="AG333" s="756" t="n"/>
      <c r="AH333" s="753" t="n"/>
      <c r="AI333" s="756" t="n"/>
      <c r="AJ333" s="756" t="n"/>
      <c r="AK333" s="756" t="n"/>
      <c r="AL333" s="756" t="n"/>
      <c r="AM333" s="756" t="n"/>
      <c r="AN333" s="756" t="n"/>
      <c r="AO333" s="756" t="n"/>
      <c r="AP333" s="756" t="n"/>
      <c r="AQ333" s="756" t="n"/>
      <c r="AR333" s="756" t="n"/>
      <c r="AS333" s="756" t="n"/>
      <c r="AT333" s="756" t="n"/>
      <c r="AU333" s="756" t="n"/>
      <c r="AV333" s="756" t="n"/>
      <c r="AW333" s="756" t="n"/>
      <c r="AX333" s="756" t="n"/>
      <c r="AY333" s="756" t="n"/>
      <c r="AZ333" s="753" t="n"/>
      <c r="BA333" s="756" t="n"/>
      <c r="BB333" s="756" t="n"/>
      <c r="BC333" s="756" t="n"/>
      <c r="BD333" s="756" t="n"/>
      <c r="BE333" s="756" t="n"/>
      <c r="BF333" s="756" t="n"/>
      <c r="BG333" s="756" t="n"/>
      <c r="BH333" s="756" t="n"/>
      <c r="BI333" s="756" t="n"/>
      <c r="BJ333" s="756" t="n"/>
      <c r="BK333" s="756" t="n"/>
      <c r="BL333" s="756" t="n"/>
      <c r="BM333" s="756" t="n"/>
      <c r="BN333" s="756" t="n"/>
      <c r="BO333" s="756" t="n"/>
      <c r="BP333" s="756" t="n"/>
      <c r="BQ333" s="756" t="n"/>
      <c r="BR333" s="756" t="n"/>
      <c r="BS333" s="756" t="n"/>
      <c r="BT333" s="756" t="n"/>
      <c r="BU333" s="756" t="n"/>
      <c r="BV333" s="756" t="n"/>
      <c r="BW333" s="756" t="n"/>
      <c r="BX333" s="756" t="n"/>
      <c r="BY333" s="756" t="n"/>
      <c r="BZ333" s="756" t="n"/>
      <c r="CA333" s="756" t="n"/>
      <c r="CB333" s="756" t="n"/>
      <c r="CC333" s="756" t="n"/>
      <c r="CD333" s="756" t="n"/>
      <c r="CE333" s="756" t="n"/>
      <c r="CF333" s="756" t="n"/>
      <c r="CG333" s="756" t="n"/>
      <c r="CH333" s="756" t="n"/>
      <c r="CI333" s="756" t="n"/>
      <c r="CJ333" s="756" t="n"/>
      <c r="CK333" s="756" t="n"/>
      <c r="CL333" s="756" t="n"/>
      <c r="CM333" s="756" t="n"/>
      <c r="CN333" s="756" t="n"/>
      <c r="CO333" s="756" t="n"/>
      <c r="CP333" s="756" t="n"/>
      <c r="CQ333" s="756" t="n"/>
      <c r="CR333" s="756" t="n"/>
      <c r="CS333" s="756" t="n"/>
      <c r="CT333" s="756" t="n"/>
      <c r="CU333" s="756" t="n"/>
      <c r="CV333" s="756" t="n"/>
      <c r="CW333" s="756" t="n"/>
      <c r="CX333" s="756" t="n"/>
      <c r="CY333" s="756" t="n"/>
      <c r="CZ333" s="756" t="n"/>
      <c r="DA333" s="756" t="n"/>
      <c r="DB333" s="756" t="n"/>
      <c r="DC333" s="756" t="n"/>
      <c r="DD333" s="756" t="n"/>
      <c r="DE333" s="756" t="n"/>
      <c r="DF333" s="756" t="n"/>
      <c r="DG333" s="756" t="n"/>
      <c r="DH333" s="756" t="n"/>
      <c r="DI333" s="756" t="n"/>
    </row>
    <row r="334" ht="13.5" customHeight="1" s="1178">
      <c r="A334" s="756" t="n"/>
      <c r="B334" s="756" t="n"/>
      <c r="C334" s="756" t="n"/>
      <c r="D334" s="756" t="n"/>
      <c r="E334" s="756" t="n"/>
      <c r="F334" s="756" t="n"/>
      <c r="G334" s="753" t="n"/>
      <c r="H334" s="756" t="n"/>
      <c r="I334" s="756" t="n"/>
      <c r="J334" s="756" t="n"/>
      <c r="K334" s="756" t="n"/>
      <c r="L334" s="756" t="n"/>
      <c r="M334" s="756" t="n"/>
      <c r="N334" s="756" t="n"/>
      <c r="O334" s="756" t="n"/>
      <c r="P334" s="756" t="n"/>
      <c r="Q334" s="756" t="n"/>
      <c r="R334" s="756" t="n"/>
      <c r="S334" s="756" t="n"/>
      <c r="T334" s="755" t="n"/>
      <c r="U334" s="756" t="n"/>
      <c r="V334" s="756" t="n"/>
      <c r="W334" s="756" t="n"/>
      <c r="X334" s="756" t="n"/>
      <c r="Y334" s="756" t="n"/>
      <c r="Z334" s="756" t="n"/>
      <c r="AA334" s="753" t="n"/>
      <c r="AB334" s="756" t="n"/>
      <c r="AC334" s="756" t="n"/>
      <c r="AD334" s="756" t="n"/>
      <c r="AE334" s="756" t="n"/>
      <c r="AF334" s="756" t="n"/>
      <c r="AG334" s="756" t="n"/>
      <c r="AH334" s="753" t="n"/>
      <c r="AI334" s="756" t="n"/>
      <c r="AJ334" s="756" t="n"/>
      <c r="AK334" s="756" t="n"/>
      <c r="AL334" s="756" t="n"/>
      <c r="AM334" s="756" t="n"/>
      <c r="AN334" s="756" t="n"/>
      <c r="AO334" s="756" t="n"/>
      <c r="AP334" s="756" t="n"/>
      <c r="AQ334" s="756" t="n"/>
      <c r="AR334" s="756" t="n"/>
      <c r="AS334" s="756" t="n"/>
      <c r="AT334" s="756" t="n"/>
      <c r="AU334" s="756" t="n"/>
      <c r="AV334" s="756" t="n"/>
      <c r="AW334" s="756" t="n"/>
      <c r="AX334" s="756" t="n"/>
      <c r="AY334" s="756" t="n"/>
      <c r="AZ334" s="753" t="n"/>
      <c r="BA334" s="756" t="n"/>
      <c r="BB334" s="756" t="n"/>
      <c r="BC334" s="756" t="n"/>
      <c r="BD334" s="756" t="n"/>
      <c r="BE334" s="756" t="n"/>
      <c r="BF334" s="756" t="n"/>
      <c r="BG334" s="756" t="n"/>
      <c r="BH334" s="756" t="n"/>
      <c r="BI334" s="756" t="n"/>
      <c r="BJ334" s="756" t="n"/>
      <c r="BK334" s="756" t="n"/>
      <c r="BL334" s="756" t="n"/>
      <c r="BM334" s="756" t="n"/>
      <c r="BN334" s="756" t="n"/>
      <c r="BO334" s="756" t="n"/>
      <c r="BP334" s="756" t="n"/>
      <c r="BQ334" s="756" t="n"/>
      <c r="BR334" s="756" t="n"/>
      <c r="BS334" s="756" t="n"/>
      <c r="BT334" s="756" t="n"/>
      <c r="BU334" s="756" t="n"/>
      <c r="BV334" s="756" t="n"/>
      <c r="BW334" s="756" t="n"/>
      <c r="BX334" s="756" t="n"/>
      <c r="BY334" s="756" t="n"/>
      <c r="BZ334" s="756" t="n"/>
      <c r="CA334" s="756" t="n"/>
      <c r="CB334" s="756" t="n"/>
      <c r="CC334" s="756" t="n"/>
      <c r="CD334" s="756" t="n"/>
      <c r="CE334" s="756" t="n"/>
      <c r="CF334" s="756" t="n"/>
      <c r="CG334" s="756" t="n"/>
      <c r="CH334" s="756" t="n"/>
      <c r="CI334" s="756" t="n"/>
      <c r="CJ334" s="756" t="n"/>
      <c r="CK334" s="756" t="n"/>
      <c r="CL334" s="756" t="n"/>
      <c r="CM334" s="756" t="n"/>
      <c r="CN334" s="756" t="n"/>
      <c r="CO334" s="756" t="n"/>
      <c r="CP334" s="756" t="n"/>
      <c r="CQ334" s="756" t="n"/>
      <c r="CR334" s="756" t="n"/>
      <c r="CS334" s="756" t="n"/>
      <c r="CT334" s="756" t="n"/>
      <c r="CU334" s="756" t="n"/>
      <c r="CV334" s="756" t="n"/>
      <c r="CW334" s="756" t="n"/>
      <c r="CX334" s="756" t="n"/>
      <c r="CY334" s="756" t="n"/>
      <c r="CZ334" s="756" t="n"/>
      <c r="DA334" s="756" t="n"/>
      <c r="DB334" s="756" t="n"/>
      <c r="DC334" s="756" t="n"/>
      <c r="DD334" s="756" t="n"/>
      <c r="DE334" s="756" t="n"/>
      <c r="DF334" s="756" t="n"/>
      <c r="DG334" s="756" t="n"/>
      <c r="DH334" s="756" t="n"/>
      <c r="DI334" s="756" t="n"/>
    </row>
    <row r="335" ht="13.5" customHeight="1" s="1178">
      <c r="A335" s="756" t="n"/>
      <c r="B335" s="756" t="n"/>
      <c r="C335" s="756" t="n"/>
      <c r="D335" s="756" t="n"/>
      <c r="E335" s="756" t="n"/>
      <c r="F335" s="756" t="n"/>
      <c r="G335" s="753" t="n"/>
      <c r="H335" s="756" t="n"/>
      <c r="I335" s="756" t="n"/>
      <c r="J335" s="756" t="n"/>
      <c r="K335" s="756" t="n"/>
      <c r="L335" s="756" t="n"/>
      <c r="M335" s="756" t="n"/>
      <c r="N335" s="756" t="n"/>
      <c r="O335" s="756" t="n"/>
      <c r="P335" s="756" t="n"/>
      <c r="Q335" s="756" t="n"/>
      <c r="R335" s="756" t="n"/>
      <c r="S335" s="756" t="n"/>
      <c r="T335" s="755" t="n"/>
      <c r="U335" s="756" t="n"/>
      <c r="V335" s="756" t="n"/>
      <c r="W335" s="756" t="n"/>
      <c r="X335" s="756" t="n"/>
      <c r="Y335" s="756" t="n"/>
      <c r="Z335" s="756" t="n"/>
      <c r="AA335" s="753" t="n"/>
      <c r="AB335" s="756" t="n"/>
      <c r="AC335" s="756" t="n"/>
      <c r="AD335" s="756" t="n"/>
      <c r="AE335" s="756" t="n"/>
      <c r="AF335" s="756" t="n"/>
      <c r="AG335" s="756" t="n"/>
      <c r="AH335" s="753" t="n"/>
      <c r="AI335" s="756" t="n"/>
      <c r="AJ335" s="756" t="n"/>
      <c r="AK335" s="756" t="n"/>
      <c r="AL335" s="756" t="n"/>
      <c r="AM335" s="756" t="n"/>
      <c r="AN335" s="756" t="n"/>
      <c r="AO335" s="756" t="n"/>
      <c r="AP335" s="756" t="n"/>
      <c r="AQ335" s="756" t="n"/>
      <c r="AR335" s="756" t="n"/>
      <c r="AS335" s="756" t="n"/>
      <c r="AT335" s="756" t="n"/>
      <c r="AU335" s="756" t="n"/>
      <c r="AV335" s="756" t="n"/>
      <c r="AW335" s="756" t="n"/>
      <c r="AX335" s="756" t="n"/>
      <c r="AY335" s="756" t="n"/>
      <c r="AZ335" s="753" t="n"/>
      <c r="BA335" s="756" t="n"/>
      <c r="BB335" s="756" t="n"/>
      <c r="BC335" s="756" t="n"/>
      <c r="BD335" s="756" t="n"/>
      <c r="BE335" s="756" t="n"/>
      <c r="BF335" s="756" t="n"/>
      <c r="BG335" s="756" t="n"/>
      <c r="BH335" s="756" t="n"/>
      <c r="BI335" s="756" t="n"/>
      <c r="BJ335" s="756" t="n"/>
      <c r="BK335" s="756" t="n"/>
      <c r="BL335" s="756" t="n"/>
      <c r="BM335" s="756" t="n"/>
      <c r="BN335" s="756" t="n"/>
      <c r="BO335" s="756" t="n"/>
      <c r="BP335" s="756" t="n"/>
      <c r="BQ335" s="756" t="n"/>
      <c r="BR335" s="756" t="n"/>
      <c r="BS335" s="756" t="n"/>
      <c r="BT335" s="756" t="n"/>
      <c r="BU335" s="756" t="n"/>
      <c r="BV335" s="756" t="n"/>
      <c r="BW335" s="756" t="n"/>
      <c r="BX335" s="756" t="n"/>
      <c r="BY335" s="756" t="n"/>
      <c r="BZ335" s="756" t="n"/>
      <c r="CA335" s="756" t="n"/>
      <c r="CB335" s="756" t="n"/>
      <c r="CC335" s="756" t="n"/>
      <c r="CD335" s="756" t="n"/>
      <c r="CE335" s="756" t="n"/>
      <c r="CF335" s="756" t="n"/>
      <c r="CG335" s="756" t="n"/>
      <c r="CH335" s="756" t="n"/>
      <c r="CI335" s="756" t="n"/>
      <c r="CJ335" s="756" t="n"/>
      <c r="CK335" s="756" t="n"/>
      <c r="CL335" s="756" t="n"/>
      <c r="CM335" s="756" t="n"/>
      <c r="CN335" s="756" t="n"/>
      <c r="CO335" s="756" t="n"/>
      <c r="CP335" s="756" t="n"/>
      <c r="CQ335" s="756" t="n"/>
      <c r="CR335" s="756" t="n"/>
      <c r="CS335" s="756" t="n"/>
      <c r="CT335" s="756" t="n"/>
      <c r="CU335" s="756" t="n"/>
      <c r="CV335" s="756" t="n"/>
      <c r="CW335" s="756" t="n"/>
      <c r="CX335" s="756" t="n"/>
      <c r="CY335" s="756" t="n"/>
      <c r="CZ335" s="756" t="n"/>
      <c r="DA335" s="756" t="n"/>
      <c r="DB335" s="756" t="n"/>
      <c r="DC335" s="756" t="n"/>
      <c r="DD335" s="756" t="n"/>
      <c r="DE335" s="756" t="n"/>
      <c r="DF335" s="756" t="n"/>
      <c r="DG335" s="756" t="n"/>
      <c r="DH335" s="756" t="n"/>
      <c r="DI335" s="756" t="n"/>
    </row>
    <row r="336" ht="13.5" customHeight="1" s="1178">
      <c r="A336" s="756" t="n"/>
      <c r="B336" s="756" t="n"/>
      <c r="C336" s="756" t="n"/>
      <c r="D336" s="756" t="n"/>
      <c r="E336" s="756" t="n"/>
      <c r="F336" s="756" t="n"/>
      <c r="G336" s="753" t="n"/>
      <c r="H336" s="756" t="n"/>
      <c r="I336" s="756" t="n"/>
      <c r="J336" s="756" t="n"/>
      <c r="K336" s="756" t="n"/>
      <c r="L336" s="756" t="n"/>
      <c r="M336" s="756" t="n"/>
      <c r="N336" s="756" t="n"/>
      <c r="O336" s="756" t="n"/>
      <c r="P336" s="756" t="n"/>
      <c r="Q336" s="756" t="n"/>
      <c r="R336" s="756" t="n"/>
      <c r="S336" s="756" t="n"/>
      <c r="T336" s="755" t="n"/>
      <c r="U336" s="756" t="n"/>
      <c r="V336" s="756" t="n"/>
      <c r="W336" s="756" t="n"/>
      <c r="X336" s="756" t="n"/>
      <c r="Y336" s="756" t="n"/>
      <c r="Z336" s="756" t="n"/>
      <c r="AA336" s="753" t="n"/>
      <c r="AB336" s="756" t="n"/>
      <c r="AC336" s="756" t="n"/>
      <c r="AD336" s="756" t="n"/>
      <c r="AE336" s="756" t="n"/>
      <c r="AF336" s="756" t="n"/>
      <c r="AG336" s="756" t="n"/>
      <c r="AH336" s="753" t="n"/>
      <c r="AI336" s="756" t="n"/>
      <c r="AJ336" s="756" t="n"/>
      <c r="AK336" s="756" t="n"/>
      <c r="AL336" s="756" t="n"/>
      <c r="AM336" s="756" t="n"/>
      <c r="AN336" s="756" t="n"/>
      <c r="AO336" s="756" t="n"/>
      <c r="AP336" s="756" t="n"/>
      <c r="AQ336" s="756" t="n"/>
      <c r="AR336" s="756" t="n"/>
      <c r="AS336" s="756" t="n"/>
      <c r="AT336" s="756" t="n"/>
      <c r="AU336" s="756" t="n"/>
      <c r="AV336" s="756" t="n"/>
      <c r="AW336" s="756" t="n"/>
      <c r="AX336" s="756" t="n"/>
      <c r="AY336" s="756" t="n"/>
      <c r="AZ336" s="753" t="n"/>
      <c r="BA336" s="756" t="n"/>
      <c r="BB336" s="756" t="n"/>
      <c r="BC336" s="756" t="n"/>
      <c r="BD336" s="756" t="n"/>
      <c r="BE336" s="756" t="n"/>
      <c r="BF336" s="756" t="n"/>
      <c r="BG336" s="756" t="n"/>
      <c r="BH336" s="756" t="n"/>
      <c r="BI336" s="756" t="n"/>
      <c r="BJ336" s="756" t="n"/>
      <c r="BK336" s="756" t="n"/>
      <c r="BL336" s="756" t="n"/>
      <c r="BM336" s="756" t="n"/>
      <c r="BN336" s="756" t="n"/>
      <c r="BO336" s="756" t="n"/>
      <c r="BP336" s="756" t="n"/>
      <c r="BQ336" s="756" t="n"/>
      <c r="BR336" s="756" t="n"/>
      <c r="BS336" s="756" t="n"/>
      <c r="BT336" s="756" t="n"/>
      <c r="BU336" s="756" t="n"/>
      <c r="BV336" s="756" t="n"/>
      <c r="BW336" s="756" t="n"/>
      <c r="BX336" s="756" t="n"/>
      <c r="BY336" s="756" t="n"/>
      <c r="BZ336" s="756" t="n"/>
      <c r="CA336" s="756" t="n"/>
      <c r="CB336" s="756" t="n"/>
      <c r="CC336" s="756" t="n"/>
      <c r="CD336" s="756" t="n"/>
      <c r="CE336" s="756" t="n"/>
      <c r="CF336" s="756" t="n"/>
      <c r="CG336" s="756" t="n"/>
      <c r="CH336" s="756" t="n"/>
      <c r="CI336" s="756" t="n"/>
      <c r="CJ336" s="756" t="n"/>
      <c r="CK336" s="756" t="n"/>
      <c r="CL336" s="756" t="n"/>
      <c r="CM336" s="756" t="n"/>
      <c r="CN336" s="756" t="n"/>
      <c r="CO336" s="756" t="n"/>
      <c r="CP336" s="756" t="n"/>
      <c r="CQ336" s="756" t="n"/>
      <c r="CR336" s="756" t="n"/>
      <c r="CS336" s="756" t="n"/>
      <c r="CT336" s="756" t="n"/>
      <c r="CU336" s="756" t="n"/>
      <c r="CV336" s="756" t="n"/>
      <c r="CW336" s="756" t="n"/>
      <c r="CX336" s="756" t="n"/>
      <c r="CY336" s="756" t="n"/>
      <c r="CZ336" s="756" t="n"/>
      <c r="DA336" s="756" t="n"/>
      <c r="DB336" s="756" t="n"/>
      <c r="DC336" s="756" t="n"/>
      <c r="DD336" s="756" t="n"/>
      <c r="DE336" s="756" t="n"/>
      <c r="DF336" s="756" t="n"/>
      <c r="DG336" s="756" t="n"/>
      <c r="DH336" s="756" t="n"/>
      <c r="DI336" s="756" t="n"/>
    </row>
    <row r="337" ht="13.5" customHeight="1" s="1178">
      <c r="A337" s="756" t="n"/>
      <c r="B337" s="756" t="n"/>
      <c r="C337" s="756" t="n"/>
      <c r="D337" s="756" t="n"/>
      <c r="E337" s="756" t="n"/>
      <c r="F337" s="756" t="n"/>
      <c r="G337" s="753" t="n"/>
      <c r="H337" s="756" t="n"/>
      <c r="I337" s="756" t="n"/>
      <c r="J337" s="756" t="n"/>
      <c r="K337" s="756" t="n"/>
      <c r="L337" s="756" t="n"/>
      <c r="M337" s="756" t="n"/>
      <c r="N337" s="756" t="n"/>
      <c r="O337" s="756" t="n"/>
      <c r="P337" s="756" t="n"/>
      <c r="Q337" s="756" t="n"/>
      <c r="R337" s="756" t="n"/>
      <c r="S337" s="756" t="n"/>
      <c r="T337" s="755" t="n"/>
      <c r="U337" s="756" t="n"/>
      <c r="V337" s="756" t="n"/>
      <c r="W337" s="756" t="n"/>
      <c r="X337" s="756" t="n"/>
      <c r="Y337" s="756" t="n"/>
      <c r="Z337" s="756" t="n"/>
      <c r="AA337" s="753" t="n"/>
      <c r="AB337" s="756" t="n"/>
      <c r="AC337" s="756" t="n"/>
      <c r="AD337" s="756" t="n"/>
      <c r="AE337" s="756" t="n"/>
      <c r="AF337" s="756" t="n"/>
      <c r="AG337" s="756" t="n"/>
      <c r="AH337" s="753" t="n"/>
      <c r="AI337" s="756" t="n"/>
      <c r="AJ337" s="756" t="n"/>
      <c r="AK337" s="756" t="n"/>
      <c r="AL337" s="756" t="n"/>
      <c r="AM337" s="756" t="n"/>
      <c r="AN337" s="756" t="n"/>
      <c r="AO337" s="756" t="n"/>
      <c r="AP337" s="756" t="n"/>
      <c r="AQ337" s="756" t="n"/>
      <c r="AR337" s="756" t="n"/>
      <c r="AS337" s="756" t="n"/>
      <c r="AT337" s="756" t="n"/>
      <c r="AU337" s="756" t="n"/>
      <c r="AV337" s="756" t="n"/>
      <c r="AW337" s="756" t="n"/>
      <c r="AX337" s="756" t="n"/>
      <c r="AY337" s="756" t="n"/>
      <c r="AZ337" s="753" t="n"/>
      <c r="BA337" s="756" t="n"/>
      <c r="BB337" s="756" t="n"/>
      <c r="BC337" s="756" t="n"/>
      <c r="BD337" s="756" t="n"/>
      <c r="BE337" s="756" t="n"/>
      <c r="BF337" s="756" t="n"/>
      <c r="BG337" s="756" t="n"/>
      <c r="BH337" s="756" t="n"/>
      <c r="BI337" s="756" t="n"/>
      <c r="BJ337" s="756" t="n"/>
      <c r="BK337" s="756" t="n"/>
      <c r="BL337" s="756" t="n"/>
      <c r="BM337" s="756" t="n"/>
      <c r="BN337" s="756" t="n"/>
      <c r="BO337" s="756" t="n"/>
      <c r="BP337" s="756" t="n"/>
      <c r="BQ337" s="756" t="n"/>
      <c r="BR337" s="756" t="n"/>
      <c r="BS337" s="756" t="n"/>
      <c r="BT337" s="756" t="n"/>
      <c r="BU337" s="756" t="n"/>
      <c r="BV337" s="756" t="n"/>
      <c r="BW337" s="756" t="n"/>
      <c r="BX337" s="756" t="n"/>
      <c r="BY337" s="756" t="n"/>
      <c r="BZ337" s="756" t="n"/>
      <c r="CA337" s="756" t="n"/>
      <c r="CB337" s="756" t="n"/>
      <c r="CC337" s="756" t="n"/>
      <c r="CD337" s="756" t="n"/>
      <c r="CE337" s="756" t="n"/>
      <c r="CF337" s="756" t="n"/>
      <c r="CG337" s="756" t="n"/>
      <c r="CH337" s="756" t="n"/>
      <c r="CI337" s="756" t="n"/>
      <c r="CJ337" s="756" t="n"/>
      <c r="CK337" s="756" t="n"/>
      <c r="CL337" s="756" t="n"/>
      <c r="CM337" s="756" t="n"/>
      <c r="CN337" s="756" t="n"/>
      <c r="CO337" s="756" t="n"/>
      <c r="CP337" s="756" t="n"/>
      <c r="CQ337" s="756" t="n"/>
      <c r="CR337" s="756" t="n"/>
      <c r="CS337" s="756" t="n"/>
      <c r="CT337" s="756" t="n"/>
      <c r="CU337" s="756" t="n"/>
      <c r="CV337" s="756" t="n"/>
      <c r="CW337" s="756" t="n"/>
      <c r="CX337" s="756" t="n"/>
      <c r="CY337" s="756" t="n"/>
      <c r="CZ337" s="756" t="n"/>
      <c r="DA337" s="756" t="n"/>
      <c r="DB337" s="756" t="n"/>
      <c r="DC337" s="756" t="n"/>
      <c r="DD337" s="756" t="n"/>
      <c r="DE337" s="756" t="n"/>
      <c r="DF337" s="756" t="n"/>
      <c r="DG337" s="756" t="n"/>
      <c r="DH337" s="756" t="n"/>
      <c r="DI337" s="756" t="n"/>
    </row>
    <row r="338" ht="13.5" customHeight="1" s="1178">
      <c r="A338" s="756" t="n"/>
      <c r="B338" s="756" t="n"/>
      <c r="C338" s="756" t="n"/>
      <c r="D338" s="756" t="n"/>
      <c r="E338" s="756" t="n"/>
      <c r="F338" s="756" t="n"/>
      <c r="G338" s="753" t="n"/>
      <c r="H338" s="756" t="n"/>
      <c r="I338" s="756" t="n"/>
      <c r="J338" s="756" t="n"/>
      <c r="K338" s="756" t="n"/>
      <c r="L338" s="756" t="n"/>
      <c r="M338" s="756" t="n"/>
      <c r="N338" s="756" t="n"/>
      <c r="O338" s="756" t="n"/>
      <c r="P338" s="756" t="n"/>
      <c r="Q338" s="756" t="n"/>
      <c r="R338" s="756" t="n"/>
      <c r="S338" s="756" t="n"/>
      <c r="T338" s="755" t="n"/>
      <c r="U338" s="756" t="n"/>
      <c r="V338" s="756" t="n"/>
      <c r="W338" s="756" t="n"/>
      <c r="X338" s="756" t="n"/>
      <c r="Y338" s="756" t="n"/>
      <c r="Z338" s="756" t="n"/>
      <c r="AA338" s="753" t="n"/>
      <c r="AB338" s="756" t="n"/>
      <c r="AC338" s="756" t="n"/>
      <c r="AD338" s="756" t="n"/>
      <c r="AE338" s="756" t="n"/>
      <c r="AF338" s="756" t="n"/>
      <c r="AG338" s="756" t="n"/>
      <c r="AH338" s="753" t="n"/>
      <c r="AI338" s="756" t="n"/>
      <c r="AJ338" s="756" t="n"/>
      <c r="AK338" s="756" t="n"/>
      <c r="AL338" s="756" t="n"/>
      <c r="AM338" s="756" t="n"/>
      <c r="AN338" s="756" t="n"/>
      <c r="AO338" s="756" t="n"/>
      <c r="AP338" s="756" t="n"/>
      <c r="AQ338" s="756" t="n"/>
      <c r="AR338" s="756" t="n"/>
      <c r="AS338" s="756" t="n"/>
      <c r="AT338" s="756" t="n"/>
      <c r="AU338" s="756" t="n"/>
      <c r="AV338" s="756" t="n"/>
      <c r="AW338" s="756" t="n"/>
      <c r="AX338" s="756" t="n"/>
      <c r="AY338" s="756" t="n"/>
      <c r="AZ338" s="753" t="n"/>
      <c r="BA338" s="756" t="n"/>
      <c r="BB338" s="756" t="n"/>
      <c r="BC338" s="756" t="n"/>
      <c r="BD338" s="756" t="n"/>
      <c r="BE338" s="756" t="n"/>
      <c r="BF338" s="756" t="n"/>
      <c r="BG338" s="756" t="n"/>
      <c r="BH338" s="756" t="n"/>
      <c r="BI338" s="756" t="n"/>
      <c r="BJ338" s="756" t="n"/>
      <c r="BK338" s="756" t="n"/>
      <c r="BL338" s="756" t="n"/>
      <c r="BM338" s="756" t="n"/>
      <c r="BN338" s="756" t="n"/>
      <c r="BO338" s="756" t="n"/>
      <c r="BP338" s="756" t="n"/>
      <c r="BQ338" s="756" t="n"/>
      <c r="BR338" s="756" t="n"/>
      <c r="BS338" s="756" t="n"/>
      <c r="BT338" s="756" t="n"/>
      <c r="BU338" s="756" t="n"/>
      <c r="BV338" s="756" t="n"/>
      <c r="BW338" s="756" t="n"/>
      <c r="BX338" s="756" t="n"/>
      <c r="BY338" s="756" t="n"/>
      <c r="BZ338" s="756" t="n"/>
      <c r="CA338" s="756" t="n"/>
      <c r="CB338" s="756" t="n"/>
      <c r="CC338" s="756" t="n"/>
      <c r="CD338" s="756" t="n"/>
      <c r="CE338" s="756" t="n"/>
      <c r="CF338" s="756" t="n"/>
      <c r="CG338" s="756" t="n"/>
      <c r="CH338" s="756" t="n"/>
      <c r="CI338" s="756" t="n"/>
      <c r="CJ338" s="756" t="n"/>
      <c r="CK338" s="756" t="n"/>
      <c r="CL338" s="756" t="n"/>
      <c r="CM338" s="756" t="n"/>
      <c r="CN338" s="756" t="n"/>
      <c r="CO338" s="756" t="n"/>
      <c r="CP338" s="756" t="n"/>
      <c r="CQ338" s="756" t="n"/>
      <c r="CR338" s="756" t="n"/>
      <c r="CS338" s="756" t="n"/>
      <c r="CT338" s="756" t="n"/>
      <c r="CU338" s="756" t="n"/>
      <c r="CV338" s="756" t="n"/>
      <c r="CW338" s="756" t="n"/>
      <c r="CX338" s="756" t="n"/>
      <c r="CY338" s="756" t="n"/>
      <c r="CZ338" s="756" t="n"/>
      <c r="DA338" s="756" t="n"/>
      <c r="DB338" s="756" t="n"/>
      <c r="DC338" s="756" t="n"/>
      <c r="DD338" s="756" t="n"/>
      <c r="DE338" s="756" t="n"/>
      <c r="DF338" s="756" t="n"/>
      <c r="DG338" s="756" t="n"/>
      <c r="DH338" s="756" t="n"/>
      <c r="DI338" s="756" t="n"/>
    </row>
    <row r="339" ht="13.5" customHeight="1" s="1178">
      <c r="A339" s="756" t="n"/>
      <c r="B339" s="756" t="n"/>
      <c r="C339" s="756" t="n"/>
      <c r="D339" s="756" t="n"/>
      <c r="E339" s="756" t="n"/>
      <c r="F339" s="756" t="n"/>
      <c r="G339" s="753" t="n"/>
      <c r="H339" s="756" t="n"/>
      <c r="I339" s="756" t="n"/>
      <c r="J339" s="756" t="n"/>
      <c r="K339" s="756" t="n"/>
      <c r="L339" s="756" t="n"/>
      <c r="M339" s="756" t="n"/>
      <c r="N339" s="756" t="n"/>
      <c r="O339" s="756" t="n"/>
      <c r="P339" s="756" t="n"/>
      <c r="Q339" s="756" t="n"/>
      <c r="R339" s="756" t="n"/>
      <c r="S339" s="756" t="n"/>
      <c r="T339" s="755" t="n"/>
      <c r="U339" s="756" t="n"/>
      <c r="V339" s="756" t="n"/>
      <c r="W339" s="756" t="n"/>
      <c r="X339" s="756" t="n"/>
      <c r="Y339" s="756" t="n"/>
      <c r="Z339" s="756" t="n"/>
      <c r="AA339" s="753" t="n"/>
      <c r="AB339" s="756" t="n"/>
      <c r="AC339" s="756" t="n"/>
      <c r="AD339" s="756" t="n"/>
      <c r="AE339" s="756" t="n"/>
      <c r="AF339" s="756" t="n"/>
      <c r="AG339" s="756" t="n"/>
      <c r="AH339" s="753" t="n"/>
      <c r="AI339" s="756" t="n"/>
      <c r="AJ339" s="756" t="n"/>
      <c r="AK339" s="756" t="n"/>
      <c r="AL339" s="756" t="n"/>
      <c r="AM339" s="756" t="n"/>
      <c r="AN339" s="756" t="n"/>
      <c r="AO339" s="756" t="n"/>
      <c r="AP339" s="756" t="n"/>
      <c r="AQ339" s="756" t="n"/>
      <c r="AR339" s="756" t="n"/>
      <c r="AS339" s="756" t="n"/>
      <c r="AT339" s="756" t="n"/>
      <c r="AU339" s="756" t="n"/>
      <c r="AV339" s="756" t="n"/>
      <c r="AW339" s="756" t="n"/>
      <c r="AX339" s="756" t="n"/>
      <c r="AY339" s="756" t="n"/>
      <c r="AZ339" s="753" t="n"/>
      <c r="BA339" s="756" t="n"/>
      <c r="BB339" s="756" t="n"/>
      <c r="BC339" s="756" t="n"/>
      <c r="BD339" s="756" t="n"/>
      <c r="BE339" s="756" t="n"/>
      <c r="BF339" s="756" t="n"/>
      <c r="BG339" s="756" t="n"/>
      <c r="BH339" s="756" t="n"/>
      <c r="BI339" s="756" t="n"/>
      <c r="BJ339" s="756" t="n"/>
      <c r="BK339" s="756" t="n"/>
      <c r="BL339" s="756" t="n"/>
      <c r="BM339" s="756" t="n"/>
      <c r="BN339" s="756" t="n"/>
      <c r="BO339" s="756" t="n"/>
      <c r="BP339" s="756" t="n"/>
      <c r="BQ339" s="756" t="n"/>
      <c r="BR339" s="756" t="n"/>
      <c r="BS339" s="756" t="n"/>
      <c r="BT339" s="756" t="n"/>
      <c r="BU339" s="756" t="n"/>
      <c r="BV339" s="756" t="n"/>
      <c r="BW339" s="756" t="n"/>
      <c r="BX339" s="756" t="n"/>
      <c r="BY339" s="756" t="n"/>
      <c r="BZ339" s="756" t="n"/>
      <c r="CA339" s="756" t="n"/>
      <c r="CB339" s="756" t="n"/>
      <c r="CC339" s="756" t="n"/>
      <c r="CD339" s="756" t="n"/>
      <c r="CE339" s="756" t="n"/>
      <c r="CF339" s="756" t="n"/>
      <c r="CG339" s="756" t="n"/>
      <c r="CH339" s="756" t="n"/>
      <c r="CI339" s="756" t="n"/>
      <c r="CJ339" s="756" t="n"/>
      <c r="CK339" s="756" t="n"/>
      <c r="CL339" s="756" t="n"/>
      <c r="CM339" s="756" t="n"/>
      <c r="CN339" s="756" t="n"/>
      <c r="CO339" s="756" t="n"/>
      <c r="CP339" s="756" t="n"/>
      <c r="CQ339" s="756" t="n"/>
      <c r="CR339" s="756" t="n"/>
      <c r="CS339" s="756" t="n"/>
      <c r="CT339" s="756" t="n"/>
      <c r="CU339" s="756" t="n"/>
      <c r="CV339" s="756" t="n"/>
      <c r="CW339" s="756" t="n"/>
      <c r="CX339" s="756" t="n"/>
      <c r="CY339" s="756" t="n"/>
      <c r="CZ339" s="756" t="n"/>
      <c r="DA339" s="756" t="n"/>
      <c r="DB339" s="756" t="n"/>
      <c r="DC339" s="756" t="n"/>
      <c r="DD339" s="756" t="n"/>
      <c r="DE339" s="756" t="n"/>
      <c r="DF339" s="756" t="n"/>
      <c r="DG339" s="756" t="n"/>
      <c r="DH339" s="756" t="n"/>
      <c r="DI339" s="756" t="n"/>
    </row>
    <row r="340" ht="13.5" customHeight="1" s="1178">
      <c r="A340" s="756" t="n"/>
      <c r="B340" s="756" t="n"/>
      <c r="C340" s="756" t="n"/>
      <c r="D340" s="756" t="n"/>
      <c r="E340" s="756" t="n"/>
      <c r="F340" s="756" t="n"/>
      <c r="G340" s="753" t="n"/>
      <c r="H340" s="756" t="n"/>
      <c r="I340" s="756" t="n"/>
      <c r="J340" s="756" t="n"/>
      <c r="K340" s="756" t="n"/>
      <c r="L340" s="756" t="n"/>
      <c r="M340" s="756" t="n"/>
      <c r="N340" s="756" t="n"/>
      <c r="O340" s="756" t="n"/>
      <c r="P340" s="756" t="n"/>
      <c r="Q340" s="756" t="n"/>
      <c r="R340" s="756" t="n"/>
      <c r="S340" s="756" t="n"/>
      <c r="T340" s="755" t="n"/>
      <c r="U340" s="756" t="n"/>
      <c r="V340" s="756" t="n"/>
      <c r="W340" s="756" t="n"/>
      <c r="X340" s="756" t="n"/>
      <c r="Y340" s="756" t="n"/>
      <c r="Z340" s="756" t="n"/>
      <c r="AA340" s="753" t="n"/>
      <c r="AB340" s="756" t="n"/>
      <c r="AC340" s="756" t="n"/>
      <c r="AD340" s="756" t="n"/>
      <c r="AE340" s="756" t="n"/>
      <c r="AF340" s="756" t="n"/>
      <c r="AG340" s="756" t="n"/>
      <c r="AH340" s="753" t="n"/>
      <c r="AI340" s="756" t="n"/>
      <c r="AJ340" s="756" t="n"/>
      <c r="AK340" s="756" t="n"/>
      <c r="AL340" s="756" t="n"/>
      <c r="AM340" s="756" t="n"/>
      <c r="AN340" s="756" t="n"/>
      <c r="AO340" s="756" t="n"/>
      <c r="AP340" s="756" t="n"/>
      <c r="AQ340" s="756" t="n"/>
      <c r="AR340" s="756" t="n"/>
      <c r="AS340" s="756" t="n"/>
      <c r="AT340" s="756" t="n"/>
      <c r="AU340" s="756" t="n"/>
      <c r="AV340" s="756" t="n"/>
      <c r="AW340" s="756" t="n"/>
      <c r="AX340" s="756" t="n"/>
      <c r="AY340" s="756" t="n"/>
      <c r="AZ340" s="753" t="n"/>
      <c r="BA340" s="756" t="n"/>
      <c r="BB340" s="756" t="n"/>
      <c r="BC340" s="756" t="n"/>
      <c r="BD340" s="756" t="n"/>
      <c r="BE340" s="756" t="n"/>
      <c r="BF340" s="756" t="n"/>
      <c r="BG340" s="756" t="n"/>
      <c r="BH340" s="756" t="n"/>
      <c r="BI340" s="756" t="n"/>
      <c r="BJ340" s="756" t="n"/>
      <c r="BK340" s="756" t="n"/>
      <c r="BL340" s="756" t="n"/>
      <c r="BM340" s="756" t="n"/>
      <c r="BN340" s="756" t="n"/>
      <c r="BO340" s="756" t="n"/>
      <c r="BP340" s="756" t="n"/>
      <c r="BQ340" s="756" t="n"/>
      <c r="BR340" s="756" t="n"/>
      <c r="BS340" s="756" t="n"/>
      <c r="BT340" s="756" t="n"/>
      <c r="BU340" s="756" t="n"/>
      <c r="BV340" s="756" t="n"/>
      <c r="BW340" s="756" t="n"/>
      <c r="BX340" s="756" t="n"/>
      <c r="BY340" s="756" t="n"/>
      <c r="BZ340" s="756" t="n"/>
      <c r="CA340" s="756" t="n"/>
      <c r="CB340" s="756" t="n"/>
      <c r="CC340" s="756" t="n"/>
      <c r="CD340" s="756" t="n"/>
      <c r="CE340" s="756" t="n"/>
      <c r="CF340" s="756" t="n"/>
      <c r="CG340" s="756" t="n"/>
      <c r="CH340" s="756" t="n"/>
      <c r="CI340" s="756" t="n"/>
      <c r="CJ340" s="756" t="n"/>
      <c r="CK340" s="756" t="n"/>
      <c r="CL340" s="756" t="n"/>
      <c r="CM340" s="756" t="n"/>
      <c r="CN340" s="756" t="n"/>
      <c r="CO340" s="756" t="n"/>
      <c r="CP340" s="756" t="n"/>
      <c r="CQ340" s="756" t="n"/>
      <c r="CR340" s="756" t="n"/>
      <c r="CS340" s="756" t="n"/>
      <c r="CT340" s="756" t="n"/>
      <c r="CU340" s="756" t="n"/>
      <c r="CV340" s="756" t="n"/>
      <c r="CW340" s="756" t="n"/>
      <c r="CX340" s="756" t="n"/>
      <c r="CY340" s="756" t="n"/>
      <c r="CZ340" s="756" t="n"/>
      <c r="DA340" s="756" t="n"/>
      <c r="DB340" s="756" t="n"/>
      <c r="DC340" s="756" t="n"/>
      <c r="DD340" s="756" t="n"/>
      <c r="DE340" s="756" t="n"/>
      <c r="DF340" s="756" t="n"/>
      <c r="DG340" s="756" t="n"/>
      <c r="DH340" s="756" t="n"/>
      <c r="DI340" s="756" t="n"/>
    </row>
    <row r="341" ht="13.5" customHeight="1" s="1178">
      <c r="A341" s="756" t="n"/>
      <c r="B341" s="756" t="n"/>
      <c r="C341" s="756" t="n"/>
      <c r="D341" s="756" t="n"/>
      <c r="E341" s="756" t="n"/>
      <c r="F341" s="756" t="n"/>
      <c r="G341" s="753" t="n"/>
      <c r="H341" s="756" t="n"/>
      <c r="I341" s="756" t="n"/>
      <c r="J341" s="756" t="n"/>
      <c r="K341" s="756" t="n"/>
      <c r="L341" s="756" t="n"/>
      <c r="M341" s="756" t="n"/>
      <c r="N341" s="756" t="n"/>
      <c r="O341" s="756" t="n"/>
      <c r="P341" s="756" t="n"/>
      <c r="Q341" s="756" t="n"/>
      <c r="R341" s="756" t="n"/>
      <c r="S341" s="756" t="n"/>
      <c r="T341" s="755" t="n"/>
      <c r="U341" s="756" t="n"/>
      <c r="V341" s="756" t="n"/>
      <c r="W341" s="756" t="n"/>
      <c r="X341" s="756" t="n"/>
      <c r="Y341" s="756" t="n"/>
      <c r="Z341" s="756" t="n"/>
      <c r="AA341" s="753" t="n"/>
      <c r="AB341" s="756" t="n"/>
      <c r="AC341" s="756" t="n"/>
      <c r="AD341" s="756" t="n"/>
      <c r="AE341" s="756" t="n"/>
      <c r="AF341" s="756" t="n"/>
      <c r="AG341" s="756" t="n"/>
      <c r="AH341" s="753" t="n"/>
      <c r="AI341" s="756" t="n"/>
      <c r="AJ341" s="756" t="n"/>
      <c r="AK341" s="756" t="n"/>
      <c r="AL341" s="756" t="n"/>
      <c r="AM341" s="756" t="n"/>
      <c r="AN341" s="756" t="n"/>
      <c r="AO341" s="756" t="n"/>
      <c r="AP341" s="756" t="n"/>
      <c r="AQ341" s="756" t="n"/>
      <c r="AR341" s="756" t="n"/>
      <c r="AS341" s="756" t="n"/>
      <c r="AT341" s="756" t="n"/>
      <c r="AU341" s="756" t="n"/>
      <c r="AV341" s="756" t="n"/>
      <c r="AW341" s="756" t="n"/>
      <c r="AX341" s="756" t="n"/>
      <c r="AY341" s="756" t="n"/>
      <c r="AZ341" s="753" t="n"/>
      <c r="BA341" s="756" t="n"/>
      <c r="BB341" s="756" t="n"/>
      <c r="BC341" s="756" t="n"/>
      <c r="BD341" s="756" t="n"/>
      <c r="BE341" s="756" t="n"/>
      <c r="BF341" s="756" t="n"/>
      <c r="BG341" s="756" t="n"/>
      <c r="BH341" s="756" t="n"/>
      <c r="BI341" s="756" t="n"/>
      <c r="BJ341" s="756" t="n"/>
      <c r="BK341" s="756" t="n"/>
      <c r="BL341" s="756" t="n"/>
      <c r="BM341" s="756" t="n"/>
      <c r="BN341" s="756" t="n"/>
      <c r="BO341" s="756" t="n"/>
      <c r="BP341" s="756" t="n"/>
      <c r="BQ341" s="756" t="n"/>
      <c r="BR341" s="756" t="n"/>
      <c r="BS341" s="756" t="n"/>
      <c r="BT341" s="756" t="n"/>
      <c r="BU341" s="756" t="n"/>
      <c r="BV341" s="756" t="n"/>
      <c r="BW341" s="756" t="n"/>
      <c r="BX341" s="756" t="n"/>
      <c r="BY341" s="756" t="n"/>
      <c r="BZ341" s="756" t="n"/>
      <c r="CA341" s="756" t="n"/>
      <c r="CB341" s="756" t="n"/>
      <c r="CC341" s="756" t="n"/>
      <c r="CD341" s="756" t="n"/>
      <c r="CE341" s="756" t="n"/>
      <c r="CF341" s="756" t="n"/>
      <c r="CG341" s="756" t="n"/>
      <c r="CH341" s="756" t="n"/>
      <c r="CI341" s="756" t="n"/>
      <c r="CJ341" s="756" t="n"/>
      <c r="CK341" s="756" t="n"/>
      <c r="CL341" s="756" t="n"/>
      <c r="CM341" s="756" t="n"/>
      <c r="CN341" s="756" t="n"/>
      <c r="CO341" s="756" t="n"/>
      <c r="CP341" s="756" t="n"/>
      <c r="CQ341" s="756" t="n"/>
      <c r="CR341" s="756" t="n"/>
      <c r="CS341" s="756" t="n"/>
      <c r="CT341" s="756" t="n"/>
      <c r="CU341" s="756" t="n"/>
      <c r="CV341" s="756" t="n"/>
      <c r="CW341" s="756" t="n"/>
      <c r="CX341" s="756" t="n"/>
      <c r="CY341" s="756" t="n"/>
      <c r="CZ341" s="756" t="n"/>
      <c r="DA341" s="756" t="n"/>
      <c r="DB341" s="756" t="n"/>
      <c r="DC341" s="756" t="n"/>
      <c r="DD341" s="756" t="n"/>
      <c r="DE341" s="756" t="n"/>
      <c r="DF341" s="756" t="n"/>
      <c r="DG341" s="756" t="n"/>
      <c r="DH341" s="756" t="n"/>
      <c r="DI341" s="756" t="n"/>
    </row>
    <row r="342" ht="13.5" customHeight="1" s="1178">
      <c r="A342" s="756" t="n"/>
      <c r="B342" s="756" t="n"/>
      <c r="C342" s="756" t="n"/>
      <c r="D342" s="756" t="n"/>
      <c r="E342" s="756" t="n"/>
      <c r="F342" s="756" t="n"/>
      <c r="G342" s="753" t="n"/>
      <c r="H342" s="756" t="n"/>
      <c r="I342" s="756" t="n"/>
      <c r="J342" s="756" t="n"/>
      <c r="K342" s="756" t="n"/>
      <c r="L342" s="756" t="n"/>
      <c r="M342" s="756" t="n"/>
      <c r="N342" s="756" t="n"/>
      <c r="O342" s="756" t="n"/>
      <c r="P342" s="756" t="n"/>
      <c r="Q342" s="756" t="n"/>
      <c r="R342" s="756" t="n"/>
      <c r="S342" s="756" t="n"/>
      <c r="T342" s="755" t="n"/>
      <c r="U342" s="756" t="n"/>
      <c r="V342" s="756" t="n"/>
      <c r="W342" s="756" t="n"/>
      <c r="X342" s="756" t="n"/>
      <c r="Y342" s="756" t="n"/>
      <c r="Z342" s="756" t="n"/>
      <c r="AA342" s="753" t="n"/>
      <c r="AB342" s="756" t="n"/>
      <c r="AC342" s="756" t="n"/>
      <c r="AD342" s="756" t="n"/>
      <c r="AE342" s="756" t="n"/>
      <c r="AF342" s="756" t="n"/>
      <c r="AG342" s="756" t="n"/>
      <c r="AH342" s="753" t="n"/>
      <c r="AI342" s="756" t="n"/>
      <c r="AJ342" s="756" t="n"/>
      <c r="AK342" s="756" t="n"/>
      <c r="AL342" s="756" t="n"/>
      <c r="AM342" s="756" t="n"/>
      <c r="AN342" s="756" t="n"/>
      <c r="AO342" s="756" t="n"/>
      <c r="AP342" s="756" t="n"/>
      <c r="AQ342" s="756" t="n"/>
      <c r="AR342" s="756" t="n"/>
      <c r="AS342" s="756" t="n"/>
      <c r="AT342" s="756" t="n"/>
      <c r="AU342" s="756" t="n"/>
      <c r="AV342" s="756" t="n"/>
      <c r="AW342" s="756" t="n"/>
      <c r="AX342" s="756" t="n"/>
      <c r="AY342" s="756" t="n"/>
      <c r="AZ342" s="753" t="n"/>
      <c r="BA342" s="756" t="n"/>
      <c r="BB342" s="756" t="n"/>
      <c r="BC342" s="756" t="n"/>
      <c r="BD342" s="756" t="n"/>
      <c r="BE342" s="756" t="n"/>
      <c r="BF342" s="756" t="n"/>
      <c r="BG342" s="756" t="n"/>
      <c r="BH342" s="756" t="n"/>
      <c r="BI342" s="756" t="n"/>
      <c r="BJ342" s="756" t="n"/>
      <c r="BK342" s="756" t="n"/>
      <c r="BL342" s="756" t="n"/>
      <c r="BM342" s="756" t="n"/>
      <c r="BN342" s="756" t="n"/>
      <c r="BO342" s="756" t="n"/>
      <c r="BP342" s="756" t="n"/>
      <c r="BQ342" s="756" t="n"/>
      <c r="BR342" s="756" t="n"/>
      <c r="BS342" s="756" t="n"/>
      <c r="BT342" s="756" t="n"/>
      <c r="BU342" s="756" t="n"/>
      <c r="BV342" s="756" t="n"/>
      <c r="BW342" s="756" t="n"/>
      <c r="BX342" s="756" t="n"/>
      <c r="BY342" s="756" t="n"/>
      <c r="BZ342" s="756" t="n"/>
      <c r="CA342" s="756" t="n"/>
      <c r="CB342" s="756" t="n"/>
      <c r="CC342" s="756" t="n"/>
      <c r="CD342" s="756" t="n"/>
      <c r="CE342" s="756" t="n"/>
      <c r="CF342" s="756" t="n"/>
      <c r="CG342" s="756" t="n"/>
      <c r="CH342" s="756" t="n"/>
      <c r="CI342" s="756" t="n"/>
      <c r="CJ342" s="756" t="n"/>
      <c r="CK342" s="756" t="n"/>
      <c r="CL342" s="756" t="n"/>
      <c r="CM342" s="756" t="n"/>
      <c r="CN342" s="756" t="n"/>
      <c r="CO342" s="756" t="n"/>
      <c r="CP342" s="756" t="n"/>
      <c r="CQ342" s="756" t="n"/>
      <c r="CR342" s="756" t="n"/>
      <c r="CS342" s="756" t="n"/>
      <c r="CT342" s="756" t="n"/>
      <c r="CU342" s="756" t="n"/>
      <c r="CV342" s="756" t="n"/>
      <c r="CW342" s="756" t="n"/>
      <c r="CX342" s="756" t="n"/>
      <c r="CY342" s="756" t="n"/>
      <c r="CZ342" s="756" t="n"/>
      <c r="DA342" s="756" t="n"/>
      <c r="DB342" s="756" t="n"/>
      <c r="DC342" s="756" t="n"/>
      <c r="DD342" s="756" t="n"/>
      <c r="DE342" s="756" t="n"/>
      <c r="DF342" s="756" t="n"/>
      <c r="DG342" s="756" t="n"/>
      <c r="DH342" s="756" t="n"/>
      <c r="DI342" s="756" t="n"/>
    </row>
    <row r="343" ht="13.5" customHeight="1" s="1178">
      <c r="A343" s="756" t="n"/>
      <c r="B343" s="756" t="n"/>
      <c r="C343" s="756" t="n"/>
      <c r="D343" s="756" t="n"/>
      <c r="E343" s="756" t="n"/>
      <c r="F343" s="756" t="n"/>
      <c r="G343" s="753" t="n"/>
      <c r="H343" s="756" t="n"/>
      <c r="I343" s="756" t="n"/>
      <c r="J343" s="756" t="n"/>
      <c r="K343" s="756" t="n"/>
      <c r="L343" s="756" t="n"/>
      <c r="M343" s="756" t="n"/>
      <c r="N343" s="756" t="n"/>
      <c r="O343" s="756" t="n"/>
      <c r="P343" s="756" t="n"/>
      <c r="Q343" s="756" t="n"/>
      <c r="R343" s="756" t="n"/>
      <c r="S343" s="756" t="n"/>
      <c r="T343" s="755" t="n"/>
      <c r="U343" s="756" t="n"/>
      <c r="V343" s="756" t="n"/>
      <c r="W343" s="756" t="n"/>
      <c r="X343" s="756" t="n"/>
      <c r="Y343" s="756" t="n"/>
      <c r="Z343" s="756" t="n"/>
      <c r="AA343" s="753" t="n"/>
      <c r="AB343" s="756" t="n"/>
      <c r="AC343" s="756" t="n"/>
      <c r="AD343" s="756" t="n"/>
      <c r="AE343" s="756" t="n"/>
      <c r="AF343" s="756" t="n"/>
      <c r="AG343" s="756" t="n"/>
      <c r="AH343" s="753" t="n"/>
      <c r="AI343" s="756" t="n"/>
      <c r="AJ343" s="756" t="n"/>
      <c r="AK343" s="756" t="n"/>
      <c r="AL343" s="756" t="n"/>
      <c r="AM343" s="756" t="n"/>
      <c r="AN343" s="756" t="n"/>
      <c r="AO343" s="756" t="n"/>
      <c r="AP343" s="756" t="n"/>
      <c r="AQ343" s="756" t="n"/>
      <c r="AR343" s="756" t="n"/>
      <c r="AS343" s="756" t="n"/>
      <c r="AT343" s="756" t="n"/>
      <c r="AU343" s="756" t="n"/>
      <c r="AV343" s="756" t="n"/>
      <c r="AW343" s="756" t="n"/>
      <c r="AX343" s="756" t="n"/>
      <c r="AY343" s="756" t="n"/>
      <c r="AZ343" s="753" t="n"/>
      <c r="BA343" s="756" t="n"/>
      <c r="BB343" s="756" t="n"/>
      <c r="BC343" s="756" t="n"/>
      <c r="BD343" s="756" t="n"/>
      <c r="BE343" s="756" t="n"/>
      <c r="BF343" s="756" t="n"/>
      <c r="BG343" s="756" t="n"/>
      <c r="BH343" s="756" t="n"/>
      <c r="BI343" s="756" t="n"/>
      <c r="BJ343" s="756" t="n"/>
      <c r="BK343" s="756" t="n"/>
      <c r="BL343" s="756" t="n"/>
      <c r="BM343" s="756" t="n"/>
      <c r="BN343" s="756" t="n"/>
      <c r="BO343" s="756" t="n"/>
      <c r="BP343" s="756" t="n"/>
      <c r="BQ343" s="756" t="n"/>
      <c r="BR343" s="756" t="n"/>
      <c r="BS343" s="756" t="n"/>
      <c r="BT343" s="756" t="n"/>
      <c r="BU343" s="756" t="n"/>
      <c r="BV343" s="756" t="n"/>
      <c r="BW343" s="756" t="n"/>
      <c r="BX343" s="756" t="n"/>
      <c r="BY343" s="756" t="n"/>
      <c r="BZ343" s="756" t="n"/>
      <c r="CA343" s="756" t="n"/>
      <c r="CB343" s="756" t="n"/>
      <c r="CC343" s="756" t="n"/>
      <c r="CD343" s="756" t="n"/>
      <c r="CE343" s="756" t="n"/>
      <c r="CF343" s="756" t="n"/>
      <c r="CG343" s="756" t="n"/>
      <c r="CH343" s="756" t="n"/>
      <c r="CI343" s="756" t="n"/>
      <c r="CJ343" s="756" t="n"/>
      <c r="CK343" s="756" t="n"/>
      <c r="CL343" s="756" t="n"/>
      <c r="CM343" s="756" t="n"/>
      <c r="CN343" s="756" t="n"/>
      <c r="CO343" s="756" t="n"/>
      <c r="CP343" s="756" t="n"/>
      <c r="CQ343" s="756" t="n"/>
      <c r="CR343" s="756" t="n"/>
      <c r="CS343" s="756" t="n"/>
      <c r="CT343" s="756" t="n"/>
      <c r="CU343" s="756" t="n"/>
      <c r="CV343" s="756" t="n"/>
      <c r="CW343" s="756" t="n"/>
      <c r="CX343" s="756" t="n"/>
      <c r="CY343" s="756" t="n"/>
      <c r="CZ343" s="756" t="n"/>
      <c r="DA343" s="756" t="n"/>
      <c r="DB343" s="756" t="n"/>
      <c r="DC343" s="756" t="n"/>
      <c r="DD343" s="756" t="n"/>
      <c r="DE343" s="756" t="n"/>
      <c r="DF343" s="756" t="n"/>
      <c r="DG343" s="756" t="n"/>
      <c r="DH343" s="756" t="n"/>
      <c r="DI343" s="756" t="n"/>
    </row>
    <row r="344" ht="13.5" customHeight="1" s="1178">
      <c r="A344" s="756" t="n"/>
      <c r="B344" s="756" t="n"/>
      <c r="C344" s="756" t="n"/>
      <c r="D344" s="756" t="n"/>
      <c r="E344" s="756" t="n"/>
      <c r="F344" s="756" t="n"/>
      <c r="G344" s="753" t="n"/>
      <c r="H344" s="756" t="n"/>
      <c r="I344" s="756" t="n"/>
      <c r="J344" s="756" t="n"/>
      <c r="K344" s="756" t="n"/>
      <c r="L344" s="756" t="n"/>
      <c r="M344" s="756" t="n"/>
      <c r="N344" s="756" t="n"/>
      <c r="O344" s="756" t="n"/>
      <c r="P344" s="756" t="n"/>
      <c r="Q344" s="756" t="n"/>
      <c r="R344" s="756" t="n"/>
      <c r="S344" s="756" t="n"/>
      <c r="T344" s="755" t="n"/>
      <c r="U344" s="756" t="n"/>
      <c r="V344" s="756" t="n"/>
      <c r="W344" s="756" t="n"/>
      <c r="X344" s="756" t="n"/>
      <c r="Y344" s="756" t="n"/>
      <c r="Z344" s="756" t="n"/>
      <c r="AA344" s="753" t="n"/>
      <c r="AB344" s="756" t="n"/>
      <c r="AC344" s="756" t="n"/>
      <c r="AD344" s="756" t="n"/>
      <c r="AE344" s="756" t="n"/>
      <c r="AF344" s="756" t="n"/>
      <c r="AG344" s="756" t="n"/>
      <c r="AH344" s="753" t="n"/>
      <c r="AI344" s="756" t="n"/>
      <c r="AJ344" s="756" t="n"/>
      <c r="AK344" s="756" t="n"/>
      <c r="AL344" s="756" t="n"/>
      <c r="AM344" s="756" t="n"/>
      <c r="AN344" s="756" t="n"/>
      <c r="AO344" s="756" t="n"/>
      <c r="AP344" s="756" t="n"/>
      <c r="AQ344" s="756" t="n"/>
      <c r="AR344" s="756" t="n"/>
      <c r="AS344" s="756" t="n"/>
      <c r="AT344" s="756" t="n"/>
      <c r="AU344" s="756" t="n"/>
      <c r="AV344" s="756" t="n"/>
      <c r="AW344" s="756" t="n"/>
      <c r="AX344" s="756" t="n"/>
      <c r="AY344" s="756" t="n"/>
      <c r="AZ344" s="753" t="n"/>
      <c r="BA344" s="756" t="n"/>
      <c r="BB344" s="756" t="n"/>
      <c r="BC344" s="756" t="n"/>
      <c r="BD344" s="756" t="n"/>
      <c r="BE344" s="756" t="n"/>
      <c r="BF344" s="756" t="n"/>
      <c r="BG344" s="756" t="n"/>
      <c r="BH344" s="756" t="n"/>
      <c r="BI344" s="756" t="n"/>
      <c r="BJ344" s="756" t="n"/>
      <c r="BK344" s="756" t="n"/>
      <c r="BL344" s="756" t="n"/>
      <c r="BM344" s="756" t="n"/>
      <c r="BN344" s="756" t="n"/>
      <c r="BO344" s="756" t="n"/>
      <c r="BP344" s="756" t="n"/>
      <c r="BQ344" s="756" t="n"/>
      <c r="BR344" s="756" t="n"/>
      <c r="BS344" s="756" t="n"/>
      <c r="BT344" s="756" t="n"/>
      <c r="BU344" s="756" t="n"/>
      <c r="BV344" s="756" t="n"/>
      <c r="BW344" s="756" t="n"/>
      <c r="BX344" s="756" t="n"/>
      <c r="BY344" s="756" t="n"/>
      <c r="BZ344" s="756" t="n"/>
      <c r="CA344" s="756" t="n"/>
      <c r="CB344" s="756" t="n"/>
      <c r="CC344" s="756" t="n"/>
      <c r="CD344" s="756" t="n"/>
      <c r="CE344" s="756" t="n"/>
      <c r="CF344" s="756" t="n"/>
      <c r="CG344" s="756" t="n"/>
      <c r="CH344" s="756" t="n"/>
      <c r="CI344" s="756" t="n"/>
      <c r="CJ344" s="756" t="n"/>
      <c r="CK344" s="756" t="n"/>
      <c r="CL344" s="756" t="n"/>
      <c r="CM344" s="756" t="n"/>
      <c r="CN344" s="756" t="n"/>
      <c r="CO344" s="756" t="n"/>
      <c r="CP344" s="756" t="n"/>
      <c r="CQ344" s="756" t="n"/>
      <c r="CR344" s="756" t="n"/>
      <c r="CS344" s="756" t="n"/>
      <c r="CT344" s="756" t="n"/>
      <c r="CU344" s="756" t="n"/>
      <c r="CV344" s="756" t="n"/>
      <c r="CW344" s="756" t="n"/>
      <c r="CX344" s="756" t="n"/>
      <c r="CY344" s="756" t="n"/>
      <c r="CZ344" s="756" t="n"/>
      <c r="DA344" s="756" t="n"/>
      <c r="DB344" s="756" t="n"/>
      <c r="DC344" s="756" t="n"/>
      <c r="DD344" s="756" t="n"/>
      <c r="DE344" s="756" t="n"/>
      <c r="DF344" s="756" t="n"/>
      <c r="DG344" s="756" t="n"/>
      <c r="DH344" s="756" t="n"/>
      <c r="DI344" s="756" t="n"/>
    </row>
    <row r="345" ht="13.5" customHeight="1" s="1178">
      <c r="A345" s="756" t="n"/>
      <c r="B345" s="756" t="n"/>
      <c r="C345" s="756" t="n"/>
      <c r="D345" s="756" t="n"/>
      <c r="E345" s="756" t="n"/>
      <c r="F345" s="756" t="n"/>
      <c r="G345" s="753" t="n"/>
      <c r="H345" s="756" t="n"/>
      <c r="I345" s="756" t="n"/>
      <c r="J345" s="756" t="n"/>
      <c r="K345" s="756" t="n"/>
      <c r="L345" s="756" t="n"/>
      <c r="M345" s="756" t="n"/>
      <c r="N345" s="756" t="n"/>
      <c r="O345" s="756" t="n"/>
      <c r="P345" s="756" t="n"/>
      <c r="Q345" s="756" t="n"/>
      <c r="R345" s="756" t="n"/>
      <c r="S345" s="756" t="n"/>
      <c r="T345" s="755" t="n"/>
      <c r="U345" s="756" t="n"/>
      <c r="V345" s="756" t="n"/>
      <c r="W345" s="756" t="n"/>
      <c r="X345" s="756" t="n"/>
      <c r="Y345" s="756" t="n"/>
      <c r="Z345" s="756" t="n"/>
      <c r="AA345" s="753" t="n"/>
      <c r="AB345" s="756" t="n"/>
      <c r="AC345" s="756" t="n"/>
      <c r="AD345" s="756" t="n"/>
      <c r="AE345" s="756" t="n"/>
      <c r="AF345" s="756" t="n"/>
      <c r="AG345" s="756" t="n"/>
      <c r="AH345" s="753" t="n"/>
      <c r="AI345" s="756" t="n"/>
      <c r="AJ345" s="756" t="n"/>
      <c r="AK345" s="756" t="n"/>
      <c r="AL345" s="756" t="n"/>
      <c r="AM345" s="756" t="n"/>
      <c r="AN345" s="756" t="n"/>
      <c r="AO345" s="756" t="n"/>
      <c r="AP345" s="756" t="n"/>
      <c r="AQ345" s="756" t="n"/>
      <c r="AR345" s="756" t="n"/>
      <c r="AS345" s="756" t="n"/>
      <c r="AT345" s="756" t="n"/>
      <c r="AU345" s="756" t="n"/>
      <c r="AV345" s="756" t="n"/>
      <c r="AW345" s="756" t="n"/>
      <c r="AX345" s="756" t="n"/>
      <c r="AY345" s="756" t="n"/>
      <c r="AZ345" s="753" t="n"/>
      <c r="BA345" s="756" t="n"/>
      <c r="BB345" s="756" t="n"/>
      <c r="BC345" s="756" t="n"/>
      <c r="BD345" s="756" t="n"/>
      <c r="BE345" s="756" t="n"/>
      <c r="BF345" s="756" t="n"/>
      <c r="BG345" s="756" t="n"/>
      <c r="BH345" s="756" t="n"/>
      <c r="BI345" s="756" t="n"/>
      <c r="BJ345" s="756" t="n"/>
      <c r="BK345" s="756" t="n"/>
      <c r="BL345" s="756" t="n"/>
      <c r="BM345" s="756" t="n"/>
      <c r="BN345" s="756" t="n"/>
      <c r="BO345" s="756" t="n"/>
      <c r="BP345" s="756" t="n"/>
      <c r="BQ345" s="756" t="n"/>
      <c r="BR345" s="756" t="n"/>
      <c r="BS345" s="756" t="n"/>
      <c r="BT345" s="756" t="n"/>
      <c r="BU345" s="756" t="n"/>
      <c r="BV345" s="756" t="n"/>
      <c r="BW345" s="756" t="n"/>
      <c r="BX345" s="756" t="n"/>
      <c r="BY345" s="756" t="n"/>
      <c r="BZ345" s="756" t="n"/>
      <c r="CA345" s="756" t="n"/>
      <c r="CB345" s="756" t="n"/>
      <c r="CC345" s="756" t="n"/>
      <c r="CD345" s="756" t="n"/>
      <c r="CE345" s="756" t="n"/>
      <c r="CF345" s="756" t="n"/>
      <c r="CG345" s="756" t="n"/>
      <c r="CH345" s="756" t="n"/>
      <c r="CI345" s="756" t="n"/>
      <c r="CJ345" s="756" t="n"/>
      <c r="CK345" s="756" t="n"/>
      <c r="CL345" s="756" t="n"/>
      <c r="CM345" s="756" t="n"/>
      <c r="CN345" s="756" t="n"/>
      <c r="CO345" s="756" t="n"/>
      <c r="CP345" s="756" t="n"/>
      <c r="CQ345" s="756" t="n"/>
      <c r="CR345" s="756" t="n"/>
      <c r="CS345" s="756" t="n"/>
      <c r="CT345" s="756" t="n"/>
      <c r="CU345" s="756" t="n"/>
      <c r="CV345" s="756" t="n"/>
      <c r="CW345" s="756" t="n"/>
      <c r="CX345" s="756" t="n"/>
      <c r="CY345" s="756" t="n"/>
      <c r="CZ345" s="756" t="n"/>
      <c r="DA345" s="756" t="n"/>
      <c r="DB345" s="756" t="n"/>
      <c r="DC345" s="756" t="n"/>
      <c r="DD345" s="756" t="n"/>
      <c r="DE345" s="756" t="n"/>
      <c r="DF345" s="756" t="n"/>
      <c r="DG345" s="756" t="n"/>
      <c r="DH345" s="756" t="n"/>
      <c r="DI345" s="756" t="n"/>
    </row>
    <row r="346" ht="13.5" customHeight="1" s="1178">
      <c r="A346" s="756" t="n"/>
      <c r="B346" s="756" t="n"/>
      <c r="C346" s="756" t="n"/>
      <c r="D346" s="756" t="n"/>
      <c r="E346" s="756" t="n"/>
      <c r="F346" s="756" t="n"/>
      <c r="G346" s="753" t="n"/>
      <c r="H346" s="756" t="n"/>
      <c r="I346" s="756" t="n"/>
      <c r="J346" s="756" t="n"/>
      <c r="K346" s="756" t="n"/>
      <c r="L346" s="756" t="n"/>
      <c r="M346" s="756" t="n"/>
      <c r="N346" s="756" t="n"/>
      <c r="O346" s="756" t="n"/>
      <c r="P346" s="756" t="n"/>
      <c r="Q346" s="756" t="n"/>
      <c r="R346" s="756" t="n"/>
      <c r="S346" s="756" t="n"/>
      <c r="T346" s="755" t="n"/>
      <c r="U346" s="756" t="n"/>
      <c r="V346" s="756" t="n"/>
      <c r="W346" s="756" t="n"/>
      <c r="X346" s="756" t="n"/>
      <c r="Y346" s="756" t="n"/>
      <c r="Z346" s="756" t="n"/>
      <c r="AA346" s="753" t="n"/>
      <c r="AB346" s="756" t="n"/>
      <c r="AC346" s="756" t="n"/>
      <c r="AD346" s="756" t="n"/>
      <c r="AE346" s="756" t="n"/>
      <c r="AF346" s="756" t="n"/>
      <c r="AG346" s="756" t="n"/>
      <c r="AH346" s="753" t="n"/>
      <c r="AI346" s="756" t="n"/>
      <c r="AJ346" s="756" t="n"/>
      <c r="AK346" s="756" t="n"/>
      <c r="AL346" s="756" t="n"/>
      <c r="AM346" s="756" t="n"/>
      <c r="AN346" s="756" t="n"/>
      <c r="AO346" s="756" t="n"/>
      <c r="AP346" s="756" t="n"/>
      <c r="AQ346" s="756" t="n"/>
      <c r="AR346" s="756" t="n"/>
      <c r="AS346" s="756" t="n"/>
      <c r="AT346" s="756" t="n"/>
      <c r="AU346" s="756" t="n"/>
      <c r="AV346" s="756" t="n"/>
      <c r="AW346" s="756" t="n"/>
      <c r="AX346" s="756" t="n"/>
      <c r="AY346" s="756" t="n"/>
      <c r="AZ346" s="753" t="n"/>
      <c r="BA346" s="756" t="n"/>
      <c r="BB346" s="756" t="n"/>
      <c r="BC346" s="756" t="n"/>
      <c r="BD346" s="756" t="n"/>
      <c r="BE346" s="756" t="n"/>
      <c r="BF346" s="756" t="n"/>
      <c r="BG346" s="756" t="n"/>
      <c r="BH346" s="756" t="n"/>
      <c r="BI346" s="756" t="n"/>
      <c r="BJ346" s="756" t="n"/>
      <c r="BK346" s="756" t="n"/>
      <c r="BL346" s="756" t="n"/>
      <c r="BM346" s="756" t="n"/>
      <c r="BN346" s="756" t="n"/>
      <c r="BO346" s="756" t="n"/>
      <c r="BP346" s="756" t="n"/>
      <c r="BQ346" s="756" t="n"/>
      <c r="BR346" s="756" t="n"/>
      <c r="BS346" s="756" t="n"/>
      <c r="BT346" s="756" t="n"/>
      <c r="BU346" s="756" t="n"/>
      <c r="BV346" s="756" t="n"/>
      <c r="BW346" s="756" t="n"/>
      <c r="BX346" s="756" t="n"/>
      <c r="BY346" s="756" t="n"/>
      <c r="BZ346" s="756" t="n"/>
      <c r="CA346" s="756" t="n"/>
      <c r="CB346" s="756" t="n"/>
      <c r="CC346" s="756" t="n"/>
      <c r="CD346" s="756" t="n"/>
      <c r="CE346" s="756" t="n"/>
      <c r="CF346" s="756" t="n"/>
      <c r="CG346" s="756" t="n"/>
      <c r="CH346" s="756" t="n"/>
      <c r="CI346" s="756" t="n"/>
      <c r="CJ346" s="756" t="n"/>
      <c r="CK346" s="756" t="n"/>
      <c r="CL346" s="756" t="n"/>
      <c r="CM346" s="756" t="n"/>
      <c r="CN346" s="756" t="n"/>
      <c r="CO346" s="756" t="n"/>
      <c r="CP346" s="756" t="n"/>
      <c r="CQ346" s="756" t="n"/>
      <c r="CR346" s="756" t="n"/>
      <c r="CS346" s="756" t="n"/>
      <c r="CT346" s="756" t="n"/>
      <c r="CU346" s="756" t="n"/>
      <c r="CV346" s="756" t="n"/>
      <c r="CW346" s="756" t="n"/>
      <c r="CX346" s="756" t="n"/>
      <c r="CY346" s="756" t="n"/>
      <c r="CZ346" s="756" t="n"/>
      <c r="DA346" s="756" t="n"/>
      <c r="DB346" s="756" t="n"/>
      <c r="DC346" s="756" t="n"/>
      <c r="DD346" s="756" t="n"/>
      <c r="DE346" s="756" t="n"/>
      <c r="DF346" s="756" t="n"/>
      <c r="DG346" s="756" t="n"/>
      <c r="DH346" s="756" t="n"/>
      <c r="DI346" s="756" t="n"/>
    </row>
    <row r="347" ht="13.5" customHeight="1" s="1178">
      <c r="A347" s="756" t="n"/>
      <c r="B347" s="756" t="n"/>
      <c r="C347" s="756" t="n"/>
      <c r="D347" s="756" t="n"/>
      <c r="E347" s="756" t="n"/>
      <c r="F347" s="756" t="n"/>
      <c r="G347" s="753" t="n"/>
      <c r="H347" s="756" t="n"/>
      <c r="I347" s="756" t="n"/>
      <c r="J347" s="756" t="n"/>
      <c r="K347" s="756" t="n"/>
      <c r="L347" s="756" t="n"/>
      <c r="M347" s="756" t="n"/>
      <c r="N347" s="756" t="n"/>
      <c r="O347" s="756" t="n"/>
      <c r="P347" s="756" t="n"/>
      <c r="Q347" s="756" t="n"/>
      <c r="R347" s="756" t="n"/>
      <c r="S347" s="756" t="n"/>
      <c r="T347" s="755" t="n"/>
      <c r="U347" s="756" t="n"/>
      <c r="V347" s="756" t="n"/>
      <c r="W347" s="756" t="n"/>
      <c r="X347" s="756" t="n"/>
      <c r="Y347" s="756" t="n"/>
      <c r="Z347" s="756" t="n"/>
      <c r="AA347" s="753" t="n"/>
      <c r="AB347" s="756" t="n"/>
      <c r="AC347" s="756" t="n"/>
      <c r="AD347" s="756" t="n"/>
      <c r="AE347" s="756" t="n"/>
      <c r="AF347" s="756" t="n"/>
      <c r="AG347" s="756" t="n"/>
      <c r="AH347" s="753" t="n"/>
      <c r="AI347" s="756" t="n"/>
      <c r="AJ347" s="756" t="n"/>
      <c r="AK347" s="756" t="n"/>
      <c r="AL347" s="756" t="n"/>
      <c r="AM347" s="756" t="n"/>
      <c r="AN347" s="756" t="n"/>
      <c r="AO347" s="756" t="n"/>
      <c r="AP347" s="756" t="n"/>
      <c r="AQ347" s="756" t="n"/>
      <c r="AR347" s="756" t="n"/>
      <c r="AS347" s="756" t="n"/>
      <c r="AT347" s="756" t="n"/>
      <c r="AU347" s="756" t="n"/>
      <c r="AV347" s="756" t="n"/>
      <c r="AW347" s="756" t="n"/>
      <c r="AX347" s="756" t="n"/>
      <c r="AY347" s="756" t="n"/>
      <c r="AZ347" s="753" t="n"/>
      <c r="BA347" s="756" t="n"/>
      <c r="BB347" s="756" t="n"/>
      <c r="BC347" s="756" t="n"/>
      <c r="BD347" s="756" t="n"/>
      <c r="BE347" s="756" t="n"/>
      <c r="BF347" s="756" t="n"/>
      <c r="BG347" s="756" t="n"/>
      <c r="BH347" s="756" t="n"/>
      <c r="BI347" s="756" t="n"/>
      <c r="BJ347" s="756" t="n"/>
      <c r="BK347" s="756" t="n"/>
      <c r="BL347" s="756" t="n"/>
      <c r="BM347" s="756" t="n"/>
      <c r="BN347" s="756" t="n"/>
      <c r="BO347" s="756" t="n"/>
      <c r="BP347" s="756" t="n"/>
      <c r="BQ347" s="756" t="n"/>
      <c r="BR347" s="756" t="n"/>
      <c r="BS347" s="756" t="n"/>
      <c r="BT347" s="756" t="n"/>
      <c r="BU347" s="756" t="n"/>
      <c r="BV347" s="756" t="n"/>
      <c r="BW347" s="756" t="n"/>
      <c r="BX347" s="756" t="n"/>
      <c r="BY347" s="756" t="n"/>
      <c r="BZ347" s="756" t="n"/>
      <c r="CA347" s="756" t="n"/>
      <c r="CB347" s="756" t="n"/>
      <c r="CC347" s="756" t="n"/>
      <c r="CD347" s="756" t="n"/>
      <c r="CE347" s="756" t="n"/>
      <c r="CF347" s="756" t="n"/>
      <c r="CG347" s="756" t="n"/>
      <c r="CH347" s="756" t="n"/>
      <c r="CI347" s="756" t="n"/>
      <c r="CJ347" s="756" t="n"/>
      <c r="CK347" s="756" t="n"/>
      <c r="CL347" s="756" t="n"/>
      <c r="CM347" s="756" t="n"/>
      <c r="CN347" s="756" t="n"/>
      <c r="CO347" s="756" t="n"/>
      <c r="CP347" s="756" t="n"/>
      <c r="CQ347" s="756" t="n"/>
      <c r="CR347" s="756" t="n"/>
      <c r="CS347" s="756" t="n"/>
      <c r="CT347" s="756" t="n"/>
      <c r="CU347" s="756" t="n"/>
      <c r="CV347" s="756" t="n"/>
      <c r="CW347" s="756" t="n"/>
      <c r="CX347" s="756" t="n"/>
      <c r="CY347" s="756" t="n"/>
      <c r="CZ347" s="756" t="n"/>
      <c r="DA347" s="756" t="n"/>
      <c r="DB347" s="756" t="n"/>
      <c r="DC347" s="756" t="n"/>
      <c r="DD347" s="756" t="n"/>
      <c r="DE347" s="756" t="n"/>
      <c r="DF347" s="756" t="n"/>
      <c r="DG347" s="756" t="n"/>
      <c r="DH347" s="756" t="n"/>
      <c r="DI347" s="756" t="n"/>
    </row>
    <row r="348" ht="13.5" customHeight="1" s="1178">
      <c r="A348" s="756" t="n"/>
      <c r="B348" s="756" t="n"/>
      <c r="C348" s="756" t="n"/>
      <c r="D348" s="756" t="n"/>
      <c r="E348" s="756" t="n"/>
      <c r="F348" s="756" t="n"/>
      <c r="G348" s="753" t="n"/>
      <c r="H348" s="756" t="n"/>
      <c r="I348" s="756" t="n"/>
      <c r="J348" s="756" t="n"/>
      <c r="K348" s="756" t="n"/>
      <c r="L348" s="756" t="n"/>
      <c r="M348" s="756" t="n"/>
      <c r="N348" s="756" t="n"/>
      <c r="O348" s="756" t="n"/>
      <c r="P348" s="756" t="n"/>
      <c r="Q348" s="756" t="n"/>
      <c r="R348" s="756" t="n"/>
      <c r="S348" s="756" t="n"/>
      <c r="T348" s="755" t="n"/>
      <c r="U348" s="756" t="n"/>
      <c r="V348" s="756" t="n"/>
      <c r="W348" s="756" t="n"/>
      <c r="X348" s="756" t="n"/>
      <c r="Y348" s="756" t="n"/>
      <c r="Z348" s="756" t="n"/>
      <c r="AA348" s="753" t="n"/>
      <c r="AB348" s="756" t="n"/>
      <c r="AC348" s="756" t="n"/>
      <c r="AD348" s="756" t="n"/>
      <c r="AE348" s="756" t="n"/>
      <c r="AF348" s="756" t="n"/>
      <c r="AG348" s="756" t="n"/>
      <c r="AH348" s="753" t="n"/>
      <c r="AI348" s="756" t="n"/>
      <c r="AJ348" s="756" t="n"/>
      <c r="AK348" s="756" t="n"/>
      <c r="AL348" s="756" t="n"/>
      <c r="AM348" s="756" t="n"/>
      <c r="AN348" s="756" t="n"/>
      <c r="AO348" s="756" t="n"/>
      <c r="AP348" s="756" t="n"/>
      <c r="AQ348" s="756" t="n"/>
      <c r="AR348" s="756" t="n"/>
      <c r="AS348" s="756" t="n"/>
      <c r="AT348" s="756" t="n"/>
      <c r="AU348" s="756" t="n"/>
      <c r="AV348" s="756" t="n"/>
      <c r="AW348" s="756" t="n"/>
      <c r="AX348" s="756" t="n"/>
      <c r="AY348" s="756" t="n"/>
      <c r="AZ348" s="753" t="n"/>
      <c r="BA348" s="756" t="n"/>
      <c r="BB348" s="756" t="n"/>
      <c r="BC348" s="756" t="n"/>
      <c r="BD348" s="756" t="n"/>
      <c r="BE348" s="756" t="n"/>
      <c r="BF348" s="756" t="n"/>
      <c r="BG348" s="756" t="n"/>
      <c r="BH348" s="756" t="n"/>
      <c r="BI348" s="756" t="n"/>
      <c r="BJ348" s="756" t="n"/>
      <c r="BK348" s="756" t="n"/>
      <c r="BL348" s="756" t="n"/>
      <c r="BM348" s="756" t="n"/>
      <c r="BN348" s="756" t="n"/>
      <c r="BO348" s="756" t="n"/>
      <c r="BP348" s="756" t="n"/>
      <c r="BQ348" s="756" t="n"/>
      <c r="BR348" s="756" t="n"/>
      <c r="BS348" s="756" t="n"/>
      <c r="BT348" s="756" t="n"/>
      <c r="BU348" s="756" t="n"/>
      <c r="BV348" s="756" t="n"/>
      <c r="BW348" s="756" t="n"/>
      <c r="BX348" s="756" t="n"/>
      <c r="BY348" s="756" t="n"/>
      <c r="BZ348" s="756" t="n"/>
      <c r="CA348" s="756" t="n"/>
      <c r="CB348" s="756" t="n"/>
      <c r="CC348" s="756" t="n"/>
      <c r="CD348" s="756" t="n"/>
      <c r="CE348" s="756" t="n"/>
      <c r="CF348" s="756" t="n"/>
      <c r="CG348" s="756" t="n"/>
      <c r="CH348" s="756" t="n"/>
      <c r="CI348" s="756" t="n"/>
      <c r="CJ348" s="756" t="n"/>
      <c r="CK348" s="756" t="n"/>
      <c r="CL348" s="756" t="n"/>
      <c r="CM348" s="756" t="n"/>
      <c r="CN348" s="756" t="n"/>
      <c r="CO348" s="756" t="n"/>
      <c r="CP348" s="756" t="n"/>
      <c r="CQ348" s="756" t="n"/>
      <c r="CR348" s="756" t="n"/>
      <c r="CS348" s="756" t="n"/>
      <c r="CT348" s="756" t="n"/>
      <c r="CU348" s="756" t="n"/>
      <c r="CV348" s="756" t="n"/>
      <c r="CW348" s="756" t="n"/>
      <c r="CX348" s="756" t="n"/>
      <c r="CY348" s="756" t="n"/>
      <c r="CZ348" s="756" t="n"/>
      <c r="DA348" s="756" t="n"/>
      <c r="DB348" s="756" t="n"/>
      <c r="DC348" s="756" t="n"/>
      <c r="DD348" s="756" t="n"/>
      <c r="DE348" s="756" t="n"/>
      <c r="DF348" s="756" t="n"/>
      <c r="DG348" s="756" t="n"/>
      <c r="DH348" s="756" t="n"/>
      <c r="DI348" s="756" t="n"/>
    </row>
  </sheetData>
  <mergeCells count="105">
    <mergeCell ref="BS1:CI2"/>
    <mergeCell ref="A64:B64"/>
    <mergeCell ref="A51:B51"/>
    <mergeCell ref="AR35:AU35"/>
    <mergeCell ref="H41:L41"/>
    <mergeCell ref="AI34:AY34"/>
    <mergeCell ref="A54:B54"/>
    <mergeCell ref="A41:B41"/>
    <mergeCell ref="A56:B56"/>
    <mergeCell ref="AR59:AU59"/>
    <mergeCell ref="AD40:AE40"/>
    <mergeCell ref="AV35:AY35"/>
    <mergeCell ref="AI35:AI36"/>
    <mergeCell ref="H11:L11"/>
    <mergeCell ref="CK3:CS3"/>
    <mergeCell ref="AI6:AQ7"/>
    <mergeCell ref="A33:B33"/>
    <mergeCell ref="N38:O38"/>
    <mergeCell ref="A42:B42"/>
    <mergeCell ref="J39:L39"/>
    <mergeCell ref="A53:B53"/>
    <mergeCell ref="A35:B35"/>
    <mergeCell ref="A62:B62"/>
    <mergeCell ref="BN5:BQ5"/>
    <mergeCell ref="CF28:CI28"/>
    <mergeCell ref="A28:B28"/>
    <mergeCell ref="BA4:BQ4"/>
    <mergeCell ref="A39:B39"/>
    <mergeCell ref="A48:B48"/>
    <mergeCell ref="N4:R4"/>
    <mergeCell ref="AI59:AI60"/>
    <mergeCell ref="A30:B30"/>
    <mergeCell ref="A66:C66"/>
    <mergeCell ref="A59:B59"/>
    <mergeCell ref="BS27:BV27"/>
    <mergeCell ref="A45:B45"/>
    <mergeCell ref="AB41:AC41"/>
    <mergeCell ref="A61:B61"/>
    <mergeCell ref="C28:F28"/>
    <mergeCell ref="BT28:BW28"/>
    <mergeCell ref="A46:B46"/>
    <mergeCell ref="A37:B37"/>
    <mergeCell ref="AB1:AG2"/>
    <mergeCell ref="A21:A22"/>
    <mergeCell ref="AN35:AQ35"/>
    <mergeCell ref="A23:A24"/>
    <mergeCell ref="M23:M24"/>
    <mergeCell ref="BB5:BE5"/>
    <mergeCell ref="A52:B52"/>
    <mergeCell ref="CB28:CE28"/>
    <mergeCell ref="B80:C80"/>
    <mergeCell ref="A63:B63"/>
    <mergeCell ref="A1:F3"/>
    <mergeCell ref="E66:F66"/>
    <mergeCell ref="AN59:AQ59"/>
    <mergeCell ref="BM30:BQ30"/>
    <mergeCell ref="AB42:AC42"/>
    <mergeCell ref="A34:B34"/>
    <mergeCell ref="A49:B49"/>
    <mergeCell ref="U1:Z2"/>
    <mergeCell ref="AI82:AV82"/>
    <mergeCell ref="N47:R47"/>
    <mergeCell ref="A36:B36"/>
    <mergeCell ref="A26:F26"/>
    <mergeCell ref="H4:L4"/>
    <mergeCell ref="AB40:AC40"/>
    <mergeCell ref="K29:L29"/>
    <mergeCell ref="F21:F22"/>
    <mergeCell ref="N60:R63"/>
    <mergeCell ref="BJ5:BM5"/>
    <mergeCell ref="BA1:BQ2"/>
    <mergeCell ref="A55:B55"/>
    <mergeCell ref="H45:L45"/>
    <mergeCell ref="A57:B57"/>
    <mergeCell ref="A32:B32"/>
    <mergeCell ref="A38:B38"/>
    <mergeCell ref="A43:B43"/>
    <mergeCell ref="A40:B40"/>
    <mergeCell ref="A60:B60"/>
    <mergeCell ref="AJ35:AM35"/>
    <mergeCell ref="AI4:AY5"/>
    <mergeCell ref="BF5:BI5"/>
    <mergeCell ref="AJ59:AM59"/>
    <mergeCell ref="A4:F4"/>
    <mergeCell ref="AU83:AV83"/>
    <mergeCell ref="AV59:AY59"/>
    <mergeCell ref="A50:B50"/>
    <mergeCell ref="N39:R39"/>
    <mergeCell ref="BA5:BA6"/>
    <mergeCell ref="BX28:CA28"/>
    <mergeCell ref="AD42:AE42"/>
    <mergeCell ref="A47:B47"/>
    <mergeCell ref="H1:R2"/>
    <mergeCell ref="AD41:AE41"/>
    <mergeCell ref="AI1:AY2"/>
    <mergeCell ref="N31:R31"/>
    <mergeCell ref="AI31:AY33"/>
    <mergeCell ref="A29:B29"/>
    <mergeCell ref="AI58:AY58"/>
    <mergeCell ref="A44:B44"/>
    <mergeCell ref="H23:L23"/>
    <mergeCell ref="T18:T19"/>
    <mergeCell ref="A31:B31"/>
    <mergeCell ref="A58:B58"/>
    <mergeCell ref="BS28:BS29"/>
  </mergeCells>
  <conditionalFormatting sqref="G4">
    <cfRule type="cellIs" priority="1" operator="equal" dxfId="13">
      <formula>"""价格打错"""</formula>
    </cfRule>
  </conditionalFormatting>
  <conditionalFormatting sqref="AG11">
    <cfRule type="cellIs" priority="12" operator="equal" dxfId="12" stopIfTrue="1">
      <formula>"正确"</formula>
    </cfRule>
    <cfRule type="cellIs" priority="13" operator="equal" dxfId="110" stopIfTrue="1">
      <formula>“错误”</formula>
    </cfRule>
    <cfRule type="cellIs" priority="14" operator="equal" dxfId="11" stopIfTrue="1">
      <formula>"未粘报表"</formula>
    </cfRule>
  </conditionalFormatting>
  <conditionalFormatting sqref="AH11">
    <cfRule type="cellIs" priority="5" operator="equal" dxfId="3" stopIfTrue="1">
      <formula>"未粘报表"</formula>
    </cfRule>
    <cfRule type="cellIs" priority="10" operator="equal" dxfId="3" stopIfTrue="1">
      <formula>"现金错误"</formula>
    </cfRule>
    <cfRule type="cellIs" priority="11" operator="equal" dxfId="2" stopIfTrue="1">
      <formula>"现金正确"</formula>
    </cfRule>
  </conditionalFormatting>
  <conditionalFormatting sqref="AG13">
    <cfRule type="cellIs" priority="4" operator="equal" dxfId="3" stopIfTrue="1">
      <formula>"未粘报表"</formula>
    </cfRule>
    <cfRule type="cellIs" priority="8" operator="equal" dxfId="3" stopIfTrue="1">
      <formula>"成本错误"</formula>
    </cfRule>
    <cfRule type="cellIs" priority="9" operator="equal" dxfId="2" stopIfTrue="1">
      <formula>"成本正确"</formula>
    </cfRule>
  </conditionalFormatting>
  <conditionalFormatting sqref="AH13">
    <cfRule type="cellIs" priority="3" operator="equal" dxfId="3" stopIfTrue="1">
      <formula>"未粘报表"</formula>
    </cfRule>
    <cfRule type="cellIs" priority="6" operator="equal" dxfId="3" stopIfTrue="1">
      <formula>"分红错误"</formula>
    </cfRule>
    <cfRule type="cellIs" priority="7" operator="equal" dxfId="2" stopIfTrue="1">
      <formula>"分红正确"</formula>
    </cfRule>
  </conditionalFormatting>
  <conditionalFormatting sqref="K18">
    <cfRule type="cellIs" priority="27" operator="lessThan" dxfId="0" stopIfTrue="1">
      <formula>$J$17</formula>
    </cfRule>
  </conditionalFormatting>
  <conditionalFormatting sqref="K43">
    <cfRule type="cellIs" priority="28" operator="lessThan" dxfId="0" stopIfTrue="1">
      <formula>$I$43</formula>
    </cfRule>
  </conditionalFormatting>
  <dataValidations count="2">
    <dataValidation sqref="K43" showDropDown="0" showInputMessage="1" showErrorMessage="1" allowBlank="1" error="请输入正确" type="whole">
      <formula1>I43</formula1>
      <formula2>10000000000</formula2>
    </dataValidation>
    <dataValidation sqref="R45" showDropDown="0" showInputMessage="1" showErrorMessage="1" allowBlank="1" error="请输入正确" type="decimal">
      <formula1>1</formula1>
      <formula2>2</formula2>
    </dataValidation>
  </dataValidations>
  <pageMargins left="0.698611111111111" right="0.698611111111111" top="0.75" bottom="0.75" header="0.3" footer="0.3"/>
  <pageSetup orientation="portrait" paperSize="9" firstPageNumber="4294963191" useFirstPageNumber="1" horizontalDpi="200" verticalDpi="300"/>
  <legacyDrawing xmlns:r="http://schemas.openxmlformats.org/officeDocument/2006/relationships" r:id="anysvml"/>
</worksheet>
</file>

<file path=xl/worksheets/sheet6.xml><?xml version="1.0" encoding="utf-8"?>
<worksheet xmlns="http://schemas.openxmlformats.org/spreadsheetml/2006/main">
  <sheetPr codeName="Sheet35">
    <outlinePr summaryBelow="1" summaryRight="1"/>
    <pageSetUpPr/>
  </sheetPr>
  <dimension ref="A1:DQ259"/>
  <sheetViews>
    <sheetView showGridLines="0" topLeftCell="I16" zoomScale="93" zoomScaleNormal="93" workbookViewId="0">
      <selection activeCell="V36" sqref="V36:Y39"/>
    </sheetView>
  </sheetViews>
  <sheetFormatPr baseColWidth="8" defaultColWidth="9" defaultRowHeight="34.5"/>
  <cols>
    <col width="16.36328125" customWidth="1" style="718" min="1" max="1"/>
    <col width="10" customWidth="1" style="718" min="2" max="2"/>
    <col width="10.6328125" customWidth="1" style="718" min="3" max="3"/>
    <col width="12.7265625" customWidth="1" style="718" min="4" max="4"/>
    <col width="13.90625" customWidth="1" style="718" min="5" max="5"/>
    <col width="14.6328125" customWidth="1" style="718" min="6" max="6"/>
    <col width="10" customWidth="1" style="719" min="7" max="7"/>
    <col width="10" customWidth="1" style="718" min="8" max="8"/>
    <col width="10.81640625" customWidth="1" style="718" min="9" max="9"/>
    <col width="10" customWidth="1" style="718" min="10" max="12"/>
    <col width="10.08984375" customWidth="1" style="718" min="13" max="13"/>
    <col width="13.90625" customWidth="1" style="718" min="14" max="16"/>
    <col width="14" customWidth="1" style="718" min="17" max="17"/>
    <col width="13.90625" customWidth="1" style="718" min="18" max="19"/>
    <col width="14.6328125" customWidth="1" style="720" min="20" max="20"/>
    <col width="13.90625" customWidth="1" style="718" min="21" max="21"/>
    <col width="9.6328125" customWidth="1" style="718" min="22" max="26"/>
    <col width="9.1796875" customWidth="1" style="719" min="27" max="27"/>
    <col width="13.90625" customWidth="1" style="718" min="28" max="28"/>
    <col width="10" customWidth="1" style="718" min="29" max="29"/>
    <col width="9.6328125" customWidth="1" style="718" min="30" max="33"/>
    <col width="9" customWidth="1" style="719" min="34" max="34"/>
    <col width="8.90625" customWidth="1" style="718" min="35" max="35"/>
    <col width="13.26953125" customWidth="1" style="718" min="36" max="39"/>
    <col width="10.6328125" customWidth="1" style="718" min="40" max="40"/>
    <col width="13.26953125" customWidth="1" style="718" min="41" max="41"/>
    <col width="14.36328125" customWidth="1" style="718" min="42" max="42"/>
    <col width="10.6328125" customWidth="1" style="718" min="43" max="44"/>
    <col width="15.26953125" customWidth="1" style="718" min="45" max="45"/>
    <col width="10.6328125" customWidth="1" style="718" min="46" max="46"/>
    <col width="16" customWidth="1" style="718" min="47" max="47"/>
    <col width="10.6328125" customWidth="1" style="718" min="48" max="51"/>
    <col width="9" customWidth="1" style="719" min="52" max="52"/>
    <col width="11.90625" customWidth="1" style="718" min="53" max="53"/>
    <col width="11" customWidth="1" style="718" min="54" max="57"/>
    <col width="11.90625" customWidth="1" style="718" min="58" max="58"/>
    <col width="10" customWidth="1" style="718" min="59" max="59"/>
    <col width="9.6328125" customWidth="1" style="718" min="60" max="69"/>
    <col width="9" customWidth="1" style="718" min="70" max="71"/>
    <col width="9.6328125" customWidth="1" style="718" min="72" max="74"/>
    <col width="10" customWidth="1" style="718" min="75" max="75"/>
    <col width="9.6328125" customWidth="1" style="718" min="76" max="76"/>
    <col width="10" customWidth="1" style="718" min="77" max="77"/>
    <col width="9.453125" customWidth="1" style="718" min="78" max="78"/>
    <col width="9.6328125" customWidth="1" style="718" min="79" max="83"/>
    <col width="9.453125" customWidth="1" style="718" min="84" max="84"/>
    <col width="9.6328125" customWidth="1" style="718" min="85" max="87"/>
    <col width="9" customWidth="1" style="718" min="88" max="16384"/>
  </cols>
  <sheetData>
    <row r="1" ht="16" customHeight="1" s="1178">
      <c r="A1" s="1232" t="inlineStr">
        <is>
          <t>企业状况总揽</t>
        </is>
      </c>
      <c r="B1" s="1210" t="n"/>
      <c r="C1" s="1210" t="n"/>
      <c r="D1" s="1210" t="n"/>
      <c r="E1" s="1210" t="n"/>
      <c r="F1" s="1210" t="n"/>
      <c r="G1" s="144" t="n"/>
      <c r="H1" s="1078" t="inlineStr">
        <is>
          <t xml:space="preserve">      决策部分</t>
        </is>
      </c>
      <c r="S1" s="144" t="n"/>
      <c r="T1" s="230" t="n"/>
      <c r="U1" s="1078" t="inlineStr">
        <is>
          <t>市场信息</t>
        </is>
      </c>
      <c r="AA1" s="144" t="n"/>
      <c r="AB1" s="1077" t="inlineStr">
        <is>
          <t>成本利润分析</t>
        </is>
      </c>
      <c r="AC1" s="1210" t="n"/>
      <c r="AD1" s="1210" t="n"/>
      <c r="AE1" s="1210" t="n"/>
      <c r="AF1" s="1210" t="n"/>
      <c r="AG1" s="1210" t="n"/>
      <c r="AH1" s="144" t="n"/>
      <c r="AI1" s="1078" t="inlineStr">
        <is>
          <t>报表摘抄</t>
        </is>
      </c>
      <c r="AZ1" s="144" t="n"/>
      <c r="BA1" s="1078" t="inlineStr">
        <is>
          <t>对手市场分析</t>
        </is>
      </c>
      <c r="BR1" s="1106" t="n"/>
      <c r="BS1" s="1078" t="inlineStr">
        <is>
          <t>分值计算</t>
        </is>
      </c>
      <c r="CJ1" s="723" t="n"/>
      <c r="CK1" s="723" t="n"/>
      <c r="CL1" s="723" t="n"/>
      <c r="CM1" s="723" t="n"/>
      <c r="CN1" s="723" t="n"/>
      <c r="CO1" s="723" t="n"/>
      <c r="CP1" s="723" t="n"/>
      <c r="CQ1" s="723" t="n"/>
      <c r="CR1" s="723" t="n"/>
      <c r="CS1" s="723" t="n"/>
      <c r="CT1" s="723" t="n"/>
      <c r="CU1" s="723" t="n"/>
      <c r="CV1" s="723" t="n"/>
      <c r="CW1" s="723" t="n"/>
      <c r="CX1" s="723" t="n"/>
      <c r="CY1" s="728" t="n"/>
      <c r="CZ1" s="728" t="n"/>
      <c r="DA1" s="728" t="n"/>
      <c r="DB1" s="728" t="n"/>
      <c r="DC1" s="728" t="n"/>
      <c r="DD1" s="728" t="n"/>
      <c r="DE1" s="728" t="n"/>
      <c r="DF1" s="728" t="n"/>
      <c r="DG1" s="728" t="n"/>
      <c r="DH1" s="728" t="n"/>
      <c r="DI1" s="728" t="n"/>
      <c r="DJ1" s="728" t="n"/>
      <c r="DK1" s="728" t="n"/>
      <c r="DL1" s="728" t="n"/>
      <c r="DM1" s="728" t="n"/>
      <c r="DN1" s="728" t="n"/>
      <c r="DO1" s="728" t="n"/>
      <c r="DP1" s="728" t="n"/>
      <c r="DQ1" s="728" t="n"/>
    </row>
    <row r="2" ht="16" customHeight="1" s="1178">
      <c r="A2" s="1228" t="n"/>
      <c r="G2" s="144" t="n"/>
      <c r="S2" s="144" t="n"/>
      <c r="T2" s="230" t="n"/>
      <c r="AA2" s="144" t="n"/>
      <c r="AH2" s="144" t="n"/>
      <c r="AZ2" s="144" t="n"/>
      <c r="BR2" s="1106" t="n"/>
      <c r="CJ2" s="723" t="n"/>
      <c r="CK2" s="723" t="n"/>
      <c r="CL2" s="723" t="n"/>
      <c r="CM2" s="723" t="n"/>
      <c r="CN2" s="723" t="n"/>
      <c r="CO2" s="723" t="n"/>
      <c r="CP2" s="723" t="n"/>
      <c r="CQ2" s="723" t="n"/>
      <c r="CR2" s="723" t="n"/>
      <c r="CS2" s="723" t="n"/>
      <c r="CT2" s="723" t="n"/>
      <c r="CU2" s="723" t="n"/>
      <c r="CV2" s="723" t="n"/>
      <c r="CW2" s="723" t="n"/>
      <c r="CX2" s="723" t="n"/>
      <c r="CY2" s="728" t="n"/>
      <c r="CZ2" s="728" t="n"/>
      <c r="DA2" s="728" t="n"/>
      <c r="DB2" s="728" t="n"/>
      <c r="DC2" s="728" t="n"/>
      <c r="DD2" s="728" t="n"/>
      <c r="DE2" s="728" t="n"/>
      <c r="DF2" s="728" t="n"/>
      <c r="DG2" s="728" t="n"/>
      <c r="DH2" s="728" t="n"/>
      <c r="DI2" s="728" t="n"/>
      <c r="DJ2" s="728" t="n"/>
      <c r="DK2" s="728" t="n"/>
      <c r="DL2" s="728" t="n"/>
      <c r="DM2" s="728" t="n"/>
      <c r="DN2" s="728" t="n"/>
      <c r="DO2" s="728" t="n"/>
      <c r="DP2" s="728" t="n"/>
      <c r="DQ2" s="728" t="n"/>
    </row>
    <row r="3" ht="16" customFormat="1" customHeight="1" s="717">
      <c r="A3" s="1222" t="n"/>
      <c r="B3" s="1211" t="n"/>
      <c r="C3" s="1211" t="n"/>
      <c r="D3" s="1211" t="n"/>
      <c r="E3" s="1211" t="n"/>
      <c r="F3" s="1211" t="n"/>
      <c r="G3" s="144" t="n"/>
      <c r="H3" s="1101" t="n"/>
      <c r="I3" s="1101" t="n"/>
      <c r="J3" s="1101" t="n"/>
      <c r="K3" s="1101" t="n"/>
      <c r="L3" s="1101" t="n"/>
      <c r="M3" s="178" t="n"/>
      <c r="N3" s="1101" t="n"/>
      <c r="O3" s="1101" t="n"/>
      <c r="P3" s="1101" t="n"/>
      <c r="Q3" s="1101" t="n"/>
      <c r="R3" s="1101" t="n"/>
      <c r="S3" s="1101" t="n"/>
      <c r="T3" s="230" t="n"/>
      <c r="U3" s="1101" t="n"/>
      <c r="V3" s="1101" t="n"/>
      <c r="W3" s="1101" t="n"/>
      <c r="X3" s="1101" t="n"/>
      <c r="Y3" s="1101" t="n"/>
      <c r="Z3" s="1101" t="n"/>
      <c r="AA3" s="144" t="n"/>
      <c r="AB3" s="257" t="n"/>
      <c r="AC3" s="257" t="n"/>
      <c r="AD3" s="257" t="n"/>
      <c r="AE3" s="257" t="n"/>
      <c r="AF3" s="257" t="n"/>
      <c r="AG3" s="257" t="n"/>
      <c r="AH3" s="144" t="n"/>
      <c r="AI3" s="1101" t="n"/>
      <c r="AJ3" s="1101" t="n"/>
      <c r="AK3" s="1101" t="n"/>
      <c r="AL3" s="1101" t="n"/>
      <c r="AM3" s="1101" t="n"/>
      <c r="AN3" s="1101" t="n"/>
      <c r="AO3" s="1101" t="n"/>
      <c r="AP3" s="1101" t="n"/>
      <c r="AQ3" s="1101" t="n"/>
      <c r="AR3" s="1101" t="n"/>
      <c r="AS3" s="1101" t="n"/>
      <c r="AT3" s="1101" t="n"/>
      <c r="AU3" s="1101" t="n"/>
      <c r="AV3" s="1101" t="n"/>
      <c r="AW3" s="1101" t="n"/>
      <c r="AX3" s="1101" t="n"/>
      <c r="AY3" s="1101" t="n"/>
      <c r="AZ3" s="144" t="n"/>
      <c r="BA3" s="1101" t="n"/>
      <c r="BB3" s="1101" t="n"/>
      <c r="BC3" s="1101" t="n"/>
      <c r="BD3" s="1101" t="n"/>
      <c r="BE3" s="1101" t="n"/>
      <c r="BF3" s="1101" t="n"/>
      <c r="BG3" s="1101" t="n"/>
      <c r="BH3" s="1101" t="n"/>
      <c r="BI3" s="1101" t="n"/>
      <c r="BJ3" s="1101" t="n"/>
      <c r="BK3" s="1101" t="n"/>
      <c r="BL3" s="1101" t="n"/>
      <c r="BM3" s="1101" t="n"/>
      <c r="BN3" s="1101" t="n"/>
      <c r="BO3" s="1101" t="n"/>
      <c r="BP3" s="1101" t="n"/>
      <c r="BQ3" s="1101" t="n"/>
      <c r="BR3" s="1106" t="n"/>
      <c r="BS3" s="1101" t="n"/>
      <c r="BT3" s="1101" t="n"/>
      <c r="BU3" s="1101" t="n"/>
      <c r="BV3" s="1101" t="n"/>
      <c r="BW3" s="1101" t="n"/>
      <c r="BX3" s="1101" t="n"/>
      <c r="BY3" s="1101" t="n"/>
      <c r="BZ3" s="1101" t="n"/>
      <c r="CA3" s="1101" t="n"/>
      <c r="CB3" s="1101" t="n"/>
      <c r="CC3" s="1101" t="n"/>
      <c r="CD3" s="1101" t="n"/>
      <c r="CE3" s="1101" t="inlineStr">
        <is>
          <t>0.5权重</t>
        </is>
      </c>
      <c r="CF3" s="1101" t="n"/>
      <c r="CG3" s="1101" t="n"/>
      <c r="CH3" s="1101" t="n"/>
      <c r="CI3" s="1101" t="n"/>
      <c r="CJ3" s="723" t="n"/>
      <c r="CK3" s="1098" t="n"/>
      <c r="CT3" s="1099" t="n"/>
      <c r="CU3" s="1099" t="n"/>
      <c r="CV3" s="1099" t="n"/>
      <c r="CW3" s="1099" t="n"/>
      <c r="CX3" s="1099" t="n"/>
      <c r="CY3" s="729" t="n"/>
      <c r="CZ3" s="729" t="n"/>
      <c r="DA3" s="729" t="n"/>
      <c r="DB3" s="729" t="n"/>
      <c r="DC3" s="729" t="n"/>
      <c r="DD3" s="729" t="n"/>
      <c r="DE3" s="729" t="n"/>
      <c r="DF3" s="729" t="n"/>
      <c r="DG3" s="729" t="n"/>
      <c r="DH3" s="729" t="n"/>
      <c r="DI3" s="729" t="n"/>
      <c r="DJ3" s="729" t="n"/>
      <c r="DK3" s="729" t="n"/>
      <c r="DL3" s="729" t="n"/>
      <c r="DM3" s="729" t="n"/>
      <c r="DN3" s="729" t="n"/>
      <c r="DO3" s="729" t="n"/>
      <c r="DP3" s="729" t="n"/>
      <c r="DQ3" s="729" t="n"/>
    </row>
    <row r="4" ht="16" customFormat="1" customHeight="1" s="717">
      <c r="A4" s="1233" t="inlineStr">
        <is>
          <t>完成决策</t>
        </is>
      </c>
      <c r="B4" s="1210" t="n"/>
      <c r="C4" s="1210" t="n"/>
      <c r="D4" s="1210" t="n"/>
      <c r="E4" s="1210" t="n"/>
      <c r="F4" s="1234" t="n"/>
      <c r="G4" s="1101">
        <f>IF(O20=0,"未做决策",IF(MAX(T20:T23)&gt;=6,"价格打错","决策无误"))</f>
        <v/>
      </c>
      <c r="H4" s="1233" t="inlineStr">
        <is>
          <t>研发决策</t>
        </is>
      </c>
      <c r="I4" s="1210" t="n"/>
      <c r="J4" s="1210" t="n"/>
      <c r="K4" s="1210" t="n"/>
      <c r="L4" s="1234" t="n"/>
      <c r="M4" s="178" t="n"/>
      <c r="N4" s="1233" t="inlineStr">
        <is>
          <t>销售决策</t>
        </is>
      </c>
      <c r="O4" s="1210" t="n"/>
      <c r="P4" s="1210" t="n"/>
      <c r="Q4" s="1210" t="n"/>
      <c r="R4" s="1234" t="n"/>
      <c r="S4" s="1101" t="n"/>
      <c r="T4" s="230" t="n"/>
      <c r="U4" s="1041" t="inlineStr">
        <is>
          <t>上期库存</t>
        </is>
      </c>
      <c r="V4" s="1053" t="inlineStr">
        <is>
          <t>市场1</t>
        </is>
      </c>
      <c r="W4" s="1053" t="inlineStr">
        <is>
          <t>市场2</t>
        </is>
      </c>
      <c r="X4" s="1053" t="inlineStr">
        <is>
          <t>市场3</t>
        </is>
      </c>
      <c r="Y4" s="1053" t="inlineStr">
        <is>
          <t>市场4</t>
        </is>
      </c>
      <c r="Z4" s="1053" t="inlineStr">
        <is>
          <t>仓库</t>
        </is>
      </c>
      <c r="AA4" s="1090" t="inlineStr">
        <is>
          <t>库存利润</t>
        </is>
      </c>
      <c r="AB4" s="259" t="inlineStr">
        <is>
          <t>产品成本</t>
        </is>
      </c>
      <c r="AC4" s="260" t="inlineStr">
        <is>
          <t>生产成本</t>
        </is>
      </c>
      <c r="AD4" s="260" t="inlineStr">
        <is>
          <t>市场1</t>
        </is>
      </c>
      <c r="AE4" s="260" t="inlineStr">
        <is>
          <t>市场2</t>
        </is>
      </c>
      <c r="AF4" s="260" t="inlineStr">
        <is>
          <t>市场3</t>
        </is>
      </c>
      <c r="AG4" s="268" t="inlineStr">
        <is>
          <t>市场4</t>
        </is>
      </c>
      <c r="AH4" s="144" t="n"/>
      <c r="AI4" s="1235" t="inlineStr">
        <is>
          <t>期末内部报表</t>
        </is>
      </c>
      <c r="AJ4" s="1210" t="n"/>
      <c r="AK4" s="1210" t="n"/>
      <c r="AL4" s="1210" t="n"/>
      <c r="AM4" s="1210" t="n"/>
      <c r="AN4" s="1210" t="n"/>
      <c r="AO4" s="1210" t="n"/>
      <c r="AP4" s="1210" t="n"/>
      <c r="AQ4" s="1210" t="n"/>
      <c r="AR4" s="1210" t="n"/>
      <c r="AS4" s="1210" t="n"/>
      <c r="AT4" s="1210" t="n"/>
      <c r="AU4" s="1210" t="n"/>
      <c r="AV4" s="1210" t="n"/>
      <c r="AW4" s="1210" t="n"/>
      <c r="AX4" s="1210" t="n"/>
      <c r="AY4" s="1234" t="n"/>
      <c r="AZ4" s="144" t="n"/>
      <c r="BA4" s="1044" t="inlineStr">
        <is>
          <t>分项目供货量</t>
        </is>
      </c>
      <c r="BR4" s="1106" t="n"/>
      <c r="BS4" s="1044" t="inlineStr">
        <is>
          <t>公司名</t>
        </is>
      </c>
      <c r="BT4" s="1044" t="inlineStr">
        <is>
          <t>存在检验</t>
        </is>
      </c>
      <c r="BU4" s="1044" t="inlineStr">
        <is>
          <t>上期滞留</t>
        </is>
      </c>
      <c r="BV4" s="1044" t="inlineStr">
        <is>
          <t>市场份额</t>
        </is>
      </c>
      <c r="BW4" s="1044" t="inlineStr">
        <is>
          <t>当期利润</t>
        </is>
      </c>
      <c r="BX4" s="1044" t="inlineStr">
        <is>
          <t>累计纳税</t>
        </is>
      </c>
      <c r="BY4" s="1044" t="inlineStr">
        <is>
          <t>累计分红</t>
        </is>
      </c>
      <c r="BZ4" s="1044" t="inlineStr">
        <is>
          <t>净资产</t>
        </is>
      </c>
      <c r="CA4" s="1044" t="inlineStr">
        <is>
          <t>资本利润率</t>
        </is>
      </c>
      <c r="CB4" s="1044" t="inlineStr">
        <is>
          <t>人均利润率</t>
        </is>
      </c>
      <c r="CC4" s="1044" t="inlineStr">
        <is>
          <t>扣分</t>
        </is>
      </c>
      <c r="CD4" s="1044" t="inlineStr">
        <is>
          <t>本期得分</t>
        </is>
      </c>
      <c r="CE4" s="1044" t="inlineStr">
        <is>
          <t>最终得分</t>
        </is>
      </c>
      <c r="CF4" s="1044" t="inlineStr">
        <is>
          <t>上期得分</t>
        </is>
      </c>
      <c r="CG4" s="1106" t="n"/>
      <c r="CH4" s="1106" t="n"/>
      <c r="CI4" s="1100" t="n"/>
      <c r="CJ4" s="1099" t="n"/>
      <c r="CK4" s="1098" t="n"/>
      <c r="CL4" s="1099" t="n"/>
      <c r="CM4" s="1099" t="n"/>
      <c r="CN4" s="1099" t="n"/>
      <c r="CO4" s="1099" t="n"/>
      <c r="CP4" s="1099" t="n"/>
      <c r="CQ4" s="1099" t="n"/>
      <c r="CR4" s="1099" t="n"/>
      <c r="CS4" s="1099" t="n"/>
      <c r="CT4" s="1098" t="n"/>
      <c r="CU4" s="1098" t="n"/>
      <c r="CV4" s="1098" t="n"/>
      <c r="CW4" s="1098" t="n"/>
      <c r="CX4" s="1098" t="n"/>
      <c r="CY4" s="730" t="n"/>
      <c r="CZ4" s="730" t="n"/>
      <c r="DA4" s="730" t="n"/>
      <c r="DB4" s="729" t="n"/>
      <c r="DC4" s="729" t="n"/>
      <c r="DD4" s="729" t="n"/>
      <c r="DE4" s="729" t="n"/>
      <c r="DF4" s="729" t="n"/>
      <c r="DG4" s="729" t="n"/>
      <c r="DH4" s="729" t="n"/>
      <c r="DI4" s="729" t="n"/>
      <c r="DJ4" s="729" t="n"/>
      <c r="DK4" s="729" t="n"/>
      <c r="DL4" s="729" t="n"/>
      <c r="DM4" s="729" t="n"/>
      <c r="DN4" s="729" t="n"/>
      <c r="DO4" s="729" t="n"/>
      <c r="DP4" s="729" t="n"/>
      <c r="DQ4" s="729" t="n"/>
    </row>
    <row r="5" ht="16" customFormat="1" customHeight="1" s="717">
      <c r="A5" s="1047" t="inlineStr">
        <is>
          <t>销售决策</t>
        </is>
      </c>
      <c r="B5" s="1044" t="inlineStr">
        <is>
          <t>市场1</t>
        </is>
      </c>
      <c r="C5" s="1044" t="inlineStr">
        <is>
          <t>市场2</t>
        </is>
      </c>
      <c r="D5" s="1044" t="inlineStr">
        <is>
          <t>市场3</t>
        </is>
      </c>
      <c r="E5" s="1044" t="inlineStr">
        <is>
          <t>市场4</t>
        </is>
      </c>
      <c r="F5" s="1091" t="inlineStr">
        <is>
          <t>广告费</t>
        </is>
      </c>
      <c r="G5" s="1100">
        <f>IF(AI24="","未粘报表","已粘报表")</f>
        <v/>
      </c>
      <c r="H5" s="1047" t="inlineStr">
        <is>
          <t>产品</t>
        </is>
      </c>
      <c r="I5" s="1044" t="inlineStr">
        <is>
          <t>累计研发</t>
        </is>
      </c>
      <c r="J5" s="1044" t="inlineStr">
        <is>
          <t>当期投入</t>
        </is>
      </c>
      <c r="K5" s="1044" t="inlineStr">
        <is>
          <t>产品等级</t>
        </is>
      </c>
      <c r="L5" s="1091" t="inlineStr">
        <is>
          <t>下级需求</t>
        </is>
      </c>
      <c r="M5" s="178" t="n"/>
      <c r="N5" s="1047" t="inlineStr">
        <is>
          <t>广告计划</t>
        </is>
      </c>
      <c r="O5" s="1044" t="inlineStr">
        <is>
          <t>产品1</t>
        </is>
      </c>
      <c r="P5" s="1044" t="inlineStr">
        <is>
          <t>产品2</t>
        </is>
      </c>
      <c r="Q5" s="1044" t="inlineStr">
        <is>
          <t>产品3</t>
        </is>
      </c>
      <c r="R5" s="1091" t="inlineStr">
        <is>
          <t>产品4</t>
        </is>
      </c>
      <c r="S5" s="1100" t="n"/>
      <c r="T5" s="230" t="n"/>
      <c r="U5" s="1047" t="inlineStr">
        <is>
          <t>产品1</t>
        </is>
      </c>
      <c r="V5" s="1061">
        <f>第1期!AP9</f>
        <v/>
      </c>
      <c r="W5" s="1061">
        <f>第1期!AP10</f>
        <v/>
      </c>
      <c r="X5" s="1061">
        <f>第1期!AP11</f>
        <v/>
      </c>
      <c r="Y5" s="1061">
        <f>第1期!AP12</f>
        <v/>
      </c>
      <c r="Z5" s="1061">
        <f>第1期!AJ26</f>
        <v/>
      </c>
      <c r="AA5" s="187">
        <f>(V5+W5+X5+Y5)*AC11</f>
        <v/>
      </c>
      <c r="AB5" s="261" t="inlineStr">
        <is>
          <t>产品1</t>
        </is>
      </c>
      <c r="AC5" s="1236">
        <f>初始化表!$B$8*初始化表!E17*初始化表!$H$5/1300+初始化表!$B$12*初始化表!E17/1300+初始化表!E19+初始化表!E18*(-C35-C44)/(SUM(B17:E17)*初始化表!E18+SUM(B18:E18)*初始化表!F18+SUM(B19:E19)*初始化表!G18+SUM(B20:E20)*初始化表!H18)</f>
        <v/>
      </c>
      <c r="AD5" s="1237">
        <f>$AC5+初始化表!L19+$F6*B6/SUMPRODUCT($B6:$E6,$V42:$Y42)+B$10*B6/SUMPRODUCT(B$6:B$9,V$42:V$45)+初始化表!L13/I63+(IF(I25+J25=0,0,1)*初始化表!H25+IF(K25+L25=0,0,1)*初始化表!I25)/(I63+J63+K63+L63)</f>
        <v/>
      </c>
      <c r="AE5" s="1237">
        <f>$AC5+初始化表!M19+$F6*C6/SUMPRODUCT($B6:$E6,$V42:$Y42)+C$10*C6/SUMPRODUCT(C$6:C$9,W$42:W$45)+初始化表!M13/J63+(IF(I25+J25=0,0,1)*初始化表!H25+IF(K25+L25=0,0,1)*初始化表!I25)/(I63+J63+K63+L63)</f>
        <v/>
      </c>
      <c r="AF5" s="1237">
        <f>$AC5+初始化表!N19+$F6*D6/SUMPRODUCT($B6:$E6,$V42:$Y42)+D$10*D6/SUMPRODUCT(D$6:D$9,X$42:X$45)+初始化表!N13/K63+(IF(I25+J25=0,0,1)*初始化表!H25+IF(K25+L25=0,0,1)*初始化表!I25)/(I63+J63+K63+L63)</f>
        <v/>
      </c>
      <c r="AG5" s="1238">
        <f>$AC5+初始化表!O19+$F6*E6/SUMPRODUCT($B6:$E6,$V42:$Y42)+E$10*E6/SUMPRODUCT(E$6:E$9,Y$42:Y$45)+初始化表!O13/L63+(IF(I25+J25=0,0,1)*初始化表!H25+IF(K25+L25=0,0,1)*初始化表!I25)/(I63+J63+K63+L63)</f>
        <v/>
      </c>
      <c r="AH5" s="144" t="n"/>
      <c r="AI5" s="1228" t="n"/>
      <c r="AY5" s="1239" t="n"/>
      <c r="AZ5" s="144" t="n"/>
      <c r="BA5" s="1044" t="inlineStr">
        <is>
          <t>公司</t>
        </is>
      </c>
      <c r="BB5" s="1044" t="inlineStr">
        <is>
          <t>产品1</t>
        </is>
      </c>
      <c r="BF5" s="1044" t="inlineStr">
        <is>
          <t>产品2</t>
        </is>
      </c>
      <c r="BJ5" s="1044" t="inlineStr">
        <is>
          <t>产品3</t>
        </is>
      </c>
      <c r="BN5" s="1044" t="inlineStr">
        <is>
          <t>产品4</t>
        </is>
      </c>
      <c r="BR5" s="1106" t="n"/>
      <c r="BS5" s="1045">
        <f>BA7</f>
        <v/>
      </c>
      <c r="BT5" s="1061">
        <f>IF(BS5=0,0,1)</f>
        <v/>
      </c>
      <c r="BU5" s="1061">
        <f>第1期!AQ107*0.5</f>
        <v/>
      </c>
      <c r="BV5" s="1240">
        <f>AVERAGE(BT30:CI30)*初始化表!B$31</f>
        <v/>
      </c>
      <c r="BW5" s="1240">
        <f>$BT5*(AL107-BW$25)/BW$26*初始化表!B$30</f>
        <v/>
      </c>
      <c r="BX5" s="1240">
        <f>$BT5*(AM107-BX$25)/BX$26*初始化表!B$33</f>
        <v/>
      </c>
      <c r="BY5" s="1240">
        <f>$BT5*(AN107-BY$25)/BY$26*初始化表!B$32</f>
        <v/>
      </c>
      <c r="BZ5" s="1240">
        <f>$BT5*(AP107-BZ$25)/BZ$26*初始化表!B$34</f>
        <v/>
      </c>
      <c r="CA5" s="1240">
        <f>$BT$5*(AW107-CA$25)/CA$26*初始化表!B$36</f>
        <v/>
      </c>
      <c r="CB5" s="1240">
        <f>CE5-CC5-BU5-SUM(BV5:CA5)/2</f>
        <v/>
      </c>
      <c r="CC5" s="1061">
        <f>IF(AO107-AX107&gt;=0,0,-0.1*(1-EXP(2*10^(-6)*(AO107-AX107))))</f>
        <v/>
      </c>
      <c r="CD5" s="1241">
        <f>SUM(BV5:CB5)</f>
        <v/>
      </c>
      <c r="CE5" s="1241">
        <f>AQ107</f>
        <v/>
      </c>
      <c r="CF5" s="1241">
        <f>BU5*2</f>
        <v/>
      </c>
      <c r="CG5" s="1106" t="n"/>
      <c r="CH5" s="1106" t="n"/>
      <c r="CI5" s="1101" t="n"/>
      <c r="CJ5" s="1099" t="n"/>
      <c r="CK5" s="1099" t="n"/>
      <c r="CL5" s="1099" t="n"/>
      <c r="CM5" s="1099" t="n"/>
      <c r="CN5" s="1099" t="n"/>
      <c r="CO5" s="1099" t="n"/>
      <c r="CP5" s="1099" t="n"/>
      <c r="CQ5" s="1099" t="n"/>
      <c r="CR5" s="1099" t="n"/>
      <c r="CS5" s="1099" t="n"/>
      <c r="CT5" s="1099" t="n"/>
      <c r="CU5" s="1099" t="n"/>
      <c r="CV5" s="1099" t="n"/>
      <c r="CW5" s="1099" t="n"/>
      <c r="CX5" s="1099" t="n"/>
      <c r="CY5" s="729" t="n"/>
      <c r="CZ5" s="729" t="n"/>
      <c r="DA5" s="729" t="n"/>
      <c r="DB5" s="729" t="n"/>
      <c r="DC5" s="729" t="n"/>
      <c r="DD5" s="729" t="n"/>
      <c r="DE5" s="729" t="n"/>
      <c r="DF5" s="729" t="n"/>
      <c r="DG5" s="729" t="n"/>
      <c r="DH5" s="729" t="n"/>
      <c r="DI5" s="729" t="n"/>
      <c r="DJ5" s="729" t="n"/>
      <c r="DK5" s="729" t="n"/>
      <c r="DL5" s="729" t="n"/>
      <c r="DM5" s="729" t="n"/>
      <c r="DN5" s="729" t="n"/>
      <c r="DO5" s="729" t="n"/>
      <c r="DP5" s="729" t="n"/>
      <c r="DQ5" s="729" t="n"/>
    </row>
    <row r="6" ht="16" customFormat="1" customHeight="1" s="717">
      <c r="A6" s="1047" t="inlineStr">
        <is>
          <t>产品1</t>
        </is>
      </c>
      <c r="B6" s="1242">
        <f>O20</f>
        <v/>
      </c>
      <c r="C6" s="1242">
        <f>P20</f>
        <v/>
      </c>
      <c r="D6" s="1242">
        <f>Q20</f>
        <v/>
      </c>
      <c r="E6" s="1242">
        <f>R20</f>
        <v/>
      </c>
      <c r="F6" s="1243">
        <f>O28</f>
        <v/>
      </c>
      <c r="G6" s="144" t="n"/>
      <c r="H6" s="1047" t="inlineStr">
        <is>
          <t>产品1</t>
        </is>
      </c>
      <c r="I6" s="1244">
        <f>第1期!I6+第1期!J6</f>
        <v/>
      </c>
      <c r="J6" s="1245" t="n"/>
      <c r="K6" s="1246">
        <f>IF(IF((I6+F17)&gt;=初始化表!I31,5,IF((I6+F17)&gt;=初始化表!H31,4,IF((I6+F17)&gt;=初始化表!G31,3,IF((I6+F17)&gt;=初始化表!F31,2,IF((I6+F17)&gt;=初始化表!E31,1,0)))))+IF(I6+F17&gt;初始化表!E31,O$45)&lt;第1期!K6+1,IF((I6+F17)&gt;=初始化表!I31,5,IF((I6+F17)&gt;=初始化表!H31,4,IF((I6+F17)&gt;=初始化表!G31,3,IF((I6+F17)&gt;=初始化表!F31,2,IF((I6+F17)&gt;=初始化表!E31,1,0)))))+IF(I6+F17&gt;初始化表!E31,O$45),第1期!K6+1)</f>
        <v/>
      </c>
      <c r="L6" s="1243">
        <f>IF(I6&lt;初始化表!E31,初始化表!E31-I6,IF(I6&lt;初始化表!F31,初始化表!F31-I6,IF(I6&lt;初始化表!G31,初始化表!G31-I6,IF(I6&lt;初始化表!H31,初始化表!H31-I6,IF(I6&lt;初始化表!I31,初始化表!I31-I6,0)))))</f>
        <v/>
      </c>
      <c r="M6" s="178" t="n"/>
      <c r="N6" s="1047" t="inlineStr">
        <is>
          <t>投入比例</t>
        </is>
      </c>
      <c r="O6" s="181" t="n">
        <v>0.034</v>
      </c>
      <c r="P6" s="181" t="n">
        <v>0.034</v>
      </c>
      <c r="Q6" s="181" t="n">
        <v>0.034</v>
      </c>
      <c r="R6" s="231" t="n">
        <v>0.034</v>
      </c>
      <c r="S6" s="181" t="n"/>
      <c r="T6" s="230" t="n"/>
      <c r="U6" s="1047" t="inlineStr">
        <is>
          <t>产品2</t>
        </is>
      </c>
      <c r="V6" s="1061">
        <f>第1期!AP13</f>
        <v/>
      </c>
      <c r="W6" s="1061">
        <f>第1期!AP14</f>
        <v/>
      </c>
      <c r="X6" s="1061">
        <f>第1期!AP15</f>
        <v/>
      </c>
      <c r="Y6" s="1061">
        <f>第1期!AP16</f>
        <v/>
      </c>
      <c r="Z6" s="1061">
        <f>第1期!AJ27</f>
        <v/>
      </c>
      <c r="AA6" s="187">
        <f>(V6+W6+X6+Y6)*AC12</f>
        <v/>
      </c>
      <c r="AB6" s="261" t="inlineStr">
        <is>
          <t>产品2</t>
        </is>
      </c>
      <c r="AC6" s="1236">
        <f>初始化表!$B$8*初始化表!F17*初始化表!$H$5/1300+初始化表!$B$12*初始化表!F17/1300+初始化表!F19+初始化表!F18*(-C35-C44)/(SUM(B17:E17)*初始化表!E18+SUM(B18:E18)*初始化表!F18+SUM(B19:E19)*初始化表!G18+SUM(B20:E20)*初始化表!H18)</f>
        <v/>
      </c>
      <c r="AD6" s="1237">
        <f>$AC6+初始化表!L20+$F7*B7/SUMPRODUCT($B7:$E7,$V43:$Y43)+B$10*B7/SUMPRODUCT(B$6:B$9,V$42:V$45)+初始化表!L14/I64+(IF(I26+J26=0,0,1)*初始化表!H26+IF(K26+L26=0,0,1)*初始化表!I26)/(I64+J64+K64+L64)</f>
        <v/>
      </c>
      <c r="AE6" s="1237">
        <f>$AC6+初始化表!M20+$F7*C7/SUMPRODUCT($B7:$E7,$V43:$Y43)+C$10*C7/SUMPRODUCT(C$6:C$9,W$42:W$45)+初始化表!M14/J64+(IF(I26+J26=0,0,1)*初始化表!H26+IF(K26+L26=0,0,1)*初始化表!I26)/(I64+J64+K64+L64)</f>
        <v/>
      </c>
      <c r="AF6" s="1237">
        <f>$AC6+初始化表!N20+$F7*D7/SUMPRODUCT($B7:$E7,$V43:$Y43)+D$10*D7/SUMPRODUCT(D$6:D$9,X$42:X$45)+初始化表!N14/K64+(IF(I26+J26=0,0,1)*初始化表!H26+IF(K26+L26=0,0,1)*初始化表!I26)/(I64+J64+K64+L64)</f>
        <v/>
      </c>
      <c r="AG6" s="1238">
        <f>$AC6+初始化表!O20+$F7*E7/SUMPRODUCT($B7:$E7,$V43:$Y43)+E$10*E7/SUMPRODUCT(E$6:E$9,Y$42:Y$45)+初始化表!O14/L64+(IF(I26+J26=0,0,1)*初始化表!H26+IF(K26+L26=0,0,1)*初始化表!I26)/(I64+J64+K64+L64)</f>
        <v/>
      </c>
      <c r="AH6" s="144" t="n"/>
      <c r="AI6" s="1233" t="n"/>
      <c r="AJ6" s="1210" t="n"/>
      <c r="AK6" s="1210" t="n"/>
      <c r="AL6" s="1210" t="n"/>
      <c r="AM6" s="1210" t="n"/>
      <c r="AN6" s="1210" t="n"/>
      <c r="AO6" s="1210" t="n"/>
      <c r="AP6" s="1210" t="n"/>
      <c r="AQ6" s="1234" t="n"/>
      <c r="AR6" s="1101" t="n"/>
      <c r="AS6" s="1101" t="n"/>
      <c r="AT6" s="1101" t="n"/>
      <c r="AU6" s="1101" t="n"/>
      <c r="AV6" s="1101" t="n"/>
      <c r="AW6" s="1101" t="n"/>
      <c r="AX6" s="1101" t="n"/>
      <c r="AY6" s="350" t="n"/>
      <c r="AZ6" s="144" t="n"/>
      <c r="BB6" s="1044" t="inlineStr">
        <is>
          <t>市场1</t>
        </is>
      </c>
      <c r="BC6" s="1044" t="inlineStr">
        <is>
          <t>市场2</t>
        </is>
      </c>
      <c r="BD6" s="1044" t="inlineStr">
        <is>
          <t>市场3</t>
        </is>
      </c>
      <c r="BE6" s="1044" t="inlineStr">
        <is>
          <t>市场4</t>
        </is>
      </c>
      <c r="BF6" s="1044" t="inlineStr">
        <is>
          <t>市场1</t>
        </is>
      </c>
      <c r="BG6" s="1044" t="inlineStr">
        <is>
          <t>市场2</t>
        </is>
      </c>
      <c r="BH6" s="1044" t="inlineStr">
        <is>
          <t>市场3</t>
        </is>
      </c>
      <c r="BI6" s="1044" t="inlineStr">
        <is>
          <t>市场4</t>
        </is>
      </c>
      <c r="BJ6" s="1044" t="inlineStr">
        <is>
          <t>市场1</t>
        </is>
      </c>
      <c r="BK6" s="1044" t="inlineStr">
        <is>
          <t>市场2</t>
        </is>
      </c>
      <c r="BL6" s="1044" t="inlineStr">
        <is>
          <t>市场3</t>
        </is>
      </c>
      <c r="BM6" s="1044" t="inlineStr">
        <is>
          <t>市场4</t>
        </is>
      </c>
      <c r="BN6" s="1044" t="inlineStr">
        <is>
          <t>市场1</t>
        </is>
      </c>
      <c r="BO6" s="1044" t="inlineStr">
        <is>
          <t>市场2</t>
        </is>
      </c>
      <c r="BP6" s="1044" t="inlineStr">
        <is>
          <t>市场3</t>
        </is>
      </c>
      <c r="BQ6" s="1044" t="inlineStr">
        <is>
          <t>市场4</t>
        </is>
      </c>
      <c r="BR6" s="1106" t="n"/>
      <c r="BS6" s="1045">
        <f>BA8</f>
        <v/>
      </c>
      <c r="BT6" s="1061">
        <f>IF(BS6=0,0,1)</f>
        <v/>
      </c>
      <c r="BU6" s="1061">
        <f>第1期!AQ108*0.5</f>
        <v/>
      </c>
      <c r="BV6" s="1240">
        <f>AVERAGE(BT31:CI31)*初始化表!B$31</f>
        <v/>
      </c>
      <c r="BW6" s="1240">
        <f>$BT6*(AL108-BW$25)/BW$26*初始化表!B$30</f>
        <v/>
      </c>
      <c r="BX6" s="1240">
        <f>$BT6*(AM108-BX$25)/BX$26*初始化表!B$33</f>
        <v/>
      </c>
      <c r="BY6" s="1240">
        <f>$BT6*(AN108-BY$25)/BY$26*初始化表!B$32</f>
        <v/>
      </c>
      <c r="BZ6" s="1240">
        <f>$BT6*(AP108-BZ$25)/BZ$26*初始化表!B$34</f>
        <v/>
      </c>
      <c r="CA6" s="1240">
        <f>$BT$5*(AW108-CA$25)/CA$26*初始化表!B$36</f>
        <v/>
      </c>
      <c r="CB6" s="1240">
        <f>CE6-CC6-BU6-SUM(BV6:CA6)/2</f>
        <v/>
      </c>
      <c r="CC6" s="1061">
        <f>IF(AO108-AX108&gt;=0,0,-0.1*(1-EXP(2*10^(-6)*(AO108-AX108))))</f>
        <v/>
      </c>
      <c r="CD6" s="1241">
        <f>SUM(BV6:CB6)</f>
        <v/>
      </c>
      <c r="CE6" s="1241">
        <f>AQ108</f>
        <v/>
      </c>
      <c r="CF6" s="1241">
        <f>BU6*2</f>
        <v/>
      </c>
      <c r="CG6" s="1106" t="n"/>
      <c r="CH6" s="1106" t="n"/>
      <c r="CI6" s="1100" t="n"/>
      <c r="CJ6" s="1099" t="n"/>
      <c r="CK6" s="1098" t="n"/>
      <c r="CL6" s="1099" t="n"/>
      <c r="CM6" s="1099" t="n"/>
      <c r="CN6" s="1099" t="n"/>
      <c r="CO6" s="1099" t="n"/>
      <c r="CP6" s="1099" t="n"/>
      <c r="CQ6" s="1099" t="n"/>
      <c r="CR6" s="1099" t="n"/>
      <c r="CS6" s="1099" t="n"/>
      <c r="CT6" s="1099" t="n"/>
      <c r="CU6" s="1099" t="n"/>
      <c r="CV6" s="1099" t="n"/>
      <c r="CW6" s="1099" t="n"/>
      <c r="CX6" s="1099" t="n"/>
      <c r="CY6" s="729" t="n"/>
      <c r="CZ6" s="729" t="n"/>
      <c r="DA6" s="729" t="n"/>
      <c r="DB6" s="729" t="n"/>
      <c r="DC6" s="729" t="n"/>
      <c r="DD6" s="729" t="n"/>
      <c r="DE6" s="729" t="n"/>
      <c r="DF6" s="729" t="n"/>
      <c r="DG6" s="729" t="n"/>
      <c r="DH6" s="729" t="n"/>
      <c r="DI6" s="729" t="n"/>
      <c r="DJ6" s="729" t="n"/>
      <c r="DK6" s="729" t="n"/>
      <c r="DL6" s="729" t="n"/>
      <c r="DM6" s="729" t="n"/>
      <c r="DN6" s="729" t="n"/>
      <c r="DO6" s="729" t="n"/>
      <c r="DP6" s="729" t="n"/>
      <c r="DQ6" s="729" t="n"/>
    </row>
    <row r="7" ht="16" customFormat="1" customHeight="1" s="717">
      <c r="A7" s="1047" t="inlineStr">
        <is>
          <t>产品2</t>
        </is>
      </c>
      <c r="B7" s="1242">
        <f>O21</f>
        <v/>
      </c>
      <c r="C7" s="1242">
        <f>P21</f>
        <v/>
      </c>
      <c r="D7" s="1242">
        <f>Q21</f>
        <v/>
      </c>
      <c r="E7" s="1242">
        <f>R21</f>
        <v/>
      </c>
      <c r="F7" s="1243">
        <f>P28</f>
        <v/>
      </c>
      <c r="G7" s="144" t="n"/>
      <c r="H7" s="1047" t="inlineStr">
        <is>
          <t>产品2</t>
        </is>
      </c>
      <c r="I7" s="1244">
        <f>第1期!I7+第1期!J7</f>
        <v/>
      </c>
      <c r="J7" s="1245" t="n"/>
      <c r="K7" s="1246">
        <f>IF(IF((I7+F18)&gt;=初始化表!I32,5,IF((I7+F18)&gt;=初始化表!H32,4,IF((I7+F18)&gt;=初始化表!G32,3,IF((I7+F18)&gt;=初始化表!F32,2,IF((I7+F18)&gt;=初始化表!E32,1,0)))))+IF(I7+F18&gt;初始化表!E32,O$45)&lt;第1期!K7+1,IF((I7+F18)&gt;=初始化表!I32,5,IF((I7+F18)&gt;=初始化表!H32,4,IF((I7+F18)&gt;=初始化表!G32,3,IF((I7+F18)&gt;=初始化表!F32,2,IF((I7+F18)&gt;=初始化表!E32,1,0)))))+IF(I7+F18&gt;初始化表!E32,O$45),第1期!K7+1)</f>
        <v/>
      </c>
      <c r="L7" s="1243">
        <f>IF(I7&lt;初始化表!E32,初始化表!E32-I7,IF(I7&lt;初始化表!F32,初始化表!F32-I7,IF(I7&lt;初始化表!G32,初始化表!G32-I7,IF(I7&lt;初始化表!H32,初始化表!H32-I7,IF(I7&lt;初始化表!I32,初始化表!I32-I7,0)))))</f>
        <v/>
      </c>
      <c r="M7" s="178" t="n"/>
      <c r="N7" s="1047" t="inlineStr">
        <is>
          <t>促销计划</t>
        </is>
      </c>
      <c r="O7" s="1044" t="inlineStr">
        <is>
          <t>市场1</t>
        </is>
      </c>
      <c r="P7" s="1044" t="inlineStr">
        <is>
          <t>市场2</t>
        </is>
      </c>
      <c r="Q7" s="1044" t="inlineStr">
        <is>
          <t>市场3</t>
        </is>
      </c>
      <c r="R7" s="1091" t="inlineStr">
        <is>
          <t>市场4</t>
        </is>
      </c>
      <c r="S7" s="1100" t="n"/>
      <c r="T7" s="230" t="n"/>
      <c r="U7" s="1047" t="inlineStr">
        <is>
          <t>产品3</t>
        </is>
      </c>
      <c r="V7" s="1061">
        <f>第1期!AP17</f>
        <v/>
      </c>
      <c r="W7" s="1061">
        <f>第1期!AP18</f>
        <v/>
      </c>
      <c r="X7" s="1061">
        <f>第1期!AP19</f>
        <v/>
      </c>
      <c r="Y7" s="1061">
        <f>第1期!AP20</f>
        <v/>
      </c>
      <c r="Z7" s="1061">
        <f>第1期!AJ28</f>
        <v/>
      </c>
      <c r="AA7" s="187">
        <f>(V7+W7+X7+Y7)*AC13</f>
        <v/>
      </c>
      <c r="AB7" s="261" t="inlineStr">
        <is>
          <t>产品3</t>
        </is>
      </c>
      <c r="AC7" s="1236">
        <f>初始化表!$B$8*初始化表!G17*初始化表!$H$5/1300+初始化表!$B$12*初始化表!G17/1300+初始化表!G19+初始化表!G18*(-C35-C44)/(SUM(B17:E17)*初始化表!E18+SUM(B18:E18)*初始化表!F18+SUM(B19:E19)*初始化表!G18+SUM(B20:E20)*初始化表!H18)</f>
        <v/>
      </c>
      <c r="AD7" s="1237">
        <f>$AC7+初始化表!L21+$F8*B8/SUMPRODUCT($B8:$E8,$V44:$Y44)+B$10*B8/SUMPRODUCT(B$6:B$9,V$42:V$45)+初始化表!L15/I65+(IF(I27+J27=0,0,1)*初始化表!H27+IF(K27+L27=0,0,1)*初始化表!I27)/(I65+J65+K65+L65)</f>
        <v/>
      </c>
      <c r="AE7" s="1237">
        <f>$AC7+初始化表!M21+$F8*C8/SUMPRODUCT($B8:$E8,$V44:$Y44)+C$10*C8/SUMPRODUCT(C$6:C$9,W$42:W$45)+初始化表!M15/J65+(IF(I27+J27=0,0,1)*初始化表!H27+IF(K27+L27=0,0,1)*初始化表!I27)/(I65+J65+K65+L65)</f>
        <v/>
      </c>
      <c r="AF7" s="1237">
        <f>$AC7+初始化表!N21+$F8*D8/SUMPRODUCT($B8:$E8,$V44:$Y44)+D$10*D8/SUMPRODUCT(D$6:D$9,X$42:X$45)+初始化表!N15/K65+(IF(I27+J27=0,0,1)*初始化表!H27+IF(K27+L27=0,0,1)*初始化表!I27)/(I65+J65+K65+L65)</f>
        <v/>
      </c>
      <c r="AG7" s="1238">
        <f>$AC7+初始化表!O21+$F8*E8/SUMPRODUCT($B8:$E8,$V44:$Y44)+E$10*E8/SUMPRODUCT(E$6:E$9,Y$42:Y$45)+初始化表!O15/L65+(IF(I27+J27=0,0,1)*初始化表!H27+IF(K27+L27=0,0,1)*初始化表!I27)/(I65+J65+K65+L65)</f>
        <v/>
      </c>
      <c r="AH7" s="144" t="n"/>
      <c r="AI7" s="1228" t="n"/>
      <c r="AQ7" s="1239" t="n"/>
      <c r="AR7" s="1101" t="n"/>
      <c r="AS7" s="1101" t="n"/>
      <c r="AT7" s="1101" t="n"/>
      <c r="AU7" s="1101" t="n"/>
      <c r="AV7" s="1101" t="n"/>
      <c r="AW7" s="1101" t="n"/>
      <c r="AX7" s="1101" t="n"/>
      <c r="AY7" s="350" t="n"/>
      <c r="AZ7" s="144" t="n"/>
      <c r="BA7" s="351">
        <f>AI37</f>
        <v/>
      </c>
      <c r="BB7" s="352">
        <f>IF($BA7="","",INT(BB$28*AJ61))</f>
        <v/>
      </c>
      <c r="BC7" s="352">
        <f>IF($BA7="","",INT(BC$28*AK61))</f>
        <v/>
      </c>
      <c r="BD7" s="352">
        <f>IF($BA7="","",INT(BD$28*AL61))</f>
        <v/>
      </c>
      <c r="BE7" s="352">
        <f>IF($BA7="","",INT(BE$28*AM61))</f>
        <v/>
      </c>
      <c r="BF7" s="352">
        <f>IF($BA7="","",INT(BF$28*AN61))</f>
        <v/>
      </c>
      <c r="BG7" s="352">
        <f>IF($BA7="","",INT(BG$28*AO61))</f>
        <v/>
      </c>
      <c r="BH7" s="352">
        <f>IF($BA7="","",INT(BH$28*AP61))</f>
        <v/>
      </c>
      <c r="BI7" s="352">
        <f>IF($BA7="","",INT(BI$28*AQ61))</f>
        <v/>
      </c>
      <c r="BJ7" s="352">
        <f>IF($BA7="","",INT(BJ$28*AR61))</f>
        <v/>
      </c>
      <c r="BK7" s="352">
        <f>IF($BA7="","",INT(BK$28*AS61))</f>
        <v/>
      </c>
      <c r="BL7" s="352">
        <f>IF($BA7="","",INT(BL$28*AT61))</f>
        <v/>
      </c>
      <c r="BM7" s="352">
        <f>IF($BA7="","",INT(BM$28*AU61))</f>
        <v/>
      </c>
      <c r="BN7" s="352">
        <f>IF($BA7="","",INT(BN$28*AV61))</f>
        <v/>
      </c>
      <c r="BO7" s="352">
        <f>IF($BA7="","",INT(BO$28*AW61))</f>
        <v/>
      </c>
      <c r="BP7" s="352">
        <f>IF($BA7="","",INT(BP$28*AX61))</f>
        <v/>
      </c>
      <c r="BQ7" s="352">
        <f>IF($BA7="","",INT(BQ$28*AY61))</f>
        <v/>
      </c>
      <c r="BR7" s="1106" t="n"/>
      <c r="BS7" s="1045">
        <f>BA9</f>
        <v/>
      </c>
      <c r="BT7" s="1061">
        <f>IF(BS7=0,0,1)</f>
        <v/>
      </c>
      <c r="BU7" s="1061">
        <f>第1期!AQ109*0.5</f>
        <v/>
      </c>
      <c r="BV7" s="1240">
        <f>AVERAGE(BT32:CI32)*初始化表!B$31</f>
        <v/>
      </c>
      <c r="BW7" s="1240">
        <f>$BT7*(AL109-BW$25)/BW$26*初始化表!B$30</f>
        <v/>
      </c>
      <c r="BX7" s="1240">
        <f>$BT7*(AM109-BX$25)/BX$26*初始化表!B$33</f>
        <v/>
      </c>
      <c r="BY7" s="1240">
        <f>$BT7*(AN109-BY$25)/BY$26*初始化表!B$32</f>
        <v/>
      </c>
      <c r="BZ7" s="1240">
        <f>$BT7*(AP109-BZ$25)/BZ$26*初始化表!B$34</f>
        <v/>
      </c>
      <c r="CA7" s="1240">
        <f>$BT$5*(AW109-CA$25)/CA$26*初始化表!B$36</f>
        <v/>
      </c>
      <c r="CB7" s="1240">
        <f>CE7-CC7-BU7-SUM(BV7:CA7)/2</f>
        <v/>
      </c>
      <c r="CC7" s="1061">
        <f>IF(AO109-AX109&gt;=0,0,-0.1*(1-EXP(2*10^(-6)*(AO109-AX109))))</f>
        <v/>
      </c>
      <c r="CD7" s="1241">
        <f>SUM(BV7:CB7)</f>
        <v/>
      </c>
      <c r="CE7" s="1241">
        <f>AQ109</f>
        <v/>
      </c>
      <c r="CF7" s="1241">
        <f>BU7*2</f>
        <v/>
      </c>
      <c r="CG7" s="1106" t="n"/>
      <c r="CH7" s="1106" t="n"/>
      <c r="CI7" s="1101" t="n"/>
      <c r="CJ7" s="1099" t="n"/>
      <c r="CK7" s="1099" t="n"/>
      <c r="CL7" s="1099" t="n"/>
      <c r="CM7" s="1099" t="n"/>
      <c r="CN7" s="1099" t="n"/>
      <c r="CO7" s="1099" t="n"/>
      <c r="CP7" s="1099" t="n"/>
      <c r="CQ7" s="1099" t="n"/>
      <c r="CR7" s="1099" t="n"/>
      <c r="CS7" s="1099" t="n"/>
      <c r="CT7" s="1099" t="n"/>
      <c r="CU7" s="1099" t="n"/>
      <c r="CV7" s="1099" t="n"/>
      <c r="CW7" s="1099" t="n"/>
      <c r="CX7" s="1099" t="n"/>
      <c r="CY7" s="729" t="n"/>
      <c r="CZ7" s="729" t="n"/>
      <c r="DA7" s="729" t="n"/>
      <c r="DB7" s="729" t="n"/>
      <c r="DC7" s="729" t="n"/>
      <c r="DD7" s="729" t="n"/>
      <c r="DE7" s="729" t="n"/>
      <c r="DF7" s="729" t="n"/>
      <c r="DG7" s="729" t="n"/>
      <c r="DH7" s="729" t="n"/>
      <c r="DI7" s="729" t="n"/>
      <c r="DJ7" s="729" t="n"/>
      <c r="DK7" s="729" t="n"/>
      <c r="DL7" s="729" t="n"/>
      <c r="DM7" s="729" t="n"/>
      <c r="DN7" s="729" t="n"/>
      <c r="DO7" s="729" t="n"/>
      <c r="DP7" s="729" t="n"/>
      <c r="DQ7" s="729" t="n"/>
    </row>
    <row r="8" ht="16" customFormat="1" customHeight="1" s="717">
      <c r="A8" s="1047" t="inlineStr">
        <is>
          <t>产品3</t>
        </is>
      </c>
      <c r="B8" s="1242">
        <f>O22</f>
        <v/>
      </c>
      <c r="C8" s="1242">
        <f>P22</f>
        <v/>
      </c>
      <c r="D8" s="1242">
        <f>Q22</f>
        <v/>
      </c>
      <c r="E8" s="1242">
        <f>R22</f>
        <v/>
      </c>
      <c r="F8" s="1243">
        <f>Q28</f>
        <v/>
      </c>
      <c r="G8" s="144" t="n"/>
      <c r="H8" s="1047" t="inlineStr">
        <is>
          <t>产品3</t>
        </is>
      </c>
      <c r="I8" s="1244">
        <f>第1期!I8+第1期!J8</f>
        <v/>
      </c>
      <c r="J8" s="1245" t="n"/>
      <c r="K8" s="1246">
        <f>IF(IF((I8+F19)&gt;=初始化表!I33,5,IF((I8+F19)&gt;=初始化表!H33,4,IF((I8+F19)&gt;=初始化表!G33,3,IF((I8+F19)&gt;=初始化表!F33,2,IF((I8+F19)&gt;=初始化表!E33,1,0)))))+IF(I8+F19&gt;初始化表!E33,O$45)&lt;第1期!K8+1,IF((I8+F19)&gt;=初始化表!I33,5,IF((I8+F19)&gt;=初始化表!H33,4,IF((I8+F19)&gt;=初始化表!G33,3,IF((I8+F19)&gt;=初始化表!F33,2,IF((I8+F19)&gt;=初始化表!E33,1,0)))))+IF(I8+F19&gt;初始化表!E33,O$45),第1期!K8+1)</f>
        <v/>
      </c>
      <c r="L8" s="1243">
        <f>IF(I8&lt;初始化表!E33,初始化表!E33-I8,IF(I8&lt;初始化表!F33,初始化表!F33-I8,IF(I8&lt;初始化表!G33,初始化表!G33-I8,IF(I8&lt;初始化表!H33,初始化表!H33-I8,IF(I8&lt;初始化表!I33,初始化表!I33-I8,0)))))</f>
        <v/>
      </c>
      <c r="M8" s="178" t="n"/>
      <c r="N8" s="1047" t="inlineStr">
        <is>
          <t>投入比例</t>
        </is>
      </c>
      <c r="O8" s="181" t="n">
        <v>0.0305</v>
      </c>
      <c r="P8" s="181" t="n">
        <v>0.0305</v>
      </c>
      <c r="Q8" s="181" t="n">
        <v>0.0305</v>
      </c>
      <c r="R8" s="231" t="n">
        <v>0.0305</v>
      </c>
      <c r="S8" s="181" t="n"/>
      <c r="T8" s="230" t="n"/>
      <c r="U8" s="1073" t="inlineStr">
        <is>
          <t>产品4</t>
        </is>
      </c>
      <c r="V8" s="1063">
        <f>第1期!AP21</f>
        <v/>
      </c>
      <c r="W8" s="1063">
        <f>第1期!AP22</f>
        <v/>
      </c>
      <c r="X8" s="1063">
        <f>第1期!AP23</f>
        <v/>
      </c>
      <c r="Y8" s="1063">
        <f>第1期!AP24</f>
        <v/>
      </c>
      <c r="Z8" s="1063">
        <f>第1期!AJ29</f>
        <v/>
      </c>
      <c r="AA8" s="1064">
        <f>(V8+W8+X8+Y8)*AC14</f>
        <v/>
      </c>
      <c r="AB8" s="264" t="inlineStr">
        <is>
          <t>产品4</t>
        </is>
      </c>
      <c r="AC8" s="1247">
        <f>初始化表!$B$8*初始化表!H17*初始化表!$H$5/1300+初始化表!$B$12*初始化表!H17/1300+初始化表!H19+初始化表!H18*(-C35-C44)/(SUM(B17:E17)*初始化表!E18+SUM(B18:E18)*初始化表!F18+SUM(B19:E19)*初始化表!G18+SUM(B20:E20)*初始化表!H18)</f>
        <v/>
      </c>
      <c r="AD8" s="1248">
        <f>$AC8+初始化表!L22+$F9*B9/SUMPRODUCT($B9:$E9,$V45:$Y45)+B$10*B9/SUMPRODUCT(B$6:B$9,V$42:V$45)+初始化表!L16/I66+(IF(I28+J28=0,0,1)*初始化表!H28+IF(K28+L28=0,0,1)*初始化表!I28)/(I66+J66+K66+L66)</f>
        <v/>
      </c>
      <c r="AE8" s="1248">
        <f>$AC8+初始化表!M22+$F9*C9/SUMPRODUCT($B9:$E9,$V45:$Y45)+C$10*C9/SUMPRODUCT(C$6:C$9,W$42:W$45)+初始化表!M16/J66+(IF(I28+J28=0,0,1)*初始化表!H28+IF(K28+L28=0,0,1)*初始化表!I28)/(I66+J66+K66+L66)</f>
        <v/>
      </c>
      <c r="AF8" s="1248">
        <f>$AC8+初始化表!N22+$F9*D9/SUMPRODUCT($B9:$E9,$V45:$Y45)+D$10*D9/SUMPRODUCT(D$6:D$9,X$42:X$45)+初始化表!N16/K66+(IF(I28+J28=0,0,1)*初始化表!H28+IF(K28+L28=0,0,1)*初始化表!I28)/(I66+J66+K66+L66)</f>
        <v/>
      </c>
      <c r="AG8" s="1249">
        <f>$AC8+初始化表!O22+$F9*E9/SUMPRODUCT($B9:$E9,$V45:$Y45)+E$10*E9/SUMPRODUCT(E$6:E$9,Y$42:Y$45)+初始化表!O16/L66+(IF(I28+J28=0,0,1)*初始化表!H28+IF(K28+L28=0,0,1)*初始化表!I28)/(I66+J66+K66+L66)</f>
        <v/>
      </c>
      <c r="AH8" s="144" t="n"/>
      <c r="AI8" s="302" t="inlineStr">
        <is>
          <t>产  品</t>
        </is>
      </c>
      <c r="AJ8" s="303" t="inlineStr">
        <is>
          <t>市  场</t>
        </is>
      </c>
      <c r="AK8" s="303" t="inlineStr">
        <is>
          <t>上期预订(件)</t>
        </is>
      </c>
      <c r="AL8" s="303" t="inlineStr">
        <is>
          <t>本期需求(件)</t>
        </is>
      </c>
      <c r="AM8" s="303" t="inlineStr">
        <is>
          <t>本期销售(件)</t>
        </is>
      </c>
      <c r="AN8" s="303" t="inlineStr">
        <is>
          <t>市场份额(%)</t>
        </is>
      </c>
      <c r="AO8" s="303" t="inlineStr">
        <is>
          <t>下期订货(件)</t>
        </is>
      </c>
      <c r="AP8" s="303" t="inlineStr">
        <is>
          <t>期末库存(件)</t>
        </is>
      </c>
      <c r="AQ8" s="303" t="inlineStr">
        <is>
          <t>废  品(件)</t>
        </is>
      </c>
      <c r="AR8" s="338" t="inlineStr">
        <is>
          <t>需求</t>
        </is>
      </c>
      <c r="AS8" s="339" t="inlineStr">
        <is>
          <t>订单是否满足</t>
        </is>
      </c>
      <c r="AT8" s="339" t="inlineStr">
        <is>
          <t>销售（剔除订单）</t>
        </is>
      </c>
      <c r="AU8" s="339" t="inlineStr">
        <is>
          <t>订单</t>
        </is>
      </c>
      <c r="AV8" s="339" t="inlineStr">
        <is>
          <t>市场库存</t>
        </is>
      </c>
      <c r="AW8" s="353" t="inlineStr">
        <is>
          <t>废品</t>
        </is>
      </c>
      <c r="AX8" s="1250" t="n"/>
      <c r="AY8" s="350" t="n"/>
      <c r="AZ8" s="144" t="n"/>
      <c r="BA8" s="351">
        <f>AI38</f>
        <v/>
      </c>
      <c r="BB8" s="352">
        <f>IF($BA8="","",INT(BB$28*AJ62))</f>
        <v/>
      </c>
      <c r="BC8" s="352">
        <f>IF($BA8="","",INT(BC$28*AK62))</f>
        <v/>
      </c>
      <c r="BD8" s="352">
        <f>IF($BA8="","",INT(BD$28*AL62))</f>
        <v/>
      </c>
      <c r="BE8" s="352">
        <f>IF($BA8="","",INT(BE$28*AM62))</f>
        <v/>
      </c>
      <c r="BF8" s="352">
        <f>IF($BA8="","",INT(BF$28*AN62))</f>
        <v/>
      </c>
      <c r="BG8" s="352">
        <f>IF($BA8="","",INT(BG$28*AO62))</f>
        <v/>
      </c>
      <c r="BH8" s="352">
        <f>IF($BA8="","",INT(BH$28*AP62))</f>
        <v/>
      </c>
      <c r="BI8" s="352">
        <f>IF($BA8="","",INT(BI$28*AQ62))</f>
        <v/>
      </c>
      <c r="BJ8" s="352">
        <f>IF($BA8="","",INT(BJ$28*AR62))</f>
        <v/>
      </c>
      <c r="BK8" s="352">
        <f>IF($BA8="","",INT(BK$28*AS62))</f>
        <v/>
      </c>
      <c r="BL8" s="352">
        <f>IF($BA8="","",INT(BL$28*AT62))</f>
        <v/>
      </c>
      <c r="BM8" s="352">
        <f>IF($BA8="","",INT(BM$28*AU62))</f>
        <v/>
      </c>
      <c r="BN8" s="352">
        <f>IF($BA8="","",INT(BN$28*AV62))</f>
        <v/>
      </c>
      <c r="BO8" s="352">
        <f>IF($BA8="","",INT(BO$28*AW62))</f>
        <v/>
      </c>
      <c r="BP8" s="352">
        <f>IF($BA8="","",INT(BP$28*AX62))</f>
        <v/>
      </c>
      <c r="BQ8" s="352">
        <f>IF($BA8="","",INT(BQ$28*AY62))</f>
        <v/>
      </c>
      <c r="BR8" s="1106" t="n"/>
      <c r="BS8" s="1045">
        <f>BA10</f>
        <v/>
      </c>
      <c r="BT8" s="1061">
        <f>IF(BS8=0,0,1)</f>
        <v/>
      </c>
      <c r="BU8" s="1061">
        <f>第1期!AQ110*0.5</f>
        <v/>
      </c>
      <c r="BV8" s="1240">
        <f>AVERAGE(BT33:CI33)*初始化表!B$31</f>
        <v/>
      </c>
      <c r="BW8" s="1240">
        <f>$BT8*(AL110-BW$25)/BW$26*初始化表!B$30</f>
        <v/>
      </c>
      <c r="BX8" s="1240">
        <f>$BT8*(AM110-BX$25)/BX$26*初始化表!B$33</f>
        <v/>
      </c>
      <c r="BY8" s="1240">
        <f>$BT8*(AN110-BY$25)/BY$26*初始化表!B$32</f>
        <v/>
      </c>
      <c r="BZ8" s="1240">
        <f>$BT8*(AP110-BZ$25)/BZ$26*初始化表!B$34</f>
        <v/>
      </c>
      <c r="CA8" s="1240">
        <f>$BT$5*(AW110-CA$25)/CA$26*初始化表!B$36</f>
        <v/>
      </c>
      <c r="CB8" s="1240">
        <f>CE8-CC8-BU8-SUM(BV8:CA8)/2</f>
        <v/>
      </c>
      <c r="CC8" s="1061">
        <f>IF(AO110-AX110&gt;=0,0,-0.1*(1-EXP(2*10^(-6)*(AO110-AX110))))</f>
        <v/>
      </c>
      <c r="CD8" s="1241">
        <f>SUM(BV8:CB8)</f>
        <v/>
      </c>
      <c r="CE8" s="1241">
        <f>AQ110</f>
        <v/>
      </c>
      <c r="CF8" s="1241">
        <f>BU8*2</f>
        <v/>
      </c>
      <c r="CG8" s="1106" t="n"/>
      <c r="CH8" s="1106" t="n"/>
      <c r="CI8" s="1101" t="n"/>
      <c r="CJ8" s="1099" t="n"/>
      <c r="CK8" s="1099" t="n"/>
      <c r="CL8" s="1099" t="n"/>
      <c r="CM8" s="1099" t="n"/>
      <c r="CN8" s="1099" t="n"/>
      <c r="CO8" s="1099" t="n"/>
      <c r="CP8" s="1099" t="n"/>
      <c r="CQ8" s="1099" t="n"/>
      <c r="CR8" s="1099" t="n"/>
      <c r="CS8" s="1099" t="n"/>
      <c r="CT8" s="1099" t="n"/>
      <c r="CU8" s="1099" t="n"/>
      <c r="CV8" s="1099" t="n"/>
      <c r="CW8" s="1099" t="n"/>
      <c r="CX8" s="1099" t="n"/>
      <c r="CY8" s="729" t="n"/>
      <c r="CZ8" s="729" t="n"/>
      <c r="DA8" s="729" t="n"/>
      <c r="DB8" s="729" t="n"/>
      <c r="DC8" s="729" t="n"/>
      <c r="DD8" s="729" t="n"/>
      <c r="DE8" s="729" t="n"/>
      <c r="DF8" s="729" t="n"/>
      <c r="DG8" s="729" t="n"/>
      <c r="DH8" s="729" t="n"/>
      <c r="DI8" s="729" t="n"/>
      <c r="DJ8" s="729" t="n"/>
      <c r="DK8" s="729" t="n"/>
      <c r="DL8" s="729" t="n"/>
      <c r="DM8" s="729" t="n"/>
      <c r="DN8" s="729" t="n"/>
      <c r="DO8" s="729" t="n"/>
      <c r="DP8" s="729" t="n"/>
      <c r="DQ8" s="729" t="n"/>
    </row>
    <row r="9" ht="16" customFormat="1" customHeight="1" s="717">
      <c r="A9" s="1047" t="inlineStr">
        <is>
          <t>产品4</t>
        </is>
      </c>
      <c r="B9" s="1242">
        <f>O23</f>
        <v/>
      </c>
      <c r="C9" s="1242">
        <f>P23</f>
        <v/>
      </c>
      <c r="D9" s="1242">
        <f>Q23</f>
        <v/>
      </c>
      <c r="E9" s="1242">
        <f>R23</f>
        <v/>
      </c>
      <c r="F9" s="1243">
        <f>R28</f>
        <v/>
      </c>
      <c r="G9" s="144" t="n"/>
      <c r="H9" s="1073" t="inlineStr">
        <is>
          <t>产品4</t>
        </is>
      </c>
      <c r="I9" s="1251">
        <f>第1期!I9+第1期!J9</f>
        <v/>
      </c>
      <c r="J9" s="1245" t="n"/>
      <c r="K9" s="1252">
        <f>IF(IF((I9+F20)&gt;=初始化表!I34,5,IF((I9+F20)&gt;=初始化表!H34,4,IF((I9+F20)&gt;=初始化表!G34,3,IF((I9+F20)&gt;=初始化表!F34,2,IF((I9+F20)&gt;=初始化表!E34,1,0)))))+IF(I9+F20&gt;初始化表!E34,O$45)&lt;第1期!K9+1,IF((I9+F20)&gt;=初始化表!I34,5,IF((I9+F20)&gt;=初始化表!H34,4,IF((I9+F20)&gt;=初始化表!G34,3,IF((I9+F20)&gt;=初始化表!F34,2,IF((I9+F20)&gt;=初始化表!E34,1,0)))))+IF(I9+F20&gt;初始化表!E34,O$45),第1期!K9+1)</f>
        <v/>
      </c>
      <c r="L9" s="1253">
        <f>IF(I9&lt;初始化表!E34,初始化表!E34-I9,IF(I9&lt;初始化表!F34,初始化表!F34-I9,IF(I9&lt;初始化表!G34,初始化表!G34-I9,IF(I9&lt;初始化表!H34,初始化表!H34-I9,IF(I9&lt;初始化表!I34,初始化表!I34-I9,0)))))</f>
        <v/>
      </c>
      <c r="M9" s="178" t="n"/>
      <c r="N9" s="1047" t="inlineStr">
        <is>
          <t>价格浮动</t>
        </is>
      </c>
      <c r="O9" s="1044" t="inlineStr">
        <is>
          <t>市场1</t>
        </is>
      </c>
      <c r="P9" s="1044" t="inlineStr">
        <is>
          <t>市场2</t>
        </is>
      </c>
      <c r="Q9" s="1044" t="inlineStr">
        <is>
          <t>市场3</t>
        </is>
      </c>
      <c r="R9" s="1091" t="inlineStr">
        <is>
          <t>市场4</t>
        </is>
      </c>
      <c r="S9" s="1100" t="n"/>
      <c r="T9" s="230" t="n"/>
      <c r="U9" s="1101" t="n"/>
      <c r="V9" s="1101" t="n"/>
      <c r="W9" s="1101" t="n"/>
      <c r="X9" s="1101" t="n"/>
      <c r="Y9" s="1101" t="n"/>
      <c r="Z9" s="1101">
        <f>SUMPRODUCT(V5:Y8,V23:Y26)</f>
        <v/>
      </c>
      <c r="AA9" s="144" t="n"/>
      <c r="AB9" s="144" t="n"/>
      <c r="AC9" s="267" t="n"/>
      <c r="AD9" s="267" t="n"/>
      <c r="AE9" s="267" t="n"/>
      <c r="AF9" s="267" t="n"/>
      <c r="AG9" s="267" t="n"/>
      <c r="AH9" s="144" t="n"/>
      <c r="AI9" s="304" t="n"/>
      <c r="AJ9" s="305" t="n"/>
      <c r="AK9" s="306" t="n"/>
      <c r="AL9" s="306">
        <f>AM9</f>
        <v/>
      </c>
      <c r="AM9" s="306">
        <f>V42</f>
        <v/>
      </c>
      <c r="AN9" s="307" t="n"/>
      <c r="AO9" s="306" t="n"/>
      <c r="AP9" s="306" t="n"/>
      <c r="AQ9" s="340" t="n"/>
      <c r="AR9" s="1050" t="n"/>
      <c r="AS9" s="1045">
        <f>AM9-AK9</f>
        <v/>
      </c>
      <c r="AT9" s="1045" t="n"/>
      <c r="AU9" s="1045" t="n"/>
      <c r="AV9" s="1045" t="n"/>
      <c r="AW9" s="1052" t="n"/>
      <c r="AX9" s="1101" t="n"/>
      <c r="AY9" s="350" t="n"/>
      <c r="AZ9" s="144" t="n"/>
      <c r="BA9" s="351">
        <f>AI39</f>
        <v/>
      </c>
      <c r="BB9" s="352">
        <f>IF($BA9="","",INT(BB$28*AJ63))</f>
        <v/>
      </c>
      <c r="BC9" s="352">
        <f>IF($BA9="","",INT(BC$28*AK63))</f>
        <v/>
      </c>
      <c r="BD9" s="352">
        <f>IF($BA9="","",INT(BD$28*AL63))</f>
        <v/>
      </c>
      <c r="BE9" s="352">
        <f>IF($BA9="","",INT(BE$28*AM63))</f>
        <v/>
      </c>
      <c r="BF9" s="352">
        <f>IF($BA9="","",INT(BF$28*AN63))</f>
        <v/>
      </c>
      <c r="BG9" s="352">
        <f>IF($BA9="","",INT(BG$28*AO63))</f>
        <v/>
      </c>
      <c r="BH9" s="352">
        <f>IF($BA9="","",INT(BH$28*AP63))</f>
        <v/>
      </c>
      <c r="BI9" s="352">
        <f>IF($BA9="","",INT(BI$28*AQ63))</f>
        <v/>
      </c>
      <c r="BJ9" s="352">
        <f>IF($BA9="","",INT(BJ$28*AR63))</f>
        <v/>
      </c>
      <c r="BK9" s="352">
        <f>IF($BA9="","",INT(BK$28*AS63))</f>
        <v/>
      </c>
      <c r="BL9" s="352">
        <f>IF($BA9="","",INT(BL$28*AT63))</f>
        <v/>
      </c>
      <c r="BM9" s="352">
        <f>IF($BA9="","",INT(BM$28*AU63))</f>
        <v/>
      </c>
      <c r="BN9" s="352">
        <f>IF($BA9="","",INT(BN$28*AV63))</f>
        <v/>
      </c>
      <c r="BO9" s="352">
        <f>IF($BA9="","",INT(BO$28*AW63))</f>
        <v/>
      </c>
      <c r="BP9" s="352">
        <f>IF($BA9="","",INT(BP$28*AX63))</f>
        <v/>
      </c>
      <c r="BQ9" s="352">
        <f>IF($BA9="","",INT(BQ$28*AY63))</f>
        <v/>
      </c>
      <c r="BR9" s="1106" t="n"/>
      <c r="BS9" s="1045">
        <f>BA11</f>
        <v/>
      </c>
      <c r="BT9" s="1061">
        <f>IF(BS9=0,0,1)</f>
        <v/>
      </c>
      <c r="BU9" s="1061">
        <f>第1期!AQ111*0.5</f>
        <v/>
      </c>
      <c r="BV9" s="1240">
        <f>AVERAGE(BT34:CI34)*初始化表!B$31</f>
        <v/>
      </c>
      <c r="BW9" s="1240">
        <f>$BT9*(AL111-BW$25)/BW$26*初始化表!B$30</f>
        <v/>
      </c>
      <c r="BX9" s="1240">
        <f>$BT9*(AM111-BX$25)/BX$26*初始化表!B$33</f>
        <v/>
      </c>
      <c r="BY9" s="1240">
        <f>$BT9*(AN111-BY$25)/BY$26*初始化表!B$32</f>
        <v/>
      </c>
      <c r="BZ9" s="1240">
        <f>$BT9*(AP111-BZ$25)/BZ$26*初始化表!B$34</f>
        <v/>
      </c>
      <c r="CA9" s="1240">
        <f>$BT$5*(AW111-CA$25)/CA$26*初始化表!B$36</f>
        <v/>
      </c>
      <c r="CB9" s="1240">
        <f>CE9-CC9-BU9-SUM(BV9:CA9)/2</f>
        <v/>
      </c>
      <c r="CC9" s="1061">
        <f>IF(AO111-AX111&gt;=0,0,-0.1*(1-EXP(2*10^(-6)*(AO111-AX111))))</f>
        <v/>
      </c>
      <c r="CD9" s="1241">
        <f>SUM(BV9:CB9)</f>
        <v/>
      </c>
      <c r="CE9" s="1241">
        <f>AQ111</f>
        <v/>
      </c>
      <c r="CF9" s="1241">
        <f>BU9*2</f>
        <v/>
      </c>
      <c r="CG9" s="1106" t="n"/>
      <c r="CH9" s="1106" t="n"/>
      <c r="CI9" s="1101" t="n"/>
      <c r="CJ9" s="1352" t="n"/>
      <c r="CK9" s="1099" t="n"/>
      <c r="CL9" s="1352" t="n"/>
      <c r="CM9" s="1352" t="n"/>
      <c r="CN9" s="1352" t="n"/>
      <c r="CO9" s="1352" t="n"/>
      <c r="CP9" s="1099" t="n"/>
      <c r="CQ9" s="1099" t="n"/>
      <c r="CR9" s="1099" t="n"/>
      <c r="CS9" s="1099" t="n"/>
      <c r="CT9" s="1099" t="n"/>
      <c r="CU9" s="1099" t="n"/>
      <c r="CV9" s="1353" t="n"/>
      <c r="CW9" s="1353" t="n"/>
      <c r="CX9" s="1353" t="n"/>
      <c r="CY9" s="1354" t="n"/>
      <c r="CZ9" s="729" t="n"/>
      <c r="DA9" s="729" t="n"/>
      <c r="DB9" s="729" t="n"/>
      <c r="DC9" s="729" t="n"/>
      <c r="DD9" s="729" t="n"/>
      <c r="DE9" s="729" t="n"/>
      <c r="DF9" s="729" t="n"/>
      <c r="DG9" s="729" t="n"/>
      <c r="DH9" s="729" t="n"/>
      <c r="DI9" s="729" t="n"/>
      <c r="DJ9" s="729" t="n"/>
      <c r="DK9" s="729" t="n"/>
      <c r="DL9" s="729" t="n"/>
      <c r="DM9" s="729" t="n"/>
      <c r="DN9" s="729" t="n"/>
      <c r="DO9" s="729" t="n"/>
      <c r="DP9" s="729" t="n"/>
      <c r="DQ9" s="729" t="n"/>
    </row>
    <row r="10" ht="16" customFormat="1" customHeight="1" s="717">
      <c r="A10" s="1047" t="inlineStr">
        <is>
          <t>促销费</t>
        </is>
      </c>
      <c r="B10" s="1244">
        <f>O29</f>
        <v/>
      </c>
      <c r="C10" s="1244">
        <f>P29</f>
        <v/>
      </c>
      <c r="D10" s="1244">
        <f>Q29</f>
        <v/>
      </c>
      <c r="E10" s="1244">
        <f>R29</f>
        <v/>
      </c>
      <c r="F10" s="1091" t="inlineStr">
        <is>
          <t>利润</t>
        </is>
      </c>
      <c r="G10" s="144" t="n"/>
      <c r="H10" s="140" t="n"/>
      <c r="I10" s="140" t="n"/>
      <c r="J10" s="140" t="n"/>
      <c r="K10" s="140" t="n"/>
      <c r="L10" s="140" t="n"/>
      <c r="M10" s="178" t="n"/>
      <c r="N10" s="1047" t="inlineStr">
        <is>
          <t>产品1</t>
        </is>
      </c>
      <c r="O10" s="1256">
        <f>2%-(V5-V11)*0.1%</f>
        <v/>
      </c>
      <c r="P10" s="1256">
        <f>2%-(W5-W11)*0.1%</f>
        <v/>
      </c>
      <c r="Q10" s="1256">
        <f>2%-(X5-X11)*0.1%</f>
        <v/>
      </c>
      <c r="R10" s="1256">
        <f>2%-(Y5-Y11)*0.1%</f>
        <v/>
      </c>
      <c r="S10" s="1257" t="n">
        <v>0.04</v>
      </c>
      <c r="T10" s="230" t="n"/>
      <c r="U10" s="1041" t="inlineStr">
        <is>
          <t>上期预定</t>
        </is>
      </c>
      <c r="V10" s="1053" t="inlineStr">
        <is>
          <t>市场1</t>
        </is>
      </c>
      <c r="W10" s="1053" t="inlineStr">
        <is>
          <t>市场2</t>
        </is>
      </c>
      <c r="X10" s="1053" t="inlineStr">
        <is>
          <t>市场3</t>
        </is>
      </c>
      <c r="Y10" s="1090" t="inlineStr">
        <is>
          <t>市场4</t>
        </is>
      </c>
      <c r="Z10" s="1101" t="n"/>
      <c r="AA10" s="144" t="n"/>
      <c r="AB10" s="259" t="inlineStr">
        <is>
          <t>产品利润</t>
        </is>
      </c>
      <c r="AC10" s="260" t="inlineStr">
        <is>
          <t>市场1</t>
        </is>
      </c>
      <c r="AD10" s="260" t="inlineStr">
        <is>
          <t>市场2</t>
        </is>
      </c>
      <c r="AE10" s="260" t="inlineStr">
        <is>
          <t>市场3</t>
        </is>
      </c>
      <c r="AF10" s="268" t="inlineStr">
        <is>
          <t>市场4</t>
        </is>
      </c>
      <c r="AG10" s="308" t="inlineStr">
        <is>
          <t>废品检验</t>
        </is>
      </c>
      <c r="AH10" s="309" t="inlineStr">
        <is>
          <t>现金流检验</t>
        </is>
      </c>
      <c r="AI10" s="310" t="n"/>
      <c r="AJ10" s="311" t="n"/>
      <c r="AK10" s="312" t="n"/>
      <c r="AL10" s="306">
        <f>AM10</f>
        <v/>
      </c>
      <c r="AM10" s="312">
        <f>W42</f>
        <v/>
      </c>
      <c r="AN10" s="313" t="n"/>
      <c r="AO10" s="312" t="n"/>
      <c r="AP10" s="306" t="n"/>
      <c r="AQ10" s="341" t="n"/>
      <c r="AR10" s="1050" t="n"/>
      <c r="AS10" s="1045">
        <f>AM10-AK10</f>
        <v/>
      </c>
      <c r="AT10" s="1045" t="n"/>
      <c r="AU10" s="1045" t="n"/>
      <c r="AV10" s="1045" t="n"/>
      <c r="AW10" s="1052" t="n"/>
      <c r="AX10" s="1101" t="n"/>
      <c r="AY10" s="350" t="n"/>
      <c r="AZ10" s="144" t="n"/>
      <c r="BA10" s="351">
        <f>AI40</f>
        <v/>
      </c>
      <c r="BB10" s="352">
        <f>IF($BA10="","",INT(BB$28*AJ64))</f>
        <v/>
      </c>
      <c r="BC10" s="352">
        <f>IF($BA10="","",INT(BC$28*AK64))</f>
        <v/>
      </c>
      <c r="BD10" s="352">
        <f>IF($BA10="","",INT(BD$28*AL64))</f>
        <v/>
      </c>
      <c r="BE10" s="352">
        <f>IF($BA10="","",INT(BE$28*AM64))</f>
        <v/>
      </c>
      <c r="BF10" s="352">
        <f>IF($BA10="","",INT(BF$28*AN64))</f>
        <v/>
      </c>
      <c r="BG10" s="352">
        <f>IF($BA10="","",INT(BG$28*AO64))</f>
        <v/>
      </c>
      <c r="BH10" s="352">
        <f>IF($BA10="","",INT(BH$28*AP64))</f>
        <v/>
      </c>
      <c r="BI10" s="352">
        <f>IF($BA10="","",INT(BI$28*AQ64))</f>
        <v/>
      </c>
      <c r="BJ10" s="352">
        <f>IF($BA10="","",INT(BJ$28*AR64))</f>
        <v/>
      </c>
      <c r="BK10" s="352">
        <f>IF($BA10="","",INT(BK$28*AS64))</f>
        <v/>
      </c>
      <c r="BL10" s="352">
        <f>IF($BA10="","",INT(BL$28*AT64))</f>
        <v/>
      </c>
      <c r="BM10" s="352">
        <f>IF($BA10="","",INT(BM$28*AU64))</f>
        <v/>
      </c>
      <c r="BN10" s="352">
        <f>IF($BA10="","",INT(BN$28*AV64))</f>
        <v/>
      </c>
      <c r="BO10" s="352">
        <f>IF($BA10="","",INT(BO$28*AW64))</f>
        <v/>
      </c>
      <c r="BP10" s="352">
        <f>IF($BA10="","",INT(BP$28*AX64))</f>
        <v/>
      </c>
      <c r="BQ10" s="352">
        <f>IF($BA10="","",INT(BQ$28*AY64))</f>
        <v/>
      </c>
      <c r="BR10" s="1106" t="n"/>
      <c r="BS10" s="1045">
        <f>BA12</f>
        <v/>
      </c>
      <c r="BT10" s="1061">
        <f>IF(BS10=0,0,1)</f>
        <v/>
      </c>
      <c r="BU10" s="1061">
        <f>第1期!AQ112*0.5</f>
        <v/>
      </c>
      <c r="BV10" s="1240">
        <f>AVERAGE(BT35:CI35)*初始化表!B$31</f>
        <v/>
      </c>
      <c r="BW10" s="1240">
        <f>$BT10*(AL112-BW$25)/BW$26*初始化表!B$30</f>
        <v/>
      </c>
      <c r="BX10" s="1240">
        <f>$BT10*(AM112-BX$25)/BX$26*初始化表!B$33</f>
        <v/>
      </c>
      <c r="BY10" s="1240">
        <f>$BT10*(AN112-BY$25)/BY$26*初始化表!B$32</f>
        <v/>
      </c>
      <c r="BZ10" s="1240">
        <f>$BT10*(AP112-BZ$25)/BZ$26*初始化表!B$34</f>
        <v/>
      </c>
      <c r="CA10" s="1240">
        <f>$BT$5*(AW112-CA$25)/CA$26*初始化表!B$36</f>
        <v/>
      </c>
      <c r="CB10" s="1240">
        <f>CE10-CC10-BU10-SUM(BV10:CA10)/2</f>
        <v/>
      </c>
      <c r="CC10" s="1061">
        <f>IF(AO112-AX112&gt;=0,0,-0.1*(1-EXP(2*10^(-6)*(AO112-AX112))))</f>
        <v/>
      </c>
      <c r="CD10" s="1241">
        <f>SUM(BV10:CB10)</f>
        <v/>
      </c>
      <c r="CE10" s="1241">
        <f>AQ112</f>
        <v/>
      </c>
      <c r="CF10" s="1241">
        <f>BU10*2</f>
        <v/>
      </c>
      <c r="CG10" s="1106" t="n"/>
      <c r="CH10" s="1106" t="n"/>
      <c r="CI10" s="1101" t="n"/>
      <c r="CJ10" s="1099" t="n"/>
      <c r="CK10" s="1099" t="n"/>
      <c r="CL10" s="1099" t="n"/>
      <c r="CM10" s="1099" t="n"/>
      <c r="CN10" s="1099" t="n"/>
      <c r="CO10" s="1099" t="n"/>
      <c r="CP10" s="1099" t="n"/>
      <c r="CQ10" s="1099" t="n"/>
      <c r="CR10" s="1099" t="n"/>
      <c r="CS10" s="1099" t="n"/>
      <c r="CT10" s="1099" t="n"/>
      <c r="CU10" s="1099" t="n"/>
      <c r="CV10" s="1099" t="n"/>
      <c r="CW10" s="1099" t="n"/>
      <c r="CX10" s="1099" t="n"/>
      <c r="CY10" s="729" t="n"/>
      <c r="CZ10" s="729" t="n"/>
      <c r="DA10" s="729" t="n"/>
      <c r="DB10" s="729" t="n"/>
      <c r="DC10" s="729" t="n"/>
      <c r="DD10" s="729" t="n"/>
      <c r="DE10" s="729" t="n"/>
      <c r="DF10" s="729" t="n"/>
      <c r="DG10" s="729" t="n"/>
      <c r="DH10" s="729" t="n"/>
      <c r="DI10" s="729" t="n"/>
      <c r="DJ10" s="729" t="n"/>
      <c r="DK10" s="729" t="n"/>
      <c r="DL10" s="729" t="n"/>
      <c r="DM10" s="729" t="n"/>
      <c r="DN10" s="729" t="n"/>
      <c r="DO10" s="729" t="n"/>
      <c r="DP10" s="729" t="n"/>
      <c r="DQ10" s="729" t="n"/>
    </row>
    <row r="11" ht="16" customFormat="1" customHeight="1" s="717">
      <c r="A11" s="1047" t="inlineStr">
        <is>
          <t>运输决策</t>
        </is>
      </c>
      <c r="B11" s="1044" t="inlineStr">
        <is>
          <t>市场1</t>
        </is>
      </c>
      <c r="C11" s="1044" t="inlineStr">
        <is>
          <t>市场2</t>
        </is>
      </c>
      <c r="D11" s="1044" t="inlineStr">
        <is>
          <t>市场3</t>
        </is>
      </c>
      <c r="E11" s="1044" t="inlineStr">
        <is>
          <t>市场4</t>
        </is>
      </c>
      <c r="F11" s="1258">
        <f>F77</f>
        <v/>
      </c>
      <c r="G11" s="144" t="n"/>
      <c r="H11" s="1233" t="inlineStr">
        <is>
          <t>员工决策</t>
        </is>
      </c>
      <c r="I11" s="1210" t="n"/>
      <c r="J11" s="1210" t="n"/>
      <c r="K11" s="1210" t="n"/>
      <c r="L11" s="1234" t="n"/>
      <c r="M11" s="178" t="n"/>
      <c r="N11" s="1047" t="inlineStr">
        <is>
          <t>产品2</t>
        </is>
      </c>
      <c r="O11" s="1256">
        <f>3%-(V6-V12)*0.1%</f>
        <v/>
      </c>
      <c r="P11" s="1256">
        <f>3%-(W6-W12)*0.1%</f>
        <v/>
      </c>
      <c r="Q11" s="1256">
        <f>3%-(X6-X12)*0.1%</f>
        <v/>
      </c>
      <c r="R11" s="1256">
        <f>3%-(Y6-Y12)*0.1%</f>
        <v/>
      </c>
      <c r="S11" s="1259" t="n">
        <v>0.05</v>
      </c>
      <c r="T11" s="230" t="n"/>
      <c r="U11" s="1047" t="inlineStr">
        <is>
          <t>产品1</t>
        </is>
      </c>
      <c r="V11" s="1061">
        <f>第1期!AO9</f>
        <v/>
      </c>
      <c r="W11" s="1061">
        <f>第1期!AO10</f>
        <v/>
      </c>
      <c r="X11" s="1061">
        <f>第1期!AO11</f>
        <v/>
      </c>
      <c r="Y11" s="187">
        <f>第1期!AO12</f>
        <v/>
      </c>
      <c r="Z11" s="1101" t="n"/>
      <c r="AA11" s="144" t="n"/>
      <c r="AB11" s="261" t="inlineStr">
        <is>
          <t>产品1</t>
        </is>
      </c>
      <c r="AC11" s="1237">
        <f>B6-AD5</f>
        <v/>
      </c>
      <c r="AD11" s="1237">
        <f>C6-AE5</f>
        <v/>
      </c>
      <c r="AE11" s="1237">
        <f>D6-AF5</f>
        <v/>
      </c>
      <c r="AF11" s="1238">
        <f>E6-AG5</f>
        <v/>
      </c>
      <c r="AG11" s="1355">
        <f>IF(AJ24="","未粘报表",IF(AND(V36=AQ9,W36=AQ10,X36=AQ11,Y36=AQ12,V37=AQ13,W37=AQ14,X37=AQ15,Y37=AQ16,V38=AQ17,W38=AQ18,X38=AQ19,Y38=AQ20,V39=AQ21,W39=AQ22,X39=AQ23,Y39=AQ24),"正确","错误"))</f>
        <v/>
      </c>
      <c r="AH11" s="1261">
        <f>IF(AJ24="","未粘报表",IF(INT(VLOOKUP(初期!$G$52,$AI$107:$AQ$126,7,0))=INT(F64),"现金正确","现金错误"))</f>
        <v/>
      </c>
      <c r="AI11" s="310" t="n"/>
      <c r="AJ11" s="311" t="n"/>
      <c r="AK11" s="312" t="n"/>
      <c r="AL11" s="306">
        <f>AM11</f>
        <v/>
      </c>
      <c r="AM11" s="312">
        <f>X42</f>
        <v/>
      </c>
      <c r="AN11" s="313" t="n"/>
      <c r="AO11" s="312" t="n"/>
      <c r="AP11" s="306" t="n"/>
      <c r="AQ11" s="341" t="n"/>
      <c r="AR11" s="1050" t="n"/>
      <c r="AS11" s="1045">
        <f>AM11-AK11</f>
        <v/>
      </c>
      <c r="AT11" s="1045" t="n"/>
      <c r="AU11" s="1045" t="n"/>
      <c r="AV11" s="1045" t="n"/>
      <c r="AW11" s="1052" t="n"/>
      <c r="AX11" s="1101" t="n"/>
      <c r="AY11" s="350" t="n"/>
      <c r="AZ11" s="144" t="n"/>
      <c r="BA11" s="351">
        <f>AI41</f>
        <v/>
      </c>
      <c r="BB11" s="352">
        <f>IF($BA11="","",INT(BB$28*AJ65))</f>
        <v/>
      </c>
      <c r="BC11" s="352">
        <f>IF($BA11="","",INT(BC$28*AK65))</f>
        <v/>
      </c>
      <c r="BD11" s="352">
        <f>IF($BA11="","",INT(BD$28*AL65))</f>
        <v/>
      </c>
      <c r="BE11" s="352">
        <f>IF($BA11="","",INT(BE$28*AM65))</f>
        <v/>
      </c>
      <c r="BF11" s="352">
        <f>IF($BA11="","",INT(BF$28*AN65))</f>
        <v/>
      </c>
      <c r="BG11" s="352">
        <f>IF($BA11="","",INT(BG$28*AO65))</f>
        <v/>
      </c>
      <c r="BH11" s="352">
        <f>IF($BA11="","",INT(BH$28*AP65))</f>
        <v/>
      </c>
      <c r="BI11" s="352">
        <f>IF($BA11="","",INT(BI$28*AQ65))</f>
        <v/>
      </c>
      <c r="BJ11" s="352">
        <f>IF($BA11="","",INT(BJ$28*AR65))</f>
        <v/>
      </c>
      <c r="BK11" s="352">
        <f>IF($BA11="","",INT(BK$28*AS65))</f>
        <v/>
      </c>
      <c r="BL11" s="352">
        <f>IF($BA11="","",INT(BL$28*AT65))</f>
        <v/>
      </c>
      <c r="BM11" s="352">
        <f>IF($BA11="","",INT(BM$28*AU65))</f>
        <v/>
      </c>
      <c r="BN11" s="352">
        <f>IF($BA11="","",INT(BN$28*AV65))</f>
        <v/>
      </c>
      <c r="BO11" s="352">
        <f>IF($BA11="","",INT(BO$28*AW65))</f>
        <v/>
      </c>
      <c r="BP11" s="352">
        <f>IF($BA11="","",INT(BP$28*AX65))</f>
        <v/>
      </c>
      <c r="BQ11" s="352">
        <f>IF($BA11="","",INT(BQ$28*AY65))</f>
        <v/>
      </c>
      <c r="BR11" s="1106" t="n"/>
      <c r="BS11" s="1045">
        <f>BA13</f>
        <v/>
      </c>
      <c r="BT11" s="1061">
        <f>IF(BS11=0,0,1)</f>
        <v/>
      </c>
      <c r="BU11" s="1061">
        <f>第1期!AQ113*0.5</f>
        <v/>
      </c>
      <c r="BV11" s="1240">
        <f>AVERAGE(BT36:CI36)*初始化表!B$31</f>
        <v/>
      </c>
      <c r="BW11" s="1240">
        <f>$BT11*(AL113-BW$25)/BW$26*初始化表!B$30</f>
        <v/>
      </c>
      <c r="BX11" s="1240">
        <f>$BT11*(AM113-BX$25)/BX$26*初始化表!B$33</f>
        <v/>
      </c>
      <c r="BY11" s="1240">
        <f>$BT11*(AN113-BY$25)/BY$26*初始化表!B$32</f>
        <v/>
      </c>
      <c r="BZ11" s="1240">
        <f>$BT11*(AP113-BZ$25)/BZ$26*初始化表!B$34</f>
        <v/>
      </c>
      <c r="CA11" s="1240">
        <f>$BT$5*(AW113-CA$25)/CA$26*初始化表!B$36</f>
        <v/>
      </c>
      <c r="CB11" s="1240">
        <f>CE11-CC11-BU11-SUM(BV11:CA11)/2</f>
        <v/>
      </c>
      <c r="CC11" s="1061">
        <f>IF(AO113-AX113&gt;=0,0,-0.1*(1-EXP(2*10^(-6)*(AO113-AX113))))</f>
        <v/>
      </c>
      <c r="CD11" s="1241">
        <f>SUM(BV11:CB11)</f>
        <v/>
      </c>
      <c r="CE11" s="1241">
        <f>AQ113</f>
        <v/>
      </c>
      <c r="CF11" s="1241">
        <f>BU11*2</f>
        <v/>
      </c>
      <c r="CG11" s="1106" t="n"/>
      <c r="CH11" s="1106" t="n"/>
      <c r="CI11" s="1100" t="n"/>
      <c r="CJ11" s="1099" t="n"/>
      <c r="CK11" s="1098" t="n"/>
      <c r="CL11" s="1099" t="n"/>
      <c r="CM11" s="1099" t="n"/>
      <c r="CN11" s="1099" t="n"/>
      <c r="CO11" s="1099" t="n"/>
      <c r="CP11" s="1099" t="n"/>
      <c r="CQ11" s="1099" t="n"/>
      <c r="CR11" s="1099" t="n"/>
      <c r="CS11" s="1099" t="n"/>
      <c r="CT11" s="1099" t="n"/>
      <c r="CU11" s="1099" t="n"/>
      <c r="CV11" s="1099" t="n"/>
      <c r="CW11" s="1099" t="n"/>
      <c r="CX11" s="1099" t="n"/>
      <c r="CY11" s="729" t="n"/>
      <c r="CZ11" s="729" t="n"/>
      <c r="DA11" s="729" t="n"/>
      <c r="DB11" s="729" t="n"/>
      <c r="DC11" s="729" t="n"/>
      <c r="DD11" s="729" t="n"/>
      <c r="DE11" s="729" t="n"/>
      <c r="DF11" s="729" t="n"/>
      <c r="DG11" s="729" t="n"/>
      <c r="DH11" s="729" t="n"/>
      <c r="DI11" s="729" t="n"/>
      <c r="DJ11" s="729" t="n"/>
      <c r="DK11" s="729" t="n"/>
      <c r="DL11" s="729" t="n"/>
      <c r="DM11" s="729" t="n"/>
      <c r="DN11" s="729" t="n"/>
      <c r="DO11" s="729" t="n"/>
      <c r="DP11" s="729" t="n"/>
      <c r="DQ11" s="729" t="n"/>
    </row>
    <row r="12" ht="16" customFormat="1" customHeight="1" s="717">
      <c r="A12" s="1047" t="inlineStr">
        <is>
          <t>产品1</t>
        </is>
      </c>
      <c r="B12" s="1242">
        <f>I63</f>
        <v/>
      </c>
      <c r="C12" s="1242">
        <f>J63</f>
        <v/>
      </c>
      <c r="D12" s="1242">
        <f>K63</f>
        <v/>
      </c>
      <c r="E12" s="1242">
        <f>L63</f>
        <v/>
      </c>
      <c r="F12" s="1091" t="inlineStr">
        <is>
          <t>成本</t>
        </is>
      </c>
      <c r="G12" s="144" t="n"/>
      <c r="H12" s="1047" t="inlineStr">
        <is>
          <t>产品结构</t>
        </is>
      </c>
      <c r="I12" s="1044" t="inlineStr">
        <is>
          <t>产品1</t>
        </is>
      </c>
      <c r="J12" s="1044" t="inlineStr">
        <is>
          <t>产品2</t>
        </is>
      </c>
      <c r="K12" s="1044" t="inlineStr">
        <is>
          <t>产品3</t>
        </is>
      </c>
      <c r="L12" s="1091" t="inlineStr">
        <is>
          <t>产品4</t>
        </is>
      </c>
      <c r="M12" s="178" t="n"/>
      <c r="N12" s="1047" t="inlineStr">
        <is>
          <t>产品3</t>
        </is>
      </c>
      <c r="O12" s="1256">
        <f>7%-(V7-V13)*0.1%</f>
        <v/>
      </c>
      <c r="P12" s="1256">
        <f>7%-(W7-W13)*0.1%</f>
        <v/>
      </c>
      <c r="Q12" s="1256">
        <f>7.7%-(X7-X13)*0.1%</f>
        <v/>
      </c>
      <c r="R12" s="1256">
        <f>7.7%-(Y7-Y13)*0.1%</f>
        <v/>
      </c>
      <c r="S12" s="1259" t="n">
        <v>0.09</v>
      </c>
      <c r="T12" s="230" t="n"/>
      <c r="U12" s="1047" t="inlineStr">
        <is>
          <t>产品2</t>
        </is>
      </c>
      <c r="V12" s="1061">
        <f>第1期!AO13</f>
        <v/>
      </c>
      <c r="W12" s="1061">
        <f>第1期!AO14</f>
        <v/>
      </c>
      <c r="X12" s="1061">
        <f>第1期!AO15</f>
        <v/>
      </c>
      <c r="Y12" s="187">
        <f>第1期!AO16</f>
        <v/>
      </c>
      <c r="Z12" s="1101" t="n"/>
      <c r="AA12" s="144" t="n"/>
      <c r="AB12" s="261" t="inlineStr">
        <is>
          <t>产品2</t>
        </is>
      </c>
      <c r="AC12" s="1237">
        <f>B7-AD6</f>
        <v/>
      </c>
      <c r="AD12" s="1237">
        <f>C7-AE6</f>
        <v/>
      </c>
      <c r="AE12" s="1237">
        <f>D7-AF6</f>
        <v/>
      </c>
      <c r="AF12" s="1238">
        <f>E7-AG6</f>
        <v/>
      </c>
      <c r="AG12" s="308" t="inlineStr">
        <is>
          <t>成本检验</t>
        </is>
      </c>
      <c r="AH12" s="309" t="inlineStr">
        <is>
          <t>分红检验</t>
        </is>
      </c>
      <c r="AI12" s="310" t="n"/>
      <c r="AJ12" s="311" t="n"/>
      <c r="AK12" s="312" t="n"/>
      <c r="AL12" s="306">
        <f>AM12</f>
        <v/>
      </c>
      <c r="AM12" s="312">
        <f>Y42</f>
        <v/>
      </c>
      <c r="AN12" s="313" t="n"/>
      <c r="AO12" s="312" t="n"/>
      <c r="AP12" s="306" t="n"/>
      <c r="AQ12" s="341" t="n"/>
      <c r="AR12" s="1050">
        <f>SUM(AL9:AL12)</f>
        <v/>
      </c>
      <c r="AS12" s="1045">
        <f>AM12-AK12</f>
        <v/>
      </c>
      <c r="AT12" s="1045">
        <f>SUMIF(AS9:AS12,"&gt;=0",AS9:AS12)</f>
        <v/>
      </c>
      <c r="AU12" s="1045">
        <f>SUM(AO9:AO12)</f>
        <v/>
      </c>
      <c r="AV12" s="1045">
        <f>SUM(AP9:AP12)</f>
        <v/>
      </c>
      <c r="AW12" s="1052">
        <f>SUM(AQ9:AQ12)</f>
        <v/>
      </c>
      <c r="AX12" s="1101" t="n"/>
      <c r="AY12" s="350" t="n"/>
      <c r="AZ12" s="144" t="n"/>
      <c r="BA12" s="351">
        <f>AI42</f>
        <v/>
      </c>
      <c r="BB12" s="352">
        <f>IF($BA12="","",INT(BB$28*AJ66))</f>
        <v/>
      </c>
      <c r="BC12" s="352">
        <f>IF($BA12="","",INT(BC$28*AK66))</f>
        <v/>
      </c>
      <c r="BD12" s="352">
        <f>IF($BA12="","",INT(BD$28*AL66))</f>
        <v/>
      </c>
      <c r="BE12" s="352">
        <f>IF($BA12="","",INT(BE$28*AM66))</f>
        <v/>
      </c>
      <c r="BF12" s="352">
        <f>IF($BA12="","",INT(BF$28*AN66))</f>
        <v/>
      </c>
      <c r="BG12" s="352">
        <f>IF($BA12="","",INT(BG$28*AO66))</f>
        <v/>
      </c>
      <c r="BH12" s="352">
        <f>IF($BA12="","",INT(BH$28*AP66))</f>
        <v/>
      </c>
      <c r="BI12" s="352">
        <f>IF($BA12="","",INT(BI$28*AQ66))</f>
        <v/>
      </c>
      <c r="BJ12" s="352">
        <f>IF($BA12="","",INT(BJ$28*AR66))</f>
        <v/>
      </c>
      <c r="BK12" s="352">
        <f>IF($BA12="","",INT(BK$28*AS66))</f>
        <v/>
      </c>
      <c r="BL12" s="352">
        <f>IF($BA12="","",INT(BL$28*AT66))</f>
        <v/>
      </c>
      <c r="BM12" s="352">
        <f>IF($BA12="","",INT(BM$28*AU66))</f>
        <v/>
      </c>
      <c r="BN12" s="352">
        <f>IF($BA12="","",INT(BN$28*AV66))</f>
        <v/>
      </c>
      <c r="BO12" s="352">
        <f>IF($BA12="","",INT(BO$28*AW66))</f>
        <v/>
      </c>
      <c r="BP12" s="352">
        <f>IF($BA12="","",INT(BP$28*AX66))</f>
        <v/>
      </c>
      <c r="BQ12" s="352">
        <f>IF($BA12="","",INT(BQ$28*AY66))</f>
        <v/>
      </c>
      <c r="BR12" s="1106" t="n"/>
      <c r="BS12" s="1045">
        <f>BA14</f>
        <v/>
      </c>
      <c r="BT12" s="1061">
        <f>IF(BS12=0,0,1)</f>
        <v/>
      </c>
      <c r="BU12" s="1061">
        <f>第1期!AQ114*0.5</f>
        <v/>
      </c>
      <c r="BV12" s="1240">
        <f>AVERAGE(BT37:CI37)*初始化表!B$31</f>
        <v/>
      </c>
      <c r="BW12" s="1240">
        <f>$BT12*(AL114-BW$25)/BW$26*初始化表!B$30</f>
        <v/>
      </c>
      <c r="BX12" s="1240">
        <f>$BT12*(AM114-BX$25)/BX$26*初始化表!B$33</f>
        <v/>
      </c>
      <c r="BY12" s="1240">
        <f>$BT12*(AN114-BY$25)/BY$26*初始化表!B$32</f>
        <v/>
      </c>
      <c r="BZ12" s="1240">
        <f>$BT12*(AP114-BZ$25)/BZ$26*初始化表!B$34</f>
        <v/>
      </c>
      <c r="CA12" s="1240">
        <f>$BT$5*(AW114-CA$25)/CA$26*初始化表!B$36</f>
        <v/>
      </c>
      <c r="CB12" s="1240">
        <f>CE12-CC12-BU12-SUM(BV12:CA12)/2</f>
        <v/>
      </c>
      <c r="CC12" s="1061">
        <f>IF(AO114-AX114&gt;=0,0,-0.1*(1-EXP(2*10^(-6)*(AO114-AX114))))</f>
        <v/>
      </c>
      <c r="CD12" s="1241">
        <f>SUM(BV12:CB12)</f>
        <v/>
      </c>
      <c r="CE12" s="1241">
        <f>AQ114</f>
        <v/>
      </c>
      <c r="CF12" s="1241">
        <f>BU12*2</f>
        <v/>
      </c>
      <c r="CG12" s="1106" t="n"/>
      <c r="CH12" s="1106" t="n"/>
      <c r="CI12" s="1219" t="n"/>
      <c r="CJ12" s="1353" t="n"/>
      <c r="CK12" s="1353" t="n"/>
      <c r="CL12" s="1353" t="n"/>
      <c r="CM12" s="1353" t="n"/>
      <c r="CN12" s="1353" t="n"/>
      <c r="CO12" s="1353" t="n"/>
      <c r="CP12" s="1353" t="n"/>
      <c r="CQ12" s="1353" t="n"/>
      <c r="CR12" s="1353" t="n"/>
      <c r="CS12" s="1353" t="n"/>
      <c r="CT12" s="1353" t="n"/>
      <c r="CU12" s="1353" t="n"/>
      <c r="CV12" s="1353" t="n"/>
      <c r="CW12" s="1353" t="n"/>
      <c r="CX12" s="1353" t="n"/>
      <c r="CY12" s="1354" t="n"/>
      <c r="CZ12" s="1354" t="n"/>
      <c r="DA12" s="729" t="n"/>
      <c r="DB12" s="729" t="n"/>
      <c r="DC12" s="729" t="n"/>
      <c r="DD12" s="729" t="n"/>
      <c r="DE12" s="729" t="n"/>
      <c r="DF12" s="729" t="n"/>
      <c r="DG12" s="729" t="n"/>
      <c r="DH12" s="729" t="n"/>
      <c r="DI12" s="729" t="n"/>
      <c r="DJ12" s="729" t="n"/>
      <c r="DK12" s="729" t="n"/>
      <c r="DL12" s="729" t="n"/>
      <c r="DM12" s="729" t="n"/>
      <c r="DN12" s="729" t="n"/>
      <c r="DO12" s="729" t="n"/>
      <c r="DP12" s="729" t="n"/>
      <c r="DQ12" s="729" t="n"/>
    </row>
    <row r="13" ht="16" customFormat="1" customHeight="1" s="717">
      <c r="A13" s="1047" t="inlineStr">
        <is>
          <t>产品2</t>
        </is>
      </c>
      <c r="B13" s="1242">
        <f>I64</f>
        <v/>
      </c>
      <c r="C13" s="1242">
        <f>J64</f>
        <v/>
      </c>
      <c r="D13" s="1242">
        <f>K64</f>
        <v/>
      </c>
      <c r="E13" s="1242">
        <f>L64</f>
        <v/>
      </c>
      <c r="F13" s="1262">
        <f>E60</f>
        <v/>
      </c>
      <c r="G13" s="144" t="n"/>
      <c r="H13" s="1047" t="inlineStr">
        <is>
          <t>比例系数</t>
        </is>
      </c>
      <c r="I13" s="185" t="n">
        <v>3</v>
      </c>
      <c r="J13" s="185" t="n">
        <v>2</v>
      </c>
      <c r="K13" s="185" t="n">
        <v>1</v>
      </c>
      <c r="L13" s="186" t="n">
        <v>1</v>
      </c>
      <c r="M13" s="178" t="n"/>
      <c r="N13" s="1047" t="inlineStr">
        <is>
          <t>产品4</t>
        </is>
      </c>
      <c r="O13" s="1256">
        <f>9%-(V8-V14)*0.1%</f>
        <v/>
      </c>
      <c r="P13" s="1256">
        <f>9%-(W8-W14)*0.1%</f>
        <v/>
      </c>
      <c r="Q13" s="1256">
        <f>9.5%-(X8-X14)*0.1%</f>
        <v/>
      </c>
      <c r="R13" s="1256">
        <f>9.5%-(Y8-Y14)*0.1%</f>
        <v/>
      </c>
      <c r="S13" s="1263" t="n">
        <v>0.1</v>
      </c>
      <c r="T13" s="230" t="n"/>
      <c r="U13" s="1047" t="inlineStr">
        <is>
          <t>产品3</t>
        </is>
      </c>
      <c r="V13" s="1061">
        <f>第1期!AO17</f>
        <v/>
      </c>
      <c r="W13" s="1061">
        <f>第1期!AO18</f>
        <v/>
      </c>
      <c r="X13" s="1061">
        <f>第1期!AO19</f>
        <v/>
      </c>
      <c r="Y13" s="187">
        <f>第1期!AO20</f>
        <v/>
      </c>
      <c r="Z13" s="1101" t="n"/>
      <c r="AA13" s="144" t="n"/>
      <c r="AB13" s="261" t="inlineStr">
        <is>
          <t>产品3</t>
        </is>
      </c>
      <c r="AC13" s="1237">
        <f>B8-AD7</f>
        <v/>
      </c>
      <c r="AD13" s="1237">
        <f>C8-AE7</f>
        <v/>
      </c>
      <c r="AE13" s="1237">
        <f>D8-AF7</f>
        <v/>
      </c>
      <c r="AF13" s="1238">
        <f>E8-AG7</f>
        <v/>
      </c>
      <c r="AG13" s="1264">
        <f>IF(AJ24="","未粘报表",IF(INT(VLOOKUP(初期!$G$52,$AI$107:$AQ$126,3,0))=INT($E$60),"成本正确","成本错误"))</f>
        <v/>
      </c>
      <c r="AH13" s="1261">
        <f>IF(AJ24="","未粘报表",IF(INT(VLOOKUP(初期!$G$52,$AI$107:$AQ$126,6,0))=INT($F$81),"分红正确","分红错误"))</f>
        <v/>
      </c>
      <c r="AI13" s="310" t="n"/>
      <c r="AJ13" s="311" t="n"/>
      <c r="AK13" s="312" t="n"/>
      <c r="AL13" s="306">
        <f>AM13</f>
        <v/>
      </c>
      <c r="AM13" s="312">
        <f>V43</f>
        <v/>
      </c>
      <c r="AN13" s="313" t="n"/>
      <c r="AO13" s="312" t="n"/>
      <c r="AP13" s="312" t="n"/>
      <c r="AQ13" s="341" t="n"/>
      <c r="AR13" s="1050" t="n"/>
      <c r="AS13" s="1045">
        <f>AM13-AK13</f>
        <v/>
      </c>
      <c r="AT13" s="1045" t="n"/>
      <c r="AU13" s="1045" t="n"/>
      <c r="AV13" s="1045" t="n"/>
      <c r="AW13" s="1052" t="n"/>
      <c r="AX13" s="1101" t="n"/>
      <c r="AY13" s="350" t="n"/>
      <c r="AZ13" s="144" t="n"/>
      <c r="BA13" s="351">
        <f>AI43</f>
        <v/>
      </c>
      <c r="BB13" s="352">
        <f>IF($BA13="","",INT(BB$28*AJ67))</f>
        <v/>
      </c>
      <c r="BC13" s="352">
        <f>IF($BA13="","",INT(BC$28*AK67))</f>
        <v/>
      </c>
      <c r="BD13" s="352">
        <f>IF($BA13="","",INT(BD$28*AL67))</f>
        <v/>
      </c>
      <c r="BE13" s="352">
        <f>IF($BA13="","",INT(BE$28*AM67))</f>
        <v/>
      </c>
      <c r="BF13" s="352">
        <f>IF($BA13="","",INT(BF$28*AN67))</f>
        <v/>
      </c>
      <c r="BG13" s="352">
        <f>IF($BA13="","",INT(BG$28*AO67))</f>
        <v/>
      </c>
      <c r="BH13" s="352">
        <f>IF($BA13="","",INT(BH$28*AP67))</f>
        <v/>
      </c>
      <c r="BI13" s="352">
        <f>IF($BA13="","",INT(BI$28*AQ67))</f>
        <v/>
      </c>
      <c r="BJ13" s="352">
        <f>IF($BA13="","",INT(BJ$28*AR67))</f>
        <v/>
      </c>
      <c r="BK13" s="352">
        <f>IF($BA13="","",INT(BK$28*AS67))</f>
        <v/>
      </c>
      <c r="BL13" s="352">
        <f>IF($BA13="","",INT(BL$28*AT67))</f>
        <v/>
      </c>
      <c r="BM13" s="352">
        <f>IF($BA13="","",INT(BM$28*AU67))</f>
        <v/>
      </c>
      <c r="BN13" s="352">
        <f>IF($BA13="","",INT(BN$28*AV67))</f>
        <v/>
      </c>
      <c r="BO13" s="352">
        <f>IF($BA13="","",INT(BO$28*AW67))</f>
        <v/>
      </c>
      <c r="BP13" s="352">
        <f>IF($BA13="","",INT(BP$28*AX67))</f>
        <v/>
      </c>
      <c r="BQ13" s="352">
        <f>IF($BA13="","",INT(BQ$28*AY67))</f>
        <v/>
      </c>
      <c r="BR13" s="1106" t="n"/>
      <c r="BS13" s="1045">
        <f>BA15</f>
        <v/>
      </c>
      <c r="BT13" s="1061">
        <f>IF(BS13=0,0,1)</f>
        <v/>
      </c>
      <c r="BU13" s="1061">
        <f>第1期!AQ115*0.5</f>
        <v/>
      </c>
      <c r="BV13" s="1240">
        <f>AVERAGE(BT38:CI38)*初始化表!B$31</f>
        <v/>
      </c>
      <c r="BW13" s="1240">
        <f>$BT13*(AL115-BW$25)/BW$26*初始化表!B$30</f>
        <v/>
      </c>
      <c r="BX13" s="1240">
        <f>$BT13*(AM115-BX$25)/BX$26*初始化表!B$33</f>
        <v/>
      </c>
      <c r="BY13" s="1240">
        <f>$BT13*(AN115-BY$25)/BY$26*初始化表!B$32</f>
        <v/>
      </c>
      <c r="BZ13" s="1240">
        <f>$BT13*(AP115-BZ$25)/BZ$26*初始化表!B$34</f>
        <v/>
      </c>
      <c r="CA13" s="1240">
        <f>$BT$5*(AW115-CA$25)/CA$26*初始化表!B$36</f>
        <v/>
      </c>
      <c r="CB13" s="1240">
        <f>CE13-CC13-BU13-SUM(BV13:CA13)/2</f>
        <v/>
      </c>
      <c r="CC13" s="1061">
        <f>IF(AO115-AX115&gt;=0,0,-0.1*(1-EXP(2*10^(-6)*(AO115-AX115))))</f>
        <v/>
      </c>
      <c r="CD13" s="1241">
        <f>SUM(BV13:CB13)</f>
        <v/>
      </c>
      <c r="CE13" s="1241">
        <f>AQ115</f>
        <v/>
      </c>
      <c r="CF13" s="1241">
        <f>BU13*2</f>
        <v/>
      </c>
      <c r="CG13" s="1106" t="n"/>
      <c r="CH13" s="1106" t="n"/>
      <c r="CI13" s="1101" t="n"/>
      <c r="CJ13" s="1099" t="n"/>
      <c r="CK13" s="1099" t="n"/>
      <c r="CL13" s="1099" t="n"/>
      <c r="CM13" s="1099" t="n"/>
      <c r="CN13" s="1099" t="n"/>
      <c r="CO13" s="1099" t="n"/>
      <c r="CP13" s="1099" t="n"/>
      <c r="CQ13" s="1099" t="n"/>
      <c r="CR13" s="1099" t="n"/>
      <c r="CS13" s="1099" t="n"/>
      <c r="CT13" s="1099" t="n"/>
      <c r="CU13" s="1099" t="n"/>
      <c r="CV13" s="1099" t="n"/>
      <c r="CW13" s="1099" t="n"/>
      <c r="CX13" s="1099" t="n"/>
      <c r="CY13" s="729" t="n"/>
      <c r="CZ13" s="729" t="n"/>
      <c r="DA13" s="729" t="n"/>
      <c r="DB13" s="729" t="n"/>
      <c r="DC13" s="729" t="n"/>
      <c r="DD13" s="729" t="n"/>
      <c r="DE13" s="729" t="n"/>
      <c r="DF13" s="729" t="n"/>
      <c r="DG13" s="729" t="n"/>
      <c r="DH13" s="729" t="n"/>
      <c r="DI13" s="729" t="n"/>
      <c r="DJ13" s="729" t="n"/>
      <c r="DK13" s="729" t="n"/>
      <c r="DL13" s="729" t="n"/>
      <c r="DM13" s="729" t="n"/>
      <c r="DN13" s="729" t="n"/>
      <c r="DO13" s="729" t="n"/>
      <c r="DP13" s="729" t="n"/>
      <c r="DQ13" s="729" t="n"/>
    </row>
    <row r="14" ht="16" customFormat="1" customHeight="1" s="717">
      <c r="A14" s="1047" t="inlineStr">
        <is>
          <t>产品3</t>
        </is>
      </c>
      <c r="B14" s="1242">
        <f>I65</f>
        <v/>
      </c>
      <c r="C14" s="1242">
        <f>J65</f>
        <v/>
      </c>
      <c r="D14" s="1242">
        <f>K65</f>
        <v/>
      </c>
      <c r="E14" s="1242">
        <f>L65</f>
        <v/>
      </c>
      <c r="F14" s="1091" t="inlineStr">
        <is>
          <t>期末现金</t>
        </is>
      </c>
      <c r="G14" s="144" t="n"/>
      <c r="H14" s="1047" t="inlineStr">
        <is>
          <t>最优人机比</t>
        </is>
      </c>
      <c r="I14" s="1246">
        <f>2*(I13*初始化表!E18+J13*初始化表!F18+K13*初始化表!G18+初始化表!H18/初始化表!H17*(L13*初始化表!H17-1/5*(I13*初始化表!E17+J13*初始化表!F17+K13*初始化表!G17+L13*初始化表!H17)))/((I13*初始化表!E17+J13*初始化表!F17+K13*初始化表!G17+L13*初始化表!H17)*4/5)</f>
        <v/>
      </c>
      <c r="J14" s="1044" t="inlineStr">
        <is>
          <t>最优浮动</t>
        </is>
      </c>
      <c r="K14" s="1044" t="inlineStr">
        <is>
          <t>上期浮动</t>
        </is>
      </c>
      <c r="L14" s="1091" t="inlineStr">
        <is>
          <t>下期维持</t>
        </is>
      </c>
      <c r="M14" s="178" t="n"/>
      <c r="N14" s="1047" t="inlineStr">
        <is>
          <t>推荐价格</t>
        </is>
      </c>
      <c r="O14" s="1044" t="inlineStr">
        <is>
          <t>市场1</t>
        </is>
      </c>
      <c r="P14" s="1044" t="inlineStr">
        <is>
          <t>市场2</t>
        </is>
      </c>
      <c r="Q14" s="1044" t="inlineStr">
        <is>
          <t>市场3</t>
        </is>
      </c>
      <c r="R14" s="1091" t="inlineStr">
        <is>
          <t>市场4</t>
        </is>
      </c>
      <c r="S14" s="1100" t="n"/>
      <c r="T14" s="230" t="n"/>
      <c r="U14" s="1073" t="inlineStr">
        <is>
          <t>产品4</t>
        </is>
      </c>
      <c r="V14" s="1063">
        <f>第1期!AO21</f>
        <v/>
      </c>
      <c r="W14" s="1063">
        <f>第1期!AO22</f>
        <v/>
      </c>
      <c r="X14" s="1063">
        <f>第1期!AO23</f>
        <v/>
      </c>
      <c r="Y14" s="1064">
        <f>第1期!AO24</f>
        <v/>
      </c>
      <c r="Z14" s="1101" t="n"/>
      <c r="AA14" s="144" t="n"/>
      <c r="AB14" s="264" t="inlineStr">
        <is>
          <t>产品4</t>
        </is>
      </c>
      <c r="AC14" s="1248">
        <f>B9-AD8</f>
        <v/>
      </c>
      <c r="AD14" s="1248">
        <f>C9-AE8</f>
        <v/>
      </c>
      <c r="AE14" s="1248">
        <f>D9-AF8</f>
        <v/>
      </c>
      <c r="AF14" s="1249">
        <f>E9-AG8</f>
        <v/>
      </c>
      <c r="AG14" s="1101" t="n"/>
      <c r="AH14" s="144" t="n"/>
      <c r="AI14" s="317" t="n"/>
      <c r="AJ14" s="311" t="n"/>
      <c r="AK14" s="312" t="n"/>
      <c r="AL14" s="306">
        <f>AM14</f>
        <v/>
      </c>
      <c r="AM14" s="312">
        <f>W43</f>
        <v/>
      </c>
      <c r="AN14" s="313" t="n"/>
      <c r="AO14" s="312" t="n"/>
      <c r="AP14" s="312" t="n"/>
      <c r="AQ14" s="341" t="n"/>
      <c r="AR14" s="1050" t="n"/>
      <c r="AS14" s="1045">
        <f>AM14-AK14</f>
        <v/>
      </c>
      <c r="AT14" s="1045" t="n"/>
      <c r="AU14" s="1045" t="n"/>
      <c r="AV14" s="1045" t="n"/>
      <c r="AW14" s="1052" t="n"/>
      <c r="AX14" s="1101" t="n"/>
      <c r="AY14" s="350" t="n"/>
      <c r="AZ14" s="144" t="n"/>
      <c r="BA14" s="351">
        <f>AI44</f>
        <v/>
      </c>
      <c r="BB14" s="352">
        <f>IF($BA14="","",INT(BB$28*AJ68))</f>
        <v/>
      </c>
      <c r="BC14" s="352">
        <f>IF($BA14="","",INT(BC$28*AK68))</f>
        <v/>
      </c>
      <c r="BD14" s="352">
        <f>IF($BA14="","",INT(BD$28*AL68))</f>
        <v/>
      </c>
      <c r="BE14" s="352">
        <f>IF($BA14="","",INT(BE$28*AM68))</f>
        <v/>
      </c>
      <c r="BF14" s="352">
        <f>IF($BA14="","",INT(BF$28*AN68))</f>
        <v/>
      </c>
      <c r="BG14" s="352">
        <f>IF($BA14="","",INT(BG$28*AO68))</f>
        <v/>
      </c>
      <c r="BH14" s="352">
        <f>IF($BA14="","",INT(BH$28*AP68))</f>
        <v/>
      </c>
      <c r="BI14" s="352">
        <f>IF($BA14="","",INT(BI$28*AQ68))</f>
        <v/>
      </c>
      <c r="BJ14" s="352">
        <f>IF($BA14="","",INT(BJ$28*AR68))</f>
        <v/>
      </c>
      <c r="BK14" s="352">
        <f>IF($BA14="","",INT(BK$28*AS68))</f>
        <v/>
      </c>
      <c r="BL14" s="352">
        <f>IF($BA14="","",INT(BL$28*AT68))</f>
        <v/>
      </c>
      <c r="BM14" s="352">
        <f>IF($BA14="","",INT(BM$28*AU68))</f>
        <v/>
      </c>
      <c r="BN14" s="352">
        <f>IF($BA14="","",INT(BN$28*AV68))</f>
        <v/>
      </c>
      <c r="BO14" s="352">
        <f>IF($BA14="","",INT(BO$28*AW68))</f>
        <v/>
      </c>
      <c r="BP14" s="352">
        <f>IF($BA14="","",INT(BP$28*AX68))</f>
        <v/>
      </c>
      <c r="BQ14" s="352">
        <f>IF($BA14="","",INT(BQ$28*AY68))</f>
        <v/>
      </c>
      <c r="BR14" s="1106" t="n"/>
      <c r="BS14" s="1045">
        <f>BA16</f>
        <v/>
      </c>
      <c r="BT14" s="1061">
        <f>IF(BS14=0,0,1)</f>
        <v/>
      </c>
      <c r="BU14" s="1061">
        <f>第1期!AQ116*0.5</f>
        <v/>
      </c>
      <c r="BV14" s="1240">
        <f>AVERAGE(BT39:CI39)*初始化表!B$31</f>
        <v/>
      </c>
      <c r="BW14" s="1240">
        <f>$BT14*(AL116-BW$25)/BW$26*初始化表!B$30</f>
        <v/>
      </c>
      <c r="BX14" s="1240">
        <f>$BT14*(AM116-BX$25)/BX$26*初始化表!B$33</f>
        <v/>
      </c>
      <c r="BY14" s="1240">
        <f>$BT14*(AN116-BY$25)/BY$26*初始化表!B$32</f>
        <v/>
      </c>
      <c r="BZ14" s="1240">
        <f>$BT14*(AP116-BZ$25)/BZ$26*初始化表!B$34</f>
        <v/>
      </c>
      <c r="CA14" s="1240">
        <f>$BT$5*(AW116-CA$25)/CA$26*初始化表!B$36</f>
        <v/>
      </c>
      <c r="CB14" s="1240">
        <f>CE14-CC14-BU14-SUM(BV14:CA14)/2</f>
        <v/>
      </c>
      <c r="CC14" s="1061">
        <f>IF(AO116-AX116&gt;=0,0,-0.1*(1-EXP(2*10^(-6)*(AO116-AX116))))</f>
        <v/>
      </c>
      <c r="CD14" s="1241">
        <f>SUM(BV14:CB14)</f>
        <v/>
      </c>
      <c r="CE14" s="1241">
        <f>AQ116</f>
        <v/>
      </c>
      <c r="CF14" s="1241">
        <f>BU14*2</f>
        <v/>
      </c>
      <c r="CG14" s="1106" t="n"/>
      <c r="CH14" s="1106" t="n"/>
      <c r="CI14" s="1101" t="n"/>
      <c r="CJ14" s="1099" t="n"/>
      <c r="CK14" s="1099" t="n"/>
      <c r="CL14" s="1099" t="n"/>
      <c r="CM14" s="1099" t="n"/>
      <c r="CN14" s="1099" t="n"/>
      <c r="CO14" s="1099" t="n"/>
      <c r="CP14" s="1099" t="n"/>
      <c r="CQ14" s="1099" t="n"/>
      <c r="CR14" s="1099" t="n"/>
      <c r="CS14" s="1099" t="n"/>
      <c r="CT14" s="1099" t="n"/>
      <c r="CU14" s="1099" t="n"/>
      <c r="CV14" s="1099" t="n"/>
      <c r="CW14" s="1099" t="n"/>
      <c r="CX14" s="1099" t="n"/>
      <c r="CY14" s="729" t="n"/>
      <c r="CZ14" s="729" t="n"/>
      <c r="DA14" s="729" t="n"/>
      <c r="DB14" s="729" t="n"/>
      <c r="DC14" s="729" t="n"/>
      <c r="DD14" s="729" t="n"/>
      <c r="DE14" s="729" t="n"/>
      <c r="DF14" s="729" t="n"/>
      <c r="DG14" s="729" t="n"/>
      <c r="DH14" s="729" t="n"/>
      <c r="DI14" s="729" t="n"/>
      <c r="DJ14" s="729" t="n"/>
      <c r="DK14" s="729" t="n"/>
      <c r="DL14" s="729" t="n"/>
      <c r="DM14" s="729" t="n"/>
      <c r="DN14" s="729" t="n"/>
      <c r="DO14" s="729" t="n"/>
      <c r="DP14" s="729" t="n"/>
      <c r="DQ14" s="729" t="n"/>
    </row>
    <row r="15" ht="16" customFormat="1" customHeight="1" s="717">
      <c r="A15" s="1047" t="inlineStr">
        <is>
          <t>产品4</t>
        </is>
      </c>
      <c r="B15" s="1242">
        <f>I66</f>
        <v/>
      </c>
      <c r="C15" s="1242">
        <f>J66</f>
        <v/>
      </c>
      <c r="D15" s="1242">
        <f>K66</f>
        <v/>
      </c>
      <c r="E15" s="1242">
        <f>L66</f>
        <v/>
      </c>
      <c r="F15" s="1262">
        <f>F64</f>
        <v/>
      </c>
      <c r="G15" s="144" t="n"/>
      <c r="H15" s="1047" t="inlineStr">
        <is>
          <t>上期人机比</t>
        </is>
      </c>
      <c r="I15" s="1246">
        <f>第1期!H17/第1期!N49</f>
        <v/>
      </c>
      <c r="J15" s="1246">
        <f>N49*I14-H17</f>
        <v/>
      </c>
      <c r="K15" s="1246">
        <f>N49*I15-H17</f>
        <v/>
      </c>
      <c r="L15" s="187">
        <f>C22+I15*(O49-N49)</f>
        <v/>
      </c>
      <c r="M15" s="178" t="n"/>
      <c r="N15" s="1047" t="inlineStr">
        <is>
          <t>产品1</t>
        </is>
      </c>
      <c r="O15" s="1242">
        <f>INT((1+O10+IF(V42&gt;V17,(V17-V42)/V17/15,(V17-V42)/V17/10))*V23)</f>
        <v/>
      </c>
      <c r="P15" s="1242">
        <f>INT((1+P10+IF(W42&gt;W17,(W17-W42)/W17/15,(W17-W42)/W17/10))*W23)</f>
        <v/>
      </c>
      <c r="Q15" s="1242">
        <f>INT((1+Q10+IF(X42&gt;X17,(X17-X42)/X17/15,(X17-X42)/X17/10))*X23)</f>
        <v/>
      </c>
      <c r="R15" s="1265">
        <f>INT((1+R10+IF(Y42&gt;Y17,(Y17-Y42)/Y17/15,(Y17-Y42)/Y17/10))*Y23)</f>
        <v/>
      </c>
      <c r="S15" s="1266" t="n"/>
      <c r="T15" s="230" t="n"/>
      <c r="U15" s="1101" t="n"/>
      <c r="V15" s="1101" t="n"/>
      <c r="W15" s="1101" t="n"/>
      <c r="X15" s="1101" t="n"/>
      <c r="Y15" s="1101" t="n"/>
      <c r="Z15" s="1101" t="n"/>
      <c r="AA15" s="144" t="n"/>
      <c r="AB15" s="144" t="n"/>
      <c r="AC15" s="267" t="n"/>
      <c r="AD15" s="267" t="n"/>
      <c r="AE15" s="267" t="n"/>
      <c r="AF15" s="267" t="n"/>
      <c r="AG15" s="267" t="n"/>
      <c r="AH15" s="144" t="n"/>
      <c r="AI15" s="317" t="n"/>
      <c r="AJ15" s="311" t="n"/>
      <c r="AK15" s="312" t="n"/>
      <c r="AL15" s="306">
        <f>AM15</f>
        <v/>
      </c>
      <c r="AM15" s="312">
        <f>X43</f>
        <v/>
      </c>
      <c r="AN15" s="313" t="n"/>
      <c r="AO15" s="312" t="n"/>
      <c r="AP15" s="312" t="n"/>
      <c r="AQ15" s="341" t="n"/>
      <c r="AR15" s="1050" t="n"/>
      <c r="AS15" s="1045">
        <f>AM15-AK15</f>
        <v/>
      </c>
      <c r="AT15" s="1045" t="n"/>
      <c r="AU15" s="1045" t="n"/>
      <c r="AV15" s="1045" t="n"/>
      <c r="AW15" s="1052" t="n"/>
      <c r="AX15" s="1101" t="n"/>
      <c r="AY15" s="350" t="n"/>
      <c r="AZ15" s="144" t="n"/>
      <c r="BA15" s="351">
        <f>AI45</f>
        <v/>
      </c>
      <c r="BB15" s="352">
        <f>IF($BA15="","",INT(BB$28*AJ69))</f>
        <v/>
      </c>
      <c r="BC15" s="352">
        <f>IF($BA15="","",INT(BC$28*AK69))</f>
        <v/>
      </c>
      <c r="BD15" s="352">
        <f>IF($BA15="","",INT(BD$28*AL69))</f>
        <v/>
      </c>
      <c r="BE15" s="352">
        <f>IF($BA15="","",INT(BE$28*AM69))</f>
        <v/>
      </c>
      <c r="BF15" s="352">
        <f>IF($BA15="","",INT(BF$28*AN69))</f>
        <v/>
      </c>
      <c r="BG15" s="352">
        <f>IF($BA15="","",INT(BG$28*AO69))</f>
        <v/>
      </c>
      <c r="BH15" s="352">
        <f>IF($BA15="","",INT(BH$28*AP69))</f>
        <v/>
      </c>
      <c r="BI15" s="352">
        <f>IF($BA15="","",INT(BI$28*AQ69))</f>
        <v/>
      </c>
      <c r="BJ15" s="352">
        <f>IF($BA15="","",INT(BJ$28*AR69))</f>
        <v/>
      </c>
      <c r="BK15" s="352">
        <f>IF($BA15="","",INT(BK$28*AS69))</f>
        <v/>
      </c>
      <c r="BL15" s="352">
        <f>IF($BA15="","",INT(BL$28*AT69))</f>
        <v/>
      </c>
      <c r="BM15" s="352">
        <f>IF($BA15="","",INT(BM$28*AU69))</f>
        <v/>
      </c>
      <c r="BN15" s="352">
        <f>IF($BA15="","",INT(BN$28*AV69))</f>
        <v/>
      </c>
      <c r="BO15" s="352">
        <f>IF($BA15="","",INT(BO$28*AW69))</f>
        <v/>
      </c>
      <c r="BP15" s="352">
        <f>IF($BA15="","",INT(BP$28*AX69))</f>
        <v/>
      </c>
      <c r="BQ15" s="352">
        <f>IF($BA15="","",INT(BQ$28*AY69))</f>
        <v/>
      </c>
      <c r="BR15" s="1106" t="n"/>
      <c r="BS15" s="1045">
        <f>BA17</f>
        <v/>
      </c>
      <c r="BT15" s="1061">
        <f>IF(BS15=0,0,1)</f>
        <v/>
      </c>
      <c r="BU15" s="1061">
        <f>第1期!AQ117*0.5</f>
        <v/>
      </c>
      <c r="BV15" s="1240">
        <f>AVERAGE(BT40:CI40)*初始化表!B$31</f>
        <v/>
      </c>
      <c r="BW15" s="1240">
        <f>$BT15*(AL117-BW$25)/BW$26*初始化表!B$30</f>
        <v/>
      </c>
      <c r="BX15" s="1240">
        <f>$BT15*(AM117-BX$25)/BX$26*初始化表!B$33</f>
        <v/>
      </c>
      <c r="BY15" s="1240">
        <f>$BT15*(AN117-BY$25)/BY$26*初始化表!B$32</f>
        <v/>
      </c>
      <c r="BZ15" s="1240">
        <f>$BT15*(AP117-BZ$25)/BZ$26*初始化表!B$34</f>
        <v/>
      </c>
      <c r="CA15" s="1240">
        <f>$BT$5*(AW117-CA$25)/CA$26*初始化表!B$36</f>
        <v/>
      </c>
      <c r="CB15" s="1240">
        <f>CE15-CC15-BU15-SUM(BV15:CA15)/2</f>
        <v/>
      </c>
      <c r="CC15" s="1061">
        <f>IF(AO117-AX117&gt;=0,0,-0.1*(1-EXP(2*10^(-6)*(AO117-AX117))))</f>
        <v/>
      </c>
      <c r="CD15" s="1241">
        <f>SUM(BV15:CB15)</f>
        <v/>
      </c>
      <c r="CE15" s="1241">
        <f>AQ117</f>
        <v/>
      </c>
      <c r="CF15" s="1241">
        <f>BU15*2</f>
        <v/>
      </c>
      <c r="CG15" s="1106" t="n"/>
      <c r="CH15" s="1106" t="n"/>
      <c r="CI15" s="1101" t="n"/>
      <c r="CJ15" s="1099" t="n"/>
      <c r="CK15" s="1099" t="n"/>
      <c r="CL15" s="1099" t="n"/>
      <c r="CM15" s="1099" t="n"/>
      <c r="CN15" s="1099" t="n"/>
      <c r="CO15" s="1099" t="n"/>
      <c r="CP15" s="1099" t="n"/>
      <c r="CQ15" s="1099" t="n"/>
      <c r="CR15" s="1099" t="n"/>
      <c r="CS15" s="1099" t="n"/>
      <c r="CT15" s="1099" t="n"/>
      <c r="CU15" s="1099" t="n"/>
      <c r="CV15" s="1099" t="n"/>
      <c r="CW15" s="1099" t="n"/>
      <c r="CX15" s="1099" t="n"/>
      <c r="CY15" s="729" t="n"/>
      <c r="CZ15" s="729" t="n"/>
      <c r="DA15" s="729" t="n"/>
      <c r="DB15" s="729" t="n"/>
      <c r="DC15" s="729" t="n"/>
      <c r="DD15" s="729" t="n"/>
      <c r="DE15" s="729" t="n"/>
      <c r="DF15" s="729" t="n"/>
      <c r="DG15" s="729" t="n"/>
      <c r="DH15" s="729" t="n"/>
      <c r="DI15" s="729" t="n"/>
      <c r="DJ15" s="729" t="n"/>
      <c r="DK15" s="729" t="n"/>
      <c r="DL15" s="729" t="n"/>
      <c r="DM15" s="729" t="n"/>
      <c r="DN15" s="729" t="n"/>
      <c r="DO15" s="729" t="n"/>
      <c r="DP15" s="729" t="n"/>
      <c r="DQ15" s="729" t="n"/>
    </row>
    <row r="16" ht="16" customFormat="1" customHeight="1" s="717">
      <c r="A16" s="1047" t="inlineStr">
        <is>
          <t>生产决策</t>
        </is>
      </c>
      <c r="B16" s="1044" t="inlineStr">
        <is>
          <t>第一班</t>
        </is>
      </c>
      <c r="C16" s="1044" t="inlineStr">
        <is>
          <t>第一班加</t>
        </is>
      </c>
      <c r="D16" s="1044" t="inlineStr">
        <is>
          <t>第二班</t>
        </is>
      </c>
      <c r="E16" s="1044" t="inlineStr">
        <is>
          <t>第二班加</t>
        </is>
      </c>
      <c r="F16" s="1091" t="inlineStr">
        <is>
          <t>研发费用</t>
        </is>
      </c>
      <c r="G16" s="144" t="n"/>
      <c r="H16" s="1047" t="inlineStr">
        <is>
          <t>期初人数</t>
        </is>
      </c>
      <c r="I16" s="1044" t="inlineStr">
        <is>
          <t>最大可雇</t>
        </is>
      </c>
      <c r="J16" s="1044" t="inlineStr">
        <is>
          <t>必要退休</t>
        </is>
      </c>
      <c r="K16" s="1044" t="inlineStr">
        <is>
          <t>最大辞退</t>
        </is>
      </c>
      <c r="L16" s="1091" t="inlineStr">
        <is>
          <t>期末人数</t>
        </is>
      </c>
      <c r="M16" s="178" t="n"/>
      <c r="N16" s="1047" t="inlineStr">
        <is>
          <t>产品2</t>
        </is>
      </c>
      <c r="O16" s="1242">
        <f>INT((1+O11+IF(V43&gt;V18,(V18-V43)/V18/15,(V18-V43)/V18/10))*V24)</f>
        <v/>
      </c>
      <c r="P16" s="1242">
        <f>INT((1+P11+IF(W43&gt;W18,(W18-W43)/W18/15,(W18-W43)/W18/10))*W24)</f>
        <v/>
      </c>
      <c r="Q16" s="1242">
        <f>INT((1+Q11+IF(X43&gt;X18,(X18-X43)/X18/15,(X18-X43)/X18/10))*X24)</f>
        <v/>
      </c>
      <c r="R16" s="1265">
        <f>INT((1+R11+IF(Y43&gt;Y18,(Y18-Y43)/Y18/15,(Y18-Y43)/Y18/10))*Y24)</f>
        <v/>
      </c>
      <c r="S16" s="1266" t="n"/>
      <c r="T16" s="230" t="n"/>
      <c r="U16" s="1041" t="inlineStr">
        <is>
          <t>上期需求</t>
        </is>
      </c>
      <c r="V16" s="1053" t="inlineStr">
        <is>
          <t>市场1</t>
        </is>
      </c>
      <c r="W16" s="1053" t="inlineStr">
        <is>
          <t>市场2</t>
        </is>
      </c>
      <c r="X16" s="1053" t="inlineStr">
        <is>
          <t>市场3</t>
        </is>
      </c>
      <c r="Y16" s="1053" t="inlineStr">
        <is>
          <t>市场4</t>
        </is>
      </c>
      <c r="Z16" s="1090" t="inlineStr">
        <is>
          <t>总需求</t>
        </is>
      </c>
      <c r="AA16" s="144" t="n"/>
      <c r="AB16" s="259" t="inlineStr">
        <is>
          <t>单位人时利润</t>
        </is>
      </c>
      <c r="AC16" s="260" t="inlineStr">
        <is>
          <t>市场1</t>
        </is>
      </c>
      <c r="AD16" s="260" t="inlineStr">
        <is>
          <t>市场2</t>
        </is>
      </c>
      <c r="AE16" s="260" t="inlineStr">
        <is>
          <t>市场3</t>
        </is>
      </c>
      <c r="AF16" s="268" t="inlineStr">
        <is>
          <t>市场4</t>
        </is>
      </c>
      <c r="AG16" s="1101" t="n"/>
      <c r="AH16" s="144" t="n"/>
      <c r="AI16" s="317" t="n"/>
      <c r="AJ16" s="311" t="n"/>
      <c r="AK16" s="312" t="n"/>
      <c r="AL16" s="306">
        <f>AM16</f>
        <v/>
      </c>
      <c r="AM16" s="312">
        <f>Y43</f>
        <v/>
      </c>
      <c r="AN16" s="313" t="n"/>
      <c r="AO16" s="312" t="n"/>
      <c r="AP16" s="312" t="n"/>
      <c r="AQ16" s="341" t="n"/>
      <c r="AR16" s="1050">
        <f>SUM(AL13:AL16)</f>
        <v/>
      </c>
      <c r="AS16" s="1045">
        <f>AM16-AK16</f>
        <v/>
      </c>
      <c r="AT16" s="1045">
        <f>SUMIF(AS13:AS16,"&gt;=0",AS13:AS16)</f>
        <v/>
      </c>
      <c r="AU16" s="1045">
        <f>SUM(AO13:AO16)</f>
        <v/>
      </c>
      <c r="AV16" s="1045">
        <f>SUM(AP13:AP16)</f>
        <v/>
      </c>
      <c r="AW16" s="1052">
        <f>SUM(AQ13:AQ16)</f>
        <v/>
      </c>
      <c r="AX16" s="1101" t="n"/>
      <c r="AY16" s="350" t="n"/>
      <c r="AZ16" s="144" t="n"/>
      <c r="BA16" s="351">
        <f>AI46</f>
        <v/>
      </c>
      <c r="BB16" s="352">
        <f>IF($BA16="","",INT(BB$28*AJ70))</f>
        <v/>
      </c>
      <c r="BC16" s="352">
        <f>IF($BA16="","",INT(BC$28*AK70))</f>
        <v/>
      </c>
      <c r="BD16" s="352">
        <f>IF($BA16="","",INT(BD$28*AL70))</f>
        <v/>
      </c>
      <c r="BE16" s="352">
        <f>IF($BA16="","",INT(BE$28*AM70))</f>
        <v/>
      </c>
      <c r="BF16" s="352">
        <f>IF($BA16="","",INT(BF$28*AN70))</f>
        <v/>
      </c>
      <c r="BG16" s="352">
        <f>IF($BA16="","",INT(BG$28*AO70))</f>
        <v/>
      </c>
      <c r="BH16" s="352">
        <f>IF($BA16="","",INT(BH$28*AP70))</f>
        <v/>
      </c>
      <c r="BI16" s="352">
        <f>IF($BA16="","",INT(BI$28*AQ70))</f>
        <v/>
      </c>
      <c r="BJ16" s="352">
        <f>IF($BA16="","",INT(BJ$28*AR70))</f>
        <v/>
      </c>
      <c r="BK16" s="352">
        <f>IF($BA16="","",INT(BK$28*AS70))</f>
        <v/>
      </c>
      <c r="BL16" s="352">
        <f>IF($BA16="","",INT(BL$28*AT70))</f>
        <v/>
      </c>
      <c r="BM16" s="352">
        <f>IF($BA16="","",INT(BM$28*AU70))</f>
        <v/>
      </c>
      <c r="BN16" s="352">
        <f>IF($BA16="","",INT(BN$28*AV70))</f>
        <v/>
      </c>
      <c r="BO16" s="352">
        <f>IF($BA16="","",INT(BO$28*AW70))</f>
        <v/>
      </c>
      <c r="BP16" s="352">
        <f>IF($BA16="","",INT(BP$28*AX70))</f>
        <v/>
      </c>
      <c r="BQ16" s="352">
        <f>IF($BA16="","",INT(BQ$28*AY70))</f>
        <v/>
      </c>
      <c r="BR16" s="1106" t="n"/>
      <c r="BS16" s="1045">
        <f>BA18</f>
        <v/>
      </c>
      <c r="BT16" s="1061">
        <f>IF(BS16=0,0,1)</f>
        <v/>
      </c>
      <c r="BU16" s="1061">
        <f>第1期!AQ118*0.5</f>
        <v/>
      </c>
      <c r="BV16" s="1240">
        <f>AVERAGE(BT41:CI41)*初始化表!B$31</f>
        <v/>
      </c>
      <c r="BW16" s="1240">
        <f>$BT16*(AL118-BW$25)/BW$26*初始化表!B$30</f>
        <v/>
      </c>
      <c r="BX16" s="1240">
        <f>$BT16*(AM118-BX$25)/BX$26*初始化表!B$33</f>
        <v/>
      </c>
      <c r="BY16" s="1240">
        <f>$BT16*(AN118-BY$25)/BY$26*初始化表!B$32</f>
        <v/>
      </c>
      <c r="BZ16" s="1240">
        <f>$BT16*(AP118-BZ$25)/BZ$26*初始化表!B$34</f>
        <v/>
      </c>
      <c r="CA16" s="1240">
        <f>$BT$5*(AW118-CA$25)/CA$26*初始化表!B$36</f>
        <v/>
      </c>
      <c r="CB16" s="1240">
        <f>CE16-CC16-BU16-SUM(BV16:CA16)/2</f>
        <v/>
      </c>
      <c r="CC16" s="1061">
        <f>IF(AO118-AX118&gt;=0,0,-0.1*(1-EXP(2*10^(-6)*(AO118-AX118))))</f>
        <v/>
      </c>
      <c r="CD16" s="1241">
        <f>SUM(BV16:CB16)</f>
        <v/>
      </c>
      <c r="CE16" s="1241">
        <f>AQ118</f>
        <v/>
      </c>
      <c r="CF16" s="1241">
        <f>BU16*2</f>
        <v/>
      </c>
      <c r="CG16" s="1106" t="n"/>
      <c r="CH16" s="1106" t="n"/>
      <c r="CI16" s="1100" t="n"/>
      <c r="CJ16" s="1099" t="n"/>
      <c r="CK16" s="1098" t="n"/>
      <c r="CL16" s="1099" t="n"/>
      <c r="CM16" s="1099" t="n"/>
      <c r="CN16" s="1099" t="n"/>
      <c r="CO16" s="1099" t="n"/>
      <c r="CP16" s="1099" t="n"/>
      <c r="CQ16" s="1099" t="n"/>
      <c r="CR16" s="1099" t="n"/>
      <c r="CS16" s="1099" t="n"/>
      <c r="CT16" s="1099" t="n"/>
      <c r="CU16" s="1099" t="n"/>
      <c r="CV16" s="1099" t="n"/>
      <c r="CW16" s="1099" t="n"/>
      <c r="CX16" s="1099" t="n"/>
      <c r="CY16" s="729" t="n"/>
      <c r="CZ16" s="729" t="n"/>
      <c r="DA16" s="729" t="n"/>
      <c r="DB16" s="729" t="n"/>
      <c r="DC16" s="729" t="n"/>
      <c r="DD16" s="729" t="n"/>
      <c r="DE16" s="729" t="n"/>
      <c r="DF16" s="729" t="n"/>
      <c r="DG16" s="729" t="n"/>
      <c r="DH16" s="729" t="n"/>
      <c r="DI16" s="729" t="n"/>
      <c r="DJ16" s="729" t="n"/>
      <c r="DK16" s="729" t="n"/>
      <c r="DL16" s="729" t="n"/>
      <c r="DM16" s="729" t="n"/>
      <c r="DN16" s="729" t="n"/>
      <c r="DO16" s="729" t="n"/>
      <c r="DP16" s="729" t="n"/>
      <c r="DQ16" s="729" t="n"/>
    </row>
    <row r="17" ht="16" customFormat="1" customHeight="1" s="717">
      <c r="A17" s="1047" t="inlineStr">
        <is>
          <t>产品1</t>
        </is>
      </c>
      <c r="B17" s="1242">
        <f>I25</f>
        <v/>
      </c>
      <c r="C17" s="1242">
        <f>J25</f>
        <v/>
      </c>
      <c r="D17" s="1242">
        <f>K25</f>
        <v/>
      </c>
      <c r="E17" s="1242">
        <f>L25</f>
        <v/>
      </c>
      <c r="F17" s="1243">
        <f>J6</f>
        <v/>
      </c>
      <c r="G17" s="144" t="n"/>
      <c r="H17" s="157">
        <f>第1期!F68</f>
        <v/>
      </c>
      <c r="I17" s="1061">
        <f>INT(0.5*H17)</f>
        <v/>
      </c>
      <c r="J17" s="1061">
        <f>IF(初始化表!B1=1,INT(3%*H17),INT(3%*H17+0.99))</f>
        <v/>
      </c>
      <c r="K17" s="1061">
        <f>INT(0.1*H17)</f>
        <v/>
      </c>
      <c r="L17" s="1064">
        <f>H17+B22-C22</f>
        <v/>
      </c>
      <c r="M17" s="178" t="n"/>
      <c r="N17" s="1047" t="inlineStr">
        <is>
          <t>产品3</t>
        </is>
      </c>
      <c r="O17" s="1242">
        <f>INT((1+O12+IF(V44&gt;V19,(V19-V44)/V19/20,(V19-V44)/V19/8))*V25)</f>
        <v/>
      </c>
      <c r="P17" s="1242">
        <f>INT((1+P12+IF(W44&gt;W19,(W19-W44)/W19/20,(W19-W44)/W19/8))*W25)</f>
        <v/>
      </c>
      <c r="Q17" s="1242">
        <f>INT((1+Q12+IF(X44&gt;X19,(X19-X44)/X19/20,(X19-X44)/X19/8))*X25)</f>
        <v/>
      </c>
      <c r="R17" s="1265">
        <f>INT((1+R12+IF(Y44&gt;Y19,(Y19-Y44)/Y19/20,(Y19-Y44)/Y19/8))*Y25)</f>
        <v/>
      </c>
      <c r="S17" s="1266" t="n"/>
      <c r="T17" s="230" t="n"/>
      <c r="U17" s="1047" t="inlineStr">
        <is>
          <t>产品1</t>
        </is>
      </c>
      <c r="V17" s="1061">
        <f>第1期!AL9</f>
        <v/>
      </c>
      <c r="W17" s="1061">
        <f>第1期!AL10</f>
        <v/>
      </c>
      <c r="X17" s="1061">
        <f>第1期!AL11</f>
        <v/>
      </c>
      <c r="Y17" s="1061">
        <f>第1期!AL12</f>
        <v/>
      </c>
      <c r="Z17" s="271">
        <f>SUM(V17:Y17)</f>
        <v/>
      </c>
      <c r="AA17" s="144" t="n"/>
      <c r="AB17" s="261" t="inlineStr">
        <is>
          <t>产品1</t>
        </is>
      </c>
      <c r="AC17" s="1267">
        <f>AC11/初始化表!$E$18</f>
        <v/>
      </c>
      <c r="AD17" s="1267">
        <f>AD11/初始化表!$E$18</f>
        <v/>
      </c>
      <c r="AE17" s="1267">
        <f>AE11/初始化表!$E$18</f>
        <v/>
      </c>
      <c r="AF17" s="1268">
        <f>AF11/初始化表!$E$18</f>
        <v/>
      </c>
      <c r="AG17" s="1101" t="n"/>
      <c r="AH17" s="144" t="n"/>
      <c r="AI17" s="317" t="n"/>
      <c r="AJ17" s="311" t="n"/>
      <c r="AK17" s="312" t="n"/>
      <c r="AL17" s="306">
        <f>AM17</f>
        <v/>
      </c>
      <c r="AM17" s="312">
        <f>V44</f>
        <v/>
      </c>
      <c r="AN17" s="313" t="n"/>
      <c r="AO17" s="312" t="n"/>
      <c r="AP17" s="312" t="n"/>
      <c r="AQ17" s="341" t="n"/>
      <c r="AR17" s="1050" t="n"/>
      <c r="AS17" s="1045">
        <f>AM17-AK17</f>
        <v/>
      </c>
      <c r="AT17" s="1045" t="n"/>
      <c r="AU17" s="1045" t="n"/>
      <c r="AV17" s="1045" t="n"/>
      <c r="AW17" s="1052" t="n"/>
      <c r="AX17" s="1101" t="n"/>
      <c r="AY17" s="350" t="n"/>
      <c r="AZ17" s="144" t="n"/>
      <c r="BA17" s="351">
        <f>AI47</f>
        <v/>
      </c>
      <c r="BB17" s="352">
        <f>IF($BA17="","",INT(BB$28*AJ71))</f>
        <v/>
      </c>
      <c r="BC17" s="352">
        <f>IF($BA17="","",INT(BC$28*AK71))</f>
        <v/>
      </c>
      <c r="BD17" s="352">
        <f>IF($BA17="","",INT(BD$28*AL71))</f>
        <v/>
      </c>
      <c r="BE17" s="352">
        <f>IF($BA17="","",INT(BE$28*AM71))</f>
        <v/>
      </c>
      <c r="BF17" s="352">
        <f>IF($BA17="","",INT(BF$28*AN71))</f>
        <v/>
      </c>
      <c r="BG17" s="352">
        <f>IF($BA17="","",INT(BG$28*AO71))</f>
        <v/>
      </c>
      <c r="BH17" s="352">
        <f>IF($BA17="","",INT(BH$28*AP71))</f>
        <v/>
      </c>
      <c r="BI17" s="352">
        <f>IF($BA17="","",INT(BI$28*AQ71))</f>
        <v/>
      </c>
      <c r="BJ17" s="352">
        <f>IF($BA17="","",INT(BJ$28*AR71))</f>
        <v/>
      </c>
      <c r="BK17" s="352">
        <f>IF($BA17="","",INT(BK$28*AS71))</f>
        <v/>
      </c>
      <c r="BL17" s="352">
        <f>IF($BA17="","",INT(BL$28*AT71))</f>
        <v/>
      </c>
      <c r="BM17" s="352">
        <f>IF($BA17="","",INT(BM$28*AU71))</f>
        <v/>
      </c>
      <c r="BN17" s="352">
        <f>IF($BA17="","",INT(BN$28*AV71))</f>
        <v/>
      </c>
      <c r="BO17" s="352">
        <f>IF($BA17="","",INT(BO$28*AW71))</f>
        <v/>
      </c>
      <c r="BP17" s="352">
        <f>IF($BA17="","",INT(BP$28*AX71))</f>
        <v/>
      </c>
      <c r="BQ17" s="352">
        <f>IF($BA17="","",INT(BQ$28*AY71))</f>
        <v/>
      </c>
      <c r="BR17" s="1106" t="n"/>
      <c r="BS17" s="1045">
        <f>BA19</f>
        <v/>
      </c>
      <c r="BT17" s="1061">
        <f>IF(BS17=0,0,1)</f>
        <v/>
      </c>
      <c r="BU17" s="1061">
        <f>第1期!AQ119*0.5</f>
        <v/>
      </c>
      <c r="BV17" s="1240">
        <f>AVERAGE(BT42:CI42)*初始化表!B$31</f>
        <v/>
      </c>
      <c r="BW17" s="1240">
        <f>$BT17*(AL119-BW$25)/BW$26*初始化表!B$30</f>
        <v/>
      </c>
      <c r="BX17" s="1240">
        <f>$BT17*(AM119-BX$25)/BX$26*初始化表!B$33</f>
        <v/>
      </c>
      <c r="BY17" s="1240">
        <f>$BT17*(AN119-BY$25)/BY$26*初始化表!B$32</f>
        <v/>
      </c>
      <c r="BZ17" s="1240">
        <f>$BT17*(AP119-BZ$25)/BZ$26*初始化表!B$34</f>
        <v/>
      </c>
      <c r="CA17" s="1240">
        <f>$BT$5*(AW119-CA$25)/CA$26*初始化表!B$36</f>
        <v/>
      </c>
      <c r="CB17" s="1240">
        <f>CE17-CC17-BU17-SUM(BV17:CA17)/2</f>
        <v/>
      </c>
      <c r="CC17" s="1061">
        <f>IF(AO119-AX119&gt;=0,0,-0.1*(1-EXP(2*10^(-6)*(AO119-AX119))))</f>
        <v/>
      </c>
      <c r="CD17" s="1241">
        <f>SUM(BV17:CB17)</f>
        <v/>
      </c>
      <c r="CE17" s="1241">
        <f>AQ119</f>
        <v/>
      </c>
      <c r="CF17" s="1241">
        <f>BU17*2</f>
        <v/>
      </c>
      <c r="CG17" s="1106" t="n"/>
      <c r="CH17" s="1106" t="n"/>
      <c r="CI17" s="1101" t="n"/>
      <c r="CJ17" s="1099" t="n"/>
      <c r="CK17" s="1099" t="n"/>
      <c r="CL17" s="1099" t="n"/>
      <c r="CM17" s="1099" t="n"/>
      <c r="CN17" s="1099" t="n"/>
      <c r="CO17" s="1099" t="n"/>
      <c r="CP17" s="1099" t="n"/>
      <c r="CQ17" s="1099" t="n"/>
      <c r="CR17" s="1099" t="n"/>
      <c r="CS17" s="1099" t="n"/>
      <c r="CT17" s="1099" t="n"/>
      <c r="CU17" s="1099" t="n"/>
      <c r="CV17" s="1099" t="n"/>
      <c r="CW17" s="1099" t="n"/>
      <c r="CX17" s="1099" t="n"/>
      <c r="CY17" s="729" t="n"/>
      <c r="CZ17" s="729" t="n"/>
      <c r="DA17" s="729" t="n"/>
      <c r="DB17" s="729" t="n"/>
      <c r="DC17" s="729" t="n"/>
      <c r="DD17" s="729" t="n"/>
      <c r="DE17" s="729" t="n"/>
      <c r="DF17" s="729" t="n"/>
      <c r="DG17" s="729" t="n"/>
      <c r="DH17" s="729" t="n"/>
      <c r="DI17" s="729" t="n"/>
      <c r="DJ17" s="729" t="n"/>
      <c r="DK17" s="729" t="n"/>
      <c r="DL17" s="729" t="n"/>
      <c r="DM17" s="729" t="n"/>
      <c r="DN17" s="729" t="n"/>
      <c r="DO17" s="729" t="n"/>
      <c r="DP17" s="729" t="n"/>
      <c r="DQ17" s="729" t="n"/>
    </row>
    <row r="18" ht="16" customFormat="1" customHeight="1" s="717">
      <c r="A18" s="1047" t="inlineStr">
        <is>
          <t>产品2</t>
        </is>
      </c>
      <c r="B18" s="1242">
        <f>I26</f>
        <v/>
      </c>
      <c r="C18" s="1242">
        <f>J26</f>
        <v/>
      </c>
      <c r="D18" s="1242">
        <f>K26</f>
        <v/>
      </c>
      <c r="E18" s="1242">
        <f>L26</f>
        <v/>
      </c>
      <c r="F18" s="1243">
        <f>J7</f>
        <v/>
      </c>
      <c r="G18" s="144" t="n"/>
      <c r="H18" s="1047" t="inlineStr">
        <is>
          <t>当期雇佣</t>
        </is>
      </c>
      <c r="I18" s="188" t="n"/>
      <c r="J18" s="1044" t="inlineStr">
        <is>
          <t>当期辞退</t>
        </is>
      </c>
      <c r="K18" s="189" t="n"/>
      <c r="L18" s="1101" t="n"/>
      <c r="M18" s="178" t="n"/>
      <c r="N18" s="1047" t="inlineStr">
        <is>
          <t>产品4</t>
        </is>
      </c>
      <c r="O18" s="1242">
        <f>INT((1+O13+IF(V45&gt;V20,(V20-V45)/V20/20,(V20-V45)/V20/8))*V26)</f>
        <v/>
      </c>
      <c r="P18" s="1242">
        <f>INT((1+P13+IF(W45&gt;W20,(W20-W45)/W20/20,(W20-W45)/W20/8))*W26)</f>
        <v/>
      </c>
      <c r="Q18" s="1242">
        <f>INT((1+Q13+IF(X45&gt;X20,(X20-X45)/X20/20,(X20-X45)/X20/8))*X26)</f>
        <v/>
      </c>
      <c r="R18" s="1265">
        <f>INT((1+R13+IF(Y45&gt;Y20,(Y20-Y45)/Y20/20,(Y20-Y45)/Y20/8))*Y26)</f>
        <v/>
      </c>
      <c r="S18" s="1266" t="n"/>
      <c r="T18" s="1055" t="inlineStr">
        <is>
          <t>机器利用率检验数(尽可能小）</t>
        </is>
      </c>
      <c r="U18" s="1047" t="inlineStr">
        <is>
          <t>产品2</t>
        </is>
      </c>
      <c r="V18" s="1061">
        <f>第1期!AL13</f>
        <v/>
      </c>
      <c r="W18" s="1061">
        <f>第1期!AL14</f>
        <v/>
      </c>
      <c r="X18" s="1061">
        <f>第1期!AL15</f>
        <v/>
      </c>
      <c r="Y18" s="1061">
        <f>第1期!AL16</f>
        <v/>
      </c>
      <c r="Z18" s="271">
        <f>SUM(V18:Y18)</f>
        <v/>
      </c>
      <c r="AA18" s="144" t="n"/>
      <c r="AB18" s="261" t="inlineStr">
        <is>
          <t>产品2</t>
        </is>
      </c>
      <c r="AC18" s="1267">
        <f>AC12/初始化表!$F$18</f>
        <v/>
      </c>
      <c r="AD18" s="1267">
        <f>AD12/初始化表!$F$18</f>
        <v/>
      </c>
      <c r="AE18" s="1267">
        <f>AE12/初始化表!$F$18</f>
        <v/>
      </c>
      <c r="AF18" s="1268">
        <f>AF12/初始化表!$F$18</f>
        <v/>
      </c>
      <c r="AG18" s="1101" t="n"/>
      <c r="AH18" s="144" t="n"/>
      <c r="AI18" s="317" t="n"/>
      <c r="AJ18" s="311" t="n"/>
      <c r="AK18" s="312" t="n"/>
      <c r="AL18" s="306">
        <f>AM18</f>
        <v/>
      </c>
      <c r="AM18" s="312">
        <f>W44</f>
        <v/>
      </c>
      <c r="AN18" s="313" t="n"/>
      <c r="AO18" s="312" t="n"/>
      <c r="AP18" s="312" t="n"/>
      <c r="AQ18" s="341" t="n"/>
      <c r="AR18" s="1050" t="n"/>
      <c r="AS18" s="1045">
        <f>AM18-AK18</f>
        <v/>
      </c>
      <c r="AT18" s="1045" t="n"/>
      <c r="AU18" s="1045" t="n"/>
      <c r="AV18" s="1045" t="n"/>
      <c r="AW18" s="1052" t="n"/>
      <c r="AX18" s="1101" t="n"/>
      <c r="AY18" s="350" t="n"/>
      <c r="AZ18" s="144" t="n"/>
      <c r="BA18" s="351">
        <f>AI48</f>
        <v/>
      </c>
      <c r="BB18" s="352">
        <f>IF($BA18="","",INT(BB$28*AJ72))</f>
        <v/>
      </c>
      <c r="BC18" s="352">
        <f>IF($BA18="","",INT(BC$28*AK72))</f>
        <v/>
      </c>
      <c r="BD18" s="352">
        <f>IF($BA18="","",INT(BD$28*AL72))</f>
        <v/>
      </c>
      <c r="BE18" s="352">
        <f>IF($BA18="","",INT(BE$28*AM72))</f>
        <v/>
      </c>
      <c r="BF18" s="352">
        <f>IF($BA18="","",INT(BF$28*AN72))</f>
        <v/>
      </c>
      <c r="BG18" s="352">
        <f>IF($BA18="","",INT(BG$28*AO72))</f>
        <v/>
      </c>
      <c r="BH18" s="352">
        <f>IF($BA18="","",INT(BH$28*AP72))</f>
        <v/>
      </c>
      <c r="BI18" s="352">
        <f>IF($BA18="","",INT(BI$28*AQ72))</f>
        <v/>
      </c>
      <c r="BJ18" s="352">
        <f>IF($BA18="","",INT(BJ$28*AR72))</f>
        <v/>
      </c>
      <c r="BK18" s="352">
        <f>IF($BA18="","",INT(BK$28*AS72))</f>
        <v/>
      </c>
      <c r="BL18" s="352">
        <f>IF($BA18="","",INT(BL$28*AT72))</f>
        <v/>
      </c>
      <c r="BM18" s="352">
        <f>IF($BA18="","",INT(BM$28*AU72))</f>
        <v/>
      </c>
      <c r="BN18" s="352">
        <f>IF($BA18="","",INT(BN$28*AV72))</f>
        <v/>
      </c>
      <c r="BO18" s="352">
        <f>IF($BA18="","",INT(BO$28*AW72))</f>
        <v/>
      </c>
      <c r="BP18" s="352">
        <f>IF($BA18="","",INT(BP$28*AX72))</f>
        <v/>
      </c>
      <c r="BQ18" s="352">
        <f>IF($BA18="","",INT(BQ$28*AY72))</f>
        <v/>
      </c>
      <c r="BR18" s="1106" t="n"/>
      <c r="BS18" s="1045">
        <f>BA20</f>
        <v/>
      </c>
      <c r="BT18" s="1061">
        <f>IF(BS18=0,0,1)</f>
        <v/>
      </c>
      <c r="BU18" s="1061">
        <f>第1期!AQ120*0.5</f>
        <v/>
      </c>
      <c r="BV18" s="1240">
        <f>AVERAGE(BT43:CI43)*初始化表!B$31</f>
        <v/>
      </c>
      <c r="BW18" s="1240">
        <f>$BT18*(AL120-BW$25)/BW$26*初始化表!B$30</f>
        <v/>
      </c>
      <c r="BX18" s="1240">
        <f>$BT18*(AM120-BX$25)/BX$26*初始化表!B$33</f>
        <v/>
      </c>
      <c r="BY18" s="1240">
        <f>$BT18*(AN120-BY$25)/BY$26*初始化表!B$32</f>
        <v/>
      </c>
      <c r="BZ18" s="1240">
        <f>$BT18*(AP120-BZ$25)/BZ$26*初始化表!B$34</f>
        <v/>
      </c>
      <c r="CA18" s="1240">
        <f>$BT$5*(AW120-CA$25)/CA$26*初始化表!B$36</f>
        <v/>
      </c>
      <c r="CB18" s="1240">
        <f>CE18-CC18-BU18-SUM(BV18:CA18)/2</f>
        <v/>
      </c>
      <c r="CC18" s="1061">
        <f>IF(AO120-AX120&gt;=0,0,-0.1*(1-EXP(2*10^(-6)*(AO120-AX120))))</f>
        <v/>
      </c>
      <c r="CD18" s="1241">
        <f>SUM(BV18:CB18)</f>
        <v/>
      </c>
      <c r="CE18" s="1241">
        <f>AQ120</f>
        <v/>
      </c>
      <c r="CF18" s="1241">
        <f>BU18*2</f>
        <v/>
      </c>
      <c r="CG18" s="1106" t="n"/>
      <c r="CH18" s="1106" t="n"/>
      <c r="CI18" s="1100" t="n"/>
      <c r="CJ18" s="1099" t="n"/>
      <c r="CK18" s="1098" t="n"/>
      <c r="CL18" s="1099" t="n"/>
      <c r="CM18" s="1099" t="n"/>
      <c r="CN18" s="1099" t="n"/>
      <c r="CO18" s="1099" t="n"/>
      <c r="CP18" s="1099" t="n"/>
      <c r="CQ18" s="1099" t="n"/>
      <c r="CR18" s="1099" t="n"/>
      <c r="CS18" s="1099" t="n"/>
      <c r="CT18" s="1099" t="n"/>
      <c r="CU18" s="1099" t="n"/>
      <c r="CV18" s="1099" t="n"/>
      <c r="CW18" s="1099" t="n"/>
      <c r="CX18" s="1099" t="n"/>
      <c r="CY18" s="729" t="n"/>
      <c r="CZ18" s="729" t="n"/>
      <c r="DA18" s="729" t="n"/>
      <c r="DB18" s="729" t="n"/>
      <c r="DC18" s="729" t="n"/>
      <c r="DD18" s="729" t="n"/>
      <c r="DE18" s="729" t="n"/>
      <c r="DF18" s="729" t="n"/>
      <c r="DG18" s="729" t="n"/>
      <c r="DH18" s="729" t="n"/>
      <c r="DI18" s="729" t="n"/>
      <c r="DJ18" s="729" t="n"/>
      <c r="DK18" s="729" t="n"/>
      <c r="DL18" s="729" t="n"/>
      <c r="DM18" s="729" t="n"/>
      <c r="DN18" s="729" t="n"/>
      <c r="DO18" s="729" t="n"/>
      <c r="DP18" s="729" t="n"/>
      <c r="DQ18" s="729" t="n"/>
    </row>
    <row r="19" ht="16" customFormat="1" customHeight="1" s="717">
      <c r="A19" s="1047" t="inlineStr">
        <is>
          <t>产品3</t>
        </is>
      </c>
      <c r="B19" s="1242">
        <f>I27</f>
        <v/>
      </c>
      <c r="C19" s="1242">
        <f>J27</f>
        <v/>
      </c>
      <c r="D19" s="1242">
        <f>K27</f>
        <v/>
      </c>
      <c r="E19" s="1242">
        <f>L27</f>
        <v/>
      </c>
      <c r="F19" s="1243">
        <f>J8</f>
        <v/>
      </c>
      <c r="G19" s="144" t="n"/>
      <c r="H19" s="1050" t="n"/>
      <c r="I19" s="1044" t="inlineStr">
        <is>
          <t>下限</t>
        </is>
      </c>
      <c r="J19" s="1044" t="inlineStr">
        <is>
          <t>上限</t>
        </is>
      </c>
      <c r="K19" s="1091" t="inlineStr">
        <is>
          <t>实际</t>
        </is>
      </c>
      <c r="L19" s="1101" t="n"/>
      <c r="M19" s="178" t="n"/>
      <c r="N19" s="1047" t="inlineStr">
        <is>
          <t>实际价格</t>
        </is>
      </c>
      <c r="O19" s="1044" t="inlineStr">
        <is>
          <t>市场1</t>
        </is>
      </c>
      <c r="P19" s="1044" t="inlineStr">
        <is>
          <t>市场2</t>
        </is>
      </c>
      <c r="Q19" s="1044" t="inlineStr">
        <is>
          <t>市场3</t>
        </is>
      </c>
      <c r="R19" s="1091" t="inlineStr">
        <is>
          <t>市场4</t>
        </is>
      </c>
      <c r="S19" s="234" t="n"/>
      <c r="U19" s="1047" t="inlineStr">
        <is>
          <t>产品3</t>
        </is>
      </c>
      <c r="V19" s="1061">
        <f>第1期!AL17</f>
        <v/>
      </c>
      <c r="W19" s="1061">
        <f>第1期!AL18</f>
        <v/>
      </c>
      <c r="X19" s="1061">
        <f>第1期!AL19</f>
        <v/>
      </c>
      <c r="Y19" s="1061">
        <f>第1期!AL20</f>
        <v/>
      </c>
      <c r="Z19" s="271">
        <f>SUM(V19:Y19)</f>
        <v/>
      </c>
      <c r="AA19" s="144" t="n"/>
      <c r="AB19" s="261" t="inlineStr">
        <is>
          <t>产品3</t>
        </is>
      </c>
      <c r="AC19" s="1267">
        <f>AC13/初始化表!$G$18</f>
        <v/>
      </c>
      <c r="AD19" s="1267">
        <f>AD13/初始化表!$G$18</f>
        <v/>
      </c>
      <c r="AE19" s="1267">
        <f>AE13/初始化表!$G$18</f>
        <v/>
      </c>
      <c r="AF19" s="1268">
        <f>AF13/初始化表!$G$18</f>
        <v/>
      </c>
      <c r="AG19" s="1101" t="n"/>
      <c r="AH19" s="144" t="n"/>
      <c r="AI19" s="317" t="n"/>
      <c r="AJ19" s="311" t="n"/>
      <c r="AK19" s="312" t="n"/>
      <c r="AL19" s="306">
        <f>AM19</f>
        <v/>
      </c>
      <c r="AM19" s="312">
        <f>X44</f>
        <v/>
      </c>
      <c r="AN19" s="313" t="n"/>
      <c r="AO19" s="312" t="n"/>
      <c r="AP19" s="312" t="n"/>
      <c r="AQ19" s="341" t="n"/>
      <c r="AR19" s="1050" t="n"/>
      <c r="AS19" s="1045">
        <f>AM19-AK19</f>
        <v/>
      </c>
      <c r="AT19" s="1045" t="n"/>
      <c r="AU19" s="1045" t="n"/>
      <c r="AV19" s="1045" t="n"/>
      <c r="AW19" s="1052" t="n"/>
      <c r="AX19" s="1101" t="n"/>
      <c r="AY19" s="350" t="n"/>
      <c r="AZ19" s="144" t="n"/>
      <c r="BA19" s="351">
        <f>AI49</f>
        <v/>
      </c>
      <c r="BB19" s="352">
        <f>IF($BA19="","",INT(BB$28*AJ73))</f>
        <v/>
      </c>
      <c r="BC19" s="352">
        <f>IF($BA19="","",INT(BC$28*AK73))</f>
        <v/>
      </c>
      <c r="BD19" s="352">
        <f>IF($BA19="","",INT(BD$28*AL73))</f>
        <v/>
      </c>
      <c r="BE19" s="352">
        <f>IF($BA19="","",INT(BE$28*AM73))</f>
        <v/>
      </c>
      <c r="BF19" s="352">
        <f>IF($BA19="","",INT(BF$28*AN73))</f>
        <v/>
      </c>
      <c r="BG19" s="352">
        <f>IF($BA19="","",INT(BG$28*AO73))</f>
        <v/>
      </c>
      <c r="BH19" s="352">
        <f>IF($BA19="","",INT(BH$28*AP73))</f>
        <v/>
      </c>
      <c r="BI19" s="352">
        <f>IF($BA19="","",INT(BI$28*AQ73))</f>
        <v/>
      </c>
      <c r="BJ19" s="352">
        <f>IF($BA19="","",INT(BJ$28*AR73))</f>
        <v/>
      </c>
      <c r="BK19" s="352">
        <f>IF($BA19="","",INT(BK$28*AS73))</f>
        <v/>
      </c>
      <c r="BL19" s="352">
        <f>IF($BA19="","",INT(BL$28*AT73))</f>
        <v/>
      </c>
      <c r="BM19" s="352">
        <f>IF($BA19="","",INT(BM$28*AU73))</f>
        <v/>
      </c>
      <c r="BN19" s="352">
        <f>IF($BA19="","",INT(BN$28*AV73))</f>
        <v/>
      </c>
      <c r="BO19" s="352">
        <f>IF($BA19="","",INT(BO$28*AW73))</f>
        <v/>
      </c>
      <c r="BP19" s="352">
        <f>IF($BA19="","",INT(BP$28*AX73))</f>
        <v/>
      </c>
      <c r="BQ19" s="352">
        <f>IF($BA19="","",INT(BQ$28*AY73))</f>
        <v/>
      </c>
      <c r="BR19" s="1106" t="n"/>
      <c r="BS19" s="1045">
        <f>BA21</f>
        <v/>
      </c>
      <c r="BT19" s="1061">
        <f>IF(BS19=0,0,1)</f>
        <v/>
      </c>
      <c r="BU19" s="1061">
        <f>第1期!AQ121*0.5</f>
        <v/>
      </c>
      <c r="BV19" s="1240">
        <f>AVERAGE(BT44:CI44)*初始化表!B$31</f>
        <v/>
      </c>
      <c r="BW19" s="1240">
        <f>$BT19*(AL121-BW$25)/BW$26*初始化表!B$30</f>
        <v/>
      </c>
      <c r="BX19" s="1240">
        <f>$BT19*(AM121-BX$25)/BX$26*初始化表!B$33</f>
        <v/>
      </c>
      <c r="BY19" s="1240">
        <f>$BT19*(AN121-BY$25)/BY$26*初始化表!B$32</f>
        <v/>
      </c>
      <c r="BZ19" s="1240">
        <f>$BT19*(AP121-BZ$25)/BZ$26*初始化表!B$34</f>
        <v/>
      </c>
      <c r="CA19" s="1240">
        <f>$BT$5*(AW121-CA$25)/CA$26*初始化表!B$36</f>
        <v/>
      </c>
      <c r="CB19" s="1240">
        <f>CE19-CC19-BU19-SUM(BV19:CA19)/2</f>
        <v/>
      </c>
      <c r="CC19" s="1061">
        <f>IF(AO121-AX121&gt;=0,0,-0.1*(1-EXP(2*10^(-6)*(AO121-AX121))))</f>
        <v/>
      </c>
      <c r="CD19" s="1241">
        <f>SUM(BV19:CB19)</f>
        <v/>
      </c>
      <c r="CE19" s="1241">
        <f>AQ121</f>
        <v/>
      </c>
      <c r="CF19" s="1241">
        <f>BU19*2</f>
        <v/>
      </c>
      <c r="CG19" s="1106" t="n"/>
      <c r="CH19" s="1106" t="n"/>
      <c r="CI19" s="1101" t="n"/>
      <c r="CJ19" s="1099" t="n"/>
      <c r="CK19" s="1099" t="n"/>
      <c r="CL19" s="1099" t="n"/>
      <c r="CM19" s="1099" t="n"/>
      <c r="CN19" s="1099" t="n"/>
      <c r="CO19" s="1099" t="n"/>
      <c r="CP19" s="1099" t="n"/>
      <c r="CQ19" s="1099" t="n"/>
      <c r="CR19" s="1099" t="n"/>
      <c r="CS19" s="1099" t="n"/>
      <c r="CT19" s="1099" t="n"/>
      <c r="CU19" s="1099" t="n"/>
      <c r="CV19" s="1099" t="n"/>
      <c r="CW19" s="1099" t="n"/>
      <c r="CX19" s="1099" t="n"/>
      <c r="CY19" s="729" t="n"/>
      <c r="CZ19" s="729" t="n"/>
      <c r="DA19" s="729" t="n"/>
      <c r="DB19" s="729" t="n"/>
      <c r="DC19" s="729" t="n"/>
      <c r="DD19" s="729" t="n"/>
      <c r="DE19" s="729" t="n"/>
      <c r="DF19" s="729" t="n"/>
      <c r="DG19" s="729" t="n"/>
      <c r="DH19" s="729" t="n"/>
      <c r="DI19" s="729" t="n"/>
      <c r="DJ19" s="729" t="n"/>
      <c r="DK19" s="729" t="n"/>
      <c r="DL19" s="729" t="n"/>
      <c r="DM19" s="729" t="n"/>
      <c r="DN19" s="729" t="n"/>
      <c r="DO19" s="729" t="n"/>
      <c r="DP19" s="729" t="n"/>
      <c r="DQ19" s="729" t="n"/>
    </row>
    <row r="20" ht="16" customFormat="1" customHeight="1" s="717">
      <c r="A20" s="1047" t="inlineStr">
        <is>
          <t>产品4</t>
        </is>
      </c>
      <c r="B20" s="1242">
        <f>I28</f>
        <v/>
      </c>
      <c r="C20" s="1242">
        <f>J28</f>
        <v/>
      </c>
      <c r="D20" s="1242">
        <f>K28</f>
        <v/>
      </c>
      <c r="E20" s="1242">
        <f>L28</f>
        <v/>
      </c>
      <c r="F20" s="1243">
        <f>J9</f>
        <v/>
      </c>
      <c r="G20" s="144" t="n"/>
      <c r="H20" s="1047" t="inlineStr">
        <is>
          <t>期初人机比</t>
        </is>
      </c>
      <c r="I20" s="1241">
        <f>(H17-K18)/N49</f>
        <v/>
      </c>
      <c r="J20" s="1241">
        <f>(H17-K18+I17/4)/N49</f>
        <v/>
      </c>
      <c r="K20" s="1269">
        <f>(H17-K18+I18/4)/N49</f>
        <v/>
      </c>
      <c r="L20" s="1101" t="n"/>
      <c r="M20" s="178" t="n"/>
      <c r="N20" s="1047" t="inlineStr">
        <is>
          <t>产品1</t>
        </is>
      </c>
      <c r="O20" s="1270">
        <f>O15</f>
        <v/>
      </c>
      <c r="P20" s="1270">
        <f>P15</f>
        <v/>
      </c>
      <c r="Q20" s="1270">
        <f>Q15</f>
        <v/>
      </c>
      <c r="R20" s="1270">
        <f>R15</f>
        <v/>
      </c>
      <c r="S20" s="235" t="n"/>
      <c r="T20" s="1271">
        <f>MAX(AC23,AD23,AE23,AF23)-MIN(AC23,AD23,AE23,AF23)</f>
        <v/>
      </c>
      <c r="U20" s="1073" t="inlineStr">
        <is>
          <t>产品4</t>
        </is>
      </c>
      <c r="V20" s="1063">
        <f>第1期!AL21</f>
        <v/>
      </c>
      <c r="W20" s="1063">
        <f>第1期!AL22</f>
        <v/>
      </c>
      <c r="X20" s="1063">
        <f>第1期!AL23</f>
        <v/>
      </c>
      <c r="Y20" s="1063">
        <f>第1期!AL24</f>
        <v/>
      </c>
      <c r="Z20" s="274">
        <f>SUM(V20:Y20)</f>
        <v/>
      </c>
      <c r="AA20" s="144" t="n"/>
      <c r="AB20" s="264" t="inlineStr">
        <is>
          <t>产品4</t>
        </is>
      </c>
      <c r="AC20" s="1272">
        <f>AC14/初始化表!$H$18</f>
        <v/>
      </c>
      <c r="AD20" s="1272">
        <f>AD14/初始化表!$H$18</f>
        <v/>
      </c>
      <c r="AE20" s="1272">
        <f>AE14/初始化表!$H$18</f>
        <v/>
      </c>
      <c r="AF20" s="1273">
        <f>AF14/初始化表!$H$18</f>
        <v/>
      </c>
      <c r="AG20" s="1101" t="n"/>
      <c r="AH20" s="144" t="n"/>
      <c r="AI20" s="317" t="n"/>
      <c r="AJ20" s="311" t="n"/>
      <c r="AK20" s="312" t="n"/>
      <c r="AL20" s="306">
        <f>AM20</f>
        <v/>
      </c>
      <c r="AM20" s="312">
        <f>Y44</f>
        <v/>
      </c>
      <c r="AN20" s="313" t="n"/>
      <c r="AO20" s="312" t="n"/>
      <c r="AP20" s="312" t="n"/>
      <c r="AQ20" s="341" t="n"/>
      <c r="AR20" s="1050">
        <f>SUM(AL17:AL20)</f>
        <v/>
      </c>
      <c r="AS20" s="1045">
        <f>AM20-AK20</f>
        <v/>
      </c>
      <c r="AT20" s="1045">
        <f>SUMIF(AS17:AS20,"&gt;=0",AS17:AS20)</f>
        <v/>
      </c>
      <c r="AU20" s="1045">
        <f>SUM(AO17:AO20)</f>
        <v/>
      </c>
      <c r="AV20" s="1045">
        <f>SUM(AP17:AP20)</f>
        <v/>
      </c>
      <c r="AW20" s="1052">
        <f>SUM(AQ17:AQ20)</f>
        <v/>
      </c>
      <c r="AX20" s="1101" t="n"/>
      <c r="AY20" s="350" t="n"/>
      <c r="AZ20" s="144" t="n"/>
      <c r="BA20" s="351">
        <f>AI50</f>
        <v/>
      </c>
      <c r="BB20" s="352">
        <f>IF($BA20="","",INT(BB$28*AJ74))</f>
        <v/>
      </c>
      <c r="BC20" s="352">
        <f>IF($BA20="","",INT(BC$28*AK74))</f>
        <v/>
      </c>
      <c r="BD20" s="352">
        <f>IF($BA20="","",INT(BD$28*AL74))</f>
        <v/>
      </c>
      <c r="BE20" s="352">
        <f>IF($BA20="","",INT(BE$28*AM74))</f>
        <v/>
      </c>
      <c r="BF20" s="352">
        <f>IF($BA20="","",INT(BF$28*AN74))</f>
        <v/>
      </c>
      <c r="BG20" s="352">
        <f>IF($BA20="","",INT(BG$28*AO74))</f>
        <v/>
      </c>
      <c r="BH20" s="352">
        <f>IF($BA20="","",INT(BH$28*AP74))</f>
        <v/>
      </c>
      <c r="BI20" s="352">
        <f>IF($BA20="","",INT(BI$28*AQ74))</f>
        <v/>
      </c>
      <c r="BJ20" s="352">
        <f>IF($BA20="","",INT(BJ$28*AR74))</f>
        <v/>
      </c>
      <c r="BK20" s="352">
        <f>IF($BA20="","",INT(BK$28*AS74))</f>
        <v/>
      </c>
      <c r="BL20" s="352">
        <f>IF($BA20="","",INT(BL$28*AT74))</f>
        <v/>
      </c>
      <c r="BM20" s="352">
        <f>IF($BA20="","",INT(BM$28*AU74))</f>
        <v/>
      </c>
      <c r="BN20" s="352">
        <f>IF($BA20="","",INT(BN$28*AV74))</f>
        <v/>
      </c>
      <c r="BO20" s="352">
        <f>IF($BA20="","",INT(BO$28*AW74))</f>
        <v/>
      </c>
      <c r="BP20" s="352">
        <f>IF($BA20="","",INT(BP$28*AX74))</f>
        <v/>
      </c>
      <c r="BQ20" s="352">
        <f>IF($BA20="","",INT(BQ$28*AY74))</f>
        <v/>
      </c>
      <c r="BR20" s="1106" t="n"/>
      <c r="BS20" s="1045">
        <f>BA22</f>
        <v/>
      </c>
      <c r="BT20" s="1061">
        <f>IF(BS20=0,0,1)</f>
        <v/>
      </c>
      <c r="BU20" s="1061">
        <f>第1期!AQ122*0.5</f>
        <v/>
      </c>
      <c r="BV20" s="1240">
        <f>AVERAGE(BT45:CI45)*初始化表!B$31</f>
        <v/>
      </c>
      <c r="BW20" s="1240">
        <f>$BT20*(AL122-BW$25)/BW$26*初始化表!B$30</f>
        <v/>
      </c>
      <c r="BX20" s="1240">
        <f>$BT20*(AM122-BX$25)/BX$26*初始化表!B$33</f>
        <v/>
      </c>
      <c r="BY20" s="1240">
        <f>$BT20*(AN122-BY$25)/BY$26*初始化表!B$32</f>
        <v/>
      </c>
      <c r="BZ20" s="1240">
        <f>$BT20*(AP122-BZ$25)/BZ$26*初始化表!B$34</f>
        <v/>
      </c>
      <c r="CA20" s="1240">
        <f>$BT$5*(AW122-CA$25)/CA$26*初始化表!B$36</f>
        <v/>
      </c>
      <c r="CB20" s="1240">
        <f>CE20-CC20-BU20-SUM(BV20:CA20)/2</f>
        <v/>
      </c>
      <c r="CC20" s="1061">
        <f>IF(AO122-AX122&gt;=0,0,-0.1*(1-EXP(2*10^(-6)*(AO122-AX122))))</f>
        <v/>
      </c>
      <c r="CD20" s="1241">
        <f>SUM(BV20:CB20)</f>
        <v/>
      </c>
      <c r="CE20" s="1241">
        <f>AQ122</f>
        <v/>
      </c>
      <c r="CF20" s="1241">
        <f>BU20*2</f>
        <v/>
      </c>
      <c r="CG20" s="1106" t="n"/>
      <c r="CH20" s="1106" t="n"/>
      <c r="CI20" s="1101" t="n"/>
      <c r="CJ20" s="1099" t="n"/>
      <c r="CK20" s="1099" t="n"/>
      <c r="CL20" s="1099" t="n"/>
      <c r="CM20" s="1099" t="n"/>
      <c r="CN20" s="1099" t="n"/>
      <c r="CO20" s="1099" t="n"/>
      <c r="CP20" s="1099" t="n"/>
      <c r="CQ20" s="1099" t="n"/>
      <c r="CR20" s="1099" t="n"/>
      <c r="CS20" s="1099" t="n"/>
      <c r="CT20" s="1099" t="n"/>
      <c r="CU20" s="1099" t="n"/>
      <c r="CV20" s="1099" t="n"/>
      <c r="CW20" s="1099" t="n"/>
      <c r="CX20" s="1099" t="n"/>
      <c r="CY20" s="729" t="n"/>
      <c r="CZ20" s="729" t="n"/>
      <c r="DA20" s="729" t="n"/>
      <c r="DB20" s="729" t="n"/>
      <c r="DC20" s="729" t="n"/>
      <c r="DD20" s="729" t="n"/>
      <c r="DE20" s="729" t="n"/>
      <c r="DF20" s="729" t="n"/>
      <c r="DG20" s="729" t="n"/>
      <c r="DH20" s="729" t="n"/>
      <c r="DI20" s="729" t="n"/>
      <c r="DJ20" s="729" t="n"/>
      <c r="DK20" s="729" t="n"/>
      <c r="DL20" s="729" t="n"/>
      <c r="DM20" s="729" t="n"/>
      <c r="DN20" s="729" t="n"/>
      <c r="DO20" s="729" t="n"/>
      <c r="DP20" s="729" t="n"/>
      <c r="DQ20" s="729" t="n"/>
    </row>
    <row r="21" ht="16" customFormat="1" customHeight="1" s="717">
      <c r="A21" s="1047" t="inlineStr">
        <is>
          <t>发展</t>
        </is>
      </c>
      <c r="B21" s="1044" t="inlineStr">
        <is>
          <t>新雇员工</t>
        </is>
      </c>
      <c r="C21" s="1044" t="inlineStr">
        <is>
          <t>辞退员工</t>
        </is>
      </c>
      <c r="D21" s="1044" t="inlineStr">
        <is>
          <t>买机器</t>
        </is>
      </c>
      <c r="E21" s="1044" t="inlineStr">
        <is>
          <t>买原材料</t>
        </is>
      </c>
      <c r="F21" s="1052" t="n"/>
      <c r="G21" s="144" t="n"/>
      <c r="H21" s="1073" t="inlineStr">
        <is>
          <t>期末人机比</t>
        </is>
      </c>
      <c r="I21" s="1274">
        <f>(L17-ROUND(L17*0.03,0))/O49</f>
        <v/>
      </c>
      <c r="J21" s="1274">
        <f>(L17-ROUND(L17*0.03,0)+ROUNDDOWN(L17/2,0)/4)/O49</f>
        <v/>
      </c>
      <c r="K21" s="1275" t="n"/>
      <c r="L21" s="1101" t="n"/>
      <c r="M21" s="178" t="n"/>
      <c r="N21" s="1047" t="inlineStr">
        <is>
          <t>产品2</t>
        </is>
      </c>
      <c r="O21" s="1270">
        <f>O16</f>
        <v/>
      </c>
      <c r="P21" s="1270">
        <f>P16</f>
        <v/>
      </c>
      <c r="Q21" s="1270">
        <f>Q16</f>
        <v/>
      </c>
      <c r="R21" s="1270">
        <f>R16</f>
        <v/>
      </c>
      <c r="S21" s="235" t="n"/>
      <c r="T21" s="1271">
        <f>MAX(AC24,AD24,AE24,AF24)-MIN(AC24,AD24,AE24,AF24)</f>
        <v/>
      </c>
      <c r="U21" s="1101" t="n"/>
      <c r="V21" s="1101" t="n"/>
      <c r="W21" s="1101" t="n"/>
      <c r="X21" s="1101" t="n"/>
      <c r="Y21" s="1101" t="n"/>
      <c r="Z21" s="1101" t="n"/>
      <c r="AA21" s="144" t="n"/>
      <c r="AB21" s="267" t="n"/>
      <c r="AC21" s="267" t="n"/>
      <c r="AD21" s="267" t="n"/>
      <c r="AE21" s="267" t="n"/>
      <c r="AF21" s="267" t="n"/>
      <c r="AG21" s="267" t="n"/>
      <c r="AH21" s="144" t="n"/>
      <c r="AI21" s="317" t="n"/>
      <c r="AJ21" s="311" t="n"/>
      <c r="AK21" s="312" t="n"/>
      <c r="AL21" s="306">
        <f>AM21</f>
        <v/>
      </c>
      <c r="AM21" s="312">
        <f>V45</f>
        <v/>
      </c>
      <c r="AN21" s="313" t="n"/>
      <c r="AO21" s="312" t="n"/>
      <c r="AP21" s="312" t="n"/>
      <c r="AQ21" s="341" t="n"/>
      <c r="AR21" s="1050" t="n"/>
      <c r="AS21" s="1045">
        <f>AM21-AK21</f>
        <v/>
      </c>
      <c r="AT21" s="1045" t="n"/>
      <c r="AU21" s="1045" t="n"/>
      <c r="AV21" s="1045" t="n"/>
      <c r="AW21" s="1052" t="n"/>
      <c r="AX21" s="1101" t="n"/>
      <c r="AY21" s="350" t="n"/>
      <c r="AZ21" s="144" t="n"/>
      <c r="BA21" s="351">
        <f>AI51</f>
        <v/>
      </c>
      <c r="BB21" s="352">
        <f>IF($BA21="","",INT(BB$28*AJ75))</f>
        <v/>
      </c>
      <c r="BC21" s="352">
        <f>IF($BA21="","",INT(BC$28*AK75))</f>
        <v/>
      </c>
      <c r="BD21" s="352">
        <f>IF($BA21="","",INT(BD$28*AL75))</f>
        <v/>
      </c>
      <c r="BE21" s="352">
        <f>IF($BA21="","",INT(BE$28*AM75))</f>
        <v/>
      </c>
      <c r="BF21" s="352">
        <f>IF($BA21="","",INT(BF$28*AN75))</f>
        <v/>
      </c>
      <c r="BG21" s="352">
        <f>IF($BA21="","",INT(BG$28*AO75))</f>
        <v/>
      </c>
      <c r="BH21" s="352">
        <f>IF($BA21="","",INT(BH$28*AP75))</f>
        <v/>
      </c>
      <c r="BI21" s="352">
        <f>IF($BA21="","",INT(BI$28*AQ75))</f>
        <v/>
      </c>
      <c r="BJ21" s="352">
        <f>IF($BA21="","",INT(BJ$28*AR75))</f>
        <v/>
      </c>
      <c r="BK21" s="352">
        <f>IF($BA21="","",INT(BK$28*AS75))</f>
        <v/>
      </c>
      <c r="BL21" s="352">
        <f>IF($BA21="","",INT(BL$28*AT75))</f>
        <v/>
      </c>
      <c r="BM21" s="352">
        <f>IF($BA21="","",INT(BM$28*AU75))</f>
        <v/>
      </c>
      <c r="BN21" s="352">
        <f>IF($BA21="","",INT(BN$28*AV75))</f>
        <v/>
      </c>
      <c r="BO21" s="352">
        <f>IF($BA21="","",INT(BO$28*AW75))</f>
        <v/>
      </c>
      <c r="BP21" s="352">
        <f>IF($BA21="","",INT(BP$28*AX75))</f>
        <v/>
      </c>
      <c r="BQ21" s="352">
        <f>IF($BA21="","",INT(BQ$28*AY75))</f>
        <v/>
      </c>
      <c r="BR21" s="1106" t="n"/>
      <c r="BS21" s="1045">
        <f>BA23</f>
        <v/>
      </c>
      <c r="BT21" s="1061">
        <f>IF(BS21=0,0,1)</f>
        <v/>
      </c>
      <c r="BU21" s="1061">
        <f>第1期!AQ123*0.5</f>
        <v/>
      </c>
      <c r="BV21" s="1240">
        <f>AVERAGE(BT46:CI46)*初始化表!B$31</f>
        <v/>
      </c>
      <c r="BW21" s="1240">
        <f>$BT21*(AL123-BW$25)/BW$26*初始化表!B$30</f>
        <v/>
      </c>
      <c r="BX21" s="1240">
        <f>$BT21*(AM123-BX$25)/BX$26*初始化表!B$33</f>
        <v/>
      </c>
      <c r="BY21" s="1240">
        <f>$BT21*(AN123-BY$25)/BY$26*初始化表!B$32</f>
        <v/>
      </c>
      <c r="BZ21" s="1240">
        <f>$BT21*(AP123-BZ$25)/BZ$26*初始化表!B$34</f>
        <v/>
      </c>
      <c r="CA21" s="1240">
        <f>$BT$5*(AW123-CA$25)/CA$26*初始化表!B$36</f>
        <v/>
      </c>
      <c r="CB21" s="1240">
        <f>CE21-CC21-BU21-SUM(BV21:CA21)/2</f>
        <v/>
      </c>
      <c r="CC21" s="1061">
        <f>IF(AO123-AX123&gt;=0,0,-0.1*(1-EXP(2*10^(-6)*(AO123-AX123))))</f>
        <v/>
      </c>
      <c r="CD21" s="1241">
        <f>SUM(BV21:CB21)</f>
        <v/>
      </c>
      <c r="CE21" s="1241">
        <f>AQ123</f>
        <v/>
      </c>
      <c r="CF21" s="1241">
        <f>BU21*2</f>
        <v/>
      </c>
      <c r="CG21" s="1106" t="n"/>
      <c r="CH21" s="1106" t="n"/>
      <c r="CI21" s="1101" t="n"/>
      <c r="CJ21" s="1099" t="n"/>
      <c r="CK21" s="1099" t="n"/>
      <c r="CL21" s="1099" t="n"/>
      <c r="CM21" s="1099" t="n"/>
      <c r="CN21" s="1099" t="n"/>
      <c r="CO21" s="1099" t="n"/>
      <c r="CP21" s="1099" t="n"/>
      <c r="CQ21" s="1099" t="n"/>
      <c r="CR21" s="1099" t="n"/>
      <c r="CS21" s="1099" t="n"/>
      <c r="CT21" s="1099" t="n"/>
      <c r="CU21" s="1099" t="n"/>
      <c r="CV21" s="1099" t="n"/>
      <c r="CW21" s="1099" t="n"/>
      <c r="CX21" s="1099" t="n"/>
      <c r="CY21" s="729" t="n"/>
      <c r="CZ21" s="729" t="n"/>
      <c r="DA21" s="729" t="n"/>
      <c r="DB21" s="729" t="n"/>
      <c r="DC21" s="729" t="n"/>
      <c r="DD21" s="729" t="n"/>
      <c r="DE21" s="729" t="n"/>
      <c r="DF21" s="729" t="n"/>
      <c r="DG21" s="729" t="n"/>
      <c r="DH21" s="729" t="n"/>
      <c r="DI21" s="729" t="n"/>
      <c r="DJ21" s="729" t="n"/>
      <c r="DK21" s="729" t="n"/>
      <c r="DL21" s="729" t="n"/>
      <c r="DM21" s="729" t="n"/>
      <c r="DN21" s="729" t="n"/>
      <c r="DO21" s="729" t="n"/>
      <c r="DP21" s="729" t="n"/>
      <c r="DQ21" s="729" t="n"/>
    </row>
    <row r="22" ht="16" customFormat="1" customHeight="1" s="717">
      <c r="A22" s="1228" t="n"/>
      <c r="B22" s="1061">
        <f>I18</f>
        <v/>
      </c>
      <c r="C22" s="1061">
        <f>K18</f>
        <v/>
      </c>
      <c r="D22" s="1244">
        <f>R49</f>
        <v/>
      </c>
      <c r="E22" s="1244">
        <f>K43</f>
        <v/>
      </c>
      <c r="F22" s="1239" t="n"/>
      <c r="G22" s="144" t="n"/>
      <c r="H22" s="1101" t="n"/>
      <c r="I22" s="1101" t="n"/>
      <c r="J22" s="1101" t="n"/>
      <c r="K22" s="1101" t="n"/>
      <c r="L22" s="1101" t="n"/>
      <c r="M22" s="178" t="n"/>
      <c r="N22" s="1047" t="inlineStr">
        <is>
          <t>产品3</t>
        </is>
      </c>
      <c r="O22" s="1270">
        <f>O17</f>
        <v/>
      </c>
      <c r="P22" s="1270">
        <f>P17</f>
        <v/>
      </c>
      <c r="Q22" s="1270">
        <f>Q17</f>
        <v/>
      </c>
      <c r="R22" s="1270">
        <f>R17</f>
        <v/>
      </c>
      <c r="S22" s="235" t="n"/>
      <c r="T22" s="1271">
        <f>MAX(AC25,AD25,AE25,AF25)-MIN(AC25,AD25,AE25,AF25)</f>
        <v/>
      </c>
      <c r="U22" s="1041" t="inlineStr">
        <is>
          <t>上期价格</t>
        </is>
      </c>
      <c r="V22" s="1053" t="inlineStr">
        <is>
          <t>市场1</t>
        </is>
      </c>
      <c r="W22" s="1053" t="inlineStr">
        <is>
          <t>市场2</t>
        </is>
      </c>
      <c r="X22" s="1053" t="inlineStr">
        <is>
          <t>市场3</t>
        </is>
      </c>
      <c r="Y22" s="1053" t="inlineStr">
        <is>
          <t>市场4</t>
        </is>
      </c>
      <c r="Z22" s="1090" t="inlineStr">
        <is>
          <t>广告费</t>
        </is>
      </c>
      <c r="AA22" s="144" t="n"/>
      <c r="AB22" s="277" t="inlineStr">
        <is>
          <t>单位机时利润</t>
        </is>
      </c>
      <c r="AC22" s="278" t="inlineStr">
        <is>
          <t>市场1</t>
        </is>
      </c>
      <c r="AD22" s="278" t="inlineStr">
        <is>
          <t>市场2</t>
        </is>
      </c>
      <c r="AE22" s="278" t="inlineStr">
        <is>
          <t>市场3</t>
        </is>
      </c>
      <c r="AF22" s="279" t="inlineStr">
        <is>
          <t>市场4</t>
        </is>
      </c>
      <c r="AG22" s="1101" t="n"/>
      <c r="AH22" s="144" t="n"/>
      <c r="AI22" s="317" t="n"/>
      <c r="AJ22" s="311" t="n"/>
      <c r="AK22" s="312" t="n"/>
      <c r="AL22" s="306">
        <f>AM22</f>
        <v/>
      </c>
      <c r="AM22" s="312">
        <f>W45</f>
        <v/>
      </c>
      <c r="AN22" s="313" t="n"/>
      <c r="AO22" s="312" t="n"/>
      <c r="AP22" s="312" t="n"/>
      <c r="AQ22" s="341" t="n"/>
      <c r="AR22" s="1050" t="n"/>
      <c r="AS22" s="1045">
        <f>AM22-AK22</f>
        <v/>
      </c>
      <c r="AT22" s="1045" t="n"/>
      <c r="AU22" s="1045" t="n"/>
      <c r="AV22" s="1045" t="n"/>
      <c r="AW22" s="1052" t="n"/>
      <c r="AX22" s="1101" t="n"/>
      <c r="AY22" s="350" t="n"/>
      <c r="AZ22" s="144" t="n"/>
      <c r="BA22" s="351">
        <f>AI52</f>
        <v/>
      </c>
      <c r="BB22" s="352">
        <f>IF($BA22="","",INT(BB$28*AJ76))</f>
        <v/>
      </c>
      <c r="BC22" s="352">
        <f>IF($BA22="","",INT(BC$28*AK76))</f>
        <v/>
      </c>
      <c r="BD22" s="352">
        <f>IF($BA22="","",INT(BD$28*AL76))</f>
        <v/>
      </c>
      <c r="BE22" s="352">
        <f>IF($BA22="","",INT(BE$28*AM76))</f>
        <v/>
      </c>
      <c r="BF22" s="352">
        <f>IF($BA22="","",INT(BF$28*AN76))</f>
        <v/>
      </c>
      <c r="BG22" s="352">
        <f>IF($BA22="","",INT(BG$28*AO76))</f>
        <v/>
      </c>
      <c r="BH22" s="352">
        <f>IF($BA22="","",INT(BH$28*AP76))</f>
        <v/>
      </c>
      <c r="BI22" s="352">
        <f>IF($BA22="","",INT(BI$28*AQ76))</f>
        <v/>
      </c>
      <c r="BJ22" s="352">
        <f>IF($BA22="","",INT(BJ$28*AR76))</f>
        <v/>
      </c>
      <c r="BK22" s="352">
        <f>IF($BA22="","",INT(BK$28*AS76))</f>
        <v/>
      </c>
      <c r="BL22" s="352">
        <f>IF($BA22="","",INT(BL$28*AT76))</f>
        <v/>
      </c>
      <c r="BM22" s="352">
        <f>IF($BA22="","",INT(BM$28*AU76))</f>
        <v/>
      </c>
      <c r="BN22" s="352">
        <f>IF($BA22="","",INT(BN$28*AV76))</f>
        <v/>
      </c>
      <c r="BO22" s="352">
        <f>IF($BA22="","",INT(BO$28*AW76))</f>
        <v/>
      </c>
      <c r="BP22" s="352">
        <f>IF($BA22="","",INT(BP$28*AX76))</f>
        <v/>
      </c>
      <c r="BQ22" s="352">
        <f>IF($BA22="","",INT(BQ$28*AY76))</f>
        <v/>
      </c>
      <c r="BR22" s="1106" t="n"/>
      <c r="BS22" s="1045">
        <f>BA24</f>
        <v/>
      </c>
      <c r="BT22" s="1061">
        <f>IF(BS22=0,0,1)</f>
        <v/>
      </c>
      <c r="BU22" s="1061">
        <f>第1期!AQ124*0.5</f>
        <v/>
      </c>
      <c r="BV22" s="1240">
        <f>AVERAGE(BT47:CI47)*初始化表!B$31</f>
        <v/>
      </c>
      <c r="BW22" s="1240">
        <f>$BT22*(AL124-BW$25)/BW$26*初始化表!B$30</f>
        <v/>
      </c>
      <c r="BX22" s="1240">
        <f>$BT22*(AM124-BX$25)/BX$26*初始化表!B$33</f>
        <v/>
      </c>
      <c r="BY22" s="1240">
        <f>$BT22*(AN124-BY$25)/BY$26*初始化表!B$32</f>
        <v/>
      </c>
      <c r="BZ22" s="1240">
        <f>$BT22*(AP124-BZ$25)/BZ$26*初始化表!B$34</f>
        <v/>
      </c>
      <c r="CA22" s="1240">
        <f>$BT$5*(AW124-CA$25)/CA$26*初始化表!B$36</f>
        <v/>
      </c>
      <c r="CB22" s="1240">
        <f>CE22-CC22-BU22-SUM(BV22:CA22)/2</f>
        <v/>
      </c>
      <c r="CC22" s="1061">
        <f>IF(AO124-AX124&gt;=0,0,-0.1*(1-EXP(2*10^(-6)*(AO124-AX124))))</f>
        <v/>
      </c>
      <c r="CD22" s="1241">
        <f>SUM(BV22:CB22)</f>
        <v/>
      </c>
      <c r="CE22" s="1241">
        <f>AQ124</f>
        <v/>
      </c>
      <c r="CF22" s="1241">
        <f>BU22*2</f>
        <v/>
      </c>
      <c r="CG22" s="1106" t="n"/>
      <c r="CH22" s="1106" t="n"/>
      <c r="CI22" s="1101" t="n"/>
      <c r="CJ22" s="1099" t="n"/>
      <c r="CK22" s="1099" t="n"/>
      <c r="CL22" s="1099" t="n"/>
      <c r="CM22" s="1099" t="n"/>
      <c r="CN22" s="1099" t="n"/>
      <c r="CO22" s="1099" t="n"/>
      <c r="CP22" s="1099" t="n"/>
      <c r="CQ22" s="1099" t="n"/>
      <c r="CR22" s="1099" t="n"/>
      <c r="CS22" s="1099" t="n"/>
      <c r="CT22" s="1099" t="n"/>
      <c r="CU22" s="1099" t="n"/>
      <c r="CV22" s="1099" t="n"/>
      <c r="CW22" s="1099" t="n"/>
      <c r="CX22" s="1099" t="n"/>
      <c r="CY22" s="729" t="n"/>
      <c r="CZ22" s="729" t="n"/>
      <c r="DA22" s="729" t="n"/>
      <c r="DB22" s="729" t="n"/>
      <c r="DC22" s="729" t="n"/>
      <c r="DD22" s="729" t="n"/>
      <c r="DE22" s="729" t="n"/>
      <c r="DF22" s="729" t="n"/>
      <c r="DG22" s="729" t="n"/>
      <c r="DH22" s="729" t="n"/>
      <c r="DI22" s="729" t="n"/>
      <c r="DJ22" s="729" t="n"/>
      <c r="DK22" s="729" t="n"/>
      <c r="DL22" s="729" t="n"/>
      <c r="DM22" s="729" t="n"/>
      <c r="DN22" s="729" t="n"/>
      <c r="DO22" s="729" t="n"/>
      <c r="DP22" s="729" t="n"/>
      <c r="DQ22" s="729" t="n"/>
    </row>
    <row r="23" ht="16" customFormat="1" customHeight="1" s="717">
      <c r="A23" s="1073" t="inlineStr">
        <is>
          <t>财务</t>
        </is>
      </c>
      <c r="B23" s="1044" t="inlineStr">
        <is>
          <t>银行贷款</t>
        </is>
      </c>
      <c r="C23" s="1044" t="inlineStr">
        <is>
          <t>债券</t>
        </is>
      </c>
      <c r="D23" s="1044" t="inlineStr">
        <is>
          <t>国债</t>
        </is>
      </c>
      <c r="E23" s="1044" t="inlineStr">
        <is>
          <t>分红</t>
        </is>
      </c>
      <c r="F23" s="1091" t="inlineStr">
        <is>
          <t>工资系数</t>
        </is>
      </c>
      <c r="G23" s="144" t="n"/>
      <c r="H23" s="1041" t="inlineStr">
        <is>
          <t>生产决策</t>
        </is>
      </c>
      <c r="I23" s="1210" t="n"/>
      <c r="J23" s="1210" t="n"/>
      <c r="K23" s="1210" t="n"/>
      <c r="L23" s="1210" t="n"/>
      <c r="M23" s="1008" t="inlineStr">
        <is>
          <t>总量</t>
        </is>
      </c>
      <c r="N23" s="1047" t="inlineStr">
        <is>
          <t>产品4</t>
        </is>
      </c>
      <c r="O23" s="1270">
        <f>O18</f>
        <v/>
      </c>
      <c r="P23" s="1270">
        <f>P18</f>
        <v/>
      </c>
      <c r="Q23" s="1270">
        <f>Q18</f>
        <v/>
      </c>
      <c r="R23" s="1270">
        <f>R18</f>
        <v/>
      </c>
      <c r="S23" s="235" t="n"/>
      <c r="T23" s="1271">
        <f>MAX(AC26,AD26,AE26,AF26)-MIN(AC26,AD26,AE26,AF26)</f>
        <v/>
      </c>
      <c r="U23" s="1047" t="inlineStr">
        <is>
          <t>产品1</t>
        </is>
      </c>
      <c r="V23" s="1061">
        <f>第1期!B6</f>
        <v/>
      </c>
      <c r="W23" s="1061">
        <f>第1期!C6</f>
        <v/>
      </c>
      <c r="X23" s="1061">
        <f>第1期!D6</f>
        <v/>
      </c>
      <c r="Y23" s="1061">
        <f>第1期!E6</f>
        <v/>
      </c>
      <c r="Z23" s="1276">
        <f>第1期!F6</f>
        <v/>
      </c>
      <c r="AA23" s="144" t="n"/>
      <c r="AB23" s="280" t="inlineStr">
        <is>
          <t>产品1</t>
        </is>
      </c>
      <c r="AC23" s="1277">
        <f>AC11/初始化表!$E$17</f>
        <v/>
      </c>
      <c r="AD23" s="1277">
        <f>AD11/初始化表!$E$17</f>
        <v/>
      </c>
      <c r="AE23" s="1277">
        <f>AE11/初始化表!$E$17</f>
        <v/>
      </c>
      <c r="AF23" s="1278">
        <f>AF11/初始化表!$E$17</f>
        <v/>
      </c>
      <c r="AG23" s="1101" t="n"/>
      <c r="AH23" s="144" t="n"/>
      <c r="AI23" s="317" t="n"/>
      <c r="AJ23" s="311" t="n"/>
      <c r="AK23" s="312" t="n"/>
      <c r="AL23" s="306">
        <f>AM23</f>
        <v/>
      </c>
      <c r="AM23" s="312">
        <f>X45</f>
        <v/>
      </c>
      <c r="AN23" s="313" t="n"/>
      <c r="AO23" s="312" t="n"/>
      <c r="AP23" s="312" t="n"/>
      <c r="AQ23" s="341" t="n"/>
      <c r="AR23" s="1050" t="n"/>
      <c r="AS23" s="1045">
        <f>AM23-AK23</f>
        <v/>
      </c>
      <c r="AT23" s="1045" t="n"/>
      <c r="AU23" s="1045" t="n"/>
      <c r="AV23" s="1045" t="n"/>
      <c r="AW23" s="1052" t="n"/>
      <c r="AX23" s="1101" t="n"/>
      <c r="AY23" s="350" t="n"/>
      <c r="AZ23" s="144" t="n"/>
      <c r="BA23" s="351">
        <f>AI53</f>
        <v/>
      </c>
      <c r="BB23" s="352">
        <f>IF($BA23="","",INT(BB$28*AJ77))</f>
        <v/>
      </c>
      <c r="BC23" s="352">
        <f>IF($BA23="","",INT(BC$28*AK77))</f>
        <v/>
      </c>
      <c r="BD23" s="352">
        <f>IF($BA23="","",INT(BD$28*AL77))</f>
        <v/>
      </c>
      <c r="BE23" s="352">
        <f>IF($BA23="","",INT(BE$28*AM77))</f>
        <v/>
      </c>
      <c r="BF23" s="352">
        <f>IF($BA23="","",INT(BF$28*AN77))</f>
        <v/>
      </c>
      <c r="BG23" s="352">
        <f>IF($BA23="","",INT(BG$28*AO77))</f>
        <v/>
      </c>
      <c r="BH23" s="352">
        <f>IF($BA23="","",INT(BH$28*AP77))</f>
        <v/>
      </c>
      <c r="BI23" s="352">
        <f>IF($BA23="","",INT(BI$28*AQ77))</f>
        <v/>
      </c>
      <c r="BJ23" s="352">
        <f>IF($BA23="","",INT(BJ$28*AR77))</f>
        <v/>
      </c>
      <c r="BK23" s="352">
        <f>IF($BA23="","",INT(BK$28*AS77))</f>
        <v/>
      </c>
      <c r="BL23" s="352">
        <f>IF($BA23="","",INT(BL$28*AT77))</f>
        <v/>
      </c>
      <c r="BM23" s="352">
        <f>IF($BA23="","",INT(BM$28*AU77))</f>
        <v/>
      </c>
      <c r="BN23" s="352">
        <f>IF($BA23="","",INT(BN$28*AV77))</f>
        <v/>
      </c>
      <c r="BO23" s="352">
        <f>IF($BA23="","",INT(BO$28*AW77))</f>
        <v/>
      </c>
      <c r="BP23" s="352">
        <f>IF($BA23="","",INT(BP$28*AX77))</f>
        <v/>
      </c>
      <c r="BQ23" s="352">
        <f>IF($BA23="","",INT(BQ$28*AY77))</f>
        <v/>
      </c>
      <c r="BR23" s="1106" t="n"/>
      <c r="BS23" s="1045">
        <f>BA25</f>
        <v/>
      </c>
      <c r="BT23" s="1061">
        <f>IF(BS23=0,0,1)</f>
        <v/>
      </c>
      <c r="BU23" s="1061">
        <f>第1期!AQ125*0.5</f>
        <v/>
      </c>
      <c r="BV23" s="1240">
        <f>AVERAGE(BT48:CI48)*初始化表!B$31</f>
        <v/>
      </c>
      <c r="BW23" s="1240">
        <f>$BT23*(AL125-BW$25)/BW$26*初始化表!B$30</f>
        <v/>
      </c>
      <c r="BX23" s="1240">
        <f>$BT23*(AM125-BX$25)/BX$26*初始化表!B$33</f>
        <v/>
      </c>
      <c r="BY23" s="1240">
        <f>$BT23*(AN125-BY$25)/BY$26*初始化表!B$32</f>
        <v/>
      </c>
      <c r="BZ23" s="1240">
        <f>$BT23*(AP125-BZ$25)/BZ$26*初始化表!B$34</f>
        <v/>
      </c>
      <c r="CA23" s="1240">
        <f>$BT$5*(AW125-CA$25)/CA$26*初始化表!B$36</f>
        <v/>
      </c>
      <c r="CB23" s="1240">
        <f>CE23-CC23-BU23-SUM(BV23:CA23)/2</f>
        <v/>
      </c>
      <c r="CC23" s="1061">
        <f>IF(AO125-AX125&gt;=0,0,-0.1*(1-EXP(2*10^(-6)*(AO125-AX125))))</f>
        <v/>
      </c>
      <c r="CD23" s="1241">
        <f>SUM(BV23:CB23)</f>
        <v/>
      </c>
      <c r="CE23" s="1241">
        <f>AQ125</f>
        <v/>
      </c>
      <c r="CF23" s="1241">
        <f>BU23*2</f>
        <v/>
      </c>
      <c r="CG23" s="1106" t="n"/>
      <c r="CH23" s="1106" t="n"/>
      <c r="CI23" s="1101" t="n"/>
      <c r="CJ23" s="1099" t="n"/>
      <c r="CK23" s="1099" t="n"/>
      <c r="CL23" s="1099" t="n"/>
      <c r="CM23" s="1099" t="n"/>
      <c r="CN23" s="1099" t="n"/>
      <c r="CO23" s="1099" t="n"/>
      <c r="CP23" s="1099" t="n"/>
      <c r="CQ23" s="1099" t="n"/>
      <c r="CR23" s="1099" t="n"/>
      <c r="CS23" s="1099" t="n"/>
      <c r="CT23" s="1099" t="n"/>
      <c r="CU23" s="1099" t="n"/>
      <c r="CV23" s="1099" t="n"/>
      <c r="CW23" s="1099" t="n"/>
      <c r="CX23" s="1099" t="n"/>
      <c r="CY23" s="729" t="n"/>
      <c r="CZ23" s="729" t="n"/>
      <c r="DA23" s="729" t="n"/>
      <c r="DB23" s="729" t="n"/>
      <c r="DC23" s="729" t="n"/>
      <c r="DD23" s="729" t="n"/>
      <c r="DE23" s="729" t="n"/>
      <c r="DF23" s="729" t="n"/>
      <c r="DG23" s="729" t="n"/>
      <c r="DH23" s="729" t="n"/>
      <c r="DI23" s="729" t="n"/>
      <c r="DJ23" s="729" t="n"/>
      <c r="DK23" s="729" t="n"/>
      <c r="DL23" s="729" t="n"/>
      <c r="DM23" s="729" t="n"/>
      <c r="DN23" s="729" t="n"/>
      <c r="DO23" s="729" t="n"/>
      <c r="DP23" s="729" t="n"/>
      <c r="DQ23" s="729" t="n"/>
    </row>
    <row r="24" ht="16" customFormat="1" customHeight="1" s="717">
      <c r="A24" s="1222" t="n"/>
      <c r="B24" s="1251">
        <f>Q33</f>
        <v/>
      </c>
      <c r="C24" s="1251">
        <f>R35</f>
        <v/>
      </c>
      <c r="D24" s="1251">
        <f>O37</f>
        <v/>
      </c>
      <c r="E24" s="1251">
        <f>-C63</f>
        <v/>
      </c>
      <c r="F24" s="1064">
        <f>R45</f>
        <v/>
      </c>
      <c r="G24" s="144" t="n"/>
      <c r="H24" s="1050" t="n"/>
      <c r="I24" s="1044" t="inlineStr">
        <is>
          <t>第一班</t>
        </is>
      </c>
      <c r="J24" s="1044" t="inlineStr">
        <is>
          <t>第一班加</t>
        </is>
      </c>
      <c r="K24" s="1044" t="inlineStr">
        <is>
          <t>第二班</t>
        </is>
      </c>
      <c r="L24" s="1044" t="inlineStr">
        <is>
          <t>第二班加</t>
        </is>
      </c>
      <c r="M24" s="1211" t="n"/>
      <c r="N24" s="1047" t="inlineStr">
        <is>
          <t>推荐营销</t>
        </is>
      </c>
      <c r="O24" s="1044" t="inlineStr">
        <is>
          <t>产品市场1</t>
        </is>
      </c>
      <c r="P24" s="1044" t="inlineStr">
        <is>
          <t>产品市场2</t>
        </is>
      </c>
      <c r="Q24" s="1044" t="inlineStr">
        <is>
          <t>产品市场3</t>
        </is>
      </c>
      <c r="R24" s="1091" t="inlineStr">
        <is>
          <t>产品市场4</t>
        </is>
      </c>
      <c r="S24" s="1100" t="n"/>
      <c r="T24" s="230" t="n"/>
      <c r="U24" s="1047" t="inlineStr">
        <is>
          <t>产品2</t>
        </is>
      </c>
      <c r="V24" s="1061">
        <f>第1期!B7</f>
        <v/>
      </c>
      <c r="W24" s="1061">
        <f>第1期!C7</f>
        <v/>
      </c>
      <c r="X24" s="1061">
        <f>第1期!D7</f>
        <v/>
      </c>
      <c r="Y24" s="1061">
        <f>第1期!E7</f>
        <v/>
      </c>
      <c r="Z24" s="1276">
        <f>第1期!F7</f>
        <v/>
      </c>
      <c r="AA24" s="144" t="n"/>
      <c r="AB24" s="280" t="inlineStr">
        <is>
          <t>产品2</t>
        </is>
      </c>
      <c r="AC24" s="1277">
        <f>AC12/初始化表!$F$17</f>
        <v/>
      </c>
      <c r="AD24" s="1277">
        <f>AD12/初始化表!$F$17</f>
        <v/>
      </c>
      <c r="AE24" s="1277">
        <f>AE12/初始化表!$F$17</f>
        <v/>
      </c>
      <c r="AF24" s="1278">
        <f>AF12/初始化表!$F$17</f>
        <v/>
      </c>
      <c r="AG24" s="1101" t="n"/>
      <c r="AH24" s="144" t="n"/>
      <c r="AI24" s="317" t="n"/>
      <c r="AJ24" s="311" t="n"/>
      <c r="AK24" s="312" t="n"/>
      <c r="AL24" s="306">
        <f>AM24</f>
        <v/>
      </c>
      <c r="AM24" s="312">
        <f>Y45</f>
        <v/>
      </c>
      <c r="AN24" s="313" t="n"/>
      <c r="AO24" s="312" t="n"/>
      <c r="AP24" s="312" t="n"/>
      <c r="AQ24" s="341" t="n"/>
      <c r="AR24" s="1050">
        <f>SUM(AL21:AL24)</f>
        <v/>
      </c>
      <c r="AS24" s="1045">
        <f>AM24-AK24</f>
        <v/>
      </c>
      <c r="AT24" s="1045">
        <f>SUMIF(AS21:AS24,"&gt;=0",AS21:AS24)</f>
        <v/>
      </c>
      <c r="AU24" s="1045">
        <f>SUM(AO21:AO24)</f>
        <v/>
      </c>
      <c r="AV24" s="1045">
        <f>SUM(AP21:AP24)</f>
        <v/>
      </c>
      <c r="AW24" s="1052">
        <f>SUM(AQ21:AQ24)</f>
        <v/>
      </c>
      <c r="AX24" s="1101" t="n"/>
      <c r="AY24" s="350" t="n"/>
      <c r="AZ24" s="144" t="n"/>
      <c r="BA24" s="351">
        <f>AI54</f>
        <v/>
      </c>
      <c r="BB24" s="352">
        <f>IF($BA24="","",INT(BB$28*AJ78))</f>
        <v/>
      </c>
      <c r="BC24" s="352">
        <f>IF($BA24="","",INT(BC$28*AK78))</f>
        <v/>
      </c>
      <c r="BD24" s="352">
        <f>IF($BA24="","",INT(BD$28*AL78))</f>
        <v/>
      </c>
      <c r="BE24" s="352">
        <f>IF($BA24="","",INT(BE$28*AM78))</f>
        <v/>
      </c>
      <c r="BF24" s="352">
        <f>IF($BA24="","",INT(BF$28*AN78))</f>
        <v/>
      </c>
      <c r="BG24" s="352">
        <f>IF($BA24="","",INT(BG$28*AO78))</f>
        <v/>
      </c>
      <c r="BH24" s="352">
        <f>IF($BA24="","",INT(BH$28*AP78))</f>
        <v/>
      </c>
      <c r="BI24" s="352">
        <f>IF($BA24="","",INT(BI$28*AQ78))</f>
        <v/>
      </c>
      <c r="BJ24" s="352">
        <f>IF($BA24="","",INT(BJ$28*AR78))</f>
        <v/>
      </c>
      <c r="BK24" s="352">
        <f>IF($BA24="","",INT(BK$28*AS78))</f>
        <v/>
      </c>
      <c r="BL24" s="352">
        <f>IF($BA24="","",INT(BL$28*AT78))</f>
        <v/>
      </c>
      <c r="BM24" s="352">
        <f>IF($BA24="","",INT(BM$28*AU78))</f>
        <v/>
      </c>
      <c r="BN24" s="352">
        <f>IF($BA24="","",INT(BN$28*AV78))</f>
        <v/>
      </c>
      <c r="BO24" s="352">
        <f>IF($BA24="","",INT(BO$28*AW78))</f>
        <v/>
      </c>
      <c r="BP24" s="352">
        <f>IF($BA24="","",INT(BP$28*AX78))</f>
        <v/>
      </c>
      <c r="BQ24" s="352">
        <f>IF($BA24="","",INT(BQ$28*AY78))</f>
        <v/>
      </c>
      <c r="BR24" s="1106" t="n"/>
      <c r="BS24" s="1045">
        <f>BA26</f>
        <v/>
      </c>
      <c r="BT24" s="1061">
        <f>IF(BS24=0,0,1)</f>
        <v/>
      </c>
      <c r="BU24" s="1061">
        <f>第1期!AQ126*0.5</f>
        <v/>
      </c>
      <c r="BV24" s="1240">
        <f>AVERAGE(BT49:CI49)*初始化表!B$31</f>
        <v/>
      </c>
      <c r="BW24" s="1240">
        <f>$BT24*(AL126-BW$25)/BW$26*初始化表!B$30</f>
        <v/>
      </c>
      <c r="BX24" s="1240">
        <f>$BT24*(AM126-BX$25)/BX$26*初始化表!B$33</f>
        <v/>
      </c>
      <c r="BY24" s="1240">
        <f>$BT24*(AN126-BY$25)/BY$26*初始化表!B$32</f>
        <v/>
      </c>
      <c r="BZ24" s="1240">
        <f>$BT24*(AP126-BZ$25)/BZ$26*初始化表!B$34</f>
        <v/>
      </c>
      <c r="CA24" s="1240">
        <f>$BT$5*(AW126-CA$25)/CA$26*初始化表!B$36</f>
        <v/>
      </c>
      <c r="CB24" s="1240">
        <f>CE24-CC24-BU24-SUM(BV24:CA24)/2</f>
        <v/>
      </c>
      <c r="CC24" s="1061">
        <f>IF(AO126-AX126&gt;=0,0,-0.1*(1-EXP(2*10^(-6)*(AO126-AX126))))</f>
        <v/>
      </c>
      <c r="CD24" s="1241">
        <f>SUM(BV24:CB24)</f>
        <v/>
      </c>
      <c r="CE24" s="1241">
        <f>AQ126</f>
        <v/>
      </c>
      <c r="CF24" s="1241">
        <f>BU24*2</f>
        <v/>
      </c>
      <c r="CG24" s="1106" t="n"/>
      <c r="CH24" s="1106" t="n"/>
      <c r="CI24" s="1101" t="n"/>
      <c r="CJ24" s="1099" t="n"/>
      <c r="CK24" s="1099" t="n"/>
      <c r="CL24" s="1099" t="n"/>
      <c r="CM24" s="1099" t="n"/>
      <c r="CN24" s="1099" t="n"/>
      <c r="CO24" s="1099" t="n"/>
      <c r="CP24" s="1099" t="n"/>
      <c r="CQ24" s="1099" t="n"/>
      <c r="CR24" s="1099" t="n"/>
      <c r="CS24" s="1099" t="n"/>
      <c r="CT24" s="1099" t="n"/>
      <c r="CU24" s="1099" t="n"/>
      <c r="CV24" s="1099" t="n"/>
      <c r="CW24" s="1099" t="n"/>
      <c r="CX24" s="1099" t="n"/>
      <c r="CY24" s="729" t="n"/>
      <c r="CZ24" s="729" t="n"/>
      <c r="DA24" s="729" t="n"/>
      <c r="DB24" s="729" t="n"/>
      <c r="DC24" s="729" t="n"/>
      <c r="DD24" s="729" t="n"/>
      <c r="DE24" s="729" t="n"/>
      <c r="DF24" s="729" t="n"/>
      <c r="DG24" s="729" t="n"/>
      <c r="DH24" s="729" t="n"/>
      <c r="DI24" s="729" t="n"/>
      <c r="DJ24" s="729" t="n"/>
      <c r="DK24" s="729" t="n"/>
      <c r="DL24" s="729" t="n"/>
      <c r="DM24" s="729" t="n"/>
      <c r="DN24" s="729" t="n"/>
      <c r="DO24" s="729" t="n"/>
      <c r="DP24" s="729" t="n"/>
      <c r="DQ24" s="729" t="n"/>
    </row>
    <row r="25" ht="16" customFormat="1" customHeight="1" s="717">
      <c r="A25" s="1101" t="n"/>
      <c r="B25" s="1101" t="n"/>
      <c r="C25" s="1101" t="n"/>
      <c r="D25" s="1101" t="n"/>
      <c r="E25" s="1101" t="n"/>
      <c r="F25" s="1101" t="n"/>
      <c r="G25" s="144" t="n"/>
      <c r="H25" s="1047" t="inlineStr">
        <is>
          <t>产品1</t>
        </is>
      </c>
      <c r="I25" s="1279" t="n">
        <v>0</v>
      </c>
      <c r="J25" s="1279" t="n">
        <v>0</v>
      </c>
      <c r="K25" s="1279" t="n">
        <v>0</v>
      </c>
      <c r="L25" s="1279" t="n">
        <v>0</v>
      </c>
      <c r="M25" s="1280">
        <f>I25+J25+K25+L25</f>
        <v/>
      </c>
      <c r="N25" s="1047" t="inlineStr">
        <is>
          <t>广告费</t>
        </is>
      </c>
      <c r="O25" s="1281">
        <f>INT(SUMPRODUCT(V42:Y42,B6:E6)*O6/1000+0.5)*1000</f>
        <v/>
      </c>
      <c r="P25" s="1281">
        <f>INT(SUMPRODUCT(V43:Y43,B7:E7)*P6/1000+0.5)*1000</f>
        <v/>
      </c>
      <c r="Q25" s="1281">
        <f>INT(SUMPRODUCT(V44:Y44,B8:E8)*Q6/1000+0.5)*1000</f>
        <v/>
      </c>
      <c r="R25" s="1276">
        <f>INT(SUMPRODUCT(V45:Y45,B9:E9)*R6/1000+0.5)*1000</f>
        <v/>
      </c>
      <c r="S25" s="1282" t="n"/>
      <c r="T25" s="230" t="n"/>
      <c r="U25" s="1047" t="inlineStr">
        <is>
          <t>产品3</t>
        </is>
      </c>
      <c r="V25" s="1061">
        <f>第1期!B8</f>
        <v/>
      </c>
      <c r="W25" s="1061">
        <f>第1期!C8</f>
        <v/>
      </c>
      <c r="X25" s="1061">
        <f>第1期!D8</f>
        <v/>
      </c>
      <c r="Y25" s="1061">
        <f>第1期!E8</f>
        <v/>
      </c>
      <c r="Z25" s="1276">
        <f>第1期!F8</f>
        <v/>
      </c>
      <c r="AA25" s="144" t="n"/>
      <c r="AB25" s="280" t="inlineStr">
        <is>
          <t>产品3</t>
        </is>
      </c>
      <c r="AC25" s="1277">
        <f>AC13/初始化表!$G$17</f>
        <v/>
      </c>
      <c r="AD25" s="1277">
        <f>AD13/初始化表!$G$17</f>
        <v/>
      </c>
      <c r="AE25" s="1277">
        <f>AE13/初始化表!$G$17</f>
        <v/>
      </c>
      <c r="AF25" s="1278">
        <f>AF13/初始化表!$G$17</f>
        <v/>
      </c>
      <c r="AG25" s="1101" t="n"/>
      <c r="AH25" s="144" t="n"/>
      <c r="AI25" s="318" t="n"/>
      <c r="AJ25" s="319" t="n"/>
      <c r="AK25" s="319" t="n"/>
      <c r="AL25" s="319" t="n"/>
      <c r="AM25" s="319" t="n"/>
      <c r="AN25" s="320" t="n"/>
      <c r="AO25" s="342" t="n"/>
      <c r="AP25" s="342" t="n"/>
      <c r="AQ25" s="342" t="n"/>
      <c r="AR25" s="1050" t="n"/>
      <c r="AS25" s="1045" t="n"/>
      <c r="AT25" s="1045" t="n"/>
      <c r="AU25" s="1283">
        <f>(AU12*初始化表!E17+AU16*初始化表!F17+AU20*初始化表!G17+AU24*初始化表!H17)/1300</f>
        <v/>
      </c>
      <c r="AV25" s="1283">
        <f>(AV12*初始化表!E17+AV16*初始化表!F17+AV20*初始化表!G17+AV24*初始化表!H17)/1300</f>
        <v/>
      </c>
      <c r="AW25" s="1284">
        <f>(AW12*初始化表!E17+AW16*初始化表!F17+AW20*初始化表!G17+AW24*初始化表!H17)/1300</f>
        <v/>
      </c>
      <c r="AX25" s="1101" t="n"/>
      <c r="AY25" s="350" t="n"/>
      <c r="AZ25" s="144" t="n"/>
      <c r="BA25" s="351">
        <f>AI55</f>
        <v/>
      </c>
      <c r="BB25" s="352">
        <f>IF($BA25="","",INT(BB$28*AJ79))</f>
        <v/>
      </c>
      <c r="BC25" s="352">
        <f>IF($BA25="","",INT(BC$28*AK79))</f>
        <v/>
      </c>
      <c r="BD25" s="352">
        <f>IF($BA25="","",INT(BD$28*AL79))</f>
        <v/>
      </c>
      <c r="BE25" s="352">
        <f>IF($BA25="","",INT(BE$28*AM79))</f>
        <v/>
      </c>
      <c r="BF25" s="352">
        <f>IF($BA25="","",INT(BF$28*AN79))</f>
        <v/>
      </c>
      <c r="BG25" s="352">
        <f>IF($BA25="","",INT(BG$28*AO79))</f>
        <v/>
      </c>
      <c r="BH25" s="352">
        <f>IF($BA25="","",INT(BH$28*AP79))</f>
        <v/>
      </c>
      <c r="BI25" s="352">
        <f>IF($BA25="","",INT(BI$28*AQ79))</f>
        <v/>
      </c>
      <c r="BJ25" s="352">
        <f>IF($BA25="","",INT(BJ$28*AR79))</f>
        <v/>
      </c>
      <c r="BK25" s="352">
        <f>IF($BA25="","",INT(BK$28*AS79))</f>
        <v/>
      </c>
      <c r="BL25" s="352">
        <f>IF($BA25="","",INT(BL$28*AT79))</f>
        <v/>
      </c>
      <c r="BM25" s="352">
        <f>IF($BA25="","",INT(BM$28*AU79))</f>
        <v/>
      </c>
      <c r="BN25" s="352">
        <f>IF($BA25="","",INT(BN$28*AV79))</f>
        <v/>
      </c>
      <c r="BO25" s="352">
        <f>IF($BA25="","",INT(BO$28*AW79))</f>
        <v/>
      </c>
      <c r="BP25" s="352">
        <f>IF($BA25="","",INT(BP$28*AX79))</f>
        <v/>
      </c>
      <c r="BQ25" s="352">
        <f>IF($BA25="","",INT(BQ$28*AY79))</f>
        <v/>
      </c>
      <c r="BR25" s="1106" t="n"/>
      <c r="BS25" s="1044" t="inlineStr">
        <is>
          <t>平均值</t>
        </is>
      </c>
      <c r="BT25" s="1101" t="n"/>
      <c r="BU25" s="1101" t="n"/>
      <c r="BV25" s="1101" t="n"/>
      <c r="BW25" s="1061">
        <f>SUM(AL107:AL126)/初始化表!$B5</f>
        <v/>
      </c>
      <c r="BX25" s="1061">
        <f>SUM(AM107:AM126)/初始化表!$B5</f>
        <v/>
      </c>
      <c r="BY25" s="1061">
        <f>SUM(AN107:AN126)/初始化表!$B5</f>
        <v/>
      </c>
      <c r="BZ25" s="1061">
        <f>SUM(AP107:AP126)/初始化表!$B5</f>
        <v/>
      </c>
      <c r="CA25" s="1061">
        <f>SUM(AW107:AW126)/初始化表!$B5</f>
        <v/>
      </c>
      <c r="CB25" s="1101" t="n"/>
      <c r="CC25" s="1101" t="n"/>
      <c r="CD25" s="1101" t="n"/>
      <c r="CE25" s="1101" t="n"/>
      <c r="CF25" s="1101" t="n"/>
      <c r="CG25" s="1101" t="n"/>
      <c r="CH25" s="1101" t="n"/>
      <c r="CI25" s="1101" t="n"/>
      <c r="CJ25" s="723" t="n"/>
      <c r="CK25" s="1099" t="n"/>
      <c r="CL25" s="1099" t="n"/>
      <c r="CM25" s="1099" t="n"/>
      <c r="CN25" s="1099" t="n"/>
      <c r="CO25" s="1099" t="n"/>
      <c r="CP25" s="1099" t="n"/>
      <c r="CQ25" s="1099" t="n"/>
      <c r="CR25" s="1099" t="n"/>
      <c r="CS25" s="1099" t="n"/>
      <c r="CT25" s="1099" t="n"/>
      <c r="CU25" s="1099" t="n"/>
      <c r="CV25" s="1099" t="n"/>
      <c r="CW25" s="1099" t="n"/>
      <c r="CX25" s="1099" t="n"/>
      <c r="CY25" s="729" t="n"/>
      <c r="CZ25" s="729" t="n"/>
      <c r="DA25" s="729" t="n"/>
      <c r="DB25" s="729" t="n"/>
      <c r="DC25" s="729" t="n"/>
      <c r="DD25" s="729" t="n"/>
      <c r="DE25" s="729" t="n"/>
      <c r="DF25" s="729" t="n"/>
      <c r="DG25" s="729" t="n"/>
      <c r="DH25" s="729" t="n"/>
      <c r="DI25" s="729" t="n"/>
      <c r="DJ25" s="729" t="n"/>
      <c r="DK25" s="729" t="n"/>
      <c r="DL25" s="729" t="n"/>
      <c r="DM25" s="729" t="n"/>
      <c r="DN25" s="729" t="n"/>
      <c r="DO25" s="729" t="n"/>
      <c r="DP25" s="729" t="n"/>
      <c r="DQ25" s="729" t="n"/>
    </row>
    <row r="26" ht="16" customFormat="1" customHeight="1" s="717">
      <c r="A26" s="1233" t="inlineStr">
        <is>
          <t>公司会计项目</t>
        </is>
      </c>
      <c r="B26" s="1210" t="n"/>
      <c r="C26" s="1210" t="n"/>
      <c r="D26" s="1210" t="n"/>
      <c r="E26" s="1210" t="n"/>
      <c r="F26" s="1234" t="n"/>
      <c r="G26" s="144" t="n"/>
      <c r="H26" s="1047" t="inlineStr">
        <is>
          <t>产品2</t>
        </is>
      </c>
      <c r="I26" s="1279" t="n">
        <v>0</v>
      </c>
      <c r="J26" s="1279" t="n">
        <v>0</v>
      </c>
      <c r="K26" s="1279" t="n">
        <v>0</v>
      </c>
      <c r="L26" s="1279" t="n">
        <v>0</v>
      </c>
      <c r="M26" s="1280">
        <f>I26+J26+K26+L26</f>
        <v/>
      </c>
      <c r="N26" s="1047" t="inlineStr">
        <is>
          <t>促销费</t>
        </is>
      </c>
      <c r="O26" s="1281">
        <f>INT(SUMPRODUCT(V42:V45,B6:B9)*O8/1000+0.5)*1000</f>
        <v/>
      </c>
      <c r="P26" s="1281">
        <f>INT(SUMPRODUCT(W42:W45,C6:C9)*P8/1000+0.5)*1000</f>
        <v/>
      </c>
      <c r="Q26" s="1281">
        <f>INT(SUMPRODUCT(X42:X45,D6:D9)*Q8/1000+0.5)*1000</f>
        <v/>
      </c>
      <c r="R26" s="1276">
        <f>INT(SUMPRODUCT(Y42:Y45,E6:E9)*R8/1000+0.5)*1000</f>
        <v/>
      </c>
      <c r="S26" s="1282" t="n"/>
      <c r="T26" s="230" t="n"/>
      <c r="U26" s="1047" t="inlineStr">
        <is>
          <t>产品4</t>
        </is>
      </c>
      <c r="V26" s="1061">
        <f>第1期!B9</f>
        <v/>
      </c>
      <c r="W26" s="1061">
        <f>第1期!C9</f>
        <v/>
      </c>
      <c r="X26" s="1061">
        <f>第1期!D9</f>
        <v/>
      </c>
      <c r="Y26" s="1061">
        <f>第1期!E9</f>
        <v/>
      </c>
      <c r="Z26" s="1276">
        <f>第1期!F9</f>
        <v/>
      </c>
      <c r="AA26" s="144" t="n"/>
      <c r="AB26" s="283" t="inlineStr">
        <is>
          <t>产品4</t>
        </is>
      </c>
      <c r="AC26" s="1285">
        <f>AC14/初始化表!$H$17</f>
        <v/>
      </c>
      <c r="AD26" s="1285">
        <f>AD14/初始化表!$H$17</f>
        <v/>
      </c>
      <c r="AE26" s="1285">
        <f>AE14/初始化表!$H$17</f>
        <v/>
      </c>
      <c r="AF26" s="1286">
        <f>AF14/初始化表!$H$17</f>
        <v/>
      </c>
      <c r="AG26" s="1101" t="n"/>
      <c r="AH26" s="144" t="n"/>
      <c r="AI26" s="317" t="n"/>
      <c r="AJ26" s="312">
        <f>I56</f>
        <v/>
      </c>
      <c r="AK26" s="321" t="n"/>
      <c r="AL26" s="321" t="n"/>
      <c r="AM26" s="312" t="n"/>
      <c r="AN26" s="1287">
        <f>O43</f>
        <v/>
      </c>
      <c r="AO26" s="342" t="n"/>
      <c r="AP26" s="342" t="n"/>
      <c r="AQ26" s="342" t="n"/>
      <c r="AR26" s="1050" t="n"/>
      <c r="AS26" s="1288" t="inlineStr">
        <is>
          <t>本期销售</t>
        </is>
      </c>
      <c r="AT26" s="1283">
        <f>(SUM(AM9:AM12)*初始化表!E17+SUM(AM13:AM16)*初始化表!F17+SUM(AM17:AM20)*初始化表!G17+SUM(AM21:AM24)*初始化表!H17)/1300</f>
        <v/>
      </c>
      <c r="AU26" s="1045" t="n"/>
      <c r="AV26" s="1045" t="n"/>
      <c r="AW26" s="1052" t="n"/>
      <c r="AX26" s="1101" t="n"/>
      <c r="AY26" s="350" t="n"/>
      <c r="AZ26" s="144" t="n"/>
      <c r="BA26" s="351">
        <f>AI56</f>
        <v/>
      </c>
      <c r="BB26" s="352">
        <f>IF($BA26="","",INT(BB$28*AJ80))</f>
        <v/>
      </c>
      <c r="BC26" s="352">
        <f>IF($BA26="","",INT(BC$28*AK80))</f>
        <v/>
      </c>
      <c r="BD26" s="352">
        <f>IF($BA26="","",INT(BD$28*AL80))</f>
        <v/>
      </c>
      <c r="BE26" s="352">
        <f>IF($BA26="","",INT(BE$28*AM80))</f>
        <v/>
      </c>
      <c r="BF26" s="352">
        <f>IF($BA26="","",INT(BF$28*AN80))</f>
        <v/>
      </c>
      <c r="BG26" s="352">
        <f>IF($BA26="","",INT(BG$28*AO80))</f>
        <v/>
      </c>
      <c r="BH26" s="352">
        <f>IF($BA26="","",INT(BH$28*AP80))</f>
        <v/>
      </c>
      <c r="BI26" s="352">
        <f>IF($BA26="","",INT(BI$28*AQ80))</f>
        <v/>
      </c>
      <c r="BJ26" s="352">
        <f>IF($BA26="","",INT(BJ$28*AR80))</f>
        <v/>
      </c>
      <c r="BK26" s="352">
        <f>IF($BA26="","",INT(BK$28*AS80))</f>
        <v/>
      </c>
      <c r="BL26" s="352">
        <f>IF($BA26="","",INT(BL$28*AT80))</f>
        <v/>
      </c>
      <c r="BM26" s="352">
        <f>IF($BA26="","",INT(BM$28*AU80))</f>
        <v/>
      </c>
      <c r="BN26" s="352">
        <f>IF($BA26="","",INT(BN$28*AV80))</f>
        <v/>
      </c>
      <c r="BO26" s="352">
        <f>IF($BA26="","",INT(BO$28*AW80))</f>
        <v/>
      </c>
      <c r="BP26" s="352">
        <f>IF($BA26="","",INT(BP$28*AX80))</f>
        <v/>
      </c>
      <c r="BQ26" s="352">
        <f>IF($BA26="","",INT(BQ$28*AY80))</f>
        <v/>
      </c>
      <c r="BR26" s="1106" t="n"/>
      <c r="BS26" s="1044" t="inlineStr">
        <is>
          <t>标准差</t>
        </is>
      </c>
      <c r="BT26" s="1101" t="n"/>
      <c r="BU26" s="1101" t="n"/>
      <c r="BV26" s="1101" t="n"/>
      <c r="BW26" s="370">
        <f>_xlfn.STDEV.P(AL107:AL126)</f>
        <v/>
      </c>
      <c r="BX26" s="370">
        <f>_xlfn.STDEV.P(AM107:AM126)</f>
        <v/>
      </c>
      <c r="BY26" s="371">
        <f>_xlfn.STDEV.P(AN107:AN126)</f>
        <v/>
      </c>
      <c r="BZ26" s="371">
        <f>_xlfn.STDEV.P(AP107:AP126)</f>
        <v/>
      </c>
      <c r="CA26" s="1289">
        <f>_xlfn.STDEV.P(AW107:AW126)</f>
        <v/>
      </c>
      <c r="CB26" s="1101" t="n"/>
      <c r="CC26" s="1101" t="n"/>
      <c r="CD26" s="1101" t="n"/>
      <c r="CE26" s="1101" t="n"/>
      <c r="CF26" s="1101" t="n"/>
      <c r="CG26" s="1101" t="n"/>
      <c r="CH26" s="1101" t="n"/>
      <c r="CI26" s="1101" t="n"/>
      <c r="CJ26" s="723" t="n"/>
      <c r="CK26" s="1099" t="n"/>
      <c r="CL26" s="1099" t="n"/>
      <c r="CM26" s="1099" t="n"/>
      <c r="CN26" s="1099" t="n"/>
      <c r="CO26" s="1099" t="n"/>
      <c r="CP26" s="1099" t="n"/>
      <c r="CQ26" s="1099" t="n"/>
      <c r="CR26" s="1099" t="n"/>
      <c r="CS26" s="1099" t="n"/>
      <c r="CT26" s="1099" t="n"/>
      <c r="CU26" s="1099" t="n"/>
      <c r="CV26" s="1099" t="n"/>
      <c r="CW26" s="1099" t="n"/>
      <c r="CX26" s="1099" t="n"/>
      <c r="CY26" s="729" t="n"/>
      <c r="CZ26" s="729" t="n"/>
      <c r="DA26" s="729" t="n"/>
      <c r="DB26" s="729" t="n"/>
      <c r="DC26" s="729" t="n"/>
      <c r="DD26" s="729" t="n"/>
      <c r="DE26" s="729" t="n"/>
      <c r="DF26" s="729" t="n"/>
      <c r="DG26" s="729" t="n"/>
      <c r="DH26" s="729" t="n"/>
      <c r="DI26" s="729" t="n"/>
      <c r="DJ26" s="729" t="n"/>
      <c r="DK26" s="729" t="n"/>
      <c r="DL26" s="729" t="n"/>
      <c r="DM26" s="729" t="n"/>
      <c r="DN26" s="729" t="n"/>
      <c r="DO26" s="729" t="n"/>
      <c r="DP26" s="729" t="n"/>
      <c r="DQ26" s="729" t="n"/>
    </row>
    <row r="27" ht="16" customFormat="1" customHeight="1" s="717">
      <c r="A27" s="1047" t="inlineStr">
        <is>
          <t>第8期会计项目</t>
        </is>
      </c>
      <c r="B27" s="1045" t="n"/>
      <c r="C27" s="1044" t="inlineStr">
        <is>
          <t>收  支</t>
        </is>
      </c>
      <c r="D27" s="1044" t="inlineStr">
        <is>
          <t>本期收入</t>
        </is>
      </c>
      <c r="E27" s="1044" t="inlineStr">
        <is>
          <t>本期成本</t>
        </is>
      </c>
      <c r="F27" s="1091" t="inlineStr">
        <is>
          <t>现金累计</t>
        </is>
      </c>
      <c r="G27" s="144" t="n"/>
      <c r="H27" s="1047" t="inlineStr">
        <is>
          <t>产品3</t>
        </is>
      </c>
      <c r="I27" s="1279" t="n">
        <v>0</v>
      </c>
      <c r="J27" s="1279" t="n">
        <v>0</v>
      </c>
      <c r="K27" s="1279" t="n">
        <v>0</v>
      </c>
      <c r="L27" s="1279" t="n">
        <v>0</v>
      </c>
      <c r="M27" s="1280">
        <f>I27+J27+K27+L27</f>
        <v/>
      </c>
      <c r="N27" s="1047" t="inlineStr">
        <is>
          <t>实际营销</t>
        </is>
      </c>
      <c r="O27" s="1044" t="inlineStr">
        <is>
          <t>产品市场1</t>
        </is>
      </c>
      <c r="P27" s="1044" t="inlineStr">
        <is>
          <t>产品市场2</t>
        </is>
      </c>
      <c r="Q27" s="1044" t="inlineStr">
        <is>
          <t>产品市场3</t>
        </is>
      </c>
      <c r="R27" s="1091" t="inlineStr">
        <is>
          <t>产品市场4</t>
        </is>
      </c>
      <c r="S27" s="1100" t="n"/>
      <c r="T27" s="230" t="n"/>
      <c r="U27" s="1073" t="inlineStr">
        <is>
          <t>促销费</t>
        </is>
      </c>
      <c r="V27" s="1290">
        <f>第1期!B10</f>
        <v/>
      </c>
      <c r="W27" s="1290">
        <f>第1期!C10</f>
        <v/>
      </c>
      <c r="X27" s="1290">
        <f>第1期!D10</f>
        <v/>
      </c>
      <c r="Y27" s="1290">
        <f>第1期!E10</f>
        <v/>
      </c>
      <c r="Z27" s="1064" t="n"/>
      <c r="AA27" s="144" t="n"/>
      <c r="AB27" s="267" t="n"/>
      <c r="AC27" s="267" t="n"/>
      <c r="AD27" s="267" t="n"/>
      <c r="AE27" s="267" t="n"/>
      <c r="AF27" s="267" t="n"/>
      <c r="AG27" s="267" t="n"/>
      <c r="AH27" s="144" t="n"/>
      <c r="AI27" s="317" t="n"/>
      <c r="AJ27" s="312">
        <f>J56</f>
        <v/>
      </c>
      <c r="AK27" s="321" t="n"/>
      <c r="AL27" s="321" t="n"/>
      <c r="AM27" s="312" t="n"/>
      <c r="AN27" s="1287">
        <f>P43</f>
        <v/>
      </c>
      <c r="AO27" s="342" t="n"/>
      <c r="AP27" s="342" t="n"/>
      <c r="AQ27" s="342" t="n"/>
      <c r="AR27" s="1050" t="n"/>
      <c r="AS27" s="1288" t="inlineStr">
        <is>
          <t>本期需求</t>
        </is>
      </c>
      <c r="AT27" s="1283">
        <f>(AR12*初始化表!E17+AR16*初始化表!F17+AR20*初始化表!G17+AR24*初始化表!H17)/1300</f>
        <v/>
      </c>
      <c r="AU27" s="1045" t="n"/>
      <c r="AV27" s="1045" t="n"/>
      <c r="AW27" s="1052" t="n"/>
      <c r="AX27" s="1101" t="n"/>
      <c r="AY27" s="350" t="n"/>
      <c r="AZ27" s="144" t="n"/>
      <c r="BA27" s="1044" t="inlineStr">
        <is>
          <t>市场均价</t>
        </is>
      </c>
      <c r="BB27" s="352">
        <f>INT(SUMPRODUCT(AJ37:AJ56,AJ61:AJ80))</f>
        <v/>
      </c>
      <c r="BC27" s="352">
        <f>INT(SUMPRODUCT(AK37:AK56,AK61:AK80))</f>
        <v/>
      </c>
      <c r="BD27" s="352">
        <f>INT(SUMPRODUCT(AL37:AL56,AL61:AL80))</f>
        <v/>
      </c>
      <c r="BE27" s="352">
        <f>INT(SUMPRODUCT(AM37:AM56,AM61:AM80))</f>
        <v/>
      </c>
      <c r="BF27" s="352">
        <f>INT(SUMPRODUCT(AN37:AN56,AN61:AN80))</f>
        <v/>
      </c>
      <c r="BG27" s="352">
        <f>INT(SUMPRODUCT(AO37:AO56,AO61:AO80))</f>
        <v/>
      </c>
      <c r="BH27" s="352">
        <f>INT(SUMPRODUCT(AP37:AP56,AP61:AP80))</f>
        <v/>
      </c>
      <c r="BI27" s="352">
        <f>INT(SUMPRODUCT(AQ37:AQ56,AQ61:AQ80))</f>
        <v/>
      </c>
      <c r="BJ27" s="352">
        <f>INT(SUMPRODUCT(AR37:AR56,AR61:AR80))</f>
        <v/>
      </c>
      <c r="BK27" s="352">
        <f>INT(SUMPRODUCT(AS37:AS56,AS61:AS80))</f>
        <v/>
      </c>
      <c r="BL27" s="352">
        <f>INT(SUMPRODUCT(AT37:AT56,AT61:AT80))</f>
        <v/>
      </c>
      <c r="BM27" s="352">
        <f>INT(SUMPRODUCT(AU37:AU56,AU61:AU80))</f>
        <v/>
      </c>
      <c r="BN27" s="352">
        <f>INT(SUMPRODUCT(AV37:AV56,AV61:AV80))</f>
        <v/>
      </c>
      <c r="BO27" s="352">
        <f>INT(SUMPRODUCT(AW37:AW56,AW61:AW80))</f>
        <v/>
      </c>
      <c r="BP27" s="352">
        <f>INT(SUMPRODUCT(AX37:AX56,AX61:AX80))</f>
        <v/>
      </c>
      <c r="BQ27" s="352">
        <f>INT(SUMPRODUCT(AY37:AY56,AY61:AY80))</f>
        <v/>
      </c>
      <c r="BR27" s="1106" t="n"/>
      <c r="BS27" s="1046" t="inlineStr">
        <is>
          <t>每10W收益</t>
        </is>
      </c>
      <c r="BW27" s="373">
        <f>100000/BW26*初始化表!B30</f>
        <v/>
      </c>
      <c r="BX27" s="373">
        <f>100000/BX26*初始化表!B33</f>
        <v/>
      </c>
      <c r="BY27" s="373">
        <f>100000/BY26*初始化表!B32</f>
        <v/>
      </c>
      <c r="BZ27" s="373">
        <f>100000/BZ26*初始化表!B34</f>
        <v/>
      </c>
      <c r="CA27" s="1106" t="n"/>
      <c r="CB27" s="1106" t="n"/>
      <c r="CC27" s="1106" t="n"/>
      <c r="CD27" s="1106" t="n"/>
      <c r="CE27" s="1106" t="n"/>
      <c r="CF27" s="1106" t="n"/>
      <c r="CG27" s="1106" t="n"/>
      <c r="CH27" s="1106" t="n"/>
      <c r="CI27" s="1106" t="n"/>
      <c r="CJ27" s="723" t="n"/>
      <c r="CK27" s="1099" t="n"/>
      <c r="CL27" s="1099" t="n"/>
      <c r="CM27" s="1099" t="n"/>
      <c r="CN27" s="1099" t="n"/>
      <c r="CO27" s="1099" t="n"/>
      <c r="CP27" s="1099" t="n"/>
      <c r="CQ27" s="1099" t="n"/>
      <c r="CR27" s="1099" t="n"/>
      <c r="CS27" s="1099" t="n"/>
      <c r="CT27" s="1099" t="n"/>
      <c r="CU27" s="1099" t="n"/>
      <c r="CV27" s="1099" t="n"/>
      <c r="CW27" s="1099" t="n"/>
      <c r="CX27" s="1099" t="n"/>
      <c r="CY27" s="729" t="n"/>
      <c r="CZ27" s="729" t="n"/>
      <c r="DA27" s="729" t="n"/>
      <c r="DB27" s="729" t="n"/>
      <c r="DC27" s="729" t="n"/>
      <c r="DD27" s="729" t="n"/>
      <c r="DE27" s="729" t="n"/>
      <c r="DF27" s="729" t="n"/>
      <c r="DG27" s="729" t="n"/>
      <c r="DH27" s="729" t="n"/>
      <c r="DI27" s="729" t="n"/>
      <c r="DJ27" s="729" t="n"/>
      <c r="DK27" s="729" t="n"/>
      <c r="DL27" s="729" t="n"/>
      <c r="DM27" s="729" t="n"/>
      <c r="DN27" s="729" t="n"/>
      <c r="DO27" s="729" t="n"/>
      <c r="DP27" s="729" t="n"/>
      <c r="DQ27" s="729" t="n"/>
    </row>
    <row r="28" ht="16" customFormat="1" customHeight="1" s="717">
      <c r="A28" s="1047" t="inlineStr">
        <is>
          <t>上期转来</t>
        </is>
      </c>
      <c r="C28" s="1291">
        <f>第1期!F64</f>
        <v/>
      </c>
      <c r="F28" s="1239" t="n"/>
      <c r="G28" s="144" t="n"/>
      <c r="H28" s="1047" t="inlineStr">
        <is>
          <t>产品4</t>
        </is>
      </c>
      <c r="I28" s="1279" t="n">
        <v>0</v>
      </c>
      <c r="J28" s="1279" t="n">
        <v>0</v>
      </c>
      <c r="K28" s="1279" t="n">
        <v>0</v>
      </c>
      <c r="L28" s="1279" t="n">
        <v>0</v>
      </c>
      <c r="M28" s="1280">
        <f>I28+J28+K28+L28</f>
        <v/>
      </c>
      <c r="N28" s="1047" t="inlineStr">
        <is>
          <t>广告费</t>
        </is>
      </c>
      <c r="O28" s="1270" t="e">
        <v>#DIV/0!</v>
      </c>
      <c r="P28" s="1270" t="e">
        <v>#DIV/0!</v>
      </c>
      <c r="Q28" s="1270" t="e">
        <v>#DIV/0!</v>
      </c>
      <c r="R28" s="1270" t="e">
        <v>#DIV/0!</v>
      </c>
      <c r="S28" s="1282" t="n"/>
      <c r="T28" s="230" t="n"/>
      <c r="U28" s="1101" t="n"/>
      <c r="V28" s="1101" t="n"/>
      <c r="W28" s="1101" t="n"/>
      <c r="X28" s="1101" t="n"/>
      <c r="Y28" s="1101" t="n"/>
      <c r="Z28" s="1101" t="n"/>
      <c r="AA28" s="144" t="n"/>
      <c r="AB28" s="259" t="inlineStr">
        <is>
          <t>单位成本利润</t>
        </is>
      </c>
      <c r="AC28" s="260" t="inlineStr">
        <is>
          <t>市场1</t>
        </is>
      </c>
      <c r="AD28" s="260" t="inlineStr">
        <is>
          <t>市场2</t>
        </is>
      </c>
      <c r="AE28" s="260" t="inlineStr">
        <is>
          <t>市场3</t>
        </is>
      </c>
      <c r="AF28" s="268" t="inlineStr">
        <is>
          <t>市场4</t>
        </is>
      </c>
      <c r="AG28" s="1101" t="n"/>
      <c r="AH28" s="144" t="n"/>
      <c r="AI28" s="317" t="n"/>
      <c r="AJ28" s="312">
        <f>K56</f>
        <v/>
      </c>
      <c r="AK28" s="321" t="n"/>
      <c r="AL28" s="321" t="n"/>
      <c r="AM28" s="312" t="n"/>
      <c r="AN28" s="1287">
        <f>Q43</f>
        <v/>
      </c>
      <c r="AO28" s="342" t="n"/>
      <c r="AP28" s="342" t="n"/>
      <c r="AQ28" s="342" t="n"/>
      <c r="AR28" s="1050" t="n"/>
      <c r="AS28" s="1288" t="inlineStr">
        <is>
          <t>本期实际销售（剔除满足上期订单后）</t>
        </is>
      </c>
      <c r="AT28" s="1283">
        <f>(AT12*初始化表!E17+AT16*初始化表!F17+AT20*初始化表!G17+AT24*初始化表!H17)/1300</f>
        <v/>
      </c>
      <c r="AU28" s="1045" t="n"/>
      <c r="AV28" s="1288" t="inlineStr">
        <is>
          <t>当期生产</t>
        </is>
      </c>
      <c r="AW28" s="1284">
        <f>(SUM(I25:L25)*初始化表!E17+SUM(I26:L26)*初始化表!F17+SUM(I27:L27)*初始化表!G17+SUM(I28:L28)*初始化表!H17)/1300</f>
        <v/>
      </c>
      <c r="AX28" s="1101" t="n"/>
      <c r="AY28" s="350" t="n"/>
      <c r="AZ28" s="144" t="n"/>
      <c r="BA28" s="1044" t="inlineStr">
        <is>
          <t>市场总需求</t>
        </is>
      </c>
      <c r="BB28" s="1292">
        <f>IF(ISERROR(AM9/AN9),0,AM9/AN9)</f>
        <v/>
      </c>
      <c r="BC28" s="1292">
        <f>IF(ISERROR($AM$10/$AN$10),0,$AM$10/$AN$10)</f>
        <v/>
      </c>
      <c r="BD28" s="1292">
        <f>IF(ISERROR($AM$11/$AN$11),0,$AM$11/$AN$11)</f>
        <v/>
      </c>
      <c r="BE28" s="1292">
        <f>IF(ISERROR($AM$12/$AN$12),0,$AM$12/$AN$12)</f>
        <v/>
      </c>
      <c r="BF28" s="1292">
        <f>IF(ISERROR($AM$13/$AN$13),0,$AM$13/$AN$13)</f>
        <v/>
      </c>
      <c r="BG28" s="1292">
        <f>IF(ISERROR($AM$14/$AN$14),0,$AM$14/$AN$14)</f>
        <v/>
      </c>
      <c r="BH28" s="1292">
        <f>IF(ISERROR($AM$15/$AN$15),0,$AM$15/$AN$15)</f>
        <v/>
      </c>
      <c r="BI28" s="1292">
        <f>IF(ISERROR($AM$16/$AN$16),0,$AM$16/$AN$16)</f>
        <v/>
      </c>
      <c r="BJ28" s="1292">
        <f>IF(ISERROR($AM$17/$AN$17),0,$AM$17/$AN$17)</f>
        <v/>
      </c>
      <c r="BK28" s="1292">
        <f>IF(ISERROR($AM$18/$AN$18),0,$AM$18/$AN$18)</f>
        <v/>
      </c>
      <c r="BL28" s="1292">
        <f>IF(ISERROR($AM$19/$AN$19),0,$AM$19/$AN$19)</f>
        <v/>
      </c>
      <c r="BM28" s="1292">
        <f>IF(ISERROR($AM$20/$AN$20),0,$AM$20/$AN$20)</f>
        <v/>
      </c>
      <c r="BN28" s="1292">
        <f>IF(ISERROR($AM$21/$AN$21),0,$AM$21/$AN$21)</f>
        <v/>
      </c>
      <c r="BO28" s="1292">
        <f>IF(ISERROR($AM$22/$AN$22),0,$AM$22/$AN$22)</f>
        <v/>
      </c>
      <c r="BP28" s="1292">
        <f>IF(ISERROR($AM$23/$AN$23),0,$AM$23/$AN$23)</f>
        <v/>
      </c>
      <c r="BQ28" s="1292">
        <f>IF(ISERROR($AM$24/$AN$24),0,$AM$24/$AN$24)</f>
        <v/>
      </c>
      <c r="BR28" s="1106" t="n"/>
      <c r="BS28" s="1044" t="inlineStr">
        <is>
          <t>公司</t>
        </is>
      </c>
      <c r="BT28" s="1044" t="inlineStr">
        <is>
          <t>产品1</t>
        </is>
      </c>
      <c r="BX28" s="1044" t="inlineStr">
        <is>
          <t>产品2</t>
        </is>
      </c>
      <c r="CB28" s="1044" t="inlineStr">
        <is>
          <t>产品3</t>
        </is>
      </c>
      <c r="CF28" s="1044" t="inlineStr">
        <is>
          <t>产品4</t>
        </is>
      </c>
      <c r="CJ28" s="723" t="n"/>
      <c r="CK28" s="1099" t="n"/>
      <c r="CL28" s="1099" t="n"/>
      <c r="CM28" s="1099" t="n"/>
      <c r="CN28" s="1099" t="n"/>
      <c r="CO28" s="1099" t="n"/>
      <c r="CP28" s="1099" t="n"/>
      <c r="CQ28" s="1099" t="n"/>
      <c r="CR28" s="1099" t="n"/>
      <c r="CS28" s="1099" t="n"/>
      <c r="CT28" s="1099" t="n"/>
      <c r="CU28" s="1099" t="n"/>
      <c r="CV28" s="1099" t="n"/>
      <c r="CW28" s="1099" t="n"/>
      <c r="CX28" s="1099" t="n"/>
      <c r="CY28" s="729" t="n"/>
      <c r="CZ28" s="729" t="n"/>
      <c r="DA28" s="729" t="n"/>
      <c r="DB28" s="729" t="n"/>
      <c r="DC28" s="729" t="n"/>
      <c r="DD28" s="729" t="n"/>
      <c r="DE28" s="729" t="n"/>
      <c r="DF28" s="729" t="n"/>
      <c r="DG28" s="729" t="n"/>
      <c r="DH28" s="729" t="n"/>
      <c r="DI28" s="729" t="n"/>
      <c r="DJ28" s="729" t="n"/>
      <c r="DK28" s="729" t="n"/>
      <c r="DL28" s="729" t="n"/>
      <c r="DM28" s="729" t="n"/>
      <c r="DN28" s="729" t="n"/>
      <c r="DO28" s="729" t="n"/>
      <c r="DP28" s="729" t="n"/>
      <c r="DQ28" s="729" t="n"/>
    </row>
    <row r="29" ht="16" customFormat="1" customHeight="1" s="717">
      <c r="A29" s="1047" t="inlineStr">
        <is>
          <t>银行贷款</t>
        </is>
      </c>
      <c r="C29" s="1061">
        <f>B24</f>
        <v/>
      </c>
      <c r="D29" s="1293" t="n"/>
      <c r="E29" s="1293" t="n"/>
      <c r="F29" s="1291">
        <f>C28+C29</f>
        <v/>
      </c>
      <c r="G29" s="144" t="n"/>
      <c r="H29" s="167" t="inlineStr">
        <is>
          <t>剩余工人</t>
        </is>
      </c>
      <c r="I29" s="1294">
        <f>(H17-C22+初始化表!H4*B22)-((B17+D17)*初始化表!E18+(B18+D18)*初始化表!F18+(B19+D19)*初始化表!G18+(B20+D20)*初始化表!H18)/520</f>
        <v/>
      </c>
      <c r="J29" s="200" t="inlineStr">
        <is>
          <t>原料剩余</t>
        </is>
      </c>
      <c r="K29" s="1295">
        <f>H43-(SUM(B17:E17)*初始化表!E19+SUM(B18:E18)*初始化表!F19+SUM(B19:E19)*初始化表!G19+SUM(B20:E20)*初始化表!H19)</f>
        <v/>
      </c>
      <c r="L29" s="1239" t="n"/>
      <c r="M29" s="178" t="n"/>
      <c r="N29" s="1073" t="inlineStr">
        <is>
          <t>促销费</t>
        </is>
      </c>
      <c r="O29" s="1270" t="e">
        <v>#DIV/0!</v>
      </c>
      <c r="P29" s="1270" t="e">
        <v>#DIV/0!</v>
      </c>
      <c r="Q29" s="1270" t="e">
        <v>#DIV/0!</v>
      </c>
      <c r="R29" s="1270" t="e">
        <v>#DIV/0!</v>
      </c>
      <c r="S29" s="1282" t="n"/>
      <c r="T29" s="230" t="n"/>
      <c r="U29" s="1041" t="inlineStr">
        <is>
          <t>上期均价</t>
        </is>
      </c>
      <c r="V29" s="1053" t="inlineStr">
        <is>
          <t>市场1</t>
        </is>
      </c>
      <c r="W29" s="1053" t="inlineStr">
        <is>
          <t>市场2</t>
        </is>
      </c>
      <c r="X29" s="1053" t="inlineStr">
        <is>
          <t>市场3</t>
        </is>
      </c>
      <c r="Y29" s="1090" t="inlineStr">
        <is>
          <t>市场4</t>
        </is>
      </c>
      <c r="Z29" s="1101" t="n"/>
      <c r="AA29" s="144" t="n"/>
      <c r="AB29" s="261" t="inlineStr">
        <is>
          <t>产品1</t>
        </is>
      </c>
      <c r="AC29" s="1267">
        <f>AC11/AD5</f>
        <v/>
      </c>
      <c r="AD29" s="1267">
        <f>AD11/AE5</f>
        <v/>
      </c>
      <c r="AE29" s="1267">
        <f>AE11/AF5</f>
        <v/>
      </c>
      <c r="AF29" s="1268">
        <f>AF11/AG5</f>
        <v/>
      </c>
      <c r="AG29" s="1101" t="n"/>
      <c r="AH29" s="144" t="n"/>
      <c r="AI29" s="323" t="n"/>
      <c r="AJ29" s="324">
        <f>L56</f>
        <v/>
      </c>
      <c r="AK29" s="325" t="n"/>
      <c r="AL29" s="325" t="n"/>
      <c r="AM29" s="324" t="n"/>
      <c r="AN29" s="1296">
        <f>R43</f>
        <v/>
      </c>
      <c r="AO29" s="345" t="n"/>
      <c r="AP29" s="345" t="n"/>
      <c r="AQ29" s="345" t="n"/>
      <c r="AR29" s="1050" t="n"/>
      <c r="AS29" s="1288" t="inlineStr">
        <is>
          <t>上期订单</t>
        </is>
      </c>
      <c r="AT29" s="1283">
        <f>(SUM(AK9:AK12)*初始化表!E17+SUM(AK13:AK16)*初始化表!F17+SUM(AK17:AK20)*初始化表!G17+SUM(AK21:AK24)*初始化表!H17)/1300</f>
        <v/>
      </c>
      <c r="AU29" s="1045" t="n"/>
      <c r="AV29" s="1288" t="n"/>
      <c r="AW29" s="1284" t="n"/>
      <c r="AX29" s="1101" t="n"/>
      <c r="AY29" s="350" t="n"/>
      <c r="AZ29" s="144" t="n"/>
      <c r="BA29" s="356" t="inlineStr">
        <is>
          <t>本公司价格</t>
        </is>
      </c>
      <c r="BB29" s="1061">
        <f>B6</f>
        <v/>
      </c>
      <c r="BC29" s="1061">
        <f>C6</f>
        <v/>
      </c>
      <c r="BD29" s="1061">
        <f>D6</f>
        <v/>
      </c>
      <c r="BE29" s="1061">
        <f>E6</f>
        <v/>
      </c>
      <c r="BF29" s="1061">
        <f>B7</f>
        <v/>
      </c>
      <c r="BG29" s="1061">
        <f>C7</f>
        <v/>
      </c>
      <c r="BH29" s="1061">
        <f>D7</f>
        <v/>
      </c>
      <c r="BI29" s="1061">
        <f>E7</f>
        <v/>
      </c>
      <c r="BJ29" s="1061">
        <f>B8</f>
        <v/>
      </c>
      <c r="BK29" s="1061">
        <f>C8</f>
        <v/>
      </c>
      <c r="BL29" s="1061">
        <f>D8</f>
        <v/>
      </c>
      <c r="BM29" s="1061">
        <f>E8</f>
        <v/>
      </c>
      <c r="BN29" s="1061">
        <f>B9</f>
        <v/>
      </c>
      <c r="BO29" s="1061">
        <f>C9</f>
        <v/>
      </c>
      <c r="BP29" s="1061">
        <f>D9</f>
        <v/>
      </c>
      <c r="BQ29" s="1061">
        <f>E9</f>
        <v/>
      </c>
      <c r="BR29" s="1106" t="n"/>
      <c r="BT29" s="1044" t="inlineStr">
        <is>
          <t>市场1</t>
        </is>
      </c>
      <c r="BU29" s="1044" t="inlineStr">
        <is>
          <t>市场2</t>
        </is>
      </c>
      <c r="BV29" s="1044" t="inlineStr">
        <is>
          <t>市场3</t>
        </is>
      </c>
      <c r="BW29" s="1044" t="inlineStr">
        <is>
          <t>市场4</t>
        </is>
      </c>
      <c r="BX29" s="1044" t="inlineStr">
        <is>
          <t>市场1</t>
        </is>
      </c>
      <c r="BY29" s="1044" t="inlineStr">
        <is>
          <t>市场2</t>
        </is>
      </c>
      <c r="BZ29" s="1044" t="inlineStr">
        <is>
          <t>市场3</t>
        </is>
      </c>
      <c r="CA29" s="1044" t="inlineStr">
        <is>
          <t>市场4</t>
        </is>
      </c>
      <c r="CB29" s="1044" t="inlineStr">
        <is>
          <t>市场1</t>
        </is>
      </c>
      <c r="CC29" s="1044" t="inlineStr">
        <is>
          <t>市场2</t>
        </is>
      </c>
      <c r="CD29" s="1044" t="inlineStr">
        <is>
          <t>市场3</t>
        </is>
      </c>
      <c r="CE29" s="1044" t="inlineStr">
        <is>
          <t>市场4</t>
        </is>
      </c>
      <c r="CF29" s="1044" t="inlineStr">
        <is>
          <t>市场1</t>
        </is>
      </c>
      <c r="CG29" s="1044" t="inlineStr">
        <is>
          <t>市场2</t>
        </is>
      </c>
      <c r="CH29" s="1044" t="inlineStr">
        <is>
          <t>市场3</t>
        </is>
      </c>
      <c r="CI29" s="1044" t="inlineStr">
        <is>
          <t>市场4</t>
        </is>
      </c>
      <c r="CJ29" s="723" t="n"/>
      <c r="CK29" s="1099" t="n"/>
      <c r="CL29" s="1099" t="n"/>
      <c r="CM29" s="1099" t="n"/>
      <c r="CN29" s="1099" t="n"/>
      <c r="CO29" s="1099" t="n"/>
      <c r="CP29" s="1099" t="n"/>
      <c r="CQ29" s="1099" t="n"/>
      <c r="CR29" s="1099" t="n"/>
      <c r="CS29" s="1099" t="n"/>
      <c r="CT29" s="1099" t="n"/>
      <c r="CU29" s="1099" t="n"/>
      <c r="CV29" s="1099" t="n"/>
      <c r="CW29" s="1099" t="n"/>
      <c r="CX29" s="1099" t="n"/>
      <c r="CY29" s="729" t="n"/>
      <c r="CZ29" s="729" t="n"/>
      <c r="DA29" s="729" t="n"/>
      <c r="DB29" s="729" t="n"/>
      <c r="DC29" s="729" t="n"/>
      <c r="DD29" s="729" t="n"/>
      <c r="DE29" s="729" t="n"/>
      <c r="DF29" s="729" t="n"/>
      <c r="DG29" s="729" t="n"/>
      <c r="DH29" s="729" t="n"/>
      <c r="DI29" s="729" t="n"/>
      <c r="DJ29" s="729" t="n"/>
      <c r="DK29" s="729" t="n"/>
      <c r="DL29" s="729" t="n"/>
      <c r="DM29" s="729" t="n"/>
      <c r="DN29" s="729" t="n"/>
      <c r="DO29" s="729" t="n"/>
      <c r="DP29" s="729" t="n"/>
      <c r="DQ29" s="729" t="n"/>
    </row>
    <row r="30" ht="16" customFormat="1" customHeight="1" s="717">
      <c r="A30" s="1047" t="inlineStr">
        <is>
          <t>发行债券</t>
        </is>
      </c>
      <c r="C30" s="1061">
        <f>C24</f>
        <v/>
      </c>
      <c r="D30" s="1293" t="n"/>
      <c r="E30" s="1293" t="n"/>
      <c r="F30" s="1291">
        <f>F29+C30</f>
        <v/>
      </c>
      <c r="G30" s="144" t="n"/>
      <c r="H30" s="167" t="inlineStr">
        <is>
          <t>一正机余</t>
        </is>
      </c>
      <c r="I30" s="200" t="inlineStr">
        <is>
          <t>二正机余</t>
        </is>
      </c>
      <c r="J30" s="200" t="inlineStr">
        <is>
          <t>二加机余</t>
        </is>
      </c>
      <c r="K30" s="200" t="inlineStr">
        <is>
          <t>二加工余</t>
        </is>
      </c>
      <c r="L30" s="201" t="inlineStr">
        <is>
          <t>一加工余</t>
        </is>
      </c>
      <c r="M30" s="202" t="n"/>
      <c r="N30" s="463" t="n"/>
      <c r="O30" s="140" t="n"/>
      <c r="P30" s="140" t="n"/>
      <c r="Q30" s="140" t="n"/>
      <c r="R30" s="464" t="n"/>
      <c r="S30" s="178" t="n"/>
      <c r="T30" s="230" t="n"/>
      <c r="U30" s="1047" t="inlineStr">
        <is>
          <t>产品1</t>
        </is>
      </c>
      <c r="V30" s="1061">
        <f>第1期!BB27</f>
        <v/>
      </c>
      <c r="W30" s="1061">
        <f>第1期!BC27</f>
        <v/>
      </c>
      <c r="X30" s="1061">
        <f>第1期!BD27</f>
        <v/>
      </c>
      <c r="Y30" s="187">
        <f>第1期!BE27</f>
        <v/>
      </c>
      <c r="Z30" s="1101" t="n"/>
      <c r="AA30" s="144" t="n"/>
      <c r="AB30" s="261" t="inlineStr">
        <is>
          <t>产品2</t>
        </is>
      </c>
      <c r="AC30" s="1267">
        <f>AC12/AD6</f>
        <v/>
      </c>
      <c r="AD30" s="1267">
        <f>AD12/AE6</f>
        <v/>
      </c>
      <c r="AE30" s="1267">
        <f>AE12/AF6</f>
        <v/>
      </c>
      <c r="AF30" s="1268">
        <f>AF12/AG6</f>
        <v/>
      </c>
      <c r="AG30" s="1101" t="n"/>
      <c r="AH30" s="144" t="n"/>
      <c r="AI30" s="327" t="n"/>
      <c r="AJ30" s="257" t="n"/>
      <c r="AK30" s="257" t="n"/>
      <c r="AL30" s="257" t="n"/>
      <c r="AM30" s="257" t="n"/>
      <c r="AN30" s="257" t="n"/>
      <c r="AO30" s="257" t="n"/>
      <c r="AP30" s="257" t="n"/>
      <c r="AQ30" s="257" t="n"/>
      <c r="AR30" s="1051" t="n"/>
      <c r="AS30" s="1297" t="inlineStr">
        <is>
          <t>本期工厂库存</t>
        </is>
      </c>
      <c r="AT30" s="1298">
        <f>(AJ26*初始化表!E17+AJ27*初始化表!F17+AJ28*初始化表!G17+AJ29*初始化表!H17)/1300</f>
        <v/>
      </c>
      <c r="AU30" s="1074" t="n"/>
      <c r="AV30" s="1074" t="n"/>
      <c r="AW30" s="357" t="n"/>
      <c r="AX30" s="257" t="n"/>
      <c r="AY30" s="358" t="n"/>
      <c r="AZ30" s="144" t="n"/>
      <c r="BA30" s="1044" t="inlineStr">
        <is>
          <t>公司</t>
        </is>
      </c>
      <c r="BB30" s="1044" t="inlineStr">
        <is>
          <t>产品1总量</t>
        </is>
      </c>
      <c r="BC30" s="1044" t="inlineStr">
        <is>
          <t>产品2总量</t>
        </is>
      </c>
      <c r="BD30" s="1044" t="inlineStr">
        <is>
          <t>产品3总量</t>
        </is>
      </c>
      <c r="BE30" s="1044" t="inlineStr">
        <is>
          <t>产品4总量</t>
        </is>
      </c>
      <c r="BF30" s="1044" t="inlineStr">
        <is>
          <t>销售总机时</t>
        </is>
      </c>
      <c r="BG30" s="1044" t="inlineStr">
        <is>
          <t>单机利润</t>
        </is>
      </c>
      <c r="BH30" s="1044" t="inlineStr">
        <is>
          <t>单机销售</t>
        </is>
      </c>
      <c r="BI30" s="365" t="inlineStr">
        <is>
          <t>预测库存</t>
        </is>
      </c>
      <c r="BJ30" s="1044" t="inlineStr">
        <is>
          <t>单机利润排名</t>
        </is>
      </c>
      <c r="BK30" s="1044" t="inlineStr">
        <is>
          <t>单机销售排名</t>
        </is>
      </c>
      <c r="BL30" s="1101" t="n"/>
      <c r="BM30" s="1044" t="inlineStr">
        <is>
          <t>进入市场公司总数</t>
        </is>
      </c>
      <c r="BR30" s="1106" t="n"/>
      <c r="BS30" s="351">
        <f>BS5</f>
        <v/>
      </c>
      <c r="BT30" s="1299">
        <f>$BT5*(AJ61-BT$50)/BT$51</f>
        <v/>
      </c>
      <c r="BU30" s="1299">
        <f>$BT5*(AK61-BU$50)/BU$51</f>
        <v/>
      </c>
      <c r="BV30" s="1299">
        <f>$BT5*(AL61-BV$50)/BV$51</f>
        <v/>
      </c>
      <c r="BW30" s="1299">
        <f>$BT5*(AM61-BW$50)/BW$51</f>
        <v/>
      </c>
      <c r="BX30" s="1299">
        <f>$BT5*(AN61-BX$50)/BX$51</f>
        <v/>
      </c>
      <c r="BY30" s="1299">
        <f>$BT5*(AO61-BY$50)/BY$51</f>
        <v/>
      </c>
      <c r="BZ30" s="1299">
        <f>$BT5*(AP61-BZ$50)/BZ$51</f>
        <v/>
      </c>
      <c r="CA30" s="1299">
        <f>$BT5*(AQ61-CA$50)/CA$51</f>
        <v/>
      </c>
      <c r="CB30" s="1299">
        <f>$BT5*(AR61-CB$50)/CB$51</f>
        <v/>
      </c>
      <c r="CC30" s="1299">
        <f>$BT5*(AS61-CC$50)/CC$51</f>
        <v/>
      </c>
      <c r="CD30" s="1299">
        <f>$BT5*(AT61-CD$50)/CD$51</f>
        <v/>
      </c>
      <c r="CE30" s="1299">
        <f>$BT5*(AU61-CE$50)/CE$51</f>
        <v/>
      </c>
      <c r="CF30" s="1299">
        <f>$BT5*(AV61-CF$50)/CF$51</f>
        <v/>
      </c>
      <c r="CG30" s="1299">
        <f>$BT5*(AW61-CG$50)/CG$51</f>
        <v/>
      </c>
      <c r="CH30" s="1299">
        <f>$BT5*(AX61-CH$50)/CH$51</f>
        <v/>
      </c>
      <c r="CI30" s="1299">
        <f>$BT5*(AY61-CI$50)/CI$51</f>
        <v/>
      </c>
      <c r="CJ30" s="723" t="n"/>
      <c r="CK30" s="1099" t="n"/>
      <c r="CL30" s="1099" t="n"/>
      <c r="CM30" s="1099" t="n"/>
      <c r="CN30" s="1099" t="n"/>
      <c r="CO30" s="1099" t="n"/>
      <c r="CP30" s="1099" t="n"/>
      <c r="CQ30" s="1099" t="n"/>
      <c r="CR30" s="1099" t="n"/>
      <c r="CS30" s="1099" t="n"/>
      <c r="CT30" s="1099" t="n"/>
      <c r="CU30" s="1099" t="n"/>
      <c r="CV30" s="1099" t="n"/>
      <c r="CW30" s="1099" t="n"/>
      <c r="CX30" s="1099" t="n"/>
      <c r="CY30" s="729" t="n"/>
      <c r="CZ30" s="729" t="n"/>
      <c r="DA30" s="729" t="n"/>
      <c r="DB30" s="729" t="n"/>
      <c r="DC30" s="729" t="n"/>
      <c r="DD30" s="729" t="n"/>
      <c r="DE30" s="729" t="n"/>
      <c r="DF30" s="729" t="n"/>
      <c r="DG30" s="729" t="n"/>
      <c r="DH30" s="729" t="n"/>
      <c r="DI30" s="729" t="n"/>
      <c r="DJ30" s="729" t="n"/>
      <c r="DK30" s="729" t="n"/>
      <c r="DL30" s="729" t="n"/>
      <c r="DM30" s="729" t="n"/>
      <c r="DN30" s="729" t="n"/>
      <c r="DO30" s="729" t="n"/>
      <c r="DP30" s="729" t="n"/>
      <c r="DQ30" s="729" t="n"/>
    </row>
    <row r="31" ht="16" customFormat="1" customHeight="1" s="717">
      <c r="A31" s="1047" t="inlineStr">
        <is>
          <t>还债券本金</t>
        </is>
      </c>
      <c r="C31" s="1061">
        <f>-N35*5%</f>
        <v/>
      </c>
      <c r="D31" s="1293" t="n"/>
      <c r="E31" s="1293" t="n"/>
      <c r="F31" s="1291">
        <f>F30+C31</f>
        <v/>
      </c>
      <c r="G31" s="144" t="n"/>
      <c r="H31" s="1300">
        <f>N49-(B17*初始化表!E17+B18*初始化表!F17+B19*初始化表!G17+B20*初始化表!H17)/520</f>
        <v/>
      </c>
      <c r="I31" s="1294">
        <f>N49-(D17*初始化表!E17+D18*初始化表!F17+D19*初始化表!G17+D20*初始化表!H17)/520-(C17*初始化表!E17+C18*初始化表!F17+C19*初始化表!G17+C20*初始化表!H17)/260</f>
        <v/>
      </c>
      <c r="J31" s="1294">
        <f>N49-(E17*初始化表!E17+E18*初始化表!F17+E19*初始化表!G17+E20*初始化表!H17)/260</f>
        <v/>
      </c>
      <c r="K31" s="1294">
        <f>((D17-2*E17)*初始化表!E18+(D18-2*E18)*初始化表!F18+(D19-2*E19)*初始化表!G18+(D20-2*E20)*初始化表!H18)/520</f>
        <v/>
      </c>
      <c r="L31" s="1301">
        <f>((B17-2*C17)*初始化表!E18+(B18-2*C18)*初始化表!F18+(B19-2*C19)*初始化表!G18+(B20-2*C20)*初始化表!H18)/520</f>
        <v/>
      </c>
      <c r="M31" s="178" t="n"/>
      <c r="N31" s="1179" t="inlineStr">
        <is>
          <t>财务决策</t>
        </is>
      </c>
      <c r="O31" s="1180" t="n"/>
      <c r="P31" s="1180" t="n"/>
      <c r="Q31" s="1180" t="n"/>
      <c r="R31" s="1181" t="n"/>
      <c r="S31" s="1101" t="n"/>
      <c r="T31" s="230" t="n"/>
      <c r="U31" s="1047" t="inlineStr">
        <is>
          <t>产品2</t>
        </is>
      </c>
      <c r="V31" s="1061">
        <f>第1期!BF27</f>
        <v/>
      </c>
      <c r="W31" s="1061">
        <f>第1期!BG27</f>
        <v/>
      </c>
      <c r="X31" s="1061">
        <f>第1期!BH27</f>
        <v/>
      </c>
      <c r="Y31" s="187">
        <f>第1期!BI27</f>
        <v/>
      </c>
      <c r="Z31" s="1101" t="n"/>
      <c r="AA31" s="144" t="n"/>
      <c r="AB31" s="261" t="inlineStr">
        <is>
          <t>产品3</t>
        </is>
      </c>
      <c r="AC31" s="1267">
        <f>AC13/AD7</f>
        <v/>
      </c>
      <c r="AD31" s="1267">
        <f>AD13/AE7</f>
        <v/>
      </c>
      <c r="AE31" s="1267">
        <f>AE13/AF7</f>
        <v/>
      </c>
      <c r="AF31" s="1268">
        <f>AF13/AG7</f>
        <v/>
      </c>
      <c r="AG31" s="1101" t="n"/>
      <c r="AH31" s="144" t="n"/>
      <c r="AI31" s="1302" t="inlineStr">
        <is>
          <t>期末公共报表</t>
        </is>
      </c>
      <c r="AJ31" s="1210" t="n"/>
      <c r="AK31" s="1210" t="n"/>
      <c r="AL31" s="1210" t="n"/>
      <c r="AM31" s="1210" t="n"/>
      <c r="AN31" s="1210" t="n"/>
      <c r="AO31" s="1210" t="n"/>
      <c r="AP31" s="1210" t="n"/>
      <c r="AQ31" s="1210" t="n"/>
      <c r="AR31" s="1210" t="n"/>
      <c r="AS31" s="1210" t="n"/>
      <c r="AT31" s="1210" t="n"/>
      <c r="AU31" s="1210" t="n"/>
      <c r="AV31" s="1210" t="n"/>
      <c r="AW31" s="1210" t="n"/>
      <c r="AX31" s="1210" t="n"/>
      <c r="AY31" s="1234" t="n"/>
      <c r="AZ31" s="144" t="n"/>
      <c r="BA31" s="351">
        <f>BA7</f>
        <v/>
      </c>
      <c r="BB31" s="1061">
        <f>SUM(BB7:BE7)</f>
        <v/>
      </c>
      <c r="BC31" s="1061">
        <f>SUM(BF7:BI7)</f>
        <v/>
      </c>
      <c r="BD31" s="1061">
        <f>SUM(BJ7:BM7)</f>
        <v/>
      </c>
      <c r="BE31" s="1061">
        <f>SUM(BN7:BQ7)</f>
        <v/>
      </c>
      <c r="BF31" s="1242">
        <f>(BB31*初始化表!E$17+BC31*初始化表!F$17+BD31*初始化表!G$17+BE31*初始化表!H$17)/1300</f>
        <v/>
      </c>
      <c r="BG31" s="1292">
        <f>IF(BF31=0,0,AL107/BF31)</f>
        <v/>
      </c>
      <c r="BH31" s="1292">
        <f>IF(BF31=0,0,AJ107/BF31)</f>
        <v/>
      </c>
      <c r="BI31" s="1303">
        <f>$BI$51+MAX(第1期!BI31,0)-第2期!BF31</f>
        <v/>
      </c>
      <c r="BJ31" s="1061">
        <f>IF(BA31=0,"",RANK(BG31,$BG$31:$BG$50))</f>
        <v/>
      </c>
      <c r="BK31" s="1061">
        <f>IF(BA31=0,"",RANK(BH31,$BH$31:$BH$50))</f>
        <v/>
      </c>
      <c r="BL31" s="1101" t="n"/>
      <c r="BM31" s="1045" t="n"/>
      <c r="BN31" s="1044" t="inlineStr">
        <is>
          <t>市场1</t>
        </is>
      </c>
      <c r="BO31" s="1044" t="inlineStr">
        <is>
          <t>市场2</t>
        </is>
      </c>
      <c r="BP31" s="1044" t="inlineStr">
        <is>
          <t>市场3</t>
        </is>
      </c>
      <c r="BQ31" s="1044" t="inlineStr">
        <is>
          <t>市场4</t>
        </is>
      </c>
      <c r="BR31" s="1106" t="n"/>
      <c r="BS31" s="351">
        <f>BS6</f>
        <v/>
      </c>
      <c r="BT31" s="1299">
        <f>$BT6*(AJ62-BT$50)/BT$51</f>
        <v/>
      </c>
      <c r="BU31" s="1299">
        <f>$BT6*(AK62-BU$50)/BU$51</f>
        <v/>
      </c>
      <c r="BV31" s="1299">
        <f>$BT6*(AL62-BV$50)/BV$51</f>
        <v/>
      </c>
      <c r="BW31" s="1299">
        <f>$BT6*(AM62-BW$50)/BW$51</f>
        <v/>
      </c>
      <c r="BX31" s="1299">
        <f>$BT6*(AN62-BX$50)/BX$51</f>
        <v/>
      </c>
      <c r="BY31" s="1299">
        <f>$BT6*(AO62-BY$50)/BY$51</f>
        <v/>
      </c>
      <c r="BZ31" s="1299">
        <f>$BT6*(AP62-BZ$50)/BZ$51</f>
        <v/>
      </c>
      <c r="CA31" s="1299">
        <f>$BT6*(AQ62-CA$50)/CA$51</f>
        <v/>
      </c>
      <c r="CB31" s="1299">
        <f>$BT6*(AR62-CB$50)/CB$51</f>
        <v/>
      </c>
      <c r="CC31" s="1299">
        <f>$BT6*(AS62-CC$50)/CC$51</f>
        <v/>
      </c>
      <c r="CD31" s="1299">
        <f>$BT6*(AT62-CD$50)/CD$51</f>
        <v/>
      </c>
      <c r="CE31" s="1299">
        <f>$BT6*(AU62-CE$50)/CE$51</f>
        <v/>
      </c>
      <c r="CF31" s="1299">
        <f>$BT6*(AV62-CF$50)/CF$51</f>
        <v/>
      </c>
      <c r="CG31" s="1299">
        <f>$BT6*(AW62-CG$50)/CG$51</f>
        <v/>
      </c>
      <c r="CH31" s="1299">
        <f>$BT6*(AX62-CH$50)/CH$51</f>
        <v/>
      </c>
      <c r="CI31" s="1299">
        <f>$BT6*(AY62-CI$50)/CI$51</f>
        <v/>
      </c>
      <c r="CJ31" s="723" t="n"/>
      <c r="CK31" s="1099" t="n"/>
      <c r="CL31" s="1099" t="n"/>
      <c r="CM31" s="1099" t="n"/>
      <c r="CN31" s="1099" t="n"/>
      <c r="CO31" s="1099" t="n"/>
      <c r="CP31" s="1099" t="n"/>
      <c r="CQ31" s="1099" t="n"/>
      <c r="CR31" s="1099" t="n"/>
      <c r="CS31" s="1099" t="n"/>
      <c r="CT31" s="1099" t="n"/>
      <c r="CU31" s="1099" t="n"/>
      <c r="CV31" s="1099" t="n"/>
      <c r="CW31" s="1099" t="n"/>
      <c r="CX31" s="1099" t="n"/>
      <c r="CY31" s="729" t="n"/>
      <c r="CZ31" s="729" t="n"/>
      <c r="DA31" s="729" t="n"/>
      <c r="DB31" s="729" t="n"/>
      <c r="DC31" s="729" t="n"/>
      <c r="DD31" s="729" t="n"/>
      <c r="DE31" s="729" t="n"/>
      <c r="DF31" s="729" t="n"/>
      <c r="DG31" s="729" t="n"/>
      <c r="DH31" s="729" t="n"/>
      <c r="DI31" s="729" t="n"/>
      <c r="DJ31" s="729" t="n"/>
      <c r="DK31" s="729" t="n"/>
      <c r="DL31" s="729" t="n"/>
      <c r="DM31" s="729" t="n"/>
      <c r="DN31" s="729" t="n"/>
      <c r="DO31" s="729" t="n"/>
      <c r="DP31" s="729" t="n"/>
      <c r="DQ31" s="729" t="n"/>
    </row>
    <row r="32" ht="16" customFormat="1" customHeight="1" s="717">
      <c r="A32" s="1047" t="inlineStr">
        <is>
          <t>还债券利息</t>
        </is>
      </c>
      <c r="C32" s="1061">
        <f>-O35*初始化表!B24/4</f>
        <v/>
      </c>
      <c r="D32" s="1293" t="n"/>
      <c r="E32" s="1293">
        <f>-C32</f>
        <v/>
      </c>
      <c r="F32" s="1291">
        <f>F31+C32</f>
        <v/>
      </c>
      <c r="G32" s="144" t="n"/>
      <c r="H32" s="167" t="inlineStr">
        <is>
          <t>一正机时余</t>
        </is>
      </c>
      <c r="I32" s="200" t="inlineStr">
        <is>
          <t>二正机时余</t>
        </is>
      </c>
      <c r="J32" s="200" t="inlineStr">
        <is>
          <t>二加机时余</t>
        </is>
      </c>
      <c r="K32" s="201" t="inlineStr">
        <is>
          <t>剩余人时</t>
        </is>
      </c>
      <c r="L32" s="178" t="n"/>
      <c r="M32" s="178" t="n"/>
      <c r="N32" s="1047" t="inlineStr">
        <is>
          <t>自动贷款</t>
        </is>
      </c>
      <c r="O32" s="1044" t="inlineStr">
        <is>
          <t>推荐贷款</t>
        </is>
      </c>
      <c r="P32" s="1044" t="inlineStr">
        <is>
          <t>贷款限额</t>
        </is>
      </c>
      <c r="Q32" s="1044" t="inlineStr">
        <is>
          <t>实际贷款</t>
        </is>
      </c>
      <c r="R32" s="1091" t="inlineStr">
        <is>
          <t>上期紧急贷款</t>
        </is>
      </c>
      <c r="S32" s="1100" t="n"/>
      <c r="T32" s="230" t="n"/>
      <c r="U32" s="1047" t="inlineStr">
        <is>
          <t>产品3</t>
        </is>
      </c>
      <c r="V32" s="1061">
        <f>第1期!BJ27</f>
        <v/>
      </c>
      <c r="W32" s="1061">
        <f>第1期!BK27</f>
        <v/>
      </c>
      <c r="X32" s="1061">
        <f>第1期!BL27</f>
        <v/>
      </c>
      <c r="Y32" s="187">
        <f>第1期!BM27</f>
        <v/>
      </c>
      <c r="Z32" s="1101" t="n"/>
      <c r="AA32" s="144" t="n"/>
      <c r="AB32" s="264" t="inlineStr">
        <is>
          <t>产品4</t>
        </is>
      </c>
      <c r="AC32" s="1272">
        <f>AC14/AD8</f>
        <v/>
      </c>
      <c r="AD32" s="1272">
        <f>AD14/AE8</f>
        <v/>
      </c>
      <c r="AE32" s="1272">
        <f>AE14/AF8</f>
        <v/>
      </c>
      <c r="AF32" s="1273">
        <f>AF14/AG8</f>
        <v/>
      </c>
      <c r="AG32" s="1101" t="n"/>
      <c r="AH32" s="144" t="n"/>
      <c r="AI32" s="1228" t="n"/>
      <c r="AY32" s="1239" t="n"/>
      <c r="AZ32" s="144" t="n"/>
      <c r="BA32" s="351">
        <f>BA8</f>
        <v/>
      </c>
      <c r="BB32" s="1061">
        <f>SUM(BB8:BE8)</f>
        <v/>
      </c>
      <c r="BC32" s="1061">
        <f>SUM(BF8:BI8)</f>
        <v/>
      </c>
      <c r="BD32" s="1061">
        <f>SUM(BJ8:BM8)</f>
        <v/>
      </c>
      <c r="BE32" s="1061">
        <f>SUM(BN8:BQ8)</f>
        <v/>
      </c>
      <c r="BF32" s="1242">
        <f>(BB32*初始化表!E$17+BC32*初始化表!F$17+BD32*初始化表!G$17+BE32*初始化表!H$17)/1300</f>
        <v/>
      </c>
      <c r="BG32" s="1292">
        <f>IF(BF32=0,0,AL108/BF32)</f>
        <v/>
      </c>
      <c r="BH32" s="1292">
        <f>IF(BF32=0,0,AJ108/BF32)</f>
        <v/>
      </c>
      <c r="BI32" s="1303">
        <f>$BI$51+MAX(第1期!BI32,0)-第2期!BF32</f>
        <v/>
      </c>
      <c r="BJ32" s="1061">
        <f>IF(BA32=0,"",RANK(BG32,$BG$31:$BG$50))</f>
        <v/>
      </c>
      <c r="BK32" s="1061">
        <f>IF(BA32=0,"",RANK(BH32,$BH$31:$BH$50))</f>
        <v/>
      </c>
      <c r="BL32" s="1101" t="n"/>
      <c r="BM32" s="1044" t="inlineStr">
        <is>
          <t>产品1</t>
        </is>
      </c>
      <c r="BN32" s="1061">
        <f>COUNTIF(BB7:BB26,"&gt;0")</f>
        <v/>
      </c>
      <c r="BO32" s="1061">
        <f>COUNTIF(BC7:BC26,"&gt;0")</f>
        <v/>
      </c>
      <c r="BP32" s="1061">
        <f>COUNTIF(BD7:BD26,"&gt;0")</f>
        <v/>
      </c>
      <c r="BQ32" s="1061">
        <f>COUNTIF(BE7:BE26,"&gt;0")</f>
        <v/>
      </c>
      <c r="BR32" s="1106" t="n"/>
      <c r="BS32" s="351">
        <f>BS7</f>
        <v/>
      </c>
      <c r="BT32" s="1299">
        <f>$BT7*(AJ63-BT$50)/BT$51</f>
        <v/>
      </c>
      <c r="BU32" s="1299">
        <f>$BT7*(AK63-BU$50)/BU$51</f>
        <v/>
      </c>
      <c r="BV32" s="1299">
        <f>$BT7*(AL63-BV$50)/BV$51</f>
        <v/>
      </c>
      <c r="BW32" s="1299">
        <f>$BT7*(AM63-BW$50)/BW$51</f>
        <v/>
      </c>
      <c r="BX32" s="1299">
        <f>$BT7*(AN63-BX$50)/BX$51</f>
        <v/>
      </c>
      <c r="BY32" s="1299">
        <f>$BT7*(AO63-BY$50)/BY$51</f>
        <v/>
      </c>
      <c r="BZ32" s="1299">
        <f>$BT7*(AP63-BZ$50)/BZ$51</f>
        <v/>
      </c>
      <c r="CA32" s="1299">
        <f>$BT7*(AQ63-CA$50)/CA$51</f>
        <v/>
      </c>
      <c r="CB32" s="1299">
        <f>$BT7*(AR63-CB$50)/CB$51</f>
        <v/>
      </c>
      <c r="CC32" s="1299">
        <f>$BT7*(AS63-CC$50)/CC$51</f>
        <v/>
      </c>
      <c r="CD32" s="1299">
        <f>$BT7*(AT63-CD$50)/CD$51</f>
        <v/>
      </c>
      <c r="CE32" s="1299">
        <f>$BT7*(AU63-CE$50)/CE$51</f>
        <v/>
      </c>
      <c r="CF32" s="1299">
        <f>$BT7*(AV63-CF$50)/CF$51</f>
        <v/>
      </c>
      <c r="CG32" s="1299">
        <f>$BT7*(AW63-CG$50)/CG$51</f>
        <v/>
      </c>
      <c r="CH32" s="1299">
        <f>$BT7*(AX63-CH$50)/CH$51</f>
        <v/>
      </c>
      <c r="CI32" s="1299">
        <f>$BT7*(AY63-CI$50)/CI$51</f>
        <v/>
      </c>
      <c r="CJ32" s="723" t="n"/>
      <c r="CK32" s="1099" t="n"/>
      <c r="CL32" s="1099" t="n"/>
      <c r="CM32" s="1099" t="n"/>
      <c r="CN32" s="1099" t="n"/>
      <c r="CO32" s="1099" t="n"/>
      <c r="CP32" s="1099" t="n"/>
      <c r="CQ32" s="1099" t="n"/>
      <c r="CR32" s="1099" t="n"/>
      <c r="CS32" s="1099" t="n"/>
      <c r="CT32" s="1099" t="n"/>
      <c r="CU32" s="1099" t="n"/>
      <c r="CV32" s="1099" t="n"/>
      <c r="CW32" s="1099" t="n"/>
      <c r="CX32" s="1099" t="n"/>
      <c r="CY32" s="729" t="n"/>
      <c r="CZ32" s="729" t="n"/>
      <c r="DA32" s="729" t="n"/>
      <c r="DB32" s="729" t="n"/>
      <c r="DC32" s="729" t="n"/>
      <c r="DD32" s="729" t="n"/>
      <c r="DE32" s="729" t="n"/>
      <c r="DF32" s="729" t="n"/>
      <c r="DG32" s="729" t="n"/>
      <c r="DH32" s="729" t="n"/>
      <c r="DI32" s="729" t="n"/>
      <c r="DJ32" s="729" t="n"/>
      <c r="DK32" s="729" t="n"/>
      <c r="DL32" s="729" t="n"/>
      <c r="DM32" s="729" t="n"/>
      <c r="DN32" s="729" t="n"/>
      <c r="DO32" s="729" t="n"/>
      <c r="DP32" s="729" t="n"/>
      <c r="DQ32" s="729" t="n"/>
    </row>
    <row r="33" ht="16" customFormat="1" customHeight="1" s="717">
      <c r="A33" s="1047" t="inlineStr">
        <is>
          <t>新工人培训费</t>
        </is>
      </c>
      <c r="C33" s="1061">
        <f>-B22*初始化表!B13</f>
        <v/>
      </c>
      <c r="D33" s="1293" t="n"/>
      <c r="E33" s="1293">
        <f>E32-C33</f>
        <v/>
      </c>
      <c r="F33" s="1291">
        <f>F32+C33</f>
        <v/>
      </c>
      <c r="G33" s="144" t="n"/>
      <c r="H33" s="1304">
        <f>520*H31</f>
        <v/>
      </c>
      <c r="I33" s="1292">
        <f>520*I31</f>
        <v/>
      </c>
      <c r="J33" s="1305">
        <f>260*J31</f>
        <v/>
      </c>
      <c r="K33" s="1306">
        <f>I29*520</f>
        <v/>
      </c>
      <c r="L33" s="207" t="n"/>
      <c r="M33" s="207" t="n"/>
      <c r="N33" s="1307">
        <f>INT(IF(C28&lt;初始化表!B21,MIN((初始化表!B21-C28),P33),0)+1)</f>
        <v/>
      </c>
      <c r="O33" s="1281">
        <f>MAX(N33,IF(F48&lt;0,INT(-F48+1),0))</f>
        <v/>
      </c>
      <c r="P33" s="1281">
        <f>第1期!P33-第1期!B24</f>
        <v/>
      </c>
      <c r="Q33" s="1245" t="n"/>
      <c r="R33" s="1276">
        <f>第1期!C37</f>
        <v/>
      </c>
      <c r="S33" s="1282" t="n"/>
      <c r="T33" s="230" t="n"/>
      <c r="U33" s="1073" t="inlineStr">
        <is>
          <t>产品4</t>
        </is>
      </c>
      <c r="V33" s="1063">
        <f>第1期!BN27</f>
        <v/>
      </c>
      <c r="W33" s="1063">
        <f>第1期!BO27</f>
        <v/>
      </c>
      <c r="X33" s="1063">
        <f>第1期!BP27</f>
        <v/>
      </c>
      <c r="Y33" s="1064">
        <f>第1期!BQ27</f>
        <v/>
      </c>
      <c r="Z33" s="1101" t="n"/>
      <c r="AA33" s="144" t="n"/>
      <c r="AB33" s="267" t="n"/>
      <c r="AC33" s="267" t="n"/>
      <c r="AD33" s="267" t="n"/>
      <c r="AE33" s="267" t="n"/>
      <c r="AF33" s="267" t="n"/>
      <c r="AG33" s="267" t="n"/>
      <c r="AH33" s="144" t="n"/>
      <c r="AI33" s="1228" t="n"/>
      <c r="AY33" s="1239" t="n"/>
      <c r="AZ33" s="144" t="n"/>
      <c r="BA33" s="351">
        <f>BA9</f>
        <v/>
      </c>
      <c r="BB33" s="1061">
        <f>SUM(BB9:BE9)</f>
        <v/>
      </c>
      <c r="BC33" s="1061">
        <f>SUM(BF9:BI9)</f>
        <v/>
      </c>
      <c r="BD33" s="1061">
        <f>SUM(BJ9:BM9)</f>
        <v/>
      </c>
      <c r="BE33" s="1061">
        <f>SUM(BN9:BQ9)</f>
        <v/>
      </c>
      <c r="BF33" s="1242">
        <f>(BB33*初始化表!E$17+BC33*初始化表!F$17+BD33*初始化表!G$17+BE33*初始化表!H$17)/1300</f>
        <v/>
      </c>
      <c r="BG33" s="1292">
        <f>IF(BF33=0,0,AL109/BF33)</f>
        <v/>
      </c>
      <c r="BH33" s="1292">
        <f>IF(BF33=0,0,AJ109/BF33)</f>
        <v/>
      </c>
      <c r="BI33" s="1303">
        <f>$BI$51+MAX(第1期!BI33,0)-第2期!BF33</f>
        <v/>
      </c>
      <c r="BJ33" s="1061">
        <f>IF(BA33=0,"",RANK(BG33,$BG$31:$BG$50))</f>
        <v/>
      </c>
      <c r="BK33" s="1061">
        <f>IF(BA33=0,"",RANK(BH33,$BH$31:$BH$50))</f>
        <v/>
      </c>
      <c r="BL33" s="1101" t="n"/>
      <c r="BM33" s="1044" t="inlineStr">
        <is>
          <t>产品2</t>
        </is>
      </c>
      <c r="BN33" s="1061">
        <f>COUNTIF(BF7:BF26,"&gt;0")</f>
        <v/>
      </c>
      <c r="BO33" s="1061">
        <f>COUNTIF(BG7:BG26,"&gt;0")</f>
        <v/>
      </c>
      <c r="BP33" s="1061">
        <f>COUNTIF(BH7:BH26,"&gt;0")</f>
        <v/>
      </c>
      <c r="BQ33" s="1061">
        <f>COUNTIF(BI7:BI26,"&gt;0")</f>
        <v/>
      </c>
      <c r="BR33" s="1106" t="n"/>
      <c r="BS33" s="351">
        <f>BS8</f>
        <v/>
      </c>
      <c r="BT33" s="1299">
        <f>$BT8*(AJ64-BT$50)/BT$51</f>
        <v/>
      </c>
      <c r="BU33" s="1299">
        <f>$BT8*(AK64-BU$50)/BU$51</f>
        <v/>
      </c>
      <c r="BV33" s="1299">
        <f>$BT8*(AL64-BV$50)/BV$51</f>
        <v/>
      </c>
      <c r="BW33" s="1299">
        <f>$BT8*(AM64-BW$50)/BW$51</f>
        <v/>
      </c>
      <c r="BX33" s="1299">
        <f>$BT8*(AN64-BX$50)/BX$51</f>
        <v/>
      </c>
      <c r="BY33" s="1299">
        <f>$BT8*(AO64-BY$50)/BY$51</f>
        <v/>
      </c>
      <c r="BZ33" s="1299">
        <f>$BT8*(AP64-BZ$50)/BZ$51</f>
        <v/>
      </c>
      <c r="CA33" s="1299">
        <f>$BT8*(AQ64-CA$50)/CA$51</f>
        <v/>
      </c>
      <c r="CB33" s="1299">
        <f>$BT8*(AR64-CB$50)/CB$51</f>
        <v/>
      </c>
      <c r="CC33" s="1299">
        <f>$BT8*(AS64-CC$50)/CC$51</f>
        <v/>
      </c>
      <c r="CD33" s="1299">
        <f>$BT8*(AT64-CD$50)/CD$51</f>
        <v/>
      </c>
      <c r="CE33" s="1299">
        <f>$BT8*(AU64-CE$50)/CE$51</f>
        <v/>
      </c>
      <c r="CF33" s="1299">
        <f>$BT8*(AV64-CF$50)/CF$51</f>
        <v/>
      </c>
      <c r="CG33" s="1299">
        <f>$BT8*(AW64-CG$50)/CG$51</f>
        <v/>
      </c>
      <c r="CH33" s="1299">
        <f>$BT8*(AX64-CH$50)/CH$51</f>
        <v/>
      </c>
      <c r="CI33" s="1299">
        <f>$BT8*(AY64-CI$50)/CI$51</f>
        <v/>
      </c>
      <c r="CJ33" s="723" t="n"/>
      <c r="CK33" s="1099" t="n"/>
      <c r="CL33" s="1099" t="n"/>
      <c r="CM33" s="1099" t="n"/>
      <c r="CN33" s="1099" t="n"/>
      <c r="CO33" s="1099" t="n"/>
      <c r="CP33" s="1099" t="n"/>
      <c r="CQ33" s="1099" t="n"/>
      <c r="CR33" s="1099" t="n"/>
      <c r="CS33" s="1099" t="n"/>
      <c r="CT33" s="1099" t="n"/>
      <c r="CU33" s="1099" t="n"/>
      <c r="CV33" s="1099" t="n"/>
      <c r="CW33" s="1099" t="n"/>
      <c r="CX33" s="1099" t="n"/>
      <c r="CY33" s="729" t="n"/>
      <c r="CZ33" s="729" t="n"/>
      <c r="DA33" s="729" t="n"/>
      <c r="DB33" s="729" t="n"/>
      <c r="DC33" s="729" t="n"/>
      <c r="DD33" s="729" t="n"/>
      <c r="DE33" s="729" t="n"/>
      <c r="DF33" s="729" t="n"/>
      <c r="DG33" s="729" t="n"/>
      <c r="DH33" s="729" t="n"/>
      <c r="DI33" s="729" t="n"/>
      <c r="DJ33" s="729" t="n"/>
      <c r="DK33" s="729" t="n"/>
      <c r="DL33" s="729" t="n"/>
      <c r="DM33" s="729" t="n"/>
      <c r="DN33" s="729" t="n"/>
      <c r="DO33" s="729" t="n"/>
      <c r="DP33" s="729" t="n"/>
      <c r="DQ33" s="729" t="n"/>
    </row>
    <row r="34" ht="16" customFormat="1" customHeight="1" s="717">
      <c r="A34" s="1047" t="inlineStr">
        <is>
          <t>解雇工人安置费</t>
        </is>
      </c>
      <c r="C34" s="1061">
        <f>-C22*初始化表!B14</f>
        <v/>
      </c>
      <c r="D34" s="1293" t="n"/>
      <c r="E34" s="1293">
        <f>E33-C34</f>
        <v/>
      </c>
      <c r="F34" s="1291">
        <f>F33+C34</f>
        <v/>
      </c>
      <c r="G34" s="144" t="n"/>
      <c r="H34" s="1308" t="inlineStr">
        <is>
          <t>管理费</t>
        </is>
      </c>
      <c r="I34" s="1309">
        <f>-C43</f>
        <v/>
      </c>
      <c r="J34" s="1041" t="inlineStr">
        <is>
          <t>剩余生产</t>
        </is>
      </c>
      <c r="K34" s="210" t="inlineStr">
        <is>
          <t>自动排版须预估产量</t>
        </is>
      </c>
      <c r="L34" s="211" t="n"/>
      <c r="M34" s="178" t="n"/>
      <c r="N34" s="1047" t="inlineStr">
        <is>
          <t>累发债券</t>
        </is>
      </c>
      <c r="O34" s="1044" t="inlineStr">
        <is>
          <t>未还债券</t>
        </is>
      </c>
      <c r="P34" s="1044" t="inlineStr">
        <is>
          <t>推荐债券</t>
        </is>
      </c>
      <c r="Q34" s="1044" t="inlineStr">
        <is>
          <t>债券限额</t>
        </is>
      </c>
      <c r="R34" s="1091" t="inlineStr">
        <is>
          <t>实发债券</t>
        </is>
      </c>
      <c r="S34" s="1100" t="n"/>
      <c r="T34" s="230" t="n"/>
      <c r="U34" s="230" t="n"/>
      <c r="V34" s="140" t="n"/>
      <c r="W34" s="140" t="n"/>
      <c r="X34" s="140" t="n"/>
      <c r="Y34" s="140" t="n"/>
      <c r="Z34" s="1101" t="n"/>
      <c r="AA34" s="144" t="n"/>
      <c r="AB34" s="259" t="inlineStr">
        <is>
          <t>库存利润</t>
        </is>
      </c>
      <c r="AC34" s="260" t="inlineStr">
        <is>
          <t>仓库</t>
        </is>
      </c>
      <c r="AD34" s="260" t="inlineStr">
        <is>
          <t>市场1</t>
        </is>
      </c>
      <c r="AE34" s="260" t="inlineStr">
        <is>
          <t>市场2</t>
        </is>
      </c>
      <c r="AF34" s="260" t="inlineStr">
        <is>
          <t>市场3</t>
        </is>
      </c>
      <c r="AG34" s="268" t="inlineStr">
        <is>
          <t>市场4</t>
        </is>
      </c>
      <c r="AH34" s="144" t="n"/>
      <c r="AI34" s="1044" t="inlineStr">
        <is>
          <t>市场价格报表</t>
        </is>
      </c>
      <c r="AZ34" s="144" t="n"/>
      <c r="BA34" s="351">
        <f>BA10</f>
        <v/>
      </c>
      <c r="BB34" s="1061">
        <f>SUM(BB10:BE10)</f>
        <v/>
      </c>
      <c r="BC34" s="1061">
        <f>SUM(BF10:BI10)</f>
        <v/>
      </c>
      <c r="BD34" s="1061">
        <f>SUM(BJ10:BM10)</f>
        <v/>
      </c>
      <c r="BE34" s="1061">
        <f>SUM(BN10:BQ10)</f>
        <v/>
      </c>
      <c r="BF34" s="1242">
        <f>(BB34*初始化表!E$17+BC34*初始化表!F$17+BD34*初始化表!G$17+BE34*初始化表!H$17)/1300</f>
        <v/>
      </c>
      <c r="BG34" s="1292">
        <f>IF(BF34=0,0,AL110/BF34)</f>
        <v/>
      </c>
      <c r="BH34" s="1292">
        <f>IF(BF34=0,0,AJ110/BF34)</f>
        <v/>
      </c>
      <c r="BI34" s="1303">
        <f>$BI$51+MAX(第1期!BI34,0)-第2期!BF34</f>
        <v/>
      </c>
      <c r="BJ34" s="1061">
        <f>IF(BA34=0,"",RANK(BG34,$BG$31:$BG$50))</f>
        <v/>
      </c>
      <c r="BK34" s="1061">
        <f>IF(BA34=0,"",RANK(BH34,$BH$31:$BH$50))</f>
        <v/>
      </c>
      <c r="BL34" s="1101" t="n"/>
      <c r="BM34" s="1044" t="inlineStr">
        <is>
          <t>产品3</t>
        </is>
      </c>
      <c r="BN34" s="1061">
        <f>COUNTIF(BJ7:BJ26,"&gt;0")</f>
        <v/>
      </c>
      <c r="BO34" s="1061">
        <f>COUNTIF(BK7:BK26,"&gt;0")</f>
        <v/>
      </c>
      <c r="BP34" s="1061">
        <f>COUNTIF(BL7:BL26,"&gt;0")</f>
        <v/>
      </c>
      <c r="BQ34" s="1061">
        <f>COUNTIF(BM7:BM26,"&gt;0")</f>
        <v/>
      </c>
      <c r="BR34" s="1106" t="n"/>
      <c r="BS34" s="351">
        <f>BS9</f>
        <v/>
      </c>
      <c r="BT34" s="1299">
        <f>$BT9*(AJ65-BT$50)/BT$51</f>
        <v/>
      </c>
      <c r="BU34" s="1299">
        <f>$BT9*(AK65-BU$50)/BU$51</f>
        <v/>
      </c>
      <c r="BV34" s="1299">
        <f>$BT9*(AL65-BV$50)/BV$51</f>
        <v/>
      </c>
      <c r="BW34" s="1299">
        <f>$BT9*(AM65-BW$50)/BW$51</f>
        <v/>
      </c>
      <c r="BX34" s="1299">
        <f>$BT9*(AN65-BX$50)/BX$51</f>
        <v/>
      </c>
      <c r="BY34" s="1299">
        <f>$BT9*(AO65-BY$50)/BY$51</f>
        <v/>
      </c>
      <c r="BZ34" s="1299">
        <f>$BT9*(AP65-BZ$50)/BZ$51</f>
        <v/>
      </c>
      <c r="CA34" s="1299">
        <f>$BT9*(AQ65-CA$50)/CA$51</f>
        <v/>
      </c>
      <c r="CB34" s="1299">
        <f>$BT9*(AR65-CB$50)/CB$51</f>
        <v/>
      </c>
      <c r="CC34" s="1299">
        <f>$BT9*(AS65-CC$50)/CC$51</f>
        <v/>
      </c>
      <c r="CD34" s="1299">
        <f>$BT9*(AT65-CD$50)/CD$51</f>
        <v/>
      </c>
      <c r="CE34" s="1299">
        <f>$BT9*(AU65-CE$50)/CE$51</f>
        <v/>
      </c>
      <c r="CF34" s="1299">
        <f>$BT9*(AV65-CF$50)/CF$51</f>
        <v/>
      </c>
      <c r="CG34" s="1299">
        <f>$BT9*(AW65-CG$50)/CG$51</f>
        <v/>
      </c>
      <c r="CH34" s="1299">
        <f>$BT9*(AX65-CH$50)/CH$51</f>
        <v/>
      </c>
      <c r="CI34" s="1299">
        <f>$BT9*(AY65-CI$50)/CI$51</f>
        <v/>
      </c>
      <c r="CJ34" s="723" t="n"/>
      <c r="CK34" s="1099" t="n"/>
      <c r="CL34" s="1099" t="n"/>
      <c r="CM34" s="1099" t="n"/>
      <c r="CN34" s="1099" t="n"/>
      <c r="CO34" s="1099" t="n"/>
      <c r="CP34" s="1099" t="n"/>
      <c r="CQ34" s="1099" t="n"/>
      <c r="CR34" s="1099" t="n"/>
      <c r="CS34" s="1099" t="n"/>
      <c r="CT34" s="1099" t="n"/>
      <c r="CU34" s="1099" t="n"/>
      <c r="CV34" s="1099" t="n"/>
      <c r="CW34" s="1099" t="n"/>
      <c r="CX34" s="1099" t="n"/>
      <c r="CY34" s="729" t="n"/>
      <c r="CZ34" s="729" t="n"/>
      <c r="DA34" s="729" t="n"/>
      <c r="DB34" s="729" t="n"/>
      <c r="DC34" s="729" t="n"/>
      <c r="DD34" s="729" t="n"/>
      <c r="DE34" s="729" t="n"/>
      <c r="DF34" s="729" t="n"/>
      <c r="DG34" s="729" t="n"/>
      <c r="DH34" s="729" t="n"/>
      <c r="DI34" s="729" t="n"/>
      <c r="DJ34" s="729" t="n"/>
      <c r="DK34" s="729" t="n"/>
      <c r="DL34" s="729" t="n"/>
      <c r="DM34" s="729" t="n"/>
      <c r="DN34" s="729" t="n"/>
      <c r="DO34" s="729" t="n"/>
      <c r="DP34" s="729" t="n"/>
      <c r="DQ34" s="729" t="n"/>
    </row>
    <row r="35" ht="16" customFormat="1" customHeight="1" s="717">
      <c r="A35" s="1047" t="inlineStr">
        <is>
          <t>工人基本工资</t>
        </is>
      </c>
      <c r="C35" s="1061">
        <f>-(H17-C22+B22*初始化表!H4)*初始化表!B15*520*F24</f>
        <v/>
      </c>
      <c r="D35" s="1293" t="n"/>
      <c r="E35" s="1293">
        <f>E34-C35</f>
        <v/>
      </c>
      <c r="F35" s="1291">
        <f>F34+C35</f>
        <v/>
      </c>
      <c r="G35" s="144" t="n"/>
      <c r="H35" s="1310" t="inlineStr">
        <is>
          <t>新工培训</t>
        </is>
      </c>
      <c r="I35" s="1311">
        <f>-C33</f>
        <v/>
      </c>
      <c r="J35" s="157">
        <f>INT(($N$49*1300-SUMPRODUCT($L$177:$L$180,$H$177:$H$180))/H177)</f>
        <v/>
      </c>
      <c r="K35" s="1044" t="inlineStr">
        <is>
          <t>产品1</t>
        </is>
      </c>
      <c r="L35" s="1265" t="n"/>
      <c r="M35" s="178" t="n"/>
      <c r="N35" s="1307">
        <f>第1期!C24+第1期!N35</f>
        <v/>
      </c>
      <c r="O35" s="1281">
        <f>第1期!O35+第1期!C31+第1期!C30</f>
        <v/>
      </c>
      <c r="P35" s="1281">
        <f>INT(Q35)</f>
        <v/>
      </c>
      <c r="Q35" s="1312">
        <f>0.5*第1期!B80-O35</f>
        <v/>
      </c>
      <c r="R35" s="1245" t="n"/>
      <c r="S35" s="1282" t="n"/>
      <c r="T35" s="230" t="n"/>
      <c r="U35" s="1041" t="inlineStr">
        <is>
          <t>预计废品</t>
        </is>
      </c>
      <c r="V35" s="1053" t="inlineStr">
        <is>
          <t>市场1</t>
        </is>
      </c>
      <c r="W35" s="1053" t="inlineStr">
        <is>
          <t>市场2</t>
        </is>
      </c>
      <c r="X35" s="1053" t="inlineStr">
        <is>
          <t>市场3</t>
        </is>
      </c>
      <c r="Y35" s="1090" t="inlineStr">
        <is>
          <t>市场4</t>
        </is>
      </c>
      <c r="Z35" s="1101" t="n"/>
      <c r="AA35" s="144" t="n"/>
      <c r="AB35" s="261" t="inlineStr">
        <is>
          <t>产品1</t>
        </is>
      </c>
      <c r="AC35" s="1236">
        <f>初始化表!$E$22-AC5</f>
        <v/>
      </c>
      <c r="AD35" s="1236">
        <f>初始化表!$E$22-AD5</f>
        <v/>
      </c>
      <c r="AE35" s="1236">
        <f>初始化表!$E$22-AE5</f>
        <v/>
      </c>
      <c r="AF35" s="1236">
        <f>初始化表!$E$22-AF5</f>
        <v/>
      </c>
      <c r="AG35" s="1313">
        <f>初始化表!$E$22-AG5</f>
        <v/>
      </c>
      <c r="AH35" s="144" t="n"/>
      <c r="AI35" s="1047" t="inlineStr">
        <is>
          <t>公司</t>
        </is>
      </c>
      <c r="AJ35" s="1044" t="inlineStr">
        <is>
          <t>产品A</t>
        </is>
      </c>
      <c r="AN35" s="1044" t="inlineStr">
        <is>
          <t>产品2</t>
        </is>
      </c>
      <c r="AR35" s="1044" t="inlineStr">
        <is>
          <t>产品3</t>
        </is>
      </c>
      <c r="AV35" s="1091" t="inlineStr">
        <is>
          <t>产品4</t>
        </is>
      </c>
      <c r="AY35" s="1239" t="n"/>
      <c r="AZ35" s="144" t="n"/>
      <c r="BA35" s="351">
        <f>BA11</f>
        <v/>
      </c>
      <c r="BB35" s="1061">
        <f>SUM(BB11:BE11)</f>
        <v/>
      </c>
      <c r="BC35" s="1061">
        <f>SUM(BF11:BI11)</f>
        <v/>
      </c>
      <c r="BD35" s="1061">
        <f>SUM(BJ11:BM11)</f>
        <v/>
      </c>
      <c r="BE35" s="1061">
        <f>SUM(BN11:BQ11)</f>
        <v/>
      </c>
      <c r="BF35" s="1242">
        <f>(BB35*初始化表!E$17+BC35*初始化表!F$17+BD35*初始化表!G$17+BE35*初始化表!H$17)/1300</f>
        <v/>
      </c>
      <c r="BG35" s="1292">
        <f>IF(BF35=0,0,AL111/BF35)</f>
        <v/>
      </c>
      <c r="BH35" s="1292">
        <f>IF(BF35=0,0,AJ111/BF35)</f>
        <v/>
      </c>
      <c r="BI35" s="1303">
        <f>$BI$51+MAX(第1期!BI35,0)-第2期!BF35</f>
        <v/>
      </c>
      <c r="BJ35" s="1061">
        <f>IF(BA35=0,"",RANK(BG35,$BG$31:$BG$50))</f>
        <v/>
      </c>
      <c r="BK35" s="1061">
        <f>IF(BA35=0,"",RANK(BH35,$BH$31:$BH$50))</f>
        <v/>
      </c>
      <c r="BL35" s="1101" t="n"/>
      <c r="BM35" s="1044" t="inlineStr">
        <is>
          <t>产品4</t>
        </is>
      </c>
      <c r="BN35" s="1061">
        <f>COUNTIF(BN7:BN26,"&gt;0")</f>
        <v/>
      </c>
      <c r="BO35" s="1061">
        <f>COUNTIF(BO7:BO26,"&gt;0")</f>
        <v/>
      </c>
      <c r="BP35" s="1061">
        <f>COUNTIF(BP7:BP26,"&gt;0")</f>
        <v/>
      </c>
      <c r="BQ35" s="1061">
        <f>COUNTIF(BQ7:BQ26,"&gt;0")</f>
        <v/>
      </c>
      <c r="BR35" s="1106" t="n"/>
      <c r="BS35" s="351">
        <f>BS10</f>
        <v/>
      </c>
      <c r="BT35" s="1299">
        <f>$BT10*(AJ66-BT$50)/BT$51</f>
        <v/>
      </c>
      <c r="BU35" s="1299">
        <f>$BT10*(AK66-BU$50)/BU$51</f>
        <v/>
      </c>
      <c r="BV35" s="1299">
        <f>$BT10*(AL66-BV$50)/BV$51</f>
        <v/>
      </c>
      <c r="BW35" s="1299">
        <f>$BT10*(AM66-BW$50)/BW$51</f>
        <v/>
      </c>
      <c r="BX35" s="1299">
        <f>$BT10*(AN66-BX$50)/BX$51</f>
        <v/>
      </c>
      <c r="BY35" s="1299">
        <f>$BT10*(AO66-BY$50)/BY$51</f>
        <v/>
      </c>
      <c r="BZ35" s="1299">
        <f>$BT10*(AP66-BZ$50)/BZ$51</f>
        <v/>
      </c>
      <c r="CA35" s="1299">
        <f>$BT10*(AQ66-CA$50)/CA$51</f>
        <v/>
      </c>
      <c r="CB35" s="1299">
        <f>$BT10*(AR66-CB$50)/CB$51</f>
        <v/>
      </c>
      <c r="CC35" s="1299">
        <f>$BT10*(AS66-CC$50)/CC$51</f>
        <v/>
      </c>
      <c r="CD35" s="1299">
        <f>$BT10*(AT66-CD$50)/CD$51</f>
        <v/>
      </c>
      <c r="CE35" s="1299">
        <f>$BT10*(AU66-CE$50)/CE$51</f>
        <v/>
      </c>
      <c r="CF35" s="1299">
        <f>$BT10*(AV66-CF$50)/CF$51</f>
        <v/>
      </c>
      <c r="CG35" s="1299">
        <f>$BT10*(AW66-CG$50)/CG$51</f>
        <v/>
      </c>
      <c r="CH35" s="1299">
        <f>$BT10*(AX66-CH$50)/CH$51</f>
        <v/>
      </c>
      <c r="CI35" s="1299">
        <f>$BT10*(AY66-CI$50)/CI$51</f>
        <v/>
      </c>
      <c r="CJ35" s="723" t="n"/>
      <c r="CK35" s="1099" t="n"/>
      <c r="CL35" s="1099" t="n"/>
      <c r="CM35" s="1099" t="n"/>
      <c r="CN35" s="1099" t="n"/>
      <c r="CO35" s="1099" t="n"/>
      <c r="CP35" s="1099" t="n"/>
      <c r="CQ35" s="1099" t="n"/>
      <c r="CR35" s="1099" t="n"/>
      <c r="CS35" s="1099" t="n"/>
      <c r="CT35" s="1099" t="n"/>
      <c r="CU35" s="1099" t="n"/>
      <c r="CV35" s="1099" t="n"/>
      <c r="CW35" s="1099" t="n"/>
      <c r="CX35" s="1099" t="n"/>
      <c r="CY35" s="729" t="n"/>
      <c r="CZ35" s="729" t="n"/>
      <c r="DA35" s="729" t="n"/>
      <c r="DB35" s="729" t="n"/>
      <c r="DC35" s="729" t="n"/>
      <c r="DD35" s="729" t="n"/>
      <c r="DE35" s="729" t="n"/>
      <c r="DF35" s="729" t="n"/>
      <c r="DG35" s="729" t="n"/>
      <c r="DH35" s="729" t="n"/>
      <c r="DI35" s="729" t="n"/>
      <c r="DJ35" s="729" t="n"/>
      <c r="DK35" s="729" t="n"/>
      <c r="DL35" s="729" t="n"/>
      <c r="DM35" s="729" t="n"/>
      <c r="DN35" s="729" t="n"/>
      <c r="DO35" s="729" t="n"/>
      <c r="DP35" s="729" t="n"/>
      <c r="DQ35" s="729" t="n"/>
    </row>
    <row r="36" ht="16" customFormat="1" customHeight="1" s="717">
      <c r="A36" s="1047" t="inlineStr">
        <is>
          <t>机器维修费</t>
        </is>
      </c>
      <c r="C36" s="1061">
        <f>-N49*初始化表!B12</f>
        <v/>
      </c>
      <c r="D36" s="1293" t="n"/>
      <c r="E36" s="1293">
        <f>E35-C36</f>
        <v/>
      </c>
      <c r="F36" s="1291">
        <f>F35+C36</f>
        <v/>
      </c>
      <c r="G36" s="144" t="n"/>
      <c r="H36" s="1310" t="inlineStr">
        <is>
          <t>工人安置</t>
        </is>
      </c>
      <c r="I36" s="1311">
        <f>-C34</f>
        <v/>
      </c>
      <c r="J36" s="157">
        <f>INT(($N$49*1300-SUMPRODUCT($L$177:$L$180,$H$177:$H$180))/H178)</f>
        <v/>
      </c>
      <c r="K36" s="1044" t="inlineStr">
        <is>
          <t>产品2</t>
        </is>
      </c>
      <c r="L36" s="1265" t="n"/>
      <c r="M36" s="178" t="n"/>
      <c r="N36" s="1047" t="inlineStr">
        <is>
          <t>拥有国债</t>
        </is>
      </c>
      <c r="O36" s="1044" t="inlineStr">
        <is>
          <t>购入国债</t>
        </is>
      </c>
      <c r="P36" s="1044" t="inlineStr">
        <is>
          <t>分红额度</t>
        </is>
      </c>
      <c r="Q36" s="1044" t="inlineStr">
        <is>
          <t>分红安值</t>
        </is>
      </c>
      <c r="R36" s="1091" t="inlineStr">
        <is>
          <t>当期分红</t>
        </is>
      </c>
      <c r="S36" s="1100" t="n"/>
      <c r="T36" s="230" t="n"/>
      <c r="U36" s="1047" t="inlineStr">
        <is>
          <t>产品1</t>
        </is>
      </c>
      <c r="V36" s="242">
        <f>INT(B12*(1-$O$43))</f>
        <v/>
      </c>
      <c r="W36" s="242">
        <f>INT(C12*(1-$O$43))</f>
        <v/>
      </c>
      <c r="X36" s="242">
        <f>INT(D12*(1-$O$43))</f>
        <v/>
      </c>
      <c r="Y36" s="286">
        <f>INT(E12*(1-$O$43))</f>
        <v/>
      </c>
      <c r="Z36" s="1101" t="n"/>
      <c r="AA36" s="144" t="n"/>
      <c r="AB36" s="261" t="inlineStr">
        <is>
          <t>产品2</t>
        </is>
      </c>
      <c r="AC36" s="1236">
        <f>初始化表!$F$22-AC6</f>
        <v/>
      </c>
      <c r="AD36" s="1236">
        <f>初始化表!$F$22-AD6</f>
        <v/>
      </c>
      <c r="AE36" s="1236">
        <f>初始化表!$F$22-AE6</f>
        <v/>
      </c>
      <c r="AF36" s="1236">
        <f>初始化表!$F$22-AF6</f>
        <v/>
      </c>
      <c r="AG36" s="1313">
        <f>初始化表!$F$22-AG6</f>
        <v/>
      </c>
      <c r="AH36" s="144" t="n"/>
      <c r="AI36" s="1228" t="n"/>
      <c r="AJ36" s="1044" t="inlineStr">
        <is>
          <t>市场1</t>
        </is>
      </c>
      <c r="AK36" s="1044" t="inlineStr">
        <is>
          <t>市场2</t>
        </is>
      </c>
      <c r="AL36" s="1044" t="inlineStr">
        <is>
          <t>市场3</t>
        </is>
      </c>
      <c r="AM36" s="1044" t="inlineStr">
        <is>
          <t>市场4</t>
        </is>
      </c>
      <c r="AN36" s="1044" t="inlineStr">
        <is>
          <t>市场1</t>
        </is>
      </c>
      <c r="AO36" s="1044" t="inlineStr">
        <is>
          <t>市场2</t>
        </is>
      </c>
      <c r="AP36" s="1044" t="inlineStr">
        <is>
          <t>市场3</t>
        </is>
      </c>
      <c r="AQ36" s="1044" t="inlineStr">
        <is>
          <t>市场4</t>
        </is>
      </c>
      <c r="AR36" s="1044" t="inlineStr">
        <is>
          <t>市场1</t>
        </is>
      </c>
      <c r="AS36" s="1044" t="inlineStr">
        <is>
          <t>市场2</t>
        </is>
      </c>
      <c r="AT36" s="1044" t="inlineStr">
        <is>
          <t>市场3</t>
        </is>
      </c>
      <c r="AU36" s="1044" t="inlineStr">
        <is>
          <t>市场4</t>
        </is>
      </c>
      <c r="AV36" s="1044" t="inlineStr">
        <is>
          <t>市场1</t>
        </is>
      </c>
      <c r="AW36" s="1044" t="inlineStr">
        <is>
          <t>市场2</t>
        </is>
      </c>
      <c r="AX36" s="1044" t="inlineStr">
        <is>
          <t>市场3</t>
        </is>
      </c>
      <c r="AY36" s="1091" t="inlineStr">
        <is>
          <t>市场4</t>
        </is>
      </c>
      <c r="AZ36" s="144" t="n"/>
      <c r="BA36" s="351">
        <f>BA12</f>
        <v/>
      </c>
      <c r="BB36" s="1061">
        <f>SUM(BB12:BE12)</f>
        <v/>
      </c>
      <c r="BC36" s="1061">
        <f>SUM(BF12:BI12)</f>
        <v/>
      </c>
      <c r="BD36" s="1061">
        <f>SUM(BJ12:BM12)</f>
        <v/>
      </c>
      <c r="BE36" s="1061">
        <f>SUM(BN12:BQ12)</f>
        <v/>
      </c>
      <c r="BF36" s="1242">
        <f>(BB36*初始化表!E$17+BC36*初始化表!F$17+BD36*初始化表!G$17+BE36*初始化表!H$17)/1300</f>
        <v/>
      </c>
      <c r="BG36" s="1292">
        <f>IF(BF36=0,0,AL112/BF36)</f>
        <v/>
      </c>
      <c r="BH36" s="1292">
        <f>IF(BF36=0,0,AJ112/BF36)</f>
        <v/>
      </c>
      <c r="BI36" s="1303">
        <f>$BI$51+MAX(第1期!BI36,0)-第2期!BF36</f>
        <v/>
      </c>
      <c r="BJ36" s="1061">
        <f>IF(BA36=0,"",RANK(BG36,$BG$31:$BG$50))</f>
        <v/>
      </c>
      <c r="BK36" s="1061">
        <f>IF(BA36=0,"",RANK(BH36,$BH$31:$BH$50))</f>
        <v/>
      </c>
      <c r="BL36" s="1101" t="n"/>
      <c r="BM36" s="1045" t="n"/>
      <c r="BN36" s="1044" t="inlineStr">
        <is>
          <t>市场1</t>
        </is>
      </c>
      <c r="BO36" s="1044" t="inlineStr">
        <is>
          <t>市场2</t>
        </is>
      </c>
      <c r="BP36" s="1044" t="inlineStr">
        <is>
          <t>市场3</t>
        </is>
      </c>
      <c r="BQ36" s="1044" t="inlineStr">
        <is>
          <t>市场4</t>
        </is>
      </c>
      <c r="BR36" s="1106" t="n"/>
      <c r="BS36" s="351">
        <f>BS11</f>
        <v/>
      </c>
      <c r="BT36" s="1299">
        <f>$BT11*(AJ67-BT$50)/BT$51</f>
        <v/>
      </c>
      <c r="BU36" s="1299">
        <f>$BT11*(AK67-BU$50)/BU$51</f>
        <v/>
      </c>
      <c r="BV36" s="1299">
        <f>$BT11*(AL67-BV$50)/BV$51</f>
        <v/>
      </c>
      <c r="BW36" s="1299">
        <f>$BT11*(AM67-BW$50)/BW$51</f>
        <v/>
      </c>
      <c r="BX36" s="1299">
        <f>$BT11*(AN67-BX$50)/BX$51</f>
        <v/>
      </c>
      <c r="BY36" s="1299">
        <f>$BT11*(AO67-BY$50)/BY$51</f>
        <v/>
      </c>
      <c r="BZ36" s="1299">
        <f>$BT11*(AP67-BZ$50)/BZ$51</f>
        <v/>
      </c>
      <c r="CA36" s="1299">
        <f>$BT11*(AQ67-CA$50)/CA$51</f>
        <v/>
      </c>
      <c r="CB36" s="1299">
        <f>$BT11*(AR67-CB$50)/CB$51</f>
        <v/>
      </c>
      <c r="CC36" s="1299">
        <f>$BT11*(AS67-CC$50)/CC$51</f>
        <v/>
      </c>
      <c r="CD36" s="1299">
        <f>$BT11*(AT67-CD$50)/CD$51</f>
        <v/>
      </c>
      <c r="CE36" s="1299">
        <f>$BT11*(AU67-CE$50)/CE$51</f>
        <v/>
      </c>
      <c r="CF36" s="1299">
        <f>$BT11*(AV67-CF$50)/CF$51</f>
        <v/>
      </c>
      <c r="CG36" s="1299">
        <f>$BT11*(AW67-CG$50)/CG$51</f>
        <v/>
      </c>
      <c r="CH36" s="1299">
        <f>$BT11*(AX67-CH$50)/CH$51</f>
        <v/>
      </c>
      <c r="CI36" s="1299">
        <f>$BT11*(AY67-CI$50)/CI$51</f>
        <v/>
      </c>
      <c r="CJ36" s="723" t="n"/>
      <c r="CK36" s="1099" t="n"/>
      <c r="CL36" s="1099" t="n"/>
      <c r="CM36" s="1099" t="n"/>
      <c r="CN36" s="1099" t="n"/>
      <c r="CO36" s="1099" t="n"/>
      <c r="CP36" s="1099" t="n"/>
      <c r="CQ36" s="1099" t="n"/>
      <c r="CR36" s="1099" t="n"/>
      <c r="CS36" s="1099" t="n"/>
      <c r="CT36" s="1099" t="n"/>
      <c r="CU36" s="1099" t="n"/>
      <c r="CV36" s="1099" t="n"/>
      <c r="CW36" s="1099" t="n"/>
      <c r="CX36" s="1099" t="n"/>
      <c r="CY36" s="729" t="n"/>
      <c r="CZ36" s="729" t="n"/>
      <c r="DA36" s="729" t="n"/>
      <c r="DB36" s="729" t="n"/>
      <c r="DC36" s="729" t="n"/>
      <c r="DD36" s="729" t="n"/>
      <c r="DE36" s="729" t="n"/>
      <c r="DF36" s="729" t="n"/>
      <c r="DG36" s="729" t="n"/>
      <c r="DH36" s="729" t="n"/>
      <c r="DI36" s="729" t="n"/>
      <c r="DJ36" s="729" t="n"/>
      <c r="DK36" s="729" t="n"/>
      <c r="DL36" s="729" t="n"/>
      <c r="DM36" s="729" t="n"/>
      <c r="DN36" s="729" t="n"/>
      <c r="DO36" s="729" t="n"/>
      <c r="DP36" s="729" t="n"/>
      <c r="DQ36" s="729" t="n"/>
    </row>
    <row r="37" ht="16" customFormat="1" customHeight="1" s="717">
      <c r="A37" s="1047" t="inlineStr">
        <is>
          <t>紧急贷款</t>
        </is>
      </c>
      <c r="C37" s="1061">
        <f>IF(F36&lt;0,INT(1-F36),0)</f>
        <v/>
      </c>
      <c r="D37" s="1293" t="n"/>
      <c r="E37" s="1293" t="n"/>
      <c r="F37" s="1291">
        <f>F36+C37</f>
        <v/>
      </c>
      <c r="G37" s="144" t="n"/>
      <c r="H37" s="1310" t="inlineStr">
        <is>
          <t>基本工资</t>
        </is>
      </c>
      <c r="I37" s="1311">
        <f>-C35</f>
        <v/>
      </c>
      <c r="J37" s="157">
        <f>INT(($N$49*1300-SUMPRODUCT($L$177:$L$180,$H$177:$H$180))/H179)</f>
        <v/>
      </c>
      <c r="K37" s="1044" t="inlineStr">
        <is>
          <t>产品3</t>
        </is>
      </c>
      <c r="L37" s="1265" t="n"/>
      <c r="M37" s="178" t="n"/>
      <c r="N37" s="1307">
        <f>第1期!D24</f>
        <v/>
      </c>
      <c r="O37" s="1245" t="n"/>
      <c r="P37" s="1281">
        <f>MAX(0,INT(MIN(D56-E60+C61,F62-初始化表!B21)))</f>
        <v/>
      </c>
      <c r="Q37" s="1281">
        <f>MAX(0,INT(MIN(F62-MAX(E60,C28),F62+第3期!Q35+第3期!P33-F30+F48,P37)))</f>
        <v/>
      </c>
      <c r="R37" s="1245" t="e">
        <v>#DIV/0!</v>
      </c>
      <c r="S37" s="1282" t="n"/>
      <c r="T37" s="230" t="n"/>
      <c r="U37" s="1047" t="inlineStr">
        <is>
          <t>产品2</t>
        </is>
      </c>
      <c r="V37" s="242">
        <f>INT(B13*(1-$P$43))</f>
        <v/>
      </c>
      <c r="W37" s="242">
        <f>INT(C13*(1-$P$43))</f>
        <v/>
      </c>
      <c r="X37" s="242">
        <f>INT(D13*(1-$P$43))</f>
        <v/>
      </c>
      <c r="Y37" s="286">
        <f>INT(E13*(1-$P$43))</f>
        <v/>
      </c>
      <c r="Z37" s="1101" t="n"/>
      <c r="AA37" s="144" t="n"/>
      <c r="AB37" s="261" t="inlineStr">
        <is>
          <t>产品3</t>
        </is>
      </c>
      <c r="AC37" s="1236">
        <f>初始化表!$G$22-AC7</f>
        <v/>
      </c>
      <c r="AD37" s="1236">
        <f>初始化表!$G$22-AD7</f>
        <v/>
      </c>
      <c r="AE37" s="1236">
        <f>初始化表!$G$22-AE7</f>
        <v/>
      </c>
      <c r="AF37" s="1236">
        <f>初始化表!$G$22-AF7</f>
        <v/>
      </c>
      <c r="AG37" s="1313">
        <f>初始化表!$G$22-AG7</f>
        <v/>
      </c>
      <c r="AH37" s="144" t="n"/>
      <c r="AI37" s="329" t="n"/>
      <c r="AJ37" s="330" t="n"/>
      <c r="AK37" s="330" t="n"/>
      <c r="AL37" s="330" t="n"/>
      <c r="AM37" s="330" t="n"/>
      <c r="AN37" s="330" t="n"/>
      <c r="AO37" s="330" t="n"/>
      <c r="AP37" s="330" t="n"/>
      <c r="AQ37" s="330" t="n"/>
      <c r="AR37" s="330" t="n"/>
      <c r="AS37" s="330" t="n"/>
      <c r="AT37" s="330" t="n"/>
      <c r="AU37" s="330" t="n"/>
      <c r="AV37" s="330" t="n"/>
      <c r="AW37" s="330" t="n"/>
      <c r="AX37" s="330" t="n"/>
      <c r="AY37" s="359" t="n"/>
      <c r="AZ37" s="144" t="n"/>
      <c r="BA37" s="351">
        <f>BA13</f>
        <v/>
      </c>
      <c r="BB37" s="1061">
        <f>SUM(BB13:BE13)</f>
        <v/>
      </c>
      <c r="BC37" s="1061">
        <f>SUM(BF13:BI13)</f>
        <v/>
      </c>
      <c r="BD37" s="1061">
        <f>SUM(BJ13:BM13)</f>
        <v/>
      </c>
      <c r="BE37" s="1061">
        <f>SUM(BN13:BQ13)</f>
        <v/>
      </c>
      <c r="BF37" s="1242">
        <f>(BB37*初始化表!E$17+BC37*初始化表!F$17+BD37*初始化表!G$17+BE37*初始化表!H$17)/1300</f>
        <v/>
      </c>
      <c r="BG37" s="1292">
        <f>IF(BF37=0,0,AL113/BF37)</f>
        <v/>
      </c>
      <c r="BH37" s="1292">
        <f>IF(BF37=0,0,AJ113/BF37)</f>
        <v/>
      </c>
      <c r="BI37" s="1303">
        <f>$BI$51+MAX(第1期!BI37,0)-第2期!BF37</f>
        <v/>
      </c>
      <c r="BJ37" s="1061">
        <f>IF(BA37=0,"",RANK(BG37,$BG$31:$BG$50))</f>
        <v/>
      </c>
      <c r="BK37" s="1061">
        <f>IF(BA37=0,"",RANK(BH37,$BH$31:$BH$50))</f>
        <v/>
      </c>
      <c r="BL37" s="1101" t="n"/>
      <c r="BM37" s="1044" t="inlineStr">
        <is>
          <t>产品1</t>
        </is>
      </c>
      <c r="BN37" s="1061">
        <f>BB28</f>
        <v/>
      </c>
      <c r="BO37" s="1061">
        <f>BC28</f>
        <v/>
      </c>
      <c r="BP37" s="1061">
        <f>BD28</f>
        <v/>
      </c>
      <c r="BQ37" s="1061">
        <f>BE28</f>
        <v/>
      </c>
      <c r="BR37" s="1106" t="n"/>
      <c r="BS37" s="351">
        <f>BS12</f>
        <v/>
      </c>
      <c r="BT37" s="1299">
        <f>$BT12*(AJ68-BT$50)/BT$51</f>
        <v/>
      </c>
      <c r="BU37" s="1299">
        <f>$BT12*(AK68-BU$50)/BU$51</f>
        <v/>
      </c>
      <c r="BV37" s="1299">
        <f>$BT12*(AL68-BV$50)/BV$51</f>
        <v/>
      </c>
      <c r="BW37" s="1299">
        <f>$BT12*(AM68-BW$50)/BW$51</f>
        <v/>
      </c>
      <c r="BX37" s="1299">
        <f>$BT12*(AN68-BX$50)/BX$51</f>
        <v/>
      </c>
      <c r="BY37" s="1299">
        <f>$BT12*(AO68-BY$50)/BY$51</f>
        <v/>
      </c>
      <c r="BZ37" s="1299">
        <f>$BT12*(AP68-BZ$50)/BZ$51</f>
        <v/>
      </c>
      <c r="CA37" s="1299">
        <f>$BT12*(AQ68-CA$50)/CA$51</f>
        <v/>
      </c>
      <c r="CB37" s="1299">
        <f>$BT12*(AR68-CB$50)/CB$51</f>
        <v/>
      </c>
      <c r="CC37" s="1299">
        <f>$BT12*(AS68-CC$50)/CC$51</f>
        <v/>
      </c>
      <c r="CD37" s="1299">
        <f>$BT12*(AT68-CD$50)/CD$51</f>
        <v/>
      </c>
      <c r="CE37" s="1299">
        <f>$BT12*(AU68-CE$50)/CE$51</f>
        <v/>
      </c>
      <c r="CF37" s="1299">
        <f>$BT12*(AV68-CF$50)/CF$51</f>
        <v/>
      </c>
      <c r="CG37" s="1299">
        <f>$BT12*(AW68-CG$50)/CG$51</f>
        <v/>
      </c>
      <c r="CH37" s="1299">
        <f>$BT12*(AX68-CH$50)/CH$51</f>
        <v/>
      </c>
      <c r="CI37" s="1299">
        <f>$BT12*(AY68-CI$50)/CI$51</f>
        <v/>
      </c>
      <c r="CJ37" s="723" t="n"/>
      <c r="CK37" s="1099" t="n"/>
      <c r="CL37" s="1099" t="n"/>
      <c r="CM37" s="1099" t="n"/>
      <c r="CN37" s="1099" t="n"/>
      <c r="CO37" s="1099" t="n"/>
      <c r="CP37" s="1099" t="n"/>
      <c r="CQ37" s="1099" t="n"/>
      <c r="CR37" s="1099" t="n"/>
      <c r="CS37" s="1099" t="n"/>
      <c r="CT37" s="1099" t="n"/>
      <c r="CU37" s="1099" t="n"/>
      <c r="CV37" s="1099" t="n"/>
      <c r="CW37" s="1099" t="n"/>
      <c r="CX37" s="1099" t="n"/>
      <c r="CY37" s="729" t="n"/>
      <c r="CZ37" s="729" t="n"/>
      <c r="DA37" s="729" t="n"/>
      <c r="DB37" s="729" t="n"/>
      <c r="DC37" s="729" t="n"/>
      <c r="DD37" s="729" t="n"/>
      <c r="DE37" s="729" t="n"/>
      <c r="DF37" s="729" t="n"/>
      <c r="DG37" s="729" t="n"/>
      <c r="DH37" s="729" t="n"/>
      <c r="DI37" s="729" t="n"/>
      <c r="DJ37" s="729" t="n"/>
      <c r="DK37" s="729" t="n"/>
      <c r="DL37" s="729" t="n"/>
      <c r="DM37" s="729" t="n"/>
      <c r="DN37" s="729" t="n"/>
      <c r="DO37" s="729" t="n"/>
      <c r="DP37" s="729" t="n"/>
      <c r="DQ37" s="729" t="n"/>
    </row>
    <row r="38" ht="16" customFormat="1" customHeight="1" s="717">
      <c r="A38" s="1047" t="inlineStr">
        <is>
          <t>研发费</t>
        </is>
      </c>
      <c r="C38" s="1061">
        <f>-SUM(F17:F20)</f>
        <v/>
      </c>
      <c r="D38" s="1293" t="n"/>
      <c r="E38" s="1293" t="n"/>
      <c r="F38" s="1291">
        <f>F37+C38</f>
        <v/>
      </c>
      <c r="G38" s="144" t="n"/>
      <c r="H38" s="1310" t="inlineStr">
        <is>
          <t>特殊工资</t>
        </is>
      </c>
      <c r="I38" s="1311">
        <f>-C44</f>
        <v/>
      </c>
      <c r="J38" s="157">
        <f>INT(($N$49*1300-SUMPRODUCT($L$177:$L$180,$H$177:$H$180))/H180)</f>
        <v/>
      </c>
      <c r="K38" s="1044" t="inlineStr">
        <is>
          <t>产品4</t>
        </is>
      </c>
      <c r="L38" s="1265" t="n"/>
      <c r="M38" s="178" t="n"/>
      <c r="N38" s="1060" t="inlineStr">
        <is>
          <t>销售收入实现前现金余额</t>
        </is>
      </c>
      <c r="P38" s="1314">
        <f>F48</f>
        <v/>
      </c>
      <c r="Q38" s="1044" t="inlineStr">
        <is>
          <t>罚分余量</t>
        </is>
      </c>
      <c r="R38" s="1276">
        <f>F64-MAX(E60,第1期!F64)</f>
        <v/>
      </c>
      <c r="S38" s="1282" t="n"/>
      <c r="T38" s="230" t="n"/>
      <c r="U38" s="1047" t="inlineStr">
        <is>
          <t>产品3</t>
        </is>
      </c>
      <c r="V38" s="242">
        <f>INT(B14*(1-$Q$43))</f>
        <v/>
      </c>
      <c r="W38" s="242">
        <f>INT(C14*(1-$Q$43))</f>
        <v/>
      </c>
      <c r="X38" s="242">
        <f>INT(D14*(1-$Q$43))</f>
        <v/>
      </c>
      <c r="Y38" s="286">
        <f>INT(E14*(1-$Q$43))</f>
        <v/>
      </c>
      <c r="Z38" s="1101" t="n"/>
      <c r="AA38" s="144" t="n"/>
      <c r="AB38" s="264" t="inlineStr">
        <is>
          <t>产品4</t>
        </is>
      </c>
      <c r="AC38" s="1247">
        <f>初始化表!$H$22-AC8</f>
        <v/>
      </c>
      <c r="AD38" s="1247">
        <f>初始化表!$H$22-AD8</f>
        <v/>
      </c>
      <c r="AE38" s="1247">
        <f>初始化表!$H$22-AE8</f>
        <v/>
      </c>
      <c r="AF38" s="1247">
        <f>初始化表!$H$22-AF8</f>
        <v/>
      </c>
      <c r="AG38" s="1315">
        <f>初始化表!$H$22-AG8</f>
        <v/>
      </c>
      <c r="AH38" s="144" t="n"/>
      <c r="AI38" s="332" t="n"/>
      <c r="AJ38" s="333" t="n"/>
      <c r="AK38" s="333" t="n"/>
      <c r="AL38" s="333" t="n"/>
      <c r="AM38" s="333" t="n"/>
      <c r="AN38" s="333" t="n"/>
      <c r="AO38" s="333" t="n"/>
      <c r="AP38" s="333" t="n"/>
      <c r="AQ38" s="333" t="n"/>
      <c r="AR38" s="333" t="n"/>
      <c r="AS38" s="333" t="n"/>
      <c r="AT38" s="333" t="n"/>
      <c r="AU38" s="333" t="n"/>
      <c r="AV38" s="333" t="n"/>
      <c r="AW38" s="333" t="n"/>
      <c r="AX38" s="333" t="n"/>
      <c r="AY38" s="360" t="n"/>
      <c r="AZ38" s="144" t="n"/>
      <c r="BA38" s="351">
        <f>BA14</f>
        <v/>
      </c>
      <c r="BB38" s="1061">
        <f>SUM(BB14:BE14)</f>
        <v/>
      </c>
      <c r="BC38" s="1061">
        <f>SUM(BF14:BI14)</f>
        <v/>
      </c>
      <c r="BD38" s="1061">
        <f>SUM(BJ14:BM14)</f>
        <v/>
      </c>
      <c r="BE38" s="1061">
        <f>SUM(BN14:BQ14)</f>
        <v/>
      </c>
      <c r="BF38" s="1242">
        <f>(BB38*初始化表!E$17+BC38*初始化表!F$17+BD38*初始化表!G$17+BE38*初始化表!H$17)/1300</f>
        <v/>
      </c>
      <c r="BG38" s="1292">
        <f>IF(BF38=0,0,AL114/BF38)</f>
        <v/>
      </c>
      <c r="BH38" s="1292">
        <f>IF(BF38=0,0,AJ114/BF38)</f>
        <v/>
      </c>
      <c r="BI38" s="1303">
        <f>$BI$51+MAX(第1期!BI38,0)-第2期!BF38</f>
        <v/>
      </c>
      <c r="BJ38" s="1061">
        <f>IF(BA38=0,"",RANK(BG38,$BG$31:$BG$50))</f>
        <v/>
      </c>
      <c r="BK38" s="1061">
        <f>IF(BA38=0,"",RANK(BH38,$BH$31:$BH$50))</f>
        <v/>
      </c>
      <c r="BL38" s="1101" t="n"/>
      <c r="BM38" s="1044" t="inlineStr">
        <is>
          <t>产品2</t>
        </is>
      </c>
      <c r="BN38" s="1061">
        <f>BF28</f>
        <v/>
      </c>
      <c r="BO38" s="1061">
        <f>BG28</f>
        <v/>
      </c>
      <c r="BP38" s="1061">
        <f>BH28</f>
        <v/>
      </c>
      <c r="BQ38" s="1061">
        <f>BI28</f>
        <v/>
      </c>
      <c r="BR38" s="1106" t="n"/>
      <c r="BS38" s="351">
        <f>BS13</f>
        <v/>
      </c>
      <c r="BT38" s="1299">
        <f>$BT13*(AJ69-BT$50)/BT$51</f>
        <v/>
      </c>
      <c r="BU38" s="1299">
        <f>$BT13*(AK69-BU$50)/BU$51</f>
        <v/>
      </c>
      <c r="BV38" s="1299">
        <f>$BT13*(AL69-BV$50)/BV$51</f>
        <v/>
      </c>
      <c r="BW38" s="1299">
        <f>$BT13*(AM69-BW$50)/BW$51</f>
        <v/>
      </c>
      <c r="BX38" s="1299">
        <f>$BT13*(AN69-BX$50)/BX$51</f>
        <v/>
      </c>
      <c r="BY38" s="1299">
        <f>$BT13*(AO69-BY$50)/BY$51</f>
        <v/>
      </c>
      <c r="BZ38" s="1299">
        <f>$BT13*(AP69-BZ$50)/BZ$51</f>
        <v/>
      </c>
      <c r="CA38" s="1299">
        <f>$BT13*(AQ69-CA$50)/CA$51</f>
        <v/>
      </c>
      <c r="CB38" s="1299">
        <f>$BT13*(AR69-CB$50)/CB$51</f>
        <v/>
      </c>
      <c r="CC38" s="1299">
        <f>$BT13*(AS69-CC$50)/CC$51</f>
        <v/>
      </c>
      <c r="CD38" s="1299">
        <f>$BT13*(AT69-CD$50)/CD$51</f>
        <v/>
      </c>
      <c r="CE38" s="1299">
        <f>$BT13*(AU69-CE$50)/CE$51</f>
        <v/>
      </c>
      <c r="CF38" s="1299">
        <f>$BT13*(AV69-CF$50)/CF$51</f>
        <v/>
      </c>
      <c r="CG38" s="1299">
        <f>$BT13*(AW69-CG$50)/CG$51</f>
        <v/>
      </c>
      <c r="CH38" s="1299">
        <f>$BT13*(AX69-CH$50)/CH$51</f>
        <v/>
      </c>
      <c r="CI38" s="1299">
        <f>$BT13*(AY69-CI$50)/CI$51</f>
        <v/>
      </c>
      <c r="CJ38" s="723" t="n"/>
      <c r="CK38" s="1099" t="n"/>
      <c r="CL38" s="1099" t="n"/>
      <c r="CM38" s="1099" t="n"/>
      <c r="CN38" s="1099" t="n"/>
      <c r="CO38" s="1099" t="n"/>
      <c r="CP38" s="1099" t="n"/>
      <c r="CQ38" s="1099" t="n"/>
      <c r="CR38" s="1099" t="n"/>
      <c r="CS38" s="1099" t="n"/>
      <c r="CT38" s="1099" t="n"/>
      <c r="CU38" s="1099" t="n"/>
      <c r="CV38" s="1099" t="n"/>
      <c r="CW38" s="1099" t="n"/>
      <c r="CX38" s="1099" t="n"/>
      <c r="CY38" s="729" t="n"/>
      <c r="CZ38" s="729" t="n"/>
      <c r="DA38" s="729" t="n"/>
      <c r="DB38" s="729" t="n"/>
      <c r="DC38" s="729" t="n"/>
      <c r="DD38" s="729" t="n"/>
      <c r="DE38" s="729" t="n"/>
      <c r="DF38" s="729" t="n"/>
      <c r="DG38" s="729" t="n"/>
      <c r="DH38" s="729" t="n"/>
      <c r="DI38" s="729" t="n"/>
      <c r="DJ38" s="729" t="n"/>
      <c r="DK38" s="729" t="n"/>
      <c r="DL38" s="729" t="n"/>
      <c r="DM38" s="729" t="n"/>
      <c r="DN38" s="729" t="n"/>
      <c r="DO38" s="729" t="n"/>
      <c r="DP38" s="729" t="n"/>
      <c r="DQ38" s="729" t="n"/>
    </row>
    <row r="39" ht="16" customFormat="1" customHeight="1" s="717">
      <c r="A39" s="1047" t="inlineStr">
        <is>
          <t>研发费分摊</t>
        </is>
      </c>
      <c r="C39" s="1061">
        <f>(C38+第1期!C38)/2</f>
        <v/>
      </c>
      <c r="D39" s="1293" t="n"/>
      <c r="E39" s="1293">
        <f>E36-C39</f>
        <v/>
      </c>
      <c r="F39" s="1291" t="n"/>
      <c r="G39" s="144" t="n"/>
      <c r="H39" s="1316" t="inlineStr">
        <is>
          <t>生产成本</t>
        </is>
      </c>
      <c r="I39" s="1317">
        <f>SUM(I34:I38)</f>
        <v/>
      </c>
      <c r="J39" s="1318" t="n"/>
      <c r="K39" s="1211" t="n"/>
      <c r="L39" s="1183" t="n"/>
      <c r="M39" s="178" t="n"/>
      <c r="N39" s="1319" t="inlineStr">
        <is>
          <t>工资系数决策</t>
        </is>
      </c>
      <c r="R39" s="1239" t="n"/>
      <c r="S39" s="1101" t="n"/>
      <c r="T39" s="230" t="n"/>
      <c r="U39" s="1073" t="inlineStr">
        <is>
          <t>产品4</t>
        </is>
      </c>
      <c r="V39" s="244">
        <f>INT(B15*(1-$R$43))</f>
        <v/>
      </c>
      <c r="W39" s="244">
        <f>INT(C15*(1-$R$43))</f>
        <v/>
      </c>
      <c r="X39" s="244">
        <f>INT(D15*(1-$R$43))</f>
        <v/>
      </c>
      <c r="Y39" s="287">
        <f>INT(E15*(1-$R$43))</f>
        <v/>
      </c>
      <c r="Z39" s="1101" t="n"/>
      <c r="AA39" s="144" t="n"/>
      <c r="AB39" s="1101" t="n"/>
      <c r="AC39" s="1101" t="n"/>
      <c r="AD39" s="1101" t="n"/>
      <c r="AE39" s="1101" t="n"/>
      <c r="AF39" s="1101" t="n"/>
      <c r="AG39" s="1101" t="n"/>
      <c r="AH39" s="144" t="n"/>
      <c r="AI39" s="332" t="n"/>
      <c r="AJ39" s="333" t="n"/>
      <c r="AK39" s="333" t="n"/>
      <c r="AL39" s="333" t="n"/>
      <c r="AM39" s="333" t="n"/>
      <c r="AN39" s="333" t="n"/>
      <c r="AO39" s="333" t="n"/>
      <c r="AP39" s="333" t="n"/>
      <c r="AQ39" s="333" t="n"/>
      <c r="AR39" s="333" t="n"/>
      <c r="AS39" s="333" t="n"/>
      <c r="AT39" s="333" t="n"/>
      <c r="AU39" s="333" t="n"/>
      <c r="AV39" s="333" t="n"/>
      <c r="AW39" s="333" t="n"/>
      <c r="AX39" s="333" t="n"/>
      <c r="AY39" s="360" t="n"/>
      <c r="AZ39" s="144" t="n"/>
      <c r="BA39" s="351">
        <f>BA15</f>
        <v/>
      </c>
      <c r="BB39" s="1061">
        <f>SUM(BB15:BE15)</f>
        <v/>
      </c>
      <c r="BC39" s="1061">
        <f>SUM(BF15:BI15)</f>
        <v/>
      </c>
      <c r="BD39" s="1061">
        <f>SUM(BJ15:BM15)</f>
        <v/>
      </c>
      <c r="BE39" s="1061">
        <f>SUM(BN15:BQ15)</f>
        <v/>
      </c>
      <c r="BF39" s="1242">
        <f>(BB39*初始化表!E$17+BC39*初始化表!F$17+BD39*初始化表!G$17+BE39*初始化表!H$17)/1300</f>
        <v/>
      </c>
      <c r="BG39" s="1292">
        <f>IF(BF39=0,0,AL115/BF39)</f>
        <v/>
      </c>
      <c r="BH39" s="1292">
        <f>IF(BF39=0,0,AJ115/BF39)</f>
        <v/>
      </c>
      <c r="BI39" s="1303">
        <f>$BI$51+MAX(第1期!BI39,0)-第2期!BF39</f>
        <v/>
      </c>
      <c r="BJ39" s="1061">
        <f>IF(BA39=0,"",RANK(BG39,$BG$31:$BG$50))</f>
        <v/>
      </c>
      <c r="BK39" s="1061">
        <f>IF(BA39=0,"",RANK(BH39,$BH$31:$BH$50))</f>
        <v/>
      </c>
      <c r="BL39" s="1101" t="n"/>
      <c r="BM39" s="1044" t="inlineStr">
        <is>
          <t>产品3</t>
        </is>
      </c>
      <c r="BN39" s="1061">
        <f>BJ28</f>
        <v/>
      </c>
      <c r="BO39" s="1061">
        <f>BK28</f>
        <v/>
      </c>
      <c r="BP39" s="1061">
        <f>BL28</f>
        <v/>
      </c>
      <c r="BQ39" s="1061">
        <f>BM28</f>
        <v/>
      </c>
      <c r="BR39" s="1106" t="n"/>
      <c r="BS39" s="351">
        <f>BS14</f>
        <v/>
      </c>
      <c r="BT39" s="1299">
        <f>$BT14*(AJ70-BT$50)/BT$51</f>
        <v/>
      </c>
      <c r="BU39" s="1299">
        <f>$BT14*(AK70-BU$50)/BU$51</f>
        <v/>
      </c>
      <c r="BV39" s="1299">
        <f>$BT14*(AL70-BV$50)/BV$51</f>
        <v/>
      </c>
      <c r="BW39" s="1299">
        <f>$BT14*(AM70-BW$50)/BW$51</f>
        <v/>
      </c>
      <c r="BX39" s="1299">
        <f>$BT14*(AN70-BX$50)/BX$51</f>
        <v/>
      </c>
      <c r="BY39" s="1299">
        <f>$BT14*(AO70-BY$50)/BY$51</f>
        <v/>
      </c>
      <c r="BZ39" s="1299">
        <f>$BT14*(AP70-BZ$50)/BZ$51</f>
        <v/>
      </c>
      <c r="CA39" s="1299">
        <f>$BT14*(AQ70-CA$50)/CA$51</f>
        <v/>
      </c>
      <c r="CB39" s="1299">
        <f>$BT14*(AR70-CB$50)/CB$51</f>
        <v/>
      </c>
      <c r="CC39" s="1299">
        <f>$BT14*(AS70-CC$50)/CC$51</f>
        <v/>
      </c>
      <c r="CD39" s="1299">
        <f>$BT14*(AT70-CD$50)/CD$51</f>
        <v/>
      </c>
      <c r="CE39" s="1299">
        <f>$BT14*(AU70-CE$50)/CE$51</f>
        <v/>
      </c>
      <c r="CF39" s="1299">
        <f>$BT14*(AV70-CF$50)/CF$51</f>
        <v/>
      </c>
      <c r="CG39" s="1299">
        <f>$BT14*(AW70-CG$50)/CG$51</f>
        <v/>
      </c>
      <c r="CH39" s="1299">
        <f>$BT14*(AX70-CH$50)/CH$51</f>
        <v/>
      </c>
      <c r="CI39" s="1299">
        <f>$BT14*(AY70-CI$50)/CI$51</f>
        <v/>
      </c>
      <c r="CJ39" s="723" t="n"/>
      <c r="CK39" s="1099" t="n"/>
      <c r="CL39" s="1099" t="n"/>
      <c r="CM39" s="1099" t="n"/>
      <c r="CN39" s="1099" t="n"/>
      <c r="CO39" s="1099" t="n"/>
      <c r="CP39" s="1099" t="n"/>
      <c r="CQ39" s="1099" t="n"/>
      <c r="CR39" s="1099" t="n"/>
      <c r="CS39" s="1099" t="n"/>
      <c r="CT39" s="1099" t="n"/>
      <c r="CU39" s="1099" t="n"/>
      <c r="CV39" s="1099" t="n"/>
      <c r="CW39" s="1099" t="n"/>
      <c r="CX39" s="1099" t="n"/>
      <c r="CY39" s="729" t="n"/>
      <c r="CZ39" s="729" t="n"/>
      <c r="DA39" s="729" t="n"/>
      <c r="DB39" s="729" t="n"/>
      <c r="DC39" s="729" t="n"/>
      <c r="DD39" s="729" t="n"/>
      <c r="DE39" s="729" t="n"/>
      <c r="DF39" s="729" t="n"/>
      <c r="DG39" s="729" t="n"/>
      <c r="DH39" s="729" t="n"/>
      <c r="DI39" s="729" t="n"/>
      <c r="DJ39" s="729" t="n"/>
      <c r="DK39" s="729" t="n"/>
      <c r="DL39" s="729" t="n"/>
      <c r="DM39" s="729" t="n"/>
      <c r="DN39" s="729" t="n"/>
      <c r="DO39" s="729" t="n"/>
      <c r="DP39" s="729" t="n"/>
      <c r="DQ39" s="729" t="n"/>
    </row>
    <row r="40" ht="16" customFormat="1" customHeight="1" s="717">
      <c r="A40" s="1047" t="inlineStr">
        <is>
          <t>购原材料</t>
        </is>
      </c>
      <c r="C40" s="1061">
        <f>-E22</f>
        <v/>
      </c>
      <c r="D40" s="1293" t="n"/>
      <c r="E40" s="1293" t="n"/>
      <c r="F40" s="1291">
        <f>F38+C40</f>
        <v/>
      </c>
      <c r="G40" s="144" t="n"/>
      <c r="H40" s="1101" t="n"/>
      <c r="I40" s="1101" t="n"/>
      <c r="J40" s="1101" t="n"/>
      <c r="K40" s="1101" t="n"/>
      <c r="L40" s="1101" t="n"/>
      <c r="M40" s="178" t="n"/>
      <c r="N40" s="1047" t="inlineStr">
        <is>
          <t>上期产品状况</t>
        </is>
      </c>
      <c r="O40" s="1044" t="inlineStr">
        <is>
          <t>产品1</t>
        </is>
      </c>
      <c r="P40" s="1044" t="inlineStr">
        <is>
          <t>产品2</t>
        </is>
      </c>
      <c r="Q40" s="1044" t="inlineStr">
        <is>
          <t>产品3</t>
        </is>
      </c>
      <c r="R40" s="1091" t="inlineStr">
        <is>
          <t>产品4</t>
        </is>
      </c>
      <c r="S40" s="1100" t="n"/>
      <c r="T40" s="230" t="n"/>
      <c r="U40" s="1101" t="n"/>
      <c r="V40" s="1101" t="n"/>
      <c r="W40" s="1101" t="n"/>
      <c r="X40" s="1101" t="n"/>
      <c r="Y40" s="1101" t="n"/>
      <c r="Z40" s="1101" t="n"/>
      <c r="AA40" s="144" t="n"/>
      <c r="AB40" s="1065" t="inlineStr">
        <is>
          <t>预计单机利润</t>
        </is>
      </c>
      <c r="AC40" s="1210" t="n"/>
      <c r="AD40" s="1320">
        <f>F77/AD41</f>
        <v/>
      </c>
      <c r="AE40" s="1234" t="n"/>
      <c r="AF40" s="1101" t="n"/>
      <c r="AG40" s="1101" t="n"/>
      <c r="AH40" s="144" t="n"/>
      <c r="AI40" s="332" t="n"/>
      <c r="AJ40" s="333" t="n"/>
      <c r="AK40" s="333" t="n"/>
      <c r="AL40" s="333" t="n"/>
      <c r="AM40" s="333" t="n"/>
      <c r="AN40" s="333" t="n"/>
      <c r="AO40" s="333" t="n"/>
      <c r="AP40" s="333" t="n"/>
      <c r="AQ40" s="333" t="n"/>
      <c r="AR40" s="333" t="n"/>
      <c r="AS40" s="333" t="n"/>
      <c r="AT40" s="333" t="n"/>
      <c r="AU40" s="333" t="n"/>
      <c r="AV40" s="333" t="n"/>
      <c r="AW40" s="333" t="n"/>
      <c r="AX40" s="333" t="n"/>
      <c r="AY40" s="360" t="n"/>
      <c r="AZ40" s="144" t="n"/>
      <c r="BA40" s="351">
        <f>BA16</f>
        <v/>
      </c>
      <c r="BB40" s="1061">
        <f>SUM(BB16:BE16)</f>
        <v/>
      </c>
      <c r="BC40" s="1061">
        <f>SUM(BF16:BI16)</f>
        <v/>
      </c>
      <c r="BD40" s="1061">
        <f>SUM(BJ16:BM16)</f>
        <v/>
      </c>
      <c r="BE40" s="1061">
        <f>SUM(BN16:BQ16)</f>
        <v/>
      </c>
      <c r="BF40" s="1242">
        <f>(BB40*初始化表!E$17+BC40*初始化表!F$17+BD40*初始化表!G$17+BE40*初始化表!H$17)/1300</f>
        <v/>
      </c>
      <c r="BG40" s="1292">
        <f>IF(BF40=0,0,AL116/BF40)</f>
        <v/>
      </c>
      <c r="BH40" s="1292">
        <f>IF(BF40=0,0,AJ116/BF40)</f>
        <v/>
      </c>
      <c r="BI40" s="1303">
        <f>$BI$51+MAX(第1期!BI40,0)-第2期!BF40</f>
        <v/>
      </c>
      <c r="BJ40" s="1061">
        <f>IF(BA40=0,"",RANK(BG40,$BG$31:$BG$50))</f>
        <v/>
      </c>
      <c r="BK40" s="1061">
        <f>IF(BA40=0,"",RANK(BH40,$BH$31:$BH$50))</f>
        <v/>
      </c>
      <c r="BL40" s="1101" t="n"/>
      <c r="BM40" s="1044" t="inlineStr">
        <is>
          <t>产品4</t>
        </is>
      </c>
      <c r="BN40" s="1061">
        <f>BN28</f>
        <v/>
      </c>
      <c r="BO40" s="1061">
        <f>BO28</f>
        <v/>
      </c>
      <c r="BP40" s="1061">
        <f>BP28</f>
        <v/>
      </c>
      <c r="BQ40" s="1061">
        <f>BQ28</f>
        <v/>
      </c>
      <c r="BR40" s="1106" t="n"/>
      <c r="BS40" s="351">
        <f>BS15</f>
        <v/>
      </c>
      <c r="BT40" s="1299">
        <f>$BT15*(AJ71-BT$50)/BT$51</f>
        <v/>
      </c>
      <c r="BU40" s="1299">
        <f>$BT15*(AK71-BU$50)/BU$51</f>
        <v/>
      </c>
      <c r="BV40" s="1299">
        <f>$BT15*(AL71-BV$50)/BV$51</f>
        <v/>
      </c>
      <c r="BW40" s="1299">
        <f>$BT15*(AM71-BW$50)/BW$51</f>
        <v/>
      </c>
      <c r="BX40" s="1299">
        <f>$BT15*(AN71-BX$50)/BX$51</f>
        <v/>
      </c>
      <c r="BY40" s="1299">
        <f>$BT15*(AO71-BY$50)/BY$51</f>
        <v/>
      </c>
      <c r="BZ40" s="1299">
        <f>$BT15*(AP71-BZ$50)/BZ$51</f>
        <v/>
      </c>
      <c r="CA40" s="1299">
        <f>$BT15*(AQ71-CA$50)/CA$51</f>
        <v/>
      </c>
      <c r="CB40" s="1299">
        <f>$BT15*(AR71-CB$50)/CB$51</f>
        <v/>
      </c>
      <c r="CC40" s="1299">
        <f>$BT15*(AS71-CC$50)/CC$51</f>
        <v/>
      </c>
      <c r="CD40" s="1299">
        <f>$BT15*(AT71-CD$50)/CD$51</f>
        <v/>
      </c>
      <c r="CE40" s="1299">
        <f>$BT15*(AU71-CE$50)/CE$51</f>
        <v/>
      </c>
      <c r="CF40" s="1299">
        <f>$BT15*(AV71-CF$50)/CF$51</f>
        <v/>
      </c>
      <c r="CG40" s="1299">
        <f>$BT15*(AW71-CG$50)/CG$51</f>
        <v/>
      </c>
      <c r="CH40" s="1299">
        <f>$BT15*(AX71-CH$50)/CH$51</f>
        <v/>
      </c>
      <c r="CI40" s="1299">
        <f>$BT15*(AY71-CI$50)/CI$51</f>
        <v/>
      </c>
      <c r="CJ40" s="723" t="n"/>
      <c r="CK40" s="1099" t="n"/>
      <c r="CL40" s="1099" t="n"/>
      <c r="CM40" s="1099" t="n"/>
      <c r="CN40" s="1099" t="n"/>
      <c r="CO40" s="1099" t="n"/>
      <c r="CP40" s="1099" t="n"/>
      <c r="CQ40" s="1099" t="n"/>
      <c r="CR40" s="1099" t="n"/>
      <c r="CS40" s="1099" t="n"/>
      <c r="CT40" s="1099" t="n"/>
      <c r="CU40" s="1099" t="n"/>
      <c r="CV40" s="1099" t="n"/>
      <c r="CW40" s="1099" t="n"/>
      <c r="CX40" s="1099" t="n"/>
      <c r="CY40" s="729" t="n"/>
      <c r="CZ40" s="729" t="n"/>
      <c r="DA40" s="729" t="n"/>
      <c r="DB40" s="729" t="n"/>
      <c r="DC40" s="729" t="n"/>
      <c r="DD40" s="729" t="n"/>
      <c r="DE40" s="729" t="n"/>
      <c r="DF40" s="729" t="n"/>
      <c r="DG40" s="729" t="n"/>
      <c r="DH40" s="729" t="n"/>
      <c r="DI40" s="729" t="n"/>
      <c r="DJ40" s="729" t="n"/>
      <c r="DK40" s="729" t="n"/>
      <c r="DL40" s="729" t="n"/>
      <c r="DM40" s="729" t="n"/>
      <c r="DN40" s="729" t="n"/>
      <c r="DO40" s="729" t="n"/>
      <c r="DP40" s="729" t="n"/>
      <c r="DQ40" s="729" t="n"/>
    </row>
    <row r="41" ht="16" customFormat="1" customHeight="1" s="717">
      <c r="A41" s="1047" t="inlineStr">
        <is>
          <t>购原材料折扣</t>
        </is>
      </c>
      <c r="C41" s="1061">
        <f>IF(E22&gt;=初始化表!K30,E22*(1-初始化表!L30),IF(E22&gt;=初始化表!K31,E22*(1-初始化表!L31),IF(E22&gt;=初始化表!K32,E22*(1-初始化表!L32),0)))</f>
        <v/>
      </c>
      <c r="D41" s="1293">
        <f>C41</f>
        <v/>
      </c>
      <c r="E41" s="1293" t="n"/>
      <c r="F41" s="1291">
        <f>F40+C41</f>
        <v/>
      </c>
      <c r="G41" s="144" t="n"/>
      <c r="H41" s="1233" t="inlineStr">
        <is>
          <t>原材料决策</t>
        </is>
      </c>
      <c r="I41" s="1210" t="n"/>
      <c r="J41" s="1210" t="n"/>
      <c r="K41" s="1210" t="n"/>
      <c r="L41" s="1234" t="n"/>
      <c r="M41" s="178" t="n"/>
      <c r="N41" s="1047" t="inlineStr">
        <is>
          <t>正品率</t>
        </is>
      </c>
      <c r="O41" s="1321">
        <f>第1期!AN26</f>
        <v/>
      </c>
      <c r="P41" s="1321">
        <f>第1期!AN27</f>
        <v/>
      </c>
      <c r="Q41" s="1321">
        <f>第1期!AN28</f>
        <v/>
      </c>
      <c r="R41" s="1322">
        <f>第1期!AN29</f>
        <v/>
      </c>
      <c r="S41" s="1323" t="n"/>
      <c r="T41" s="230" t="n"/>
      <c r="U41" s="1041" t="inlineStr">
        <is>
          <t>本期待销</t>
        </is>
      </c>
      <c r="V41" s="1053" t="inlineStr">
        <is>
          <t>市场1</t>
        </is>
      </c>
      <c r="W41" s="1053" t="inlineStr">
        <is>
          <t>市场2</t>
        </is>
      </c>
      <c r="X41" s="1053" t="inlineStr">
        <is>
          <t>市场3</t>
        </is>
      </c>
      <c r="Y41" s="1053" t="inlineStr">
        <is>
          <t>市场4</t>
        </is>
      </c>
      <c r="Z41" s="1090" t="inlineStr">
        <is>
          <t>总量</t>
        </is>
      </c>
      <c r="AA41" s="144" t="n"/>
      <c r="AB41" s="1069" t="inlineStr">
        <is>
          <t>预计销售机时</t>
        </is>
      </c>
      <c r="AD41" s="1324">
        <f>((SUM(V42:Y42,V11:Y11))*初始化表!E17+(SUM(V43:Y43,V12:Y12))*初始化表!F17+(SUM(V44:Y44,V13:Y13))*初始化表!G17+(SUM(V45:Y45,V14:Y14))*初始化表!H17)/1300</f>
        <v/>
      </c>
      <c r="AE41" s="1239" t="n"/>
      <c r="AF41" s="1101" t="n"/>
      <c r="AG41" s="1101" t="n"/>
      <c r="AH41" s="144" t="n"/>
      <c r="AI41" s="332" t="n"/>
      <c r="AJ41" s="333" t="n"/>
      <c r="AK41" s="333" t="n"/>
      <c r="AL41" s="333" t="n"/>
      <c r="AM41" s="333" t="n"/>
      <c r="AN41" s="333" t="n"/>
      <c r="AO41" s="333" t="n"/>
      <c r="AP41" s="333" t="n"/>
      <c r="AQ41" s="333" t="n"/>
      <c r="AR41" s="333" t="n"/>
      <c r="AS41" s="333" t="n"/>
      <c r="AT41" s="333" t="n"/>
      <c r="AU41" s="333" t="n"/>
      <c r="AV41" s="333" t="n"/>
      <c r="AW41" s="333" t="n"/>
      <c r="AX41" s="333" t="n"/>
      <c r="AY41" s="360" t="n"/>
      <c r="AZ41" s="144" t="n"/>
      <c r="BA41" s="351">
        <f>BA17</f>
        <v/>
      </c>
      <c r="BB41" s="1061">
        <f>SUM(BB17:BE17)</f>
        <v/>
      </c>
      <c r="BC41" s="1061">
        <f>SUM(BF17:BI17)</f>
        <v/>
      </c>
      <c r="BD41" s="1061">
        <f>SUM(BJ17:BM17)</f>
        <v/>
      </c>
      <c r="BE41" s="1061">
        <f>SUM(BN17:BQ17)</f>
        <v/>
      </c>
      <c r="BF41" s="1242">
        <f>(BB41*初始化表!E$17+BC41*初始化表!F$17+BD41*初始化表!G$17+BE41*初始化表!H$17)/1300</f>
        <v/>
      </c>
      <c r="BG41" s="1292">
        <f>IF(BF41=0,0,AL117/BF41)</f>
        <v/>
      </c>
      <c r="BH41" s="1292">
        <f>IF(BF41=0,0,AJ117/BF41)</f>
        <v/>
      </c>
      <c r="BI41" s="1303">
        <f>$BI$51+MAX(第1期!BI41,0)-第2期!BF41</f>
        <v/>
      </c>
      <c r="BJ41" s="1061">
        <f>IF(BA41=0,"",RANK(BG41,$BG$31:$BG$50))</f>
        <v/>
      </c>
      <c r="BK41" s="1061">
        <f>IF(BA41=0,"",RANK(BH41,$BH$31:$BH$50))</f>
        <v/>
      </c>
      <c r="BL41" s="1101" t="n"/>
      <c r="BM41" s="1045" t="n"/>
      <c r="BN41" s="1044" t="inlineStr">
        <is>
          <t>市场1</t>
        </is>
      </c>
      <c r="BO41" s="1044" t="inlineStr">
        <is>
          <t>市场2</t>
        </is>
      </c>
      <c r="BP41" s="1044" t="inlineStr">
        <is>
          <t>市场3</t>
        </is>
      </c>
      <c r="BQ41" s="1044" t="inlineStr">
        <is>
          <t>市场4</t>
        </is>
      </c>
      <c r="BR41" s="1106" t="n"/>
      <c r="BS41" s="351">
        <f>BS16</f>
        <v/>
      </c>
      <c r="BT41" s="1299">
        <f>$BT16*(AJ72-BT$50)/BT$51</f>
        <v/>
      </c>
      <c r="BU41" s="1299">
        <f>$BT16*(AK72-BU$50)/BU$51</f>
        <v/>
      </c>
      <c r="BV41" s="1299">
        <f>$BT16*(AL72-BV$50)/BV$51</f>
        <v/>
      </c>
      <c r="BW41" s="1299">
        <f>$BT16*(AM72-BW$50)/BW$51</f>
        <v/>
      </c>
      <c r="BX41" s="1299">
        <f>$BT16*(AN72-BX$50)/BX$51</f>
        <v/>
      </c>
      <c r="BY41" s="1299">
        <f>$BT16*(AO72-BY$50)/BY$51</f>
        <v/>
      </c>
      <c r="BZ41" s="1299">
        <f>$BT16*(AP72-BZ$50)/BZ$51</f>
        <v/>
      </c>
      <c r="CA41" s="1299">
        <f>$BT16*(AQ72-CA$50)/CA$51</f>
        <v/>
      </c>
      <c r="CB41" s="1299">
        <f>$BT16*(AR72-CB$50)/CB$51</f>
        <v/>
      </c>
      <c r="CC41" s="1299">
        <f>$BT16*(AS72-CC$50)/CC$51</f>
        <v/>
      </c>
      <c r="CD41" s="1299">
        <f>$BT16*(AT72-CD$50)/CD$51</f>
        <v/>
      </c>
      <c r="CE41" s="1299">
        <f>$BT16*(AU72-CE$50)/CE$51</f>
        <v/>
      </c>
      <c r="CF41" s="1299">
        <f>$BT16*(AV72-CF$50)/CF$51</f>
        <v/>
      </c>
      <c r="CG41" s="1299">
        <f>$BT16*(AW72-CG$50)/CG$51</f>
        <v/>
      </c>
      <c r="CH41" s="1299">
        <f>$BT16*(AX72-CH$50)/CH$51</f>
        <v/>
      </c>
      <c r="CI41" s="1299">
        <f>$BT16*(AY72-CI$50)/CI$51</f>
        <v/>
      </c>
      <c r="CJ41" s="723" t="n"/>
      <c r="CK41" s="1099" t="n"/>
      <c r="CL41" s="1099" t="n"/>
      <c r="CM41" s="1099" t="n"/>
      <c r="CN41" s="1099" t="n"/>
      <c r="CO41" s="1099" t="n"/>
      <c r="CP41" s="1099" t="n"/>
      <c r="CQ41" s="1099" t="n"/>
      <c r="CR41" s="1099" t="n"/>
      <c r="CS41" s="1099" t="n"/>
      <c r="CT41" s="1099" t="n"/>
      <c r="CU41" s="1099" t="n"/>
      <c r="CV41" s="1099" t="n"/>
      <c r="CW41" s="1099" t="n"/>
      <c r="CX41" s="1099" t="n"/>
      <c r="CY41" s="729" t="n"/>
      <c r="CZ41" s="729" t="n"/>
      <c r="DA41" s="729" t="n"/>
      <c r="DB41" s="729" t="n"/>
      <c r="DC41" s="729" t="n"/>
      <c r="DD41" s="729" t="n"/>
      <c r="DE41" s="729" t="n"/>
      <c r="DF41" s="729" t="n"/>
      <c r="DG41" s="729" t="n"/>
      <c r="DH41" s="729" t="n"/>
      <c r="DI41" s="729" t="n"/>
      <c r="DJ41" s="729" t="n"/>
      <c r="DK41" s="729" t="n"/>
      <c r="DL41" s="729" t="n"/>
      <c r="DM41" s="729" t="n"/>
      <c r="DN41" s="729" t="n"/>
      <c r="DO41" s="729" t="n"/>
      <c r="DP41" s="729" t="n"/>
      <c r="DQ41" s="729" t="n"/>
    </row>
    <row r="42" ht="16" customFormat="1" customHeight="1" s="717">
      <c r="A42" s="1047" t="inlineStr">
        <is>
          <t>购材料运费</t>
        </is>
      </c>
      <c r="C42" s="1061">
        <f>IF(E22&gt;0,-初始化表!B9-初始化表!B10*E22,0)</f>
        <v/>
      </c>
      <c r="D42" s="1293" t="n"/>
      <c r="E42" s="1293">
        <f>E39-C42</f>
        <v/>
      </c>
      <c r="F42" s="1291">
        <f>F41+C42</f>
        <v/>
      </c>
      <c r="G42" s="144" t="n"/>
      <c r="H42" s="1047" t="inlineStr">
        <is>
          <t>期初原材料</t>
        </is>
      </c>
      <c r="I42" s="1044" t="inlineStr">
        <is>
          <t>必要购入</t>
        </is>
      </c>
      <c r="J42" s="1044" t="inlineStr">
        <is>
          <t>推荐购入</t>
        </is>
      </c>
      <c r="K42" s="1044" t="inlineStr">
        <is>
          <t>当期购入</t>
        </is>
      </c>
      <c r="L42" s="1091" t="inlineStr">
        <is>
          <t>期末原材料</t>
        </is>
      </c>
      <c r="M42" s="178" t="n"/>
      <c r="N42" s="1047" t="inlineStr">
        <is>
          <t>正品要求</t>
        </is>
      </c>
      <c r="O42" s="1321">
        <f>1-0.5/MAX(B12:E12)</f>
        <v/>
      </c>
      <c r="P42" s="1321">
        <f>1-0.5/MAX(B13:E13)</f>
        <v/>
      </c>
      <c r="Q42" s="1321">
        <f>1-0.5/MAX(B14:E14)</f>
        <v/>
      </c>
      <c r="R42" s="1322">
        <f>1-0.5/MAX(B15:E15)</f>
        <v/>
      </c>
      <c r="S42" s="1323" t="n"/>
      <c r="T42" s="230" t="n"/>
      <c r="U42" s="1047" t="inlineStr">
        <is>
          <t>产品1</t>
        </is>
      </c>
      <c r="V42" s="1061">
        <f>MAX(B12+V5-V11-V36,0)</f>
        <v/>
      </c>
      <c r="W42" s="1061">
        <f>MAX(C12+W5-W11-W36,0)</f>
        <v/>
      </c>
      <c r="X42" s="1061">
        <f>MAX(D12+X5-X11-X36,0)</f>
        <v/>
      </c>
      <c r="Y42" s="1061">
        <f>MAX(E12+Y5-Y11-Y36,0)</f>
        <v/>
      </c>
      <c r="Z42" s="271">
        <f>SUM(V42:Y42)</f>
        <v/>
      </c>
      <c r="AA42" s="144" t="n"/>
      <c r="AB42" s="1073" t="inlineStr">
        <is>
          <t>预计单机销售</t>
        </is>
      </c>
      <c r="AC42" s="1211" t="n"/>
      <c r="AD42" s="1325">
        <f>C49/AD41</f>
        <v/>
      </c>
      <c r="AE42" s="1183" t="n"/>
      <c r="AF42" s="1101" t="n"/>
      <c r="AG42" s="1101" t="n"/>
      <c r="AH42" s="144" t="n"/>
      <c r="AI42" s="332" t="n"/>
      <c r="AJ42" s="333" t="n"/>
      <c r="AK42" s="333" t="n"/>
      <c r="AL42" s="333" t="n"/>
      <c r="AM42" s="333" t="n"/>
      <c r="AN42" s="333" t="n"/>
      <c r="AO42" s="333" t="n"/>
      <c r="AP42" s="333" t="n"/>
      <c r="AQ42" s="333" t="n"/>
      <c r="AR42" s="333" t="n"/>
      <c r="AS42" s="333" t="n"/>
      <c r="AT42" s="333" t="n"/>
      <c r="AU42" s="333" t="n"/>
      <c r="AV42" s="333" t="n"/>
      <c r="AW42" s="333" t="n"/>
      <c r="AX42" s="333" t="n"/>
      <c r="AY42" s="360" t="n"/>
      <c r="AZ42" s="144" t="n"/>
      <c r="BA42" s="351">
        <f>BA18</f>
        <v/>
      </c>
      <c r="BB42" s="1061">
        <f>SUM(BB18:BE18)</f>
        <v/>
      </c>
      <c r="BC42" s="1061">
        <f>SUM(BF18:BI18)</f>
        <v/>
      </c>
      <c r="BD42" s="1061">
        <f>SUM(BJ18:BM18)</f>
        <v/>
      </c>
      <c r="BE42" s="1061">
        <f>SUM(BN18:BQ18)</f>
        <v/>
      </c>
      <c r="BF42" s="1242">
        <f>(BB42*初始化表!E$17+BC42*初始化表!F$17+BD42*初始化表!G$17+BE42*初始化表!H$17)/1300</f>
        <v/>
      </c>
      <c r="BG42" s="1292">
        <f>IF(BF42=0,0,AL118/BF42)</f>
        <v/>
      </c>
      <c r="BH42" s="1292">
        <f>IF(BF42=0,0,AJ118/BF42)</f>
        <v/>
      </c>
      <c r="BI42" s="1303">
        <f>$BI$51+MAX(第1期!BI42,0)-第2期!BF42</f>
        <v/>
      </c>
      <c r="BJ42" s="1061">
        <f>IF(BA42=0,"",RANK(BG42,$BG$31:$BG$50))</f>
        <v/>
      </c>
      <c r="BK42" s="1061">
        <f>IF(BA42=0,"",RANK(BH42,$BH$31:$BH$50))</f>
        <v/>
      </c>
      <c r="BL42" s="1101" t="n"/>
      <c r="BM42" s="1044" t="inlineStr">
        <is>
          <t>产品1</t>
        </is>
      </c>
      <c r="BN42" s="1061">
        <f>INT(1/BN32*BN37)</f>
        <v/>
      </c>
      <c r="BO42" s="1061">
        <f>INT(1/BO32*BO37)</f>
        <v/>
      </c>
      <c r="BP42" s="1061">
        <f>INT(1/BP32*BP37)</f>
        <v/>
      </c>
      <c r="BQ42" s="1061">
        <f>INT(1/BQ32*BQ37)</f>
        <v/>
      </c>
      <c r="BR42" s="1106" t="n"/>
      <c r="BS42" s="351">
        <f>BS17</f>
        <v/>
      </c>
      <c r="BT42" s="1299">
        <f>$BT17*(AJ73-BT$50)/BT$51</f>
        <v/>
      </c>
      <c r="BU42" s="1299">
        <f>$BT17*(AK73-BU$50)/BU$51</f>
        <v/>
      </c>
      <c r="BV42" s="1299">
        <f>$BT17*(AL73-BV$50)/BV$51</f>
        <v/>
      </c>
      <c r="BW42" s="1299">
        <f>$BT17*(AM73-BW$50)/BW$51</f>
        <v/>
      </c>
      <c r="BX42" s="1299">
        <f>$BT17*(AN73-BX$50)/BX$51</f>
        <v/>
      </c>
      <c r="BY42" s="1299">
        <f>$BT17*(AO73-BY$50)/BY$51</f>
        <v/>
      </c>
      <c r="BZ42" s="1299">
        <f>$BT17*(AP73-BZ$50)/BZ$51</f>
        <v/>
      </c>
      <c r="CA42" s="1299">
        <f>$BT17*(AQ73-CA$50)/CA$51</f>
        <v/>
      </c>
      <c r="CB42" s="1299">
        <f>$BT17*(AR73-CB$50)/CB$51</f>
        <v/>
      </c>
      <c r="CC42" s="1299">
        <f>$BT17*(AS73-CC$50)/CC$51</f>
        <v/>
      </c>
      <c r="CD42" s="1299">
        <f>$BT17*(AT73-CD$50)/CD$51</f>
        <v/>
      </c>
      <c r="CE42" s="1299">
        <f>$BT17*(AU73-CE$50)/CE$51</f>
        <v/>
      </c>
      <c r="CF42" s="1299">
        <f>$BT17*(AV73-CF$50)/CF$51</f>
        <v/>
      </c>
      <c r="CG42" s="1299">
        <f>$BT17*(AW73-CG$50)/CG$51</f>
        <v/>
      </c>
      <c r="CH42" s="1299">
        <f>$BT17*(AX73-CH$50)/CH$51</f>
        <v/>
      </c>
      <c r="CI42" s="1299">
        <f>$BT17*(AY73-CI$50)/CI$51</f>
        <v/>
      </c>
      <c r="CJ42" s="723" t="n"/>
      <c r="CK42" s="1099" t="n"/>
      <c r="CL42" s="1099" t="n"/>
      <c r="CM42" s="1099" t="n"/>
      <c r="CN42" s="1099" t="n"/>
      <c r="CO42" s="1099" t="n"/>
      <c r="CP42" s="1099" t="n"/>
      <c r="CQ42" s="1099" t="n"/>
      <c r="CR42" s="1099" t="n"/>
      <c r="CS42" s="1099" t="n"/>
      <c r="CT42" s="1099" t="n"/>
      <c r="CU42" s="1099" t="n"/>
      <c r="CV42" s="1099" t="n"/>
      <c r="CW42" s="1099" t="n"/>
      <c r="CX42" s="1099" t="n"/>
      <c r="CY42" s="729" t="n"/>
      <c r="CZ42" s="729" t="n"/>
      <c r="DA42" s="729" t="n"/>
      <c r="DB42" s="729" t="n"/>
      <c r="DC42" s="729" t="n"/>
      <c r="DD42" s="729" t="n"/>
      <c r="DE42" s="729" t="n"/>
      <c r="DF42" s="729" t="n"/>
      <c r="DG42" s="729" t="n"/>
      <c r="DH42" s="729" t="n"/>
      <c r="DI42" s="729" t="n"/>
      <c r="DJ42" s="729" t="n"/>
      <c r="DK42" s="729" t="n"/>
      <c r="DL42" s="729" t="n"/>
      <c r="DM42" s="729" t="n"/>
      <c r="DN42" s="729" t="n"/>
      <c r="DO42" s="729" t="n"/>
      <c r="DP42" s="729" t="n"/>
      <c r="DQ42" s="729" t="n"/>
    </row>
    <row r="43" ht="16" customFormat="1" customHeight="1" s="717">
      <c r="A43" s="1047" t="inlineStr">
        <is>
          <t>管理费</t>
        </is>
      </c>
      <c r="C43" s="1061">
        <f>-(IF(SUM(B17:C17)=0,0,初始化表!H25)+IF(SUM(B18:C18)=0,0,初始化表!H26)+IF(SUM(B19:C19)=0,0,初始化表!H27)+IF(SUM(B20:C20)=0,0,初始化表!H28)+IF(SUM(D17:E17)=0,0,初始化表!I25)+IF(SUM(D18:E18)=0,0,初始化表!I26)+IF(SUM(D19:E19)=0,0,初始化表!I27)+IF(SUM(D20:E20)=0,0,初始化表!I28))</f>
        <v/>
      </c>
      <c r="D43" s="1293" t="n"/>
      <c r="E43" s="1293">
        <f>E42-C43</f>
        <v/>
      </c>
      <c r="F43" s="1291">
        <f>F42+C43</f>
        <v/>
      </c>
      <c r="G43" s="144" t="n"/>
      <c r="H43" s="1326">
        <f>第1期!F70</f>
        <v/>
      </c>
      <c r="I43" s="1290">
        <f>ROUNDUP(MAX(-K29/初始化表!B11,0),0)</f>
        <v/>
      </c>
      <c r="J43" s="1290">
        <f>IF(I43&lt;=0,0,IF(I43&lt;初始化表!K32,初始化表!K32,IF(I43&lt;初始化表!K31,初始化表!K31,IF(I43&lt;初始化表!K30,初始化表!K30,I43))))</f>
        <v/>
      </c>
      <c r="K43" s="1327" t="n"/>
      <c r="L43" s="1328">
        <f>E22+H43-(SUM(B17:E17)*初始化表!E19+SUM(B18:E18)*初始化表!F19+SUM(B19:E19)*初始化表!G19+SUM(B20:E20)*初始化表!H19)</f>
        <v/>
      </c>
      <c r="M43" s="178" t="n"/>
      <c r="N43" s="1047" t="inlineStr">
        <is>
          <t>预计正品率</t>
        </is>
      </c>
      <c r="O43" s="1321">
        <f>工资系数初始化!D20</f>
        <v/>
      </c>
      <c r="P43" s="1321">
        <f>工资系数初始化!E20</f>
        <v/>
      </c>
      <c r="Q43" s="1321">
        <f>工资系数初始化!F20</f>
        <v/>
      </c>
      <c r="R43" s="1322">
        <f>工资系数初始化!G20</f>
        <v/>
      </c>
      <c r="S43" s="1323" t="n"/>
      <c r="T43" s="230" t="n"/>
      <c r="U43" s="1047" t="inlineStr">
        <is>
          <t>产品2</t>
        </is>
      </c>
      <c r="V43" s="1061">
        <f>MAX(B13+V6-V12-V37,0)</f>
        <v/>
      </c>
      <c r="W43" s="1061">
        <f>MAX(C13+W6-W12-W37,0)</f>
        <v/>
      </c>
      <c r="X43" s="1061">
        <f>MAX(D13+X6-X12-X37,0)</f>
        <v/>
      </c>
      <c r="Y43" s="1061">
        <f>MAX(E13+Y6-Y12-Y37,0)</f>
        <v/>
      </c>
      <c r="Z43" s="271">
        <f>SUM(V43:Y43)</f>
        <v/>
      </c>
      <c r="AA43" s="144" t="n"/>
      <c r="AB43" s="1101" t="n"/>
      <c r="AC43" s="1101" t="n"/>
      <c r="AD43" s="1101" t="n"/>
      <c r="AE43" s="1101" t="n"/>
      <c r="AF43" s="1101" t="n"/>
      <c r="AG43" s="1101" t="n"/>
      <c r="AH43" s="144" t="n"/>
      <c r="AI43" s="332" t="n"/>
      <c r="AJ43" s="333" t="n"/>
      <c r="AK43" s="333" t="n"/>
      <c r="AL43" s="333" t="n"/>
      <c r="AM43" s="333" t="n"/>
      <c r="AN43" s="333" t="n"/>
      <c r="AO43" s="333" t="n"/>
      <c r="AP43" s="333" t="n"/>
      <c r="AQ43" s="333" t="n"/>
      <c r="AR43" s="333" t="n"/>
      <c r="AS43" s="333" t="n"/>
      <c r="AT43" s="333" t="n"/>
      <c r="AU43" s="333" t="n"/>
      <c r="AV43" s="333" t="n"/>
      <c r="AW43" s="333" t="n"/>
      <c r="AX43" s="333" t="n"/>
      <c r="AY43" s="360" t="n"/>
      <c r="AZ43" s="144" t="n"/>
      <c r="BA43" s="351">
        <f>BA19</f>
        <v/>
      </c>
      <c r="BB43" s="1061">
        <f>SUM(BB19:BE19)</f>
        <v/>
      </c>
      <c r="BC43" s="1061">
        <f>SUM(BF19:BI19)</f>
        <v/>
      </c>
      <c r="BD43" s="1061">
        <f>SUM(BJ19:BM19)</f>
        <v/>
      </c>
      <c r="BE43" s="1061">
        <f>SUM(BN19:BQ19)</f>
        <v/>
      </c>
      <c r="BF43" s="1242">
        <f>(BB43*初始化表!E$17+BC43*初始化表!F$17+BD43*初始化表!G$17+BE43*初始化表!H$17)/1300</f>
        <v/>
      </c>
      <c r="BG43" s="1292">
        <f>IF(BF43=0,0,AL119/BF43)</f>
        <v/>
      </c>
      <c r="BH43" s="1292">
        <f>IF(BF43=0,0,AJ119/BF43)</f>
        <v/>
      </c>
      <c r="BI43" s="1303">
        <f>$BI$51+MAX(第1期!BI43,0)-第2期!BF43</f>
        <v/>
      </c>
      <c r="BJ43" s="1061">
        <f>IF(BA43=0,"",RANK(BG43,$BG$31:$BG$50))</f>
        <v/>
      </c>
      <c r="BK43" s="1061">
        <f>IF(BA43=0,"",RANK(BH43,$BH$31:$BH$50))</f>
        <v/>
      </c>
      <c r="BL43" s="1101" t="n"/>
      <c r="BM43" s="1044" t="inlineStr">
        <is>
          <t>产品2</t>
        </is>
      </c>
      <c r="BN43" s="1061">
        <f>INT(1/BN33*BN38)</f>
        <v/>
      </c>
      <c r="BO43" s="1061">
        <f>INT(1/BO33*BO38)</f>
        <v/>
      </c>
      <c r="BP43" s="1061">
        <f>INT(1/BP33*BP38)</f>
        <v/>
      </c>
      <c r="BQ43" s="1061">
        <f>INT(1/BQ33*BQ38)</f>
        <v/>
      </c>
      <c r="BR43" s="1106" t="n"/>
      <c r="BS43" s="351">
        <f>BS18</f>
        <v/>
      </c>
      <c r="BT43" s="1299">
        <f>$BT18*(AJ74-BT$50)/BT$51</f>
        <v/>
      </c>
      <c r="BU43" s="1299">
        <f>$BT18*(AK74-BU$50)/BU$51</f>
        <v/>
      </c>
      <c r="BV43" s="1299">
        <f>$BT18*(AL74-BV$50)/BV$51</f>
        <v/>
      </c>
      <c r="BW43" s="1299">
        <f>$BT18*(AM74-BW$50)/BW$51</f>
        <v/>
      </c>
      <c r="BX43" s="1299">
        <f>$BT18*(AN74-BX$50)/BX$51</f>
        <v/>
      </c>
      <c r="BY43" s="1299">
        <f>$BT18*(AO74-BY$50)/BY$51</f>
        <v/>
      </c>
      <c r="BZ43" s="1299">
        <f>$BT18*(AP74-BZ$50)/BZ$51</f>
        <v/>
      </c>
      <c r="CA43" s="1299">
        <f>$BT18*(AQ74-CA$50)/CA$51</f>
        <v/>
      </c>
      <c r="CB43" s="1299">
        <f>$BT18*(AR74-CB$50)/CB$51</f>
        <v/>
      </c>
      <c r="CC43" s="1299">
        <f>$BT18*(AS74-CC$50)/CC$51</f>
        <v/>
      </c>
      <c r="CD43" s="1299">
        <f>$BT18*(AT74-CD$50)/CD$51</f>
        <v/>
      </c>
      <c r="CE43" s="1299">
        <f>$BT18*(AU74-CE$50)/CE$51</f>
        <v/>
      </c>
      <c r="CF43" s="1299">
        <f>$BT18*(AV74-CF$50)/CF$51</f>
        <v/>
      </c>
      <c r="CG43" s="1299">
        <f>$BT18*(AW74-CG$50)/CG$51</f>
        <v/>
      </c>
      <c r="CH43" s="1299">
        <f>$BT18*(AX74-CH$50)/CH$51</f>
        <v/>
      </c>
      <c r="CI43" s="1299">
        <f>$BT18*(AY74-CI$50)/CI$51</f>
        <v/>
      </c>
      <c r="CJ43" s="723" t="n"/>
      <c r="CK43" s="1099" t="n"/>
      <c r="CL43" s="1099" t="n"/>
      <c r="CM43" s="1099" t="n"/>
      <c r="CN43" s="1099" t="n"/>
      <c r="CO43" s="1099" t="n"/>
      <c r="CP43" s="1099" t="n"/>
      <c r="CQ43" s="1099" t="n"/>
      <c r="CR43" s="1099" t="n"/>
      <c r="CS43" s="1099" t="n"/>
      <c r="CT43" s="1099" t="n"/>
      <c r="CU43" s="1099" t="n"/>
      <c r="CV43" s="1099" t="n"/>
      <c r="CW43" s="1099" t="n"/>
      <c r="CX43" s="1099" t="n"/>
      <c r="CY43" s="729" t="n"/>
      <c r="CZ43" s="729" t="n"/>
      <c r="DA43" s="729" t="n"/>
      <c r="DB43" s="729" t="n"/>
      <c r="DC43" s="729" t="n"/>
      <c r="DD43" s="729" t="n"/>
      <c r="DE43" s="729" t="n"/>
      <c r="DF43" s="729" t="n"/>
      <c r="DG43" s="729" t="n"/>
      <c r="DH43" s="729" t="n"/>
      <c r="DI43" s="729" t="n"/>
      <c r="DJ43" s="729" t="n"/>
      <c r="DK43" s="729" t="n"/>
      <c r="DL43" s="729" t="n"/>
      <c r="DM43" s="729" t="n"/>
      <c r="DN43" s="729" t="n"/>
      <c r="DO43" s="729" t="n"/>
      <c r="DP43" s="729" t="n"/>
      <c r="DQ43" s="729" t="n"/>
    </row>
    <row r="44" ht="16" customFormat="1" customHeight="1" s="717">
      <c r="A44" s="1047" t="inlineStr">
        <is>
          <t>特殊班工资</t>
        </is>
      </c>
      <c r="C44" s="1061">
        <f>-F24*(SUM(C17*初始化表!E18+C18*初始化表!F18+C19*初始化表!G18+C20*初始化表!H18)*初始化表!B16+SUM(D17*初始化表!E18+D18*初始化表!F18+D19*初始化表!G18+D20*初始化表!H18)*(初始化表!B17-初始化表!B15)+SUM(E17*初始化表!E18+E18*初始化表!F18+E19*初始化表!G18+E20*初始化表!H18)*初始化表!B18)</f>
        <v/>
      </c>
      <c r="D44" s="1293" t="n"/>
      <c r="E44" s="1293">
        <f>E43-C44</f>
        <v/>
      </c>
      <c r="F44" s="1291">
        <f>F43+C44</f>
        <v/>
      </c>
      <c r="G44" s="144" t="n"/>
      <c r="H44" s="1101" t="n"/>
      <c r="I44" s="140" t="n"/>
      <c r="J44" s="140" t="n"/>
      <c r="K44" s="1044" t="inlineStr">
        <is>
          <t>本期利润</t>
        </is>
      </c>
      <c r="L44" s="1329">
        <f>F77</f>
        <v/>
      </c>
      <c r="M44" s="178" t="n"/>
      <c r="N44" s="1047" t="inlineStr">
        <is>
          <t>上期工资系数</t>
        </is>
      </c>
      <c r="O44" s="1044" t="inlineStr">
        <is>
          <t>产品等级浮动</t>
        </is>
      </c>
      <c r="P44" s="1044" t="inlineStr">
        <is>
          <t>推荐工资系数</t>
        </is>
      </c>
      <c r="Q44" s="1044" t="inlineStr">
        <is>
          <t>安全工资系数</t>
        </is>
      </c>
      <c r="R44" s="1091" t="inlineStr">
        <is>
          <t>工资系数</t>
        </is>
      </c>
      <c r="S44" s="247" t="n"/>
      <c r="T44" s="230" t="n"/>
      <c r="U44" s="1047" t="inlineStr">
        <is>
          <t>产品3</t>
        </is>
      </c>
      <c r="V44" s="1061">
        <f>MAX(B14+V7-V13-V38,0)</f>
        <v/>
      </c>
      <c r="W44" s="1061">
        <f>MAX(C14+W7-W13-W38,0)</f>
        <v/>
      </c>
      <c r="X44" s="1061">
        <f>MAX(D14+X7-X13-X38,0)</f>
        <v/>
      </c>
      <c r="Y44" s="1061">
        <f>MAX(E14+Y7-Y13-Y38,0)</f>
        <v/>
      </c>
      <c r="Z44" s="271">
        <f>SUM(V44:Y44)</f>
        <v/>
      </c>
      <c r="AA44" s="144" t="n"/>
      <c r="AB44" s="1101" t="n"/>
      <c r="AC44" s="1101" t="n"/>
      <c r="AD44" s="1101" t="n"/>
      <c r="AE44" s="1101" t="n"/>
      <c r="AF44" s="1101" t="n"/>
      <c r="AG44" s="1101" t="n"/>
      <c r="AH44" s="144" t="n"/>
      <c r="AI44" s="332" t="n"/>
      <c r="AJ44" s="333" t="n"/>
      <c r="AK44" s="333" t="n"/>
      <c r="AL44" s="333" t="n"/>
      <c r="AM44" s="333" t="n"/>
      <c r="AN44" s="333" t="n"/>
      <c r="AO44" s="333" t="n"/>
      <c r="AP44" s="333" t="n"/>
      <c r="AQ44" s="333" t="n"/>
      <c r="AR44" s="333" t="n"/>
      <c r="AS44" s="333" t="n"/>
      <c r="AT44" s="333" t="n"/>
      <c r="AU44" s="333" t="n"/>
      <c r="AV44" s="333" t="n"/>
      <c r="AW44" s="333" t="n"/>
      <c r="AX44" s="333" t="n"/>
      <c r="AY44" s="360" t="n"/>
      <c r="AZ44" s="144" t="n"/>
      <c r="BA44" s="351">
        <f>BA20</f>
        <v/>
      </c>
      <c r="BB44" s="1061">
        <f>SUM(BB20:BE20)</f>
        <v/>
      </c>
      <c r="BC44" s="1061">
        <f>SUM(BF20:BI20)</f>
        <v/>
      </c>
      <c r="BD44" s="1061">
        <f>SUM(BJ20:BM20)</f>
        <v/>
      </c>
      <c r="BE44" s="1061">
        <f>SUM(BN20:BQ20)</f>
        <v/>
      </c>
      <c r="BF44" s="1242">
        <f>(BB44*初始化表!E$17+BC44*初始化表!F$17+BD44*初始化表!G$17+BE44*初始化表!H$17)/1300</f>
        <v/>
      </c>
      <c r="BG44" s="1292">
        <f>IF(BF44=0,0,AL120/BF44)</f>
        <v/>
      </c>
      <c r="BH44" s="1292">
        <f>IF(BF44=0,0,AJ120/BF44)</f>
        <v/>
      </c>
      <c r="BI44" s="1303">
        <f>$BI$51+MAX(第1期!BI44,0)-第2期!BF44</f>
        <v/>
      </c>
      <c r="BJ44" s="1061">
        <f>IF(BA44=0,"",RANK(BG44,$BG$31:$BG$50))</f>
        <v/>
      </c>
      <c r="BK44" s="1061">
        <f>IF(BA44=0,"",RANK(BH44,$BH$31:$BH$50))</f>
        <v/>
      </c>
      <c r="BL44" s="1101" t="n"/>
      <c r="BM44" s="1044" t="inlineStr">
        <is>
          <t>产品3</t>
        </is>
      </c>
      <c r="BN44" s="1061">
        <f>INT(1/BN34*BN39)</f>
        <v/>
      </c>
      <c r="BO44" s="1061">
        <f>INT(1/BO34*BO39)</f>
        <v/>
      </c>
      <c r="BP44" s="1061">
        <f>INT(1/BP34*BP39)</f>
        <v/>
      </c>
      <c r="BQ44" s="1061">
        <f>INT(1/BQ34*BQ39)</f>
        <v/>
      </c>
      <c r="BR44" s="1106" t="n"/>
      <c r="BS44" s="351">
        <f>BS19</f>
        <v/>
      </c>
      <c r="BT44" s="1299">
        <f>$BT19*(AJ75-BT$50)/BT$51</f>
        <v/>
      </c>
      <c r="BU44" s="1299">
        <f>$BT19*(AK75-BU$50)/BU$51</f>
        <v/>
      </c>
      <c r="BV44" s="1299">
        <f>$BT19*(AL75-BV$50)/BV$51</f>
        <v/>
      </c>
      <c r="BW44" s="1299">
        <f>$BT19*(AM75-BW$50)/BW$51</f>
        <v/>
      </c>
      <c r="BX44" s="1299">
        <f>$BT19*(AN75-BX$50)/BX$51</f>
        <v/>
      </c>
      <c r="BY44" s="1299">
        <f>$BT19*(AO75-BY$50)/BY$51</f>
        <v/>
      </c>
      <c r="BZ44" s="1299">
        <f>$BT19*(AP75-BZ$50)/BZ$51</f>
        <v/>
      </c>
      <c r="CA44" s="1299">
        <f>$BT19*(AQ75-CA$50)/CA$51</f>
        <v/>
      </c>
      <c r="CB44" s="1299">
        <f>$BT19*(AR75-CB$50)/CB$51</f>
        <v/>
      </c>
      <c r="CC44" s="1299">
        <f>$BT19*(AS75-CC$50)/CC$51</f>
        <v/>
      </c>
      <c r="CD44" s="1299">
        <f>$BT19*(AT75-CD$50)/CD$51</f>
        <v/>
      </c>
      <c r="CE44" s="1299">
        <f>$BT19*(AU75-CE$50)/CE$51</f>
        <v/>
      </c>
      <c r="CF44" s="1299">
        <f>$BT19*(AV75-CF$50)/CF$51</f>
        <v/>
      </c>
      <c r="CG44" s="1299">
        <f>$BT19*(AW75-CG$50)/CG$51</f>
        <v/>
      </c>
      <c r="CH44" s="1299">
        <f>$BT19*(AX75-CH$50)/CH$51</f>
        <v/>
      </c>
      <c r="CI44" s="1299">
        <f>$BT19*(AY75-CI$50)/CI$51</f>
        <v/>
      </c>
      <c r="CJ44" s="723" t="n"/>
      <c r="CK44" s="1099" t="n"/>
      <c r="CL44" s="1099" t="n"/>
      <c r="CM44" s="1099" t="n"/>
      <c r="CN44" s="1099" t="n"/>
      <c r="CO44" s="1099" t="n"/>
      <c r="CP44" s="1099" t="n"/>
      <c r="CQ44" s="1099" t="n"/>
      <c r="CR44" s="1099" t="n"/>
      <c r="CS44" s="1099" t="n"/>
      <c r="CT44" s="1099" t="n"/>
      <c r="CU44" s="1099" t="n"/>
      <c r="CV44" s="1099" t="n"/>
      <c r="CW44" s="1099" t="n"/>
      <c r="CX44" s="1099" t="n"/>
      <c r="CY44" s="729" t="n"/>
      <c r="CZ44" s="729" t="n"/>
      <c r="DA44" s="729" t="n"/>
      <c r="DB44" s="729" t="n"/>
      <c r="DC44" s="729" t="n"/>
      <c r="DD44" s="729" t="n"/>
      <c r="DE44" s="729" t="n"/>
      <c r="DF44" s="729" t="n"/>
      <c r="DG44" s="729" t="n"/>
      <c r="DH44" s="729" t="n"/>
      <c r="DI44" s="729" t="n"/>
      <c r="DJ44" s="729" t="n"/>
      <c r="DK44" s="729" t="n"/>
      <c r="DL44" s="729" t="n"/>
      <c r="DM44" s="729" t="n"/>
      <c r="DN44" s="729" t="n"/>
      <c r="DO44" s="729" t="n"/>
      <c r="DP44" s="729" t="n"/>
      <c r="DQ44" s="729" t="n"/>
    </row>
    <row r="45" ht="16" customFormat="1" customHeight="1" s="717">
      <c r="A45" s="1047" t="inlineStr">
        <is>
          <t>使用材料费</t>
        </is>
      </c>
      <c r="C45" s="1061">
        <f>-SUM(B17:E17)*初始化表!E19-SUM(B18:E18)*初始化表!F19-SUM(B19:E19)*初始化表!G19-SUM(B20:E20)*初始化表!H19</f>
        <v/>
      </c>
      <c r="D45" s="1293" t="n"/>
      <c r="E45" s="1293">
        <f>E44-C45</f>
        <v/>
      </c>
      <c r="F45" s="1291" t="n"/>
      <c r="G45" s="144" t="n"/>
      <c r="H45" s="1233" t="inlineStr">
        <is>
          <t>运输决策</t>
        </is>
      </c>
      <c r="I45" s="1210" t="n"/>
      <c r="J45" s="1210" t="n"/>
      <c r="K45" s="1210" t="n"/>
      <c r="L45" s="1234" t="n"/>
      <c r="M45" s="178" t="n"/>
      <c r="N45" s="223">
        <f>第1期!F24</f>
        <v/>
      </c>
      <c r="O45" s="1063">
        <f>IF(0.99*LOG(F24,初始化表!B20)&lt;0.99,0.99*LOG(F24,初始化表!B20),0.99)</f>
        <v/>
      </c>
      <c r="P45" s="1063">
        <f>INT(((R42-0.95-(R41-0.95)*0.2)/0.8*10/初始化表!B19+1)*1000+0.5)/1000</f>
        <v/>
      </c>
      <c r="Q45" s="1063">
        <f>INT(((0.05-(R41-0.95)*0.2)/0.8*10/初始化表!B19+1)*1000+0.5)/1000</f>
        <v/>
      </c>
      <c r="R45" s="248" t="n">
        <v>1</v>
      </c>
      <c r="S45" s="1330" t="inlineStr">
        <is>
          <t>记录工资系数</t>
        </is>
      </c>
      <c r="T45" s="1061" t="n">
        <v>1</v>
      </c>
      <c r="U45" s="1073" t="inlineStr">
        <is>
          <t>产品4</t>
        </is>
      </c>
      <c r="V45" s="1063">
        <f>MAX(B15+V8-V14-V39,0)</f>
        <v/>
      </c>
      <c r="W45" s="1063">
        <f>MAX(C15+W8-W14-W39,0)</f>
        <v/>
      </c>
      <c r="X45" s="1063">
        <f>MAX(D15+X8-X14-X39,0)</f>
        <v/>
      </c>
      <c r="Y45" s="1063">
        <f>MAX(E15+Y8-Y14-Y39,0)</f>
        <v/>
      </c>
      <c r="Z45" s="274">
        <f>SUM(V45:Y45)</f>
        <v/>
      </c>
      <c r="AA45" s="144" t="n"/>
      <c r="AB45" s="1101" t="n"/>
      <c r="AC45" s="1101" t="n"/>
      <c r="AD45" s="1101" t="n"/>
      <c r="AE45" s="1101" t="n"/>
      <c r="AF45" s="1101" t="n"/>
      <c r="AG45" s="1101" t="n"/>
      <c r="AH45" s="144" t="n"/>
      <c r="AI45" s="332" t="n"/>
      <c r="AJ45" s="333" t="n"/>
      <c r="AK45" s="333" t="n"/>
      <c r="AL45" s="333" t="n"/>
      <c r="AM45" s="333" t="n"/>
      <c r="AN45" s="333" t="n"/>
      <c r="AO45" s="333" t="n"/>
      <c r="AP45" s="333" t="n"/>
      <c r="AQ45" s="333" t="n"/>
      <c r="AR45" s="333" t="n"/>
      <c r="AS45" s="333" t="n"/>
      <c r="AT45" s="333" t="n"/>
      <c r="AU45" s="333" t="n"/>
      <c r="AV45" s="333" t="n"/>
      <c r="AW45" s="333" t="n"/>
      <c r="AX45" s="333" t="n"/>
      <c r="AY45" s="360" t="n"/>
      <c r="AZ45" s="144" t="n"/>
      <c r="BA45" s="351">
        <f>BA21</f>
        <v/>
      </c>
      <c r="BB45" s="1061">
        <f>SUM(BB21:BE21)</f>
        <v/>
      </c>
      <c r="BC45" s="1061">
        <f>SUM(BF21:BI21)</f>
        <v/>
      </c>
      <c r="BD45" s="1061">
        <f>SUM(BJ21:BM21)</f>
        <v/>
      </c>
      <c r="BE45" s="1061">
        <f>SUM(BN21:BQ21)</f>
        <v/>
      </c>
      <c r="BF45" s="1242">
        <f>(BB45*初始化表!E$17+BC45*初始化表!F$17+BD45*初始化表!G$17+BE45*初始化表!H$17)/1300</f>
        <v/>
      </c>
      <c r="BG45" s="1292">
        <f>IF(BF45=0,0,AL121/BF45)</f>
        <v/>
      </c>
      <c r="BH45" s="1292">
        <f>IF(BF45=0,0,AJ121/BF45)</f>
        <v/>
      </c>
      <c r="BI45" s="1303">
        <f>$BI$51+MAX(第1期!BI45,0)-第2期!BF45</f>
        <v/>
      </c>
      <c r="BJ45" s="1061">
        <f>IF(BA45=0,"",RANK(BG45,$BG$31:$BG$50))</f>
        <v/>
      </c>
      <c r="BK45" s="1061">
        <f>IF(BA45=0,"",RANK(BH45,$BH$31:$BH$50))</f>
        <v/>
      </c>
      <c r="BL45" s="1101" t="n"/>
      <c r="BM45" s="1044" t="inlineStr">
        <is>
          <t>产品4</t>
        </is>
      </c>
      <c r="BN45" s="1061">
        <f>INT(1/BN35*BN40)</f>
        <v/>
      </c>
      <c r="BO45" s="1061">
        <f>INT(1/BO35*BO40)</f>
        <v/>
      </c>
      <c r="BP45" s="1061">
        <f>INT(1/BP35*BP40)</f>
        <v/>
      </c>
      <c r="BQ45" s="1061">
        <f>INT(1/BQ35*BQ40)</f>
        <v/>
      </c>
      <c r="BR45" s="1106" t="n"/>
      <c r="BS45" s="351">
        <f>BS20</f>
        <v/>
      </c>
      <c r="BT45" s="1299">
        <f>$BT20*(AJ76-BT$50)/BT$51</f>
        <v/>
      </c>
      <c r="BU45" s="1299">
        <f>$BT20*(AK76-BU$50)/BU$51</f>
        <v/>
      </c>
      <c r="BV45" s="1299">
        <f>$BT20*(AL76-BV$50)/BV$51</f>
        <v/>
      </c>
      <c r="BW45" s="1299">
        <f>$BT20*(AM76-BW$50)/BW$51</f>
        <v/>
      </c>
      <c r="BX45" s="1299">
        <f>$BT20*(AN76-BX$50)/BX$51</f>
        <v/>
      </c>
      <c r="BY45" s="1299">
        <f>$BT20*(AO76-BY$50)/BY$51</f>
        <v/>
      </c>
      <c r="BZ45" s="1299">
        <f>$BT20*(AP76-BZ$50)/BZ$51</f>
        <v/>
      </c>
      <c r="CA45" s="1299">
        <f>$BT20*(AQ76-CA$50)/CA$51</f>
        <v/>
      </c>
      <c r="CB45" s="1299">
        <f>$BT20*(AR76-CB$50)/CB$51</f>
        <v/>
      </c>
      <c r="CC45" s="1299">
        <f>$BT20*(AS76-CC$50)/CC$51</f>
        <v/>
      </c>
      <c r="CD45" s="1299">
        <f>$BT20*(AT76-CD$50)/CD$51</f>
        <v/>
      </c>
      <c r="CE45" s="1299">
        <f>$BT20*(AU76-CE$50)/CE$51</f>
        <v/>
      </c>
      <c r="CF45" s="1299">
        <f>$BT20*(AV76-CF$50)/CF$51</f>
        <v/>
      </c>
      <c r="CG45" s="1299">
        <f>$BT20*(AW76-CG$50)/CG$51</f>
        <v/>
      </c>
      <c r="CH45" s="1299">
        <f>$BT20*(AX76-CH$50)/CH$51</f>
        <v/>
      </c>
      <c r="CI45" s="1299">
        <f>$BT20*(AY76-CI$50)/CI$51</f>
        <v/>
      </c>
      <c r="CJ45" s="723" t="n"/>
      <c r="CK45" s="1099" t="n"/>
      <c r="CL45" s="1099" t="n"/>
      <c r="CM45" s="1099" t="n"/>
      <c r="CN45" s="1099" t="n"/>
      <c r="CO45" s="1099" t="n"/>
      <c r="CP45" s="1099" t="n"/>
      <c r="CQ45" s="1099" t="n"/>
      <c r="CR45" s="1099" t="n"/>
      <c r="CS45" s="1099" t="n"/>
      <c r="CT45" s="1099" t="n"/>
      <c r="CU45" s="1099" t="n"/>
      <c r="CV45" s="1099" t="n"/>
      <c r="CW45" s="1099" t="n"/>
      <c r="CX45" s="1099" t="n"/>
      <c r="CY45" s="729" t="n"/>
      <c r="CZ45" s="729" t="n"/>
      <c r="DA45" s="729" t="n"/>
      <c r="DB45" s="729" t="n"/>
      <c r="DC45" s="729" t="n"/>
      <c r="DD45" s="729" t="n"/>
      <c r="DE45" s="729" t="n"/>
      <c r="DF45" s="729" t="n"/>
      <c r="DG45" s="729" t="n"/>
      <c r="DH45" s="729" t="n"/>
      <c r="DI45" s="729" t="n"/>
      <c r="DJ45" s="729" t="n"/>
      <c r="DK45" s="729" t="n"/>
      <c r="DL45" s="729" t="n"/>
      <c r="DM45" s="729" t="n"/>
      <c r="DN45" s="729" t="n"/>
      <c r="DO45" s="729" t="n"/>
      <c r="DP45" s="729" t="n"/>
      <c r="DQ45" s="729" t="n"/>
    </row>
    <row r="46" ht="16" customFormat="1" customHeight="1" s="717">
      <c r="A46" s="1047" t="inlineStr">
        <is>
          <t>成品运输费</t>
        </is>
      </c>
      <c r="C46" s="1061">
        <f>-(SUMPRODUCT(B12:E15,初始化表!L19:O22)+IF(B12=0,0,初始化表!L13)+IF(B13=0,0,初始化表!L14)+IF(B14=0,0,初始化表!L15)+IF(B15=0,0,初始化表!L16)+IF(C12=0,0,初始化表!M13)+IF(C13=0,0,初始化表!M14)+IF(C14=0,0,初始化表!M15)+IF(C15=0,0,初始化表!M16)+IF(D12=0,0,初始化表!N13)+IF(D13=0,0,初始化表!N14)+IF(D14=0,0,初始化表!N15)+IF(D15=0,0,初始化表!N16)+IF(E12=0,0,初始化表!O13)+IF(E13=0,0,初始化表!O14)+IF(E14=0,0,初始化表!O15)+IF(E15=0,0,初始化表!O16))</f>
        <v/>
      </c>
      <c r="D46" s="1293" t="n"/>
      <c r="E46" s="1293">
        <f>E45-C46</f>
        <v/>
      </c>
      <c r="F46" s="1291">
        <f>F44+C46</f>
        <v/>
      </c>
      <c r="G46" s="144" t="n"/>
      <c r="H46" s="1047" t="inlineStr">
        <is>
          <t>配货比例</t>
        </is>
      </c>
      <c r="I46" s="1044" t="inlineStr">
        <is>
          <t>市场1</t>
        </is>
      </c>
      <c r="J46" s="1044" t="inlineStr">
        <is>
          <t>市场2</t>
        </is>
      </c>
      <c r="K46" s="1044" t="inlineStr">
        <is>
          <t>市场3</t>
        </is>
      </c>
      <c r="L46" s="1091" t="inlineStr">
        <is>
          <t>市场4</t>
        </is>
      </c>
      <c r="M46" s="178" t="n"/>
      <c r="N46" s="1101" t="n"/>
      <c r="O46" s="1101" t="n"/>
      <c r="P46" s="1101" t="n"/>
      <c r="Q46" s="1044" t="inlineStr">
        <is>
          <t>本期利润</t>
        </is>
      </c>
      <c r="R46" s="1281">
        <f>F77</f>
        <v/>
      </c>
      <c r="S46" s="1330" t="inlineStr">
        <is>
          <t>记录本期利润</t>
        </is>
      </c>
      <c r="T46" s="1061" t="n">
        <v>-2166798</v>
      </c>
      <c r="U46" s="1101" t="n"/>
      <c r="V46" s="1101" t="n"/>
      <c r="W46" s="1101" t="n"/>
      <c r="X46" s="1101" t="n"/>
      <c r="Y46" s="1101" t="n"/>
      <c r="Z46" s="1101" t="n"/>
      <c r="AA46" s="144" t="n"/>
      <c r="AB46" s="1101" t="n"/>
      <c r="AC46" s="1101" t="n"/>
      <c r="AD46" s="1101" t="n"/>
      <c r="AE46" s="1101" t="n"/>
      <c r="AF46" s="1101" t="n"/>
      <c r="AG46" s="1101" t="n"/>
      <c r="AH46" s="144" t="n"/>
      <c r="AI46" s="332" t="n"/>
      <c r="AJ46" s="333" t="n"/>
      <c r="AK46" s="333" t="n"/>
      <c r="AL46" s="333" t="n"/>
      <c r="AM46" s="333" t="n"/>
      <c r="AN46" s="333" t="n"/>
      <c r="AO46" s="333" t="n"/>
      <c r="AP46" s="333" t="n"/>
      <c r="AQ46" s="333" t="n"/>
      <c r="AR46" s="333" t="n"/>
      <c r="AS46" s="333" t="n"/>
      <c r="AT46" s="333" t="n"/>
      <c r="AU46" s="333" t="n"/>
      <c r="AV46" s="333" t="n"/>
      <c r="AW46" s="333" t="n"/>
      <c r="AX46" s="333" t="n"/>
      <c r="AY46" s="360" t="n"/>
      <c r="AZ46" s="144" t="n"/>
      <c r="BA46" s="351">
        <f>BA22</f>
        <v/>
      </c>
      <c r="BB46" s="1061">
        <f>SUM(BB22:BE22)</f>
        <v/>
      </c>
      <c r="BC46" s="1061">
        <f>SUM(BF22:BI22)</f>
        <v/>
      </c>
      <c r="BD46" s="1061">
        <f>SUM(BJ22:BM22)</f>
        <v/>
      </c>
      <c r="BE46" s="1061">
        <f>SUM(BN22:BQ22)</f>
        <v/>
      </c>
      <c r="BF46" s="1242">
        <f>(BB46*初始化表!E$17+BC46*初始化表!F$17+BD46*初始化表!G$17+BE46*初始化表!H$17)/1300</f>
        <v/>
      </c>
      <c r="BG46" s="1292">
        <f>IF(BF46=0,0,AL122/BF46)</f>
        <v/>
      </c>
      <c r="BH46" s="1292">
        <f>IF(BF46=0,0,AJ122/BF46)</f>
        <v/>
      </c>
      <c r="BI46" s="1303">
        <f>$BI$51+MAX(第1期!BI46,0)-第2期!BF46</f>
        <v/>
      </c>
      <c r="BJ46" s="1061">
        <f>IF(BA46=0,"",RANK(BG46,$BG$31:$BG$50))</f>
        <v/>
      </c>
      <c r="BK46" s="1061">
        <f>IF(BA46=0,"",RANK(BH46,$BH$31:$BH$50))</f>
        <v/>
      </c>
      <c r="BL46" s="1101" t="n"/>
      <c r="BM46" s="1101" t="n"/>
      <c r="BN46" s="1101" t="n"/>
      <c r="BO46" s="1101" t="n"/>
      <c r="BP46" s="1101" t="n"/>
      <c r="BQ46" s="1101" t="n"/>
      <c r="BR46" s="1106" t="n"/>
      <c r="BS46" s="351">
        <f>BS21</f>
        <v/>
      </c>
      <c r="BT46" s="1299">
        <f>$BT21*(AJ77-BT$50)/BT$51</f>
        <v/>
      </c>
      <c r="BU46" s="1299">
        <f>$BT21*(AK77-BU$50)/BU$51</f>
        <v/>
      </c>
      <c r="BV46" s="1299">
        <f>$BT21*(AL77-BV$50)/BV$51</f>
        <v/>
      </c>
      <c r="BW46" s="1299">
        <f>$BT21*(AM77-BW$50)/BW$51</f>
        <v/>
      </c>
      <c r="BX46" s="1299">
        <f>$BT21*(AN77-BX$50)/BX$51</f>
        <v/>
      </c>
      <c r="BY46" s="1299">
        <f>$BT21*(AO77-BY$50)/BY$51</f>
        <v/>
      </c>
      <c r="BZ46" s="1299">
        <f>$BT21*(AP77-BZ$50)/BZ$51</f>
        <v/>
      </c>
      <c r="CA46" s="1299">
        <f>$BT21*(AQ77-CA$50)/CA$51</f>
        <v/>
      </c>
      <c r="CB46" s="1299">
        <f>$BT21*(AR77-CB$50)/CB$51</f>
        <v/>
      </c>
      <c r="CC46" s="1299">
        <f>$BT21*(AS77-CC$50)/CC$51</f>
        <v/>
      </c>
      <c r="CD46" s="1299">
        <f>$BT21*(AT77-CD$50)/CD$51</f>
        <v/>
      </c>
      <c r="CE46" s="1299">
        <f>$BT21*(AU77-CE$50)/CE$51</f>
        <v/>
      </c>
      <c r="CF46" s="1299">
        <f>$BT21*(AV77-CF$50)/CF$51</f>
        <v/>
      </c>
      <c r="CG46" s="1299">
        <f>$BT21*(AW77-CG$50)/CG$51</f>
        <v/>
      </c>
      <c r="CH46" s="1299">
        <f>$BT21*(AX77-CH$50)/CH$51</f>
        <v/>
      </c>
      <c r="CI46" s="1299">
        <f>$BT21*(AY77-CI$50)/CI$51</f>
        <v/>
      </c>
      <c r="CJ46" s="723" t="n"/>
      <c r="CK46" s="1099" t="n"/>
      <c r="CL46" s="1099" t="n"/>
      <c r="CM46" s="1099" t="n"/>
      <c r="CN46" s="1099" t="n"/>
      <c r="CO46" s="1099" t="n"/>
      <c r="CP46" s="1099" t="n"/>
      <c r="CQ46" s="1099" t="n"/>
      <c r="CR46" s="1099" t="n"/>
      <c r="CS46" s="1099" t="n"/>
      <c r="CT46" s="1099" t="n"/>
      <c r="CU46" s="1099" t="n"/>
      <c r="CV46" s="1099" t="n"/>
      <c r="CW46" s="1099" t="n"/>
      <c r="CX46" s="1099" t="n"/>
      <c r="CY46" s="729" t="n"/>
      <c r="CZ46" s="729" t="n"/>
      <c r="DA46" s="729" t="n"/>
      <c r="DB46" s="729" t="n"/>
      <c r="DC46" s="729" t="n"/>
      <c r="DD46" s="729" t="n"/>
      <c r="DE46" s="729" t="n"/>
      <c r="DF46" s="729" t="n"/>
      <c r="DG46" s="729" t="n"/>
      <c r="DH46" s="729" t="n"/>
      <c r="DI46" s="729" t="n"/>
      <c r="DJ46" s="729" t="n"/>
      <c r="DK46" s="729" t="n"/>
      <c r="DL46" s="729" t="n"/>
      <c r="DM46" s="729" t="n"/>
      <c r="DN46" s="729" t="n"/>
      <c r="DO46" s="729" t="n"/>
      <c r="DP46" s="729" t="n"/>
      <c r="DQ46" s="729" t="n"/>
    </row>
    <row r="47" ht="16" customFormat="1" customHeight="1" s="717">
      <c r="A47" s="1047" t="inlineStr">
        <is>
          <t>广告费</t>
        </is>
      </c>
      <c r="C47" s="1061">
        <f>-SUM(F6:F9)</f>
        <v/>
      </c>
      <c r="D47" s="1293" t="n"/>
      <c r="E47" s="1293">
        <f>E46-C47</f>
        <v/>
      </c>
      <c r="F47" s="1291">
        <f>F46+C47</f>
        <v/>
      </c>
      <c r="G47" s="144" t="n"/>
      <c r="H47" s="1047" t="inlineStr">
        <is>
          <t>产品1</t>
        </is>
      </c>
      <c r="I47" s="1061">
        <f>第1期!AL9</f>
        <v/>
      </c>
      <c r="J47" s="1061">
        <f>第1期!AL10</f>
        <v/>
      </c>
      <c r="K47" s="1061">
        <f>第1期!AL11</f>
        <v/>
      </c>
      <c r="L47" s="187">
        <f>第1期!AL12</f>
        <v/>
      </c>
      <c r="M47" s="178" t="n"/>
      <c r="N47" s="1233" t="inlineStr">
        <is>
          <t>扩张决策</t>
        </is>
      </c>
      <c r="O47" s="1210" t="n"/>
      <c r="P47" s="1210" t="n"/>
      <c r="Q47" s="1210" t="n"/>
      <c r="R47" s="1234" t="n"/>
      <c r="S47" s="1330" t="inlineStr">
        <is>
          <t>利润差</t>
        </is>
      </c>
      <c r="T47" s="1061">
        <f>R46-T46</f>
        <v/>
      </c>
      <c r="U47" s="1041" t="inlineStr">
        <is>
          <t>预计需求</t>
        </is>
      </c>
      <c r="V47" s="1053" t="inlineStr">
        <is>
          <t>市场1</t>
        </is>
      </c>
      <c r="W47" s="1053" t="inlineStr">
        <is>
          <t>市场2</t>
        </is>
      </c>
      <c r="X47" s="1053" t="inlineStr">
        <is>
          <t>市场3</t>
        </is>
      </c>
      <c r="Y47" s="1090" t="inlineStr">
        <is>
          <t>市场4</t>
        </is>
      </c>
      <c r="Z47" s="1101" t="n"/>
      <c r="AA47" s="144" t="n"/>
      <c r="AB47" s="1101" t="n"/>
      <c r="AC47" s="1101" t="n"/>
      <c r="AD47" s="1101" t="n"/>
      <c r="AE47" s="1101" t="n"/>
      <c r="AF47" s="1101" t="n"/>
      <c r="AG47" s="1101" t="n"/>
      <c r="AH47" s="144" t="n"/>
      <c r="AI47" s="332" t="n"/>
      <c r="AJ47" s="333" t="n"/>
      <c r="AK47" s="333" t="n"/>
      <c r="AL47" s="333" t="n"/>
      <c r="AM47" s="333" t="n"/>
      <c r="AN47" s="333" t="n"/>
      <c r="AO47" s="333" t="n"/>
      <c r="AP47" s="333" t="n"/>
      <c r="AQ47" s="333" t="n"/>
      <c r="AR47" s="333" t="n"/>
      <c r="AS47" s="333" t="n"/>
      <c r="AT47" s="333" t="n"/>
      <c r="AU47" s="333" t="n"/>
      <c r="AV47" s="333" t="n"/>
      <c r="AW47" s="333" t="n"/>
      <c r="AX47" s="333" t="n"/>
      <c r="AY47" s="360" t="n"/>
      <c r="AZ47" s="144" t="n"/>
      <c r="BA47" s="351">
        <f>BA23</f>
        <v/>
      </c>
      <c r="BB47" s="1061">
        <f>SUM(BB23:BE23)</f>
        <v/>
      </c>
      <c r="BC47" s="1061">
        <f>SUM(BF23:BI23)</f>
        <v/>
      </c>
      <c r="BD47" s="1061">
        <f>SUM(BJ23:BM23)</f>
        <v/>
      </c>
      <c r="BE47" s="1061">
        <f>SUM(BN23:BQ23)</f>
        <v/>
      </c>
      <c r="BF47" s="1242">
        <f>(BB47*初始化表!E$17+BC47*初始化表!F$17+BD47*初始化表!G$17+BE47*初始化表!H$17)/1300</f>
        <v/>
      </c>
      <c r="BG47" s="1292">
        <f>IF(BF47=0,0,AL123/BF47)</f>
        <v/>
      </c>
      <c r="BH47" s="1292">
        <f>IF(BF47=0,0,AJ123/BF47)</f>
        <v/>
      </c>
      <c r="BI47" s="1303">
        <f>$BI$51+MAX(第1期!BI47,0)-第2期!BF47</f>
        <v/>
      </c>
      <c r="BJ47" s="1061">
        <f>IF(BA47=0,"",RANK(BG47,$BG$31:$BG$50))</f>
        <v/>
      </c>
      <c r="BK47" s="1061">
        <f>IF(BA47=0,"",RANK(BH47,$BH$31:$BH$50))</f>
        <v/>
      </c>
      <c r="BL47" s="1101" t="n"/>
      <c r="BM47" s="1101" t="n"/>
      <c r="BN47" s="1101" t="n"/>
      <c r="BO47" s="1101" t="n"/>
      <c r="BP47" s="1101" t="n"/>
      <c r="BQ47" s="1101" t="n"/>
      <c r="BR47" s="1106" t="n"/>
      <c r="BS47" s="351">
        <f>BS22</f>
        <v/>
      </c>
      <c r="BT47" s="1299">
        <f>$BT22*(AJ78-BT$50)/BT$51</f>
        <v/>
      </c>
      <c r="BU47" s="1299">
        <f>$BT22*(AK78-BU$50)/BU$51</f>
        <v/>
      </c>
      <c r="BV47" s="1299">
        <f>$BT22*(AL78-BV$50)/BV$51</f>
        <v/>
      </c>
      <c r="BW47" s="1299">
        <f>$BT22*(AM78-BW$50)/BW$51</f>
        <v/>
      </c>
      <c r="BX47" s="1299">
        <f>$BT22*(AN78-BX$50)/BX$51</f>
        <v/>
      </c>
      <c r="BY47" s="1299">
        <f>$BT22*(AO78-BY$50)/BY$51</f>
        <v/>
      </c>
      <c r="BZ47" s="1299">
        <f>$BT22*(AP78-BZ$50)/BZ$51</f>
        <v/>
      </c>
      <c r="CA47" s="1299">
        <f>$BT22*(AQ78-CA$50)/CA$51</f>
        <v/>
      </c>
      <c r="CB47" s="1299">
        <f>$BT22*(AR78-CB$50)/CB$51</f>
        <v/>
      </c>
      <c r="CC47" s="1299">
        <f>$BT22*(AS78-CC$50)/CC$51</f>
        <v/>
      </c>
      <c r="CD47" s="1299">
        <f>$BT22*(AT78-CD$50)/CD$51</f>
        <v/>
      </c>
      <c r="CE47" s="1299">
        <f>$BT22*(AU78-CE$50)/CE$51</f>
        <v/>
      </c>
      <c r="CF47" s="1299">
        <f>$BT22*(AV78-CF$50)/CF$51</f>
        <v/>
      </c>
      <c r="CG47" s="1299">
        <f>$BT22*(AW78-CG$50)/CG$51</f>
        <v/>
      </c>
      <c r="CH47" s="1299">
        <f>$BT22*(AX78-CH$50)/CH$51</f>
        <v/>
      </c>
      <c r="CI47" s="1299">
        <f>$BT22*(AY78-CI$50)/CI$51</f>
        <v/>
      </c>
      <c r="CJ47" s="723" t="n"/>
      <c r="CK47" s="1099" t="n"/>
      <c r="CL47" s="1099" t="n"/>
      <c r="CM47" s="1099" t="n"/>
      <c r="CN47" s="1099" t="n"/>
      <c r="CO47" s="1099" t="n"/>
      <c r="CP47" s="1099" t="n"/>
      <c r="CQ47" s="1099" t="n"/>
      <c r="CR47" s="1099" t="n"/>
      <c r="CS47" s="1099" t="n"/>
      <c r="CT47" s="1099" t="n"/>
      <c r="CU47" s="1099" t="n"/>
      <c r="CV47" s="1099" t="n"/>
      <c r="CW47" s="1099" t="n"/>
      <c r="CX47" s="1099" t="n"/>
      <c r="CY47" s="729" t="n"/>
      <c r="CZ47" s="729" t="n"/>
      <c r="DA47" s="729" t="n"/>
      <c r="DB47" s="729" t="n"/>
      <c r="DC47" s="729" t="n"/>
      <c r="DD47" s="729" t="n"/>
      <c r="DE47" s="729" t="n"/>
      <c r="DF47" s="729" t="n"/>
      <c r="DG47" s="729" t="n"/>
      <c r="DH47" s="729" t="n"/>
      <c r="DI47" s="729" t="n"/>
      <c r="DJ47" s="729" t="n"/>
      <c r="DK47" s="729" t="n"/>
      <c r="DL47" s="729" t="n"/>
      <c r="DM47" s="729" t="n"/>
      <c r="DN47" s="729" t="n"/>
      <c r="DO47" s="729" t="n"/>
      <c r="DP47" s="729" t="n"/>
      <c r="DQ47" s="729" t="n"/>
    </row>
    <row r="48" ht="16" customFormat="1" customHeight="1" s="717">
      <c r="A48" s="1047" t="inlineStr">
        <is>
          <t>促销费</t>
        </is>
      </c>
      <c r="C48" s="1061">
        <f>-SUM(B10:E10)</f>
        <v/>
      </c>
      <c r="D48" s="1293" t="n"/>
      <c r="E48" s="1293">
        <f>E47-C48</f>
        <v/>
      </c>
      <c r="F48" s="1291">
        <f>F47+C48</f>
        <v/>
      </c>
      <c r="G48" s="144" t="n"/>
      <c r="H48" s="1047" t="inlineStr">
        <is>
          <t>产品2</t>
        </is>
      </c>
      <c r="I48" s="1061">
        <f>第1期!AL13</f>
        <v/>
      </c>
      <c r="J48" s="1061">
        <f>第1期!AL14</f>
        <v/>
      </c>
      <c r="K48" s="1061">
        <f>第1期!AL15</f>
        <v/>
      </c>
      <c r="L48" s="187">
        <f>第1期!AL16</f>
        <v/>
      </c>
      <c r="M48" s="178" t="n"/>
      <c r="N48" s="1047" t="inlineStr">
        <is>
          <t>期初机器</t>
        </is>
      </c>
      <c r="O48" s="1044" t="inlineStr">
        <is>
          <t>下期机器</t>
        </is>
      </c>
      <c r="P48" s="1044" t="inlineStr">
        <is>
          <t>安全推荐</t>
        </is>
      </c>
      <c r="Q48" s="1044" t="inlineStr">
        <is>
          <t>极限(0分红）</t>
        </is>
      </c>
      <c r="R48" s="1091" t="inlineStr">
        <is>
          <t>当期购入</t>
        </is>
      </c>
      <c r="S48" s="1100" t="n"/>
      <c r="T48" s="230" t="n"/>
      <c r="U48" s="1047" t="inlineStr">
        <is>
          <t>产品1</t>
        </is>
      </c>
      <c r="V48" s="1061">
        <f>INT(IF(IF(B6&lt;V23,(1+((V23-B6)/V23+O10)*15)*IF($F17&gt;$L6,1.1,1)*V17,(1+((V23-B6)/V23+O10)*5)*IF($F17&gt;$L6,1.1,1)*V17)&gt;0,IF(B6&lt;V23,(1+((V23-B6)/V23+O10)*15)*IF($F17&gt;$L6,1.1,1)*V17,(1+((V23-B6)/V23+O10)*5)*IF($F17&gt;$L6,1.1,1)*V17),0))</f>
        <v/>
      </c>
      <c r="W48" s="1061">
        <f>INT(IF(IF(C6&lt;W23,(1+((W23-C6)/W23+P10)*15)*IF($F17&gt;$L6,1.1,1)*W17,(1+((W23-C6)/W23+P10)*5)*IF($F17&gt;$L6,1.1,1)*W17)&gt;0,IF(C6&lt;W23,(1+((W23-C6)/W23+P10)*15)*IF($F17&gt;$L6,1.1,1)*W17,(1+((W23-C6)/W23+P10)*5)*IF($F17&gt;$L6,1.1,1)*W17),0))</f>
        <v/>
      </c>
      <c r="X48" s="1061">
        <f>INT(IF(IF(D6&lt;X23,(1+((X23-D6)/X23+Q10)*15)*IF($F17&gt;$L6,1.1,1)*X17,(1+((X23-D6)/X23+Q10)*5)*IF($F17&gt;$L6,1.1,1)*X17)&gt;0,IF(D6&lt;X23,(1+((X23-D6)/X23+Q10)*15)*IF($F17&gt;$L6,1.1,1)*X17,(1+((X23-D6)/X23+Q10)*5)*IF($F17&gt;$L6,1.1,1)*X17),0))</f>
        <v/>
      </c>
      <c r="Y48" s="187">
        <f>INT(IF(IF(E6&lt;Y23,(1+((Y23-E6)/Y23+R10)*15)*IF($F17&gt;$L6,1.1,1)*Y17,(1+((Y23-E6)/Y23+R10)*5)*IF($F17&gt;$L6,1.1,1)*Y17)&gt;0,IF(E6&lt;Y23,(1+((Y23-E6)/Y23+R10)*15)*IF($F17&gt;$L6,1.1,1)*Y17,(1+((Y23-E6)/Y23+R10)*5)*IF($F17&gt;$L6,1.1,1)*Y17),0))</f>
        <v/>
      </c>
      <c r="Z48" s="1101" t="n"/>
      <c r="AA48" s="144" t="n"/>
      <c r="AB48" s="1101" t="n"/>
      <c r="AC48" s="1101" t="n"/>
      <c r="AD48" s="1101" t="n"/>
      <c r="AE48" s="1101" t="n"/>
      <c r="AF48" s="1101" t="n"/>
      <c r="AG48" s="1101" t="n"/>
      <c r="AH48" s="144" t="n"/>
      <c r="AI48" s="332" t="n"/>
      <c r="AJ48" s="333" t="n"/>
      <c r="AK48" s="333" t="n"/>
      <c r="AL48" s="333" t="n"/>
      <c r="AM48" s="333" t="n"/>
      <c r="AN48" s="333" t="n"/>
      <c r="AO48" s="333" t="n"/>
      <c r="AP48" s="333" t="n"/>
      <c r="AQ48" s="333" t="n"/>
      <c r="AR48" s="333" t="n"/>
      <c r="AS48" s="333" t="n"/>
      <c r="AT48" s="333" t="n"/>
      <c r="AU48" s="333" t="n"/>
      <c r="AV48" s="333" t="n"/>
      <c r="AW48" s="333" t="n"/>
      <c r="AX48" s="333" t="n"/>
      <c r="AY48" s="360" t="n"/>
      <c r="AZ48" s="144" t="n"/>
      <c r="BA48" s="351">
        <f>BA24</f>
        <v/>
      </c>
      <c r="BB48" s="1061">
        <f>SUM(BB24:BE24)</f>
        <v/>
      </c>
      <c r="BC48" s="1061">
        <f>SUM(BF24:BI24)</f>
        <v/>
      </c>
      <c r="BD48" s="1061">
        <f>SUM(BJ24:BM24)</f>
        <v/>
      </c>
      <c r="BE48" s="1061">
        <f>SUM(BN24:BQ24)</f>
        <v/>
      </c>
      <c r="BF48" s="1242">
        <f>(BB48*初始化表!E$17+BC48*初始化表!F$17+BD48*初始化表!G$17+BE48*初始化表!H$17)/1300</f>
        <v/>
      </c>
      <c r="BG48" s="1292">
        <f>IF(BF48=0,0,AL124/BF48)</f>
        <v/>
      </c>
      <c r="BH48" s="1292">
        <f>IF(BF48=0,0,AJ124/BF48)</f>
        <v/>
      </c>
      <c r="BI48" s="1303">
        <f>$BI$51+MAX(第1期!BI48,0)-第2期!BF48</f>
        <v/>
      </c>
      <c r="BJ48" s="1061">
        <f>IF(BA48=0,"",RANK(BG48,$BG$31:$BG$50))</f>
        <v/>
      </c>
      <c r="BK48" s="1061">
        <f>IF(BA48=0,"",RANK(BH48,$BH$31:$BH$50))</f>
        <v/>
      </c>
      <c r="BL48" s="1101" t="n"/>
      <c r="BM48" s="1101" t="n"/>
      <c r="BN48" s="1101" t="n"/>
      <c r="BO48" s="1101" t="n"/>
      <c r="BP48" s="1101" t="n"/>
      <c r="BQ48" s="1101" t="n"/>
      <c r="BR48" s="1106" t="n"/>
      <c r="BS48" s="351">
        <f>BS23</f>
        <v/>
      </c>
      <c r="BT48" s="1299">
        <f>$BT23*(AJ79-BT$50)/BT$51</f>
        <v/>
      </c>
      <c r="BU48" s="1299">
        <f>$BT23*(AK79-BU$50)/BU$51</f>
        <v/>
      </c>
      <c r="BV48" s="1299">
        <f>$BT23*(AL79-BV$50)/BV$51</f>
        <v/>
      </c>
      <c r="BW48" s="1299">
        <f>$BT23*(AM79-BW$50)/BW$51</f>
        <v/>
      </c>
      <c r="BX48" s="1299">
        <f>$BT23*(AN79-BX$50)/BX$51</f>
        <v/>
      </c>
      <c r="BY48" s="1299">
        <f>$BT23*(AO79-BY$50)/BY$51</f>
        <v/>
      </c>
      <c r="BZ48" s="1299">
        <f>$BT23*(AP79-BZ$50)/BZ$51</f>
        <v/>
      </c>
      <c r="CA48" s="1299">
        <f>$BT23*(AQ79-CA$50)/CA$51</f>
        <v/>
      </c>
      <c r="CB48" s="1299">
        <f>$BT23*(AR79-CB$50)/CB$51</f>
        <v/>
      </c>
      <c r="CC48" s="1299">
        <f>$BT23*(AS79-CC$50)/CC$51</f>
        <v/>
      </c>
      <c r="CD48" s="1299">
        <f>$BT23*(AT79-CD$50)/CD$51</f>
        <v/>
      </c>
      <c r="CE48" s="1299">
        <f>$BT23*(AU79-CE$50)/CE$51</f>
        <v/>
      </c>
      <c r="CF48" s="1299">
        <f>$BT23*(AV79-CF$50)/CF$51</f>
        <v/>
      </c>
      <c r="CG48" s="1299">
        <f>$BT23*(AW79-CG$50)/CG$51</f>
        <v/>
      </c>
      <c r="CH48" s="1299">
        <f>$BT23*(AX79-CH$50)/CH$51</f>
        <v/>
      </c>
      <c r="CI48" s="1299">
        <f>$BT23*(AY79-CI$50)/CI$51</f>
        <v/>
      </c>
      <c r="CJ48" s="723" t="n"/>
      <c r="CK48" s="1099" t="n"/>
      <c r="CL48" s="1099" t="n"/>
      <c r="CM48" s="1099" t="n"/>
      <c r="CN48" s="1099" t="n"/>
      <c r="CO48" s="1099" t="n"/>
      <c r="CP48" s="1099" t="n"/>
      <c r="CQ48" s="1099" t="n"/>
      <c r="CR48" s="1099" t="n"/>
      <c r="CS48" s="1099" t="n"/>
      <c r="CT48" s="1099" t="n"/>
      <c r="CU48" s="1099" t="n"/>
      <c r="CV48" s="1099" t="n"/>
      <c r="CW48" s="1099" t="n"/>
      <c r="CX48" s="1099" t="n"/>
      <c r="CY48" s="729" t="n"/>
      <c r="CZ48" s="729" t="n"/>
      <c r="DA48" s="729" t="n"/>
      <c r="DB48" s="729" t="n"/>
      <c r="DC48" s="729" t="n"/>
      <c r="DD48" s="729" t="n"/>
      <c r="DE48" s="729" t="n"/>
      <c r="DF48" s="729" t="n"/>
      <c r="DG48" s="729" t="n"/>
      <c r="DH48" s="729" t="n"/>
      <c r="DI48" s="729" t="n"/>
      <c r="DJ48" s="729" t="n"/>
      <c r="DK48" s="729" t="n"/>
      <c r="DL48" s="729" t="n"/>
      <c r="DM48" s="729" t="n"/>
      <c r="DN48" s="729" t="n"/>
      <c r="DO48" s="729" t="n"/>
      <c r="DP48" s="729" t="n"/>
      <c r="DQ48" s="729" t="n"/>
    </row>
    <row r="49" ht="16" customFormat="1" customHeight="1" s="717">
      <c r="A49" s="1047" t="inlineStr">
        <is>
          <t>销售收入</t>
        </is>
      </c>
      <c r="C49" s="1061">
        <f>IF(AJ24="",SUMPRODUCT(B6:E9,V42:Y45),B6*MAX(0,AM9-AK9)+MAX(0,AM10-AK10)*C6+MAX(0,AM11-AK11)*D6+MAX(0,AM12-AK12)*E6+MAX(0,AM13-AK13)*B7+MAX(0,AM14-AK14)*C7+MAX(0,AM15-AK15)*D7+MAX(0,AM16-AK16)*E7+MAX(0,AM17-AK17)*B8+MAX(0,AM18-AK18)*C8+MAX(0,AM19-AK19)*D8+MAX(0,AM20-AK20)*E8+MAX(0,AM21-AK21)*B9+MAX(0,AM22-AK22)*C9+MAX(0,AM23-AK23)*D9+MAX(0,AM24-AK24)*E9)+MIN(B6,V23)*MIN(V11,B12-V36)+MIN(W11,C12-W36)*MIN(C6,W23)+MIN(X11,D12-X36)*MIN(D6,X23)+MIN(Y11,E12-Y36)*MIN(E6,Y23)+MIN(B7,V24)*MIN(V12,B13-V37)+MIN(W12,C13-W37)*MIN(C7,W24)+MIN(X12,D13-X37)*MIN(D7,X24)+MIN(Y12,E13-Y37)*MIN(E7,Y24)+MIN(B8,V25)*MIN(V13,B14-V38)+MIN(W13,C14-W38)*MIN(C8,W25)+MIN(X13,D14-X38)*MIN(D8,X25)+MIN(Y13,E14-Y38)*MIN(E8,Y25)+MIN(B9,V26)*MIN(V14,B15-V39)+MIN(W14,C15-W39)*MIN(C9,W26)+MIN(X14,D15-X39)*MIN(D9,X26)+MIN(Y14,E15-Y39)*MIN(E9,Y26)</f>
        <v/>
      </c>
      <c r="D49" s="1293">
        <f>D41+C49</f>
        <v/>
      </c>
      <c r="E49" s="1293" t="n"/>
      <c r="F49" s="1291">
        <f>F48+C49</f>
        <v/>
      </c>
      <c r="G49" s="144" t="n"/>
      <c r="H49" s="1047" t="inlineStr">
        <is>
          <t>产品3</t>
        </is>
      </c>
      <c r="I49" s="1061">
        <f>第1期!AL17</f>
        <v/>
      </c>
      <c r="J49" s="1061">
        <f>第1期!AL18</f>
        <v/>
      </c>
      <c r="K49" s="1061">
        <f>第1期!AL19</f>
        <v/>
      </c>
      <c r="L49" s="187">
        <f>第1期!AL20</f>
        <v/>
      </c>
      <c r="M49" s="178" t="n"/>
      <c r="N49" s="223">
        <f>第1期!F69</f>
        <v/>
      </c>
      <c r="O49" s="1063">
        <f>N49+第1期!R49</f>
        <v/>
      </c>
      <c r="P49" s="1063">
        <f>INT((F61-0.05*C49+0-(F30-F48)*O49/N49)/初始化表!B8)</f>
        <v/>
      </c>
      <c r="Q49" s="1063">
        <f>INT((F61+第3期!P33+第3期!Q35-F30+F48)/初始化表!B8)</f>
        <v/>
      </c>
      <c r="R49" s="1245" t="n"/>
      <c r="S49" s="1101" t="n"/>
      <c r="T49" s="230" t="n"/>
      <c r="U49" s="1047" t="inlineStr">
        <is>
          <t>产品2</t>
        </is>
      </c>
      <c r="V49" s="1061">
        <f>INT(IF(IF(B7&lt;V24,(1+((V24-B7)/V24+O11)*15)*IF($F18&gt;$L7,1.1,1)*V18,(1+((V24-B7)/V24+O11)*5)*IF($F18&gt;$L7,1.1,1)*V18)&gt;0,IF(B7&lt;V24,(1+((V24-B7)/V24+O11)*15)*IF($F18&gt;$L7,1.1,1)*V18,(1+((V24-B7)/V24+O11)*5)*IF($F18&gt;$L7,1.1,1)*V18),0))</f>
        <v/>
      </c>
      <c r="W49" s="1061">
        <f>INT(IF(IF(C7&lt;W24,(1+((W24-C7)/W24+P11)*15)*IF($F18&gt;$L7,1.1,1)*W18,(1+((W24-C7)/W24+P11)*5)*IF($F18&gt;$L7,1.1,1)*W18)&gt;0,IF(C7&lt;W24,(1+((W24-C7)/W24+P11)*15)*IF($F18&gt;$L7,1.1,1)*W18,(1+((W24-C7)/W24+P11)*5)*IF($F18&gt;$L7,1.1,1)*W18),0))</f>
        <v/>
      </c>
      <c r="X49" s="1061">
        <f>INT(IF(IF(D7&lt;X24,(1+((X24-D7)/X24+Q11)*15)*IF($F18&gt;$L7,1.1,1)*X18,(1+((X24-D7)/X24+Q11)*5)*IF($F18&gt;$L7,1.1,1)*X18)&gt;0,IF(D7&lt;X24,(1+((X24-D7)/X24+Q11)*15)*IF($F18&gt;$L7,1.1,1)*X18,(1+((X24-D7)/X24+Q11)*5)*IF($F18&gt;$L7,1.1,1)*X18),0))</f>
        <v/>
      </c>
      <c r="Y49" s="187">
        <f>INT(IF(IF(E7&lt;Y24,(1+((Y24-E7)/Y24+R11)*15)*IF($F18&gt;$L7,1.1,1)*Y18,(1+((Y24-E7)/Y24+R11)*5)*IF($F18&gt;$L7,1.1,1)*Y18)&gt;0,IF(E7&lt;Y24,(1+((Y24-E7)/Y24+R11)*15)*IF($F18&gt;$L7,1.1,1)*Y18,(1+((Y24-E7)/Y24+R11)*5)*IF($F18&gt;$L7,1.1,1)*Y18),0))</f>
        <v/>
      </c>
      <c r="Z49" s="1101" t="n"/>
      <c r="AA49" s="144" t="n"/>
      <c r="AB49" s="1101" t="n"/>
      <c r="AC49" s="1101" t="n"/>
      <c r="AD49" s="1101" t="n"/>
      <c r="AE49" s="1101" t="n"/>
      <c r="AF49" s="1101" t="n"/>
      <c r="AG49" s="1101" t="n"/>
      <c r="AH49" s="144" t="n"/>
      <c r="AI49" s="332" t="n"/>
      <c r="AJ49" s="333" t="n"/>
      <c r="AK49" s="333" t="n"/>
      <c r="AL49" s="333" t="n"/>
      <c r="AM49" s="333" t="n"/>
      <c r="AN49" s="333" t="n"/>
      <c r="AO49" s="333" t="n"/>
      <c r="AP49" s="333" t="n"/>
      <c r="AQ49" s="333" t="n"/>
      <c r="AR49" s="333" t="n"/>
      <c r="AS49" s="333" t="n"/>
      <c r="AT49" s="333" t="n"/>
      <c r="AU49" s="333" t="n"/>
      <c r="AV49" s="333" t="n"/>
      <c r="AW49" s="333" t="n"/>
      <c r="AX49" s="333" t="n"/>
      <c r="AY49" s="360" t="n"/>
      <c r="AZ49" s="144" t="n"/>
      <c r="BA49" s="351">
        <f>BA25</f>
        <v/>
      </c>
      <c r="BB49" s="1061">
        <f>SUM(BB25:BE25)</f>
        <v/>
      </c>
      <c r="BC49" s="1061">
        <f>SUM(BF25:BI25)</f>
        <v/>
      </c>
      <c r="BD49" s="1061">
        <f>SUM(BJ25:BM25)</f>
        <v/>
      </c>
      <c r="BE49" s="1061">
        <f>SUM(BN25:BQ25)</f>
        <v/>
      </c>
      <c r="BF49" s="1242">
        <f>(BB49*初始化表!E$17+BC49*初始化表!F$17+BD49*初始化表!G$17+BE49*初始化表!H$17)/1300</f>
        <v/>
      </c>
      <c r="BG49" s="1292">
        <f>IF(BF49=0,0,AL125/BF49)</f>
        <v/>
      </c>
      <c r="BH49" s="1292">
        <f>IF(BF49=0,0,AJ125/BF49)</f>
        <v/>
      </c>
      <c r="BI49" s="1303">
        <f>$BI$51+MAX(第1期!BI49,0)-第2期!BF49</f>
        <v/>
      </c>
      <c r="BJ49" s="1061">
        <f>IF(BA49=0,"",RANK(BG49,$BG$31:$BG$50))</f>
        <v/>
      </c>
      <c r="BK49" s="1061">
        <f>IF(BA49=0,"",RANK(BH49,$BH$31:$BH$50))</f>
        <v/>
      </c>
      <c r="BL49" s="1101" t="n"/>
      <c r="BM49" s="1101" t="n"/>
      <c r="BN49" s="1101" t="n"/>
      <c r="BO49" s="1101" t="n"/>
      <c r="BP49" s="1101" t="n"/>
      <c r="BQ49" s="1101" t="n"/>
      <c r="BR49" s="1106" t="n"/>
      <c r="BS49" s="351">
        <f>BS24</f>
        <v/>
      </c>
      <c r="BT49" s="1299">
        <f>$BT24*(AJ80-BT$50)/BT$51</f>
        <v/>
      </c>
      <c r="BU49" s="1299">
        <f>$BT24*(AK80-BU$50)/BU$51</f>
        <v/>
      </c>
      <c r="BV49" s="1299">
        <f>$BT24*(AL80-BV$50)/BV$51</f>
        <v/>
      </c>
      <c r="BW49" s="1299">
        <f>$BT24*(AM80-BW$50)/BW$51</f>
        <v/>
      </c>
      <c r="BX49" s="1299">
        <f>$BT24*(AN80-BX$50)/BX$51</f>
        <v/>
      </c>
      <c r="BY49" s="1299">
        <f>$BT24*(AO80-BY$50)/BY$51</f>
        <v/>
      </c>
      <c r="BZ49" s="1299">
        <f>$BT24*(AP80-BZ$50)/BZ$51</f>
        <v/>
      </c>
      <c r="CA49" s="1299">
        <f>$BT24*(AQ80-CA$50)/CA$51</f>
        <v/>
      </c>
      <c r="CB49" s="1299">
        <f>$BT24*(AR80-CB$50)/CB$51</f>
        <v/>
      </c>
      <c r="CC49" s="1299">
        <f>$BT24*(AS80-CC$50)/CC$51</f>
        <v/>
      </c>
      <c r="CD49" s="1299">
        <f>$BT24*(AT80-CD$50)/CD$51</f>
        <v/>
      </c>
      <c r="CE49" s="1299">
        <f>$BT24*(AU80-CE$50)/CE$51</f>
        <v/>
      </c>
      <c r="CF49" s="1299">
        <f>$BT24*(AV80-CF$50)/CF$51</f>
        <v/>
      </c>
      <c r="CG49" s="1299">
        <f>$BT24*(AW80-CG$50)/CG$51</f>
        <v/>
      </c>
      <c r="CH49" s="1299">
        <f>$BT24*(AX80-CH$50)/CH$51</f>
        <v/>
      </c>
      <c r="CI49" s="1299">
        <f>$BT24*(AY80-CI$50)/CI$51</f>
        <v/>
      </c>
      <c r="CJ49" s="723" t="n"/>
      <c r="CK49" s="1099" t="n"/>
      <c r="CL49" s="1099" t="n"/>
      <c r="CM49" s="1099" t="n"/>
      <c r="CN49" s="1099" t="n"/>
      <c r="CO49" s="1099" t="n"/>
      <c r="CP49" s="1099" t="n"/>
      <c r="CQ49" s="1099" t="n"/>
      <c r="CR49" s="1099" t="n"/>
      <c r="CS49" s="1099" t="n"/>
      <c r="CT49" s="1099" t="n"/>
      <c r="CU49" s="1099" t="n"/>
      <c r="CV49" s="1099" t="n"/>
      <c r="CW49" s="1099" t="n"/>
      <c r="CX49" s="1099" t="n"/>
      <c r="CY49" s="729" t="n"/>
      <c r="CZ49" s="729" t="n"/>
      <c r="DA49" s="729" t="n"/>
      <c r="DB49" s="729" t="n"/>
      <c r="DC49" s="729" t="n"/>
      <c r="DD49" s="729" t="n"/>
      <c r="DE49" s="729" t="n"/>
      <c r="DF49" s="729" t="n"/>
      <c r="DG49" s="729" t="n"/>
      <c r="DH49" s="729" t="n"/>
      <c r="DI49" s="729" t="n"/>
      <c r="DJ49" s="729" t="n"/>
      <c r="DK49" s="729" t="n"/>
      <c r="DL49" s="729" t="n"/>
      <c r="DM49" s="729" t="n"/>
      <c r="DN49" s="729" t="n"/>
      <c r="DO49" s="729" t="n"/>
      <c r="DP49" s="729" t="n"/>
      <c r="DQ49" s="729" t="n"/>
    </row>
    <row r="50" ht="16" customFormat="1" customHeight="1" s="717">
      <c r="A50" s="1047" t="inlineStr">
        <is>
          <t>废品损失</t>
        </is>
      </c>
      <c r="C50" s="1061">
        <f>-IF(AJ24="",0.4*SUMPRODUCT(B6:E9,V36:Y39),0.4*(AQ9*B6+AQ10*C6+AQ11*D6+AQ12*E6+AQ13*B7+AQ14*C7+AQ15*D7+AQ16*E7+AQ17*B8+AQ18*C8+AQ19*D8+AQ20*E8+AQ21*B9+AQ22*C9+AQ23*D9+AQ24*E9))</f>
        <v/>
      </c>
      <c r="D50" s="1293" t="n"/>
      <c r="E50" s="1293">
        <f>E48-C50</f>
        <v/>
      </c>
      <c r="F50" s="1291">
        <f>F49+C50</f>
        <v/>
      </c>
      <c r="G50" s="144" t="n"/>
      <c r="H50" s="1047" t="inlineStr">
        <is>
          <t>产品4</t>
        </is>
      </c>
      <c r="I50" s="1061">
        <f>第1期!AL21</f>
        <v/>
      </c>
      <c r="J50" s="1061">
        <f>第1期!AL22</f>
        <v/>
      </c>
      <c r="K50" s="1061">
        <f>第1期!AL23</f>
        <v/>
      </c>
      <c r="L50" s="187">
        <f>第1期!AL24</f>
        <v/>
      </c>
      <c r="M50" s="178" t="n"/>
      <c r="N50" s="1101" t="n"/>
      <c r="O50" s="1041" t="inlineStr">
        <is>
          <t>本期成本</t>
        </is>
      </c>
      <c r="P50" s="1331">
        <f>E60</f>
        <v/>
      </c>
      <c r="Q50" s="250" t="n"/>
      <c r="R50" s="1332" t="n"/>
      <c r="S50" s="1333" t="n"/>
      <c r="T50" s="230" t="n"/>
      <c r="U50" s="1047" t="inlineStr">
        <is>
          <t>产品3</t>
        </is>
      </c>
      <c r="V50" s="1061">
        <f>INT(IF(IF(B8&lt;V25,(1+((V25-B8)/V25+O12)*15)*IF($F19&gt;$L8,1.1,1)*V19,(1+((V25-B8)/V25+O12)*5)*IF($F19&gt;$L8,1.1,1)*V19)&gt;0,IF(B8&lt;V25,(1+((V25-B8)/V25+O12)*15)*IF($F19&gt;$L8,1.1,1)*V19,(1+((V25-B8)/V25+O12)*5)*IF($F19&gt;$L8,1.1,1)*V19),0))</f>
        <v/>
      </c>
      <c r="W50" s="1061">
        <f>INT(IF(IF(C8&lt;W25,(1+((W25-C8)/W25+P12)*15)*IF($F19&gt;$L8,1.1,1)*W19,(1+((W25-C8)/W25+P12)*5)*IF($F19&gt;$L8,1.1,1)*W19)&gt;0,IF(C8&lt;W25,(1+((W25-C8)/W25+P12)*15)*IF($F19&gt;$L8,1.1,1)*W19,(1+((W25-C8)/W25+P12)*5)*IF($F19&gt;$L8,1.1,1)*W19),0))</f>
        <v/>
      </c>
      <c r="X50" s="1061">
        <f>INT(IF(IF(D8&lt;X25,(1+((X25-D8)/X25+Q12)*15)*IF($F19&gt;$L8,1.1,1)*X19,(1+((X25-D8)/X25+Q12)*5)*IF($F19&gt;$L8,1.1,1)*X19)&gt;0,IF(D8&lt;X25,(1+((X25-D8)/X25+Q12)*15)*IF($F19&gt;$L8,1.1,1)*X19,(1+((X25-D8)/X25+Q12)*5)*IF($F19&gt;$L8,1.1,1)*X19),0))</f>
        <v/>
      </c>
      <c r="Y50" s="187">
        <f>INT(IF(IF(E8&lt;Y25,(1+((Y25-E8)/Y25+R12)*15)*IF($F19&gt;$L8,1.1,1)*Y19,(1+((Y25-E8)/Y25+R12)*5)*IF($F19&gt;$L8,1.1,1)*Y19)&gt;0,IF(E8&lt;Y25,(1+((Y25-E8)/Y25+R12)*15)*IF($F19&gt;$L8,1.1,1)*Y19,(1+((Y25-E8)/Y25+R12)*5)*IF($F19&gt;$L8,1.1,1)*Y19),0))</f>
        <v/>
      </c>
      <c r="Z50" s="1101" t="n"/>
      <c r="AA50" s="144" t="n"/>
      <c r="AB50" s="1101" t="n"/>
      <c r="AC50" s="1101" t="n"/>
      <c r="AD50" s="1101" t="n"/>
      <c r="AE50" s="1101" t="n"/>
      <c r="AF50" s="1101" t="n"/>
      <c r="AG50" s="1101" t="n"/>
      <c r="AH50" s="144" t="n"/>
      <c r="AI50" s="332" t="n"/>
      <c r="AJ50" s="333" t="n"/>
      <c r="AK50" s="333" t="n"/>
      <c r="AL50" s="333" t="n"/>
      <c r="AM50" s="333" t="n"/>
      <c r="AN50" s="333" t="n"/>
      <c r="AO50" s="333" t="n"/>
      <c r="AP50" s="333" t="n"/>
      <c r="AQ50" s="333" t="n"/>
      <c r="AR50" s="333" t="n"/>
      <c r="AS50" s="333" t="n"/>
      <c r="AT50" s="333" t="n"/>
      <c r="AU50" s="333" t="n"/>
      <c r="AV50" s="333" t="n"/>
      <c r="AW50" s="333" t="n"/>
      <c r="AX50" s="333" t="n"/>
      <c r="AY50" s="360" t="n"/>
      <c r="AZ50" s="144" t="n"/>
      <c r="BA50" s="351">
        <f>BA26</f>
        <v/>
      </c>
      <c r="BB50" s="1061">
        <f>SUM(BB26:BE26)</f>
        <v/>
      </c>
      <c r="BC50" s="1061">
        <f>SUM(BF26:BI26)</f>
        <v/>
      </c>
      <c r="BD50" s="1061">
        <f>SUM(BJ26:BM26)</f>
        <v/>
      </c>
      <c r="BE50" s="1061">
        <f>SUM(BN26:BQ26)</f>
        <v/>
      </c>
      <c r="BF50" s="1242">
        <f>(BB50*初始化表!E$17+BC50*初始化表!F$17+BD50*初始化表!G$17+BE50*初始化表!H$17)/1300</f>
        <v/>
      </c>
      <c r="BG50" s="1292">
        <f>IF(BF50=0,0,AL126/BF50)</f>
        <v/>
      </c>
      <c r="BH50" s="1292">
        <f>IF(BF50=0,0,AJ126/BF50)</f>
        <v/>
      </c>
      <c r="BI50" s="1303">
        <f>$BI$51+MAX(第1期!BI50,0)-第2期!BF50</f>
        <v/>
      </c>
      <c r="BJ50" s="1061">
        <f>IF(BA50=0,"",RANK(BG50,$BG$31:$BG$50))</f>
        <v/>
      </c>
      <c r="BK50" s="1061">
        <f>IF(BA50=0,"",RANK(BH50,$BH$31:$BH$50))</f>
        <v/>
      </c>
      <c r="BL50" s="1101" t="n"/>
      <c r="BM50" s="1101" t="n"/>
      <c r="BN50" s="1101" t="n"/>
      <c r="BO50" s="1101" t="n"/>
      <c r="BP50" s="1101" t="n"/>
      <c r="BQ50" s="1101" t="n"/>
      <c r="BR50" s="1106" t="n"/>
      <c r="BS50" s="1044" t="inlineStr">
        <is>
          <t>平均值</t>
        </is>
      </c>
      <c r="BT50" s="1299">
        <f>SUM(AJ61:AJ80)/初始化表!$B5</f>
        <v/>
      </c>
      <c r="BU50" s="1299">
        <f>SUM(AK61:AK80)/初始化表!$B5</f>
        <v/>
      </c>
      <c r="BV50" s="1299">
        <f>SUM(AL61:AL80)/初始化表!$B5</f>
        <v/>
      </c>
      <c r="BW50" s="1299">
        <f>SUM(AM61:AM80)/初始化表!$B5</f>
        <v/>
      </c>
      <c r="BX50" s="1299">
        <f>SUM(AN61:AN80)/初始化表!$B5</f>
        <v/>
      </c>
      <c r="BY50" s="1299">
        <f>SUM(AO61:AO80)/初始化表!$B5</f>
        <v/>
      </c>
      <c r="BZ50" s="1299">
        <f>SUM(AP61:AP80)/初始化表!$B5</f>
        <v/>
      </c>
      <c r="CA50" s="1299">
        <f>SUM(AQ61:AQ80)/初始化表!$B5</f>
        <v/>
      </c>
      <c r="CB50" s="1299">
        <f>SUM(AR61:AR80)/初始化表!$B5</f>
        <v/>
      </c>
      <c r="CC50" s="1299">
        <f>SUM(AS61:AS80)/初始化表!$B5</f>
        <v/>
      </c>
      <c r="CD50" s="1299">
        <f>SUM(AT61:AT80)/初始化表!$B5</f>
        <v/>
      </c>
      <c r="CE50" s="1299">
        <f>SUM(AU61:AU80)/初始化表!$B5</f>
        <v/>
      </c>
      <c r="CF50" s="1299">
        <f>SUM(AV61:AV80)/初始化表!$B5</f>
        <v/>
      </c>
      <c r="CG50" s="1299">
        <f>SUM(AW61:AW80)/初始化表!$B5</f>
        <v/>
      </c>
      <c r="CH50" s="1299">
        <f>SUM(AX61:AX80)/初始化表!$B5</f>
        <v/>
      </c>
      <c r="CI50" s="1299">
        <f>SUM(AY61:AY80)/初始化表!$B5</f>
        <v/>
      </c>
      <c r="CJ50" s="723" t="n"/>
      <c r="CK50" s="1099" t="n"/>
      <c r="CL50" s="1099" t="n"/>
      <c r="CM50" s="1099" t="n"/>
      <c r="CN50" s="1099" t="n"/>
      <c r="CO50" s="1099" t="n"/>
      <c r="CP50" s="1099" t="n"/>
      <c r="CQ50" s="1099" t="n"/>
      <c r="CR50" s="1099" t="n"/>
      <c r="CS50" s="1099" t="n"/>
      <c r="CT50" s="1099" t="n"/>
      <c r="CU50" s="1099" t="n"/>
      <c r="CV50" s="1099" t="n"/>
      <c r="CW50" s="1099" t="n"/>
      <c r="CX50" s="1099" t="n"/>
      <c r="CY50" s="729" t="n"/>
      <c r="CZ50" s="729" t="n"/>
      <c r="DA50" s="729" t="n"/>
      <c r="DB50" s="729" t="n"/>
      <c r="DC50" s="729" t="n"/>
      <c r="DD50" s="729" t="n"/>
      <c r="DE50" s="729" t="n"/>
      <c r="DF50" s="729" t="n"/>
      <c r="DG50" s="729" t="n"/>
      <c r="DH50" s="729" t="n"/>
      <c r="DI50" s="729" t="n"/>
      <c r="DJ50" s="729" t="n"/>
      <c r="DK50" s="729" t="n"/>
      <c r="DL50" s="729" t="n"/>
      <c r="DM50" s="729" t="n"/>
      <c r="DN50" s="729" t="n"/>
      <c r="DO50" s="729" t="n"/>
      <c r="DP50" s="729" t="n"/>
      <c r="DQ50" s="729" t="n"/>
    </row>
    <row r="51" ht="16" customFormat="1" customHeight="1" s="717">
      <c r="A51" s="1047" t="inlineStr">
        <is>
          <t>折旧费</t>
        </is>
      </c>
      <c r="C51" s="1061">
        <f>-初始化表!H5*N49*初始化表!B8</f>
        <v/>
      </c>
      <c r="D51" s="1293" t="n"/>
      <c r="E51" s="1293">
        <f>E50-C51</f>
        <v/>
      </c>
      <c r="F51" s="1291" t="n"/>
      <c r="G51" s="144" t="n"/>
      <c r="H51" s="1047" t="inlineStr">
        <is>
          <t>可运输货物</t>
        </is>
      </c>
      <c r="I51" s="1044" t="inlineStr">
        <is>
          <t>产品1</t>
        </is>
      </c>
      <c r="J51" s="1044" t="inlineStr">
        <is>
          <t>产品2</t>
        </is>
      </c>
      <c r="K51" s="1044" t="inlineStr">
        <is>
          <t>产品3</t>
        </is>
      </c>
      <c r="L51" s="1091" t="inlineStr">
        <is>
          <t>产品4</t>
        </is>
      </c>
      <c r="M51" s="178" t="n"/>
      <c r="N51" s="1101" t="n"/>
      <c r="O51" s="1073" t="inlineStr">
        <is>
          <t>期末现金</t>
        </is>
      </c>
      <c r="P51" s="1334">
        <f>F64</f>
        <v/>
      </c>
      <c r="Q51" s="253" t="n"/>
      <c r="R51" s="1275" t="n"/>
      <c r="S51" s="1333" t="n"/>
      <c r="T51" s="230" t="n"/>
      <c r="U51" s="1073" t="inlineStr">
        <is>
          <t>产品4</t>
        </is>
      </c>
      <c r="V51" s="1063">
        <f>INT(IF(IF(B9&lt;V26,(1+((V26-B9)/V26+O13)*15)*IF($F20&gt;$L9,1.1,1)*V20,(1+((V26-B9)/V26+O13)*5)*IF($F20&gt;$L9,1.1,1)*V20)&gt;0,IF(B9&lt;V26,(1+((V26-B9)/V26+O13)*15)*IF($F20&gt;$L9,1.1,1)*V20,(1+((V26-B9)/V26+O13)*5)*IF($F20&gt;$L9,1.1,1)*V20),0))</f>
        <v/>
      </c>
      <c r="W51" s="1063">
        <f>INT(IF(IF(C9&lt;W26,(1+((W26-C9)/W26+P13)*15)*IF($F20&gt;$L9,1.1,1)*W20,(1+((W26-C9)/W26+P13)*5)*IF($F20&gt;$L9,1.1,1)*W20)&gt;0,IF(C9&lt;W26,(1+((W26-C9)/W26+P13)*15)*IF($F20&gt;$L9,1.1,1)*W20,(1+((W26-C9)/W26+P13)*5)*IF($F20&gt;$L9,1.1,1)*W20),0))</f>
        <v/>
      </c>
      <c r="X51" s="1063">
        <f>INT(IF(IF(D9&lt;X26,(1+((X26-D9)/X26+Q13)*15)*IF($F20&gt;$L9,1.1,1)*X20,(1+((X26-D9)/X26+Q13)*5)*IF($F20&gt;$L9,1.1,1)*X20)&gt;0,IF(D9&lt;X26,(1+((X26-D9)/X26+Q13)*15)*IF($F20&gt;$L9,1.1,1)*X20,(1+((X26-D9)/X26+Q13)*5)*IF($F20&gt;$L9,1.1,1)*X20),0))</f>
        <v/>
      </c>
      <c r="Y51" s="1064">
        <f>INT(IF(IF(E9&lt;Y26,(1+((Y26-E9)/Y26+R13)*15)*IF($F20&gt;$L9,1.1,1)*Y20,(1+((Y26-E9)/Y26+R13)*5)*IF($F20&gt;$L9,1.1,1)*Y20)&gt;0,IF(E9&lt;Y26,(1+((Y26-E9)/Y26+R13)*15)*IF($F20&gt;$L9,1.1,1)*Y20,(1+((Y26-E9)/Y26+R13)*5)*IF($F20&gt;$L9,1.1,1)*Y20),0))</f>
        <v/>
      </c>
      <c r="Z51" s="1101" t="n"/>
      <c r="AA51" s="144" t="n"/>
      <c r="AB51" s="1101" t="n"/>
      <c r="AC51" s="1101" t="n"/>
      <c r="AD51" s="1101" t="n"/>
      <c r="AE51" s="1101" t="n"/>
      <c r="AF51" s="1101" t="n"/>
      <c r="AG51" s="1101" t="n"/>
      <c r="AH51" s="144" t="n"/>
      <c r="AI51" s="332" t="n"/>
      <c r="AJ51" s="333" t="n"/>
      <c r="AK51" s="333" t="n"/>
      <c r="AL51" s="333" t="n"/>
      <c r="AM51" s="333" t="n"/>
      <c r="AN51" s="333" t="n"/>
      <c r="AO51" s="333" t="n"/>
      <c r="AP51" s="333" t="n"/>
      <c r="AQ51" s="333" t="n"/>
      <c r="AR51" s="333" t="n"/>
      <c r="AS51" s="333" t="n"/>
      <c r="AT51" s="333" t="n"/>
      <c r="AU51" s="333" t="n"/>
      <c r="AV51" s="333" t="n"/>
      <c r="AW51" s="333" t="n"/>
      <c r="AX51" s="333" t="n"/>
      <c r="AY51" s="360" t="n"/>
      <c r="AZ51" s="144" t="n"/>
      <c r="BA51" s="1044" t="inlineStr">
        <is>
          <t>平均</t>
        </is>
      </c>
      <c r="BB51" s="1242">
        <f>SUM(BB31:BB50)/初始化表!$B$5</f>
        <v/>
      </c>
      <c r="BC51" s="1242">
        <f>SUM(BC31:BC50)/初始化表!$B$5</f>
        <v/>
      </c>
      <c r="BD51" s="1242">
        <f>SUM(BD31:BD50)/初始化表!$B$5</f>
        <v/>
      </c>
      <c r="BE51" s="1242">
        <f>SUM(BE31:BE50)/初始化表!$B$5</f>
        <v/>
      </c>
      <c r="BF51" s="1242">
        <f>SUM(BF31:BF50)/初始化表!$B$5</f>
        <v/>
      </c>
      <c r="BG51" s="1242">
        <f>SUM(BG31:BG50)/初始化表!$B$5</f>
        <v/>
      </c>
      <c r="BH51" s="1242">
        <f>SUM(AJ107:AJ126)/SUM(BF31:BF50)</f>
        <v/>
      </c>
      <c r="BI51" s="1045">
        <f>((INT(I52)-SUM(AQ9:AQ12))*初始化表!E17+(INT(J52)-SUM(AQ13:AQ16))*初始化表!F17+(INT(K52)-SUM(AQ17:AQ20))*初始化表!G17+(INT(L52)-SUM(AQ21:AQ24))*初始化表!H17)/1300</f>
        <v/>
      </c>
      <c r="BJ51" s="1061" t="n"/>
      <c r="BK51" s="1061" t="n"/>
      <c r="BL51" s="1101" t="n"/>
      <c r="BM51" s="1101" t="n"/>
      <c r="BN51" s="1101" t="n"/>
      <c r="BO51" s="1101" t="n"/>
      <c r="BP51" s="1101" t="n"/>
      <c r="BQ51" s="1101" t="n"/>
      <c r="BR51" s="1106" t="n"/>
      <c r="BS51" s="1044" t="inlineStr">
        <is>
          <t>标准差</t>
        </is>
      </c>
      <c r="BT51" s="1240">
        <f>_xlfn.STDEV.P(AJ61:AJ80)</f>
        <v/>
      </c>
      <c r="BU51" s="1240">
        <f>_xlfn.STDEV.P(AK61:AK80)</f>
        <v/>
      </c>
      <c r="BV51" s="1240">
        <f>_xlfn.STDEV.P(AL61:AL80)</f>
        <v/>
      </c>
      <c r="BW51" s="1240">
        <f>_xlfn.STDEV.P(AM61:AM80)</f>
        <v/>
      </c>
      <c r="BX51" s="1240">
        <f>_xlfn.STDEV.P(AN61:AN80)</f>
        <v/>
      </c>
      <c r="BY51" s="1240">
        <f>_xlfn.STDEV.P(AO61:AO80)</f>
        <v/>
      </c>
      <c r="BZ51" s="1240">
        <f>_xlfn.STDEV.P(AP61:AP80)</f>
        <v/>
      </c>
      <c r="CA51" s="1240">
        <f>_xlfn.STDEV.P(AQ61:AQ80)</f>
        <v/>
      </c>
      <c r="CB51" s="1240">
        <f>_xlfn.STDEV.P(AR61:AR80)</f>
        <v/>
      </c>
      <c r="CC51" s="1240">
        <f>_xlfn.STDEV.P(AS61:AS80)</f>
        <v/>
      </c>
      <c r="CD51" s="1240">
        <f>_xlfn.STDEV.P(AT61:AT80)</f>
        <v/>
      </c>
      <c r="CE51" s="1240">
        <f>_xlfn.STDEV.P(AU61:AU80)</f>
        <v/>
      </c>
      <c r="CF51" s="1240">
        <f>_xlfn.STDEV.P(AV61:AV80)</f>
        <v/>
      </c>
      <c r="CG51" s="1240">
        <f>_xlfn.STDEV.P(AW61:AW80)</f>
        <v/>
      </c>
      <c r="CH51" s="1240">
        <f>_xlfn.STDEV.P(AX61:AX80)</f>
        <v/>
      </c>
      <c r="CI51" s="1240">
        <f>_xlfn.STDEV.P(AY61:AY80)</f>
        <v/>
      </c>
      <c r="CJ51" s="723" t="n"/>
      <c r="CK51" s="1099" t="n"/>
      <c r="CL51" s="1099" t="n"/>
      <c r="CM51" s="1099" t="n"/>
      <c r="CN51" s="1099" t="n"/>
      <c r="CO51" s="1099" t="n"/>
      <c r="CP51" s="1099" t="n"/>
      <c r="CQ51" s="1099" t="n"/>
      <c r="CR51" s="1099" t="n"/>
      <c r="CS51" s="1099" t="n"/>
      <c r="CT51" s="1099" t="n"/>
      <c r="CU51" s="1099" t="n"/>
      <c r="CV51" s="1099" t="n"/>
      <c r="CW51" s="1099" t="n"/>
      <c r="CX51" s="1099" t="n"/>
      <c r="CY51" s="729" t="n"/>
      <c r="CZ51" s="729" t="n"/>
      <c r="DA51" s="729" t="n"/>
      <c r="DB51" s="729" t="n"/>
      <c r="DC51" s="729" t="n"/>
      <c r="DD51" s="729" t="n"/>
      <c r="DE51" s="729" t="n"/>
      <c r="DF51" s="729" t="n"/>
      <c r="DG51" s="729" t="n"/>
      <c r="DH51" s="729" t="n"/>
      <c r="DI51" s="729" t="n"/>
      <c r="DJ51" s="729" t="n"/>
      <c r="DK51" s="729" t="n"/>
      <c r="DL51" s="729" t="n"/>
      <c r="DM51" s="729" t="n"/>
      <c r="DN51" s="729" t="n"/>
      <c r="DO51" s="729" t="n"/>
      <c r="DP51" s="729" t="n"/>
      <c r="DQ51" s="729" t="n"/>
    </row>
    <row r="52" ht="16" customFormat="1" customHeight="1" s="717">
      <c r="A52" s="1047" t="inlineStr">
        <is>
          <t>产品库存变化</t>
        </is>
      </c>
      <c r="C52" s="1061">
        <f>IF(AJ24="",0,SUM(AP9:AP12)*初始化表!E22+SUM(AP13:AP16)*初始化表!F22+SUM(AP17:AP20)*初始化表!G22+SUM(AP21:AP24)*初始化表!H22)-(SUM(V5:Z5,-I56)*初始化表!E22+SUM(V6:Z6,-J56)*初始化表!F22+SUM(V7:Z7,-K56)*初始化表!G22+SUM(V8:Z8,-L56)*初始化表!H22)</f>
        <v/>
      </c>
      <c r="D52" s="1293" t="n"/>
      <c r="E52" s="1293">
        <f>E51-C52</f>
        <v/>
      </c>
      <c r="F52" s="1291" t="n"/>
      <c r="G52" s="144" t="n"/>
      <c r="H52" s="1047" t="inlineStr">
        <is>
          <t>数量</t>
        </is>
      </c>
      <c r="I52" s="1061">
        <f>Z5+初始化表!B4*SUM(B17:E17)</f>
        <v/>
      </c>
      <c r="J52" s="1061">
        <f>Z6+初始化表!B4*SUM(B18:E18)</f>
        <v/>
      </c>
      <c r="K52" s="1061">
        <f>Z7+初始化表!B4*SUM(B19:E19)</f>
        <v/>
      </c>
      <c r="L52" s="187">
        <f>Z8+初始化表!B4*SUM(B20:E20)</f>
        <v/>
      </c>
      <c r="M52" s="178" t="n"/>
      <c r="N52" s="386" t="n"/>
      <c r="O52" s="411" t="n"/>
      <c r="P52" s="411" t="n"/>
      <c r="Q52" s="411" t="n"/>
      <c r="R52" s="414" t="n"/>
      <c r="S52" s="1101" t="n"/>
      <c r="T52" s="230" t="n"/>
      <c r="U52" s="1045" t="n"/>
      <c r="V52" s="1061" t="n"/>
      <c r="W52" s="1061" t="n"/>
      <c r="X52" s="1061" t="n"/>
      <c r="Y52" s="1061" t="n"/>
      <c r="Z52" s="1101" t="n"/>
      <c r="AA52" s="144" t="n"/>
      <c r="AB52" s="1101" t="n"/>
      <c r="AC52" s="1101" t="n"/>
      <c r="AD52" s="1101" t="n"/>
      <c r="AE52" s="1101" t="n"/>
      <c r="AF52" s="1101" t="n"/>
      <c r="AG52" s="1101" t="n"/>
      <c r="AH52" s="144" t="n"/>
      <c r="AI52" s="332" t="n"/>
      <c r="AJ52" s="333" t="n"/>
      <c r="AK52" s="333" t="n"/>
      <c r="AL52" s="333" t="n"/>
      <c r="AM52" s="333" t="n"/>
      <c r="AN52" s="333" t="n"/>
      <c r="AO52" s="333" t="n"/>
      <c r="AP52" s="333" t="n"/>
      <c r="AQ52" s="333" t="n"/>
      <c r="AR52" s="333" t="n"/>
      <c r="AS52" s="333" t="n"/>
      <c r="AT52" s="333" t="n"/>
      <c r="AU52" s="333" t="n"/>
      <c r="AV52" s="333" t="n"/>
      <c r="AW52" s="333" t="n"/>
      <c r="AX52" s="333" t="n"/>
      <c r="AY52" s="360" t="n"/>
      <c r="AZ52" s="144" t="n"/>
      <c r="BA52" s="1101" t="n"/>
      <c r="BB52" s="1101" t="n"/>
      <c r="BC52" s="1101" t="n"/>
      <c r="BD52" s="1101" t="n"/>
      <c r="BE52" s="1101" t="n"/>
      <c r="BF52" s="1101" t="n"/>
      <c r="BG52" s="1101" t="n"/>
      <c r="BH52" s="1101" t="n"/>
      <c r="BI52" s="1101" t="n"/>
      <c r="BJ52" s="1101" t="n"/>
      <c r="BK52" s="1101" t="n"/>
      <c r="BL52" s="1101" t="n"/>
      <c r="BM52" s="1101" t="n"/>
      <c r="BN52" s="1101" t="n"/>
      <c r="BO52" s="1101" t="n"/>
      <c r="BP52" s="1101" t="n"/>
      <c r="BQ52" s="1101" t="n"/>
      <c r="BR52" s="1106" t="n"/>
      <c r="BS52" s="1106" t="n"/>
      <c r="BT52" s="1106" t="n"/>
      <c r="BU52" s="1106" t="n"/>
      <c r="BV52" s="1106" t="n"/>
      <c r="BW52" s="1106" t="n"/>
      <c r="BX52" s="1106" t="n"/>
      <c r="BY52" s="1106" t="n"/>
      <c r="BZ52" s="1106" t="n"/>
      <c r="CA52" s="1106" t="n"/>
      <c r="CB52" s="1106" t="n"/>
      <c r="CC52" s="1106" t="n"/>
      <c r="CD52" s="1106" t="n"/>
      <c r="CE52" s="1106" t="n"/>
      <c r="CF52" s="1106" t="n"/>
      <c r="CG52" s="1106" t="n"/>
      <c r="CH52" s="1106" t="n"/>
      <c r="CI52" s="1106" t="n"/>
      <c r="CJ52" s="723" t="n"/>
      <c r="CK52" s="1099" t="n"/>
      <c r="CL52" s="1099" t="n"/>
      <c r="CM52" s="1099" t="n"/>
      <c r="CN52" s="1099" t="n"/>
      <c r="CO52" s="1099" t="n"/>
      <c r="CP52" s="1099" t="n"/>
      <c r="CQ52" s="1099" t="n"/>
      <c r="CR52" s="1099" t="n"/>
      <c r="CS52" s="1099" t="n"/>
      <c r="CT52" s="1099" t="n"/>
      <c r="CU52" s="1099" t="n"/>
      <c r="CV52" s="1099" t="n"/>
      <c r="CW52" s="1099" t="n"/>
      <c r="CX52" s="1099" t="n"/>
    </row>
    <row r="53" ht="16" customFormat="1" customHeight="1" s="717">
      <c r="A53" s="1047" t="inlineStr">
        <is>
          <t>原材料存储费</t>
        </is>
      </c>
      <c r="C53" s="1061">
        <f>-(H43+L43)/2*初始化表!B7</f>
        <v/>
      </c>
      <c r="D53" s="1293" t="n"/>
      <c r="E53" s="1293">
        <f>E52-C53</f>
        <v/>
      </c>
      <c r="F53" s="1291">
        <f>F50+C53</f>
        <v/>
      </c>
      <c r="G53" s="144" t="n"/>
      <c r="H53" s="1047" t="inlineStr">
        <is>
          <t>可运输余量</t>
        </is>
      </c>
      <c r="I53" s="1044" t="inlineStr">
        <is>
          <t>产品1</t>
        </is>
      </c>
      <c r="J53" s="1044" t="inlineStr">
        <is>
          <t>产品2</t>
        </is>
      </c>
      <c r="K53" s="1044" t="inlineStr">
        <is>
          <t>产品3</t>
        </is>
      </c>
      <c r="L53" s="1091" t="inlineStr">
        <is>
          <t>产品4</t>
        </is>
      </c>
      <c r="M53" s="178" t="n"/>
      <c r="N53" s="387" t="n"/>
      <c r="O53" s="185" t="n"/>
      <c r="P53" s="185" t="n"/>
      <c r="Q53" s="185" t="n"/>
      <c r="R53" s="186" t="n"/>
      <c r="S53" s="1101" t="n"/>
      <c r="T53" s="230" t="n"/>
      <c r="U53" s="1041" t="inlineStr">
        <is>
          <t>预计库存</t>
        </is>
      </c>
      <c r="V53" s="1053" t="inlineStr">
        <is>
          <t>市场1</t>
        </is>
      </c>
      <c r="W53" s="1053" t="inlineStr">
        <is>
          <t>市场2</t>
        </is>
      </c>
      <c r="X53" s="1053" t="inlineStr">
        <is>
          <t>市场3</t>
        </is>
      </c>
      <c r="Y53" s="1090" t="inlineStr">
        <is>
          <t>市场4</t>
        </is>
      </c>
      <c r="Z53" s="1101" t="n"/>
      <c r="AA53" s="144" t="n"/>
      <c r="AB53" s="1101" t="n"/>
      <c r="AC53" s="1101" t="n"/>
      <c r="AD53" s="1101" t="n"/>
      <c r="AE53" s="1101" t="n"/>
      <c r="AF53" s="1101" t="n"/>
      <c r="AG53" s="1101" t="n"/>
      <c r="AH53" s="144" t="n"/>
      <c r="AI53" s="332" t="n"/>
      <c r="AJ53" s="333" t="n"/>
      <c r="AK53" s="333" t="n"/>
      <c r="AL53" s="333" t="n"/>
      <c r="AM53" s="333" t="n"/>
      <c r="AN53" s="333" t="n"/>
      <c r="AO53" s="333" t="n"/>
      <c r="AP53" s="333" t="n"/>
      <c r="AQ53" s="333" t="n"/>
      <c r="AR53" s="333" t="n"/>
      <c r="AS53" s="333" t="n"/>
      <c r="AT53" s="333" t="n"/>
      <c r="AU53" s="333" t="n"/>
      <c r="AV53" s="333" t="n"/>
      <c r="AW53" s="333" t="n"/>
      <c r="AX53" s="333" t="n"/>
      <c r="AY53" s="360" t="n"/>
      <c r="AZ53" s="144" t="n"/>
      <c r="BA53" s="1044" t="inlineStr">
        <is>
          <t>公司</t>
        </is>
      </c>
      <c r="BB53" s="1044" t="inlineStr">
        <is>
          <t>估资本利润</t>
        </is>
      </c>
      <c r="BC53" s="1101" t="n"/>
      <c r="BD53" s="1044" t="inlineStr">
        <is>
          <t>生产结构</t>
        </is>
      </c>
      <c r="BE53" s="1044" t="inlineStr">
        <is>
          <t>产品1</t>
        </is>
      </c>
      <c r="BF53" s="1044" t="inlineStr">
        <is>
          <t>产品2</t>
        </is>
      </c>
      <c r="BG53" s="1044" t="inlineStr">
        <is>
          <t>产品3</t>
        </is>
      </c>
      <c r="BH53" s="1044" t="inlineStr">
        <is>
          <t>产品4</t>
        </is>
      </c>
      <c r="BI53" s="1101" t="n"/>
      <c r="BJ53" s="1101" t="n"/>
      <c r="BK53" s="1101" t="n"/>
      <c r="BL53" s="1101" t="n"/>
      <c r="BM53" s="1101" t="n"/>
      <c r="BN53" s="1101" t="n"/>
      <c r="BO53" s="1101" t="n"/>
      <c r="BP53" s="1101" t="n"/>
      <c r="BQ53" s="1101" t="n"/>
      <c r="BR53" s="1106" t="n"/>
      <c r="BS53" s="1106" t="n"/>
      <c r="BT53" s="1106" t="n"/>
      <c r="BU53" s="1106" t="n"/>
      <c r="BV53" s="1106" t="n"/>
      <c r="BW53" s="1106" t="n"/>
      <c r="BX53" s="1106" t="n"/>
      <c r="BY53" s="1106" t="n"/>
      <c r="BZ53" s="1106" t="n"/>
      <c r="CA53" s="1106" t="n"/>
      <c r="CB53" s="1106" t="n"/>
      <c r="CC53" s="1106" t="n"/>
      <c r="CD53" s="1106" t="n"/>
      <c r="CE53" s="1106" t="n"/>
      <c r="CF53" s="1106" t="n"/>
      <c r="CG53" s="1106" t="n"/>
      <c r="CH53" s="1106" t="n"/>
      <c r="CI53" s="1106" t="n"/>
      <c r="CJ53" s="723" t="n"/>
      <c r="CK53" s="1099" t="n"/>
      <c r="CL53" s="1099" t="n"/>
      <c r="CM53" s="1099" t="n"/>
      <c r="CN53" s="1099" t="n"/>
      <c r="CO53" s="1099" t="n"/>
      <c r="CP53" s="1099" t="n"/>
      <c r="CQ53" s="1099" t="n"/>
      <c r="CR53" s="1099" t="n"/>
      <c r="CS53" s="1099" t="n"/>
      <c r="CT53" s="1099" t="n"/>
      <c r="CU53" s="1099" t="n"/>
      <c r="CV53" s="1099" t="n"/>
      <c r="CW53" s="1099" t="n"/>
      <c r="CX53" s="1099" t="n"/>
    </row>
    <row r="54" ht="16" customFormat="1" customHeight="1" s="717">
      <c r="A54" s="1047" t="inlineStr">
        <is>
          <t>成品存储费</t>
        </is>
      </c>
      <c r="C54" s="1061">
        <f>-(SUM(V5:Z5,I56)/2*初始化表!E5+SUM(V6:Z6,J56)/2*初始化表!E6+SUM(V7:Z7,K56)/2*初始化表!E7+SUM(V8:Z8,L56)/2*初始化表!E8+IF(AJ24="",0,(SUM(AP9:AP12)*初始化表!E5+SUM(AP13:AP16)*初始化表!E6+SUM(AP17:AP20)*初始化表!E7+SUM(AP21:AP24)*初始化表!E8)/2))</f>
        <v/>
      </c>
      <c r="D54" s="1293" t="n"/>
      <c r="E54" s="1293">
        <f>E53-C54</f>
        <v/>
      </c>
      <c r="F54" s="1291">
        <f>F53+C54</f>
        <v/>
      </c>
      <c r="G54" s="144" t="n"/>
      <c r="H54" s="1047" t="inlineStr">
        <is>
          <t>数量</t>
        </is>
      </c>
      <c r="I54" s="1292">
        <f>INT(I52)-SUM(B12:E12)</f>
        <v/>
      </c>
      <c r="J54" s="1292">
        <f>INT(J52)-SUM(B13:E13)</f>
        <v/>
      </c>
      <c r="K54" s="1292">
        <f>INT(K52)-SUM(B14:E14)</f>
        <v/>
      </c>
      <c r="L54" s="1335">
        <f>INT(L52)-SUM(B15:E15)</f>
        <v/>
      </c>
      <c r="M54" s="178" t="n"/>
      <c r="N54" s="387" t="n"/>
      <c r="O54" s="185" t="n"/>
      <c r="P54" s="185" t="n"/>
      <c r="Q54" s="185" t="n"/>
      <c r="R54" s="186" t="n"/>
      <c r="S54" s="1101" t="n"/>
      <c r="T54" s="230" t="n"/>
      <c r="U54" s="1047" t="inlineStr">
        <is>
          <t>产品1</t>
        </is>
      </c>
      <c r="V54" s="1061">
        <f>IF(V42&gt;V48,V42-V48,0)</f>
        <v/>
      </c>
      <c r="W54" s="1061">
        <f>IF(W42&gt;W48,W42-W48,0)</f>
        <v/>
      </c>
      <c r="X54" s="1061">
        <f>IF(X42&gt;X48,X42-X48,0)</f>
        <v/>
      </c>
      <c r="Y54" s="187">
        <f>IF(Y42&gt;Y48,Y42-Y48,0)</f>
        <v/>
      </c>
      <c r="Z54" s="1101" t="n"/>
      <c r="AA54" s="144" t="n"/>
      <c r="AB54" s="1101" t="n"/>
      <c r="AC54" s="1101" t="n"/>
      <c r="AD54" s="1101" t="n"/>
      <c r="AE54" s="1101" t="n"/>
      <c r="AF54" s="1101" t="n"/>
      <c r="AG54" s="1101" t="n"/>
      <c r="AH54" s="144" t="n"/>
      <c r="AI54" s="332" t="n"/>
      <c r="AJ54" s="333" t="n"/>
      <c r="AK54" s="333" t="n"/>
      <c r="AL54" s="333" t="n"/>
      <c r="AM54" s="333" t="n"/>
      <c r="AN54" s="333" t="n"/>
      <c r="AO54" s="333" t="n"/>
      <c r="AP54" s="333" t="n"/>
      <c r="AQ54" s="333" t="n"/>
      <c r="AR54" s="333" t="n"/>
      <c r="AS54" s="333" t="n"/>
      <c r="AT54" s="333" t="n"/>
      <c r="AU54" s="333" t="n"/>
      <c r="AV54" s="333" t="n"/>
      <c r="AW54" s="333" t="n"/>
      <c r="AX54" s="333" t="n"/>
      <c r="AY54" s="360" t="n"/>
      <c r="AZ54" s="144" t="n"/>
      <c r="BA54" s="1045">
        <f>BA31</f>
        <v/>
      </c>
      <c r="BB54" s="1240">
        <f>IF(BT5=1,AL107/(AP107+初期!H146/2),0)</f>
        <v/>
      </c>
      <c r="BC54" s="1101" t="n"/>
      <c r="BD54" s="1044">
        <f>BA54</f>
        <v/>
      </c>
      <c r="BE54" s="1336">
        <f>BB31/$BB$31</f>
        <v/>
      </c>
      <c r="BF54" s="1336">
        <f>BC31/$BC$31</f>
        <v/>
      </c>
      <c r="BG54" s="1336">
        <f>BD31/$BD$31</f>
        <v/>
      </c>
      <c r="BH54" s="1336">
        <f>BE31/$BE$31</f>
        <v/>
      </c>
      <c r="BI54" s="1101" t="n"/>
      <c r="BJ54" s="1101" t="n"/>
      <c r="BK54" s="1101" t="n"/>
      <c r="BL54" s="1101" t="n"/>
      <c r="BM54" s="1101" t="n"/>
      <c r="BN54" s="1101" t="n"/>
      <c r="BO54" s="1101" t="n"/>
      <c r="BP54" s="1101" t="n"/>
      <c r="BQ54" s="1101" t="n"/>
      <c r="BR54" s="1106" t="n"/>
      <c r="BS54" s="1106" t="n"/>
      <c r="BT54" s="1106" t="n"/>
      <c r="BU54" s="1106" t="n"/>
      <c r="BV54" s="1106" t="n"/>
      <c r="BW54" s="1106" t="n"/>
      <c r="BX54" s="1106" t="n"/>
      <c r="BY54" s="1106" t="n"/>
      <c r="BZ54" s="1106" t="n"/>
      <c r="CA54" s="1106" t="n"/>
      <c r="CB54" s="1106" t="n"/>
      <c r="CC54" s="1106" t="n"/>
      <c r="CD54" s="1106" t="n"/>
      <c r="CE54" s="1106" t="n"/>
      <c r="CF54" s="1106" t="n"/>
      <c r="CG54" s="1106" t="n"/>
      <c r="CH54" s="1106" t="n"/>
      <c r="CI54" s="1106" t="n"/>
      <c r="CJ54" s="723" t="n"/>
      <c r="CK54" s="1099" t="n"/>
      <c r="CL54" s="1099" t="n"/>
      <c r="CM54" s="1099" t="n"/>
      <c r="CN54" s="1099" t="n"/>
      <c r="CO54" s="1099" t="n"/>
      <c r="CP54" s="1099" t="n"/>
      <c r="CQ54" s="1099" t="n"/>
      <c r="CR54" s="1099" t="n"/>
      <c r="CS54" s="1099" t="n"/>
      <c r="CT54" s="1099" t="n"/>
      <c r="CU54" s="1099" t="n"/>
      <c r="CV54" s="1099" t="n"/>
      <c r="CW54" s="1099" t="n"/>
      <c r="CX54" s="1099" t="n"/>
    </row>
    <row r="55" ht="16" customFormat="1" customHeight="1" s="717">
      <c r="A55" s="1047" t="inlineStr">
        <is>
          <t>上期国债返回</t>
        </is>
      </c>
      <c r="C55" s="1061">
        <f>N37</f>
        <v/>
      </c>
      <c r="D55" s="1293" t="n"/>
      <c r="E55" s="1293" t="n"/>
      <c r="F55" s="1291">
        <f>F54+C55</f>
        <v/>
      </c>
      <c r="G55" s="144" t="n"/>
      <c r="H55" s="1047" t="inlineStr">
        <is>
          <t>仓库库存</t>
        </is>
      </c>
      <c r="I55" s="1044" t="inlineStr">
        <is>
          <t>产品1</t>
        </is>
      </c>
      <c r="J55" s="1044" t="inlineStr">
        <is>
          <t>产品2</t>
        </is>
      </c>
      <c r="K55" s="1044" t="inlineStr">
        <is>
          <t>产品3</t>
        </is>
      </c>
      <c r="L55" s="1091" t="inlineStr">
        <is>
          <t>产品4</t>
        </is>
      </c>
      <c r="M55" s="178" t="n"/>
      <c r="N55" s="387" t="n"/>
      <c r="O55" s="185" t="n"/>
      <c r="P55" s="185" t="n"/>
      <c r="Q55" s="185" t="n"/>
      <c r="R55" s="186" t="n"/>
      <c r="S55" s="1101" t="n"/>
      <c r="T55" s="230" t="n"/>
      <c r="U55" s="1047" t="inlineStr">
        <is>
          <t>产品2</t>
        </is>
      </c>
      <c r="V55" s="1061">
        <f>IF(V43&gt;V49,V43-V49,0)</f>
        <v/>
      </c>
      <c r="W55" s="1061">
        <f>IF(W43&gt;W49,W43-W49,0)</f>
        <v/>
      </c>
      <c r="X55" s="1061">
        <f>IF(X43&gt;X49,X43-X49,0)</f>
        <v/>
      </c>
      <c r="Y55" s="187">
        <f>IF(Y43&gt;Y49,Y43-Y49,0)</f>
        <v/>
      </c>
      <c r="Z55" s="1101" t="n"/>
      <c r="AA55" s="144" t="n"/>
      <c r="AB55" s="1101" t="n"/>
      <c r="AC55" s="1101" t="n"/>
      <c r="AD55" s="1101" t="n"/>
      <c r="AE55" s="1101" t="n"/>
      <c r="AF55" s="1101" t="n"/>
      <c r="AG55" s="1101" t="n"/>
      <c r="AH55" s="144" t="n"/>
      <c r="AI55" s="332" t="n"/>
      <c r="AJ55" s="333" t="n"/>
      <c r="AK55" s="333" t="n"/>
      <c r="AL55" s="333" t="n"/>
      <c r="AM55" s="333" t="n"/>
      <c r="AN55" s="333" t="n"/>
      <c r="AO55" s="333" t="n"/>
      <c r="AP55" s="333" t="n"/>
      <c r="AQ55" s="333" t="n"/>
      <c r="AR55" s="333" t="n"/>
      <c r="AS55" s="333" t="n"/>
      <c r="AT55" s="333" t="n"/>
      <c r="AU55" s="333" t="n"/>
      <c r="AV55" s="333" t="n"/>
      <c r="AW55" s="333" t="n"/>
      <c r="AX55" s="333" t="n"/>
      <c r="AY55" s="360" t="n"/>
      <c r="AZ55" s="144" t="n"/>
      <c r="BA55" s="1045">
        <f>BA32</f>
        <v/>
      </c>
      <c r="BB55" s="1240">
        <f>IF(BT6=1,AL108/(AP108+初期!H147/2),0)</f>
        <v/>
      </c>
      <c r="BC55" s="1101" t="n"/>
      <c r="BD55" s="1044">
        <f>BA55</f>
        <v/>
      </c>
      <c r="BE55" s="1336">
        <f>BB32/$BB$31</f>
        <v/>
      </c>
      <c r="BF55" s="1336">
        <f>BC32/$BC$31</f>
        <v/>
      </c>
      <c r="BG55" s="1336">
        <f>BD32/$BD$31</f>
        <v/>
      </c>
      <c r="BH55" s="1336">
        <f>BE32/$BE$31</f>
        <v/>
      </c>
      <c r="BI55" s="1101" t="n"/>
      <c r="BJ55" s="1101" t="n"/>
      <c r="BK55" s="1101" t="n"/>
      <c r="BL55" s="1101" t="n"/>
      <c r="BM55" s="1101" t="n"/>
      <c r="BN55" s="1101" t="n"/>
      <c r="BO55" s="1101" t="n"/>
      <c r="BP55" s="1101" t="n"/>
      <c r="BQ55" s="1101" t="n"/>
      <c r="BR55" s="1106" t="n"/>
      <c r="BS55" s="1106" t="n"/>
      <c r="BT55" s="1106" t="n"/>
      <c r="BU55" s="1106" t="n"/>
      <c r="BV55" s="1106" t="n"/>
      <c r="BW55" s="1106" t="n"/>
      <c r="BX55" s="1106" t="n"/>
      <c r="BY55" s="1106" t="n"/>
      <c r="BZ55" s="1106" t="n"/>
      <c r="CA55" s="1106" t="n"/>
      <c r="CB55" s="1106" t="n"/>
      <c r="CC55" s="1106" t="n"/>
      <c r="CD55" s="1106" t="n"/>
      <c r="CE55" s="1106" t="n"/>
      <c r="CF55" s="1106" t="n"/>
      <c r="CG55" s="1106" t="n"/>
      <c r="CH55" s="1106" t="n"/>
      <c r="CI55" s="1106" t="n"/>
      <c r="CJ55" s="723" t="n"/>
      <c r="CK55" s="1099" t="n"/>
      <c r="CL55" s="1099" t="n"/>
      <c r="CM55" s="1099" t="n"/>
      <c r="CN55" s="1099" t="n"/>
      <c r="CO55" s="1099" t="n"/>
      <c r="CP55" s="1099" t="n"/>
      <c r="CQ55" s="1099" t="n"/>
      <c r="CR55" s="1099" t="n"/>
      <c r="CS55" s="1099" t="n"/>
      <c r="CT55" s="1099" t="n"/>
      <c r="CU55" s="1099" t="n"/>
      <c r="CV55" s="1099" t="n"/>
      <c r="CW55" s="1099" t="n"/>
      <c r="CX55" s="1099" t="n"/>
    </row>
    <row r="56" ht="16" customFormat="1" customHeight="1" s="717">
      <c r="A56" s="1047" t="inlineStr">
        <is>
          <t>上期国债利息</t>
        </is>
      </c>
      <c r="C56" s="1061">
        <f>N37*初始化表!B23/4</f>
        <v/>
      </c>
      <c r="D56" s="1293">
        <f>D49+C56</f>
        <v/>
      </c>
      <c r="E56" s="1293" t="n"/>
      <c r="F56" s="1291">
        <f>F55+C56</f>
        <v/>
      </c>
      <c r="G56" s="144" t="n"/>
      <c r="H56" s="1047" t="inlineStr">
        <is>
          <t>数量</t>
        </is>
      </c>
      <c r="I56" s="1061">
        <f>SUM(B17:E17)+Z5-SUM(B12:E12)</f>
        <v/>
      </c>
      <c r="J56" s="1061">
        <f>SUM(B18:E18)+Z6-SUM(B13:E13)</f>
        <v/>
      </c>
      <c r="K56" s="1061">
        <f>SUM(B19:E19)+Z7-SUM(B14:E14)</f>
        <v/>
      </c>
      <c r="L56" s="187">
        <f>SUM(B20:E20)+Z8-SUM(B15:E15)</f>
        <v/>
      </c>
      <c r="M56" s="178" t="n"/>
      <c r="N56" s="388" t="n"/>
      <c r="O56" s="410" t="n"/>
      <c r="P56" s="410" t="n"/>
      <c r="Q56" s="410" t="n"/>
      <c r="R56" s="419" t="n"/>
      <c r="S56" s="1101" t="n"/>
      <c r="T56" s="230" t="n"/>
      <c r="U56" s="1047" t="inlineStr">
        <is>
          <t>产品3</t>
        </is>
      </c>
      <c r="V56" s="1061">
        <f>IF(V44&gt;V50,V44-V50,0)</f>
        <v/>
      </c>
      <c r="W56" s="1061">
        <f>IF(W44&gt;W50,W44-W50,0)</f>
        <v/>
      </c>
      <c r="X56" s="1061">
        <f>IF(X44&gt;X50,X44-X50,0)</f>
        <v/>
      </c>
      <c r="Y56" s="187">
        <f>IF(Y44&gt;Y50,Y44-Y50,0)</f>
        <v/>
      </c>
      <c r="Z56" s="1101" t="n"/>
      <c r="AA56" s="144" t="n"/>
      <c r="AB56" s="1101" t="n"/>
      <c r="AC56" s="1101" t="n"/>
      <c r="AD56" s="1101" t="n"/>
      <c r="AE56" s="1101" t="n"/>
      <c r="AF56" s="1101" t="n"/>
      <c r="AG56" s="1101" t="n"/>
      <c r="AH56" s="144" t="n"/>
      <c r="AI56" s="332" t="n"/>
      <c r="AJ56" s="333" t="n"/>
      <c r="AK56" s="333" t="n"/>
      <c r="AL56" s="333" t="n"/>
      <c r="AM56" s="333" t="n"/>
      <c r="AN56" s="333" t="n"/>
      <c r="AO56" s="333" t="n"/>
      <c r="AP56" s="333" t="n"/>
      <c r="AQ56" s="333" t="n"/>
      <c r="AR56" s="333" t="n"/>
      <c r="AS56" s="333" t="n"/>
      <c r="AT56" s="333" t="n"/>
      <c r="AU56" s="333" t="n"/>
      <c r="AV56" s="333" t="n"/>
      <c r="AW56" s="333" t="n"/>
      <c r="AX56" s="333" t="n"/>
      <c r="AY56" s="360" t="n"/>
      <c r="AZ56" s="144" t="n"/>
      <c r="BA56" s="1045">
        <f>BA33</f>
        <v/>
      </c>
      <c r="BB56" s="1240">
        <f>IF(BT7=1,AL109/(AP109+初期!H148/2),0)</f>
        <v/>
      </c>
      <c r="BC56" s="1101" t="n"/>
      <c r="BD56" s="1044">
        <f>BA56</f>
        <v/>
      </c>
      <c r="BE56" s="1336">
        <f>BB33/$BB$31</f>
        <v/>
      </c>
      <c r="BF56" s="1336">
        <f>BC33/$BC$31</f>
        <v/>
      </c>
      <c r="BG56" s="1336">
        <f>BD33/$BD$31</f>
        <v/>
      </c>
      <c r="BH56" s="1336">
        <f>BE33/$BE$31</f>
        <v/>
      </c>
      <c r="BI56" s="1101" t="n"/>
      <c r="BJ56" s="1101" t="n"/>
      <c r="BK56" s="1101" t="n"/>
      <c r="BL56" s="1101" t="n"/>
      <c r="BM56" s="1101" t="n"/>
      <c r="BN56" s="1101" t="n"/>
      <c r="BO56" s="1101" t="n"/>
      <c r="BP56" s="1101" t="n"/>
      <c r="BQ56" s="1101" t="n"/>
      <c r="BR56" s="1106" t="n"/>
      <c r="BS56" s="1106" t="n"/>
      <c r="BT56" s="1106" t="n"/>
      <c r="BU56" s="1106" t="n"/>
      <c r="BV56" s="1106" t="n"/>
      <c r="BW56" s="1106" t="n"/>
      <c r="BX56" s="1106" t="n"/>
      <c r="BY56" s="1106" t="n"/>
      <c r="BZ56" s="1106" t="n"/>
      <c r="CA56" s="1106" t="n"/>
      <c r="CB56" s="1106" t="n"/>
      <c r="CC56" s="1106" t="n"/>
      <c r="CD56" s="1106" t="n"/>
      <c r="CE56" s="1106" t="n"/>
      <c r="CF56" s="1106" t="n"/>
      <c r="CG56" s="1106" t="n"/>
      <c r="CH56" s="1106" t="n"/>
      <c r="CI56" s="1106" t="n"/>
      <c r="CJ56" s="723" t="n"/>
      <c r="CK56" s="1099" t="n"/>
      <c r="CL56" s="1099" t="n"/>
      <c r="CM56" s="1099" t="n"/>
      <c r="CN56" s="1099" t="n"/>
      <c r="CO56" s="1099" t="n"/>
      <c r="CP56" s="1099" t="n"/>
      <c r="CQ56" s="1099" t="n"/>
      <c r="CR56" s="1099" t="n"/>
      <c r="CS56" s="1099" t="n"/>
      <c r="CT56" s="1099" t="n"/>
      <c r="CU56" s="1099" t="n"/>
      <c r="CV56" s="1099" t="n"/>
      <c r="CW56" s="1099" t="n"/>
      <c r="CX56" s="1099" t="n"/>
    </row>
    <row r="57" ht="16" customFormat="1" customHeight="1" s="717">
      <c r="A57" s="1047" t="inlineStr">
        <is>
          <t>还银行贷款</t>
        </is>
      </c>
      <c r="C57" s="1061">
        <f>-B24</f>
        <v/>
      </c>
      <c r="D57" s="1293" t="n"/>
      <c r="E57" s="1293" t="n"/>
      <c r="F57" s="1291">
        <f>F56+C57</f>
        <v/>
      </c>
      <c r="G57" s="144" t="n"/>
      <c r="H57" s="1047" t="inlineStr">
        <is>
          <t>推荐运量</t>
        </is>
      </c>
      <c r="I57" s="1044" t="inlineStr">
        <is>
          <t>市场1</t>
        </is>
      </c>
      <c r="J57" s="1044" t="inlineStr">
        <is>
          <t>市场2</t>
        </is>
      </c>
      <c r="K57" s="1044" t="inlineStr">
        <is>
          <t>市场3</t>
        </is>
      </c>
      <c r="L57" s="1091" t="inlineStr">
        <is>
          <t>市场4</t>
        </is>
      </c>
      <c r="M57" s="178" t="n"/>
      <c r="N57" s="1101" t="n"/>
      <c r="O57" s="181" t="n"/>
      <c r="P57" s="181" t="n"/>
      <c r="Q57" s="181" t="n"/>
      <c r="R57" s="181" t="n"/>
      <c r="S57" s="181" t="n"/>
      <c r="T57" s="230" t="n"/>
      <c r="U57" s="1073" t="inlineStr">
        <is>
          <t>产品4</t>
        </is>
      </c>
      <c r="V57" s="1063">
        <f>IF(V45&gt;V51,V45-V51,0)</f>
        <v/>
      </c>
      <c r="W57" s="1063">
        <f>IF(W45&gt;W51,W45-W51,0)</f>
        <v/>
      </c>
      <c r="X57" s="1063">
        <f>IF(X45&gt;X51,X45-X51,0)</f>
        <v/>
      </c>
      <c r="Y57" s="1064">
        <f>IF(Y45&gt;Y51,Y45-Y51,0)</f>
        <v/>
      </c>
      <c r="Z57" s="1101" t="n"/>
      <c r="AA57" s="144" t="n"/>
      <c r="AB57" s="1101" t="n"/>
      <c r="AC57" s="1101" t="n"/>
      <c r="AD57" s="1101" t="n"/>
      <c r="AE57" s="1101" t="n"/>
      <c r="AF57" s="1101" t="n"/>
      <c r="AG57" s="1101" t="n"/>
      <c r="AH57" s="144" t="n"/>
      <c r="AI57" s="334" t="inlineStr">
        <is>
          <t>预计均价</t>
        </is>
      </c>
      <c r="AJ57" s="335">
        <f>IF(AJ37="",0,SUM(AJ37:AJ56)/TEXT(COUNTA(AJ37:AJ56),"0;;"))</f>
        <v/>
      </c>
      <c r="AK57" s="335">
        <f>IF(AK37="",0,SUM(AK37:AK56)/TEXT(COUNTA(AK37:AK56),"0;;"))</f>
        <v/>
      </c>
      <c r="AL57" s="335">
        <f>IF(AL37="",0,SUM(AL37:AL56)/TEXT(COUNTA(AL37:AL56),"0;;"))</f>
        <v/>
      </c>
      <c r="AM57" s="335">
        <f>IF(AM37="",0,SUM(AM37:AM56)/TEXT(COUNTA(AM37:AM56),"0;;"))</f>
        <v/>
      </c>
      <c r="AN57" s="335">
        <f>IF(AN37="",0,SUM(AN37:AN56)/TEXT(COUNTA(AN37:AN56),"0;;"))</f>
        <v/>
      </c>
      <c r="AO57" s="335">
        <f>IF(AO37="",0,SUM(AO37:AO56)/TEXT(COUNTA(AO37:AO56),"0;;"))</f>
        <v/>
      </c>
      <c r="AP57" s="335">
        <f>IF(AP37="",0,SUM(AP37:AP56)/TEXT(COUNTA(AP37:AP56),"0;;"))</f>
        <v/>
      </c>
      <c r="AQ57" s="335">
        <f>IF(AQ37="",0,SUM(AQ37:AQ56)/TEXT(COUNTA(AQ37:AQ56),"0;;"))</f>
        <v/>
      </c>
      <c r="AR57" s="335">
        <f>IF(AR37="",0,SUM(AR37:AR56)/TEXT(COUNTA(AR37:AR56),"0;;"))</f>
        <v/>
      </c>
      <c r="AS57" s="335">
        <f>IF(AS37="",0,SUM(AS37:AS56)/TEXT(COUNTA(AS37:AS56),"0;;"))</f>
        <v/>
      </c>
      <c r="AT57" s="335">
        <f>IF(AT37="",0,SUM(AT37:AT56)/TEXT(COUNTA(AT37:AT56),"0;;"))</f>
        <v/>
      </c>
      <c r="AU57" s="335">
        <f>IF(AU37="",0,SUM(AU37:AU56)/TEXT(COUNTA(AU37:AU56),"0;;"))</f>
        <v/>
      </c>
      <c r="AV57" s="335">
        <f>IF(AV37="",0,SUM(AV37:AV56)/TEXT(COUNTA(AV37:AV56),"0;;"))</f>
        <v/>
      </c>
      <c r="AW57" s="335">
        <f>IF(AW37="",0,SUM(AW37:AW56)/TEXT(COUNTA(AW37:AW56),"0;;"))</f>
        <v/>
      </c>
      <c r="AX57" s="335">
        <f>IF(AX37="",0,SUM(AX37:AX56)/TEXT(COUNTA(AX37:AX56),"0;;"))</f>
        <v/>
      </c>
      <c r="AY57" s="362">
        <f>IF(AY37="",0,SUM(AY37:AY56)/TEXT(COUNTA(AY37:AY56),"0;;"))</f>
        <v/>
      </c>
      <c r="AZ57" s="144" t="n"/>
      <c r="BA57" s="1045">
        <f>BA34</f>
        <v/>
      </c>
      <c r="BB57" s="1240">
        <f>IF(BT8=1,AL110/(AP110+初期!H149/2),0)</f>
        <v/>
      </c>
      <c r="BC57" s="1101" t="n"/>
      <c r="BD57" s="1044">
        <f>BA57</f>
        <v/>
      </c>
      <c r="BE57" s="1336">
        <f>BB34/$BB$31</f>
        <v/>
      </c>
      <c r="BF57" s="1336">
        <f>BC34/$BC$31</f>
        <v/>
      </c>
      <c r="BG57" s="1336">
        <f>BD34/$BD$31</f>
        <v/>
      </c>
      <c r="BH57" s="1336">
        <f>BE34/$BE$31</f>
        <v/>
      </c>
      <c r="BI57" s="1101" t="n"/>
      <c r="BJ57" s="1101" t="n"/>
      <c r="BK57" s="1101" t="n"/>
      <c r="BL57" s="1101" t="n"/>
      <c r="BM57" s="1101" t="n"/>
      <c r="BN57" s="1101" t="n"/>
      <c r="BO57" s="1101" t="n"/>
      <c r="BP57" s="1101" t="n"/>
      <c r="BQ57" s="1101" t="n"/>
      <c r="BR57" s="1106" t="n"/>
      <c r="BS57" s="1106" t="n"/>
      <c r="BT57" s="1106" t="n"/>
      <c r="BU57" s="1106" t="n"/>
      <c r="BV57" s="1106" t="n"/>
      <c r="BW57" s="1106" t="n"/>
      <c r="BX57" s="1106" t="n"/>
      <c r="BY57" s="1106" t="n"/>
      <c r="BZ57" s="1106" t="n"/>
      <c r="CA57" s="1106" t="n"/>
      <c r="CB57" s="1106" t="n"/>
      <c r="CC57" s="1106" t="n"/>
      <c r="CD57" s="1106" t="n"/>
      <c r="CE57" s="1106" t="n"/>
      <c r="CF57" s="1106" t="n"/>
      <c r="CG57" s="1106" t="n"/>
      <c r="CH57" s="1106" t="n"/>
      <c r="CI57" s="1106" t="n"/>
      <c r="CJ57" s="723" t="n"/>
      <c r="CK57" s="1099" t="n"/>
      <c r="CL57" s="1099" t="n"/>
      <c r="CM57" s="1099" t="n"/>
      <c r="CN57" s="1099" t="n"/>
      <c r="CO57" s="1099" t="n"/>
      <c r="CP57" s="1099" t="n"/>
      <c r="CQ57" s="1099" t="n"/>
      <c r="CR57" s="1099" t="n"/>
      <c r="CS57" s="1099" t="n"/>
      <c r="CT57" s="1099" t="n"/>
      <c r="CU57" s="1099" t="n"/>
      <c r="CV57" s="1099" t="n"/>
      <c r="CW57" s="1099" t="n"/>
      <c r="CX57" s="1099" t="n"/>
    </row>
    <row r="58" ht="16" customFormat="1" customHeight="1" s="717">
      <c r="A58" s="1047" t="inlineStr">
        <is>
          <t>银行贷款利息</t>
        </is>
      </c>
      <c r="C58" s="1061">
        <f>-B24*初始化表!B22/4</f>
        <v/>
      </c>
      <c r="D58" s="1293" t="n"/>
      <c r="E58" s="1293">
        <f>E54-C58</f>
        <v/>
      </c>
      <c r="F58" s="1291">
        <f>F57+C58</f>
        <v/>
      </c>
      <c r="G58" s="144" t="n"/>
      <c r="H58" s="1047" t="inlineStr">
        <is>
          <t>产品1</t>
        </is>
      </c>
      <c r="I58" s="1061">
        <f>INT(IF($F$24=1,IF(MOD(($I52+SUM($V5:$Y5)-SUM($V11:$Y11))*I47/SUM($I47:$L47)-V5+V11-9,20)&gt;11,(($I52+SUM($V5:$Y5)-SUM($V11:$Y11))*I47/SUM($I47:$L47)-V5+V11),(($I52+SUM($V5:$Y5)-SUM($V11:$Y11))*I47/SUM($I47:$L47)-V5+V11)-MOD(($I52+SUM($V5:$Y5)-SUM($V11:$Y11))*I47/SUM($I47:$L47)-V5+V11-9,20)),($I52+SUM($V5:$Y5)-SUM($V11:$Y11))*I47/SUM($I47:$L47)-V5+V11))</f>
        <v/>
      </c>
      <c r="J58" s="1061">
        <f>INT(IF($F$24=1,IF(MOD(($I52+SUM($V5:$Y5)-SUM($V11:$Y11))*J47/SUM($I47:$L47)-W5+W11-9,20)&gt;11,(($I52+SUM($V5:$Y5)-SUM($V11:$Y11))*J47/SUM($I47:$L47)-W5+W11),(($I52+SUM($V5:$Y5)-SUM($V11:$Y11))*J47/SUM($I47:$L47)-W5+W11)-MOD(($I52+SUM($V5:$Y5)-SUM($V11:$Y11))*J47/SUM($I47:$L47)-W5+W11-9,20)),($I52+SUM($V5:$Y5)-SUM($V11:$Y11))*J47/SUM($I47:$L47)-W5+W11))</f>
        <v/>
      </c>
      <c r="K58" s="1061">
        <f>INT(IF($F$24=1,IF(MOD(($I52+SUM($V5:$Y5)-SUM($V11:$Y11))*K47/SUM($I47:$L47)-X5+X11-9,20)&gt;11,(($I52+SUM($V5:$Y5)-SUM($V11:$Y11))*K47/SUM($I47:$L47)-X5+X11),(($I52+SUM($V5:$Y5)-SUM($V11:$Y11))*K47/SUM($I47:$L47)-X5+X11)-MOD(($I52+SUM($V5:$Y5)-SUM($V11:$Y11))*K47/SUM($I47:$L47)-X5+X11-9,20)),($I52+SUM($V5:$Y5)-SUM($V11:$Y11))*K47/SUM($I47:$L47)-X5+X11))</f>
        <v/>
      </c>
      <c r="L58" s="187">
        <f>INT(IF($F$24=1,IF(MOD(($I52+SUM($V5:$Y5)-SUM($V11:$Y11))*L47/SUM($I47:$L47)-Y5+Y11-9,20)&gt;11,(($I52+SUM($V5:$Y5)-SUM($V11:$Y11))*L47/SUM($I47:$L47)-Y5+Y11),(($I52+SUM($V5:$Y5)-SUM($V11:$Y11))*L47/SUM($I47:$L47)-Y5+Y11)-MOD(($I52+SUM($V5:$Y5)-SUM($V11:$Y11))*L47/SUM($I47:$L47)-Y5+Y11-9,20)),($I52+SUM($V5:$Y5)-SUM($V11:$Y11))*L47/SUM($I47:$L47)-Y5+Y11))</f>
        <v/>
      </c>
      <c r="M58" s="178" t="n"/>
      <c r="N58" s="1101" t="n"/>
      <c r="O58" s="181" t="n"/>
      <c r="P58" s="181" t="n"/>
      <c r="Q58" s="181" t="n"/>
      <c r="R58" s="181" t="n"/>
      <c r="S58" s="181" t="n"/>
      <c r="T58" s="230" t="n"/>
      <c r="U58" s="1101" t="n"/>
      <c r="V58" s="1101" t="n"/>
      <c r="W58" s="1101" t="n"/>
      <c r="X58" s="1101" t="n"/>
      <c r="Y58" s="1101" t="n"/>
      <c r="Z58" s="1101" t="n"/>
      <c r="AA58" s="144" t="n"/>
      <c r="AB58" s="1101" t="n"/>
      <c r="AC58" s="1101" t="n"/>
      <c r="AD58" s="1101" t="n"/>
      <c r="AE58" s="1101" t="n"/>
      <c r="AF58" s="1101" t="n"/>
      <c r="AG58" s="1101" t="n"/>
      <c r="AH58" s="144" t="n"/>
      <c r="AI58" s="1044" t="inlineStr">
        <is>
          <t>市场份额报表</t>
        </is>
      </c>
      <c r="AZ58" s="144" t="n"/>
      <c r="BA58" s="1045">
        <f>BA35</f>
        <v/>
      </c>
      <c r="BB58" s="1240">
        <f>IF(BT9=1,AL111/(AP111+初期!H150/2),0)</f>
        <v/>
      </c>
      <c r="BC58" s="1101" t="n"/>
      <c r="BD58" s="1044">
        <f>BA58</f>
        <v/>
      </c>
      <c r="BE58" s="1336">
        <f>BB35/$BB$31</f>
        <v/>
      </c>
      <c r="BF58" s="1336">
        <f>BC35/$BC$31</f>
        <v/>
      </c>
      <c r="BG58" s="1336">
        <f>BD35/$BD$31</f>
        <v/>
      </c>
      <c r="BH58" s="1336">
        <f>BE35/$BE$31</f>
        <v/>
      </c>
      <c r="BI58" s="1101" t="n"/>
      <c r="BJ58" s="1101" t="n"/>
      <c r="BK58" s="1101" t="n"/>
      <c r="BL58" s="1101" t="n"/>
      <c r="BM58" s="1101" t="n"/>
      <c r="BN58" s="1101" t="n"/>
      <c r="BO58" s="1101" t="n"/>
      <c r="BP58" s="1101" t="n"/>
      <c r="BQ58" s="1101" t="n"/>
      <c r="BR58" s="1106" t="n"/>
      <c r="BS58" s="1106" t="n"/>
      <c r="BT58" s="1106" t="n"/>
      <c r="BU58" s="1106" t="n"/>
      <c r="BV58" s="1106" t="n"/>
      <c r="BW58" s="1106" t="n"/>
      <c r="BX58" s="1106" t="n"/>
      <c r="BY58" s="1106" t="n"/>
      <c r="BZ58" s="1106" t="n"/>
      <c r="CA58" s="1106" t="n"/>
      <c r="CB58" s="1106" t="n"/>
      <c r="CC58" s="1106" t="n"/>
      <c r="CD58" s="1106" t="n"/>
      <c r="CE58" s="1106" t="n"/>
      <c r="CF58" s="1106" t="n"/>
      <c r="CG58" s="1106" t="n"/>
      <c r="CH58" s="1106" t="n"/>
      <c r="CI58" s="1106" t="n"/>
      <c r="CJ58" s="723" t="n"/>
      <c r="CK58" s="1099" t="n"/>
      <c r="CL58" s="1099" t="n"/>
      <c r="CM58" s="1099" t="n"/>
      <c r="CN58" s="1099" t="n"/>
      <c r="CO58" s="1099" t="n"/>
      <c r="CP58" s="1099" t="n"/>
      <c r="CQ58" s="1099" t="n"/>
      <c r="CR58" s="1099" t="n"/>
      <c r="CS58" s="1099" t="n"/>
      <c r="CT58" s="1099" t="n"/>
      <c r="CU58" s="1099" t="n"/>
      <c r="CV58" s="1099" t="n"/>
      <c r="CW58" s="1099" t="n"/>
      <c r="CX58" s="1099" t="n"/>
    </row>
    <row r="59" ht="16" customFormat="1" customHeight="1" s="717">
      <c r="A59" s="1047" t="inlineStr">
        <is>
          <t>还上期紧急贷款</t>
        </is>
      </c>
      <c r="C59" s="1061">
        <f>-R33</f>
        <v/>
      </c>
      <c r="D59" s="1293" t="n"/>
      <c r="E59" s="1293" t="n"/>
      <c r="F59" s="1291">
        <f>F58+C59</f>
        <v/>
      </c>
      <c r="G59" s="144" t="n"/>
      <c r="H59" s="1047" t="inlineStr">
        <is>
          <t>产品2</t>
        </is>
      </c>
      <c r="I59" s="1061">
        <f>INT(IF($F$24=1,IF(MOD(($J52+SUM($V6:$Y6)-SUM($V12:$Y12))*I48/SUM($I48:$L48)-V6+V12-9,20)&gt;11,(($J52+SUM($V6:$Y6)-SUM($V12:$Y12))*I48/SUM($I48:$L48)-V6+V12),(($J52+SUM($V6:$Y6)-SUM($V12:$Y12))*I48/SUM($I48:$L48)-V6+V12)-MOD(($J52+SUM($V6:$Y6)-SUM($V12:$Y12))*I48/SUM($I48:$L48)-V6+V12-9,20)),($J52+SUM($V6:$Y6)-SUM($V12:$Y12))*I48/SUM($I48:$L48)-V6+V12))</f>
        <v/>
      </c>
      <c r="J59" s="1061">
        <f>INT(IF($F$24=1,IF(MOD(($J52+SUM($V6:$Y6)-SUM($V12:$Y12))*J48/SUM($I48:$L48)-W6+W12-9,20)&gt;11,(($J52+SUM($V6:$Y6)-SUM($V12:$Y12))*J48/SUM($I48:$L48)-W6+W12),(($J52+SUM($V6:$Y6)-SUM($V12:$Y12))*J48/SUM($I48:$L48)-W6+W12)-MOD(($J52+SUM($V6:$Y6)-SUM($V12:$Y12))*J48/SUM($I48:$L48)-W6+W12-9,20)),($J52+SUM($V6:$Y6)-SUM($V12:$Y12))*J48/SUM($I48:$L48)-W6+W12))</f>
        <v/>
      </c>
      <c r="K59" s="1061">
        <f>INT(IF($F$24=1,IF(MOD(($J52+SUM($V6:$Y6)-SUM($V12:$Y12))*K48/SUM($I48:$L48)-X6+X12-9,20)&gt;11,(($J52+SUM($V6:$Y6)-SUM($V12:$Y12))*K48/SUM($I48:$L48)-X6+X12),(($J52+SUM($V6:$Y6)-SUM($V12:$Y12))*K48/SUM($I48:$L48)-X6+X12)-MOD(($J52+SUM($V6:$Y6)-SUM($V12:$Y12))*K48/SUM($I48:$L48)-X6+X12-9,20)),($J52+SUM($V6:$Y6)-SUM($V12:$Y12))*K48/SUM($I48:$L48)-X6+X12))</f>
        <v/>
      </c>
      <c r="L59" s="187">
        <f>INT(IF($F$24=1,IF(MOD(($J52+SUM($V6:$Y6)-SUM($V12:$Y12))*L48/SUM($I48:$L48)-Y6+Y12-9,20)&gt;11,(($J52+SUM($V6:$Y6)-SUM($V12:$Y12))*L48/SUM($I48:$L48)-Y6+Y12),(($J52+SUM($V6:$Y6)-SUM($V12:$Y12))*L48/SUM($I48:$L48)-Y6+Y12)-MOD(($J52+SUM($V6:$Y6)-SUM($V12:$Y12))*L48/SUM($I48:$L48)-Y6+Y12-9,20)),($J52+SUM($V6:$Y6)-SUM($V12:$Y12))*L48/SUM($I48:$L48)-Y6+Y12))</f>
        <v/>
      </c>
      <c r="M59" s="178" t="n"/>
      <c r="N59" s="1101" t="n"/>
      <c r="O59" s="181" t="n"/>
      <c r="P59" s="181" t="n"/>
      <c r="Q59" s="181" t="n"/>
      <c r="R59" s="181" t="n"/>
      <c r="S59" s="181" t="n"/>
      <c r="T59" s="230" t="n"/>
      <c r="U59" s="1041" t="inlineStr">
        <is>
          <t>预计预定</t>
        </is>
      </c>
      <c r="V59" s="1053" t="inlineStr">
        <is>
          <t>市场1</t>
        </is>
      </c>
      <c r="W59" s="1053" t="inlineStr">
        <is>
          <t>市场2</t>
        </is>
      </c>
      <c r="X59" s="1053" t="inlineStr">
        <is>
          <t>市场3</t>
        </is>
      </c>
      <c r="Y59" s="1090" t="inlineStr">
        <is>
          <t>市场4</t>
        </is>
      </c>
      <c r="Z59" s="1101" t="n"/>
      <c r="AA59" s="144" t="n"/>
      <c r="AB59" s="1101" t="n"/>
      <c r="AC59" s="1101" t="n"/>
      <c r="AD59" s="1101" t="n"/>
      <c r="AE59" s="1101" t="n"/>
      <c r="AF59" s="1101" t="n"/>
      <c r="AG59" s="1101" t="n"/>
      <c r="AH59" s="144" t="n"/>
      <c r="AI59" s="1047" t="inlineStr">
        <is>
          <t>公司</t>
        </is>
      </c>
      <c r="AJ59" s="1044" t="inlineStr">
        <is>
          <t>产品A</t>
        </is>
      </c>
      <c r="AN59" s="1044" t="inlineStr">
        <is>
          <t>产品2</t>
        </is>
      </c>
      <c r="AR59" s="1044" t="inlineStr">
        <is>
          <t>产品3</t>
        </is>
      </c>
      <c r="AV59" s="1091" t="inlineStr">
        <is>
          <t>产品4</t>
        </is>
      </c>
      <c r="AY59" s="1239" t="n"/>
      <c r="AZ59" s="144" t="n"/>
      <c r="BA59" s="1045">
        <f>BA36</f>
        <v/>
      </c>
      <c r="BB59" s="1240">
        <f>IF(BT10=1,AL112/(AP112+初期!H151/2),0)</f>
        <v/>
      </c>
      <c r="BC59" s="1101" t="n"/>
      <c r="BD59" s="1044">
        <f>BA59</f>
        <v/>
      </c>
      <c r="BE59" s="1336">
        <f>BB36/$BB$31</f>
        <v/>
      </c>
      <c r="BF59" s="1336">
        <f>BC36/$BC$31</f>
        <v/>
      </c>
      <c r="BG59" s="1336">
        <f>BD36/$BD$31</f>
        <v/>
      </c>
      <c r="BH59" s="1336">
        <f>BE36/$BE$31</f>
        <v/>
      </c>
      <c r="BI59" s="1101" t="n"/>
      <c r="BJ59" s="1101" t="n"/>
      <c r="BK59" s="1101" t="n"/>
      <c r="BL59" s="1101" t="n"/>
      <c r="BM59" s="1101" t="n"/>
      <c r="BN59" s="1101" t="n"/>
      <c r="BO59" s="1101" t="n"/>
      <c r="BP59" s="1101" t="n"/>
      <c r="BQ59" s="1101" t="n"/>
      <c r="BR59" s="1106" t="n"/>
      <c r="BS59" s="1106" t="n"/>
      <c r="BT59" s="1106" t="n"/>
      <c r="BU59" s="1106" t="n"/>
      <c r="BV59" s="1106" t="n"/>
      <c r="BW59" s="1106" t="n"/>
      <c r="BX59" s="1106" t="n"/>
      <c r="BY59" s="1106" t="n"/>
      <c r="BZ59" s="1106" t="n"/>
      <c r="CA59" s="1106" t="n"/>
      <c r="CB59" s="1106" t="n"/>
      <c r="CC59" s="1106" t="n"/>
      <c r="CD59" s="1106" t="n"/>
      <c r="CE59" s="1106" t="n"/>
      <c r="CF59" s="1106" t="n"/>
      <c r="CG59" s="1106" t="n"/>
      <c r="CH59" s="1106" t="n"/>
      <c r="CI59" s="1106" t="n"/>
      <c r="CJ59" s="723" t="n"/>
      <c r="CK59" s="1099" t="n"/>
      <c r="CL59" s="1099" t="n"/>
      <c r="CM59" s="1099" t="n"/>
      <c r="CN59" s="1099" t="n"/>
      <c r="CO59" s="1099" t="n"/>
      <c r="CP59" s="1099" t="n"/>
      <c r="CQ59" s="1099" t="n"/>
      <c r="CR59" s="1099" t="n"/>
      <c r="CS59" s="1099" t="n"/>
      <c r="CT59" s="1099" t="n"/>
      <c r="CU59" s="1099" t="n"/>
      <c r="CV59" s="1099" t="n"/>
      <c r="CW59" s="1099" t="n"/>
      <c r="CX59" s="1099" t="n"/>
    </row>
    <row r="60" ht="16" customFormat="1" customHeight="1" s="717">
      <c r="A60" s="1047" t="inlineStr">
        <is>
          <t>上期紧急贷款利息</t>
        </is>
      </c>
      <c r="C60" s="1061">
        <f>C59*0.1</f>
        <v/>
      </c>
      <c r="D60" s="1293" t="n"/>
      <c r="E60" s="1293">
        <f>E58-C60</f>
        <v/>
      </c>
      <c r="F60" s="1291">
        <f>F59+C60</f>
        <v/>
      </c>
      <c r="G60" s="144" t="n"/>
      <c r="H60" s="1047" t="inlineStr">
        <is>
          <t>产品3</t>
        </is>
      </c>
      <c r="I60" s="1061">
        <f>INT(IF($F$24=1,IF(MOD(($K52+SUM($V7:$Y7)-SUM($V13:$Y13))*I49/SUM($I49:$L49)-V7+V13-9,20)&gt;11,(($K52+SUM($V7:$Y7)-SUM($V13:$Y13))*I49/SUM($I49:$L49)-V7+V13),(($K52+SUM($V7:$Y7)-SUM($V13:$Y13))*I49/SUM($I49:$L49)-V7+V13)-MOD(($K52+SUM($V7:$Y7)-SUM($V13:$Y13))*I49/SUM($I49:$L49)-V7+V13-9,20)),($K52+SUM($V7:$Y7)-SUM($V13:$Y13))*I49/SUM($I49:$L49)-V7+V13))</f>
        <v/>
      </c>
      <c r="J60" s="1061">
        <f>INT(IF($F$24=1,IF(MOD(($K52+SUM($V7:$Y7)-SUM($V13:$Y13))*J49/SUM($I49:$L49)-W7+W13-9,20)&gt;11,(($K52+SUM($V7:$Y7)-SUM($V13:$Y13))*J49/SUM($I49:$L49)-W7+W13),(($K52+SUM($V7:$Y7)-SUM($V13:$Y13))*J49/SUM($I49:$L49)-W7+W13)-MOD(($K52+SUM($V7:$Y7)-SUM($V13:$Y13))*J49/SUM($I49:$L49)-W7+W13-9,20)),($K52+SUM($V7:$Y7)-SUM($V13:$Y13))*J49/SUM($I49:$L49)-W7+W13))</f>
        <v/>
      </c>
      <c r="K60" s="1061" t="n">
        <v>53</v>
      </c>
      <c r="L60" s="187">
        <f>INT(IF($F$24=1,IF(MOD(($K52+SUM($V7:$Y7)-SUM($V13:$Y13))*L49/SUM($I49:$L49)-Y7+Y13-9,20)&gt;11,(($K52+SUM($V7:$Y7)-SUM($V13:$Y13))*L49/SUM($I49:$L49)-Y7+Y13),(($K52+SUM($V7:$Y7)-SUM($V13:$Y13))*L49/SUM($I49:$L49)-Y7+Y13)-MOD(($K52+SUM($V7:$Y7)-SUM($V13:$Y13))*L49/SUM($I49:$L49)-Y7+Y13-9,20)),($K52+SUM($V7:$Y7)-SUM($V13:$Y13))*L49/SUM($I49:$L49)-Y7+Y13))</f>
        <v/>
      </c>
      <c r="M60" s="178" t="n"/>
      <c r="N60" s="1337" t="inlineStr">
        <is>
          <t>第二期参考定价</t>
        </is>
      </c>
      <c r="O60" s="1210" t="n"/>
      <c r="P60" s="1210" t="n"/>
      <c r="Q60" s="1210" t="n"/>
      <c r="R60" s="1234" t="n"/>
      <c r="S60" s="181" t="n"/>
      <c r="T60" s="230" t="n"/>
      <c r="U60" s="1047" t="inlineStr">
        <is>
          <t>产品1</t>
        </is>
      </c>
      <c r="V60" s="1061">
        <f>IF(V48&gt;V42,INT((V48-V42)*初始化表!E11),0)</f>
        <v/>
      </c>
      <c r="W60" s="1061">
        <f>IF(W48&gt;W42,INT((W48-W42)*初始化表!F11),0)</f>
        <v/>
      </c>
      <c r="X60" s="1061">
        <f>IF(X48&gt;X42,INT((X48-X42)*初始化表!G11),0)</f>
        <v/>
      </c>
      <c r="Y60" s="187">
        <f>IF(Y48&gt;Y42,INT((Y48-Y42)*初始化表!H11),0)</f>
        <v/>
      </c>
      <c r="Z60" s="1101" t="n"/>
      <c r="AA60" s="144" t="n"/>
      <c r="AB60" s="1101" t="n"/>
      <c r="AC60" s="1101" t="n"/>
      <c r="AD60" s="1101" t="n"/>
      <c r="AE60" s="1101" t="n"/>
      <c r="AF60" s="1101" t="n"/>
      <c r="AG60" s="1101" t="n"/>
      <c r="AH60" s="144" t="n"/>
      <c r="AI60" s="1228" t="n"/>
      <c r="AJ60" s="1044" t="inlineStr">
        <is>
          <t>市场1</t>
        </is>
      </c>
      <c r="AK60" s="1044" t="inlineStr">
        <is>
          <t>市场2</t>
        </is>
      </c>
      <c r="AL60" s="1044" t="inlineStr">
        <is>
          <t>市场3</t>
        </is>
      </c>
      <c r="AM60" s="1044" t="inlineStr">
        <is>
          <t>市场4</t>
        </is>
      </c>
      <c r="AN60" s="1044" t="inlineStr">
        <is>
          <t>市场1</t>
        </is>
      </c>
      <c r="AO60" s="1044" t="inlineStr">
        <is>
          <t>市场2</t>
        </is>
      </c>
      <c r="AP60" s="1044" t="inlineStr">
        <is>
          <t>市场3</t>
        </is>
      </c>
      <c r="AQ60" s="1044" t="inlineStr">
        <is>
          <t>市场4</t>
        </is>
      </c>
      <c r="AR60" s="1044" t="inlineStr">
        <is>
          <t>市场1</t>
        </is>
      </c>
      <c r="AS60" s="1044" t="inlineStr">
        <is>
          <t>市场2</t>
        </is>
      </c>
      <c r="AT60" s="1044" t="inlineStr">
        <is>
          <t>市场3</t>
        </is>
      </c>
      <c r="AU60" s="1044" t="inlineStr">
        <is>
          <t>市场4</t>
        </is>
      </c>
      <c r="AV60" s="1044" t="inlineStr">
        <is>
          <t>市场1</t>
        </is>
      </c>
      <c r="AW60" s="1044" t="inlineStr">
        <is>
          <t>市场2</t>
        </is>
      </c>
      <c r="AX60" s="1044" t="inlineStr">
        <is>
          <t>市场3</t>
        </is>
      </c>
      <c r="AY60" s="1091" t="inlineStr">
        <is>
          <t>市场4</t>
        </is>
      </c>
      <c r="AZ60" s="144" t="n"/>
      <c r="BA60" s="1045">
        <f>BA37</f>
        <v/>
      </c>
      <c r="BB60" s="1240">
        <f>IF(BT11=1,AL113/(AP113+初期!H152/2),0)</f>
        <v/>
      </c>
      <c r="BC60" s="1101" t="n"/>
      <c r="BD60" s="1044">
        <f>BA60</f>
        <v/>
      </c>
      <c r="BE60" s="1336">
        <f>BB37/$BB$31</f>
        <v/>
      </c>
      <c r="BF60" s="1336">
        <f>BC37/$BC$31</f>
        <v/>
      </c>
      <c r="BG60" s="1336">
        <f>BD37/$BD$31</f>
        <v/>
      </c>
      <c r="BH60" s="1336">
        <f>BE37/$BE$31</f>
        <v/>
      </c>
      <c r="BI60" s="1101" t="n"/>
      <c r="BJ60" s="1101" t="n"/>
      <c r="BK60" s="1101" t="n"/>
      <c r="BL60" s="1101" t="n"/>
      <c r="BM60" s="1101" t="n"/>
      <c r="BN60" s="1101" t="n"/>
      <c r="BO60" s="1101" t="n"/>
      <c r="BP60" s="1101" t="n"/>
      <c r="BQ60" s="1101" t="n"/>
      <c r="BR60" s="1106" t="n"/>
      <c r="BS60" s="1106" t="n"/>
      <c r="BT60" s="1106" t="n"/>
      <c r="BU60" s="1106" t="n"/>
      <c r="BV60" s="1106" t="n"/>
      <c r="BW60" s="1106" t="n"/>
      <c r="BX60" s="1106" t="n"/>
      <c r="BY60" s="1106" t="n"/>
      <c r="BZ60" s="1106" t="n"/>
      <c r="CA60" s="1106" t="n"/>
      <c r="CB60" s="1106" t="n"/>
      <c r="CC60" s="1106" t="n"/>
      <c r="CD60" s="1106" t="n"/>
      <c r="CE60" s="1106" t="n"/>
      <c r="CF60" s="1106" t="n"/>
      <c r="CG60" s="1106" t="n"/>
      <c r="CH60" s="1106" t="n"/>
      <c r="CI60" s="1106" t="n"/>
      <c r="CJ60" s="723" t="n"/>
      <c r="CK60" s="1099" t="n"/>
      <c r="CL60" s="1099" t="n"/>
      <c r="CM60" s="1099" t="n"/>
      <c r="CN60" s="1099" t="n"/>
      <c r="CO60" s="1099" t="n"/>
      <c r="CP60" s="1099" t="n"/>
      <c r="CQ60" s="1099" t="n"/>
      <c r="CR60" s="1099" t="n"/>
      <c r="CS60" s="1099" t="n"/>
      <c r="CT60" s="1099" t="n"/>
      <c r="CU60" s="1099" t="n"/>
      <c r="CV60" s="1099" t="n"/>
      <c r="CW60" s="1099" t="n"/>
      <c r="CX60" s="1099" t="n"/>
    </row>
    <row r="61" ht="16" customFormat="1" customHeight="1" s="717">
      <c r="A61" s="1047" t="inlineStr">
        <is>
          <t>纳  税</t>
        </is>
      </c>
      <c r="C61" s="1061">
        <f>-IF(F77*初始化表!B25&gt;-第1期!F80,F77*初始化表!B25+第1期!F80,0)</f>
        <v/>
      </c>
      <c r="D61" s="1293" t="n"/>
      <c r="E61" s="1293" t="n"/>
      <c r="F61" s="1291">
        <f>F60+C61</f>
        <v/>
      </c>
      <c r="G61" s="144" t="n"/>
      <c r="H61" s="1047" t="inlineStr">
        <is>
          <t>产品4</t>
        </is>
      </c>
      <c r="I61" s="1061">
        <f>INT(IF($F$24=1,IF(MOD(($L52+SUM($V8:$Y8)-SUM($V14:$Y14))*I50/SUM($I50:$L50)-V8+V14-9,20)&gt;11,(($L52+SUM($V8:$Y8)-SUM($V14:$Y14))*I50/SUM($I50:$L50)-V8+V14),(($L52+SUM($V8:$Y8)-SUM($V14:$Y14))*I50/SUM($I50:$L50)-V8+V14)-MOD(($L52+SUM($V8:$Y8)-SUM($V14:$Y14))*I50/SUM($I50:$L50)-V8+V14-9,20)),($L52+SUM($V8:$Y8)-SUM($V14:$Y14))*I50/SUM($I50:$L50)-V8+V14))</f>
        <v/>
      </c>
      <c r="J61" s="1061">
        <f>INT(IF($F$24=1,IF(MOD(($L52+SUM($V8:$Y8)-SUM($V14:$Y14))*J50/SUM($I50:$L50)-W8+W14-9,20)&gt;11,(($L52+SUM($V8:$Y8)-SUM($V14:$Y14))*J50/SUM($I50:$L50)-W8+W14),(($L52+SUM($V8:$Y8)-SUM($V14:$Y14))*J50/SUM($I50:$L50)-W8+W14)-MOD(($L52+SUM($V8:$Y8)-SUM($V14:$Y14))*J50/SUM($I50:$L50)-W8+W14-9,20)),($L52+SUM($V8:$Y8)-SUM($V14:$Y14))*J50/SUM($I50:$L50)-W8+W14))</f>
        <v/>
      </c>
      <c r="K61" s="1061">
        <f>INT(IF($F$24=1,IF(MOD(($L52+SUM($V8:$Y8)-SUM($V14:$Y14))*K50/SUM($I50:$L50)-X8+X14-9,20)&gt;11,(($L52+SUM($V8:$Y8)-SUM($V14:$Y14))*K50/SUM($I50:$L50)-X8+X14),(($L52+SUM($V8:$Y8)-SUM($V14:$Y14))*K50/SUM($I50:$L50)-X8+X14)-MOD(($L52+SUM($V8:$Y8)-SUM($V14:$Y14))*K50/SUM($I50:$L50)-X8+X14-9,20)),($L52+SUM($V8:$Y8)-SUM($V14:$Y14))*K50/SUM($I50:$L50)-X8+X14))</f>
        <v/>
      </c>
      <c r="L61" s="187">
        <f>INT(IF($F$24=1,IF(MOD(($L52+SUM($V8:$Y8)-SUM($V14:$Y14))*L50/SUM($I50:$L50)-Y8+Y14-9,20)&gt;11,(($L52+SUM($V8:$Y8)-SUM($V14:$Y14))*L50/SUM($I50:$L50)-Y8+Y14),(($L52+SUM($V8:$Y8)-SUM($V14:$Y14))*L50/SUM($I50:$L50)-Y8+Y14)-MOD(($L52+SUM($V8:$Y8)-SUM($V14:$Y14))*L50/SUM($I50:$L50)-Y8+Y14-9,20)),($L52+SUM($V8:$Y8)-SUM($V14:$Y14))*L50/SUM($I50:$L50)-Y8+Y14))</f>
        <v/>
      </c>
      <c r="M61" s="178" t="n"/>
      <c r="N61" s="1228" t="n"/>
      <c r="R61" s="1239" t="n"/>
      <c r="S61" s="1101" t="n"/>
      <c r="T61" s="230" t="n"/>
      <c r="U61" s="1047" t="inlineStr">
        <is>
          <t>产品2</t>
        </is>
      </c>
      <c r="V61" s="1061">
        <f>IF(V49&gt;V43,INT((V49-V43)*初始化表!E12),0)</f>
        <v/>
      </c>
      <c r="W61" s="1061">
        <f>IF(W49&gt;W43,INT((W49-W43)*初始化表!F12),0)</f>
        <v/>
      </c>
      <c r="X61" s="1061">
        <f>IF(X49&gt;X43,INT((X49-X43)*初始化表!G12),0)</f>
        <v/>
      </c>
      <c r="Y61" s="187">
        <f>IF(Y49&gt;Y43,INT((Y49-Y43)*初始化表!H12),0)</f>
        <v/>
      </c>
      <c r="Z61" s="1101" t="n"/>
      <c r="AA61" s="144" t="n"/>
      <c r="AB61" s="1101" t="n"/>
      <c r="AC61" s="1101" t="n"/>
      <c r="AD61" s="1101" t="n"/>
      <c r="AE61" s="1101" t="n"/>
      <c r="AF61" s="1101" t="n"/>
      <c r="AG61" s="1101" t="n"/>
      <c r="AH61" s="144" t="n"/>
      <c r="AI61" s="329" t="n"/>
      <c r="AJ61" s="336" t="n"/>
      <c r="AK61" s="336" t="n"/>
      <c r="AL61" s="336" t="n"/>
      <c r="AM61" s="336" t="n"/>
      <c r="AN61" s="336" t="n"/>
      <c r="AO61" s="336" t="n"/>
      <c r="AP61" s="336" t="n"/>
      <c r="AQ61" s="336" t="n"/>
      <c r="AR61" s="336" t="n"/>
      <c r="AS61" s="336" t="n"/>
      <c r="AT61" s="336" t="n"/>
      <c r="AU61" s="336" t="n"/>
      <c r="AV61" s="336" t="n"/>
      <c r="AW61" s="336" t="n"/>
      <c r="AX61" s="336" t="n"/>
      <c r="AY61" s="363" t="n"/>
      <c r="AZ61" s="144" t="n"/>
      <c r="BA61" s="1045">
        <f>BA38</f>
        <v/>
      </c>
      <c r="BB61" s="1240">
        <f>IF(BT12=1,AL114/(AP114+初期!H153/2),0)</f>
        <v/>
      </c>
      <c r="BC61" s="1101" t="n"/>
      <c r="BD61" s="1044">
        <f>BA61</f>
        <v/>
      </c>
      <c r="BE61" s="1336">
        <f>BB38/$BB$31</f>
        <v/>
      </c>
      <c r="BF61" s="1336">
        <f>BC38/$BC$31</f>
        <v/>
      </c>
      <c r="BG61" s="1336">
        <f>BD38/$BD$31</f>
        <v/>
      </c>
      <c r="BH61" s="1336">
        <f>BE38/$BE$31</f>
        <v/>
      </c>
      <c r="BI61" s="1101" t="n"/>
      <c r="BJ61" s="1101" t="n"/>
      <c r="BK61" s="1101" t="n"/>
      <c r="BL61" s="1101" t="n"/>
      <c r="BM61" s="1101" t="n"/>
      <c r="BN61" s="1101" t="n"/>
      <c r="BO61" s="1101" t="n"/>
      <c r="BP61" s="1101" t="n"/>
      <c r="BQ61" s="1101" t="n"/>
      <c r="BR61" s="1106" t="n"/>
      <c r="BS61" s="1106" t="n"/>
      <c r="BT61" s="1106" t="n"/>
      <c r="BU61" s="1106" t="n"/>
      <c r="BV61" s="1106" t="n"/>
      <c r="BW61" s="1106" t="n"/>
      <c r="BX61" s="1106" t="n"/>
      <c r="BY61" s="1106" t="n"/>
      <c r="BZ61" s="1106" t="n"/>
      <c r="CA61" s="1106" t="n"/>
      <c r="CB61" s="1106" t="n"/>
      <c r="CC61" s="1106" t="n"/>
      <c r="CD61" s="1106" t="n"/>
      <c r="CE61" s="1106" t="n"/>
      <c r="CF61" s="1106" t="n"/>
      <c r="CG61" s="1106" t="n"/>
      <c r="CH61" s="1106" t="n"/>
      <c r="CI61" s="1106" t="n"/>
      <c r="CJ61" s="723" t="n"/>
      <c r="CK61" s="1099" t="n"/>
      <c r="CL61" s="1099" t="n"/>
      <c r="CM61" s="1099" t="n"/>
      <c r="CN61" s="1099" t="n"/>
      <c r="CO61" s="1099" t="n"/>
      <c r="CP61" s="1099" t="n"/>
      <c r="CQ61" s="1099" t="n"/>
      <c r="CR61" s="1099" t="n"/>
      <c r="CS61" s="1099" t="n"/>
      <c r="CT61" s="1099" t="n"/>
      <c r="CU61" s="1099" t="n"/>
      <c r="CV61" s="1099" t="n"/>
      <c r="CW61" s="1099" t="n"/>
      <c r="CX61" s="1099" t="n"/>
    </row>
    <row r="62" ht="23" customFormat="1" customHeight="1" s="717">
      <c r="A62" s="1047" t="inlineStr">
        <is>
          <t>买机器</t>
        </is>
      </c>
      <c r="C62" s="1061">
        <f>-D22*初始化表!B8</f>
        <v/>
      </c>
      <c r="D62" s="1293" t="n"/>
      <c r="E62" s="1293" t="n"/>
      <c r="F62" s="1291">
        <f>F61+C62</f>
        <v/>
      </c>
      <c r="G62" s="144" t="n"/>
      <c r="H62" s="1047" t="inlineStr">
        <is>
          <t>本期运输</t>
        </is>
      </c>
      <c r="I62" s="1044" t="inlineStr">
        <is>
          <t>市场1</t>
        </is>
      </c>
      <c r="J62" s="1044" t="inlineStr">
        <is>
          <t>市场2</t>
        </is>
      </c>
      <c r="K62" s="1044" t="inlineStr">
        <is>
          <t>市场3</t>
        </is>
      </c>
      <c r="L62" s="1091" t="inlineStr">
        <is>
          <t>市场4</t>
        </is>
      </c>
      <c r="M62" s="178" t="n"/>
      <c r="N62" s="1228" t="n"/>
      <c r="R62" s="1239" t="n"/>
      <c r="S62" s="1338" t="n"/>
      <c r="T62" s="230" t="n"/>
      <c r="U62" s="1047" t="inlineStr">
        <is>
          <t>产品3</t>
        </is>
      </c>
      <c r="V62" s="1061">
        <f>IF(V50&gt;V44,INT((V50-V44)*初始化表!E13),0)</f>
        <v/>
      </c>
      <c r="W62" s="1061">
        <f>IF(W50&gt;W44,INT((W50-W44)*初始化表!F13),0)</f>
        <v/>
      </c>
      <c r="X62" s="1061">
        <f>IF(X50&gt;X44,INT((X50-X44)*初始化表!G13),0)</f>
        <v/>
      </c>
      <c r="Y62" s="187">
        <f>IF(Y50&gt;Y44,INT((Y50-Y44)*初始化表!H13),0)</f>
        <v/>
      </c>
      <c r="Z62" s="1101" t="n"/>
      <c r="AA62" s="144" t="n"/>
      <c r="AB62" s="1101" t="n"/>
      <c r="AC62" s="1101" t="n"/>
      <c r="AD62" s="1101" t="n"/>
      <c r="AE62" s="1101" t="n"/>
      <c r="AF62" s="1101" t="n"/>
      <c r="AG62" s="1101" t="n"/>
      <c r="AH62" s="144" t="n"/>
      <c r="AI62" s="332" t="n"/>
      <c r="AJ62" s="337" t="n"/>
      <c r="AK62" s="337" t="n"/>
      <c r="AL62" s="337" t="n"/>
      <c r="AM62" s="337" t="n"/>
      <c r="AN62" s="337" t="n"/>
      <c r="AO62" s="337" t="n"/>
      <c r="AP62" s="337" t="n"/>
      <c r="AQ62" s="337" t="n"/>
      <c r="AR62" s="337" t="n"/>
      <c r="AS62" s="337" t="n"/>
      <c r="AT62" s="337" t="n"/>
      <c r="AU62" s="337" t="n"/>
      <c r="AV62" s="337" t="n"/>
      <c r="AW62" s="337" t="n"/>
      <c r="AX62" s="337" t="n"/>
      <c r="AY62" s="364" t="n"/>
      <c r="AZ62" s="144" t="n"/>
      <c r="BA62" s="1045">
        <f>BA39</f>
        <v/>
      </c>
      <c r="BB62" s="1240">
        <f>IF(BT13=1,AL115/(AP115+初期!H154/2),0)</f>
        <v/>
      </c>
      <c r="BC62" s="1101" t="n"/>
      <c r="BD62" s="1044">
        <f>BA62</f>
        <v/>
      </c>
      <c r="BE62" s="1336">
        <f>BB39/$BB$31</f>
        <v/>
      </c>
      <c r="BF62" s="1336">
        <f>BC39/$BC$31</f>
        <v/>
      </c>
      <c r="BG62" s="1336">
        <f>BD39/$BD$31</f>
        <v/>
      </c>
      <c r="BH62" s="1336">
        <f>BE39/$BE$31</f>
        <v/>
      </c>
      <c r="BI62" s="1101" t="n"/>
      <c r="BJ62" s="1101" t="n"/>
      <c r="BK62" s="1101" t="n"/>
      <c r="BL62" s="1101" t="n"/>
      <c r="BM62" s="1101" t="n"/>
      <c r="BN62" s="1101" t="n"/>
      <c r="BO62" s="1101" t="n"/>
      <c r="BP62" s="1101" t="n"/>
      <c r="BQ62" s="1101" t="n"/>
      <c r="BR62" s="1106" t="n"/>
      <c r="BS62" s="1106" t="n"/>
      <c r="BT62" s="1106" t="n"/>
      <c r="BU62" s="1106" t="n"/>
      <c r="BV62" s="1106" t="n"/>
      <c r="BW62" s="1106" t="n"/>
      <c r="BX62" s="1106" t="n"/>
      <c r="BY62" s="1106" t="n"/>
      <c r="BZ62" s="1106" t="n"/>
      <c r="CA62" s="1106" t="n"/>
      <c r="CB62" s="1106" t="n"/>
      <c r="CC62" s="1106" t="n"/>
      <c r="CD62" s="1106" t="n"/>
      <c r="CE62" s="1106" t="n"/>
      <c r="CF62" s="1106" t="n"/>
      <c r="CG62" s="1106" t="n"/>
      <c r="CH62" s="1106" t="n"/>
      <c r="CI62" s="1106" t="n"/>
      <c r="CJ62" s="723" t="n"/>
      <c r="CK62" s="1099" t="n"/>
      <c r="CL62" s="1099" t="n"/>
      <c r="CM62" s="1099" t="n"/>
      <c r="CN62" s="1099" t="n"/>
      <c r="CO62" s="1099" t="n"/>
      <c r="CP62" s="1099" t="n"/>
      <c r="CQ62" s="1099" t="n"/>
      <c r="CR62" s="1099" t="n"/>
      <c r="CS62" s="1099" t="n"/>
      <c r="CT62" s="1099" t="n"/>
      <c r="CU62" s="1099" t="n"/>
      <c r="CV62" s="1099" t="n"/>
      <c r="CW62" s="1099" t="n"/>
      <c r="CX62" s="1099" t="n"/>
    </row>
    <row r="63" ht="15.5" customFormat="1" customHeight="1" s="717">
      <c r="A63" s="1047" t="inlineStr">
        <is>
          <t>分  红</t>
        </is>
      </c>
      <c r="C63" s="1061">
        <f>IF(R37&gt;P37,-P37,-R37)</f>
        <v/>
      </c>
      <c r="D63" s="1293" t="n"/>
      <c r="E63" s="1293" t="n"/>
      <c r="F63" s="1291">
        <f>F62+C63</f>
        <v/>
      </c>
      <c r="G63" s="144" t="n"/>
      <c r="H63" s="1047" t="inlineStr">
        <is>
          <t>产品1</t>
        </is>
      </c>
      <c r="I63" s="1279" t="n">
        <v>0</v>
      </c>
      <c r="J63" s="1279" t="n">
        <v>0</v>
      </c>
      <c r="K63" s="1279" t="n">
        <v>0</v>
      </c>
      <c r="L63" s="1279" t="n">
        <v>0</v>
      </c>
      <c r="M63" s="178" t="n"/>
      <c r="N63" s="1222" t="n"/>
      <c r="O63" s="1211" t="n"/>
      <c r="P63" s="1211" t="n"/>
      <c r="Q63" s="1211" t="n"/>
      <c r="R63" s="1183" t="n"/>
      <c r="S63" s="1338" t="n"/>
      <c r="T63" s="230" t="n"/>
      <c r="U63" s="1073" t="inlineStr">
        <is>
          <t>产品4</t>
        </is>
      </c>
      <c r="V63" s="1063">
        <f>IF(V51&gt;V45,INT((V51-V45)*初始化表!E14),0)</f>
        <v/>
      </c>
      <c r="W63" s="1063">
        <f>IF(W51&gt;W45,INT((W51-W45)*初始化表!F14),0)</f>
        <v/>
      </c>
      <c r="X63" s="1063">
        <f>IF(X51&gt;X45,INT((X51-X45)*初始化表!G14),0)</f>
        <v/>
      </c>
      <c r="Y63" s="1064">
        <f>IF(Y51&gt;Y45,INT((Y51-Y45)*初始化表!H14),0)</f>
        <v/>
      </c>
      <c r="Z63" s="1101" t="n"/>
      <c r="AA63" s="144" t="n"/>
      <c r="AB63" s="1101" t="n"/>
      <c r="AC63" s="1101" t="n"/>
      <c r="AD63" s="1101" t="n"/>
      <c r="AE63" s="1101" t="n"/>
      <c r="AF63" s="1101" t="n"/>
      <c r="AG63" s="1101" t="n"/>
      <c r="AH63" s="144" t="n"/>
      <c r="AI63" s="332" t="n"/>
      <c r="AJ63" s="337" t="n"/>
      <c r="AK63" s="337" t="n"/>
      <c r="AL63" s="337" t="n"/>
      <c r="AM63" s="337" t="n"/>
      <c r="AN63" s="337" t="n"/>
      <c r="AO63" s="337" t="n"/>
      <c r="AP63" s="337" t="n"/>
      <c r="AQ63" s="337" t="n"/>
      <c r="AR63" s="337" t="n"/>
      <c r="AS63" s="337" t="n"/>
      <c r="AT63" s="337" t="n"/>
      <c r="AU63" s="337" t="n"/>
      <c r="AV63" s="337" t="n"/>
      <c r="AW63" s="337" t="n"/>
      <c r="AX63" s="337" t="n"/>
      <c r="AY63" s="364" t="n"/>
      <c r="AZ63" s="144" t="n"/>
      <c r="BA63" s="1045">
        <f>BA40</f>
        <v/>
      </c>
      <c r="BB63" s="1240">
        <f>IF(BT14=1,AL116/(AP116+初期!H155/2),0)</f>
        <v/>
      </c>
      <c r="BC63" s="1101" t="n"/>
      <c r="BD63" s="1044">
        <f>BA63</f>
        <v/>
      </c>
      <c r="BE63" s="1336">
        <f>BB40/$BB$31</f>
        <v/>
      </c>
      <c r="BF63" s="1336">
        <f>BC40/$BC$31</f>
        <v/>
      </c>
      <c r="BG63" s="1336">
        <f>BD40/$BD$31</f>
        <v/>
      </c>
      <c r="BH63" s="1336">
        <f>BE40/$BE$31</f>
        <v/>
      </c>
      <c r="BI63" s="1101" t="n"/>
      <c r="BJ63" s="1101" t="n"/>
      <c r="BK63" s="1101" t="n"/>
      <c r="BL63" s="1101" t="n"/>
      <c r="BM63" s="1101" t="n"/>
      <c r="BN63" s="1101" t="n"/>
      <c r="BO63" s="1101" t="n"/>
      <c r="BP63" s="1101" t="n"/>
      <c r="BQ63" s="1101" t="n"/>
      <c r="BR63" s="1106" t="n"/>
      <c r="BS63" s="1106" t="n"/>
      <c r="BT63" s="1106" t="n"/>
      <c r="BU63" s="1106" t="n"/>
      <c r="BV63" s="1106" t="n"/>
      <c r="BW63" s="1106" t="n"/>
      <c r="BX63" s="1106" t="n"/>
      <c r="BY63" s="1106" t="n"/>
      <c r="BZ63" s="1106" t="n"/>
      <c r="CA63" s="1106" t="n"/>
      <c r="CB63" s="1106" t="n"/>
      <c r="CC63" s="1106" t="n"/>
      <c r="CD63" s="1106" t="n"/>
      <c r="CE63" s="1106" t="n"/>
      <c r="CF63" s="1106" t="n"/>
      <c r="CG63" s="1106" t="n"/>
      <c r="CH63" s="1106" t="n"/>
      <c r="CI63" s="1106" t="n"/>
      <c r="CJ63" s="723" t="n"/>
      <c r="CK63" s="1099" t="n"/>
      <c r="CL63" s="1099" t="n"/>
      <c r="CM63" s="1099" t="n"/>
      <c r="CN63" s="1099" t="n"/>
      <c r="CO63" s="1099" t="n"/>
      <c r="CP63" s="1099" t="n"/>
      <c r="CQ63" s="1099" t="n"/>
      <c r="CR63" s="1099" t="n"/>
      <c r="CS63" s="1099" t="n"/>
      <c r="CT63" s="1099" t="n"/>
      <c r="CU63" s="1099" t="n"/>
      <c r="CV63" s="1099" t="n"/>
      <c r="CW63" s="1099" t="n"/>
      <c r="CX63" s="1099" t="n"/>
    </row>
    <row r="64" ht="16" customFormat="1" customHeight="1" s="717">
      <c r="A64" s="1073" t="inlineStr">
        <is>
          <t>买国债</t>
        </is>
      </c>
      <c r="B64" s="1211" t="n"/>
      <c r="C64" s="1063">
        <f>-D24</f>
        <v/>
      </c>
      <c r="D64" s="1334" t="n"/>
      <c r="E64" s="1334" t="n"/>
      <c r="F64" s="1339">
        <f>F63+C64</f>
        <v/>
      </c>
      <c r="G64" s="144" t="n"/>
      <c r="H64" s="1047" t="inlineStr">
        <is>
          <t>产品2</t>
        </is>
      </c>
      <c r="I64" s="1279" t="n">
        <v>0</v>
      </c>
      <c r="J64" s="1279" t="n">
        <v>0</v>
      </c>
      <c r="K64" s="1279" t="n">
        <v>0</v>
      </c>
      <c r="L64" s="1279" t="n">
        <v>0</v>
      </c>
      <c r="M64" s="178" t="n"/>
      <c r="N64" s="1060" t="n"/>
      <c r="O64" s="721" t="inlineStr">
        <is>
          <t>市场1</t>
        </is>
      </c>
      <c r="P64" s="721" t="inlineStr">
        <is>
          <t>市场2</t>
        </is>
      </c>
      <c r="Q64" s="721" t="inlineStr">
        <is>
          <t>市场3</t>
        </is>
      </c>
      <c r="R64" s="722" t="inlineStr">
        <is>
          <t>市场4</t>
        </is>
      </c>
      <c r="S64" s="1338" t="n"/>
      <c r="T64" s="230" t="n"/>
      <c r="U64" s="1101" t="n"/>
      <c r="V64" s="1101" t="n"/>
      <c r="W64" s="1101" t="n"/>
      <c r="X64" s="1101" t="n"/>
      <c r="Y64" s="1101" t="n"/>
      <c r="Z64" s="1101" t="n"/>
      <c r="AA64" s="144" t="n"/>
      <c r="AB64" s="1101" t="n"/>
      <c r="AC64" s="1101" t="n"/>
      <c r="AD64" s="1101" t="n"/>
      <c r="AE64" s="1101" t="n"/>
      <c r="AF64" s="1101" t="n"/>
      <c r="AG64" s="1101" t="n"/>
      <c r="AH64" s="144" t="n"/>
      <c r="AI64" s="332" t="n"/>
      <c r="AJ64" s="337" t="n"/>
      <c r="AK64" s="337" t="n"/>
      <c r="AL64" s="337" t="n"/>
      <c r="AM64" s="337" t="n"/>
      <c r="AN64" s="337" t="n"/>
      <c r="AO64" s="337" t="n"/>
      <c r="AP64" s="337" t="n"/>
      <c r="AQ64" s="337" t="n"/>
      <c r="AR64" s="337" t="n"/>
      <c r="AS64" s="337" t="n"/>
      <c r="AT64" s="337" t="n"/>
      <c r="AU64" s="337" t="n"/>
      <c r="AV64" s="337" t="n"/>
      <c r="AW64" s="337" t="n"/>
      <c r="AX64" s="337" t="n"/>
      <c r="AY64" s="364" t="n"/>
      <c r="AZ64" s="144" t="n"/>
      <c r="BA64" s="1045">
        <f>BA41</f>
        <v/>
      </c>
      <c r="BB64" s="1240">
        <f>IF(BT15=1,AL117/(AP117+初期!H156/2),0)</f>
        <v/>
      </c>
      <c r="BC64" s="1101" t="n"/>
      <c r="BD64" s="1044">
        <f>BA64</f>
        <v/>
      </c>
      <c r="BE64" s="1336">
        <f>BB41/$BB$31</f>
        <v/>
      </c>
      <c r="BF64" s="1336">
        <f>BC41/$BC$31</f>
        <v/>
      </c>
      <c r="BG64" s="1336">
        <f>BD41/$BD$31</f>
        <v/>
      </c>
      <c r="BH64" s="1336">
        <f>BE41/$BE$31</f>
        <v/>
      </c>
      <c r="BI64" s="1101" t="n"/>
      <c r="BJ64" s="1101" t="n"/>
      <c r="BK64" s="1101" t="n"/>
      <c r="BL64" s="1101" t="n"/>
      <c r="BM64" s="1101" t="n"/>
      <c r="BN64" s="1101" t="n"/>
      <c r="BO64" s="1101" t="n"/>
      <c r="BP64" s="1101" t="n"/>
      <c r="BQ64" s="1101" t="n"/>
      <c r="BR64" s="1106" t="n"/>
      <c r="BS64" s="1106" t="n"/>
      <c r="BT64" s="1106" t="n"/>
      <c r="BU64" s="1106" t="n"/>
      <c r="BV64" s="1106" t="n"/>
      <c r="BW64" s="1106" t="n"/>
      <c r="BX64" s="1106" t="n"/>
      <c r="BY64" s="1106" t="n"/>
      <c r="BZ64" s="1106" t="n"/>
      <c r="CA64" s="1106" t="n"/>
      <c r="CB64" s="1106" t="n"/>
      <c r="CC64" s="1106" t="n"/>
      <c r="CD64" s="1106" t="n"/>
      <c r="CE64" s="1106" t="n"/>
      <c r="CF64" s="1106" t="n"/>
      <c r="CG64" s="1106" t="n"/>
      <c r="CH64" s="1106" t="n"/>
      <c r="CI64" s="1106" t="n"/>
      <c r="CJ64" s="723" t="n"/>
      <c r="CK64" s="1099" t="n"/>
      <c r="CL64" s="1099" t="n"/>
      <c r="CM64" s="1099" t="n"/>
      <c r="CN64" s="1099" t="n"/>
      <c r="CO64" s="1099" t="n"/>
      <c r="CP64" s="1099" t="n"/>
      <c r="CQ64" s="1099" t="n"/>
      <c r="CR64" s="1099" t="n"/>
      <c r="CS64" s="1099" t="n"/>
      <c r="CT64" s="1099" t="n"/>
      <c r="CU64" s="1099" t="n"/>
      <c r="CV64" s="1099" t="n"/>
      <c r="CW64" s="1099" t="n"/>
      <c r="CX64" s="1099" t="n"/>
    </row>
    <row r="65" ht="16" customFormat="1" customHeight="1" s="717">
      <c r="A65" s="1101" t="n"/>
      <c r="B65" s="1101" t="n"/>
      <c r="C65" s="1101" t="n"/>
      <c r="D65" s="1101" t="n"/>
      <c r="E65" s="1101" t="n"/>
      <c r="F65" s="1101" t="n"/>
      <c r="G65" s="144" t="n"/>
      <c r="H65" s="1047" t="inlineStr">
        <is>
          <t>产品3</t>
        </is>
      </c>
      <c r="I65" s="1279" t="n">
        <v>0</v>
      </c>
      <c r="J65" s="1279" t="n">
        <v>0</v>
      </c>
      <c r="K65" s="1279" t="n">
        <v>0</v>
      </c>
      <c r="L65" s="1279" t="n">
        <v>0</v>
      </c>
      <c r="M65" s="178" t="n"/>
      <c r="N65" s="1060" t="inlineStr">
        <is>
          <t>产品1</t>
        </is>
      </c>
      <c r="O65" s="1340">
        <f>INT((1+2%+IF(V42&gt;IF(V17=0,第1期!V42,V17),(IF(V17=0,第1期!V42,V17)-V42)/IF(V17=0,第1期!V42,V17)/15,(IF(V17=0,第1期!V42,V17)-V42)/IF(V17=0,第1期!V42,V17)/10))*V23)</f>
        <v/>
      </c>
      <c r="P65" s="1340">
        <f>INT((1+2%+IF(W42&gt;IF(W17=0,第1期!W42,W17),(IF(W17=0,第1期!W42,W17)-W42)/IF(W17=0,第1期!W42,W17)/15,(IF(W17=0,第1期!W42,W17)-W42)/IF(W17=0,第1期!W42,W17)/10))*W23)</f>
        <v/>
      </c>
      <c r="Q65" s="1340">
        <f>INT((1+2.5%+IF(X42&gt;IF(X17=0,第1期!X42,X17),(IF(X17=0,第1期!X42,X17)-X42)/IF(X17=0,第1期!X42,X17)/15,(IF(X17=0,第1期!X42,X17)-X42)/IF(X17=0,第1期!X42,X17)/10))*X23)</f>
        <v/>
      </c>
      <c r="R65" s="1340">
        <f>INT((1+2.5%+IF(Y42&gt;IF(Y17=0,第1期!Y42,Y17),(IF(Y17=0,第1期!Y42,Y17)-Y42)/IF(Y17=0,第1期!Y42,Y17)/15,(IF(Y17=0,第1期!Y42,Y17)-Y42)/IF(Y17=0,第1期!Y42,Y17)/10))*Y23)</f>
        <v/>
      </c>
      <c r="S65" s="1338" t="n"/>
      <c r="T65" s="230" t="n"/>
      <c r="U65" s="1101" t="n"/>
      <c r="V65" s="1101" t="n"/>
      <c r="W65" s="1101" t="n"/>
      <c r="X65" s="1101" t="n"/>
      <c r="Y65" s="1101" t="n"/>
      <c r="Z65" s="1101" t="n"/>
      <c r="AA65" s="144" t="n"/>
      <c r="AB65" s="1101" t="n"/>
      <c r="AC65" s="1101" t="n"/>
      <c r="AD65" s="1101" t="n"/>
      <c r="AE65" s="1101" t="n"/>
      <c r="AF65" s="1101" t="n"/>
      <c r="AG65" s="1101" t="n"/>
      <c r="AH65" s="144" t="n"/>
      <c r="AI65" s="332" t="n"/>
      <c r="AJ65" s="337" t="n"/>
      <c r="AK65" s="337" t="n"/>
      <c r="AL65" s="337" t="n"/>
      <c r="AM65" s="337" t="n"/>
      <c r="AN65" s="337" t="n"/>
      <c r="AO65" s="337" t="n"/>
      <c r="AP65" s="337" t="n"/>
      <c r="AQ65" s="337" t="n"/>
      <c r="AR65" s="337" t="n"/>
      <c r="AS65" s="337" t="n"/>
      <c r="AT65" s="337" t="n"/>
      <c r="AU65" s="337" t="n"/>
      <c r="AV65" s="337" t="n"/>
      <c r="AW65" s="337" t="n"/>
      <c r="AX65" s="337" t="n"/>
      <c r="AY65" s="364" t="n"/>
      <c r="AZ65" s="144" t="n"/>
      <c r="BA65" s="1045">
        <f>BA42</f>
        <v/>
      </c>
      <c r="BB65" s="1240">
        <f>IF(BT16=1,AL118/(AP118+初期!H157/2),0)</f>
        <v/>
      </c>
      <c r="BC65" s="1101" t="n"/>
      <c r="BD65" s="1044">
        <f>BA65</f>
        <v/>
      </c>
      <c r="BE65" s="1336">
        <f>BB42/$BB$31</f>
        <v/>
      </c>
      <c r="BF65" s="1336">
        <f>BC42/$BC$31</f>
        <v/>
      </c>
      <c r="BG65" s="1336">
        <f>BD42/$BD$31</f>
        <v/>
      </c>
      <c r="BH65" s="1336">
        <f>BE42/$BE$31</f>
        <v/>
      </c>
      <c r="BI65" s="1101" t="n"/>
      <c r="BJ65" s="1101" t="n"/>
      <c r="BK65" s="1101" t="n"/>
      <c r="BL65" s="1101" t="n"/>
      <c r="BM65" s="1101" t="n"/>
      <c r="BN65" s="1101" t="n"/>
      <c r="BO65" s="1101" t="n"/>
      <c r="BP65" s="1101" t="n"/>
      <c r="BQ65" s="1101" t="n"/>
      <c r="BR65" s="1106" t="n"/>
      <c r="BS65" s="1106" t="n"/>
      <c r="BT65" s="1106" t="n"/>
      <c r="BU65" s="1106" t="n"/>
      <c r="BV65" s="1106" t="n"/>
      <c r="BW65" s="1106" t="n"/>
      <c r="BX65" s="1106" t="n"/>
      <c r="BY65" s="1106" t="n"/>
      <c r="BZ65" s="1106" t="n"/>
      <c r="CA65" s="1106" t="n"/>
      <c r="CB65" s="1106" t="n"/>
      <c r="CC65" s="1106" t="n"/>
      <c r="CD65" s="1106" t="n"/>
      <c r="CE65" s="1106" t="n"/>
      <c r="CF65" s="1106" t="n"/>
      <c r="CG65" s="1106" t="n"/>
      <c r="CH65" s="1106" t="n"/>
      <c r="CI65" s="1106" t="n"/>
      <c r="CJ65" s="723" t="n"/>
      <c r="CK65" s="1099" t="n"/>
      <c r="CL65" s="1099" t="n"/>
      <c r="CM65" s="1099" t="n"/>
      <c r="CN65" s="1099" t="n"/>
      <c r="CO65" s="1099" t="n"/>
      <c r="CP65" s="1099" t="n"/>
      <c r="CQ65" s="1099" t="n"/>
      <c r="CR65" s="1099" t="n"/>
      <c r="CS65" s="1099" t="n"/>
      <c r="CT65" s="1099" t="n"/>
      <c r="CU65" s="1099" t="n"/>
      <c r="CV65" s="1099" t="n"/>
      <c r="CW65" s="1099" t="n"/>
      <c r="CX65" s="1099" t="n"/>
    </row>
    <row r="66" ht="16" customFormat="1" customHeight="1" s="717">
      <c r="A66" s="1233" t="inlineStr">
        <is>
          <t>期末净资产</t>
        </is>
      </c>
      <c r="B66" s="1210" t="n"/>
      <c r="C66" s="1234" t="n"/>
      <c r="D66" s="1101" t="n"/>
      <c r="E66" s="1233" t="inlineStr">
        <is>
          <t>期末企业状况</t>
        </is>
      </c>
      <c r="F66" s="1234" t="n"/>
      <c r="G66" s="144" t="n"/>
      <c r="H66" s="1047" t="inlineStr">
        <is>
          <t>产品4</t>
        </is>
      </c>
      <c r="I66" s="1341" t="n">
        <v>0</v>
      </c>
      <c r="J66" s="1341" t="n">
        <v>0</v>
      </c>
      <c r="K66" s="1341" t="n">
        <v>0</v>
      </c>
      <c r="L66" s="1341" t="n">
        <v>0</v>
      </c>
      <c r="M66" s="178" t="n"/>
      <c r="N66" s="1060" t="inlineStr">
        <is>
          <t>产品2</t>
        </is>
      </c>
      <c r="O66" s="1340">
        <f>INT((1+2%+IF(V43&gt;IF(V18=0,第1期!V43,V18),(IF(V18=0,第1期!V43,V18)-V43)/IF(V18=0,第1期!V43,V18)/15,(IF(V18=0,第1期!V43,V18)-V43)/IF(V18=0,第1期!V43,V18)/10))*V24)</f>
        <v/>
      </c>
      <c r="P66" s="1340">
        <f>INT((1+2%+IF(W43&gt;IF(W18=0,第1期!W43,W18),(IF(W18=0,第1期!W43,W18)-W43)/IF(W18=0,第1期!W43,W18)/15,(IF(W18=0,第1期!W43,W18)-W43)/IF(W18=0,第1期!W43,W18)/10))*W24)</f>
        <v/>
      </c>
      <c r="Q66" s="1340">
        <f>INT((1+2.5%+IF(X43&gt;IF(X18=0,第1期!X43,X18),(IF(X18=0,第1期!X43,X18)-X43)/IF(X18=0,第1期!X43,X18)/15,(IF(X18=0,第1期!X43,X18)-X43)/IF(X18=0,第1期!X43,X18)/10))*X24)</f>
        <v/>
      </c>
      <c r="R66" s="1340">
        <f>INT((1+2.5%+IF(Y43&gt;IF(Y18=0,第1期!Y43,Y18),(IF(Y18=0,第1期!Y43,Y18)-Y43)/IF(Y18=0,第1期!Y43,Y18)/15,(IF(Y18=0,第1期!Y43,Y18)-Y43)/IF(Y18=0,第1期!Y43,Y18)/10))*Y24)</f>
        <v/>
      </c>
      <c r="S66" s="1101" t="n"/>
      <c r="T66" s="230" t="n"/>
      <c r="U66" s="1101" t="n"/>
      <c r="V66" s="1101" t="n"/>
      <c r="W66" s="1101" t="n"/>
      <c r="X66" s="1101" t="n"/>
      <c r="Y66" s="1101" t="n"/>
      <c r="Z66" s="1101" t="n"/>
      <c r="AA66" s="144" t="n"/>
      <c r="AB66" s="1101" t="n"/>
      <c r="AC66" s="1101" t="n"/>
      <c r="AD66" s="1101" t="n"/>
      <c r="AE66" s="1101" t="n"/>
      <c r="AF66" s="1101" t="n"/>
      <c r="AG66" s="1101" t="n"/>
      <c r="AH66" s="144" t="n"/>
      <c r="AI66" s="332" t="n"/>
      <c r="AJ66" s="337" t="n"/>
      <c r="AK66" s="337" t="n"/>
      <c r="AL66" s="337" t="n"/>
      <c r="AM66" s="337" t="n"/>
      <c r="AN66" s="337" t="n"/>
      <c r="AO66" s="337" t="n"/>
      <c r="AP66" s="337" t="n"/>
      <c r="AQ66" s="337" t="n"/>
      <c r="AR66" s="337" t="n"/>
      <c r="AS66" s="337" t="n"/>
      <c r="AT66" s="337" t="n"/>
      <c r="AU66" s="337" t="n"/>
      <c r="AV66" s="337" t="n"/>
      <c r="AW66" s="337" t="n"/>
      <c r="AX66" s="337" t="n"/>
      <c r="AY66" s="364" t="n"/>
      <c r="AZ66" s="144" t="n"/>
      <c r="BA66" s="1045">
        <f>BA43</f>
        <v/>
      </c>
      <c r="BB66" s="1240">
        <f>IF(BT17=1,AL119/(AP119+初期!H158/2),0)</f>
        <v/>
      </c>
      <c r="BC66" s="1101" t="n"/>
      <c r="BD66" s="1044">
        <f>BA66</f>
        <v/>
      </c>
      <c r="BE66" s="1336">
        <f>BB43/$BB$31</f>
        <v/>
      </c>
      <c r="BF66" s="1336">
        <f>BC43/$BC$31</f>
        <v/>
      </c>
      <c r="BG66" s="1336">
        <f>BD43/$BD$31</f>
        <v/>
      </c>
      <c r="BH66" s="1336">
        <f>BE43/$BE$31</f>
        <v/>
      </c>
      <c r="BI66" s="1101" t="n"/>
      <c r="BJ66" s="1101" t="n"/>
      <c r="BK66" s="1101" t="n"/>
      <c r="BL66" s="1101" t="n"/>
      <c r="BM66" s="1101" t="n"/>
      <c r="BN66" s="1101" t="n"/>
      <c r="BO66" s="1101" t="n"/>
      <c r="BP66" s="1101" t="n"/>
      <c r="BQ66" s="1101" t="n"/>
      <c r="BR66" s="1106" t="n"/>
      <c r="BS66" s="1106" t="n"/>
      <c r="BT66" s="1106" t="n"/>
      <c r="BU66" s="1106" t="n"/>
      <c r="BV66" s="1106" t="n"/>
      <c r="BW66" s="1106" t="n"/>
      <c r="BX66" s="1106" t="n"/>
      <c r="BY66" s="1106" t="n"/>
      <c r="BZ66" s="1106" t="n"/>
      <c r="CA66" s="1106" t="n"/>
      <c r="CB66" s="1106" t="n"/>
      <c r="CC66" s="1106" t="n"/>
      <c r="CD66" s="1106" t="n"/>
      <c r="CE66" s="1106" t="n"/>
      <c r="CF66" s="1106" t="n"/>
      <c r="CG66" s="1106" t="n"/>
      <c r="CH66" s="1106" t="n"/>
      <c r="CI66" s="1106" t="n"/>
      <c r="CJ66" s="723" t="n"/>
      <c r="CK66" s="1099" t="n"/>
      <c r="CL66" s="1099" t="n"/>
      <c r="CM66" s="1099" t="n"/>
      <c r="CN66" s="1099" t="n"/>
      <c r="CO66" s="1099" t="n"/>
      <c r="CP66" s="1099" t="n"/>
      <c r="CQ66" s="1099" t="n"/>
      <c r="CR66" s="1099" t="n"/>
      <c r="CS66" s="1099" t="n"/>
      <c r="CT66" s="1099" t="n"/>
      <c r="CU66" s="1099" t="n"/>
      <c r="CV66" s="1099" t="n"/>
      <c r="CW66" s="1099" t="n"/>
      <c r="CX66" s="1099" t="n"/>
    </row>
    <row r="67" ht="16" customFormat="1" customHeight="1" s="717">
      <c r="A67" s="1047" t="inlineStr">
        <is>
          <t>项  目</t>
        </is>
      </c>
      <c r="B67" s="1044" t="inlineStr">
        <is>
          <t>金  额</t>
        </is>
      </c>
      <c r="C67" s="1091" t="inlineStr">
        <is>
          <t>累  计</t>
        </is>
      </c>
      <c r="D67" s="1101" t="n"/>
      <c r="E67" s="375" t="inlineStr">
        <is>
          <t>指  标</t>
        </is>
      </c>
      <c r="F67" s="376" t="inlineStr">
        <is>
          <t>数  值</t>
        </is>
      </c>
      <c r="G67" s="144" t="n"/>
      <c r="H67" s="1041" t="inlineStr">
        <is>
          <t>预计废品</t>
        </is>
      </c>
      <c r="I67" s="1053">
        <f>I62</f>
        <v/>
      </c>
      <c r="J67" s="1053">
        <f>J62</f>
        <v/>
      </c>
      <c r="K67" s="1053">
        <f>K62</f>
        <v/>
      </c>
      <c r="L67" s="1053">
        <f>L62</f>
        <v/>
      </c>
      <c r="M67" s="1124" t="inlineStr">
        <is>
          <t>运输总量</t>
        </is>
      </c>
      <c r="N67" s="1060" t="inlineStr">
        <is>
          <t>产品3</t>
        </is>
      </c>
      <c r="O67" s="1340">
        <f>INT((1+7%+IF(V44&gt;IF(V19=0,第1期!V44,V19),(IF(V19=0,第1期!V44,V19)-V44)/IF(V19=0,第1期!V44,V19)/20,(IF(V19=0,第1期!V44,V19)-V44)/IF(V19=0,第1期!V44,V19)/8))*V25)</f>
        <v/>
      </c>
      <c r="P67" s="1340">
        <f>INT((1+7%+IF(W44&gt;IF(W19=0,第1期!W44,W19),(IF(W19=0,第1期!W44,W19)-W44)/IF(W19=0,第1期!W44,W19)/20,(IF(W19=0,第1期!W44,W19)-W44)/IF(W19=0,第1期!W44,W19)/8))*W25)</f>
        <v/>
      </c>
      <c r="Q67" s="1340">
        <f>INT((1+8%+IF(X44&gt;IF(X19=0,第1期!X44,X19),(IF(X19=0,第1期!X44,X19)-X44)/IF(X19=0,第1期!X44,X19)/20,(IF(X19=0,第1期!X44,X19)-X44)/IF(X19=0,第1期!X44,X19)/8))*X25)</f>
        <v/>
      </c>
      <c r="R67" s="1340">
        <f>INT((1+8%+IF(Y44&gt;IF(Y19=0,第1期!Y44,Y19),(IF(Y19=0,第1期!Y44,Y19)-Y44)/IF(Y19=0,第1期!Y44,Y19)/20,(IF(Y19=0,第1期!Y44,Y19)-Y44)/IF(Y19=0,第1期!Y44,Y19)/8))*Y25)</f>
        <v/>
      </c>
      <c r="S67" s="181" t="n"/>
      <c r="T67" s="230" t="n"/>
      <c r="U67" s="1101" t="n"/>
      <c r="V67" s="1101" t="n"/>
      <c r="W67" s="1101" t="n"/>
      <c r="X67" s="1101" t="n"/>
      <c r="Y67" s="1101" t="n"/>
      <c r="Z67" s="1101" t="n"/>
      <c r="AA67" s="144" t="n"/>
      <c r="AB67" s="1101" t="n"/>
      <c r="AC67" s="1101" t="n"/>
      <c r="AD67" s="1101" t="n"/>
      <c r="AE67" s="1101" t="n"/>
      <c r="AF67" s="1101" t="n"/>
      <c r="AG67" s="1101" t="n"/>
      <c r="AH67" s="144" t="n"/>
      <c r="AI67" s="332" t="n"/>
      <c r="AJ67" s="337" t="n"/>
      <c r="AK67" s="337" t="n"/>
      <c r="AL67" s="337" t="n"/>
      <c r="AM67" s="337" t="n"/>
      <c r="AN67" s="337" t="n"/>
      <c r="AO67" s="337" t="n"/>
      <c r="AP67" s="337" t="n"/>
      <c r="AQ67" s="337" t="n"/>
      <c r="AR67" s="337" t="n"/>
      <c r="AS67" s="337" t="n"/>
      <c r="AT67" s="337" t="n"/>
      <c r="AU67" s="337" t="n"/>
      <c r="AV67" s="337" t="n"/>
      <c r="AW67" s="337" t="n"/>
      <c r="AX67" s="337" t="n"/>
      <c r="AY67" s="364" t="n"/>
      <c r="AZ67" s="144" t="n"/>
      <c r="BA67" s="1045">
        <f>BA44</f>
        <v/>
      </c>
      <c r="BB67" s="1240">
        <f>IF(BT18=1,AL120/(AP120+初期!H159/2),0)</f>
        <v/>
      </c>
      <c r="BC67" s="1101" t="n"/>
      <c r="BD67" s="1044">
        <f>BA67</f>
        <v/>
      </c>
      <c r="BE67" s="1336">
        <f>BB44/$BB$31</f>
        <v/>
      </c>
      <c r="BF67" s="1336">
        <f>BC44/$BC$31</f>
        <v/>
      </c>
      <c r="BG67" s="1336">
        <f>BD44/$BD$31</f>
        <v/>
      </c>
      <c r="BH67" s="1336">
        <f>BE44/$BE$31</f>
        <v/>
      </c>
      <c r="BI67" s="1101" t="n"/>
      <c r="BJ67" s="1101" t="n"/>
      <c r="BK67" s="1101" t="n"/>
      <c r="BL67" s="1101" t="n"/>
      <c r="BM67" s="1101" t="n"/>
      <c r="BN67" s="1101" t="n"/>
      <c r="BO67" s="1101" t="n"/>
      <c r="BP67" s="1101" t="n"/>
      <c r="BQ67" s="1101" t="n"/>
      <c r="BR67" s="1106" t="n"/>
      <c r="BS67" s="1106" t="n"/>
      <c r="BT67" s="1106" t="n"/>
      <c r="BU67" s="1106" t="n"/>
      <c r="BV67" s="1106" t="n"/>
      <c r="BW67" s="1106" t="n"/>
      <c r="BX67" s="1106" t="n"/>
      <c r="BY67" s="1106" t="n"/>
      <c r="BZ67" s="1106" t="n"/>
      <c r="CA67" s="1106" t="n"/>
      <c r="CB67" s="1106" t="n"/>
      <c r="CC67" s="1106" t="n"/>
      <c r="CD67" s="1106" t="n"/>
      <c r="CE67" s="1106" t="n"/>
      <c r="CF67" s="1106" t="n"/>
      <c r="CG67" s="1106" t="n"/>
      <c r="CH67" s="1106" t="n"/>
      <c r="CI67" s="1106" t="n"/>
      <c r="CJ67" s="723" t="n"/>
      <c r="CK67" s="1099" t="n"/>
      <c r="CL67" s="1099" t="n"/>
      <c r="CM67" s="1099" t="n"/>
      <c r="CN67" s="1099" t="n"/>
      <c r="CO67" s="1099" t="n"/>
      <c r="CP67" s="1099" t="n"/>
      <c r="CQ67" s="1099" t="n"/>
      <c r="CR67" s="1099" t="n"/>
      <c r="CS67" s="1099" t="n"/>
      <c r="CT67" s="1099" t="n"/>
      <c r="CU67" s="1099" t="n"/>
      <c r="CV67" s="1099" t="n"/>
      <c r="CW67" s="1099" t="n"/>
      <c r="CX67" s="1099" t="n"/>
    </row>
    <row r="68" ht="16" customFormat="1" customHeight="1" s="717">
      <c r="A68" s="1047" t="inlineStr">
        <is>
          <t>现  金</t>
        </is>
      </c>
      <c r="B68" s="1061">
        <f>F64</f>
        <v/>
      </c>
      <c r="C68" s="187">
        <f>B68</f>
        <v/>
      </c>
      <c r="D68" s="1101" t="n"/>
      <c r="E68" s="375" t="inlineStr">
        <is>
          <t>工人数</t>
        </is>
      </c>
      <c r="F68" s="377">
        <f>L17</f>
        <v/>
      </c>
      <c r="G68" s="144" t="n"/>
      <c r="H68" s="1047">
        <f>H63</f>
        <v/>
      </c>
      <c r="I68" s="1061">
        <f>V36</f>
        <v/>
      </c>
      <c r="J68" s="1061">
        <f>W36</f>
        <v/>
      </c>
      <c r="K68" s="1061">
        <f>X36</f>
        <v/>
      </c>
      <c r="L68" s="1061">
        <f>Y36</f>
        <v/>
      </c>
      <c r="M68" s="1342">
        <f>SUM(I63:L63)</f>
        <v/>
      </c>
      <c r="N68" s="1062" t="inlineStr">
        <is>
          <t>产品4</t>
        </is>
      </c>
      <c r="O68" s="1340">
        <f>INT((1+10%+IF(V45&gt;IF(V20=0,第1期!V45,V20),(IF(V20=0,第1期!V45,V20)-V45)/IF(V20=0,第1期!V45,V20)/20,(IF(V20=0,第1期!V45,V20)-V45)/IF(V20=0,第1期!V45,V20)/8))*V26)</f>
        <v/>
      </c>
      <c r="P68" s="1340">
        <f>INT((1+10%+IF(W45&gt;IF(W20=0,第1期!W45,W20),(IF(W20=0,第1期!W45,W20)-W45)/IF(W20=0,第1期!W45,W20)/20,(IF(W20=0,第1期!W45,W20)-W45)/IF(W20=0,第1期!W45,W20)/8))*W26)</f>
        <v/>
      </c>
      <c r="Q68" s="1340">
        <f>INT((1+11%+IF(X45&gt;IF(X20=0,第1期!X45,X20),(IF(X20=0,第1期!X45,X20)-X45)/IF(X20=0,第1期!X45,X20)/20,(IF(X20=0,第1期!X45,X20)-X45)/IF(X20=0,第1期!X45,X20)/8))*X26)</f>
        <v/>
      </c>
      <c r="R68" s="1340">
        <f>INT((1+11%+IF(Y45&gt;IF(Y20=0,第1期!Y45,Y20),(IF(Y20=0,第1期!Y45,Y20)-Y45)/IF(Y20=0,第1期!Y45,Y20)/20,(IF(Y20=0,第1期!Y45,Y20)-Y45)/IF(Y20=0,第1期!Y45,Y20)/8))*Y26)</f>
        <v/>
      </c>
      <c r="S68" s="181" t="n"/>
      <c r="T68" s="230" t="n"/>
      <c r="U68" s="1101" t="n"/>
      <c r="V68" s="1101" t="n"/>
      <c r="W68" s="1101" t="n"/>
      <c r="X68" s="1101" t="n"/>
      <c r="Y68" s="1101" t="n"/>
      <c r="Z68" s="1101" t="n"/>
      <c r="AA68" s="144" t="n"/>
      <c r="AB68" s="1101" t="n"/>
      <c r="AC68" s="1101" t="n"/>
      <c r="AD68" s="1101" t="n"/>
      <c r="AE68" s="1101" t="n"/>
      <c r="AF68" s="1101" t="n"/>
      <c r="AG68" s="1101" t="n"/>
      <c r="AH68" s="144" t="n"/>
      <c r="AI68" s="332" t="n"/>
      <c r="AJ68" s="337" t="n"/>
      <c r="AK68" s="337" t="n"/>
      <c r="AL68" s="337" t="n"/>
      <c r="AM68" s="337" t="n"/>
      <c r="AN68" s="337" t="n"/>
      <c r="AO68" s="337" t="n"/>
      <c r="AP68" s="337" t="n"/>
      <c r="AQ68" s="337" t="n"/>
      <c r="AR68" s="337" t="n"/>
      <c r="AS68" s="337" t="n"/>
      <c r="AT68" s="337" t="n"/>
      <c r="AU68" s="337" t="n"/>
      <c r="AV68" s="337" t="n"/>
      <c r="AW68" s="337" t="n"/>
      <c r="AX68" s="337" t="n"/>
      <c r="AY68" s="364" t="n"/>
      <c r="AZ68" s="144" t="n"/>
      <c r="BA68" s="1045">
        <f>BA45</f>
        <v/>
      </c>
      <c r="BB68" s="1240">
        <f>IF(BT19=1,AL121/(AP121+初期!H160/2),0)</f>
        <v/>
      </c>
      <c r="BC68" s="1101" t="n"/>
      <c r="BD68" s="1044">
        <f>BA68</f>
        <v/>
      </c>
      <c r="BE68" s="1336">
        <f>BB45/$BB$31</f>
        <v/>
      </c>
      <c r="BF68" s="1336">
        <f>BC45/$BC$31</f>
        <v/>
      </c>
      <c r="BG68" s="1336">
        <f>BD45/$BD$31</f>
        <v/>
      </c>
      <c r="BH68" s="1336">
        <f>BE45/$BE$31</f>
        <v/>
      </c>
      <c r="BI68" s="1101" t="n"/>
      <c r="BJ68" s="1101" t="n"/>
      <c r="BK68" s="1101" t="n"/>
      <c r="BL68" s="1101" t="n"/>
      <c r="BM68" s="1101" t="n"/>
      <c r="BN68" s="1101" t="n"/>
      <c r="BO68" s="1101" t="n"/>
      <c r="BP68" s="1101" t="n"/>
      <c r="BQ68" s="1101" t="n"/>
      <c r="BR68" s="1106" t="n"/>
      <c r="BS68" s="1106" t="n"/>
      <c r="BT68" s="1106" t="n"/>
      <c r="BU68" s="1106" t="n"/>
      <c r="BV68" s="1106" t="n"/>
      <c r="BW68" s="1106" t="n"/>
      <c r="BX68" s="1106" t="n"/>
      <c r="BY68" s="1106" t="n"/>
      <c r="BZ68" s="1106" t="n"/>
      <c r="CA68" s="1106" t="n"/>
      <c r="CB68" s="1106" t="n"/>
      <c r="CC68" s="1106" t="n"/>
      <c r="CD68" s="1106" t="n"/>
      <c r="CE68" s="1106" t="n"/>
      <c r="CF68" s="1106" t="n"/>
      <c r="CG68" s="1106" t="n"/>
      <c r="CH68" s="1106" t="n"/>
      <c r="CI68" s="1106" t="n"/>
      <c r="CJ68" s="723" t="n"/>
      <c r="CK68" s="1099" t="n"/>
      <c r="CL68" s="1099" t="n"/>
      <c r="CM68" s="1099" t="n"/>
      <c r="CN68" s="1099" t="n"/>
      <c r="CO68" s="1099" t="n"/>
      <c r="CP68" s="1099" t="n"/>
      <c r="CQ68" s="1099" t="n"/>
      <c r="CR68" s="1099" t="n"/>
      <c r="CS68" s="1099" t="n"/>
      <c r="CT68" s="1099" t="n"/>
      <c r="CU68" s="1099" t="n"/>
      <c r="CV68" s="1099" t="n"/>
      <c r="CW68" s="1099" t="n"/>
      <c r="CX68" s="1099" t="n"/>
    </row>
    <row r="69" ht="16" customFormat="1" customHeight="1" s="717">
      <c r="A69" s="1047" t="inlineStr">
        <is>
          <t>国  债</t>
        </is>
      </c>
      <c r="B69" s="1061">
        <f>D24</f>
        <v/>
      </c>
      <c r="C69" s="187">
        <f>C68+B69</f>
        <v/>
      </c>
      <c r="D69" s="1101" t="n"/>
      <c r="E69" s="375" t="inlineStr">
        <is>
          <t>机器数</t>
        </is>
      </c>
      <c r="F69" s="377">
        <f>O49</f>
        <v/>
      </c>
      <c r="G69" s="144" t="n"/>
      <c r="H69" s="1047">
        <f>H64</f>
        <v/>
      </c>
      <c r="I69" s="1061">
        <f>V37</f>
        <v/>
      </c>
      <c r="J69" s="1061">
        <f>W37</f>
        <v/>
      </c>
      <c r="K69" s="1061">
        <f>X37</f>
        <v/>
      </c>
      <c r="L69" s="1061">
        <f>Y37</f>
        <v/>
      </c>
      <c r="M69" s="1343">
        <f>SUM(I64:L64)</f>
        <v/>
      </c>
      <c r="N69" s="1101" t="n"/>
      <c r="O69" s="181" t="n"/>
      <c r="P69" s="181" t="n"/>
      <c r="Q69" s="181" t="n"/>
      <c r="R69" s="181" t="n"/>
      <c r="S69" s="181" t="n"/>
      <c r="T69" s="230" t="n"/>
      <c r="U69" s="1101" t="n"/>
      <c r="V69" s="1101" t="n"/>
      <c r="W69" s="1101" t="n"/>
      <c r="X69" s="1101" t="n"/>
      <c r="Y69" s="1101" t="n"/>
      <c r="Z69" s="1101" t="n"/>
      <c r="AA69" s="144" t="n"/>
      <c r="AB69" s="1101" t="n"/>
      <c r="AC69" s="1101" t="n"/>
      <c r="AD69" s="1101" t="n"/>
      <c r="AE69" s="1101" t="n"/>
      <c r="AF69" s="1101" t="n"/>
      <c r="AG69" s="1101" t="n"/>
      <c r="AH69" s="144" t="n"/>
      <c r="AI69" s="332" t="n"/>
      <c r="AJ69" s="337" t="n"/>
      <c r="AK69" s="337" t="n"/>
      <c r="AL69" s="337" t="n"/>
      <c r="AM69" s="337" t="n"/>
      <c r="AN69" s="337" t="n"/>
      <c r="AO69" s="337" t="n"/>
      <c r="AP69" s="337" t="n"/>
      <c r="AQ69" s="337" t="n"/>
      <c r="AR69" s="337" t="n"/>
      <c r="AS69" s="337" t="n"/>
      <c r="AT69" s="337" t="n"/>
      <c r="AU69" s="337" t="n"/>
      <c r="AV69" s="337" t="n"/>
      <c r="AW69" s="337" t="n"/>
      <c r="AX69" s="337" t="n"/>
      <c r="AY69" s="364" t="n"/>
      <c r="AZ69" s="144" t="n"/>
      <c r="BA69" s="1045">
        <f>BA46</f>
        <v/>
      </c>
      <c r="BB69" s="1240">
        <f>IF(BT20=1,AL122/(AP122+初期!H161/2),0)</f>
        <v/>
      </c>
      <c r="BC69" s="1101" t="n"/>
      <c r="BD69" s="1044">
        <f>BA69</f>
        <v/>
      </c>
      <c r="BE69" s="1336">
        <f>BB46/$BB$31</f>
        <v/>
      </c>
      <c r="BF69" s="1336">
        <f>BC46/$BC$31</f>
        <v/>
      </c>
      <c r="BG69" s="1336">
        <f>BD46/$BD$31</f>
        <v/>
      </c>
      <c r="BH69" s="1336">
        <f>BE46/$BE$31</f>
        <v/>
      </c>
      <c r="BI69" s="1101" t="n"/>
      <c r="BJ69" s="1101" t="n"/>
      <c r="BK69" s="1101" t="n"/>
      <c r="BL69" s="1101" t="n"/>
      <c r="BM69" s="1101" t="n"/>
      <c r="BN69" s="1101" t="n"/>
      <c r="BO69" s="1101" t="n"/>
      <c r="BP69" s="1101" t="n"/>
      <c r="BQ69" s="1101" t="n"/>
      <c r="BR69" s="1106" t="n"/>
      <c r="BS69" s="1106" t="n"/>
      <c r="BT69" s="1106" t="n"/>
      <c r="BU69" s="1106" t="n"/>
      <c r="BV69" s="1106" t="n"/>
      <c r="BW69" s="1106" t="n"/>
      <c r="BX69" s="1106" t="n"/>
      <c r="BY69" s="1106" t="n"/>
      <c r="BZ69" s="1106" t="n"/>
      <c r="CA69" s="1106" t="n"/>
      <c r="CB69" s="1106" t="n"/>
      <c r="CC69" s="1106" t="n"/>
      <c r="CD69" s="1106" t="n"/>
      <c r="CE69" s="1106" t="n"/>
      <c r="CF69" s="1106" t="n"/>
      <c r="CG69" s="1106" t="n"/>
      <c r="CH69" s="1106" t="n"/>
      <c r="CI69" s="1106" t="n"/>
      <c r="CJ69" s="723" t="n"/>
      <c r="CK69" s="1099" t="n"/>
      <c r="CL69" s="1099" t="n"/>
      <c r="CM69" s="1099" t="n"/>
      <c r="CN69" s="1099" t="n"/>
      <c r="CO69" s="1099" t="n"/>
      <c r="CP69" s="1099" t="n"/>
      <c r="CQ69" s="1099" t="n"/>
      <c r="CR69" s="1099" t="n"/>
      <c r="CS69" s="1099" t="n"/>
      <c r="CT69" s="1099" t="n"/>
      <c r="CU69" s="1099" t="n"/>
      <c r="CV69" s="1099" t="n"/>
      <c r="CW69" s="1099" t="n"/>
      <c r="CX69" s="1099" t="n"/>
    </row>
    <row r="70" ht="16" customFormat="1" customHeight="1" s="717">
      <c r="A70" s="1047" t="inlineStr">
        <is>
          <t>原材料</t>
        </is>
      </c>
      <c r="B70" s="1061">
        <f>L43</f>
        <v/>
      </c>
      <c r="C70" s="187">
        <f>C69+B70</f>
        <v/>
      </c>
      <c r="D70" s="1101" t="n"/>
      <c r="E70" s="375" t="inlineStr">
        <is>
          <t>原材料</t>
        </is>
      </c>
      <c r="F70" s="1344">
        <f>L43</f>
        <v/>
      </c>
      <c r="G70" s="144" t="n"/>
      <c r="H70" s="1047">
        <f>H65</f>
        <v/>
      </c>
      <c r="I70" s="1061">
        <f>V38</f>
        <v/>
      </c>
      <c r="J70" s="1061">
        <f>W38</f>
        <v/>
      </c>
      <c r="K70" s="1061">
        <f>X38</f>
        <v/>
      </c>
      <c r="L70" s="1061">
        <f>Y38</f>
        <v/>
      </c>
      <c r="M70" s="1343">
        <f>SUM(I65:L65)</f>
        <v/>
      </c>
      <c r="N70" s="1101" t="n"/>
      <c r="O70" s="181" t="n"/>
      <c r="P70" s="181" t="n"/>
      <c r="Q70" s="181" t="n"/>
      <c r="R70" s="181" t="n"/>
      <c r="S70" s="181" t="n"/>
      <c r="T70" s="230" t="n"/>
      <c r="U70" s="1101" t="n"/>
      <c r="V70" s="1101" t="n"/>
      <c r="W70" s="1101" t="n"/>
      <c r="X70" s="1101" t="n"/>
      <c r="Y70" s="1101" t="n"/>
      <c r="Z70" s="1101" t="n"/>
      <c r="AA70" s="144" t="n"/>
      <c r="AB70" s="1101" t="n"/>
      <c r="AC70" s="1101" t="n"/>
      <c r="AD70" s="1101" t="n"/>
      <c r="AE70" s="1101" t="n"/>
      <c r="AF70" s="1101" t="n"/>
      <c r="AG70" s="1101" t="n"/>
      <c r="AH70" s="144" t="n"/>
      <c r="AI70" s="332" t="n"/>
      <c r="AJ70" s="337" t="n"/>
      <c r="AK70" s="337" t="n"/>
      <c r="AL70" s="337" t="n"/>
      <c r="AM70" s="337" t="n"/>
      <c r="AN70" s="337" t="n"/>
      <c r="AO70" s="337" t="n"/>
      <c r="AP70" s="337" t="n"/>
      <c r="AQ70" s="337" t="n"/>
      <c r="AR70" s="337" t="n"/>
      <c r="AS70" s="337" t="n"/>
      <c r="AT70" s="337" t="n"/>
      <c r="AU70" s="337" t="n"/>
      <c r="AV70" s="337" t="n"/>
      <c r="AW70" s="337" t="n"/>
      <c r="AX70" s="337" t="n"/>
      <c r="AY70" s="364" t="n"/>
      <c r="AZ70" s="144" t="n"/>
      <c r="BA70" s="1045">
        <f>BA47</f>
        <v/>
      </c>
      <c r="BB70" s="1240">
        <f>IF(BT21=1,AL123/(AP123+初期!H162/2),0)</f>
        <v/>
      </c>
      <c r="BC70" s="1101" t="n"/>
      <c r="BD70" s="1044">
        <f>BA70</f>
        <v/>
      </c>
      <c r="BE70" s="1336">
        <f>BB47/$BB$31</f>
        <v/>
      </c>
      <c r="BF70" s="1336">
        <f>BC47/$BC$31</f>
        <v/>
      </c>
      <c r="BG70" s="1336">
        <f>BD47/$BD$31</f>
        <v/>
      </c>
      <c r="BH70" s="1336">
        <f>BE47/$BE$31</f>
        <v/>
      </c>
      <c r="BI70" s="1101" t="n"/>
      <c r="BJ70" s="1101" t="n"/>
      <c r="BK70" s="1101" t="n"/>
      <c r="BL70" s="1101" t="n"/>
      <c r="BM70" s="1101" t="n"/>
      <c r="BN70" s="1101" t="n"/>
      <c r="BO70" s="1101" t="n"/>
      <c r="BP70" s="1101" t="n"/>
      <c r="BQ70" s="1101" t="n"/>
      <c r="BR70" s="1106" t="n"/>
      <c r="BS70" s="1106" t="n"/>
      <c r="BT70" s="1106" t="n"/>
      <c r="BU70" s="1106" t="n"/>
      <c r="BV70" s="1106" t="n"/>
      <c r="BW70" s="1106" t="n"/>
      <c r="BX70" s="1106" t="n"/>
      <c r="BY70" s="1106" t="n"/>
      <c r="BZ70" s="1106" t="n"/>
      <c r="CA70" s="1106" t="n"/>
      <c r="CB70" s="1106" t="n"/>
      <c r="CC70" s="1106" t="n"/>
      <c r="CD70" s="1106" t="n"/>
      <c r="CE70" s="1106" t="n"/>
      <c r="CF70" s="1106" t="n"/>
      <c r="CG70" s="1106" t="n"/>
      <c r="CH70" s="1106" t="n"/>
      <c r="CI70" s="1106" t="n"/>
      <c r="CJ70" s="723" t="n"/>
      <c r="CK70" s="1099" t="n"/>
      <c r="CL70" s="1099" t="n"/>
      <c r="CM70" s="1099" t="n"/>
      <c r="CN70" s="1099" t="n"/>
      <c r="CO70" s="1099" t="n"/>
      <c r="CP70" s="1099" t="n"/>
      <c r="CQ70" s="1099" t="n"/>
      <c r="CR70" s="1099" t="n"/>
      <c r="CS70" s="1099" t="n"/>
      <c r="CT70" s="1099" t="n"/>
      <c r="CU70" s="1099" t="n"/>
      <c r="CV70" s="1099" t="n"/>
      <c r="CW70" s="1099" t="n"/>
      <c r="CX70" s="1099" t="n"/>
    </row>
    <row r="71" ht="16" customFormat="1" customHeight="1" s="717">
      <c r="A71" s="1047" t="inlineStr">
        <is>
          <t>产  品1</t>
        </is>
      </c>
      <c r="B71" s="1061">
        <f>(SUM(AP9:AP12)+I56)*初始化表!E22</f>
        <v/>
      </c>
      <c r="C71" s="187">
        <f>C70+B71</f>
        <v/>
      </c>
      <c r="D71" s="1101" t="n"/>
      <c r="E71" s="375" t="inlineStr">
        <is>
          <t>现  金</t>
        </is>
      </c>
      <c r="F71" s="1344">
        <f>F64</f>
        <v/>
      </c>
      <c r="G71" s="144" t="n"/>
      <c r="H71" s="1073">
        <f>H66</f>
        <v/>
      </c>
      <c r="I71" s="1063">
        <f>V39</f>
        <v/>
      </c>
      <c r="J71" s="1063">
        <f>W39</f>
        <v/>
      </c>
      <c r="K71" s="1063">
        <f>X39</f>
        <v/>
      </c>
      <c r="L71" s="1063">
        <f>Y39</f>
        <v/>
      </c>
      <c r="M71" s="1345">
        <f>SUM(I66:L66)</f>
        <v/>
      </c>
      <c r="N71" s="733" t="n"/>
      <c r="O71" s="734" t="n"/>
      <c r="P71" s="1101" t="n"/>
      <c r="Q71" s="1101" t="n"/>
      <c r="R71" s="1101" t="n"/>
      <c r="S71" s="1101" t="n"/>
      <c r="T71" s="230" t="n"/>
      <c r="U71" s="1101" t="n"/>
      <c r="V71" s="1101" t="n"/>
      <c r="W71" s="1101" t="n"/>
      <c r="X71" s="1101" t="n"/>
      <c r="Y71" s="1101" t="n"/>
      <c r="Z71" s="1101" t="n"/>
      <c r="AA71" s="144" t="n"/>
      <c r="AB71" s="1101" t="n"/>
      <c r="AC71" s="1101" t="n"/>
      <c r="AD71" s="1101" t="n"/>
      <c r="AE71" s="1101" t="n"/>
      <c r="AF71" s="1101" t="n"/>
      <c r="AG71" s="1101" t="n"/>
      <c r="AH71" s="144" t="n"/>
      <c r="AI71" s="332" t="n"/>
      <c r="AJ71" s="337" t="n"/>
      <c r="AK71" s="337" t="n"/>
      <c r="AL71" s="337" t="n"/>
      <c r="AM71" s="337" t="n"/>
      <c r="AN71" s="337" t="n"/>
      <c r="AO71" s="337" t="n"/>
      <c r="AP71" s="337" t="n"/>
      <c r="AQ71" s="337" t="n"/>
      <c r="AR71" s="337" t="n"/>
      <c r="AS71" s="337" t="n"/>
      <c r="AT71" s="337" t="n"/>
      <c r="AU71" s="337" t="n"/>
      <c r="AV71" s="337" t="n"/>
      <c r="AW71" s="337" t="n"/>
      <c r="AX71" s="337" t="n"/>
      <c r="AY71" s="364" t="n"/>
      <c r="AZ71" s="144" t="n"/>
      <c r="BA71" s="1045">
        <f>BA48</f>
        <v/>
      </c>
      <c r="BB71" s="1240">
        <f>IF(BT22=1,AL124/(AP124+初期!H163/2),0)</f>
        <v/>
      </c>
      <c r="BC71" s="1101" t="n"/>
      <c r="BD71" s="1044">
        <f>BA71</f>
        <v/>
      </c>
      <c r="BE71" s="1336">
        <f>BB48/$BB$31</f>
        <v/>
      </c>
      <c r="BF71" s="1336">
        <f>BC48/$BC$31</f>
        <v/>
      </c>
      <c r="BG71" s="1336">
        <f>BD48/$BD$31</f>
        <v/>
      </c>
      <c r="BH71" s="1336">
        <f>BE48/$BE$31</f>
        <v/>
      </c>
      <c r="BI71" s="1101" t="n"/>
      <c r="BJ71" s="1101" t="n"/>
      <c r="BK71" s="1101" t="n"/>
      <c r="BL71" s="1101" t="n"/>
      <c r="BM71" s="1101" t="n"/>
      <c r="BN71" s="1101" t="n"/>
      <c r="BO71" s="1101" t="n"/>
      <c r="BP71" s="1101" t="n"/>
      <c r="BQ71" s="1101" t="n"/>
      <c r="BR71" s="1106" t="n"/>
      <c r="BS71" s="1106" t="n"/>
      <c r="BT71" s="1106" t="n"/>
      <c r="BU71" s="1106" t="n"/>
      <c r="BV71" s="1106" t="n"/>
      <c r="BW71" s="1106" t="n"/>
      <c r="BX71" s="1106" t="n"/>
      <c r="BY71" s="1106" t="n"/>
      <c r="BZ71" s="1106" t="n"/>
      <c r="CA71" s="1106" t="n"/>
      <c r="CB71" s="1106" t="n"/>
      <c r="CC71" s="1106" t="n"/>
      <c r="CD71" s="1106" t="n"/>
      <c r="CE71" s="1106" t="n"/>
      <c r="CF71" s="1106" t="n"/>
      <c r="CG71" s="1106" t="n"/>
      <c r="CH71" s="1106" t="n"/>
      <c r="CI71" s="1106" t="n"/>
      <c r="CJ71" s="723" t="n"/>
      <c r="CK71" s="1099" t="n"/>
      <c r="CL71" s="1099" t="n"/>
      <c r="CM71" s="1099" t="n"/>
      <c r="CN71" s="1099" t="n"/>
      <c r="CO71" s="1099" t="n"/>
      <c r="CP71" s="1099" t="n"/>
      <c r="CQ71" s="1099" t="n"/>
      <c r="CR71" s="1099" t="n"/>
      <c r="CS71" s="1099" t="n"/>
      <c r="CT71" s="1099" t="n"/>
      <c r="CU71" s="1099" t="n"/>
      <c r="CV71" s="1099" t="n"/>
      <c r="CW71" s="1099" t="n"/>
      <c r="CX71" s="1099" t="n"/>
    </row>
    <row r="72" ht="16" customFormat="1" customHeight="1" s="717">
      <c r="A72" s="1047" t="inlineStr">
        <is>
          <t>产  品2</t>
        </is>
      </c>
      <c r="B72" s="1061">
        <f>(SUM(AP13:AP16)+J56)*初始化表!F22</f>
        <v/>
      </c>
      <c r="C72" s="187">
        <f>C71+B72</f>
        <v/>
      </c>
      <c r="D72" s="1101" t="n"/>
      <c r="E72" s="375" t="inlineStr">
        <is>
          <t>累计折旧</t>
        </is>
      </c>
      <c r="F72" s="1344">
        <f>B77</f>
        <v/>
      </c>
      <c r="G72" s="144" t="n"/>
      <c r="H72" s="1041">
        <f>U41</f>
        <v/>
      </c>
      <c r="I72" s="1053">
        <f>V41</f>
        <v/>
      </c>
      <c r="J72" s="1053">
        <f>W41</f>
        <v/>
      </c>
      <c r="K72" s="1053">
        <f>X41</f>
        <v/>
      </c>
      <c r="L72" s="1053">
        <f>Y41</f>
        <v/>
      </c>
      <c r="M72" s="1125" t="inlineStr">
        <is>
          <t>对应产量</t>
        </is>
      </c>
      <c r="N72" s="1060" t="inlineStr">
        <is>
          <t>需求差</t>
        </is>
      </c>
      <c r="O72" s="1340" t="inlineStr">
        <is>
          <t>市场1</t>
        </is>
      </c>
      <c r="P72" s="716" t="inlineStr">
        <is>
          <t>市场2</t>
        </is>
      </c>
      <c r="Q72" s="716" t="inlineStr">
        <is>
          <t>市场3</t>
        </is>
      </c>
      <c r="R72" s="716" t="inlineStr">
        <is>
          <t>市场4</t>
        </is>
      </c>
      <c r="S72" s="716" t="inlineStr">
        <is>
          <t>单位价格影响</t>
        </is>
      </c>
      <c r="T72" s="230" t="n"/>
      <c r="U72" s="1101" t="n"/>
      <c r="V72" s="1101" t="n"/>
      <c r="W72" s="1101" t="n"/>
      <c r="X72" s="1101" t="n"/>
      <c r="Y72" s="1101" t="n"/>
      <c r="Z72" s="1101" t="n"/>
      <c r="AA72" s="144" t="n"/>
      <c r="AB72" s="1101" t="n"/>
      <c r="AC72" s="1101" t="n"/>
      <c r="AD72" s="1101" t="n"/>
      <c r="AE72" s="1101" t="n"/>
      <c r="AF72" s="1101" t="n"/>
      <c r="AG72" s="1101" t="n"/>
      <c r="AH72" s="144" t="n"/>
      <c r="AI72" s="332" t="n"/>
      <c r="AJ72" s="337" t="n"/>
      <c r="AK72" s="337" t="n"/>
      <c r="AL72" s="337" t="n"/>
      <c r="AM72" s="337" t="n"/>
      <c r="AN72" s="337" t="n"/>
      <c r="AO72" s="337" t="n"/>
      <c r="AP72" s="337" t="n"/>
      <c r="AQ72" s="337" t="n"/>
      <c r="AR72" s="337" t="n"/>
      <c r="AS72" s="337" t="n"/>
      <c r="AT72" s="337" t="n"/>
      <c r="AU72" s="337" t="n"/>
      <c r="AV72" s="337" t="n"/>
      <c r="AW72" s="337" t="n"/>
      <c r="AX72" s="337" t="n"/>
      <c r="AY72" s="364" t="n"/>
      <c r="AZ72" s="144" t="n"/>
      <c r="BA72" s="1045">
        <f>BA49</f>
        <v/>
      </c>
      <c r="BB72" s="1240">
        <f>IF(BT23=1,AL125/(AP125+初期!H164/2),0)</f>
        <v/>
      </c>
      <c r="BC72" s="1101" t="n"/>
      <c r="BD72" s="1044">
        <f>BA72</f>
        <v/>
      </c>
      <c r="BE72" s="1336">
        <f>BB49/$BB$31</f>
        <v/>
      </c>
      <c r="BF72" s="1336">
        <f>BC49/$BC$31</f>
        <v/>
      </c>
      <c r="BG72" s="1336">
        <f>BD49/$BD$31</f>
        <v/>
      </c>
      <c r="BH72" s="1336">
        <f>BE49/$BE$31</f>
        <v/>
      </c>
      <c r="BI72" s="1101" t="n"/>
      <c r="BJ72" s="1101" t="n"/>
      <c r="BK72" s="1101" t="n"/>
      <c r="BL72" s="1101" t="n"/>
      <c r="BM72" s="1101" t="n"/>
      <c r="BN72" s="1101" t="n"/>
      <c r="BO72" s="1101" t="n"/>
      <c r="BP72" s="1101" t="n"/>
      <c r="BQ72" s="1101" t="n"/>
      <c r="BR72" s="1106" t="n"/>
      <c r="BS72" s="1106" t="n"/>
      <c r="BT72" s="1106" t="n"/>
      <c r="BU72" s="1106" t="n"/>
      <c r="BV72" s="1106" t="n"/>
      <c r="BW72" s="1106" t="n"/>
      <c r="BX72" s="1106" t="n"/>
      <c r="BY72" s="1106" t="n"/>
      <c r="BZ72" s="1106" t="n"/>
      <c r="CA72" s="1106" t="n"/>
      <c r="CB72" s="1106" t="n"/>
      <c r="CC72" s="1106" t="n"/>
      <c r="CD72" s="1106" t="n"/>
      <c r="CE72" s="1106" t="n"/>
      <c r="CF72" s="1106" t="n"/>
      <c r="CG72" s="1106" t="n"/>
      <c r="CH72" s="1106" t="n"/>
      <c r="CI72" s="1106" t="n"/>
      <c r="CJ72" s="723" t="n"/>
      <c r="CK72" s="1099" t="n"/>
      <c r="CL72" s="1099" t="n"/>
      <c r="CM72" s="1099" t="n"/>
      <c r="CN72" s="1099" t="n"/>
      <c r="CO72" s="1099" t="n"/>
      <c r="CP72" s="1099" t="n"/>
      <c r="CQ72" s="1099" t="n"/>
      <c r="CR72" s="1099" t="n"/>
      <c r="CS72" s="1099" t="n"/>
      <c r="CT72" s="1099" t="n"/>
      <c r="CU72" s="1099" t="n"/>
      <c r="CV72" s="1099" t="n"/>
      <c r="CW72" s="1099" t="n"/>
      <c r="CX72" s="1099" t="n"/>
    </row>
    <row r="73" ht="16" customFormat="1" customHeight="1" s="717">
      <c r="A73" s="1047" t="inlineStr">
        <is>
          <t>产  品3</t>
        </is>
      </c>
      <c r="B73" s="1061">
        <f>(SUM(AP17:AP20)+K56)*初始化表!G22</f>
        <v/>
      </c>
      <c r="C73" s="187">
        <f>C72+B73</f>
        <v/>
      </c>
      <c r="D73" s="1101" t="n"/>
      <c r="E73" s="375" t="inlineStr">
        <is>
          <t>银行信用额度</t>
        </is>
      </c>
      <c r="F73" s="1344">
        <f>MAX(P33-B24,0)</f>
        <v/>
      </c>
      <c r="G73" s="144" t="n"/>
      <c r="H73" s="1047">
        <f>U42</f>
        <v/>
      </c>
      <c r="I73" s="1061">
        <f>V42</f>
        <v/>
      </c>
      <c r="J73" s="1061">
        <f>W42</f>
        <v/>
      </c>
      <c r="K73" s="1061">
        <f>X42</f>
        <v/>
      </c>
      <c r="L73" s="1061">
        <f>Y42</f>
        <v/>
      </c>
      <c r="M73" s="398">
        <f>INT((M68-Z5)/初始化表!$B$4)</f>
        <v/>
      </c>
      <c r="N73" s="1060" t="inlineStr">
        <is>
          <t>产品1</t>
        </is>
      </c>
      <c r="O73" s="1340">
        <f>V42-V17</f>
        <v/>
      </c>
      <c r="P73" s="716">
        <f>W42-W17</f>
        <v/>
      </c>
      <c r="Q73" s="716">
        <f>X42-X17</f>
        <v/>
      </c>
      <c r="R73" s="716">
        <f>Y42-Y17</f>
        <v/>
      </c>
      <c r="S73" s="716">
        <f>IF(I85=0,0,ABS(P85-O85)/ABS(I85-J85))</f>
        <v/>
      </c>
      <c r="T73" s="230" t="n"/>
      <c r="U73" s="1101" t="n"/>
      <c r="V73" s="1101" t="n"/>
      <c r="W73" s="1101" t="n"/>
      <c r="X73" s="1101" t="n"/>
      <c r="Y73" s="1101" t="n"/>
      <c r="Z73" s="1101" t="n"/>
      <c r="AA73" s="144" t="n"/>
      <c r="AB73" s="1101" t="n"/>
      <c r="AC73" s="1101" t="n"/>
      <c r="AD73" s="1101" t="n"/>
      <c r="AE73" s="1101" t="n"/>
      <c r="AF73" s="1101" t="n"/>
      <c r="AG73" s="1101" t="n"/>
      <c r="AH73" s="144" t="n"/>
      <c r="AI73" s="332" t="n"/>
      <c r="AJ73" s="337" t="n"/>
      <c r="AK73" s="337" t="n"/>
      <c r="AL73" s="337" t="n"/>
      <c r="AM73" s="337" t="n"/>
      <c r="AN73" s="337" t="n"/>
      <c r="AO73" s="441" t="n"/>
      <c r="AP73" s="337" t="n"/>
      <c r="AQ73" s="337" t="n"/>
      <c r="AR73" s="337" t="n"/>
      <c r="AS73" s="337" t="n"/>
      <c r="AT73" s="337" t="n"/>
      <c r="AU73" s="337" t="n"/>
      <c r="AV73" s="337" t="n"/>
      <c r="AW73" s="337" t="n"/>
      <c r="AX73" s="337" t="n"/>
      <c r="AY73" s="364" t="n"/>
      <c r="AZ73" s="144" t="n"/>
      <c r="BA73" s="1045">
        <f>BA50</f>
        <v/>
      </c>
      <c r="BB73" s="1240">
        <f>IF(BT24=1,AL126/(AP126+初期!H165/2),0)</f>
        <v/>
      </c>
      <c r="BC73" s="1101" t="n"/>
      <c r="BD73" s="1044">
        <f>BA73</f>
        <v/>
      </c>
      <c r="BE73" s="1336">
        <f>BB50/$BB$31</f>
        <v/>
      </c>
      <c r="BF73" s="1336">
        <f>BC50/$BC$31</f>
        <v/>
      </c>
      <c r="BG73" s="1336">
        <f>BD50/$BD$31</f>
        <v/>
      </c>
      <c r="BH73" s="1336">
        <f>BE50/$BE$31</f>
        <v/>
      </c>
      <c r="BI73" s="1101" t="n"/>
      <c r="BJ73" s="1101" t="n"/>
      <c r="BK73" s="1101" t="n"/>
      <c r="BL73" s="1101" t="n"/>
      <c r="BM73" s="1101" t="n"/>
      <c r="BN73" s="1101" t="n"/>
      <c r="BO73" s="1101" t="n"/>
      <c r="BP73" s="1101" t="n"/>
      <c r="BQ73" s="1101" t="n"/>
      <c r="BR73" s="1106" t="n"/>
      <c r="BS73" s="1106" t="n"/>
      <c r="BT73" s="1106" t="n"/>
      <c r="BU73" s="1106" t="n"/>
      <c r="BV73" s="1106" t="n"/>
      <c r="BW73" s="1106" t="n"/>
      <c r="BX73" s="1106" t="n"/>
      <c r="BY73" s="1106" t="n"/>
      <c r="BZ73" s="1106" t="n"/>
      <c r="CA73" s="1106" t="n"/>
      <c r="CB73" s="1106" t="n"/>
      <c r="CC73" s="1106" t="n"/>
      <c r="CD73" s="1106" t="n"/>
      <c r="CE73" s="1106" t="n"/>
      <c r="CF73" s="1106" t="n"/>
      <c r="CG73" s="1106" t="n"/>
      <c r="CH73" s="1106" t="n"/>
      <c r="CI73" s="1106" t="n"/>
      <c r="CJ73" s="723" t="n"/>
      <c r="CK73" s="1099" t="n"/>
      <c r="CL73" s="1099" t="n"/>
      <c r="CM73" s="1099" t="n"/>
      <c r="CN73" s="1099" t="n"/>
      <c r="CO73" s="1099" t="n"/>
      <c r="CP73" s="1099" t="n"/>
      <c r="CQ73" s="1099" t="n"/>
      <c r="CR73" s="1099" t="n"/>
      <c r="CS73" s="1099" t="n"/>
      <c r="CT73" s="1099" t="n"/>
      <c r="CU73" s="1099" t="n"/>
      <c r="CV73" s="1099" t="n"/>
      <c r="CW73" s="1099" t="n"/>
      <c r="CX73" s="1099" t="n"/>
    </row>
    <row r="74" ht="16" customFormat="1" customHeight="1" s="717">
      <c r="A74" s="1047" t="inlineStr">
        <is>
          <t>产  品4</t>
        </is>
      </c>
      <c r="B74" s="1061">
        <f>(SUM(AP21:AP24)+L56)*初始化表!H22</f>
        <v/>
      </c>
      <c r="C74" s="187">
        <f>C73+B74</f>
        <v/>
      </c>
      <c r="D74" s="1101" t="n"/>
      <c r="E74" s="375" t="inlineStr">
        <is>
          <t>国  债</t>
        </is>
      </c>
      <c r="F74" s="1344">
        <f>D24</f>
        <v/>
      </c>
      <c r="G74" s="144" t="n"/>
      <c r="H74" s="1047">
        <f>U43</f>
        <v/>
      </c>
      <c r="I74" s="1061">
        <f>V43</f>
        <v/>
      </c>
      <c r="J74" s="1061">
        <f>W43</f>
        <v/>
      </c>
      <c r="K74" s="1061">
        <f>X43</f>
        <v/>
      </c>
      <c r="L74" s="1061">
        <f>Y43</f>
        <v/>
      </c>
      <c r="M74" s="398">
        <f>INT((M69-Z6)/初始化表!$B$4)</f>
        <v/>
      </c>
      <c r="N74" s="1060" t="inlineStr">
        <is>
          <t>产品2</t>
        </is>
      </c>
      <c r="O74" s="1340">
        <f>V43-V18</f>
        <v/>
      </c>
      <c r="P74" s="716">
        <f>W43-W18</f>
        <v/>
      </c>
      <c r="Q74" s="716">
        <f>X43-X18</f>
        <v/>
      </c>
      <c r="R74" s="716">
        <f>Y43-Y18</f>
        <v/>
      </c>
      <c r="S74" s="716">
        <f>IF(I86=0,0,ABS(P86-O86)/ABS(I86-J86))</f>
        <v/>
      </c>
      <c r="T74" s="230" t="n"/>
      <c r="U74" s="1101" t="n"/>
      <c r="V74" s="1101" t="n"/>
      <c r="W74" s="1101" t="n"/>
      <c r="X74" s="1101" t="n"/>
      <c r="Y74" s="1101" t="n"/>
      <c r="Z74" s="1101" t="n"/>
      <c r="AA74" s="144" t="n"/>
      <c r="AB74" s="1101" t="n"/>
      <c r="AC74" s="1101" t="n"/>
      <c r="AD74" s="1101" t="n"/>
      <c r="AE74" s="1101" t="n"/>
      <c r="AF74" s="1101" t="n"/>
      <c r="AG74" s="1101" t="n"/>
      <c r="AH74" s="144" t="n"/>
      <c r="AI74" s="332" t="n"/>
      <c r="AJ74" s="337" t="n"/>
      <c r="AK74" s="337" t="n"/>
      <c r="AL74" s="337" t="n"/>
      <c r="AM74" s="337" t="n"/>
      <c r="AN74" s="337" t="n"/>
      <c r="AO74" s="337" t="n"/>
      <c r="AP74" s="337" t="n"/>
      <c r="AQ74" s="337" t="n"/>
      <c r="AR74" s="337" t="n"/>
      <c r="AS74" s="337" t="n"/>
      <c r="AT74" s="337" t="n"/>
      <c r="AU74" s="337" t="n"/>
      <c r="AV74" s="337" t="n"/>
      <c r="AW74" s="337" t="n"/>
      <c r="AX74" s="337" t="n"/>
      <c r="AY74" s="364" t="n"/>
      <c r="AZ74" s="144" t="n"/>
      <c r="BA74" s="1101" t="n"/>
      <c r="BB74" s="1101" t="n"/>
      <c r="BC74" s="1101" t="n"/>
      <c r="BD74" s="1101" t="n"/>
      <c r="BE74" s="1101" t="n"/>
      <c r="BF74" s="1101" t="n"/>
      <c r="BG74" s="1101" t="n"/>
      <c r="BH74" s="1101" t="n"/>
      <c r="BI74" s="1101" t="n"/>
      <c r="BJ74" s="1101" t="n"/>
      <c r="BK74" s="1101" t="n"/>
      <c r="BL74" s="1101" t="n"/>
      <c r="BM74" s="1101" t="n"/>
      <c r="BN74" s="1101" t="n"/>
      <c r="BO74" s="1101" t="n"/>
      <c r="BP74" s="1101" t="n"/>
      <c r="BQ74" s="1101" t="n"/>
      <c r="BR74" s="1106" t="n"/>
      <c r="BS74" s="1106" t="n"/>
      <c r="BT74" s="1106" t="n"/>
      <c r="BU74" s="1106" t="n"/>
      <c r="BV74" s="1106" t="n"/>
      <c r="BW74" s="1106" t="n"/>
      <c r="BX74" s="1106" t="n"/>
      <c r="BY74" s="1106" t="n"/>
      <c r="BZ74" s="1106" t="n"/>
      <c r="CA74" s="1106" t="n"/>
      <c r="CB74" s="1106" t="n"/>
      <c r="CC74" s="1106" t="n"/>
      <c r="CD74" s="1106" t="n"/>
      <c r="CE74" s="1106" t="n"/>
      <c r="CF74" s="1106" t="n"/>
      <c r="CG74" s="1106" t="n"/>
      <c r="CH74" s="1106" t="n"/>
      <c r="CI74" s="1106" t="n"/>
      <c r="CJ74" s="723" t="n"/>
      <c r="CK74" s="1099" t="n"/>
      <c r="CL74" s="1099" t="n"/>
      <c r="CM74" s="1099" t="n"/>
      <c r="CN74" s="1099" t="n"/>
      <c r="CO74" s="1099" t="n"/>
      <c r="CP74" s="1099" t="n"/>
      <c r="CQ74" s="1099" t="n"/>
      <c r="CR74" s="1099" t="n"/>
      <c r="CS74" s="1099" t="n"/>
      <c r="CT74" s="1099" t="n"/>
      <c r="CU74" s="1099" t="n"/>
      <c r="CV74" s="1099" t="n"/>
      <c r="CW74" s="1099" t="n"/>
      <c r="CX74" s="1099" t="n"/>
    </row>
    <row r="75" ht="16" customFormat="1" customHeight="1" s="717">
      <c r="A75" s="1047" t="inlineStr">
        <is>
          <t>研发费用待摊</t>
        </is>
      </c>
      <c r="B75" s="1061">
        <f>SUM(F17:F20)/2</f>
        <v/>
      </c>
      <c r="C75" s="187">
        <f>C74+B75</f>
        <v/>
      </c>
      <c r="D75" s="1101" t="n"/>
      <c r="E75" s="375" t="inlineStr">
        <is>
          <t>债  券</t>
        </is>
      </c>
      <c r="F75" s="1344">
        <f>B78</f>
        <v/>
      </c>
      <c r="G75" s="144" t="n"/>
      <c r="H75" s="1047">
        <f>U44</f>
        <v/>
      </c>
      <c r="I75" s="1061">
        <f>V44</f>
        <v/>
      </c>
      <c r="J75" s="1061">
        <f>W44</f>
        <v/>
      </c>
      <c r="K75" s="1061">
        <f>X44</f>
        <v/>
      </c>
      <c r="L75" s="1061">
        <f>Y44</f>
        <v/>
      </c>
      <c r="M75" s="398">
        <f>INT((M70-Z7)/初始化表!$B$4)</f>
        <v/>
      </c>
      <c r="N75" s="1062" t="inlineStr">
        <is>
          <t>产品3</t>
        </is>
      </c>
      <c r="O75" s="1340">
        <f>V44-V19</f>
        <v/>
      </c>
      <c r="P75" s="716">
        <f>W44-W19</f>
        <v/>
      </c>
      <c r="Q75" s="716">
        <f>X44-X19</f>
        <v/>
      </c>
      <c r="R75" s="716">
        <f>Y44-Y19</f>
        <v/>
      </c>
      <c r="S75" s="716">
        <f>IF(I87=0,0,ABS(P87-O87)/ABS(I87-J87))</f>
        <v/>
      </c>
      <c r="T75" s="230" t="n"/>
      <c r="U75" s="1101" t="n"/>
      <c r="V75" s="1101" t="n"/>
      <c r="W75" s="1101" t="n"/>
      <c r="X75" s="1101" t="n"/>
      <c r="Y75" s="1101" t="n"/>
      <c r="Z75" s="1101" t="n"/>
      <c r="AA75" s="144" t="n"/>
      <c r="AB75" s="1101" t="n"/>
      <c r="AC75" s="1101" t="n"/>
      <c r="AD75" s="1101" t="n"/>
      <c r="AE75" s="1101" t="n"/>
      <c r="AF75" s="1101" t="n"/>
      <c r="AG75" s="1101" t="n"/>
      <c r="AH75" s="144" t="n"/>
      <c r="AI75" s="332" t="n"/>
      <c r="AJ75" s="337" t="n"/>
      <c r="AK75" s="337" t="n"/>
      <c r="AL75" s="337" t="n"/>
      <c r="AM75" s="337" t="n"/>
      <c r="AN75" s="337" t="n"/>
      <c r="AO75" s="337" t="n"/>
      <c r="AP75" s="337" t="n"/>
      <c r="AQ75" s="337" t="n"/>
      <c r="AR75" s="337" t="n"/>
      <c r="AS75" s="337" t="n"/>
      <c r="AT75" s="337" t="n"/>
      <c r="AU75" s="337" t="n"/>
      <c r="AV75" s="337" t="n"/>
      <c r="AW75" s="337" t="n"/>
      <c r="AX75" s="337" t="n"/>
      <c r="AY75" s="364" t="n"/>
      <c r="AZ75" s="144" t="n"/>
      <c r="BA75" s="1101" t="n"/>
      <c r="BB75" s="1101" t="n"/>
      <c r="BC75" s="1101" t="n"/>
      <c r="BD75" s="1101" t="n"/>
      <c r="BE75" s="1101" t="n"/>
      <c r="BF75" s="1101" t="n"/>
      <c r="BG75" s="1101" t="n"/>
      <c r="BH75" s="1101" t="n"/>
      <c r="BI75" s="1101" t="n"/>
      <c r="BJ75" s="1101" t="n"/>
      <c r="BK75" s="1101" t="n"/>
      <c r="BL75" s="1101" t="n"/>
      <c r="BM75" s="1101" t="n"/>
      <c r="BN75" s="1101" t="n"/>
      <c r="BO75" s="1101" t="n"/>
      <c r="BP75" s="1101" t="n"/>
      <c r="BQ75" s="1101" t="n"/>
      <c r="BR75" s="1106" t="n"/>
      <c r="BS75" s="1106" t="n"/>
      <c r="BT75" s="1106" t="n"/>
      <c r="BU75" s="1106" t="n"/>
      <c r="BV75" s="1106" t="n"/>
      <c r="BW75" s="1106" t="n"/>
      <c r="BX75" s="1106" t="n"/>
      <c r="BY75" s="1106" t="n"/>
      <c r="BZ75" s="1106" t="n"/>
      <c r="CA75" s="1106" t="n"/>
      <c r="CB75" s="1106" t="n"/>
      <c r="CC75" s="1106" t="n"/>
      <c r="CD75" s="1106" t="n"/>
      <c r="CE75" s="1106" t="n"/>
      <c r="CF75" s="1106" t="n"/>
      <c r="CG75" s="1106" t="n"/>
      <c r="CH75" s="1106" t="n"/>
      <c r="CI75" s="1106" t="n"/>
      <c r="CJ75" s="723" t="n"/>
      <c r="CK75" s="1099" t="n"/>
      <c r="CL75" s="1099" t="n"/>
      <c r="CM75" s="1099" t="n"/>
      <c r="CN75" s="1099" t="n"/>
      <c r="CO75" s="1099" t="n"/>
      <c r="CP75" s="1099" t="n"/>
      <c r="CQ75" s="1099" t="n"/>
      <c r="CR75" s="1099" t="n"/>
      <c r="CS75" s="1099" t="n"/>
      <c r="CT75" s="1099" t="n"/>
      <c r="CU75" s="1099" t="n"/>
      <c r="CV75" s="1099" t="n"/>
      <c r="CW75" s="1099" t="n"/>
      <c r="CX75" s="1099" t="n"/>
    </row>
    <row r="76" ht="16" customFormat="1" customHeight="1" s="717">
      <c r="A76" s="1047" t="inlineStr">
        <is>
          <t>机器原值</t>
        </is>
      </c>
      <c r="B76" s="1061">
        <f>O49*初始化表!B8</f>
        <v/>
      </c>
      <c r="C76" s="187">
        <f>C75+B76</f>
        <v/>
      </c>
      <c r="D76" s="1101" t="n"/>
      <c r="E76" s="375" t="inlineStr">
        <is>
          <t>累计研发费</t>
        </is>
      </c>
      <c r="F76" s="1344">
        <f>SUM(I6:I9,F17:F20)</f>
        <v/>
      </c>
      <c r="G76" s="144" t="n"/>
      <c r="H76" s="1073">
        <f>U45</f>
        <v/>
      </c>
      <c r="I76" s="1063">
        <f>V45</f>
        <v/>
      </c>
      <c r="J76" s="1063">
        <f>W45</f>
        <v/>
      </c>
      <c r="K76" s="1063">
        <f>X45</f>
        <v/>
      </c>
      <c r="L76" s="1063">
        <f>Y45</f>
        <v/>
      </c>
      <c r="M76" s="1151">
        <f>INT((M71-Z8)/初始化表!$B$4)</f>
        <v/>
      </c>
      <c r="N76" s="1101" t="inlineStr">
        <is>
          <t>产品4</t>
        </is>
      </c>
      <c r="O76" s="1101">
        <f>V45-V20</f>
        <v/>
      </c>
      <c r="P76" s="1101">
        <f>W45-W20</f>
        <v/>
      </c>
      <c r="Q76" s="1101">
        <f>X45-X20</f>
        <v/>
      </c>
      <c r="R76" s="1101">
        <f>Y45-Y20</f>
        <v/>
      </c>
      <c r="S76" s="1101">
        <f>IF(I88=0,0,ABS(P88-O88)/ABS(I88-J88))</f>
        <v/>
      </c>
      <c r="T76" s="230" t="n"/>
      <c r="U76" s="1101" t="n"/>
      <c r="V76" s="1101" t="n"/>
      <c r="W76" s="1101" t="n"/>
      <c r="X76" s="1101" t="n"/>
      <c r="Y76" s="1101" t="n"/>
      <c r="Z76" s="1101" t="n"/>
      <c r="AA76" s="144" t="n"/>
      <c r="AB76" s="1101" t="n"/>
      <c r="AC76" s="1101" t="n"/>
      <c r="AD76" s="1101" t="n"/>
      <c r="AE76" s="1101" t="n"/>
      <c r="AF76" s="1101" t="n"/>
      <c r="AG76" s="1101" t="n"/>
      <c r="AH76" s="144" t="n"/>
      <c r="AI76" s="332" t="n"/>
      <c r="AJ76" s="337" t="n"/>
      <c r="AK76" s="337" t="n"/>
      <c r="AL76" s="337" t="n"/>
      <c r="AM76" s="337" t="n"/>
      <c r="AN76" s="337" t="n"/>
      <c r="AO76" s="337" t="n"/>
      <c r="AP76" s="337" t="n"/>
      <c r="AQ76" s="337" t="n"/>
      <c r="AR76" s="337" t="n"/>
      <c r="AS76" s="337" t="n"/>
      <c r="AT76" s="337" t="n"/>
      <c r="AU76" s="337" t="n"/>
      <c r="AV76" s="337" t="n"/>
      <c r="AW76" s="337" t="n"/>
      <c r="AX76" s="337" t="n"/>
      <c r="AY76" s="364" t="n"/>
      <c r="AZ76" s="144" t="n"/>
      <c r="BA76" s="1101" t="n"/>
      <c r="BB76" s="1101" t="n"/>
      <c r="BC76" s="1101" t="n"/>
      <c r="BD76" s="1101" t="n"/>
      <c r="BE76" s="1101" t="n"/>
      <c r="BF76" s="1101" t="n"/>
      <c r="BG76" s="1101" t="n"/>
      <c r="BH76" s="1101" t="n"/>
      <c r="BI76" s="1101" t="n"/>
      <c r="BJ76" s="1101" t="n"/>
      <c r="BK76" s="1101" t="n"/>
      <c r="BL76" s="1101" t="n"/>
      <c r="BM76" s="1101" t="n"/>
      <c r="BN76" s="1101" t="n"/>
      <c r="BO76" s="1101" t="n"/>
      <c r="BP76" s="1101" t="n"/>
      <c r="BQ76" s="1101" t="n"/>
      <c r="BR76" s="1106" t="n"/>
      <c r="BS76" s="1106" t="n"/>
      <c r="BT76" s="1106" t="n"/>
      <c r="BU76" s="1106" t="n"/>
      <c r="BV76" s="1106" t="n"/>
      <c r="BW76" s="1106" t="n"/>
      <c r="BX76" s="1106" t="n"/>
      <c r="BY76" s="1106" t="n"/>
      <c r="BZ76" s="1106" t="n"/>
      <c r="CA76" s="1106" t="n"/>
      <c r="CB76" s="1106" t="n"/>
      <c r="CC76" s="1106" t="n"/>
      <c r="CD76" s="1106" t="n"/>
      <c r="CE76" s="1106" t="n"/>
      <c r="CF76" s="1106" t="n"/>
      <c r="CG76" s="1106" t="n"/>
      <c r="CH76" s="1106" t="n"/>
      <c r="CI76" s="1106" t="n"/>
      <c r="CJ76" s="723" t="n"/>
      <c r="CK76" s="1099" t="n"/>
      <c r="CL76" s="1099" t="n"/>
      <c r="CM76" s="1099" t="n"/>
      <c r="CN76" s="1099" t="n"/>
      <c r="CO76" s="1099" t="n"/>
      <c r="CP76" s="1099" t="n"/>
      <c r="CQ76" s="1099" t="n"/>
      <c r="CR76" s="1099" t="n"/>
      <c r="CS76" s="1099" t="n"/>
      <c r="CT76" s="1099" t="n"/>
      <c r="CU76" s="1099" t="n"/>
      <c r="CV76" s="1099" t="n"/>
      <c r="CW76" s="1099" t="n"/>
      <c r="CX76" s="1099" t="n"/>
    </row>
    <row r="77" ht="16" customFormat="1" customHeight="1" s="717">
      <c r="A77" s="1047" t="inlineStr">
        <is>
          <t>机器折旧</t>
        </is>
      </c>
      <c r="B77" s="1061">
        <f>第1期!B77-C51</f>
        <v/>
      </c>
      <c r="C77" s="187">
        <f>C76-B77</f>
        <v/>
      </c>
      <c r="D77" s="1101" t="n"/>
      <c r="E77" s="375" t="inlineStr">
        <is>
          <t>本期利润</t>
        </is>
      </c>
      <c r="F77" s="1346">
        <f>D56-E60</f>
        <v/>
      </c>
      <c r="G77" s="144" t="n"/>
      <c r="H77" s="551" t="inlineStr">
        <is>
          <t>达到组内上期平均市场份额所必须的产品分销量</t>
        </is>
      </c>
      <c r="I77" s="551" t="n"/>
      <c r="J77" s="551" t="n"/>
      <c r="K77" s="551" t="n"/>
      <c r="L77" s="551" t="n"/>
      <c r="M77" s="551" t="inlineStr">
        <is>
          <t>总计</t>
        </is>
      </c>
      <c r="N77" s="1101" t="n"/>
      <c r="O77" s="1266" t="n"/>
      <c r="P77" s="1266" t="n"/>
      <c r="Q77" s="1101" t="n"/>
      <c r="R77" s="1266" t="n"/>
      <c r="S77" s="1266" t="n"/>
      <c r="T77" s="1266" t="n"/>
      <c r="U77" s="1266" t="n"/>
      <c r="V77" s="1101" t="n"/>
      <c r="W77" s="1101" t="n"/>
      <c r="X77" s="1101" t="n"/>
      <c r="Y77" s="1101" t="n"/>
      <c r="Z77" s="1101" t="n"/>
      <c r="AA77" s="144" t="n"/>
      <c r="AB77" s="1101" t="n"/>
      <c r="AC77" s="1101" t="n"/>
      <c r="AD77" s="1101" t="n"/>
      <c r="AE77" s="1101" t="n"/>
      <c r="AF77" s="1101" t="n"/>
      <c r="AG77" s="1101" t="n"/>
      <c r="AH77" s="144" t="n"/>
      <c r="AI77" s="332" t="n"/>
      <c r="AJ77" s="337" t="n"/>
      <c r="AK77" s="337" t="n"/>
      <c r="AL77" s="337" t="n"/>
      <c r="AM77" s="337" t="n"/>
      <c r="AN77" s="337" t="n"/>
      <c r="AO77" s="337" t="n"/>
      <c r="AP77" s="337" t="n"/>
      <c r="AQ77" s="337" t="n"/>
      <c r="AR77" s="337" t="n"/>
      <c r="AS77" s="337" t="n"/>
      <c r="AT77" s="337" t="n"/>
      <c r="AU77" s="337" t="n"/>
      <c r="AV77" s="337" t="n"/>
      <c r="AW77" s="337" t="n"/>
      <c r="AX77" s="337" t="n"/>
      <c r="AY77" s="364" t="n"/>
      <c r="AZ77" s="144" t="n"/>
      <c r="BA77" s="1101" t="n"/>
      <c r="BB77" s="1101" t="n"/>
      <c r="BC77" s="1101" t="n"/>
      <c r="BD77" s="1101" t="n"/>
      <c r="BE77" s="1101" t="n"/>
      <c r="BF77" s="1101" t="n"/>
      <c r="BG77" s="1101" t="n"/>
      <c r="BH77" s="1101" t="n"/>
      <c r="BI77" s="1101" t="n"/>
      <c r="BJ77" s="1101" t="n"/>
      <c r="BK77" s="1101" t="n"/>
      <c r="BL77" s="1101" t="n"/>
      <c r="BM77" s="1101" t="n"/>
      <c r="BN77" s="1101" t="n"/>
      <c r="BO77" s="1101" t="n"/>
      <c r="BP77" s="1101" t="n"/>
      <c r="BQ77" s="1101" t="n"/>
      <c r="BR77" s="1106" t="n"/>
      <c r="BS77" s="1106" t="n"/>
      <c r="BT77" s="1106" t="n"/>
      <c r="BU77" s="1106" t="n"/>
      <c r="BV77" s="1106" t="n"/>
      <c r="BW77" s="1101" t="n"/>
      <c r="BX77" s="1347" t="n"/>
      <c r="BY77" s="1106" t="n"/>
      <c r="BZ77" s="1106" t="n"/>
      <c r="CA77" s="1106" t="n"/>
      <c r="CB77" s="1106" t="n"/>
      <c r="CC77" s="1106" t="n"/>
      <c r="CD77" s="1106" t="n"/>
      <c r="CE77" s="1106" t="n"/>
      <c r="CF77" s="1106" t="n"/>
      <c r="CG77" s="1106" t="n"/>
      <c r="CH77" s="1106" t="n"/>
      <c r="CI77" s="1106" t="n"/>
      <c r="CJ77" s="723" t="n"/>
      <c r="CK77" s="1099" t="n"/>
      <c r="CL77" s="1099" t="n"/>
      <c r="CM77" s="1099" t="n"/>
      <c r="CN77" s="1099" t="n"/>
      <c r="CO77" s="1099" t="n"/>
      <c r="CP77" s="1099" t="n"/>
      <c r="CQ77" s="1099" t="n"/>
      <c r="CR77" s="1099" t="n"/>
      <c r="CS77" s="1099" t="n"/>
      <c r="CT77" s="1099" t="n"/>
      <c r="CU77" s="1099" t="n"/>
      <c r="CV77" s="1099" t="n"/>
      <c r="CW77" s="1099" t="n"/>
      <c r="CX77" s="1099" t="n"/>
    </row>
    <row r="78" ht="16" customFormat="1" customHeight="1" s="717">
      <c r="A78" s="1047" t="inlineStr">
        <is>
          <t>债券</t>
        </is>
      </c>
      <c r="B78" s="1242">
        <f>O35+C24+C31</f>
        <v/>
      </c>
      <c r="C78" s="1265">
        <f>C77-B78</f>
        <v/>
      </c>
      <c r="D78" s="1101" t="n"/>
      <c r="E78" s="375" t="inlineStr">
        <is>
          <t>本期交税</t>
        </is>
      </c>
      <c r="F78" s="1344">
        <f>-C61</f>
        <v/>
      </c>
      <c r="G78" s="144" t="n"/>
      <c r="H78" s="551" t="inlineStr">
        <is>
          <t>产品1</t>
        </is>
      </c>
      <c r="I78" s="551">
        <f>第1期!BN42</f>
        <v/>
      </c>
      <c r="J78" s="551">
        <f>第1期!BO42</f>
        <v/>
      </c>
      <c r="K78" s="551">
        <f>第1期!BP42</f>
        <v/>
      </c>
      <c r="L78" s="551">
        <f>第1期!BQ42</f>
        <v/>
      </c>
      <c r="M78" s="551">
        <f>SUM(I78:L78)</f>
        <v/>
      </c>
      <c r="N78" s="1100" t="n"/>
      <c r="O78" s="1348" t="n"/>
      <c r="P78" s="1348" t="n"/>
      <c r="Q78" s="1100" t="n"/>
      <c r="R78" s="1348" t="n"/>
      <c r="S78" s="1266" t="n"/>
      <c r="T78" s="1266" t="n"/>
      <c r="U78" s="1266" t="n"/>
      <c r="V78" s="1101" t="n"/>
      <c r="W78" s="1101" t="n"/>
      <c r="X78" s="1101" t="n"/>
      <c r="Y78" s="1101" t="n"/>
      <c r="Z78" s="1101" t="n"/>
      <c r="AA78" s="144" t="n"/>
      <c r="AB78" s="1101" t="n"/>
      <c r="AC78" s="1101" t="n"/>
      <c r="AD78" s="1101" t="n"/>
      <c r="AE78" s="1101" t="n"/>
      <c r="AF78" s="1101" t="n"/>
      <c r="AG78" s="1101" t="n"/>
      <c r="AH78" s="144" t="n"/>
      <c r="AI78" s="332" t="n"/>
      <c r="AJ78" s="337" t="n"/>
      <c r="AK78" s="337" t="n"/>
      <c r="AL78" s="337" t="n"/>
      <c r="AM78" s="337" t="n"/>
      <c r="AN78" s="337" t="n"/>
      <c r="AO78" s="337" t="n"/>
      <c r="AP78" s="337" t="n"/>
      <c r="AQ78" s="337" t="n"/>
      <c r="AR78" s="337" t="n"/>
      <c r="AS78" s="337" t="n"/>
      <c r="AT78" s="337" t="n"/>
      <c r="AU78" s="337" t="n"/>
      <c r="AV78" s="337" t="n"/>
      <c r="AW78" s="337" t="n"/>
      <c r="AX78" s="337" t="n"/>
      <c r="AY78" s="364" t="n"/>
      <c r="AZ78" s="144" t="n"/>
      <c r="BA78" s="1101" t="n"/>
      <c r="BB78" s="1101" t="n"/>
      <c r="BC78" s="1101" t="n"/>
      <c r="BD78" s="1101" t="n"/>
      <c r="BE78" s="1101" t="n"/>
      <c r="BF78" s="1101" t="n"/>
      <c r="BG78" s="1101" t="n"/>
      <c r="BH78" s="1101" t="n"/>
      <c r="BI78" s="1101" t="n"/>
      <c r="BJ78" s="1101" t="n"/>
      <c r="BK78" s="1101" t="n"/>
      <c r="BL78" s="1101" t="n"/>
      <c r="BM78" s="1101" t="n"/>
      <c r="BN78" s="1101" t="n"/>
      <c r="BO78" s="1101" t="n"/>
      <c r="BP78" s="1101" t="n"/>
      <c r="BQ78" s="1101" t="n"/>
      <c r="BR78" s="1106" t="n"/>
      <c r="BS78" s="1106" t="n"/>
      <c r="BT78" s="1106" t="n"/>
      <c r="BU78" s="1106" t="n"/>
      <c r="BV78" s="1106" t="n"/>
      <c r="BW78" s="1106" t="n"/>
      <c r="BX78" s="1106" t="n"/>
      <c r="BY78" s="1106" t="n"/>
      <c r="BZ78" s="1106" t="n"/>
      <c r="CA78" s="1106" t="n"/>
      <c r="CB78" s="1106" t="n"/>
      <c r="CC78" s="1106" t="n"/>
      <c r="CD78" s="1106" t="n"/>
      <c r="CE78" s="1106" t="n"/>
      <c r="CF78" s="1106" t="n"/>
      <c r="CG78" s="1106" t="n"/>
      <c r="CH78" s="1106" t="n"/>
      <c r="CI78" s="1106" t="n"/>
      <c r="CJ78" s="723" t="n"/>
      <c r="CK78" s="1099" t="n"/>
      <c r="CL78" s="1099" t="n"/>
      <c r="CM78" s="1099" t="n"/>
      <c r="CN78" s="1099" t="n"/>
      <c r="CO78" s="1099" t="n"/>
      <c r="CP78" s="1099" t="n"/>
      <c r="CQ78" s="1099" t="n"/>
      <c r="CR78" s="1099" t="n"/>
      <c r="CS78" s="1099" t="n"/>
      <c r="CT78" s="1099" t="n"/>
      <c r="CU78" s="1099" t="n"/>
      <c r="CV78" s="1099" t="n"/>
      <c r="CW78" s="1099" t="n"/>
      <c r="CX78" s="1099" t="n"/>
    </row>
    <row r="79" ht="16" customFormat="1" customHeight="1" s="717">
      <c r="A79" s="1047" t="inlineStr">
        <is>
          <t>未投产机器原值</t>
        </is>
      </c>
      <c r="B79" s="1061">
        <f>-C62</f>
        <v/>
      </c>
      <c r="C79" s="187">
        <f>C78+B79</f>
        <v/>
      </c>
      <c r="D79" s="1101" t="n"/>
      <c r="E79" s="375" t="inlineStr">
        <is>
          <t>累计交税</t>
        </is>
      </c>
      <c r="F79" s="1344">
        <f>第1期!F79*(1+初始化表!B27/4)+F78</f>
        <v/>
      </c>
      <c r="G79" s="144" t="n"/>
      <c r="H79" s="551" t="inlineStr">
        <is>
          <t>产品2</t>
        </is>
      </c>
      <c r="I79" s="551">
        <f>第1期!BN43</f>
        <v/>
      </c>
      <c r="J79" s="551">
        <f>第1期!BO43</f>
        <v/>
      </c>
      <c r="K79" s="551">
        <f>第1期!BP43</f>
        <v/>
      </c>
      <c r="L79" s="551">
        <f>第1期!BQ43</f>
        <v/>
      </c>
      <c r="M79" s="551">
        <f>SUM(I79:L79)</f>
        <v/>
      </c>
      <c r="N79" s="1100" t="n"/>
      <c r="O79" s="1266" t="n"/>
      <c r="P79" s="1266" t="n"/>
      <c r="Q79" s="1101" t="n"/>
      <c r="R79" s="1101" t="n"/>
      <c r="S79" s="1101" t="n"/>
      <c r="T79" s="1101" t="n"/>
      <c r="U79" s="1101" t="n"/>
      <c r="V79" s="1101" t="n"/>
      <c r="W79" s="1101" t="n"/>
      <c r="X79" s="1101" t="n"/>
      <c r="Y79" s="1101" t="n"/>
      <c r="Z79" s="1101" t="n"/>
      <c r="AA79" s="144" t="n"/>
      <c r="AB79" s="1101" t="n"/>
      <c r="AC79" s="1101" t="n"/>
      <c r="AD79" s="1101" t="n"/>
      <c r="AE79" s="1101" t="n"/>
      <c r="AF79" s="1101" t="n"/>
      <c r="AG79" s="1101" t="n"/>
      <c r="AH79" s="144" t="n"/>
      <c r="AI79" s="332" t="n"/>
      <c r="AJ79" s="337" t="n"/>
      <c r="AK79" s="337" t="n"/>
      <c r="AL79" s="337" t="n"/>
      <c r="AM79" s="337" t="n"/>
      <c r="AN79" s="337" t="n"/>
      <c r="AO79" s="337" t="n"/>
      <c r="AP79" s="337" t="n"/>
      <c r="AQ79" s="337" t="n"/>
      <c r="AR79" s="337" t="n"/>
      <c r="AS79" s="337" t="n"/>
      <c r="AT79" s="337" t="n"/>
      <c r="AU79" s="337" t="n"/>
      <c r="AV79" s="337" t="n"/>
      <c r="AW79" s="337" t="n"/>
      <c r="AX79" s="337" t="n"/>
      <c r="AY79" s="364" t="n"/>
      <c r="AZ79" s="144" t="n"/>
      <c r="BA79" s="1101" t="n"/>
      <c r="BB79" s="1101" t="n"/>
      <c r="BC79" s="1101" t="n"/>
      <c r="BD79" s="1101" t="n"/>
      <c r="BE79" s="1101" t="n"/>
      <c r="BF79" s="1101" t="n"/>
      <c r="BG79" s="1101" t="n"/>
      <c r="BH79" s="1101" t="n"/>
      <c r="BI79" s="1101" t="n"/>
      <c r="BJ79" s="1101" t="n"/>
      <c r="BK79" s="1101" t="n"/>
      <c r="BL79" s="1101" t="n"/>
      <c r="BM79" s="1101" t="n"/>
      <c r="BN79" s="1101" t="n"/>
      <c r="BO79" s="1101" t="n"/>
      <c r="BP79" s="1101" t="n"/>
      <c r="BQ79" s="1101" t="n"/>
      <c r="BR79" s="1106" t="n"/>
      <c r="BS79" s="1106" t="n"/>
      <c r="BT79" s="1106" t="n"/>
      <c r="BU79" s="1106" t="n"/>
      <c r="BV79" s="1106" t="n"/>
      <c r="BW79" s="1106" t="n"/>
      <c r="BX79" s="1106" t="n"/>
      <c r="BY79" s="1106" t="n"/>
      <c r="BZ79" s="1106" t="n"/>
      <c r="CA79" s="1106" t="n"/>
      <c r="CB79" s="1106" t="n"/>
      <c r="CC79" s="1106" t="n"/>
      <c r="CD79" s="1106" t="n"/>
      <c r="CE79" s="1106" t="n"/>
      <c r="CF79" s="1106" t="n"/>
      <c r="CG79" s="1106" t="n"/>
      <c r="CH79" s="1106" t="n"/>
      <c r="CI79" s="1106" t="n"/>
      <c r="CJ79" s="723" t="n"/>
      <c r="CK79" s="1099" t="n"/>
      <c r="CL79" s="1099" t="n"/>
      <c r="CM79" s="1099" t="n"/>
      <c r="CN79" s="1099" t="n"/>
      <c r="CO79" s="1099" t="n"/>
      <c r="CP79" s="1099" t="n"/>
      <c r="CQ79" s="1099" t="n"/>
      <c r="CR79" s="1099" t="n"/>
      <c r="CS79" s="1099" t="n"/>
      <c r="CT79" s="1099" t="n"/>
      <c r="CU79" s="1099" t="n"/>
      <c r="CV79" s="1099" t="n"/>
      <c r="CW79" s="1099" t="n"/>
      <c r="CX79" s="1099" t="n"/>
    </row>
    <row r="80" ht="16" customFormat="1" customHeight="1" s="717">
      <c r="A80" s="1073" t="inlineStr">
        <is>
          <t>合  计</t>
        </is>
      </c>
      <c r="B80" s="1064">
        <f>C79</f>
        <v/>
      </c>
      <c r="C80" s="1183" t="n"/>
      <c r="D80" s="1101" t="n"/>
      <c r="E80" s="375" t="inlineStr">
        <is>
          <t>交税信用</t>
        </is>
      </c>
      <c r="F80" s="1344">
        <f>IF(F77&lt;0,F77*初始化表!B26+第1期!F80,IF(F77*初始化表!B25&gt;-第1期!F80,0,第1期!F80+F77*初始化表!B25))</f>
        <v/>
      </c>
      <c r="G80" s="144" t="n"/>
      <c r="H80" s="551" t="inlineStr">
        <is>
          <t>产品3</t>
        </is>
      </c>
      <c r="I80" s="551">
        <f>第1期!BN44</f>
        <v/>
      </c>
      <c r="J80" s="551">
        <f>第1期!BO44</f>
        <v/>
      </c>
      <c r="K80" s="551">
        <f>第1期!BP44</f>
        <v/>
      </c>
      <c r="L80" s="551">
        <f>第1期!BQ44</f>
        <v/>
      </c>
      <c r="M80" s="551">
        <f>SUM(I80:L80)</f>
        <v/>
      </c>
      <c r="N80" s="1100" t="n"/>
      <c r="O80" s="1266" t="n"/>
      <c r="P80" s="1266" t="n"/>
      <c r="Q80" s="1101" t="n"/>
      <c r="R80" s="1101" t="n"/>
      <c r="S80" s="1101" t="n"/>
      <c r="T80" s="1101" t="n"/>
      <c r="U80" s="1101" t="n"/>
      <c r="V80" s="1101" t="n"/>
      <c r="W80" s="1101" t="n"/>
      <c r="X80" s="1101" t="n"/>
      <c r="Y80" s="1101" t="n"/>
      <c r="Z80" s="1101" t="n"/>
      <c r="AA80" s="144" t="n"/>
      <c r="AB80" s="1101" t="n"/>
      <c r="AC80" s="1101" t="n"/>
      <c r="AD80" s="1101" t="n"/>
      <c r="AE80" s="1101" t="n"/>
      <c r="AF80" s="1101" t="n"/>
      <c r="AG80" s="1101" t="n"/>
      <c r="AH80" s="144" t="n"/>
      <c r="AI80" s="332" t="n"/>
      <c r="AJ80" s="337" t="n"/>
      <c r="AK80" s="337" t="n"/>
      <c r="AL80" s="337" t="n"/>
      <c r="AM80" s="337" t="n"/>
      <c r="AN80" s="337" t="n"/>
      <c r="AO80" s="337" t="n"/>
      <c r="AP80" s="337" t="n"/>
      <c r="AQ80" s="337" t="n"/>
      <c r="AR80" s="337" t="n"/>
      <c r="AS80" s="337" t="n"/>
      <c r="AT80" s="337" t="n"/>
      <c r="AU80" s="337" t="n"/>
      <c r="AV80" s="337" t="n"/>
      <c r="AW80" s="337" t="n"/>
      <c r="AX80" s="337" t="n"/>
      <c r="AY80" s="364" t="n"/>
      <c r="AZ80" s="144" t="n"/>
      <c r="BA80" s="1101" t="n"/>
      <c r="BB80" s="1101" t="n"/>
      <c r="BC80" s="1101" t="n"/>
      <c r="BD80" s="1101" t="n"/>
      <c r="BE80" s="1101" t="n"/>
      <c r="BF80" s="1101" t="n"/>
      <c r="BG80" s="1101" t="n"/>
      <c r="BH80" s="1101" t="n"/>
      <c r="BI80" s="1101" t="n"/>
      <c r="BJ80" s="1101" t="n"/>
      <c r="BK80" s="1101" t="n"/>
      <c r="BL80" s="1101" t="n"/>
      <c r="BM80" s="1101" t="n"/>
      <c r="BN80" s="1101" t="n"/>
      <c r="BO80" s="1101" t="n"/>
      <c r="BP80" s="1101" t="n"/>
      <c r="BQ80" s="1101" t="n"/>
      <c r="BR80" s="1106" t="n"/>
      <c r="BS80" s="1106" t="n"/>
      <c r="BT80" s="1106" t="n"/>
      <c r="BU80" s="1106" t="n"/>
      <c r="BV80" s="1106" t="n"/>
      <c r="BW80" s="1106" t="n"/>
      <c r="BX80" s="1106" t="n"/>
      <c r="BY80" s="1106" t="n"/>
      <c r="BZ80" s="1106" t="n"/>
      <c r="CA80" s="1106" t="n"/>
      <c r="CB80" s="1106" t="n"/>
      <c r="CC80" s="1106" t="n"/>
      <c r="CD80" s="1106" t="n"/>
      <c r="CE80" s="1106" t="n"/>
      <c r="CF80" s="1106" t="n"/>
      <c r="CG80" s="1106" t="n"/>
      <c r="CH80" s="1106" t="n"/>
      <c r="CI80" s="1106" t="n"/>
      <c r="CJ80" s="723" t="n"/>
      <c r="CK80" s="1099" t="n"/>
      <c r="CL80" s="1099" t="n"/>
      <c r="CM80" s="1099" t="n"/>
      <c r="CN80" s="1099" t="n"/>
      <c r="CO80" s="1099" t="n"/>
      <c r="CP80" s="1099" t="n"/>
      <c r="CQ80" s="1099" t="n"/>
      <c r="CR80" s="1099" t="n"/>
      <c r="CS80" s="1099" t="n"/>
      <c r="CT80" s="1099" t="n"/>
      <c r="CU80" s="1099" t="n"/>
      <c r="CV80" s="1099" t="n"/>
      <c r="CW80" s="1099" t="n"/>
      <c r="CX80" s="1099" t="n"/>
    </row>
    <row r="81" ht="16" customFormat="1" customHeight="1" s="717">
      <c r="A81" s="1101" t="n"/>
      <c r="B81" s="1101" t="n"/>
      <c r="C81" s="1101" t="n"/>
      <c r="D81" s="1101" t="n"/>
      <c r="E81" s="375" t="inlineStr">
        <is>
          <t>累计分红</t>
        </is>
      </c>
      <c r="F81" s="1344">
        <f>第1期!F81*(1+初始化表!B27/4)+E24</f>
        <v/>
      </c>
      <c r="G81" s="144" t="n"/>
      <c r="H81" s="551" t="inlineStr">
        <is>
          <t>产品4</t>
        </is>
      </c>
      <c r="I81" s="551">
        <f>第1期!BN45</f>
        <v/>
      </c>
      <c r="J81" s="551">
        <f>第1期!BO45</f>
        <v/>
      </c>
      <c r="K81" s="551">
        <f>第1期!BP45</f>
        <v/>
      </c>
      <c r="L81" s="551">
        <f>第1期!BQ45</f>
        <v/>
      </c>
      <c r="M81" s="551">
        <f>SUM(I81:L81)</f>
        <v/>
      </c>
      <c r="N81" s="1100" t="n"/>
      <c r="O81" s="1101" t="n"/>
      <c r="P81" s="1101" t="n"/>
      <c r="Q81" s="1101" t="n"/>
      <c r="R81" s="1101" t="n"/>
      <c r="S81" s="1101" t="n"/>
      <c r="T81" s="1101" t="n"/>
      <c r="U81" s="1101" t="n"/>
      <c r="V81" s="1101" t="n"/>
      <c r="W81" s="1101" t="n"/>
      <c r="X81" s="1101" t="n"/>
      <c r="Y81" s="1101" t="n"/>
      <c r="Z81" s="1101" t="n"/>
      <c r="AA81" s="144" t="n"/>
      <c r="AB81" s="1101" t="n"/>
      <c r="AC81" s="1101" t="n"/>
      <c r="AD81" s="1101" t="n"/>
      <c r="AE81" s="1101" t="n"/>
      <c r="AF81" s="1101" t="n"/>
      <c r="AG81" s="1101" t="n"/>
      <c r="AH81" s="144" t="n"/>
      <c r="AI81" s="432" t="n"/>
      <c r="AJ81" s="433" t="n"/>
      <c r="AK81" s="433" t="n"/>
      <c r="AL81" s="433" t="n"/>
      <c r="AM81" s="433" t="n"/>
      <c r="AN81" s="433" t="n"/>
      <c r="AO81" s="433" t="n"/>
      <c r="AP81" s="433" t="n"/>
      <c r="AQ81" s="433" t="n"/>
      <c r="AR81" s="433" t="n"/>
      <c r="AS81" s="433" t="n"/>
      <c r="AT81" s="433" t="n"/>
      <c r="AU81" s="433" t="n"/>
      <c r="AV81" s="433" t="n"/>
      <c r="AW81" s="433" t="n"/>
      <c r="AX81" s="433" t="n"/>
      <c r="AY81" s="451" t="n"/>
      <c r="AZ81" s="144" t="n"/>
      <c r="BA81" s="1101" t="n"/>
      <c r="BB81" s="1101" t="n"/>
      <c r="BC81" s="1101" t="n"/>
      <c r="BD81" s="1101" t="n"/>
      <c r="BE81" s="1101" t="n"/>
      <c r="BF81" s="1101" t="n"/>
      <c r="BG81" s="1101" t="n"/>
      <c r="BH81" s="1101" t="n"/>
      <c r="BI81" s="1101" t="n"/>
      <c r="BJ81" s="1101" t="n"/>
      <c r="BK81" s="1101" t="n"/>
      <c r="BL81" s="1101" t="n"/>
      <c r="BM81" s="1101" t="n"/>
      <c r="BN81" s="1101" t="n"/>
      <c r="BO81" s="1101" t="n"/>
      <c r="BP81" s="1101" t="n"/>
      <c r="BQ81" s="1101" t="n"/>
      <c r="BR81" s="1106" t="n"/>
      <c r="BS81" s="1106" t="n"/>
      <c r="BT81" s="1106" t="n"/>
      <c r="BU81" s="1106" t="n"/>
      <c r="BV81" s="1106" t="n"/>
      <c r="BW81" s="1106" t="n"/>
      <c r="BX81" s="1106" t="n"/>
      <c r="BY81" s="1106" t="n"/>
      <c r="BZ81" s="1106" t="n"/>
      <c r="CA81" s="1106" t="n"/>
      <c r="CB81" s="1106" t="n"/>
      <c r="CC81" s="1106" t="n"/>
      <c r="CD81" s="1106" t="n"/>
      <c r="CE81" s="1106" t="n"/>
      <c r="CF81" s="1106" t="n"/>
      <c r="CG81" s="1106" t="n"/>
      <c r="CH81" s="1106" t="n"/>
      <c r="CI81" s="1106" t="n"/>
      <c r="CJ81" s="723" t="n"/>
      <c r="CK81" s="1099" t="n"/>
      <c r="CL81" s="1099" t="n"/>
      <c r="CM81" s="1099" t="n"/>
      <c r="CN81" s="1099" t="n"/>
      <c r="CO81" s="1099" t="n"/>
      <c r="CP81" s="1099" t="n"/>
      <c r="CQ81" s="1099" t="n"/>
      <c r="CR81" s="1099" t="n"/>
      <c r="CS81" s="1099" t="n"/>
      <c r="CT81" s="1099" t="n"/>
      <c r="CU81" s="1099" t="n"/>
      <c r="CV81" s="1099" t="n"/>
      <c r="CW81" s="1099" t="n"/>
      <c r="CX81" s="1099" t="n"/>
    </row>
    <row r="82" ht="16" customFormat="1" customHeight="1" s="717">
      <c r="A82" s="1101" t="n"/>
      <c r="B82" s="1101" t="n"/>
      <c r="C82" s="1101" t="n"/>
      <c r="D82" s="1101" t="n"/>
      <c r="E82" s="375" t="inlineStr">
        <is>
          <t>净资产</t>
        </is>
      </c>
      <c r="F82" s="1344">
        <f>B80</f>
        <v/>
      </c>
      <c r="G82" s="144" t="n"/>
      <c r="H82" s="1101" t="inlineStr">
        <is>
          <t>定价区域</t>
        </is>
      </c>
      <c r="I82" s="1101" t="n"/>
      <c r="J82" s="1101" t="n"/>
      <c r="K82" s="1101" t="n"/>
      <c r="L82" s="1101" t="n"/>
      <c r="M82" s="178" t="n"/>
      <c r="N82" s="1100" t="n"/>
      <c r="O82" s="1101" t="n"/>
      <c r="P82" s="1101" t="n"/>
      <c r="Q82" s="1101" t="n"/>
      <c r="R82" s="1101" t="n"/>
      <c r="S82" s="1101" t="n"/>
      <c r="T82" s="230" t="n"/>
      <c r="U82" s="1101" t="n"/>
      <c r="V82" s="1101" t="n"/>
      <c r="W82" s="1101" t="n"/>
      <c r="X82" s="1101" t="n"/>
      <c r="Y82" s="1101" t="n"/>
      <c r="Z82" s="1101" t="n"/>
      <c r="AA82" s="144" t="n"/>
      <c r="AB82" s="1101" t="n"/>
      <c r="AC82" s="1101" t="n"/>
      <c r="AD82" s="1101" t="n"/>
      <c r="AE82" s="1101" t="n"/>
      <c r="AF82" s="1101" t="n"/>
      <c r="AG82" s="1101" t="n"/>
      <c r="AH82" s="144" t="n"/>
      <c r="AI82" s="1233" t="inlineStr">
        <is>
          <t>分项指标排序报表</t>
        </is>
      </c>
      <c r="AJ82" s="1210" t="n"/>
      <c r="AK82" s="1210" t="n"/>
      <c r="AL82" s="1210" t="n"/>
      <c r="AM82" s="1210" t="n"/>
      <c r="AN82" s="1210" t="n"/>
      <c r="AO82" s="1210" t="n"/>
      <c r="AP82" s="1210" t="n"/>
      <c r="AQ82" s="1210" t="n"/>
      <c r="AR82" s="1210" t="n"/>
      <c r="AS82" s="1210" t="n"/>
      <c r="AT82" s="1210" t="n"/>
      <c r="AU82" s="1210" t="n"/>
      <c r="AV82" s="1234" t="n"/>
      <c r="AW82" s="1101" t="n"/>
      <c r="AX82" s="1101" t="n"/>
      <c r="AY82" s="1101" t="n"/>
      <c r="AZ82" s="144" t="n"/>
      <c r="BA82" s="1101" t="n"/>
      <c r="BB82" s="1101" t="n"/>
      <c r="BC82" s="1101" t="n"/>
      <c r="BD82" s="1101" t="n"/>
      <c r="BE82" s="1101" t="n"/>
      <c r="BF82" s="1101" t="n"/>
      <c r="BG82" s="1101" t="n"/>
      <c r="BH82" s="1101" t="n"/>
      <c r="BI82" s="1101" t="n"/>
      <c r="BJ82" s="1101" t="n"/>
      <c r="BK82" s="1101" t="n"/>
      <c r="BL82" s="1101" t="n"/>
      <c r="BM82" s="1101" t="n"/>
      <c r="BN82" s="1101" t="n"/>
      <c r="BO82" s="1101" t="n"/>
      <c r="BP82" s="1101" t="n"/>
      <c r="BQ82" s="1101" t="n"/>
      <c r="BR82" s="1106" t="n"/>
      <c r="BS82" s="1106" t="n"/>
      <c r="BT82" s="1106" t="n"/>
      <c r="BU82" s="1106" t="n"/>
      <c r="BV82" s="1106" t="n"/>
      <c r="BW82" s="1106" t="n"/>
      <c r="BX82" s="1106" t="n"/>
      <c r="BY82" s="1106" t="n"/>
      <c r="BZ82" s="1106" t="n"/>
      <c r="CA82" s="1106" t="n"/>
      <c r="CB82" s="1106" t="n"/>
      <c r="CC82" s="1106" t="n"/>
      <c r="CD82" s="1106" t="n"/>
      <c r="CE82" s="1106" t="n"/>
      <c r="CF82" s="1106" t="n"/>
      <c r="CG82" s="1106" t="n"/>
      <c r="CH82" s="1106" t="n"/>
      <c r="CI82" s="1106" t="n"/>
      <c r="CJ82" s="723" t="n"/>
      <c r="CK82" s="1099" t="n"/>
      <c r="CL82" s="1099" t="n"/>
      <c r="CM82" s="1099" t="n"/>
      <c r="CN82" s="1099" t="n"/>
      <c r="CO82" s="1099" t="n"/>
      <c r="CP82" s="1099" t="n"/>
      <c r="CQ82" s="1099" t="n"/>
      <c r="CR82" s="1099" t="n"/>
      <c r="CS82" s="1099" t="n"/>
      <c r="CT82" s="1099" t="n"/>
      <c r="CU82" s="1099" t="n"/>
      <c r="CV82" s="1099" t="n"/>
      <c r="CW82" s="1099" t="n"/>
      <c r="CX82" s="1099" t="n"/>
    </row>
    <row r="83" ht="16" customFormat="1" customHeight="1" s="717">
      <c r="A83" s="1101" t="n"/>
      <c r="B83" s="1101" t="n"/>
      <c r="C83" s="1101" t="n"/>
      <c r="D83" s="1101" t="n"/>
      <c r="E83" s="375" t="inlineStr">
        <is>
          <t>人均利润率</t>
        </is>
      </c>
      <c r="F83" s="1344">
        <f>IF(初始化表!B1=1,F77/(L17+K18),F77/L17)</f>
        <v/>
      </c>
      <c r="G83" s="144" t="n"/>
      <c r="H83" s="1101" t="n"/>
      <c r="I83" s="1101" t="n"/>
      <c r="J83" s="1101" t="n"/>
      <c r="K83" s="1101" t="n"/>
      <c r="L83" s="1101" t="n"/>
      <c r="M83" s="178" t="n"/>
      <c r="N83" s="1101" t="n"/>
      <c r="O83" s="1101" t="n"/>
      <c r="P83" s="1101" t="n"/>
      <c r="Q83" s="1101" t="n"/>
      <c r="R83" s="1101" t="n"/>
      <c r="S83" s="1101" t="n"/>
      <c r="T83" s="230" t="n"/>
      <c r="U83" s="1101" t="n"/>
      <c r="V83" s="1101" t="n"/>
      <c r="W83" s="1101" t="n"/>
      <c r="X83" s="1101" t="n"/>
      <c r="Y83" s="1101" t="n"/>
      <c r="Z83" s="1101" t="n"/>
      <c r="AA83" s="144" t="n"/>
      <c r="AB83" s="1101" t="n"/>
      <c r="AC83" s="1101" t="n"/>
      <c r="AD83" s="1101" t="n"/>
      <c r="AE83" s="1101" t="n"/>
      <c r="AF83" s="1101" t="n"/>
      <c r="AG83" s="1101" t="n"/>
      <c r="AH83" s="144" t="n"/>
      <c r="AI83" s="375" t="inlineStr">
        <is>
          <t>公司</t>
        </is>
      </c>
      <c r="AJ83" s="1044" t="inlineStr">
        <is>
          <t>综合评分</t>
        </is>
      </c>
      <c r="AK83" s="1044" t="inlineStr">
        <is>
          <t>总评名次</t>
        </is>
      </c>
      <c r="AL83" s="1044" t="inlineStr">
        <is>
          <t>工人数</t>
        </is>
      </c>
      <c r="AM83" s="1044" t="inlineStr">
        <is>
          <t>机器数</t>
        </is>
      </c>
      <c r="AN83" s="1044" t="inlineStr">
        <is>
          <t>债券</t>
        </is>
      </c>
      <c r="AO83" s="1044" t="inlineStr">
        <is>
          <t>工资系数</t>
        </is>
      </c>
      <c r="AP83" s="1044" t="inlineStr">
        <is>
          <t>累计研发</t>
        </is>
      </c>
      <c r="AQ83" s="1044" t="inlineStr">
        <is>
          <t>累计分红</t>
        </is>
      </c>
      <c r="AR83" s="1044" t="inlineStr">
        <is>
          <t>净资产</t>
        </is>
      </c>
      <c r="AS83" s="1044" t="inlineStr">
        <is>
          <t>人均利润率</t>
        </is>
      </c>
      <c r="AT83" s="1044" t="inlineStr">
        <is>
          <t>资本利润率</t>
        </is>
      </c>
      <c r="AU83" s="1091">
        <f>IF(初始化表!$B1=1,"综合评分","")</f>
        <v/>
      </c>
      <c r="AV83" s="1239" t="n"/>
      <c r="AW83" s="1101" t="n"/>
      <c r="AX83" s="1105" t="n"/>
      <c r="AY83" s="1101" t="n"/>
      <c r="AZ83" s="144" t="n"/>
      <c r="BA83" s="1101" t="n"/>
      <c r="BB83" s="1101" t="n"/>
      <c r="BC83" s="1101" t="n"/>
      <c r="BD83" s="1101" t="n"/>
      <c r="BE83" s="1101" t="n"/>
      <c r="BF83" s="1101" t="n"/>
      <c r="BG83" s="1101" t="n"/>
      <c r="BH83" s="1101" t="n"/>
      <c r="BI83" s="1101" t="n"/>
      <c r="BJ83" s="1101" t="n"/>
      <c r="BK83" s="1101" t="n"/>
      <c r="BL83" s="1101" t="n"/>
      <c r="BM83" s="1101" t="n"/>
      <c r="BN83" s="1101" t="n"/>
      <c r="BO83" s="1101" t="n"/>
      <c r="BP83" s="1101" t="n"/>
      <c r="BQ83" s="1101" t="n"/>
      <c r="BR83" s="1106" t="n"/>
      <c r="BS83" s="1106" t="n"/>
      <c r="BT83" s="1106" t="n"/>
      <c r="BU83" s="1106" t="n"/>
      <c r="BV83" s="1106" t="n"/>
      <c r="BW83" s="1106" t="n"/>
      <c r="BX83" s="1106" t="n"/>
      <c r="BY83" s="1106" t="n"/>
      <c r="BZ83" s="1106" t="n"/>
      <c r="CA83" s="1106" t="n"/>
      <c r="CB83" s="1106" t="n"/>
      <c r="CC83" s="1106" t="n"/>
      <c r="CD83" s="1106" t="n"/>
      <c r="CE83" s="1106" t="n"/>
      <c r="CF83" s="1106" t="n"/>
      <c r="CG83" s="1106" t="n"/>
      <c r="CH83" s="1106" t="n"/>
      <c r="CI83" s="1106" t="n"/>
      <c r="CJ83" s="723" t="n"/>
      <c r="CK83" s="1099" t="n"/>
      <c r="CL83" s="1099" t="n"/>
      <c r="CM83" s="1099" t="n"/>
      <c r="CN83" s="1099" t="n"/>
      <c r="CO83" s="1099" t="n"/>
      <c r="CP83" s="1099" t="n"/>
      <c r="CQ83" s="1099" t="n"/>
      <c r="CR83" s="1099" t="n"/>
      <c r="CS83" s="1099" t="n"/>
      <c r="CT83" s="1099" t="n"/>
      <c r="CU83" s="1099" t="n"/>
      <c r="CV83" s="1099" t="n"/>
      <c r="CW83" s="1099" t="n"/>
      <c r="CX83" s="1099" t="n"/>
    </row>
    <row r="84" ht="16" customFormat="1" customHeight="1" s="717">
      <c r="A84" s="1101" t="n"/>
      <c r="B84" s="1101" t="n"/>
      <c r="C84" s="1101" t="n"/>
      <c r="D84" s="1101" t="n"/>
      <c r="E84" s="384" t="inlineStr">
        <is>
          <t>总资本利润率</t>
        </is>
      </c>
      <c r="F84" s="1349">
        <f>F77/(F82+F75+C37)</f>
        <v/>
      </c>
      <c r="G84" s="144" t="n"/>
      <c r="H84" s="1101" t="inlineStr">
        <is>
          <t>上期需求</t>
        </is>
      </c>
      <c r="I84" s="1101" t="inlineStr">
        <is>
          <t>市场1</t>
        </is>
      </c>
      <c r="J84" s="1101" t="inlineStr">
        <is>
          <t>市场2</t>
        </is>
      </c>
      <c r="K84" s="1101" t="inlineStr">
        <is>
          <t>市场3</t>
        </is>
      </c>
      <c r="L84" s="1101" t="inlineStr">
        <is>
          <t>市场4</t>
        </is>
      </c>
      <c r="M84" s="178" t="inlineStr">
        <is>
          <t>总需求</t>
        </is>
      </c>
      <c r="N84" s="1101" t="inlineStr">
        <is>
          <t>上期价格</t>
        </is>
      </c>
      <c r="O84" s="1101" t="inlineStr">
        <is>
          <t>市场1</t>
        </is>
      </c>
      <c r="P84" s="1101" t="inlineStr">
        <is>
          <t>市场2</t>
        </is>
      </c>
      <c r="Q84" s="1101" t="inlineStr">
        <is>
          <t>市场3</t>
        </is>
      </c>
      <c r="R84" s="1101" t="inlineStr">
        <is>
          <t>市场4</t>
        </is>
      </c>
      <c r="S84" s="1101" t="n"/>
      <c r="T84" s="230" t="n"/>
      <c r="U84" s="1101" t="n"/>
      <c r="V84" s="1101" t="n"/>
      <c r="W84" s="1101" t="n"/>
      <c r="X84" s="1101" t="n"/>
      <c r="Y84" s="1101" t="n"/>
      <c r="Z84" s="1101" t="n"/>
      <c r="AA84" s="144" t="n"/>
      <c r="AB84" s="1101" t="n"/>
      <c r="AC84" s="1101" t="n"/>
      <c r="AD84" s="1101" t="n"/>
      <c r="AE84" s="1101" t="n"/>
      <c r="AF84" s="1101" t="n"/>
      <c r="AG84" s="1101" t="n"/>
      <c r="AH84" s="144" t="n"/>
      <c r="AI84" s="329" t="n"/>
      <c r="AJ84" s="434" t="n"/>
      <c r="AK84" s="434" t="n"/>
      <c r="AL84" s="434" t="n"/>
      <c r="AM84" s="434" t="n"/>
      <c r="AN84" s="434" t="n"/>
      <c r="AO84" s="434" t="n"/>
      <c r="AP84" s="434" t="n"/>
      <c r="AQ84" s="434" t="n"/>
      <c r="AR84" s="434" t="n"/>
      <c r="AS84" s="434" t="n"/>
      <c r="AT84" s="434" t="n"/>
      <c r="AU84" s="1084" t="n"/>
      <c r="AV84" s="1085" t="n"/>
      <c r="AW84" s="1101" t="n"/>
      <c r="AX84" s="1101" t="n"/>
      <c r="AY84" s="1101" t="n"/>
      <c r="AZ84" s="144" t="n"/>
      <c r="BA84" s="1101" t="n"/>
      <c r="BB84" s="1101" t="n"/>
      <c r="BC84" s="1101" t="n"/>
      <c r="BD84" s="1101" t="n"/>
      <c r="BE84" s="1101" t="n"/>
      <c r="BF84" s="1101" t="n"/>
      <c r="BG84" s="1101" t="n"/>
      <c r="BH84" s="1101" t="n"/>
      <c r="BI84" s="1101" t="n"/>
      <c r="BJ84" s="1101" t="n"/>
      <c r="BK84" s="1101" t="n"/>
      <c r="BL84" s="1101" t="n"/>
      <c r="BM84" s="1101" t="n"/>
      <c r="BN84" s="1101" t="n"/>
      <c r="BO84" s="1101" t="n"/>
      <c r="BP84" s="1101" t="n"/>
      <c r="BQ84" s="1101" t="n"/>
      <c r="BR84" s="1106" t="n"/>
      <c r="BS84" s="1106" t="n"/>
      <c r="BT84" s="1106" t="n"/>
      <c r="BU84" s="1106" t="n"/>
      <c r="BV84" s="1106" t="n"/>
      <c r="BW84" s="1106" t="n"/>
      <c r="BX84" s="1106" t="n"/>
      <c r="BY84" s="1106" t="n"/>
      <c r="BZ84" s="1106" t="n"/>
      <c r="CA84" s="1106" t="n"/>
      <c r="CB84" s="1106" t="n"/>
      <c r="CC84" s="1106" t="n"/>
      <c r="CD84" s="1106" t="n"/>
      <c r="CE84" s="1106" t="n"/>
      <c r="CF84" s="1106" t="n"/>
      <c r="CG84" s="1106" t="n"/>
      <c r="CH84" s="1106" t="n"/>
      <c r="CI84" s="1106" t="n"/>
      <c r="CJ84" s="723" t="n"/>
      <c r="CK84" s="1099" t="n"/>
      <c r="CL84" s="1099" t="n"/>
      <c r="CM84" s="1099" t="n"/>
      <c r="CN84" s="1099" t="n"/>
      <c r="CO84" s="1099" t="n"/>
      <c r="CP84" s="1099" t="n"/>
      <c r="CQ84" s="1099" t="n"/>
      <c r="CR84" s="1099" t="n"/>
      <c r="CS84" s="1099" t="n"/>
      <c r="CT84" s="1099" t="n"/>
      <c r="CU84" s="1099" t="n"/>
      <c r="CV84" s="1099" t="n"/>
      <c r="CW84" s="1099" t="n"/>
      <c r="CX84" s="1099" t="n"/>
    </row>
    <row r="85" ht="16" customFormat="1" customHeight="1" s="717">
      <c r="A85" s="1101" t="n"/>
      <c r="B85" s="1101" t="n"/>
      <c r="C85" s="1101" t="n"/>
      <c r="D85" s="1101" t="n"/>
      <c r="E85" s="1101" t="n"/>
      <c r="F85" s="1101" t="n"/>
      <c r="G85" s="144" t="n"/>
      <c r="H85" s="1101" t="inlineStr">
        <is>
          <t>产品1</t>
        </is>
      </c>
      <c r="I85" s="1101">
        <f>V17</f>
        <v/>
      </c>
      <c r="J85" s="1101">
        <f>W17</f>
        <v/>
      </c>
      <c r="K85" s="1101">
        <f>X17</f>
        <v/>
      </c>
      <c r="L85" s="1101">
        <f>Y17</f>
        <v/>
      </c>
      <c r="M85" s="178">
        <f>SUM(I85:L85)</f>
        <v/>
      </c>
      <c r="N85" s="1101" t="inlineStr">
        <is>
          <t>产品1</t>
        </is>
      </c>
      <c r="O85" s="1101">
        <f>V23</f>
        <v/>
      </c>
      <c r="P85" s="1101">
        <f>W23</f>
        <v/>
      </c>
      <c r="Q85" s="1101">
        <f>X23</f>
        <v/>
      </c>
      <c r="R85" s="1101">
        <f>Y23</f>
        <v/>
      </c>
      <c r="S85" s="1101" t="n"/>
      <c r="T85" s="230" t="n"/>
      <c r="U85" s="1101" t="n"/>
      <c r="V85" s="1101" t="n"/>
      <c r="W85" s="1101" t="n"/>
      <c r="X85" s="1101" t="n"/>
      <c r="Y85" s="1101" t="n"/>
      <c r="Z85" s="1101" t="n"/>
      <c r="AA85" s="144" t="n"/>
      <c r="AB85" s="1101" t="n"/>
      <c r="AC85" s="1101" t="n"/>
      <c r="AD85" s="1101" t="n"/>
      <c r="AE85" s="1101" t="n"/>
      <c r="AF85" s="1101" t="n"/>
      <c r="AG85" s="1101" t="n"/>
      <c r="AH85" s="144" t="n"/>
      <c r="AI85" s="332" t="n"/>
      <c r="AJ85" s="435" t="n"/>
      <c r="AK85" s="435" t="n"/>
      <c r="AL85" s="435" t="n"/>
      <c r="AM85" s="435" t="n"/>
      <c r="AN85" s="435" t="n"/>
      <c r="AO85" s="435" t="n"/>
      <c r="AP85" s="435" t="n"/>
      <c r="AQ85" s="435" t="n"/>
      <c r="AR85" s="435" t="n"/>
      <c r="AS85" s="435" t="n"/>
      <c r="AT85" s="435" t="n"/>
      <c r="AU85" s="1084" t="n"/>
      <c r="AV85" s="1085" t="n"/>
      <c r="AW85" s="1101" t="n"/>
      <c r="AX85" s="1101" t="n"/>
      <c r="AY85" s="1101" t="n"/>
      <c r="AZ85" s="737" t="n"/>
      <c r="BA85" s="1099" t="n"/>
      <c r="BB85" s="1099" t="n"/>
      <c r="BC85" s="1099" t="n"/>
      <c r="BD85" s="1099" t="n"/>
      <c r="BE85" s="1099" t="n"/>
      <c r="BF85" s="1099" t="n"/>
      <c r="BG85" s="1099" t="n"/>
      <c r="BH85" s="1099" t="n"/>
      <c r="BI85" s="1099" t="n"/>
      <c r="BJ85" s="1099" t="n"/>
      <c r="BK85" s="1099" t="n"/>
      <c r="BL85" s="1099" t="n"/>
      <c r="BM85" s="1099" t="n"/>
      <c r="BN85" s="1099" t="n"/>
      <c r="BO85" s="1099" t="n"/>
      <c r="BP85" s="1099" t="n"/>
      <c r="BQ85" s="1099" t="n"/>
      <c r="BR85" s="723" t="n"/>
      <c r="BS85" s="723" t="n"/>
      <c r="BT85" s="723" t="n"/>
      <c r="BU85" s="723" t="n"/>
      <c r="BV85" s="723" t="n"/>
      <c r="BW85" s="723" t="n"/>
      <c r="BX85" s="723" t="n"/>
      <c r="BY85" s="723" t="n"/>
      <c r="BZ85" s="723" t="n"/>
      <c r="CA85" s="723" t="n"/>
      <c r="CB85" s="723" t="n"/>
      <c r="CC85" s="723" t="n"/>
      <c r="CD85" s="723" t="n"/>
      <c r="CE85" s="723" t="n"/>
      <c r="CF85" s="723" t="n"/>
      <c r="CG85" s="723" t="n"/>
      <c r="CH85" s="723" t="n"/>
      <c r="CI85" s="723" t="n"/>
      <c r="CJ85" s="723" t="n"/>
      <c r="CK85" s="1099" t="n"/>
      <c r="CL85" s="1099" t="n"/>
      <c r="CM85" s="1099" t="n"/>
      <c r="CN85" s="1099" t="n"/>
      <c r="CO85" s="1099" t="n"/>
      <c r="CP85" s="1099" t="n"/>
      <c r="CQ85" s="1099" t="n"/>
      <c r="CR85" s="1099" t="n"/>
      <c r="CS85" s="1099" t="n"/>
      <c r="CT85" s="1099" t="n"/>
      <c r="CU85" s="1099" t="n"/>
      <c r="CV85" s="1099" t="n"/>
      <c r="CW85" s="1099" t="n"/>
      <c r="CX85" s="1099" t="n"/>
    </row>
    <row r="86" ht="16" customFormat="1" customHeight="1" s="717">
      <c r="A86" s="1101" t="n"/>
      <c r="B86" s="1101" t="n"/>
      <c r="C86" s="1101" t="n"/>
      <c r="D86" s="1101" t="n"/>
      <c r="E86" s="1101" t="n"/>
      <c r="F86" s="1101" t="n"/>
      <c r="G86" s="144" t="n"/>
      <c r="H86" s="1101" t="inlineStr">
        <is>
          <t>产品2</t>
        </is>
      </c>
      <c r="I86" s="1101">
        <f>V18</f>
        <v/>
      </c>
      <c r="J86" s="1101">
        <f>W18</f>
        <v/>
      </c>
      <c r="K86" s="1101">
        <f>X18</f>
        <v/>
      </c>
      <c r="L86" s="1101">
        <f>Y18</f>
        <v/>
      </c>
      <c r="M86" s="178">
        <f>SUM(I86:L86)</f>
        <v/>
      </c>
      <c r="N86" s="1101" t="inlineStr">
        <is>
          <t>产品2</t>
        </is>
      </c>
      <c r="O86" s="1101">
        <f>V24</f>
        <v/>
      </c>
      <c r="P86" s="1101">
        <f>W24</f>
        <v/>
      </c>
      <c r="Q86" s="1101">
        <f>X24</f>
        <v/>
      </c>
      <c r="R86" s="1101">
        <f>Y24</f>
        <v/>
      </c>
      <c r="S86" s="1101" t="n"/>
      <c r="T86" s="230" t="n"/>
      <c r="U86" s="1101" t="n"/>
      <c r="V86" s="1101" t="n"/>
      <c r="W86" s="1101" t="n"/>
      <c r="X86" s="1101" t="n"/>
      <c r="Y86" s="1101" t="n"/>
      <c r="Z86" s="1101" t="n"/>
      <c r="AA86" s="144" t="n"/>
      <c r="AB86" s="1101" t="n"/>
      <c r="AC86" s="1101" t="n"/>
      <c r="AD86" s="1101" t="n"/>
      <c r="AE86" s="1101" t="n"/>
      <c r="AF86" s="1101" t="n"/>
      <c r="AG86" s="1101" t="n"/>
      <c r="AH86" s="144" t="n"/>
      <c r="AI86" s="332" t="n"/>
      <c r="AJ86" s="435" t="n"/>
      <c r="AK86" s="435" t="n"/>
      <c r="AL86" s="435" t="n"/>
      <c r="AM86" s="435" t="n"/>
      <c r="AN86" s="435" t="n"/>
      <c r="AO86" s="435" t="n"/>
      <c r="AP86" s="435" t="n"/>
      <c r="AQ86" s="435" t="n"/>
      <c r="AR86" s="435" t="n"/>
      <c r="AS86" s="435" t="n"/>
      <c r="AT86" s="435" t="n"/>
      <c r="AU86" s="1084" t="n"/>
      <c r="AV86" s="1085" t="n"/>
      <c r="AW86" s="1101" t="n"/>
      <c r="AX86" s="1101" t="n"/>
      <c r="AY86" s="1101" t="n"/>
      <c r="AZ86" s="737" t="n"/>
      <c r="BA86" s="1099" t="n"/>
      <c r="BB86" s="1099" t="n"/>
      <c r="BC86" s="1099" t="n"/>
      <c r="BD86" s="1099" t="n"/>
      <c r="BE86" s="1099" t="n"/>
      <c r="BF86" s="1099" t="n"/>
      <c r="BG86" s="1099" t="n"/>
      <c r="BH86" s="1099" t="n"/>
      <c r="BI86" s="1099" t="n"/>
      <c r="BJ86" s="1099" t="n"/>
      <c r="BK86" s="1099" t="n"/>
      <c r="BL86" s="1099" t="n"/>
      <c r="BM86" s="1099" t="n"/>
      <c r="BN86" s="1099" t="n"/>
      <c r="BO86" s="1099" t="n"/>
      <c r="BP86" s="1099" t="n"/>
      <c r="BQ86" s="1099" t="n"/>
      <c r="BR86" s="723" t="n"/>
      <c r="BS86" s="723" t="n"/>
      <c r="BT86" s="723" t="n"/>
      <c r="BU86" s="723" t="n"/>
      <c r="BV86" s="723" t="n"/>
      <c r="BW86" s="723" t="n"/>
      <c r="BX86" s="723" t="n"/>
      <c r="BY86" s="723" t="n"/>
      <c r="BZ86" s="723" t="n"/>
      <c r="CA86" s="723" t="n"/>
      <c r="CB86" s="723" t="n"/>
      <c r="CC86" s="723" t="n"/>
      <c r="CD86" s="723" t="n"/>
      <c r="CE86" s="723" t="n"/>
      <c r="CF86" s="723" t="n"/>
      <c r="CG86" s="723" t="n"/>
      <c r="CH86" s="723" t="n"/>
      <c r="CI86" s="723" t="n"/>
      <c r="CJ86" s="723" t="n"/>
      <c r="CK86" s="1099" t="n"/>
      <c r="CL86" s="1099" t="n"/>
      <c r="CM86" s="1099" t="n"/>
      <c r="CN86" s="1099" t="n"/>
      <c r="CO86" s="1099" t="n"/>
      <c r="CP86" s="1099" t="n"/>
      <c r="CQ86" s="1099" t="n"/>
      <c r="CR86" s="1099" t="n"/>
      <c r="CS86" s="1099" t="n"/>
      <c r="CT86" s="1099" t="n"/>
      <c r="CU86" s="1099" t="n"/>
      <c r="CV86" s="1099" t="n"/>
      <c r="CW86" s="1099" t="n"/>
      <c r="CX86" s="1099" t="n"/>
    </row>
    <row r="87" ht="16" customFormat="1" customHeight="1" s="717">
      <c r="A87" s="1101" t="n"/>
      <c r="B87" s="1101" t="n"/>
      <c r="C87" s="1101" t="n"/>
      <c r="D87" s="1101" t="n"/>
      <c r="E87" s="1101" t="n"/>
      <c r="F87" s="1101" t="n"/>
      <c r="G87" s="144" t="n"/>
      <c r="H87" s="1101" t="inlineStr">
        <is>
          <t>产品3</t>
        </is>
      </c>
      <c r="I87" s="1101">
        <f>V19</f>
        <v/>
      </c>
      <c r="J87" s="1101">
        <f>W19</f>
        <v/>
      </c>
      <c r="K87" s="1101">
        <f>X19</f>
        <v/>
      </c>
      <c r="L87" s="1101">
        <f>Y19</f>
        <v/>
      </c>
      <c r="M87" s="178">
        <f>SUM(I87:L87)</f>
        <v/>
      </c>
      <c r="N87" s="1101" t="inlineStr">
        <is>
          <t>产品3</t>
        </is>
      </c>
      <c r="O87" s="1101">
        <f>V25</f>
        <v/>
      </c>
      <c r="P87" s="1101">
        <f>W25</f>
        <v/>
      </c>
      <c r="Q87" s="1101">
        <f>X25</f>
        <v/>
      </c>
      <c r="R87" s="1101">
        <f>Y25</f>
        <v/>
      </c>
      <c r="S87" s="1101" t="n"/>
      <c r="T87" s="230" t="n"/>
      <c r="U87" s="1101" t="n"/>
      <c r="V87" s="1101" t="n"/>
      <c r="W87" s="1101" t="n"/>
      <c r="X87" s="1101" t="n"/>
      <c r="Y87" s="1101" t="n"/>
      <c r="Z87" s="1101" t="n"/>
      <c r="AA87" s="144" t="n"/>
      <c r="AB87" s="1101" t="n"/>
      <c r="AC87" s="1101" t="n"/>
      <c r="AD87" s="1101" t="n"/>
      <c r="AE87" s="1101" t="n"/>
      <c r="AF87" s="1101" t="n"/>
      <c r="AG87" s="1101" t="n"/>
      <c r="AH87" s="144" t="n"/>
      <c r="AI87" s="332" t="n"/>
      <c r="AJ87" s="435" t="n"/>
      <c r="AK87" s="435" t="n"/>
      <c r="AL87" s="435" t="n"/>
      <c r="AM87" s="435" t="n"/>
      <c r="AN87" s="435" t="n"/>
      <c r="AO87" s="435" t="n"/>
      <c r="AP87" s="435" t="n"/>
      <c r="AQ87" s="435" t="n"/>
      <c r="AR87" s="435" t="n"/>
      <c r="AS87" s="435" t="n"/>
      <c r="AT87" s="435" t="n"/>
      <c r="AU87" s="1084" t="n"/>
      <c r="AV87" s="1085" t="n"/>
      <c r="AW87" s="1101" t="n"/>
      <c r="AX87" s="1101" t="n"/>
      <c r="AY87" s="1101" t="n"/>
      <c r="AZ87" s="737" t="n"/>
      <c r="BA87" s="1099" t="n"/>
      <c r="BB87" s="1099" t="n"/>
      <c r="BC87" s="1099" t="n"/>
      <c r="BD87" s="1099" t="n"/>
      <c r="BE87" s="1099" t="n"/>
      <c r="BF87" s="1099" t="n"/>
      <c r="BG87" s="1099" t="n"/>
      <c r="BH87" s="1099" t="n"/>
      <c r="BI87" s="1099" t="n"/>
      <c r="BJ87" s="1099" t="n"/>
      <c r="BK87" s="1099" t="n"/>
      <c r="BL87" s="1099" t="n"/>
      <c r="BM87" s="1099" t="n"/>
      <c r="BN87" s="1099" t="n"/>
      <c r="BO87" s="1099" t="n"/>
      <c r="BP87" s="1099" t="n"/>
      <c r="BQ87" s="1099" t="n"/>
      <c r="BR87" s="723" t="n"/>
      <c r="BS87" s="723" t="n"/>
      <c r="BT87" s="723" t="n"/>
      <c r="BU87" s="723" t="n"/>
      <c r="BV87" s="723" t="n"/>
      <c r="BW87" s="723" t="n"/>
      <c r="BX87" s="723" t="n"/>
      <c r="BY87" s="723" t="n"/>
      <c r="BZ87" s="723" t="n"/>
      <c r="CA87" s="723" t="n"/>
      <c r="CB87" s="723" t="n"/>
      <c r="CC87" s="723" t="n"/>
      <c r="CD87" s="723" t="n"/>
      <c r="CE87" s="723" t="n"/>
      <c r="CF87" s="723" t="n"/>
      <c r="CG87" s="723" t="n"/>
      <c r="CH87" s="723" t="n"/>
      <c r="CI87" s="723" t="n"/>
      <c r="CJ87" s="723" t="n"/>
      <c r="CK87" s="1099" t="n"/>
      <c r="CL87" s="1099" t="n"/>
      <c r="CM87" s="1099" t="n"/>
      <c r="CN87" s="1099" t="n"/>
      <c r="CO87" s="1099" t="n"/>
      <c r="CP87" s="1099" t="n"/>
      <c r="CQ87" s="1099" t="n"/>
      <c r="CR87" s="1099" t="n"/>
      <c r="CS87" s="1099" t="n"/>
      <c r="CT87" s="1099" t="n"/>
      <c r="CU87" s="1099" t="n"/>
      <c r="CV87" s="1099" t="n"/>
      <c r="CW87" s="1099" t="n"/>
      <c r="CX87" s="1099" t="n"/>
    </row>
    <row r="88" ht="16" customFormat="1" customHeight="1" s="717">
      <c r="A88" s="1101" t="n"/>
      <c r="B88" s="1101" t="n"/>
      <c r="C88" s="1101" t="n"/>
      <c r="D88" s="1101" t="n"/>
      <c r="E88" s="1101" t="n"/>
      <c r="F88" s="1101" t="n"/>
      <c r="G88" s="144" t="n"/>
      <c r="H88" s="1101" t="inlineStr">
        <is>
          <t>产品4</t>
        </is>
      </c>
      <c r="I88" s="1101">
        <f>V20</f>
        <v/>
      </c>
      <c r="J88" s="1101">
        <f>W20</f>
        <v/>
      </c>
      <c r="K88" s="1101">
        <f>X20</f>
        <v/>
      </c>
      <c r="L88" s="1101">
        <f>Y20</f>
        <v/>
      </c>
      <c r="M88" s="178">
        <f>SUM(I88:L88)</f>
        <v/>
      </c>
      <c r="N88" s="1101" t="inlineStr">
        <is>
          <t>产品4</t>
        </is>
      </c>
      <c r="O88" s="1101">
        <f>V26</f>
        <v/>
      </c>
      <c r="P88" s="1101">
        <f>W26</f>
        <v/>
      </c>
      <c r="Q88" s="1101">
        <f>X26</f>
        <v/>
      </c>
      <c r="R88" s="1101">
        <f>Y26</f>
        <v/>
      </c>
      <c r="S88" s="1101" t="n"/>
      <c r="T88" s="230" t="n"/>
      <c r="U88" s="1101" t="n"/>
      <c r="V88" s="1101" t="n"/>
      <c r="W88" s="1101" t="n"/>
      <c r="X88" s="1101" t="n"/>
      <c r="Y88" s="1101" t="n"/>
      <c r="Z88" s="1101" t="n"/>
      <c r="AA88" s="144" t="n"/>
      <c r="AB88" s="1101" t="n"/>
      <c r="AC88" s="1101" t="n"/>
      <c r="AD88" s="1101" t="n"/>
      <c r="AE88" s="1101" t="n"/>
      <c r="AF88" s="1101" t="n"/>
      <c r="AG88" s="1101" t="n"/>
      <c r="AH88" s="144" t="n"/>
      <c r="AI88" s="332" t="n"/>
      <c r="AJ88" s="435" t="n"/>
      <c r="AK88" s="435" t="n"/>
      <c r="AL88" s="435" t="n"/>
      <c r="AM88" s="435" t="n"/>
      <c r="AN88" s="435" t="n"/>
      <c r="AO88" s="435" t="n"/>
      <c r="AP88" s="435" t="n"/>
      <c r="AQ88" s="435" t="n"/>
      <c r="AR88" s="435" t="n"/>
      <c r="AS88" s="435" t="n"/>
      <c r="AT88" s="435" t="n"/>
      <c r="AU88" s="1084" t="n"/>
      <c r="AV88" s="1085" t="n"/>
      <c r="AW88" s="1101" t="n"/>
      <c r="AX88" s="1101" t="n"/>
      <c r="AY88" s="1101" t="n"/>
      <c r="AZ88" s="737" t="n"/>
      <c r="BA88" s="1099" t="n"/>
      <c r="BB88" s="1099" t="n"/>
      <c r="BC88" s="1099" t="n"/>
      <c r="BD88" s="1099" t="n"/>
      <c r="BE88" s="1099" t="n"/>
      <c r="BF88" s="1099" t="n"/>
      <c r="BG88" s="1099" t="n"/>
      <c r="BH88" s="1099" t="n"/>
      <c r="BI88" s="1099" t="n"/>
      <c r="BJ88" s="1099" t="n"/>
      <c r="BK88" s="1099" t="n"/>
      <c r="BL88" s="1099" t="n"/>
      <c r="BM88" s="1099" t="n"/>
      <c r="BN88" s="1099" t="n"/>
      <c r="BO88" s="1099" t="n"/>
      <c r="BP88" s="1099" t="n"/>
      <c r="BQ88" s="1099" t="n"/>
      <c r="BR88" s="723" t="n"/>
      <c r="BS88" s="723" t="n"/>
      <c r="BT88" s="723" t="n"/>
      <c r="BU88" s="723" t="n"/>
      <c r="BV88" s="723" t="n"/>
      <c r="BW88" s="723" t="n"/>
      <c r="BX88" s="723" t="n"/>
      <c r="BY88" s="723" t="n"/>
      <c r="BZ88" s="723" t="n"/>
      <c r="CA88" s="723" t="n"/>
      <c r="CB88" s="723" t="n"/>
      <c r="CC88" s="723" t="n"/>
      <c r="CD88" s="723" t="n"/>
      <c r="CE88" s="723" t="n"/>
      <c r="CF88" s="723" t="n"/>
      <c r="CG88" s="723" t="n"/>
      <c r="CH88" s="723" t="n"/>
      <c r="CI88" s="723" t="n"/>
      <c r="CJ88" s="723" t="n"/>
      <c r="CK88" s="1099" t="n"/>
      <c r="CL88" s="1099" t="n"/>
      <c r="CM88" s="1099" t="n"/>
      <c r="CN88" s="1099" t="n"/>
      <c r="CO88" s="1099" t="n"/>
      <c r="CP88" s="1099" t="n"/>
      <c r="CQ88" s="1099" t="n"/>
      <c r="CR88" s="1099" t="n"/>
      <c r="CS88" s="1099" t="n"/>
      <c r="CT88" s="1099" t="n"/>
      <c r="CU88" s="1099" t="n"/>
      <c r="CV88" s="1099" t="n"/>
      <c r="CW88" s="1099" t="n"/>
      <c r="CX88" s="1099" t="n"/>
    </row>
    <row r="89" ht="16" customFormat="1" customHeight="1" s="717">
      <c r="A89" s="1101" t="n"/>
      <c r="B89" s="1101" t="n"/>
      <c r="C89" s="1101" t="n"/>
      <c r="D89" s="1101" t="n"/>
      <c r="E89" s="1101" t="n"/>
      <c r="F89" s="1101" t="n"/>
      <c r="G89" s="144" t="n"/>
      <c r="H89" s="1101" t="n"/>
      <c r="I89" s="1101" t="n"/>
      <c r="J89" s="1101" t="n"/>
      <c r="K89" s="1101" t="n"/>
      <c r="L89" s="1101" t="n"/>
      <c r="M89" s="178" t="n"/>
      <c r="N89" s="1101" t="n"/>
      <c r="O89" s="1101" t="n"/>
      <c r="P89" s="1101" t="n"/>
      <c r="Q89" s="1101" t="n"/>
      <c r="R89" s="1101" t="n"/>
      <c r="S89" s="1101" t="n"/>
      <c r="T89" s="230" t="n"/>
      <c r="U89" s="1101" t="n"/>
      <c r="V89" s="1101" t="n"/>
      <c r="W89" s="1101" t="n"/>
      <c r="X89" s="1101" t="n"/>
      <c r="Y89" s="1101" t="n"/>
      <c r="Z89" s="1101" t="n"/>
      <c r="AA89" s="144" t="n"/>
      <c r="AB89" s="1101" t="n"/>
      <c r="AC89" s="1101" t="n"/>
      <c r="AD89" s="1101" t="n"/>
      <c r="AE89" s="1101" t="n"/>
      <c r="AF89" s="1101" t="n"/>
      <c r="AG89" s="1101" t="n"/>
      <c r="AH89" s="144" t="n"/>
      <c r="AI89" s="332" t="n"/>
      <c r="AJ89" s="435" t="n"/>
      <c r="AK89" s="435" t="n"/>
      <c r="AL89" s="435" t="n"/>
      <c r="AM89" s="435" t="n"/>
      <c r="AN89" s="435" t="n"/>
      <c r="AO89" s="435" t="n"/>
      <c r="AP89" s="435" t="n"/>
      <c r="AQ89" s="435" t="n"/>
      <c r="AR89" s="435" t="n"/>
      <c r="AS89" s="435" t="n"/>
      <c r="AT89" s="435" t="n"/>
      <c r="AU89" s="1084" t="n"/>
      <c r="AV89" s="1085" t="n"/>
      <c r="AW89" s="1101" t="n"/>
      <c r="AX89" s="1101" t="n"/>
      <c r="AY89" s="1101" t="n"/>
      <c r="AZ89" s="737" t="n"/>
      <c r="BA89" s="1099" t="n"/>
      <c r="BB89" s="1099" t="n"/>
      <c r="BC89" s="1099" t="n"/>
      <c r="BD89" s="1099" t="n"/>
      <c r="BE89" s="1099" t="n"/>
      <c r="BF89" s="1099" t="n"/>
      <c r="BG89" s="1099" t="n"/>
      <c r="BH89" s="1099" t="n"/>
      <c r="BI89" s="1099" t="n"/>
      <c r="BJ89" s="1099" t="n"/>
      <c r="BK89" s="1099" t="n"/>
      <c r="BL89" s="1099" t="n"/>
      <c r="BM89" s="1099" t="n"/>
      <c r="BN89" s="1099" t="n"/>
      <c r="BO89" s="1099" t="n"/>
      <c r="BP89" s="1099" t="n"/>
      <c r="BQ89" s="1099" t="n"/>
      <c r="BR89" s="723" t="n"/>
      <c r="BS89" s="723" t="n"/>
      <c r="BT89" s="723" t="n"/>
      <c r="BU89" s="723" t="n"/>
      <c r="BV89" s="723" t="n"/>
      <c r="BW89" s="723" t="n"/>
      <c r="BX89" s="723" t="n"/>
      <c r="BY89" s="723" t="n"/>
      <c r="BZ89" s="723" t="n"/>
      <c r="CA89" s="723" t="n"/>
      <c r="CB89" s="723" t="n"/>
      <c r="CC89" s="723" t="n"/>
      <c r="CD89" s="723" t="n"/>
      <c r="CE89" s="723" t="n"/>
      <c r="CF89" s="723" t="n"/>
      <c r="CG89" s="723" t="n"/>
      <c r="CH89" s="723" t="n"/>
      <c r="CI89" s="723" t="n"/>
      <c r="CJ89" s="723" t="n"/>
      <c r="CK89" s="1099" t="n"/>
      <c r="CL89" s="1099" t="n"/>
      <c r="CM89" s="1099" t="n"/>
      <c r="CN89" s="1099" t="n"/>
      <c r="CO89" s="1099" t="n"/>
      <c r="CP89" s="1099" t="n"/>
      <c r="CQ89" s="1099" t="n"/>
      <c r="CR89" s="1099" t="n"/>
      <c r="CS89" s="1099" t="n"/>
      <c r="CT89" s="1099" t="n"/>
      <c r="CU89" s="1099" t="n"/>
      <c r="CV89" s="1099" t="n"/>
      <c r="CW89" s="1099" t="n"/>
      <c r="CX89" s="1099" t="n"/>
    </row>
    <row r="90" ht="16" customFormat="1" customHeight="1" s="717">
      <c r="A90" s="1101" t="n"/>
      <c r="B90" s="1101" t="n"/>
      <c r="C90" s="1101" t="n"/>
      <c r="D90" s="1101" t="n"/>
      <c r="E90" s="1101" t="n"/>
      <c r="F90" s="1101" t="n"/>
      <c r="G90" s="144" t="n"/>
      <c r="H90" s="1101" t="n"/>
      <c r="I90" s="1101" t="n"/>
      <c r="J90" s="1101" t="n"/>
      <c r="K90" s="1101" t="n"/>
      <c r="L90" s="1101" t="n"/>
      <c r="M90" s="178" t="n"/>
      <c r="N90" s="1101" t="inlineStr">
        <is>
          <t>单位机时利润</t>
        </is>
      </c>
      <c r="O90" s="1101" t="inlineStr">
        <is>
          <t>市场1</t>
        </is>
      </c>
      <c r="P90" s="1101" t="inlineStr">
        <is>
          <t>市场2</t>
        </is>
      </c>
      <c r="Q90" s="1101" t="inlineStr">
        <is>
          <t>市场3</t>
        </is>
      </c>
      <c r="R90" s="1101" t="inlineStr">
        <is>
          <t>市场4</t>
        </is>
      </c>
      <c r="S90" s="1101" t="n"/>
      <c r="T90" s="230" t="n"/>
      <c r="U90" s="1101" t="n"/>
      <c r="V90" s="1101" t="n"/>
      <c r="W90" s="1101" t="n"/>
      <c r="X90" s="1101" t="n"/>
      <c r="Y90" s="1101" t="n"/>
      <c r="Z90" s="1101" t="n"/>
      <c r="AA90" s="144" t="n"/>
      <c r="AB90" s="1101" t="n"/>
      <c r="AC90" s="1101" t="n"/>
      <c r="AD90" s="1101" t="n"/>
      <c r="AE90" s="1101" t="n"/>
      <c r="AF90" s="1101" t="n"/>
      <c r="AG90" s="1101" t="n"/>
      <c r="AH90" s="144" t="n"/>
      <c r="AI90" s="332" t="n"/>
      <c r="AJ90" s="435" t="n"/>
      <c r="AK90" s="435" t="n"/>
      <c r="AL90" s="435" t="n"/>
      <c r="AM90" s="435" t="n"/>
      <c r="AN90" s="435" t="n"/>
      <c r="AO90" s="435" t="n"/>
      <c r="AP90" s="435" t="n"/>
      <c r="AQ90" s="435" t="n"/>
      <c r="AR90" s="435" t="n"/>
      <c r="AS90" s="435" t="n"/>
      <c r="AT90" s="435" t="n"/>
      <c r="AU90" s="1084" t="n"/>
      <c r="AV90" s="1085" t="n"/>
      <c r="AW90" s="1101" t="n"/>
      <c r="AX90" s="1101" t="n"/>
      <c r="AY90" s="1101" t="n"/>
      <c r="AZ90" s="737" t="n"/>
      <c r="BA90" s="1099" t="n"/>
      <c r="BB90" s="1099" t="n"/>
      <c r="BC90" s="1099" t="n"/>
      <c r="BD90" s="1099" t="n"/>
      <c r="BE90" s="1099" t="n"/>
      <c r="BF90" s="1099" t="n"/>
      <c r="BG90" s="1099" t="n"/>
      <c r="BH90" s="1099" t="n"/>
      <c r="BI90" s="1099" t="n"/>
      <c r="BJ90" s="1099" t="n"/>
      <c r="BK90" s="1099" t="n"/>
      <c r="BL90" s="1099" t="n"/>
      <c r="BM90" s="1099" t="n"/>
      <c r="BN90" s="1099" t="n"/>
      <c r="BO90" s="1099" t="n"/>
      <c r="BP90" s="1099" t="n"/>
      <c r="BQ90" s="1099" t="n"/>
      <c r="BR90" s="723" t="n"/>
      <c r="BS90" s="723" t="n"/>
      <c r="BT90" s="723" t="n"/>
      <c r="BU90" s="723" t="n"/>
      <c r="BV90" s="723" t="n"/>
      <c r="BW90" s="723" t="n"/>
      <c r="BX90" s="723" t="n"/>
      <c r="BY90" s="723" t="n"/>
      <c r="BZ90" s="723" t="n"/>
      <c r="CA90" s="723" t="n"/>
      <c r="CB90" s="723" t="n"/>
      <c r="CC90" s="723" t="n"/>
      <c r="CD90" s="723" t="n"/>
      <c r="CE90" s="723" t="n"/>
      <c r="CF90" s="723" t="n"/>
      <c r="CG90" s="723" t="n"/>
      <c r="CH90" s="723" t="n"/>
      <c r="CI90" s="723" t="n"/>
      <c r="CJ90" s="723" t="n"/>
      <c r="CK90" s="1099" t="n"/>
      <c r="CL90" s="1099" t="n"/>
      <c r="CM90" s="1099" t="n"/>
      <c r="CN90" s="1099" t="n"/>
      <c r="CO90" s="1099" t="n"/>
      <c r="CP90" s="1099" t="n"/>
      <c r="CQ90" s="1099" t="n"/>
      <c r="CR90" s="1099" t="n"/>
      <c r="CS90" s="1099" t="n"/>
      <c r="CT90" s="1099" t="n"/>
      <c r="CU90" s="1099" t="n"/>
      <c r="CV90" s="1099" t="n"/>
      <c r="CW90" s="1099" t="n"/>
      <c r="CX90" s="1099" t="n"/>
    </row>
    <row r="91" ht="16" customFormat="1" customHeight="1" s="717">
      <c r="A91" s="1101" t="n"/>
      <c r="B91" s="1101" t="n"/>
      <c r="C91" s="1101" t="n"/>
      <c r="D91" s="1101" t="n"/>
      <c r="E91" s="1101" t="n"/>
      <c r="F91" s="1101" t="n"/>
      <c r="G91" s="144" t="n"/>
      <c r="H91" s="1101" t="n"/>
      <c r="I91" s="1101" t="n"/>
      <c r="J91" s="1101" t="n"/>
      <c r="K91" s="1101" t="n"/>
      <c r="L91" s="1101" t="n"/>
      <c r="M91" s="178" t="n"/>
      <c r="N91" s="1101" t="inlineStr">
        <is>
          <t>产品1</t>
        </is>
      </c>
      <c r="O91" s="1101">
        <f>IF(O20="","",AC23)</f>
        <v/>
      </c>
      <c r="P91" s="1101">
        <f>IF(P20="","",AD23)</f>
        <v/>
      </c>
      <c r="Q91" s="1101">
        <f>IF(Q20="","",AE23)</f>
        <v/>
      </c>
      <c r="R91" s="1101">
        <f>IF(R20="","",AF23)</f>
        <v/>
      </c>
      <c r="S91" s="1101" t="n"/>
      <c r="T91" s="230" t="n"/>
      <c r="U91" s="1101" t="n"/>
      <c r="V91" s="1101" t="n"/>
      <c r="W91" s="1101" t="n"/>
      <c r="X91" s="1101" t="n"/>
      <c r="Y91" s="1101" t="n"/>
      <c r="Z91" s="1101" t="n"/>
      <c r="AA91" s="144" t="n"/>
      <c r="AB91" s="1101" t="n"/>
      <c r="AC91" s="1101" t="n"/>
      <c r="AD91" s="1101" t="n"/>
      <c r="AE91" s="1101" t="n"/>
      <c r="AF91" s="1101" t="n"/>
      <c r="AG91" s="1101" t="n"/>
      <c r="AH91" s="144" t="n"/>
      <c r="AI91" s="332" t="n"/>
      <c r="AJ91" s="435" t="n"/>
      <c r="AK91" s="435" t="n"/>
      <c r="AL91" s="435" t="n"/>
      <c r="AM91" s="435" t="n"/>
      <c r="AN91" s="435" t="n"/>
      <c r="AO91" s="435" t="n"/>
      <c r="AP91" s="435" t="n"/>
      <c r="AQ91" s="435" t="n"/>
      <c r="AR91" s="435" t="n"/>
      <c r="AS91" s="435" t="n"/>
      <c r="AT91" s="435" t="n"/>
      <c r="AU91" s="1084" t="n"/>
      <c r="AV91" s="1085" t="n"/>
      <c r="AW91" s="1101" t="n"/>
      <c r="AX91" s="1101" t="n"/>
      <c r="AY91" s="1101" t="n"/>
      <c r="AZ91" s="737" t="n"/>
      <c r="BA91" s="1099" t="n"/>
      <c r="BB91" s="1099" t="n"/>
      <c r="BC91" s="1099" t="n"/>
      <c r="BD91" s="1099" t="n"/>
      <c r="BE91" s="1099" t="n"/>
      <c r="BF91" s="1099" t="n"/>
      <c r="BG91" s="1099" t="n"/>
      <c r="BH91" s="1099" t="n"/>
      <c r="BI91" s="1099" t="n"/>
      <c r="BJ91" s="1099" t="n"/>
      <c r="BK91" s="1099" t="n"/>
      <c r="BL91" s="1099" t="n"/>
      <c r="BM91" s="1099" t="n"/>
      <c r="BN91" s="1099" t="n"/>
      <c r="BO91" s="1099" t="n"/>
      <c r="BP91" s="1099" t="n"/>
      <c r="BQ91" s="1099" t="n"/>
      <c r="BR91" s="723" t="n"/>
      <c r="BS91" s="723" t="n"/>
      <c r="BT91" s="723" t="n"/>
      <c r="BU91" s="723" t="n"/>
      <c r="BV91" s="723" t="n"/>
      <c r="BW91" s="723" t="n"/>
      <c r="BX91" s="723" t="n"/>
      <c r="BY91" s="723" t="n"/>
      <c r="BZ91" s="723" t="n"/>
      <c r="CA91" s="723" t="n"/>
      <c r="CB91" s="723" t="n"/>
      <c r="CC91" s="723" t="n"/>
      <c r="CD91" s="723" t="n"/>
      <c r="CE91" s="723" t="n"/>
      <c r="CF91" s="723" t="n"/>
      <c r="CG91" s="723" t="n"/>
      <c r="CH91" s="723" t="n"/>
      <c r="CI91" s="723" t="n"/>
      <c r="CJ91" s="723" t="n"/>
      <c r="CK91" s="1099" t="n"/>
      <c r="CL91" s="1099" t="n"/>
      <c r="CM91" s="1099" t="n"/>
      <c r="CN91" s="1099" t="n"/>
      <c r="CO91" s="1099" t="n"/>
      <c r="CP91" s="1099" t="n"/>
      <c r="CQ91" s="1099" t="n"/>
      <c r="CR91" s="1099" t="n"/>
      <c r="CS91" s="1099" t="n"/>
      <c r="CT91" s="1099" t="n"/>
      <c r="CU91" s="1099" t="n"/>
      <c r="CV91" s="1099" t="n"/>
      <c r="CW91" s="1099" t="n"/>
      <c r="CX91" s="1099" t="n"/>
    </row>
    <row r="92" ht="16" customFormat="1" customHeight="1" s="717">
      <c r="A92" s="1101" t="n"/>
      <c r="B92" s="1101" t="n"/>
      <c r="C92" s="1101" t="n"/>
      <c r="D92" s="1101" t="n"/>
      <c r="E92" s="1101" t="n"/>
      <c r="F92" s="1101" t="n"/>
      <c r="G92" s="144" t="n"/>
      <c r="H92" s="1101" t="n"/>
      <c r="I92" s="1101" t="n"/>
      <c r="J92" s="1101" t="n"/>
      <c r="K92" s="1101" t="n"/>
      <c r="L92" s="1101" t="n"/>
      <c r="M92" s="178" t="n"/>
      <c r="N92" s="1101" t="inlineStr">
        <is>
          <t>产品2</t>
        </is>
      </c>
      <c r="O92" s="1101">
        <f>IF(O21="","",AC24)</f>
        <v/>
      </c>
      <c r="P92" s="1101">
        <f>IF(P21="","",AD24)</f>
        <v/>
      </c>
      <c r="Q92" s="1101">
        <f>IF(Q21="","",AE24)</f>
        <v/>
      </c>
      <c r="R92" s="1101">
        <f>IF(R21="","",AF24)</f>
        <v/>
      </c>
      <c r="S92" s="1101" t="n"/>
      <c r="T92" s="230" t="n"/>
      <c r="U92" s="1101" t="n"/>
      <c r="V92" s="1101" t="n"/>
      <c r="W92" s="1101" t="n"/>
      <c r="X92" s="1101" t="n"/>
      <c r="Y92" s="1101" t="n"/>
      <c r="Z92" s="1101" t="n"/>
      <c r="AA92" s="144" t="n"/>
      <c r="AB92" s="1101" t="n"/>
      <c r="AC92" s="1101" t="n"/>
      <c r="AD92" s="1101" t="n"/>
      <c r="AE92" s="1101" t="n"/>
      <c r="AF92" s="1101" t="n"/>
      <c r="AG92" s="1101" t="n"/>
      <c r="AH92" s="144" t="n"/>
      <c r="AI92" s="332" t="n"/>
      <c r="AJ92" s="435" t="n"/>
      <c r="AK92" s="435" t="n"/>
      <c r="AL92" s="435" t="n"/>
      <c r="AM92" s="435" t="n"/>
      <c r="AN92" s="435" t="n"/>
      <c r="AO92" s="435" t="n"/>
      <c r="AP92" s="435" t="n"/>
      <c r="AQ92" s="435" t="n"/>
      <c r="AR92" s="435" t="n"/>
      <c r="AS92" s="435" t="n"/>
      <c r="AT92" s="435" t="n"/>
      <c r="AU92" s="1084" t="n"/>
      <c r="AV92" s="1085" t="n"/>
      <c r="AW92" s="1101" t="n"/>
      <c r="AX92" s="1101" t="n"/>
      <c r="AY92" s="1101" t="n"/>
      <c r="AZ92" s="737" t="n"/>
      <c r="BA92" s="1099" t="n"/>
      <c r="BB92" s="1099" t="n"/>
      <c r="BC92" s="1099" t="n"/>
      <c r="BD92" s="1099" t="n"/>
      <c r="BE92" s="1099" t="n"/>
      <c r="BF92" s="1099" t="n"/>
      <c r="BG92" s="1099" t="n"/>
      <c r="BH92" s="1099" t="n"/>
      <c r="BI92" s="1099" t="n"/>
      <c r="BJ92" s="1099" t="n"/>
      <c r="BK92" s="1099" t="n"/>
      <c r="BL92" s="1099" t="n"/>
      <c r="BM92" s="1099" t="n"/>
      <c r="BN92" s="1099" t="n"/>
      <c r="BO92" s="1099" t="n"/>
      <c r="BP92" s="1099" t="n"/>
      <c r="BQ92" s="1099" t="n"/>
      <c r="BR92" s="723" t="n"/>
      <c r="BS92" s="723" t="n"/>
      <c r="BT92" s="723" t="n"/>
      <c r="BU92" s="723" t="n"/>
      <c r="BV92" s="723" t="n"/>
      <c r="BW92" s="723" t="n"/>
      <c r="BX92" s="723" t="n"/>
      <c r="BY92" s="723" t="n"/>
      <c r="BZ92" s="723" t="n"/>
      <c r="CA92" s="723" t="n"/>
      <c r="CB92" s="723" t="n"/>
      <c r="CC92" s="723" t="n"/>
      <c r="CD92" s="723" t="n"/>
      <c r="CE92" s="723" t="n"/>
      <c r="CF92" s="723" t="n"/>
      <c r="CG92" s="723" t="n"/>
      <c r="CH92" s="723" t="n"/>
      <c r="CI92" s="723" t="n"/>
      <c r="CJ92" s="723" t="n"/>
      <c r="CK92" s="1099" t="n"/>
      <c r="CL92" s="1099" t="n"/>
      <c r="CM92" s="1099" t="n"/>
      <c r="CN92" s="1099" t="n"/>
      <c r="CO92" s="1099" t="n"/>
      <c r="CP92" s="1099" t="n"/>
      <c r="CQ92" s="1099" t="n"/>
      <c r="CR92" s="1099" t="n"/>
      <c r="CS92" s="1099" t="n"/>
      <c r="CT92" s="1099" t="n"/>
      <c r="CU92" s="1099" t="n"/>
      <c r="CV92" s="1099" t="n"/>
      <c r="CW92" s="1099" t="n"/>
      <c r="CX92" s="1099" t="n"/>
    </row>
    <row r="93" ht="16" customFormat="1" customHeight="1" s="717">
      <c r="A93" s="1101" t="n"/>
      <c r="B93" s="1101" t="n"/>
      <c r="C93" s="1101" t="n"/>
      <c r="D93" s="1101" t="n"/>
      <c r="E93" s="1101" t="n"/>
      <c r="F93" s="1101" t="n"/>
      <c r="G93" s="144" t="n"/>
      <c r="H93" s="1101" t="n"/>
      <c r="I93" s="1101" t="n"/>
      <c r="J93" s="1101" t="n"/>
      <c r="K93" s="1101" t="n"/>
      <c r="L93" s="1101" t="n"/>
      <c r="M93" s="178" t="n"/>
      <c r="N93" s="1101" t="inlineStr">
        <is>
          <t>产品3</t>
        </is>
      </c>
      <c r="O93" s="1101">
        <f>IF(O22="","",AC25)</f>
        <v/>
      </c>
      <c r="P93" s="1101">
        <f>IF(P22="","",AD25)</f>
        <v/>
      </c>
      <c r="Q93" s="1101">
        <f>IF(Q22="","",AE25)</f>
        <v/>
      </c>
      <c r="R93" s="1101">
        <f>IF(R22="","",AF25)</f>
        <v/>
      </c>
      <c r="S93" s="1101" t="n"/>
      <c r="T93" s="230" t="n"/>
      <c r="U93" s="1101" t="n"/>
      <c r="V93" s="1101" t="n"/>
      <c r="W93" s="1101" t="n"/>
      <c r="X93" s="1101" t="n"/>
      <c r="Y93" s="1101" t="n"/>
      <c r="Z93" s="1101" t="n"/>
      <c r="AA93" s="144" t="n"/>
      <c r="AB93" s="1101" t="n"/>
      <c r="AC93" s="1101" t="n"/>
      <c r="AD93" s="1101" t="n"/>
      <c r="AE93" s="1101" t="n"/>
      <c r="AF93" s="1101" t="n"/>
      <c r="AG93" s="1101" t="n"/>
      <c r="AH93" s="144" t="n"/>
      <c r="AI93" s="332" t="n"/>
      <c r="AJ93" s="435" t="n"/>
      <c r="AK93" s="435" t="n"/>
      <c r="AL93" s="435" t="n"/>
      <c r="AM93" s="435" t="n"/>
      <c r="AN93" s="435" t="n"/>
      <c r="AO93" s="435" t="n"/>
      <c r="AP93" s="435" t="n"/>
      <c r="AQ93" s="435" t="n"/>
      <c r="AR93" s="435" t="n"/>
      <c r="AS93" s="435" t="n"/>
      <c r="AT93" s="435" t="n"/>
      <c r="AU93" s="1084" t="n"/>
      <c r="AV93" s="1085" t="n"/>
      <c r="AW93" s="1101" t="n"/>
      <c r="AX93" s="1101" t="n"/>
      <c r="AY93" s="1101" t="n"/>
      <c r="AZ93" s="737" t="n"/>
      <c r="BA93" s="1099" t="n"/>
      <c r="BB93" s="1099" t="n"/>
      <c r="BC93" s="1099" t="n"/>
      <c r="BD93" s="1099" t="n"/>
      <c r="BE93" s="1099" t="n"/>
      <c r="BF93" s="1099" t="n"/>
      <c r="BG93" s="1099" t="n"/>
      <c r="BH93" s="1099" t="n"/>
      <c r="BI93" s="1099" t="n"/>
      <c r="BJ93" s="1099" t="n"/>
      <c r="BK93" s="1099" t="n"/>
      <c r="BL93" s="1099" t="n"/>
      <c r="BM93" s="1099" t="n"/>
      <c r="BN93" s="1099" t="n"/>
      <c r="BO93" s="1099" t="n"/>
      <c r="BP93" s="1099" t="n"/>
      <c r="BQ93" s="1099" t="n"/>
      <c r="BR93" s="723" t="n"/>
      <c r="BS93" s="723" t="n"/>
      <c r="BT93" s="723" t="n"/>
      <c r="BU93" s="723" t="n"/>
      <c r="BV93" s="723" t="n"/>
      <c r="BW93" s="723" t="n"/>
      <c r="BX93" s="723" t="n"/>
      <c r="BY93" s="723" t="n"/>
      <c r="BZ93" s="723" t="n"/>
      <c r="CA93" s="723" t="n"/>
      <c r="CB93" s="723" t="n"/>
      <c r="CC93" s="723" t="n"/>
      <c r="CD93" s="723" t="n"/>
      <c r="CE93" s="723" t="n"/>
      <c r="CF93" s="723" t="n"/>
      <c r="CG93" s="723" t="n"/>
      <c r="CH93" s="723" t="n"/>
      <c r="CI93" s="723" t="n"/>
      <c r="CJ93" s="723" t="n"/>
      <c r="CK93" s="1099" t="n"/>
      <c r="CL93" s="1099" t="n"/>
      <c r="CM93" s="1099" t="n"/>
      <c r="CN93" s="1099" t="n"/>
      <c r="CO93" s="1099" t="n"/>
      <c r="CP93" s="1099" t="n"/>
      <c r="CQ93" s="1099" t="n"/>
      <c r="CR93" s="1099" t="n"/>
      <c r="CS93" s="1099" t="n"/>
      <c r="CT93" s="1099" t="n"/>
      <c r="CU93" s="1099" t="n"/>
      <c r="CV93" s="1099" t="n"/>
      <c r="CW93" s="1099" t="n"/>
      <c r="CX93" s="1099" t="n"/>
    </row>
    <row r="94" ht="16" customFormat="1" customHeight="1" s="717">
      <c r="A94" s="1101" t="n"/>
      <c r="B94" s="1101" t="n"/>
      <c r="C94" s="1101" t="n"/>
      <c r="D94" s="1101" t="n"/>
      <c r="E94" s="1101" t="n"/>
      <c r="F94" s="1101" t="n"/>
      <c r="G94" s="144" t="n"/>
      <c r="H94" s="1101" t="n"/>
      <c r="I94" s="1101" t="n"/>
      <c r="J94" s="1101" t="n"/>
      <c r="K94" s="1101" t="n"/>
      <c r="L94" s="1101" t="n"/>
      <c r="M94" s="178" t="n"/>
      <c r="N94" s="1101" t="inlineStr">
        <is>
          <t>产品4</t>
        </is>
      </c>
      <c r="O94" s="1101">
        <f>IF(O23="","",AC26)</f>
        <v/>
      </c>
      <c r="P94" s="1101">
        <f>IF(P23="","",AD26)</f>
        <v/>
      </c>
      <c r="Q94" s="1101">
        <f>IF(Q23="","",AE26)</f>
        <v/>
      </c>
      <c r="R94" s="1101">
        <f>IF(R23="","",AF26)</f>
        <v/>
      </c>
      <c r="S94" s="1101" t="n"/>
      <c r="T94" s="230" t="n"/>
      <c r="U94" s="1101" t="n"/>
      <c r="V94" s="1101" t="n"/>
      <c r="W94" s="1101" t="n"/>
      <c r="X94" s="1101" t="n"/>
      <c r="Y94" s="1101" t="n"/>
      <c r="Z94" s="1101" t="n"/>
      <c r="AA94" s="144" t="n"/>
      <c r="AB94" s="1101" t="n"/>
      <c r="AC94" s="1101" t="n"/>
      <c r="AD94" s="1101" t="n"/>
      <c r="AE94" s="1101" t="n"/>
      <c r="AF94" s="1101" t="n"/>
      <c r="AG94" s="1101" t="n"/>
      <c r="AH94" s="144" t="n"/>
      <c r="AI94" s="332" t="n"/>
      <c r="AJ94" s="435" t="n"/>
      <c r="AK94" s="435" t="n"/>
      <c r="AL94" s="435" t="n"/>
      <c r="AM94" s="435" t="n"/>
      <c r="AN94" s="435" t="n"/>
      <c r="AO94" s="435" t="n"/>
      <c r="AP94" s="435" t="n"/>
      <c r="AQ94" s="435" t="n"/>
      <c r="AR94" s="435" t="n"/>
      <c r="AS94" s="435" t="n"/>
      <c r="AT94" s="435" t="n"/>
      <c r="AU94" s="1084" t="n"/>
      <c r="AV94" s="1085" t="n"/>
      <c r="AW94" s="1101" t="n"/>
      <c r="AX94" s="1101" t="n"/>
      <c r="AY94" s="1101" t="n"/>
      <c r="AZ94" s="737" t="n"/>
      <c r="BA94" s="1099" t="n"/>
      <c r="BB94" s="1099" t="n"/>
      <c r="BC94" s="1099" t="n"/>
      <c r="BD94" s="1099" t="n"/>
      <c r="BE94" s="1099" t="n"/>
      <c r="BF94" s="1099" t="n"/>
      <c r="BG94" s="1099" t="n"/>
      <c r="BH94" s="1099" t="n"/>
      <c r="BI94" s="1099" t="n"/>
      <c r="BJ94" s="1099" t="n"/>
      <c r="BK94" s="1099" t="n"/>
      <c r="BL94" s="1099" t="n"/>
      <c r="BM94" s="1099" t="n"/>
      <c r="BN94" s="1099" t="n"/>
      <c r="BO94" s="1099" t="n"/>
      <c r="BP94" s="1099" t="n"/>
      <c r="BQ94" s="1099" t="n"/>
      <c r="BR94" s="723" t="n"/>
      <c r="BS94" s="723" t="n"/>
      <c r="BT94" s="723" t="n"/>
      <c r="BU94" s="723" t="n"/>
      <c r="BV94" s="723" t="n"/>
      <c r="BW94" s="723" t="n"/>
      <c r="BX94" s="723" t="n"/>
      <c r="BY94" s="723" t="n"/>
      <c r="BZ94" s="723" t="n"/>
      <c r="CA94" s="723" t="n"/>
      <c r="CB94" s="723" t="n"/>
      <c r="CC94" s="723" t="n"/>
      <c r="CD94" s="723" t="n"/>
      <c r="CE94" s="723" t="n"/>
      <c r="CF94" s="723" t="n"/>
      <c r="CG94" s="723" t="n"/>
      <c r="CH94" s="723" t="n"/>
      <c r="CI94" s="723" t="n"/>
      <c r="CJ94" s="723" t="n"/>
      <c r="CK94" s="1099" t="n"/>
      <c r="CL94" s="1099" t="n"/>
      <c r="CM94" s="1099" t="n"/>
      <c r="CN94" s="1099" t="n"/>
      <c r="CO94" s="1099" t="n"/>
      <c r="CP94" s="1099" t="n"/>
      <c r="CQ94" s="1099" t="n"/>
      <c r="CR94" s="1099" t="n"/>
      <c r="CS94" s="1099" t="n"/>
      <c r="CT94" s="1099" t="n"/>
      <c r="CU94" s="1099" t="n"/>
      <c r="CV94" s="1099" t="n"/>
      <c r="CW94" s="1099" t="n"/>
      <c r="CX94" s="1099" t="n"/>
    </row>
    <row r="95" ht="16" customFormat="1" customHeight="1" s="717">
      <c r="A95" s="1101" t="n"/>
      <c r="B95" s="1101" t="n"/>
      <c r="C95" s="1101" t="n"/>
      <c r="D95" s="1101" t="n"/>
      <c r="E95" s="1101" t="n"/>
      <c r="F95" s="1101" t="n"/>
      <c r="G95" s="144" t="n"/>
      <c r="H95" s="1101" t="n"/>
      <c r="I95" s="1101" t="n"/>
      <c r="J95" s="1101" t="n"/>
      <c r="K95" s="1101" t="n"/>
      <c r="L95" s="1101" t="n"/>
      <c r="M95" s="178" t="n"/>
      <c r="N95" s="1101" t="n"/>
      <c r="O95" s="1101" t="n"/>
      <c r="P95" s="1101" t="n"/>
      <c r="Q95" s="1101" t="n"/>
      <c r="R95" s="1101" t="n"/>
      <c r="S95" s="1101" t="n"/>
      <c r="T95" s="230" t="n"/>
      <c r="U95" s="1101" t="n"/>
      <c r="V95" s="1101" t="n"/>
      <c r="W95" s="1101" t="n"/>
      <c r="X95" s="1101" t="n"/>
      <c r="Y95" s="1101" t="n"/>
      <c r="Z95" s="1101" t="n"/>
      <c r="AA95" s="144" t="n"/>
      <c r="AB95" s="1101" t="n"/>
      <c r="AC95" s="1101" t="n"/>
      <c r="AD95" s="1101" t="n"/>
      <c r="AE95" s="1101" t="n"/>
      <c r="AF95" s="1101" t="n"/>
      <c r="AG95" s="1101" t="n"/>
      <c r="AH95" s="144" t="n"/>
      <c r="AI95" s="332" t="n"/>
      <c r="AJ95" s="435" t="n"/>
      <c r="AK95" s="435" t="n"/>
      <c r="AL95" s="435" t="n"/>
      <c r="AM95" s="435" t="n"/>
      <c r="AN95" s="435" t="n"/>
      <c r="AO95" s="435" t="n"/>
      <c r="AP95" s="435" t="n"/>
      <c r="AQ95" s="435" t="n"/>
      <c r="AR95" s="435" t="n"/>
      <c r="AS95" s="435" t="n"/>
      <c r="AT95" s="435" t="n"/>
      <c r="AU95" s="1084" t="n"/>
      <c r="AV95" s="1085" t="n"/>
      <c r="AW95" s="1101" t="n"/>
      <c r="AX95" s="1101" t="n"/>
      <c r="AY95" s="1101" t="n"/>
      <c r="AZ95" s="737" t="n"/>
      <c r="BA95" s="1099" t="n"/>
      <c r="BB95" s="1099" t="n"/>
      <c r="BC95" s="1099" t="n"/>
      <c r="BD95" s="1099" t="n"/>
      <c r="BE95" s="1099" t="n"/>
      <c r="BF95" s="1099" t="n"/>
      <c r="BG95" s="1099" t="n"/>
      <c r="BH95" s="1099" t="n"/>
      <c r="BI95" s="1099" t="n"/>
      <c r="BJ95" s="1099" t="n"/>
      <c r="BK95" s="1099" t="n"/>
      <c r="BL95" s="1099" t="n"/>
      <c r="BM95" s="1099" t="n"/>
      <c r="BN95" s="1099" t="n"/>
      <c r="BO95" s="1099" t="n"/>
      <c r="BP95" s="1099" t="n"/>
      <c r="BQ95" s="1099" t="n"/>
      <c r="BR95" s="723" t="n"/>
      <c r="BS95" s="723" t="n"/>
      <c r="BT95" s="723" t="n"/>
      <c r="BU95" s="723" t="n"/>
      <c r="BV95" s="723" t="n"/>
      <c r="BW95" s="723" t="n"/>
      <c r="BX95" s="723" t="n"/>
      <c r="BY95" s="723" t="n"/>
      <c r="BZ95" s="723" t="n"/>
      <c r="CA95" s="723" t="n"/>
      <c r="CB95" s="723" t="n"/>
      <c r="CC95" s="723" t="n"/>
      <c r="CD95" s="723" t="n"/>
      <c r="CE95" s="723" t="n"/>
      <c r="CF95" s="723" t="n"/>
      <c r="CG95" s="723" t="n"/>
      <c r="CH95" s="723" t="n"/>
      <c r="CI95" s="723" t="n"/>
      <c r="CJ95" s="723" t="n"/>
      <c r="CK95" s="1099" t="n"/>
      <c r="CL95" s="1099" t="n"/>
      <c r="CM95" s="1099" t="n"/>
      <c r="CN95" s="1099" t="n"/>
      <c r="CO95" s="1099" t="n"/>
      <c r="CP95" s="1099" t="n"/>
      <c r="CQ95" s="1099" t="n"/>
      <c r="CR95" s="1099" t="n"/>
      <c r="CS95" s="1099" t="n"/>
      <c r="CT95" s="1099" t="n"/>
      <c r="CU95" s="1099" t="n"/>
      <c r="CV95" s="1099" t="n"/>
      <c r="CW95" s="1099" t="n"/>
      <c r="CX95" s="1099" t="n"/>
    </row>
    <row r="96" ht="16" customFormat="1" customHeight="1" s="717">
      <c r="A96" s="1101" t="n"/>
      <c r="B96" s="1101" t="n"/>
      <c r="C96" s="1101" t="n"/>
      <c r="D96" s="1101" t="n"/>
      <c r="E96" s="1101" t="n"/>
      <c r="F96" s="1101" t="n"/>
      <c r="G96" s="144" t="n"/>
      <c r="H96" s="1101" t="n"/>
      <c r="I96" s="1101" t="n"/>
      <c r="J96" s="1101" t="n"/>
      <c r="K96" s="1101" t="n"/>
      <c r="L96" s="1101" t="n"/>
      <c r="M96" s="178" t="n"/>
      <c r="N96" s="1101" t="n"/>
      <c r="O96" s="1101" t="n"/>
      <c r="P96" s="1101" t="n"/>
      <c r="Q96" s="1101" t="n"/>
      <c r="R96" s="1101" t="n"/>
      <c r="S96" s="1101" t="n"/>
      <c r="T96" s="230" t="n"/>
      <c r="U96" s="1101" t="n"/>
      <c r="V96" s="1101" t="n"/>
      <c r="W96" s="1101" t="n"/>
      <c r="X96" s="1101" t="n"/>
      <c r="Y96" s="1101" t="n"/>
      <c r="Z96" s="1101" t="n"/>
      <c r="AA96" s="144" t="n"/>
      <c r="AB96" s="1101" t="n"/>
      <c r="AC96" s="1101" t="n"/>
      <c r="AD96" s="1101" t="n"/>
      <c r="AE96" s="1101" t="n"/>
      <c r="AF96" s="1101" t="n"/>
      <c r="AG96" s="1101" t="n"/>
      <c r="AH96" s="144" t="n"/>
      <c r="AI96" s="332" t="n"/>
      <c r="AJ96" s="435" t="n"/>
      <c r="AK96" s="435" t="n"/>
      <c r="AL96" s="435" t="n"/>
      <c r="AM96" s="435" t="n"/>
      <c r="AN96" s="435" t="n"/>
      <c r="AO96" s="435" t="n"/>
      <c r="AP96" s="435" t="n"/>
      <c r="AQ96" s="435" t="n"/>
      <c r="AR96" s="435" t="n"/>
      <c r="AS96" s="435" t="n"/>
      <c r="AT96" s="435" t="n"/>
      <c r="AU96" s="1084" t="n"/>
      <c r="AV96" s="1085" t="n"/>
      <c r="AW96" s="1101" t="n"/>
      <c r="AX96" s="1101" t="n"/>
      <c r="AY96" s="1101" t="n"/>
      <c r="AZ96" s="737" t="n"/>
      <c r="BA96" s="1099" t="n"/>
      <c r="BB96" s="1099" t="n"/>
      <c r="BC96" s="1099" t="n"/>
      <c r="BD96" s="1099" t="n"/>
      <c r="BE96" s="1099" t="n"/>
      <c r="BF96" s="1099" t="n"/>
      <c r="BG96" s="1099" t="n"/>
      <c r="BH96" s="1099" t="n"/>
      <c r="BI96" s="1099" t="n"/>
      <c r="BJ96" s="1099" t="n"/>
      <c r="BK96" s="1099" t="n"/>
      <c r="BL96" s="1099" t="n"/>
      <c r="BM96" s="1099" t="n"/>
      <c r="BN96" s="1099" t="n"/>
      <c r="BO96" s="1099" t="n"/>
      <c r="BP96" s="1099" t="n"/>
      <c r="BQ96" s="1099" t="n"/>
      <c r="BR96" s="723" t="n"/>
      <c r="BS96" s="723" t="n"/>
      <c r="BT96" s="723" t="n"/>
      <c r="BU96" s="723" t="n"/>
      <c r="BV96" s="723" t="n"/>
      <c r="BW96" s="723" t="n"/>
      <c r="BX96" s="723" t="n"/>
      <c r="BY96" s="723" t="n"/>
      <c r="BZ96" s="723" t="n"/>
      <c r="CA96" s="723" t="n"/>
      <c r="CB96" s="723" t="n"/>
      <c r="CC96" s="723" t="n"/>
      <c r="CD96" s="723" t="n"/>
      <c r="CE96" s="723" t="n"/>
      <c r="CF96" s="723" t="n"/>
      <c r="CG96" s="723" t="n"/>
      <c r="CH96" s="723" t="n"/>
      <c r="CI96" s="723" t="n"/>
      <c r="CJ96" s="723" t="n"/>
      <c r="CK96" s="1099" t="n"/>
      <c r="CL96" s="1099" t="n"/>
      <c r="CM96" s="1099" t="n"/>
      <c r="CN96" s="1099" t="n"/>
      <c r="CO96" s="1099" t="n"/>
      <c r="CP96" s="1099" t="n"/>
      <c r="CQ96" s="1099" t="n"/>
      <c r="CR96" s="1099" t="n"/>
      <c r="CS96" s="1099" t="n"/>
      <c r="CT96" s="1099" t="n"/>
      <c r="CU96" s="1099" t="n"/>
      <c r="CV96" s="1099" t="n"/>
      <c r="CW96" s="1099" t="n"/>
      <c r="CX96" s="1099" t="n"/>
    </row>
    <row r="97" ht="16" customFormat="1" customHeight="1" s="717">
      <c r="A97" s="1101" t="n"/>
      <c r="B97" s="1101" t="n"/>
      <c r="C97" s="1101" t="n"/>
      <c r="D97" s="1101" t="n"/>
      <c r="E97" s="1101" t="n"/>
      <c r="F97" s="1101" t="n"/>
      <c r="G97" s="144" t="n"/>
      <c r="H97" s="1101" t="n"/>
      <c r="I97" s="1101" t="n"/>
      <c r="J97" s="1101" t="n"/>
      <c r="K97" s="1101" t="n"/>
      <c r="L97" s="1101" t="n"/>
      <c r="M97" s="178" t="n"/>
      <c r="N97" s="1101" t="n"/>
      <c r="O97" s="1101" t="n"/>
      <c r="P97" s="1101" t="n"/>
      <c r="Q97" s="1101" t="n"/>
      <c r="R97" s="1101" t="n"/>
      <c r="S97" s="1101" t="n"/>
      <c r="T97" s="230" t="n"/>
      <c r="U97" s="1101" t="n"/>
      <c r="V97" s="1101" t="n"/>
      <c r="W97" s="1101" t="n"/>
      <c r="X97" s="1101" t="n"/>
      <c r="Y97" s="1101" t="n"/>
      <c r="Z97" s="1101" t="n"/>
      <c r="AA97" s="144" t="n"/>
      <c r="AB97" s="1101" t="n"/>
      <c r="AC97" s="1101" t="n"/>
      <c r="AD97" s="1101" t="n"/>
      <c r="AE97" s="1101" t="n"/>
      <c r="AF97" s="1101" t="n"/>
      <c r="AG97" s="1101" t="n"/>
      <c r="AH97" s="144" t="n"/>
      <c r="AI97" s="332" t="n"/>
      <c r="AJ97" s="435" t="n"/>
      <c r="AK97" s="435" t="n"/>
      <c r="AL97" s="435" t="n"/>
      <c r="AM97" s="435" t="n"/>
      <c r="AN97" s="435" t="n"/>
      <c r="AO97" s="435" t="n"/>
      <c r="AP97" s="435" t="n"/>
      <c r="AQ97" s="435" t="n"/>
      <c r="AR97" s="435" t="n"/>
      <c r="AS97" s="435" t="n"/>
      <c r="AT97" s="435" t="n"/>
      <c r="AU97" s="1084" t="n"/>
      <c r="AV97" s="1085" t="n"/>
      <c r="AW97" s="1101" t="n"/>
      <c r="AX97" s="1101" t="n"/>
      <c r="AY97" s="1101" t="n"/>
      <c r="AZ97" s="737" t="n"/>
      <c r="BA97" s="1099" t="n"/>
      <c r="BB97" s="1099" t="n"/>
      <c r="BC97" s="1099" t="n"/>
      <c r="BD97" s="1099" t="n"/>
      <c r="BE97" s="1099" t="n"/>
      <c r="BF97" s="1099" t="n"/>
      <c r="BG97" s="1099" t="n"/>
      <c r="BH97" s="1099" t="n"/>
      <c r="BI97" s="1099" t="n"/>
      <c r="BJ97" s="1099" t="n"/>
      <c r="BK97" s="1099" t="n"/>
      <c r="BL97" s="1099" t="n"/>
      <c r="BM97" s="1099" t="n"/>
      <c r="BN97" s="1099" t="n"/>
      <c r="BO97" s="1099" t="n"/>
      <c r="BP97" s="1099" t="n"/>
      <c r="BQ97" s="1099" t="n"/>
      <c r="BR97" s="723" t="n"/>
      <c r="BS97" s="723" t="n"/>
      <c r="BT97" s="723" t="n"/>
      <c r="BU97" s="723" t="n"/>
      <c r="BV97" s="723" t="n"/>
      <c r="BW97" s="723" t="n"/>
      <c r="BX97" s="723" t="n"/>
      <c r="BY97" s="723" t="n"/>
      <c r="BZ97" s="723" t="n"/>
      <c r="CA97" s="723" t="n"/>
      <c r="CB97" s="723" t="n"/>
      <c r="CC97" s="723" t="n"/>
      <c r="CD97" s="723" t="n"/>
      <c r="CE97" s="723" t="n"/>
      <c r="CF97" s="723" t="n"/>
      <c r="CG97" s="723" t="n"/>
      <c r="CH97" s="723" t="n"/>
      <c r="CI97" s="723" t="n"/>
      <c r="CJ97" s="723" t="n"/>
      <c r="CK97" s="1099" t="n"/>
      <c r="CL97" s="1099" t="n"/>
      <c r="CM97" s="1099" t="n"/>
      <c r="CN97" s="1099" t="n"/>
      <c r="CO97" s="1099" t="n"/>
      <c r="CP97" s="1099" t="n"/>
      <c r="CQ97" s="1099" t="n"/>
      <c r="CR97" s="1099" t="n"/>
      <c r="CS97" s="1099" t="n"/>
      <c r="CT97" s="1099" t="n"/>
      <c r="CU97" s="1099" t="n"/>
      <c r="CV97" s="1099" t="n"/>
      <c r="CW97" s="1099" t="n"/>
      <c r="CX97" s="1099" t="n"/>
    </row>
    <row r="98" ht="16" customFormat="1" customHeight="1" s="717">
      <c r="A98" s="1101" t="n"/>
      <c r="B98" s="1101" t="n"/>
      <c r="C98" s="1101" t="n"/>
      <c r="D98" s="1101" t="n"/>
      <c r="E98" s="1101" t="n"/>
      <c r="F98" s="1101" t="n"/>
      <c r="G98" s="144" t="n"/>
      <c r="H98" s="1101" t="n"/>
      <c r="I98" s="1101" t="n"/>
      <c r="J98" s="1101" t="n"/>
      <c r="K98" s="1101" t="n"/>
      <c r="L98" s="1101" t="n"/>
      <c r="M98" s="178" t="n"/>
      <c r="N98" s="1101" t="n"/>
      <c r="O98" s="1101" t="n"/>
      <c r="P98" s="1101" t="n"/>
      <c r="Q98" s="1101" t="n"/>
      <c r="R98" s="1101" t="n"/>
      <c r="S98" s="1101" t="n"/>
      <c r="T98" s="230" t="n"/>
      <c r="U98" s="1101" t="n"/>
      <c r="V98" s="1101" t="n"/>
      <c r="W98" s="1101" t="n"/>
      <c r="X98" s="1101" t="n"/>
      <c r="Y98" s="1101" t="n"/>
      <c r="Z98" s="1101" t="n"/>
      <c r="AA98" s="144" t="n"/>
      <c r="AB98" s="1101" t="n"/>
      <c r="AC98" s="1101" t="n"/>
      <c r="AD98" s="1101" t="n"/>
      <c r="AE98" s="1101" t="n"/>
      <c r="AF98" s="1101" t="n"/>
      <c r="AG98" s="1101" t="n"/>
      <c r="AH98" s="144" t="n"/>
      <c r="AI98" s="332" t="n"/>
      <c r="AJ98" s="435" t="n"/>
      <c r="AK98" s="435" t="n"/>
      <c r="AL98" s="435" t="n"/>
      <c r="AM98" s="435" t="n"/>
      <c r="AN98" s="435" t="n"/>
      <c r="AO98" s="435" t="n"/>
      <c r="AP98" s="435" t="n"/>
      <c r="AQ98" s="435" t="n"/>
      <c r="AR98" s="435" t="n"/>
      <c r="AS98" s="435" t="n"/>
      <c r="AT98" s="435" t="n"/>
      <c r="AU98" s="1084" t="n"/>
      <c r="AV98" s="1085" t="n"/>
      <c r="AW98" s="1101" t="n"/>
      <c r="AX98" s="1101" t="n"/>
      <c r="AY98" s="1101" t="n"/>
      <c r="AZ98" s="737" t="n"/>
      <c r="BA98" s="1099" t="n"/>
      <c r="BB98" s="1099" t="n"/>
      <c r="BC98" s="1099" t="n"/>
      <c r="BD98" s="1099" t="n"/>
      <c r="BE98" s="1099" t="n"/>
      <c r="BF98" s="1099" t="n"/>
      <c r="BG98" s="1099" t="n"/>
      <c r="BH98" s="1099" t="n"/>
      <c r="BI98" s="1099" t="n"/>
      <c r="BJ98" s="1099" t="n"/>
      <c r="BK98" s="1099" t="n"/>
      <c r="BL98" s="1099" t="n"/>
      <c r="BM98" s="1099" t="n"/>
      <c r="BN98" s="1099" t="n"/>
      <c r="BO98" s="1099" t="n"/>
      <c r="BP98" s="1099" t="n"/>
      <c r="BQ98" s="1099" t="n"/>
      <c r="BR98" s="723" t="n"/>
      <c r="BS98" s="723" t="n"/>
      <c r="BT98" s="723" t="n"/>
      <c r="BU98" s="723" t="n"/>
      <c r="BV98" s="723" t="n"/>
      <c r="BW98" s="723" t="n"/>
      <c r="BX98" s="723" t="n"/>
      <c r="BY98" s="723" t="n"/>
      <c r="BZ98" s="723" t="n"/>
      <c r="CA98" s="723" t="n"/>
      <c r="CB98" s="723" t="n"/>
      <c r="CC98" s="723" t="n"/>
      <c r="CD98" s="723" t="n"/>
      <c r="CE98" s="723" t="n"/>
      <c r="CF98" s="723" t="n"/>
      <c r="CG98" s="723" t="n"/>
      <c r="CH98" s="723" t="n"/>
      <c r="CI98" s="723" t="n"/>
      <c r="CJ98" s="723" t="n"/>
      <c r="CK98" s="1099" t="n"/>
      <c r="CL98" s="1099" t="n"/>
      <c r="CM98" s="1099" t="n"/>
      <c r="CN98" s="1099" t="n"/>
      <c r="CO98" s="1099" t="n"/>
      <c r="CP98" s="1099" t="n"/>
      <c r="CQ98" s="1099" t="n"/>
      <c r="CR98" s="1099" t="n"/>
      <c r="CS98" s="1099" t="n"/>
      <c r="CT98" s="1099" t="n"/>
      <c r="CU98" s="1099" t="n"/>
      <c r="CV98" s="1099" t="n"/>
      <c r="CW98" s="1099" t="n"/>
      <c r="CX98" s="1099" t="n"/>
    </row>
    <row r="99" ht="16" customFormat="1" customHeight="1" s="717">
      <c r="A99" s="1101" t="n"/>
      <c r="B99" s="1101" t="n"/>
      <c r="C99" s="1101" t="n"/>
      <c r="D99" s="1101" t="n"/>
      <c r="E99" s="1101" t="n"/>
      <c r="F99" s="1101" t="n"/>
      <c r="G99" s="144" t="n"/>
      <c r="H99" s="1101" t="n"/>
      <c r="I99" s="1101" t="n"/>
      <c r="J99" s="1101" t="n"/>
      <c r="K99" s="1101" t="n"/>
      <c r="L99" s="1101" t="n"/>
      <c r="M99" s="178" t="n"/>
      <c r="N99" s="1101" t="n"/>
      <c r="O99" s="1101" t="n"/>
      <c r="P99" s="1101" t="n"/>
      <c r="Q99" s="1101" t="n"/>
      <c r="R99" s="1101" t="n"/>
      <c r="S99" s="1101" t="n"/>
      <c r="T99" s="230" t="n"/>
      <c r="U99" s="1101" t="n"/>
      <c r="V99" s="1101" t="n"/>
      <c r="W99" s="1101" t="n"/>
      <c r="X99" s="1101" t="n"/>
      <c r="Y99" s="1101" t="n"/>
      <c r="Z99" s="1101" t="n"/>
      <c r="AA99" s="144" t="n"/>
      <c r="AB99" s="1101" t="n"/>
      <c r="AC99" s="1101" t="n"/>
      <c r="AD99" s="1101" t="n"/>
      <c r="AE99" s="1101" t="n"/>
      <c r="AF99" s="1101" t="n"/>
      <c r="AG99" s="1101" t="n"/>
      <c r="AH99" s="144" t="n"/>
      <c r="AI99" s="332" t="n"/>
      <c r="AJ99" s="435" t="n"/>
      <c r="AK99" s="435" t="n"/>
      <c r="AL99" s="435" t="n"/>
      <c r="AM99" s="435" t="n"/>
      <c r="AN99" s="435" t="n"/>
      <c r="AO99" s="435" t="n"/>
      <c r="AP99" s="435" t="n"/>
      <c r="AQ99" s="435" t="n"/>
      <c r="AR99" s="435" t="n"/>
      <c r="AS99" s="435" t="n"/>
      <c r="AT99" s="435" t="n"/>
      <c r="AU99" s="1084" t="n"/>
      <c r="AV99" s="1085" t="n"/>
      <c r="AW99" s="1101" t="n"/>
      <c r="AX99" s="1101" t="n"/>
      <c r="AY99" s="1101" t="n"/>
      <c r="AZ99" s="737" t="n"/>
      <c r="BA99" s="1099" t="n"/>
      <c r="BB99" s="1099" t="n"/>
      <c r="BC99" s="1099" t="n"/>
      <c r="BD99" s="1099" t="n"/>
      <c r="BE99" s="1099" t="n"/>
      <c r="BF99" s="1099" t="n"/>
      <c r="BG99" s="1099" t="n"/>
      <c r="BH99" s="1099" t="n"/>
      <c r="BI99" s="1099" t="n"/>
      <c r="BJ99" s="1099" t="n"/>
      <c r="BK99" s="1099" t="n"/>
      <c r="BL99" s="1099" t="n"/>
      <c r="BM99" s="1099" t="n"/>
      <c r="BN99" s="1099" t="n"/>
      <c r="BO99" s="1099" t="n"/>
      <c r="BP99" s="1099" t="n"/>
      <c r="BQ99" s="1099" t="n"/>
      <c r="BR99" s="723" t="n"/>
      <c r="BS99" s="723" t="n"/>
      <c r="BT99" s="723" t="n"/>
      <c r="BU99" s="723" t="n"/>
      <c r="BV99" s="723" t="n"/>
      <c r="BW99" s="723" t="n"/>
      <c r="BX99" s="723" t="n"/>
      <c r="BY99" s="723" t="n"/>
      <c r="BZ99" s="723" t="n"/>
      <c r="CA99" s="723" t="n"/>
      <c r="CB99" s="723" t="n"/>
      <c r="CC99" s="723" t="n"/>
      <c r="CD99" s="723" t="n"/>
      <c r="CE99" s="723" t="n"/>
      <c r="CF99" s="723" t="n"/>
      <c r="CG99" s="723" t="n"/>
      <c r="CH99" s="723" t="n"/>
      <c r="CI99" s="723" t="n"/>
      <c r="CJ99" s="723" t="n"/>
      <c r="CK99" s="1099" t="n"/>
      <c r="CL99" s="1099" t="n"/>
      <c r="CM99" s="1099" t="n"/>
      <c r="CN99" s="1099" t="n"/>
      <c r="CO99" s="1099" t="n"/>
      <c r="CP99" s="1099" t="n"/>
      <c r="CQ99" s="1099" t="n"/>
      <c r="CR99" s="1099" t="n"/>
      <c r="CS99" s="1099" t="n"/>
      <c r="CT99" s="1099" t="n"/>
      <c r="CU99" s="1099" t="n"/>
      <c r="CV99" s="1099" t="n"/>
      <c r="CW99" s="1099" t="n"/>
      <c r="CX99" s="1099" t="n"/>
    </row>
    <row r="100" ht="16" customFormat="1" customHeight="1" s="717">
      <c r="A100" s="1101" t="n"/>
      <c r="B100" s="1101" t="n"/>
      <c r="C100" s="1101" t="n"/>
      <c r="D100" s="1101" t="n"/>
      <c r="E100" s="1101" t="n"/>
      <c r="F100" s="1101" t="n"/>
      <c r="G100" s="144" t="n"/>
      <c r="H100" s="1101" t="n"/>
      <c r="I100" s="1101" t="n"/>
      <c r="J100" s="1101" t="n"/>
      <c r="K100" s="1101" t="n"/>
      <c r="L100" s="1101" t="n"/>
      <c r="M100" s="178" t="n"/>
      <c r="N100" s="1101" t="n"/>
      <c r="O100" s="1101" t="n"/>
      <c r="P100" s="1101" t="n"/>
      <c r="Q100" s="1101" t="n"/>
      <c r="R100" s="1101" t="n"/>
      <c r="S100" s="1101" t="n"/>
      <c r="T100" s="230" t="n"/>
      <c r="U100" s="1101" t="n"/>
      <c r="V100" s="1101" t="n"/>
      <c r="W100" s="1101" t="n"/>
      <c r="X100" s="1101" t="n"/>
      <c r="Y100" s="1101" t="n"/>
      <c r="Z100" s="1101" t="n"/>
      <c r="AA100" s="144" t="n"/>
      <c r="AB100" s="1101" t="n"/>
      <c r="AC100" s="1101" t="n"/>
      <c r="AD100" s="1101" t="n"/>
      <c r="AE100" s="1101" t="n"/>
      <c r="AF100" s="1101" t="n"/>
      <c r="AG100" s="1101" t="n"/>
      <c r="AH100" s="144" t="n"/>
      <c r="AI100" s="332" t="n"/>
      <c r="AJ100" s="435" t="n"/>
      <c r="AK100" s="435" t="n"/>
      <c r="AL100" s="435" t="n"/>
      <c r="AM100" s="435" t="n"/>
      <c r="AN100" s="435" t="n"/>
      <c r="AO100" s="435" t="n"/>
      <c r="AP100" s="435" t="n"/>
      <c r="AQ100" s="435" t="n"/>
      <c r="AR100" s="435" t="n"/>
      <c r="AS100" s="435" t="n"/>
      <c r="AT100" s="435" t="n"/>
      <c r="AU100" s="1084" t="n"/>
      <c r="AV100" s="1085" t="n"/>
      <c r="AW100" s="1101" t="n"/>
      <c r="AX100" s="1101" t="n"/>
      <c r="AY100" s="1101" t="n"/>
      <c r="AZ100" s="737" t="n"/>
      <c r="BA100" s="1099" t="n"/>
      <c r="BB100" s="1099" t="n"/>
      <c r="BC100" s="1099" t="n"/>
      <c r="BD100" s="1099" t="n"/>
      <c r="BE100" s="1099" t="n"/>
      <c r="BF100" s="1099" t="n"/>
      <c r="BG100" s="1099" t="n"/>
      <c r="BH100" s="1099" t="n"/>
      <c r="BI100" s="1099" t="n"/>
      <c r="BJ100" s="1099" t="n"/>
      <c r="BK100" s="1099" t="n"/>
      <c r="BL100" s="1099" t="n"/>
      <c r="BM100" s="1099" t="n"/>
      <c r="BN100" s="1099" t="n"/>
      <c r="BO100" s="1099" t="n"/>
      <c r="BP100" s="1099" t="n"/>
      <c r="BQ100" s="1099" t="n"/>
      <c r="BR100" s="723" t="n"/>
      <c r="BS100" s="723" t="n"/>
      <c r="BT100" s="723" t="n"/>
      <c r="BU100" s="723" t="n"/>
      <c r="BV100" s="723" t="n"/>
      <c r="BW100" s="723" t="n"/>
      <c r="BX100" s="723" t="n"/>
      <c r="BY100" s="723" t="n"/>
      <c r="BZ100" s="723" t="n"/>
      <c r="CA100" s="723" t="n"/>
      <c r="CB100" s="723" t="n"/>
      <c r="CC100" s="723" t="n"/>
      <c r="CD100" s="723" t="n"/>
      <c r="CE100" s="723" t="n"/>
      <c r="CF100" s="723" t="n"/>
      <c r="CG100" s="723" t="n"/>
      <c r="CH100" s="723" t="n"/>
      <c r="CI100" s="723" t="n"/>
      <c r="CJ100" s="723" t="n"/>
      <c r="CK100" s="1099" t="n"/>
      <c r="CL100" s="1099" t="n"/>
      <c r="CM100" s="1099" t="n"/>
      <c r="CN100" s="1099" t="n"/>
      <c r="CO100" s="1099" t="n"/>
      <c r="CP100" s="1099" t="n"/>
      <c r="CQ100" s="1099" t="n"/>
      <c r="CR100" s="1099" t="n"/>
      <c r="CS100" s="1099" t="n"/>
      <c r="CT100" s="1099" t="n"/>
      <c r="CU100" s="1099" t="n"/>
      <c r="CV100" s="1099" t="n"/>
      <c r="CW100" s="1099" t="n"/>
      <c r="CX100" s="1099" t="n"/>
    </row>
    <row r="101" ht="16" customFormat="1" customHeight="1" s="717">
      <c r="A101" s="1101" t="n"/>
      <c r="B101" s="1101" t="n"/>
      <c r="C101" s="1101" t="n"/>
      <c r="D101" s="1101" t="n"/>
      <c r="E101" s="1101" t="n"/>
      <c r="F101" s="1101" t="n"/>
      <c r="G101" s="144" t="n"/>
      <c r="H101" s="1101" t="n"/>
      <c r="I101" s="1101" t="n"/>
      <c r="J101" s="1101" t="n"/>
      <c r="K101" s="1101" t="n"/>
      <c r="L101" s="1101" t="n"/>
      <c r="M101" s="178" t="n"/>
      <c r="N101" s="1101" t="n"/>
      <c r="O101" s="1101" t="n"/>
      <c r="P101" s="1101" t="n"/>
      <c r="Q101" s="1101" t="n"/>
      <c r="R101" s="1101" t="n"/>
      <c r="S101" s="1101" t="n"/>
      <c r="T101" s="230" t="n"/>
      <c r="U101" s="1101" t="n"/>
      <c r="V101" s="1101" t="n"/>
      <c r="W101" s="1101" t="n"/>
      <c r="X101" s="1101" t="n"/>
      <c r="Y101" s="1101" t="n"/>
      <c r="Z101" s="1101" t="n"/>
      <c r="AA101" s="144" t="n"/>
      <c r="AB101" s="1101" t="n"/>
      <c r="AC101" s="1101" t="n"/>
      <c r="AD101" s="1101" t="n"/>
      <c r="AE101" s="1101" t="n"/>
      <c r="AF101" s="1101" t="n"/>
      <c r="AG101" s="1101" t="n"/>
      <c r="AH101" s="144" t="n"/>
      <c r="AI101" s="332" t="n"/>
      <c r="AJ101" s="435" t="n"/>
      <c r="AK101" s="435" t="n"/>
      <c r="AL101" s="435" t="n"/>
      <c r="AM101" s="435" t="n"/>
      <c r="AN101" s="435" t="n"/>
      <c r="AO101" s="435" t="n"/>
      <c r="AP101" s="435" t="n"/>
      <c r="AQ101" s="435" t="n"/>
      <c r="AR101" s="435" t="n"/>
      <c r="AS101" s="435" t="n"/>
      <c r="AT101" s="435" t="n"/>
      <c r="AU101" s="1084" t="n"/>
      <c r="AV101" s="1085" t="n"/>
      <c r="AW101" s="1101" t="n"/>
      <c r="AX101" s="1101" t="n"/>
      <c r="AY101" s="1101" t="n"/>
      <c r="AZ101" s="737" t="n"/>
      <c r="BA101" s="1099" t="n"/>
      <c r="BB101" s="1099" t="n"/>
      <c r="BC101" s="1099" t="n"/>
      <c r="BD101" s="1099" t="n"/>
      <c r="BE101" s="1099" t="n"/>
      <c r="BF101" s="1099" t="n"/>
      <c r="BG101" s="1099" t="n"/>
      <c r="BH101" s="1099" t="n"/>
      <c r="BI101" s="1099" t="n"/>
      <c r="BJ101" s="1099" t="n"/>
      <c r="BK101" s="1099" t="n"/>
      <c r="BL101" s="1099" t="n"/>
      <c r="BM101" s="1099" t="n"/>
      <c r="BN101" s="1099" t="n"/>
      <c r="BO101" s="1099" t="n"/>
      <c r="BP101" s="1099" t="n"/>
      <c r="BQ101" s="1099" t="n"/>
      <c r="BR101" s="723" t="n"/>
      <c r="BS101" s="723" t="n"/>
      <c r="BT101" s="723" t="n"/>
      <c r="BU101" s="723" t="n"/>
      <c r="BV101" s="723" t="n"/>
      <c r="BW101" s="723" t="n"/>
      <c r="BX101" s="723" t="n"/>
      <c r="BY101" s="723" t="n"/>
      <c r="BZ101" s="723" t="n"/>
      <c r="CA101" s="723" t="n"/>
      <c r="CB101" s="723" t="n"/>
      <c r="CC101" s="723" t="n"/>
      <c r="CD101" s="723" t="n"/>
      <c r="CE101" s="723" t="n"/>
      <c r="CF101" s="723" t="n"/>
      <c r="CG101" s="723" t="n"/>
      <c r="CH101" s="723" t="n"/>
      <c r="CI101" s="723" t="n"/>
      <c r="CJ101" s="723" t="n"/>
      <c r="CK101" s="1099" t="n"/>
      <c r="CL101" s="1099" t="n"/>
      <c r="CM101" s="1099" t="n"/>
      <c r="CN101" s="1099" t="n"/>
      <c r="CO101" s="1099" t="n"/>
      <c r="CP101" s="1099" t="n"/>
      <c r="CQ101" s="1099" t="n"/>
      <c r="CR101" s="1099" t="n"/>
      <c r="CS101" s="1099" t="n"/>
      <c r="CT101" s="1099" t="n"/>
      <c r="CU101" s="1099" t="n"/>
      <c r="CV101" s="1099" t="n"/>
      <c r="CW101" s="1099" t="n"/>
      <c r="CX101" s="1099" t="n"/>
    </row>
    <row r="102" ht="16" customFormat="1" customHeight="1" s="717">
      <c r="A102" s="1101" t="n"/>
      <c r="B102" s="1101" t="n"/>
      <c r="C102" s="1101" t="n"/>
      <c r="D102" s="1101" t="n"/>
      <c r="E102" s="1101" t="n"/>
      <c r="F102" s="1101" t="n"/>
      <c r="G102" s="144" t="n"/>
      <c r="H102" s="1101" t="n"/>
      <c r="I102" s="1101" t="n"/>
      <c r="J102" s="1101" t="n"/>
      <c r="K102" s="1101" t="n"/>
      <c r="L102" s="1101" t="n"/>
      <c r="M102" s="178" t="n"/>
      <c r="N102" s="1101" t="n"/>
      <c r="O102" s="1101" t="n"/>
      <c r="P102" s="1101" t="n"/>
      <c r="Q102" s="1101" t="n"/>
      <c r="R102" s="1101" t="n"/>
      <c r="S102" s="1101" t="n"/>
      <c r="T102" s="230" t="n"/>
      <c r="U102" s="1101" t="n"/>
      <c r="V102" s="1101" t="n"/>
      <c r="W102" s="1101" t="n"/>
      <c r="X102" s="1101" t="n"/>
      <c r="Y102" s="1101" t="n"/>
      <c r="Z102" s="1101" t="n"/>
      <c r="AA102" s="144" t="n"/>
      <c r="AB102" s="1101" t="n"/>
      <c r="AC102" s="1101" t="n"/>
      <c r="AD102" s="1101" t="n"/>
      <c r="AE102" s="1101" t="n"/>
      <c r="AF102" s="1101" t="n"/>
      <c r="AG102" s="1101" t="n"/>
      <c r="AH102" s="144" t="n"/>
      <c r="AI102" s="436" t="n"/>
      <c r="AJ102" s="437" t="n"/>
      <c r="AK102" s="437" t="n"/>
      <c r="AL102" s="437" t="n"/>
      <c r="AM102" s="437" t="n"/>
      <c r="AN102" s="437" t="n"/>
      <c r="AO102" s="437" t="n"/>
      <c r="AP102" s="437" t="n"/>
      <c r="AQ102" s="437" t="n"/>
      <c r="AR102" s="437" t="n"/>
      <c r="AS102" s="437" t="n"/>
      <c r="AT102" s="442" t="n"/>
      <c r="AU102" s="1084" t="n"/>
      <c r="AV102" s="1085" t="n"/>
      <c r="AW102" s="1101" t="n"/>
      <c r="AX102" s="1101" t="n"/>
      <c r="AY102" s="1101" t="n"/>
      <c r="AZ102" s="737" t="n"/>
      <c r="BA102" s="1099" t="n"/>
      <c r="BB102" s="1099" t="n"/>
      <c r="BC102" s="1099" t="n"/>
      <c r="BD102" s="1099" t="n"/>
      <c r="BE102" s="1099" t="n"/>
      <c r="BF102" s="1099" t="n"/>
      <c r="BG102" s="1099" t="n"/>
      <c r="BH102" s="1099" t="n"/>
      <c r="BI102" s="1099" t="n"/>
      <c r="BJ102" s="1099" t="n"/>
      <c r="BK102" s="1099" t="n"/>
      <c r="BL102" s="1099" t="n"/>
      <c r="BM102" s="1099" t="n"/>
      <c r="BN102" s="1099" t="n"/>
      <c r="BO102" s="1099" t="n"/>
      <c r="BP102" s="1099" t="n"/>
      <c r="BQ102" s="1099" t="n"/>
      <c r="BR102" s="723" t="n"/>
      <c r="BS102" s="723" t="n"/>
      <c r="BT102" s="723" t="n"/>
      <c r="BU102" s="723" t="n"/>
      <c r="BV102" s="723" t="n"/>
      <c r="BW102" s="723" t="n"/>
      <c r="BX102" s="723" t="n"/>
      <c r="BY102" s="723" t="n"/>
      <c r="BZ102" s="723" t="n"/>
      <c r="CA102" s="723" t="n"/>
      <c r="CB102" s="723" t="n"/>
      <c r="CC102" s="723" t="n"/>
      <c r="CD102" s="723" t="n"/>
      <c r="CE102" s="723" t="n"/>
      <c r="CF102" s="723" t="n"/>
      <c r="CG102" s="723" t="n"/>
      <c r="CH102" s="723" t="n"/>
      <c r="CI102" s="723" t="n"/>
      <c r="CJ102" s="723" t="n"/>
      <c r="CK102" s="1099" t="n"/>
      <c r="CL102" s="1099" t="n"/>
      <c r="CM102" s="1099" t="n"/>
      <c r="CN102" s="1099" t="n"/>
      <c r="CO102" s="1099" t="n"/>
      <c r="CP102" s="1099" t="n"/>
      <c r="CQ102" s="1099" t="n"/>
      <c r="CR102" s="1099" t="n"/>
      <c r="CS102" s="1099" t="n"/>
      <c r="CT102" s="1099" t="n"/>
      <c r="CU102" s="1099" t="n"/>
      <c r="CV102" s="1099" t="n"/>
      <c r="CW102" s="1099" t="n"/>
      <c r="CX102" s="1099" t="n"/>
    </row>
    <row r="103" ht="16" customFormat="1" customHeight="1" s="717">
      <c r="A103" s="1101" t="n"/>
      <c r="B103" s="1101" t="n"/>
      <c r="C103" s="1101" t="n"/>
      <c r="D103" s="1101" t="n"/>
      <c r="E103" s="1101" t="n"/>
      <c r="F103" s="1101" t="n"/>
      <c r="G103" s="144" t="n"/>
      <c r="H103" s="1101" t="n"/>
      <c r="I103" s="1101" t="n"/>
      <c r="J103" s="1101" t="n"/>
      <c r="K103" s="1101" t="n"/>
      <c r="L103" s="1101" t="n"/>
      <c r="M103" s="178" t="n"/>
      <c r="N103" s="1101" t="n"/>
      <c r="O103" s="1101" t="n"/>
      <c r="P103" s="1101" t="n"/>
      <c r="Q103" s="1101" t="n"/>
      <c r="R103" s="1101" t="n"/>
      <c r="S103" s="1101" t="n"/>
      <c r="T103" s="230" t="n"/>
      <c r="U103" s="1101" t="n"/>
      <c r="V103" s="1101" t="n"/>
      <c r="W103" s="1101" t="n"/>
      <c r="X103" s="1101" t="n"/>
      <c r="Y103" s="1101" t="n"/>
      <c r="Z103" s="1101" t="n"/>
      <c r="AA103" s="144" t="n"/>
      <c r="AB103" s="1101" t="n"/>
      <c r="AC103" s="1101" t="n"/>
      <c r="AD103" s="1101" t="n"/>
      <c r="AE103" s="1101" t="n"/>
      <c r="AF103" s="1101" t="n"/>
      <c r="AG103" s="1101" t="n"/>
      <c r="AH103" s="144" t="n"/>
      <c r="AI103" s="436" t="n"/>
      <c r="AJ103" s="437" t="n"/>
      <c r="AK103" s="437" t="n"/>
      <c r="AL103" s="437" t="n"/>
      <c r="AM103" s="437" t="n"/>
      <c r="AN103" s="437" t="n"/>
      <c r="AO103" s="437" t="n"/>
      <c r="AP103" s="437" t="n"/>
      <c r="AQ103" s="437" t="n"/>
      <c r="AR103" s="437" t="n"/>
      <c r="AS103" s="437" t="n"/>
      <c r="AT103" s="437" t="n"/>
      <c r="AU103" s="443" t="n"/>
      <c r="AV103" s="444" t="n"/>
      <c r="AW103" s="1101" t="n"/>
      <c r="AX103" s="1101" t="n"/>
      <c r="AY103" s="1101" t="n"/>
      <c r="AZ103" s="737" t="n"/>
      <c r="BA103" s="1099" t="n"/>
      <c r="BB103" s="1099" t="n"/>
      <c r="BC103" s="1099" t="n"/>
      <c r="BD103" s="1099" t="n"/>
      <c r="BE103" s="1099" t="n"/>
      <c r="BF103" s="1099" t="n"/>
      <c r="BG103" s="1099" t="n"/>
      <c r="BH103" s="1099" t="n"/>
      <c r="BI103" s="1099" t="n"/>
      <c r="BJ103" s="1099" t="n"/>
      <c r="BK103" s="1099" t="n"/>
      <c r="BL103" s="1099" t="n"/>
      <c r="BM103" s="1099" t="n"/>
      <c r="BN103" s="1099" t="n"/>
      <c r="BO103" s="1099" t="n"/>
      <c r="BP103" s="1099" t="n"/>
      <c r="BQ103" s="1099" t="n"/>
      <c r="BR103" s="723" t="n"/>
      <c r="BS103" s="723" t="n"/>
      <c r="BT103" s="723" t="n"/>
      <c r="BU103" s="723" t="n"/>
      <c r="BV103" s="723" t="n"/>
      <c r="BW103" s="723" t="n"/>
      <c r="BX103" s="723" t="n"/>
      <c r="BY103" s="723" t="n"/>
      <c r="BZ103" s="723" t="n"/>
      <c r="CA103" s="723" t="n"/>
      <c r="CB103" s="723" t="n"/>
      <c r="CC103" s="723" t="n"/>
      <c r="CD103" s="723" t="n"/>
      <c r="CE103" s="723" t="n"/>
      <c r="CF103" s="723" t="n"/>
      <c r="CG103" s="723" t="n"/>
      <c r="CH103" s="723" t="n"/>
      <c r="CI103" s="723" t="n"/>
      <c r="CJ103" s="723" t="n"/>
      <c r="CK103" s="1099" t="n"/>
      <c r="CL103" s="1099" t="n"/>
      <c r="CM103" s="1099" t="n"/>
      <c r="CN103" s="1099" t="n"/>
      <c r="CO103" s="1099" t="n"/>
      <c r="CP103" s="1099" t="n"/>
      <c r="CQ103" s="1099" t="n"/>
      <c r="CR103" s="1099" t="n"/>
      <c r="CS103" s="1099" t="n"/>
      <c r="CT103" s="1099" t="n"/>
      <c r="CU103" s="1099" t="n"/>
      <c r="CV103" s="1099" t="n"/>
      <c r="CW103" s="1099" t="n"/>
      <c r="CX103" s="1099" t="n"/>
    </row>
    <row r="104" ht="16" customFormat="1" customHeight="1" s="717">
      <c r="A104" s="1101" t="n"/>
      <c r="B104" s="1101" t="n"/>
      <c r="C104" s="1101" t="n"/>
      <c r="D104" s="1101" t="n"/>
      <c r="E104" s="1101" t="n"/>
      <c r="F104" s="1101" t="n"/>
      <c r="G104" s="144" t="n"/>
      <c r="H104" s="1101" t="n"/>
      <c r="I104" s="1101" t="n"/>
      <c r="J104" s="1101" t="n"/>
      <c r="K104" s="1101" t="n"/>
      <c r="L104" s="1101" t="n"/>
      <c r="M104" s="178" t="n"/>
      <c r="N104" s="1101" t="n"/>
      <c r="O104" s="1101" t="n"/>
      <c r="P104" s="1101" t="n"/>
      <c r="Q104" s="1101" t="n"/>
      <c r="R104" s="1101" t="n"/>
      <c r="S104" s="1101" t="n"/>
      <c r="T104" s="230" t="n"/>
      <c r="U104" s="1101" t="n"/>
      <c r="V104" s="1101" t="n"/>
      <c r="W104" s="1101" t="n"/>
      <c r="X104" s="1101" t="n"/>
      <c r="Y104" s="1101" t="n"/>
      <c r="Z104" s="1101" t="n"/>
      <c r="AA104" s="144" t="n"/>
      <c r="AB104" s="1101" t="n"/>
      <c r="AC104" s="1101" t="n"/>
      <c r="AD104" s="1101" t="n"/>
      <c r="AE104" s="1101" t="n"/>
      <c r="AF104" s="1101" t="n"/>
      <c r="AG104" s="1101" t="n"/>
      <c r="AH104" s="144" t="n"/>
      <c r="AI104" s="1101" t="n"/>
      <c r="AJ104" s="1101" t="n"/>
      <c r="AK104" s="1101" t="n"/>
      <c r="AL104" s="1101" t="n"/>
      <c r="AM104" s="1101" t="n"/>
      <c r="AN104" s="1101" t="n"/>
      <c r="AO104" s="1101" t="n"/>
      <c r="AP104" s="1101" t="n"/>
      <c r="AQ104" s="1101" t="n"/>
      <c r="AR104" s="1101" t="n"/>
      <c r="AS104" s="1101" t="n"/>
      <c r="AT104" s="1101" t="n"/>
      <c r="AU104" s="1101" t="n"/>
      <c r="AV104" s="1101" t="n"/>
      <c r="AW104" s="1101" t="n"/>
      <c r="AX104" s="1101" t="n"/>
      <c r="AY104" s="1101" t="n"/>
      <c r="AZ104" s="719" t="n"/>
      <c r="BA104" s="1099" t="n"/>
      <c r="BB104" s="1099" t="n"/>
      <c r="BC104" s="1099" t="n"/>
      <c r="BD104" s="1099" t="n"/>
      <c r="BE104" s="1099" t="n"/>
      <c r="BF104" s="1099" t="n"/>
      <c r="BG104" s="1099" t="n"/>
      <c r="BH104" s="1099" t="n"/>
      <c r="BI104" s="1099" t="n"/>
      <c r="BJ104" s="1099" t="n"/>
      <c r="BK104" s="1099" t="n"/>
      <c r="BL104" s="1099" t="n"/>
      <c r="BM104" s="1099" t="n"/>
      <c r="BN104" s="1099" t="n"/>
      <c r="BO104" s="1099" t="n"/>
      <c r="BP104" s="1099" t="n"/>
      <c r="BQ104" s="1099" t="n"/>
      <c r="BR104" s="723" t="n"/>
      <c r="BS104" s="723" t="n"/>
      <c r="BT104" s="723" t="n"/>
      <c r="BU104" s="723" t="n"/>
      <c r="BV104" s="723" t="n"/>
      <c r="BW104" s="723" t="n"/>
      <c r="BX104" s="723" t="n"/>
      <c r="BY104" s="723" t="n"/>
      <c r="BZ104" s="723" t="n"/>
      <c r="CA104" s="723" t="n"/>
      <c r="CB104" s="723" t="n"/>
      <c r="CC104" s="723" t="n"/>
      <c r="CD104" s="723" t="n"/>
      <c r="CE104" s="723" t="n"/>
      <c r="CF104" s="723" t="n"/>
      <c r="CG104" s="723" t="n"/>
      <c r="CH104" s="723" t="n"/>
      <c r="CI104" s="723" t="n"/>
      <c r="CJ104" s="723" t="n"/>
      <c r="CK104" s="1099" t="n"/>
      <c r="CL104" s="1099" t="n"/>
      <c r="CM104" s="1099" t="n"/>
      <c r="CN104" s="1099" t="n"/>
      <c r="CO104" s="1099" t="n"/>
      <c r="CP104" s="1099" t="n"/>
      <c r="CQ104" s="1099" t="n"/>
      <c r="CR104" s="1099" t="n"/>
    </row>
    <row r="105" ht="16" customFormat="1" customHeight="1" s="717">
      <c r="A105" s="1101" t="n"/>
      <c r="B105" s="1101" t="n"/>
      <c r="C105" s="1101" t="n"/>
      <c r="D105" s="1101" t="n"/>
      <c r="E105" s="1101" t="n"/>
      <c r="F105" s="1101" t="n"/>
      <c r="G105" s="144" t="n"/>
      <c r="H105" s="1101" t="n"/>
      <c r="I105" s="1101" t="n"/>
      <c r="J105" s="1101" t="n"/>
      <c r="K105" s="1101" t="n"/>
      <c r="L105" s="1101" t="n"/>
      <c r="M105" s="178" t="n"/>
      <c r="N105" s="1101" t="n"/>
      <c r="O105" s="1101" t="n"/>
      <c r="P105" s="1101" t="n"/>
      <c r="Q105" s="1101" t="n"/>
      <c r="R105" s="1101" t="n"/>
      <c r="S105" s="1101" t="n"/>
      <c r="T105" s="230" t="n"/>
      <c r="U105" s="1101" t="n"/>
      <c r="V105" s="1101" t="n"/>
      <c r="W105" s="1101" t="n"/>
      <c r="X105" s="1101" t="n"/>
      <c r="Y105" s="1101" t="n"/>
      <c r="Z105" s="1101" t="n"/>
      <c r="AA105" s="144" t="n"/>
      <c r="AB105" s="1101" t="n"/>
      <c r="AC105" s="1101" t="n"/>
      <c r="AD105" s="1101" t="n"/>
      <c r="AE105" s="1101" t="n"/>
      <c r="AF105" s="1101" t="n"/>
      <c r="AG105" s="1101" t="n"/>
      <c r="AH105" s="144" t="n"/>
      <c r="AI105" s="1101" t="n"/>
      <c r="AJ105" s="1101" t="n"/>
      <c r="AK105" s="1101" t="n"/>
      <c r="AL105" s="1101" t="n"/>
      <c r="AM105" s="1101" t="n"/>
      <c r="AN105" s="1101" t="n"/>
      <c r="AO105" s="1101" t="n"/>
      <c r="AP105" s="1101" t="n"/>
      <c r="AQ105" s="1101" t="n"/>
      <c r="AR105" s="1101" t="n"/>
      <c r="AS105" s="1101" t="n"/>
      <c r="AT105" s="1101" t="n"/>
      <c r="AU105" s="1101" t="n"/>
      <c r="AV105" s="1101" t="n"/>
      <c r="AW105" s="1101" t="n"/>
      <c r="AX105" s="1101" t="n"/>
      <c r="AY105" s="1101" t="n"/>
      <c r="AZ105" s="719" t="n"/>
      <c r="BA105" s="1099" t="n"/>
      <c r="BB105" s="1099" t="n"/>
      <c r="BC105" s="1099" t="n"/>
      <c r="BD105" s="1099" t="n"/>
      <c r="BE105" s="1099" t="n"/>
      <c r="BF105" s="1099" t="n"/>
      <c r="BG105" s="1099" t="n"/>
      <c r="BH105" s="1099" t="n"/>
      <c r="BI105" s="1099" t="n"/>
      <c r="BJ105" s="1099" t="n"/>
      <c r="BK105" s="1099" t="n"/>
      <c r="BL105" s="1099" t="n"/>
      <c r="BM105" s="1099" t="n"/>
      <c r="BN105" s="1099" t="n"/>
      <c r="BO105" s="1099" t="n"/>
      <c r="BP105" s="1099" t="n"/>
      <c r="BQ105" s="1099" t="n"/>
      <c r="BR105" s="723" t="n"/>
      <c r="BS105" s="723" t="n"/>
      <c r="BT105" s="723" t="n"/>
      <c r="BU105" s="723" t="n"/>
      <c r="BV105" s="723" t="n"/>
      <c r="BW105" s="723" t="n"/>
      <c r="BX105" s="723" t="n"/>
      <c r="BY105" s="723" t="n"/>
      <c r="BZ105" s="723" t="n"/>
      <c r="CA105" s="723" t="n"/>
      <c r="CB105" s="723" t="n"/>
      <c r="CC105" s="723" t="n"/>
      <c r="CD105" s="723" t="n"/>
      <c r="CE105" s="723" t="n"/>
      <c r="CF105" s="723" t="n"/>
      <c r="CG105" s="723" t="n"/>
      <c r="CH105" s="723" t="n"/>
      <c r="CI105" s="723" t="n"/>
      <c r="CJ105" s="723" t="n"/>
      <c r="CK105" s="1099" t="n"/>
      <c r="CL105" s="1099" t="n"/>
      <c r="CM105" s="1099" t="n"/>
      <c r="CN105" s="1099" t="n"/>
      <c r="CO105" s="1099" t="n"/>
      <c r="CP105" s="1099" t="n"/>
      <c r="CQ105" s="1099" t="n"/>
      <c r="CR105" s="1099" t="n"/>
    </row>
    <row r="106" ht="16" customFormat="1" customHeight="1" s="717">
      <c r="A106" s="1101" t="n"/>
      <c r="B106" s="1101" t="n"/>
      <c r="C106" s="1101" t="n"/>
      <c r="D106" s="1101" t="n"/>
      <c r="E106" s="1101" t="n"/>
      <c r="F106" s="1101" t="n"/>
      <c r="G106" s="144" t="n"/>
      <c r="H106" s="1101" t="n"/>
      <c r="I106" s="1101" t="n"/>
      <c r="J106" s="1101" t="n"/>
      <c r="K106" s="1101" t="n"/>
      <c r="L106" s="1101" t="n"/>
      <c r="M106" s="178" t="n"/>
      <c r="N106" s="1101" t="n"/>
      <c r="O106" s="1101" t="n"/>
      <c r="P106" s="1101" t="n"/>
      <c r="Q106" s="1101" t="n"/>
      <c r="R106" s="1101" t="n"/>
      <c r="S106" s="1101" t="n"/>
      <c r="T106" s="230" t="n"/>
      <c r="U106" s="1101" t="n"/>
      <c r="V106" s="1101" t="n"/>
      <c r="W106" s="1101" t="n"/>
      <c r="X106" s="1101" t="n"/>
      <c r="Y106" s="1101" t="n"/>
      <c r="Z106" s="1101" t="n"/>
      <c r="AA106" s="144" t="n"/>
      <c r="AB106" s="1101" t="n"/>
      <c r="AC106" s="1101" t="n"/>
      <c r="AD106" s="1101" t="n"/>
      <c r="AE106" s="1101" t="n"/>
      <c r="AF106" s="1101" t="n"/>
      <c r="AG106" s="1101" t="n"/>
      <c r="AH106" s="144" t="n"/>
      <c r="AI106" s="1041" t="inlineStr">
        <is>
          <t>公司</t>
        </is>
      </c>
      <c r="AJ106" s="1053" t="inlineStr">
        <is>
          <t>本期收入(元)</t>
        </is>
      </c>
      <c r="AK106" s="1053" t="inlineStr">
        <is>
          <t>本期成本(元)</t>
        </is>
      </c>
      <c r="AL106" s="1053" t="inlineStr">
        <is>
          <t>本期利润(元)</t>
        </is>
      </c>
      <c r="AM106" s="1053" t="inlineStr">
        <is>
          <t>累计纳税(元)</t>
        </is>
      </c>
      <c r="AN106" s="1053" t="inlineStr">
        <is>
          <t>累计分红(元)</t>
        </is>
      </c>
      <c r="AO106" s="1053" t="inlineStr">
        <is>
          <t>期末现金(元)</t>
        </is>
      </c>
      <c r="AP106" s="1053" t="inlineStr">
        <is>
          <t>净资产(元)</t>
        </is>
      </c>
      <c r="AQ106" s="1053" t="inlineStr">
        <is>
          <t>综合分</t>
        </is>
      </c>
      <c r="AR106" s="445" t="inlineStr">
        <is>
          <t>预计偿还债券本金</t>
        </is>
      </c>
      <c r="AS106" s="446" t="inlineStr">
        <is>
          <t>预计未偿还债券</t>
        </is>
      </c>
      <c r="AT106" s="446" t="inlineStr">
        <is>
          <t>预计累发债券</t>
        </is>
      </c>
      <c r="AU106" s="445" t="inlineStr">
        <is>
          <t>预计本期发行债券</t>
        </is>
      </c>
      <c r="AV106" s="446" t="inlineStr">
        <is>
          <t>预计债券</t>
        </is>
      </c>
      <c r="AW106" s="453" t="inlineStr">
        <is>
          <t>预计资本利润率</t>
        </is>
      </c>
      <c r="AX106" s="446" t="inlineStr">
        <is>
          <t>上期期末现金与本期成本最大值</t>
        </is>
      </c>
      <c r="AY106" s="1082" t="n"/>
      <c r="AZ106" s="719" t="n"/>
      <c r="BA106" s="1099" t="n"/>
      <c r="BB106" s="1099" t="n"/>
      <c r="BC106" s="1099" t="n"/>
      <c r="BD106" s="1099" t="n"/>
      <c r="BE106" s="1099" t="n"/>
      <c r="BF106" s="1099" t="n"/>
      <c r="BG106" s="1099" t="n"/>
      <c r="BH106" s="1099" t="n"/>
      <c r="BI106" s="1099" t="n"/>
      <c r="BJ106" s="1099" t="n"/>
      <c r="BK106" s="1099" t="n"/>
      <c r="BL106" s="1099" t="n"/>
      <c r="BM106" s="1099" t="n"/>
      <c r="BN106" s="1099" t="n"/>
      <c r="BO106" s="1099" t="n"/>
      <c r="BP106" s="1099" t="n"/>
      <c r="BQ106" s="1099" t="n"/>
      <c r="BR106" s="723" t="n"/>
      <c r="BS106" s="723" t="n"/>
      <c r="BT106" s="723" t="n"/>
      <c r="BU106" s="723" t="n"/>
      <c r="BV106" s="723" t="n"/>
      <c r="BW106" s="723" t="n"/>
      <c r="BX106" s="723" t="n"/>
      <c r="BY106" s="723" t="n"/>
      <c r="BZ106" s="723" t="n"/>
      <c r="CA106" s="723" t="n"/>
      <c r="CB106" s="723" t="n"/>
      <c r="CC106" s="723" t="n"/>
      <c r="CD106" s="723" t="n"/>
      <c r="CE106" s="723" t="n"/>
      <c r="CF106" s="723" t="n"/>
      <c r="CG106" s="723" t="n"/>
      <c r="CH106" s="723" t="n"/>
      <c r="CI106" s="723" t="n"/>
      <c r="CJ106" s="723" t="n"/>
      <c r="CK106" s="1099" t="n"/>
      <c r="CL106" s="1099" t="n"/>
      <c r="CM106" s="1099" t="n"/>
      <c r="CN106" s="1099" t="n"/>
      <c r="CO106" s="1099" t="n"/>
      <c r="CP106" s="1099" t="n"/>
      <c r="CQ106" s="1099" t="n"/>
      <c r="CR106" s="1099" t="n"/>
    </row>
    <row r="107" ht="16" customFormat="1" customHeight="1" s="717">
      <c r="A107" s="1101" t="n"/>
      <c r="B107" s="1101" t="n"/>
      <c r="C107" s="1101" t="n"/>
      <c r="D107" s="1101" t="n"/>
      <c r="E107" s="1101" t="n"/>
      <c r="F107" s="1101" t="n"/>
      <c r="G107" s="144" t="n"/>
      <c r="H107" s="1101" t="n"/>
      <c r="I107" s="1101" t="n"/>
      <c r="J107" s="1101" t="n"/>
      <c r="K107" s="1101" t="n"/>
      <c r="L107" s="1101" t="n"/>
      <c r="M107" s="178" t="n"/>
      <c r="N107" s="1101" t="n"/>
      <c r="O107" s="1101" t="n"/>
      <c r="P107" s="1101" t="n"/>
      <c r="Q107" s="1101" t="n"/>
      <c r="R107" s="1101" t="n"/>
      <c r="S107" s="1101" t="n"/>
      <c r="T107" s="230" t="n"/>
      <c r="U107" s="1101" t="n"/>
      <c r="V107" s="1101" t="n"/>
      <c r="W107" s="1101" t="n"/>
      <c r="X107" s="1101" t="n"/>
      <c r="Y107" s="1101" t="n"/>
      <c r="Z107" s="1101" t="n"/>
      <c r="AA107" s="144" t="n"/>
      <c r="AB107" s="1101" t="n"/>
      <c r="AC107" s="1101" t="n"/>
      <c r="AD107" s="1101" t="n"/>
      <c r="AE107" s="1101" t="n"/>
      <c r="AF107" s="1101" t="n"/>
      <c r="AG107" s="1101" t="n"/>
      <c r="AH107" s="144" t="n"/>
      <c r="AI107" s="329" t="n"/>
      <c r="AJ107" s="438" t="n"/>
      <c r="AK107" s="438" t="n"/>
      <c r="AL107" s="438" t="n"/>
      <c r="AM107" s="438" t="n"/>
      <c r="AN107" s="438" t="n"/>
      <c r="AO107" s="438" t="n"/>
      <c r="AP107" s="438" t="n"/>
      <c r="AQ107" s="434" t="n"/>
      <c r="AR107" s="447">
        <f>-AT107*5%</f>
        <v/>
      </c>
      <c r="AS107" s="447">
        <f>第1期!AS107+第1期!AR107+第1期!AU107</f>
        <v/>
      </c>
      <c r="AT107" s="448">
        <f>第1期!AU107+第1期!AT107</f>
        <v/>
      </c>
      <c r="AU107" s="447">
        <f>0.5*第1期!AP107-AS107</f>
        <v/>
      </c>
      <c r="AV107" s="447">
        <f>AU107+AS107+AR107</f>
        <v/>
      </c>
      <c r="AW107" s="1350">
        <f>AL107/(AP107+AV107)</f>
        <v/>
      </c>
      <c r="AX107" s="455">
        <f>MAX(AK107,第1期!AO107)</f>
        <v/>
      </c>
      <c r="AY107" s="1085" t="n"/>
      <c r="AZ107" s="719" t="n"/>
      <c r="BA107" s="1099" t="n"/>
      <c r="BB107" s="1099" t="n"/>
      <c r="BC107" s="1099" t="n"/>
      <c r="BD107" s="1099" t="n"/>
      <c r="BE107" s="1099" t="n"/>
      <c r="BF107" s="1099" t="n"/>
      <c r="BG107" s="1099" t="n"/>
      <c r="BH107" s="1099" t="n"/>
      <c r="BI107" s="1099" t="n"/>
      <c r="BJ107" s="1099" t="n"/>
      <c r="BK107" s="1099" t="n"/>
      <c r="BL107" s="1099" t="n"/>
      <c r="BM107" s="1099" t="n"/>
      <c r="BN107" s="1099" t="n"/>
      <c r="BO107" s="1099" t="n"/>
      <c r="BP107" s="1099" t="n"/>
      <c r="BQ107" s="1099" t="n"/>
      <c r="BR107" s="723" t="n"/>
      <c r="BS107" s="723" t="n"/>
      <c r="BT107" s="723" t="n"/>
      <c r="BU107" s="723" t="n"/>
      <c r="BV107" s="723" t="n"/>
      <c r="BW107" s="723" t="n"/>
      <c r="BX107" s="723" t="n"/>
      <c r="BY107" s="723" t="n"/>
      <c r="BZ107" s="723" t="n"/>
      <c r="CA107" s="723" t="n"/>
      <c r="CB107" s="723" t="n"/>
      <c r="CC107" s="723" t="n"/>
      <c r="CD107" s="723" t="n"/>
      <c r="CE107" s="723" t="n"/>
      <c r="CF107" s="723" t="n"/>
      <c r="CG107" s="723" t="n"/>
      <c r="CH107" s="723" t="n"/>
      <c r="CI107" s="723" t="n"/>
      <c r="CJ107" s="723" t="n"/>
      <c r="CK107" s="1099" t="n"/>
      <c r="CL107" s="1099" t="n"/>
      <c r="CM107" s="1099" t="n"/>
      <c r="CN107" s="1099" t="n"/>
      <c r="CO107" s="1099" t="n"/>
      <c r="CP107" s="1099" t="n"/>
      <c r="CQ107" s="1099" t="n"/>
      <c r="CR107" s="1099" t="n"/>
    </row>
    <row r="108" ht="16" customFormat="1" customHeight="1" s="717">
      <c r="A108" s="1101" t="n"/>
      <c r="B108" s="1101" t="n"/>
      <c r="C108" s="1101" t="n"/>
      <c r="D108" s="1101" t="n"/>
      <c r="E108" s="1101" t="n"/>
      <c r="F108" s="1101" t="n"/>
      <c r="G108" s="144" t="n"/>
      <c r="H108" s="1101" t="n"/>
      <c r="I108" s="1101" t="n"/>
      <c r="J108" s="1101" t="n"/>
      <c r="K108" s="1101" t="n"/>
      <c r="L108" s="1101" t="n"/>
      <c r="M108" s="178" t="n"/>
      <c r="N108" s="1101" t="n"/>
      <c r="O108" s="1101" t="n"/>
      <c r="P108" s="1101" t="n"/>
      <c r="Q108" s="1101" t="n"/>
      <c r="R108" s="1101" t="n"/>
      <c r="S108" s="1101" t="n"/>
      <c r="T108" s="230" t="n"/>
      <c r="U108" s="1101" t="n"/>
      <c r="V108" s="1101" t="n"/>
      <c r="W108" s="1101" t="n"/>
      <c r="X108" s="1101" t="n"/>
      <c r="Y108" s="1101" t="n"/>
      <c r="Z108" s="1101" t="n"/>
      <c r="AA108" s="144" t="n"/>
      <c r="AB108" s="1101" t="n"/>
      <c r="AC108" s="1101" t="n"/>
      <c r="AD108" s="1101" t="n"/>
      <c r="AE108" s="1101" t="n"/>
      <c r="AF108" s="1101" t="n"/>
      <c r="AG108" s="1101" t="n"/>
      <c r="AH108" s="144" t="n"/>
      <c r="AI108" s="332" t="n"/>
      <c r="AJ108" s="439" t="n"/>
      <c r="AK108" s="439" t="n"/>
      <c r="AL108" s="439" t="n"/>
      <c r="AM108" s="439" t="n"/>
      <c r="AN108" s="439" t="n"/>
      <c r="AO108" s="439" t="n"/>
      <c r="AP108" s="439" t="n"/>
      <c r="AQ108" s="435" t="n"/>
      <c r="AR108" s="447">
        <f>-AT108*5%</f>
        <v/>
      </c>
      <c r="AS108" s="447">
        <f>第1期!AS108+第1期!AR108+第1期!AU108</f>
        <v/>
      </c>
      <c r="AT108" s="448">
        <f>第1期!AU108+第1期!AT108</f>
        <v/>
      </c>
      <c r="AU108" s="447">
        <f>0.5*第1期!AP108-AS108</f>
        <v/>
      </c>
      <c r="AV108" s="447">
        <f>AU108+AS108+AR108</f>
        <v/>
      </c>
      <c r="AW108" s="1350">
        <f>AL108/(AP108+AV108)</f>
        <v/>
      </c>
      <c r="AX108" s="455">
        <f>MAX(AK108,第1期!AO108)</f>
        <v/>
      </c>
      <c r="AY108" s="1085" t="n"/>
      <c r="AZ108" s="719" t="n"/>
      <c r="BA108" s="1099" t="n"/>
      <c r="BB108" s="1099" t="n"/>
      <c r="BC108" s="1099" t="n"/>
      <c r="BD108" s="1099" t="n"/>
      <c r="BE108" s="1099" t="n"/>
      <c r="BF108" s="1099" t="n"/>
      <c r="BG108" s="1099" t="n"/>
      <c r="BH108" s="1099" t="n"/>
      <c r="BI108" s="1099" t="n"/>
      <c r="BJ108" s="1099" t="n"/>
      <c r="BK108" s="1099" t="n"/>
      <c r="BL108" s="1099" t="n"/>
      <c r="BM108" s="1099" t="n"/>
      <c r="BN108" s="1099" t="n"/>
      <c r="BO108" s="1099" t="n"/>
      <c r="BP108" s="1099" t="n"/>
      <c r="BQ108" s="1099" t="n"/>
      <c r="BR108" s="723" t="n"/>
      <c r="BS108" s="723" t="n"/>
      <c r="BT108" s="723" t="n"/>
      <c r="BU108" s="723" t="n"/>
      <c r="BV108" s="723" t="n"/>
      <c r="BW108" s="723" t="n"/>
      <c r="BX108" s="723" t="n"/>
      <c r="BY108" s="723" t="n"/>
      <c r="BZ108" s="723" t="n"/>
      <c r="CA108" s="723" t="n"/>
      <c r="CB108" s="723" t="n"/>
      <c r="CC108" s="723" t="n"/>
      <c r="CD108" s="723" t="n"/>
      <c r="CE108" s="723" t="n"/>
      <c r="CF108" s="723" t="n"/>
      <c r="CG108" s="723" t="n"/>
      <c r="CH108" s="723" t="n"/>
      <c r="CI108" s="723" t="n"/>
      <c r="CJ108" s="723" t="n"/>
      <c r="CK108" s="1099" t="n"/>
      <c r="CL108" s="1099" t="n"/>
      <c r="CM108" s="1099" t="n"/>
      <c r="CN108" s="1099" t="n"/>
      <c r="CO108" s="1099" t="n"/>
      <c r="CP108" s="1099" t="n"/>
      <c r="CQ108" s="1099" t="n"/>
      <c r="CR108" s="1099" t="n"/>
    </row>
    <row r="109" ht="16" customFormat="1" customHeight="1" s="717">
      <c r="A109" s="1101" t="n"/>
      <c r="B109" s="1101" t="n"/>
      <c r="C109" s="1101" t="n"/>
      <c r="D109" s="1101" t="n"/>
      <c r="E109" s="1101" t="n"/>
      <c r="F109" s="1101" t="n"/>
      <c r="G109" s="144" t="n"/>
      <c r="H109" s="1101" t="n"/>
      <c r="I109" s="1101" t="n"/>
      <c r="J109" s="1101" t="n"/>
      <c r="K109" s="1101" t="n"/>
      <c r="L109" s="1101" t="n"/>
      <c r="M109" s="178" t="n"/>
      <c r="N109" s="1101" t="n"/>
      <c r="O109" s="1101" t="n"/>
      <c r="P109" s="1101" t="n"/>
      <c r="Q109" s="1101" t="n"/>
      <c r="R109" s="1101" t="n"/>
      <c r="S109" s="1101" t="n"/>
      <c r="T109" s="230" t="n"/>
      <c r="U109" s="1101" t="n"/>
      <c r="V109" s="1101" t="n"/>
      <c r="W109" s="1101" t="n"/>
      <c r="X109" s="1101" t="n"/>
      <c r="Y109" s="1101" t="n"/>
      <c r="Z109" s="1101" t="n"/>
      <c r="AA109" s="144" t="n"/>
      <c r="AB109" s="1101" t="n"/>
      <c r="AC109" s="1101" t="n"/>
      <c r="AD109" s="1101" t="n"/>
      <c r="AE109" s="1101" t="n"/>
      <c r="AF109" s="1101" t="n"/>
      <c r="AG109" s="1101" t="n"/>
      <c r="AH109" s="144" t="n"/>
      <c r="AI109" s="332" t="n"/>
      <c r="AJ109" s="439" t="n"/>
      <c r="AK109" s="439" t="n"/>
      <c r="AL109" s="439" t="n"/>
      <c r="AM109" s="439" t="n"/>
      <c r="AN109" s="439" t="n"/>
      <c r="AO109" s="439" t="n"/>
      <c r="AP109" s="439" t="n"/>
      <c r="AQ109" s="435" t="n"/>
      <c r="AR109" s="447">
        <f>-AT109*5%</f>
        <v/>
      </c>
      <c r="AS109" s="447">
        <f>第1期!AS109+第1期!AR109+第1期!AU109</f>
        <v/>
      </c>
      <c r="AT109" s="448">
        <f>第1期!AU109+第1期!AT109</f>
        <v/>
      </c>
      <c r="AU109" s="447">
        <f>0.5*第1期!AP109-AS109</f>
        <v/>
      </c>
      <c r="AV109" s="447">
        <f>AU109+AS109+AR109</f>
        <v/>
      </c>
      <c r="AW109" s="1350">
        <f>AL109/(AP109+AV109)</f>
        <v/>
      </c>
      <c r="AX109" s="455">
        <f>MAX(AK109,第1期!AO109)</f>
        <v/>
      </c>
      <c r="AY109" s="1085" t="n"/>
      <c r="AZ109" s="719" t="n"/>
      <c r="BA109" s="1099" t="n"/>
      <c r="BB109" s="1099" t="n"/>
      <c r="BC109" s="1099" t="n"/>
      <c r="BD109" s="1099" t="n"/>
      <c r="BE109" s="1099" t="n"/>
      <c r="BF109" s="1099" t="n"/>
      <c r="BG109" s="1099" t="n"/>
      <c r="BH109" s="1099" t="n"/>
      <c r="BI109" s="1099" t="n"/>
      <c r="BJ109" s="1099" t="n"/>
      <c r="BK109" s="1099" t="n"/>
      <c r="BL109" s="1099" t="n"/>
      <c r="BM109" s="1099" t="n"/>
      <c r="BN109" s="1099" t="n"/>
      <c r="BO109" s="1099" t="n"/>
      <c r="BP109" s="1099" t="n"/>
      <c r="BQ109" s="1099" t="n"/>
      <c r="BR109" s="723" t="n"/>
      <c r="BS109" s="723" t="n"/>
      <c r="BT109" s="723" t="n"/>
      <c r="BU109" s="723" t="n"/>
      <c r="BV109" s="723" t="n"/>
      <c r="BW109" s="723" t="n"/>
      <c r="BX109" s="723" t="n"/>
      <c r="BY109" s="723" t="n"/>
      <c r="BZ109" s="723" t="n"/>
      <c r="CA109" s="723" t="n"/>
      <c r="CB109" s="723" t="n"/>
      <c r="CC109" s="723" t="n"/>
      <c r="CD109" s="723" t="n"/>
      <c r="CE109" s="723" t="n"/>
      <c r="CF109" s="723" t="n"/>
      <c r="CG109" s="723" t="n"/>
      <c r="CH109" s="723" t="n"/>
      <c r="CI109" s="723" t="n"/>
      <c r="CJ109" s="723" t="n"/>
      <c r="CK109" s="1099" t="n"/>
      <c r="CL109" s="1099" t="n"/>
      <c r="CM109" s="1099" t="n"/>
      <c r="CN109" s="1099" t="n"/>
      <c r="CO109" s="1099" t="n"/>
      <c r="CP109" s="1099" t="n"/>
      <c r="CQ109" s="1099" t="n"/>
      <c r="CR109" s="1099" t="n"/>
    </row>
    <row r="110" ht="16" customFormat="1" customHeight="1" s="717">
      <c r="A110" s="1101" t="n"/>
      <c r="B110" s="1101" t="n"/>
      <c r="C110" s="1101" t="n"/>
      <c r="D110" s="1101" t="n"/>
      <c r="E110" s="1101" t="n"/>
      <c r="F110" s="1101" t="n"/>
      <c r="G110" s="144" t="n"/>
      <c r="H110" s="1101" t="n"/>
      <c r="I110" s="1101" t="n"/>
      <c r="J110" s="1101" t="n"/>
      <c r="K110" s="1101" t="n"/>
      <c r="L110" s="1101" t="n"/>
      <c r="M110" s="178" t="n"/>
      <c r="N110" s="1101" t="n"/>
      <c r="O110" s="1101" t="n"/>
      <c r="P110" s="1101" t="n"/>
      <c r="Q110" s="1101" t="n"/>
      <c r="R110" s="1101" t="n"/>
      <c r="S110" s="1101" t="n"/>
      <c r="T110" s="230" t="n"/>
      <c r="U110" s="1101" t="n"/>
      <c r="V110" s="1101" t="n"/>
      <c r="W110" s="1101" t="n"/>
      <c r="X110" s="1101" t="n"/>
      <c r="Y110" s="1101" t="n"/>
      <c r="Z110" s="1101" t="n"/>
      <c r="AA110" s="144" t="n"/>
      <c r="AB110" s="1101" t="n"/>
      <c r="AC110" s="1101" t="n"/>
      <c r="AD110" s="1101" t="n"/>
      <c r="AE110" s="1101" t="n"/>
      <c r="AF110" s="1101" t="n"/>
      <c r="AG110" s="1101" t="n"/>
      <c r="AH110" s="144" t="n"/>
      <c r="AI110" s="332" t="n"/>
      <c r="AJ110" s="439" t="n"/>
      <c r="AK110" s="439" t="n"/>
      <c r="AL110" s="439" t="n"/>
      <c r="AM110" s="439" t="n"/>
      <c r="AN110" s="439" t="n"/>
      <c r="AO110" s="439" t="n"/>
      <c r="AP110" s="439" t="n"/>
      <c r="AQ110" s="435" t="n"/>
      <c r="AR110" s="447">
        <f>-AT110*5%</f>
        <v/>
      </c>
      <c r="AS110" s="447">
        <f>第1期!AS110+第1期!AR110+第1期!AU110</f>
        <v/>
      </c>
      <c r="AT110" s="448">
        <f>第1期!AU110+第1期!AT110</f>
        <v/>
      </c>
      <c r="AU110" s="447">
        <f>0.5*第1期!AP110-AS110</f>
        <v/>
      </c>
      <c r="AV110" s="447">
        <f>AU110+AS110+AR110</f>
        <v/>
      </c>
      <c r="AW110" s="1350">
        <f>AL110/(AP110+AV110)</f>
        <v/>
      </c>
      <c r="AX110" s="455">
        <f>MAX(AK110,第1期!AO110)</f>
        <v/>
      </c>
      <c r="AY110" s="1085" t="n"/>
      <c r="AZ110" s="719" t="n"/>
      <c r="BA110" s="1099" t="n"/>
      <c r="BB110" s="1099" t="n"/>
      <c r="BC110" s="1099" t="n"/>
      <c r="BD110" s="1099" t="n"/>
      <c r="BE110" s="1099" t="n"/>
      <c r="BF110" s="1099" t="n"/>
      <c r="BG110" s="1099" t="n"/>
      <c r="BH110" s="1099" t="n"/>
      <c r="BI110" s="1099" t="n"/>
      <c r="BJ110" s="1099" t="n"/>
      <c r="BK110" s="1099" t="n"/>
      <c r="BL110" s="1099" t="n"/>
      <c r="BM110" s="1099" t="n"/>
      <c r="BN110" s="1099" t="n"/>
      <c r="BO110" s="1099" t="n"/>
      <c r="BP110" s="1099" t="n"/>
      <c r="BQ110" s="1099" t="n"/>
      <c r="BR110" s="723" t="n"/>
      <c r="BS110" s="723" t="n"/>
      <c r="BT110" s="723" t="n"/>
      <c r="BU110" s="723" t="n"/>
      <c r="BV110" s="723" t="n"/>
      <c r="BW110" s="723" t="n"/>
      <c r="BX110" s="723" t="n"/>
      <c r="BY110" s="723" t="n"/>
      <c r="BZ110" s="723" t="n"/>
      <c r="CA110" s="723" t="n"/>
      <c r="CB110" s="723" t="n"/>
      <c r="CC110" s="723" t="n"/>
      <c r="CD110" s="723" t="n"/>
      <c r="CE110" s="723" t="n"/>
      <c r="CF110" s="723" t="n"/>
      <c r="CG110" s="723" t="n"/>
      <c r="CH110" s="723" t="n"/>
      <c r="CI110" s="723" t="n"/>
      <c r="CJ110" s="723" t="n"/>
      <c r="CK110" s="1099" t="n"/>
      <c r="CL110" s="1099" t="n"/>
      <c r="CM110" s="1099" t="n"/>
      <c r="CN110" s="1099" t="n"/>
      <c r="CO110" s="1099" t="n"/>
      <c r="CP110" s="1099" t="n"/>
      <c r="CQ110" s="1099" t="n"/>
      <c r="CR110" s="1099" t="n"/>
    </row>
    <row r="111" ht="16" customFormat="1" customHeight="1" s="717">
      <c r="A111" s="1101" t="n"/>
      <c r="B111" s="1101" t="n"/>
      <c r="C111" s="1101" t="n"/>
      <c r="D111" s="1101" t="n"/>
      <c r="E111" s="1101" t="n"/>
      <c r="F111" s="1101" t="n"/>
      <c r="G111" s="144" t="n"/>
      <c r="H111" s="1101" t="n"/>
      <c r="I111" s="1101" t="n"/>
      <c r="J111" s="1101" t="n"/>
      <c r="K111" s="1101" t="n"/>
      <c r="L111" s="1101" t="n"/>
      <c r="M111" s="178" t="n"/>
      <c r="N111" s="1101" t="n"/>
      <c r="O111" s="1101" t="n"/>
      <c r="P111" s="1101" t="n"/>
      <c r="Q111" s="1101" t="n"/>
      <c r="R111" s="1101" t="n"/>
      <c r="S111" s="1101" t="n"/>
      <c r="T111" s="230" t="n"/>
      <c r="U111" s="1101" t="n"/>
      <c r="V111" s="1101" t="n"/>
      <c r="W111" s="1101" t="n"/>
      <c r="X111" s="1101" t="n"/>
      <c r="Y111" s="1101" t="n"/>
      <c r="Z111" s="1101" t="n"/>
      <c r="AA111" s="144" t="n"/>
      <c r="AB111" s="1101" t="n"/>
      <c r="AC111" s="1101" t="n"/>
      <c r="AD111" s="1101" t="n"/>
      <c r="AE111" s="1101" t="n"/>
      <c r="AF111" s="1101" t="n"/>
      <c r="AG111" s="1101" t="n"/>
      <c r="AH111" s="144" t="n"/>
      <c r="AI111" s="332" t="n"/>
      <c r="AJ111" s="439" t="n"/>
      <c r="AK111" s="439" t="n"/>
      <c r="AL111" s="439" t="n"/>
      <c r="AM111" s="439" t="n"/>
      <c r="AN111" s="439" t="n"/>
      <c r="AO111" s="439" t="n"/>
      <c r="AP111" s="439" t="n"/>
      <c r="AQ111" s="435" t="n"/>
      <c r="AR111" s="447">
        <f>-AT111*5%</f>
        <v/>
      </c>
      <c r="AS111" s="447">
        <f>第1期!AS111+第1期!AR111+第1期!AU111</f>
        <v/>
      </c>
      <c r="AT111" s="448">
        <f>第1期!AU111+第1期!AT111</f>
        <v/>
      </c>
      <c r="AU111" s="447">
        <f>0.5*第1期!AP111-AS111</f>
        <v/>
      </c>
      <c r="AV111" s="447">
        <f>AU111+AS111+AR111</f>
        <v/>
      </c>
      <c r="AW111" s="1350">
        <f>AL111/(AP111+AV111)</f>
        <v/>
      </c>
      <c r="AX111" s="455">
        <f>MAX(AK111,第1期!AO111)</f>
        <v/>
      </c>
      <c r="AY111" s="1085" t="n"/>
      <c r="AZ111" s="719" t="n"/>
      <c r="BA111" s="1099" t="n"/>
      <c r="BB111" s="1099" t="n"/>
      <c r="BC111" s="1099" t="n"/>
      <c r="BD111" s="1099" t="n"/>
      <c r="BE111" s="1099" t="n"/>
      <c r="BF111" s="1099" t="n"/>
      <c r="BG111" s="1099" t="n"/>
      <c r="BH111" s="1099" t="n"/>
      <c r="BI111" s="1099" t="n"/>
      <c r="BJ111" s="1099" t="n"/>
      <c r="BK111" s="1099" t="n"/>
      <c r="BL111" s="1099" t="n"/>
      <c r="BM111" s="1099" t="n"/>
      <c r="BN111" s="1099" t="n"/>
      <c r="BO111" s="1099" t="n"/>
      <c r="BP111" s="1099" t="n"/>
      <c r="BQ111" s="1099" t="n"/>
      <c r="BR111" s="723" t="n"/>
      <c r="BS111" s="723" t="n"/>
      <c r="BT111" s="723" t="n"/>
      <c r="BU111" s="723" t="n"/>
      <c r="BV111" s="723" t="n"/>
      <c r="BW111" s="723" t="n"/>
      <c r="BX111" s="723" t="n"/>
      <c r="BY111" s="723" t="n"/>
      <c r="BZ111" s="723" t="n"/>
      <c r="CA111" s="723" t="n"/>
      <c r="CB111" s="723" t="n"/>
      <c r="CC111" s="723" t="n"/>
      <c r="CD111" s="723" t="n"/>
      <c r="CE111" s="723" t="n"/>
      <c r="CF111" s="723" t="n"/>
      <c r="CG111" s="723" t="n"/>
      <c r="CH111" s="723" t="n"/>
      <c r="CI111" s="723" t="n"/>
      <c r="CJ111" s="723" t="n"/>
      <c r="CK111" s="1099" t="n"/>
      <c r="CL111" s="1099" t="n"/>
      <c r="CM111" s="1099" t="n"/>
      <c r="CN111" s="1099" t="n"/>
      <c r="CO111" s="1099" t="n"/>
      <c r="CP111" s="1099" t="n"/>
      <c r="CQ111" s="1099" t="n"/>
      <c r="CR111" s="1099" t="n"/>
    </row>
    <row r="112" ht="16" customFormat="1" customHeight="1" s="717">
      <c r="A112" s="1101" t="n"/>
      <c r="B112" s="1101" t="n"/>
      <c r="C112" s="1101" t="n"/>
      <c r="D112" s="1101" t="n"/>
      <c r="E112" s="1101" t="n"/>
      <c r="F112" s="1101" t="n"/>
      <c r="G112" s="144" t="n"/>
      <c r="H112" s="1101" t="n"/>
      <c r="I112" s="1101" t="n"/>
      <c r="J112" s="1101" t="n"/>
      <c r="K112" s="1101" t="n"/>
      <c r="L112" s="1101" t="n"/>
      <c r="M112" s="178" t="n"/>
      <c r="N112" s="1101" t="n"/>
      <c r="O112" s="1101" t="n"/>
      <c r="P112" s="1101" t="n"/>
      <c r="Q112" s="1101" t="n"/>
      <c r="R112" s="1101" t="n"/>
      <c r="S112" s="1101" t="n"/>
      <c r="T112" s="230" t="n"/>
      <c r="U112" s="1101" t="n"/>
      <c r="V112" s="1101" t="n"/>
      <c r="W112" s="1101" t="n"/>
      <c r="X112" s="1101" t="n"/>
      <c r="Y112" s="1101" t="n"/>
      <c r="Z112" s="1101" t="n"/>
      <c r="AA112" s="144" t="n"/>
      <c r="AB112" s="1101" t="n"/>
      <c r="AC112" s="1101" t="n"/>
      <c r="AD112" s="1101" t="n"/>
      <c r="AE112" s="1101" t="n"/>
      <c r="AF112" s="1101" t="n"/>
      <c r="AG112" s="1101" t="n"/>
      <c r="AH112" s="144" t="n"/>
      <c r="AI112" s="332" t="n"/>
      <c r="AJ112" s="439" t="n"/>
      <c r="AK112" s="439" t="n"/>
      <c r="AL112" s="439" t="n"/>
      <c r="AM112" s="439" t="n"/>
      <c r="AN112" s="439" t="n"/>
      <c r="AO112" s="439" t="n"/>
      <c r="AP112" s="439" t="n"/>
      <c r="AQ112" s="435" t="n"/>
      <c r="AR112" s="447">
        <f>-AT112*5%</f>
        <v/>
      </c>
      <c r="AS112" s="447">
        <f>第1期!AS112+第1期!AR112+第1期!AU112</f>
        <v/>
      </c>
      <c r="AT112" s="448">
        <f>第1期!AU112+第1期!AT112</f>
        <v/>
      </c>
      <c r="AU112" s="447">
        <f>0.5*第1期!AP112-AS112</f>
        <v/>
      </c>
      <c r="AV112" s="447">
        <f>AU112+AS112+AR112</f>
        <v/>
      </c>
      <c r="AW112" s="1350">
        <f>AL112/(AP112+AV112)</f>
        <v/>
      </c>
      <c r="AX112" s="455">
        <f>MAX(AK112,第1期!AO112)</f>
        <v/>
      </c>
      <c r="AY112" s="1085" t="n"/>
      <c r="AZ112" s="719" t="n"/>
      <c r="BA112" s="1099" t="n"/>
      <c r="BB112" s="1099" t="n"/>
      <c r="BC112" s="1099" t="n"/>
      <c r="BD112" s="1099" t="n"/>
      <c r="BE112" s="1099" t="n"/>
      <c r="BF112" s="1099" t="n"/>
      <c r="BG112" s="1099" t="n"/>
      <c r="BH112" s="1099" t="n"/>
      <c r="BI112" s="1099" t="n"/>
      <c r="BJ112" s="1099" t="n"/>
      <c r="BK112" s="1099" t="n"/>
      <c r="BL112" s="1099" t="n"/>
      <c r="BM112" s="1099" t="n"/>
      <c r="BN112" s="1099" t="n"/>
      <c r="BO112" s="1099" t="n"/>
      <c r="BP112" s="1099" t="n"/>
      <c r="BQ112" s="1099" t="n"/>
      <c r="BR112" s="723" t="n"/>
      <c r="BS112" s="723" t="n"/>
      <c r="BT112" s="723" t="n"/>
      <c r="BU112" s="723" t="n"/>
      <c r="BV112" s="723" t="n"/>
      <c r="BW112" s="723" t="n"/>
      <c r="BX112" s="723" t="n"/>
      <c r="BY112" s="723" t="n"/>
      <c r="BZ112" s="723" t="n"/>
      <c r="CA112" s="723" t="n"/>
      <c r="CB112" s="723" t="n"/>
      <c r="CC112" s="723" t="n"/>
      <c r="CD112" s="723" t="n"/>
      <c r="CE112" s="723" t="n"/>
      <c r="CF112" s="723" t="n"/>
      <c r="CG112" s="723" t="n"/>
      <c r="CH112" s="723" t="n"/>
      <c r="CI112" s="723" t="n"/>
      <c r="CJ112" s="723" t="n"/>
      <c r="CK112" s="1099" t="n"/>
      <c r="CL112" s="1099" t="n"/>
      <c r="CM112" s="1099" t="n"/>
      <c r="CN112" s="1099" t="n"/>
      <c r="CO112" s="1099" t="n"/>
      <c r="CP112" s="1099" t="n"/>
      <c r="CQ112" s="1099" t="n"/>
      <c r="CR112" s="1099" t="n"/>
    </row>
    <row r="113" ht="16" customFormat="1" customHeight="1" s="717">
      <c r="A113" s="1101" t="n"/>
      <c r="B113" s="1101" t="n"/>
      <c r="C113" s="1101" t="n"/>
      <c r="D113" s="1101" t="n"/>
      <c r="E113" s="1101" t="n"/>
      <c r="F113" s="1101" t="n"/>
      <c r="G113" s="144" t="n"/>
      <c r="H113" s="1101" t="n"/>
      <c r="I113" s="1101" t="n"/>
      <c r="J113" s="1101" t="n"/>
      <c r="K113" s="1101" t="n"/>
      <c r="L113" s="1101" t="n"/>
      <c r="M113" s="178" t="n"/>
      <c r="N113" s="1101" t="n"/>
      <c r="O113" s="1101" t="n"/>
      <c r="P113" s="1101" t="n"/>
      <c r="Q113" s="1101" t="n"/>
      <c r="R113" s="1101" t="n"/>
      <c r="S113" s="1101" t="n"/>
      <c r="T113" s="230" t="n"/>
      <c r="U113" s="1101" t="n"/>
      <c r="V113" s="1101" t="n"/>
      <c r="W113" s="1101" t="n"/>
      <c r="X113" s="1101" t="n"/>
      <c r="Y113" s="1101" t="n"/>
      <c r="Z113" s="1101" t="n"/>
      <c r="AA113" s="144" t="n"/>
      <c r="AB113" s="1101" t="n"/>
      <c r="AC113" s="1101" t="n"/>
      <c r="AD113" s="1101" t="n"/>
      <c r="AE113" s="1101" t="n"/>
      <c r="AF113" s="1101" t="n"/>
      <c r="AG113" s="1101" t="n"/>
      <c r="AH113" s="144" t="n"/>
      <c r="AI113" s="332" t="n"/>
      <c r="AJ113" s="439" t="n"/>
      <c r="AK113" s="439" t="n"/>
      <c r="AL113" s="439" t="n"/>
      <c r="AM113" s="439" t="n"/>
      <c r="AN113" s="439" t="n"/>
      <c r="AO113" s="439" t="n"/>
      <c r="AP113" s="439" t="n"/>
      <c r="AQ113" s="435" t="n"/>
      <c r="AR113" s="447">
        <f>-AT113*5%</f>
        <v/>
      </c>
      <c r="AS113" s="447">
        <f>第1期!AS113+第1期!AR113+第1期!AU113</f>
        <v/>
      </c>
      <c r="AT113" s="448">
        <f>第1期!AU113+第1期!AT113</f>
        <v/>
      </c>
      <c r="AU113" s="447">
        <f>0.5*第1期!AP113-AS113</f>
        <v/>
      </c>
      <c r="AV113" s="447">
        <f>AU113+AS113+AR113</f>
        <v/>
      </c>
      <c r="AW113" s="1350">
        <f>AL113/(AP113+AV113)</f>
        <v/>
      </c>
      <c r="AX113" s="455">
        <f>MAX(AK113,第1期!AO113)</f>
        <v/>
      </c>
      <c r="AY113" s="1085" t="n"/>
      <c r="AZ113" s="719" t="n"/>
      <c r="BA113" s="1099" t="n"/>
      <c r="BB113" s="1099" t="n"/>
      <c r="BC113" s="1099" t="n"/>
      <c r="BD113" s="1099" t="n"/>
      <c r="BE113" s="1099" t="n"/>
      <c r="BF113" s="1099" t="n"/>
      <c r="BG113" s="1099" t="n"/>
      <c r="BH113" s="1099" t="n"/>
      <c r="BI113" s="1099" t="n"/>
      <c r="BJ113" s="1099" t="n"/>
      <c r="BK113" s="1099" t="n"/>
      <c r="BL113" s="1099" t="n"/>
      <c r="BM113" s="1099" t="n"/>
      <c r="BN113" s="1099" t="n"/>
      <c r="BO113" s="1099" t="n"/>
      <c r="BP113" s="1099" t="n"/>
      <c r="BQ113" s="1099" t="n"/>
      <c r="BR113" s="723" t="n"/>
      <c r="BS113" s="723" t="n"/>
      <c r="BT113" s="723" t="n"/>
      <c r="BU113" s="723" t="n"/>
      <c r="BV113" s="723" t="n"/>
      <c r="BW113" s="723" t="n"/>
      <c r="BX113" s="723" t="n"/>
      <c r="BY113" s="723" t="n"/>
      <c r="BZ113" s="723" t="n"/>
      <c r="CA113" s="723" t="n"/>
      <c r="CB113" s="723" t="n"/>
      <c r="CC113" s="723" t="n"/>
      <c r="CD113" s="723" t="n"/>
      <c r="CE113" s="723" t="n"/>
      <c r="CF113" s="723" t="n"/>
      <c r="CG113" s="723" t="n"/>
      <c r="CH113" s="723" t="n"/>
      <c r="CI113" s="723" t="n"/>
      <c r="CJ113" s="723" t="n"/>
      <c r="CK113" s="1099" t="n"/>
      <c r="CL113" s="1099" t="n"/>
      <c r="CM113" s="1099" t="n"/>
      <c r="CN113" s="1099" t="n"/>
      <c r="CO113" s="1099" t="n"/>
      <c r="CP113" s="1099" t="n"/>
      <c r="CQ113" s="1099" t="n"/>
      <c r="CR113" s="1099" t="n"/>
    </row>
    <row r="114" ht="16" customFormat="1" customHeight="1" s="717">
      <c r="A114" s="1101" t="n"/>
      <c r="B114" s="1101" t="n"/>
      <c r="C114" s="1101" t="n"/>
      <c r="D114" s="1101" t="n"/>
      <c r="E114" s="1101" t="n"/>
      <c r="F114" s="1101" t="n"/>
      <c r="G114" s="144" t="n"/>
      <c r="H114" s="1101" t="n"/>
      <c r="I114" s="1101" t="n"/>
      <c r="J114" s="1101" t="n"/>
      <c r="K114" s="1101" t="n"/>
      <c r="L114" s="1101" t="n"/>
      <c r="M114" s="178" t="n"/>
      <c r="N114" s="1101" t="n"/>
      <c r="O114" s="1101" t="n"/>
      <c r="P114" s="1101" t="n"/>
      <c r="Q114" s="1101" t="n"/>
      <c r="R114" s="1101" t="n"/>
      <c r="S114" s="1101" t="n"/>
      <c r="T114" s="230" t="n"/>
      <c r="U114" s="1101" t="n"/>
      <c r="V114" s="1101" t="n"/>
      <c r="W114" s="1101" t="n"/>
      <c r="X114" s="1101" t="n"/>
      <c r="Y114" s="1101" t="n"/>
      <c r="Z114" s="1101" t="n"/>
      <c r="AA114" s="144" t="n"/>
      <c r="AB114" s="1101" t="n"/>
      <c r="AC114" s="1101" t="n"/>
      <c r="AD114" s="1101" t="n"/>
      <c r="AE114" s="1101" t="n"/>
      <c r="AF114" s="1101" t="n"/>
      <c r="AG114" s="1101" t="n"/>
      <c r="AH114" s="144" t="n"/>
      <c r="AI114" s="332" t="n"/>
      <c r="AJ114" s="439" t="n"/>
      <c r="AK114" s="439" t="n"/>
      <c r="AL114" s="439" t="n"/>
      <c r="AM114" s="439" t="n"/>
      <c r="AN114" s="439" t="n"/>
      <c r="AO114" s="439" t="n"/>
      <c r="AP114" s="439" t="n"/>
      <c r="AQ114" s="435" t="n"/>
      <c r="AR114" s="447">
        <f>-AT114*5%</f>
        <v/>
      </c>
      <c r="AS114" s="447">
        <f>第1期!AS114+第1期!AR114+第1期!AU114</f>
        <v/>
      </c>
      <c r="AT114" s="448">
        <f>第1期!AU114+第1期!AT114</f>
        <v/>
      </c>
      <c r="AU114" s="447">
        <f>0.5*第1期!AP114-AS114</f>
        <v/>
      </c>
      <c r="AV114" s="447">
        <f>AU114+AS114+AR114</f>
        <v/>
      </c>
      <c r="AW114" s="1350">
        <f>AL114/(AP114+AV114)</f>
        <v/>
      </c>
      <c r="AX114" s="455">
        <f>MAX(AK114,第1期!AO114)</f>
        <v/>
      </c>
      <c r="AY114" s="1085" t="n"/>
      <c r="AZ114" s="719" t="n"/>
      <c r="BA114" s="1099" t="n"/>
      <c r="BB114" s="1099" t="n"/>
      <c r="BC114" s="1099" t="n"/>
      <c r="BD114" s="1099" t="n"/>
      <c r="BE114" s="1099" t="n"/>
      <c r="BF114" s="1099" t="n"/>
      <c r="BG114" s="1099" t="n"/>
      <c r="BH114" s="1099" t="n"/>
      <c r="BI114" s="1099" t="n"/>
      <c r="BJ114" s="1099" t="n"/>
      <c r="BK114" s="1099" t="n"/>
      <c r="BL114" s="1099" t="n"/>
      <c r="BM114" s="1099" t="n"/>
      <c r="BN114" s="1099" t="n"/>
      <c r="BO114" s="1099" t="n"/>
      <c r="BP114" s="1099" t="n"/>
      <c r="BQ114" s="1099" t="n"/>
      <c r="BR114" s="723" t="n"/>
      <c r="BS114" s="723" t="n"/>
      <c r="BT114" s="723" t="n"/>
      <c r="BU114" s="723" t="n"/>
      <c r="BV114" s="723" t="n"/>
      <c r="BW114" s="723" t="n"/>
      <c r="BX114" s="723" t="n"/>
      <c r="BY114" s="723" t="n"/>
      <c r="BZ114" s="723" t="n"/>
      <c r="CA114" s="723" t="n"/>
      <c r="CB114" s="723" t="n"/>
      <c r="CC114" s="723" t="n"/>
      <c r="CD114" s="723" t="n"/>
      <c r="CE114" s="723" t="n"/>
      <c r="CF114" s="723" t="n"/>
      <c r="CG114" s="723" t="n"/>
      <c r="CH114" s="723" t="n"/>
      <c r="CI114" s="723" t="n"/>
      <c r="CJ114" s="723" t="n"/>
      <c r="CK114" s="1099" t="n"/>
      <c r="CL114" s="1099" t="n"/>
      <c r="CM114" s="1099" t="n"/>
      <c r="CN114" s="1099" t="n"/>
      <c r="CO114" s="1099" t="n"/>
      <c r="CP114" s="1099" t="n"/>
      <c r="CQ114" s="1099" t="n"/>
      <c r="CR114" s="1099" t="n"/>
    </row>
    <row r="115" ht="16" customFormat="1" customHeight="1" s="717">
      <c r="A115" s="1101" t="n"/>
      <c r="B115" s="1101" t="n"/>
      <c r="C115" s="1101" t="n"/>
      <c r="D115" s="1101" t="n"/>
      <c r="E115" s="1101" t="n"/>
      <c r="F115" s="1101" t="n"/>
      <c r="G115" s="144" t="n"/>
      <c r="H115" s="1101" t="n"/>
      <c r="I115" s="1101" t="n"/>
      <c r="J115" s="1101" t="n"/>
      <c r="K115" s="1101" t="n"/>
      <c r="L115" s="1101" t="n"/>
      <c r="M115" s="178" t="n"/>
      <c r="N115" s="1101" t="n"/>
      <c r="O115" s="1101" t="n"/>
      <c r="P115" s="1101" t="n"/>
      <c r="Q115" s="1101" t="n"/>
      <c r="R115" s="1101" t="n"/>
      <c r="S115" s="1101" t="n"/>
      <c r="T115" s="230" t="n"/>
      <c r="U115" s="1101" t="n"/>
      <c r="V115" s="1101" t="n"/>
      <c r="W115" s="1101" t="n"/>
      <c r="X115" s="1101" t="n"/>
      <c r="Y115" s="1101" t="n"/>
      <c r="Z115" s="1101" t="n"/>
      <c r="AA115" s="144" t="n"/>
      <c r="AB115" s="1101" t="n"/>
      <c r="AC115" s="1101" t="n"/>
      <c r="AD115" s="1101" t="n"/>
      <c r="AE115" s="1101" t="n"/>
      <c r="AF115" s="1101" t="n"/>
      <c r="AG115" s="1101" t="n"/>
      <c r="AH115" s="144" t="n"/>
      <c r="AI115" s="332" t="n"/>
      <c r="AJ115" s="439" t="n"/>
      <c r="AK115" s="439" t="n"/>
      <c r="AL115" s="439" t="n"/>
      <c r="AM115" s="439" t="n"/>
      <c r="AN115" s="439" t="n"/>
      <c r="AO115" s="439" t="n"/>
      <c r="AP115" s="439" t="n"/>
      <c r="AQ115" s="435" t="n"/>
      <c r="AR115" s="447">
        <f>-AT115*5%</f>
        <v/>
      </c>
      <c r="AS115" s="447">
        <f>第1期!AS115+第1期!AR115+第1期!AU115</f>
        <v/>
      </c>
      <c r="AT115" s="448">
        <f>第1期!AU115+第1期!AT115</f>
        <v/>
      </c>
      <c r="AU115" s="447">
        <f>0.5*第1期!AP115-AS115</f>
        <v/>
      </c>
      <c r="AV115" s="447">
        <f>AU115+AS115+AR115</f>
        <v/>
      </c>
      <c r="AW115" s="1350">
        <f>AL115/(AP115+AV115)</f>
        <v/>
      </c>
      <c r="AX115" s="455">
        <f>MAX(AK115,第1期!AO115)</f>
        <v/>
      </c>
      <c r="AY115" s="1085" t="n"/>
      <c r="AZ115" s="719" t="n"/>
      <c r="BA115" s="1099" t="n"/>
      <c r="BB115" s="1099" t="n"/>
      <c r="BC115" s="1099" t="n"/>
      <c r="BD115" s="1099" t="n"/>
      <c r="BE115" s="1099" t="n"/>
      <c r="BF115" s="1099" t="n"/>
      <c r="BG115" s="1099" t="n"/>
      <c r="BH115" s="1099" t="n"/>
      <c r="BI115" s="1099" t="n"/>
      <c r="BJ115" s="1099" t="n"/>
      <c r="BK115" s="1099" t="n"/>
      <c r="BL115" s="1099" t="n"/>
      <c r="BM115" s="1099" t="n"/>
      <c r="BN115" s="1099" t="n"/>
      <c r="BO115" s="1099" t="n"/>
      <c r="BP115" s="1099" t="n"/>
      <c r="BQ115" s="1099" t="n"/>
      <c r="BR115" s="723" t="n"/>
      <c r="BS115" s="723" t="n"/>
      <c r="BT115" s="723" t="n"/>
      <c r="BU115" s="723" t="n"/>
      <c r="BV115" s="723" t="n"/>
      <c r="BW115" s="723" t="n"/>
      <c r="BX115" s="723" t="n"/>
      <c r="BY115" s="723" t="n"/>
      <c r="BZ115" s="723" t="n"/>
      <c r="CA115" s="723" t="n"/>
      <c r="CB115" s="723" t="n"/>
      <c r="CC115" s="723" t="n"/>
      <c r="CD115" s="723" t="n"/>
      <c r="CE115" s="723" t="n"/>
      <c r="CF115" s="723" t="n"/>
      <c r="CG115" s="723" t="n"/>
      <c r="CH115" s="723" t="n"/>
      <c r="CI115" s="723" t="n"/>
      <c r="CJ115" s="723" t="n"/>
      <c r="CK115" s="1099" t="n"/>
      <c r="CL115" s="1099" t="n"/>
      <c r="CM115" s="1099" t="n"/>
      <c r="CN115" s="1099" t="n"/>
      <c r="CO115" s="1099" t="n"/>
      <c r="CP115" s="1099" t="n"/>
      <c r="CQ115" s="1099" t="n"/>
      <c r="CR115" s="1099" t="n"/>
    </row>
    <row r="116" ht="16" customFormat="1" customHeight="1" s="717">
      <c r="A116" s="1101" t="n"/>
      <c r="B116" s="1101" t="n"/>
      <c r="C116" s="1101" t="n"/>
      <c r="D116" s="1101" t="n"/>
      <c r="E116" s="1101" t="n"/>
      <c r="F116" s="1101" t="n"/>
      <c r="G116" s="144" t="n"/>
      <c r="H116" s="1101" t="n"/>
      <c r="I116" s="1101" t="n"/>
      <c r="J116" s="1101" t="n"/>
      <c r="K116" s="1101" t="n"/>
      <c r="L116" s="1101" t="n"/>
      <c r="M116" s="178" t="n"/>
      <c r="N116" s="1101" t="n"/>
      <c r="O116" s="1101" t="n"/>
      <c r="P116" s="1101" t="n"/>
      <c r="Q116" s="1101" t="n"/>
      <c r="R116" s="1101" t="n"/>
      <c r="S116" s="1101" t="n"/>
      <c r="T116" s="230" t="n"/>
      <c r="U116" s="1101" t="n"/>
      <c r="V116" s="1101" t="n"/>
      <c r="W116" s="1101" t="n"/>
      <c r="X116" s="1101" t="n"/>
      <c r="Y116" s="1101" t="n"/>
      <c r="Z116" s="1101" t="n"/>
      <c r="AA116" s="144" t="n"/>
      <c r="AB116" s="1101" t="n"/>
      <c r="AC116" s="1101" t="n"/>
      <c r="AD116" s="1101" t="n"/>
      <c r="AE116" s="1101" t="n"/>
      <c r="AF116" s="1101" t="n"/>
      <c r="AG116" s="1101" t="n"/>
      <c r="AH116" s="144" t="n"/>
      <c r="AI116" s="332" t="n"/>
      <c r="AJ116" s="439" t="n"/>
      <c r="AK116" s="439" t="n"/>
      <c r="AL116" s="439" t="n"/>
      <c r="AM116" s="439" t="n"/>
      <c r="AN116" s="439" t="n"/>
      <c r="AO116" s="439" t="n"/>
      <c r="AP116" s="439" t="n"/>
      <c r="AQ116" s="435" t="n"/>
      <c r="AR116" s="447">
        <f>-AT116*5%</f>
        <v/>
      </c>
      <c r="AS116" s="447">
        <f>第1期!AS116+第1期!AR116+第1期!AU116</f>
        <v/>
      </c>
      <c r="AT116" s="448">
        <f>第1期!AU116+第1期!AT116</f>
        <v/>
      </c>
      <c r="AU116" s="447">
        <f>0.5*第1期!AP116-AS116</f>
        <v/>
      </c>
      <c r="AV116" s="447">
        <f>AU116+AS116+AR116</f>
        <v/>
      </c>
      <c r="AW116" s="1350">
        <f>AL116/(AP116+AV116)</f>
        <v/>
      </c>
      <c r="AX116" s="455">
        <f>MAX(AK116,第1期!AO116)</f>
        <v/>
      </c>
      <c r="AY116" s="1085" t="n"/>
      <c r="AZ116" s="719" t="n"/>
      <c r="BA116" s="1099" t="n"/>
      <c r="BB116" s="1099" t="n"/>
      <c r="BC116" s="1099" t="n"/>
      <c r="BD116" s="1099" t="n"/>
      <c r="BE116" s="1099" t="n"/>
      <c r="BF116" s="1099" t="n"/>
      <c r="BG116" s="1099" t="n"/>
      <c r="BH116" s="1099" t="n"/>
      <c r="BI116" s="1099" t="n"/>
      <c r="BJ116" s="1099" t="n"/>
      <c r="BK116" s="1099" t="n"/>
      <c r="BL116" s="1099" t="n"/>
      <c r="BM116" s="1099" t="n"/>
      <c r="BN116" s="1099" t="n"/>
      <c r="BO116" s="1099" t="n"/>
      <c r="BP116" s="1099" t="n"/>
      <c r="BQ116" s="1099" t="n"/>
      <c r="BR116" s="723" t="n"/>
      <c r="BS116" s="723" t="n"/>
      <c r="BT116" s="723" t="n"/>
      <c r="BU116" s="723" t="n"/>
      <c r="BV116" s="723" t="n"/>
      <c r="BW116" s="723" t="n"/>
      <c r="BX116" s="723" t="n"/>
      <c r="BY116" s="723" t="n"/>
      <c r="BZ116" s="723" t="n"/>
      <c r="CA116" s="723" t="n"/>
      <c r="CB116" s="723" t="n"/>
      <c r="CC116" s="723" t="n"/>
      <c r="CD116" s="723" t="n"/>
      <c r="CE116" s="723" t="n"/>
      <c r="CF116" s="723" t="n"/>
      <c r="CG116" s="723" t="n"/>
      <c r="CH116" s="723" t="n"/>
      <c r="CI116" s="723" t="n"/>
      <c r="CJ116" s="723" t="n"/>
      <c r="CK116" s="1099" t="n"/>
      <c r="CL116" s="1099" t="n"/>
      <c r="CM116" s="1099" t="n"/>
      <c r="CN116" s="1099" t="n"/>
      <c r="CO116" s="1099" t="n"/>
      <c r="CP116" s="1099" t="n"/>
      <c r="CQ116" s="1099" t="n"/>
      <c r="CR116" s="1099" t="n"/>
    </row>
    <row r="117" ht="16" customFormat="1" customHeight="1" s="717">
      <c r="A117" s="1101" t="n"/>
      <c r="B117" s="1101" t="n"/>
      <c r="C117" s="1101" t="n"/>
      <c r="D117" s="1101" t="n"/>
      <c r="E117" s="1101" t="n"/>
      <c r="F117" s="1101" t="n"/>
      <c r="G117" s="144" t="n"/>
      <c r="H117" s="1101" t="n"/>
      <c r="I117" s="1101" t="n"/>
      <c r="J117" s="1101" t="n"/>
      <c r="K117" s="1101" t="n"/>
      <c r="L117" s="1101" t="n"/>
      <c r="M117" s="178" t="n"/>
      <c r="N117" s="1101" t="n"/>
      <c r="O117" s="1101" t="n"/>
      <c r="P117" s="1101" t="n"/>
      <c r="Q117" s="1101" t="n"/>
      <c r="R117" s="1101" t="n"/>
      <c r="S117" s="1101" t="n"/>
      <c r="T117" s="230" t="n"/>
      <c r="U117" s="1101" t="n"/>
      <c r="V117" s="1101" t="n"/>
      <c r="W117" s="1101" t="n"/>
      <c r="X117" s="1101" t="n"/>
      <c r="Y117" s="1101" t="n"/>
      <c r="Z117" s="1101" t="n"/>
      <c r="AA117" s="144" t="n"/>
      <c r="AB117" s="1101" t="n"/>
      <c r="AC117" s="1101" t="n"/>
      <c r="AD117" s="1101" t="n"/>
      <c r="AE117" s="1101" t="n"/>
      <c r="AF117" s="1101" t="n"/>
      <c r="AG117" s="1101" t="n"/>
      <c r="AH117" s="144" t="n"/>
      <c r="AI117" s="332" t="n"/>
      <c r="AJ117" s="439" t="n"/>
      <c r="AK117" s="439" t="n"/>
      <c r="AL117" s="439" t="n"/>
      <c r="AM117" s="439" t="n"/>
      <c r="AN117" s="439" t="n"/>
      <c r="AO117" s="439" t="n"/>
      <c r="AP117" s="439" t="n"/>
      <c r="AQ117" s="435" t="n"/>
      <c r="AR117" s="447">
        <f>-AT117*5%</f>
        <v/>
      </c>
      <c r="AS117" s="447">
        <f>第1期!AS117+第1期!AR117+第1期!AU117</f>
        <v/>
      </c>
      <c r="AT117" s="448">
        <f>第1期!AU117+第1期!AT117</f>
        <v/>
      </c>
      <c r="AU117" s="447">
        <f>0.5*第1期!AP117-AS117</f>
        <v/>
      </c>
      <c r="AV117" s="447">
        <f>AU117+AS117+AR117</f>
        <v/>
      </c>
      <c r="AW117" s="1350">
        <f>AL117/(AP117+AV117)</f>
        <v/>
      </c>
      <c r="AX117" s="455">
        <f>MAX(AK117,第1期!AO117)</f>
        <v/>
      </c>
      <c r="AY117" s="1085" t="n"/>
      <c r="AZ117" s="719" t="n"/>
      <c r="BA117" s="1099" t="n"/>
      <c r="BB117" s="1099" t="n"/>
      <c r="BC117" s="1099" t="n"/>
      <c r="BD117" s="1099" t="n"/>
      <c r="BE117" s="1099" t="n"/>
      <c r="BF117" s="1099" t="n"/>
      <c r="BG117" s="1099" t="n"/>
      <c r="BH117" s="1099" t="n"/>
      <c r="BI117" s="1099" t="n"/>
      <c r="BJ117" s="1099" t="n"/>
      <c r="BK117" s="1099" t="n"/>
      <c r="BL117" s="1099" t="n"/>
      <c r="BM117" s="1099" t="n"/>
      <c r="BN117" s="1099" t="n"/>
      <c r="BO117" s="1099" t="n"/>
      <c r="BP117" s="1099" t="n"/>
      <c r="BQ117" s="1099" t="n"/>
      <c r="BR117" s="723" t="n"/>
      <c r="BS117" s="723" t="n"/>
      <c r="BT117" s="723" t="n"/>
      <c r="BU117" s="723" t="n"/>
      <c r="BV117" s="723" t="n"/>
      <c r="BW117" s="723" t="n"/>
      <c r="BX117" s="723" t="n"/>
      <c r="BY117" s="723" t="n"/>
      <c r="BZ117" s="723" t="n"/>
      <c r="CA117" s="723" t="n"/>
      <c r="CB117" s="723" t="n"/>
      <c r="CC117" s="723" t="n"/>
      <c r="CD117" s="723" t="n"/>
      <c r="CE117" s="723" t="n"/>
      <c r="CF117" s="723" t="n"/>
      <c r="CG117" s="723" t="n"/>
      <c r="CH117" s="723" t="n"/>
      <c r="CI117" s="723" t="n"/>
      <c r="CJ117" s="723" t="n"/>
      <c r="CK117" s="1099" t="n"/>
      <c r="CL117" s="1099" t="n"/>
      <c r="CM117" s="1099" t="n"/>
      <c r="CN117" s="1099" t="n"/>
      <c r="CO117" s="1099" t="n"/>
      <c r="CP117" s="1099" t="n"/>
      <c r="CQ117" s="1099" t="n"/>
      <c r="CR117" s="1099" t="n"/>
    </row>
    <row r="118" ht="16" customFormat="1" customHeight="1" s="717">
      <c r="A118" s="1101" t="n"/>
      <c r="B118" s="1101" t="n"/>
      <c r="C118" s="1101" t="n"/>
      <c r="D118" s="1101" t="n"/>
      <c r="E118" s="1101" t="n"/>
      <c r="F118" s="1101" t="n"/>
      <c r="G118" s="144" t="n"/>
      <c r="H118" s="1101" t="n"/>
      <c r="I118" s="1101" t="n"/>
      <c r="J118" s="1101" t="n"/>
      <c r="K118" s="1101" t="n"/>
      <c r="L118" s="1101" t="n"/>
      <c r="M118" s="178" t="n"/>
      <c r="N118" s="1101" t="n"/>
      <c r="O118" s="1101" t="n"/>
      <c r="P118" s="1101" t="n"/>
      <c r="Q118" s="1101" t="n"/>
      <c r="R118" s="1101" t="n"/>
      <c r="S118" s="1101" t="n"/>
      <c r="T118" s="230" t="n"/>
      <c r="U118" s="1101" t="n"/>
      <c r="V118" s="1101" t="n"/>
      <c r="W118" s="1101" t="n"/>
      <c r="X118" s="1101" t="n"/>
      <c r="Y118" s="1101" t="n"/>
      <c r="Z118" s="1101" t="n"/>
      <c r="AA118" s="144" t="n"/>
      <c r="AB118" s="1101" t="n"/>
      <c r="AC118" s="1101" t="n"/>
      <c r="AD118" s="1101" t="n"/>
      <c r="AE118" s="1101" t="n"/>
      <c r="AF118" s="1101" t="n"/>
      <c r="AG118" s="1101" t="n"/>
      <c r="AH118" s="144" t="n"/>
      <c r="AI118" s="332" t="n"/>
      <c r="AJ118" s="439" t="n"/>
      <c r="AK118" s="439" t="n"/>
      <c r="AL118" s="439" t="n"/>
      <c r="AM118" s="439" t="n"/>
      <c r="AN118" s="439" t="n"/>
      <c r="AO118" s="439" t="n"/>
      <c r="AP118" s="439" t="n"/>
      <c r="AQ118" s="435" t="n"/>
      <c r="AR118" s="447">
        <f>-AT118*5%</f>
        <v/>
      </c>
      <c r="AS118" s="447">
        <f>第1期!AS118+第1期!AR118+第1期!AU118</f>
        <v/>
      </c>
      <c r="AT118" s="448">
        <f>第1期!AU118+第1期!AT118</f>
        <v/>
      </c>
      <c r="AU118" s="447">
        <f>0.5*第1期!AP118-AS118</f>
        <v/>
      </c>
      <c r="AV118" s="447">
        <f>AU118+AS118+AR118</f>
        <v/>
      </c>
      <c r="AW118" s="1350">
        <f>AL118/(AP118+AV118)</f>
        <v/>
      </c>
      <c r="AX118" s="455">
        <f>MAX(AK118,第1期!AO118)</f>
        <v/>
      </c>
      <c r="AY118" s="1085" t="n"/>
      <c r="AZ118" s="719" t="n"/>
      <c r="BA118" s="1099" t="n"/>
      <c r="BB118" s="1099" t="n"/>
      <c r="BC118" s="1099" t="n"/>
      <c r="BD118" s="1099" t="n"/>
      <c r="BE118" s="1099" t="n"/>
      <c r="BF118" s="1099" t="n"/>
      <c r="BG118" s="1099" t="n"/>
      <c r="BH118" s="1099" t="n"/>
      <c r="BI118" s="1099" t="n"/>
      <c r="BJ118" s="1099" t="n"/>
      <c r="BK118" s="1099" t="n"/>
      <c r="BL118" s="1099" t="n"/>
      <c r="BM118" s="1099" t="n"/>
      <c r="BN118" s="1099" t="n"/>
      <c r="BO118" s="1099" t="n"/>
      <c r="BP118" s="1099" t="n"/>
      <c r="BQ118" s="1099" t="n"/>
      <c r="BR118" s="723" t="n"/>
      <c r="BS118" s="723" t="n"/>
      <c r="BT118" s="723" t="n"/>
      <c r="BU118" s="723" t="n"/>
      <c r="BV118" s="723" t="n"/>
      <c r="BW118" s="723" t="n"/>
      <c r="BX118" s="723" t="n"/>
      <c r="BY118" s="723" t="n"/>
      <c r="BZ118" s="723" t="n"/>
      <c r="CA118" s="723" t="n"/>
      <c r="CB118" s="723" t="n"/>
      <c r="CC118" s="723" t="n"/>
      <c r="CD118" s="723" t="n"/>
      <c r="CE118" s="723" t="n"/>
      <c r="CF118" s="723" t="n"/>
      <c r="CG118" s="723" t="n"/>
      <c r="CH118" s="723" t="n"/>
      <c r="CI118" s="723" t="n"/>
      <c r="CJ118" s="723" t="n"/>
      <c r="CK118" s="1099" t="n"/>
      <c r="CL118" s="1099" t="n"/>
      <c r="CM118" s="1099" t="n"/>
      <c r="CN118" s="1099" t="n"/>
      <c r="CO118" s="1099" t="n"/>
      <c r="CP118" s="1099" t="n"/>
      <c r="CQ118" s="1099" t="n"/>
      <c r="CR118" s="1099" t="n"/>
    </row>
    <row r="119" ht="16" customFormat="1" customHeight="1" s="717">
      <c r="A119" s="1101" t="n"/>
      <c r="B119" s="1101" t="n"/>
      <c r="C119" s="1101" t="n"/>
      <c r="D119" s="1101" t="n"/>
      <c r="E119" s="1101" t="n"/>
      <c r="F119" s="1101" t="n"/>
      <c r="G119" s="144" t="n"/>
      <c r="H119" s="1101" t="n"/>
      <c r="I119" s="1101" t="n"/>
      <c r="J119" s="1101" t="n"/>
      <c r="K119" s="1101" t="n"/>
      <c r="L119" s="1101" t="n"/>
      <c r="M119" s="178" t="n"/>
      <c r="N119" s="1101" t="n"/>
      <c r="O119" s="1101" t="n"/>
      <c r="P119" s="1101" t="n"/>
      <c r="Q119" s="1101" t="n"/>
      <c r="R119" s="1101" t="n"/>
      <c r="S119" s="1101" t="n"/>
      <c r="T119" s="230" t="n"/>
      <c r="U119" s="1101" t="n"/>
      <c r="V119" s="1101" t="n"/>
      <c r="W119" s="1101" t="n"/>
      <c r="X119" s="1101" t="n"/>
      <c r="Y119" s="1101" t="n"/>
      <c r="Z119" s="1101" t="n"/>
      <c r="AA119" s="144" t="n"/>
      <c r="AB119" s="1101" t="n"/>
      <c r="AC119" s="1101" t="n"/>
      <c r="AD119" s="1101" t="n"/>
      <c r="AE119" s="1101" t="n"/>
      <c r="AF119" s="1101" t="n"/>
      <c r="AG119" s="1101" t="n"/>
      <c r="AH119" s="144" t="n"/>
      <c r="AI119" s="332" t="n"/>
      <c r="AJ119" s="439" t="n"/>
      <c r="AK119" s="439" t="n"/>
      <c r="AL119" s="439" t="n"/>
      <c r="AM119" s="439" t="n"/>
      <c r="AN119" s="439" t="n"/>
      <c r="AO119" s="439" t="n"/>
      <c r="AP119" s="439" t="n"/>
      <c r="AQ119" s="435" t="n"/>
      <c r="AR119" s="447">
        <f>-AT119*5%</f>
        <v/>
      </c>
      <c r="AS119" s="447">
        <f>第1期!AS119+第1期!AR119+第1期!AU119</f>
        <v/>
      </c>
      <c r="AT119" s="448">
        <f>第1期!AU119+第1期!AT119</f>
        <v/>
      </c>
      <c r="AU119" s="447">
        <f>0.5*第1期!AP119-AS119</f>
        <v/>
      </c>
      <c r="AV119" s="447">
        <f>AU119+AS119+AR119</f>
        <v/>
      </c>
      <c r="AW119" s="1350">
        <f>AL119/(AP119+AV119)</f>
        <v/>
      </c>
      <c r="AX119" s="455">
        <f>MAX(AK119,第1期!AO119)</f>
        <v/>
      </c>
      <c r="AY119" s="1085" t="n"/>
      <c r="AZ119" s="719" t="n"/>
      <c r="BA119" s="1099" t="n"/>
      <c r="BB119" s="1099" t="n"/>
      <c r="BC119" s="1099" t="n"/>
      <c r="BD119" s="1099" t="n"/>
      <c r="BE119" s="1099" t="n"/>
      <c r="BF119" s="1099" t="n"/>
      <c r="BG119" s="1099" t="n"/>
      <c r="BH119" s="1099" t="n"/>
      <c r="BI119" s="1099" t="n"/>
      <c r="BJ119" s="1099" t="n"/>
      <c r="BK119" s="1099" t="n"/>
      <c r="BL119" s="1099" t="n"/>
      <c r="BM119" s="1099" t="n"/>
      <c r="BN119" s="1099" t="n"/>
      <c r="BO119" s="1099" t="n"/>
      <c r="BP119" s="1099" t="n"/>
      <c r="BQ119" s="1099" t="n"/>
      <c r="BR119" s="723" t="n"/>
      <c r="BS119" s="723" t="n"/>
      <c r="BT119" s="723" t="n"/>
      <c r="BU119" s="723" t="n"/>
      <c r="BV119" s="723" t="n"/>
      <c r="BW119" s="723" t="n"/>
      <c r="BX119" s="723" t="n"/>
      <c r="BY119" s="723" t="n"/>
      <c r="BZ119" s="723" t="n"/>
      <c r="CA119" s="723" t="n"/>
      <c r="CB119" s="723" t="n"/>
      <c r="CC119" s="723" t="n"/>
      <c r="CD119" s="723" t="n"/>
      <c r="CE119" s="723" t="n"/>
      <c r="CF119" s="723" t="n"/>
      <c r="CG119" s="723" t="n"/>
      <c r="CH119" s="723" t="n"/>
      <c r="CI119" s="723" t="n"/>
      <c r="CJ119" s="723" t="n"/>
      <c r="CK119" s="1099" t="n"/>
      <c r="CL119" s="1099" t="n"/>
      <c r="CM119" s="1099" t="n"/>
      <c r="CN119" s="1099" t="n"/>
      <c r="CO119" s="1099" t="n"/>
      <c r="CP119" s="1099" t="n"/>
      <c r="CQ119" s="1099" t="n"/>
      <c r="CR119" s="1099" t="n"/>
    </row>
    <row r="120" ht="16" customFormat="1" customHeight="1" s="717">
      <c r="A120" s="1101" t="n"/>
      <c r="B120" s="1101" t="n"/>
      <c r="C120" s="1101" t="n"/>
      <c r="D120" s="1101" t="n"/>
      <c r="E120" s="1101" t="n"/>
      <c r="F120" s="1101" t="n"/>
      <c r="G120" s="144" t="n"/>
      <c r="H120" s="1101" t="n"/>
      <c r="I120" s="1101" t="n"/>
      <c r="J120" s="1101" t="n"/>
      <c r="K120" s="1101" t="n"/>
      <c r="L120" s="1101" t="n"/>
      <c r="M120" s="178" t="n"/>
      <c r="N120" s="1101" t="n"/>
      <c r="O120" s="1101" t="n"/>
      <c r="P120" s="1101" t="n"/>
      <c r="Q120" s="1101" t="n"/>
      <c r="R120" s="1101" t="n"/>
      <c r="S120" s="1101" t="n"/>
      <c r="T120" s="230" t="n"/>
      <c r="U120" s="1101" t="n"/>
      <c r="V120" s="1101" t="n"/>
      <c r="W120" s="1101" t="n"/>
      <c r="X120" s="1101" t="n"/>
      <c r="Y120" s="1101" t="n"/>
      <c r="Z120" s="1101" t="n"/>
      <c r="AA120" s="144" t="n"/>
      <c r="AB120" s="1101" t="n"/>
      <c r="AC120" s="1101" t="n"/>
      <c r="AD120" s="1101" t="n"/>
      <c r="AE120" s="1101" t="n"/>
      <c r="AF120" s="1101" t="n"/>
      <c r="AG120" s="1101" t="n"/>
      <c r="AH120" s="144" t="n"/>
      <c r="AI120" s="332" t="n"/>
      <c r="AJ120" s="439" t="n"/>
      <c r="AK120" s="439" t="n"/>
      <c r="AL120" s="439" t="n"/>
      <c r="AM120" s="439" t="n"/>
      <c r="AN120" s="439" t="n"/>
      <c r="AO120" s="439" t="n"/>
      <c r="AP120" s="439" t="n"/>
      <c r="AQ120" s="435" t="n"/>
      <c r="AR120" s="447">
        <f>-AT120*5%</f>
        <v/>
      </c>
      <c r="AS120" s="447">
        <f>第1期!AS120+第1期!AR120+第1期!AU120</f>
        <v/>
      </c>
      <c r="AT120" s="448">
        <f>第1期!AU120+第1期!AT120</f>
        <v/>
      </c>
      <c r="AU120" s="447">
        <f>0.5*第1期!AP120-AS120</f>
        <v/>
      </c>
      <c r="AV120" s="447">
        <f>AU120+AS120+AR120</f>
        <v/>
      </c>
      <c r="AW120" s="1350">
        <f>AL120/(AP120+AV120)</f>
        <v/>
      </c>
      <c r="AX120" s="455">
        <f>MAX(AK120,第1期!AO120)</f>
        <v/>
      </c>
      <c r="AY120" s="1085" t="n"/>
      <c r="AZ120" s="719" t="n"/>
      <c r="BA120" s="1099" t="n"/>
      <c r="BB120" s="1099" t="n"/>
      <c r="BC120" s="1099" t="n"/>
      <c r="BD120" s="1099" t="n"/>
      <c r="BE120" s="1099" t="n"/>
      <c r="BF120" s="1099" t="n"/>
      <c r="BG120" s="1099" t="n"/>
      <c r="BH120" s="1099" t="n"/>
      <c r="BI120" s="1099" t="n"/>
      <c r="BJ120" s="1099" t="n"/>
      <c r="BK120" s="1099" t="n"/>
      <c r="BL120" s="1099" t="n"/>
      <c r="BM120" s="1099" t="n"/>
      <c r="BN120" s="1099" t="n"/>
      <c r="BO120" s="1099" t="n"/>
      <c r="BP120" s="1099" t="n"/>
      <c r="BQ120" s="1099" t="n"/>
      <c r="BR120" s="723" t="n"/>
      <c r="BS120" s="723" t="n"/>
      <c r="BT120" s="723" t="n"/>
      <c r="BU120" s="723" t="n"/>
      <c r="BV120" s="723" t="n"/>
      <c r="BW120" s="723" t="n"/>
      <c r="BX120" s="723" t="n"/>
      <c r="BY120" s="723" t="n"/>
      <c r="BZ120" s="723" t="n"/>
      <c r="CA120" s="723" t="n"/>
      <c r="CB120" s="723" t="n"/>
      <c r="CC120" s="723" t="n"/>
      <c r="CD120" s="723" t="n"/>
      <c r="CE120" s="723" t="n"/>
      <c r="CF120" s="723" t="n"/>
      <c r="CG120" s="723" t="n"/>
      <c r="CH120" s="723" t="n"/>
      <c r="CI120" s="723" t="n"/>
      <c r="CJ120" s="723" t="n"/>
      <c r="CK120" s="1099" t="n"/>
      <c r="CL120" s="1099" t="n"/>
      <c r="CM120" s="1099" t="n"/>
      <c r="CN120" s="1099" t="n"/>
      <c r="CO120" s="1099" t="n"/>
      <c r="CP120" s="1099" t="n"/>
      <c r="CQ120" s="1099" t="n"/>
      <c r="CR120" s="1099" t="n"/>
    </row>
    <row r="121" ht="16" customFormat="1" customHeight="1" s="717">
      <c r="A121" s="1101" t="n"/>
      <c r="B121" s="1101" t="n"/>
      <c r="C121" s="1101" t="n"/>
      <c r="D121" s="1101" t="n"/>
      <c r="E121" s="1101" t="n"/>
      <c r="F121" s="1101" t="n"/>
      <c r="G121" s="144" t="n"/>
      <c r="H121" s="1101" t="n"/>
      <c r="I121" s="1101" t="n"/>
      <c r="J121" s="1101" t="n"/>
      <c r="K121" s="1101" t="n"/>
      <c r="L121" s="1101" t="n"/>
      <c r="M121" s="178" t="n"/>
      <c r="N121" s="1101" t="n"/>
      <c r="O121" s="1101" t="n"/>
      <c r="P121" s="1101" t="n"/>
      <c r="Q121" s="1101" t="n"/>
      <c r="R121" s="1101" t="n"/>
      <c r="S121" s="1101" t="n"/>
      <c r="T121" s="230" t="n"/>
      <c r="U121" s="1101" t="n"/>
      <c r="V121" s="1101" t="n"/>
      <c r="W121" s="1101" t="n"/>
      <c r="X121" s="1101" t="n"/>
      <c r="Y121" s="1101" t="n"/>
      <c r="Z121" s="1101" t="n"/>
      <c r="AA121" s="144" t="n"/>
      <c r="AB121" s="1101" t="n"/>
      <c r="AC121" s="1101" t="n"/>
      <c r="AD121" s="1101" t="n"/>
      <c r="AE121" s="1101" t="n"/>
      <c r="AF121" s="1101" t="n"/>
      <c r="AG121" s="1101" t="n"/>
      <c r="AH121" s="144" t="n"/>
      <c r="AI121" s="332" t="n"/>
      <c r="AJ121" s="439" t="n"/>
      <c r="AK121" s="439" t="n"/>
      <c r="AL121" s="439" t="n"/>
      <c r="AM121" s="439" t="n"/>
      <c r="AN121" s="439" t="n"/>
      <c r="AO121" s="439" t="n"/>
      <c r="AP121" s="439" t="n"/>
      <c r="AQ121" s="435" t="n"/>
      <c r="AR121" s="447">
        <f>-AT121*5%</f>
        <v/>
      </c>
      <c r="AS121" s="447">
        <f>第1期!AS121+第1期!AR121+第1期!AU121</f>
        <v/>
      </c>
      <c r="AT121" s="448">
        <f>第1期!AU121+第1期!AT121</f>
        <v/>
      </c>
      <c r="AU121" s="447">
        <f>0.5*第1期!AP121-AS121</f>
        <v/>
      </c>
      <c r="AV121" s="447">
        <f>AU121+AS121+AR121</f>
        <v/>
      </c>
      <c r="AW121" s="1350">
        <f>AL121/(AP121+AV121)</f>
        <v/>
      </c>
      <c r="AX121" s="455">
        <f>MAX(AK121,第1期!AO121)</f>
        <v/>
      </c>
      <c r="AY121" s="1085" t="n"/>
      <c r="AZ121" s="719" t="n"/>
      <c r="BA121" s="1099" t="n"/>
      <c r="BB121" s="1099" t="n"/>
      <c r="BC121" s="1099" t="n"/>
      <c r="BD121" s="1099" t="n"/>
      <c r="BE121" s="1099" t="n"/>
      <c r="BF121" s="1099" t="n"/>
      <c r="BG121" s="1099" t="n"/>
      <c r="BH121" s="1099" t="n"/>
      <c r="BI121" s="1099" t="n"/>
      <c r="BJ121" s="1099" t="n"/>
      <c r="BK121" s="1099" t="n"/>
      <c r="BL121" s="1099" t="n"/>
      <c r="BM121" s="1099" t="n"/>
      <c r="BN121" s="1099" t="n"/>
      <c r="BO121" s="1099" t="n"/>
      <c r="BP121" s="1099" t="n"/>
      <c r="BQ121" s="1099" t="n"/>
      <c r="BR121" s="723" t="n"/>
      <c r="BS121" s="723" t="n"/>
      <c r="BT121" s="723" t="n"/>
      <c r="BU121" s="723" t="n"/>
      <c r="BV121" s="723" t="n"/>
      <c r="BW121" s="723" t="n"/>
      <c r="BX121" s="723" t="n"/>
      <c r="BY121" s="723" t="n"/>
      <c r="BZ121" s="723" t="n"/>
      <c r="CA121" s="723" t="n"/>
      <c r="CB121" s="723" t="n"/>
      <c r="CC121" s="723" t="n"/>
      <c r="CD121" s="723" t="n"/>
      <c r="CE121" s="723" t="n"/>
      <c r="CF121" s="723" t="n"/>
      <c r="CG121" s="723" t="n"/>
      <c r="CH121" s="723" t="n"/>
      <c r="CI121" s="723" t="n"/>
      <c r="CJ121" s="723" t="n"/>
      <c r="CK121" s="1099" t="n"/>
      <c r="CL121" s="1099" t="n"/>
      <c r="CM121" s="1099" t="n"/>
      <c r="CN121" s="1099" t="n"/>
      <c r="CO121" s="1099" t="n"/>
      <c r="CP121" s="1099" t="n"/>
      <c r="CQ121" s="1099" t="n"/>
      <c r="CR121" s="1099" t="n"/>
    </row>
    <row r="122" ht="16" customFormat="1" customHeight="1" s="717">
      <c r="A122" s="1101" t="n"/>
      <c r="B122" s="1101" t="n"/>
      <c r="C122" s="1101" t="n"/>
      <c r="D122" s="1101" t="n"/>
      <c r="E122" s="1101" t="n"/>
      <c r="F122" s="1101" t="n"/>
      <c r="G122" s="144" t="n"/>
      <c r="H122" s="1101" t="n"/>
      <c r="I122" s="1101" t="n"/>
      <c r="J122" s="1101" t="n"/>
      <c r="K122" s="1101" t="n"/>
      <c r="L122" s="1101" t="n"/>
      <c r="M122" s="178" t="n"/>
      <c r="N122" s="1101" t="n"/>
      <c r="O122" s="1101" t="n"/>
      <c r="P122" s="1101" t="n"/>
      <c r="Q122" s="1101" t="n"/>
      <c r="R122" s="1101" t="n"/>
      <c r="S122" s="1101" t="n"/>
      <c r="T122" s="230" t="n"/>
      <c r="U122" s="1101" t="n"/>
      <c r="V122" s="1101" t="n"/>
      <c r="W122" s="1101" t="n"/>
      <c r="X122" s="1101" t="n"/>
      <c r="Y122" s="1101" t="n"/>
      <c r="Z122" s="1101" t="n"/>
      <c r="AA122" s="144" t="n"/>
      <c r="AB122" s="1101" t="n"/>
      <c r="AC122" s="1101" t="n"/>
      <c r="AD122" s="1101" t="n"/>
      <c r="AE122" s="1101" t="n"/>
      <c r="AF122" s="1101" t="n"/>
      <c r="AG122" s="1101" t="n"/>
      <c r="AH122" s="144" t="n"/>
      <c r="AI122" s="332" t="n"/>
      <c r="AJ122" s="439" t="n"/>
      <c r="AK122" s="439" t="n"/>
      <c r="AL122" s="439" t="n"/>
      <c r="AM122" s="439" t="n"/>
      <c r="AN122" s="439" t="n"/>
      <c r="AO122" s="439" t="n"/>
      <c r="AP122" s="439" t="n"/>
      <c r="AQ122" s="435" t="n"/>
      <c r="AR122" s="447">
        <f>-AT122*5%</f>
        <v/>
      </c>
      <c r="AS122" s="447">
        <f>第1期!AS122+第1期!AR122+第1期!AU122</f>
        <v/>
      </c>
      <c r="AT122" s="448">
        <f>第1期!AU122+第1期!AT122</f>
        <v/>
      </c>
      <c r="AU122" s="447">
        <f>0.5*第1期!AP122-AS122</f>
        <v/>
      </c>
      <c r="AV122" s="447">
        <f>AU122+AS122+AR122</f>
        <v/>
      </c>
      <c r="AW122" s="1350">
        <f>AL122/(AP122+AV122)</f>
        <v/>
      </c>
      <c r="AX122" s="455">
        <f>MAX(AK122,第1期!AO122)</f>
        <v/>
      </c>
      <c r="AY122" s="1085" t="n"/>
      <c r="AZ122" s="719" t="n"/>
      <c r="BA122" s="1099" t="n"/>
      <c r="BB122" s="1099" t="n"/>
      <c r="BC122" s="1099" t="n"/>
      <c r="BD122" s="1099" t="n"/>
      <c r="BE122" s="1099" t="n"/>
      <c r="BF122" s="1099" t="n"/>
      <c r="BG122" s="1099" t="n"/>
      <c r="BH122" s="1099" t="n"/>
      <c r="BI122" s="1099" t="n"/>
      <c r="BJ122" s="1099" t="n"/>
      <c r="BK122" s="1099" t="n"/>
      <c r="BL122" s="1099" t="n"/>
      <c r="BM122" s="1099" t="n"/>
      <c r="BN122" s="1099" t="n"/>
      <c r="BO122" s="1099" t="n"/>
      <c r="BP122" s="1099" t="n"/>
      <c r="BQ122" s="1099" t="n"/>
      <c r="BR122" s="723" t="n"/>
      <c r="BS122" s="723" t="n"/>
      <c r="BT122" s="723" t="n"/>
      <c r="BU122" s="723" t="n"/>
      <c r="BV122" s="723" t="n"/>
      <c r="BW122" s="723" t="n"/>
      <c r="BX122" s="723" t="n"/>
      <c r="BY122" s="723" t="n"/>
      <c r="BZ122" s="723" t="n"/>
      <c r="CA122" s="723" t="n"/>
      <c r="CB122" s="723" t="n"/>
      <c r="CC122" s="723" t="n"/>
      <c r="CD122" s="723" t="n"/>
      <c r="CE122" s="723" t="n"/>
      <c r="CF122" s="723" t="n"/>
      <c r="CG122" s="723" t="n"/>
      <c r="CH122" s="723" t="n"/>
      <c r="CI122" s="723" t="n"/>
      <c r="CJ122" s="723" t="n"/>
      <c r="CK122" s="1099" t="n"/>
      <c r="CL122" s="1099" t="n"/>
      <c r="CM122" s="1099" t="n"/>
      <c r="CN122" s="1099" t="n"/>
      <c r="CO122" s="1099" t="n"/>
      <c r="CP122" s="1099" t="n"/>
      <c r="CQ122" s="1099" t="n"/>
      <c r="CR122" s="1099" t="n"/>
    </row>
    <row r="123" ht="16" customFormat="1" customHeight="1" s="717">
      <c r="A123" s="1101" t="n"/>
      <c r="B123" s="1101" t="n"/>
      <c r="C123" s="1101" t="n"/>
      <c r="D123" s="1101" t="n"/>
      <c r="E123" s="1101" t="n"/>
      <c r="F123" s="1101" t="n"/>
      <c r="G123" s="144" t="n"/>
      <c r="H123" s="1101" t="n"/>
      <c r="I123" s="1101" t="n"/>
      <c r="J123" s="1101" t="n"/>
      <c r="K123" s="1101" t="n"/>
      <c r="L123" s="1101" t="n"/>
      <c r="M123" s="178" t="n"/>
      <c r="N123" s="1101" t="n"/>
      <c r="O123" s="1101" t="n"/>
      <c r="P123" s="1101" t="n"/>
      <c r="Q123" s="1101" t="n"/>
      <c r="R123" s="1101" t="n"/>
      <c r="S123" s="1101" t="n"/>
      <c r="T123" s="230" t="n"/>
      <c r="U123" s="1101" t="n"/>
      <c r="V123" s="1101" t="n"/>
      <c r="W123" s="1101" t="n"/>
      <c r="X123" s="1101" t="n"/>
      <c r="Y123" s="1101" t="n"/>
      <c r="Z123" s="1101" t="n"/>
      <c r="AA123" s="144" t="n"/>
      <c r="AB123" s="1101" t="n"/>
      <c r="AC123" s="1101" t="n"/>
      <c r="AD123" s="1101" t="n"/>
      <c r="AE123" s="1101" t="n"/>
      <c r="AF123" s="1101" t="n"/>
      <c r="AG123" s="1101" t="n"/>
      <c r="AH123" s="144" t="n"/>
      <c r="AI123" s="332" t="n"/>
      <c r="AJ123" s="439" t="n"/>
      <c r="AK123" s="439" t="n"/>
      <c r="AL123" s="439" t="n"/>
      <c r="AM123" s="439" t="n"/>
      <c r="AN123" s="439" t="n"/>
      <c r="AO123" s="439" t="n"/>
      <c r="AP123" s="439" t="n"/>
      <c r="AQ123" s="435" t="n"/>
      <c r="AR123" s="447">
        <f>-AT123*5%</f>
        <v/>
      </c>
      <c r="AS123" s="447">
        <f>第1期!AS123+第1期!AR123+第1期!AU123</f>
        <v/>
      </c>
      <c r="AT123" s="448">
        <f>第1期!AU123+第1期!AT123</f>
        <v/>
      </c>
      <c r="AU123" s="447">
        <f>0.5*第1期!AP123-AS123</f>
        <v/>
      </c>
      <c r="AV123" s="447">
        <f>AU123+AS123+AR123</f>
        <v/>
      </c>
      <c r="AW123" s="1350">
        <f>AL123/(AP123+AV123)</f>
        <v/>
      </c>
      <c r="AX123" s="455">
        <f>MAX(AK123,第1期!AO123)</f>
        <v/>
      </c>
      <c r="AY123" s="1085" t="n"/>
      <c r="AZ123" s="719" t="n"/>
      <c r="BA123" s="1099" t="n"/>
      <c r="BB123" s="1099" t="n"/>
      <c r="BC123" s="1099" t="n"/>
      <c r="BD123" s="1099" t="n"/>
      <c r="BE123" s="1099" t="n"/>
      <c r="BF123" s="1099" t="n"/>
      <c r="BG123" s="1099" t="n"/>
      <c r="BH123" s="1099" t="n"/>
      <c r="BI123" s="1099" t="n"/>
      <c r="BJ123" s="1099" t="n"/>
      <c r="BK123" s="1099" t="n"/>
      <c r="BL123" s="1099" t="n"/>
      <c r="BM123" s="1099" t="n"/>
      <c r="BN123" s="1099" t="n"/>
      <c r="BO123" s="1099" t="n"/>
      <c r="BP123" s="1099" t="n"/>
      <c r="BQ123" s="1099" t="n"/>
      <c r="BR123" s="723" t="n"/>
      <c r="BS123" s="723" t="n"/>
      <c r="BT123" s="723" t="n"/>
      <c r="BU123" s="723" t="n"/>
      <c r="BV123" s="723" t="n"/>
      <c r="BW123" s="723" t="n"/>
      <c r="BX123" s="723" t="n"/>
      <c r="BY123" s="723" t="n"/>
      <c r="BZ123" s="723" t="n"/>
      <c r="CA123" s="723" t="n"/>
      <c r="CB123" s="723" t="n"/>
      <c r="CC123" s="723" t="n"/>
      <c r="CD123" s="723" t="n"/>
      <c r="CE123" s="723" t="n"/>
      <c r="CF123" s="723" t="n"/>
      <c r="CG123" s="723" t="n"/>
      <c r="CH123" s="723" t="n"/>
      <c r="CI123" s="723" t="n"/>
      <c r="CJ123" s="723" t="n"/>
      <c r="CK123" s="1099" t="n"/>
      <c r="CL123" s="1099" t="n"/>
      <c r="CM123" s="1099" t="n"/>
      <c r="CN123" s="1099" t="n"/>
      <c r="CO123" s="1099" t="n"/>
      <c r="CP123" s="1099" t="n"/>
      <c r="CQ123" s="1099" t="n"/>
      <c r="CR123" s="1099" t="n"/>
    </row>
    <row r="124" ht="16" customFormat="1" customHeight="1" s="717">
      <c r="A124" s="1101" t="n"/>
      <c r="B124" s="1101" t="n"/>
      <c r="C124" s="1101" t="n"/>
      <c r="D124" s="1101" t="n"/>
      <c r="E124" s="1101" t="n"/>
      <c r="F124" s="1101" t="n"/>
      <c r="G124" s="144" t="n"/>
      <c r="H124" s="1101" t="n"/>
      <c r="I124" s="1101" t="n"/>
      <c r="J124" s="1101" t="n"/>
      <c r="K124" s="1101" t="n"/>
      <c r="L124" s="1101" t="n"/>
      <c r="M124" s="178" t="n"/>
      <c r="N124" s="1101" t="n"/>
      <c r="O124" s="1101" t="n"/>
      <c r="P124" s="1101" t="n"/>
      <c r="Q124" s="1101" t="n"/>
      <c r="R124" s="1101" t="n"/>
      <c r="S124" s="1101" t="n"/>
      <c r="T124" s="230" t="n"/>
      <c r="U124" s="1101" t="n"/>
      <c r="V124" s="1101" t="n"/>
      <c r="W124" s="1101" t="n"/>
      <c r="X124" s="1101" t="n"/>
      <c r="Y124" s="1101" t="n"/>
      <c r="Z124" s="1101" t="n"/>
      <c r="AA124" s="144" t="n"/>
      <c r="AB124" s="1101" t="n"/>
      <c r="AC124" s="1101" t="n"/>
      <c r="AD124" s="1101" t="n"/>
      <c r="AE124" s="1101" t="n"/>
      <c r="AF124" s="1101" t="n"/>
      <c r="AG124" s="1101" t="n"/>
      <c r="AH124" s="144" t="n"/>
      <c r="AI124" s="332" t="n"/>
      <c r="AJ124" s="439" t="n"/>
      <c r="AK124" s="439" t="n"/>
      <c r="AL124" s="439" t="n"/>
      <c r="AM124" s="439" t="n"/>
      <c r="AN124" s="439" t="n"/>
      <c r="AO124" s="439" t="n"/>
      <c r="AP124" s="439" t="n"/>
      <c r="AQ124" s="435" t="n"/>
      <c r="AR124" s="447">
        <f>-AT124*5%</f>
        <v/>
      </c>
      <c r="AS124" s="447">
        <f>第1期!AS124+第1期!AR124+第1期!AU124</f>
        <v/>
      </c>
      <c r="AT124" s="448">
        <f>第1期!AU124+第1期!AT124</f>
        <v/>
      </c>
      <c r="AU124" s="447">
        <f>0.5*第1期!AP124-AS124</f>
        <v/>
      </c>
      <c r="AV124" s="447">
        <f>AU124+AS124+AR124</f>
        <v/>
      </c>
      <c r="AW124" s="1350">
        <f>AL124/(AP124+AV124)</f>
        <v/>
      </c>
      <c r="AX124" s="455">
        <f>MAX(AK124,第1期!AO124)</f>
        <v/>
      </c>
      <c r="AY124" s="1085" t="n"/>
      <c r="AZ124" s="719" t="n"/>
      <c r="BA124" s="1099" t="n"/>
      <c r="BB124" s="1099" t="n"/>
      <c r="BC124" s="1099" t="n"/>
      <c r="BD124" s="1099" t="n"/>
      <c r="BE124" s="1099" t="n"/>
      <c r="BF124" s="1099" t="n"/>
      <c r="BG124" s="1099" t="n"/>
      <c r="BH124" s="1099" t="n"/>
      <c r="BI124" s="1099" t="n"/>
      <c r="BJ124" s="1099" t="n"/>
      <c r="BK124" s="1099" t="n"/>
      <c r="BL124" s="1099" t="n"/>
      <c r="BM124" s="1099" t="n"/>
      <c r="BN124" s="1099" t="n"/>
      <c r="BO124" s="1099" t="n"/>
      <c r="BP124" s="1099" t="n"/>
      <c r="BQ124" s="1099" t="n"/>
      <c r="BR124" s="723" t="n"/>
      <c r="BS124" s="723" t="n"/>
      <c r="BT124" s="723" t="n"/>
      <c r="BU124" s="723" t="n"/>
      <c r="BV124" s="723" t="n"/>
      <c r="BW124" s="723" t="n"/>
      <c r="BX124" s="723" t="n"/>
      <c r="BY124" s="723" t="n"/>
      <c r="BZ124" s="723" t="n"/>
      <c r="CA124" s="723" t="n"/>
      <c r="CB124" s="723" t="n"/>
      <c r="CC124" s="723" t="n"/>
      <c r="CD124" s="723" t="n"/>
      <c r="CE124" s="723" t="n"/>
      <c r="CF124" s="723" t="n"/>
      <c r="CG124" s="723" t="n"/>
      <c r="CH124" s="723" t="n"/>
      <c r="CI124" s="723" t="n"/>
      <c r="CJ124" s="723" t="n"/>
      <c r="CK124" s="1099" t="n"/>
      <c r="CL124" s="1099" t="n"/>
      <c r="CM124" s="1099" t="n"/>
      <c r="CN124" s="1099" t="n"/>
      <c r="CO124" s="1099" t="n"/>
      <c r="CP124" s="1099" t="n"/>
      <c r="CQ124" s="1099" t="n"/>
      <c r="CR124" s="1099" t="n"/>
    </row>
    <row r="125" ht="16" customFormat="1" customHeight="1" s="717">
      <c r="A125" s="1101" t="n"/>
      <c r="B125" s="1101" t="n"/>
      <c r="C125" s="1101" t="n"/>
      <c r="D125" s="1101" t="n"/>
      <c r="E125" s="1101" t="n"/>
      <c r="F125" s="1101" t="n"/>
      <c r="G125" s="144" t="n"/>
      <c r="H125" s="1101" t="n"/>
      <c r="I125" s="1101" t="n"/>
      <c r="J125" s="1101" t="n"/>
      <c r="K125" s="1101" t="n"/>
      <c r="L125" s="1101" t="n"/>
      <c r="M125" s="178" t="n"/>
      <c r="N125" s="1101" t="n"/>
      <c r="O125" s="1101" t="n"/>
      <c r="P125" s="1101" t="n"/>
      <c r="Q125" s="1101" t="n"/>
      <c r="R125" s="1101" t="n"/>
      <c r="S125" s="1101" t="n"/>
      <c r="T125" s="230" t="n"/>
      <c r="U125" s="1101" t="n"/>
      <c r="V125" s="1101" t="n"/>
      <c r="W125" s="1101" t="n"/>
      <c r="X125" s="1101" t="n"/>
      <c r="Y125" s="1101" t="n"/>
      <c r="Z125" s="1101" t="n"/>
      <c r="AA125" s="144" t="n"/>
      <c r="AB125" s="1101" t="n"/>
      <c r="AC125" s="1101" t="n"/>
      <c r="AD125" s="1101" t="n"/>
      <c r="AE125" s="1101" t="n"/>
      <c r="AF125" s="1101" t="n"/>
      <c r="AG125" s="1101" t="n"/>
      <c r="AH125" s="144" t="n"/>
      <c r="AI125" s="332" t="n"/>
      <c r="AJ125" s="439" t="n"/>
      <c r="AK125" s="439" t="n"/>
      <c r="AL125" s="439" t="n"/>
      <c r="AM125" s="439" t="n"/>
      <c r="AN125" s="439" t="n"/>
      <c r="AO125" s="439" t="n"/>
      <c r="AP125" s="439" t="n"/>
      <c r="AQ125" s="435" t="n"/>
      <c r="AR125" s="447">
        <f>-AT125*5%</f>
        <v/>
      </c>
      <c r="AS125" s="447">
        <f>第1期!AS125+第1期!AR125+第1期!AU125</f>
        <v/>
      </c>
      <c r="AT125" s="448">
        <f>第1期!AU125+第1期!AT125</f>
        <v/>
      </c>
      <c r="AU125" s="447">
        <f>0.5*第1期!AP125-AS125</f>
        <v/>
      </c>
      <c r="AV125" s="447">
        <f>AU125+AS125+AR125</f>
        <v/>
      </c>
      <c r="AW125" s="1350">
        <f>AL125/(AP125+AV125)</f>
        <v/>
      </c>
      <c r="AX125" s="455">
        <f>MAX(AK125,第1期!AO125)</f>
        <v/>
      </c>
      <c r="AY125" s="1085" t="n"/>
      <c r="AZ125" s="719" t="n"/>
      <c r="BA125" s="1099" t="n"/>
      <c r="BB125" s="1099" t="n"/>
      <c r="BC125" s="1099" t="n"/>
      <c r="BD125" s="1099" t="n"/>
      <c r="BE125" s="1099" t="n"/>
      <c r="BF125" s="1099" t="n"/>
      <c r="BG125" s="1099" t="n"/>
      <c r="BH125" s="1099" t="n"/>
      <c r="BI125" s="1099" t="n"/>
      <c r="BJ125" s="1099" t="n"/>
      <c r="BK125" s="1099" t="n"/>
      <c r="BL125" s="1099" t="n"/>
      <c r="BM125" s="1099" t="n"/>
      <c r="BN125" s="1099" t="n"/>
      <c r="BO125" s="1099" t="n"/>
      <c r="BP125" s="1099" t="n"/>
      <c r="BQ125" s="1099" t="n"/>
      <c r="BR125" s="723" t="n"/>
      <c r="BS125" s="723" t="n"/>
      <c r="BT125" s="723" t="n"/>
      <c r="BU125" s="723" t="n"/>
      <c r="BV125" s="723" t="n"/>
      <c r="BW125" s="723" t="n"/>
      <c r="BX125" s="723" t="n"/>
      <c r="BY125" s="723" t="n"/>
      <c r="BZ125" s="723" t="n"/>
      <c r="CA125" s="723" t="n"/>
      <c r="CB125" s="723" t="n"/>
      <c r="CC125" s="723" t="n"/>
      <c r="CD125" s="723" t="n"/>
      <c r="CE125" s="723" t="n"/>
      <c r="CF125" s="723" t="n"/>
      <c r="CG125" s="723" t="n"/>
      <c r="CH125" s="723" t="n"/>
      <c r="CI125" s="723" t="n"/>
      <c r="CJ125" s="723" t="n"/>
      <c r="CK125" s="1099" t="n"/>
      <c r="CL125" s="1099" t="n"/>
      <c r="CM125" s="1099" t="n"/>
      <c r="CN125" s="1099" t="n"/>
      <c r="CO125" s="1099" t="n"/>
      <c r="CP125" s="1099" t="n"/>
      <c r="CQ125" s="1099" t="n"/>
      <c r="CR125" s="1099" t="n"/>
    </row>
    <row r="126" ht="16" customFormat="1" customHeight="1" s="717">
      <c r="A126" s="1101" t="n"/>
      <c r="B126" s="1101" t="n"/>
      <c r="C126" s="1101" t="n"/>
      <c r="D126" s="1101" t="n"/>
      <c r="E126" s="1101" t="n"/>
      <c r="F126" s="1101" t="n"/>
      <c r="G126" s="144" t="n"/>
      <c r="H126" s="1101" t="n"/>
      <c r="I126" s="1101" t="n"/>
      <c r="J126" s="1101" t="n"/>
      <c r="K126" s="1101" t="n"/>
      <c r="L126" s="1101" t="n"/>
      <c r="M126" s="178" t="n"/>
      <c r="N126" s="1101" t="n"/>
      <c r="O126" s="1101" t="n"/>
      <c r="P126" s="1101" t="n"/>
      <c r="Q126" s="1101" t="n"/>
      <c r="R126" s="1101" t="n"/>
      <c r="S126" s="1101" t="n"/>
      <c r="T126" s="230" t="n"/>
      <c r="U126" s="1101" t="n"/>
      <c r="V126" s="1101" t="n"/>
      <c r="W126" s="1101" t="n"/>
      <c r="X126" s="1101" t="n"/>
      <c r="Y126" s="1101" t="n"/>
      <c r="Z126" s="1101" t="n"/>
      <c r="AA126" s="144" t="n"/>
      <c r="AB126" s="1101" t="n"/>
      <c r="AC126" s="1101" t="n"/>
      <c r="AD126" s="1101" t="n"/>
      <c r="AE126" s="1101" t="n"/>
      <c r="AF126" s="1101" t="n"/>
      <c r="AG126" s="1101" t="n"/>
      <c r="AH126" s="144" t="n"/>
      <c r="AI126" s="436" t="n"/>
      <c r="AJ126" s="440" t="n"/>
      <c r="AK126" s="440" t="n"/>
      <c r="AL126" s="440" t="n"/>
      <c r="AM126" s="440" t="n"/>
      <c r="AN126" s="440" t="n"/>
      <c r="AO126" s="440" t="n"/>
      <c r="AP126" s="440" t="n"/>
      <c r="AQ126" s="437" t="n"/>
      <c r="AR126" s="449">
        <f>-AT126*5%</f>
        <v/>
      </c>
      <c r="AS126" s="449">
        <f>第1期!AS126+第1期!AR126+第1期!AU126</f>
        <v/>
      </c>
      <c r="AT126" s="450">
        <f>第1期!AU126+第1期!AT126</f>
        <v/>
      </c>
      <c r="AU126" s="449">
        <f>0.5*第1期!AP126-AS126</f>
        <v/>
      </c>
      <c r="AV126" s="449">
        <f>AU126+AS126+AR126</f>
        <v/>
      </c>
      <c r="AW126" s="1351">
        <f>AL126/(AP126+AV126)</f>
        <v/>
      </c>
      <c r="AX126" s="457">
        <f>MAX(AK126,第1期!AO126)</f>
        <v/>
      </c>
      <c r="AY126" s="444" t="n"/>
      <c r="AZ126" s="719" t="n"/>
      <c r="BA126" s="1099" t="n"/>
      <c r="BB126" s="1099" t="n"/>
      <c r="BC126" s="1099" t="n"/>
      <c r="BD126" s="1099" t="n"/>
      <c r="BE126" s="1099" t="n"/>
      <c r="BF126" s="1099" t="n"/>
      <c r="BG126" s="1099" t="n"/>
      <c r="BH126" s="1099" t="n"/>
      <c r="BI126" s="1099" t="n"/>
      <c r="BJ126" s="1099" t="n"/>
      <c r="BK126" s="1099" t="n"/>
      <c r="BL126" s="1099" t="n"/>
      <c r="BM126" s="1099" t="n"/>
      <c r="BN126" s="1099" t="n"/>
      <c r="BO126" s="1099" t="n"/>
      <c r="BP126" s="1099" t="n"/>
      <c r="BQ126" s="1099" t="n"/>
      <c r="BR126" s="723" t="n"/>
      <c r="BS126" s="723" t="n"/>
      <c r="BT126" s="723" t="n"/>
      <c r="BU126" s="723" t="n"/>
      <c r="BV126" s="723" t="n"/>
      <c r="BW126" s="723" t="n"/>
      <c r="BX126" s="723" t="n"/>
      <c r="BY126" s="723" t="n"/>
      <c r="BZ126" s="723" t="n"/>
      <c r="CA126" s="723" t="n"/>
      <c r="CB126" s="723" t="n"/>
      <c r="CC126" s="723" t="n"/>
      <c r="CD126" s="723" t="n"/>
      <c r="CE126" s="723" t="n"/>
      <c r="CF126" s="723" t="n"/>
      <c r="CG126" s="723" t="n"/>
      <c r="CH126" s="723" t="n"/>
      <c r="CI126" s="723" t="n"/>
      <c r="CJ126" s="723" t="n"/>
      <c r="CK126" s="1099" t="n"/>
      <c r="CL126" s="1099" t="n"/>
      <c r="CM126" s="1099" t="n"/>
      <c r="CN126" s="1099" t="n"/>
      <c r="CO126" s="1099" t="n"/>
      <c r="CP126" s="1099" t="n"/>
      <c r="CQ126" s="1099" t="n"/>
      <c r="CR126" s="1099" t="n"/>
    </row>
    <row r="127" ht="16" customFormat="1" customHeight="1" s="717">
      <c r="G127" s="719" t="n"/>
      <c r="M127" s="736" t="n"/>
      <c r="T127" s="720" t="n"/>
      <c r="AA127" s="719" t="n"/>
      <c r="AH127" s="719" t="n"/>
      <c r="AZ127" s="719" t="n"/>
      <c r="BA127" s="1099" t="n"/>
      <c r="BB127" s="1099" t="n"/>
      <c r="BC127" s="1099" t="n"/>
      <c r="BD127" s="1099" t="n"/>
      <c r="BE127" s="1099" t="n"/>
      <c r="BF127" s="1099" t="n"/>
      <c r="BG127" s="1099" t="n"/>
      <c r="BH127" s="1099" t="n"/>
      <c r="BI127" s="1099" t="n"/>
      <c r="BJ127" s="1099" t="n"/>
      <c r="BK127" s="1099" t="n"/>
      <c r="BL127" s="1099" t="n"/>
      <c r="BM127" s="1099" t="n"/>
      <c r="BN127" s="1099" t="n"/>
      <c r="BO127" s="1099" t="n"/>
      <c r="BP127" s="1099" t="n"/>
      <c r="BQ127" s="1099" t="n"/>
      <c r="BR127" s="723" t="n"/>
      <c r="BS127" s="723" t="n"/>
      <c r="BT127" s="723" t="n"/>
      <c r="BU127" s="723" t="n"/>
      <c r="BV127" s="723" t="n"/>
      <c r="BW127" s="723" t="n"/>
      <c r="BX127" s="723" t="n"/>
      <c r="BY127" s="723" t="n"/>
      <c r="BZ127" s="723" t="n"/>
      <c r="CA127" s="723" t="n"/>
      <c r="CB127" s="723" t="n"/>
      <c r="CC127" s="723" t="n"/>
      <c r="CD127" s="723" t="n"/>
      <c r="CE127" s="723" t="n"/>
      <c r="CF127" s="723" t="n"/>
      <c r="CG127" s="723" t="n"/>
      <c r="CH127" s="723" t="n"/>
      <c r="CI127" s="723" t="n"/>
      <c r="CJ127" s="723" t="n"/>
      <c r="CK127" s="1099" t="n"/>
      <c r="CL127" s="1099" t="n"/>
      <c r="CM127" s="1099" t="n"/>
      <c r="CN127" s="1099" t="n"/>
      <c r="CO127" s="1099" t="n"/>
      <c r="CP127" s="1099" t="n"/>
      <c r="CQ127" s="1099" t="n"/>
      <c r="CR127" s="1099" t="n"/>
    </row>
    <row r="128" ht="16" customFormat="1" customHeight="1" s="717">
      <c r="G128" s="719" t="n"/>
      <c r="M128" s="736" t="n"/>
      <c r="T128" s="720" t="n"/>
      <c r="AA128" s="719" t="n"/>
      <c r="AH128" s="719" t="n"/>
      <c r="AZ128" s="719" t="n"/>
      <c r="BA128" s="1099" t="n"/>
      <c r="BB128" s="1099" t="n"/>
      <c r="BC128" s="1099" t="n"/>
      <c r="BD128" s="1099" t="n"/>
      <c r="BE128" s="1099" t="n"/>
      <c r="BF128" s="1099" t="n"/>
      <c r="BG128" s="1099" t="n"/>
      <c r="BH128" s="1099" t="n"/>
      <c r="BI128" s="1099" t="n"/>
      <c r="BJ128" s="1099" t="n"/>
      <c r="BK128" s="1099" t="n"/>
      <c r="BL128" s="1099" t="n"/>
      <c r="BM128" s="1099" t="n"/>
      <c r="BN128" s="1099" t="n"/>
      <c r="BO128" s="1099" t="n"/>
      <c r="BP128" s="1099" t="n"/>
      <c r="BQ128" s="1099" t="n"/>
      <c r="BR128" s="723" t="n"/>
      <c r="BS128" s="723" t="n"/>
      <c r="BT128" s="723" t="n"/>
      <c r="BU128" s="723" t="n"/>
      <c r="BV128" s="723" t="n"/>
      <c r="BW128" s="723" t="n"/>
      <c r="BX128" s="723" t="n"/>
      <c r="BY128" s="723" t="n"/>
      <c r="BZ128" s="723" t="n"/>
      <c r="CA128" s="723" t="n"/>
      <c r="CB128" s="723" t="n"/>
      <c r="CC128" s="723" t="n"/>
      <c r="CD128" s="723" t="n"/>
      <c r="CE128" s="723" t="n"/>
      <c r="CF128" s="723" t="n"/>
      <c r="CG128" s="723" t="n"/>
      <c r="CH128" s="723" t="n"/>
      <c r="CI128" s="723" t="n"/>
      <c r="CJ128" s="723" t="n"/>
      <c r="CK128" s="1099" t="n"/>
      <c r="CL128" s="1099" t="n"/>
      <c r="CM128" s="1099" t="n"/>
      <c r="CN128" s="1099" t="n"/>
      <c r="CO128" s="1099" t="n"/>
      <c r="CP128" s="1099" t="n"/>
      <c r="CQ128" s="1099" t="n"/>
      <c r="CR128" s="1099" t="n"/>
    </row>
    <row r="129" ht="16" customFormat="1" customHeight="1" s="717">
      <c r="G129" s="719" t="n"/>
      <c r="M129" s="736" t="n"/>
      <c r="T129" s="720" t="n"/>
      <c r="AA129" s="719" t="n"/>
      <c r="AH129" s="719" t="n"/>
      <c r="AZ129" s="719" t="n"/>
      <c r="BA129" s="1099" t="n"/>
      <c r="BB129" s="1099" t="n"/>
      <c r="BC129" s="1099" t="n"/>
      <c r="BD129" s="1099" t="n"/>
      <c r="BE129" s="1099" t="n"/>
      <c r="BF129" s="1099" t="n"/>
      <c r="BG129" s="1099" t="n"/>
      <c r="BH129" s="1099" t="n"/>
      <c r="BI129" s="1099" t="n"/>
      <c r="BJ129" s="1099" t="n"/>
      <c r="BK129" s="1099" t="n"/>
      <c r="BL129" s="1099" t="n"/>
      <c r="BM129" s="1099" t="n"/>
      <c r="BN129" s="1099" t="n"/>
      <c r="BO129" s="1099" t="n"/>
      <c r="BP129" s="1099" t="n"/>
      <c r="BQ129" s="1099" t="n"/>
      <c r="BR129" s="723" t="n"/>
      <c r="BS129" s="723" t="n"/>
      <c r="BT129" s="723" t="n"/>
      <c r="BU129" s="723" t="n"/>
      <c r="BV129" s="723" t="n"/>
      <c r="BW129" s="723" t="n"/>
      <c r="BX129" s="723" t="n"/>
      <c r="BY129" s="723" t="n"/>
      <c r="BZ129" s="723" t="n"/>
      <c r="CA129" s="723" t="n"/>
      <c r="CB129" s="723" t="n"/>
      <c r="CC129" s="723" t="n"/>
      <c r="CD129" s="723" t="n"/>
      <c r="CE129" s="723" t="n"/>
      <c r="CF129" s="723" t="n"/>
      <c r="CG129" s="723" t="n"/>
      <c r="CH129" s="723" t="n"/>
      <c r="CI129" s="723" t="n"/>
      <c r="CJ129" s="723" t="n"/>
      <c r="CK129" s="1099" t="n"/>
      <c r="CL129" s="1099" t="n"/>
      <c r="CM129" s="1099" t="n"/>
      <c r="CN129" s="1099" t="n"/>
      <c r="CO129" s="1099" t="n"/>
      <c r="CP129" s="1099" t="n"/>
      <c r="CQ129" s="1099" t="n"/>
      <c r="CR129" s="1099" t="n"/>
    </row>
    <row r="130" ht="16" customFormat="1" customHeight="1" s="717">
      <c r="G130" s="719" t="n"/>
      <c r="M130" s="736" t="n"/>
      <c r="T130" s="720" t="n"/>
      <c r="AA130" s="719" t="n"/>
      <c r="AH130" s="719" t="n"/>
      <c r="AZ130" s="719" t="n"/>
      <c r="BA130" s="1099" t="n"/>
      <c r="BB130" s="1099" t="n"/>
      <c r="BC130" s="1099" t="n"/>
      <c r="BD130" s="1099" t="n"/>
      <c r="BE130" s="1099" t="n"/>
      <c r="BF130" s="1099" t="n"/>
      <c r="BG130" s="1099" t="n"/>
      <c r="BH130" s="1099" t="n"/>
      <c r="BI130" s="1099" t="n"/>
      <c r="BJ130" s="1099" t="n"/>
      <c r="BK130" s="1099" t="n"/>
      <c r="BL130" s="1099" t="n"/>
      <c r="BM130" s="1099" t="n"/>
      <c r="BN130" s="1099" t="n"/>
      <c r="BO130" s="1099" t="n"/>
      <c r="BP130" s="1099" t="n"/>
      <c r="BQ130" s="1099" t="n"/>
      <c r="BR130" s="723" t="n"/>
      <c r="BS130" s="723" t="n"/>
      <c r="BT130" s="723" t="n"/>
      <c r="BU130" s="723" t="n"/>
      <c r="BV130" s="723" t="n"/>
      <c r="BW130" s="723" t="n"/>
      <c r="BX130" s="723" t="n"/>
      <c r="BY130" s="723" t="n"/>
      <c r="BZ130" s="723" t="n"/>
      <c r="CA130" s="723" t="n"/>
      <c r="CB130" s="723" t="n"/>
      <c r="CC130" s="723" t="n"/>
      <c r="CD130" s="723" t="n"/>
      <c r="CE130" s="723" t="n"/>
      <c r="CF130" s="723" t="n"/>
      <c r="CG130" s="723" t="n"/>
      <c r="CH130" s="723" t="n"/>
      <c r="CI130" s="723" t="n"/>
      <c r="CJ130" s="723" t="n"/>
      <c r="CK130" s="1099" t="n"/>
      <c r="CL130" s="1099" t="n"/>
      <c r="CM130" s="1099" t="n"/>
      <c r="CN130" s="1099" t="n"/>
      <c r="CO130" s="1099" t="n"/>
      <c r="CP130" s="1099" t="n"/>
      <c r="CQ130" s="1099" t="n"/>
      <c r="CR130" s="1099" t="n"/>
    </row>
    <row r="131" ht="16" customFormat="1" customHeight="1" s="717">
      <c r="G131" s="719" t="n"/>
      <c r="M131" s="736" t="n"/>
      <c r="T131" s="720" t="n"/>
      <c r="AA131" s="719" t="n"/>
      <c r="AH131" s="719" t="n"/>
      <c r="AZ131" s="719" t="n"/>
      <c r="BA131" s="1099" t="n"/>
      <c r="BB131" s="1099" t="n"/>
      <c r="BC131" s="1099" t="n"/>
      <c r="BD131" s="1099" t="n"/>
      <c r="BE131" s="1099" t="n"/>
      <c r="BF131" s="1099" t="n"/>
      <c r="BG131" s="1099" t="n"/>
      <c r="BH131" s="1099" t="n"/>
      <c r="BI131" s="1099" t="n"/>
      <c r="BJ131" s="1099" t="n"/>
      <c r="BK131" s="1099" t="n"/>
      <c r="BL131" s="1099" t="n"/>
      <c r="BM131" s="1099" t="n"/>
      <c r="BN131" s="1099" t="n"/>
      <c r="BO131" s="1099" t="n"/>
      <c r="BP131" s="1099" t="n"/>
      <c r="BQ131" s="1099" t="n"/>
      <c r="BR131" s="723" t="n"/>
      <c r="BS131" s="723" t="n"/>
      <c r="BT131" s="723" t="n"/>
      <c r="BU131" s="723" t="n"/>
      <c r="BV131" s="723" t="n"/>
      <c r="BW131" s="723" t="n"/>
      <c r="BX131" s="723" t="n"/>
      <c r="BY131" s="723" t="n"/>
      <c r="BZ131" s="723" t="n"/>
      <c r="CA131" s="723" t="n"/>
      <c r="CB131" s="723" t="n"/>
      <c r="CC131" s="723" t="n"/>
      <c r="CD131" s="723" t="n"/>
      <c r="CE131" s="723" t="n"/>
      <c r="CF131" s="723" t="n"/>
      <c r="CG131" s="723" t="n"/>
      <c r="CH131" s="723" t="n"/>
      <c r="CI131" s="723" t="n"/>
      <c r="CJ131" s="723" t="n"/>
      <c r="CK131" s="1099" t="n"/>
      <c r="CL131" s="1099" t="n"/>
      <c r="CM131" s="1099" t="n"/>
      <c r="CN131" s="1099" t="n"/>
      <c r="CO131" s="1099" t="n"/>
      <c r="CP131" s="1099" t="n"/>
      <c r="CQ131" s="1099" t="n"/>
      <c r="CR131" s="1099" t="n"/>
    </row>
    <row r="132" ht="16" customFormat="1" customHeight="1" s="717">
      <c r="G132" s="719" t="n"/>
      <c r="M132" s="736" t="n"/>
      <c r="T132" s="720" t="n"/>
      <c r="AA132" s="719" t="n"/>
      <c r="AH132" s="719" t="n"/>
      <c r="AZ132" s="719" t="n"/>
      <c r="BA132" s="1099" t="n"/>
      <c r="BB132" s="1099" t="n"/>
      <c r="BC132" s="1099" t="n"/>
      <c r="BD132" s="1099" t="n"/>
      <c r="BE132" s="1099" t="n"/>
      <c r="BF132" s="1099" t="n"/>
      <c r="BG132" s="1099" t="n"/>
      <c r="BH132" s="1099" t="n"/>
      <c r="BI132" s="1099" t="n"/>
      <c r="BJ132" s="1099" t="n"/>
      <c r="BK132" s="1099" t="n"/>
      <c r="BL132" s="1099" t="n"/>
      <c r="BM132" s="1099" t="n"/>
      <c r="BN132" s="1099" t="n"/>
      <c r="BO132" s="1099" t="n"/>
      <c r="BP132" s="1099" t="n"/>
      <c r="BQ132" s="1099" t="n"/>
      <c r="BR132" s="723" t="n"/>
      <c r="BS132" s="723" t="n"/>
      <c r="BT132" s="723" t="n"/>
      <c r="BU132" s="723" t="n"/>
      <c r="BV132" s="723" t="n"/>
      <c r="BW132" s="723" t="n"/>
      <c r="BX132" s="723" t="n"/>
      <c r="BY132" s="723" t="n"/>
      <c r="BZ132" s="723" t="n"/>
      <c r="CA132" s="723" t="n"/>
      <c r="CB132" s="723" t="n"/>
      <c r="CC132" s="723" t="n"/>
      <c r="CD132" s="723" t="n"/>
      <c r="CE132" s="723" t="n"/>
      <c r="CF132" s="723" t="n"/>
      <c r="CG132" s="723" t="n"/>
      <c r="CH132" s="723" t="n"/>
      <c r="CI132" s="723" t="n"/>
      <c r="CJ132" s="723" t="n"/>
      <c r="CK132" s="1099" t="n"/>
      <c r="CL132" s="1099" t="n"/>
      <c r="CM132" s="1099" t="n"/>
      <c r="CN132" s="1099" t="n"/>
      <c r="CO132" s="1099" t="n"/>
      <c r="CP132" s="1099" t="n"/>
      <c r="CQ132" s="1099" t="n"/>
      <c r="CR132" s="1099" t="n"/>
    </row>
    <row r="133" ht="16" customFormat="1" customHeight="1" s="717">
      <c r="G133" s="719" t="n"/>
      <c r="M133" s="736" t="n"/>
      <c r="T133" s="720" t="n"/>
      <c r="AA133" s="719" t="n"/>
      <c r="AH133" s="719" t="n"/>
      <c r="AZ133" s="719" t="n"/>
      <c r="BA133" s="1099" t="n"/>
      <c r="BB133" s="1099" t="n"/>
      <c r="BC133" s="1099" t="n"/>
      <c r="BD133" s="1099" t="n"/>
      <c r="BE133" s="1099" t="n"/>
      <c r="BF133" s="1099" t="n"/>
      <c r="BG133" s="1099" t="n"/>
      <c r="BH133" s="1099" t="n"/>
      <c r="BI133" s="1099" t="n"/>
      <c r="BJ133" s="1099" t="n"/>
      <c r="BK133" s="1099" t="n"/>
      <c r="BL133" s="1099" t="n"/>
      <c r="BM133" s="1099" t="n"/>
      <c r="BN133" s="1099" t="n"/>
      <c r="BO133" s="1099" t="n"/>
      <c r="BP133" s="1099" t="n"/>
      <c r="BQ133" s="1099" t="n"/>
      <c r="BR133" s="723" t="n"/>
      <c r="BS133" s="723" t="n"/>
      <c r="BT133" s="723" t="n"/>
      <c r="BU133" s="723" t="n"/>
      <c r="BV133" s="723" t="n"/>
      <c r="BW133" s="723" t="n"/>
      <c r="BX133" s="723" t="n"/>
      <c r="BY133" s="723" t="n"/>
      <c r="BZ133" s="723" t="n"/>
      <c r="CA133" s="723" t="n"/>
      <c r="CB133" s="723" t="n"/>
      <c r="CC133" s="723" t="n"/>
      <c r="CD133" s="723" t="n"/>
      <c r="CE133" s="723" t="n"/>
      <c r="CF133" s="723" t="n"/>
      <c r="CG133" s="723" t="n"/>
      <c r="CH133" s="723" t="n"/>
      <c r="CI133" s="723" t="n"/>
      <c r="CJ133" s="723" t="n"/>
      <c r="CK133" s="1099" t="n"/>
      <c r="CL133" s="1099" t="n"/>
      <c r="CM133" s="1099" t="n"/>
      <c r="CN133" s="1099" t="n"/>
      <c r="CO133" s="1099" t="n"/>
      <c r="CP133" s="1099" t="n"/>
      <c r="CQ133" s="1099" t="n"/>
      <c r="CR133" s="1099" t="n"/>
    </row>
    <row r="134" ht="16" customFormat="1" customHeight="1" s="717">
      <c r="G134" s="719" t="n"/>
      <c r="M134" s="736" t="n"/>
      <c r="T134" s="720" t="n"/>
      <c r="AA134" s="719" t="n"/>
      <c r="AH134" s="719" t="n"/>
      <c r="AZ134" s="719" t="n"/>
      <c r="BA134" s="1099" t="n"/>
      <c r="BB134" s="1099" t="n"/>
      <c r="BC134" s="1099" t="n"/>
      <c r="BD134" s="1099" t="n"/>
      <c r="BE134" s="1099" t="n"/>
      <c r="BF134" s="1099" t="n"/>
      <c r="BG134" s="1099" t="n"/>
      <c r="BH134" s="1099" t="n"/>
      <c r="BI134" s="1099" t="n"/>
      <c r="BJ134" s="1099" t="n"/>
      <c r="BK134" s="1099" t="n"/>
      <c r="BL134" s="1099" t="n"/>
      <c r="BM134" s="1099" t="n"/>
      <c r="BN134" s="1099" t="n"/>
      <c r="BO134" s="1099" t="n"/>
      <c r="BP134" s="1099" t="n"/>
      <c r="BQ134" s="1099" t="n"/>
      <c r="BR134" s="723" t="n"/>
      <c r="BS134" s="723" t="n"/>
      <c r="BT134" s="723" t="n"/>
      <c r="BU134" s="723" t="n"/>
      <c r="BV134" s="723" t="n"/>
      <c r="BW134" s="723" t="n"/>
      <c r="BX134" s="723" t="n"/>
      <c r="BY134" s="723" t="n"/>
      <c r="BZ134" s="723" t="n"/>
      <c r="CA134" s="723" t="n"/>
      <c r="CB134" s="723" t="n"/>
      <c r="CC134" s="723" t="n"/>
      <c r="CD134" s="723" t="n"/>
      <c r="CE134" s="723" t="n"/>
      <c r="CF134" s="723" t="n"/>
      <c r="CG134" s="723" t="n"/>
      <c r="CH134" s="723" t="n"/>
      <c r="CI134" s="723" t="n"/>
      <c r="CJ134" s="723" t="n"/>
      <c r="CK134" s="1099" t="n"/>
      <c r="CL134" s="1099" t="n"/>
      <c r="CM134" s="1099" t="n"/>
      <c r="CN134" s="1099" t="n"/>
      <c r="CO134" s="1099" t="n"/>
      <c r="CP134" s="1099" t="n"/>
      <c r="CQ134" s="1099" t="n"/>
      <c r="CR134" s="1099" t="n"/>
    </row>
    <row r="135" ht="16" customFormat="1" customHeight="1" s="717">
      <c r="G135" s="719" t="n"/>
      <c r="M135" s="736" t="n"/>
      <c r="T135" s="720" t="n"/>
      <c r="AA135" s="719" t="n"/>
      <c r="AH135" s="719" t="n"/>
      <c r="AZ135" s="719" t="n"/>
      <c r="BA135" s="1099" t="n"/>
      <c r="BB135" s="1099" t="n"/>
      <c r="BC135" s="1099" t="n"/>
      <c r="BD135" s="1099" t="n"/>
      <c r="BE135" s="1099" t="n"/>
      <c r="BF135" s="1099" t="n"/>
      <c r="BG135" s="1099" t="n"/>
      <c r="BH135" s="1099" t="n"/>
      <c r="BI135" s="1099" t="n"/>
      <c r="BJ135" s="1099" t="n"/>
      <c r="BK135" s="1099" t="n"/>
      <c r="BL135" s="1099" t="n"/>
      <c r="BM135" s="1099" t="n"/>
      <c r="BN135" s="1099" t="n"/>
      <c r="BO135" s="1099" t="n"/>
      <c r="BP135" s="1099" t="n"/>
      <c r="BQ135" s="1099" t="n"/>
      <c r="BR135" s="723" t="n"/>
      <c r="BS135" s="723" t="n"/>
      <c r="BT135" s="723" t="n"/>
      <c r="BU135" s="723" t="n"/>
      <c r="BV135" s="723" t="n"/>
      <c r="BW135" s="723" t="n"/>
      <c r="BX135" s="723" t="n"/>
      <c r="BY135" s="723" t="n"/>
      <c r="BZ135" s="723" t="n"/>
      <c r="CA135" s="723" t="n"/>
      <c r="CB135" s="723" t="n"/>
      <c r="CC135" s="723" t="n"/>
      <c r="CD135" s="723" t="n"/>
      <c r="CE135" s="723" t="n"/>
      <c r="CF135" s="723" t="n"/>
      <c r="CG135" s="723" t="n"/>
      <c r="CH135" s="723" t="n"/>
      <c r="CI135" s="723" t="n"/>
      <c r="CJ135" s="723" t="n"/>
      <c r="CK135" s="1099" t="n"/>
      <c r="CL135" s="1099" t="n"/>
      <c r="CM135" s="1099" t="n"/>
      <c r="CN135" s="1099" t="n"/>
      <c r="CO135" s="1099" t="n"/>
      <c r="CP135" s="1099" t="n"/>
      <c r="CQ135" s="1099" t="n"/>
      <c r="CR135" s="1099" t="n"/>
    </row>
    <row r="136" ht="16" customFormat="1" customHeight="1" s="717">
      <c r="G136" s="719" t="n"/>
      <c r="M136" s="736" t="n"/>
      <c r="T136" s="720" t="n"/>
      <c r="AA136" s="719" t="n"/>
      <c r="AH136" s="719" t="n"/>
      <c r="AZ136" s="719" t="n"/>
      <c r="BA136" s="1099" t="n"/>
      <c r="BB136" s="1099" t="n"/>
      <c r="BC136" s="1099" t="n"/>
      <c r="BD136" s="1099" t="n"/>
      <c r="BE136" s="1099" t="n"/>
      <c r="BF136" s="1099" t="n"/>
      <c r="BG136" s="1099" t="n"/>
      <c r="BH136" s="1099" t="n"/>
      <c r="BI136" s="1099" t="n"/>
      <c r="BJ136" s="1099" t="n"/>
      <c r="BK136" s="1099" t="n"/>
      <c r="BL136" s="1099" t="n"/>
      <c r="BM136" s="1099" t="n"/>
      <c r="BN136" s="1099" t="n"/>
      <c r="BO136" s="1099" t="n"/>
      <c r="BP136" s="1099" t="n"/>
      <c r="BQ136" s="1099" t="n"/>
      <c r="BR136" s="723" t="n"/>
      <c r="BS136" s="723" t="n"/>
      <c r="BT136" s="723" t="n"/>
      <c r="BU136" s="723" t="n"/>
      <c r="BV136" s="723" t="n"/>
      <c r="BW136" s="723" t="n"/>
      <c r="BX136" s="723" t="n"/>
      <c r="BY136" s="723" t="n"/>
      <c r="BZ136" s="723" t="n"/>
      <c r="CA136" s="723" t="n"/>
      <c r="CB136" s="723" t="n"/>
      <c r="CC136" s="723" t="n"/>
      <c r="CD136" s="723" t="n"/>
      <c r="CE136" s="723" t="n"/>
      <c r="CF136" s="723" t="n"/>
      <c r="CG136" s="723" t="n"/>
      <c r="CH136" s="723" t="n"/>
      <c r="CI136" s="723" t="n"/>
      <c r="CJ136" s="723" t="n"/>
      <c r="CK136" s="1099" t="n"/>
      <c r="CL136" s="1099" t="n"/>
      <c r="CM136" s="1099" t="n"/>
      <c r="CN136" s="1099" t="n"/>
      <c r="CO136" s="1099" t="n"/>
      <c r="CP136" s="1099" t="n"/>
      <c r="CQ136" s="1099" t="n"/>
      <c r="CR136" s="1099" t="n"/>
    </row>
    <row r="137" ht="16" customFormat="1" customHeight="1" s="717">
      <c r="G137" s="719" t="n"/>
      <c r="M137" s="736" t="n"/>
      <c r="T137" s="720" t="n"/>
      <c r="AA137" s="719" t="n"/>
      <c r="AH137" s="719" t="n"/>
      <c r="AZ137" s="719" t="n"/>
      <c r="BA137" s="1099" t="n"/>
      <c r="BB137" s="1099" t="n"/>
      <c r="BC137" s="1099" t="n"/>
      <c r="BD137" s="1099" t="n"/>
      <c r="BE137" s="1099" t="n"/>
      <c r="BF137" s="1099" t="n"/>
      <c r="BG137" s="1099" t="n"/>
      <c r="BH137" s="1099" t="n"/>
      <c r="BI137" s="1099" t="n"/>
      <c r="BJ137" s="1099" t="n"/>
      <c r="BK137" s="1099" t="n"/>
      <c r="BL137" s="1099" t="n"/>
      <c r="BM137" s="1099" t="n"/>
      <c r="BN137" s="1099" t="n"/>
      <c r="BO137" s="1099" t="n"/>
      <c r="BP137" s="1099" t="n"/>
      <c r="BQ137" s="1099" t="n"/>
      <c r="BR137" s="723" t="n"/>
      <c r="BS137" s="723" t="n"/>
      <c r="BT137" s="723" t="n"/>
      <c r="BU137" s="723" t="n"/>
      <c r="BV137" s="723" t="n"/>
      <c r="BW137" s="723" t="n"/>
      <c r="BX137" s="723" t="n"/>
      <c r="BY137" s="723" t="n"/>
      <c r="BZ137" s="723" t="n"/>
      <c r="CA137" s="723" t="n"/>
      <c r="CB137" s="723" t="n"/>
      <c r="CC137" s="723" t="n"/>
      <c r="CD137" s="723" t="n"/>
      <c r="CE137" s="723" t="n"/>
      <c r="CF137" s="723" t="n"/>
      <c r="CG137" s="723" t="n"/>
      <c r="CH137" s="723" t="n"/>
      <c r="CI137" s="723" t="n"/>
      <c r="CJ137" s="723" t="n"/>
      <c r="CK137" s="1099" t="n"/>
      <c r="CL137" s="1099" t="n"/>
      <c r="CM137" s="1099" t="n"/>
      <c r="CN137" s="1099" t="n"/>
      <c r="CO137" s="1099" t="n"/>
      <c r="CP137" s="1099" t="n"/>
      <c r="CQ137" s="1099" t="n"/>
      <c r="CR137" s="1099" t="n"/>
    </row>
    <row r="138" ht="16" customFormat="1" customHeight="1" s="717">
      <c r="G138" s="719" t="n"/>
      <c r="M138" s="736" t="n"/>
      <c r="T138" s="720" t="n"/>
      <c r="AA138" s="719" t="n"/>
      <c r="AH138" s="719" t="n"/>
      <c r="AZ138" s="719" t="n"/>
      <c r="BA138" s="1099" t="n"/>
      <c r="BB138" s="1099" t="n"/>
      <c r="BC138" s="1099" t="n"/>
      <c r="BD138" s="1099" t="n"/>
      <c r="BE138" s="1099" t="n"/>
      <c r="BF138" s="1099" t="n"/>
      <c r="BG138" s="1099" t="n"/>
      <c r="BH138" s="1099" t="n"/>
      <c r="BI138" s="1099" t="n"/>
      <c r="BJ138" s="1099" t="n"/>
      <c r="BK138" s="1099" t="n"/>
      <c r="BL138" s="1099" t="n"/>
      <c r="BM138" s="1099" t="n"/>
      <c r="BN138" s="1099" t="n"/>
      <c r="BO138" s="1099" t="n"/>
      <c r="BP138" s="1099" t="n"/>
      <c r="BQ138" s="1099" t="n"/>
      <c r="BR138" s="723" t="n"/>
      <c r="BS138" s="723" t="n"/>
      <c r="BT138" s="723" t="n"/>
      <c r="BU138" s="723" t="n"/>
      <c r="BV138" s="723" t="n"/>
      <c r="BW138" s="723" t="n"/>
      <c r="BX138" s="723" t="n"/>
      <c r="BY138" s="723" t="n"/>
      <c r="BZ138" s="723" t="n"/>
      <c r="CA138" s="723" t="n"/>
      <c r="CB138" s="723" t="n"/>
      <c r="CC138" s="723" t="n"/>
      <c r="CD138" s="723" t="n"/>
      <c r="CE138" s="723" t="n"/>
      <c r="CF138" s="723" t="n"/>
      <c r="CG138" s="723" t="n"/>
      <c r="CH138" s="723" t="n"/>
      <c r="CI138" s="723" t="n"/>
      <c r="CJ138" s="723" t="n"/>
      <c r="CK138" s="1099" t="n"/>
      <c r="CL138" s="1099" t="n"/>
      <c r="CM138" s="1099" t="n"/>
      <c r="CN138" s="1099" t="n"/>
      <c r="CO138" s="1099" t="n"/>
      <c r="CP138" s="1099" t="n"/>
      <c r="CQ138" s="1099" t="n"/>
      <c r="CR138" s="1099" t="n"/>
    </row>
    <row r="139" ht="16" customFormat="1" customHeight="1" s="717">
      <c r="G139" s="719" t="n"/>
      <c r="M139" s="736" t="n"/>
      <c r="T139" s="720" t="n"/>
      <c r="AA139" s="719" t="n"/>
      <c r="AH139" s="719" t="n"/>
      <c r="AZ139" s="719" t="n"/>
      <c r="BA139" s="1099" t="n"/>
      <c r="BB139" s="1099" t="n"/>
      <c r="BC139" s="1099" t="n"/>
      <c r="BD139" s="1099" t="n"/>
      <c r="BE139" s="1099" t="n"/>
      <c r="BF139" s="1099" t="n"/>
      <c r="BG139" s="1099" t="n"/>
      <c r="BH139" s="1099" t="n"/>
      <c r="BI139" s="1099" t="n"/>
      <c r="BJ139" s="1099" t="n"/>
      <c r="BK139" s="1099" t="n"/>
      <c r="BL139" s="1099" t="n"/>
      <c r="BM139" s="1099" t="n"/>
      <c r="BN139" s="1099" t="n"/>
      <c r="BO139" s="1099" t="n"/>
      <c r="BP139" s="1099" t="n"/>
      <c r="BQ139" s="1099" t="n"/>
      <c r="BR139" s="723" t="n"/>
      <c r="BS139" s="723" t="n"/>
      <c r="BT139" s="723" t="n"/>
      <c r="BU139" s="723" t="n"/>
      <c r="BV139" s="723" t="n"/>
      <c r="BW139" s="723" t="n"/>
      <c r="BX139" s="723" t="n"/>
      <c r="BY139" s="723" t="n"/>
      <c r="BZ139" s="723" t="n"/>
      <c r="CA139" s="723" t="n"/>
      <c r="CB139" s="723" t="n"/>
      <c r="CC139" s="723" t="n"/>
      <c r="CD139" s="723" t="n"/>
      <c r="CE139" s="723" t="n"/>
      <c r="CF139" s="723" t="n"/>
      <c r="CG139" s="723" t="n"/>
      <c r="CH139" s="723" t="n"/>
      <c r="CI139" s="723" t="n"/>
      <c r="CJ139" s="723" t="n"/>
      <c r="CK139" s="1099" t="n"/>
      <c r="CL139" s="1099" t="n"/>
      <c r="CM139" s="1099" t="n"/>
      <c r="CN139" s="1099" t="n"/>
      <c r="CO139" s="1099" t="n"/>
      <c r="CP139" s="1099" t="n"/>
      <c r="CQ139" s="1099" t="n"/>
      <c r="CR139" s="1099" t="n"/>
    </row>
    <row r="140" ht="16" customFormat="1" customHeight="1" s="717">
      <c r="G140" s="719" t="n"/>
      <c r="M140" s="736" t="n"/>
      <c r="T140" s="720" t="n"/>
      <c r="AA140" s="719" t="n"/>
      <c r="AH140" s="719" t="n"/>
      <c r="AZ140" s="719" t="n"/>
      <c r="BA140" s="1099" t="n"/>
      <c r="BB140" s="1099" t="n"/>
      <c r="BC140" s="1099" t="n"/>
      <c r="BD140" s="1099" t="n"/>
      <c r="BE140" s="1099" t="n"/>
      <c r="BF140" s="1099" t="n"/>
      <c r="BG140" s="1099" t="n"/>
      <c r="BH140" s="1099" t="n"/>
      <c r="BI140" s="1099" t="n"/>
      <c r="BJ140" s="1099" t="n"/>
      <c r="BK140" s="1099" t="n"/>
      <c r="BL140" s="1099" t="n"/>
      <c r="BM140" s="1099" t="n"/>
      <c r="BN140" s="1099" t="n"/>
      <c r="BO140" s="1099" t="n"/>
      <c r="BP140" s="1099" t="n"/>
      <c r="BQ140" s="1099" t="n"/>
      <c r="BR140" s="723" t="n"/>
      <c r="BS140" s="723" t="n"/>
      <c r="BT140" s="723" t="n"/>
      <c r="BU140" s="723" t="n"/>
      <c r="BV140" s="723" t="n"/>
      <c r="BW140" s="723" t="n"/>
      <c r="BX140" s="723" t="n"/>
      <c r="BY140" s="723" t="n"/>
      <c r="BZ140" s="723" t="n"/>
      <c r="CA140" s="723" t="n"/>
      <c r="CB140" s="723" t="n"/>
      <c r="CC140" s="723" t="n"/>
      <c r="CD140" s="723" t="n"/>
      <c r="CE140" s="723" t="n"/>
      <c r="CF140" s="723" t="n"/>
      <c r="CG140" s="723" t="n"/>
      <c r="CH140" s="723" t="n"/>
      <c r="CI140" s="723" t="n"/>
      <c r="CJ140" s="723" t="n"/>
      <c r="CK140" s="1099" t="n"/>
      <c r="CL140" s="1099" t="n"/>
      <c r="CM140" s="1099" t="n"/>
      <c r="CN140" s="1099" t="n"/>
      <c r="CO140" s="1099" t="n"/>
      <c r="CP140" s="1099" t="n"/>
      <c r="CQ140" s="1099" t="n"/>
      <c r="CR140" s="1099" t="n"/>
    </row>
    <row r="141" ht="16" customFormat="1" customHeight="1" s="717">
      <c r="G141" s="719" t="n"/>
      <c r="M141" s="736" t="n"/>
      <c r="T141" s="720" t="n"/>
      <c r="AA141" s="719" t="n"/>
      <c r="AH141" s="719" t="n"/>
      <c r="AZ141" s="719" t="n"/>
      <c r="BA141" s="1099" t="n"/>
      <c r="BB141" s="1099" t="n"/>
      <c r="BC141" s="1099" t="n"/>
      <c r="BD141" s="1099" t="n"/>
      <c r="BE141" s="1099" t="n"/>
      <c r="BF141" s="1099" t="n"/>
      <c r="BG141" s="1099" t="n"/>
      <c r="BH141" s="1099" t="n"/>
      <c r="BI141" s="1099" t="n"/>
      <c r="BJ141" s="1099" t="n"/>
      <c r="BK141" s="1099" t="n"/>
      <c r="BL141" s="1099" t="n"/>
      <c r="BM141" s="1099" t="n"/>
      <c r="BN141" s="1099" t="n"/>
      <c r="BO141" s="1099" t="n"/>
      <c r="BP141" s="1099" t="n"/>
      <c r="BQ141" s="1099" t="n"/>
      <c r="BR141" s="723" t="n"/>
      <c r="BS141" s="723" t="n"/>
      <c r="BT141" s="723" t="n"/>
      <c r="BU141" s="723" t="n"/>
      <c r="BV141" s="723" t="n"/>
      <c r="BW141" s="723" t="n"/>
      <c r="BX141" s="723" t="n"/>
      <c r="BY141" s="723" t="n"/>
      <c r="BZ141" s="723" t="n"/>
      <c r="CA141" s="723" t="n"/>
      <c r="CB141" s="723" t="n"/>
      <c r="CC141" s="723" t="n"/>
      <c r="CD141" s="723" t="n"/>
      <c r="CE141" s="723" t="n"/>
      <c r="CF141" s="723" t="n"/>
      <c r="CG141" s="723" t="n"/>
      <c r="CH141" s="723" t="n"/>
      <c r="CI141" s="723" t="n"/>
      <c r="CJ141" s="723" t="n"/>
      <c r="CK141" s="1099" t="n"/>
      <c r="CL141" s="1099" t="n"/>
      <c r="CM141" s="1099" t="n"/>
      <c r="CN141" s="1099" t="n"/>
      <c r="CO141" s="1099" t="n"/>
      <c r="CP141" s="1099" t="n"/>
      <c r="CQ141" s="1099" t="n"/>
      <c r="CR141" s="1099" t="n"/>
    </row>
    <row r="142" ht="16" customFormat="1" customHeight="1" s="717">
      <c r="G142" s="719" t="n"/>
      <c r="M142" s="736" t="n"/>
      <c r="T142" s="720" t="n"/>
      <c r="AA142" s="719" t="n"/>
      <c r="AH142" s="719" t="n"/>
      <c r="AZ142" s="719" t="n"/>
      <c r="BA142" s="1099" t="n"/>
      <c r="BB142" s="1099" t="n"/>
      <c r="BC142" s="1099" t="n"/>
      <c r="BD142" s="1099" t="n"/>
      <c r="BE142" s="1099" t="n"/>
      <c r="BF142" s="1099" t="n"/>
      <c r="BG142" s="1099" t="n"/>
      <c r="BH142" s="1099" t="n"/>
      <c r="BI142" s="1099" t="n"/>
      <c r="BJ142" s="1099" t="n"/>
      <c r="BK142" s="1099" t="n"/>
      <c r="BL142" s="1099" t="n"/>
      <c r="BM142" s="1099" t="n"/>
      <c r="BN142" s="1099" t="n"/>
      <c r="BO142" s="1099" t="n"/>
      <c r="BP142" s="1099" t="n"/>
      <c r="BQ142" s="1099" t="n"/>
      <c r="BR142" s="723" t="n"/>
      <c r="BS142" s="723" t="n"/>
      <c r="BT142" s="723" t="n"/>
      <c r="BU142" s="723" t="n"/>
      <c r="BV142" s="723" t="n"/>
      <c r="BW142" s="723" t="n"/>
      <c r="BX142" s="723" t="n"/>
      <c r="BY142" s="723" t="n"/>
      <c r="BZ142" s="723" t="n"/>
      <c r="CA142" s="723" t="n"/>
      <c r="CB142" s="723" t="n"/>
      <c r="CC142" s="723" t="n"/>
      <c r="CD142" s="723" t="n"/>
      <c r="CE142" s="723" t="n"/>
      <c r="CF142" s="723" t="n"/>
      <c r="CG142" s="723" t="n"/>
      <c r="CH142" s="723" t="n"/>
      <c r="CI142" s="723" t="n"/>
      <c r="CJ142" s="723" t="n"/>
      <c r="CK142" s="1099" t="n"/>
      <c r="CL142" s="1099" t="n"/>
      <c r="CM142" s="1099" t="n"/>
      <c r="CN142" s="1099" t="n"/>
      <c r="CO142" s="1099" t="n"/>
      <c r="CP142" s="1099" t="n"/>
      <c r="CQ142" s="1099" t="n"/>
      <c r="CR142" s="1099" t="n"/>
    </row>
    <row r="143" ht="16" customFormat="1" customHeight="1" s="717">
      <c r="G143" s="719" t="n"/>
      <c r="M143" s="736" t="n"/>
      <c r="T143" s="720" t="n"/>
      <c r="AA143" s="719" t="n"/>
      <c r="AH143" s="719" t="n"/>
      <c r="AZ143" s="719" t="n"/>
      <c r="BA143" s="1099" t="n"/>
      <c r="BB143" s="1099" t="n"/>
      <c r="BC143" s="1099" t="n"/>
      <c r="BD143" s="1099" t="n"/>
      <c r="BE143" s="1099" t="n"/>
      <c r="BF143" s="1099" t="n"/>
      <c r="BG143" s="1099" t="n"/>
      <c r="BH143" s="1099" t="n"/>
      <c r="BI143" s="1099" t="n"/>
      <c r="BJ143" s="1099" t="n"/>
      <c r="BK143" s="1099" t="n"/>
      <c r="BL143" s="1099" t="n"/>
      <c r="BM143" s="1099" t="n"/>
      <c r="BN143" s="1099" t="n"/>
      <c r="BO143" s="1099" t="n"/>
      <c r="BP143" s="1099" t="n"/>
      <c r="BQ143" s="1099" t="n"/>
      <c r="BR143" s="723" t="n"/>
      <c r="BS143" s="723" t="n"/>
      <c r="BT143" s="723" t="n"/>
      <c r="BU143" s="723" t="n"/>
      <c r="BV143" s="723" t="n"/>
      <c r="BW143" s="723" t="n"/>
      <c r="BX143" s="723" t="n"/>
      <c r="BY143" s="723" t="n"/>
      <c r="BZ143" s="723" t="n"/>
      <c r="CA143" s="723" t="n"/>
      <c r="CB143" s="723" t="n"/>
      <c r="CC143" s="723" t="n"/>
      <c r="CD143" s="723" t="n"/>
      <c r="CE143" s="723" t="n"/>
      <c r="CF143" s="723" t="n"/>
      <c r="CG143" s="723" t="n"/>
      <c r="CH143" s="723" t="n"/>
      <c r="CI143" s="723" t="n"/>
      <c r="CJ143" s="723" t="n"/>
      <c r="CK143" s="1099" t="n"/>
      <c r="CL143" s="1099" t="n"/>
      <c r="CM143" s="1099" t="n"/>
      <c r="CN143" s="1099" t="n"/>
      <c r="CO143" s="1099" t="n"/>
      <c r="CP143" s="1099" t="n"/>
      <c r="CQ143" s="1099" t="n"/>
      <c r="CR143" s="1099" t="n"/>
    </row>
    <row r="144" ht="16" customFormat="1" customHeight="1" s="717">
      <c r="G144" s="719" t="n"/>
      <c r="M144" s="736" t="n"/>
      <c r="T144" s="720" t="n"/>
      <c r="AA144" s="719" t="n"/>
      <c r="AH144" s="719" t="n"/>
      <c r="AZ144" s="719" t="n"/>
      <c r="BA144" s="1099" t="n"/>
      <c r="BB144" s="1099" t="n"/>
      <c r="BC144" s="1099" t="n"/>
      <c r="BD144" s="1099" t="n"/>
      <c r="BE144" s="1099" t="n"/>
      <c r="BF144" s="1099" t="n"/>
      <c r="BG144" s="1099" t="n"/>
      <c r="BH144" s="1099" t="n"/>
      <c r="BI144" s="1099" t="n"/>
      <c r="BJ144" s="1099" t="n"/>
      <c r="BK144" s="1099" t="n"/>
      <c r="BL144" s="1099" t="n"/>
      <c r="BM144" s="1099" t="n"/>
      <c r="BN144" s="1099" t="n"/>
      <c r="BO144" s="1099" t="n"/>
      <c r="BP144" s="1099" t="n"/>
      <c r="BQ144" s="1099" t="n"/>
      <c r="BR144" s="723" t="n"/>
      <c r="BS144" s="723" t="n"/>
      <c r="BT144" s="723" t="n"/>
      <c r="BU144" s="723" t="n"/>
      <c r="BV144" s="723" t="n"/>
      <c r="BW144" s="723" t="n"/>
      <c r="BX144" s="723" t="n"/>
      <c r="BY144" s="723" t="n"/>
      <c r="BZ144" s="723" t="n"/>
      <c r="CA144" s="723" t="n"/>
      <c r="CB144" s="723" t="n"/>
      <c r="CC144" s="723" t="n"/>
      <c r="CD144" s="723" t="n"/>
      <c r="CE144" s="723" t="n"/>
      <c r="CF144" s="723" t="n"/>
      <c r="CG144" s="723" t="n"/>
      <c r="CH144" s="723" t="n"/>
      <c r="CI144" s="723" t="n"/>
      <c r="CJ144" s="723" t="n"/>
      <c r="CK144" s="1099" t="n"/>
      <c r="CL144" s="1099" t="n"/>
      <c r="CM144" s="1099" t="n"/>
      <c r="CN144" s="1099" t="n"/>
      <c r="CO144" s="1099" t="n"/>
      <c r="CP144" s="1099" t="n"/>
      <c r="CQ144" s="1099" t="n"/>
      <c r="CR144" s="1099" t="n"/>
    </row>
    <row r="145" ht="16" customFormat="1" customHeight="1" s="717">
      <c r="G145" s="719" t="n"/>
      <c r="M145" s="736" t="n"/>
      <c r="T145" s="720" t="n"/>
      <c r="AA145" s="719" t="n"/>
      <c r="AH145" s="719" t="n"/>
      <c r="AZ145" s="719" t="n"/>
      <c r="BA145" s="1099" t="n"/>
      <c r="BB145" s="1099" t="n"/>
      <c r="BC145" s="1099" t="n"/>
      <c r="BD145" s="1099" t="n"/>
      <c r="BE145" s="1099" t="n"/>
      <c r="BF145" s="1099" t="n"/>
      <c r="BG145" s="1099" t="n"/>
      <c r="BH145" s="1099" t="n"/>
      <c r="BI145" s="1099" t="n"/>
      <c r="BJ145" s="1099" t="n"/>
      <c r="BK145" s="1099" t="n"/>
      <c r="BL145" s="1099" t="n"/>
      <c r="BM145" s="1099" t="n"/>
      <c r="BN145" s="1099" t="n"/>
      <c r="BO145" s="1099" t="n"/>
      <c r="BP145" s="1099" t="n"/>
      <c r="BQ145" s="1099" t="n"/>
      <c r="BR145" s="723" t="n"/>
      <c r="BS145" s="723" t="n"/>
      <c r="BT145" s="723" t="n"/>
      <c r="BU145" s="723" t="n"/>
      <c r="BV145" s="723" t="n"/>
      <c r="BW145" s="723" t="n"/>
      <c r="BX145" s="723" t="n"/>
      <c r="BY145" s="723" t="n"/>
      <c r="BZ145" s="723" t="n"/>
      <c r="CA145" s="723" t="n"/>
      <c r="CB145" s="723" t="n"/>
      <c r="CC145" s="723" t="n"/>
      <c r="CD145" s="723" t="n"/>
      <c r="CE145" s="723" t="n"/>
      <c r="CF145" s="723" t="n"/>
      <c r="CG145" s="723" t="n"/>
      <c r="CH145" s="723" t="n"/>
      <c r="CI145" s="723" t="n"/>
      <c r="CJ145" s="723" t="n"/>
      <c r="CK145" s="1099" t="n"/>
      <c r="CL145" s="1099" t="n"/>
      <c r="CM145" s="1099" t="n"/>
      <c r="CN145" s="1099" t="n"/>
      <c r="CO145" s="1099" t="n"/>
      <c r="CP145" s="1099" t="n"/>
      <c r="CQ145" s="1099" t="n"/>
      <c r="CR145" s="1099" t="n"/>
    </row>
    <row r="146" ht="16" customFormat="1" customHeight="1" s="717">
      <c r="G146" s="719" t="n"/>
      <c r="M146" s="736" t="n"/>
      <c r="T146" s="720" t="n"/>
      <c r="AA146" s="719" t="n"/>
      <c r="AH146" s="719" t="n"/>
      <c r="AZ146" s="719" t="n"/>
      <c r="BA146" s="1099" t="n"/>
      <c r="BB146" s="1099" t="n"/>
      <c r="BC146" s="1099" t="n"/>
      <c r="BD146" s="1099" t="n"/>
      <c r="BE146" s="1099" t="n"/>
      <c r="BF146" s="1099" t="n"/>
      <c r="BG146" s="1099" t="n"/>
      <c r="BH146" s="1099" t="n"/>
      <c r="BI146" s="1099" t="n"/>
      <c r="BJ146" s="1099" t="n"/>
      <c r="BK146" s="1099" t="n"/>
      <c r="BL146" s="1099" t="n"/>
      <c r="BM146" s="1099" t="n"/>
      <c r="BN146" s="1099" t="n"/>
      <c r="BO146" s="1099" t="n"/>
      <c r="BP146" s="1099" t="n"/>
      <c r="BQ146" s="1099" t="n"/>
      <c r="BR146" s="723" t="n"/>
      <c r="BS146" s="723" t="n"/>
      <c r="BT146" s="723" t="n"/>
      <c r="BU146" s="723" t="n"/>
      <c r="BV146" s="723" t="n"/>
      <c r="BW146" s="723" t="n"/>
      <c r="BX146" s="723" t="n"/>
      <c r="BY146" s="723" t="n"/>
      <c r="BZ146" s="723" t="n"/>
      <c r="CA146" s="723" t="n"/>
      <c r="CB146" s="723" t="n"/>
      <c r="CC146" s="723" t="n"/>
      <c r="CD146" s="723" t="n"/>
      <c r="CE146" s="723" t="n"/>
      <c r="CF146" s="723" t="n"/>
      <c r="CG146" s="723" t="n"/>
      <c r="CH146" s="723" t="n"/>
      <c r="CI146" s="723" t="n"/>
      <c r="CJ146" s="723" t="n"/>
      <c r="CK146" s="1099" t="n"/>
      <c r="CL146" s="1099" t="n"/>
      <c r="CM146" s="1099" t="n"/>
      <c r="CN146" s="1099" t="n"/>
      <c r="CO146" s="1099" t="n"/>
      <c r="CP146" s="1099" t="n"/>
      <c r="CQ146" s="1099" t="n"/>
      <c r="CR146" s="1099" t="n"/>
    </row>
    <row r="147" ht="16" customFormat="1" customHeight="1" s="717">
      <c r="G147" s="719" t="n"/>
      <c r="M147" s="736" t="n"/>
      <c r="T147" s="720" t="n"/>
      <c r="AA147" s="719" t="n"/>
      <c r="AH147" s="719" t="n"/>
      <c r="AZ147" s="719" t="n"/>
      <c r="BA147" s="1099" t="n"/>
      <c r="BB147" s="1099" t="n"/>
      <c r="BC147" s="1099" t="n"/>
      <c r="BD147" s="1099" t="n"/>
      <c r="BE147" s="1099" t="n"/>
      <c r="BF147" s="1099" t="n"/>
      <c r="BG147" s="1099" t="n"/>
      <c r="BH147" s="1099" t="n"/>
      <c r="BI147" s="1099" t="n"/>
      <c r="BJ147" s="1099" t="n"/>
      <c r="BK147" s="1099" t="n"/>
      <c r="BL147" s="1099" t="n"/>
      <c r="BM147" s="1099" t="n"/>
      <c r="BN147" s="1099" t="n"/>
      <c r="BO147" s="1099" t="n"/>
      <c r="BP147" s="1099" t="n"/>
      <c r="BQ147" s="1099" t="n"/>
      <c r="BR147" s="723" t="n"/>
      <c r="BS147" s="723" t="n"/>
      <c r="BT147" s="723" t="n"/>
      <c r="BU147" s="723" t="n"/>
      <c r="BV147" s="723" t="n"/>
      <c r="BW147" s="723" t="n"/>
      <c r="BX147" s="723" t="n"/>
      <c r="BY147" s="723" t="n"/>
      <c r="BZ147" s="723" t="n"/>
      <c r="CA147" s="723" t="n"/>
      <c r="CB147" s="723" t="n"/>
      <c r="CC147" s="723" t="n"/>
      <c r="CD147" s="723" t="n"/>
      <c r="CE147" s="723" t="n"/>
      <c r="CF147" s="723" t="n"/>
      <c r="CG147" s="723" t="n"/>
      <c r="CH147" s="723" t="n"/>
      <c r="CI147" s="723" t="n"/>
      <c r="CJ147" s="723" t="n"/>
      <c r="CK147" s="1099" t="n"/>
      <c r="CL147" s="1099" t="n"/>
      <c r="CM147" s="1099" t="n"/>
      <c r="CN147" s="1099" t="n"/>
      <c r="CO147" s="1099" t="n"/>
      <c r="CP147" s="1099" t="n"/>
      <c r="CQ147" s="1099" t="n"/>
      <c r="CR147" s="1099" t="n"/>
    </row>
    <row r="148" ht="16" customFormat="1" customHeight="1" s="717">
      <c r="G148" s="719" t="n"/>
      <c r="M148" s="736" t="n"/>
      <c r="T148" s="720" t="n"/>
      <c r="AA148" s="719" t="n"/>
      <c r="AH148" s="719" t="n"/>
      <c r="AZ148" s="719" t="n"/>
      <c r="BA148" s="1099" t="n"/>
      <c r="BB148" s="1099" t="n"/>
      <c r="BC148" s="1099" t="n"/>
      <c r="BD148" s="1099" t="n"/>
      <c r="BE148" s="1099" t="n"/>
      <c r="BF148" s="1099" t="n"/>
      <c r="BG148" s="1099" t="n"/>
      <c r="BH148" s="1099" t="n"/>
      <c r="BI148" s="1099" t="n"/>
      <c r="BJ148" s="1099" t="n"/>
      <c r="BK148" s="1099" t="n"/>
      <c r="BL148" s="1099" t="n"/>
      <c r="BM148" s="1099" t="n"/>
      <c r="BN148" s="1099" t="n"/>
      <c r="BO148" s="1099" t="n"/>
      <c r="BP148" s="1099" t="n"/>
      <c r="BQ148" s="1099" t="n"/>
      <c r="BR148" s="723" t="n"/>
      <c r="BS148" s="723" t="n"/>
      <c r="BT148" s="723" t="n"/>
      <c r="BU148" s="723" t="n"/>
      <c r="BV148" s="723" t="n"/>
      <c r="BW148" s="723" t="n"/>
      <c r="BX148" s="723" t="n"/>
      <c r="BY148" s="723" t="n"/>
      <c r="BZ148" s="723" t="n"/>
      <c r="CA148" s="723" t="n"/>
      <c r="CB148" s="723" t="n"/>
      <c r="CC148" s="723" t="n"/>
      <c r="CD148" s="723" t="n"/>
      <c r="CE148" s="723" t="n"/>
      <c r="CF148" s="723" t="n"/>
      <c r="CG148" s="723" t="n"/>
      <c r="CH148" s="723" t="n"/>
      <c r="CI148" s="723" t="n"/>
      <c r="CJ148" s="723" t="n"/>
      <c r="CK148" s="1099" t="n"/>
      <c r="CL148" s="1099" t="n"/>
      <c r="CM148" s="1099" t="n"/>
      <c r="CN148" s="1099" t="n"/>
      <c r="CO148" s="1099" t="n"/>
      <c r="CP148" s="1099" t="n"/>
      <c r="CQ148" s="1099" t="n"/>
      <c r="CR148" s="1099" t="n"/>
    </row>
    <row r="149" ht="16" customFormat="1" customHeight="1" s="717">
      <c r="G149" s="719" t="n"/>
      <c r="M149" s="736" t="n"/>
      <c r="T149" s="720" t="n"/>
      <c r="AA149" s="719" t="n"/>
      <c r="AH149" s="719" t="n"/>
      <c r="AZ149" s="719" t="n"/>
      <c r="BA149" s="1099" t="n"/>
      <c r="BB149" s="1099" t="n"/>
      <c r="BC149" s="1099" t="n"/>
      <c r="BD149" s="1099" t="n"/>
      <c r="BE149" s="1099" t="n"/>
      <c r="BF149" s="1099" t="n"/>
      <c r="BG149" s="1099" t="n"/>
      <c r="BH149" s="1099" t="n"/>
      <c r="BI149" s="1099" t="n"/>
      <c r="BJ149" s="1099" t="n"/>
      <c r="BK149" s="1099" t="n"/>
      <c r="BL149" s="1099" t="n"/>
      <c r="BM149" s="1099" t="n"/>
      <c r="BN149" s="1099" t="n"/>
      <c r="BO149" s="1099" t="n"/>
      <c r="BP149" s="1099" t="n"/>
      <c r="BQ149" s="1099" t="n"/>
      <c r="BR149" s="723" t="n"/>
      <c r="BS149" s="723" t="n"/>
      <c r="BT149" s="723" t="n"/>
      <c r="BU149" s="723" t="n"/>
      <c r="BV149" s="723" t="n"/>
      <c r="BW149" s="723" t="n"/>
      <c r="BX149" s="723" t="n"/>
      <c r="BY149" s="723" t="n"/>
      <c r="BZ149" s="723" t="n"/>
      <c r="CA149" s="723" t="n"/>
      <c r="CB149" s="723" t="n"/>
      <c r="CC149" s="723" t="n"/>
      <c r="CD149" s="723" t="n"/>
      <c r="CE149" s="723" t="n"/>
      <c r="CF149" s="723" t="n"/>
      <c r="CG149" s="723" t="n"/>
      <c r="CH149" s="723" t="n"/>
      <c r="CI149" s="723" t="n"/>
      <c r="CJ149" s="723" t="n"/>
      <c r="CK149" s="1099" t="n"/>
      <c r="CL149" s="1099" t="n"/>
      <c r="CM149" s="1099" t="n"/>
      <c r="CN149" s="1099" t="n"/>
      <c r="CO149" s="1099" t="n"/>
      <c r="CP149" s="1099" t="n"/>
      <c r="CQ149" s="1099" t="n"/>
      <c r="CR149" s="1099" t="n"/>
    </row>
    <row r="150" ht="16" customFormat="1" customHeight="1" s="717">
      <c r="G150" s="719" t="n"/>
      <c r="M150" s="736" t="n"/>
      <c r="T150" s="720" t="n"/>
      <c r="AA150" s="719" t="n"/>
      <c r="AH150" s="719" t="n"/>
      <c r="AZ150" s="719" t="n"/>
      <c r="BA150" s="1099" t="n"/>
      <c r="BB150" s="1099" t="n"/>
      <c r="BC150" s="1099" t="n"/>
      <c r="BD150" s="1099" t="n"/>
      <c r="BE150" s="1099" t="n"/>
      <c r="BF150" s="1099" t="n"/>
      <c r="BG150" s="1099" t="n"/>
      <c r="BH150" s="1099" t="n"/>
      <c r="BI150" s="1099" t="n"/>
      <c r="BJ150" s="1099" t="n"/>
      <c r="BK150" s="1099" t="n"/>
      <c r="BL150" s="1099" t="n"/>
      <c r="BM150" s="1099" t="n"/>
      <c r="BN150" s="1099" t="n"/>
      <c r="BO150" s="1099" t="n"/>
      <c r="BP150" s="1099" t="n"/>
      <c r="BQ150" s="1099" t="n"/>
      <c r="BR150" s="723" t="n"/>
      <c r="BS150" s="723" t="n"/>
      <c r="BT150" s="723" t="n"/>
      <c r="BU150" s="723" t="n"/>
      <c r="BV150" s="723" t="n"/>
      <c r="BW150" s="723" t="n"/>
      <c r="BX150" s="723" t="n"/>
      <c r="BY150" s="723" t="n"/>
      <c r="BZ150" s="723" t="n"/>
      <c r="CA150" s="723" t="n"/>
      <c r="CB150" s="723" t="n"/>
      <c r="CC150" s="723" t="n"/>
      <c r="CD150" s="723" t="n"/>
      <c r="CE150" s="723" t="n"/>
      <c r="CF150" s="723" t="n"/>
      <c r="CG150" s="723" t="n"/>
      <c r="CH150" s="723" t="n"/>
      <c r="CI150" s="723" t="n"/>
      <c r="CJ150" s="723" t="n"/>
      <c r="CK150" s="1099" t="n"/>
      <c r="CL150" s="1099" t="n"/>
      <c r="CM150" s="1099" t="n"/>
      <c r="CN150" s="1099" t="n"/>
      <c r="CO150" s="1099" t="n"/>
      <c r="CP150" s="1099" t="n"/>
      <c r="CQ150" s="1099" t="n"/>
      <c r="CR150" s="1099" t="n"/>
    </row>
    <row r="151" ht="13.5" customFormat="1" customHeight="1" s="717">
      <c r="G151" s="719" t="n"/>
      <c r="M151" s="736" t="n"/>
      <c r="T151" s="720" t="n"/>
      <c r="AA151" s="719" t="n"/>
      <c r="AH151" s="719" t="n"/>
      <c r="AZ151" s="719" t="n"/>
      <c r="BA151" s="1099" t="n"/>
      <c r="BB151" s="1099" t="n"/>
      <c r="BC151" s="1099" t="n"/>
      <c r="BD151" s="1099" t="n"/>
      <c r="BE151" s="1099" t="n"/>
      <c r="BF151" s="1099" t="n"/>
      <c r="BG151" s="1099" t="n"/>
      <c r="BH151" s="1099" t="n"/>
      <c r="BI151" s="1099" t="n"/>
      <c r="BJ151" s="1099" t="n"/>
      <c r="BK151" s="1099" t="n"/>
      <c r="BL151" s="1099" t="n"/>
      <c r="BM151" s="1099" t="n"/>
      <c r="BN151" s="1099" t="n"/>
      <c r="BO151" s="1099" t="n"/>
      <c r="BP151" s="1099" t="n"/>
      <c r="BQ151" s="1099" t="n"/>
      <c r="BR151" s="723" t="n"/>
      <c r="BS151" s="723" t="n"/>
      <c r="BT151" s="723" t="n"/>
      <c r="BU151" s="723" t="n"/>
      <c r="BV151" s="723" t="n"/>
      <c r="BW151" s="723" t="n"/>
      <c r="BX151" s="723" t="n"/>
      <c r="BY151" s="723" t="n"/>
      <c r="BZ151" s="723" t="n"/>
      <c r="CA151" s="723" t="n"/>
      <c r="CB151" s="723" t="n"/>
      <c r="CC151" s="723" t="n"/>
      <c r="CD151" s="723" t="n"/>
      <c r="CE151" s="723" t="n"/>
      <c r="CF151" s="723" t="n"/>
      <c r="CG151" s="723" t="n"/>
      <c r="CH151" s="723" t="n"/>
      <c r="CI151" s="723" t="n"/>
      <c r="CJ151" s="723" t="n"/>
      <c r="CK151" s="1099" t="n"/>
      <c r="CL151" s="1099" t="n"/>
      <c r="CM151" s="1099" t="n"/>
      <c r="CN151" s="1099" t="n"/>
      <c r="CO151" s="1099" t="n"/>
      <c r="CP151" s="1099" t="n"/>
      <c r="CQ151" s="1099" t="n"/>
      <c r="CR151" s="1099" t="n"/>
    </row>
    <row r="152" ht="13.5" customFormat="1" customHeight="1" s="717">
      <c r="G152" s="719" t="n"/>
      <c r="M152" s="736" t="n"/>
      <c r="T152" s="720" t="n"/>
      <c r="AA152" s="719" t="n"/>
      <c r="AH152" s="719" t="n"/>
      <c r="AZ152" s="719" t="n"/>
      <c r="BA152" s="1099" t="n"/>
      <c r="BB152" s="1099" t="n"/>
      <c r="BC152" s="1099" t="n"/>
      <c r="BD152" s="1099" t="n"/>
      <c r="BE152" s="1099" t="n"/>
      <c r="BF152" s="1099" t="n"/>
      <c r="BG152" s="1099" t="n"/>
      <c r="BH152" s="1099" t="n"/>
      <c r="BI152" s="1099" t="n"/>
      <c r="BJ152" s="1099" t="n"/>
      <c r="BK152" s="1099" t="n"/>
      <c r="BL152" s="1099" t="n"/>
      <c r="BM152" s="1099" t="n"/>
      <c r="BN152" s="1099" t="n"/>
      <c r="BO152" s="1099" t="n"/>
      <c r="BP152" s="1099" t="n"/>
      <c r="BQ152" s="1099" t="n"/>
      <c r="BR152" s="723" t="n"/>
      <c r="BS152" s="723" t="n"/>
      <c r="BT152" s="723" t="n"/>
      <c r="BU152" s="723" t="n"/>
      <c r="BV152" s="723" t="n"/>
      <c r="BW152" s="723" t="n"/>
      <c r="BX152" s="723" t="n"/>
      <c r="BY152" s="723" t="n"/>
      <c r="BZ152" s="723" t="n"/>
      <c r="CA152" s="723" t="n"/>
      <c r="CB152" s="723" t="n"/>
      <c r="CC152" s="723" t="n"/>
      <c r="CD152" s="723" t="n"/>
      <c r="CE152" s="723" t="n"/>
      <c r="CF152" s="723" t="n"/>
      <c r="CG152" s="723" t="n"/>
      <c r="CH152" s="723" t="n"/>
      <c r="CI152" s="723" t="n"/>
      <c r="CJ152" s="723" t="n"/>
      <c r="CK152" s="1099" t="n"/>
      <c r="CL152" s="1099" t="n"/>
      <c r="CM152" s="1099" t="n"/>
      <c r="CN152" s="1099" t="n"/>
      <c r="CO152" s="1099" t="n"/>
      <c r="CP152" s="1099" t="n"/>
      <c r="CQ152" s="1099" t="n"/>
      <c r="CR152" s="1099" t="n"/>
    </row>
    <row r="153" ht="13.5" customFormat="1" customHeight="1" s="717">
      <c r="G153" s="719" t="n"/>
      <c r="M153" s="736" t="n"/>
      <c r="T153" s="720" t="n"/>
      <c r="AA153" s="719" t="n"/>
      <c r="AH153" s="719" t="n"/>
      <c r="AZ153" s="719" t="n"/>
      <c r="BA153" s="1099" t="n"/>
      <c r="BB153" s="1099" t="n"/>
      <c r="BC153" s="1099" t="n"/>
      <c r="BD153" s="1099" t="n"/>
      <c r="BE153" s="1099" t="n"/>
      <c r="BF153" s="1099" t="n"/>
      <c r="BG153" s="1099" t="n"/>
      <c r="BH153" s="1099" t="n"/>
      <c r="BI153" s="1099" t="n"/>
      <c r="BJ153" s="1099" t="n"/>
      <c r="BK153" s="1099" t="n"/>
      <c r="BL153" s="1099" t="n"/>
      <c r="BM153" s="1099" t="n"/>
      <c r="BN153" s="1099" t="n"/>
      <c r="BO153" s="1099" t="n"/>
      <c r="BP153" s="1099" t="n"/>
      <c r="BQ153" s="1099" t="n"/>
      <c r="BR153" s="723" t="n"/>
      <c r="BS153" s="723" t="n"/>
      <c r="BT153" s="723" t="n"/>
      <c r="BU153" s="723" t="n"/>
      <c r="BV153" s="723" t="n"/>
      <c r="BW153" s="723" t="n"/>
      <c r="BX153" s="723" t="n"/>
      <c r="BY153" s="723" t="n"/>
      <c r="BZ153" s="723" t="n"/>
      <c r="CA153" s="723" t="n"/>
      <c r="CB153" s="723" t="n"/>
      <c r="CC153" s="723" t="n"/>
      <c r="CD153" s="723" t="n"/>
      <c r="CE153" s="723" t="n"/>
      <c r="CF153" s="723" t="n"/>
      <c r="CG153" s="723" t="n"/>
      <c r="CH153" s="723" t="n"/>
      <c r="CI153" s="723" t="n"/>
      <c r="CJ153" s="723" t="n"/>
      <c r="CK153" s="1099" t="n"/>
      <c r="CL153" s="1099" t="n"/>
      <c r="CM153" s="1099" t="n"/>
      <c r="CN153" s="1099" t="n"/>
      <c r="CO153" s="1099" t="n"/>
      <c r="CP153" s="1099" t="n"/>
      <c r="CQ153" s="1099" t="n"/>
      <c r="CR153" s="1099" t="n"/>
    </row>
    <row r="154" ht="13.5" customFormat="1" customHeight="1" s="717">
      <c r="G154" s="719" t="n"/>
      <c r="M154" s="736" t="n"/>
      <c r="T154" s="720" t="n"/>
      <c r="AA154" s="719" t="n"/>
      <c r="AH154" s="719" t="n"/>
      <c r="AZ154" s="719" t="n"/>
      <c r="BA154" s="1099" t="n"/>
      <c r="BB154" s="1099" t="n"/>
      <c r="BC154" s="1099" t="n"/>
      <c r="BD154" s="1099" t="n"/>
      <c r="BE154" s="1099" t="n"/>
      <c r="BF154" s="1099" t="n"/>
      <c r="BG154" s="1099" t="n"/>
      <c r="BH154" s="1099" t="n"/>
      <c r="BI154" s="1099" t="n"/>
      <c r="BJ154" s="1099" t="n"/>
      <c r="BK154" s="1099" t="n"/>
      <c r="BL154" s="1099" t="n"/>
      <c r="BM154" s="1099" t="n"/>
      <c r="BN154" s="1099" t="n"/>
      <c r="BO154" s="1099" t="n"/>
      <c r="BP154" s="1099" t="n"/>
      <c r="BQ154" s="1099" t="n"/>
      <c r="BR154" s="723" t="n"/>
      <c r="BS154" s="723" t="n"/>
      <c r="BT154" s="723" t="n"/>
      <c r="BU154" s="723" t="n"/>
      <c r="BV154" s="723" t="n"/>
      <c r="BW154" s="723" t="n"/>
      <c r="BX154" s="723" t="n"/>
      <c r="BY154" s="723" t="n"/>
      <c r="BZ154" s="723" t="n"/>
      <c r="CA154" s="723" t="n"/>
      <c r="CB154" s="723" t="n"/>
      <c r="CC154" s="723" t="n"/>
      <c r="CD154" s="723" t="n"/>
      <c r="CE154" s="723" t="n"/>
      <c r="CF154" s="723" t="n"/>
      <c r="CG154" s="723" t="n"/>
      <c r="CH154" s="723" t="n"/>
      <c r="CI154" s="723" t="n"/>
      <c r="CJ154" s="723" t="n"/>
      <c r="CK154" s="1099" t="n"/>
      <c r="CL154" s="1099" t="n"/>
      <c r="CM154" s="1099" t="n"/>
      <c r="CN154" s="1099" t="n"/>
      <c r="CO154" s="1099" t="n"/>
      <c r="CP154" s="1099" t="n"/>
      <c r="CQ154" s="1099" t="n"/>
      <c r="CR154" s="1099" t="n"/>
    </row>
    <row r="155" ht="13.5" customFormat="1" customHeight="1" s="717">
      <c r="G155" s="719" t="n"/>
      <c r="M155" s="736" t="n"/>
      <c r="T155" s="720" t="n"/>
      <c r="AA155" s="719" t="n"/>
      <c r="AH155" s="719" t="n"/>
      <c r="AZ155" s="719" t="n"/>
      <c r="BA155" s="1099" t="n"/>
      <c r="BB155" s="1099" t="n"/>
      <c r="BC155" s="1099" t="n"/>
      <c r="BD155" s="1099" t="n"/>
      <c r="BE155" s="1099" t="n"/>
      <c r="BF155" s="1099" t="n"/>
      <c r="BG155" s="1099" t="n"/>
      <c r="BH155" s="1099" t="n"/>
      <c r="BI155" s="1099" t="n"/>
      <c r="BJ155" s="1099" t="n"/>
      <c r="BK155" s="1099" t="n"/>
      <c r="BL155" s="1099" t="n"/>
      <c r="BM155" s="1099" t="n"/>
      <c r="BN155" s="1099" t="n"/>
      <c r="BO155" s="1099" t="n"/>
      <c r="BP155" s="1099" t="n"/>
      <c r="BQ155" s="1099" t="n"/>
      <c r="BR155" s="723" t="n"/>
      <c r="BS155" s="723" t="n"/>
      <c r="BT155" s="723" t="n"/>
      <c r="BU155" s="723" t="n"/>
      <c r="BV155" s="723" t="n"/>
      <c r="BW155" s="723" t="n"/>
      <c r="BX155" s="723" t="n"/>
      <c r="BY155" s="723" t="n"/>
      <c r="BZ155" s="723" t="n"/>
      <c r="CA155" s="723" t="n"/>
      <c r="CB155" s="723" t="n"/>
      <c r="CC155" s="723" t="n"/>
      <c r="CD155" s="723" t="n"/>
      <c r="CE155" s="723" t="n"/>
      <c r="CF155" s="723" t="n"/>
      <c r="CG155" s="723" t="n"/>
      <c r="CH155" s="723" t="n"/>
      <c r="CI155" s="723" t="n"/>
      <c r="CJ155" s="723" t="n"/>
      <c r="CK155" s="1099" t="n"/>
      <c r="CL155" s="1099" t="n"/>
      <c r="CM155" s="1099" t="n"/>
      <c r="CN155" s="1099" t="n"/>
      <c r="CO155" s="1099" t="n"/>
      <c r="CP155" s="1099" t="n"/>
      <c r="CQ155" s="1099" t="n"/>
      <c r="CR155" s="1099" t="n"/>
    </row>
    <row r="156" ht="13.5" customFormat="1" customHeight="1" s="717">
      <c r="G156" s="719" t="n"/>
      <c r="M156" s="736" t="n"/>
      <c r="N156" s="718" t="n"/>
      <c r="O156" s="718" t="n"/>
      <c r="P156" s="718" t="n"/>
      <c r="Q156" s="718" t="n"/>
      <c r="R156" s="718" t="n"/>
      <c r="T156" s="720" t="n"/>
      <c r="AA156" s="719" t="n"/>
      <c r="AH156" s="719" t="n"/>
      <c r="AZ156" s="719" t="n"/>
      <c r="BA156" s="1099" t="n"/>
      <c r="BB156" s="1099" t="n"/>
      <c r="BC156" s="1099" t="n"/>
      <c r="BD156" s="1099" t="n"/>
      <c r="BE156" s="1099" t="n"/>
      <c r="BF156" s="1099" t="n"/>
      <c r="BG156" s="1099" t="n"/>
      <c r="BH156" s="1099" t="n"/>
      <c r="BI156" s="1099" t="n"/>
      <c r="BJ156" s="1099" t="n"/>
      <c r="BK156" s="1099" t="n"/>
      <c r="BL156" s="1099" t="n"/>
      <c r="BM156" s="1099" t="n"/>
      <c r="BN156" s="1099" t="n"/>
      <c r="BO156" s="1099" t="n"/>
      <c r="BP156" s="1099" t="n"/>
      <c r="BQ156" s="1099" t="n"/>
      <c r="BR156" s="723" t="n"/>
      <c r="BS156" s="723" t="n"/>
      <c r="BT156" s="723" t="n"/>
      <c r="BU156" s="723" t="n"/>
      <c r="BV156" s="723" t="n"/>
      <c r="BW156" s="723" t="n"/>
      <c r="BX156" s="723" t="n"/>
      <c r="BY156" s="723" t="n"/>
      <c r="BZ156" s="723" t="n"/>
      <c r="CA156" s="723" t="n"/>
      <c r="CB156" s="723" t="n"/>
      <c r="CC156" s="723" t="n"/>
      <c r="CD156" s="723" t="n"/>
      <c r="CE156" s="723" t="n"/>
      <c r="CF156" s="723" t="n"/>
      <c r="CG156" s="723" t="n"/>
      <c r="CH156" s="723" t="n"/>
      <c r="CI156" s="723" t="n"/>
      <c r="CJ156" s="723" t="n"/>
      <c r="CK156" s="1099" t="n"/>
      <c r="CL156" s="1099" t="n"/>
      <c r="CM156" s="1099" t="n"/>
      <c r="CN156" s="1099" t="n"/>
      <c r="CO156" s="1099" t="n"/>
      <c r="CP156" s="1099" t="n"/>
      <c r="CQ156" s="1099" t="n"/>
      <c r="CR156" s="1099" t="n"/>
    </row>
    <row r="157" ht="13.5" customFormat="1" customHeight="1" s="717">
      <c r="G157" s="719" t="n"/>
      <c r="M157" s="736" t="n"/>
      <c r="N157" s="718" t="n"/>
      <c r="O157" s="718" t="n"/>
      <c r="P157" s="718" t="n"/>
      <c r="Q157" s="718" t="n"/>
      <c r="R157" s="718" t="n"/>
      <c r="T157" s="720" t="n"/>
      <c r="AA157" s="719" t="n"/>
      <c r="AH157" s="719" t="n"/>
      <c r="AZ157" s="719" t="n"/>
      <c r="BA157" s="1099" t="n"/>
      <c r="BB157" s="1099" t="n"/>
      <c r="BC157" s="1099" t="n"/>
      <c r="BD157" s="1099" t="n"/>
      <c r="BE157" s="1099" t="n"/>
      <c r="BF157" s="1099" t="n"/>
      <c r="BG157" s="1099" t="n"/>
      <c r="BH157" s="1099" t="n"/>
      <c r="BI157" s="1099" t="n"/>
      <c r="BJ157" s="1099" t="n"/>
      <c r="BK157" s="1099" t="n"/>
      <c r="BL157" s="1099" t="n"/>
      <c r="BM157" s="1099" t="n"/>
      <c r="BN157" s="1099" t="n"/>
      <c r="BO157" s="1099" t="n"/>
      <c r="BP157" s="1099" t="n"/>
      <c r="BQ157" s="1099" t="n"/>
      <c r="BR157" s="723" t="n"/>
      <c r="BS157" s="723" t="n"/>
      <c r="BT157" s="723" t="n"/>
      <c r="BU157" s="723" t="n"/>
      <c r="BV157" s="723" t="n"/>
      <c r="BW157" s="723" t="n"/>
      <c r="BX157" s="723" t="n"/>
      <c r="BY157" s="723" t="n"/>
      <c r="BZ157" s="723" t="n"/>
      <c r="CA157" s="723" t="n"/>
      <c r="CB157" s="723" t="n"/>
      <c r="CC157" s="723" t="n"/>
      <c r="CD157" s="723" t="n"/>
      <c r="CE157" s="723" t="n"/>
      <c r="CF157" s="723" t="n"/>
      <c r="CG157" s="723" t="n"/>
      <c r="CH157" s="723" t="n"/>
      <c r="CI157" s="723" t="n"/>
      <c r="CJ157" s="723" t="n"/>
      <c r="CK157" s="1099" t="n"/>
      <c r="CL157" s="1099" t="n"/>
      <c r="CM157" s="1099" t="n"/>
      <c r="CN157" s="1099" t="n"/>
      <c r="CO157" s="1099" t="n"/>
      <c r="CP157" s="1099" t="n"/>
      <c r="CQ157" s="1099" t="n"/>
      <c r="CR157" s="1099" t="n"/>
    </row>
    <row r="158" ht="13.5" customFormat="1" customHeight="1" s="717">
      <c r="G158" s="719" t="n"/>
      <c r="M158" s="736" t="n"/>
      <c r="N158" s="718" t="n"/>
      <c r="O158" s="718" t="n"/>
      <c r="P158" s="718" t="n"/>
      <c r="Q158" s="718" t="n"/>
      <c r="R158" s="718" t="n"/>
      <c r="T158" s="720" t="n"/>
      <c r="AA158" s="719" t="n"/>
      <c r="AH158" s="719" t="n"/>
      <c r="AZ158" s="719" t="n"/>
      <c r="BA158" s="1099" t="n"/>
      <c r="BB158" s="1099" t="n"/>
      <c r="BC158" s="1099" t="n"/>
      <c r="BD158" s="1099" t="n"/>
      <c r="BE158" s="1099" t="n"/>
      <c r="BF158" s="1099" t="n"/>
      <c r="BG158" s="1099" t="n"/>
      <c r="BH158" s="1099" t="n"/>
      <c r="BI158" s="1099" t="n"/>
      <c r="BJ158" s="1099" t="n"/>
      <c r="BK158" s="1099" t="n"/>
      <c r="BL158" s="1099" t="n"/>
      <c r="BM158" s="1099" t="n"/>
      <c r="BN158" s="1099" t="n"/>
      <c r="BO158" s="1099" t="n"/>
      <c r="BP158" s="1099" t="n"/>
      <c r="BQ158" s="1099" t="n"/>
      <c r="BR158" s="723" t="n"/>
      <c r="BS158" s="723" t="n"/>
      <c r="BT158" s="723" t="n"/>
      <c r="BU158" s="723" t="n"/>
      <c r="BV158" s="723" t="n"/>
      <c r="BW158" s="723" t="n"/>
      <c r="BX158" s="723" t="n"/>
      <c r="BY158" s="723" t="n"/>
      <c r="BZ158" s="723" t="n"/>
      <c r="CA158" s="723" t="n"/>
      <c r="CB158" s="723" t="n"/>
      <c r="CC158" s="723" t="n"/>
      <c r="CD158" s="723" t="n"/>
      <c r="CE158" s="723" t="n"/>
      <c r="CF158" s="723" t="n"/>
      <c r="CG158" s="723" t="n"/>
      <c r="CH158" s="723" t="n"/>
      <c r="CI158" s="723" t="n"/>
      <c r="CJ158" s="723" t="n"/>
      <c r="CK158" s="1099" t="n"/>
      <c r="CL158" s="1099" t="n"/>
      <c r="CM158" s="1099" t="n"/>
      <c r="CN158" s="1099" t="n"/>
      <c r="CO158" s="1099" t="n"/>
      <c r="CP158" s="1099" t="n"/>
      <c r="CQ158" s="1099" t="n"/>
      <c r="CR158" s="1099" t="n"/>
    </row>
    <row r="159" ht="13.5" customFormat="1" customHeight="1" s="717">
      <c r="G159" s="719" t="n"/>
      <c r="M159" s="736" t="n"/>
      <c r="N159" s="718" t="n"/>
      <c r="O159" s="718" t="n"/>
      <c r="P159" s="718" t="n"/>
      <c r="Q159" s="718" t="n"/>
      <c r="R159" s="718" t="n"/>
      <c r="T159" s="720" t="n"/>
      <c r="AA159" s="719" t="n"/>
      <c r="AH159" s="719" t="n"/>
      <c r="AZ159" s="719" t="n"/>
      <c r="BA159" s="1099" t="n"/>
      <c r="BB159" s="1099" t="n"/>
      <c r="BC159" s="1099" t="n"/>
      <c r="BD159" s="1099" t="n"/>
      <c r="BE159" s="1099" t="n"/>
      <c r="BF159" s="1099" t="n"/>
      <c r="BG159" s="1099" t="n"/>
      <c r="BH159" s="1099" t="n"/>
      <c r="BI159" s="1099" t="n"/>
      <c r="BJ159" s="1099" t="n"/>
      <c r="BK159" s="1099" t="n"/>
      <c r="BL159" s="1099" t="n"/>
      <c r="BM159" s="1099" t="n"/>
      <c r="BN159" s="1099" t="n"/>
      <c r="BO159" s="1099" t="n"/>
      <c r="BP159" s="1099" t="n"/>
      <c r="BQ159" s="1099" t="n"/>
      <c r="BR159" s="723" t="n"/>
      <c r="BS159" s="723" t="n"/>
      <c r="BT159" s="723" t="n"/>
      <c r="BU159" s="723" t="n"/>
      <c r="BV159" s="723" t="n"/>
      <c r="BW159" s="723" t="n"/>
      <c r="BX159" s="723" t="n"/>
      <c r="BY159" s="723" t="n"/>
      <c r="BZ159" s="723" t="n"/>
      <c r="CA159" s="723" t="n"/>
      <c r="CB159" s="723" t="n"/>
      <c r="CC159" s="723" t="n"/>
      <c r="CD159" s="723" t="n"/>
      <c r="CE159" s="723" t="n"/>
      <c r="CF159" s="723" t="n"/>
      <c r="CG159" s="723" t="n"/>
      <c r="CH159" s="723" t="n"/>
      <c r="CI159" s="723" t="n"/>
      <c r="CJ159" s="723" t="n"/>
      <c r="CK159" s="1099" t="n"/>
      <c r="CL159" s="1099" t="n"/>
      <c r="CM159" s="1099" t="n"/>
      <c r="CN159" s="1099" t="n"/>
      <c r="CO159" s="1099" t="n"/>
      <c r="CP159" s="1099" t="n"/>
      <c r="CQ159" s="1099" t="n"/>
      <c r="CR159" s="1099" t="n"/>
    </row>
    <row r="160" ht="13.5" customFormat="1" customHeight="1" s="717">
      <c r="G160" s="719" t="n"/>
      <c r="M160" s="736" t="n"/>
      <c r="N160" s="718" t="n"/>
      <c r="O160" s="718" t="n"/>
      <c r="P160" s="718" t="n"/>
      <c r="Q160" s="718" t="n"/>
      <c r="R160" s="718" t="n"/>
      <c r="T160" s="720" t="n"/>
      <c r="AA160" s="719" t="n"/>
      <c r="AH160" s="719" t="n"/>
      <c r="AZ160" s="719" t="n"/>
      <c r="BA160" s="1099" t="n"/>
      <c r="BB160" s="1099" t="n"/>
      <c r="BC160" s="1099" t="n"/>
      <c r="BD160" s="1099" t="n"/>
      <c r="BE160" s="1099" t="n"/>
      <c r="BF160" s="1099" t="n"/>
      <c r="BG160" s="1099" t="n"/>
      <c r="BH160" s="1099" t="n"/>
      <c r="BI160" s="1099" t="n"/>
      <c r="BJ160" s="1099" t="n"/>
      <c r="BK160" s="1099" t="n"/>
      <c r="BL160" s="1099" t="n"/>
      <c r="BM160" s="1099" t="n"/>
      <c r="BN160" s="1099" t="n"/>
      <c r="BO160" s="1099" t="n"/>
      <c r="BP160" s="1099" t="n"/>
      <c r="BQ160" s="1099" t="n"/>
      <c r="BR160" s="723" t="n"/>
      <c r="BS160" s="723" t="n"/>
      <c r="BT160" s="723" t="n"/>
      <c r="BU160" s="723" t="n"/>
      <c r="BV160" s="723" t="n"/>
      <c r="BW160" s="723" t="n"/>
      <c r="BX160" s="723" t="n"/>
      <c r="BY160" s="723" t="n"/>
      <c r="BZ160" s="723" t="n"/>
      <c r="CA160" s="723" t="n"/>
      <c r="CB160" s="723" t="n"/>
      <c r="CC160" s="723" t="n"/>
      <c r="CD160" s="723" t="n"/>
      <c r="CE160" s="723" t="n"/>
      <c r="CF160" s="723" t="n"/>
      <c r="CG160" s="723" t="n"/>
      <c r="CH160" s="723" t="n"/>
      <c r="CI160" s="723" t="n"/>
      <c r="CJ160" s="723" t="n"/>
      <c r="CK160" s="1099" t="n"/>
      <c r="CL160" s="1099" t="n"/>
      <c r="CM160" s="1099" t="n"/>
      <c r="CN160" s="1099" t="n"/>
      <c r="CO160" s="1099" t="n"/>
      <c r="CP160" s="1099" t="n"/>
      <c r="CQ160" s="1099" t="n"/>
      <c r="CR160" s="1099" t="n"/>
    </row>
    <row r="161" ht="13.5" customHeight="1" s="1178">
      <c r="M161" s="736" t="n"/>
      <c r="BA161" s="723" t="n"/>
      <c r="BB161" s="723" t="n"/>
      <c r="BC161" s="723" t="n"/>
      <c r="BD161" s="723" t="n"/>
      <c r="BE161" s="723" t="n"/>
      <c r="BF161" s="723" t="n"/>
      <c r="BG161" s="723" t="n"/>
      <c r="BH161" s="723" t="n"/>
      <c r="BI161" s="723" t="n"/>
      <c r="BJ161" s="723" t="n"/>
      <c r="BK161" s="723" t="n"/>
      <c r="BL161" s="723" t="n"/>
      <c r="BM161" s="723" t="n"/>
      <c r="BN161" s="723" t="n"/>
      <c r="BO161" s="723" t="n"/>
      <c r="BP161" s="723" t="n"/>
      <c r="BQ161" s="723" t="n"/>
      <c r="BR161" s="723" t="n"/>
      <c r="BS161" s="723" t="n"/>
      <c r="BT161" s="723" t="n"/>
      <c r="BU161" s="723" t="n"/>
      <c r="BV161" s="723" t="n"/>
      <c r="BW161" s="723" t="n"/>
      <c r="BX161" s="723" t="n"/>
      <c r="BY161" s="723" t="n"/>
      <c r="BZ161" s="723" t="n"/>
      <c r="CA161" s="723" t="n"/>
      <c r="CB161" s="723" t="n"/>
      <c r="CC161" s="723" t="n"/>
      <c r="CD161" s="723" t="n"/>
      <c r="CE161" s="723" t="n"/>
      <c r="CF161" s="723" t="n"/>
      <c r="CG161" s="723" t="n"/>
      <c r="CH161" s="723" t="n"/>
      <c r="CI161" s="723" t="n"/>
      <c r="CJ161" s="723" t="n"/>
      <c r="CK161" s="723" t="n"/>
      <c r="CL161" s="723" t="n"/>
      <c r="CM161" s="723" t="n"/>
      <c r="CN161" s="723" t="n"/>
      <c r="CO161" s="723" t="n"/>
      <c r="CP161" s="723" t="n"/>
      <c r="CQ161" s="723" t="n"/>
      <c r="CR161" s="723" t="n"/>
    </row>
    <row r="162" ht="13.5" customHeight="1" s="1178">
      <c r="M162" s="736" t="n"/>
      <c r="BA162" s="723" t="n"/>
      <c r="BB162" s="723" t="n"/>
      <c r="BC162" s="723" t="n"/>
      <c r="BD162" s="723" t="n"/>
      <c r="BE162" s="723" t="n"/>
      <c r="BF162" s="723" t="n"/>
      <c r="BG162" s="723" t="n"/>
      <c r="BH162" s="723" t="n"/>
      <c r="BI162" s="723" t="n"/>
      <c r="BJ162" s="723" t="n"/>
      <c r="BK162" s="723" t="n"/>
      <c r="BL162" s="723" t="n"/>
      <c r="BM162" s="723" t="n"/>
      <c r="BN162" s="723" t="n"/>
      <c r="BO162" s="723" t="n"/>
      <c r="BP162" s="723" t="n"/>
      <c r="BQ162" s="723" t="n"/>
      <c r="BR162" s="723" t="n"/>
      <c r="BS162" s="723" t="n"/>
      <c r="BT162" s="723" t="n"/>
      <c r="BU162" s="723" t="n"/>
      <c r="BV162" s="723" t="n"/>
      <c r="BW162" s="723" t="n"/>
      <c r="BX162" s="723" t="n"/>
      <c r="BY162" s="723" t="n"/>
      <c r="BZ162" s="723" t="n"/>
      <c r="CA162" s="723" t="n"/>
      <c r="CB162" s="723" t="n"/>
      <c r="CC162" s="723" t="n"/>
      <c r="CD162" s="723" t="n"/>
      <c r="CE162" s="723" t="n"/>
      <c r="CF162" s="723" t="n"/>
      <c r="CG162" s="723" t="n"/>
      <c r="CH162" s="723" t="n"/>
      <c r="CI162" s="723" t="n"/>
      <c r="CJ162" s="723" t="n"/>
      <c r="CK162" s="723" t="n"/>
      <c r="CL162" s="723" t="n"/>
      <c r="CM162" s="723" t="n"/>
      <c r="CN162" s="723" t="n"/>
      <c r="CO162" s="723" t="n"/>
      <c r="CP162" s="723" t="n"/>
      <c r="CQ162" s="723" t="n"/>
      <c r="CR162" s="723" t="n"/>
    </row>
    <row r="163" ht="13.5" customHeight="1" s="1178">
      <c r="M163" s="736" t="n"/>
      <c r="BA163" s="723" t="n"/>
      <c r="BB163" s="723" t="n"/>
      <c r="BC163" s="723" t="n"/>
      <c r="BD163" s="723" t="n"/>
      <c r="BE163" s="723" t="n"/>
      <c r="BF163" s="723" t="n"/>
      <c r="BG163" s="723" t="n"/>
      <c r="BH163" s="723" t="n"/>
      <c r="BI163" s="723" t="n"/>
      <c r="BJ163" s="723" t="n"/>
      <c r="BK163" s="723" t="n"/>
      <c r="BL163" s="723" t="n"/>
      <c r="BM163" s="723" t="n"/>
      <c r="BN163" s="723" t="n"/>
      <c r="BO163" s="723" t="n"/>
      <c r="BP163" s="723" t="n"/>
      <c r="BQ163" s="723" t="n"/>
      <c r="BR163" s="723" t="n"/>
      <c r="BS163" s="723" t="n"/>
      <c r="BT163" s="723" t="n"/>
      <c r="BU163" s="723" t="n"/>
      <c r="BV163" s="723" t="n"/>
      <c r="BW163" s="723" t="n"/>
      <c r="BX163" s="723" t="n"/>
      <c r="BY163" s="723" t="n"/>
      <c r="BZ163" s="723" t="n"/>
      <c r="CA163" s="723" t="n"/>
      <c r="CB163" s="723" t="n"/>
      <c r="CC163" s="723" t="n"/>
      <c r="CD163" s="723" t="n"/>
      <c r="CE163" s="723" t="n"/>
      <c r="CF163" s="723" t="n"/>
      <c r="CG163" s="723" t="n"/>
      <c r="CH163" s="723" t="n"/>
      <c r="CI163" s="723" t="n"/>
      <c r="CJ163" s="723" t="n"/>
      <c r="CK163" s="723" t="n"/>
      <c r="CL163" s="723" t="n"/>
      <c r="CM163" s="723" t="n"/>
      <c r="CN163" s="723" t="n"/>
      <c r="CO163" s="723" t="n"/>
      <c r="CP163" s="723" t="n"/>
      <c r="CQ163" s="723" t="n"/>
      <c r="CR163" s="723" t="n"/>
    </row>
    <row r="164" ht="13.5" customHeight="1" s="1178">
      <c r="M164" s="736" t="n"/>
      <c r="BA164" s="723" t="n"/>
      <c r="BB164" s="723" t="n"/>
      <c r="BC164" s="723" t="n"/>
      <c r="BD164" s="723" t="n"/>
      <c r="BE164" s="723" t="n"/>
      <c r="BF164" s="723" t="n"/>
      <c r="BG164" s="723" t="n"/>
      <c r="BH164" s="723" t="n"/>
      <c r="BI164" s="723" t="n"/>
      <c r="BJ164" s="723" t="n"/>
      <c r="BK164" s="723" t="n"/>
      <c r="BL164" s="723" t="n"/>
      <c r="BM164" s="723" t="n"/>
      <c r="BN164" s="723" t="n"/>
      <c r="BO164" s="723" t="n"/>
      <c r="BP164" s="723" t="n"/>
      <c r="BQ164" s="723" t="n"/>
      <c r="BR164" s="723" t="n"/>
      <c r="BS164" s="723" t="n"/>
      <c r="BT164" s="723" t="n"/>
      <c r="BU164" s="723" t="n"/>
      <c r="BV164" s="723" t="n"/>
      <c r="BW164" s="723" t="n"/>
      <c r="BX164" s="723" t="n"/>
      <c r="BY164" s="723" t="n"/>
      <c r="BZ164" s="723" t="n"/>
      <c r="CA164" s="723" t="n"/>
      <c r="CB164" s="723" t="n"/>
      <c r="CC164" s="723" t="n"/>
      <c r="CD164" s="723" t="n"/>
      <c r="CE164" s="723" t="n"/>
      <c r="CF164" s="723" t="n"/>
      <c r="CG164" s="723" t="n"/>
      <c r="CH164" s="723" t="n"/>
      <c r="CI164" s="723" t="n"/>
      <c r="CJ164" s="723" t="n"/>
      <c r="CK164" s="723" t="n"/>
      <c r="CL164" s="723" t="n"/>
      <c r="CM164" s="723" t="n"/>
      <c r="CN164" s="723" t="n"/>
      <c r="CO164" s="723" t="n"/>
      <c r="CP164" s="723" t="n"/>
      <c r="CQ164" s="723" t="n"/>
      <c r="CR164" s="723" t="n"/>
    </row>
    <row r="165" ht="13.5" customHeight="1" s="1178">
      <c r="M165" s="736" t="n"/>
      <c r="BA165" s="723" t="n"/>
      <c r="BB165" s="723" t="n"/>
      <c r="BC165" s="723" t="n"/>
      <c r="BD165" s="723" t="n"/>
      <c r="BE165" s="723" t="n"/>
      <c r="BF165" s="723" t="n"/>
      <c r="BG165" s="723" t="n"/>
      <c r="BH165" s="723" t="n"/>
      <c r="BI165" s="723" t="n"/>
      <c r="BJ165" s="723" t="n"/>
      <c r="BK165" s="723" t="n"/>
      <c r="BL165" s="723" t="n"/>
      <c r="BM165" s="723" t="n"/>
      <c r="BN165" s="723" t="n"/>
      <c r="BO165" s="723" t="n"/>
      <c r="BP165" s="723" t="n"/>
      <c r="BQ165" s="723" t="n"/>
      <c r="BR165" s="723" t="n"/>
      <c r="BS165" s="723" t="n"/>
      <c r="BT165" s="723" t="n"/>
      <c r="BU165" s="723" t="n"/>
      <c r="BV165" s="723" t="n"/>
      <c r="BW165" s="723" t="n"/>
      <c r="BX165" s="723" t="n"/>
      <c r="BY165" s="723" t="n"/>
      <c r="BZ165" s="723" t="n"/>
      <c r="CA165" s="723" t="n"/>
      <c r="CB165" s="723" t="n"/>
      <c r="CC165" s="723" t="n"/>
      <c r="CD165" s="723" t="n"/>
      <c r="CE165" s="723" t="n"/>
      <c r="CF165" s="723" t="n"/>
      <c r="CG165" s="723" t="n"/>
      <c r="CH165" s="723" t="n"/>
      <c r="CI165" s="723" t="n"/>
      <c r="CJ165" s="723" t="n"/>
      <c r="CK165" s="723" t="n"/>
      <c r="CL165" s="723" t="n"/>
      <c r="CM165" s="723" t="n"/>
      <c r="CN165" s="723" t="n"/>
      <c r="CO165" s="723" t="n"/>
      <c r="CP165" s="723" t="n"/>
      <c r="CQ165" s="723" t="n"/>
      <c r="CR165" s="723" t="n"/>
    </row>
    <row r="166" ht="13.5" customHeight="1" s="1178">
      <c r="M166" s="736" t="n"/>
      <c r="BA166" s="723" t="n"/>
      <c r="BB166" s="723" t="n"/>
      <c r="BC166" s="723" t="n"/>
      <c r="BD166" s="723" t="n"/>
      <c r="BE166" s="723" t="n"/>
      <c r="BF166" s="723" t="n"/>
      <c r="BG166" s="723" t="n"/>
      <c r="BH166" s="723" t="n"/>
      <c r="BI166" s="723" t="n"/>
      <c r="BJ166" s="723" t="n"/>
      <c r="BK166" s="723" t="n"/>
      <c r="BL166" s="723" t="n"/>
      <c r="BM166" s="723" t="n"/>
      <c r="BN166" s="723" t="n"/>
      <c r="BO166" s="723" t="n"/>
      <c r="BP166" s="723" t="n"/>
      <c r="BQ166" s="723" t="n"/>
      <c r="BR166" s="723" t="n"/>
      <c r="BS166" s="723" t="n"/>
      <c r="BT166" s="723" t="n"/>
      <c r="BU166" s="723" t="n"/>
      <c r="BV166" s="723" t="n"/>
      <c r="BW166" s="723" t="n"/>
      <c r="BX166" s="723" t="n"/>
      <c r="BY166" s="723" t="n"/>
      <c r="BZ166" s="723" t="n"/>
      <c r="CA166" s="723" t="n"/>
      <c r="CB166" s="723" t="n"/>
      <c r="CC166" s="723" t="n"/>
      <c r="CD166" s="723" t="n"/>
      <c r="CE166" s="723" t="n"/>
      <c r="CF166" s="723" t="n"/>
      <c r="CG166" s="723" t="n"/>
      <c r="CH166" s="723" t="n"/>
      <c r="CI166" s="723" t="n"/>
      <c r="CJ166" s="723" t="n"/>
      <c r="CK166" s="723" t="n"/>
      <c r="CL166" s="723" t="n"/>
      <c r="CM166" s="723" t="n"/>
      <c r="CN166" s="723" t="n"/>
      <c r="CO166" s="723" t="n"/>
      <c r="CP166" s="723" t="n"/>
      <c r="CQ166" s="723" t="n"/>
      <c r="CR166" s="723" t="n"/>
    </row>
    <row r="167" ht="13.5" customHeight="1" s="1178">
      <c r="M167" s="736" t="n"/>
      <c r="BA167" s="723" t="n"/>
      <c r="BB167" s="723" t="n"/>
      <c r="BC167" s="723" t="n"/>
      <c r="BD167" s="723" t="n"/>
      <c r="BE167" s="723" t="n"/>
      <c r="BF167" s="723" t="n"/>
      <c r="BG167" s="723" t="n"/>
      <c r="BH167" s="723" t="n"/>
      <c r="BI167" s="723" t="n"/>
      <c r="BJ167" s="723" t="n"/>
      <c r="BK167" s="723" t="n"/>
      <c r="BL167" s="723" t="n"/>
      <c r="BM167" s="723" t="n"/>
      <c r="BN167" s="723" t="n"/>
      <c r="BO167" s="723" t="n"/>
      <c r="BP167" s="723" t="n"/>
      <c r="BQ167" s="723" t="n"/>
      <c r="BR167" s="723" t="n"/>
      <c r="BS167" s="723" t="n"/>
      <c r="BT167" s="723" t="n"/>
      <c r="BU167" s="723" t="n"/>
      <c r="BV167" s="723" t="n"/>
      <c r="BW167" s="723" t="n"/>
      <c r="BX167" s="723" t="n"/>
      <c r="BY167" s="723" t="n"/>
      <c r="BZ167" s="723" t="n"/>
      <c r="CA167" s="723" t="n"/>
      <c r="CB167" s="723" t="n"/>
      <c r="CC167" s="723" t="n"/>
      <c r="CD167" s="723" t="n"/>
      <c r="CE167" s="723" t="n"/>
      <c r="CF167" s="723" t="n"/>
      <c r="CG167" s="723" t="n"/>
      <c r="CH167" s="723" t="n"/>
      <c r="CI167" s="723" t="n"/>
      <c r="CJ167" s="723" t="n"/>
      <c r="CK167" s="723" t="n"/>
      <c r="CL167" s="723" t="n"/>
      <c r="CM167" s="723" t="n"/>
      <c r="CN167" s="723" t="n"/>
      <c r="CO167" s="723" t="n"/>
      <c r="CP167" s="723" t="n"/>
      <c r="CQ167" s="723" t="n"/>
      <c r="CR167" s="723" t="n"/>
    </row>
    <row r="168" ht="13.5" customHeight="1" s="1178">
      <c r="M168" s="736" t="n"/>
      <c r="BA168" s="723" t="n"/>
      <c r="BB168" s="723" t="n"/>
      <c r="BC168" s="723" t="n"/>
      <c r="BD168" s="723" t="n"/>
      <c r="BE168" s="723" t="n"/>
      <c r="BF168" s="723" t="n"/>
      <c r="BG168" s="723" t="n"/>
      <c r="BH168" s="723" t="n"/>
      <c r="BI168" s="723" t="n"/>
      <c r="BJ168" s="723" t="n"/>
      <c r="BK168" s="723" t="n"/>
      <c r="BL168" s="723" t="n"/>
      <c r="BM168" s="723" t="n"/>
      <c r="BN168" s="723" t="n"/>
      <c r="BO168" s="723" t="n"/>
      <c r="BP168" s="723" t="n"/>
      <c r="BQ168" s="723" t="n"/>
      <c r="BR168" s="723" t="n"/>
      <c r="BS168" s="723" t="n"/>
      <c r="BT168" s="723" t="n"/>
      <c r="BU168" s="723" t="n"/>
      <c r="BV168" s="723" t="n"/>
      <c r="BW168" s="723" t="n"/>
      <c r="BX168" s="723" t="n"/>
      <c r="BY168" s="723" t="n"/>
      <c r="BZ168" s="723" t="n"/>
      <c r="CA168" s="723" t="n"/>
      <c r="CB168" s="723" t="n"/>
      <c r="CC168" s="723" t="n"/>
      <c r="CD168" s="723" t="n"/>
      <c r="CE168" s="723" t="n"/>
      <c r="CF168" s="723" t="n"/>
      <c r="CG168" s="723" t="n"/>
      <c r="CH168" s="723" t="n"/>
      <c r="CI168" s="723" t="n"/>
      <c r="CJ168" s="723" t="n"/>
      <c r="CK168" s="723" t="n"/>
      <c r="CL168" s="723" t="n"/>
      <c r="CM168" s="723" t="n"/>
      <c r="CN168" s="723" t="n"/>
      <c r="CO168" s="723" t="n"/>
      <c r="CP168" s="723" t="n"/>
      <c r="CQ168" s="723" t="n"/>
      <c r="CR168" s="723" t="n"/>
    </row>
    <row r="169" ht="13.5" customHeight="1" s="1178">
      <c r="M169" s="736" t="n"/>
      <c r="BA169" s="723" t="n"/>
      <c r="BB169" s="723" t="n"/>
      <c r="BC169" s="723" t="n"/>
      <c r="BD169" s="723" t="n"/>
      <c r="BE169" s="723" t="n"/>
      <c r="BF169" s="723" t="n"/>
      <c r="BG169" s="723" t="n"/>
      <c r="BH169" s="723" t="n"/>
      <c r="BI169" s="723" t="n"/>
      <c r="BJ169" s="723" t="n"/>
      <c r="BK169" s="723" t="n"/>
      <c r="BL169" s="723" t="n"/>
      <c r="BM169" s="723" t="n"/>
      <c r="BN169" s="723" t="n"/>
      <c r="BO169" s="723" t="n"/>
      <c r="BP169" s="723" t="n"/>
      <c r="BQ169" s="723" t="n"/>
      <c r="BR169" s="723" t="n"/>
      <c r="BS169" s="723" t="n"/>
      <c r="BT169" s="723" t="n"/>
      <c r="BU169" s="723" t="n"/>
      <c r="BV169" s="723" t="n"/>
      <c r="BW169" s="723" t="n"/>
      <c r="BX169" s="723" t="n"/>
      <c r="BY169" s="723" t="n"/>
      <c r="BZ169" s="723" t="n"/>
      <c r="CA169" s="723" t="n"/>
      <c r="CB169" s="723" t="n"/>
      <c r="CC169" s="723" t="n"/>
      <c r="CD169" s="723" t="n"/>
      <c r="CE169" s="723" t="n"/>
      <c r="CF169" s="723" t="n"/>
      <c r="CG169" s="723" t="n"/>
      <c r="CH169" s="723" t="n"/>
      <c r="CI169" s="723" t="n"/>
      <c r="CJ169" s="723" t="n"/>
      <c r="CK169" s="723" t="n"/>
      <c r="CL169" s="723" t="n"/>
      <c r="CM169" s="723" t="n"/>
      <c r="CN169" s="723" t="n"/>
      <c r="CO169" s="723" t="n"/>
      <c r="CP169" s="723" t="n"/>
      <c r="CQ169" s="723" t="n"/>
      <c r="CR169" s="723" t="n"/>
    </row>
    <row r="170" ht="13.5" customHeight="1" s="1178">
      <c r="H170" s="723" t="n"/>
      <c r="I170" s="723" t="n"/>
      <c r="J170" s="723" t="n"/>
      <c r="K170" s="723" t="n"/>
      <c r="L170" s="723" t="n"/>
      <c r="M170" s="736" t="n"/>
      <c r="BA170" s="723" t="n"/>
      <c r="BB170" s="723" t="n"/>
      <c r="BC170" s="723" t="n"/>
      <c r="BD170" s="723" t="n"/>
      <c r="BE170" s="723" t="n"/>
      <c r="BF170" s="723" t="n"/>
      <c r="BG170" s="723" t="n"/>
      <c r="BH170" s="723" t="n"/>
      <c r="BI170" s="723" t="n"/>
      <c r="BJ170" s="723" t="n"/>
      <c r="BK170" s="723" t="n"/>
      <c r="BL170" s="723" t="n"/>
      <c r="BM170" s="723" t="n"/>
      <c r="BN170" s="723" t="n"/>
      <c r="BO170" s="723" t="n"/>
      <c r="BP170" s="723" t="n"/>
      <c r="BQ170" s="723" t="n"/>
      <c r="BR170" s="723" t="n"/>
      <c r="BS170" s="723" t="n"/>
      <c r="BT170" s="723" t="n"/>
      <c r="BU170" s="723" t="n"/>
      <c r="BV170" s="723" t="n"/>
      <c r="BW170" s="723" t="n"/>
      <c r="BX170" s="723" t="n"/>
      <c r="BY170" s="723" t="n"/>
      <c r="BZ170" s="723" t="n"/>
      <c r="CA170" s="723" t="n"/>
      <c r="CB170" s="723" t="n"/>
      <c r="CC170" s="723" t="n"/>
      <c r="CD170" s="723" t="n"/>
      <c r="CE170" s="723" t="n"/>
      <c r="CF170" s="723" t="n"/>
      <c r="CG170" s="723" t="n"/>
      <c r="CH170" s="723" t="n"/>
      <c r="CI170" s="723" t="n"/>
      <c r="CJ170" s="723" t="n"/>
      <c r="CK170" s="723" t="n"/>
      <c r="CL170" s="723" t="n"/>
      <c r="CM170" s="723" t="n"/>
      <c r="CN170" s="723" t="n"/>
      <c r="CO170" s="723" t="n"/>
      <c r="CP170" s="723" t="n"/>
      <c r="CQ170" s="723" t="n"/>
      <c r="CR170" s="723" t="n"/>
    </row>
    <row r="171" ht="13.5" customHeight="1" s="1178">
      <c r="H171" s="738" t="n"/>
      <c r="I171" s="738" t="n"/>
      <c r="J171" s="738" t="n"/>
      <c r="K171" s="738" t="n"/>
      <c r="L171" s="738" t="n"/>
      <c r="M171" s="736" t="n"/>
      <c r="BA171" s="723" t="n"/>
      <c r="BB171" s="723" t="n"/>
      <c r="BC171" s="723" t="n"/>
      <c r="BD171" s="723" t="n"/>
      <c r="BE171" s="723" t="n"/>
      <c r="BF171" s="723" t="n"/>
      <c r="BG171" s="723" t="n"/>
      <c r="BH171" s="723" t="n"/>
      <c r="BI171" s="723" t="n"/>
      <c r="BJ171" s="723" t="n"/>
      <c r="BK171" s="723" t="n"/>
      <c r="BL171" s="723" t="n"/>
      <c r="BM171" s="723" t="n"/>
      <c r="BN171" s="723" t="n"/>
      <c r="BO171" s="723" t="n"/>
      <c r="BP171" s="723" t="n"/>
      <c r="BQ171" s="723" t="n"/>
      <c r="BR171" s="723" t="n"/>
      <c r="BS171" s="723" t="n"/>
      <c r="BT171" s="723" t="n"/>
      <c r="BU171" s="723" t="n"/>
      <c r="BV171" s="723" t="n"/>
      <c r="BW171" s="723" t="n"/>
      <c r="BX171" s="723" t="n"/>
      <c r="BY171" s="723" t="n"/>
      <c r="BZ171" s="723" t="n"/>
      <c r="CA171" s="723" t="n"/>
      <c r="CB171" s="723" t="n"/>
      <c r="CC171" s="723" t="n"/>
      <c r="CD171" s="723" t="n"/>
      <c r="CE171" s="723" t="n"/>
      <c r="CF171" s="723" t="n"/>
      <c r="CG171" s="723" t="n"/>
      <c r="CH171" s="723" t="n"/>
      <c r="CI171" s="723" t="n"/>
      <c r="CJ171" s="723" t="n"/>
      <c r="CK171" s="723" t="n"/>
      <c r="CL171" s="723" t="n"/>
      <c r="CM171" s="723" t="n"/>
      <c r="CN171" s="723" t="n"/>
      <c r="CO171" s="723" t="n"/>
      <c r="CP171" s="723" t="n"/>
      <c r="CQ171" s="723" t="n"/>
      <c r="CR171" s="723" t="n"/>
    </row>
    <row r="172" ht="13.5" customHeight="1" s="1178">
      <c r="H172" s="738">
        <f>MIN(L177,INT(N49*520/H177))</f>
        <v/>
      </c>
      <c r="I172" s="738" t="n"/>
      <c r="J172" s="738" t="n"/>
      <c r="K172" s="738" t="n"/>
      <c r="L172" s="738" t="n"/>
      <c r="M172" s="736" t="n"/>
      <c r="BA172" s="723" t="n"/>
      <c r="BB172" s="723" t="n"/>
      <c r="BC172" s="723" t="n"/>
      <c r="BD172" s="723" t="n"/>
      <c r="BE172" s="723" t="n"/>
      <c r="BF172" s="723" t="n"/>
      <c r="BG172" s="723" t="n"/>
      <c r="BH172" s="723" t="n"/>
      <c r="BI172" s="723" t="n"/>
      <c r="BJ172" s="723" t="n"/>
      <c r="BK172" s="723" t="n"/>
      <c r="BL172" s="723" t="n"/>
      <c r="BM172" s="723" t="n"/>
      <c r="BN172" s="723" t="n"/>
      <c r="BO172" s="723" t="n"/>
      <c r="BP172" s="723" t="n"/>
      <c r="BQ172" s="723" t="n"/>
      <c r="BR172" s="723" t="n"/>
      <c r="BS172" s="723" t="n"/>
      <c r="BT172" s="723" t="n"/>
      <c r="BU172" s="723" t="n"/>
      <c r="BV172" s="723" t="n"/>
      <c r="BW172" s="723" t="n"/>
      <c r="BX172" s="723" t="n"/>
      <c r="BY172" s="723" t="n"/>
      <c r="BZ172" s="723" t="n"/>
      <c r="CA172" s="723" t="n"/>
      <c r="CB172" s="723" t="n"/>
      <c r="CC172" s="723" t="n"/>
      <c r="CD172" s="723" t="n"/>
      <c r="CE172" s="723" t="n"/>
      <c r="CF172" s="723" t="n"/>
      <c r="CG172" s="723" t="n"/>
      <c r="CH172" s="723" t="n"/>
      <c r="CI172" s="723" t="n"/>
      <c r="CJ172" s="723" t="n"/>
      <c r="CK172" s="723" t="n"/>
      <c r="CL172" s="723" t="n"/>
      <c r="CM172" s="723" t="n"/>
      <c r="CN172" s="723" t="n"/>
      <c r="CO172" s="723" t="n"/>
      <c r="CP172" s="723" t="n"/>
      <c r="CQ172" s="723" t="n"/>
      <c r="CR172" s="723" t="n"/>
    </row>
    <row r="173" ht="13.5" customHeight="1" s="1178">
      <c r="H173" s="738">
        <f>MIN(L178,MAX(0,INT((520*N49-H172*H177)/H178)))</f>
        <v/>
      </c>
      <c r="I173" s="738" t="n"/>
      <c r="J173" s="738">
        <f>L178-H173</f>
        <v/>
      </c>
      <c r="K173" s="738" t="n"/>
      <c r="L173" s="738" t="n"/>
      <c r="M173" s="736" t="n"/>
      <c r="BA173" s="723" t="n"/>
      <c r="BB173" s="723" t="n"/>
      <c r="BC173" s="723" t="n"/>
      <c r="BD173" s="723" t="n"/>
      <c r="BE173" s="723" t="n"/>
      <c r="BF173" s="723" t="n"/>
      <c r="BG173" s="723" t="n"/>
      <c r="BH173" s="723" t="n"/>
      <c r="BI173" s="723" t="n"/>
      <c r="BJ173" s="723" t="n"/>
      <c r="BK173" s="723" t="n"/>
      <c r="BL173" s="723" t="n"/>
      <c r="BM173" s="723" t="n"/>
      <c r="BN173" s="723" t="n"/>
      <c r="BO173" s="723" t="n"/>
      <c r="BP173" s="723" t="n"/>
      <c r="BQ173" s="723" t="n"/>
      <c r="BR173" s="723" t="n"/>
      <c r="BS173" s="723" t="n"/>
      <c r="BT173" s="723" t="n"/>
      <c r="BU173" s="723" t="n"/>
      <c r="BV173" s="723" t="n"/>
      <c r="BW173" s="723" t="n"/>
      <c r="BX173" s="723" t="n"/>
      <c r="BY173" s="723" t="n"/>
      <c r="BZ173" s="723" t="n"/>
      <c r="CA173" s="723" t="n"/>
      <c r="CB173" s="723" t="n"/>
      <c r="CC173" s="723" t="n"/>
      <c r="CD173" s="723" t="n"/>
      <c r="CE173" s="723" t="n"/>
      <c r="CF173" s="723" t="n"/>
      <c r="CG173" s="723" t="n"/>
      <c r="CH173" s="723" t="n"/>
      <c r="CI173" s="723" t="n"/>
      <c r="CJ173" s="723" t="n"/>
      <c r="CK173" s="723" t="n"/>
      <c r="CL173" s="723" t="n"/>
      <c r="CM173" s="723" t="n"/>
      <c r="CN173" s="723" t="n"/>
      <c r="CO173" s="723" t="n"/>
      <c r="CP173" s="723" t="n"/>
      <c r="CQ173" s="723" t="n"/>
      <c r="CR173" s="723" t="n"/>
    </row>
    <row r="174" ht="13.5" customHeight="1" s="1178">
      <c r="H174" s="738">
        <f>MIN(L179,MAX(0,INT((520*N49-H172*H177-H173*H178)/H179)))</f>
        <v/>
      </c>
      <c r="I174" s="738" t="n"/>
      <c r="J174" s="738">
        <f>IF(MIN((L179-H174),MIN(L179,INT((520*N49-J172*H177-J173*H178)/H179)))&lt;0,0,MIN((L179-H174),MIN(L179,INT((520*N49-J172*H177-J173*H178)/H179))))</f>
        <v/>
      </c>
      <c r="K174" s="738">
        <f>MIN(L180,INT((260*N49-K175*H180)/H179))</f>
        <v/>
      </c>
      <c r="L174" s="738" t="n"/>
      <c r="M174" s="736" t="n"/>
      <c r="BA174" s="723" t="n"/>
      <c r="BB174" s="723" t="n"/>
      <c r="BC174" s="723" t="n"/>
      <c r="BD174" s="723" t="n"/>
      <c r="BE174" s="723" t="n"/>
      <c r="BF174" s="723" t="n"/>
      <c r="BG174" s="723" t="n"/>
      <c r="BH174" s="723" t="n"/>
      <c r="BI174" s="723" t="n"/>
      <c r="BJ174" s="723" t="n"/>
      <c r="BK174" s="723" t="n"/>
      <c r="BL174" s="723" t="n"/>
      <c r="BM174" s="723" t="n"/>
      <c r="BN174" s="723" t="n"/>
      <c r="BO174" s="723" t="n"/>
      <c r="BP174" s="723" t="n"/>
      <c r="BQ174" s="723" t="n"/>
      <c r="BR174" s="723" t="n"/>
      <c r="BS174" s="723" t="n"/>
      <c r="BT174" s="723" t="n"/>
      <c r="BU174" s="723" t="n"/>
      <c r="BV174" s="723" t="n"/>
      <c r="BW174" s="723" t="n"/>
      <c r="BX174" s="723" t="n"/>
      <c r="BY174" s="723" t="n"/>
      <c r="BZ174" s="723" t="n"/>
      <c r="CA174" s="723" t="n"/>
      <c r="CB174" s="723" t="n"/>
      <c r="CC174" s="723" t="n"/>
      <c r="CD174" s="723" t="n"/>
      <c r="CE174" s="723" t="n"/>
      <c r="CF174" s="723" t="n"/>
      <c r="CG174" s="723" t="n"/>
      <c r="CH174" s="723" t="n"/>
      <c r="CI174" s="723" t="n"/>
      <c r="CJ174" s="723" t="n"/>
      <c r="CK174" s="723" t="n"/>
      <c r="CL174" s="723" t="n"/>
      <c r="CM174" s="723" t="n"/>
      <c r="CN174" s="723" t="n"/>
      <c r="CO174" s="723" t="n"/>
      <c r="CP174" s="723" t="n"/>
      <c r="CQ174" s="723" t="n"/>
      <c r="CR174" s="723" t="n"/>
    </row>
    <row r="175" ht="13.5" customHeight="1" s="1178">
      <c r="H175" s="738">
        <f>MAX(0,INT((N49*520-H172*H177-H173*H178-H174*H179)/H180))</f>
        <v/>
      </c>
      <c r="I175" s="738" t="n"/>
      <c r="J175" s="738">
        <f>IF(MIN(L180-K175,INT((520*N49-H177*J172-H178*J173-H179*J174)/H180))&lt;0,0,MIN(L180-K175,INT((520*N49-H177*J172-H178*J173-H179*J174)/H180)))</f>
        <v/>
      </c>
      <c r="K175" s="738">
        <f>MIN(L180,INT(260*N49/H180))</f>
        <v/>
      </c>
      <c r="L175" s="738" t="n"/>
      <c r="M175" s="736" t="n"/>
      <c r="BA175" s="723" t="n"/>
      <c r="BB175" s="723" t="n"/>
      <c r="BC175" s="723" t="n"/>
      <c r="BD175" s="723" t="n"/>
      <c r="BE175" s="723" t="n"/>
      <c r="BF175" s="723" t="n"/>
      <c r="BG175" s="723" t="n"/>
      <c r="BH175" s="723" t="n"/>
      <c r="BI175" s="723" t="n"/>
      <c r="BJ175" s="723" t="n"/>
      <c r="BK175" s="723" t="n"/>
      <c r="BL175" s="723" t="n"/>
      <c r="BM175" s="723" t="n"/>
      <c r="BN175" s="723" t="n"/>
      <c r="BO175" s="723" t="n"/>
      <c r="BP175" s="723" t="n"/>
      <c r="BQ175" s="723" t="n"/>
      <c r="BR175" s="723" t="n"/>
      <c r="BS175" s="723" t="n"/>
      <c r="BT175" s="723" t="n"/>
      <c r="BU175" s="723" t="n"/>
      <c r="BV175" s="723" t="n"/>
      <c r="BW175" s="723" t="n"/>
      <c r="BX175" s="723" t="n"/>
      <c r="BY175" s="723" t="n"/>
      <c r="BZ175" s="723" t="n"/>
      <c r="CA175" s="723" t="n"/>
      <c r="CB175" s="723" t="n"/>
      <c r="CC175" s="723" t="n"/>
      <c r="CD175" s="723" t="n"/>
      <c r="CE175" s="723" t="n"/>
      <c r="CF175" s="723" t="n"/>
      <c r="CG175" s="723" t="n"/>
      <c r="CH175" s="723" t="n"/>
      <c r="CI175" s="723" t="n"/>
      <c r="CJ175" s="723" t="n"/>
      <c r="CK175" s="723" t="n"/>
      <c r="CL175" s="723" t="n"/>
      <c r="CM175" s="723" t="n"/>
      <c r="CN175" s="723" t="n"/>
      <c r="CO175" s="723" t="n"/>
      <c r="CP175" s="723" t="n"/>
      <c r="CQ175" s="723" t="n"/>
      <c r="CR175" s="723" t="n"/>
    </row>
    <row r="176" ht="34.75" customHeight="1" s="1178">
      <c r="H176" s="738" t="n"/>
      <c r="I176" s="738" t="n"/>
      <c r="J176" s="738" t="n"/>
      <c r="K176" s="738" t="n"/>
      <c r="L176" s="738" t="n"/>
      <c r="BA176" s="723" t="n"/>
      <c r="BB176" s="723" t="n"/>
      <c r="BC176" s="723" t="n"/>
      <c r="BD176" s="723" t="n"/>
      <c r="BE176" s="723" t="n"/>
      <c r="BF176" s="723" t="n"/>
      <c r="BG176" s="723" t="n"/>
      <c r="BH176" s="723" t="n"/>
      <c r="BI176" s="723" t="n"/>
      <c r="BJ176" s="723" t="n"/>
      <c r="BK176" s="723" t="n"/>
      <c r="BL176" s="723" t="n"/>
      <c r="BM176" s="723" t="n"/>
      <c r="BN176" s="723" t="n"/>
      <c r="BO176" s="723" t="n"/>
      <c r="BP176" s="723" t="n"/>
      <c r="BQ176" s="723" t="n"/>
      <c r="BR176" s="723" t="n"/>
      <c r="BS176" s="723" t="n"/>
      <c r="BT176" s="723" t="n"/>
      <c r="BU176" s="723" t="n"/>
      <c r="BV176" s="723" t="n"/>
      <c r="BW176" s="723" t="n"/>
      <c r="BX176" s="723" t="n"/>
      <c r="BY176" s="723" t="n"/>
      <c r="BZ176" s="723" t="n"/>
      <c r="CA176" s="723" t="n"/>
      <c r="CB176" s="723" t="n"/>
      <c r="CC176" s="723" t="n"/>
      <c r="CD176" s="723" t="n"/>
      <c r="CE176" s="723" t="n"/>
      <c r="CF176" s="723" t="n"/>
      <c r="CG176" s="723" t="n"/>
      <c r="CH176" s="723" t="n"/>
      <c r="CI176" s="723" t="n"/>
      <c r="CJ176" s="723" t="n"/>
      <c r="CK176" s="723" t="n"/>
      <c r="CL176" s="723" t="n"/>
      <c r="CM176" s="723" t="n"/>
      <c r="CN176" s="723" t="n"/>
      <c r="CO176" s="723" t="n"/>
      <c r="CP176" s="723" t="n"/>
      <c r="CQ176" s="723" t="n"/>
      <c r="CR176" s="723" t="n"/>
    </row>
    <row r="177" ht="34.75" customHeight="1" s="1178">
      <c r="H177" s="738">
        <f>初始化表!E17</f>
        <v/>
      </c>
      <c r="I177" s="738">
        <f>初始化表!E18</f>
        <v/>
      </c>
      <c r="J177" s="738">
        <f>初始化表!E19</f>
        <v/>
      </c>
      <c r="K177" s="738" t="n"/>
      <c r="L177" s="738">
        <f>L35</f>
        <v/>
      </c>
      <c r="BA177" s="723" t="n"/>
      <c r="BB177" s="723" t="n"/>
      <c r="BC177" s="723" t="n"/>
      <c r="BD177" s="723" t="n"/>
      <c r="BE177" s="723" t="n"/>
      <c r="BF177" s="723" t="n"/>
      <c r="BG177" s="723" t="n"/>
      <c r="BH177" s="723" t="n"/>
      <c r="BI177" s="723" t="n"/>
      <c r="BJ177" s="723" t="n"/>
      <c r="BK177" s="723" t="n"/>
      <c r="BL177" s="723" t="n"/>
      <c r="BM177" s="723" t="n"/>
      <c r="BN177" s="723" t="n"/>
      <c r="BO177" s="723" t="n"/>
      <c r="BP177" s="723" t="n"/>
      <c r="BQ177" s="723" t="n"/>
      <c r="BR177" s="723" t="n"/>
      <c r="BS177" s="723" t="n"/>
      <c r="BT177" s="723" t="n"/>
      <c r="BU177" s="723" t="n"/>
      <c r="BV177" s="723" t="n"/>
      <c r="BW177" s="723" t="n"/>
      <c r="BX177" s="723" t="n"/>
      <c r="BY177" s="723" t="n"/>
      <c r="BZ177" s="723" t="n"/>
      <c r="CA177" s="723" t="n"/>
      <c r="CB177" s="723" t="n"/>
      <c r="CC177" s="723" t="n"/>
      <c r="CD177" s="723" t="n"/>
      <c r="CE177" s="723" t="n"/>
      <c r="CF177" s="723" t="n"/>
      <c r="CG177" s="723" t="n"/>
      <c r="CH177" s="723" t="n"/>
      <c r="CI177" s="723" t="n"/>
      <c r="CJ177" s="723" t="n"/>
      <c r="CK177" s="723" t="n"/>
      <c r="CL177" s="723" t="n"/>
      <c r="CM177" s="723" t="n"/>
      <c r="CN177" s="723" t="n"/>
      <c r="CO177" s="723" t="n"/>
      <c r="CP177" s="723" t="n"/>
      <c r="CQ177" s="723" t="n"/>
      <c r="CR177" s="723" t="n"/>
    </row>
    <row r="178" ht="34.75" customHeight="1" s="1178">
      <c r="H178" s="738">
        <f>初始化表!F17</f>
        <v/>
      </c>
      <c r="I178" s="738">
        <f>初始化表!F18</f>
        <v/>
      </c>
      <c r="J178" s="738">
        <f>初始化表!F19</f>
        <v/>
      </c>
      <c r="K178" s="738" t="n"/>
      <c r="L178" s="738">
        <f>L36</f>
        <v/>
      </c>
      <c r="BA178" s="723" t="n"/>
      <c r="BB178" s="723" t="n"/>
      <c r="BC178" s="723" t="n"/>
      <c r="BD178" s="723" t="n"/>
      <c r="BE178" s="723" t="n"/>
      <c r="BF178" s="723" t="n"/>
      <c r="BG178" s="723" t="n"/>
      <c r="BH178" s="723" t="n"/>
      <c r="BI178" s="723" t="n"/>
      <c r="BJ178" s="723" t="n"/>
      <c r="BK178" s="723" t="n"/>
      <c r="BL178" s="723" t="n"/>
      <c r="BM178" s="723" t="n"/>
      <c r="BN178" s="723" t="n"/>
      <c r="BO178" s="723" t="n"/>
      <c r="BP178" s="723" t="n"/>
      <c r="BQ178" s="723" t="n"/>
      <c r="BR178" s="723" t="n"/>
      <c r="BS178" s="723" t="n"/>
      <c r="BT178" s="723" t="n"/>
      <c r="BU178" s="723" t="n"/>
      <c r="BV178" s="723" t="n"/>
      <c r="BW178" s="723" t="n"/>
      <c r="BX178" s="723" t="n"/>
      <c r="BY178" s="723" t="n"/>
      <c r="BZ178" s="723" t="n"/>
      <c r="CA178" s="723" t="n"/>
      <c r="CB178" s="723" t="n"/>
      <c r="CC178" s="723" t="n"/>
      <c r="CD178" s="723" t="n"/>
      <c r="CE178" s="723" t="n"/>
      <c r="CF178" s="723" t="n"/>
      <c r="CG178" s="723" t="n"/>
      <c r="CH178" s="723" t="n"/>
      <c r="CI178" s="723" t="n"/>
      <c r="CJ178" s="723" t="n"/>
      <c r="CK178" s="723" t="n"/>
      <c r="CL178" s="723" t="n"/>
      <c r="CM178" s="723" t="n"/>
      <c r="CN178" s="723" t="n"/>
      <c r="CO178" s="723" t="n"/>
      <c r="CP178" s="723" t="n"/>
      <c r="CQ178" s="723" t="n"/>
      <c r="CR178" s="723" t="n"/>
    </row>
    <row r="179" ht="34.75" customHeight="1" s="1178">
      <c r="H179" s="738">
        <f>初始化表!G17</f>
        <v/>
      </c>
      <c r="I179" s="738">
        <f>初始化表!G18</f>
        <v/>
      </c>
      <c r="J179" s="738">
        <f>初始化表!G19</f>
        <v/>
      </c>
      <c r="K179" s="738" t="n"/>
      <c r="L179" s="738">
        <f>L37</f>
        <v/>
      </c>
      <c r="BA179" s="723" t="n"/>
      <c r="BB179" s="723" t="n"/>
      <c r="BC179" s="723" t="n"/>
      <c r="BD179" s="723" t="n"/>
      <c r="BE179" s="723" t="n"/>
      <c r="BF179" s="723" t="n"/>
      <c r="BG179" s="723" t="n"/>
      <c r="BH179" s="723" t="n"/>
      <c r="BI179" s="723" t="n"/>
      <c r="BJ179" s="723" t="n"/>
      <c r="BK179" s="723" t="n"/>
      <c r="BL179" s="723" t="n"/>
      <c r="BM179" s="723" t="n"/>
      <c r="BN179" s="723" t="n"/>
      <c r="BO179" s="723" t="n"/>
      <c r="BP179" s="723" t="n"/>
      <c r="BQ179" s="723" t="n"/>
      <c r="BR179" s="723" t="n"/>
      <c r="BS179" s="723" t="n"/>
      <c r="BT179" s="723" t="n"/>
      <c r="BU179" s="723" t="n"/>
      <c r="BV179" s="723" t="n"/>
      <c r="BW179" s="723" t="n"/>
      <c r="BX179" s="723" t="n"/>
      <c r="BY179" s="723" t="n"/>
      <c r="BZ179" s="723" t="n"/>
      <c r="CA179" s="723" t="n"/>
      <c r="CB179" s="723" t="n"/>
      <c r="CC179" s="723" t="n"/>
      <c r="CD179" s="723" t="n"/>
      <c r="CE179" s="723" t="n"/>
      <c r="CF179" s="723" t="n"/>
      <c r="CG179" s="723" t="n"/>
      <c r="CH179" s="723" t="n"/>
      <c r="CI179" s="723" t="n"/>
      <c r="CJ179" s="723" t="n"/>
      <c r="CK179" s="723" t="n"/>
      <c r="CL179" s="723" t="n"/>
      <c r="CM179" s="723" t="n"/>
      <c r="CN179" s="723" t="n"/>
      <c r="CO179" s="723" t="n"/>
      <c r="CP179" s="723" t="n"/>
      <c r="CQ179" s="723" t="n"/>
      <c r="CR179" s="723" t="n"/>
    </row>
    <row r="180" ht="34.75" customHeight="1" s="1178">
      <c r="H180" s="738">
        <f>初始化表!H17</f>
        <v/>
      </c>
      <c r="I180" s="738">
        <f>初始化表!H18</f>
        <v/>
      </c>
      <c r="J180" s="738">
        <f>初始化表!H19</f>
        <v/>
      </c>
      <c r="K180" s="738" t="n"/>
      <c r="L180" s="738">
        <f>L38</f>
        <v/>
      </c>
      <c r="BA180" s="723" t="n"/>
      <c r="BB180" s="723" t="n"/>
      <c r="BC180" s="723" t="n"/>
      <c r="BD180" s="723" t="n"/>
      <c r="BE180" s="723" t="n"/>
      <c r="BF180" s="723" t="n"/>
      <c r="BG180" s="723" t="n"/>
      <c r="BH180" s="723" t="n"/>
      <c r="BI180" s="723" t="n"/>
      <c r="BJ180" s="723" t="n"/>
      <c r="BK180" s="723" t="n"/>
      <c r="BL180" s="723" t="n"/>
      <c r="BM180" s="723" t="n"/>
      <c r="BN180" s="723" t="n"/>
      <c r="BO180" s="723" t="n"/>
      <c r="BP180" s="723" t="n"/>
      <c r="BQ180" s="723" t="n"/>
      <c r="BR180" s="723" t="n"/>
      <c r="BS180" s="723" t="n"/>
      <c r="BT180" s="723" t="n"/>
      <c r="BU180" s="723" t="n"/>
      <c r="BV180" s="723" t="n"/>
      <c r="BW180" s="723" t="n"/>
      <c r="BX180" s="723" t="n"/>
      <c r="BY180" s="723" t="n"/>
      <c r="BZ180" s="723" t="n"/>
      <c r="CA180" s="723" t="n"/>
      <c r="CB180" s="723" t="n"/>
      <c r="CC180" s="723" t="n"/>
      <c r="CD180" s="723" t="n"/>
      <c r="CE180" s="723" t="n"/>
      <c r="CF180" s="723" t="n"/>
      <c r="CG180" s="723" t="n"/>
      <c r="CH180" s="723" t="n"/>
      <c r="CI180" s="723" t="n"/>
      <c r="CJ180" s="723" t="n"/>
      <c r="CK180" s="723" t="n"/>
      <c r="CL180" s="723" t="n"/>
      <c r="CM180" s="723" t="n"/>
      <c r="CN180" s="723" t="n"/>
      <c r="CO180" s="723" t="n"/>
      <c r="CP180" s="723" t="n"/>
      <c r="CQ180" s="723" t="n"/>
      <c r="CR180" s="723" t="n"/>
    </row>
    <row r="181" ht="34.75" customHeight="1" s="1178">
      <c r="H181" s="738" t="n"/>
      <c r="I181" s="738" t="n"/>
      <c r="J181" s="738" t="n"/>
      <c r="K181" s="738" t="n"/>
      <c r="L181" s="738" t="n"/>
      <c r="BA181" s="723" t="n"/>
      <c r="BB181" s="723" t="n"/>
      <c r="BC181" s="723" t="n"/>
      <c r="BD181" s="723" t="n"/>
      <c r="BE181" s="723" t="n"/>
      <c r="BF181" s="723" t="n"/>
      <c r="BG181" s="723" t="n"/>
      <c r="BH181" s="723" t="n"/>
      <c r="BI181" s="723" t="n"/>
      <c r="BJ181" s="723" t="n"/>
      <c r="BK181" s="723" t="n"/>
      <c r="BL181" s="723" t="n"/>
      <c r="BM181" s="723" t="n"/>
      <c r="BN181" s="723" t="n"/>
      <c r="BO181" s="723" t="n"/>
      <c r="BP181" s="723" t="n"/>
      <c r="BQ181" s="723" t="n"/>
      <c r="BR181" s="723" t="n"/>
      <c r="BS181" s="723" t="n"/>
      <c r="BT181" s="723" t="n"/>
      <c r="BU181" s="723" t="n"/>
      <c r="BV181" s="723" t="n"/>
      <c r="BW181" s="723" t="n"/>
      <c r="BX181" s="723" t="n"/>
      <c r="BY181" s="723" t="n"/>
      <c r="BZ181" s="723" t="n"/>
      <c r="CA181" s="723" t="n"/>
      <c r="CB181" s="723" t="n"/>
      <c r="CC181" s="723" t="n"/>
      <c r="CD181" s="723" t="n"/>
      <c r="CE181" s="723" t="n"/>
      <c r="CF181" s="723" t="n"/>
      <c r="CG181" s="723" t="n"/>
      <c r="CH181" s="723" t="n"/>
      <c r="CI181" s="723" t="n"/>
      <c r="CJ181" s="723" t="n"/>
      <c r="CK181" s="723" t="n"/>
      <c r="CL181" s="723" t="n"/>
      <c r="CM181" s="723" t="n"/>
      <c r="CN181" s="723" t="n"/>
      <c r="CO181" s="723" t="n"/>
      <c r="CP181" s="723" t="n"/>
      <c r="CQ181" s="723" t="n"/>
      <c r="CR181" s="723" t="n"/>
    </row>
    <row r="182" ht="34.75" customHeight="1" s="1178">
      <c r="H182" s="738">
        <f>MIN(L177,INT(N49*520/H177))</f>
        <v/>
      </c>
      <c r="I182" s="738" t="n"/>
      <c r="J182" s="738" t="n"/>
      <c r="K182" s="738" t="n"/>
      <c r="L182" s="738" t="n"/>
      <c r="BA182" s="723" t="n"/>
      <c r="BB182" s="723" t="n"/>
      <c r="BC182" s="723" t="n"/>
      <c r="BD182" s="723" t="n"/>
      <c r="BE182" s="723" t="n"/>
      <c r="BF182" s="723" t="n"/>
      <c r="BG182" s="723" t="n"/>
      <c r="BH182" s="723" t="n"/>
      <c r="BI182" s="723" t="n"/>
      <c r="BJ182" s="723" t="n"/>
      <c r="BK182" s="723" t="n"/>
      <c r="BL182" s="723" t="n"/>
      <c r="BM182" s="723" t="n"/>
      <c r="BN182" s="723" t="n"/>
      <c r="BO182" s="723" t="n"/>
      <c r="BP182" s="723" t="n"/>
      <c r="BQ182" s="723" t="n"/>
      <c r="BR182" s="723" t="n"/>
      <c r="BS182" s="723" t="n"/>
      <c r="BT182" s="723" t="n"/>
      <c r="BU182" s="723" t="n"/>
      <c r="BV182" s="723" t="n"/>
      <c r="BW182" s="723" t="n"/>
      <c r="BX182" s="723" t="n"/>
      <c r="BY182" s="723" t="n"/>
      <c r="BZ182" s="723" t="n"/>
      <c r="CA182" s="723" t="n"/>
      <c r="CB182" s="723" t="n"/>
      <c r="CC182" s="723" t="n"/>
      <c r="CD182" s="723" t="n"/>
      <c r="CE182" s="723" t="n"/>
      <c r="CF182" s="723" t="n"/>
      <c r="CG182" s="723" t="n"/>
      <c r="CH182" s="723" t="n"/>
      <c r="CI182" s="723" t="n"/>
      <c r="CJ182" s="723" t="n"/>
      <c r="CK182" s="723" t="n"/>
      <c r="CL182" s="723" t="n"/>
      <c r="CM182" s="723" t="n"/>
      <c r="CN182" s="723" t="n"/>
      <c r="CO182" s="723" t="n"/>
      <c r="CP182" s="723" t="n"/>
      <c r="CQ182" s="723" t="n"/>
      <c r="CR182" s="723" t="n"/>
    </row>
    <row r="183" ht="34.75" customHeight="1" s="1178">
      <c r="H183" s="738">
        <f>MIN(L178,MAX(0,INT((520*N49-H172*H177)/H178)))</f>
        <v/>
      </c>
      <c r="I183" s="738" t="n"/>
      <c r="J183" s="738">
        <f>L188-H183</f>
        <v/>
      </c>
      <c r="K183" s="738" t="n"/>
      <c r="L183" s="738" t="n"/>
      <c r="BA183" s="723" t="n"/>
      <c r="BB183" s="723" t="n"/>
      <c r="BC183" s="723" t="n"/>
      <c r="BD183" s="723" t="n"/>
      <c r="BE183" s="723" t="n"/>
      <c r="BF183" s="723" t="n"/>
      <c r="BG183" s="723" t="n"/>
      <c r="BH183" s="723" t="n"/>
      <c r="BI183" s="723" t="n"/>
      <c r="BJ183" s="723" t="n"/>
      <c r="BK183" s="723" t="n"/>
      <c r="BL183" s="723" t="n"/>
      <c r="BM183" s="723" t="n"/>
      <c r="BN183" s="723" t="n"/>
      <c r="BO183" s="723" t="n"/>
      <c r="BP183" s="723" t="n"/>
      <c r="BQ183" s="723" t="n"/>
      <c r="BR183" s="723" t="n"/>
      <c r="BS183" s="723" t="n"/>
      <c r="BT183" s="723" t="n"/>
      <c r="BU183" s="723" t="n"/>
      <c r="BV183" s="723" t="n"/>
      <c r="BW183" s="723" t="n"/>
      <c r="BX183" s="723" t="n"/>
      <c r="BY183" s="723" t="n"/>
      <c r="BZ183" s="723" t="n"/>
      <c r="CA183" s="723" t="n"/>
      <c r="CB183" s="723" t="n"/>
      <c r="CC183" s="723" t="n"/>
      <c r="CD183" s="723" t="n"/>
      <c r="CE183" s="723" t="n"/>
      <c r="CF183" s="723" t="n"/>
      <c r="CG183" s="723" t="n"/>
      <c r="CH183" s="723" t="n"/>
      <c r="CI183" s="723" t="n"/>
      <c r="CJ183" s="723" t="n"/>
      <c r="CK183" s="723" t="n"/>
      <c r="CL183" s="723" t="n"/>
      <c r="CM183" s="723" t="n"/>
      <c r="CN183" s="723" t="n"/>
      <c r="CO183" s="723" t="n"/>
      <c r="CP183" s="723" t="n"/>
      <c r="CQ183" s="723" t="n"/>
      <c r="CR183" s="723" t="n"/>
    </row>
    <row r="184" ht="34.75" customHeight="1" s="1178">
      <c r="H184" s="738">
        <f>MIN(L179,MAX(0,INT((520*N49-H172*H177-H173*H178)/H179)))</f>
        <v/>
      </c>
      <c r="I184" s="738" t="n"/>
      <c r="J184" s="738">
        <f>INT(L179/3*2)</f>
        <v/>
      </c>
      <c r="K184" s="738">
        <f>INT(J184/2)</f>
        <v/>
      </c>
      <c r="L184" s="738" t="n"/>
      <c r="BA184" s="723" t="n"/>
      <c r="BB184" s="723" t="n"/>
      <c r="BC184" s="723" t="n"/>
      <c r="BD184" s="723" t="n"/>
      <c r="BE184" s="723" t="n"/>
      <c r="BF184" s="723" t="n"/>
      <c r="BG184" s="723" t="n"/>
      <c r="BH184" s="723" t="n"/>
      <c r="BI184" s="723" t="n"/>
      <c r="BJ184" s="723" t="n"/>
      <c r="BK184" s="723" t="n"/>
      <c r="BL184" s="723" t="n"/>
      <c r="BM184" s="723" t="n"/>
      <c r="BN184" s="723" t="n"/>
      <c r="BO184" s="723" t="n"/>
      <c r="BP184" s="723" t="n"/>
      <c r="BQ184" s="723" t="n"/>
      <c r="BR184" s="723" t="n"/>
      <c r="BS184" s="723" t="n"/>
      <c r="BT184" s="723" t="n"/>
      <c r="BU184" s="723" t="n"/>
      <c r="BV184" s="723" t="n"/>
      <c r="BW184" s="723" t="n"/>
      <c r="BX184" s="723" t="n"/>
      <c r="BY184" s="723" t="n"/>
      <c r="BZ184" s="723" t="n"/>
      <c r="CA184" s="723" t="n"/>
      <c r="CB184" s="723" t="n"/>
      <c r="CC184" s="723" t="n"/>
      <c r="CD184" s="723" t="n"/>
      <c r="CE184" s="723" t="n"/>
      <c r="CF184" s="723" t="n"/>
      <c r="CG184" s="723" t="n"/>
      <c r="CH184" s="723" t="n"/>
      <c r="CI184" s="723" t="n"/>
      <c r="CJ184" s="723" t="n"/>
      <c r="CK184" s="723" t="n"/>
      <c r="CL184" s="723" t="n"/>
      <c r="CM184" s="723" t="n"/>
      <c r="CN184" s="723" t="n"/>
      <c r="CO184" s="723" t="n"/>
      <c r="CP184" s="723" t="n"/>
      <c r="CQ184" s="723" t="n"/>
      <c r="CR184" s="723" t="n"/>
    </row>
    <row r="185" ht="34.75" customHeight="1" s="1178">
      <c r="H185" s="738">
        <f>MAX(0,INT((N49*520-H172*H177-H173*H178-H174*H179)/H180))</f>
        <v/>
      </c>
      <c r="I185" s="738" t="n"/>
      <c r="J185" s="738">
        <f>INT(L180/3*2)</f>
        <v/>
      </c>
      <c r="K185" s="738">
        <f>INT(J185/2)</f>
        <v/>
      </c>
      <c r="L185" s="738" t="n"/>
    </row>
    <row r="186" ht="34.75" customHeight="1" s="1178">
      <c r="H186" s="723" t="n"/>
      <c r="I186" s="723" t="n"/>
      <c r="J186" s="723" t="n"/>
      <c r="K186" s="723" t="n"/>
      <c r="L186" s="723" t="n"/>
    </row>
    <row r="187" ht="34.75" customHeight="1" s="1178">
      <c r="H187" s="723" t="n"/>
      <c r="I187" s="723" t="n"/>
      <c r="J187" s="723" t="n"/>
      <c r="K187" s="723" t="n"/>
      <c r="L187" s="723" t="n"/>
    </row>
    <row r="188" ht="34.75" customHeight="1" s="1178"/>
    <row r="189" ht="34.75" customHeight="1" s="1178"/>
    <row r="190" ht="34.75" customHeight="1" s="1178"/>
    <row r="191" ht="34.75" customHeight="1" s="1178"/>
    <row r="192" ht="34.75" customHeight="1" s="1178"/>
    <row r="193" ht="34.75" customHeight="1" s="1178"/>
    <row r="194" ht="34.75" customHeight="1" s="1178"/>
    <row r="195" ht="34.75" customHeight="1" s="1178"/>
    <row r="196" ht="34.75" customHeight="1" s="1178"/>
    <row r="197" ht="34.75" customHeight="1" s="1178"/>
    <row r="198" ht="34.75" customHeight="1" s="1178"/>
    <row r="199" ht="34.75" customHeight="1" s="1178"/>
    <row r="200" ht="34.75" customHeight="1" s="1178">
      <c r="A200" s="723" t="inlineStr">
        <is>
          <t>产品</t>
        </is>
      </c>
      <c r="B200" s="723" t="inlineStr">
        <is>
          <t>工厂库存（件）</t>
        </is>
      </c>
      <c r="C200" s="723" t="inlineStr">
        <is>
          <t>本期研发（元）</t>
        </is>
      </c>
      <c r="D200" s="723" t="inlineStr">
        <is>
          <t>累积研发（元）</t>
        </is>
      </c>
      <c r="E200" s="723" t="inlineStr">
        <is>
          <t>产品等级（级）</t>
        </is>
      </c>
      <c r="F200" s="723" t="inlineStr">
        <is>
          <t>成品比率（%）</t>
        </is>
      </c>
    </row>
    <row r="201" ht="34.75" customHeight="1" s="1178">
      <c r="A201" s="723" t="inlineStr">
        <is>
          <t>产品A</t>
        </is>
      </c>
      <c r="B201" s="723" t="n">
        <v>48</v>
      </c>
      <c r="C201" s="739" t="n">
        <v>0</v>
      </c>
      <c r="D201" s="739" t="n">
        <v>120000</v>
      </c>
      <c r="E201" s="723" t="n">
        <v>1</v>
      </c>
      <c r="F201" s="723" t="n">
        <v>0.95</v>
      </c>
    </row>
    <row r="202" ht="34.75" customHeight="1" s="1178">
      <c r="A202" s="723" t="inlineStr">
        <is>
          <t>产品B</t>
        </is>
      </c>
      <c r="B202" s="723" t="n">
        <v>37</v>
      </c>
      <c r="C202" s="739" t="n">
        <v>0</v>
      </c>
      <c r="D202" s="739" t="n">
        <v>240000</v>
      </c>
      <c r="E202" s="723" t="n">
        <v>1</v>
      </c>
      <c r="F202" s="723" t="n">
        <v>0.95</v>
      </c>
    </row>
    <row r="203" ht="34.75" customHeight="1" s="1178">
      <c r="A203" s="723" t="inlineStr">
        <is>
          <t>产品C</t>
        </is>
      </c>
      <c r="B203" s="723" t="n">
        <v>0</v>
      </c>
      <c r="C203" s="723" t="n">
        <v>0</v>
      </c>
      <c r="D203" s="723" t="n">
        <v>0</v>
      </c>
      <c r="E203" s="723" t="n">
        <v>0</v>
      </c>
      <c r="F203" s="723" t="n">
        <v>0.95</v>
      </c>
    </row>
    <row r="204" ht="34.75" customHeight="1" s="1178">
      <c r="A204" s="723" t="inlineStr">
        <is>
          <t>产品D</t>
        </is>
      </c>
      <c r="B204" s="723" t="n">
        <v>0</v>
      </c>
      <c r="C204" s="723" t="n">
        <v>0</v>
      </c>
      <c r="D204" s="723" t="n">
        <v>0</v>
      </c>
      <c r="E204" s="723" t="n">
        <v>0</v>
      </c>
      <c r="F204" s="723" t="n">
        <v>0.95</v>
      </c>
    </row>
    <row r="205" ht="34.75" customHeight="1" s="1178"/>
    <row r="206" ht="34.75" customHeight="1" s="1178"/>
    <row r="207" ht="34.75" customHeight="1" s="1178"/>
    <row r="208" ht="34.75" customHeight="1" s="1178"/>
    <row r="209" ht="34.75" customHeight="1" s="1178"/>
    <row r="210" ht="34.75" customHeight="1" s="1178"/>
    <row r="211" ht="34.75" customHeight="1" s="1178"/>
    <row r="212" ht="34.75" customHeight="1" s="1178"/>
    <row r="213" ht="34.75" customHeight="1" s="1178"/>
    <row r="214" ht="34.75" customHeight="1" s="1178"/>
    <row r="215" ht="34.75" customHeight="1" s="1178"/>
    <row r="216" ht="34.75" customHeight="1" s="1178"/>
    <row r="217" ht="34.75" customHeight="1" s="1178"/>
    <row r="218" ht="34.75" customHeight="1" s="1178"/>
    <row r="219" ht="34.75" customHeight="1" s="1178"/>
    <row r="220" ht="34.75" customHeight="1" s="1178"/>
    <row r="221" ht="34.75" customHeight="1" s="1178"/>
    <row r="222" ht="34.75" customHeight="1" s="1178">
      <c r="AI222" s="718" t="inlineStr">
        <is>
          <t>第10期会计项目</t>
        </is>
      </c>
      <c r="AJ222" s="718" t="inlineStr">
        <is>
          <t>收  支(元)</t>
        </is>
      </c>
      <c r="AK222" s="718" t="inlineStr">
        <is>
          <t>本期收入(元)</t>
        </is>
      </c>
      <c r="AL222" s="718" t="inlineStr">
        <is>
          <t>本期成本(元)</t>
        </is>
      </c>
      <c r="AM222" s="718" t="inlineStr">
        <is>
          <t>现金累计(元)</t>
        </is>
      </c>
    </row>
    <row r="223" ht="34.75" customHeight="1" s="1178">
      <c r="AI223" s="718" t="inlineStr">
        <is>
          <t>上期转来</t>
        </is>
      </c>
      <c r="AJ223" s="740" t="n">
        <v>6085780.53</v>
      </c>
    </row>
    <row r="224" ht="34.75" customHeight="1" s="1178">
      <c r="AI224" s="718" t="inlineStr">
        <is>
          <t>银行贷款</t>
        </is>
      </c>
      <c r="AJ224" s="740" t="n">
        <v>0</v>
      </c>
      <c r="AM224" s="740" t="n">
        <v>6085780.53</v>
      </c>
    </row>
    <row r="225" ht="34.75" customHeight="1" s="1178">
      <c r="AI225" s="718" t="inlineStr">
        <is>
          <t>发行债券</t>
        </is>
      </c>
      <c r="AJ225" s="740" t="n">
        <v>4500000</v>
      </c>
      <c r="AM225" s="740" t="n">
        <v>10585780.53</v>
      </c>
    </row>
    <row r="226" ht="34.75" customHeight="1" s="1178">
      <c r="AI226" s="718" t="inlineStr">
        <is>
          <t>还债券本金</t>
        </is>
      </c>
      <c r="AJ226" s="740" t="n">
        <v>-94444.39999999999</v>
      </c>
      <c r="AM226" s="740" t="n">
        <v>10491336.13</v>
      </c>
    </row>
    <row r="227" ht="34.75" customHeight="1" s="1178">
      <c r="AI227" s="718" t="inlineStr">
        <is>
          <t>还债券利息</t>
        </is>
      </c>
      <c r="AJ227" s="740" t="n">
        <v>-32374.98</v>
      </c>
      <c r="AL227" s="740" t="n">
        <v>32374.98</v>
      </c>
      <c r="AM227" s="740" t="n">
        <v>10458961.15</v>
      </c>
    </row>
    <row r="228" ht="34.75" customHeight="1" s="1178">
      <c r="AI228" s="718" t="inlineStr">
        <is>
          <t>新工人培训费</t>
        </is>
      </c>
      <c r="AJ228" s="740" t="n">
        <v>-121600</v>
      </c>
      <c r="AL228" s="740" t="n">
        <v>153974.98</v>
      </c>
      <c r="AM228" s="740" t="n">
        <v>10337361.15</v>
      </c>
    </row>
    <row r="229" ht="34.75" customHeight="1" s="1178">
      <c r="AI229" s="718" t="inlineStr">
        <is>
          <t>解雇工人安置费</t>
        </is>
      </c>
      <c r="AJ229" s="740" t="n">
        <v>-13000</v>
      </c>
      <c r="AL229" s="740" t="n">
        <v>166974.98</v>
      </c>
      <c r="AM229" s="740" t="n">
        <v>10324361.15</v>
      </c>
    </row>
    <row r="230" ht="34.75" customHeight="1" s="1178">
      <c r="AI230" s="718" t="inlineStr">
        <is>
          <t>工人基本工资</t>
        </is>
      </c>
      <c r="AJ230" s="740" t="n">
        <v>-1070824.04</v>
      </c>
      <c r="AL230" s="740" t="n">
        <v>1237799.02</v>
      </c>
      <c r="AM230" s="740" t="n">
        <v>9253537.109999999</v>
      </c>
    </row>
    <row r="231" ht="34.75" customHeight="1" s="1178">
      <c r="AI231" s="718" t="inlineStr">
        <is>
          <t>机器维修费</t>
        </is>
      </c>
      <c r="AJ231" s="740" t="n">
        <v>-143100</v>
      </c>
      <c r="AL231" s="740" t="n">
        <v>1380899.02</v>
      </c>
      <c r="AM231" s="740" t="n">
        <v>9110437.109999999</v>
      </c>
    </row>
    <row r="232" ht="34.75" customHeight="1" s="1178">
      <c r="AI232" s="718" t="inlineStr">
        <is>
          <t>紧急贷款</t>
        </is>
      </c>
      <c r="AJ232" s="718" t="n">
        <v>0</v>
      </c>
      <c r="AM232" s="740" t="n">
        <v>9110437.109999999</v>
      </c>
    </row>
    <row r="233" ht="34.75" customHeight="1" s="1178">
      <c r="AI233" s="718" t="inlineStr">
        <is>
          <t>研发费</t>
        </is>
      </c>
      <c r="AJ233" s="740" t="n">
        <v>-390000</v>
      </c>
      <c r="AM233" s="740" t="n">
        <v>8720437.109999999</v>
      </c>
    </row>
    <row r="234" ht="34.75" customHeight="1" s="1178">
      <c r="AI234" s="718" t="inlineStr">
        <is>
          <t>研发费分摊</t>
        </is>
      </c>
      <c r="AJ234" s="740" t="n">
        <v>-680000</v>
      </c>
      <c r="AL234" s="740" t="n">
        <v>2060899.02</v>
      </c>
    </row>
    <row r="235" ht="34.75" customHeight="1" s="1178">
      <c r="AI235" s="718" t="inlineStr">
        <is>
          <t>购原材料</t>
        </is>
      </c>
      <c r="AJ235" s="740" t="n">
        <v>-1500000</v>
      </c>
      <c r="AM235" s="740" t="n">
        <v>7220437.11</v>
      </c>
    </row>
    <row r="236" ht="34.75" customHeight="1" s="1178">
      <c r="AI236" s="718" t="inlineStr">
        <is>
          <t>购原材料折扣</t>
        </is>
      </c>
      <c r="AJ236" s="740" t="n">
        <v>60000</v>
      </c>
      <c r="AK236" s="740" t="n">
        <v>60000</v>
      </c>
      <c r="AM236" s="740" t="n">
        <v>7280437.11</v>
      </c>
    </row>
    <row r="237" ht="34.75" customHeight="1" s="1178">
      <c r="AI237" s="718" t="inlineStr">
        <is>
          <t>购材料运费</t>
        </is>
      </c>
      <c r="AJ237" s="740" t="n">
        <v>-39000</v>
      </c>
      <c r="AL237" s="740" t="n">
        <v>2099899.02</v>
      </c>
      <c r="AM237" s="740" t="n">
        <v>7241437.11</v>
      </c>
    </row>
    <row r="238" ht="34.75" customHeight="1" s="1178">
      <c r="AI238" s="718" t="inlineStr">
        <is>
          <t>管理费</t>
        </is>
      </c>
      <c r="AJ238" s="740" t="n">
        <v>-65000</v>
      </c>
      <c r="AL238" s="740" t="n">
        <v>2164899.02</v>
      </c>
      <c r="AM238" s="740" t="n">
        <v>7176437.11</v>
      </c>
    </row>
    <row r="239" ht="34.75" customHeight="1" s="1178">
      <c r="AI239" s="718" t="inlineStr">
        <is>
          <t>特殊班工资</t>
        </is>
      </c>
      <c r="AJ239" s="740" t="n">
        <v>-708545.4300000001</v>
      </c>
      <c r="AL239" s="740" t="n">
        <v>2873444.45</v>
      </c>
      <c r="AM239" s="740" t="n">
        <v>6467891.69</v>
      </c>
    </row>
    <row r="240" ht="34.75" customHeight="1" s="1178">
      <c r="AI240" s="718" t="inlineStr">
        <is>
          <t>使用材料费</t>
        </is>
      </c>
      <c r="AJ240" s="740" t="n">
        <v>-1440140</v>
      </c>
      <c r="AL240" s="740" t="n">
        <v>4313584.45</v>
      </c>
    </row>
    <row r="241" ht="34.75" customHeight="1" s="1178">
      <c r="AI241" s="718" t="inlineStr">
        <is>
          <t>成品运输费</t>
        </is>
      </c>
      <c r="AJ241" s="740" t="n">
        <v>-671200</v>
      </c>
      <c r="AL241" s="740" t="n">
        <v>4984784.45</v>
      </c>
      <c r="AM241" s="740" t="n">
        <v>5796691.69</v>
      </c>
    </row>
    <row r="242" ht="34.75" customHeight="1" s="1178">
      <c r="AI242" s="718" t="inlineStr">
        <is>
          <t>广告费</t>
        </is>
      </c>
      <c r="AJ242" s="740" t="n">
        <v>-226000</v>
      </c>
      <c r="AL242" s="740" t="n">
        <v>5210784.45</v>
      </c>
      <c r="AM242" s="740" t="n">
        <v>5570691.69</v>
      </c>
    </row>
    <row r="243" ht="34.75" customHeight="1" s="1178">
      <c r="AI243" s="718" t="inlineStr">
        <is>
          <t>促销费</t>
        </is>
      </c>
      <c r="AJ243" s="740" t="n">
        <v>-226000</v>
      </c>
      <c r="AL243" s="740" t="n">
        <v>5436784.45</v>
      </c>
      <c r="AM243" s="740" t="n">
        <v>5344691.69</v>
      </c>
    </row>
    <row r="244" ht="34.75" customHeight="1" s="1178">
      <c r="AI244" s="718" t="inlineStr">
        <is>
          <t>销售收入</t>
        </is>
      </c>
      <c r="AJ244" s="740" t="n">
        <v>7206997</v>
      </c>
      <c r="AK244" s="740" t="n">
        <v>7266997</v>
      </c>
      <c r="AM244" s="740" t="n">
        <v>12551688.69</v>
      </c>
    </row>
    <row r="245" ht="34.75" customHeight="1" s="1178">
      <c r="AI245" s="718" t="inlineStr">
        <is>
          <t>废品损失</t>
        </is>
      </c>
      <c r="AJ245" s="740" t="n">
        <v>0</v>
      </c>
      <c r="AL245" s="740" t="n">
        <v>5436784.45</v>
      </c>
      <c r="AM245" s="740" t="n">
        <v>12551688.69</v>
      </c>
    </row>
    <row r="246" ht="34.75" customHeight="1" s="1178">
      <c r="AI246" s="718" t="inlineStr">
        <is>
          <t>折旧费</t>
        </is>
      </c>
      <c r="AJ246" s="740" t="n">
        <v>-715500</v>
      </c>
      <c r="AL246" s="740" t="n">
        <v>6152284.45</v>
      </c>
    </row>
    <row r="247" ht="34.75" customHeight="1" s="1178">
      <c r="AI247" s="718" t="inlineStr">
        <is>
          <t>产品库存变化</t>
        </is>
      </c>
      <c r="AJ247" s="740" t="n">
        <v>-31738.65</v>
      </c>
      <c r="AL247" s="740" t="n">
        <v>6184023.1</v>
      </c>
    </row>
    <row r="248" ht="34.75" customHeight="1" s="1178">
      <c r="AI248" s="718" t="inlineStr">
        <is>
          <t>原材料存储费</t>
        </is>
      </c>
      <c r="AJ248" s="740" t="n">
        <v>-2345.04</v>
      </c>
      <c r="AL248" s="740" t="n">
        <v>6186368.14</v>
      </c>
      <c r="AM248" s="740" t="n">
        <v>12549343.65</v>
      </c>
    </row>
    <row r="249" ht="34.75" customHeight="1" s="1178">
      <c r="AI249" s="718" t="inlineStr">
        <is>
          <t>成品存储费</t>
        </is>
      </c>
      <c r="AJ249" s="740" t="n">
        <v>-10840</v>
      </c>
      <c r="AL249" s="740" t="n">
        <v>6197208.14</v>
      </c>
      <c r="AM249" s="740" t="n">
        <v>12538503.65</v>
      </c>
    </row>
    <row r="250" ht="34.75" customHeight="1" s="1178">
      <c r="AI250" s="718" t="inlineStr">
        <is>
          <t>上期国债返回</t>
        </is>
      </c>
      <c r="AJ250" s="740" t="n">
        <v>0</v>
      </c>
      <c r="AM250" s="740" t="n">
        <v>12538503.65</v>
      </c>
    </row>
    <row r="251" ht="34.75" customHeight="1" s="1178">
      <c r="AI251" s="718" t="inlineStr">
        <is>
          <t>上期国债利息</t>
        </is>
      </c>
      <c r="AJ251" s="718" t="n">
        <v>0</v>
      </c>
      <c r="AK251" s="740" t="n">
        <v>7266997</v>
      </c>
      <c r="AM251" s="740" t="n">
        <v>12538503.65</v>
      </c>
    </row>
    <row r="252" ht="34.75" customHeight="1" s="1178">
      <c r="AI252" s="718" t="inlineStr">
        <is>
          <t>还银行贷款</t>
        </is>
      </c>
      <c r="AJ252" s="740" t="n">
        <v>0</v>
      </c>
      <c r="AM252" s="740" t="n">
        <v>12538503.65</v>
      </c>
    </row>
    <row r="253" ht="34.75" customHeight="1" s="1178">
      <c r="AI253" s="718" t="inlineStr">
        <is>
          <t>银行贷款利息</t>
        </is>
      </c>
      <c r="AJ253" s="740" t="n">
        <v>0</v>
      </c>
      <c r="AL253" s="740" t="n">
        <v>6197208.14</v>
      </c>
      <c r="AM253" s="740" t="n">
        <v>12538503.65</v>
      </c>
    </row>
    <row r="254" ht="34.75" customHeight="1" s="1178">
      <c r="AI254" s="718" t="inlineStr">
        <is>
          <t>还上期紧急贷款</t>
        </is>
      </c>
      <c r="AJ254" s="718" t="n">
        <v>0</v>
      </c>
      <c r="AM254" s="740" t="n">
        <v>12538503.65</v>
      </c>
    </row>
    <row r="255" ht="34.75" customHeight="1" s="1178">
      <c r="AI255" s="718" t="inlineStr">
        <is>
          <t>上期紧急贷款利息</t>
        </is>
      </c>
      <c r="AJ255" s="718" t="n">
        <v>0</v>
      </c>
      <c r="AL255" s="740" t="n">
        <v>6197208.14</v>
      </c>
      <c r="AM255" s="740" t="n">
        <v>12538503.65</v>
      </c>
    </row>
    <row r="256" ht="34.75" customHeight="1" s="1178">
      <c r="AI256" s="718" t="inlineStr">
        <is>
          <t>纳  税</t>
        </is>
      </c>
      <c r="AJ256" s="740" t="n">
        <v>-246051.44</v>
      </c>
      <c r="AM256" s="740" t="n">
        <v>12292452.21</v>
      </c>
    </row>
    <row r="257" ht="34.75" customHeight="1" s="1178">
      <c r="AI257" s="718" t="inlineStr">
        <is>
          <t>买机器</t>
        </is>
      </c>
      <c r="AJ257" s="740" t="n">
        <v>-8550000</v>
      </c>
      <c r="AM257" s="740" t="n">
        <v>3742452.21</v>
      </c>
    </row>
    <row r="258" ht="34.75" customHeight="1" s="1178">
      <c r="AI258" s="718" t="inlineStr">
        <is>
          <t>分  红</t>
        </is>
      </c>
      <c r="AJ258" s="740" t="n">
        <v>0</v>
      </c>
      <c r="AM258" s="740" t="n">
        <v>3742452.21</v>
      </c>
    </row>
    <row r="259" ht="34.75" customHeight="1" s="1178">
      <c r="AI259" s="718" t="inlineStr">
        <is>
          <t>买国债</t>
        </is>
      </c>
      <c r="AJ259" s="718" t="n">
        <v>0</v>
      </c>
      <c r="AM259" s="740" t="n">
        <v>3742452.21</v>
      </c>
    </row>
  </sheetData>
  <mergeCells count="105">
    <mergeCell ref="BS1:CI2"/>
    <mergeCell ref="A64:B64"/>
    <mergeCell ref="A51:B51"/>
    <mergeCell ref="AR35:AU35"/>
    <mergeCell ref="H41:L41"/>
    <mergeCell ref="AI34:AY34"/>
    <mergeCell ref="A54:B54"/>
    <mergeCell ref="A41:B41"/>
    <mergeCell ref="A56:B56"/>
    <mergeCell ref="AR59:AU59"/>
    <mergeCell ref="AD40:AE40"/>
    <mergeCell ref="AV35:AY35"/>
    <mergeCell ref="AI35:AI36"/>
    <mergeCell ref="H11:L11"/>
    <mergeCell ref="CK3:CS3"/>
    <mergeCell ref="AI6:AQ7"/>
    <mergeCell ref="A33:B33"/>
    <mergeCell ref="N38:O38"/>
    <mergeCell ref="A42:B42"/>
    <mergeCell ref="J39:L39"/>
    <mergeCell ref="A53:B53"/>
    <mergeCell ref="A35:B35"/>
    <mergeCell ref="A62:B62"/>
    <mergeCell ref="BN5:BQ5"/>
    <mergeCell ref="CF28:CI28"/>
    <mergeCell ref="A28:B28"/>
    <mergeCell ref="BA4:BQ4"/>
    <mergeCell ref="A39:B39"/>
    <mergeCell ref="A48:B48"/>
    <mergeCell ref="N4:R4"/>
    <mergeCell ref="AI59:AI60"/>
    <mergeCell ref="A30:B30"/>
    <mergeCell ref="A66:C66"/>
    <mergeCell ref="A59:B59"/>
    <mergeCell ref="BS27:BV27"/>
    <mergeCell ref="A45:B45"/>
    <mergeCell ref="AB41:AC41"/>
    <mergeCell ref="A61:B61"/>
    <mergeCell ref="C28:F28"/>
    <mergeCell ref="BT28:BW28"/>
    <mergeCell ref="A46:B46"/>
    <mergeCell ref="A37:B37"/>
    <mergeCell ref="AB1:AG2"/>
    <mergeCell ref="A21:A22"/>
    <mergeCell ref="AN35:AQ35"/>
    <mergeCell ref="A23:A24"/>
    <mergeCell ref="M23:M24"/>
    <mergeCell ref="BB5:BE5"/>
    <mergeCell ref="A52:B52"/>
    <mergeCell ref="CB28:CE28"/>
    <mergeCell ref="B80:C80"/>
    <mergeCell ref="A63:B63"/>
    <mergeCell ref="A1:F3"/>
    <mergeCell ref="E66:F66"/>
    <mergeCell ref="AN59:AQ59"/>
    <mergeCell ref="BM30:BQ30"/>
    <mergeCell ref="AB42:AC42"/>
    <mergeCell ref="A34:B34"/>
    <mergeCell ref="A49:B49"/>
    <mergeCell ref="U1:Z2"/>
    <mergeCell ref="AI82:AV82"/>
    <mergeCell ref="N47:R47"/>
    <mergeCell ref="A36:B36"/>
    <mergeCell ref="A26:F26"/>
    <mergeCell ref="H4:L4"/>
    <mergeCell ref="AB40:AC40"/>
    <mergeCell ref="K29:L29"/>
    <mergeCell ref="F21:F22"/>
    <mergeCell ref="N60:R63"/>
    <mergeCell ref="BJ5:BM5"/>
    <mergeCell ref="BA1:BQ2"/>
    <mergeCell ref="A55:B55"/>
    <mergeCell ref="H45:L45"/>
    <mergeCell ref="A57:B57"/>
    <mergeCell ref="A32:B32"/>
    <mergeCell ref="A38:B38"/>
    <mergeCell ref="A43:B43"/>
    <mergeCell ref="A40:B40"/>
    <mergeCell ref="A60:B60"/>
    <mergeCell ref="AJ35:AM35"/>
    <mergeCell ref="AI4:AY5"/>
    <mergeCell ref="BF5:BI5"/>
    <mergeCell ref="AJ59:AM59"/>
    <mergeCell ref="A4:F4"/>
    <mergeCell ref="AU83:AV83"/>
    <mergeCell ref="AV59:AY59"/>
    <mergeCell ref="A50:B50"/>
    <mergeCell ref="N39:R39"/>
    <mergeCell ref="BA5:BA6"/>
    <mergeCell ref="BX28:CA28"/>
    <mergeCell ref="AD42:AE42"/>
    <mergeCell ref="A47:B47"/>
    <mergeCell ref="H1:R2"/>
    <mergeCell ref="AD41:AE41"/>
    <mergeCell ref="AI1:AY2"/>
    <mergeCell ref="N31:R31"/>
    <mergeCell ref="AI31:AY33"/>
    <mergeCell ref="A29:B29"/>
    <mergeCell ref="AI58:AY58"/>
    <mergeCell ref="A44:B44"/>
    <mergeCell ref="H23:L23"/>
    <mergeCell ref="T18:T19"/>
    <mergeCell ref="A31:B31"/>
    <mergeCell ref="A58:B58"/>
    <mergeCell ref="BS28:BS29"/>
  </mergeCells>
  <conditionalFormatting sqref="G4">
    <cfRule type="cellIs" priority="6" operator="equal" dxfId="13">
      <formula>"""价格打错"""</formula>
    </cfRule>
  </conditionalFormatting>
  <conditionalFormatting sqref="AG11">
    <cfRule type="cellIs" priority="4" operator="equal" dxfId="12" stopIfTrue="1">
      <formula>"正确"</formula>
    </cfRule>
    <cfRule type="cellIs" priority="5" operator="equal" dxfId="11" stopIfTrue="1">
      <formula>"未粘报表"</formula>
    </cfRule>
  </conditionalFormatting>
  <conditionalFormatting sqref="AH11">
    <cfRule type="cellIs" priority="10" operator="equal" dxfId="3" stopIfTrue="1">
      <formula>"未粘报表"</formula>
    </cfRule>
    <cfRule type="cellIs" priority="15" operator="equal" dxfId="3" stopIfTrue="1">
      <formula>"现金错误"</formula>
    </cfRule>
    <cfRule type="cellIs" priority="16" operator="equal" dxfId="2" stopIfTrue="1">
      <formula>"现金正确"</formula>
    </cfRule>
  </conditionalFormatting>
  <conditionalFormatting sqref="AG13">
    <cfRule type="cellIs" priority="1" operator="equal" dxfId="3" stopIfTrue="1">
      <formula>"未粘报表"</formula>
    </cfRule>
    <cfRule type="cellIs" priority="2" operator="equal" dxfId="3" stopIfTrue="1">
      <formula>"成本错误"</formula>
    </cfRule>
    <cfRule type="cellIs" priority="3" operator="equal" dxfId="2" stopIfTrue="1">
      <formula>"成本正确"</formula>
    </cfRule>
  </conditionalFormatting>
  <conditionalFormatting sqref="AH13">
    <cfRule type="cellIs" priority="8" operator="equal" dxfId="3" stopIfTrue="1">
      <formula>"未粘报表"</formula>
    </cfRule>
    <cfRule type="cellIs" priority="11" operator="equal" dxfId="3" stopIfTrue="1">
      <formula>"分红错误"</formula>
    </cfRule>
    <cfRule type="cellIs" priority="12" operator="equal" dxfId="2" stopIfTrue="1">
      <formula>"分红正确"</formula>
    </cfRule>
  </conditionalFormatting>
  <conditionalFormatting sqref="K18">
    <cfRule type="cellIs" priority="20" operator="lessThan" dxfId="0" stopIfTrue="1">
      <formula>$J$17</formula>
    </cfRule>
  </conditionalFormatting>
  <conditionalFormatting sqref="K43">
    <cfRule type="cellIs" priority="21" operator="lessThan" dxfId="0" stopIfTrue="1">
      <formula>$I$43</formula>
    </cfRule>
  </conditionalFormatting>
  <dataValidations count="2">
    <dataValidation sqref="K43" showDropDown="0" showInputMessage="1" showErrorMessage="1" allowBlank="1" error="请输入正确" type="whole">
      <formula1>I43</formula1>
      <formula2>10000000000</formula2>
    </dataValidation>
    <dataValidation sqref="R45" showDropDown="0" showInputMessage="1" showErrorMessage="1" allowBlank="1" error="请输入正确" type="decimal">
      <formula1>1</formula1>
      <formula2>2</formula2>
    </dataValidation>
  </dataValidations>
  <pageMargins left="0.698611111111111" right="0.698611111111111" top="0.75" bottom="0.75" header="0.3" footer="0.3"/>
  <pageSetup orientation="portrait" paperSize="9" firstPageNumber="4294963191" useFirstPageNumber="1"/>
  <legacyDrawing xmlns:r="http://schemas.openxmlformats.org/officeDocument/2006/relationships" r:id="anysvml"/>
</worksheet>
</file>

<file path=xl/worksheets/sheet7.xml><?xml version="1.0" encoding="utf-8"?>
<worksheet xmlns="http://schemas.openxmlformats.org/spreadsheetml/2006/main">
  <sheetPr codeName="Sheet36">
    <outlinePr summaryBelow="1" summaryRight="1"/>
    <pageSetUpPr/>
  </sheetPr>
  <dimension ref="A1:DI348"/>
  <sheetViews>
    <sheetView topLeftCell="H18" zoomScale="70" zoomScaleNormal="70" workbookViewId="0">
      <selection activeCell="V36" sqref="V36:Y39"/>
    </sheetView>
  </sheetViews>
  <sheetFormatPr baseColWidth="8" defaultColWidth="9" defaultRowHeight="13.5" customHeight="1"/>
  <cols>
    <col width="17.26953125" customWidth="1" style="141" min="1" max="1"/>
    <col width="10" customWidth="1" style="141" min="2" max="3"/>
    <col width="13.90625" customWidth="1" style="141" min="4" max="4"/>
    <col width="14.6328125" customWidth="1" style="141" min="5" max="6"/>
    <col width="11.7265625" customWidth="1" style="142" min="7" max="7"/>
    <col width="12.36328125" customWidth="1" style="141" min="8" max="8"/>
    <col width="10" customWidth="1" style="141" min="9" max="10"/>
    <col width="10.08984375" customWidth="1" style="141" min="11" max="11"/>
    <col width="10" customWidth="1" style="141" min="12" max="12"/>
    <col width="11" customWidth="1" style="141" min="13" max="13"/>
    <col width="14.6328125" customWidth="1" style="141" min="14" max="16"/>
    <col width="14.7265625" customWidth="1" style="141" min="17" max="17"/>
    <col width="14.6328125" customWidth="1" style="141" min="18" max="19"/>
    <col width="12.90625" customWidth="1" style="143" min="20" max="20"/>
    <col width="14.6328125" customWidth="1" style="141" min="21" max="21"/>
    <col width="9.6328125" customWidth="1" style="141" min="22" max="26"/>
    <col width="11" customWidth="1" style="142" min="27" max="27"/>
    <col width="14.6328125" customWidth="1" style="141" min="28" max="28"/>
    <col width="10" customWidth="1" style="141" min="29" max="29"/>
    <col width="9.6328125" customWidth="1" style="141" min="30" max="33"/>
    <col width="11" customWidth="1" style="142" min="34" max="34"/>
    <col width="8.90625" customWidth="1" style="141" min="35" max="35"/>
    <col width="13.26953125" customWidth="1" style="141" min="36" max="39"/>
    <col width="10.6328125" customWidth="1" style="141" min="40" max="40"/>
    <col width="13.26953125" customWidth="1" style="141" min="41" max="41"/>
    <col width="14.36328125" customWidth="1" style="141" min="42" max="42"/>
    <col width="10.6328125" customWidth="1" style="141" min="43" max="49"/>
    <col width="15.26953125" customWidth="1" style="141" min="50" max="50"/>
    <col width="10.6328125" customWidth="1" style="141" min="51" max="51"/>
    <col width="11" customWidth="1" style="142" min="52" max="52"/>
    <col width="12.36328125" customWidth="1" style="141" min="53" max="53"/>
    <col width="11.26953125" customWidth="1" style="141" min="54" max="57"/>
    <col width="12.36328125" customWidth="1" style="141" min="58" max="58"/>
    <col width="10" customWidth="1" style="141" min="59" max="59"/>
    <col width="9.6328125" customWidth="1" style="141" min="60" max="69"/>
    <col width="11" customWidth="1" style="141" min="70" max="70"/>
    <col width="9" customWidth="1" style="141" min="71" max="71"/>
    <col width="9.6328125" customWidth="1" style="141" min="72" max="74"/>
    <col width="10" customWidth="1" style="141" min="75" max="75"/>
    <col width="9.6328125" customWidth="1" style="141" min="76" max="76"/>
    <col width="10" customWidth="1" style="141" min="77" max="77"/>
    <col width="11.36328125" customWidth="1" style="141" min="78" max="78"/>
    <col width="9.6328125" customWidth="1" style="141" min="79" max="83"/>
    <col width="13.7265625" customWidth="1" style="141" min="84" max="84"/>
    <col width="9.6328125" customWidth="1" style="141" min="85" max="87"/>
    <col width="11" customWidth="1" style="141" min="88" max="88"/>
    <col width="9" customWidth="1" style="141" min="89" max="16384"/>
  </cols>
  <sheetData>
    <row r="1" ht="16" customHeight="1" s="1178">
      <c r="A1" s="1232" t="inlineStr">
        <is>
          <t>企业状况总揽</t>
        </is>
      </c>
      <c r="B1" s="1210" t="n"/>
      <c r="C1" s="1210" t="n"/>
      <c r="D1" s="1210" t="n"/>
      <c r="E1" s="1210" t="n"/>
      <c r="F1" s="1210" t="n"/>
      <c r="G1" s="144" t="n"/>
      <c r="H1" s="1078" t="inlineStr">
        <is>
          <t xml:space="preserve">      决策部分</t>
        </is>
      </c>
      <c r="S1" s="144" t="n"/>
      <c r="T1" s="230" t="n"/>
      <c r="U1" s="1078" t="inlineStr">
        <is>
          <t>市场信息</t>
        </is>
      </c>
      <c r="AA1" s="144" t="n"/>
      <c r="AB1" s="1077" t="inlineStr">
        <is>
          <t>成本利润分析</t>
        </is>
      </c>
      <c r="AC1" s="1210" t="n"/>
      <c r="AD1" s="1210" t="n"/>
      <c r="AE1" s="1210" t="n"/>
      <c r="AF1" s="1210" t="n"/>
      <c r="AG1" s="1210" t="n"/>
      <c r="AH1" s="144" t="n"/>
      <c r="AI1" s="1078" t="inlineStr">
        <is>
          <t>报表摘抄</t>
        </is>
      </c>
      <c r="AZ1" s="144" t="n"/>
      <c r="BA1" s="1078" t="inlineStr">
        <is>
          <t>对手市场分析</t>
        </is>
      </c>
      <c r="BR1" s="1106" t="n"/>
      <c r="BS1" s="1078" t="inlineStr">
        <is>
          <t>分值计算</t>
        </is>
      </c>
      <c r="CJ1" s="1106" t="n"/>
      <c r="CK1" s="1106" t="n"/>
      <c r="CL1" s="1106" t="n"/>
      <c r="CM1" s="1106" t="n"/>
      <c r="CN1" s="1106" t="n"/>
      <c r="CO1" s="1106" t="n"/>
      <c r="CP1" s="1106" t="n"/>
      <c r="CQ1" s="1106" t="n"/>
      <c r="CR1" s="1106" t="n"/>
      <c r="CS1" s="1106" t="n"/>
      <c r="CT1" s="1106" t="n"/>
      <c r="CU1" s="1106" t="n"/>
      <c r="CV1" s="1106" t="n"/>
      <c r="CW1" s="1106" t="n"/>
      <c r="CX1" s="1106" t="n"/>
      <c r="CY1" s="1106" t="n"/>
      <c r="CZ1" s="1106" t="n"/>
      <c r="DA1" s="1106" t="n"/>
      <c r="DB1" s="1106" t="n"/>
      <c r="DC1" s="1106" t="n"/>
      <c r="DD1" s="1106" t="n"/>
      <c r="DE1" s="1106" t="n"/>
      <c r="DF1" s="1106" t="n"/>
    </row>
    <row r="2" ht="16" customHeight="1" s="1178">
      <c r="A2" s="1228" t="n"/>
      <c r="G2" s="144" t="n"/>
      <c r="S2" s="144" t="n"/>
      <c r="T2" s="230" t="n"/>
      <c r="AA2" s="144" t="n"/>
      <c r="AH2" s="144" t="n"/>
      <c r="AZ2" s="144" t="n"/>
      <c r="BR2" s="1106" t="n"/>
      <c r="CJ2" s="1106" t="n"/>
      <c r="CK2" s="1106" t="n"/>
      <c r="CL2" s="1106" t="n"/>
      <c r="CM2" s="1106" t="n"/>
      <c r="CN2" s="1106" t="n"/>
      <c r="CO2" s="1106" t="n"/>
      <c r="CP2" s="1106" t="n"/>
      <c r="CQ2" s="1106" t="n"/>
      <c r="CR2" s="1106" t="n"/>
      <c r="CS2" s="1106" t="n"/>
      <c r="CT2" s="1106" t="n"/>
      <c r="CU2" s="1106" t="n"/>
      <c r="CV2" s="1106" t="n"/>
      <c r="CW2" s="1106" t="n"/>
      <c r="CX2" s="1106" t="n"/>
      <c r="CY2" s="1106" t="n"/>
      <c r="CZ2" s="1106" t="n"/>
      <c r="DA2" s="1106" t="n"/>
      <c r="DB2" s="1106" t="n"/>
      <c r="DC2" s="1106" t="n"/>
      <c r="DD2" s="1106" t="n"/>
      <c r="DE2" s="1106" t="n"/>
      <c r="DF2" s="1106" t="n"/>
      <c r="DG2" s="1106" t="n"/>
      <c r="DH2" s="1106" t="n"/>
      <c r="DI2" s="1106" t="n"/>
    </row>
    <row r="3" ht="16" customFormat="1" customHeight="1" s="140">
      <c r="A3" s="1222" t="n"/>
      <c r="B3" s="1211" t="n"/>
      <c r="C3" s="1211" t="n"/>
      <c r="D3" s="1211" t="n"/>
      <c r="E3" s="1211" t="n"/>
      <c r="F3" s="1211" t="n"/>
      <c r="G3" s="144" t="n"/>
      <c r="H3" s="1101" t="n"/>
      <c r="I3" s="1101" t="n"/>
      <c r="J3" s="1101" t="n"/>
      <c r="K3" s="1101" t="n"/>
      <c r="L3" s="1101" t="n"/>
      <c r="M3" s="178" t="n"/>
      <c r="N3" s="1101" t="n"/>
      <c r="O3" s="1101" t="n"/>
      <c r="P3" s="1101" t="n"/>
      <c r="Q3" s="1101" t="n"/>
      <c r="R3" s="1101" t="n"/>
      <c r="S3" s="1101" t="n"/>
      <c r="T3" s="230" t="n"/>
      <c r="U3" s="1101" t="n"/>
      <c r="V3" s="1101" t="n"/>
      <c r="W3" s="1101" t="n"/>
      <c r="X3" s="1101" t="n"/>
      <c r="Y3" s="1101" t="n"/>
      <c r="Z3" s="1101" t="n"/>
      <c r="AA3" s="144" t="n"/>
      <c r="AB3" s="257" t="n"/>
      <c r="AC3" s="257" t="n"/>
      <c r="AD3" s="257" t="n"/>
      <c r="AE3" s="257" t="n"/>
      <c r="AF3" s="257" t="n"/>
      <c r="AG3" s="257" t="n"/>
      <c r="AH3" s="144" t="n"/>
      <c r="AI3" s="1101" t="n"/>
      <c r="AJ3" s="1101" t="n"/>
      <c r="AK3" s="1101" t="n"/>
      <c r="AL3" s="1101" t="n"/>
      <c r="AM3" s="1101" t="n"/>
      <c r="AN3" s="1101" t="n"/>
      <c r="AO3" s="1101" t="n"/>
      <c r="AP3" s="1101" t="n"/>
      <c r="AQ3" s="1101" t="n"/>
      <c r="AR3" s="1101" t="n"/>
      <c r="AS3" s="1101" t="n"/>
      <c r="AT3" s="1101" t="n"/>
      <c r="AU3" s="1101" t="n"/>
      <c r="AV3" s="1101" t="n"/>
      <c r="AW3" s="1101" t="n"/>
      <c r="AX3" s="1101" t="n"/>
      <c r="AY3" s="1101" t="n"/>
      <c r="AZ3" s="144" t="n"/>
      <c r="BA3" s="1101" t="n"/>
      <c r="BB3" s="1101" t="n"/>
      <c r="BC3" s="1101" t="n"/>
      <c r="BD3" s="1101" t="n"/>
      <c r="BE3" s="1101" t="n"/>
      <c r="BF3" s="1101" t="n"/>
      <c r="BG3" s="1101" t="n"/>
      <c r="BH3" s="1101" t="n"/>
      <c r="BI3" s="1101" t="n"/>
      <c r="BJ3" s="1101" t="n"/>
      <c r="BK3" s="1101" t="n"/>
      <c r="BL3" s="1101" t="n"/>
      <c r="BM3" s="1101" t="n"/>
      <c r="BN3" s="1101" t="n"/>
      <c r="BO3" s="1101" t="n"/>
      <c r="BP3" s="1101" t="n"/>
      <c r="BQ3" s="1101" t="n"/>
      <c r="BR3" s="1106" t="n"/>
      <c r="BS3" s="1101" t="n"/>
      <c r="BT3" s="1101" t="n"/>
      <c r="BU3" s="1101" t="n"/>
      <c r="BV3" s="1101" t="n"/>
      <c r="BW3" s="1101" t="n"/>
      <c r="BX3" s="1101" t="n"/>
      <c r="BY3" s="1101" t="n"/>
      <c r="BZ3" s="1101" t="n"/>
      <c r="CA3" s="1101" t="n"/>
      <c r="CB3" s="1101" t="n"/>
      <c r="CC3" s="1101" t="n"/>
      <c r="CD3" s="1101" t="n"/>
      <c r="CE3" s="1101" t="inlineStr">
        <is>
          <t>0.5权重</t>
        </is>
      </c>
      <c r="CF3" s="1101" t="n"/>
      <c r="CG3" s="1101" t="n"/>
      <c r="CH3" s="1101" t="n"/>
      <c r="CI3" s="1101" t="n"/>
      <c r="CJ3" s="1106" t="n"/>
      <c r="CK3" s="1100" t="n"/>
      <c r="CT3" s="1101" t="n"/>
      <c r="CU3" s="1101" t="n"/>
      <c r="CV3" s="1101" t="n"/>
      <c r="CW3" s="1101" t="n"/>
      <c r="CX3" s="1101" t="n"/>
      <c r="CY3" s="1101" t="n"/>
      <c r="CZ3" s="1101" t="n"/>
      <c r="DA3" s="1101" t="n"/>
      <c r="DB3" s="1101" t="n"/>
      <c r="DC3" s="1101" t="n"/>
      <c r="DD3" s="1101" t="n"/>
      <c r="DE3" s="1101" t="n"/>
      <c r="DF3" s="1101" t="n"/>
      <c r="DG3" s="1101" t="n"/>
      <c r="DH3" s="1101" t="n"/>
      <c r="DI3" s="1101" t="n"/>
    </row>
    <row r="4" ht="16" customFormat="1" customHeight="1" s="140">
      <c r="A4" s="1233" t="inlineStr">
        <is>
          <t>完成决策</t>
        </is>
      </c>
      <c r="B4" s="1210" t="n"/>
      <c r="C4" s="1210" t="n"/>
      <c r="D4" s="1210" t="n"/>
      <c r="E4" s="1210" t="n"/>
      <c r="F4" s="1234" t="n"/>
      <c r="G4" s="1101">
        <f>IF(O20=0,"未做决策",IF(MAX(T20:T23)&gt;=6,"价格打错","决策无误"))</f>
        <v/>
      </c>
      <c r="H4" s="1233" t="inlineStr">
        <is>
          <t>研发决策</t>
        </is>
      </c>
      <c r="I4" s="1210" t="n"/>
      <c r="J4" s="1210" t="n"/>
      <c r="K4" s="1210" t="n"/>
      <c r="L4" s="1234" t="n"/>
      <c r="M4" s="178" t="n"/>
      <c r="N4" s="1233" t="inlineStr">
        <is>
          <t>销售决策</t>
        </is>
      </c>
      <c r="O4" s="1210" t="n"/>
      <c r="P4" s="1210" t="n"/>
      <c r="Q4" s="1210" t="n"/>
      <c r="R4" s="1234" t="n"/>
      <c r="S4" s="1101" t="n"/>
      <c r="T4" s="230" t="n"/>
      <c r="U4" s="1041" t="inlineStr">
        <is>
          <t>上期库存</t>
        </is>
      </c>
      <c r="V4" s="1053" t="inlineStr">
        <is>
          <t>市场1</t>
        </is>
      </c>
      <c r="W4" s="1053" t="inlineStr">
        <is>
          <t>市场2</t>
        </is>
      </c>
      <c r="X4" s="1053" t="inlineStr">
        <is>
          <t>市场3</t>
        </is>
      </c>
      <c r="Y4" s="1053" t="inlineStr">
        <is>
          <t>市场4</t>
        </is>
      </c>
      <c r="Z4" s="1053" t="inlineStr">
        <is>
          <t>仓库</t>
        </is>
      </c>
      <c r="AA4" s="1090" t="inlineStr">
        <is>
          <t>库存利润</t>
        </is>
      </c>
      <c r="AB4" s="259" t="inlineStr">
        <is>
          <t>产品成本</t>
        </is>
      </c>
      <c r="AC4" s="260" t="inlineStr">
        <is>
          <t>生产成本</t>
        </is>
      </c>
      <c r="AD4" s="260" t="inlineStr">
        <is>
          <t>市场1</t>
        </is>
      </c>
      <c r="AE4" s="260" t="inlineStr">
        <is>
          <t>市场2</t>
        </is>
      </c>
      <c r="AF4" s="260" t="inlineStr">
        <is>
          <t>市场3</t>
        </is>
      </c>
      <c r="AG4" s="268" t="inlineStr">
        <is>
          <t>市场4</t>
        </is>
      </c>
      <c r="AH4" s="144" t="n"/>
      <c r="AI4" s="1235" t="inlineStr">
        <is>
          <t>期末内部报表</t>
        </is>
      </c>
      <c r="AJ4" s="1210" t="n"/>
      <c r="AK4" s="1210" t="n"/>
      <c r="AL4" s="1210" t="n"/>
      <c r="AM4" s="1210" t="n"/>
      <c r="AN4" s="1210" t="n"/>
      <c r="AO4" s="1210" t="n"/>
      <c r="AP4" s="1210" t="n"/>
      <c r="AQ4" s="1210" t="n"/>
      <c r="AR4" s="1210" t="n"/>
      <c r="AS4" s="1210" t="n"/>
      <c r="AT4" s="1210" t="n"/>
      <c r="AU4" s="1210" t="n"/>
      <c r="AV4" s="1210" t="n"/>
      <c r="AW4" s="1210" t="n"/>
      <c r="AX4" s="1210" t="n"/>
      <c r="AY4" s="1234" t="n"/>
      <c r="AZ4" s="144" t="n"/>
      <c r="BA4" s="1044" t="inlineStr">
        <is>
          <t>分项目供货量</t>
        </is>
      </c>
      <c r="BR4" s="1106" t="n"/>
      <c r="BS4" s="1044" t="inlineStr">
        <is>
          <t>公司名</t>
        </is>
      </c>
      <c r="BT4" s="1044" t="inlineStr">
        <is>
          <t>存在检验</t>
        </is>
      </c>
      <c r="BU4" s="1044" t="inlineStr">
        <is>
          <t>上期滞留</t>
        </is>
      </c>
      <c r="BV4" s="1044" t="inlineStr">
        <is>
          <t>市场份额</t>
        </is>
      </c>
      <c r="BW4" s="1044" t="inlineStr">
        <is>
          <t>当期利润</t>
        </is>
      </c>
      <c r="BX4" s="1044" t="inlineStr">
        <is>
          <t>累计纳税</t>
        </is>
      </c>
      <c r="BY4" s="1044" t="inlineStr">
        <is>
          <t>累计分红</t>
        </is>
      </c>
      <c r="BZ4" s="1044" t="inlineStr">
        <is>
          <t>净资产</t>
        </is>
      </c>
      <c r="CA4" s="1044" t="inlineStr">
        <is>
          <t>资本利润率</t>
        </is>
      </c>
      <c r="CB4" s="1044" t="inlineStr">
        <is>
          <t>人均利润率</t>
        </is>
      </c>
      <c r="CC4" s="1044" t="inlineStr">
        <is>
          <t>扣分</t>
        </is>
      </c>
      <c r="CD4" s="1044" t="inlineStr">
        <is>
          <t>本期得分</t>
        </is>
      </c>
      <c r="CE4" s="1044" t="inlineStr">
        <is>
          <t>最终得分</t>
        </is>
      </c>
      <c r="CF4" s="1044" t="inlineStr">
        <is>
          <t>上期得分</t>
        </is>
      </c>
      <c r="CG4" s="1106" t="n"/>
      <c r="CH4" s="1106" t="n"/>
      <c r="CI4" s="1100" t="n"/>
      <c r="CJ4" s="1101" t="n"/>
      <c r="CK4" s="1100" t="n"/>
      <c r="CL4" s="1101" t="n"/>
      <c r="CM4" s="1101" t="n"/>
      <c r="CN4" s="1101" t="n"/>
      <c r="CO4" s="1101" t="n"/>
      <c r="CP4" s="1101" t="n"/>
      <c r="CQ4" s="1101" t="n"/>
      <c r="CR4" s="1101" t="n"/>
      <c r="CS4" s="1101" t="n"/>
      <c r="CT4" s="1100" t="n"/>
      <c r="CU4" s="1100" t="n"/>
      <c r="CV4" s="1100" t="n"/>
      <c r="CW4" s="1100" t="n"/>
      <c r="CX4" s="1100" t="n"/>
      <c r="CY4" s="1100" t="n"/>
      <c r="CZ4" s="1100" t="n"/>
      <c r="DA4" s="1100" t="n"/>
      <c r="DB4" s="1101" t="n"/>
      <c r="DC4" s="1101" t="n"/>
      <c r="DD4" s="1101" t="n"/>
      <c r="DE4" s="1101" t="n"/>
      <c r="DF4" s="1101" t="n"/>
      <c r="DG4" s="1101" t="n"/>
      <c r="DH4" s="1101" t="n"/>
      <c r="DI4" s="1101" t="n"/>
    </row>
    <row r="5" ht="16" customFormat="1" customHeight="1" s="140">
      <c r="A5" s="1047" t="inlineStr">
        <is>
          <t>销售决策</t>
        </is>
      </c>
      <c r="B5" s="1044" t="inlineStr">
        <is>
          <t>市场1</t>
        </is>
      </c>
      <c r="C5" s="1044" t="inlineStr">
        <is>
          <t>市场2</t>
        </is>
      </c>
      <c r="D5" s="1044" t="inlineStr">
        <is>
          <t>市场3</t>
        </is>
      </c>
      <c r="E5" s="1044" t="inlineStr">
        <is>
          <t>市场4</t>
        </is>
      </c>
      <c r="F5" s="1091" t="inlineStr">
        <is>
          <t>广告费</t>
        </is>
      </c>
      <c r="G5" s="1100">
        <f>IF(AI24="","未粘报表","已粘报表")</f>
        <v/>
      </c>
      <c r="H5" s="1047" t="inlineStr">
        <is>
          <t>产品</t>
        </is>
      </c>
      <c r="I5" s="1044" t="inlineStr">
        <is>
          <t>累计研发</t>
        </is>
      </c>
      <c r="J5" s="1044" t="inlineStr">
        <is>
          <t>当期投入</t>
        </is>
      </c>
      <c r="K5" s="1044" t="inlineStr">
        <is>
          <t>产品等级</t>
        </is>
      </c>
      <c r="L5" s="1091" t="inlineStr">
        <is>
          <t>下级需求</t>
        </is>
      </c>
      <c r="M5" s="178" t="n"/>
      <c r="N5" s="1047" t="inlineStr">
        <is>
          <t>广告计划</t>
        </is>
      </c>
      <c r="O5" s="1044" t="inlineStr">
        <is>
          <t>产品1</t>
        </is>
      </c>
      <c r="P5" s="1044" t="inlineStr">
        <is>
          <t>产品2</t>
        </is>
      </c>
      <c r="Q5" s="1044" t="inlineStr">
        <is>
          <t>产品3</t>
        </is>
      </c>
      <c r="R5" s="1091" t="inlineStr">
        <is>
          <t>产品4</t>
        </is>
      </c>
      <c r="S5" s="1100" t="n"/>
      <c r="T5" s="230" t="n"/>
      <c r="U5" s="1047" t="inlineStr">
        <is>
          <t>产品1</t>
        </is>
      </c>
      <c r="V5" s="1061">
        <f>第2期!AP9</f>
        <v/>
      </c>
      <c r="W5" s="1061">
        <f>第2期!AP10</f>
        <v/>
      </c>
      <c r="X5" s="1061">
        <f>第2期!AP11</f>
        <v/>
      </c>
      <c r="Y5" s="1061">
        <f>第2期!AP12</f>
        <v/>
      </c>
      <c r="Z5" s="1061">
        <f>第2期!AJ26</f>
        <v/>
      </c>
      <c r="AA5" s="187">
        <f>(V5+W5+X5+Y5)*AC11</f>
        <v/>
      </c>
      <c r="AB5" s="261" t="inlineStr">
        <is>
          <t>产品1</t>
        </is>
      </c>
      <c r="AC5" s="1236">
        <f>初始化表!$B$8*初始化表!E17*初始化表!$H$5/1300+初始化表!$B$12*初始化表!E17/1300+初始化表!E19+初始化表!E18*(-C35-C44)/(SUM(B17:E17)*初始化表!E18+SUM(B18:E18)*初始化表!F18+SUM(B19:E19)*初始化表!G18+SUM(B20:E20)*初始化表!H18)</f>
        <v/>
      </c>
      <c r="AD5" s="1237">
        <f>$AC5+初始化表!L19+$F6*B6/SUMPRODUCT($B6:$E6,$V42:$Y42)+B$10*B6/SUMPRODUCT(B$6:B$9,V$42:V$45)+初始化表!L13/I63+(IF(I25+J25=0,0,1)*初始化表!H25+IF(K25+L25=0,0,1)*初始化表!I25)/(I63+J63+K63+L63)</f>
        <v/>
      </c>
      <c r="AE5" s="1237">
        <f>$AC5+初始化表!M19+$F6*C6/SUMPRODUCT($B6:$E6,$V42:$Y42)+C$10*C6/SUMPRODUCT(C$6:C$9,W$42:W$45)+初始化表!M13/J63+(IF(I25+J25=0,0,1)*初始化表!H25+IF(K25+L25=0,0,1)*初始化表!I25)/(I63+J63+K63+L63)</f>
        <v/>
      </c>
      <c r="AF5" s="1237">
        <f>$AC5+初始化表!N19+$F6*D6/SUMPRODUCT($B6:$E6,$V42:$Y42)+D$10*D6/SUMPRODUCT(D$6:D$9,X$42:X$45)+初始化表!N13/K63+(IF(I25+J25=0,0,1)*初始化表!H25+IF(K25+L25=0,0,1)*初始化表!I25)/(I63+J63+K63+L63)</f>
        <v/>
      </c>
      <c r="AG5" s="1238">
        <f>$AC5+初始化表!O19+$F6*E6/SUMPRODUCT($B6:$E6,$V42:$Y42)+E$10*E6/SUMPRODUCT(E$6:E$9,Y$42:Y$45)+初始化表!O13/L63+(IF(I25+J25=0,0,1)*初始化表!H25+IF(K25+L25=0,0,1)*初始化表!I25)/(I63+J63+K63+L63)</f>
        <v/>
      </c>
      <c r="AH5" s="144" t="n"/>
      <c r="AI5" s="1228" t="n"/>
      <c r="AY5" s="1239" t="n"/>
      <c r="AZ5" s="144" t="n"/>
      <c r="BA5" s="1044" t="inlineStr">
        <is>
          <t>公司</t>
        </is>
      </c>
      <c r="BB5" s="1044" t="inlineStr">
        <is>
          <t>产品1</t>
        </is>
      </c>
      <c r="BF5" s="1044" t="inlineStr">
        <is>
          <t>产品2</t>
        </is>
      </c>
      <c r="BJ5" s="1044" t="inlineStr">
        <is>
          <t>产品3</t>
        </is>
      </c>
      <c r="BN5" s="1044" t="inlineStr">
        <is>
          <t>产品4</t>
        </is>
      </c>
      <c r="BR5" s="1106" t="n"/>
      <c r="BS5" s="1045">
        <f>BA7</f>
        <v/>
      </c>
      <c r="BT5" s="1061">
        <f>IF(BS5=0,0,1)</f>
        <v/>
      </c>
      <c r="BU5" s="1061">
        <f>第2期!AQ107*0.5</f>
        <v/>
      </c>
      <c r="BV5" s="1240">
        <f>AVERAGE(BT30:CI30)*初始化表!B$31</f>
        <v/>
      </c>
      <c r="BW5" s="1240">
        <f>$BT5*(AL107-BW$25)/BW$26*初始化表!B$30</f>
        <v/>
      </c>
      <c r="BX5" s="1240">
        <f>$BT5*(AM107-BX$25)/BX$26*初始化表!B$33</f>
        <v/>
      </c>
      <c r="BY5" s="1240">
        <f>$BT5*(AN107-BY$25)/BY$26*初始化表!B$32</f>
        <v/>
      </c>
      <c r="BZ5" s="1240">
        <f>$BT5*(AP107-BZ$25)/BZ$26*初始化表!B$34</f>
        <v/>
      </c>
      <c r="CA5" s="1240">
        <f>$BT$5*(AW107-CA$25)/CA$26*初始化表!B$36</f>
        <v/>
      </c>
      <c r="CB5" s="1240">
        <f>CE5-CC5-BU5-SUM(BV5:CA5)/2</f>
        <v/>
      </c>
      <c r="CC5" s="1061">
        <f>IF(AO107-AX107&gt;=0,0,-0.1*(1-EXP(2*10^(-6)*(AO107-AX107))))</f>
        <v/>
      </c>
      <c r="CD5" s="1241">
        <f>SUM(BV5:CB5)</f>
        <v/>
      </c>
      <c r="CE5" s="1241">
        <f>AQ107</f>
        <v/>
      </c>
      <c r="CF5" s="1241">
        <f>BU5*2</f>
        <v/>
      </c>
      <c r="CG5" s="1106" t="n"/>
      <c r="CH5" s="1106" t="n"/>
      <c r="CI5" s="1101" t="n"/>
      <c r="CJ5" s="1101" t="n"/>
      <c r="CK5" s="1101" t="n"/>
      <c r="CL5" s="1101" t="n"/>
      <c r="CM5" s="1101" t="n"/>
      <c r="CN5" s="1101" t="n"/>
      <c r="CO5" s="1101" t="n"/>
      <c r="CP5" s="1101" t="n"/>
      <c r="CQ5" s="1101" t="n"/>
      <c r="CR5" s="1101" t="n"/>
      <c r="CS5" s="1101" t="n"/>
      <c r="CT5" s="1101" t="n"/>
      <c r="CU5" s="1101" t="n"/>
      <c r="CV5" s="1101" t="n"/>
      <c r="CW5" s="1101" t="n"/>
      <c r="CX5" s="1101" t="n"/>
      <c r="CY5" s="1101" t="n"/>
      <c r="CZ5" s="1101" t="n"/>
      <c r="DA5" s="1101" t="n"/>
      <c r="DB5" s="1101" t="n"/>
      <c r="DC5" s="1101" t="n"/>
      <c r="DD5" s="1101" t="n"/>
      <c r="DE5" s="1101" t="n"/>
      <c r="DF5" s="1101" t="n"/>
      <c r="DG5" s="1101" t="n"/>
      <c r="DH5" s="1101" t="n"/>
      <c r="DI5" s="1101" t="n"/>
    </row>
    <row r="6" ht="16" customFormat="1" customHeight="1" s="140">
      <c r="A6" s="1047" t="inlineStr">
        <is>
          <t>产品1</t>
        </is>
      </c>
      <c r="B6" s="1242">
        <f>O20</f>
        <v/>
      </c>
      <c r="C6" s="1242">
        <f>P20</f>
        <v/>
      </c>
      <c r="D6" s="1242">
        <f>Q20</f>
        <v/>
      </c>
      <c r="E6" s="1242">
        <f>R20</f>
        <v/>
      </c>
      <c r="F6" s="1243">
        <f>O28</f>
        <v/>
      </c>
      <c r="G6" s="144" t="n"/>
      <c r="H6" s="1047" t="inlineStr">
        <is>
          <t>产品1</t>
        </is>
      </c>
      <c r="I6" s="1244">
        <f>第2期!I6+第2期!J6</f>
        <v/>
      </c>
      <c r="J6" s="1245" t="n"/>
      <c r="K6" s="1246">
        <f>IF(IF((I6+F17)&gt;=初始化表!I31,5,IF((I6+F17)&gt;=初始化表!H31,4,IF((I6+F17)&gt;=初始化表!G31,3,IF((I6+F17)&gt;=初始化表!F31,2,IF((I6+F17)&gt;=初始化表!E31,1,0)))))+IF(I6+F17&gt;初始化表!E31,O$45)&lt;第2期!K6+1,IF((I6+F17)&gt;=初始化表!I31,5,IF((I6+F17)&gt;=初始化表!H31,4,IF((I6+F17)&gt;=初始化表!G31,3,IF((I6+F17)&gt;=初始化表!F31,2,IF((I6+F17)&gt;=初始化表!E31,1,0)))))+IF(I6+F17&gt;初始化表!E31,O$45),第2期!K6+1)</f>
        <v/>
      </c>
      <c r="L6" s="1243">
        <f>IF(I6&lt;初始化表!E31,初始化表!E31-I6,IF(I6&lt;初始化表!F31,初始化表!F31-I6,IF(I6&lt;初始化表!G31,初始化表!G31-I6,IF(I6&lt;初始化表!H31,初始化表!H31-I6,IF(I6&lt;初始化表!I31,初始化表!I31-I6,0)))))</f>
        <v/>
      </c>
      <c r="M6" s="178" t="n"/>
      <c r="N6" s="1047" t="inlineStr">
        <is>
          <t>投入比例</t>
        </is>
      </c>
      <c r="O6" s="181" t="n">
        <v>0.034</v>
      </c>
      <c r="P6" s="181" t="n">
        <v>0.034</v>
      </c>
      <c r="Q6" s="181" t="n">
        <v>0.034</v>
      </c>
      <c r="R6" s="231" t="n">
        <v>0.034</v>
      </c>
      <c r="S6" s="181" t="n"/>
      <c r="T6" s="230" t="n"/>
      <c r="U6" s="1047" t="inlineStr">
        <is>
          <t>产品2</t>
        </is>
      </c>
      <c r="V6" s="1061">
        <f>第2期!AP13</f>
        <v/>
      </c>
      <c r="W6" s="1061">
        <f>第2期!AP14</f>
        <v/>
      </c>
      <c r="X6" s="1061">
        <f>第2期!AP15</f>
        <v/>
      </c>
      <c r="Y6" s="1061">
        <f>第2期!AP16</f>
        <v/>
      </c>
      <c r="Z6" s="1061">
        <f>第2期!AJ27</f>
        <v/>
      </c>
      <c r="AA6" s="187">
        <f>(V6+W6+X6+Y6)*AC12</f>
        <v/>
      </c>
      <c r="AB6" s="261" t="inlineStr">
        <is>
          <t>产品2</t>
        </is>
      </c>
      <c r="AC6" s="1236">
        <f>初始化表!$B$8*初始化表!F17*初始化表!$H$5/1300+初始化表!$B$12*初始化表!F17/1300+初始化表!F19+初始化表!F18*(-C35-C44)/(SUM(B17:E17)*初始化表!E18+SUM(B18:E18)*初始化表!F18+SUM(B19:E19)*初始化表!G18+SUM(B20:E20)*初始化表!H18)</f>
        <v/>
      </c>
      <c r="AD6" s="1237">
        <f>$AC6+初始化表!L20+$F7*B7/SUMPRODUCT($B7:$E7,$V43:$Y43)+B$10*B7/SUMPRODUCT(B$6:B$9,V$42:V$45)+初始化表!L14/I64+(IF(I26+J26=0,0,1)*初始化表!H26+IF(K26+L26=0,0,1)*初始化表!I26)/(I64+J64+K64+L64)</f>
        <v/>
      </c>
      <c r="AE6" s="1237">
        <f>$AC6+初始化表!M20+$F7*C7/SUMPRODUCT($B7:$E7,$V43:$Y43)+C$10*C7/SUMPRODUCT(C$6:C$9,W$42:W$45)+初始化表!M14/J64+(IF(I26+J26=0,0,1)*初始化表!H26+IF(K26+L26=0,0,1)*初始化表!I26)/(I64+J64+K64+L64)</f>
        <v/>
      </c>
      <c r="AF6" s="1237">
        <f>$AC6+初始化表!N20+$F7*D7/SUMPRODUCT($B7:$E7,$V43:$Y43)+D$10*D7/SUMPRODUCT(D$6:D$9,X$42:X$45)+初始化表!N14/K64+(IF(I26+J26=0,0,1)*初始化表!H26+IF(K26+L26=0,0,1)*初始化表!I26)/(I64+J64+K64+L64)</f>
        <v/>
      </c>
      <c r="AG6" s="1238">
        <f>$AC6+初始化表!O20+$F7*E7/SUMPRODUCT($B7:$E7,$V43:$Y43)+E$10*E7/SUMPRODUCT(E$6:E$9,Y$42:Y$45)+初始化表!O14/L64+(IF(I26+J26=0,0,1)*初始化表!H26+IF(K26+L26=0,0,1)*初始化表!I26)/(I64+J64+K64+L64)</f>
        <v/>
      </c>
      <c r="AH6" s="144" t="n"/>
      <c r="AI6" s="1233" t="n"/>
      <c r="AJ6" s="1210" t="n"/>
      <c r="AK6" s="1210" t="n"/>
      <c r="AL6" s="1210" t="n"/>
      <c r="AM6" s="1210" t="n"/>
      <c r="AN6" s="1210" t="n"/>
      <c r="AO6" s="1210" t="n"/>
      <c r="AP6" s="1210" t="n"/>
      <c r="AQ6" s="1234" t="n"/>
      <c r="AR6" s="1101" t="n"/>
      <c r="AS6" s="1101" t="n"/>
      <c r="AT6" s="1101" t="n"/>
      <c r="AU6" s="1101" t="n"/>
      <c r="AV6" s="1101" t="n"/>
      <c r="AW6" s="1101" t="n"/>
      <c r="AX6" s="1101" t="n"/>
      <c r="AY6" s="350" t="n"/>
      <c r="AZ6" s="144" t="n"/>
      <c r="BB6" s="1044" t="inlineStr">
        <is>
          <t>市场1</t>
        </is>
      </c>
      <c r="BC6" s="1044" t="inlineStr">
        <is>
          <t>市场2</t>
        </is>
      </c>
      <c r="BD6" s="1044" t="inlineStr">
        <is>
          <t>市场3</t>
        </is>
      </c>
      <c r="BE6" s="1044" t="inlineStr">
        <is>
          <t>市场4</t>
        </is>
      </c>
      <c r="BF6" s="1044" t="inlineStr">
        <is>
          <t>市场1</t>
        </is>
      </c>
      <c r="BG6" s="1044" t="inlineStr">
        <is>
          <t>市场2</t>
        </is>
      </c>
      <c r="BH6" s="1044" t="inlineStr">
        <is>
          <t>市场3</t>
        </is>
      </c>
      <c r="BI6" s="1044" t="inlineStr">
        <is>
          <t>市场4</t>
        </is>
      </c>
      <c r="BJ6" s="1044" t="inlineStr">
        <is>
          <t>市场1</t>
        </is>
      </c>
      <c r="BK6" s="1044" t="inlineStr">
        <is>
          <t>市场2</t>
        </is>
      </c>
      <c r="BL6" s="1044" t="inlineStr">
        <is>
          <t>市场3</t>
        </is>
      </c>
      <c r="BM6" s="1044" t="inlineStr">
        <is>
          <t>市场4</t>
        </is>
      </c>
      <c r="BN6" s="1044" t="inlineStr">
        <is>
          <t>市场1</t>
        </is>
      </c>
      <c r="BO6" s="1044" t="inlineStr">
        <is>
          <t>市场2</t>
        </is>
      </c>
      <c r="BP6" s="1044" t="inlineStr">
        <is>
          <t>市场3</t>
        </is>
      </c>
      <c r="BQ6" s="1044" t="inlineStr">
        <is>
          <t>市场4</t>
        </is>
      </c>
      <c r="BR6" s="1106" t="n"/>
      <c r="BS6" s="1045">
        <f>BA8</f>
        <v/>
      </c>
      <c r="BT6" s="1061">
        <f>IF(BS6=0,0,1)</f>
        <v/>
      </c>
      <c r="BU6" s="1061">
        <f>第2期!AQ108*0.5</f>
        <v/>
      </c>
      <c r="BV6" s="1240">
        <f>AVERAGE(BT31:CI31)*初始化表!B$31</f>
        <v/>
      </c>
      <c r="BW6" s="1240">
        <f>$BT6*(AL108-BW$25)/BW$26*初始化表!B$30</f>
        <v/>
      </c>
      <c r="BX6" s="1240">
        <f>$BT6*(AM108-BX$25)/BX$26*初始化表!B$33</f>
        <v/>
      </c>
      <c r="BY6" s="1240">
        <f>$BT6*(AN108-BY$25)/BY$26*初始化表!B$32</f>
        <v/>
      </c>
      <c r="BZ6" s="1240">
        <f>$BT6*(AP108-BZ$25)/BZ$26*初始化表!B$34</f>
        <v/>
      </c>
      <c r="CA6" s="1240">
        <f>$BT$5*(AW108-CA$25)/CA$26*初始化表!B$36</f>
        <v/>
      </c>
      <c r="CB6" s="1240">
        <f>CE6-CC6-BU6-SUM(BV6:CA6)/2</f>
        <v/>
      </c>
      <c r="CC6" s="1061">
        <f>IF(AO108-AX108&gt;=0,0,-0.1*(1-EXP(2*10^(-6)*(AO108-AX108))))</f>
        <v/>
      </c>
      <c r="CD6" s="1241">
        <f>SUM(BV6:CB6)</f>
        <v/>
      </c>
      <c r="CE6" s="1241">
        <f>AQ108</f>
        <v/>
      </c>
      <c r="CF6" s="1241">
        <f>BU6*2</f>
        <v/>
      </c>
      <c r="CG6" s="1106" t="n"/>
      <c r="CH6" s="1106" t="n"/>
      <c r="CI6" s="1100" t="n"/>
      <c r="CJ6" s="1101" t="n"/>
      <c r="CK6" s="1100" t="n"/>
      <c r="CL6" s="1101" t="n"/>
      <c r="CM6" s="1101" t="n"/>
      <c r="CN6" s="1101" t="n"/>
      <c r="CO6" s="1101" t="n"/>
      <c r="CP6" s="1101" t="n"/>
      <c r="CQ6" s="1101" t="n"/>
      <c r="CR6" s="1101" t="n"/>
      <c r="CS6" s="1101" t="n"/>
      <c r="CT6" s="1101" t="n"/>
      <c r="CU6" s="1101" t="n"/>
      <c r="CV6" s="1101" t="n"/>
      <c r="CW6" s="1101" t="n"/>
      <c r="CX6" s="1101" t="n"/>
      <c r="CY6" s="1101" t="n"/>
      <c r="CZ6" s="1101" t="n"/>
      <c r="DA6" s="1101" t="n"/>
      <c r="DB6" s="1101" t="n"/>
      <c r="DC6" s="1101" t="n"/>
      <c r="DD6" s="1101" t="n"/>
      <c r="DE6" s="1101" t="n"/>
      <c r="DF6" s="1101" t="n"/>
      <c r="DG6" s="1101" t="n"/>
      <c r="DH6" s="1101" t="n"/>
      <c r="DI6" s="1101" t="n"/>
    </row>
    <row r="7" ht="16" customFormat="1" customHeight="1" s="140">
      <c r="A7" s="1047" t="inlineStr">
        <is>
          <t>产品2</t>
        </is>
      </c>
      <c r="B7" s="1242">
        <f>O21</f>
        <v/>
      </c>
      <c r="C7" s="1242">
        <f>P21</f>
        <v/>
      </c>
      <c r="D7" s="1242">
        <f>Q21</f>
        <v/>
      </c>
      <c r="E7" s="1242">
        <f>R21</f>
        <v/>
      </c>
      <c r="F7" s="1243">
        <f>P28</f>
        <v/>
      </c>
      <c r="G7" s="144" t="n"/>
      <c r="H7" s="1047" t="inlineStr">
        <is>
          <t>产品2</t>
        </is>
      </c>
      <c r="I7" s="1244">
        <f>第2期!I7+第2期!J7</f>
        <v/>
      </c>
      <c r="J7" s="1245" t="n"/>
      <c r="K7" s="1246">
        <f>IF(IF((I7+F18)&gt;=初始化表!I32,5,IF((I7+F18)&gt;=初始化表!H32,4,IF((I7+F18)&gt;=初始化表!G32,3,IF((I7+F18)&gt;=初始化表!F32,2,IF((I7+F18)&gt;=初始化表!E32,1,0)))))+IF(I7+F18&gt;初始化表!E32,O$45)&lt;第2期!K7+1,IF((I7+F18)&gt;=初始化表!I32,5,IF((I7+F18)&gt;=初始化表!H32,4,IF((I7+F18)&gt;=初始化表!G32,3,IF((I7+F18)&gt;=初始化表!F32,2,IF((I7+F18)&gt;=初始化表!E32,1,0)))))+IF(I7+F18&gt;初始化表!E32,O$45),第2期!K7+1)</f>
        <v/>
      </c>
      <c r="L7" s="1243">
        <f>IF(I7&lt;初始化表!E32,初始化表!E32-I7,IF(I7&lt;初始化表!F32,初始化表!F32-I7,IF(I7&lt;初始化表!G32,初始化表!G32-I7,IF(I7&lt;初始化表!H32,初始化表!H32-I7,IF(I7&lt;初始化表!I32,初始化表!I32-I7,0)))))</f>
        <v/>
      </c>
      <c r="M7" s="178" t="n"/>
      <c r="N7" s="1047" t="inlineStr">
        <is>
          <t>促销计划</t>
        </is>
      </c>
      <c r="O7" s="1044" t="inlineStr">
        <is>
          <t>市场1</t>
        </is>
      </c>
      <c r="P7" s="1044" t="inlineStr">
        <is>
          <t>市场2</t>
        </is>
      </c>
      <c r="Q7" s="1044" t="inlineStr">
        <is>
          <t>市场3</t>
        </is>
      </c>
      <c r="R7" s="1091" t="inlineStr">
        <is>
          <t>市场4</t>
        </is>
      </c>
      <c r="S7" s="1100" t="n"/>
      <c r="T7" s="230" t="n"/>
      <c r="U7" s="1047" t="inlineStr">
        <is>
          <t>产品3</t>
        </is>
      </c>
      <c r="V7" s="1061">
        <f>第2期!AP17</f>
        <v/>
      </c>
      <c r="W7" s="1061">
        <f>第2期!AP18</f>
        <v/>
      </c>
      <c r="X7" s="1061">
        <f>第2期!AP19</f>
        <v/>
      </c>
      <c r="Y7" s="1061">
        <f>第2期!AP20</f>
        <v/>
      </c>
      <c r="Z7" s="1061">
        <f>第2期!AJ28</f>
        <v/>
      </c>
      <c r="AA7" s="187">
        <f>(V7+W7+X7+Y7)*AC13</f>
        <v/>
      </c>
      <c r="AB7" s="261" t="inlineStr">
        <is>
          <t>产品3</t>
        </is>
      </c>
      <c r="AC7" s="1236">
        <f>初始化表!$B$8*初始化表!G17*初始化表!$H$5/1300+初始化表!$B$12*初始化表!G17/1300+初始化表!G19+初始化表!G18*(-C35-C44)/(SUM(B17:E17)*初始化表!E18+SUM(B18:E18)*初始化表!F18+SUM(B19:E19)*初始化表!G18+SUM(B20:E20)*初始化表!H18)</f>
        <v/>
      </c>
      <c r="AD7" s="1237">
        <f>$AC7+初始化表!L21+$F8*B8/SUMPRODUCT($B8:$E8,$V44:$Y44)+B$10*B8/SUMPRODUCT(B$6:B$9,V$42:V$45)+初始化表!L15/I65+(IF(I27+J27=0,0,1)*初始化表!H27+IF(K27+L27=0,0,1)*初始化表!I27)/(I65+J65+K65+L65)</f>
        <v/>
      </c>
      <c r="AE7" s="1237">
        <f>$AC7+初始化表!M21+$F8*C8/SUMPRODUCT($B8:$E8,$V44:$Y44)+C$10*C8/SUMPRODUCT(C$6:C$9,W$42:W$45)+初始化表!M15/J65+(IF(I27+J27=0,0,1)*初始化表!H27+IF(K27+L27=0,0,1)*初始化表!I27)/(I65+J65+K65+L65)</f>
        <v/>
      </c>
      <c r="AF7" s="1237">
        <f>$AC7+初始化表!N21+$F8*D8/SUMPRODUCT($B8:$E8,$V44:$Y44)+D$10*D8/SUMPRODUCT(D$6:D$9,X$42:X$45)+初始化表!N15/K65+(IF(I27+J27=0,0,1)*初始化表!H27+IF(K27+L27=0,0,1)*初始化表!I27)/(I65+J65+K65+L65)</f>
        <v/>
      </c>
      <c r="AG7" s="1238">
        <f>$AC7+初始化表!O21+$F8*E8/SUMPRODUCT($B8:$E8,$V44:$Y44)+E$10*E8/SUMPRODUCT(E$6:E$9,Y$42:Y$45)+初始化表!O15/L65+(IF(I27+J27=0,0,1)*初始化表!H27+IF(K27+L27=0,0,1)*初始化表!I27)/(I65+J65+K65+L65)</f>
        <v/>
      </c>
      <c r="AH7" s="144" t="n"/>
      <c r="AI7" s="1228" t="n"/>
      <c r="AQ7" s="1239" t="n"/>
      <c r="AR7" s="1101" t="n"/>
      <c r="AS7" s="1101" t="n"/>
      <c r="AT7" s="1101" t="n"/>
      <c r="AU7" s="1101" t="n"/>
      <c r="AV7" s="1101" t="n"/>
      <c r="AW7" s="1101" t="n"/>
      <c r="AX7" s="1101" t="n"/>
      <c r="AY7" s="350" t="n"/>
      <c r="AZ7" s="144" t="n"/>
      <c r="BA7" s="351">
        <f>AI37</f>
        <v/>
      </c>
      <c r="BB7" s="352">
        <f>IF($BA7="","",INT(BB$28*AJ61))</f>
        <v/>
      </c>
      <c r="BC7" s="352">
        <f>IF($BA7="","",INT(BC$28*AK61))</f>
        <v/>
      </c>
      <c r="BD7" s="352">
        <f>IF($BA7="","",INT(BD$28*AL61))</f>
        <v/>
      </c>
      <c r="BE7" s="352">
        <f>IF($BA7="","",INT(BE$28*AM61))</f>
        <v/>
      </c>
      <c r="BF7" s="352">
        <f>IF($BA7="","",INT(BF$28*AN61))</f>
        <v/>
      </c>
      <c r="BG7" s="352">
        <f>IF($BA7="","",INT(BG$28*AO61))</f>
        <v/>
      </c>
      <c r="BH7" s="352">
        <f>IF($BA7="","",INT(BH$28*AP61))</f>
        <v/>
      </c>
      <c r="BI7" s="352">
        <f>IF($BA7="","",INT(BI$28*AQ61))</f>
        <v/>
      </c>
      <c r="BJ7" s="352">
        <f>IF($BA7="","",INT(BJ$28*AR61))</f>
        <v/>
      </c>
      <c r="BK7" s="352">
        <f>IF($BA7="","",INT(BK$28*AS61))</f>
        <v/>
      </c>
      <c r="BL7" s="352">
        <f>IF($BA7="","",INT(BL$28*AT61))</f>
        <v/>
      </c>
      <c r="BM7" s="352">
        <f>IF($BA7="","",INT(BM$28*AU61))</f>
        <v/>
      </c>
      <c r="BN7" s="352">
        <f>IF($BA7="","",INT(BN$28*AV61))</f>
        <v/>
      </c>
      <c r="BO7" s="352">
        <f>IF($BA7="","",INT(BO$28*AW61))</f>
        <v/>
      </c>
      <c r="BP7" s="352">
        <f>IF($BA7="","",INT(BP$28*AX61))</f>
        <v/>
      </c>
      <c r="BQ7" s="352">
        <f>IF($BA7="","",INT(BQ$28*AY61))</f>
        <v/>
      </c>
      <c r="BR7" s="1106" t="n"/>
      <c r="BS7" s="1045">
        <f>BA9</f>
        <v/>
      </c>
      <c r="BT7" s="1061">
        <f>IF(BS7=0,0,1)</f>
        <v/>
      </c>
      <c r="BU7" s="1061">
        <f>第2期!AQ109*0.5</f>
        <v/>
      </c>
      <c r="BV7" s="1240">
        <f>AVERAGE(BT32:CI32)*初始化表!B$31</f>
        <v/>
      </c>
      <c r="BW7" s="1240">
        <f>$BT7*(AL109-BW$25)/BW$26*初始化表!B$30</f>
        <v/>
      </c>
      <c r="BX7" s="1240">
        <f>$BT7*(AM109-BX$25)/BX$26*初始化表!B$33</f>
        <v/>
      </c>
      <c r="BY7" s="1240">
        <f>$BT7*(AN109-BY$25)/BY$26*初始化表!B$32</f>
        <v/>
      </c>
      <c r="BZ7" s="1240">
        <f>$BT7*(AP109-BZ$25)/BZ$26*初始化表!B$34</f>
        <v/>
      </c>
      <c r="CA7" s="1240">
        <f>$BT$5*(AW109-CA$25)/CA$26*初始化表!B$36</f>
        <v/>
      </c>
      <c r="CB7" s="1240">
        <f>CE7-CC7-BU7-SUM(BV7:CA7)/2</f>
        <v/>
      </c>
      <c r="CC7" s="1061">
        <f>IF(AO109-AX109&gt;=0,0,-0.1*(1-EXP(2*10^(-6)*(AO109-AX109))))</f>
        <v/>
      </c>
      <c r="CD7" s="1241">
        <f>SUM(BV7:CB7)</f>
        <v/>
      </c>
      <c r="CE7" s="1241">
        <f>AQ109</f>
        <v/>
      </c>
      <c r="CF7" s="1241">
        <f>BU7*2</f>
        <v/>
      </c>
      <c r="CG7" s="1106" t="n"/>
      <c r="CH7" s="1106" t="n"/>
      <c r="CI7" s="1101" t="n"/>
      <c r="CJ7" s="1101" t="n"/>
      <c r="CK7" s="1101" t="n"/>
      <c r="CL7" s="1101" t="n"/>
      <c r="CM7" s="1101" t="n"/>
      <c r="CN7" s="1101" t="n"/>
      <c r="CO7" s="1101" t="n"/>
      <c r="CP7" s="1101" t="n"/>
      <c r="CQ7" s="1101" t="n"/>
      <c r="CR7" s="1101" t="n"/>
      <c r="CS7" s="1101" t="n"/>
      <c r="CT7" s="1101" t="n"/>
      <c r="CU7" s="1101" t="n"/>
      <c r="CV7" s="1101" t="n"/>
      <c r="CW7" s="1101" t="n"/>
      <c r="CX7" s="1101" t="n"/>
      <c r="CY7" s="1101" t="n"/>
      <c r="CZ7" s="1101" t="n"/>
      <c r="DA7" s="1101" t="n"/>
      <c r="DB7" s="1101" t="n"/>
      <c r="DC7" s="1101" t="n"/>
      <c r="DD7" s="1101" t="n"/>
      <c r="DE7" s="1101" t="n"/>
      <c r="DF7" s="1101" t="n"/>
      <c r="DG7" s="1101" t="n"/>
      <c r="DH7" s="1101" t="n"/>
      <c r="DI7" s="1101" t="n"/>
    </row>
    <row r="8" ht="16" customFormat="1" customHeight="1" s="140">
      <c r="A8" s="1047" t="inlineStr">
        <is>
          <t>产品3</t>
        </is>
      </c>
      <c r="B8" s="1242">
        <f>O22</f>
        <v/>
      </c>
      <c r="C8" s="1242">
        <f>P22</f>
        <v/>
      </c>
      <c r="D8" s="1242">
        <f>Q22</f>
        <v/>
      </c>
      <c r="E8" s="1242">
        <f>R22</f>
        <v/>
      </c>
      <c r="F8" s="1243">
        <f>Q28</f>
        <v/>
      </c>
      <c r="G8" s="144" t="n"/>
      <c r="H8" s="1047" t="inlineStr">
        <is>
          <t>产品3</t>
        </is>
      </c>
      <c r="I8" s="1244">
        <f>第2期!I8+第2期!J8</f>
        <v/>
      </c>
      <c r="J8" s="1245" t="n"/>
      <c r="K8" s="1246">
        <f>IF(IF((I8+F19)&gt;=初始化表!I33,5,IF((I8+F19)&gt;=初始化表!H33,4,IF((I8+F19)&gt;=初始化表!G33,3,IF((I8+F19)&gt;=初始化表!F33,2,IF((I8+F19)&gt;=初始化表!E33,1,0)))))+IF(I8+F19&gt;初始化表!E33,O$45)&lt;第2期!K8+1,IF((I8+F19)&gt;=初始化表!I33,5,IF((I8+F19)&gt;=初始化表!H33,4,IF((I8+F19)&gt;=初始化表!G33,3,IF((I8+F19)&gt;=初始化表!F33,2,IF((I8+F19)&gt;=初始化表!E33,1,0)))))+IF(I8+F19&gt;初始化表!E33,O$45),第2期!K8+1)</f>
        <v/>
      </c>
      <c r="L8" s="1243">
        <f>IF(I8&lt;初始化表!E33,初始化表!E33-I8,IF(I8&lt;初始化表!F33,初始化表!F33-I8,IF(I8&lt;初始化表!G33,初始化表!G33-I8,IF(I8&lt;初始化表!H33,初始化表!H33-I8,IF(I8&lt;初始化表!I33,初始化表!I33-I8,0)))))</f>
        <v/>
      </c>
      <c r="M8" s="178" t="n"/>
      <c r="N8" s="1047" t="inlineStr">
        <is>
          <t>投入比例</t>
        </is>
      </c>
      <c r="O8" s="181" t="n">
        <v>0.031</v>
      </c>
      <c r="P8" s="181" t="n">
        <v>0.031</v>
      </c>
      <c r="Q8" s="181" t="n">
        <v>0.031</v>
      </c>
      <c r="R8" s="231" t="n">
        <v>0.031</v>
      </c>
      <c r="S8" s="181" t="n"/>
      <c r="T8" s="230" t="n"/>
      <c r="U8" s="1073" t="inlineStr">
        <is>
          <t>产品4</t>
        </is>
      </c>
      <c r="V8" s="1063">
        <f>第2期!AP21</f>
        <v/>
      </c>
      <c r="W8" s="1063">
        <f>第2期!AP22</f>
        <v/>
      </c>
      <c r="X8" s="1063">
        <f>第2期!AP23</f>
        <v/>
      </c>
      <c r="Y8" s="1063">
        <f>第2期!AP24</f>
        <v/>
      </c>
      <c r="Z8" s="1063">
        <f>第2期!AJ29</f>
        <v/>
      </c>
      <c r="AA8" s="1064">
        <f>(V8+W8+X8+Y8)*AC14</f>
        <v/>
      </c>
      <c r="AB8" s="264" t="inlineStr">
        <is>
          <t>产品4</t>
        </is>
      </c>
      <c r="AC8" s="1247">
        <f>初始化表!$B$8*初始化表!H17*初始化表!$H$5/1300+初始化表!$B$12*初始化表!H17/1300+初始化表!H19+初始化表!H18*(-C35-C44)/(SUM(B17:E17)*初始化表!E18+SUM(B18:E18)*初始化表!F18+SUM(B19:E19)*初始化表!G18+SUM(B20:E20)*初始化表!H18)</f>
        <v/>
      </c>
      <c r="AD8" s="1248">
        <f>$AC8+初始化表!L22+$F9*B9/SUMPRODUCT($B9:$E9,$V45:$Y45)+B$10*B9/SUMPRODUCT(B$6:B$9,V$42:V$45)+初始化表!L16/I66+(IF(I28+J28=0,0,1)*初始化表!H28+IF(K28+L28=0,0,1)*初始化表!I28)/(I66+J66+K66+L66)</f>
        <v/>
      </c>
      <c r="AE8" s="1248">
        <f>$AC8+初始化表!M22+$F9*C9/SUMPRODUCT($B9:$E9,$V45:$Y45)+C$10*C9/SUMPRODUCT(C$6:C$9,W$42:W$45)+初始化表!M16/J66+(IF(I28+J28=0,0,1)*初始化表!H28+IF(K28+L28=0,0,1)*初始化表!I28)/(I66+J66+K66+L66)</f>
        <v/>
      </c>
      <c r="AF8" s="1248">
        <f>$AC8+初始化表!N22+$F9*D9/SUMPRODUCT($B9:$E9,$V45:$Y45)+D$10*D9/SUMPRODUCT(D$6:D$9,X$42:X$45)+初始化表!N16/K66+(IF(I28+J28=0,0,1)*初始化表!H28+IF(K28+L28=0,0,1)*初始化表!I28)/(I66+J66+K66+L66)</f>
        <v/>
      </c>
      <c r="AG8" s="1249">
        <f>$AC8+初始化表!O22+$F9*E9/SUMPRODUCT($B9:$E9,$V45:$Y45)+E$10*E9/SUMPRODUCT(E$6:E$9,Y$42:Y$45)+初始化表!O16/L66+(IF(I28+J28=0,0,1)*初始化表!H28+IF(K28+L28=0,0,1)*初始化表!I28)/(I66+J66+K66+L66)</f>
        <v/>
      </c>
      <c r="AH8" s="144" t="n"/>
      <c r="AI8" s="302" t="inlineStr">
        <is>
          <t>产  品</t>
        </is>
      </c>
      <c r="AJ8" s="303" t="inlineStr">
        <is>
          <t>市  场</t>
        </is>
      </c>
      <c r="AK8" s="303" t="inlineStr">
        <is>
          <t>上期预订(件)</t>
        </is>
      </c>
      <c r="AL8" s="303" t="inlineStr">
        <is>
          <t>本期需求(件)</t>
        </is>
      </c>
      <c r="AM8" s="303" t="inlineStr">
        <is>
          <t>本期销售(件)</t>
        </is>
      </c>
      <c r="AN8" s="303" t="inlineStr">
        <is>
          <t>市场份额(%)</t>
        </is>
      </c>
      <c r="AO8" s="303" t="inlineStr">
        <is>
          <t>下期订货(件)</t>
        </is>
      </c>
      <c r="AP8" s="303" t="inlineStr">
        <is>
          <t>期末库存(件)</t>
        </is>
      </c>
      <c r="AQ8" s="303" t="inlineStr">
        <is>
          <t>废  品(件)</t>
        </is>
      </c>
      <c r="AR8" s="338" t="inlineStr">
        <is>
          <t>需求</t>
        </is>
      </c>
      <c r="AS8" s="339" t="inlineStr">
        <is>
          <t>订单是否满足</t>
        </is>
      </c>
      <c r="AT8" s="339" t="inlineStr">
        <is>
          <t>销售（剔除订单）</t>
        </is>
      </c>
      <c r="AU8" s="339" t="inlineStr">
        <is>
          <t>订单</t>
        </is>
      </c>
      <c r="AV8" s="339" t="inlineStr">
        <is>
          <t>市场库存</t>
        </is>
      </c>
      <c r="AW8" s="353" t="inlineStr">
        <is>
          <t>废品</t>
        </is>
      </c>
      <c r="AX8" s="1250" t="n"/>
      <c r="AY8" s="350" t="n"/>
      <c r="AZ8" s="144" t="n"/>
      <c r="BA8" s="351">
        <f>AI38</f>
        <v/>
      </c>
      <c r="BB8" s="352">
        <f>IF($BA8="","",INT(BB$28*AJ62))</f>
        <v/>
      </c>
      <c r="BC8" s="352">
        <f>IF($BA8="","",INT(BC$28*AK62))</f>
        <v/>
      </c>
      <c r="BD8" s="352">
        <f>IF($BA8="","",INT(BD$28*AL62))</f>
        <v/>
      </c>
      <c r="BE8" s="352">
        <f>IF($BA8="","",INT(BE$28*AM62))</f>
        <v/>
      </c>
      <c r="BF8" s="352">
        <f>IF($BA8="","",INT(BF$28*AN62))</f>
        <v/>
      </c>
      <c r="BG8" s="352">
        <f>IF($BA8="","",INT(BG$28*AO62))</f>
        <v/>
      </c>
      <c r="BH8" s="352">
        <f>IF($BA8="","",INT(BH$28*AP62))</f>
        <v/>
      </c>
      <c r="BI8" s="352">
        <f>IF($BA8="","",INT(BI$28*AQ62))</f>
        <v/>
      </c>
      <c r="BJ8" s="352">
        <f>IF($BA8="","",INT(BJ$28*AR62))</f>
        <v/>
      </c>
      <c r="BK8" s="352">
        <f>IF($BA8="","",INT(BK$28*AS62))</f>
        <v/>
      </c>
      <c r="BL8" s="352">
        <f>IF($BA8="","",INT(BL$28*AT62))</f>
        <v/>
      </c>
      <c r="BM8" s="352">
        <f>IF($BA8="","",INT(BM$28*AU62))</f>
        <v/>
      </c>
      <c r="BN8" s="352">
        <f>IF($BA8="","",INT(BN$28*AV62))</f>
        <v/>
      </c>
      <c r="BO8" s="352">
        <f>IF($BA8="","",INT(BO$28*AW62))</f>
        <v/>
      </c>
      <c r="BP8" s="352">
        <f>IF($BA8="","",INT(BP$28*AX62))</f>
        <v/>
      </c>
      <c r="BQ8" s="352">
        <f>IF($BA8="","",INT(BQ$28*AY62))</f>
        <v/>
      </c>
      <c r="BR8" s="1106" t="n"/>
      <c r="BS8" s="1045">
        <f>BA10</f>
        <v/>
      </c>
      <c r="BT8" s="1061">
        <f>IF(BS8=0,0,1)</f>
        <v/>
      </c>
      <c r="BU8" s="1061">
        <f>第2期!AQ110*0.5</f>
        <v/>
      </c>
      <c r="BV8" s="1240">
        <f>AVERAGE(BT33:CI33)*初始化表!B$31</f>
        <v/>
      </c>
      <c r="BW8" s="1240">
        <f>$BT8*(AL110-BW$25)/BW$26*初始化表!B$30</f>
        <v/>
      </c>
      <c r="BX8" s="1240">
        <f>$BT8*(AM110-BX$25)/BX$26*初始化表!B$33</f>
        <v/>
      </c>
      <c r="BY8" s="1240">
        <f>$BT8*(AN110-BY$25)/BY$26*初始化表!B$32</f>
        <v/>
      </c>
      <c r="BZ8" s="1240">
        <f>$BT8*(AP110-BZ$25)/BZ$26*初始化表!B$34</f>
        <v/>
      </c>
      <c r="CA8" s="1240">
        <f>$BT$5*(AW110-CA$25)/CA$26*初始化表!B$36</f>
        <v/>
      </c>
      <c r="CB8" s="1240">
        <f>CE8-CC8-BU8-SUM(BV8:CA8)/2</f>
        <v/>
      </c>
      <c r="CC8" s="1061">
        <f>IF(AO110-AX110&gt;=0,0,-0.1*(1-EXP(2*10^(-6)*(AO110-AX110))))</f>
        <v/>
      </c>
      <c r="CD8" s="1241">
        <f>SUM(BV8:CB8)</f>
        <v/>
      </c>
      <c r="CE8" s="1241">
        <f>AQ110</f>
        <v/>
      </c>
      <c r="CF8" s="1241">
        <f>BU8*2</f>
        <v/>
      </c>
      <c r="CG8" s="1106" t="n"/>
      <c r="CH8" s="1106" t="n"/>
      <c r="CI8" s="1101" t="n"/>
      <c r="CJ8" s="1101" t="n"/>
      <c r="CK8" s="1101" t="n"/>
      <c r="CL8" s="1101" t="n"/>
      <c r="CM8" s="1101" t="n"/>
      <c r="CN8" s="1101" t="n"/>
      <c r="CO8" s="1101" t="n"/>
      <c r="CP8" s="1101" t="n"/>
      <c r="CQ8" s="1101" t="n"/>
      <c r="CR8" s="1101" t="n"/>
      <c r="CS8" s="1101" t="n"/>
      <c r="CT8" s="1101" t="n"/>
      <c r="CU8" s="1101" t="n"/>
      <c r="CV8" s="1101" t="n"/>
      <c r="CW8" s="1101" t="n"/>
      <c r="CX8" s="1101" t="n"/>
      <c r="CY8" s="1101" t="n"/>
      <c r="CZ8" s="1101" t="n"/>
      <c r="DA8" s="1101" t="n"/>
      <c r="DB8" s="1101" t="n"/>
      <c r="DC8" s="1101" t="n"/>
      <c r="DD8" s="1101" t="n"/>
      <c r="DE8" s="1101" t="n"/>
      <c r="DF8" s="1101" t="n"/>
      <c r="DG8" s="1101" t="n"/>
      <c r="DH8" s="1101" t="n"/>
      <c r="DI8" s="1101" t="n"/>
    </row>
    <row r="9" ht="16" customFormat="1" customHeight="1" s="140">
      <c r="A9" s="1047" t="inlineStr">
        <is>
          <t>产品4</t>
        </is>
      </c>
      <c r="B9" s="1242">
        <f>O23</f>
        <v/>
      </c>
      <c r="C9" s="1242">
        <f>P23</f>
        <v/>
      </c>
      <c r="D9" s="1242">
        <f>Q23</f>
        <v/>
      </c>
      <c r="E9" s="1242">
        <f>R23</f>
        <v/>
      </c>
      <c r="F9" s="1243">
        <f>R28</f>
        <v/>
      </c>
      <c r="G9" s="144" t="n"/>
      <c r="H9" s="1073" t="inlineStr">
        <is>
          <t>产品4</t>
        </is>
      </c>
      <c r="I9" s="1251">
        <f>第2期!I9+第2期!J9</f>
        <v/>
      </c>
      <c r="J9" s="1245" t="n"/>
      <c r="K9" s="1252">
        <f>IF(IF((I9+F20)&gt;=初始化表!I34,5,IF((I9+F20)&gt;=初始化表!H34,4,IF((I9+F20)&gt;=初始化表!G34,3,IF((I9+F20)&gt;=初始化表!F34,2,IF((I9+F20)&gt;=初始化表!E34,1,0)))))+IF(I9+F20&gt;初始化表!E34,O$45)&lt;第2期!K9+1,IF((I9+F20)&gt;=初始化表!I34,5,IF((I9+F20)&gt;=初始化表!H34,4,IF((I9+F20)&gt;=初始化表!G34,3,IF((I9+F20)&gt;=初始化表!F34,2,IF((I9+F20)&gt;=初始化表!E34,1,0)))))+IF(I9+F20&gt;初始化表!E34,O$45),第2期!K9+1)</f>
        <v/>
      </c>
      <c r="L9" s="1253">
        <f>IF(I9&lt;初始化表!E34,初始化表!E34-I9,IF(I9&lt;初始化表!F34,初始化表!F34-I9,IF(I9&lt;初始化表!G34,初始化表!G34-I9,IF(I9&lt;初始化表!H34,初始化表!H34-I9,IF(I9&lt;初始化表!I34,初始化表!I34-I9,0)))))</f>
        <v/>
      </c>
      <c r="M9" s="178" t="n"/>
      <c r="N9" s="1047" t="inlineStr">
        <is>
          <t>价格浮动</t>
        </is>
      </c>
      <c r="O9" s="1044" t="inlineStr">
        <is>
          <t>市场1</t>
        </is>
      </c>
      <c r="P9" s="1044" t="inlineStr">
        <is>
          <t>市场2</t>
        </is>
      </c>
      <c r="Q9" s="1044" t="inlineStr">
        <is>
          <t>市场3</t>
        </is>
      </c>
      <c r="R9" s="1091" t="inlineStr">
        <is>
          <t>市场4</t>
        </is>
      </c>
      <c r="S9" s="1100" t="n"/>
      <c r="T9" s="230" t="n"/>
      <c r="U9" s="1101" t="n"/>
      <c r="V9" s="1101" t="n"/>
      <c r="W9" s="1101" t="n"/>
      <c r="X9" s="1101" t="n"/>
      <c r="Y9" s="1101" t="n"/>
      <c r="Z9" s="1101">
        <f>SUMPRODUCT(V5:Y8,V23:Y26)</f>
        <v/>
      </c>
      <c r="AA9" s="144" t="n"/>
      <c r="AB9" s="144" t="n"/>
      <c r="AC9" s="267" t="n"/>
      <c r="AD9" s="267" t="n"/>
      <c r="AE9" s="267" t="n"/>
      <c r="AF9" s="267" t="n"/>
      <c r="AG9" s="267" t="n"/>
      <c r="AH9" s="144" t="n"/>
      <c r="AI9" s="304" t="n"/>
      <c r="AJ9" s="305" t="n"/>
      <c r="AK9" s="306" t="n"/>
      <c r="AL9" s="306">
        <f>AM9</f>
        <v/>
      </c>
      <c r="AM9" s="306">
        <f>V42</f>
        <v/>
      </c>
      <c r="AN9" s="307" t="n"/>
      <c r="AO9" s="306" t="n"/>
      <c r="AP9" s="306" t="n"/>
      <c r="AQ9" s="340" t="n"/>
      <c r="AR9" s="1050" t="n"/>
      <c r="AS9" s="1045">
        <f>AM9-AK9</f>
        <v/>
      </c>
      <c r="AT9" s="1045" t="n"/>
      <c r="AU9" s="1045" t="n"/>
      <c r="AV9" s="1045" t="n"/>
      <c r="AW9" s="1052" t="n"/>
      <c r="AX9" s="1101" t="n"/>
      <c r="AY9" s="350" t="n"/>
      <c r="AZ9" s="144" t="n"/>
      <c r="BA9" s="351">
        <f>AI39</f>
        <v/>
      </c>
      <c r="BB9" s="352">
        <f>IF($BA9="","",INT(BB$28*AJ63))</f>
        <v/>
      </c>
      <c r="BC9" s="352">
        <f>IF($BA9="","",INT(BC$28*AK63))</f>
        <v/>
      </c>
      <c r="BD9" s="352">
        <f>IF($BA9="","",INT(BD$28*AL63))</f>
        <v/>
      </c>
      <c r="BE9" s="352">
        <f>IF($BA9="","",INT(BE$28*AM63))</f>
        <v/>
      </c>
      <c r="BF9" s="352">
        <f>IF($BA9="","",INT(BF$28*AN63))</f>
        <v/>
      </c>
      <c r="BG9" s="352">
        <f>IF($BA9="","",INT(BG$28*AO63))</f>
        <v/>
      </c>
      <c r="BH9" s="352">
        <f>IF($BA9="","",INT(BH$28*AP63))</f>
        <v/>
      </c>
      <c r="BI9" s="352">
        <f>IF($BA9="","",INT(BI$28*AQ63))</f>
        <v/>
      </c>
      <c r="BJ9" s="352">
        <f>IF($BA9="","",INT(BJ$28*AR63))</f>
        <v/>
      </c>
      <c r="BK9" s="352">
        <f>IF($BA9="","",INT(BK$28*AS63))</f>
        <v/>
      </c>
      <c r="BL9" s="352">
        <f>IF($BA9="","",INT(BL$28*AT63))</f>
        <v/>
      </c>
      <c r="BM9" s="352">
        <f>IF($BA9="","",INT(BM$28*AU63))</f>
        <v/>
      </c>
      <c r="BN9" s="352">
        <f>IF($BA9="","",INT(BN$28*AV63))</f>
        <v/>
      </c>
      <c r="BO9" s="352">
        <f>IF($BA9="","",INT(BO$28*AW63))</f>
        <v/>
      </c>
      <c r="BP9" s="352">
        <f>IF($BA9="","",INT(BP$28*AX63))</f>
        <v/>
      </c>
      <c r="BQ9" s="352">
        <f>IF($BA9="","",INT(BQ$28*AY63))</f>
        <v/>
      </c>
      <c r="BR9" s="1106" t="n"/>
      <c r="BS9" s="1045">
        <f>BA11</f>
        <v/>
      </c>
      <c r="BT9" s="1061">
        <f>IF(BS9=0,0,1)</f>
        <v/>
      </c>
      <c r="BU9" s="1061">
        <f>第2期!AQ111*0.5</f>
        <v/>
      </c>
      <c r="BV9" s="1240">
        <f>AVERAGE(BT34:CI34)*初始化表!B$31</f>
        <v/>
      </c>
      <c r="BW9" s="1240">
        <f>$BT9*(AL111-BW$25)/BW$26*初始化表!B$30</f>
        <v/>
      </c>
      <c r="BX9" s="1240">
        <f>$BT9*(AM111-BX$25)/BX$26*初始化表!B$33</f>
        <v/>
      </c>
      <c r="BY9" s="1240">
        <f>$BT9*(AN111-BY$25)/BY$26*初始化表!B$32</f>
        <v/>
      </c>
      <c r="BZ9" s="1240">
        <f>$BT9*(AP111-BZ$25)/BZ$26*初始化表!B$34</f>
        <v/>
      </c>
      <c r="CA9" s="1240">
        <f>$BT$5*(AW111-CA$25)/CA$26*初始化表!B$36</f>
        <v/>
      </c>
      <c r="CB9" s="1240">
        <f>CE9-CC9-BU9-SUM(BV9:CA9)/2</f>
        <v/>
      </c>
      <c r="CC9" s="1061">
        <f>IF(AO111-AX111&gt;=0,0,-0.1*(1-EXP(2*10^(-6)*(AO111-AX111))))</f>
        <v/>
      </c>
      <c r="CD9" s="1241">
        <f>SUM(BV9:CB9)</f>
        <v/>
      </c>
      <c r="CE9" s="1241">
        <f>AQ111</f>
        <v/>
      </c>
      <c r="CF9" s="1241">
        <f>BU9*2</f>
        <v/>
      </c>
      <c r="CG9" s="1106" t="n"/>
      <c r="CH9" s="1106" t="n"/>
      <c r="CI9" s="1101" t="n"/>
      <c r="CJ9" s="1266" t="n"/>
      <c r="CK9" s="1101" t="n"/>
      <c r="CL9" s="1266" t="n"/>
      <c r="CM9" s="1266" t="n"/>
      <c r="CN9" s="1266" t="n"/>
      <c r="CO9" s="1266" t="n"/>
      <c r="CP9" s="1101" t="n"/>
      <c r="CQ9" s="1101" t="n"/>
      <c r="CR9" s="1101" t="n"/>
      <c r="CS9" s="1101" t="n"/>
      <c r="CT9" s="1101" t="n"/>
      <c r="CU9" s="1101" t="n"/>
      <c r="CV9" s="1219" t="n"/>
      <c r="CW9" s="1219" t="n"/>
      <c r="CX9" s="1219" t="n"/>
      <c r="CY9" s="1219" t="n"/>
      <c r="CZ9" s="1101" t="n"/>
      <c r="DA9" s="1101" t="n"/>
      <c r="DB9" s="1101" t="n"/>
      <c r="DC9" s="1101" t="n"/>
      <c r="DD9" s="1101" t="n"/>
      <c r="DE9" s="1101" t="n"/>
      <c r="DF9" s="1101" t="n"/>
      <c r="DG9" s="1101" t="n"/>
      <c r="DH9" s="1101" t="n"/>
      <c r="DI9" s="1101" t="n"/>
    </row>
    <row r="10" ht="16" customFormat="1" customHeight="1" s="140">
      <c r="A10" s="1047" t="inlineStr">
        <is>
          <t>促销费</t>
        </is>
      </c>
      <c r="B10" s="1244">
        <f>O29</f>
        <v/>
      </c>
      <c r="C10" s="1244">
        <f>P29</f>
        <v/>
      </c>
      <c r="D10" s="1244">
        <f>Q29</f>
        <v/>
      </c>
      <c r="E10" s="1244">
        <f>R29</f>
        <v/>
      </c>
      <c r="F10" s="1091" t="inlineStr">
        <is>
          <t>利润</t>
        </is>
      </c>
      <c r="G10" s="144" t="n"/>
      <c r="M10" s="178" t="n"/>
      <c r="N10" s="1047" t="inlineStr">
        <is>
          <t>产品1</t>
        </is>
      </c>
      <c r="O10" s="1256">
        <f>2%-(V5-V11)*0.1%</f>
        <v/>
      </c>
      <c r="P10" s="1256">
        <f>2%-(W5-W11)*0.1%</f>
        <v/>
      </c>
      <c r="Q10" s="1256">
        <f>2%-(X5-X11)*0.1%</f>
        <v/>
      </c>
      <c r="R10" s="1256">
        <f>2%-(Y5-Y11)*0.1%</f>
        <v/>
      </c>
      <c r="S10" s="1257" t="n">
        <v>0.02</v>
      </c>
      <c r="T10" s="230" t="n"/>
      <c r="U10" s="1041" t="inlineStr">
        <is>
          <t>上期预定</t>
        </is>
      </c>
      <c r="V10" s="1053" t="inlineStr">
        <is>
          <t>市场1</t>
        </is>
      </c>
      <c r="W10" s="1053" t="inlineStr">
        <is>
          <t>市场2</t>
        </is>
      </c>
      <c r="X10" s="1053" t="inlineStr">
        <is>
          <t>市场3</t>
        </is>
      </c>
      <c r="Y10" s="1090" t="inlineStr">
        <is>
          <t>市场4</t>
        </is>
      </c>
      <c r="Z10" s="1101" t="n"/>
      <c r="AA10" s="144" t="n"/>
      <c r="AB10" s="259" t="inlineStr">
        <is>
          <t>产品利润</t>
        </is>
      </c>
      <c r="AC10" s="260" t="inlineStr">
        <is>
          <t>市场1</t>
        </is>
      </c>
      <c r="AD10" s="260" t="inlineStr">
        <is>
          <t>市场2</t>
        </is>
      </c>
      <c r="AE10" s="260" t="inlineStr">
        <is>
          <t>市场3</t>
        </is>
      </c>
      <c r="AF10" s="268" t="inlineStr">
        <is>
          <t>市场4</t>
        </is>
      </c>
      <c r="AG10" s="308" t="inlineStr">
        <is>
          <t>废品检验</t>
        </is>
      </c>
      <c r="AH10" s="309" t="inlineStr">
        <is>
          <t>现金流检验</t>
        </is>
      </c>
      <c r="AI10" s="310" t="n"/>
      <c r="AJ10" s="311" t="n"/>
      <c r="AK10" s="312" t="n"/>
      <c r="AL10" s="306">
        <f>AM10</f>
        <v/>
      </c>
      <c r="AM10" s="312">
        <f>W42</f>
        <v/>
      </c>
      <c r="AN10" s="313" t="n"/>
      <c r="AO10" s="312" t="n"/>
      <c r="AP10" s="306" t="n"/>
      <c r="AQ10" s="341" t="n"/>
      <c r="AR10" s="1050" t="n"/>
      <c r="AS10" s="1045">
        <f>AM10-AK10</f>
        <v/>
      </c>
      <c r="AT10" s="1045" t="n"/>
      <c r="AU10" s="1045" t="n"/>
      <c r="AV10" s="1045" t="n"/>
      <c r="AW10" s="1052" t="n"/>
      <c r="AX10" s="1101" t="n"/>
      <c r="AY10" s="350" t="n"/>
      <c r="AZ10" s="144" t="n"/>
      <c r="BA10" s="351">
        <f>AI40</f>
        <v/>
      </c>
      <c r="BB10" s="352">
        <f>IF($BA10="","",INT(BB$28*AJ64))</f>
        <v/>
      </c>
      <c r="BC10" s="352">
        <f>IF($BA10="","",INT(BC$28*AK64))</f>
        <v/>
      </c>
      <c r="BD10" s="352">
        <f>IF($BA10="","",INT(BD$28*AL64))</f>
        <v/>
      </c>
      <c r="BE10" s="352">
        <f>IF($BA10="","",INT(BE$28*AM64))</f>
        <v/>
      </c>
      <c r="BF10" s="352">
        <f>IF($BA10="","",INT(BF$28*AN64))</f>
        <v/>
      </c>
      <c r="BG10" s="352">
        <f>IF($BA10="","",INT(BG$28*AO64))</f>
        <v/>
      </c>
      <c r="BH10" s="352">
        <f>IF($BA10="","",INT(BH$28*AP64))</f>
        <v/>
      </c>
      <c r="BI10" s="352">
        <f>IF($BA10="","",INT(BI$28*AQ64))</f>
        <v/>
      </c>
      <c r="BJ10" s="352">
        <f>IF($BA10="","",INT(BJ$28*AR64))</f>
        <v/>
      </c>
      <c r="BK10" s="352">
        <f>IF($BA10="","",INT(BK$28*AS64))</f>
        <v/>
      </c>
      <c r="BL10" s="352">
        <f>IF($BA10="","",INT(BL$28*AT64))</f>
        <v/>
      </c>
      <c r="BM10" s="352">
        <f>IF($BA10="","",INT(BM$28*AU64))</f>
        <v/>
      </c>
      <c r="BN10" s="352">
        <f>IF($BA10="","",INT(BN$28*AV64))</f>
        <v/>
      </c>
      <c r="BO10" s="352">
        <f>IF($BA10="","",INT(BO$28*AW64))</f>
        <v/>
      </c>
      <c r="BP10" s="352">
        <f>IF($BA10="","",INT(BP$28*AX64))</f>
        <v/>
      </c>
      <c r="BQ10" s="352">
        <f>IF($BA10="","",INT(BQ$28*AY64))</f>
        <v/>
      </c>
      <c r="BR10" s="1106" t="n"/>
      <c r="BS10" s="1045">
        <f>BA12</f>
        <v/>
      </c>
      <c r="BT10" s="1061">
        <f>IF(BS10=0,0,1)</f>
        <v/>
      </c>
      <c r="BU10" s="1061">
        <f>第2期!AQ112*0.5</f>
        <v/>
      </c>
      <c r="BV10" s="1240">
        <f>AVERAGE(BT35:CI35)*初始化表!B$31</f>
        <v/>
      </c>
      <c r="BW10" s="1240">
        <f>$BT10*(AL112-BW$25)/BW$26*初始化表!B$30</f>
        <v/>
      </c>
      <c r="BX10" s="1240">
        <f>$BT10*(AM112-BX$25)/BX$26*初始化表!B$33</f>
        <v/>
      </c>
      <c r="BY10" s="1240">
        <f>$BT10*(AN112-BY$25)/BY$26*初始化表!B$32</f>
        <v/>
      </c>
      <c r="BZ10" s="1240">
        <f>$BT10*(AP112-BZ$25)/BZ$26*初始化表!B$34</f>
        <v/>
      </c>
      <c r="CA10" s="1240">
        <f>$BT$5*(AW112-CA$25)/CA$26*初始化表!B$36</f>
        <v/>
      </c>
      <c r="CB10" s="1240">
        <f>CE10-CC10-BU10-SUM(BV10:CA10)/2</f>
        <v/>
      </c>
      <c r="CC10" s="1061">
        <f>IF(AO112-AX112&gt;=0,0,-0.1*(1-EXP(2*10^(-6)*(AO112-AX112))))</f>
        <v/>
      </c>
      <c r="CD10" s="1241">
        <f>SUM(BV10:CB10)</f>
        <v/>
      </c>
      <c r="CE10" s="1241">
        <f>AQ112</f>
        <v/>
      </c>
      <c r="CF10" s="1241">
        <f>BU10*2</f>
        <v/>
      </c>
      <c r="CG10" s="1106" t="n"/>
      <c r="CH10" s="1106" t="n"/>
      <c r="CI10" s="1101" t="n"/>
      <c r="CJ10" s="1101" t="n"/>
      <c r="CK10" s="1101" t="n"/>
      <c r="CL10" s="1101" t="n"/>
      <c r="CM10" s="1101" t="n"/>
      <c r="CN10" s="1101" t="n"/>
      <c r="CO10" s="1101" t="n"/>
      <c r="CP10" s="1101" t="n"/>
      <c r="CQ10" s="1101" t="n"/>
      <c r="CR10" s="1101" t="n"/>
      <c r="CS10" s="1101" t="n"/>
      <c r="CT10" s="1101" t="n"/>
      <c r="CU10" s="1101" t="n"/>
      <c r="CV10" s="1101" t="n"/>
      <c r="CW10" s="1101" t="n"/>
      <c r="CX10" s="1101" t="n"/>
      <c r="CY10" s="1101" t="n"/>
      <c r="CZ10" s="1101" t="n"/>
      <c r="DA10" s="1101" t="n"/>
      <c r="DB10" s="1101" t="n"/>
      <c r="DC10" s="1101" t="n"/>
      <c r="DD10" s="1101" t="n"/>
      <c r="DE10" s="1101" t="n"/>
      <c r="DF10" s="1101" t="n"/>
      <c r="DG10" s="1101" t="n"/>
      <c r="DH10" s="1101" t="n"/>
      <c r="DI10" s="1101" t="n"/>
    </row>
    <row r="11" ht="16" customFormat="1" customHeight="1" s="140">
      <c r="A11" s="1047" t="inlineStr">
        <is>
          <t>运输决策</t>
        </is>
      </c>
      <c r="B11" s="1044" t="inlineStr">
        <is>
          <t>市场1</t>
        </is>
      </c>
      <c r="C11" s="1044" t="inlineStr">
        <is>
          <t>市场2</t>
        </is>
      </c>
      <c r="D11" s="1044" t="inlineStr">
        <is>
          <t>市场3</t>
        </is>
      </c>
      <c r="E11" s="1044" t="inlineStr">
        <is>
          <t>市场4</t>
        </is>
      </c>
      <c r="F11" s="1258">
        <f>F77</f>
        <v/>
      </c>
      <c r="G11" s="144" t="n"/>
      <c r="H11" s="1233" t="inlineStr">
        <is>
          <t>员工决策</t>
        </is>
      </c>
      <c r="I11" s="1210" t="n"/>
      <c r="J11" s="1210" t="n"/>
      <c r="K11" s="1210" t="n"/>
      <c r="L11" s="1234" t="n"/>
      <c r="M11" s="178" t="n"/>
      <c r="N11" s="1047" t="inlineStr">
        <is>
          <t>产品2</t>
        </is>
      </c>
      <c r="O11" s="1256">
        <f>2.2%-(V6-V12)*0.1%</f>
        <v/>
      </c>
      <c r="P11" s="1256">
        <f>2.2%-(W6-W12)*0.1%</f>
        <v/>
      </c>
      <c r="Q11" s="1256">
        <f>2.2%-(X6-X12)*0.1%</f>
        <v/>
      </c>
      <c r="R11" s="1256">
        <f>2.2%-(Y6-Y12)*0.1%</f>
        <v/>
      </c>
      <c r="S11" s="1259" t="n">
        <v>0.03</v>
      </c>
      <c r="T11" s="230" t="n"/>
      <c r="U11" s="1047" t="inlineStr">
        <is>
          <t>产品1</t>
        </is>
      </c>
      <c r="V11" s="1061">
        <f>第2期!AO9</f>
        <v/>
      </c>
      <c r="W11" s="1061">
        <f>第2期!AO10</f>
        <v/>
      </c>
      <c r="X11" s="1061">
        <f>第2期!AO11</f>
        <v/>
      </c>
      <c r="Y11" s="187">
        <f>第2期!AO12</f>
        <v/>
      </c>
      <c r="Z11" s="1101" t="n"/>
      <c r="AA11" s="144" t="n"/>
      <c r="AB11" s="261" t="inlineStr">
        <is>
          <t>产品1</t>
        </is>
      </c>
      <c r="AC11" s="1237">
        <f>B6-AD5</f>
        <v/>
      </c>
      <c r="AD11" s="1237">
        <f>C6-AE5</f>
        <v/>
      </c>
      <c r="AE11" s="1237">
        <f>D6-AF5</f>
        <v/>
      </c>
      <c r="AF11" s="1238">
        <f>E6-AG5</f>
        <v/>
      </c>
      <c r="AG11" s="1355">
        <f>IF(AJ24="","未粘报表",IF(AND(V36=AQ9,W36=AQ10,X36=AQ11,Y36=AQ12,V37=AQ13,W37=AQ14,X37=AQ15,Y37=AQ16,V38=AQ17,W38=AQ18,X38=AQ19,Y38=AQ20,V39=AQ21,W39=AQ22,X39=AQ23,Y39=AQ24),"正确","错误"))</f>
        <v/>
      </c>
      <c r="AH11" s="1261">
        <f>IF(AJ24="","未粘报表",IF(INT(VLOOKUP(初期!$G$52,$AI$107:$AQ$126,7,0))=INT(F64),"现金正确","现金错误"))</f>
        <v/>
      </c>
      <c r="AI11" s="310" t="n"/>
      <c r="AJ11" s="311" t="n"/>
      <c r="AK11" s="312" t="n"/>
      <c r="AL11" s="306">
        <f>AM11</f>
        <v/>
      </c>
      <c r="AM11" s="312">
        <f>X42</f>
        <v/>
      </c>
      <c r="AN11" s="313" t="n"/>
      <c r="AO11" s="312" t="n"/>
      <c r="AP11" s="306" t="n"/>
      <c r="AQ11" s="341" t="n"/>
      <c r="AR11" s="1050" t="n"/>
      <c r="AS11" s="1045">
        <f>AM11-AK11</f>
        <v/>
      </c>
      <c r="AT11" s="1045" t="n"/>
      <c r="AU11" s="1045" t="n"/>
      <c r="AV11" s="1045" t="n"/>
      <c r="AW11" s="1052" t="n"/>
      <c r="AX11" s="1101" t="n"/>
      <c r="AY11" s="350" t="n"/>
      <c r="AZ11" s="144" t="n"/>
      <c r="BA11" s="351">
        <f>AI41</f>
        <v/>
      </c>
      <c r="BB11" s="352">
        <f>IF($BA11="","",INT(BB$28*AJ65))</f>
        <v/>
      </c>
      <c r="BC11" s="352">
        <f>IF($BA11="","",INT(BC$28*AK65))</f>
        <v/>
      </c>
      <c r="BD11" s="352">
        <f>IF($BA11="","",INT(BD$28*AL65))</f>
        <v/>
      </c>
      <c r="BE11" s="352">
        <f>IF($BA11="","",INT(BE$28*AM65))</f>
        <v/>
      </c>
      <c r="BF11" s="352">
        <f>IF($BA11="","",INT(BF$28*AN65))</f>
        <v/>
      </c>
      <c r="BG11" s="352">
        <f>IF($BA11="","",INT(BG$28*AO65))</f>
        <v/>
      </c>
      <c r="BH11" s="352">
        <f>IF($BA11="","",INT(BH$28*AP65))</f>
        <v/>
      </c>
      <c r="BI11" s="352">
        <f>IF($BA11="","",INT(BI$28*AQ65))</f>
        <v/>
      </c>
      <c r="BJ11" s="352">
        <f>IF($BA11="","",INT(BJ$28*AR65))</f>
        <v/>
      </c>
      <c r="BK11" s="352">
        <f>IF($BA11="","",INT(BK$28*AS65))</f>
        <v/>
      </c>
      <c r="BL11" s="352">
        <f>IF($BA11="","",INT(BL$28*AT65))</f>
        <v/>
      </c>
      <c r="BM11" s="352">
        <f>IF($BA11="","",INT(BM$28*AU65))</f>
        <v/>
      </c>
      <c r="BN11" s="352">
        <f>IF($BA11="","",INT(BN$28*AV65))</f>
        <v/>
      </c>
      <c r="BO11" s="352">
        <f>IF($BA11="","",INT(BO$28*AW65))</f>
        <v/>
      </c>
      <c r="BP11" s="352">
        <f>IF($BA11="","",INT(BP$28*AX65))</f>
        <v/>
      </c>
      <c r="BQ11" s="352">
        <f>IF($BA11="","",INT(BQ$28*AY65))</f>
        <v/>
      </c>
      <c r="BR11" s="1106" t="n"/>
      <c r="BS11" s="1045">
        <f>BA13</f>
        <v/>
      </c>
      <c r="BT11" s="1061">
        <f>IF(BS11=0,0,1)</f>
        <v/>
      </c>
      <c r="BU11" s="1061">
        <f>第2期!AQ113*0.5</f>
        <v/>
      </c>
      <c r="BV11" s="1240">
        <f>AVERAGE(BT36:CI36)*初始化表!B$31</f>
        <v/>
      </c>
      <c r="BW11" s="1240">
        <f>$BT11*(AL113-BW$25)/BW$26*初始化表!B$30</f>
        <v/>
      </c>
      <c r="BX11" s="1240">
        <f>$BT11*(AM113-BX$25)/BX$26*初始化表!B$33</f>
        <v/>
      </c>
      <c r="BY11" s="1240">
        <f>$BT11*(AN113-BY$25)/BY$26*初始化表!B$32</f>
        <v/>
      </c>
      <c r="BZ11" s="1240">
        <f>$BT11*(AP113-BZ$25)/BZ$26*初始化表!B$34</f>
        <v/>
      </c>
      <c r="CA11" s="1240">
        <f>$BT$5*(AW113-CA$25)/CA$26*初始化表!B$36</f>
        <v/>
      </c>
      <c r="CB11" s="1240">
        <f>CE11-CC11-BU11-SUM(BV11:CA11)/2</f>
        <v/>
      </c>
      <c r="CC11" s="1061">
        <f>IF(AO113-AX113&gt;=0,0,-0.1*(1-EXP(2*10^(-6)*(AO113-AX113))))</f>
        <v/>
      </c>
      <c r="CD11" s="1241">
        <f>SUM(BV11:CB11)</f>
        <v/>
      </c>
      <c r="CE11" s="1241">
        <f>AQ113</f>
        <v/>
      </c>
      <c r="CF11" s="1241">
        <f>BU11*2</f>
        <v/>
      </c>
      <c r="CG11" s="1106" t="n"/>
      <c r="CH11" s="1106" t="n"/>
      <c r="CI11" s="1100" t="n"/>
      <c r="CJ11" s="1101" t="n"/>
      <c r="CK11" s="1100" t="n"/>
      <c r="CL11" s="1101" t="n"/>
      <c r="CM11" s="1101" t="n"/>
      <c r="CN11" s="1101" t="n"/>
      <c r="CO11" s="1101" t="n"/>
      <c r="CP11" s="1101" t="n"/>
      <c r="CQ11" s="1101" t="n"/>
      <c r="CR11" s="1101" t="n"/>
      <c r="CS11" s="1101" t="n"/>
      <c r="CT11" s="1101" t="n"/>
      <c r="CU11" s="1101" t="n"/>
      <c r="CV11" s="1101" t="n"/>
      <c r="CW11" s="1101" t="n"/>
      <c r="CX11" s="1101" t="n"/>
      <c r="CY11" s="1101" t="n"/>
      <c r="CZ11" s="1101" t="n"/>
      <c r="DA11" s="1101" t="n"/>
      <c r="DB11" s="1101" t="n"/>
      <c r="DC11" s="1101" t="n"/>
      <c r="DD11" s="1101" t="n"/>
      <c r="DE11" s="1101" t="n"/>
      <c r="DF11" s="1101" t="n"/>
      <c r="DG11" s="1101" t="n"/>
      <c r="DH11" s="1101" t="n"/>
      <c r="DI11" s="1101" t="n"/>
    </row>
    <row r="12" ht="16" customFormat="1" customHeight="1" s="140">
      <c r="A12" s="1047" t="inlineStr">
        <is>
          <t>产品1</t>
        </is>
      </c>
      <c r="B12" s="1242">
        <f>I63</f>
        <v/>
      </c>
      <c r="C12" s="1242">
        <f>J63</f>
        <v/>
      </c>
      <c r="D12" s="1242">
        <f>K63</f>
        <v/>
      </c>
      <c r="E12" s="1242">
        <f>L63</f>
        <v/>
      </c>
      <c r="F12" s="1091" t="inlineStr">
        <is>
          <t>成本</t>
        </is>
      </c>
      <c r="G12" s="144" t="n"/>
      <c r="H12" s="1047" t="inlineStr">
        <is>
          <t>产品结构</t>
        </is>
      </c>
      <c r="I12" s="1044" t="inlineStr">
        <is>
          <t>产品1</t>
        </is>
      </c>
      <c r="J12" s="1044" t="inlineStr">
        <is>
          <t>产品2</t>
        </is>
      </c>
      <c r="K12" s="1044" t="inlineStr">
        <is>
          <t>产品3</t>
        </is>
      </c>
      <c r="L12" s="1091" t="inlineStr">
        <is>
          <t>产品4</t>
        </is>
      </c>
      <c r="M12" s="178" t="n"/>
      <c r="N12" s="1047" t="inlineStr">
        <is>
          <t>产品3</t>
        </is>
      </c>
      <c r="O12" s="1256">
        <f>2%-(V7-V13)*0.1%</f>
        <v/>
      </c>
      <c r="P12" s="1256">
        <f>2%-(W7-W13)*0.1%</f>
        <v/>
      </c>
      <c r="Q12" s="1256">
        <f>2%-(X7-X13)*0.1%</f>
        <v/>
      </c>
      <c r="R12" s="1256">
        <f>2%-(Y7-Y13)*0.1%</f>
        <v/>
      </c>
      <c r="S12" s="1259" t="n">
        <v>0.035</v>
      </c>
      <c r="T12" s="230" t="n"/>
      <c r="U12" s="1047" t="inlineStr">
        <is>
          <t>产品2</t>
        </is>
      </c>
      <c r="V12" s="1061">
        <f>第2期!AO13</f>
        <v/>
      </c>
      <c r="W12" s="1061">
        <f>第2期!AO14</f>
        <v/>
      </c>
      <c r="X12" s="1061">
        <f>第2期!AO15</f>
        <v/>
      </c>
      <c r="Y12" s="187">
        <f>第2期!AO16</f>
        <v/>
      </c>
      <c r="Z12" s="1101" t="n"/>
      <c r="AA12" s="144" t="n"/>
      <c r="AB12" s="261" t="inlineStr">
        <is>
          <t>产品2</t>
        </is>
      </c>
      <c r="AC12" s="1237">
        <f>B7-AD6</f>
        <v/>
      </c>
      <c r="AD12" s="1237">
        <f>C7-AE6</f>
        <v/>
      </c>
      <c r="AE12" s="1237">
        <f>D7-AF6</f>
        <v/>
      </c>
      <c r="AF12" s="1238">
        <f>E7-AG6</f>
        <v/>
      </c>
      <c r="AG12" s="308" t="inlineStr">
        <is>
          <t>成本检验</t>
        </is>
      </c>
      <c r="AH12" s="309" t="inlineStr">
        <is>
          <t>分红检验</t>
        </is>
      </c>
      <c r="AI12" s="310" t="n"/>
      <c r="AJ12" s="311" t="n"/>
      <c r="AK12" s="312" t="n"/>
      <c r="AL12" s="306">
        <f>AM12</f>
        <v/>
      </c>
      <c r="AM12" s="312">
        <f>Y42</f>
        <v/>
      </c>
      <c r="AN12" s="313" t="n"/>
      <c r="AO12" s="312" t="n"/>
      <c r="AP12" s="306" t="n"/>
      <c r="AQ12" s="341" t="n"/>
      <c r="AR12" s="1050">
        <f>SUM(AL9:AL12)</f>
        <v/>
      </c>
      <c r="AS12" s="1045">
        <f>AM12-AK12</f>
        <v/>
      </c>
      <c r="AT12" s="1045">
        <f>SUMIF(AS9:AS12,"&gt;=0",AS9:AS12)</f>
        <v/>
      </c>
      <c r="AU12" s="1045">
        <f>SUM(AO9:AO12)</f>
        <v/>
      </c>
      <c r="AV12" s="1045">
        <f>SUM(AP9:AP12)</f>
        <v/>
      </c>
      <c r="AW12" s="1052">
        <f>SUM(AQ9:AQ12)</f>
        <v/>
      </c>
      <c r="AX12" s="1101" t="n"/>
      <c r="AY12" s="350" t="n"/>
      <c r="AZ12" s="144" t="n"/>
      <c r="BA12" s="351">
        <f>AI42</f>
        <v/>
      </c>
      <c r="BB12" s="352">
        <f>IF($BA12="","",INT(BB$28*AJ66))</f>
        <v/>
      </c>
      <c r="BC12" s="352">
        <f>IF($BA12="","",INT(BC$28*AK66))</f>
        <v/>
      </c>
      <c r="BD12" s="352">
        <f>IF($BA12="","",INT(BD$28*AL66))</f>
        <v/>
      </c>
      <c r="BE12" s="352">
        <f>IF($BA12="","",INT(BE$28*AM66))</f>
        <v/>
      </c>
      <c r="BF12" s="352">
        <f>IF($BA12="","",INT(BF$28*AN66))</f>
        <v/>
      </c>
      <c r="BG12" s="352">
        <f>IF($BA12="","",INT(BG$28*AO66))</f>
        <v/>
      </c>
      <c r="BH12" s="352">
        <f>IF($BA12="","",INT(BH$28*AP66))</f>
        <v/>
      </c>
      <c r="BI12" s="352">
        <f>IF($BA12="","",INT(BI$28*AQ66))</f>
        <v/>
      </c>
      <c r="BJ12" s="352">
        <f>IF($BA12="","",INT(BJ$28*AR66))</f>
        <v/>
      </c>
      <c r="BK12" s="352">
        <f>IF($BA12="","",INT(BK$28*AS66))</f>
        <v/>
      </c>
      <c r="BL12" s="352">
        <f>IF($BA12="","",INT(BL$28*AT66))</f>
        <v/>
      </c>
      <c r="BM12" s="352">
        <f>IF($BA12="","",INT(BM$28*AU66))</f>
        <v/>
      </c>
      <c r="BN12" s="352">
        <f>IF($BA12="","",INT(BN$28*AV66))</f>
        <v/>
      </c>
      <c r="BO12" s="352">
        <f>IF($BA12="","",INT(BO$28*AW66))</f>
        <v/>
      </c>
      <c r="BP12" s="352">
        <f>IF($BA12="","",INT(BP$28*AX66))</f>
        <v/>
      </c>
      <c r="BQ12" s="352">
        <f>IF($BA12="","",INT(BQ$28*AY66))</f>
        <v/>
      </c>
      <c r="BR12" s="1106" t="n"/>
      <c r="BS12" s="1045">
        <f>BA14</f>
        <v/>
      </c>
      <c r="BT12" s="1061">
        <f>IF(BS12=0,0,1)</f>
        <v/>
      </c>
      <c r="BU12" s="1061">
        <f>第2期!AQ114*0.5</f>
        <v/>
      </c>
      <c r="BV12" s="1240">
        <f>AVERAGE(BT37:CI37)*初始化表!B$31</f>
        <v/>
      </c>
      <c r="BW12" s="1240">
        <f>$BT12*(AL114-BW$25)/BW$26*初始化表!B$30</f>
        <v/>
      </c>
      <c r="BX12" s="1240">
        <f>$BT12*(AM114-BX$25)/BX$26*初始化表!B$33</f>
        <v/>
      </c>
      <c r="BY12" s="1240">
        <f>$BT12*(AN114-BY$25)/BY$26*初始化表!B$32</f>
        <v/>
      </c>
      <c r="BZ12" s="1240">
        <f>$BT12*(AP114-BZ$25)/BZ$26*初始化表!B$34</f>
        <v/>
      </c>
      <c r="CA12" s="1240">
        <f>$BT$5*(AW114-CA$25)/CA$26*初始化表!B$36</f>
        <v/>
      </c>
      <c r="CB12" s="1240">
        <f>CE12-CC12-BU12-SUM(BV12:CA12)/2</f>
        <v/>
      </c>
      <c r="CC12" s="1061">
        <f>IF(AO114-AX114&gt;=0,0,-0.1*(1-EXP(2*10^(-6)*(AO114-AX114))))</f>
        <v/>
      </c>
      <c r="CD12" s="1241">
        <f>SUM(BV12:CB12)</f>
        <v/>
      </c>
      <c r="CE12" s="1241">
        <f>AQ114</f>
        <v/>
      </c>
      <c r="CF12" s="1241">
        <f>BU12*2</f>
        <v/>
      </c>
      <c r="CG12" s="1106" t="n"/>
      <c r="CH12" s="1106" t="n"/>
      <c r="CI12" s="1219" t="n"/>
      <c r="CJ12" s="1219" t="n"/>
      <c r="CK12" s="1219" t="n"/>
      <c r="CL12" s="1219" t="n"/>
      <c r="CM12" s="1219" t="n"/>
      <c r="CN12" s="1219" t="n"/>
      <c r="CO12" s="1219" t="n"/>
      <c r="CP12" s="1219" t="n"/>
      <c r="CQ12" s="1219" t="n"/>
      <c r="CR12" s="1219" t="n"/>
      <c r="CS12" s="1219" t="n"/>
      <c r="CT12" s="1219" t="n"/>
      <c r="CU12" s="1219" t="n"/>
      <c r="CV12" s="1219" t="n"/>
      <c r="CW12" s="1219" t="n"/>
      <c r="CX12" s="1219" t="n"/>
      <c r="CY12" s="1219" t="n"/>
      <c r="CZ12" s="1219" t="n"/>
      <c r="DA12" s="1101" t="n"/>
      <c r="DB12" s="1101" t="n"/>
      <c r="DC12" s="1101" t="n"/>
      <c r="DD12" s="1101" t="n"/>
      <c r="DE12" s="1101" t="n"/>
      <c r="DF12" s="1101" t="n"/>
      <c r="DG12" s="1101" t="n"/>
      <c r="DH12" s="1101" t="n"/>
      <c r="DI12" s="1101" t="n"/>
    </row>
    <row r="13" ht="16" customFormat="1" customHeight="1" s="140">
      <c r="A13" s="1047" t="inlineStr">
        <is>
          <t>产品2</t>
        </is>
      </c>
      <c r="B13" s="1242">
        <f>I64</f>
        <v/>
      </c>
      <c r="C13" s="1242">
        <f>J64</f>
        <v/>
      </c>
      <c r="D13" s="1242">
        <f>K64</f>
        <v/>
      </c>
      <c r="E13" s="1242">
        <f>L64</f>
        <v/>
      </c>
      <c r="F13" s="1262">
        <f>E60</f>
        <v/>
      </c>
      <c r="G13" s="144" t="n"/>
      <c r="H13" s="1047" t="inlineStr">
        <is>
          <t>比例系数</t>
        </is>
      </c>
      <c r="I13" s="185" t="n">
        <v>8</v>
      </c>
      <c r="J13" s="185" t="n"/>
      <c r="K13" s="185" t="n">
        <v>1</v>
      </c>
      <c r="L13" s="186" t="n">
        <v>1</v>
      </c>
      <c r="M13" s="178" t="n"/>
      <c r="N13" s="1047" t="inlineStr">
        <is>
          <t>产品4</t>
        </is>
      </c>
      <c r="O13" s="1256">
        <f>2%-(V8-V14)*0.1%</f>
        <v/>
      </c>
      <c r="P13" s="1256">
        <f>2%-(W8-W14)*0.1%</f>
        <v/>
      </c>
      <c r="Q13" s="1256">
        <f>2%-(X8-X14)*0.1%</f>
        <v/>
      </c>
      <c r="R13" s="1256">
        <f>2%-(Y8-Y14)*0.1%</f>
        <v/>
      </c>
      <c r="S13" s="1263" t="n">
        <v>0.05</v>
      </c>
      <c r="T13" s="230" t="n"/>
      <c r="U13" s="1047" t="inlineStr">
        <is>
          <t>产品3</t>
        </is>
      </c>
      <c r="V13" s="1061">
        <f>第2期!AO17</f>
        <v/>
      </c>
      <c r="W13" s="1061">
        <f>第2期!AO18</f>
        <v/>
      </c>
      <c r="X13" s="1061">
        <f>第2期!AO19</f>
        <v/>
      </c>
      <c r="Y13" s="187">
        <f>第2期!AO20</f>
        <v/>
      </c>
      <c r="Z13" s="1101" t="n"/>
      <c r="AA13" s="144" t="n"/>
      <c r="AB13" s="261" t="inlineStr">
        <is>
          <t>产品3</t>
        </is>
      </c>
      <c r="AC13" s="1237">
        <f>B8-AD7</f>
        <v/>
      </c>
      <c r="AD13" s="1237">
        <f>C8-AE7</f>
        <v/>
      </c>
      <c r="AE13" s="1237">
        <f>D8-AF7</f>
        <v/>
      </c>
      <c r="AF13" s="1238">
        <f>E8-AG7</f>
        <v/>
      </c>
      <c r="AG13" s="1264">
        <f>IF(AJ24="","未粘报表",IF(INT(VLOOKUP(初期!$G$52,$AI$107:$AQ$126,3,0))=INT($E$60),"成本正确","成本错误"))</f>
        <v/>
      </c>
      <c r="AH13" s="1261">
        <f>IF(AJ24="","未粘报表",IF(INT(VLOOKUP(初期!$G$52,$AI$107:$AQ$126,6,0))=INT($F$81),"分红正确","分红错误"))</f>
        <v/>
      </c>
      <c r="AI13" s="310" t="n"/>
      <c r="AJ13" s="311" t="n"/>
      <c r="AK13" s="312" t="n"/>
      <c r="AL13" s="306">
        <f>AM13</f>
        <v/>
      </c>
      <c r="AM13" s="312">
        <f>V43</f>
        <v/>
      </c>
      <c r="AN13" s="313" t="n"/>
      <c r="AO13" s="312" t="n"/>
      <c r="AP13" s="312" t="n"/>
      <c r="AQ13" s="341" t="n"/>
      <c r="AR13" s="1050" t="n"/>
      <c r="AS13" s="1045">
        <f>AM13-AK13</f>
        <v/>
      </c>
      <c r="AT13" s="1045" t="n"/>
      <c r="AU13" s="1045" t="n"/>
      <c r="AV13" s="1045" t="n"/>
      <c r="AW13" s="1052" t="n"/>
      <c r="AX13" s="1101" t="n"/>
      <c r="AY13" s="350" t="n"/>
      <c r="AZ13" s="144" t="n"/>
      <c r="BA13" s="351">
        <f>AI43</f>
        <v/>
      </c>
      <c r="BB13" s="352">
        <f>IF($BA13="","",INT(BB$28*AJ67))</f>
        <v/>
      </c>
      <c r="BC13" s="352">
        <f>IF($BA13="","",INT(BC$28*AK67))</f>
        <v/>
      </c>
      <c r="BD13" s="352">
        <f>IF($BA13="","",INT(BD$28*AL67))</f>
        <v/>
      </c>
      <c r="BE13" s="352">
        <f>IF($BA13="","",INT(BE$28*AM67))</f>
        <v/>
      </c>
      <c r="BF13" s="352">
        <f>IF($BA13="","",INT(BF$28*AN67))</f>
        <v/>
      </c>
      <c r="BG13" s="352">
        <f>IF($BA13="","",INT(BG$28*AO67))</f>
        <v/>
      </c>
      <c r="BH13" s="352">
        <f>IF($BA13="","",INT(BH$28*AP67))</f>
        <v/>
      </c>
      <c r="BI13" s="352">
        <f>IF($BA13="","",INT(BI$28*AQ67))</f>
        <v/>
      </c>
      <c r="BJ13" s="352">
        <f>IF($BA13="","",INT(BJ$28*AR67))</f>
        <v/>
      </c>
      <c r="BK13" s="352">
        <f>IF($BA13="","",INT(BK$28*AS67))</f>
        <v/>
      </c>
      <c r="BL13" s="352">
        <f>IF($BA13="","",INT(BL$28*AT67))</f>
        <v/>
      </c>
      <c r="BM13" s="352">
        <f>IF($BA13="","",INT(BM$28*AU67))</f>
        <v/>
      </c>
      <c r="BN13" s="352">
        <f>IF($BA13="","",INT(BN$28*AV67))</f>
        <v/>
      </c>
      <c r="BO13" s="352">
        <f>IF($BA13="","",INT(BO$28*AW67))</f>
        <v/>
      </c>
      <c r="BP13" s="352">
        <f>IF($BA13="","",INT(BP$28*AX67))</f>
        <v/>
      </c>
      <c r="BQ13" s="352">
        <f>IF($BA13="","",INT(BQ$28*AY67))</f>
        <v/>
      </c>
      <c r="BR13" s="1106" t="n"/>
      <c r="BS13" s="1045">
        <f>BA15</f>
        <v/>
      </c>
      <c r="BT13" s="1061">
        <f>IF(BS13=0,0,1)</f>
        <v/>
      </c>
      <c r="BU13" s="1061">
        <f>第2期!AQ115*0.5</f>
        <v/>
      </c>
      <c r="BV13" s="1240">
        <f>AVERAGE(BT38:CI38)*初始化表!B$31</f>
        <v/>
      </c>
      <c r="BW13" s="1240">
        <f>$BT13*(AL115-BW$25)/BW$26*初始化表!B$30</f>
        <v/>
      </c>
      <c r="BX13" s="1240">
        <f>$BT13*(AM115-BX$25)/BX$26*初始化表!B$33</f>
        <v/>
      </c>
      <c r="BY13" s="1240">
        <f>$BT13*(AN115-BY$25)/BY$26*初始化表!B$32</f>
        <v/>
      </c>
      <c r="BZ13" s="1240">
        <f>$BT13*(AP115-BZ$25)/BZ$26*初始化表!B$34</f>
        <v/>
      </c>
      <c r="CA13" s="1240">
        <f>$BT$5*(AW115-CA$25)/CA$26*初始化表!B$36</f>
        <v/>
      </c>
      <c r="CB13" s="1240">
        <f>CE13-CC13-BU13-SUM(BV13:CA13)/2</f>
        <v/>
      </c>
      <c r="CC13" s="1061">
        <f>IF(AO115-AX115&gt;=0,0,-0.1*(1-EXP(2*10^(-6)*(AO115-AX115))))</f>
        <v/>
      </c>
      <c r="CD13" s="1241">
        <f>SUM(BV13:CB13)</f>
        <v/>
      </c>
      <c r="CE13" s="1241">
        <f>AQ115</f>
        <v/>
      </c>
      <c r="CF13" s="1241">
        <f>BU13*2</f>
        <v/>
      </c>
      <c r="CG13" s="1106" t="n"/>
      <c r="CH13" s="1106" t="n"/>
      <c r="CI13" s="1101" t="n"/>
      <c r="CJ13" s="1101" t="n"/>
      <c r="CK13" s="1101" t="n"/>
      <c r="CL13" s="1101" t="n"/>
      <c r="CM13" s="1101" t="n"/>
      <c r="CN13" s="1101" t="n"/>
      <c r="CO13" s="1101" t="n"/>
      <c r="CP13" s="1101" t="n"/>
      <c r="CQ13" s="1101" t="n"/>
      <c r="CR13" s="1101" t="n"/>
      <c r="CS13" s="1101" t="n"/>
      <c r="CT13" s="1101" t="n"/>
      <c r="CU13" s="1101" t="n"/>
      <c r="CV13" s="1101" t="n"/>
      <c r="CW13" s="1101" t="n"/>
      <c r="CX13" s="1101" t="n"/>
      <c r="CY13" s="1101" t="n"/>
      <c r="CZ13" s="1101" t="n"/>
      <c r="DA13" s="1101" t="n"/>
      <c r="DB13" s="1101" t="n"/>
      <c r="DC13" s="1101" t="n"/>
      <c r="DD13" s="1101" t="n"/>
      <c r="DE13" s="1101" t="n"/>
      <c r="DF13" s="1101" t="n"/>
      <c r="DG13" s="1101" t="n"/>
      <c r="DH13" s="1101" t="n"/>
      <c r="DI13" s="1101" t="n"/>
    </row>
    <row r="14" ht="16" customFormat="1" customHeight="1" s="140">
      <c r="A14" s="1047" t="inlineStr">
        <is>
          <t>产品3</t>
        </is>
      </c>
      <c r="B14" s="1242">
        <f>I65</f>
        <v/>
      </c>
      <c r="C14" s="1242">
        <f>J65</f>
        <v/>
      </c>
      <c r="D14" s="1242">
        <f>K65</f>
        <v/>
      </c>
      <c r="E14" s="1242">
        <f>L65</f>
        <v/>
      </c>
      <c r="F14" s="1091" t="inlineStr">
        <is>
          <t>期末现金</t>
        </is>
      </c>
      <c r="G14" s="144" t="n"/>
      <c r="H14" s="1047" t="inlineStr">
        <is>
          <t>最优人机比</t>
        </is>
      </c>
      <c r="I14" s="1246">
        <f>2*(I13*初始化表!E18+J13*初始化表!F18+K13*初始化表!G18+初始化表!H18/初始化表!H17*(L13*初始化表!H17-1/5*(I13*初始化表!E17+J13*初始化表!F17+K13*初始化表!G17+L13*初始化表!H17)))/((I13*初始化表!E17+J13*初始化表!F17+K13*初始化表!G17+L13*初始化表!H17)*4/5)</f>
        <v/>
      </c>
      <c r="J14" s="1044" t="inlineStr">
        <is>
          <t>最优浮动</t>
        </is>
      </c>
      <c r="K14" s="1044" t="inlineStr">
        <is>
          <t>上期浮动</t>
        </is>
      </c>
      <c r="L14" s="1091" t="inlineStr">
        <is>
          <t>下期维持</t>
        </is>
      </c>
      <c r="M14" s="178" t="n"/>
      <c r="N14" s="1047" t="inlineStr">
        <is>
          <t>推荐价格</t>
        </is>
      </c>
      <c r="O14" s="1044" t="inlineStr">
        <is>
          <t>市场1</t>
        </is>
      </c>
      <c r="P14" s="1044" t="inlineStr">
        <is>
          <t>市场2</t>
        </is>
      </c>
      <c r="Q14" s="1044" t="inlineStr">
        <is>
          <t>市场3</t>
        </is>
      </c>
      <c r="R14" s="1091" t="inlineStr">
        <is>
          <t>市场4</t>
        </is>
      </c>
      <c r="S14" s="1100" t="n"/>
      <c r="T14" s="230" t="n"/>
      <c r="U14" s="1073" t="inlineStr">
        <is>
          <t>产品4</t>
        </is>
      </c>
      <c r="V14" s="1063">
        <f>第2期!AO21</f>
        <v/>
      </c>
      <c r="W14" s="1063">
        <f>第2期!AO22</f>
        <v/>
      </c>
      <c r="X14" s="1063">
        <f>第2期!AO23</f>
        <v/>
      </c>
      <c r="Y14" s="1064">
        <f>第2期!AO24</f>
        <v/>
      </c>
      <c r="Z14" s="1101" t="n"/>
      <c r="AA14" s="144" t="n"/>
      <c r="AB14" s="264" t="inlineStr">
        <is>
          <t>产品4</t>
        </is>
      </c>
      <c r="AC14" s="1248">
        <f>B9-AD8</f>
        <v/>
      </c>
      <c r="AD14" s="1248">
        <f>C9-AE8</f>
        <v/>
      </c>
      <c r="AE14" s="1248">
        <f>D9-AF8</f>
        <v/>
      </c>
      <c r="AF14" s="1249">
        <f>E9-AG8</f>
        <v/>
      </c>
      <c r="AG14" s="1101" t="n"/>
      <c r="AH14" s="144" t="n"/>
      <c r="AI14" s="317" t="n"/>
      <c r="AJ14" s="311" t="n"/>
      <c r="AK14" s="312" t="n"/>
      <c r="AL14" s="306">
        <f>AM14</f>
        <v/>
      </c>
      <c r="AM14" s="312">
        <f>W43</f>
        <v/>
      </c>
      <c r="AN14" s="313" t="n"/>
      <c r="AO14" s="312" t="n"/>
      <c r="AP14" s="312" t="n"/>
      <c r="AQ14" s="341" t="n"/>
      <c r="AR14" s="1050" t="n"/>
      <c r="AS14" s="1045">
        <f>AM14-AK14</f>
        <v/>
      </c>
      <c r="AT14" s="1045" t="n"/>
      <c r="AU14" s="1045" t="n"/>
      <c r="AV14" s="1045" t="n"/>
      <c r="AW14" s="1052" t="n"/>
      <c r="AX14" s="1101" t="n"/>
      <c r="AY14" s="350" t="n"/>
      <c r="AZ14" s="144" t="n"/>
      <c r="BA14" s="351">
        <f>AI44</f>
        <v/>
      </c>
      <c r="BB14" s="352">
        <f>IF($BA14="","",INT(BB$28*AJ68))</f>
        <v/>
      </c>
      <c r="BC14" s="352">
        <f>IF($BA14="","",INT(BC$28*AK68))</f>
        <v/>
      </c>
      <c r="BD14" s="352">
        <f>IF($BA14="","",INT(BD$28*AL68))</f>
        <v/>
      </c>
      <c r="BE14" s="352">
        <f>IF($BA14="","",INT(BE$28*AM68))</f>
        <v/>
      </c>
      <c r="BF14" s="352">
        <f>IF($BA14="","",INT(BF$28*AN68))</f>
        <v/>
      </c>
      <c r="BG14" s="352">
        <f>IF($BA14="","",INT(BG$28*AO68))</f>
        <v/>
      </c>
      <c r="BH14" s="352">
        <f>IF($BA14="","",INT(BH$28*AP68))</f>
        <v/>
      </c>
      <c r="BI14" s="352">
        <f>IF($BA14="","",INT(BI$28*AQ68))</f>
        <v/>
      </c>
      <c r="BJ14" s="352">
        <f>IF($BA14="","",INT(BJ$28*AR68))</f>
        <v/>
      </c>
      <c r="BK14" s="352">
        <f>IF($BA14="","",INT(BK$28*AS68))</f>
        <v/>
      </c>
      <c r="BL14" s="352">
        <f>IF($BA14="","",INT(BL$28*AT68))</f>
        <v/>
      </c>
      <c r="BM14" s="352">
        <f>IF($BA14="","",INT(BM$28*AU68))</f>
        <v/>
      </c>
      <c r="BN14" s="352">
        <f>IF($BA14="","",INT(BN$28*AV68))</f>
        <v/>
      </c>
      <c r="BO14" s="352">
        <f>IF($BA14="","",INT(BO$28*AW68))</f>
        <v/>
      </c>
      <c r="BP14" s="352">
        <f>IF($BA14="","",INT(BP$28*AX68))</f>
        <v/>
      </c>
      <c r="BQ14" s="352">
        <f>IF($BA14="","",INT(BQ$28*AY68))</f>
        <v/>
      </c>
      <c r="BR14" s="1106" t="n"/>
      <c r="BS14" s="1045">
        <f>BA16</f>
        <v/>
      </c>
      <c r="BT14" s="1061">
        <f>IF(BS14=0,0,1)</f>
        <v/>
      </c>
      <c r="BU14" s="1061">
        <f>第2期!AQ116*0.5</f>
        <v/>
      </c>
      <c r="BV14" s="1240">
        <f>AVERAGE(BT39:CI39)*初始化表!B$31</f>
        <v/>
      </c>
      <c r="BW14" s="1240">
        <f>$BT14*(AL116-BW$25)/BW$26*初始化表!B$30</f>
        <v/>
      </c>
      <c r="BX14" s="1240">
        <f>$BT14*(AM116-BX$25)/BX$26*初始化表!B$33</f>
        <v/>
      </c>
      <c r="BY14" s="1240">
        <f>$BT14*(AN116-BY$25)/BY$26*初始化表!B$32</f>
        <v/>
      </c>
      <c r="BZ14" s="1240">
        <f>$BT14*(AP116-BZ$25)/BZ$26*初始化表!B$34</f>
        <v/>
      </c>
      <c r="CA14" s="1240">
        <f>$BT$5*(AW116-CA$25)/CA$26*初始化表!B$36</f>
        <v/>
      </c>
      <c r="CB14" s="1240">
        <f>CE14-CC14-BU14-SUM(BV14:CA14)/2</f>
        <v/>
      </c>
      <c r="CC14" s="1061">
        <f>IF(AO116-AX116&gt;=0,0,-0.1*(1-EXP(2*10^(-6)*(AO116-AX116))))</f>
        <v/>
      </c>
      <c r="CD14" s="1241">
        <f>SUM(BV14:CB14)</f>
        <v/>
      </c>
      <c r="CE14" s="1241">
        <f>AQ116</f>
        <v/>
      </c>
      <c r="CF14" s="1241">
        <f>BU14*2</f>
        <v/>
      </c>
      <c r="CG14" s="1106" t="n"/>
      <c r="CH14" s="1106" t="n"/>
      <c r="CI14" s="1101" t="n"/>
      <c r="CJ14" s="1101" t="n"/>
      <c r="CK14" s="1101" t="n"/>
      <c r="CL14" s="1101" t="n"/>
      <c r="CM14" s="1101" t="n"/>
      <c r="CN14" s="1101" t="n"/>
      <c r="CO14" s="1101" t="n"/>
      <c r="CP14" s="1101" t="n"/>
      <c r="CQ14" s="1101" t="n"/>
      <c r="CR14" s="1101" t="n"/>
      <c r="CS14" s="1101" t="n"/>
      <c r="CT14" s="1101" t="n"/>
      <c r="CU14" s="1101" t="n"/>
      <c r="CV14" s="1101" t="n"/>
      <c r="CW14" s="1101" t="n"/>
      <c r="CX14" s="1101" t="n"/>
      <c r="CY14" s="1101" t="n"/>
      <c r="CZ14" s="1101" t="n"/>
      <c r="DA14" s="1101" t="n"/>
      <c r="DB14" s="1101" t="n"/>
      <c r="DC14" s="1101" t="n"/>
      <c r="DD14" s="1101" t="n"/>
      <c r="DE14" s="1101" t="n"/>
      <c r="DF14" s="1101" t="n"/>
      <c r="DG14" s="1101" t="n"/>
      <c r="DH14" s="1101" t="n"/>
      <c r="DI14" s="1101" t="n"/>
    </row>
    <row r="15" ht="16" customFormat="1" customHeight="1" s="140">
      <c r="A15" s="1047" t="inlineStr">
        <is>
          <t>产品4</t>
        </is>
      </c>
      <c r="B15" s="1242">
        <f>I66</f>
        <v/>
      </c>
      <c r="C15" s="1242">
        <f>J66</f>
        <v/>
      </c>
      <c r="D15" s="1242">
        <f>K66</f>
        <v/>
      </c>
      <c r="E15" s="1242">
        <f>L66</f>
        <v/>
      </c>
      <c r="F15" s="1262">
        <f>F64</f>
        <v/>
      </c>
      <c r="G15" s="144" t="n"/>
      <c r="H15" s="1047" t="inlineStr">
        <is>
          <t>上期人机比</t>
        </is>
      </c>
      <c r="I15" s="1246">
        <f>第2期!H17/第2期!N49</f>
        <v/>
      </c>
      <c r="J15" s="1246">
        <f>N49*I14-H17</f>
        <v/>
      </c>
      <c r="K15" s="1246">
        <f>N49*I15-H17</f>
        <v/>
      </c>
      <c r="L15" s="187">
        <f>C22+I15*(O49-N49)</f>
        <v/>
      </c>
      <c r="M15" s="178" t="n"/>
      <c r="N15" s="1047" t="inlineStr">
        <is>
          <t>产品1</t>
        </is>
      </c>
      <c r="O15" s="1242">
        <f>INT((1+O10+IF(V42&gt;V17,(V17-V42)/V17/15,(V17-V42)/V17/10))*V23)</f>
        <v/>
      </c>
      <c r="P15" s="1242">
        <f>INT((1+P10+IF(W42&gt;W17,(W17-W42)/W17/15,(W17-W42)/W17/10))*W23)</f>
        <v/>
      </c>
      <c r="Q15" s="1242">
        <f>INT((1+Q10+IF(X42&gt;X17,(X17-X42)/X17/15,(X17-X42)/X17/10))*X23)</f>
        <v/>
      </c>
      <c r="R15" s="1265">
        <f>INT((1+R10+IF(Y42&gt;Y17,(Y17-Y42)/Y17/15,(Y17-Y42)/Y17/10))*Y23)</f>
        <v/>
      </c>
      <c r="S15" s="1266" t="n"/>
      <c r="T15" s="230" t="n"/>
      <c r="U15" s="1101" t="n"/>
      <c r="V15" s="1101" t="n"/>
      <c r="W15" s="1101" t="n"/>
      <c r="X15" s="1101" t="n"/>
      <c r="Y15" s="1101" t="n"/>
      <c r="Z15" s="1101" t="n"/>
      <c r="AA15" s="144" t="n"/>
      <c r="AB15" s="144" t="n"/>
      <c r="AC15" s="267" t="n"/>
      <c r="AD15" s="267" t="n"/>
      <c r="AE15" s="267" t="n"/>
      <c r="AF15" s="267" t="n"/>
      <c r="AG15" s="267" t="n"/>
      <c r="AH15" s="144" t="n"/>
      <c r="AI15" s="317" t="n"/>
      <c r="AJ15" s="311" t="n"/>
      <c r="AK15" s="312" t="n"/>
      <c r="AL15" s="306">
        <f>AM15</f>
        <v/>
      </c>
      <c r="AM15" s="312">
        <f>X43</f>
        <v/>
      </c>
      <c r="AN15" s="313" t="n"/>
      <c r="AO15" s="312" t="n"/>
      <c r="AP15" s="312" t="n"/>
      <c r="AQ15" s="341" t="n"/>
      <c r="AR15" s="1050" t="n"/>
      <c r="AS15" s="1045">
        <f>AM15-AK15</f>
        <v/>
      </c>
      <c r="AT15" s="1045" t="n"/>
      <c r="AU15" s="1045" t="n"/>
      <c r="AV15" s="1045" t="n"/>
      <c r="AW15" s="1052" t="n"/>
      <c r="AX15" s="1101" t="n"/>
      <c r="AY15" s="350" t="n"/>
      <c r="AZ15" s="144" t="n"/>
      <c r="BA15" s="351">
        <f>AI45</f>
        <v/>
      </c>
      <c r="BB15" s="352">
        <f>IF($BA15="","",INT(BB$28*AJ69))</f>
        <v/>
      </c>
      <c r="BC15" s="352">
        <f>IF($BA15="","",INT(BC$28*AK69))</f>
        <v/>
      </c>
      <c r="BD15" s="352">
        <f>IF($BA15="","",INT(BD$28*AL69))</f>
        <v/>
      </c>
      <c r="BE15" s="352">
        <f>IF($BA15="","",INT(BE$28*AM69))</f>
        <v/>
      </c>
      <c r="BF15" s="352">
        <f>IF($BA15="","",INT(BF$28*AN69))</f>
        <v/>
      </c>
      <c r="BG15" s="352">
        <f>IF($BA15="","",INT(BG$28*AO69))</f>
        <v/>
      </c>
      <c r="BH15" s="352">
        <f>IF($BA15="","",INT(BH$28*AP69))</f>
        <v/>
      </c>
      <c r="BI15" s="352">
        <f>IF($BA15="","",INT(BI$28*AQ69))</f>
        <v/>
      </c>
      <c r="BJ15" s="352">
        <f>IF($BA15="","",INT(BJ$28*AR69))</f>
        <v/>
      </c>
      <c r="BK15" s="352">
        <f>IF($BA15="","",INT(BK$28*AS69))</f>
        <v/>
      </c>
      <c r="BL15" s="352">
        <f>IF($BA15="","",INT(BL$28*AT69))</f>
        <v/>
      </c>
      <c r="BM15" s="352">
        <f>IF($BA15="","",INT(BM$28*AU69))</f>
        <v/>
      </c>
      <c r="BN15" s="352">
        <f>IF($BA15="","",INT(BN$28*AV69))</f>
        <v/>
      </c>
      <c r="BO15" s="352">
        <f>IF($BA15="","",INT(BO$28*AW69))</f>
        <v/>
      </c>
      <c r="BP15" s="352">
        <f>IF($BA15="","",INT(BP$28*AX69))</f>
        <v/>
      </c>
      <c r="BQ15" s="352">
        <f>IF($BA15="","",INT(BQ$28*AY69))</f>
        <v/>
      </c>
      <c r="BR15" s="1106" t="n"/>
      <c r="BS15" s="1045">
        <f>BA17</f>
        <v/>
      </c>
      <c r="BT15" s="1061">
        <f>IF(BS15=0,0,1)</f>
        <v/>
      </c>
      <c r="BU15" s="1061">
        <f>第2期!AQ117*0.5</f>
        <v/>
      </c>
      <c r="BV15" s="1240">
        <f>AVERAGE(BT40:CI40)*初始化表!B$31</f>
        <v/>
      </c>
      <c r="BW15" s="1240">
        <f>$BT15*(AL117-BW$25)/BW$26*初始化表!B$30</f>
        <v/>
      </c>
      <c r="BX15" s="1240">
        <f>$BT15*(AM117-BX$25)/BX$26*初始化表!B$33</f>
        <v/>
      </c>
      <c r="BY15" s="1240">
        <f>$BT15*(AN117-BY$25)/BY$26*初始化表!B$32</f>
        <v/>
      </c>
      <c r="BZ15" s="1240">
        <f>$BT15*(AP117-BZ$25)/BZ$26*初始化表!B$34</f>
        <v/>
      </c>
      <c r="CA15" s="1240">
        <f>$BT$5*(AW117-CA$25)/CA$26*初始化表!B$36</f>
        <v/>
      </c>
      <c r="CB15" s="1240">
        <f>CE15-CC15-BU15-SUM(BV15:CA15)/2</f>
        <v/>
      </c>
      <c r="CC15" s="1061">
        <f>IF(AO117-AX117&gt;=0,0,-0.1*(1-EXP(2*10^(-6)*(AO117-AX117))))</f>
        <v/>
      </c>
      <c r="CD15" s="1241">
        <f>SUM(BV15:CB15)</f>
        <v/>
      </c>
      <c r="CE15" s="1241">
        <f>AQ117</f>
        <v/>
      </c>
      <c r="CF15" s="1241">
        <f>BU15*2</f>
        <v/>
      </c>
      <c r="CG15" s="1106" t="n"/>
      <c r="CH15" s="1106" t="n"/>
      <c r="CI15" s="1101" t="n"/>
      <c r="CJ15" s="1101" t="n"/>
      <c r="CK15" s="1101" t="n"/>
      <c r="CL15" s="1101" t="n"/>
      <c r="CM15" s="1101" t="n"/>
      <c r="CN15" s="1101" t="n"/>
      <c r="CO15" s="1101" t="n"/>
      <c r="CP15" s="1101" t="n"/>
      <c r="CQ15" s="1101" t="n"/>
      <c r="CR15" s="1101" t="n"/>
      <c r="CS15" s="1101" t="n"/>
      <c r="CT15" s="1101" t="n"/>
      <c r="CU15" s="1101" t="n"/>
      <c r="CV15" s="1101" t="n"/>
      <c r="CW15" s="1101" t="n"/>
      <c r="CX15" s="1101" t="n"/>
      <c r="CY15" s="1101" t="n"/>
      <c r="CZ15" s="1101" t="n"/>
      <c r="DA15" s="1101" t="n"/>
      <c r="DB15" s="1101" t="n"/>
      <c r="DC15" s="1101" t="n"/>
      <c r="DD15" s="1101" t="n"/>
      <c r="DE15" s="1101" t="n"/>
      <c r="DF15" s="1101" t="n"/>
      <c r="DG15" s="1101" t="n"/>
      <c r="DH15" s="1101" t="n"/>
      <c r="DI15" s="1101" t="n"/>
    </row>
    <row r="16" ht="16" customFormat="1" customHeight="1" s="140">
      <c r="A16" s="1047" t="inlineStr">
        <is>
          <t>生产决策</t>
        </is>
      </c>
      <c r="B16" s="1044" t="inlineStr">
        <is>
          <t>第一班</t>
        </is>
      </c>
      <c r="C16" s="1044" t="inlineStr">
        <is>
          <t>第一班加</t>
        </is>
      </c>
      <c r="D16" s="1044" t="inlineStr">
        <is>
          <t>第二班</t>
        </is>
      </c>
      <c r="E16" s="1044" t="inlineStr">
        <is>
          <t>第二班加</t>
        </is>
      </c>
      <c r="F16" s="1091" t="inlineStr">
        <is>
          <t>研发费用</t>
        </is>
      </c>
      <c r="G16" s="144" t="n"/>
      <c r="H16" s="1047" t="inlineStr">
        <is>
          <t>期初人数</t>
        </is>
      </c>
      <c r="I16" s="1044" t="inlineStr">
        <is>
          <t>最大可雇</t>
        </is>
      </c>
      <c r="J16" s="1044" t="inlineStr">
        <is>
          <t>必要退休</t>
        </is>
      </c>
      <c r="K16" s="1044" t="inlineStr">
        <is>
          <t>最大辞退</t>
        </is>
      </c>
      <c r="L16" s="1091" t="inlineStr">
        <is>
          <t>期末人数</t>
        </is>
      </c>
      <c r="M16" s="178" t="n"/>
      <c r="N16" s="1047" t="inlineStr">
        <is>
          <t>产品2</t>
        </is>
      </c>
      <c r="O16" s="1242">
        <f>INT((1+O11+IF(V43&gt;V18,(V18-V43)/V18/15,(V18-V43)/V18/10))*V24)</f>
        <v/>
      </c>
      <c r="P16" s="1242">
        <f>INT((1+P11+IF(W43&gt;W18,(W18-W43)/W18/15,(W18-W43)/W18/10))*W24)</f>
        <v/>
      </c>
      <c r="Q16" s="1242">
        <f>INT((1+Q11+IF(X43&gt;X18,(X18-X43)/X18/15,(X18-X43)/X18/10))*X24)</f>
        <v/>
      </c>
      <c r="R16" s="1265">
        <f>INT((1+R11+IF(Y43&gt;Y18,(Y18-Y43)/Y18/15,(Y18-Y43)/Y18/10))*Y24)</f>
        <v/>
      </c>
      <c r="S16" s="1266" t="n"/>
      <c r="T16" s="230" t="n"/>
      <c r="U16" s="1041" t="inlineStr">
        <is>
          <t>上期需求</t>
        </is>
      </c>
      <c r="V16" s="1053" t="inlineStr">
        <is>
          <t>市场1</t>
        </is>
      </c>
      <c r="W16" s="1053" t="inlineStr">
        <is>
          <t>市场2</t>
        </is>
      </c>
      <c r="X16" s="1053" t="inlineStr">
        <is>
          <t>市场3</t>
        </is>
      </c>
      <c r="Y16" s="1053" t="inlineStr">
        <is>
          <t>市场4</t>
        </is>
      </c>
      <c r="Z16" s="1090" t="inlineStr">
        <is>
          <t>总需求</t>
        </is>
      </c>
      <c r="AA16" s="144" t="n"/>
      <c r="AB16" s="259" t="inlineStr">
        <is>
          <t>单位人时利润</t>
        </is>
      </c>
      <c r="AC16" s="260" t="inlineStr">
        <is>
          <t>市场1</t>
        </is>
      </c>
      <c r="AD16" s="260" t="inlineStr">
        <is>
          <t>市场2</t>
        </is>
      </c>
      <c r="AE16" s="260" t="inlineStr">
        <is>
          <t>市场3</t>
        </is>
      </c>
      <c r="AF16" s="268" t="inlineStr">
        <is>
          <t>市场4</t>
        </is>
      </c>
      <c r="AG16" s="1101" t="n"/>
      <c r="AH16" s="144" t="n"/>
      <c r="AI16" s="317" t="n"/>
      <c r="AJ16" s="311" t="n"/>
      <c r="AK16" s="312" t="n"/>
      <c r="AL16" s="306">
        <f>AM16</f>
        <v/>
      </c>
      <c r="AM16" s="312">
        <f>Y43</f>
        <v/>
      </c>
      <c r="AN16" s="313" t="n"/>
      <c r="AO16" s="312" t="n"/>
      <c r="AP16" s="312" t="n"/>
      <c r="AQ16" s="341" t="n"/>
      <c r="AR16" s="1050">
        <f>SUM(AL13:AL16)</f>
        <v/>
      </c>
      <c r="AS16" s="1045">
        <f>AM16-AK16</f>
        <v/>
      </c>
      <c r="AT16" s="1045">
        <f>SUMIF(AS13:AS16,"&gt;=0",AS13:AS16)</f>
        <v/>
      </c>
      <c r="AU16" s="1045">
        <f>SUM(AO13:AO16)</f>
        <v/>
      </c>
      <c r="AV16" s="1045">
        <f>SUM(AP13:AP16)</f>
        <v/>
      </c>
      <c r="AW16" s="1052">
        <f>SUM(AQ13:AQ16)</f>
        <v/>
      </c>
      <c r="AX16" s="1101" t="n"/>
      <c r="AY16" s="350" t="n"/>
      <c r="AZ16" s="144" t="n"/>
      <c r="BA16" s="351">
        <f>AI46</f>
        <v/>
      </c>
      <c r="BB16" s="352">
        <f>IF($BA16="","",INT(BB$28*AJ70))</f>
        <v/>
      </c>
      <c r="BC16" s="352">
        <f>IF($BA16="","",INT(BC$28*AK70))</f>
        <v/>
      </c>
      <c r="BD16" s="352">
        <f>IF($BA16="","",INT(BD$28*AL70))</f>
        <v/>
      </c>
      <c r="BE16" s="352">
        <f>IF($BA16="","",INT(BE$28*AM70))</f>
        <v/>
      </c>
      <c r="BF16" s="352">
        <f>IF($BA16="","",INT(BF$28*AN70))</f>
        <v/>
      </c>
      <c r="BG16" s="352">
        <f>IF($BA16="","",INT(BG$28*AO70))</f>
        <v/>
      </c>
      <c r="BH16" s="352">
        <f>IF($BA16="","",INT(BH$28*AP70))</f>
        <v/>
      </c>
      <c r="BI16" s="352">
        <f>IF($BA16="","",INT(BI$28*AQ70))</f>
        <v/>
      </c>
      <c r="BJ16" s="352">
        <f>IF($BA16="","",INT(BJ$28*AR70))</f>
        <v/>
      </c>
      <c r="BK16" s="352">
        <f>IF($BA16="","",INT(BK$28*AS70))</f>
        <v/>
      </c>
      <c r="BL16" s="352">
        <f>IF($BA16="","",INT(BL$28*AT70))</f>
        <v/>
      </c>
      <c r="BM16" s="352">
        <f>IF($BA16="","",INT(BM$28*AU70))</f>
        <v/>
      </c>
      <c r="BN16" s="352">
        <f>IF($BA16="","",INT(BN$28*AV70))</f>
        <v/>
      </c>
      <c r="BO16" s="352">
        <f>IF($BA16="","",INT(BO$28*AW70))</f>
        <v/>
      </c>
      <c r="BP16" s="352">
        <f>IF($BA16="","",INT(BP$28*AX70))</f>
        <v/>
      </c>
      <c r="BQ16" s="352">
        <f>IF($BA16="","",INT(BQ$28*AY70))</f>
        <v/>
      </c>
      <c r="BR16" s="1106" t="n"/>
      <c r="BS16" s="1045">
        <f>BA18</f>
        <v/>
      </c>
      <c r="BT16" s="1061">
        <f>IF(BS16=0,0,1)</f>
        <v/>
      </c>
      <c r="BU16" s="1061">
        <f>第2期!AQ118*0.5</f>
        <v/>
      </c>
      <c r="BV16" s="1240">
        <f>AVERAGE(BT41:CI41)*初始化表!B$31</f>
        <v/>
      </c>
      <c r="BW16" s="1240">
        <f>$BT16*(AL118-BW$25)/BW$26*初始化表!B$30</f>
        <v/>
      </c>
      <c r="BX16" s="1240">
        <f>$BT16*(AM118-BX$25)/BX$26*初始化表!B$33</f>
        <v/>
      </c>
      <c r="BY16" s="1240">
        <f>$BT16*(AN118-BY$25)/BY$26*初始化表!B$32</f>
        <v/>
      </c>
      <c r="BZ16" s="1240">
        <f>$BT16*(AP118-BZ$25)/BZ$26*初始化表!B$34</f>
        <v/>
      </c>
      <c r="CA16" s="1240">
        <f>$BT$5*(AW118-CA$25)/CA$26*初始化表!B$36</f>
        <v/>
      </c>
      <c r="CB16" s="1240">
        <f>CE16-CC16-BU16-SUM(BV16:CA16)/2</f>
        <v/>
      </c>
      <c r="CC16" s="1061">
        <f>IF(AO118-AX118&gt;=0,0,-0.1*(1-EXP(2*10^(-6)*(AO118-AX118))))</f>
        <v/>
      </c>
      <c r="CD16" s="1241">
        <f>SUM(BV16:CB16)</f>
        <v/>
      </c>
      <c r="CE16" s="1241">
        <f>AQ118</f>
        <v/>
      </c>
      <c r="CF16" s="1241">
        <f>BU16*2</f>
        <v/>
      </c>
      <c r="CG16" s="1106" t="n"/>
      <c r="CH16" s="1106" t="n"/>
      <c r="CI16" s="1100" t="n"/>
      <c r="CJ16" s="1101" t="n"/>
      <c r="CK16" s="1100" t="n"/>
      <c r="CL16" s="1101" t="n"/>
      <c r="CM16" s="1101" t="n"/>
      <c r="CN16" s="1101" t="n"/>
      <c r="CO16" s="1101" t="n"/>
      <c r="CP16" s="1101" t="n"/>
      <c r="CQ16" s="1101" t="n"/>
      <c r="CR16" s="1101" t="n"/>
      <c r="CS16" s="1101" t="n"/>
      <c r="CT16" s="1101" t="n"/>
      <c r="CU16" s="1101" t="n"/>
      <c r="CV16" s="1101" t="n"/>
      <c r="CW16" s="1101" t="n"/>
      <c r="CX16" s="1101" t="n"/>
      <c r="CY16" s="1101" t="n"/>
      <c r="CZ16" s="1101" t="n"/>
      <c r="DA16" s="1101" t="n"/>
      <c r="DB16" s="1101" t="n"/>
      <c r="DC16" s="1101" t="n"/>
      <c r="DD16" s="1101" t="n"/>
      <c r="DE16" s="1101" t="n"/>
      <c r="DF16" s="1101" t="n"/>
      <c r="DG16" s="1101" t="n"/>
      <c r="DH16" s="1101" t="n"/>
      <c r="DI16" s="1101" t="n"/>
    </row>
    <row r="17" ht="16" customFormat="1" customHeight="1" s="140">
      <c r="A17" s="1047" t="inlineStr">
        <is>
          <t>产品1</t>
        </is>
      </c>
      <c r="B17" s="1242">
        <f>I25</f>
        <v/>
      </c>
      <c r="C17" s="1242">
        <f>J25</f>
        <v/>
      </c>
      <c r="D17" s="1242">
        <f>K25</f>
        <v/>
      </c>
      <c r="E17" s="1242">
        <f>L25</f>
        <v/>
      </c>
      <c r="F17" s="1243">
        <f>J6</f>
        <v/>
      </c>
      <c r="G17" s="144" t="n"/>
      <c r="H17" s="157">
        <f>第2期!F68</f>
        <v/>
      </c>
      <c r="I17" s="1061">
        <f>INT(0.5*H17)</f>
        <v/>
      </c>
      <c r="J17" s="1061">
        <f>IF(初始化表!B1=1,INT(3%*H17),INT(3%*H17+0.99))</f>
        <v/>
      </c>
      <c r="K17" s="1061">
        <f>INT(0.1*H17)</f>
        <v/>
      </c>
      <c r="L17" s="1064">
        <f>H17+B22-C22</f>
        <v/>
      </c>
      <c r="M17" s="178" t="n"/>
      <c r="N17" s="1047" t="inlineStr">
        <is>
          <t>产品3</t>
        </is>
      </c>
      <c r="O17" s="1242">
        <f>INT((1+O12+IF(V44&gt;V19,(V19-V44)/V19/20,(V19-V44)/V19/8))*V25)</f>
        <v/>
      </c>
      <c r="P17" s="1242">
        <f>INT((1+P12+IF(W44&gt;W19,(W19-W44)/W19/20,(W19-W44)/W19/8))*W25)</f>
        <v/>
      </c>
      <c r="Q17" s="1242">
        <f>INT((1+Q12+IF(X44&gt;X19,(X19-X44)/X19/20,(X19-X44)/X19/8))*X25)</f>
        <v/>
      </c>
      <c r="R17" s="1265">
        <f>INT((1+R12+IF(Y44&gt;Y19,(Y19-Y44)/Y19/20,(Y19-Y44)/Y19/8))*Y25)</f>
        <v/>
      </c>
      <c r="S17" s="1266" t="n"/>
      <c r="T17" s="230" t="n"/>
      <c r="U17" s="1047" t="inlineStr">
        <is>
          <t>产品1</t>
        </is>
      </c>
      <c r="V17" s="1061">
        <f>第2期!AL9</f>
        <v/>
      </c>
      <c r="W17" s="1061">
        <f>第2期!AL10</f>
        <v/>
      </c>
      <c r="X17" s="1061">
        <f>第2期!AL11</f>
        <v/>
      </c>
      <c r="Y17" s="1061">
        <f>第2期!AL12</f>
        <v/>
      </c>
      <c r="Z17" s="271">
        <f>SUM(V17:Y17)</f>
        <v/>
      </c>
      <c r="AA17" s="144" t="n"/>
      <c r="AB17" s="261" t="inlineStr">
        <is>
          <t>产品1</t>
        </is>
      </c>
      <c r="AC17" s="1267">
        <f>AC11/初始化表!$E$18</f>
        <v/>
      </c>
      <c r="AD17" s="1267">
        <f>AD11/初始化表!$E$18</f>
        <v/>
      </c>
      <c r="AE17" s="1267">
        <f>AE11/初始化表!$E$18</f>
        <v/>
      </c>
      <c r="AF17" s="1268">
        <f>AF11/初始化表!$E$18</f>
        <v/>
      </c>
      <c r="AG17" s="1101" t="n"/>
      <c r="AH17" s="144" t="n"/>
      <c r="AI17" s="317" t="n"/>
      <c r="AJ17" s="311" t="n"/>
      <c r="AK17" s="312" t="n"/>
      <c r="AL17" s="306">
        <f>AM17</f>
        <v/>
      </c>
      <c r="AM17" s="312">
        <f>V44</f>
        <v/>
      </c>
      <c r="AN17" s="313" t="n"/>
      <c r="AO17" s="312" t="n"/>
      <c r="AP17" s="312" t="n"/>
      <c r="AQ17" s="341" t="n"/>
      <c r="AR17" s="1050" t="n"/>
      <c r="AS17" s="1045">
        <f>AM17-AK17</f>
        <v/>
      </c>
      <c r="AT17" s="1045" t="n"/>
      <c r="AU17" s="1045" t="n"/>
      <c r="AV17" s="1045" t="n"/>
      <c r="AW17" s="1052" t="n"/>
      <c r="AX17" s="1101" t="n"/>
      <c r="AY17" s="350" t="n"/>
      <c r="AZ17" s="144" t="n"/>
      <c r="BA17" s="351">
        <f>AI47</f>
        <v/>
      </c>
      <c r="BB17" s="352">
        <f>IF($BA17="","",INT(BB$28*AJ71))</f>
        <v/>
      </c>
      <c r="BC17" s="352">
        <f>IF($BA17="","",INT(BC$28*AK71))</f>
        <v/>
      </c>
      <c r="BD17" s="352">
        <f>IF($BA17="","",INT(BD$28*AL71))</f>
        <v/>
      </c>
      <c r="BE17" s="352">
        <f>IF($BA17="","",INT(BE$28*AM71))</f>
        <v/>
      </c>
      <c r="BF17" s="352">
        <f>IF($BA17="","",INT(BF$28*AN71))</f>
        <v/>
      </c>
      <c r="BG17" s="352">
        <f>IF($BA17="","",INT(BG$28*AO71))</f>
        <v/>
      </c>
      <c r="BH17" s="352">
        <f>IF($BA17="","",INT(BH$28*AP71))</f>
        <v/>
      </c>
      <c r="BI17" s="352">
        <f>IF($BA17="","",INT(BI$28*AQ71))</f>
        <v/>
      </c>
      <c r="BJ17" s="352">
        <f>IF($BA17="","",INT(BJ$28*AR71))</f>
        <v/>
      </c>
      <c r="BK17" s="352">
        <f>IF($BA17="","",INT(BK$28*AS71))</f>
        <v/>
      </c>
      <c r="BL17" s="352">
        <f>IF($BA17="","",INT(BL$28*AT71))</f>
        <v/>
      </c>
      <c r="BM17" s="352">
        <f>IF($BA17="","",INT(BM$28*AU71))</f>
        <v/>
      </c>
      <c r="BN17" s="352">
        <f>IF($BA17="","",INT(BN$28*AV71))</f>
        <v/>
      </c>
      <c r="BO17" s="352">
        <f>IF($BA17="","",INT(BO$28*AW71))</f>
        <v/>
      </c>
      <c r="BP17" s="352">
        <f>IF($BA17="","",INT(BP$28*AX71))</f>
        <v/>
      </c>
      <c r="BQ17" s="352">
        <f>IF($BA17="","",INT(BQ$28*AY71))</f>
        <v/>
      </c>
      <c r="BR17" s="1106" t="n"/>
      <c r="BS17" s="1045">
        <f>BA19</f>
        <v/>
      </c>
      <c r="BT17" s="1061">
        <f>IF(BS17=0,0,1)</f>
        <v/>
      </c>
      <c r="BU17" s="1061">
        <f>第2期!AQ119*0.5</f>
        <v/>
      </c>
      <c r="BV17" s="1240">
        <f>AVERAGE(BT42:CI42)*初始化表!B$31</f>
        <v/>
      </c>
      <c r="BW17" s="1240">
        <f>$BT17*(AL119-BW$25)/BW$26*初始化表!B$30</f>
        <v/>
      </c>
      <c r="BX17" s="1240">
        <f>$BT17*(AM119-BX$25)/BX$26*初始化表!B$33</f>
        <v/>
      </c>
      <c r="BY17" s="1240">
        <f>$BT17*(AN119-BY$25)/BY$26*初始化表!B$32</f>
        <v/>
      </c>
      <c r="BZ17" s="1240">
        <f>$BT17*(AP119-BZ$25)/BZ$26*初始化表!B$34</f>
        <v/>
      </c>
      <c r="CA17" s="1240">
        <f>$BT$5*(AW119-CA$25)/CA$26*初始化表!B$36</f>
        <v/>
      </c>
      <c r="CB17" s="1240">
        <f>CE17-CC17-BU17-SUM(BV17:CA17)/2</f>
        <v/>
      </c>
      <c r="CC17" s="1061">
        <f>IF(AO119-AX119&gt;=0,0,-0.1*(1-EXP(2*10^(-6)*(AO119-AX119))))</f>
        <v/>
      </c>
      <c r="CD17" s="1241">
        <f>SUM(BV17:CB17)</f>
        <v/>
      </c>
      <c r="CE17" s="1241">
        <f>AQ119</f>
        <v/>
      </c>
      <c r="CF17" s="1241">
        <f>BU17*2</f>
        <v/>
      </c>
      <c r="CG17" s="1106" t="n"/>
      <c r="CH17" s="1106" t="n"/>
      <c r="CI17" s="1101" t="n"/>
      <c r="CJ17" s="1101" t="n"/>
      <c r="CK17" s="1101" t="n"/>
      <c r="CL17" s="1101" t="n"/>
      <c r="CM17" s="1101" t="n"/>
      <c r="CN17" s="1101" t="n"/>
      <c r="CO17" s="1101" t="n"/>
      <c r="CP17" s="1101" t="n"/>
      <c r="CQ17" s="1101" t="n"/>
      <c r="CR17" s="1101" t="n"/>
      <c r="CS17" s="1101" t="n"/>
      <c r="CT17" s="1101" t="n"/>
      <c r="CU17" s="1101" t="n"/>
      <c r="CV17" s="1101" t="n"/>
      <c r="CW17" s="1101" t="n"/>
      <c r="CX17" s="1101" t="n"/>
      <c r="CY17" s="1101" t="n"/>
      <c r="CZ17" s="1101" t="n"/>
      <c r="DA17" s="1101" t="n"/>
      <c r="DB17" s="1101" t="n"/>
      <c r="DC17" s="1101" t="n"/>
      <c r="DD17" s="1101" t="n"/>
      <c r="DE17" s="1101" t="n"/>
      <c r="DF17" s="1101" t="n"/>
      <c r="DG17" s="1101" t="n"/>
      <c r="DH17" s="1101" t="n"/>
      <c r="DI17" s="1101" t="n"/>
    </row>
    <row r="18" ht="16" customFormat="1" customHeight="1" s="140">
      <c r="A18" s="1047" t="inlineStr">
        <is>
          <t>产品2</t>
        </is>
      </c>
      <c r="B18" s="1242">
        <f>I26</f>
        <v/>
      </c>
      <c r="C18" s="1242">
        <f>J26</f>
        <v/>
      </c>
      <c r="D18" s="1242">
        <f>K26</f>
        <v/>
      </c>
      <c r="E18" s="1242">
        <f>L26</f>
        <v/>
      </c>
      <c r="F18" s="1243">
        <f>J7</f>
        <v/>
      </c>
      <c r="G18" s="144" t="n"/>
      <c r="H18" s="1047" t="inlineStr">
        <is>
          <t>当期雇佣</t>
        </is>
      </c>
      <c r="I18" s="188" t="n"/>
      <c r="J18" s="1044" t="inlineStr">
        <is>
          <t>当期辞退</t>
        </is>
      </c>
      <c r="K18" s="189" t="n"/>
      <c r="L18" s="1101" t="n"/>
      <c r="M18" s="178" t="n"/>
      <c r="N18" s="1047" t="inlineStr">
        <is>
          <t>产品4</t>
        </is>
      </c>
      <c r="O18" s="1242">
        <f>INT((1+O13+IF(V45&gt;V20,(V20-V45)/V20/20,(V20-V45)/V20/8))*V26)</f>
        <v/>
      </c>
      <c r="P18" s="1242">
        <f>INT((1+P13+IF(W45&gt;W20,(W20-W45)/W20/20,(W20-W45)/W20/8))*W26)</f>
        <v/>
      </c>
      <c r="Q18" s="1242">
        <f>INT((1+Q13+IF(X45&gt;X20,(X20-X45)/X20/20,(X20-X45)/X20/8))*X26)</f>
        <v/>
      </c>
      <c r="R18" s="1265">
        <f>INT((1+R13+IF(Y45&gt;Y20,(Y20-Y45)/Y20/20,(Y20-Y45)/Y20/8))*Y26)</f>
        <v/>
      </c>
      <c r="S18" s="1266" t="n"/>
      <c r="T18" s="1055" t="inlineStr">
        <is>
          <t>机器利用率检验数</t>
        </is>
      </c>
      <c r="U18" s="1047" t="inlineStr">
        <is>
          <t>产品2</t>
        </is>
      </c>
      <c r="V18" s="1061">
        <f>第2期!AL13</f>
        <v/>
      </c>
      <c r="W18" s="1061">
        <f>第2期!AL14</f>
        <v/>
      </c>
      <c r="X18" s="1061">
        <f>第2期!AL15</f>
        <v/>
      </c>
      <c r="Y18" s="1061">
        <f>第2期!AL16</f>
        <v/>
      </c>
      <c r="Z18" s="271">
        <f>SUM(V18:Y18)</f>
        <v/>
      </c>
      <c r="AA18" s="144" t="n"/>
      <c r="AB18" s="261" t="inlineStr">
        <is>
          <t>产品2</t>
        </is>
      </c>
      <c r="AC18" s="1267">
        <f>AC12/初始化表!$F$18</f>
        <v/>
      </c>
      <c r="AD18" s="1267">
        <f>AD12/初始化表!$F$18</f>
        <v/>
      </c>
      <c r="AE18" s="1267">
        <f>AE12/初始化表!$F$18</f>
        <v/>
      </c>
      <c r="AF18" s="1268">
        <f>AF12/初始化表!$F$18</f>
        <v/>
      </c>
      <c r="AG18" s="1101" t="n"/>
      <c r="AH18" s="144" t="n"/>
      <c r="AI18" s="317" t="n"/>
      <c r="AJ18" s="311" t="n"/>
      <c r="AK18" s="312" t="n"/>
      <c r="AL18" s="306">
        <f>AM18</f>
        <v/>
      </c>
      <c r="AM18" s="312">
        <f>W44</f>
        <v/>
      </c>
      <c r="AN18" s="313" t="n"/>
      <c r="AO18" s="312" t="n"/>
      <c r="AP18" s="312" t="n"/>
      <c r="AQ18" s="341" t="n"/>
      <c r="AR18" s="1050" t="n"/>
      <c r="AS18" s="1045">
        <f>AM18-AK18</f>
        <v/>
      </c>
      <c r="AT18" s="1045" t="n"/>
      <c r="AU18" s="1045" t="n"/>
      <c r="AV18" s="1045" t="n"/>
      <c r="AW18" s="1052" t="n"/>
      <c r="AX18" s="1101" t="n"/>
      <c r="AY18" s="350" t="n"/>
      <c r="AZ18" s="144" t="n"/>
      <c r="BA18" s="351">
        <f>AI48</f>
        <v/>
      </c>
      <c r="BB18" s="352">
        <f>IF($BA18="","",INT(BB$28*AJ72))</f>
        <v/>
      </c>
      <c r="BC18" s="352">
        <f>IF($BA18="","",INT(BC$28*AK72))</f>
        <v/>
      </c>
      <c r="BD18" s="352">
        <f>IF($BA18="","",INT(BD$28*AL72))</f>
        <v/>
      </c>
      <c r="BE18" s="352">
        <f>IF($BA18="","",INT(BE$28*AM72))</f>
        <v/>
      </c>
      <c r="BF18" s="352">
        <f>IF($BA18="","",INT(BF$28*AN72))</f>
        <v/>
      </c>
      <c r="BG18" s="352">
        <f>IF($BA18="","",INT(BG$28*AO72))</f>
        <v/>
      </c>
      <c r="BH18" s="352">
        <f>IF($BA18="","",INT(BH$28*AP72))</f>
        <v/>
      </c>
      <c r="BI18" s="352">
        <f>IF($BA18="","",INT(BI$28*AQ72))</f>
        <v/>
      </c>
      <c r="BJ18" s="352">
        <f>IF($BA18="","",INT(BJ$28*AR72))</f>
        <v/>
      </c>
      <c r="BK18" s="352">
        <f>IF($BA18="","",INT(BK$28*AS72))</f>
        <v/>
      </c>
      <c r="BL18" s="352">
        <f>IF($BA18="","",INT(BL$28*AT72))</f>
        <v/>
      </c>
      <c r="BM18" s="352">
        <f>IF($BA18="","",INT(BM$28*AU72))</f>
        <v/>
      </c>
      <c r="BN18" s="352">
        <f>IF($BA18="","",INT(BN$28*AV72))</f>
        <v/>
      </c>
      <c r="BO18" s="352">
        <f>IF($BA18="","",INT(BO$28*AW72))</f>
        <v/>
      </c>
      <c r="BP18" s="352">
        <f>IF($BA18="","",INT(BP$28*AX72))</f>
        <v/>
      </c>
      <c r="BQ18" s="352">
        <f>IF($BA18="","",INT(BQ$28*AY72))</f>
        <v/>
      </c>
      <c r="BR18" s="1106" t="n"/>
      <c r="BS18" s="1045">
        <f>BA20</f>
        <v/>
      </c>
      <c r="BT18" s="1061">
        <f>IF(BS18=0,0,1)</f>
        <v/>
      </c>
      <c r="BU18" s="1061">
        <f>第2期!AQ120*0.5</f>
        <v/>
      </c>
      <c r="BV18" s="1240">
        <f>AVERAGE(BT43:CI43)*初始化表!B$31</f>
        <v/>
      </c>
      <c r="BW18" s="1240">
        <f>$BT18*(AL120-BW$25)/BW$26*初始化表!B$30</f>
        <v/>
      </c>
      <c r="BX18" s="1240">
        <f>$BT18*(AM120-BX$25)/BX$26*初始化表!B$33</f>
        <v/>
      </c>
      <c r="BY18" s="1240">
        <f>$BT18*(AN120-BY$25)/BY$26*初始化表!B$32</f>
        <v/>
      </c>
      <c r="BZ18" s="1240">
        <f>$BT18*(AP120-BZ$25)/BZ$26*初始化表!B$34</f>
        <v/>
      </c>
      <c r="CA18" s="1240">
        <f>$BT$5*(AW120-CA$25)/CA$26*初始化表!B$36</f>
        <v/>
      </c>
      <c r="CB18" s="1240">
        <f>CE18-CC18-BU18-SUM(BV18:CA18)/2</f>
        <v/>
      </c>
      <c r="CC18" s="1061">
        <f>IF(AO120-AX120&gt;=0,0,-0.1*(1-EXP(2*10^(-6)*(AO120-AX120))))</f>
        <v/>
      </c>
      <c r="CD18" s="1241">
        <f>SUM(BV18:CB18)</f>
        <v/>
      </c>
      <c r="CE18" s="1241">
        <f>AQ120</f>
        <v/>
      </c>
      <c r="CF18" s="1241">
        <f>BU18*2</f>
        <v/>
      </c>
      <c r="CG18" s="1106" t="n"/>
      <c r="CH18" s="1106" t="n"/>
      <c r="CI18" s="1100" t="n"/>
      <c r="CJ18" s="1101" t="n"/>
      <c r="CK18" s="1100" t="n"/>
      <c r="CL18" s="1101" t="n"/>
      <c r="CM18" s="1101" t="n"/>
      <c r="CN18" s="1101" t="n"/>
      <c r="CO18" s="1101" t="n"/>
      <c r="CP18" s="1101" t="n"/>
      <c r="CQ18" s="1101" t="n"/>
      <c r="CR18" s="1101" t="n"/>
      <c r="CS18" s="1101" t="n"/>
      <c r="CT18" s="1101" t="n"/>
      <c r="CU18" s="1101" t="n"/>
      <c r="CV18" s="1101" t="n"/>
      <c r="CW18" s="1101" t="n"/>
      <c r="CX18" s="1101" t="n"/>
      <c r="CY18" s="1101" t="n"/>
      <c r="CZ18" s="1101" t="n"/>
      <c r="DA18" s="1101" t="n"/>
      <c r="DB18" s="1101" t="n"/>
      <c r="DC18" s="1101" t="n"/>
      <c r="DD18" s="1101" t="n"/>
      <c r="DE18" s="1101" t="n"/>
      <c r="DF18" s="1101" t="n"/>
      <c r="DG18" s="1101" t="n"/>
      <c r="DH18" s="1101" t="n"/>
      <c r="DI18" s="1101" t="n"/>
    </row>
    <row r="19" ht="16" customFormat="1" customHeight="1" s="140">
      <c r="A19" s="1047" t="inlineStr">
        <is>
          <t>产品3</t>
        </is>
      </c>
      <c r="B19" s="1242">
        <f>I27</f>
        <v/>
      </c>
      <c r="C19" s="1242">
        <f>J27</f>
        <v/>
      </c>
      <c r="D19" s="1242">
        <f>K27</f>
        <v/>
      </c>
      <c r="E19" s="1242">
        <f>L27</f>
        <v/>
      </c>
      <c r="F19" s="1243">
        <f>J8</f>
        <v/>
      </c>
      <c r="G19" s="144" t="n"/>
      <c r="H19" s="1050" t="n"/>
      <c r="I19" s="1044" t="inlineStr">
        <is>
          <t>下限</t>
        </is>
      </c>
      <c r="J19" s="1044" t="inlineStr">
        <is>
          <t>上限</t>
        </is>
      </c>
      <c r="K19" s="1091" t="inlineStr">
        <is>
          <t>实际</t>
        </is>
      </c>
      <c r="L19" s="1101" t="n"/>
      <c r="M19" s="178" t="n"/>
      <c r="N19" s="1047" t="inlineStr">
        <is>
          <t>实际价格</t>
        </is>
      </c>
      <c r="O19" s="1044" t="inlineStr">
        <is>
          <t>市场1</t>
        </is>
      </c>
      <c r="P19" s="1044" t="inlineStr">
        <is>
          <t>市场2</t>
        </is>
      </c>
      <c r="Q19" s="1044" t="inlineStr">
        <is>
          <t>市场3</t>
        </is>
      </c>
      <c r="R19" s="1091" t="inlineStr">
        <is>
          <t>市场4</t>
        </is>
      </c>
      <c r="S19" s="234" t="n"/>
      <c r="U19" s="1047" t="inlineStr">
        <is>
          <t>产品3</t>
        </is>
      </c>
      <c r="V19" s="1061">
        <f>第2期!AL17</f>
        <v/>
      </c>
      <c r="W19" s="1061">
        <f>第2期!AL18</f>
        <v/>
      </c>
      <c r="X19" s="1061">
        <f>第2期!AL19</f>
        <v/>
      </c>
      <c r="Y19" s="1061">
        <f>第2期!AL20</f>
        <v/>
      </c>
      <c r="Z19" s="271">
        <f>SUM(V19:Y19)</f>
        <v/>
      </c>
      <c r="AA19" s="144" t="n"/>
      <c r="AB19" s="261" t="inlineStr">
        <is>
          <t>产品3</t>
        </is>
      </c>
      <c r="AC19" s="1267">
        <f>AC13/初始化表!$G$18</f>
        <v/>
      </c>
      <c r="AD19" s="1267">
        <f>AD13/初始化表!$G$18</f>
        <v/>
      </c>
      <c r="AE19" s="1267">
        <f>AE13/初始化表!$G$18</f>
        <v/>
      </c>
      <c r="AF19" s="1268">
        <f>AF13/初始化表!$G$18</f>
        <v/>
      </c>
      <c r="AG19" s="1101" t="n"/>
      <c r="AH19" s="144" t="n"/>
      <c r="AI19" s="317" t="n"/>
      <c r="AJ19" s="311" t="n"/>
      <c r="AK19" s="312" t="n"/>
      <c r="AL19" s="306">
        <f>AM19</f>
        <v/>
      </c>
      <c r="AM19" s="312">
        <f>X44</f>
        <v/>
      </c>
      <c r="AN19" s="313" t="n"/>
      <c r="AO19" s="312" t="n"/>
      <c r="AP19" s="312" t="n"/>
      <c r="AQ19" s="341" t="n"/>
      <c r="AR19" s="1050" t="n"/>
      <c r="AS19" s="1045">
        <f>AM19-AK19</f>
        <v/>
      </c>
      <c r="AT19" s="1045" t="n"/>
      <c r="AU19" s="1045" t="n"/>
      <c r="AV19" s="1045" t="n"/>
      <c r="AW19" s="1052" t="n"/>
      <c r="AX19" s="1101" t="n"/>
      <c r="AY19" s="350" t="n"/>
      <c r="AZ19" s="144" t="n"/>
      <c r="BA19" s="351">
        <f>AI49</f>
        <v/>
      </c>
      <c r="BB19" s="352">
        <f>IF($BA19="","",INT(BB$28*AJ73))</f>
        <v/>
      </c>
      <c r="BC19" s="352">
        <f>IF($BA19="","",INT(BC$28*AK73))</f>
        <v/>
      </c>
      <c r="BD19" s="352">
        <f>IF($BA19="","",INT(BD$28*AL73))</f>
        <v/>
      </c>
      <c r="BE19" s="352">
        <f>IF($BA19="","",INT(BE$28*AM73))</f>
        <v/>
      </c>
      <c r="BF19" s="352">
        <f>IF($BA19="","",INT(BF$28*AN73))</f>
        <v/>
      </c>
      <c r="BG19" s="352">
        <f>IF($BA19="","",INT(BG$28*AO73))</f>
        <v/>
      </c>
      <c r="BH19" s="352">
        <f>IF($BA19="","",INT(BH$28*AP73))</f>
        <v/>
      </c>
      <c r="BI19" s="352">
        <f>IF($BA19="","",INT(BI$28*AQ73))</f>
        <v/>
      </c>
      <c r="BJ19" s="352">
        <f>IF($BA19="","",INT(BJ$28*AR73))</f>
        <v/>
      </c>
      <c r="BK19" s="352">
        <f>IF($BA19="","",INT(BK$28*AS73))</f>
        <v/>
      </c>
      <c r="BL19" s="352">
        <f>IF($BA19="","",INT(BL$28*AT73))</f>
        <v/>
      </c>
      <c r="BM19" s="352">
        <f>IF($BA19="","",INT(BM$28*AU73))</f>
        <v/>
      </c>
      <c r="BN19" s="352">
        <f>IF($BA19="","",INT(BN$28*AV73))</f>
        <v/>
      </c>
      <c r="BO19" s="352">
        <f>IF($BA19="","",INT(BO$28*AW73))</f>
        <v/>
      </c>
      <c r="BP19" s="352">
        <f>IF($BA19="","",INT(BP$28*AX73))</f>
        <v/>
      </c>
      <c r="BQ19" s="352">
        <f>IF($BA19="","",INT(BQ$28*AY73))</f>
        <v/>
      </c>
      <c r="BR19" s="1106" t="n"/>
      <c r="BS19" s="1045">
        <f>BA21</f>
        <v/>
      </c>
      <c r="BT19" s="1061">
        <f>IF(BS19=0,0,1)</f>
        <v/>
      </c>
      <c r="BU19" s="1061">
        <f>第2期!AQ121*0.5</f>
        <v/>
      </c>
      <c r="BV19" s="1240">
        <f>AVERAGE(BT44:CI44)*初始化表!B$31</f>
        <v/>
      </c>
      <c r="BW19" s="1240">
        <f>$BT19*(AL121-BW$25)/BW$26*初始化表!B$30</f>
        <v/>
      </c>
      <c r="BX19" s="1240">
        <f>$BT19*(AM121-BX$25)/BX$26*初始化表!B$33</f>
        <v/>
      </c>
      <c r="BY19" s="1240">
        <f>$BT19*(AN121-BY$25)/BY$26*初始化表!B$32</f>
        <v/>
      </c>
      <c r="BZ19" s="1240">
        <f>$BT19*(AP121-BZ$25)/BZ$26*初始化表!B$34</f>
        <v/>
      </c>
      <c r="CA19" s="1240">
        <f>$BT$5*(AW121-CA$25)/CA$26*初始化表!B$36</f>
        <v/>
      </c>
      <c r="CB19" s="1240">
        <f>CE19-CC19-BU19-SUM(BV19:CA19)/2</f>
        <v/>
      </c>
      <c r="CC19" s="1061">
        <f>IF(AO121-AX121&gt;=0,0,-0.1*(1-EXP(2*10^(-6)*(AO121-AX121))))</f>
        <v/>
      </c>
      <c r="CD19" s="1241">
        <f>SUM(BV19:CB19)</f>
        <v/>
      </c>
      <c r="CE19" s="1241">
        <f>AQ121</f>
        <v/>
      </c>
      <c r="CF19" s="1241">
        <f>BU19*2</f>
        <v/>
      </c>
      <c r="CG19" s="1106" t="n"/>
      <c r="CH19" s="1106" t="n"/>
      <c r="CI19" s="1101" t="n"/>
      <c r="CJ19" s="1101" t="n"/>
      <c r="CK19" s="1101" t="n"/>
      <c r="CL19" s="1101" t="n"/>
      <c r="CM19" s="1101" t="n"/>
      <c r="CN19" s="1101" t="n"/>
      <c r="CO19" s="1101" t="n"/>
      <c r="CP19" s="1101" t="n"/>
      <c r="CQ19" s="1101" t="n"/>
      <c r="CR19" s="1101" t="n"/>
      <c r="CS19" s="1101" t="n"/>
      <c r="CT19" s="1101" t="n"/>
      <c r="CU19" s="1101" t="n"/>
      <c r="CV19" s="1101" t="n"/>
      <c r="CW19" s="1101" t="n"/>
      <c r="CX19" s="1101" t="n"/>
      <c r="CY19" s="1101" t="n"/>
      <c r="CZ19" s="1101" t="n"/>
      <c r="DA19" s="1101" t="n"/>
      <c r="DB19" s="1101" t="n"/>
      <c r="DC19" s="1101" t="n"/>
      <c r="DD19" s="1101" t="n"/>
      <c r="DE19" s="1101" t="n"/>
      <c r="DF19" s="1101" t="n"/>
      <c r="DG19" s="1101" t="n"/>
      <c r="DH19" s="1101" t="n"/>
      <c r="DI19" s="1101" t="n"/>
    </row>
    <row r="20" ht="16" customFormat="1" customHeight="1" s="140">
      <c r="A20" s="1047" t="inlineStr">
        <is>
          <t>产品4</t>
        </is>
      </c>
      <c r="B20" s="1242">
        <f>I28</f>
        <v/>
      </c>
      <c r="C20" s="1242">
        <f>J28</f>
        <v/>
      </c>
      <c r="D20" s="1242">
        <f>K28</f>
        <v/>
      </c>
      <c r="E20" s="1242">
        <f>L28</f>
        <v/>
      </c>
      <c r="F20" s="1243">
        <f>J9</f>
        <v/>
      </c>
      <c r="G20" s="144" t="n"/>
      <c r="H20" s="1047" t="inlineStr">
        <is>
          <t>期初人机比</t>
        </is>
      </c>
      <c r="I20" s="1241">
        <f>(H17-K18)/N49</f>
        <v/>
      </c>
      <c r="J20" s="1241">
        <f>(H17-K18+I17/4)/N49</f>
        <v/>
      </c>
      <c r="K20" s="1269">
        <f>(H17-K18+I18/4)/N49</f>
        <v/>
      </c>
      <c r="L20" s="1101" t="n"/>
      <c r="M20" s="178" t="n"/>
      <c r="N20" s="1047" t="inlineStr">
        <is>
          <t>产品1</t>
        </is>
      </c>
      <c r="O20" s="1270">
        <f>O15</f>
        <v/>
      </c>
      <c r="P20" s="1270">
        <f>P15</f>
        <v/>
      </c>
      <c r="Q20" s="1270">
        <f>Q15</f>
        <v/>
      </c>
      <c r="R20" s="1270">
        <f>R15</f>
        <v/>
      </c>
      <c r="S20" s="235" t="n"/>
      <c r="T20" s="1271">
        <f>MAX(AC23,AD23,AE23,AF23)-MIN(AC23,AD23,AE23,AF23)</f>
        <v/>
      </c>
      <c r="U20" s="1073" t="inlineStr">
        <is>
          <t>产品4</t>
        </is>
      </c>
      <c r="V20" s="1063">
        <f>第2期!AL21</f>
        <v/>
      </c>
      <c r="W20" s="1063">
        <f>第2期!AL22</f>
        <v/>
      </c>
      <c r="X20" s="1063">
        <f>第2期!AL23</f>
        <v/>
      </c>
      <c r="Y20" s="1063">
        <f>第2期!AL24</f>
        <v/>
      </c>
      <c r="Z20" s="274">
        <f>SUM(V20:Y20)</f>
        <v/>
      </c>
      <c r="AA20" s="144" t="n"/>
      <c r="AB20" s="264" t="inlineStr">
        <is>
          <t>产品4</t>
        </is>
      </c>
      <c r="AC20" s="1272">
        <f>AC14/初始化表!$H$18</f>
        <v/>
      </c>
      <c r="AD20" s="1272">
        <f>AD14/初始化表!$H$18</f>
        <v/>
      </c>
      <c r="AE20" s="1272">
        <f>AE14/初始化表!$H$18</f>
        <v/>
      </c>
      <c r="AF20" s="1273">
        <f>AF14/初始化表!$H$18</f>
        <v/>
      </c>
      <c r="AG20" s="1101" t="n"/>
      <c r="AH20" s="144" t="n"/>
      <c r="AI20" s="317" t="n"/>
      <c r="AJ20" s="311" t="n"/>
      <c r="AK20" s="312" t="n"/>
      <c r="AL20" s="306">
        <f>AM20</f>
        <v/>
      </c>
      <c r="AM20" s="312">
        <f>Y44</f>
        <v/>
      </c>
      <c r="AN20" s="313" t="n"/>
      <c r="AO20" s="312" t="n"/>
      <c r="AP20" s="312" t="n"/>
      <c r="AQ20" s="341" t="n"/>
      <c r="AR20" s="1050">
        <f>SUM(AL17:AL20)</f>
        <v/>
      </c>
      <c r="AS20" s="1045">
        <f>AM20-AK20</f>
        <v/>
      </c>
      <c r="AT20" s="1045">
        <f>SUMIF(AS17:AS20,"&gt;=0",AS17:AS20)</f>
        <v/>
      </c>
      <c r="AU20" s="1045">
        <f>SUM(AO17:AO20)</f>
        <v/>
      </c>
      <c r="AV20" s="1045">
        <f>SUM(AP17:AP20)</f>
        <v/>
      </c>
      <c r="AW20" s="1052">
        <f>SUM(AQ17:AQ20)</f>
        <v/>
      </c>
      <c r="AX20" s="1101" t="n"/>
      <c r="AY20" s="350" t="n"/>
      <c r="AZ20" s="144" t="n"/>
      <c r="BA20" s="351">
        <f>AI50</f>
        <v/>
      </c>
      <c r="BB20" s="352">
        <f>IF($BA20="","",INT(BB$28*AJ74))</f>
        <v/>
      </c>
      <c r="BC20" s="352">
        <f>IF($BA20="","",INT(BC$28*AK74))</f>
        <v/>
      </c>
      <c r="BD20" s="352">
        <f>IF($BA20="","",INT(BD$28*AL74))</f>
        <v/>
      </c>
      <c r="BE20" s="352">
        <f>IF($BA20="","",INT(BE$28*AM74))</f>
        <v/>
      </c>
      <c r="BF20" s="352">
        <f>IF($BA20="","",INT(BF$28*AN74))</f>
        <v/>
      </c>
      <c r="BG20" s="352">
        <f>IF($BA20="","",INT(BG$28*AO74))</f>
        <v/>
      </c>
      <c r="BH20" s="352">
        <f>IF($BA20="","",INT(BH$28*AP74))</f>
        <v/>
      </c>
      <c r="BI20" s="352">
        <f>IF($BA20="","",INT(BI$28*AQ74))</f>
        <v/>
      </c>
      <c r="BJ20" s="352">
        <f>IF($BA20="","",INT(BJ$28*AR74))</f>
        <v/>
      </c>
      <c r="BK20" s="352">
        <f>IF($BA20="","",INT(BK$28*AS74))</f>
        <v/>
      </c>
      <c r="BL20" s="352">
        <f>IF($BA20="","",INT(BL$28*AT74))</f>
        <v/>
      </c>
      <c r="BM20" s="352">
        <f>IF($BA20="","",INT(BM$28*AU74))</f>
        <v/>
      </c>
      <c r="BN20" s="352">
        <f>IF($BA20="","",INT(BN$28*AV74))</f>
        <v/>
      </c>
      <c r="BO20" s="352">
        <f>IF($BA20="","",INT(BO$28*AW74))</f>
        <v/>
      </c>
      <c r="BP20" s="352">
        <f>IF($BA20="","",INT(BP$28*AX74))</f>
        <v/>
      </c>
      <c r="BQ20" s="352">
        <f>IF($BA20="","",INT(BQ$28*AY74))</f>
        <v/>
      </c>
      <c r="BR20" s="1106" t="n"/>
      <c r="BS20" s="1045">
        <f>BA22</f>
        <v/>
      </c>
      <c r="BT20" s="1061">
        <f>IF(BS20=0,0,1)</f>
        <v/>
      </c>
      <c r="BU20" s="1061">
        <f>第2期!AQ122*0.5</f>
        <v/>
      </c>
      <c r="BV20" s="1240">
        <f>AVERAGE(BT45:CI45)*初始化表!B$31</f>
        <v/>
      </c>
      <c r="BW20" s="1240">
        <f>$BT20*(AL122-BW$25)/BW$26*初始化表!B$30</f>
        <v/>
      </c>
      <c r="BX20" s="1240">
        <f>$BT20*(AM122-BX$25)/BX$26*初始化表!B$33</f>
        <v/>
      </c>
      <c r="BY20" s="1240">
        <f>$BT20*(AN122-BY$25)/BY$26*初始化表!B$32</f>
        <v/>
      </c>
      <c r="BZ20" s="1240">
        <f>$BT20*(AP122-BZ$25)/BZ$26*初始化表!B$34</f>
        <v/>
      </c>
      <c r="CA20" s="1240">
        <f>$BT$5*(AW122-CA$25)/CA$26*初始化表!B$36</f>
        <v/>
      </c>
      <c r="CB20" s="1240">
        <f>CE20-CC20-BU20-SUM(BV20:CA20)/2</f>
        <v/>
      </c>
      <c r="CC20" s="1061">
        <f>IF(AO122-AX122&gt;=0,0,-0.1*(1-EXP(2*10^(-6)*(AO122-AX122))))</f>
        <v/>
      </c>
      <c r="CD20" s="1241">
        <f>SUM(BV20:CB20)</f>
        <v/>
      </c>
      <c r="CE20" s="1241">
        <f>AQ122</f>
        <v/>
      </c>
      <c r="CF20" s="1241">
        <f>BU20*2</f>
        <v/>
      </c>
      <c r="CG20" s="1106" t="n"/>
      <c r="CH20" s="1106" t="n"/>
      <c r="CI20" s="1101" t="n"/>
      <c r="CJ20" s="1101" t="n"/>
      <c r="CK20" s="1101" t="n"/>
      <c r="CL20" s="1101" t="n"/>
      <c r="CM20" s="1101" t="n"/>
      <c r="CN20" s="1101" t="n"/>
      <c r="CO20" s="1101" t="n"/>
      <c r="CP20" s="1101" t="n"/>
      <c r="CQ20" s="1101" t="n"/>
      <c r="CR20" s="1101" t="n"/>
      <c r="CS20" s="1101" t="n"/>
      <c r="CT20" s="1101" t="n"/>
      <c r="CU20" s="1101" t="n"/>
      <c r="CV20" s="1101" t="n"/>
      <c r="CW20" s="1101" t="n"/>
      <c r="CX20" s="1101" t="n"/>
      <c r="CY20" s="1101" t="n"/>
      <c r="CZ20" s="1101" t="n"/>
      <c r="DA20" s="1101" t="n"/>
      <c r="DB20" s="1101" t="n"/>
      <c r="DC20" s="1101" t="n"/>
      <c r="DD20" s="1101" t="n"/>
      <c r="DE20" s="1101" t="n"/>
      <c r="DF20" s="1101" t="n"/>
      <c r="DG20" s="1101" t="n"/>
      <c r="DH20" s="1101" t="n"/>
      <c r="DI20" s="1101" t="n"/>
    </row>
    <row r="21" ht="16" customFormat="1" customHeight="1" s="140">
      <c r="A21" s="1047" t="inlineStr">
        <is>
          <t>发展</t>
        </is>
      </c>
      <c r="B21" s="1044" t="inlineStr">
        <is>
          <t>新雇员工</t>
        </is>
      </c>
      <c r="C21" s="1044" t="inlineStr">
        <is>
          <t>辞退员工</t>
        </is>
      </c>
      <c r="D21" s="1044" t="inlineStr">
        <is>
          <t>买机器</t>
        </is>
      </c>
      <c r="E21" s="1044" t="inlineStr">
        <is>
          <t>买原材料</t>
        </is>
      </c>
      <c r="F21" s="1052" t="n"/>
      <c r="G21" s="144" t="n"/>
      <c r="H21" s="1073" t="inlineStr">
        <is>
          <t>期末人机比</t>
        </is>
      </c>
      <c r="I21" s="1274">
        <f>(L17-ROUND(L17*0.03,0))/O49</f>
        <v/>
      </c>
      <c r="J21" s="1274">
        <f>(L17-ROUND(L17*0.03,0)+ROUNDDOWN(L17/2,0)/4)/O49</f>
        <v/>
      </c>
      <c r="K21" s="1275" t="n"/>
      <c r="L21" s="1101" t="n"/>
      <c r="M21" s="178" t="n"/>
      <c r="N21" s="1047" t="inlineStr">
        <is>
          <t>产品2</t>
        </is>
      </c>
      <c r="O21" s="1270">
        <f>O16</f>
        <v/>
      </c>
      <c r="P21" s="1270">
        <f>P16</f>
        <v/>
      </c>
      <c r="Q21" s="1270">
        <f>Q16</f>
        <v/>
      </c>
      <c r="R21" s="1270">
        <f>R16</f>
        <v/>
      </c>
      <c r="S21" s="235" t="n"/>
      <c r="T21" s="1271">
        <f>MAX(AC24,AD24,AE24,AF24)-MIN(AC24,AD24,AE24,AF24)</f>
        <v/>
      </c>
      <c r="U21" s="1101" t="n"/>
      <c r="V21" s="1101" t="n"/>
      <c r="W21" s="1101" t="n"/>
      <c r="X21" s="1101" t="n"/>
      <c r="Y21" s="1101" t="n"/>
      <c r="Z21" s="1101" t="n"/>
      <c r="AA21" s="144" t="n"/>
      <c r="AB21" s="267" t="n"/>
      <c r="AC21" s="267" t="n"/>
      <c r="AD21" s="267" t="n"/>
      <c r="AE21" s="267" t="n"/>
      <c r="AF21" s="267" t="n"/>
      <c r="AG21" s="267" t="n"/>
      <c r="AH21" s="144" t="n"/>
      <c r="AI21" s="317" t="n"/>
      <c r="AJ21" s="311" t="n"/>
      <c r="AK21" s="312" t="n"/>
      <c r="AL21" s="306">
        <f>AM21</f>
        <v/>
      </c>
      <c r="AM21" s="312">
        <f>V45</f>
        <v/>
      </c>
      <c r="AN21" s="313" t="n"/>
      <c r="AO21" s="312" t="n"/>
      <c r="AP21" s="312" t="n"/>
      <c r="AQ21" s="341" t="n"/>
      <c r="AR21" s="1050" t="n"/>
      <c r="AS21" s="1045">
        <f>AM21-AK21</f>
        <v/>
      </c>
      <c r="AT21" s="1045" t="n"/>
      <c r="AU21" s="1045" t="n"/>
      <c r="AV21" s="1045" t="n"/>
      <c r="AW21" s="1052" t="n"/>
      <c r="AX21" s="1101" t="n"/>
      <c r="AY21" s="350" t="n"/>
      <c r="AZ21" s="144" t="n"/>
      <c r="BA21" s="351">
        <f>AI51</f>
        <v/>
      </c>
      <c r="BB21" s="352">
        <f>IF($BA21="","",INT(BB$28*AJ75))</f>
        <v/>
      </c>
      <c r="BC21" s="352">
        <f>IF($BA21="","",INT(BC$28*AK75))</f>
        <v/>
      </c>
      <c r="BD21" s="352">
        <f>IF($BA21="","",INT(BD$28*AL75))</f>
        <v/>
      </c>
      <c r="BE21" s="352">
        <f>IF($BA21="","",INT(BE$28*AM75))</f>
        <v/>
      </c>
      <c r="BF21" s="352">
        <f>IF($BA21="","",INT(BF$28*AN75))</f>
        <v/>
      </c>
      <c r="BG21" s="352">
        <f>IF($BA21="","",INT(BG$28*AO75))</f>
        <v/>
      </c>
      <c r="BH21" s="352">
        <f>IF($BA21="","",INT(BH$28*AP75))</f>
        <v/>
      </c>
      <c r="BI21" s="352">
        <f>IF($BA21="","",INT(BI$28*AQ75))</f>
        <v/>
      </c>
      <c r="BJ21" s="352">
        <f>IF($BA21="","",INT(BJ$28*AR75))</f>
        <v/>
      </c>
      <c r="BK21" s="352">
        <f>IF($BA21="","",INT(BK$28*AS75))</f>
        <v/>
      </c>
      <c r="BL21" s="352">
        <f>IF($BA21="","",INT(BL$28*AT75))</f>
        <v/>
      </c>
      <c r="BM21" s="352">
        <f>IF($BA21="","",INT(BM$28*AU75))</f>
        <v/>
      </c>
      <c r="BN21" s="352">
        <f>IF($BA21="","",INT(BN$28*AV75))</f>
        <v/>
      </c>
      <c r="BO21" s="352">
        <f>IF($BA21="","",INT(BO$28*AW75))</f>
        <v/>
      </c>
      <c r="BP21" s="352">
        <f>IF($BA21="","",INT(BP$28*AX75))</f>
        <v/>
      </c>
      <c r="BQ21" s="352">
        <f>IF($BA21="","",INT(BQ$28*AY75))</f>
        <v/>
      </c>
      <c r="BR21" s="1106" t="n"/>
      <c r="BS21" s="1045">
        <f>BA23</f>
        <v/>
      </c>
      <c r="BT21" s="1061">
        <f>IF(BS21=0,0,1)</f>
        <v/>
      </c>
      <c r="BU21" s="1061">
        <f>第2期!AQ123*0.5</f>
        <v/>
      </c>
      <c r="BV21" s="1240">
        <f>AVERAGE(BT46:CI46)*初始化表!B$31</f>
        <v/>
      </c>
      <c r="BW21" s="1240">
        <f>$BT21*(AL123-BW$25)/BW$26*初始化表!B$30</f>
        <v/>
      </c>
      <c r="BX21" s="1240">
        <f>$BT21*(AM123-BX$25)/BX$26*初始化表!B$33</f>
        <v/>
      </c>
      <c r="BY21" s="1240">
        <f>$BT21*(AN123-BY$25)/BY$26*初始化表!B$32</f>
        <v/>
      </c>
      <c r="BZ21" s="1240">
        <f>$BT21*(AP123-BZ$25)/BZ$26*初始化表!B$34</f>
        <v/>
      </c>
      <c r="CA21" s="1240">
        <f>$BT$5*(AW123-CA$25)/CA$26*初始化表!B$36</f>
        <v/>
      </c>
      <c r="CB21" s="1240">
        <f>CE21-CC21-BU21-SUM(BV21:CA21)/2</f>
        <v/>
      </c>
      <c r="CC21" s="1061">
        <f>IF(AO123-AX123&gt;=0,0,-0.1*(1-EXP(2*10^(-6)*(AO123-AX123))))</f>
        <v/>
      </c>
      <c r="CD21" s="1241">
        <f>SUM(BV21:CB21)</f>
        <v/>
      </c>
      <c r="CE21" s="1241">
        <f>AQ123</f>
        <v/>
      </c>
      <c r="CF21" s="1241">
        <f>BU21*2</f>
        <v/>
      </c>
      <c r="CG21" s="1106" t="n"/>
      <c r="CH21" s="1106" t="n"/>
      <c r="CI21" s="1101" t="n"/>
      <c r="CJ21" s="1101" t="n"/>
      <c r="CK21" s="1101" t="n"/>
      <c r="CL21" s="1101" t="n"/>
      <c r="CM21" s="1101" t="n"/>
      <c r="CN21" s="1101" t="n"/>
      <c r="CO21" s="1101" t="n"/>
      <c r="CP21" s="1101" t="n"/>
      <c r="CQ21" s="1101" t="n"/>
      <c r="CR21" s="1101" t="n"/>
      <c r="CS21" s="1101" t="n"/>
      <c r="CT21" s="1101" t="n"/>
      <c r="CU21" s="1101" t="n"/>
      <c r="CV21" s="1101" t="n"/>
      <c r="CW21" s="1101" t="n"/>
      <c r="CX21" s="1101" t="n"/>
      <c r="CY21" s="1101" t="n"/>
      <c r="CZ21" s="1101" t="n"/>
      <c r="DA21" s="1101" t="n"/>
      <c r="DB21" s="1101" t="n"/>
      <c r="DC21" s="1101" t="n"/>
      <c r="DD21" s="1101" t="n"/>
      <c r="DE21" s="1101" t="n"/>
      <c r="DF21" s="1101" t="n"/>
      <c r="DG21" s="1101" t="n"/>
      <c r="DH21" s="1101" t="n"/>
      <c r="DI21" s="1101" t="n"/>
    </row>
    <row r="22" ht="16" customFormat="1" customHeight="1" s="140">
      <c r="A22" s="1228" t="n"/>
      <c r="B22" s="1061">
        <f>I18</f>
        <v/>
      </c>
      <c r="C22" s="1061">
        <f>K18</f>
        <v/>
      </c>
      <c r="D22" s="1244">
        <f>R49</f>
        <v/>
      </c>
      <c r="E22" s="1244">
        <f>K43</f>
        <v/>
      </c>
      <c r="F22" s="1239" t="n"/>
      <c r="G22" s="144" t="n"/>
      <c r="H22" s="1101" t="n"/>
      <c r="I22" s="1101" t="n"/>
      <c r="J22" s="1101" t="n"/>
      <c r="K22" s="1101" t="n"/>
      <c r="L22" s="1101" t="n"/>
      <c r="M22" s="178" t="n"/>
      <c r="N22" s="1047" t="inlineStr">
        <is>
          <t>产品3</t>
        </is>
      </c>
      <c r="O22" s="1270">
        <f>O17</f>
        <v/>
      </c>
      <c r="P22" s="1270">
        <f>P17</f>
        <v/>
      </c>
      <c r="Q22" s="1270">
        <f>Q17</f>
        <v/>
      </c>
      <c r="R22" s="1270">
        <f>R17</f>
        <v/>
      </c>
      <c r="S22" s="235" t="n"/>
      <c r="T22" s="1271">
        <f>MAX(AC25,AD25,AE25,AF25)-MIN(AC25,AD25,AE25,AF25)</f>
        <v/>
      </c>
      <c r="U22" s="1041" t="inlineStr">
        <is>
          <t>上期价格</t>
        </is>
      </c>
      <c r="V22" s="1053" t="inlineStr">
        <is>
          <t>市场1</t>
        </is>
      </c>
      <c r="W22" s="1053" t="inlineStr">
        <is>
          <t>市场2</t>
        </is>
      </c>
      <c r="X22" s="1053" t="inlineStr">
        <is>
          <t>市场3</t>
        </is>
      </c>
      <c r="Y22" s="1053" t="inlineStr">
        <is>
          <t>市场4</t>
        </is>
      </c>
      <c r="Z22" s="1090" t="inlineStr">
        <is>
          <t>广告费</t>
        </is>
      </c>
      <c r="AA22" s="144" t="n"/>
      <c r="AB22" s="277" t="inlineStr">
        <is>
          <t>单位机时利润</t>
        </is>
      </c>
      <c r="AC22" s="278" t="inlineStr">
        <is>
          <t>市场1</t>
        </is>
      </c>
      <c r="AD22" s="278" t="inlineStr">
        <is>
          <t>市场2</t>
        </is>
      </c>
      <c r="AE22" s="278" t="inlineStr">
        <is>
          <t>市场3</t>
        </is>
      </c>
      <c r="AF22" s="279" t="inlineStr">
        <is>
          <t>市场4</t>
        </is>
      </c>
      <c r="AG22" s="1101" t="n"/>
      <c r="AH22" s="144" t="n"/>
      <c r="AI22" s="317" t="n"/>
      <c r="AJ22" s="311" t="n"/>
      <c r="AK22" s="312" t="n"/>
      <c r="AL22" s="306">
        <f>AM22</f>
        <v/>
      </c>
      <c r="AM22" s="312">
        <f>W45</f>
        <v/>
      </c>
      <c r="AN22" s="313" t="n"/>
      <c r="AO22" s="312" t="n"/>
      <c r="AP22" s="312" t="n"/>
      <c r="AQ22" s="341" t="n"/>
      <c r="AR22" s="1050" t="n"/>
      <c r="AS22" s="1045">
        <f>AM22-AK22</f>
        <v/>
      </c>
      <c r="AT22" s="1045" t="n"/>
      <c r="AU22" s="1045" t="n"/>
      <c r="AV22" s="1045" t="n"/>
      <c r="AW22" s="1052" t="n"/>
      <c r="AX22" s="1101" t="n"/>
      <c r="AY22" s="350" t="n"/>
      <c r="AZ22" s="144" t="n"/>
      <c r="BA22" s="351">
        <f>AI52</f>
        <v/>
      </c>
      <c r="BB22" s="352">
        <f>IF($BA22="","",INT(BB$28*AJ76))</f>
        <v/>
      </c>
      <c r="BC22" s="352">
        <f>IF($BA22="","",INT(BC$28*AK76))</f>
        <v/>
      </c>
      <c r="BD22" s="352">
        <f>IF($BA22="","",INT(BD$28*AL76))</f>
        <v/>
      </c>
      <c r="BE22" s="352">
        <f>IF($BA22="","",INT(BE$28*AM76))</f>
        <v/>
      </c>
      <c r="BF22" s="352">
        <f>IF($BA22="","",INT(BF$28*AN76))</f>
        <v/>
      </c>
      <c r="BG22" s="352">
        <f>IF($BA22="","",INT(BG$28*AO76))</f>
        <v/>
      </c>
      <c r="BH22" s="352">
        <f>IF($BA22="","",INT(BH$28*AP76))</f>
        <v/>
      </c>
      <c r="BI22" s="352">
        <f>IF($BA22="","",INT(BI$28*AQ76))</f>
        <v/>
      </c>
      <c r="BJ22" s="352">
        <f>IF($BA22="","",INT(BJ$28*AR76))</f>
        <v/>
      </c>
      <c r="BK22" s="352">
        <f>IF($BA22="","",INT(BK$28*AS76))</f>
        <v/>
      </c>
      <c r="BL22" s="352">
        <f>IF($BA22="","",INT(BL$28*AT76))</f>
        <v/>
      </c>
      <c r="BM22" s="352">
        <f>IF($BA22="","",INT(BM$28*AU76))</f>
        <v/>
      </c>
      <c r="BN22" s="352">
        <f>IF($BA22="","",INT(BN$28*AV76))</f>
        <v/>
      </c>
      <c r="BO22" s="352">
        <f>IF($BA22="","",INT(BO$28*AW76))</f>
        <v/>
      </c>
      <c r="BP22" s="352">
        <f>IF($BA22="","",INT(BP$28*AX76))</f>
        <v/>
      </c>
      <c r="BQ22" s="352">
        <f>IF($BA22="","",INT(BQ$28*AY76))</f>
        <v/>
      </c>
      <c r="BR22" s="1106" t="n"/>
      <c r="BS22" s="1045">
        <f>BA24</f>
        <v/>
      </c>
      <c r="BT22" s="1061">
        <f>IF(BS22=0,0,1)</f>
        <v/>
      </c>
      <c r="BU22" s="1061">
        <f>第2期!AQ124*0.5</f>
        <v/>
      </c>
      <c r="BV22" s="1240">
        <f>AVERAGE(BT47:CI47)*初始化表!B$31</f>
        <v/>
      </c>
      <c r="BW22" s="1240">
        <f>$BT22*(AL124-BW$25)/BW$26*初始化表!B$30</f>
        <v/>
      </c>
      <c r="BX22" s="1240">
        <f>$BT22*(AM124-BX$25)/BX$26*初始化表!B$33</f>
        <v/>
      </c>
      <c r="BY22" s="1240">
        <f>$BT22*(AN124-BY$25)/BY$26*初始化表!B$32</f>
        <v/>
      </c>
      <c r="BZ22" s="1240">
        <f>$BT22*(AP124-BZ$25)/BZ$26*初始化表!B$34</f>
        <v/>
      </c>
      <c r="CA22" s="1240">
        <f>$BT$5*(AW124-CA$25)/CA$26*初始化表!B$36</f>
        <v/>
      </c>
      <c r="CB22" s="1240">
        <f>CE22-CC22-BU22-SUM(BV22:CA22)/2</f>
        <v/>
      </c>
      <c r="CC22" s="1061">
        <f>IF(AO124-AX124&gt;=0,0,-0.1*(1-EXP(2*10^(-6)*(AO124-AX124))))</f>
        <v/>
      </c>
      <c r="CD22" s="1241">
        <f>SUM(BV22:CB22)</f>
        <v/>
      </c>
      <c r="CE22" s="1241">
        <f>AQ124</f>
        <v/>
      </c>
      <c r="CF22" s="1241">
        <f>BU22*2</f>
        <v/>
      </c>
      <c r="CG22" s="1106" t="n"/>
      <c r="CH22" s="1106" t="n"/>
      <c r="CI22" s="1101" t="n"/>
      <c r="CJ22" s="1101" t="n"/>
      <c r="CK22" s="1101" t="n"/>
      <c r="CL22" s="1101" t="n"/>
      <c r="CM22" s="1101" t="n"/>
      <c r="CN22" s="1101" t="n"/>
      <c r="CO22" s="1101" t="n"/>
      <c r="CP22" s="1101" t="n"/>
      <c r="CQ22" s="1101" t="n"/>
      <c r="CR22" s="1101" t="n"/>
      <c r="CS22" s="1101" t="n"/>
      <c r="CT22" s="1101" t="n"/>
      <c r="CU22" s="1101" t="n"/>
      <c r="CV22" s="1101" t="n"/>
      <c r="CW22" s="1101" t="n"/>
      <c r="CX22" s="1101" t="n"/>
      <c r="CY22" s="1101" t="n"/>
      <c r="CZ22" s="1101" t="n"/>
      <c r="DA22" s="1101" t="n"/>
      <c r="DB22" s="1101" t="n"/>
      <c r="DC22" s="1101" t="n"/>
      <c r="DD22" s="1101" t="n"/>
      <c r="DE22" s="1101" t="n"/>
      <c r="DF22" s="1101" t="n"/>
      <c r="DG22" s="1101" t="n"/>
      <c r="DH22" s="1101" t="n"/>
      <c r="DI22" s="1101" t="n"/>
    </row>
    <row r="23" ht="16" customFormat="1" customHeight="1" s="140">
      <c r="A23" s="1073" t="inlineStr">
        <is>
          <t>财务</t>
        </is>
      </c>
      <c r="B23" s="1044" t="inlineStr">
        <is>
          <t>银行贷款</t>
        </is>
      </c>
      <c r="C23" s="1044" t="inlineStr">
        <is>
          <t>债券</t>
        </is>
      </c>
      <c r="D23" s="1044" t="inlineStr">
        <is>
          <t>国债</t>
        </is>
      </c>
      <c r="E23" s="1044" t="inlineStr">
        <is>
          <t>分红</t>
        </is>
      </c>
      <c r="F23" s="1091" t="inlineStr">
        <is>
          <t>工资系数</t>
        </is>
      </c>
      <c r="G23" s="144" t="n"/>
      <c r="H23" s="1041" t="inlineStr">
        <is>
          <t>生产决策</t>
        </is>
      </c>
      <c r="I23" s="1210" t="n"/>
      <c r="J23" s="1210" t="n"/>
      <c r="K23" s="1210" t="n"/>
      <c r="L23" s="1210" t="n"/>
      <c r="M23" s="1008" t="inlineStr">
        <is>
          <t>总量</t>
        </is>
      </c>
      <c r="N23" s="1047" t="inlineStr">
        <is>
          <t>产品4</t>
        </is>
      </c>
      <c r="O23" s="1270">
        <f>O18</f>
        <v/>
      </c>
      <c r="P23" s="1270">
        <f>P18</f>
        <v/>
      </c>
      <c r="Q23" s="1270">
        <f>Q18</f>
        <v/>
      </c>
      <c r="R23" s="1270">
        <f>R18</f>
        <v/>
      </c>
      <c r="S23" s="235" t="n"/>
      <c r="T23" s="1271">
        <f>MAX(AC26,AD26,AE26,AF26)-MIN(AC26,AD26,AE26,AF26)</f>
        <v/>
      </c>
      <c r="U23" s="1047" t="inlineStr">
        <is>
          <t>产品1</t>
        </is>
      </c>
      <c r="V23" s="1061">
        <f>第2期!B6</f>
        <v/>
      </c>
      <c r="W23" s="1061">
        <f>第2期!C6</f>
        <v/>
      </c>
      <c r="X23" s="1061">
        <f>第2期!D6</f>
        <v/>
      </c>
      <c r="Y23" s="1061">
        <f>第2期!E6</f>
        <v/>
      </c>
      <c r="Z23" s="1276">
        <f>第2期!F6</f>
        <v/>
      </c>
      <c r="AA23" s="144" t="n"/>
      <c r="AB23" s="280" t="inlineStr">
        <is>
          <t>产品1</t>
        </is>
      </c>
      <c r="AC23" s="1277">
        <f>AC11/初始化表!$E$17</f>
        <v/>
      </c>
      <c r="AD23" s="1277">
        <f>AD11/初始化表!$E$17</f>
        <v/>
      </c>
      <c r="AE23" s="1277">
        <f>AE11/初始化表!$E$17</f>
        <v/>
      </c>
      <c r="AF23" s="1278">
        <f>AF11/初始化表!$E$17</f>
        <v/>
      </c>
      <c r="AG23" s="1101" t="n"/>
      <c r="AH23" s="144" t="n"/>
      <c r="AI23" s="317" t="n"/>
      <c r="AJ23" s="311" t="n"/>
      <c r="AK23" s="312" t="n"/>
      <c r="AL23" s="306">
        <f>AM23</f>
        <v/>
      </c>
      <c r="AM23" s="312">
        <f>X45</f>
        <v/>
      </c>
      <c r="AN23" s="313" t="n"/>
      <c r="AO23" s="312" t="n"/>
      <c r="AP23" s="312" t="n"/>
      <c r="AQ23" s="341" t="n"/>
      <c r="AR23" s="1050" t="n"/>
      <c r="AS23" s="1045">
        <f>AM23-AK23</f>
        <v/>
      </c>
      <c r="AT23" s="1045" t="n"/>
      <c r="AU23" s="1045" t="n"/>
      <c r="AV23" s="1045" t="n"/>
      <c r="AW23" s="1052" t="n"/>
      <c r="AX23" s="1101" t="n"/>
      <c r="AY23" s="350" t="n"/>
      <c r="AZ23" s="144" t="n"/>
      <c r="BA23" s="351">
        <f>AI53</f>
        <v/>
      </c>
      <c r="BB23" s="352">
        <f>IF($BA23="","",INT(BB$28*AJ77))</f>
        <v/>
      </c>
      <c r="BC23" s="352">
        <f>IF($BA23="","",INT(BC$28*AK77))</f>
        <v/>
      </c>
      <c r="BD23" s="352">
        <f>IF($BA23="","",INT(BD$28*AL77))</f>
        <v/>
      </c>
      <c r="BE23" s="352">
        <f>IF($BA23="","",INT(BE$28*AM77))</f>
        <v/>
      </c>
      <c r="BF23" s="352">
        <f>IF($BA23="","",INT(BF$28*AN77))</f>
        <v/>
      </c>
      <c r="BG23" s="352">
        <f>IF($BA23="","",INT(BG$28*AO77))</f>
        <v/>
      </c>
      <c r="BH23" s="352">
        <f>IF($BA23="","",INT(BH$28*AP77))</f>
        <v/>
      </c>
      <c r="BI23" s="352">
        <f>IF($BA23="","",INT(BI$28*AQ77))</f>
        <v/>
      </c>
      <c r="BJ23" s="352">
        <f>IF($BA23="","",INT(BJ$28*AR77))</f>
        <v/>
      </c>
      <c r="BK23" s="352">
        <f>IF($BA23="","",INT(BK$28*AS77))</f>
        <v/>
      </c>
      <c r="BL23" s="352">
        <f>IF($BA23="","",INT(BL$28*AT77))</f>
        <v/>
      </c>
      <c r="BM23" s="352">
        <f>IF($BA23="","",INT(BM$28*AU77))</f>
        <v/>
      </c>
      <c r="BN23" s="352">
        <f>IF($BA23="","",INT(BN$28*AV77))</f>
        <v/>
      </c>
      <c r="BO23" s="352">
        <f>IF($BA23="","",INT(BO$28*AW77))</f>
        <v/>
      </c>
      <c r="BP23" s="352">
        <f>IF($BA23="","",INT(BP$28*AX77))</f>
        <v/>
      </c>
      <c r="BQ23" s="352">
        <f>IF($BA23="","",INT(BQ$28*AY77))</f>
        <v/>
      </c>
      <c r="BR23" s="1106" t="n"/>
      <c r="BS23" s="1045">
        <f>BA25</f>
        <v/>
      </c>
      <c r="BT23" s="1061">
        <f>IF(BS23=0,0,1)</f>
        <v/>
      </c>
      <c r="BU23" s="1061">
        <f>第2期!AQ125*0.5</f>
        <v/>
      </c>
      <c r="BV23" s="1240">
        <f>AVERAGE(BT48:CI48)*初始化表!B$31</f>
        <v/>
      </c>
      <c r="BW23" s="1240">
        <f>$BT23*(AL125-BW$25)/BW$26*初始化表!B$30</f>
        <v/>
      </c>
      <c r="BX23" s="1240">
        <f>$BT23*(AM125-BX$25)/BX$26*初始化表!B$33</f>
        <v/>
      </c>
      <c r="BY23" s="1240">
        <f>$BT23*(AN125-BY$25)/BY$26*初始化表!B$32</f>
        <v/>
      </c>
      <c r="BZ23" s="1240">
        <f>$BT23*(AP125-BZ$25)/BZ$26*初始化表!B$34</f>
        <v/>
      </c>
      <c r="CA23" s="1240">
        <f>$BT$5*(AW125-CA$25)/CA$26*初始化表!B$36</f>
        <v/>
      </c>
      <c r="CB23" s="1240">
        <f>CE23-CC23-BU23-SUM(BV23:CA23)/2</f>
        <v/>
      </c>
      <c r="CC23" s="1061">
        <f>IF(AO125-AX125&gt;=0,0,-0.1*(1-EXP(2*10^(-6)*(AO125-AX125))))</f>
        <v/>
      </c>
      <c r="CD23" s="1241">
        <f>SUM(BV23:CB23)</f>
        <v/>
      </c>
      <c r="CE23" s="1241">
        <f>AQ125</f>
        <v/>
      </c>
      <c r="CF23" s="1241">
        <f>BU23*2</f>
        <v/>
      </c>
      <c r="CG23" s="1106" t="n"/>
      <c r="CH23" s="1106" t="n"/>
      <c r="CI23" s="1101" t="n"/>
      <c r="CJ23" s="1101" t="n"/>
      <c r="CK23" s="1101" t="n"/>
      <c r="CL23" s="1101" t="n"/>
      <c r="CM23" s="1101" t="n"/>
      <c r="CN23" s="1101" t="n"/>
      <c r="CO23" s="1101" t="n"/>
      <c r="CP23" s="1101" t="n"/>
      <c r="CQ23" s="1101" t="n"/>
      <c r="CR23" s="1101" t="n"/>
      <c r="CS23" s="1101" t="n"/>
      <c r="CT23" s="1101" t="n"/>
      <c r="CU23" s="1101" t="n"/>
      <c r="CV23" s="1101" t="n"/>
      <c r="CW23" s="1101" t="n"/>
      <c r="CX23" s="1101" t="n"/>
      <c r="CY23" s="1101" t="n"/>
      <c r="CZ23" s="1101" t="n"/>
      <c r="DA23" s="1101" t="n"/>
      <c r="DB23" s="1101" t="n"/>
      <c r="DC23" s="1101" t="n"/>
      <c r="DD23" s="1101" t="n"/>
      <c r="DE23" s="1101" t="n"/>
      <c r="DF23" s="1101" t="n"/>
      <c r="DG23" s="1101" t="n"/>
      <c r="DH23" s="1101" t="n"/>
      <c r="DI23" s="1101" t="n"/>
    </row>
    <row r="24" ht="16" customFormat="1" customHeight="1" s="140">
      <c r="A24" s="1222" t="n"/>
      <c r="B24" s="1251">
        <f>Q33</f>
        <v/>
      </c>
      <c r="C24" s="1251">
        <f>R35</f>
        <v/>
      </c>
      <c r="D24" s="1251">
        <f>O37</f>
        <v/>
      </c>
      <c r="E24" s="1251">
        <f>-C63</f>
        <v/>
      </c>
      <c r="F24" s="1064">
        <f>R45</f>
        <v/>
      </c>
      <c r="G24" s="144" t="n"/>
      <c r="H24" s="1050" t="n"/>
      <c r="I24" s="1044" t="inlineStr">
        <is>
          <t>第一班</t>
        </is>
      </c>
      <c r="J24" s="1044" t="inlineStr">
        <is>
          <t>第一班加</t>
        </is>
      </c>
      <c r="K24" s="1044" t="inlineStr">
        <is>
          <t>第二班</t>
        </is>
      </c>
      <c r="L24" s="1044" t="inlineStr">
        <is>
          <t>第二班加</t>
        </is>
      </c>
      <c r="M24" s="1211" t="n"/>
      <c r="N24" s="1047" t="inlineStr">
        <is>
          <t>推荐营销</t>
        </is>
      </c>
      <c r="O24" s="1044" t="inlineStr">
        <is>
          <t>产品市场1</t>
        </is>
      </c>
      <c r="P24" s="1044" t="inlineStr">
        <is>
          <t>产品市场2</t>
        </is>
      </c>
      <c r="Q24" s="1044" t="inlineStr">
        <is>
          <t>产品市场3</t>
        </is>
      </c>
      <c r="R24" s="1091" t="inlineStr">
        <is>
          <t>产品市场4</t>
        </is>
      </c>
      <c r="S24" s="1100" t="n"/>
      <c r="T24" s="230" t="n"/>
      <c r="U24" s="1047" t="inlineStr">
        <is>
          <t>产品2</t>
        </is>
      </c>
      <c r="V24" s="1061">
        <f>第2期!B7</f>
        <v/>
      </c>
      <c r="W24" s="1061">
        <f>第2期!C7</f>
        <v/>
      </c>
      <c r="X24" s="1061">
        <f>第2期!D7</f>
        <v/>
      </c>
      <c r="Y24" s="1061">
        <f>第2期!E7</f>
        <v/>
      </c>
      <c r="Z24" s="1276">
        <f>第2期!F7</f>
        <v/>
      </c>
      <c r="AA24" s="144" t="n"/>
      <c r="AB24" s="280" t="inlineStr">
        <is>
          <t>产品2</t>
        </is>
      </c>
      <c r="AC24" s="1277">
        <f>AC12/初始化表!$F$17</f>
        <v/>
      </c>
      <c r="AD24" s="1277">
        <f>AD12/初始化表!$F$17</f>
        <v/>
      </c>
      <c r="AE24" s="1277">
        <f>AE12/初始化表!$F$17</f>
        <v/>
      </c>
      <c r="AF24" s="1278">
        <f>AF12/初始化表!$F$17</f>
        <v/>
      </c>
      <c r="AG24" s="1101" t="n"/>
      <c r="AH24" s="144" t="n"/>
      <c r="AI24" s="317" t="n"/>
      <c r="AJ24" s="311" t="n"/>
      <c r="AK24" s="312" t="n"/>
      <c r="AL24" s="306">
        <f>AM24</f>
        <v/>
      </c>
      <c r="AM24" s="312">
        <f>Y45</f>
        <v/>
      </c>
      <c r="AN24" s="313" t="n"/>
      <c r="AO24" s="312" t="n"/>
      <c r="AP24" s="312" t="n"/>
      <c r="AQ24" s="341" t="n"/>
      <c r="AR24" s="1050">
        <f>SUM(AL21:AL24)</f>
        <v/>
      </c>
      <c r="AS24" s="1045">
        <f>AM24-AK24</f>
        <v/>
      </c>
      <c r="AT24" s="1045">
        <f>SUMIF(AS21:AS24,"&gt;=0",AS21:AS24)</f>
        <v/>
      </c>
      <c r="AU24" s="1045">
        <f>SUM(AO21:AO24)</f>
        <v/>
      </c>
      <c r="AV24" s="1045">
        <f>SUM(AP21:AP24)</f>
        <v/>
      </c>
      <c r="AW24" s="1052">
        <f>SUM(AQ21:AQ24)</f>
        <v/>
      </c>
      <c r="AX24" s="1101" t="n"/>
      <c r="AY24" s="350" t="n"/>
      <c r="AZ24" s="144" t="n"/>
      <c r="BA24" s="351">
        <f>AI54</f>
        <v/>
      </c>
      <c r="BB24" s="352">
        <f>IF($BA24="","",INT(BB$28*AJ78))</f>
        <v/>
      </c>
      <c r="BC24" s="352">
        <f>IF($BA24="","",INT(BC$28*AK78))</f>
        <v/>
      </c>
      <c r="BD24" s="352">
        <f>IF($BA24="","",INT(BD$28*AL78))</f>
        <v/>
      </c>
      <c r="BE24" s="352">
        <f>IF($BA24="","",INT(BE$28*AM78))</f>
        <v/>
      </c>
      <c r="BF24" s="352">
        <f>IF($BA24="","",INT(BF$28*AN78))</f>
        <v/>
      </c>
      <c r="BG24" s="352">
        <f>IF($BA24="","",INT(BG$28*AO78))</f>
        <v/>
      </c>
      <c r="BH24" s="352">
        <f>IF($BA24="","",INT(BH$28*AP78))</f>
        <v/>
      </c>
      <c r="BI24" s="352">
        <f>IF($BA24="","",INT(BI$28*AQ78))</f>
        <v/>
      </c>
      <c r="BJ24" s="352">
        <f>IF($BA24="","",INT(BJ$28*AR78))</f>
        <v/>
      </c>
      <c r="BK24" s="352">
        <f>IF($BA24="","",INT(BK$28*AS78))</f>
        <v/>
      </c>
      <c r="BL24" s="352">
        <f>IF($BA24="","",INT(BL$28*AT78))</f>
        <v/>
      </c>
      <c r="BM24" s="352">
        <f>IF($BA24="","",INT(BM$28*AU78))</f>
        <v/>
      </c>
      <c r="BN24" s="352">
        <f>IF($BA24="","",INT(BN$28*AV78))</f>
        <v/>
      </c>
      <c r="BO24" s="352">
        <f>IF($BA24="","",INT(BO$28*AW78))</f>
        <v/>
      </c>
      <c r="BP24" s="352">
        <f>IF($BA24="","",INT(BP$28*AX78))</f>
        <v/>
      </c>
      <c r="BQ24" s="352">
        <f>IF($BA24="","",INT(BQ$28*AY78))</f>
        <v/>
      </c>
      <c r="BR24" s="1106" t="n"/>
      <c r="BS24" s="1045">
        <f>BA26</f>
        <v/>
      </c>
      <c r="BT24" s="1061">
        <f>IF(BS24=0,0,1)</f>
        <v/>
      </c>
      <c r="BU24" s="1061">
        <f>第2期!AQ126*0.5</f>
        <v/>
      </c>
      <c r="BV24" s="1240">
        <f>AVERAGE(BT49:CI49)*初始化表!B$31</f>
        <v/>
      </c>
      <c r="BW24" s="1240">
        <f>$BT24*(AL126-BW$25)/BW$26*初始化表!B$30</f>
        <v/>
      </c>
      <c r="BX24" s="1240">
        <f>$BT24*(AM126-BX$25)/BX$26*初始化表!B$33</f>
        <v/>
      </c>
      <c r="BY24" s="1240">
        <f>$BT24*(AN126-BY$25)/BY$26*初始化表!B$32</f>
        <v/>
      </c>
      <c r="BZ24" s="1240">
        <f>$BT24*(AP126-BZ$25)/BZ$26*初始化表!B$34</f>
        <v/>
      </c>
      <c r="CA24" s="1240">
        <f>$BT$5*(AW126-CA$25)/CA$26*初始化表!B$36</f>
        <v/>
      </c>
      <c r="CB24" s="1240">
        <f>CE24-CC24-BU24-SUM(BV24:CA24)/2</f>
        <v/>
      </c>
      <c r="CC24" s="1061">
        <f>IF(AO126-AX126&gt;=0,0,-0.1*(1-EXP(2*10^(-6)*(AO126-AX126))))</f>
        <v/>
      </c>
      <c r="CD24" s="1241">
        <f>SUM(BV24:CB24)</f>
        <v/>
      </c>
      <c r="CE24" s="1241">
        <f>AQ126</f>
        <v/>
      </c>
      <c r="CF24" s="1241">
        <f>BU24*2</f>
        <v/>
      </c>
      <c r="CG24" s="1106" t="n"/>
      <c r="CH24" s="1106" t="n"/>
      <c r="CI24" s="1101" t="n"/>
      <c r="CJ24" s="1101" t="n"/>
      <c r="CK24" s="1101" t="n"/>
      <c r="CL24" s="1101" t="n"/>
      <c r="CM24" s="1101" t="n"/>
      <c r="CN24" s="1101" t="n"/>
      <c r="CO24" s="1101" t="n"/>
      <c r="CP24" s="1101" t="n"/>
      <c r="CQ24" s="1101" t="n"/>
      <c r="CR24" s="1101" t="n"/>
      <c r="CS24" s="1101" t="n"/>
      <c r="CT24" s="1101" t="n"/>
      <c r="CU24" s="1101" t="n"/>
      <c r="CV24" s="1101" t="n"/>
      <c r="CW24" s="1101" t="n"/>
      <c r="CX24" s="1101" t="n"/>
      <c r="CY24" s="1101" t="n"/>
      <c r="CZ24" s="1101" t="n"/>
      <c r="DA24" s="1101" t="n"/>
      <c r="DB24" s="1101" t="n"/>
      <c r="DC24" s="1101" t="n"/>
      <c r="DD24" s="1101" t="n"/>
      <c r="DE24" s="1101" t="n"/>
      <c r="DF24" s="1101" t="n"/>
      <c r="DG24" s="1101" t="n"/>
      <c r="DH24" s="1101" t="n"/>
      <c r="DI24" s="1101" t="n"/>
    </row>
    <row r="25" ht="16" customFormat="1" customHeight="1" s="140">
      <c r="A25" s="1101" t="n"/>
      <c r="B25" s="1101" t="n"/>
      <c r="C25" s="1101" t="n"/>
      <c r="D25" s="1101" t="n"/>
      <c r="E25" s="1101" t="n"/>
      <c r="F25" s="1101" t="n"/>
      <c r="G25" s="144" t="n"/>
      <c r="H25" s="1047" t="inlineStr">
        <is>
          <t>产品1</t>
        </is>
      </c>
      <c r="I25" s="1279" t="n">
        <v>0</v>
      </c>
      <c r="J25" s="1279" t="n">
        <v>0</v>
      </c>
      <c r="K25" s="1279" t="n">
        <v>0</v>
      </c>
      <c r="L25" s="1279" t="n">
        <v>0</v>
      </c>
      <c r="M25" s="1280">
        <f>I25+J25+K25+L25</f>
        <v/>
      </c>
      <c r="N25" s="1047" t="inlineStr">
        <is>
          <t>广告费</t>
        </is>
      </c>
      <c r="O25" s="1281">
        <f>INT(SUMPRODUCT(V42:Y42,B6:E6)*O6/1000+0.5)*1000</f>
        <v/>
      </c>
      <c r="P25" s="1281">
        <f>INT(SUMPRODUCT(V43:Y43,B7:E7)*P6/1000+0.5)*1000</f>
        <v/>
      </c>
      <c r="Q25" s="1281">
        <f>INT(SUMPRODUCT(V44:Y44,B8:E8)*Q6/1000+0.5)*1000</f>
        <v/>
      </c>
      <c r="R25" s="1276">
        <f>INT(SUMPRODUCT(V45:Y45,B9:E9)*R6/1000+0.5)*1000</f>
        <v/>
      </c>
      <c r="S25" s="1282" t="n"/>
      <c r="T25" s="230" t="n"/>
      <c r="U25" s="1047" t="inlineStr">
        <is>
          <t>产品3</t>
        </is>
      </c>
      <c r="V25" s="1061">
        <f>第2期!B8</f>
        <v/>
      </c>
      <c r="W25" s="1061">
        <f>第2期!C8</f>
        <v/>
      </c>
      <c r="X25" s="1061">
        <f>第2期!D8</f>
        <v/>
      </c>
      <c r="Y25" s="1061">
        <f>第2期!E8</f>
        <v/>
      </c>
      <c r="Z25" s="1276">
        <f>第2期!F8</f>
        <v/>
      </c>
      <c r="AA25" s="144" t="n"/>
      <c r="AB25" s="280" t="inlineStr">
        <is>
          <t>产品3</t>
        </is>
      </c>
      <c r="AC25" s="1277">
        <f>AC13/初始化表!$G$17</f>
        <v/>
      </c>
      <c r="AD25" s="1277">
        <f>AD13/初始化表!$G$17</f>
        <v/>
      </c>
      <c r="AE25" s="1277">
        <f>AE13/初始化表!$G$17</f>
        <v/>
      </c>
      <c r="AF25" s="1278">
        <f>AF13/初始化表!$G$17</f>
        <v/>
      </c>
      <c r="AG25" s="1101" t="n"/>
      <c r="AH25" s="144" t="n"/>
      <c r="AI25" s="318" t="n"/>
      <c r="AJ25" s="319" t="n"/>
      <c r="AK25" s="319" t="n"/>
      <c r="AL25" s="319" t="n"/>
      <c r="AM25" s="319" t="n"/>
      <c r="AN25" s="320" t="n"/>
      <c r="AO25" s="342" t="n"/>
      <c r="AP25" s="342" t="n"/>
      <c r="AQ25" s="342" t="n"/>
      <c r="AR25" s="1050" t="n"/>
      <c r="AS25" s="1045" t="n"/>
      <c r="AT25" s="1045" t="n"/>
      <c r="AU25" s="1283">
        <f>(AU12*初始化表!E17+AU16*初始化表!F17+AU20*初始化表!G17+AU24*初始化表!H17)/1300</f>
        <v/>
      </c>
      <c r="AV25" s="1283">
        <f>(AV12*初始化表!E17+AV16*初始化表!F17+AV20*初始化表!G17+AV24*初始化表!H17)/1300</f>
        <v/>
      </c>
      <c r="AW25" s="1284">
        <f>(AW12*初始化表!E17+AW16*初始化表!F17+AW20*初始化表!G17+AW24*初始化表!H17)/1300</f>
        <v/>
      </c>
      <c r="AX25" s="1101" t="n"/>
      <c r="AY25" s="350" t="n"/>
      <c r="AZ25" s="144" t="n"/>
      <c r="BA25" s="351">
        <f>AI55</f>
        <v/>
      </c>
      <c r="BB25" s="352">
        <f>IF($BA25="","",INT(BB$28*AJ79))</f>
        <v/>
      </c>
      <c r="BC25" s="352">
        <f>IF($BA25="","",INT(BC$28*AK79))</f>
        <v/>
      </c>
      <c r="BD25" s="352">
        <f>IF($BA25="","",INT(BD$28*AL79))</f>
        <v/>
      </c>
      <c r="BE25" s="352">
        <f>IF($BA25="","",INT(BE$28*AM79))</f>
        <v/>
      </c>
      <c r="BF25" s="352">
        <f>IF($BA25="","",INT(BF$28*AN79))</f>
        <v/>
      </c>
      <c r="BG25" s="352">
        <f>IF($BA25="","",INT(BG$28*AO79))</f>
        <v/>
      </c>
      <c r="BH25" s="352">
        <f>IF($BA25="","",INT(BH$28*AP79))</f>
        <v/>
      </c>
      <c r="BI25" s="352">
        <f>IF($BA25="","",INT(BI$28*AQ79))</f>
        <v/>
      </c>
      <c r="BJ25" s="352">
        <f>IF($BA25="","",INT(BJ$28*AR79))</f>
        <v/>
      </c>
      <c r="BK25" s="352">
        <f>IF($BA25="","",INT(BK$28*AS79))</f>
        <v/>
      </c>
      <c r="BL25" s="352">
        <f>IF($BA25="","",INT(BL$28*AT79))</f>
        <v/>
      </c>
      <c r="BM25" s="352">
        <f>IF($BA25="","",INT(BM$28*AU79))</f>
        <v/>
      </c>
      <c r="BN25" s="352">
        <f>IF($BA25="","",INT(BN$28*AV79))</f>
        <v/>
      </c>
      <c r="BO25" s="352">
        <f>IF($BA25="","",INT(BO$28*AW79))</f>
        <v/>
      </c>
      <c r="BP25" s="352">
        <f>IF($BA25="","",INT(BP$28*AX79))</f>
        <v/>
      </c>
      <c r="BQ25" s="352">
        <f>IF($BA25="","",INT(BQ$28*AY79))</f>
        <v/>
      </c>
      <c r="BR25" s="1106" t="n"/>
      <c r="BS25" s="1044" t="inlineStr">
        <is>
          <t>平均值</t>
        </is>
      </c>
      <c r="BT25" s="1101" t="n"/>
      <c r="BU25" s="1101" t="n"/>
      <c r="BV25" s="1101" t="n"/>
      <c r="BW25" s="1061">
        <f>SUM(AL107:AL126)/初始化表!$B5</f>
        <v/>
      </c>
      <c r="BX25" s="1061">
        <f>SUM(AM107:AM126)/初始化表!$B5</f>
        <v/>
      </c>
      <c r="BY25" s="1061">
        <f>SUM(AN107:AN126)/初始化表!$B5</f>
        <v/>
      </c>
      <c r="BZ25" s="1061">
        <f>SUM(AP107:AP126)/初始化表!$B5</f>
        <v/>
      </c>
      <c r="CA25" s="1061">
        <f>SUM(AW107:AW126)/初始化表!$B5</f>
        <v/>
      </c>
      <c r="CB25" s="1101" t="n"/>
      <c r="CC25" s="1101" t="n"/>
      <c r="CD25" s="1101" t="n"/>
      <c r="CE25" s="1101" t="n"/>
      <c r="CF25" s="1101" t="n"/>
      <c r="CG25" s="1101" t="n"/>
      <c r="CH25" s="1101" t="n"/>
      <c r="CI25" s="1101" t="n"/>
      <c r="CJ25" s="1106" t="n"/>
      <c r="CK25" s="1101" t="n"/>
      <c r="CL25" s="1101" t="n"/>
      <c r="CM25" s="1101" t="n"/>
      <c r="CN25" s="1101" t="n"/>
      <c r="CO25" s="1101" t="n"/>
      <c r="CP25" s="1101" t="n"/>
      <c r="CQ25" s="1101" t="n"/>
      <c r="CR25" s="1101" t="n"/>
      <c r="CS25" s="1101" t="n"/>
      <c r="CT25" s="1101" t="n"/>
      <c r="CU25" s="1101" t="n"/>
      <c r="CV25" s="1101" t="n"/>
      <c r="CW25" s="1101" t="n"/>
      <c r="CX25" s="1101" t="n"/>
      <c r="CY25" s="1101" t="n"/>
      <c r="CZ25" s="1101" t="n"/>
      <c r="DA25" s="1101" t="n"/>
      <c r="DB25" s="1101" t="n"/>
      <c r="DC25" s="1101" t="n"/>
      <c r="DD25" s="1101" t="n"/>
      <c r="DE25" s="1101" t="n"/>
      <c r="DF25" s="1101" t="n"/>
      <c r="DG25" s="1101" t="n"/>
      <c r="DH25" s="1101" t="n"/>
      <c r="DI25" s="1101" t="n"/>
    </row>
    <row r="26" ht="16" customFormat="1" customHeight="1" s="140">
      <c r="A26" s="1233" t="inlineStr">
        <is>
          <t>公司会计项目</t>
        </is>
      </c>
      <c r="B26" s="1210" t="n"/>
      <c r="C26" s="1210" t="n"/>
      <c r="D26" s="1210" t="n"/>
      <c r="E26" s="1210" t="n"/>
      <c r="F26" s="1234" t="n"/>
      <c r="G26" s="144" t="n"/>
      <c r="H26" s="1047" t="inlineStr">
        <is>
          <t>产品2</t>
        </is>
      </c>
      <c r="I26" s="1279" t="n">
        <v>0</v>
      </c>
      <c r="J26" s="1279" t="n">
        <v>0</v>
      </c>
      <c r="K26" s="1279" t="n">
        <v>0</v>
      </c>
      <c r="L26" s="1279" t="n">
        <v>0</v>
      </c>
      <c r="M26" s="1280">
        <f>I26+J26+K26+L26</f>
        <v/>
      </c>
      <c r="N26" s="1047" t="inlineStr">
        <is>
          <t>促销费</t>
        </is>
      </c>
      <c r="O26" s="1281">
        <f>INT(SUMPRODUCT(V42:V45,B6:B9)*O8/1000+0.5)*1000</f>
        <v/>
      </c>
      <c r="P26" s="1281">
        <f>INT(SUMPRODUCT(W42:W45,C6:C9)*P8/1000+0.5)*1000</f>
        <v/>
      </c>
      <c r="Q26" s="1281">
        <f>INT(SUMPRODUCT(X42:X45,D6:D9)*Q8/1000+0.5)*1000</f>
        <v/>
      </c>
      <c r="R26" s="1276">
        <f>INT(SUMPRODUCT(Y42:Y45,E6:E9)*R8/1000+0.5)*1000</f>
        <v/>
      </c>
      <c r="S26" s="1282" t="n"/>
      <c r="T26" s="230" t="n"/>
      <c r="U26" s="1047" t="inlineStr">
        <is>
          <t>产品4</t>
        </is>
      </c>
      <c r="V26" s="1061">
        <f>第2期!B9</f>
        <v/>
      </c>
      <c r="W26" s="1061">
        <f>第2期!C9</f>
        <v/>
      </c>
      <c r="X26" s="1061">
        <f>第2期!D9</f>
        <v/>
      </c>
      <c r="Y26" s="1061">
        <f>第2期!E9</f>
        <v/>
      </c>
      <c r="Z26" s="1276">
        <f>第2期!F9</f>
        <v/>
      </c>
      <c r="AA26" s="144" t="n"/>
      <c r="AB26" s="283" t="inlineStr">
        <is>
          <t>产品4</t>
        </is>
      </c>
      <c r="AC26" s="1285">
        <f>AC14/初始化表!$H$17</f>
        <v/>
      </c>
      <c r="AD26" s="1285">
        <f>AD14/初始化表!$H$17</f>
        <v/>
      </c>
      <c r="AE26" s="1285">
        <f>AE14/初始化表!$H$17</f>
        <v/>
      </c>
      <c r="AF26" s="1286">
        <f>AF14/初始化表!$H$17</f>
        <v/>
      </c>
      <c r="AG26" s="1101" t="n"/>
      <c r="AH26" s="144" t="n"/>
      <c r="AI26" s="317" t="n"/>
      <c r="AJ26" s="312">
        <f>I56</f>
        <v/>
      </c>
      <c r="AK26" s="321" t="n"/>
      <c r="AL26" s="321" t="n"/>
      <c r="AM26" s="312" t="n"/>
      <c r="AN26" s="1287">
        <f>O43</f>
        <v/>
      </c>
      <c r="AO26" s="342" t="n"/>
      <c r="AP26" s="342" t="n"/>
      <c r="AQ26" s="342" t="n"/>
      <c r="AR26" s="1050" t="n"/>
      <c r="AS26" s="1288" t="inlineStr">
        <is>
          <t>本期销售</t>
        </is>
      </c>
      <c r="AT26" s="1283">
        <f>(SUM(AM9:AM12)*初始化表!E17+SUM(AM13:AM16)*初始化表!F17+SUM(AM17:AM20)*初始化表!G17+SUM(AM21:AM24)*初始化表!H17)/1300</f>
        <v/>
      </c>
      <c r="AU26" s="1045" t="n"/>
      <c r="AV26" s="1045" t="n"/>
      <c r="AW26" s="1052" t="n"/>
      <c r="AX26" s="1101" t="n"/>
      <c r="AY26" s="350" t="n"/>
      <c r="AZ26" s="144" t="n"/>
      <c r="BA26" s="351">
        <f>AI56</f>
        <v/>
      </c>
      <c r="BB26" s="352">
        <f>IF($BA26="","",INT(BB$28*AJ80))</f>
        <v/>
      </c>
      <c r="BC26" s="352">
        <f>IF($BA26="","",INT(BC$28*AK80))</f>
        <v/>
      </c>
      <c r="BD26" s="352">
        <f>IF($BA26="","",INT(BD$28*AL80))</f>
        <v/>
      </c>
      <c r="BE26" s="352">
        <f>IF($BA26="","",INT(BE$28*AM80))</f>
        <v/>
      </c>
      <c r="BF26" s="352">
        <f>IF($BA26="","",INT(BF$28*AN80))</f>
        <v/>
      </c>
      <c r="BG26" s="352">
        <f>IF($BA26="","",INT(BG$28*AO80))</f>
        <v/>
      </c>
      <c r="BH26" s="352">
        <f>IF($BA26="","",INT(BH$28*AP80))</f>
        <v/>
      </c>
      <c r="BI26" s="352">
        <f>IF($BA26="","",INT(BI$28*AQ80))</f>
        <v/>
      </c>
      <c r="BJ26" s="352">
        <f>IF($BA26="","",INT(BJ$28*AR80))</f>
        <v/>
      </c>
      <c r="BK26" s="352">
        <f>IF($BA26="","",INT(BK$28*AS80))</f>
        <v/>
      </c>
      <c r="BL26" s="352">
        <f>IF($BA26="","",INT(BL$28*AT80))</f>
        <v/>
      </c>
      <c r="BM26" s="352">
        <f>IF($BA26="","",INT(BM$28*AU80))</f>
        <v/>
      </c>
      <c r="BN26" s="352">
        <f>IF($BA26="","",INT(BN$28*AV80))</f>
        <v/>
      </c>
      <c r="BO26" s="352">
        <f>IF($BA26="","",INT(BO$28*AW80))</f>
        <v/>
      </c>
      <c r="BP26" s="352">
        <f>IF($BA26="","",INT(BP$28*AX80))</f>
        <v/>
      </c>
      <c r="BQ26" s="352">
        <f>IF($BA26="","",INT(BQ$28*AY80))</f>
        <v/>
      </c>
      <c r="BR26" s="1106" t="n"/>
      <c r="BS26" s="1044" t="inlineStr">
        <is>
          <t>标准差</t>
        </is>
      </c>
      <c r="BT26" s="1101" t="n"/>
      <c r="BU26" s="1101" t="n"/>
      <c r="BV26" s="1101" t="n"/>
      <c r="BW26" s="370">
        <f>_xlfn.STDEV.P(AL107:AL126)</f>
        <v/>
      </c>
      <c r="BX26" s="370">
        <f>_xlfn.STDEV.P(AM107:AM126)</f>
        <v/>
      </c>
      <c r="BY26" s="371">
        <f>_xlfn.STDEV.P(AN107:AN126)</f>
        <v/>
      </c>
      <c r="BZ26" s="371">
        <f>_xlfn.STDEV.P(AP107:AP126)</f>
        <v/>
      </c>
      <c r="CA26" s="1289">
        <f>_xlfn.STDEV.P(AW107:AW126)</f>
        <v/>
      </c>
      <c r="CB26" s="1101" t="n"/>
      <c r="CC26" s="1101" t="n"/>
      <c r="CD26" s="1101" t="n"/>
      <c r="CE26" s="1101" t="n"/>
      <c r="CF26" s="1101" t="n"/>
      <c r="CG26" s="1101" t="n"/>
      <c r="CH26" s="1101" t="n"/>
      <c r="CI26" s="1101" t="n"/>
      <c r="CJ26" s="1106" t="n"/>
      <c r="CK26" s="1101" t="n"/>
      <c r="CL26" s="1101" t="n"/>
      <c r="CM26" s="1101" t="n"/>
      <c r="CN26" s="1101" t="n"/>
      <c r="CO26" s="1101" t="n"/>
      <c r="CP26" s="1101" t="n"/>
      <c r="CQ26" s="1101" t="n"/>
      <c r="CR26" s="1101" t="n"/>
      <c r="CS26" s="1101" t="n"/>
      <c r="CT26" s="1101" t="n"/>
      <c r="CU26" s="1101" t="n"/>
      <c r="CV26" s="1101" t="n"/>
      <c r="CW26" s="1101" t="n"/>
      <c r="CX26" s="1101" t="n"/>
      <c r="CY26" s="1101" t="n"/>
      <c r="CZ26" s="1101" t="n"/>
      <c r="DA26" s="1101" t="n"/>
      <c r="DB26" s="1101" t="n"/>
      <c r="DC26" s="1101" t="n"/>
      <c r="DD26" s="1101" t="n"/>
      <c r="DE26" s="1101" t="n"/>
      <c r="DF26" s="1101" t="n"/>
      <c r="DG26" s="1101" t="n"/>
      <c r="DH26" s="1101" t="n"/>
      <c r="DI26" s="1101" t="n"/>
    </row>
    <row r="27" ht="16" customFormat="1" customHeight="1" s="140">
      <c r="A27" s="1047" t="inlineStr">
        <is>
          <t>第8期会计项目</t>
        </is>
      </c>
      <c r="B27" s="1045" t="n"/>
      <c r="C27" s="1044" t="inlineStr">
        <is>
          <t>收  支</t>
        </is>
      </c>
      <c r="D27" s="1044" t="inlineStr">
        <is>
          <t>本期收入</t>
        </is>
      </c>
      <c r="E27" s="1044" t="inlineStr">
        <is>
          <t>本期成本</t>
        </is>
      </c>
      <c r="F27" s="1091" t="inlineStr">
        <is>
          <t>现金累计</t>
        </is>
      </c>
      <c r="G27" s="144" t="n"/>
      <c r="H27" s="1047" t="inlineStr">
        <is>
          <t>产品3</t>
        </is>
      </c>
      <c r="I27" s="1279" t="n">
        <v>0</v>
      </c>
      <c r="J27" s="1279" t="n">
        <v>0</v>
      </c>
      <c r="K27" s="1279" t="n">
        <v>0</v>
      </c>
      <c r="L27" s="1279" t="n">
        <v>0</v>
      </c>
      <c r="M27" s="1280">
        <f>I27+J27+K27+L27</f>
        <v/>
      </c>
      <c r="N27" s="1047" t="inlineStr">
        <is>
          <t>实际营销</t>
        </is>
      </c>
      <c r="O27" s="1044" t="inlineStr">
        <is>
          <t>产品市场1</t>
        </is>
      </c>
      <c r="P27" s="1044" t="inlineStr">
        <is>
          <t>产品市场2</t>
        </is>
      </c>
      <c r="Q27" s="1044" t="inlineStr">
        <is>
          <t>产品市场3</t>
        </is>
      </c>
      <c r="R27" s="1091" t="inlineStr">
        <is>
          <t>产品市场4</t>
        </is>
      </c>
      <c r="S27" s="1100" t="n"/>
      <c r="T27" s="230" t="n"/>
      <c r="U27" s="1073" t="inlineStr">
        <is>
          <t>促销费</t>
        </is>
      </c>
      <c r="V27" s="1290">
        <f>第2期!B10</f>
        <v/>
      </c>
      <c r="W27" s="1290">
        <f>第2期!C10</f>
        <v/>
      </c>
      <c r="X27" s="1290">
        <f>第2期!D10</f>
        <v/>
      </c>
      <c r="Y27" s="1290">
        <f>第2期!E10</f>
        <v/>
      </c>
      <c r="Z27" s="1064" t="n"/>
      <c r="AA27" s="144" t="n"/>
      <c r="AB27" s="267" t="n"/>
      <c r="AC27" s="267" t="n"/>
      <c r="AD27" s="267" t="n"/>
      <c r="AE27" s="267" t="n"/>
      <c r="AF27" s="267" t="n"/>
      <c r="AG27" s="267" t="n"/>
      <c r="AH27" s="144" t="n"/>
      <c r="AI27" s="317" t="n"/>
      <c r="AJ27" s="312">
        <f>J56</f>
        <v/>
      </c>
      <c r="AK27" s="321" t="n"/>
      <c r="AL27" s="321" t="n"/>
      <c r="AM27" s="312" t="n"/>
      <c r="AN27" s="1287">
        <f>P43</f>
        <v/>
      </c>
      <c r="AO27" s="342" t="n"/>
      <c r="AP27" s="342" t="n"/>
      <c r="AQ27" s="342" t="n"/>
      <c r="AR27" s="1050" t="n"/>
      <c r="AS27" s="1288" t="inlineStr">
        <is>
          <t>本期需求</t>
        </is>
      </c>
      <c r="AT27" s="1283">
        <f>(AR12*初始化表!E17+AR16*初始化表!F17+AR20*初始化表!G17+AR24*初始化表!H17)/1300</f>
        <v/>
      </c>
      <c r="AU27" s="1045" t="n"/>
      <c r="AV27" s="1045" t="n"/>
      <c r="AW27" s="1052" t="n"/>
      <c r="AX27" s="1101" t="n"/>
      <c r="AY27" s="350" t="n"/>
      <c r="AZ27" s="144" t="n"/>
      <c r="BA27" s="1044" t="inlineStr">
        <is>
          <t>市场均价</t>
        </is>
      </c>
      <c r="BB27" s="352">
        <f>INT(SUMPRODUCT(AJ37:AJ56,AJ61:AJ80))</f>
        <v/>
      </c>
      <c r="BC27" s="352">
        <f>INT(SUMPRODUCT(AK37:AK56,AK61:AK80))</f>
        <v/>
      </c>
      <c r="BD27" s="352">
        <f>INT(SUMPRODUCT(AL37:AL56,AL61:AL80))</f>
        <v/>
      </c>
      <c r="BE27" s="352">
        <f>INT(SUMPRODUCT(AM37:AM56,AM61:AM80))</f>
        <v/>
      </c>
      <c r="BF27" s="352">
        <f>INT(SUMPRODUCT(AN37:AN56,AN61:AN80))</f>
        <v/>
      </c>
      <c r="BG27" s="352">
        <f>INT(SUMPRODUCT(AO37:AO56,AO61:AO80))</f>
        <v/>
      </c>
      <c r="BH27" s="352">
        <f>INT(SUMPRODUCT(AP37:AP56,AP61:AP80))</f>
        <v/>
      </c>
      <c r="BI27" s="352">
        <f>INT(SUMPRODUCT(AQ37:AQ56,AQ61:AQ80))</f>
        <v/>
      </c>
      <c r="BJ27" s="352">
        <f>INT(SUMPRODUCT(AR37:AR56,AR61:AR80))</f>
        <v/>
      </c>
      <c r="BK27" s="352">
        <f>INT(SUMPRODUCT(AS37:AS56,AS61:AS80))</f>
        <v/>
      </c>
      <c r="BL27" s="352">
        <f>INT(SUMPRODUCT(AT37:AT56,AT61:AT80))</f>
        <v/>
      </c>
      <c r="BM27" s="352">
        <f>INT(SUMPRODUCT(AU37:AU56,AU61:AU80))</f>
        <v/>
      </c>
      <c r="BN27" s="352">
        <f>INT(SUMPRODUCT(AV37:AV56,AV61:AV80))</f>
        <v/>
      </c>
      <c r="BO27" s="352">
        <f>INT(SUMPRODUCT(AW37:AW56,AW61:AW80))</f>
        <v/>
      </c>
      <c r="BP27" s="352">
        <f>INT(SUMPRODUCT(AX37:AX56,AX61:AX80))</f>
        <v/>
      </c>
      <c r="BQ27" s="352">
        <f>INT(SUMPRODUCT(AY37:AY56,AY61:AY80))</f>
        <v/>
      </c>
      <c r="BR27" s="1106" t="n"/>
      <c r="BS27" s="1046" t="inlineStr">
        <is>
          <t>每10W收益</t>
        </is>
      </c>
      <c r="BW27" s="373">
        <f>100000/BW26*初始化表!B30</f>
        <v/>
      </c>
      <c r="BX27" s="373">
        <f>100000/BX26*初始化表!B33</f>
        <v/>
      </c>
      <c r="BY27" s="373">
        <f>100000/BY26*初始化表!B32</f>
        <v/>
      </c>
      <c r="BZ27" s="373">
        <f>100000/BZ26*初始化表!B34</f>
        <v/>
      </c>
      <c r="CA27" s="1106" t="n"/>
      <c r="CB27" s="1106" t="n"/>
      <c r="CC27" s="1106" t="n"/>
      <c r="CD27" s="1106" t="n"/>
      <c r="CE27" s="1106" t="n"/>
      <c r="CF27" s="1106" t="n"/>
      <c r="CG27" s="1106" t="n"/>
      <c r="CH27" s="1106" t="n"/>
      <c r="CI27" s="1106" t="n"/>
      <c r="CJ27" s="1106" t="n"/>
      <c r="CK27" s="1101" t="n"/>
      <c r="CL27" s="1101" t="n"/>
      <c r="CM27" s="1101" t="n"/>
      <c r="CN27" s="1101" t="n"/>
      <c r="CO27" s="1101" t="n"/>
      <c r="CP27" s="1101" t="n"/>
      <c r="CQ27" s="1101" t="n"/>
      <c r="CR27" s="1101" t="n"/>
      <c r="CS27" s="1101" t="n"/>
      <c r="CT27" s="1101" t="n"/>
      <c r="CU27" s="1101" t="n"/>
      <c r="CV27" s="1101" t="n"/>
      <c r="CW27" s="1101" t="n"/>
      <c r="CX27" s="1101" t="n"/>
      <c r="CY27" s="1101" t="n"/>
      <c r="CZ27" s="1101" t="n"/>
      <c r="DA27" s="1101" t="n"/>
      <c r="DB27" s="1101" t="n"/>
      <c r="DC27" s="1101" t="n"/>
      <c r="DD27" s="1101" t="n"/>
      <c r="DE27" s="1101" t="n"/>
      <c r="DF27" s="1101" t="n"/>
      <c r="DG27" s="1101" t="n"/>
      <c r="DH27" s="1101" t="n"/>
      <c r="DI27" s="1101" t="n"/>
    </row>
    <row r="28" ht="16" customFormat="1" customHeight="1" s="140">
      <c r="A28" s="1047" t="inlineStr">
        <is>
          <t>上期转来</t>
        </is>
      </c>
      <c r="C28" s="1291">
        <f>第2期!F64</f>
        <v/>
      </c>
      <c r="F28" s="1239" t="n"/>
      <c r="G28" s="144" t="n"/>
      <c r="H28" s="1047" t="inlineStr">
        <is>
          <t>产品4</t>
        </is>
      </c>
      <c r="I28" s="1279" t="n">
        <v>0</v>
      </c>
      <c r="J28" s="1279" t="n">
        <v>0</v>
      </c>
      <c r="K28" s="1279" t="n">
        <v>0</v>
      </c>
      <c r="L28" s="1279" t="n">
        <v>0</v>
      </c>
      <c r="M28" s="1280">
        <f>I28+J28+K28+L28</f>
        <v/>
      </c>
      <c r="N28" s="1047" t="inlineStr">
        <is>
          <t>广告费</t>
        </is>
      </c>
      <c r="O28" s="1270" t="n"/>
      <c r="P28" s="1270" t="n"/>
      <c r="Q28" s="1270" t="n"/>
      <c r="R28" s="1270" t="n"/>
      <c r="S28" s="1282" t="n"/>
      <c r="T28" s="230" t="n"/>
      <c r="U28" s="1101" t="n"/>
      <c r="V28" s="1101" t="n"/>
      <c r="W28" s="1101" t="n"/>
      <c r="X28" s="1101" t="n"/>
      <c r="Y28" s="1101" t="n"/>
      <c r="Z28" s="1101" t="n"/>
      <c r="AA28" s="144" t="n"/>
      <c r="AB28" s="259" t="inlineStr">
        <is>
          <t>单位成本利润</t>
        </is>
      </c>
      <c r="AC28" s="260" t="inlineStr">
        <is>
          <t>市场1</t>
        </is>
      </c>
      <c r="AD28" s="260" t="inlineStr">
        <is>
          <t>市场2</t>
        </is>
      </c>
      <c r="AE28" s="260" t="inlineStr">
        <is>
          <t>市场3</t>
        </is>
      </c>
      <c r="AF28" s="268" t="inlineStr">
        <is>
          <t>市场4</t>
        </is>
      </c>
      <c r="AG28" s="1101" t="n"/>
      <c r="AH28" s="144" t="n"/>
      <c r="AI28" s="317" t="n"/>
      <c r="AJ28" s="312">
        <f>K56</f>
        <v/>
      </c>
      <c r="AK28" s="321" t="n"/>
      <c r="AL28" s="321" t="n"/>
      <c r="AM28" s="312" t="n"/>
      <c r="AN28" s="1287">
        <f>Q43</f>
        <v/>
      </c>
      <c r="AO28" s="342" t="n"/>
      <c r="AP28" s="342" t="n"/>
      <c r="AQ28" s="342" t="n"/>
      <c r="AR28" s="1050" t="n"/>
      <c r="AS28" s="1288" t="inlineStr">
        <is>
          <t>本期实际销售（剔除满足上期订单后）</t>
        </is>
      </c>
      <c r="AT28" s="1283">
        <f>(AT12*初始化表!E17+AT16*初始化表!F17+AT20*初始化表!G17+AT24*初始化表!H17)/1300</f>
        <v/>
      </c>
      <c r="AU28" s="1045" t="n"/>
      <c r="AV28" s="1288" t="inlineStr">
        <is>
          <t>当期生产</t>
        </is>
      </c>
      <c r="AW28" s="1284">
        <f>(SUM(I25:L25)*初始化表!E17+SUM(I26:L26)*初始化表!F17+SUM(I27:L27)*初始化表!G17+SUM(I28:L28)*初始化表!H17)/1300</f>
        <v/>
      </c>
      <c r="AX28" s="1101" t="n"/>
      <c r="AY28" s="350" t="n"/>
      <c r="AZ28" s="144" t="n"/>
      <c r="BA28" s="1044" t="inlineStr">
        <is>
          <t>市场总需求</t>
        </is>
      </c>
      <c r="BB28" s="1292">
        <f>IF(ISERROR(AM9/AN9),0,AM9/AN9)</f>
        <v/>
      </c>
      <c r="BC28" s="1292">
        <f>IF(ISERROR($AM$10/$AN$10),0,$AM$10/$AN$10)</f>
        <v/>
      </c>
      <c r="BD28" s="1292">
        <f>IF(ISERROR($AM$11/$AN$11),0,$AM$11/$AN$11)</f>
        <v/>
      </c>
      <c r="BE28" s="1292">
        <f>IF(ISERROR($AM$12/$AN$12),0,$AM$12/$AN$12)</f>
        <v/>
      </c>
      <c r="BF28" s="1292">
        <f>IF(ISERROR($AM$13/$AN$13),0,$AM$13/$AN$13)</f>
        <v/>
      </c>
      <c r="BG28" s="1292">
        <f>IF(ISERROR($AM$14/$AN$14),0,$AM$14/$AN$14)</f>
        <v/>
      </c>
      <c r="BH28" s="1292">
        <f>IF(ISERROR($AM$15/$AN$15),0,$AM$15/$AN$15)</f>
        <v/>
      </c>
      <c r="BI28" s="1292">
        <f>IF(ISERROR($AM$16/$AN$16),0,$AM$16/$AN$16)</f>
        <v/>
      </c>
      <c r="BJ28" s="1292">
        <f>IF(ISERROR($AM$17/$AN$17),0,$AM$17/$AN$17)</f>
        <v/>
      </c>
      <c r="BK28" s="1292">
        <f>IF(ISERROR($AM$18/$AN$18),0,$AM$18/$AN$18)</f>
        <v/>
      </c>
      <c r="BL28" s="1292">
        <f>IF(ISERROR($AM$19/$AN$19),0,$AM$19/$AN$19)</f>
        <v/>
      </c>
      <c r="BM28" s="1292">
        <f>IF(ISERROR($AM$20/$AN$20),0,$AM$20/$AN$20)</f>
        <v/>
      </c>
      <c r="BN28" s="1292">
        <f>IF(ISERROR($AM$21/$AN$21),0,$AM$21/$AN$21)</f>
        <v/>
      </c>
      <c r="BO28" s="1292">
        <f>IF(ISERROR($AM$22/$AN$22),0,$AM$22/$AN$22)</f>
        <v/>
      </c>
      <c r="BP28" s="1292">
        <f>IF(ISERROR($AM$23/$AN$23),0,$AM$23/$AN$23)</f>
        <v/>
      </c>
      <c r="BQ28" s="1292">
        <f>IF(ISERROR($AM$24/$AN$24),0,$AM$24/$AN$24)</f>
        <v/>
      </c>
      <c r="BR28" s="1106" t="n"/>
      <c r="BS28" s="1044" t="inlineStr">
        <is>
          <t>公司</t>
        </is>
      </c>
      <c r="BT28" s="1044" t="inlineStr">
        <is>
          <t>产品1</t>
        </is>
      </c>
      <c r="BX28" s="1044" t="inlineStr">
        <is>
          <t>产品2</t>
        </is>
      </c>
      <c r="CB28" s="1044" t="inlineStr">
        <is>
          <t>产品3</t>
        </is>
      </c>
      <c r="CF28" s="1044" t="inlineStr">
        <is>
          <t>产品4</t>
        </is>
      </c>
      <c r="CJ28" s="1106" t="n"/>
      <c r="CK28" s="1101" t="n"/>
      <c r="CL28" s="1101" t="n"/>
      <c r="CM28" s="1101" t="n"/>
      <c r="CN28" s="1101" t="n"/>
      <c r="CO28" s="1101" t="n"/>
      <c r="CP28" s="1101" t="n"/>
      <c r="CQ28" s="1101" t="n"/>
      <c r="CR28" s="1101" t="n"/>
      <c r="CS28" s="1101" t="n"/>
      <c r="CT28" s="1101" t="n"/>
      <c r="CU28" s="1101" t="n"/>
      <c r="CV28" s="1101" t="n"/>
      <c r="CW28" s="1101" t="n"/>
      <c r="CX28" s="1101" t="n"/>
      <c r="CY28" s="1101" t="n"/>
      <c r="CZ28" s="1101" t="n"/>
      <c r="DA28" s="1101" t="n"/>
      <c r="DB28" s="1101" t="n"/>
      <c r="DC28" s="1101" t="n"/>
      <c r="DD28" s="1101" t="n"/>
      <c r="DE28" s="1101" t="n"/>
      <c r="DF28" s="1101" t="n"/>
      <c r="DG28" s="1101" t="n"/>
      <c r="DH28" s="1101" t="n"/>
      <c r="DI28" s="1101" t="n"/>
    </row>
    <row r="29" ht="16" customFormat="1" customHeight="1" s="140">
      <c r="A29" s="1047" t="inlineStr">
        <is>
          <t>银行贷款</t>
        </is>
      </c>
      <c r="C29" s="1061">
        <f>B24</f>
        <v/>
      </c>
      <c r="D29" s="1293" t="n"/>
      <c r="E29" s="1293" t="n"/>
      <c r="F29" s="1291">
        <f>C28+C29</f>
        <v/>
      </c>
      <c r="G29" s="144" t="n"/>
      <c r="H29" s="167" t="inlineStr">
        <is>
          <t>剩余工人</t>
        </is>
      </c>
      <c r="I29" s="1294">
        <f>(H17-C22+初始化表!H4*B22)-((B17+D17)*初始化表!E18+(B18+D18)*初始化表!F18+(B19+D19)*初始化表!G18+(B20+D20)*初始化表!H18)/520</f>
        <v/>
      </c>
      <c r="J29" s="200" t="inlineStr">
        <is>
          <t>原料剩余</t>
        </is>
      </c>
      <c r="K29" s="1295">
        <f>H43-(SUM(B17:E17)*初始化表!E19+SUM(B18:E18)*初始化表!F19+SUM(B19:E19)*初始化表!G19+SUM(B20:E20)*初始化表!H19)</f>
        <v/>
      </c>
      <c r="L29" s="1239" t="n"/>
      <c r="M29" s="178" t="n"/>
      <c r="N29" s="1073" t="inlineStr">
        <is>
          <t>促销费</t>
        </is>
      </c>
      <c r="O29" s="1270" t="n"/>
      <c r="P29" s="1270" t="n"/>
      <c r="Q29" s="1270" t="n"/>
      <c r="R29" s="1270" t="n"/>
      <c r="S29" s="1282" t="n"/>
      <c r="T29" s="230" t="n"/>
      <c r="U29" s="1041" t="inlineStr">
        <is>
          <t>上期均价</t>
        </is>
      </c>
      <c r="V29" s="1053" t="inlineStr">
        <is>
          <t>市场1</t>
        </is>
      </c>
      <c r="W29" s="1053" t="inlineStr">
        <is>
          <t>市场2</t>
        </is>
      </c>
      <c r="X29" s="1053" t="inlineStr">
        <is>
          <t>市场3</t>
        </is>
      </c>
      <c r="Y29" s="1090" t="inlineStr">
        <is>
          <t>市场4</t>
        </is>
      </c>
      <c r="Z29" s="1101" t="n"/>
      <c r="AA29" s="144" t="n"/>
      <c r="AB29" s="261" t="inlineStr">
        <is>
          <t>产品1</t>
        </is>
      </c>
      <c r="AC29" s="1267">
        <f>AC11/AD5</f>
        <v/>
      </c>
      <c r="AD29" s="1267">
        <f>AD11/AE5</f>
        <v/>
      </c>
      <c r="AE29" s="1267">
        <f>AE11/AF5</f>
        <v/>
      </c>
      <c r="AF29" s="1268">
        <f>AF11/AG5</f>
        <v/>
      </c>
      <c r="AG29" s="1101" t="n"/>
      <c r="AH29" s="144" t="n"/>
      <c r="AI29" s="323" t="n"/>
      <c r="AJ29" s="324">
        <f>L56</f>
        <v/>
      </c>
      <c r="AK29" s="325" t="n"/>
      <c r="AL29" s="325" t="n"/>
      <c r="AM29" s="324" t="n"/>
      <c r="AN29" s="1296">
        <f>R43</f>
        <v/>
      </c>
      <c r="AO29" s="345" t="n"/>
      <c r="AP29" s="345" t="n"/>
      <c r="AQ29" s="345" t="n"/>
      <c r="AR29" s="1050" t="n"/>
      <c r="AS29" s="1288" t="inlineStr">
        <is>
          <t>上期订单</t>
        </is>
      </c>
      <c r="AT29" s="1283">
        <f>(SUM(AK9:AK12)*初始化表!E17+SUM(AK13:AK16)*初始化表!F17+SUM(AK17:AK20)*初始化表!G17+SUM(AK21:AK24)*初始化表!H17)/1300</f>
        <v/>
      </c>
      <c r="AU29" s="1045" t="n"/>
      <c r="AV29" s="1288" t="n"/>
      <c r="AW29" s="1284" t="n"/>
      <c r="AX29" s="1101" t="n"/>
      <c r="AY29" s="350" t="n"/>
      <c r="AZ29" s="144" t="n"/>
      <c r="BA29" s="356" t="inlineStr">
        <is>
          <t>本公司价格</t>
        </is>
      </c>
      <c r="BB29" s="1061">
        <f>B6</f>
        <v/>
      </c>
      <c r="BC29" s="1061">
        <f>C6</f>
        <v/>
      </c>
      <c r="BD29" s="1061">
        <f>D6</f>
        <v/>
      </c>
      <c r="BE29" s="1061">
        <f>E6</f>
        <v/>
      </c>
      <c r="BF29" s="1061">
        <f>B7</f>
        <v/>
      </c>
      <c r="BG29" s="1061">
        <f>C7</f>
        <v/>
      </c>
      <c r="BH29" s="1061">
        <f>D7</f>
        <v/>
      </c>
      <c r="BI29" s="1061">
        <f>E7</f>
        <v/>
      </c>
      <c r="BJ29" s="1061">
        <f>B8</f>
        <v/>
      </c>
      <c r="BK29" s="1061">
        <f>C8</f>
        <v/>
      </c>
      <c r="BL29" s="1061">
        <f>D8</f>
        <v/>
      </c>
      <c r="BM29" s="1061">
        <f>E8</f>
        <v/>
      </c>
      <c r="BN29" s="1061">
        <f>B9</f>
        <v/>
      </c>
      <c r="BO29" s="1061">
        <f>C9</f>
        <v/>
      </c>
      <c r="BP29" s="1061">
        <f>D9</f>
        <v/>
      </c>
      <c r="BQ29" s="1061">
        <f>E9</f>
        <v/>
      </c>
      <c r="BR29" s="1106" t="n"/>
      <c r="BT29" s="1044" t="inlineStr">
        <is>
          <t>市场1</t>
        </is>
      </c>
      <c r="BU29" s="1044" t="inlineStr">
        <is>
          <t>市场2</t>
        </is>
      </c>
      <c r="BV29" s="1044" t="inlineStr">
        <is>
          <t>市场3</t>
        </is>
      </c>
      <c r="BW29" s="1044" t="inlineStr">
        <is>
          <t>市场4</t>
        </is>
      </c>
      <c r="BX29" s="1044" t="inlineStr">
        <is>
          <t>市场1</t>
        </is>
      </c>
      <c r="BY29" s="1044" t="inlineStr">
        <is>
          <t>市场2</t>
        </is>
      </c>
      <c r="BZ29" s="1044" t="inlineStr">
        <is>
          <t>市场3</t>
        </is>
      </c>
      <c r="CA29" s="1044" t="inlineStr">
        <is>
          <t>市场4</t>
        </is>
      </c>
      <c r="CB29" s="1044" t="inlineStr">
        <is>
          <t>市场1</t>
        </is>
      </c>
      <c r="CC29" s="1044" t="inlineStr">
        <is>
          <t>市场2</t>
        </is>
      </c>
      <c r="CD29" s="1044" t="inlineStr">
        <is>
          <t>市场3</t>
        </is>
      </c>
      <c r="CE29" s="1044" t="inlineStr">
        <is>
          <t>市场4</t>
        </is>
      </c>
      <c r="CF29" s="1044" t="inlineStr">
        <is>
          <t>市场1</t>
        </is>
      </c>
      <c r="CG29" s="1044" t="inlineStr">
        <is>
          <t>市场2</t>
        </is>
      </c>
      <c r="CH29" s="1044" t="inlineStr">
        <is>
          <t>市场3</t>
        </is>
      </c>
      <c r="CI29" s="1044" t="inlineStr">
        <is>
          <t>市场4</t>
        </is>
      </c>
      <c r="CJ29" s="1106" t="n"/>
      <c r="CK29" s="1101" t="n"/>
      <c r="CL29" s="1101" t="n"/>
      <c r="CM29" s="1101" t="n"/>
      <c r="CN29" s="1101" t="n"/>
      <c r="CO29" s="1101" t="n"/>
      <c r="CP29" s="1101" t="n"/>
      <c r="CQ29" s="1101" t="n"/>
      <c r="CR29" s="1101" t="n"/>
      <c r="CS29" s="1101" t="n"/>
      <c r="CT29" s="1101" t="n"/>
      <c r="CU29" s="1101" t="n"/>
      <c r="CV29" s="1101" t="n"/>
      <c r="CW29" s="1101" t="n"/>
      <c r="CX29" s="1101" t="n"/>
      <c r="CY29" s="1101" t="n"/>
      <c r="CZ29" s="1101" t="n"/>
      <c r="DA29" s="1101" t="n"/>
      <c r="DB29" s="1101" t="n"/>
      <c r="DC29" s="1101" t="n"/>
      <c r="DD29" s="1101" t="n"/>
      <c r="DE29" s="1101" t="n"/>
      <c r="DF29" s="1101" t="n"/>
      <c r="DG29" s="1101" t="n"/>
      <c r="DH29" s="1101" t="n"/>
      <c r="DI29" s="1101" t="n"/>
    </row>
    <row r="30" ht="16" customFormat="1" customHeight="1" s="140">
      <c r="A30" s="1047" t="inlineStr">
        <is>
          <t>发行债券</t>
        </is>
      </c>
      <c r="C30" s="1061">
        <f>C24</f>
        <v/>
      </c>
      <c r="D30" s="1293" t="n"/>
      <c r="E30" s="1293" t="n"/>
      <c r="F30" s="1291">
        <f>F29+C30</f>
        <v/>
      </c>
      <c r="G30" s="144" t="n"/>
      <c r="H30" s="167" t="inlineStr">
        <is>
          <t>一正机余</t>
        </is>
      </c>
      <c r="I30" s="200" t="inlineStr">
        <is>
          <t>二正机余</t>
        </is>
      </c>
      <c r="J30" s="200" t="inlineStr">
        <is>
          <t>二加机余</t>
        </is>
      </c>
      <c r="K30" s="200" t="inlineStr">
        <is>
          <t>二加工余</t>
        </is>
      </c>
      <c r="L30" s="201" t="inlineStr">
        <is>
          <t>一加工余</t>
        </is>
      </c>
      <c r="M30" s="202" t="n"/>
      <c r="N30" s="463" t="n"/>
      <c r="R30" s="464" t="n"/>
      <c r="S30" s="178" t="n"/>
      <c r="T30" s="230" t="n"/>
      <c r="U30" s="1047" t="inlineStr">
        <is>
          <t>产品1</t>
        </is>
      </c>
      <c r="V30" s="1061">
        <f>第2期!BB27</f>
        <v/>
      </c>
      <c r="W30" s="1061">
        <f>第2期!BC27</f>
        <v/>
      </c>
      <c r="X30" s="1061">
        <f>第2期!BD27</f>
        <v/>
      </c>
      <c r="Y30" s="187">
        <f>第2期!BE27</f>
        <v/>
      </c>
      <c r="Z30" s="1101" t="n"/>
      <c r="AA30" s="144" t="n"/>
      <c r="AB30" s="261" t="inlineStr">
        <is>
          <t>产品2</t>
        </is>
      </c>
      <c r="AC30" s="1267">
        <f>AC12/AD6</f>
        <v/>
      </c>
      <c r="AD30" s="1267">
        <f>AD12/AE6</f>
        <v/>
      </c>
      <c r="AE30" s="1267">
        <f>AE12/AF6</f>
        <v/>
      </c>
      <c r="AF30" s="1268">
        <f>AF12/AG6</f>
        <v/>
      </c>
      <c r="AG30" s="1101" t="n"/>
      <c r="AH30" s="144" t="n"/>
      <c r="AI30" s="327" t="n"/>
      <c r="AJ30" s="257" t="n"/>
      <c r="AK30" s="257" t="n"/>
      <c r="AL30" s="257" t="n"/>
      <c r="AM30" s="257" t="n"/>
      <c r="AN30" s="257" t="n"/>
      <c r="AO30" s="257" t="n"/>
      <c r="AP30" s="257" t="n"/>
      <c r="AQ30" s="257" t="n"/>
      <c r="AR30" s="1051" t="n"/>
      <c r="AS30" s="1297" t="inlineStr">
        <is>
          <t>本期工厂库存</t>
        </is>
      </c>
      <c r="AT30" s="1298">
        <f>(AJ26*初始化表!E17+AJ27*初始化表!F17+AJ28*初始化表!G17+AJ29*初始化表!H17)/1300</f>
        <v/>
      </c>
      <c r="AU30" s="1074" t="n"/>
      <c r="AV30" s="1074" t="n"/>
      <c r="AW30" s="357" t="n"/>
      <c r="AX30" s="257" t="n"/>
      <c r="AY30" s="358" t="n"/>
      <c r="AZ30" s="144" t="n"/>
      <c r="BA30" s="1044" t="inlineStr">
        <is>
          <t>公司</t>
        </is>
      </c>
      <c r="BB30" s="1044" t="inlineStr">
        <is>
          <t>产品1总量</t>
        </is>
      </c>
      <c r="BC30" s="1044" t="inlineStr">
        <is>
          <t>产品2总量</t>
        </is>
      </c>
      <c r="BD30" s="1044" t="inlineStr">
        <is>
          <t>产品3总量</t>
        </is>
      </c>
      <c r="BE30" s="1044" t="inlineStr">
        <is>
          <t>产品4总量</t>
        </is>
      </c>
      <c r="BF30" s="1044" t="inlineStr">
        <is>
          <t>销售总机时</t>
        </is>
      </c>
      <c r="BG30" s="1044" t="inlineStr">
        <is>
          <t>单机利润</t>
        </is>
      </c>
      <c r="BH30" s="1044" t="inlineStr">
        <is>
          <t>单机销售</t>
        </is>
      </c>
      <c r="BI30" s="365" t="inlineStr">
        <is>
          <t>预测库存</t>
        </is>
      </c>
      <c r="BJ30" s="1044" t="inlineStr">
        <is>
          <t>单机利润排名</t>
        </is>
      </c>
      <c r="BK30" s="1044" t="inlineStr">
        <is>
          <t>单机销售排名</t>
        </is>
      </c>
      <c r="BL30" s="1101" t="n"/>
      <c r="BM30" s="1044" t="inlineStr">
        <is>
          <t>进入市场公司总数</t>
        </is>
      </c>
      <c r="BR30" s="1106" t="n"/>
      <c r="BS30" s="351">
        <f>BS5</f>
        <v/>
      </c>
      <c r="BT30" s="1299">
        <f>$BT5*(AJ61-BT$50)/BT$51</f>
        <v/>
      </c>
      <c r="BU30" s="1299">
        <f>$BT5*(AK61-BU$50)/BU$51</f>
        <v/>
      </c>
      <c r="BV30" s="1299">
        <f>$BT5*(AL61-BV$50)/BV$51</f>
        <v/>
      </c>
      <c r="BW30" s="1299">
        <f>$BT5*(AM61-BW$50)/BW$51</f>
        <v/>
      </c>
      <c r="BX30" s="1299">
        <f>$BT5*(AN61-BX$50)/BX$51</f>
        <v/>
      </c>
      <c r="BY30" s="1299">
        <f>$BT5*(AO61-BY$50)/BY$51</f>
        <v/>
      </c>
      <c r="BZ30" s="1299">
        <f>$BT5*(AP61-BZ$50)/BZ$51</f>
        <v/>
      </c>
      <c r="CA30" s="1299">
        <f>$BT5*(AQ61-CA$50)/CA$51</f>
        <v/>
      </c>
      <c r="CB30" s="1299">
        <f>$BT5*(AR61-CB$50)/CB$51</f>
        <v/>
      </c>
      <c r="CC30" s="1299">
        <f>$BT5*(AS61-CC$50)/CC$51</f>
        <v/>
      </c>
      <c r="CD30" s="1299">
        <f>$BT5*(AT61-CD$50)/CD$51</f>
        <v/>
      </c>
      <c r="CE30" s="1299">
        <f>$BT5*(AU61-CE$50)/CE$51</f>
        <v/>
      </c>
      <c r="CF30" s="1299">
        <f>$BT5*(AV61-CF$50)/CF$51</f>
        <v/>
      </c>
      <c r="CG30" s="1299">
        <f>$BT5*(AW61-CG$50)/CG$51</f>
        <v/>
      </c>
      <c r="CH30" s="1299">
        <f>$BT5*(AX61-CH$50)/CH$51</f>
        <v/>
      </c>
      <c r="CI30" s="1299">
        <f>$BT5*(AY61-CI$50)/CI$51</f>
        <v/>
      </c>
      <c r="CJ30" s="1106" t="n"/>
      <c r="CK30" s="1101" t="n"/>
      <c r="CL30" s="1101" t="n"/>
      <c r="CM30" s="1101" t="n"/>
      <c r="CN30" s="1101" t="n"/>
      <c r="CO30" s="1101" t="n"/>
      <c r="CP30" s="1101" t="n"/>
      <c r="CQ30" s="1101" t="n"/>
      <c r="CR30" s="1101" t="n"/>
      <c r="CS30" s="1101" t="n"/>
      <c r="CT30" s="1101" t="n"/>
      <c r="CU30" s="1101" t="n"/>
      <c r="CV30" s="1101" t="n"/>
      <c r="CW30" s="1101" t="n"/>
      <c r="CX30" s="1101" t="n"/>
      <c r="CY30" s="1101" t="n"/>
      <c r="CZ30" s="1101" t="n"/>
      <c r="DA30" s="1101" t="n"/>
      <c r="DB30" s="1101" t="n"/>
      <c r="DC30" s="1101" t="n"/>
      <c r="DD30" s="1101" t="n"/>
      <c r="DE30" s="1101" t="n"/>
      <c r="DF30" s="1101" t="n"/>
      <c r="DG30" s="1101" t="n"/>
      <c r="DH30" s="1101" t="n"/>
      <c r="DI30" s="1101" t="n"/>
    </row>
    <row r="31" ht="16" customFormat="1" customHeight="1" s="140">
      <c r="A31" s="1047" t="inlineStr">
        <is>
          <t>还债券本金</t>
        </is>
      </c>
      <c r="C31" s="1061">
        <f>-N35*5%</f>
        <v/>
      </c>
      <c r="D31" s="1293" t="n"/>
      <c r="E31" s="1293" t="n"/>
      <c r="F31" s="1291">
        <f>F30+C31</f>
        <v/>
      </c>
      <c r="G31" s="144" t="n"/>
      <c r="H31" s="1300">
        <f>N49-(B17*初始化表!E17+B18*初始化表!F17+B19*初始化表!G17+B20*初始化表!H17)/520</f>
        <v/>
      </c>
      <c r="I31" s="1294">
        <f>N49-(D17*初始化表!E17+D18*初始化表!F17+D19*初始化表!G17+D20*初始化表!H17)/520-(C17*初始化表!E17+C18*初始化表!F17+C19*初始化表!G17+C20*初始化表!H17)/260</f>
        <v/>
      </c>
      <c r="J31" s="1294">
        <f>N49-(E17*初始化表!E17+E18*初始化表!F17+E19*初始化表!G17+E20*初始化表!H17)/260</f>
        <v/>
      </c>
      <c r="K31" s="1294">
        <f>((D17-2*E17)*初始化表!E18+(D18-2*E18)*初始化表!F18+(D19-2*E19)*初始化表!G18+(D20-2*E20)*初始化表!H18)/520</f>
        <v/>
      </c>
      <c r="L31" s="1301">
        <f>((B17-2*C17)*初始化表!E18+(B18-2*C18)*初始化表!F18+(B19-2*C19)*初始化表!G18+(B20-2*C20)*初始化表!H18)/520</f>
        <v/>
      </c>
      <c r="M31" s="178" t="n"/>
      <c r="N31" s="1179" t="inlineStr">
        <is>
          <t>财务决策</t>
        </is>
      </c>
      <c r="O31" s="1180" t="n"/>
      <c r="P31" s="1180" t="n"/>
      <c r="Q31" s="1180" t="n"/>
      <c r="R31" s="1181" t="n"/>
      <c r="S31" s="1101" t="n"/>
      <c r="T31" s="230" t="n"/>
      <c r="U31" s="1047" t="inlineStr">
        <is>
          <t>产品2</t>
        </is>
      </c>
      <c r="V31" s="1061">
        <f>第2期!BF27</f>
        <v/>
      </c>
      <c r="W31" s="1061">
        <f>第2期!BG27</f>
        <v/>
      </c>
      <c r="X31" s="1061">
        <f>第2期!BH27</f>
        <v/>
      </c>
      <c r="Y31" s="187">
        <f>第2期!BI27</f>
        <v/>
      </c>
      <c r="Z31" s="1101" t="n"/>
      <c r="AA31" s="144" t="n"/>
      <c r="AB31" s="261" t="inlineStr">
        <is>
          <t>产品3</t>
        </is>
      </c>
      <c r="AC31" s="1267">
        <f>AC13/AD7</f>
        <v/>
      </c>
      <c r="AD31" s="1267">
        <f>AD13/AE7</f>
        <v/>
      </c>
      <c r="AE31" s="1267">
        <f>AE13/AF7</f>
        <v/>
      </c>
      <c r="AF31" s="1268">
        <f>AF13/AG7</f>
        <v/>
      </c>
      <c r="AG31" s="1101" t="n"/>
      <c r="AH31" s="144" t="n"/>
      <c r="AI31" s="1302" t="inlineStr">
        <is>
          <t>期末公共报表</t>
        </is>
      </c>
      <c r="AJ31" s="1210" t="n"/>
      <c r="AK31" s="1210" t="n"/>
      <c r="AL31" s="1210" t="n"/>
      <c r="AM31" s="1210" t="n"/>
      <c r="AN31" s="1210" t="n"/>
      <c r="AO31" s="1210" t="n"/>
      <c r="AP31" s="1210" t="n"/>
      <c r="AQ31" s="1210" t="n"/>
      <c r="AR31" s="1210" t="n"/>
      <c r="AS31" s="1210" t="n"/>
      <c r="AT31" s="1210" t="n"/>
      <c r="AU31" s="1210" t="n"/>
      <c r="AV31" s="1210" t="n"/>
      <c r="AW31" s="1210" t="n"/>
      <c r="AX31" s="1210" t="n"/>
      <c r="AY31" s="1234" t="n"/>
      <c r="AZ31" s="144" t="n"/>
      <c r="BA31" s="351">
        <f>BA7</f>
        <v/>
      </c>
      <c r="BB31" s="1061">
        <f>SUM(BB7:BE7)</f>
        <v/>
      </c>
      <c r="BC31" s="1061">
        <f>SUM(BF7:BI7)</f>
        <v/>
      </c>
      <c r="BD31" s="1061">
        <f>SUM(BJ7:BM7)</f>
        <v/>
      </c>
      <c r="BE31" s="1061">
        <f>SUM(BN7:BQ7)</f>
        <v/>
      </c>
      <c r="BF31" s="1242">
        <f>(BB31*初始化表!E$17+BC31*初始化表!F$17+BD31*初始化表!G$17+BE31*初始化表!H$17)/1300</f>
        <v/>
      </c>
      <c r="BG31" s="1292">
        <f>IF(BF31=0,0,AL107/BF31)</f>
        <v/>
      </c>
      <c r="BH31" s="1292">
        <f>IF(BF31=0,0,AJ107/BF31)</f>
        <v/>
      </c>
      <c r="BI31" s="1303">
        <f>$BI$51+MAX(0,第2期!BI31)-第3期!BF31</f>
        <v/>
      </c>
      <c r="BJ31" s="1061">
        <f>IF(BA31=0,"",RANK(BG31,$BG$31:$BG$50))</f>
        <v/>
      </c>
      <c r="BK31" s="1061">
        <f>IF(BA31=0,"",RANK(BH31,$BH$31:$BH$50))</f>
        <v/>
      </c>
      <c r="BL31" s="1101" t="n"/>
      <c r="BM31" s="1045" t="n"/>
      <c r="BN31" s="1044" t="inlineStr">
        <is>
          <t>市场1</t>
        </is>
      </c>
      <c r="BO31" s="1044" t="inlineStr">
        <is>
          <t>市场2</t>
        </is>
      </c>
      <c r="BP31" s="1044" t="inlineStr">
        <is>
          <t>市场3</t>
        </is>
      </c>
      <c r="BQ31" s="1044" t="inlineStr">
        <is>
          <t>市场4</t>
        </is>
      </c>
      <c r="BR31" s="1106" t="n"/>
      <c r="BS31" s="351">
        <f>BS6</f>
        <v/>
      </c>
      <c r="BT31" s="1299">
        <f>$BT6*(AJ62-BT$50)/BT$51</f>
        <v/>
      </c>
      <c r="BU31" s="1299">
        <f>$BT6*(AK62-BU$50)/BU$51</f>
        <v/>
      </c>
      <c r="BV31" s="1299">
        <f>$BT6*(AL62-BV$50)/BV$51</f>
        <v/>
      </c>
      <c r="BW31" s="1299">
        <f>$BT6*(AM62-BW$50)/BW$51</f>
        <v/>
      </c>
      <c r="BX31" s="1299">
        <f>$BT6*(AN62-BX$50)/BX$51</f>
        <v/>
      </c>
      <c r="BY31" s="1299">
        <f>$BT6*(AO62-BY$50)/BY$51</f>
        <v/>
      </c>
      <c r="BZ31" s="1299">
        <f>$BT6*(AP62-BZ$50)/BZ$51</f>
        <v/>
      </c>
      <c r="CA31" s="1299">
        <f>$BT6*(AQ62-CA$50)/CA$51</f>
        <v/>
      </c>
      <c r="CB31" s="1299">
        <f>$BT6*(AR62-CB$50)/CB$51</f>
        <v/>
      </c>
      <c r="CC31" s="1299">
        <f>$BT6*(AS62-CC$50)/CC$51</f>
        <v/>
      </c>
      <c r="CD31" s="1299">
        <f>$BT6*(AT62-CD$50)/CD$51</f>
        <v/>
      </c>
      <c r="CE31" s="1299">
        <f>$BT6*(AU62-CE$50)/CE$51</f>
        <v/>
      </c>
      <c r="CF31" s="1299">
        <f>$BT6*(AV62-CF$50)/CF$51</f>
        <v/>
      </c>
      <c r="CG31" s="1299">
        <f>$BT6*(AW62-CG$50)/CG$51</f>
        <v/>
      </c>
      <c r="CH31" s="1299">
        <f>$BT6*(AX62-CH$50)/CH$51</f>
        <v/>
      </c>
      <c r="CI31" s="1299">
        <f>$BT6*(AY62-CI$50)/CI$51</f>
        <v/>
      </c>
      <c r="CJ31" s="1106" t="n"/>
      <c r="CK31" s="1101" t="n"/>
      <c r="CL31" s="1101" t="n"/>
      <c r="CM31" s="1101" t="n"/>
      <c r="CN31" s="1101" t="n"/>
      <c r="CO31" s="1101" t="n"/>
      <c r="CP31" s="1101" t="n"/>
      <c r="CQ31" s="1101" t="n"/>
      <c r="CR31" s="1101" t="n"/>
      <c r="CS31" s="1101" t="n"/>
      <c r="CT31" s="1101" t="n"/>
      <c r="CU31" s="1101" t="n"/>
      <c r="CV31" s="1101" t="n"/>
      <c r="CW31" s="1101" t="n"/>
      <c r="CX31" s="1101" t="n"/>
      <c r="CY31" s="1101" t="n"/>
      <c r="CZ31" s="1101" t="n"/>
      <c r="DA31" s="1101" t="n"/>
      <c r="DB31" s="1101" t="n"/>
      <c r="DC31" s="1101" t="n"/>
      <c r="DD31" s="1101" t="n"/>
      <c r="DE31" s="1101" t="n"/>
      <c r="DF31" s="1101" t="n"/>
      <c r="DG31" s="1101" t="n"/>
      <c r="DH31" s="1101" t="n"/>
      <c r="DI31" s="1101" t="n"/>
    </row>
    <row r="32" ht="16" customFormat="1" customHeight="1" s="140">
      <c r="A32" s="1047" t="inlineStr">
        <is>
          <t>还债券利息</t>
        </is>
      </c>
      <c r="C32" s="1061">
        <f>-O35*初始化表!B24/4</f>
        <v/>
      </c>
      <c r="D32" s="1293" t="n"/>
      <c r="E32" s="1293">
        <f>-C32</f>
        <v/>
      </c>
      <c r="F32" s="1291">
        <f>F31+C32</f>
        <v/>
      </c>
      <c r="G32" s="144" t="n"/>
      <c r="H32" s="167" t="inlineStr">
        <is>
          <t>一正机时余</t>
        </is>
      </c>
      <c r="I32" s="200" t="inlineStr">
        <is>
          <t>二正机时余</t>
        </is>
      </c>
      <c r="J32" s="200" t="inlineStr">
        <is>
          <t>二加机时余</t>
        </is>
      </c>
      <c r="K32" s="201" t="inlineStr">
        <is>
          <t>剩余人时</t>
        </is>
      </c>
      <c r="L32" s="178" t="n"/>
      <c r="M32" s="178" t="n"/>
      <c r="N32" s="1047" t="inlineStr">
        <is>
          <t>自动贷款</t>
        </is>
      </c>
      <c r="O32" s="1044" t="inlineStr">
        <is>
          <t>推荐贷款</t>
        </is>
      </c>
      <c r="P32" s="1044" t="inlineStr">
        <is>
          <t>贷款限额</t>
        </is>
      </c>
      <c r="Q32" s="1044" t="inlineStr">
        <is>
          <t>实际贷款</t>
        </is>
      </c>
      <c r="R32" s="1091" t="inlineStr">
        <is>
          <t>上期紧急贷款</t>
        </is>
      </c>
      <c r="S32" s="1100" t="n"/>
      <c r="T32" s="230" t="n"/>
      <c r="U32" s="1047" t="inlineStr">
        <is>
          <t>产品3</t>
        </is>
      </c>
      <c r="V32" s="1061">
        <f>第2期!BJ27</f>
        <v/>
      </c>
      <c r="W32" s="1061">
        <f>第2期!BK27</f>
        <v/>
      </c>
      <c r="X32" s="1061">
        <f>第2期!BL27</f>
        <v/>
      </c>
      <c r="Y32" s="187">
        <f>第2期!BM27</f>
        <v/>
      </c>
      <c r="Z32" s="1101" t="n"/>
      <c r="AA32" s="144" t="n"/>
      <c r="AB32" s="264" t="inlineStr">
        <is>
          <t>产品4</t>
        </is>
      </c>
      <c r="AC32" s="1272">
        <f>AC14/AD8</f>
        <v/>
      </c>
      <c r="AD32" s="1272">
        <f>AD14/AE8</f>
        <v/>
      </c>
      <c r="AE32" s="1272">
        <f>AE14/AF8</f>
        <v/>
      </c>
      <c r="AF32" s="1273">
        <f>AF14/AG8</f>
        <v/>
      </c>
      <c r="AG32" s="1101" t="n"/>
      <c r="AH32" s="144" t="n"/>
      <c r="AI32" s="1228" t="n"/>
      <c r="AY32" s="1239" t="n"/>
      <c r="AZ32" s="144" t="n"/>
      <c r="BA32" s="351">
        <f>BA8</f>
        <v/>
      </c>
      <c r="BB32" s="1061">
        <f>SUM(BB8:BE8)</f>
        <v/>
      </c>
      <c r="BC32" s="1061">
        <f>SUM(BF8:BI8)</f>
        <v/>
      </c>
      <c r="BD32" s="1061">
        <f>SUM(BJ8:BM8)</f>
        <v/>
      </c>
      <c r="BE32" s="1061">
        <f>SUM(BN8:BQ8)</f>
        <v/>
      </c>
      <c r="BF32" s="1242">
        <f>(BB32*初始化表!E$17+BC32*初始化表!F$17+BD32*初始化表!G$17+BE32*初始化表!H$17)/1300</f>
        <v/>
      </c>
      <c r="BG32" s="1292">
        <f>IF(BF32=0,0,AL108/BF32)</f>
        <v/>
      </c>
      <c r="BH32" s="1292">
        <f>IF(BF32=0,0,AJ108/BF32)</f>
        <v/>
      </c>
      <c r="BI32" s="1303">
        <f>$BI$51+MAX(0,第2期!BI32)-第3期!BF32</f>
        <v/>
      </c>
      <c r="BJ32" s="1061">
        <f>IF(BA32=0,"",RANK(BG32,$BG$31:$BG$50))</f>
        <v/>
      </c>
      <c r="BK32" s="1061">
        <f>IF(BA32=0,"",RANK(BH32,$BH$31:$BH$50))</f>
        <v/>
      </c>
      <c r="BL32" s="1101" t="n"/>
      <c r="BM32" s="1044" t="inlineStr">
        <is>
          <t>产品1</t>
        </is>
      </c>
      <c r="BN32" s="1061">
        <f>COUNTIF(BB7:BB26,"&gt;0")</f>
        <v/>
      </c>
      <c r="BO32" s="1061">
        <f>COUNTIF(BC7:BC26,"&gt;0")</f>
        <v/>
      </c>
      <c r="BP32" s="1061">
        <f>COUNTIF(BD7:BD26,"&gt;0")</f>
        <v/>
      </c>
      <c r="BQ32" s="1061">
        <f>COUNTIF(BE7:BE26,"&gt;0")</f>
        <v/>
      </c>
      <c r="BR32" s="1106" t="n"/>
      <c r="BS32" s="351">
        <f>BS7</f>
        <v/>
      </c>
      <c r="BT32" s="1299">
        <f>$BT7*(AJ63-BT$50)/BT$51</f>
        <v/>
      </c>
      <c r="BU32" s="1299">
        <f>$BT7*(AK63-BU$50)/BU$51</f>
        <v/>
      </c>
      <c r="BV32" s="1299">
        <f>$BT7*(AL63-BV$50)/BV$51</f>
        <v/>
      </c>
      <c r="BW32" s="1299">
        <f>$BT7*(AM63-BW$50)/BW$51</f>
        <v/>
      </c>
      <c r="BX32" s="1299">
        <f>$BT7*(AN63-BX$50)/BX$51</f>
        <v/>
      </c>
      <c r="BY32" s="1299">
        <f>$BT7*(AO63-BY$50)/BY$51</f>
        <v/>
      </c>
      <c r="BZ32" s="1299">
        <f>$BT7*(AP63-BZ$50)/BZ$51</f>
        <v/>
      </c>
      <c r="CA32" s="1299">
        <f>$BT7*(AQ63-CA$50)/CA$51</f>
        <v/>
      </c>
      <c r="CB32" s="1299">
        <f>$BT7*(AR63-CB$50)/CB$51</f>
        <v/>
      </c>
      <c r="CC32" s="1299">
        <f>$BT7*(AS63-CC$50)/CC$51</f>
        <v/>
      </c>
      <c r="CD32" s="1299">
        <f>$BT7*(AT63-CD$50)/CD$51</f>
        <v/>
      </c>
      <c r="CE32" s="1299">
        <f>$BT7*(AU63-CE$50)/CE$51</f>
        <v/>
      </c>
      <c r="CF32" s="1299">
        <f>$BT7*(AV63-CF$50)/CF$51</f>
        <v/>
      </c>
      <c r="CG32" s="1299">
        <f>$BT7*(AW63-CG$50)/CG$51</f>
        <v/>
      </c>
      <c r="CH32" s="1299">
        <f>$BT7*(AX63-CH$50)/CH$51</f>
        <v/>
      </c>
      <c r="CI32" s="1299">
        <f>$BT7*(AY63-CI$50)/CI$51</f>
        <v/>
      </c>
      <c r="CJ32" s="1106" t="n"/>
      <c r="CK32" s="1101" t="n"/>
      <c r="CL32" s="1101" t="n"/>
      <c r="CM32" s="1101" t="n"/>
      <c r="CN32" s="1101" t="n"/>
      <c r="CO32" s="1101" t="n"/>
      <c r="CP32" s="1101" t="n"/>
      <c r="CQ32" s="1101" t="n"/>
      <c r="CR32" s="1101" t="n"/>
      <c r="CS32" s="1101" t="n"/>
      <c r="CT32" s="1101" t="n"/>
      <c r="CU32" s="1101" t="n"/>
      <c r="CV32" s="1101" t="n"/>
      <c r="CW32" s="1101" t="n"/>
      <c r="CX32" s="1101" t="n"/>
      <c r="CY32" s="1101" t="n"/>
      <c r="CZ32" s="1101" t="n"/>
      <c r="DA32" s="1101" t="n"/>
      <c r="DB32" s="1101" t="n"/>
      <c r="DC32" s="1101" t="n"/>
      <c r="DD32" s="1101" t="n"/>
      <c r="DE32" s="1101" t="n"/>
      <c r="DF32" s="1101" t="n"/>
      <c r="DG32" s="1101" t="n"/>
      <c r="DH32" s="1101" t="n"/>
      <c r="DI32" s="1101" t="n"/>
    </row>
    <row r="33" ht="16" customFormat="1" customHeight="1" s="140">
      <c r="A33" s="1047" t="inlineStr">
        <is>
          <t>新工人培训费</t>
        </is>
      </c>
      <c r="C33" s="1061">
        <f>-B22*初始化表!B13</f>
        <v/>
      </c>
      <c r="D33" s="1293" t="n"/>
      <c r="E33" s="1293">
        <f>E32-C33</f>
        <v/>
      </c>
      <c r="F33" s="1291">
        <f>F32+C33</f>
        <v/>
      </c>
      <c r="G33" s="144" t="n"/>
      <c r="H33" s="1304">
        <f>520*H31</f>
        <v/>
      </c>
      <c r="I33" s="1292">
        <f>520*I31</f>
        <v/>
      </c>
      <c r="J33" s="1305">
        <f>260*J31</f>
        <v/>
      </c>
      <c r="K33" s="1306">
        <f>I29*520</f>
        <v/>
      </c>
      <c r="L33" s="207" t="n"/>
      <c r="M33" s="207" t="n"/>
      <c r="N33" s="1307">
        <f>INT(IF(C28&lt;初始化表!B21,MIN((初始化表!B21-C28),P33),0)+1)</f>
        <v/>
      </c>
      <c r="O33" s="1281">
        <f>MAX(N33,IF(F48&lt;0,INT(-F48+1),0))</f>
        <v/>
      </c>
      <c r="P33" s="1281">
        <f>第2期!P33-第2期!B24</f>
        <v/>
      </c>
      <c r="Q33" s="1245" t="e">
        <v>#DIV/0!</v>
      </c>
      <c r="R33" s="1276">
        <f>第2期!C37</f>
        <v/>
      </c>
      <c r="S33" s="1282" t="n"/>
      <c r="T33" s="230" t="n"/>
      <c r="U33" s="1073" t="inlineStr">
        <is>
          <t>产品4</t>
        </is>
      </c>
      <c r="V33" s="1063">
        <f>第2期!BN27</f>
        <v/>
      </c>
      <c r="W33" s="1063">
        <f>第2期!BO27</f>
        <v/>
      </c>
      <c r="X33" s="1063">
        <f>第2期!BP27</f>
        <v/>
      </c>
      <c r="Y33" s="1064">
        <f>第2期!BQ27</f>
        <v/>
      </c>
      <c r="Z33" s="1101" t="n"/>
      <c r="AA33" s="144" t="n"/>
      <c r="AB33" s="267" t="n"/>
      <c r="AC33" s="267" t="n"/>
      <c r="AD33" s="267" t="n"/>
      <c r="AE33" s="267" t="n"/>
      <c r="AF33" s="267" t="n"/>
      <c r="AG33" s="267" t="n"/>
      <c r="AH33" s="144" t="n"/>
      <c r="AI33" s="1228" t="n"/>
      <c r="AY33" s="1239" t="n"/>
      <c r="AZ33" s="144" t="n"/>
      <c r="BA33" s="351">
        <f>BA9</f>
        <v/>
      </c>
      <c r="BB33" s="1061">
        <f>SUM(BB9:BE9)</f>
        <v/>
      </c>
      <c r="BC33" s="1061">
        <f>SUM(BF9:BI9)</f>
        <v/>
      </c>
      <c r="BD33" s="1061">
        <f>SUM(BJ9:BM9)</f>
        <v/>
      </c>
      <c r="BE33" s="1061">
        <f>SUM(BN9:BQ9)</f>
        <v/>
      </c>
      <c r="BF33" s="1242">
        <f>(BB33*初始化表!E$17+BC33*初始化表!F$17+BD33*初始化表!G$17+BE33*初始化表!H$17)/1300</f>
        <v/>
      </c>
      <c r="BG33" s="1292">
        <f>IF(BF33=0,0,AL109/BF33)</f>
        <v/>
      </c>
      <c r="BH33" s="1292">
        <f>IF(BF33=0,0,AJ109/BF33)</f>
        <v/>
      </c>
      <c r="BI33" s="1303">
        <f>$BI$51+MAX(0,第2期!BI33)-第3期!BF33</f>
        <v/>
      </c>
      <c r="BJ33" s="1061">
        <f>IF(BA33=0,"",RANK(BG33,$BG$31:$BG$50))</f>
        <v/>
      </c>
      <c r="BK33" s="1061">
        <f>IF(BA33=0,"",RANK(BH33,$BH$31:$BH$50))</f>
        <v/>
      </c>
      <c r="BL33" s="1101" t="n"/>
      <c r="BM33" s="1044" t="inlineStr">
        <is>
          <t>产品2</t>
        </is>
      </c>
      <c r="BN33" s="1061">
        <f>COUNTIF(BF7:BF26,"&gt;0")</f>
        <v/>
      </c>
      <c r="BO33" s="1061">
        <f>COUNTIF(BG7:BG26,"&gt;0")</f>
        <v/>
      </c>
      <c r="BP33" s="1061">
        <f>COUNTIF(BH7:BH26,"&gt;0")</f>
        <v/>
      </c>
      <c r="BQ33" s="1061">
        <f>COUNTIF(BI7:BI26,"&gt;0")</f>
        <v/>
      </c>
      <c r="BR33" s="1106" t="n"/>
      <c r="BS33" s="351">
        <f>BS8</f>
        <v/>
      </c>
      <c r="BT33" s="1299">
        <f>$BT8*(AJ64-BT$50)/BT$51</f>
        <v/>
      </c>
      <c r="BU33" s="1299">
        <f>$BT8*(AK64-BU$50)/BU$51</f>
        <v/>
      </c>
      <c r="BV33" s="1299">
        <f>$BT8*(AL64-BV$50)/BV$51</f>
        <v/>
      </c>
      <c r="BW33" s="1299">
        <f>$BT8*(AM64-BW$50)/BW$51</f>
        <v/>
      </c>
      <c r="BX33" s="1299">
        <f>$BT8*(AN64-BX$50)/BX$51</f>
        <v/>
      </c>
      <c r="BY33" s="1299">
        <f>$BT8*(AO64-BY$50)/BY$51</f>
        <v/>
      </c>
      <c r="BZ33" s="1299">
        <f>$BT8*(AP64-BZ$50)/BZ$51</f>
        <v/>
      </c>
      <c r="CA33" s="1299">
        <f>$BT8*(AQ64-CA$50)/CA$51</f>
        <v/>
      </c>
      <c r="CB33" s="1299">
        <f>$BT8*(AR64-CB$50)/CB$51</f>
        <v/>
      </c>
      <c r="CC33" s="1299">
        <f>$BT8*(AS64-CC$50)/CC$51</f>
        <v/>
      </c>
      <c r="CD33" s="1299">
        <f>$BT8*(AT64-CD$50)/CD$51</f>
        <v/>
      </c>
      <c r="CE33" s="1299">
        <f>$BT8*(AU64-CE$50)/CE$51</f>
        <v/>
      </c>
      <c r="CF33" s="1299">
        <f>$BT8*(AV64-CF$50)/CF$51</f>
        <v/>
      </c>
      <c r="CG33" s="1299">
        <f>$BT8*(AW64-CG$50)/CG$51</f>
        <v/>
      </c>
      <c r="CH33" s="1299">
        <f>$BT8*(AX64-CH$50)/CH$51</f>
        <v/>
      </c>
      <c r="CI33" s="1299">
        <f>$BT8*(AY64-CI$50)/CI$51</f>
        <v/>
      </c>
      <c r="CJ33" s="1106" t="n"/>
      <c r="CK33" s="1101" t="n"/>
      <c r="CL33" s="1101" t="n"/>
      <c r="CM33" s="1101" t="n"/>
      <c r="CN33" s="1101" t="n"/>
      <c r="CO33" s="1101" t="n"/>
      <c r="CP33" s="1101" t="n"/>
      <c r="CQ33" s="1101" t="n"/>
      <c r="CR33" s="1101" t="n"/>
      <c r="CS33" s="1101" t="n"/>
      <c r="CT33" s="1101" t="n"/>
      <c r="CU33" s="1101" t="n"/>
      <c r="CV33" s="1101" t="n"/>
      <c r="CW33" s="1101" t="n"/>
      <c r="CX33" s="1101" t="n"/>
      <c r="CY33" s="1101" t="n"/>
      <c r="CZ33" s="1101" t="n"/>
      <c r="DA33" s="1101" t="n"/>
      <c r="DB33" s="1101" t="n"/>
      <c r="DC33" s="1101" t="n"/>
      <c r="DD33" s="1101" t="n"/>
      <c r="DE33" s="1101" t="n"/>
      <c r="DF33" s="1101" t="n"/>
      <c r="DG33" s="1101" t="n"/>
      <c r="DH33" s="1101" t="n"/>
      <c r="DI33" s="1101" t="n"/>
    </row>
    <row r="34" ht="16" customFormat="1" customHeight="1" s="140">
      <c r="A34" s="1047" t="inlineStr">
        <is>
          <t>解雇工人安置费</t>
        </is>
      </c>
      <c r="C34" s="1061">
        <f>-C22*初始化表!B14</f>
        <v/>
      </c>
      <c r="D34" s="1293" t="n"/>
      <c r="E34" s="1293">
        <f>E33-C34</f>
        <v/>
      </c>
      <c r="F34" s="1291">
        <f>F33+C34</f>
        <v/>
      </c>
      <c r="G34" s="144" t="n"/>
      <c r="H34" s="1308" t="inlineStr">
        <is>
          <t>管理费</t>
        </is>
      </c>
      <c r="I34" s="1309">
        <f>-C43</f>
        <v/>
      </c>
      <c r="J34" s="1041" t="inlineStr">
        <is>
          <t>剩余生产</t>
        </is>
      </c>
      <c r="K34" s="210" t="inlineStr">
        <is>
          <t>自动排版须预估产量</t>
        </is>
      </c>
      <c r="L34" s="211" t="n"/>
      <c r="M34" s="178" t="n"/>
      <c r="N34" s="1047" t="inlineStr">
        <is>
          <t>累发债券</t>
        </is>
      </c>
      <c r="O34" s="1044" t="inlineStr">
        <is>
          <t>未还债券</t>
        </is>
      </c>
      <c r="P34" s="1044" t="inlineStr">
        <is>
          <t>推荐债券</t>
        </is>
      </c>
      <c r="Q34" s="1044" t="inlineStr">
        <is>
          <t>债券限额</t>
        </is>
      </c>
      <c r="R34" s="1091" t="inlineStr">
        <is>
          <t>实发债券</t>
        </is>
      </c>
      <c r="S34" s="1100" t="n"/>
      <c r="T34" s="230" t="n"/>
      <c r="U34" s="230" t="n"/>
      <c r="Z34" s="1101" t="n"/>
      <c r="AA34" s="144" t="n"/>
      <c r="AB34" s="259" t="inlineStr">
        <is>
          <t>库存利润</t>
        </is>
      </c>
      <c r="AC34" s="260" t="inlineStr">
        <is>
          <t>仓库</t>
        </is>
      </c>
      <c r="AD34" s="260" t="inlineStr">
        <is>
          <t>市场1</t>
        </is>
      </c>
      <c r="AE34" s="260" t="inlineStr">
        <is>
          <t>市场2</t>
        </is>
      </c>
      <c r="AF34" s="260" t="inlineStr">
        <is>
          <t>市场3</t>
        </is>
      </c>
      <c r="AG34" s="268" t="inlineStr">
        <is>
          <t>市场4</t>
        </is>
      </c>
      <c r="AH34" s="144" t="n"/>
      <c r="AI34" s="1044" t="inlineStr">
        <is>
          <t>市场价格报表</t>
        </is>
      </c>
      <c r="AZ34" s="144" t="n"/>
      <c r="BA34" s="351">
        <f>BA10</f>
        <v/>
      </c>
      <c r="BB34" s="1061">
        <f>SUM(BB10:BE10)</f>
        <v/>
      </c>
      <c r="BC34" s="1061">
        <f>SUM(BF10:BI10)</f>
        <v/>
      </c>
      <c r="BD34" s="1061">
        <f>SUM(BJ10:BM10)</f>
        <v/>
      </c>
      <c r="BE34" s="1061">
        <f>SUM(BN10:BQ10)</f>
        <v/>
      </c>
      <c r="BF34" s="1242">
        <f>(BB34*初始化表!E$17+BC34*初始化表!F$17+BD34*初始化表!G$17+BE34*初始化表!H$17)/1300</f>
        <v/>
      </c>
      <c r="BG34" s="1292">
        <f>IF(BF34=0,0,AL110/BF34)</f>
        <v/>
      </c>
      <c r="BH34" s="1292">
        <f>IF(BF34=0,0,AJ110/BF34)</f>
        <v/>
      </c>
      <c r="BI34" s="1303">
        <f>$BI$51+MAX(0,第2期!BI34)-第3期!BF34</f>
        <v/>
      </c>
      <c r="BJ34" s="1061">
        <f>IF(BA34=0,"",RANK(BG34,$BG$31:$BG$50))</f>
        <v/>
      </c>
      <c r="BK34" s="1061">
        <f>IF(BA34=0,"",RANK(BH34,$BH$31:$BH$50))</f>
        <v/>
      </c>
      <c r="BL34" s="1101" t="n"/>
      <c r="BM34" s="1044" t="inlineStr">
        <is>
          <t>产品3</t>
        </is>
      </c>
      <c r="BN34" s="1061">
        <f>COUNTIF(BJ7:BJ26,"&gt;0")</f>
        <v/>
      </c>
      <c r="BO34" s="1061">
        <f>COUNTIF(BK7:BK26,"&gt;0")</f>
        <v/>
      </c>
      <c r="BP34" s="1061">
        <f>COUNTIF(BL7:BL26,"&gt;0")</f>
        <v/>
      </c>
      <c r="BQ34" s="1061">
        <f>COUNTIF(BM7:BM26,"&gt;0")</f>
        <v/>
      </c>
      <c r="BR34" s="1106" t="n"/>
      <c r="BS34" s="351">
        <f>BS9</f>
        <v/>
      </c>
      <c r="BT34" s="1299">
        <f>$BT9*(AJ65-BT$50)/BT$51</f>
        <v/>
      </c>
      <c r="BU34" s="1299">
        <f>$BT9*(AK65-BU$50)/BU$51</f>
        <v/>
      </c>
      <c r="BV34" s="1299">
        <f>$BT9*(AL65-BV$50)/BV$51</f>
        <v/>
      </c>
      <c r="BW34" s="1299">
        <f>$BT9*(AM65-BW$50)/BW$51</f>
        <v/>
      </c>
      <c r="BX34" s="1299">
        <f>$BT9*(AN65-BX$50)/BX$51</f>
        <v/>
      </c>
      <c r="BY34" s="1299">
        <f>$BT9*(AO65-BY$50)/BY$51</f>
        <v/>
      </c>
      <c r="BZ34" s="1299">
        <f>$BT9*(AP65-BZ$50)/BZ$51</f>
        <v/>
      </c>
      <c r="CA34" s="1299">
        <f>$BT9*(AQ65-CA$50)/CA$51</f>
        <v/>
      </c>
      <c r="CB34" s="1299">
        <f>$BT9*(AR65-CB$50)/CB$51</f>
        <v/>
      </c>
      <c r="CC34" s="1299">
        <f>$BT9*(AS65-CC$50)/CC$51</f>
        <v/>
      </c>
      <c r="CD34" s="1299">
        <f>$BT9*(AT65-CD$50)/CD$51</f>
        <v/>
      </c>
      <c r="CE34" s="1299">
        <f>$BT9*(AU65-CE$50)/CE$51</f>
        <v/>
      </c>
      <c r="CF34" s="1299">
        <f>$BT9*(AV65-CF$50)/CF$51</f>
        <v/>
      </c>
      <c r="CG34" s="1299">
        <f>$BT9*(AW65-CG$50)/CG$51</f>
        <v/>
      </c>
      <c r="CH34" s="1299">
        <f>$BT9*(AX65-CH$50)/CH$51</f>
        <v/>
      </c>
      <c r="CI34" s="1299">
        <f>$BT9*(AY65-CI$50)/CI$51</f>
        <v/>
      </c>
      <c r="CJ34" s="1106" t="n"/>
      <c r="CK34" s="1101" t="n"/>
      <c r="CL34" s="1101" t="n"/>
      <c r="CM34" s="1101" t="n"/>
      <c r="CN34" s="1101" t="n"/>
      <c r="CO34" s="1101" t="n"/>
      <c r="CP34" s="1101" t="n"/>
      <c r="CQ34" s="1101" t="n"/>
      <c r="CR34" s="1101" t="n"/>
      <c r="CS34" s="1101" t="n"/>
      <c r="CT34" s="1101" t="n"/>
      <c r="CU34" s="1101" t="n"/>
      <c r="CV34" s="1101" t="n"/>
      <c r="CW34" s="1101" t="n"/>
      <c r="CX34" s="1101" t="n"/>
      <c r="CY34" s="1101" t="n"/>
      <c r="CZ34" s="1101" t="n"/>
      <c r="DA34" s="1101" t="n"/>
      <c r="DB34" s="1101" t="n"/>
      <c r="DC34" s="1101" t="n"/>
      <c r="DD34" s="1101" t="n"/>
      <c r="DE34" s="1101" t="n"/>
      <c r="DF34" s="1101" t="n"/>
      <c r="DG34" s="1101" t="n"/>
      <c r="DH34" s="1101" t="n"/>
      <c r="DI34" s="1101" t="n"/>
    </row>
    <row r="35" ht="16" customFormat="1" customHeight="1" s="140">
      <c r="A35" s="1047" t="inlineStr">
        <is>
          <t>工人基本工资</t>
        </is>
      </c>
      <c r="C35" s="1061">
        <f>-(H17-C22+B22*初始化表!H4)*初始化表!B15*520*F24</f>
        <v/>
      </c>
      <c r="D35" s="1293" t="n"/>
      <c r="E35" s="1293">
        <f>E34-C35</f>
        <v/>
      </c>
      <c r="F35" s="1291">
        <f>F34+C35</f>
        <v/>
      </c>
      <c r="G35" s="144" t="n"/>
      <c r="H35" s="1310" t="inlineStr">
        <is>
          <t>新工培训费</t>
        </is>
      </c>
      <c r="I35" s="1311">
        <f>-C33</f>
        <v/>
      </c>
      <c r="J35" s="157">
        <f>INT(($N$49*1300-SUMPRODUCT($L$177:$L$180,$H$177:$H$180))/H177)</f>
        <v/>
      </c>
      <c r="K35" s="1044" t="inlineStr">
        <is>
          <t>产品1</t>
        </is>
      </c>
      <c r="L35" s="1265" t="n"/>
      <c r="M35" s="178" t="n"/>
      <c r="N35" s="1307">
        <f>第2期!C24+第2期!N35</f>
        <v/>
      </c>
      <c r="O35" s="1281">
        <f>第2期!O35+第2期!C31+第2期!C30</f>
        <v/>
      </c>
      <c r="P35" s="1281">
        <f>INT(Q35)</f>
        <v/>
      </c>
      <c r="Q35" s="1312">
        <f>0.5*第2期!B80-O35</f>
        <v/>
      </c>
      <c r="R35" s="1245" t="n"/>
      <c r="S35" s="1282" t="n"/>
      <c r="T35" s="230" t="n"/>
      <c r="U35" s="1041" t="inlineStr">
        <is>
          <t>预计废品</t>
        </is>
      </c>
      <c r="V35" s="1053" t="inlineStr">
        <is>
          <t>市场1</t>
        </is>
      </c>
      <c r="W35" s="1053" t="inlineStr">
        <is>
          <t>市场2</t>
        </is>
      </c>
      <c r="X35" s="1053" t="inlineStr">
        <is>
          <t>市场3</t>
        </is>
      </c>
      <c r="Y35" s="1090" t="inlineStr">
        <is>
          <t>市场4</t>
        </is>
      </c>
      <c r="Z35" s="1101" t="n"/>
      <c r="AA35" s="144" t="n"/>
      <c r="AB35" s="261" t="inlineStr">
        <is>
          <t>产品1</t>
        </is>
      </c>
      <c r="AC35" s="1236">
        <f>初始化表!$E$22-AC5</f>
        <v/>
      </c>
      <c r="AD35" s="1236">
        <f>初始化表!$E$22-AD5</f>
        <v/>
      </c>
      <c r="AE35" s="1236">
        <f>初始化表!$E$22-AE5</f>
        <v/>
      </c>
      <c r="AF35" s="1236">
        <f>初始化表!$E$22-AF5</f>
        <v/>
      </c>
      <c r="AG35" s="1313">
        <f>初始化表!$E$22-AG5</f>
        <v/>
      </c>
      <c r="AH35" s="144" t="n"/>
      <c r="AI35" s="1047" t="inlineStr">
        <is>
          <t>公司</t>
        </is>
      </c>
      <c r="AJ35" s="1044" t="inlineStr">
        <is>
          <t>产品A</t>
        </is>
      </c>
      <c r="AN35" s="1044" t="inlineStr">
        <is>
          <t>产品2</t>
        </is>
      </c>
      <c r="AR35" s="1044" t="inlineStr">
        <is>
          <t>产品3</t>
        </is>
      </c>
      <c r="AV35" s="1091" t="inlineStr">
        <is>
          <t>产品4</t>
        </is>
      </c>
      <c r="AY35" s="1239" t="n"/>
      <c r="AZ35" s="144" t="n"/>
      <c r="BA35" s="351">
        <f>BA11</f>
        <v/>
      </c>
      <c r="BB35" s="1061">
        <f>SUM(BB11:BE11)</f>
        <v/>
      </c>
      <c r="BC35" s="1061">
        <f>SUM(BF11:BI11)</f>
        <v/>
      </c>
      <c r="BD35" s="1061">
        <f>SUM(BJ11:BM11)</f>
        <v/>
      </c>
      <c r="BE35" s="1061">
        <f>SUM(BN11:BQ11)</f>
        <v/>
      </c>
      <c r="BF35" s="1242">
        <f>(BB35*初始化表!E$17+BC35*初始化表!F$17+BD35*初始化表!G$17+BE35*初始化表!H$17)/1300</f>
        <v/>
      </c>
      <c r="BG35" s="1292">
        <f>IF(BF35=0,0,AL111/BF35)</f>
        <v/>
      </c>
      <c r="BH35" s="1292">
        <f>IF(BF35=0,0,AJ111/BF35)</f>
        <v/>
      </c>
      <c r="BI35" s="1303">
        <f>$BI$51+MAX(0,第2期!BI35)-第3期!BF35</f>
        <v/>
      </c>
      <c r="BJ35" s="1061">
        <f>IF(BA35=0,"",RANK(BG35,$BG$31:$BG$50))</f>
        <v/>
      </c>
      <c r="BK35" s="1061">
        <f>IF(BA35=0,"",RANK(BH35,$BH$31:$BH$50))</f>
        <v/>
      </c>
      <c r="BL35" s="1101" t="n"/>
      <c r="BM35" s="1044" t="inlineStr">
        <is>
          <t>产品4</t>
        </is>
      </c>
      <c r="BN35" s="1061">
        <f>COUNTIF(BN7:BN26,"&gt;0")</f>
        <v/>
      </c>
      <c r="BO35" s="1061">
        <f>COUNTIF(BO7:BO26,"&gt;0")</f>
        <v/>
      </c>
      <c r="BP35" s="1061">
        <f>COUNTIF(BP7:BP26,"&gt;0")</f>
        <v/>
      </c>
      <c r="BQ35" s="1061">
        <f>COUNTIF(BQ7:BQ26,"&gt;0")</f>
        <v/>
      </c>
      <c r="BR35" s="1106" t="n"/>
      <c r="BS35" s="351">
        <f>BS10</f>
        <v/>
      </c>
      <c r="BT35" s="1299">
        <f>$BT10*(AJ66-BT$50)/BT$51</f>
        <v/>
      </c>
      <c r="BU35" s="1299">
        <f>$BT10*(AK66-BU$50)/BU$51</f>
        <v/>
      </c>
      <c r="BV35" s="1299">
        <f>$BT10*(AL66-BV$50)/BV$51</f>
        <v/>
      </c>
      <c r="BW35" s="1299">
        <f>$BT10*(AM66-BW$50)/BW$51</f>
        <v/>
      </c>
      <c r="BX35" s="1299">
        <f>$BT10*(AN66-BX$50)/BX$51</f>
        <v/>
      </c>
      <c r="BY35" s="1299">
        <f>$BT10*(AO66-BY$50)/BY$51</f>
        <v/>
      </c>
      <c r="BZ35" s="1299">
        <f>$BT10*(AP66-BZ$50)/BZ$51</f>
        <v/>
      </c>
      <c r="CA35" s="1299">
        <f>$BT10*(AQ66-CA$50)/CA$51</f>
        <v/>
      </c>
      <c r="CB35" s="1299">
        <f>$BT10*(AR66-CB$50)/CB$51</f>
        <v/>
      </c>
      <c r="CC35" s="1299">
        <f>$BT10*(AS66-CC$50)/CC$51</f>
        <v/>
      </c>
      <c r="CD35" s="1299">
        <f>$BT10*(AT66-CD$50)/CD$51</f>
        <v/>
      </c>
      <c r="CE35" s="1299">
        <f>$BT10*(AU66-CE$50)/CE$51</f>
        <v/>
      </c>
      <c r="CF35" s="1299">
        <f>$BT10*(AV66-CF$50)/CF$51</f>
        <v/>
      </c>
      <c r="CG35" s="1299">
        <f>$BT10*(AW66-CG$50)/CG$51</f>
        <v/>
      </c>
      <c r="CH35" s="1299">
        <f>$BT10*(AX66-CH$50)/CH$51</f>
        <v/>
      </c>
      <c r="CI35" s="1299">
        <f>$BT10*(AY66-CI$50)/CI$51</f>
        <v/>
      </c>
      <c r="CJ35" s="1106" t="n"/>
      <c r="CK35" s="1101" t="n"/>
      <c r="CL35" s="1101" t="n"/>
      <c r="CM35" s="1101" t="n"/>
      <c r="CN35" s="1101" t="n"/>
      <c r="CO35" s="1101" t="n"/>
      <c r="CP35" s="1101" t="n"/>
      <c r="CQ35" s="1101" t="n"/>
      <c r="CR35" s="1101" t="n"/>
      <c r="CS35" s="1101" t="n"/>
      <c r="CT35" s="1101" t="n"/>
      <c r="CU35" s="1101" t="n"/>
      <c r="CV35" s="1101" t="n"/>
      <c r="CW35" s="1101" t="n"/>
      <c r="CX35" s="1101" t="n"/>
      <c r="CY35" s="1101" t="n"/>
      <c r="CZ35" s="1101" t="n"/>
      <c r="DA35" s="1101" t="n"/>
      <c r="DB35" s="1101" t="n"/>
      <c r="DC35" s="1101" t="n"/>
      <c r="DD35" s="1101" t="n"/>
      <c r="DE35" s="1101" t="n"/>
      <c r="DF35" s="1101" t="n"/>
      <c r="DG35" s="1101" t="n"/>
      <c r="DH35" s="1101" t="n"/>
      <c r="DI35" s="1101" t="n"/>
    </row>
    <row r="36" ht="16" customFormat="1" customHeight="1" s="140">
      <c r="A36" s="1047" t="inlineStr">
        <is>
          <t>机器维修费</t>
        </is>
      </c>
      <c r="C36" s="1061">
        <f>-N49*初始化表!B12</f>
        <v/>
      </c>
      <c r="D36" s="1293" t="n"/>
      <c r="E36" s="1293">
        <f>E35-C36</f>
        <v/>
      </c>
      <c r="F36" s="1291">
        <f>F35+C36</f>
        <v/>
      </c>
      <c r="G36" s="144" t="n"/>
      <c r="H36" s="1310" t="inlineStr">
        <is>
          <t>工人安置费</t>
        </is>
      </c>
      <c r="I36" s="1311">
        <f>-C34</f>
        <v/>
      </c>
      <c r="J36" s="157">
        <f>INT(($N$49*1300-SUMPRODUCT($L$177:$L$180,$H$177:$H$180))/H178)</f>
        <v/>
      </c>
      <c r="K36" s="1044" t="inlineStr">
        <is>
          <t>产品2</t>
        </is>
      </c>
      <c r="L36" s="1265" t="n"/>
      <c r="M36" s="178" t="n"/>
      <c r="N36" s="1047" t="inlineStr">
        <is>
          <t>拥有国债</t>
        </is>
      </c>
      <c r="O36" s="1044" t="inlineStr">
        <is>
          <t>购入国债</t>
        </is>
      </c>
      <c r="P36" s="1044" t="inlineStr">
        <is>
          <t>分红额度</t>
        </is>
      </c>
      <c r="Q36" s="1044" t="inlineStr">
        <is>
          <t>分红安值</t>
        </is>
      </c>
      <c r="R36" s="1091" t="inlineStr">
        <is>
          <t>当期分红</t>
        </is>
      </c>
      <c r="S36" s="1100" t="n"/>
      <c r="T36" s="230" t="n"/>
      <c r="U36" s="1047" t="inlineStr">
        <is>
          <t>产品1</t>
        </is>
      </c>
      <c r="V36" s="242">
        <f>INT(B12*(1-$O$43))</f>
        <v/>
      </c>
      <c r="W36" s="242">
        <f>INT(C12*(1-$O$43))</f>
        <v/>
      </c>
      <c r="X36" s="242">
        <f>INT(D12*(1-$O$43))</f>
        <v/>
      </c>
      <c r="Y36" s="286">
        <f>INT(E12*(1-$O$43))</f>
        <v/>
      </c>
      <c r="Z36" s="1101" t="n"/>
      <c r="AA36" s="144" t="n"/>
      <c r="AB36" s="261" t="inlineStr">
        <is>
          <t>产品2</t>
        </is>
      </c>
      <c r="AC36" s="1236">
        <f>初始化表!$F$22-AC6</f>
        <v/>
      </c>
      <c r="AD36" s="1236">
        <f>初始化表!$F$22-AD6</f>
        <v/>
      </c>
      <c r="AE36" s="1236">
        <f>初始化表!$F$22-AE6</f>
        <v/>
      </c>
      <c r="AF36" s="1236">
        <f>初始化表!$F$22-AF6</f>
        <v/>
      </c>
      <c r="AG36" s="1313">
        <f>初始化表!$F$22-AG6</f>
        <v/>
      </c>
      <c r="AH36" s="144" t="n"/>
      <c r="AI36" s="1228" t="n"/>
      <c r="AJ36" s="1044" t="inlineStr">
        <is>
          <t>市场1</t>
        </is>
      </c>
      <c r="AK36" s="1044" t="inlineStr">
        <is>
          <t>市场2</t>
        </is>
      </c>
      <c r="AL36" s="1044" t="inlineStr">
        <is>
          <t>市场3</t>
        </is>
      </c>
      <c r="AM36" s="1044" t="inlineStr">
        <is>
          <t>市场4</t>
        </is>
      </c>
      <c r="AN36" s="1044" t="inlineStr">
        <is>
          <t>市场1</t>
        </is>
      </c>
      <c r="AO36" s="1044" t="inlineStr">
        <is>
          <t>市场2</t>
        </is>
      </c>
      <c r="AP36" s="1044" t="inlineStr">
        <is>
          <t>市场3</t>
        </is>
      </c>
      <c r="AQ36" s="1044" t="inlineStr">
        <is>
          <t>市场4</t>
        </is>
      </c>
      <c r="AR36" s="1044" t="inlineStr">
        <is>
          <t>市场1</t>
        </is>
      </c>
      <c r="AS36" s="1044" t="inlineStr">
        <is>
          <t>市场2</t>
        </is>
      </c>
      <c r="AT36" s="1044" t="inlineStr">
        <is>
          <t>市场3</t>
        </is>
      </c>
      <c r="AU36" s="1044" t="inlineStr">
        <is>
          <t>市场4</t>
        </is>
      </c>
      <c r="AV36" s="1044" t="inlineStr">
        <is>
          <t>市场1</t>
        </is>
      </c>
      <c r="AW36" s="1044" t="inlineStr">
        <is>
          <t>市场2</t>
        </is>
      </c>
      <c r="AX36" s="1044" t="inlineStr">
        <is>
          <t>市场3</t>
        </is>
      </c>
      <c r="AY36" s="1091" t="inlineStr">
        <is>
          <t>市场4</t>
        </is>
      </c>
      <c r="AZ36" s="144" t="n"/>
      <c r="BA36" s="351">
        <f>BA12</f>
        <v/>
      </c>
      <c r="BB36" s="1061">
        <f>SUM(BB12:BE12)</f>
        <v/>
      </c>
      <c r="BC36" s="1061">
        <f>SUM(BF12:BI12)</f>
        <v/>
      </c>
      <c r="BD36" s="1061">
        <f>SUM(BJ12:BM12)</f>
        <v/>
      </c>
      <c r="BE36" s="1061">
        <f>SUM(BN12:BQ12)</f>
        <v/>
      </c>
      <c r="BF36" s="1242">
        <f>(BB36*初始化表!E$17+BC36*初始化表!F$17+BD36*初始化表!G$17+BE36*初始化表!H$17)/1300</f>
        <v/>
      </c>
      <c r="BG36" s="1292">
        <f>IF(BF36=0,0,AL112/BF36)</f>
        <v/>
      </c>
      <c r="BH36" s="1292">
        <f>IF(BF36=0,0,AJ112/BF36)</f>
        <v/>
      </c>
      <c r="BI36" s="1303">
        <f>$BI$51+MAX(0,第2期!BI36)-第3期!BF36</f>
        <v/>
      </c>
      <c r="BJ36" s="1061">
        <f>IF(BA36=0,"",RANK(BG36,$BG$31:$BG$50))</f>
        <v/>
      </c>
      <c r="BK36" s="1061">
        <f>IF(BA36=0,"",RANK(BH36,$BH$31:$BH$50))</f>
        <v/>
      </c>
      <c r="BL36" s="1101" t="n"/>
      <c r="BM36" s="1045" t="n"/>
      <c r="BN36" s="1044" t="inlineStr">
        <is>
          <t>市场1</t>
        </is>
      </c>
      <c r="BO36" s="1044" t="inlineStr">
        <is>
          <t>市场2</t>
        </is>
      </c>
      <c r="BP36" s="1044" t="inlineStr">
        <is>
          <t>市场3</t>
        </is>
      </c>
      <c r="BQ36" s="1044" t="inlineStr">
        <is>
          <t>市场4</t>
        </is>
      </c>
      <c r="BR36" s="1106" t="n"/>
      <c r="BS36" s="351">
        <f>BS11</f>
        <v/>
      </c>
      <c r="BT36" s="1299">
        <f>$BT11*(AJ67-BT$50)/BT$51</f>
        <v/>
      </c>
      <c r="BU36" s="1299">
        <f>$BT11*(AK67-BU$50)/BU$51</f>
        <v/>
      </c>
      <c r="BV36" s="1299">
        <f>$BT11*(AL67-BV$50)/BV$51</f>
        <v/>
      </c>
      <c r="BW36" s="1299">
        <f>$BT11*(AM67-BW$50)/BW$51</f>
        <v/>
      </c>
      <c r="BX36" s="1299">
        <f>$BT11*(AN67-BX$50)/BX$51</f>
        <v/>
      </c>
      <c r="BY36" s="1299">
        <f>$BT11*(AO67-BY$50)/BY$51</f>
        <v/>
      </c>
      <c r="BZ36" s="1299">
        <f>$BT11*(AP67-BZ$50)/BZ$51</f>
        <v/>
      </c>
      <c r="CA36" s="1299">
        <f>$BT11*(AQ67-CA$50)/CA$51</f>
        <v/>
      </c>
      <c r="CB36" s="1299">
        <f>$BT11*(AR67-CB$50)/CB$51</f>
        <v/>
      </c>
      <c r="CC36" s="1299">
        <f>$BT11*(AS67-CC$50)/CC$51</f>
        <v/>
      </c>
      <c r="CD36" s="1299">
        <f>$BT11*(AT67-CD$50)/CD$51</f>
        <v/>
      </c>
      <c r="CE36" s="1299">
        <f>$BT11*(AU67-CE$50)/CE$51</f>
        <v/>
      </c>
      <c r="CF36" s="1299">
        <f>$BT11*(AV67-CF$50)/CF$51</f>
        <v/>
      </c>
      <c r="CG36" s="1299">
        <f>$BT11*(AW67-CG$50)/CG$51</f>
        <v/>
      </c>
      <c r="CH36" s="1299">
        <f>$BT11*(AX67-CH$50)/CH$51</f>
        <v/>
      </c>
      <c r="CI36" s="1299">
        <f>$BT11*(AY67-CI$50)/CI$51</f>
        <v/>
      </c>
      <c r="CJ36" s="1106" t="n"/>
      <c r="CK36" s="1101" t="n"/>
      <c r="CL36" s="1101" t="n"/>
      <c r="CM36" s="1101" t="n"/>
      <c r="CN36" s="1101" t="n"/>
      <c r="CO36" s="1101" t="n"/>
      <c r="CP36" s="1101" t="n"/>
      <c r="CQ36" s="1101" t="n"/>
      <c r="CR36" s="1101" t="n"/>
      <c r="CS36" s="1101" t="n"/>
      <c r="CT36" s="1101" t="n"/>
      <c r="CU36" s="1101" t="n"/>
      <c r="CV36" s="1101" t="n"/>
      <c r="CW36" s="1101" t="n"/>
      <c r="CX36" s="1101" t="n"/>
      <c r="CY36" s="1101" t="n"/>
      <c r="CZ36" s="1101" t="n"/>
      <c r="DA36" s="1101" t="n"/>
      <c r="DB36" s="1101" t="n"/>
      <c r="DC36" s="1101" t="n"/>
      <c r="DD36" s="1101" t="n"/>
      <c r="DE36" s="1101" t="n"/>
      <c r="DF36" s="1101" t="n"/>
      <c r="DG36" s="1101" t="n"/>
      <c r="DH36" s="1101" t="n"/>
      <c r="DI36" s="1101" t="n"/>
    </row>
    <row r="37" ht="16" customFormat="1" customHeight="1" s="140">
      <c r="A37" s="1047" t="inlineStr">
        <is>
          <t>紧急贷款</t>
        </is>
      </c>
      <c r="C37" s="1061">
        <f>IF(F36&lt;0,INT(1-F36),0)</f>
        <v/>
      </c>
      <c r="D37" s="1293" t="n"/>
      <c r="E37" s="1293" t="n"/>
      <c r="F37" s="1291">
        <f>F36+C37</f>
        <v/>
      </c>
      <c r="G37" s="144" t="n"/>
      <c r="H37" s="1310" t="inlineStr">
        <is>
          <t>基本工资</t>
        </is>
      </c>
      <c r="I37" s="1311">
        <f>-C35</f>
        <v/>
      </c>
      <c r="J37" s="157">
        <f>INT(($N$49*1300-SUMPRODUCT($L$177:$L$180,$H$177:$H$180))/H179)</f>
        <v/>
      </c>
      <c r="K37" s="1044" t="inlineStr">
        <is>
          <t>产品3</t>
        </is>
      </c>
      <c r="L37" s="1265" t="n"/>
      <c r="M37" s="178" t="n"/>
      <c r="N37" s="1307">
        <f>第2期!D24</f>
        <v/>
      </c>
      <c r="O37" s="1245" t="n"/>
      <c r="P37" s="1281">
        <f>MAX(0,INT(MIN(D56-E60+C61,F62-初始化表!B21)))</f>
        <v/>
      </c>
      <c r="Q37" s="1281">
        <f>MAX(0,INT(MIN(F62-MAX(E60,C28),F62+第4期!Q35+第4期!P33-F30+F48,P37)))</f>
        <v/>
      </c>
      <c r="R37" s="1245" t="n"/>
      <c r="S37" s="1282" t="n"/>
      <c r="T37" s="230" t="n"/>
      <c r="U37" s="1047" t="inlineStr">
        <is>
          <t>产品2</t>
        </is>
      </c>
      <c r="V37" s="242">
        <f>INT(B13*(1-$P$43))</f>
        <v/>
      </c>
      <c r="W37" s="242">
        <f>INT(C13*(1-$P$43))</f>
        <v/>
      </c>
      <c r="X37" s="242">
        <f>INT(D13*(1-$P$43))</f>
        <v/>
      </c>
      <c r="Y37" s="286">
        <f>INT(E13*(1-$P$43))</f>
        <v/>
      </c>
      <c r="Z37" s="1101" t="n"/>
      <c r="AA37" s="144" t="n"/>
      <c r="AB37" s="261" t="inlineStr">
        <is>
          <t>产品3</t>
        </is>
      </c>
      <c r="AC37" s="1236">
        <f>初始化表!$G$22-AC7</f>
        <v/>
      </c>
      <c r="AD37" s="1236">
        <f>初始化表!$G$22-AD7</f>
        <v/>
      </c>
      <c r="AE37" s="1236">
        <f>初始化表!$G$22-AE7</f>
        <v/>
      </c>
      <c r="AF37" s="1236">
        <f>初始化表!$G$22-AF7</f>
        <v/>
      </c>
      <c r="AG37" s="1313">
        <f>初始化表!$G$22-AG7</f>
        <v/>
      </c>
      <c r="AH37" s="144" t="n"/>
      <c r="AI37" s="329" t="n"/>
      <c r="AJ37" s="330" t="n"/>
      <c r="AK37" s="330" t="n"/>
      <c r="AL37" s="330" t="n"/>
      <c r="AM37" s="330" t="n"/>
      <c r="AN37" s="330" t="n"/>
      <c r="AO37" s="330" t="n"/>
      <c r="AP37" s="330" t="n"/>
      <c r="AQ37" s="330" t="n"/>
      <c r="AR37" s="330" t="n"/>
      <c r="AS37" s="330" t="n"/>
      <c r="AT37" s="330" t="n"/>
      <c r="AU37" s="330" t="n"/>
      <c r="AV37" s="330" t="n"/>
      <c r="AW37" s="330" t="n"/>
      <c r="AX37" s="330" t="n"/>
      <c r="AY37" s="359" t="n"/>
      <c r="AZ37" s="144" t="n"/>
      <c r="BA37" s="351">
        <f>BA13</f>
        <v/>
      </c>
      <c r="BB37" s="1061">
        <f>SUM(BB13:BE13)</f>
        <v/>
      </c>
      <c r="BC37" s="1061">
        <f>SUM(BF13:BI13)</f>
        <v/>
      </c>
      <c r="BD37" s="1061">
        <f>SUM(BJ13:BM13)</f>
        <v/>
      </c>
      <c r="BE37" s="1061">
        <f>SUM(BN13:BQ13)</f>
        <v/>
      </c>
      <c r="BF37" s="1242">
        <f>(BB37*初始化表!E$17+BC37*初始化表!F$17+BD37*初始化表!G$17+BE37*初始化表!H$17)/1300</f>
        <v/>
      </c>
      <c r="BG37" s="1292">
        <f>IF(BF37=0,0,AL113/BF37)</f>
        <v/>
      </c>
      <c r="BH37" s="1292">
        <f>IF(BF37=0,0,AJ113/BF37)</f>
        <v/>
      </c>
      <c r="BI37" s="1303">
        <f>$BI$51+MAX(0,第2期!BI37)-第3期!BF37</f>
        <v/>
      </c>
      <c r="BJ37" s="1061">
        <f>IF(BA37=0,"",RANK(BG37,$BG$31:$BG$50))</f>
        <v/>
      </c>
      <c r="BK37" s="1061">
        <f>IF(BA37=0,"",RANK(BH37,$BH$31:$BH$50))</f>
        <v/>
      </c>
      <c r="BL37" s="1101" t="n"/>
      <c r="BM37" s="1044" t="inlineStr">
        <is>
          <t>产品1</t>
        </is>
      </c>
      <c r="BN37" s="1061">
        <f>BB28</f>
        <v/>
      </c>
      <c r="BO37" s="1061">
        <f>BC28</f>
        <v/>
      </c>
      <c r="BP37" s="1061">
        <f>BD28</f>
        <v/>
      </c>
      <c r="BQ37" s="1061">
        <f>BE28</f>
        <v/>
      </c>
      <c r="BR37" s="1106" t="n"/>
      <c r="BS37" s="351">
        <f>BS12</f>
        <v/>
      </c>
      <c r="BT37" s="1299">
        <f>$BT12*(AJ68-BT$50)/BT$51</f>
        <v/>
      </c>
      <c r="BU37" s="1299">
        <f>$BT12*(AK68-BU$50)/BU$51</f>
        <v/>
      </c>
      <c r="BV37" s="1299">
        <f>$BT12*(AL68-BV$50)/BV$51</f>
        <v/>
      </c>
      <c r="BW37" s="1299">
        <f>$BT12*(AM68-BW$50)/BW$51</f>
        <v/>
      </c>
      <c r="BX37" s="1299">
        <f>$BT12*(AN68-BX$50)/BX$51</f>
        <v/>
      </c>
      <c r="BY37" s="1299">
        <f>$BT12*(AO68-BY$50)/BY$51</f>
        <v/>
      </c>
      <c r="BZ37" s="1299">
        <f>$BT12*(AP68-BZ$50)/BZ$51</f>
        <v/>
      </c>
      <c r="CA37" s="1299">
        <f>$BT12*(AQ68-CA$50)/CA$51</f>
        <v/>
      </c>
      <c r="CB37" s="1299">
        <f>$BT12*(AR68-CB$50)/CB$51</f>
        <v/>
      </c>
      <c r="CC37" s="1299">
        <f>$BT12*(AS68-CC$50)/CC$51</f>
        <v/>
      </c>
      <c r="CD37" s="1299">
        <f>$BT12*(AT68-CD$50)/CD$51</f>
        <v/>
      </c>
      <c r="CE37" s="1299">
        <f>$BT12*(AU68-CE$50)/CE$51</f>
        <v/>
      </c>
      <c r="CF37" s="1299">
        <f>$BT12*(AV68-CF$50)/CF$51</f>
        <v/>
      </c>
      <c r="CG37" s="1299">
        <f>$BT12*(AW68-CG$50)/CG$51</f>
        <v/>
      </c>
      <c r="CH37" s="1299">
        <f>$BT12*(AX68-CH$50)/CH$51</f>
        <v/>
      </c>
      <c r="CI37" s="1299">
        <f>$BT12*(AY68-CI$50)/CI$51</f>
        <v/>
      </c>
      <c r="CJ37" s="1106" t="n"/>
      <c r="CK37" s="1101" t="n"/>
      <c r="CL37" s="1101" t="n"/>
      <c r="CM37" s="1101" t="n"/>
      <c r="CN37" s="1101" t="n"/>
      <c r="CO37" s="1101" t="n"/>
      <c r="CP37" s="1101" t="n"/>
      <c r="CQ37" s="1101" t="n"/>
      <c r="CR37" s="1101" t="n"/>
      <c r="CS37" s="1101" t="n"/>
      <c r="CT37" s="1101" t="n"/>
      <c r="CU37" s="1101" t="n"/>
      <c r="CV37" s="1101" t="n"/>
      <c r="CW37" s="1101" t="n"/>
      <c r="CX37" s="1101" t="n"/>
      <c r="CY37" s="1101" t="n"/>
      <c r="CZ37" s="1101" t="n"/>
      <c r="DA37" s="1101" t="n"/>
      <c r="DB37" s="1101" t="n"/>
      <c r="DC37" s="1101" t="n"/>
      <c r="DD37" s="1101" t="n"/>
      <c r="DE37" s="1101" t="n"/>
      <c r="DF37" s="1101" t="n"/>
      <c r="DG37" s="1101" t="n"/>
      <c r="DH37" s="1101" t="n"/>
      <c r="DI37" s="1101" t="n"/>
    </row>
    <row r="38" ht="16" customFormat="1" customHeight="1" s="140">
      <c r="A38" s="1047" t="inlineStr">
        <is>
          <t>研发费</t>
        </is>
      </c>
      <c r="C38" s="1061">
        <f>-SUM(F17:F20)</f>
        <v/>
      </c>
      <c r="D38" s="1293" t="n"/>
      <c r="E38" s="1293" t="n"/>
      <c r="F38" s="1291">
        <f>F37+C38</f>
        <v/>
      </c>
      <c r="G38" s="144" t="n"/>
      <c r="H38" s="1310" t="inlineStr">
        <is>
          <t>特殊工资</t>
        </is>
      </c>
      <c r="I38" s="1311">
        <f>-C44</f>
        <v/>
      </c>
      <c r="J38" s="157">
        <f>INT(($N$49*1300-SUMPRODUCT($L$177:$L$180,$H$177:$H$180))/H180)</f>
        <v/>
      </c>
      <c r="K38" s="1044" t="inlineStr">
        <is>
          <t>产品4</t>
        </is>
      </c>
      <c r="L38" s="1265" t="n"/>
      <c r="M38" s="178" t="n"/>
      <c r="N38" s="1060" t="inlineStr">
        <is>
          <t>销售收入实现前现金余额</t>
        </is>
      </c>
      <c r="P38" s="1314">
        <f>F48</f>
        <v/>
      </c>
      <c r="Q38" s="1044" t="inlineStr">
        <is>
          <t>罚分余量</t>
        </is>
      </c>
      <c r="R38" s="1276">
        <f>F64-MAX(E60,第2期!F64)</f>
        <v/>
      </c>
      <c r="S38" s="1282" t="n"/>
      <c r="T38" s="230" t="n"/>
      <c r="U38" s="1047" t="inlineStr">
        <is>
          <t>产品3</t>
        </is>
      </c>
      <c r="V38" s="242">
        <f>INT(B14*(1-$Q$43))</f>
        <v/>
      </c>
      <c r="W38" s="242">
        <f>INT(C14*(1-$Q$43))</f>
        <v/>
      </c>
      <c r="X38" s="242">
        <f>INT(D14*(1-$Q$43))</f>
        <v/>
      </c>
      <c r="Y38" s="286">
        <f>INT(E14*(1-$Q$43))</f>
        <v/>
      </c>
      <c r="Z38" s="1101" t="n"/>
      <c r="AA38" s="144" t="n"/>
      <c r="AB38" s="264" t="inlineStr">
        <is>
          <t>产品4</t>
        </is>
      </c>
      <c r="AC38" s="1247">
        <f>初始化表!$H$22-AC8</f>
        <v/>
      </c>
      <c r="AD38" s="1247">
        <f>初始化表!$H$22-AD8</f>
        <v/>
      </c>
      <c r="AE38" s="1247">
        <f>初始化表!$H$22-AE8</f>
        <v/>
      </c>
      <c r="AF38" s="1247">
        <f>初始化表!$H$22-AF8</f>
        <v/>
      </c>
      <c r="AG38" s="1315">
        <f>初始化表!$H$22-AG8</f>
        <v/>
      </c>
      <c r="AH38" s="144" t="n"/>
      <c r="AI38" s="332" t="n"/>
      <c r="AJ38" s="333" t="n"/>
      <c r="AK38" s="333" t="n"/>
      <c r="AL38" s="333" t="n"/>
      <c r="AM38" s="333" t="n"/>
      <c r="AN38" s="333" t="n"/>
      <c r="AO38" s="333" t="n"/>
      <c r="AP38" s="333" t="n"/>
      <c r="AQ38" s="333" t="n"/>
      <c r="AR38" s="333" t="n"/>
      <c r="AS38" s="333" t="n"/>
      <c r="AT38" s="333" t="n"/>
      <c r="AU38" s="333" t="n"/>
      <c r="AV38" s="333" t="n"/>
      <c r="AW38" s="333" t="n"/>
      <c r="AX38" s="333" t="n"/>
      <c r="AY38" s="360" t="n"/>
      <c r="AZ38" s="144" t="n"/>
      <c r="BA38" s="351">
        <f>BA14</f>
        <v/>
      </c>
      <c r="BB38" s="1061">
        <f>SUM(BB14:BE14)</f>
        <v/>
      </c>
      <c r="BC38" s="1061">
        <f>SUM(BF14:BI14)</f>
        <v/>
      </c>
      <c r="BD38" s="1061">
        <f>SUM(BJ14:BM14)</f>
        <v/>
      </c>
      <c r="BE38" s="1061">
        <f>SUM(BN14:BQ14)</f>
        <v/>
      </c>
      <c r="BF38" s="1242">
        <f>(BB38*初始化表!E$17+BC38*初始化表!F$17+BD38*初始化表!G$17+BE38*初始化表!H$17)/1300</f>
        <v/>
      </c>
      <c r="BG38" s="1292">
        <f>IF(BF38=0,0,AL114/BF38)</f>
        <v/>
      </c>
      <c r="BH38" s="1292">
        <f>IF(BF38=0,0,AJ114/BF38)</f>
        <v/>
      </c>
      <c r="BI38" s="1303">
        <f>$BI$51+MAX(0,第2期!BI38)-第3期!BF38</f>
        <v/>
      </c>
      <c r="BJ38" s="1061">
        <f>IF(BA38=0,"",RANK(BG38,$BG$31:$BG$50))</f>
        <v/>
      </c>
      <c r="BK38" s="1061">
        <f>IF(BA38=0,"",RANK(BH38,$BH$31:$BH$50))</f>
        <v/>
      </c>
      <c r="BL38" s="1101" t="n"/>
      <c r="BM38" s="1044" t="inlineStr">
        <is>
          <t>产品2</t>
        </is>
      </c>
      <c r="BN38" s="1061">
        <f>BF28</f>
        <v/>
      </c>
      <c r="BO38" s="1061">
        <f>BG28</f>
        <v/>
      </c>
      <c r="BP38" s="1061">
        <f>BH28</f>
        <v/>
      </c>
      <c r="BQ38" s="1061">
        <f>BI28</f>
        <v/>
      </c>
      <c r="BR38" s="1106" t="n"/>
      <c r="BS38" s="351">
        <f>BS13</f>
        <v/>
      </c>
      <c r="BT38" s="1299">
        <f>$BT13*(AJ69-BT$50)/BT$51</f>
        <v/>
      </c>
      <c r="BU38" s="1299">
        <f>$BT13*(AK69-BU$50)/BU$51</f>
        <v/>
      </c>
      <c r="BV38" s="1299">
        <f>$BT13*(AL69-BV$50)/BV$51</f>
        <v/>
      </c>
      <c r="BW38" s="1299">
        <f>$BT13*(AM69-BW$50)/BW$51</f>
        <v/>
      </c>
      <c r="BX38" s="1299">
        <f>$BT13*(AN69-BX$50)/BX$51</f>
        <v/>
      </c>
      <c r="BY38" s="1299">
        <f>$BT13*(AO69-BY$50)/BY$51</f>
        <v/>
      </c>
      <c r="BZ38" s="1299">
        <f>$BT13*(AP69-BZ$50)/BZ$51</f>
        <v/>
      </c>
      <c r="CA38" s="1299">
        <f>$BT13*(AQ69-CA$50)/CA$51</f>
        <v/>
      </c>
      <c r="CB38" s="1299">
        <f>$BT13*(AR69-CB$50)/CB$51</f>
        <v/>
      </c>
      <c r="CC38" s="1299">
        <f>$BT13*(AS69-CC$50)/CC$51</f>
        <v/>
      </c>
      <c r="CD38" s="1299">
        <f>$BT13*(AT69-CD$50)/CD$51</f>
        <v/>
      </c>
      <c r="CE38" s="1299">
        <f>$BT13*(AU69-CE$50)/CE$51</f>
        <v/>
      </c>
      <c r="CF38" s="1299">
        <f>$BT13*(AV69-CF$50)/CF$51</f>
        <v/>
      </c>
      <c r="CG38" s="1299">
        <f>$BT13*(AW69-CG$50)/CG$51</f>
        <v/>
      </c>
      <c r="CH38" s="1299">
        <f>$BT13*(AX69-CH$50)/CH$51</f>
        <v/>
      </c>
      <c r="CI38" s="1299">
        <f>$BT13*(AY69-CI$50)/CI$51</f>
        <v/>
      </c>
      <c r="CJ38" s="1106" t="n"/>
      <c r="CK38" s="1101" t="n"/>
      <c r="CL38" s="1101" t="n"/>
      <c r="CM38" s="1101" t="n"/>
      <c r="CN38" s="1101" t="n"/>
      <c r="CO38" s="1101" t="n"/>
      <c r="CP38" s="1101" t="n"/>
      <c r="CQ38" s="1101" t="n"/>
      <c r="CR38" s="1101" t="n"/>
      <c r="CS38" s="1101" t="n"/>
      <c r="CT38" s="1101" t="n"/>
      <c r="CU38" s="1101" t="n"/>
      <c r="CV38" s="1101" t="n"/>
      <c r="CW38" s="1101" t="n"/>
      <c r="CX38" s="1101" t="n"/>
      <c r="CY38" s="1101" t="n"/>
      <c r="CZ38" s="1101" t="n"/>
      <c r="DA38" s="1101" t="n"/>
      <c r="DB38" s="1101" t="n"/>
      <c r="DC38" s="1101" t="n"/>
      <c r="DD38" s="1101" t="n"/>
      <c r="DE38" s="1101" t="n"/>
      <c r="DF38" s="1101" t="n"/>
      <c r="DG38" s="1101" t="n"/>
      <c r="DH38" s="1101" t="n"/>
      <c r="DI38" s="1101" t="n"/>
    </row>
    <row r="39" ht="16" customFormat="1" customHeight="1" s="140">
      <c r="A39" s="1047" t="inlineStr">
        <is>
          <t>研发费分摊</t>
        </is>
      </c>
      <c r="C39" s="1061">
        <f>(C38+第2期!C38)/2</f>
        <v/>
      </c>
      <c r="D39" s="1293" t="n"/>
      <c r="E39" s="1293">
        <f>E36-C39</f>
        <v/>
      </c>
      <c r="F39" s="1291" t="n"/>
      <c r="G39" s="144" t="n"/>
      <c r="H39" s="1316" t="inlineStr">
        <is>
          <t>生产成本</t>
        </is>
      </c>
      <c r="I39" s="1317">
        <f>SUM(I34:I38)</f>
        <v/>
      </c>
      <c r="J39" s="1318" t="n"/>
      <c r="K39" s="1211" t="n"/>
      <c r="L39" s="1183" t="n"/>
      <c r="M39" s="178" t="n"/>
      <c r="N39" s="1319" t="inlineStr">
        <is>
          <t>工资系数决策</t>
        </is>
      </c>
      <c r="R39" s="1239" t="n"/>
      <c r="S39" s="1101" t="n"/>
      <c r="T39" s="230" t="n"/>
      <c r="U39" s="1073" t="inlineStr">
        <is>
          <t>产品4</t>
        </is>
      </c>
      <c r="V39" s="244">
        <f>INT(B15*(1-$R$43))</f>
        <v/>
      </c>
      <c r="W39" s="244">
        <f>INT(C15*(1-$R$43))</f>
        <v/>
      </c>
      <c r="X39" s="244">
        <f>INT(D15*(1-$R$43))</f>
        <v/>
      </c>
      <c r="Y39" s="287">
        <f>INT(E15*(1-$R$43))</f>
        <v/>
      </c>
      <c r="Z39" s="1101" t="n"/>
      <c r="AA39" s="144" t="n"/>
      <c r="AB39" s="1101" t="n"/>
      <c r="AC39" s="1101" t="n"/>
      <c r="AD39" s="1101" t="n"/>
      <c r="AE39" s="1101" t="n"/>
      <c r="AF39" s="1101" t="n"/>
      <c r="AG39" s="1101" t="n"/>
      <c r="AH39" s="144" t="n"/>
      <c r="AI39" s="332" t="n"/>
      <c r="AJ39" s="333" t="n"/>
      <c r="AK39" s="333" t="n"/>
      <c r="AL39" s="333" t="n"/>
      <c r="AM39" s="333" t="n"/>
      <c r="AN39" s="333" t="n"/>
      <c r="AO39" s="333" t="n"/>
      <c r="AP39" s="333" t="n"/>
      <c r="AQ39" s="333" t="n"/>
      <c r="AR39" s="333" t="n"/>
      <c r="AS39" s="333" t="n"/>
      <c r="AT39" s="333" t="n"/>
      <c r="AU39" s="333" t="n"/>
      <c r="AV39" s="333" t="n"/>
      <c r="AW39" s="333" t="n"/>
      <c r="AX39" s="333" t="n"/>
      <c r="AY39" s="360" t="n"/>
      <c r="AZ39" s="144" t="n"/>
      <c r="BA39" s="351">
        <f>BA15</f>
        <v/>
      </c>
      <c r="BB39" s="1061">
        <f>SUM(BB15:BE15)</f>
        <v/>
      </c>
      <c r="BC39" s="1061">
        <f>SUM(BF15:BI15)</f>
        <v/>
      </c>
      <c r="BD39" s="1061">
        <f>SUM(BJ15:BM15)</f>
        <v/>
      </c>
      <c r="BE39" s="1061">
        <f>SUM(BN15:BQ15)</f>
        <v/>
      </c>
      <c r="BF39" s="1242">
        <f>(BB39*初始化表!E$17+BC39*初始化表!F$17+BD39*初始化表!G$17+BE39*初始化表!H$17)/1300</f>
        <v/>
      </c>
      <c r="BG39" s="1292">
        <f>IF(BF39=0,0,AL115/BF39)</f>
        <v/>
      </c>
      <c r="BH39" s="1292">
        <f>IF(BF39=0,0,AJ115/BF39)</f>
        <v/>
      </c>
      <c r="BI39" s="1303">
        <f>$BI$51+MAX(0,第2期!BI39)-第3期!BF39</f>
        <v/>
      </c>
      <c r="BJ39" s="1061">
        <f>IF(BA39=0,"",RANK(BG39,$BG$31:$BG$50))</f>
        <v/>
      </c>
      <c r="BK39" s="1061">
        <f>IF(BA39=0,"",RANK(BH39,$BH$31:$BH$50))</f>
        <v/>
      </c>
      <c r="BL39" s="1101" t="n"/>
      <c r="BM39" s="1044" t="inlineStr">
        <is>
          <t>产品3</t>
        </is>
      </c>
      <c r="BN39" s="1061">
        <f>BJ28</f>
        <v/>
      </c>
      <c r="BO39" s="1061">
        <f>BK28</f>
        <v/>
      </c>
      <c r="BP39" s="1061">
        <f>BL28</f>
        <v/>
      </c>
      <c r="BQ39" s="1061">
        <f>BM28</f>
        <v/>
      </c>
      <c r="BR39" s="1106" t="n"/>
      <c r="BS39" s="351">
        <f>BS14</f>
        <v/>
      </c>
      <c r="BT39" s="1299">
        <f>$BT14*(AJ70-BT$50)/BT$51</f>
        <v/>
      </c>
      <c r="BU39" s="1299">
        <f>$BT14*(AK70-BU$50)/BU$51</f>
        <v/>
      </c>
      <c r="BV39" s="1299">
        <f>$BT14*(AL70-BV$50)/BV$51</f>
        <v/>
      </c>
      <c r="BW39" s="1299">
        <f>$BT14*(AM70-BW$50)/BW$51</f>
        <v/>
      </c>
      <c r="BX39" s="1299">
        <f>$BT14*(AN70-BX$50)/BX$51</f>
        <v/>
      </c>
      <c r="BY39" s="1299">
        <f>$BT14*(AO70-BY$50)/BY$51</f>
        <v/>
      </c>
      <c r="BZ39" s="1299">
        <f>$BT14*(AP70-BZ$50)/BZ$51</f>
        <v/>
      </c>
      <c r="CA39" s="1299">
        <f>$BT14*(AQ70-CA$50)/CA$51</f>
        <v/>
      </c>
      <c r="CB39" s="1299">
        <f>$BT14*(AR70-CB$50)/CB$51</f>
        <v/>
      </c>
      <c r="CC39" s="1299">
        <f>$BT14*(AS70-CC$50)/CC$51</f>
        <v/>
      </c>
      <c r="CD39" s="1299">
        <f>$BT14*(AT70-CD$50)/CD$51</f>
        <v/>
      </c>
      <c r="CE39" s="1299">
        <f>$BT14*(AU70-CE$50)/CE$51</f>
        <v/>
      </c>
      <c r="CF39" s="1299">
        <f>$BT14*(AV70-CF$50)/CF$51</f>
        <v/>
      </c>
      <c r="CG39" s="1299">
        <f>$BT14*(AW70-CG$50)/CG$51</f>
        <v/>
      </c>
      <c r="CH39" s="1299">
        <f>$BT14*(AX70-CH$50)/CH$51</f>
        <v/>
      </c>
      <c r="CI39" s="1299">
        <f>$BT14*(AY70-CI$50)/CI$51</f>
        <v/>
      </c>
      <c r="CJ39" s="1106" t="n"/>
      <c r="CK39" s="1101" t="n"/>
      <c r="CL39" s="1101" t="n"/>
      <c r="CM39" s="1101" t="n"/>
      <c r="CN39" s="1101" t="n"/>
      <c r="CO39" s="1101" t="n"/>
      <c r="CP39" s="1101" t="n"/>
      <c r="CQ39" s="1101" t="n"/>
      <c r="CR39" s="1101" t="n"/>
      <c r="CS39" s="1101" t="n"/>
      <c r="CT39" s="1101" t="n"/>
      <c r="CU39" s="1101" t="n"/>
      <c r="CV39" s="1101" t="n"/>
      <c r="CW39" s="1101" t="n"/>
      <c r="CX39" s="1101" t="n"/>
      <c r="CY39" s="1101" t="n"/>
      <c r="CZ39" s="1101" t="n"/>
      <c r="DA39" s="1101" t="n"/>
      <c r="DB39" s="1101" t="n"/>
      <c r="DC39" s="1101" t="n"/>
      <c r="DD39" s="1101" t="n"/>
      <c r="DE39" s="1101" t="n"/>
      <c r="DF39" s="1101" t="n"/>
      <c r="DG39" s="1101" t="n"/>
      <c r="DH39" s="1101" t="n"/>
      <c r="DI39" s="1101" t="n"/>
    </row>
    <row r="40" ht="16" customFormat="1" customHeight="1" s="140">
      <c r="A40" s="1047" t="inlineStr">
        <is>
          <t>购原材料</t>
        </is>
      </c>
      <c r="C40" s="1061">
        <f>-E22</f>
        <v/>
      </c>
      <c r="D40" s="1293" t="n"/>
      <c r="E40" s="1293" t="n"/>
      <c r="F40" s="1291">
        <f>F38+C40</f>
        <v/>
      </c>
      <c r="G40" s="144" t="n"/>
      <c r="H40" s="1101" t="n"/>
      <c r="I40" s="1101" t="n"/>
      <c r="J40" s="1101" t="n"/>
      <c r="K40" s="1101" t="n"/>
      <c r="L40" s="1101" t="n"/>
      <c r="M40" s="178" t="n"/>
      <c r="N40" s="1047" t="inlineStr">
        <is>
          <t>上期产品状况</t>
        </is>
      </c>
      <c r="O40" s="1044" t="inlineStr">
        <is>
          <t>产品1</t>
        </is>
      </c>
      <c r="P40" s="1044" t="inlineStr">
        <is>
          <t>产品2</t>
        </is>
      </c>
      <c r="Q40" s="1044" t="inlineStr">
        <is>
          <t>产品3</t>
        </is>
      </c>
      <c r="R40" s="1091" t="inlineStr">
        <is>
          <t>产品4</t>
        </is>
      </c>
      <c r="S40" s="1100" t="n"/>
      <c r="T40" s="230" t="n"/>
      <c r="U40" s="1101" t="n"/>
      <c r="V40" s="1101" t="n"/>
      <c r="W40" s="1101" t="n"/>
      <c r="X40" s="1101" t="n"/>
      <c r="Y40" s="1101" t="n"/>
      <c r="Z40" s="1101" t="n"/>
      <c r="AA40" s="144" t="n"/>
      <c r="AB40" s="1065" t="inlineStr">
        <is>
          <t>预计单机利润</t>
        </is>
      </c>
      <c r="AC40" s="1210" t="n"/>
      <c r="AD40" s="1320">
        <f>F77/AD41</f>
        <v/>
      </c>
      <c r="AE40" s="1234" t="n"/>
      <c r="AF40" s="1101" t="n"/>
      <c r="AG40" s="1101" t="n"/>
      <c r="AH40" s="144" t="n"/>
      <c r="AI40" s="332" t="n"/>
      <c r="AJ40" s="333" t="n"/>
      <c r="AK40" s="333" t="n"/>
      <c r="AL40" s="333" t="n"/>
      <c r="AM40" s="333" t="n"/>
      <c r="AN40" s="333" t="n"/>
      <c r="AO40" s="333" t="n"/>
      <c r="AP40" s="333" t="n"/>
      <c r="AQ40" s="333" t="n"/>
      <c r="AR40" s="333" t="n"/>
      <c r="AS40" s="333" t="n"/>
      <c r="AT40" s="333" t="n"/>
      <c r="AU40" s="333" t="n"/>
      <c r="AV40" s="333" t="n"/>
      <c r="AW40" s="333" t="n"/>
      <c r="AX40" s="333" t="n"/>
      <c r="AY40" s="360" t="n"/>
      <c r="AZ40" s="144" t="n"/>
      <c r="BA40" s="351">
        <f>BA16</f>
        <v/>
      </c>
      <c r="BB40" s="1061">
        <f>SUM(BB16:BE16)</f>
        <v/>
      </c>
      <c r="BC40" s="1061">
        <f>SUM(BF16:BI16)</f>
        <v/>
      </c>
      <c r="BD40" s="1061">
        <f>SUM(BJ16:BM16)</f>
        <v/>
      </c>
      <c r="BE40" s="1061">
        <f>SUM(BN16:BQ16)</f>
        <v/>
      </c>
      <c r="BF40" s="1242">
        <f>(BB40*初始化表!E$17+BC40*初始化表!F$17+BD40*初始化表!G$17+BE40*初始化表!H$17)/1300</f>
        <v/>
      </c>
      <c r="BG40" s="1292">
        <f>IF(BF40=0,0,AL116/BF40)</f>
        <v/>
      </c>
      <c r="BH40" s="1292">
        <f>IF(BF40=0,0,AJ116/BF40)</f>
        <v/>
      </c>
      <c r="BI40" s="1303">
        <f>$BI$51+MAX(0,第2期!BI40)-第3期!BF40</f>
        <v/>
      </c>
      <c r="BJ40" s="1061">
        <f>IF(BA40=0,"",RANK(BG40,$BG$31:$BG$50))</f>
        <v/>
      </c>
      <c r="BK40" s="1061">
        <f>IF(BA40=0,"",RANK(BH40,$BH$31:$BH$50))</f>
        <v/>
      </c>
      <c r="BL40" s="1101" t="n"/>
      <c r="BM40" s="1044" t="inlineStr">
        <is>
          <t>产品4</t>
        </is>
      </c>
      <c r="BN40" s="1061">
        <f>BN28</f>
        <v/>
      </c>
      <c r="BO40" s="1061">
        <f>BO28</f>
        <v/>
      </c>
      <c r="BP40" s="1061">
        <f>BP28</f>
        <v/>
      </c>
      <c r="BQ40" s="1061">
        <f>BQ28</f>
        <v/>
      </c>
      <c r="BR40" s="1106" t="n"/>
      <c r="BS40" s="351">
        <f>BS15</f>
        <v/>
      </c>
      <c r="BT40" s="1299">
        <f>$BT15*(AJ71-BT$50)/BT$51</f>
        <v/>
      </c>
      <c r="BU40" s="1299">
        <f>$BT15*(AK71-BU$50)/BU$51</f>
        <v/>
      </c>
      <c r="BV40" s="1299">
        <f>$BT15*(AL71-BV$50)/BV$51</f>
        <v/>
      </c>
      <c r="BW40" s="1299">
        <f>$BT15*(AM71-BW$50)/BW$51</f>
        <v/>
      </c>
      <c r="BX40" s="1299">
        <f>$BT15*(AN71-BX$50)/BX$51</f>
        <v/>
      </c>
      <c r="BY40" s="1299">
        <f>$BT15*(AO71-BY$50)/BY$51</f>
        <v/>
      </c>
      <c r="BZ40" s="1299">
        <f>$BT15*(AP71-BZ$50)/BZ$51</f>
        <v/>
      </c>
      <c r="CA40" s="1299">
        <f>$BT15*(AQ71-CA$50)/CA$51</f>
        <v/>
      </c>
      <c r="CB40" s="1299">
        <f>$BT15*(AR71-CB$50)/CB$51</f>
        <v/>
      </c>
      <c r="CC40" s="1299">
        <f>$BT15*(AS71-CC$50)/CC$51</f>
        <v/>
      </c>
      <c r="CD40" s="1299">
        <f>$BT15*(AT71-CD$50)/CD$51</f>
        <v/>
      </c>
      <c r="CE40" s="1299">
        <f>$BT15*(AU71-CE$50)/CE$51</f>
        <v/>
      </c>
      <c r="CF40" s="1299">
        <f>$BT15*(AV71-CF$50)/CF$51</f>
        <v/>
      </c>
      <c r="CG40" s="1299">
        <f>$BT15*(AW71-CG$50)/CG$51</f>
        <v/>
      </c>
      <c r="CH40" s="1299">
        <f>$BT15*(AX71-CH$50)/CH$51</f>
        <v/>
      </c>
      <c r="CI40" s="1299">
        <f>$BT15*(AY71-CI$50)/CI$51</f>
        <v/>
      </c>
      <c r="CJ40" s="1106" t="n"/>
      <c r="CK40" s="1101" t="n"/>
      <c r="CL40" s="1101" t="n"/>
      <c r="CM40" s="1101" t="n"/>
      <c r="CN40" s="1101" t="n"/>
      <c r="CO40" s="1101" t="n"/>
      <c r="CP40" s="1101" t="n"/>
      <c r="CQ40" s="1101" t="n"/>
      <c r="CR40" s="1101" t="n"/>
      <c r="CS40" s="1101" t="n"/>
      <c r="CT40" s="1101" t="n"/>
      <c r="CU40" s="1101" t="n"/>
      <c r="CV40" s="1101" t="n"/>
      <c r="CW40" s="1101" t="n"/>
      <c r="CX40" s="1101" t="n"/>
      <c r="CY40" s="1101" t="n"/>
      <c r="CZ40" s="1101" t="n"/>
      <c r="DA40" s="1101" t="n"/>
      <c r="DB40" s="1101" t="n"/>
      <c r="DC40" s="1101" t="n"/>
      <c r="DD40" s="1101" t="n"/>
      <c r="DE40" s="1101" t="n"/>
      <c r="DF40" s="1101" t="n"/>
      <c r="DG40" s="1101" t="n"/>
      <c r="DH40" s="1101" t="n"/>
      <c r="DI40" s="1101" t="n"/>
    </row>
    <row r="41" ht="16" customFormat="1" customHeight="1" s="140">
      <c r="A41" s="1047" t="inlineStr">
        <is>
          <t>购原材料折扣</t>
        </is>
      </c>
      <c r="C41" s="1061">
        <f>IF(E22&gt;=初始化表!K30,E22*(1-初始化表!L30),IF(E22&gt;=初始化表!K31,E22*(1-初始化表!L31),IF(E22&gt;=初始化表!K32,E22*(1-初始化表!L32),0)))</f>
        <v/>
      </c>
      <c r="D41" s="1293">
        <f>C41</f>
        <v/>
      </c>
      <c r="E41" s="1293" t="n"/>
      <c r="F41" s="1291">
        <f>F40+C41</f>
        <v/>
      </c>
      <c r="G41" s="144" t="n"/>
      <c r="H41" s="1233" t="inlineStr">
        <is>
          <t>原材料决策</t>
        </is>
      </c>
      <c r="I41" s="1210" t="n"/>
      <c r="J41" s="1210" t="n"/>
      <c r="K41" s="1210" t="n"/>
      <c r="L41" s="1234" t="n"/>
      <c r="M41" s="178" t="n"/>
      <c r="N41" s="1047" t="inlineStr">
        <is>
          <t>正品率</t>
        </is>
      </c>
      <c r="O41" s="1321">
        <f>第2期!AN26</f>
        <v/>
      </c>
      <c r="P41" s="1321">
        <f>第2期!AN27</f>
        <v/>
      </c>
      <c r="Q41" s="1321">
        <f>第2期!AN28</f>
        <v/>
      </c>
      <c r="R41" s="1322">
        <f>第2期!AN29</f>
        <v/>
      </c>
      <c r="S41" s="1323" t="n"/>
      <c r="T41" s="230" t="n"/>
      <c r="U41" s="1041" t="inlineStr">
        <is>
          <t>本期待销</t>
        </is>
      </c>
      <c r="V41" s="1053" t="inlineStr">
        <is>
          <t>市场1</t>
        </is>
      </c>
      <c r="W41" s="1053" t="inlineStr">
        <is>
          <t>市场2</t>
        </is>
      </c>
      <c r="X41" s="1053" t="inlineStr">
        <is>
          <t>市场3</t>
        </is>
      </c>
      <c r="Y41" s="1053" t="inlineStr">
        <is>
          <t>市场4</t>
        </is>
      </c>
      <c r="Z41" s="1090" t="inlineStr">
        <is>
          <t>总量</t>
        </is>
      </c>
      <c r="AA41" s="144" t="n"/>
      <c r="AB41" s="1069" t="inlineStr">
        <is>
          <t>预计销售机时</t>
        </is>
      </c>
      <c r="AD41" s="1324">
        <f>((SUM(V42:Y42,V11:Y11))*初始化表!E17+(SUM(V43:Y43,V12:Y12))*初始化表!F17+(SUM(V44:Y44,V13:Y13))*初始化表!G17+(SUM(V45:Y45,V14:Y14))*初始化表!H17)/1300</f>
        <v/>
      </c>
      <c r="AE41" s="1239" t="n"/>
      <c r="AF41" s="1101" t="n"/>
      <c r="AG41" s="1101" t="n"/>
      <c r="AH41" s="144" t="n"/>
      <c r="AI41" s="332" t="n"/>
      <c r="AJ41" s="333" t="n"/>
      <c r="AK41" s="333" t="n"/>
      <c r="AL41" s="333" t="n"/>
      <c r="AM41" s="333" t="n"/>
      <c r="AN41" s="333" t="n"/>
      <c r="AO41" s="333" t="n"/>
      <c r="AP41" s="333" t="n"/>
      <c r="AQ41" s="333" t="n"/>
      <c r="AR41" s="333" t="n"/>
      <c r="AS41" s="333" t="n"/>
      <c r="AT41" s="333" t="n"/>
      <c r="AU41" s="333" t="n"/>
      <c r="AV41" s="333" t="n"/>
      <c r="AW41" s="333" t="n"/>
      <c r="AX41" s="333" t="n"/>
      <c r="AY41" s="360" t="n"/>
      <c r="AZ41" s="144" t="n"/>
      <c r="BA41" s="351">
        <f>BA17</f>
        <v/>
      </c>
      <c r="BB41" s="1061">
        <f>SUM(BB17:BE17)</f>
        <v/>
      </c>
      <c r="BC41" s="1061">
        <f>SUM(BF17:BI17)</f>
        <v/>
      </c>
      <c r="BD41" s="1061">
        <f>SUM(BJ17:BM17)</f>
        <v/>
      </c>
      <c r="BE41" s="1061">
        <f>SUM(BN17:BQ17)</f>
        <v/>
      </c>
      <c r="BF41" s="1242">
        <f>(BB41*初始化表!E$17+BC41*初始化表!F$17+BD41*初始化表!G$17+BE41*初始化表!H$17)/1300</f>
        <v/>
      </c>
      <c r="BG41" s="1292">
        <f>IF(BF41=0,0,AL117/BF41)</f>
        <v/>
      </c>
      <c r="BH41" s="1292">
        <f>IF(BF41=0,0,AJ117/BF41)</f>
        <v/>
      </c>
      <c r="BI41" s="1303">
        <f>$BI$51+MAX(0,第2期!BI41)-第3期!BF41</f>
        <v/>
      </c>
      <c r="BJ41" s="1061">
        <f>IF(BA41=0,"",RANK(BG41,$BG$31:$BG$50))</f>
        <v/>
      </c>
      <c r="BK41" s="1061">
        <f>IF(BA41=0,"",RANK(BH41,$BH$31:$BH$50))</f>
        <v/>
      </c>
      <c r="BL41" s="1101" t="n"/>
      <c r="BM41" s="1045" t="n"/>
      <c r="BN41" s="1044" t="inlineStr">
        <is>
          <t>市场1</t>
        </is>
      </c>
      <c r="BO41" s="1044" t="inlineStr">
        <is>
          <t>市场2</t>
        </is>
      </c>
      <c r="BP41" s="1044" t="inlineStr">
        <is>
          <t>市场3</t>
        </is>
      </c>
      <c r="BQ41" s="1044" t="inlineStr">
        <is>
          <t>市场4</t>
        </is>
      </c>
      <c r="BR41" s="1106" t="n"/>
      <c r="BS41" s="351">
        <f>BS16</f>
        <v/>
      </c>
      <c r="BT41" s="1299">
        <f>$BT16*(AJ72-BT$50)/BT$51</f>
        <v/>
      </c>
      <c r="BU41" s="1299">
        <f>$BT16*(AK72-BU$50)/BU$51</f>
        <v/>
      </c>
      <c r="BV41" s="1299">
        <f>$BT16*(AL72-BV$50)/BV$51</f>
        <v/>
      </c>
      <c r="BW41" s="1299">
        <f>$BT16*(AM72-BW$50)/BW$51</f>
        <v/>
      </c>
      <c r="BX41" s="1299">
        <f>$BT16*(AN72-BX$50)/BX$51</f>
        <v/>
      </c>
      <c r="BY41" s="1299">
        <f>$BT16*(AO72-BY$50)/BY$51</f>
        <v/>
      </c>
      <c r="BZ41" s="1299">
        <f>$BT16*(AP72-BZ$50)/BZ$51</f>
        <v/>
      </c>
      <c r="CA41" s="1299">
        <f>$BT16*(AQ72-CA$50)/CA$51</f>
        <v/>
      </c>
      <c r="CB41" s="1299">
        <f>$BT16*(AR72-CB$50)/CB$51</f>
        <v/>
      </c>
      <c r="CC41" s="1299">
        <f>$BT16*(AS72-CC$50)/CC$51</f>
        <v/>
      </c>
      <c r="CD41" s="1299">
        <f>$BT16*(AT72-CD$50)/CD$51</f>
        <v/>
      </c>
      <c r="CE41" s="1299">
        <f>$BT16*(AU72-CE$50)/CE$51</f>
        <v/>
      </c>
      <c r="CF41" s="1299">
        <f>$BT16*(AV72-CF$50)/CF$51</f>
        <v/>
      </c>
      <c r="CG41" s="1299">
        <f>$BT16*(AW72-CG$50)/CG$51</f>
        <v/>
      </c>
      <c r="CH41" s="1299">
        <f>$BT16*(AX72-CH$50)/CH$51</f>
        <v/>
      </c>
      <c r="CI41" s="1299">
        <f>$BT16*(AY72-CI$50)/CI$51</f>
        <v/>
      </c>
      <c r="CJ41" s="1106" t="n"/>
      <c r="CK41" s="1101" t="n"/>
      <c r="CL41" s="1101" t="n"/>
      <c r="CM41" s="1101" t="n"/>
      <c r="CN41" s="1101" t="n"/>
      <c r="CO41" s="1101" t="n"/>
      <c r="CP41" s="1101" t="n"/>
      <c r="CQ41" s="1101" t="n"/>
      <c r="CR41" s="1101" t="n"/>
      <c r="CS41" s="1101" t="n"/>
      <c r="CT41" s="1101" t="n"/>
      <c r="CU41" s="1101" t="n"/>
      <c r="CV41" s="1101" t="n"/>
      <c r="CW41" s="1101" t="n"/>
      <c r="CX41" s="1101" t="n"/>
      <c r="CY41" s="1101" t="n"/>
      <c r="CZ41" s="1101" t="n"/>
      <c r="DA41" s="1101" t="n"/>
      <c r="DB41" s="1101" t="n"/>
      <c r="DC41" s="1101" t="n"/>
      <c r="DD41" s="1101" t="n"/>
      <c r="DE41" s="1101" t="n"/>
      <c r="DF41" s="1101" t="n"/>
      <c r="DG41" s="1101" t="n"/>
      <c r="DH41" s="1101" t="n"/>
      <c r="DI41" s="1101" t="n"/>
    </row>
    <row r="42" ht="16" customFormat="1" customHeight="1" s="140">
      <c r="A42" s="1047" t="inlineStr">
        <is>
          <t>购材料运费</t>
        </is>
      </c>
      <c r="C42" s="1061">
        <f>IF(E22&gt;0,-初始化表!B9-初始化表!B10*E22,0)</f>
        <v/>
      </c>
      <c r="D42" s="1293" t="n"/>
      <c r="E42" s="1293">
        <f>E39-C42</f>
        <v/>
      </c>
      <c r="F42" s="1291">
        <f>F41+C42</f>
        <v/>
      </c>
      <c r="G42" s="144" t="n"/>
      <c r="H42" s="1047" t="inlineStr">
        <is>
          <t>期初原材料</t>
        </is>
      </c>
      <c r="I42" s="1044" t="inlineStr">
        <is>
          <t>必要购入</t>
        </is>
      </c>
      <c r="J42" s="1044" t="inlineStr">
        <is>
          <t>推荐购入</t>
        </is>
      </c>
      <c r="K42" s="1044" t="inlineStr">
        <is>
          <t>当期购入</t>
        </is>
      </c>
      <c r="L42" s="1091" t="inlineStr">
        <is>
          <t>期末原材料</t>
        </is>
      </c>
      <c r="M42" s="178" t="n"/>
      <c r="N42" s="1047" t="inlineStr">
        <is>
          <t>正品要求</t>
        </is>
      </c>
      <c r="O42" s="1321">
        <f>1-0.5/MAX(B12:E12)</f>
        <v/>
      </c>
      <c r="P42" s="1321">
        <f>1-0.5/MAX(B13:E13)</f>
        <v/>
      </c>
      <c r="Q42" s="1321">
        <f>1-0.5/MAX(B14:E14)</f>
        <v/>
      </c>
      <c r="R42" s="1322">
        <f>1-0.5/MAX(B15:E15)</f>
        <v/>
      </c>
      <c r="S42" s="1323" t="n"/>
      <c r="T42" s="230" t="n"/>
      <c r="U42" s="1047" t="inlineStr">
        <is>
          <t>产品1</t>
        </is>
      </c>
      <c r="V42" s="1061">
        <f>MAX(B12+V5-V11-V36,0)</f>
        <v/>
      </c>
      <c r="W42" s="1061">
        <f>MAX(C12+W5-W11-W36,0)</f>
        <v/>
      </c>
      <c r="X42" s="1061">
        <f>MAX(D12+X5-X11-X36,0)</f>
        <v/>
      </c>
      <c r="Y42" s="1061">
        <f>MAX(E12+Y5-Y11-Y36,0)</f>
        <v/>
      </c>
      <c r="Z42" s="271">
        <f>SUM(V42:Y42)</f>
        <v/>
      </c>
      <c r="AA42" s="144" t="n"/>
      <c r="AB42" s="1073" t="inlineStr">
        <is>
          <t>预计单机销售</t>
        </is>
      </c>
      <c r="AC42" s="1211" t="n"/>
      <c r="AD42" s="1325">
        <f>C49/AD41</f>
        <v/>
      </c>
      <c r="AE42" s="1183" t="n"/>
      <c r="AF42" s="1101" t="n"/>
      <c r="AG42" s="1101" t="n"/>
      <c r="AH42" s="144" t="n"/>
      <c r="AI42" s="332" t="n"/>
      <c r="AJ42" s="333" t="n"/>
      <c r="AK42" s="333" t="n"/>
      <c r="AL42" s="333" t="n"/>
      <c r="AM42" s="333" t="n"/>
      <c r="AN42" s="333" t="n"/>
      <c r="AO42" s="333" t="n"/>
      <c r="AP42" s="333" t="n"/>
      <c r="AQ42" s="333" t="n"/>
      <c r="AR42" s="333" t="n"/>
      <c r="AS42" s="333" t="n"/>
      <c r="AT42" s="333" t="n"/>
      <c r="AU42" s="333" t="n"/>
      <c r="AV42" s="333" t="n"/>
      <c r="AW42" s="333" t="n"/>
      <c r="AX42" s="333" t="n"/>
      <c r="AY42" s="360" t="n"/>
      <c r="AZ42" s="144" t="n"/>
      <c r="BA42" s="351">
        <f>BA18</f>
        <v/>
      </c>
      <c r="BB42" s="1061">
        <f>SUM(BB18:BE18)</f>
        <v/>
      </c>
      <c r="BC42" s="1061">
        <f>SUM(BF18:BI18)</f>
        <v/>
      </c>
      <c r="BD42" s="1061">
        <f>SUM(BJ18:BM18)</f>
        <v/>
      </c>
      <c r="BE42" s="1061">
        <f>SUM(BN18:BQ18)</f>
        <v/>
      </c>
      <c r="BF42" s="1242">
        <f>(BB42*初始化表!E$17+BC42*初始化表!F$17+BD42*初始化表!G$17+BE42*初始化表!H$17)/1300</f>
        <v/>
      </c>
      <c r="BG42" s="1292">
        <f>IF(BF42=0,0,AL118/BF42)</f>
        <v/>
      </c>
      <c r="BH42" s="1292">
        <f>IF(BF42=0,0,AJ118/BF42)</f>
        <v/>
      </c>
      <c r="BI42" s="1303">
        <f>$BI$51+MAX(0,第2期!BI42)-第3期!BF42</f>
        <v/>
      </c>
      <c r="BJ42" s="1061">
        <f>IF(BA42=0,"",RANK(BG42,$BG$31:$BG$50))</f>
        <v/>
      </c>
      <c r="BK42" s="1061">
        <f>IF(BA42=0,"",RANK(BH42,$BH$31:$BH$50))</f>
        <v/>
      </c>
      <c r="BL42" s="1101" t="n"/>
      <c r="BM42" s="1044" t="inlineStr">
        <is>
          <t>产品1</t>
        </is>
      </c>
      <c r="BN42" s="1061">
        <f>INT(1/BN32*BN37)</f>
        <v/>
      </c>
      <c r="BO42" s="1061">
        <f>INT(1/BO32*BO37)</f>
        <v/>
      </c>
      <c r="BP42" s="1061">
        <f>INT(1/BP32*BP37)</f>
        <v/>
      </c>
      <c r="BQ42" s="1061">
        <f>INT(1/BQ32*BQ37)</f>
        <v/>
      </c>
      <c r="BR42" s="1106" t="n"/>
      <c r="BS42" s="351">
        <f>BS17</f>
        <v/>
      </c>
      <c r="BT42" s="1299">
        <f>$BT17*(AJ73-BT$50)/BT$51</f>
        <v/>
      </c>
      <c r="BU42" s="1299">
        <f>$BT17*(AK73-BU$50)/BU$51</f>
        <v/>
      </c>
      <c r="BV42" s="1299">
        <f>$BT17*(AL73-BV$50)/BV$51</f>
        <v/>
      </c>
      <c r="BW42" s="1299">
        <f>$BT17*(AM73-BW$50)/BW$51</f>
        <v/>
      </c>
      <c r="BX42" s="1299">
        <f>$BT17*(AN73-BX$50)/BX$51</f>
        <v/>
      </c>
      <c r="BY42" s="1299">
        <f>$BT17*(AO73-BY$50)/BY$51</f>
        <v/>
      </c>
      <c r="BZ42" s="1299">
        <f>$BT17*(AP73-BZ$50)/BZ$51</f>
        <v/>
      </c>
      <c r="CA42" s="1299">
        <f>$BT17*(AQ73-CA$50)/CA$51</f>
        <v/>
      </c>
      <c r="CB42" s="1299">
        <f>$BT17*(AR73-CB$50)/CB$51</f>
        <v/>
      </c>
      <c r="CC42" s="1299">
        <f>$BT17*(AS73-CC$50)/CC$51</f>
        <v/>
      </c>
      <c r="CD42" s="1299">
        <f>$BT17*(AT73-CD$50)/CD$51</f>
        <v/>
      </c>
      <c r="CE42" s="1299">
        <f>$BT17*(AU73-CE$50)/CE$51</f>
        <v/>
      </c>
      <c r="CF42" s="1299">
        <f>$BT17*(AV73-CF$50)/CF$51</f>
        <v/>
      </c>
      <c r="CG42" s="1299">
        <f>$BT17*(AW73-CG$50)/CG$51</f>
        <v/>
      </c>
      <c r="CH42" s="1299">
        <f>$BT17*(AX73-CH$50)/CH$51</f>
        <v/>
      </c>
      <c r="CI42" s="1299">
        <f>$BT17*(AY73-CI$50)/CI$51</f>
        <v/>
      </c>
      <c r="CJ42" s="1106" t="n"/>
      <c r="CK42" s="1101" t="n"/>
      <c r="CL42" s="1101" t="n"/>
      <c r="CM42" s="1101" t="n"/>
      <c r="CN42" s="1101" t="n"/>
      <c r="CO42" s="1101" t="n"/>
      <c r="CP42" s="1101" t="n"/>
      <c r="CQ42" s="1101" t="n"/>
      <c r="CR42" s="1101" t="n"/>
      <c r="CS42" s="1101" t="n"/>
      <c r="CT42" s="1101" t="n"/>
      <c r="CU42" s="1101" t="n"/>
      <c r="CV42" s="1101" t="n"/>
      <c r="CW42" s="1101" t="n"/>
      <c r="CX42" s="1101" t="n"/>
      <c r="CY42" s="1101" t="n"/>
      <c r="CZ42" s="1101" t="n"/>
      <c r="DA42" s="1101" t="n"/>
      <c r="DB42" s="1101" t="n"/>
      <c r="DC42" s="1101" t="n"/>
      <c r="DD42" s="1101" t="n"/>
      <c r="DE42" s="1101" t="n"/>
      <c r="DF42" s="1101" t="n"/>
      <c r="DG42" s="1101" t="n"/>
      <c r="DH42" s="1101" t="n"/>
      <c r="DI42" s="1101" t="n"/>
    </row>
    <row r="43" ht="16" customFormat="1" customHeight="1" s="140">
      <c r="A43" s="1047" t="inlineStr">
        <is>
          <t>管理费</t>
        </is>
      </c>
      <c r="C43" s="1061">
        <f>-(IF(SUM(B17:C17)=0,0,初始化表!H25)+IF(SUM(B18:C18)=0,0,初始化表!H26)+IF(SUM(B19:C19)=0,0,初始化表!H27)+IF(SUM(B20:C20)=0,0,初始化表!H28)+IF(SUM(D17:E17)=0,0,初始化表!I25)+IF(SUM(D18:E18)=0,0,初始化表!I26)+IF(SUM(D19:E19)=0,0,初始化表!I27)+IF(SUM(D20:E20)=0,0,初始化表!I28))</f>
        <v/>
      </c>
      <c r="D43" s="1293" t="n"/>
      <c r="E43" s="1293">
        <f>E42-C43</f>
        <v/>
      </c>
      <c r="F43" s="1291">
        <f>F42+C43</f>
        <v/>
      </c>
      <c r="G43" s="144" t="n"/>
      <c r="H43" s="1326">
        <f>第2期!F70</f>
        <v/>
      </c>
      <c r="I43" s="1290">
        <f>ROUNDUP(MAX(-K29/初始化表!B11,0),0)</f>
        <v/>
      </c>
      <c r="J43" s="1290">
        <f>IF(I43&lt;=0,0,IF(I43&lt;初始化表!K32,初始化表!K32,IF(I43&lt;初始化表!K31,初始化表!K31,IF(I43&lt;初始化表!K30,初始化表!K30,I43))))</f>
        <v/>
      </c>
      <c r="K43" s="1327" t="n"/>
      <c r="L43" s="1328">
        <f>E22+H43-(SUM(B17:E17)*初始化表!E19+SUM(B18:E18)*初始化表!F19+SUM(B19:E19)*初始化表!G19+SUM(B20:E20)*初始化表!H19)</f>
        <v/>
      </c>
      <c r="M43" s="178" t="n"/>
      <c r="N43" s="1047" t="inlineStr">
        <is>
          <t>预计正品率</t>
        </is>
      </c>
      <c r="O43" s="1321">
        <f>工资系数初始化!D21</f>
        <v/>
      </c>
      <c r="P43" s="1321">
        <f>工资系数初始化!E21</f>
        <v/>
      </c>
      <c r="Q43" s="1321">
        <f>工资系数初始化!F21</f>
        <v/>
      </c>
      <c r="R43" s="1322">
        <f>工资系数初始化!G21</f>
        <v/>
      </c>
      <c r="S43" s="1323" t="n"/>
      <c r="T43" s="230" t="n"/>
      <c r="U43" s="1047" t="inlineStr">
        <is>
          <t>产品2</t>
        </is>
      </c>
      <c r="V43" s="1061">
        <f>MAX(B13+V6-V12-V37,0)</f>
        <v/>
      </c>
      <c r="W43" s="1061">
        <f>MAX(C13+W6-W12-W37,0)</f>
        <v/>
      </c>
      <c r="X43" s="1061">
        <f>MAX(D13+X6-X12-X37,0)</f>
        <v/>
      </c>
      <c r="Y43" s="1061">
        <f>MAX(E13+Y6-Y12-Y37,0)</f>
        <v/>
      </c>
      <c r="Z43" s="271">
        <f>SUM(V43:Y43)</f>
        <v/>
      </c>
      <c r="AA43" s="144" t="n"/>
      <c r="AB43" s="1101" t="n"/>
      <c r="AC43" s="1101" t="n"/>
      <c r="AD43" s="1101" t="n"/>
      <c r="AE43" s="1101" t="n"/>
      <c r="AF43" s="1101" t="n"/>
      <c r="AG43" s="1101" t="n"/>
      <c r="AH43" s="144" t="n"/>
      <c r="AI43" s="332" t="n"/>
      <c r="AJ43" s="333" t="n"/>
      <c r="AK43" s="333" t="n"/>
      <c r="AL43" s="333" t="n"/>
      <c r="AM43" s="333" t="n"/>
      <c r="AN43" s="333" t="n"/>
      <c r="AO43" s="333" t="n"/>
      <c r="AP43" s="333" t="n"/>
      <c r="AQ43" s="333" t="n"/>
      <c r="AR43" s="333" t="n"/>
      <c r="AS43" s="333" t="n"/>
      <c r="AT43" s="333" t="n"/>
      <c r="AU43" s="333" t="n"/>
      <c r="AV43" s="333" t="n"/>
      <c r="AW43" s="333" t="n"/>
      <c r="AX43" s="333" t="n"/>
      <c r="AY43" s="360" t="n"/>
      <c r="AZ43" s="144" t="n"/>
      <c r="BA43" s="351">
        <f>BA19</f>
        <v/>
      </c>
      <c r="BB43" s="1061">
        <f>SUM(BB19:BE19)</f>
        <v/>
      </c>
      <c r="BC43" s="1061">
        <f>SUM(BF19:BI19)</f>
        <v/>
      </c>
      <c r="BD43" s="1061">
        <f>SUM(BJ19:BM19)</f>
        <v/>
      </c>
      <c r="BE43" s="1061">
        <f>SUM(BN19:BQ19)</f>
        <v/>
      </c>
      <c r="BF43" s="1242">
        <f>(BB43*初始化表!E$17+BC43*初始化表!F$17+BD43*初始化表!G$17+BE43*初始化表!H$17)/1300</f>
        <v/>
      </c>
      <c r="BG43" s="1292">
        <f>IF(BF43=0,0,AL119/BF43)</f>
        <v/>
      </c>
      <c r="BH43" s="1292">
        <f>IF(BF43=0,0,AJ119/BF43)</f>
        <v/>
      </c>
      <c r="BI43" s="1303">
        <f>$BI$51+MAX(0,第2期!BI43)-第3期!BF43</f>
        <v/>
      </c>
      <c r="BJ43" s="1061">
        <f>IF(BA43=0,"",RANK(BG43,$BG$31:$BG$50))</f>
        <v/>
      </c>
      <c r="BK43" s="1061">
        <f>IF(BA43=0,"",RANK(BH43,$BH$31:$BH$50))</f>
        <v/>
      </c>
      <c r="BL43" s="1101" t="n"/>
      <c r="BM43" s="1044" t="inlineStr">
        <is>
          <t>产品2</t>
        </is>
      </c>
      <c r="BN43" s="1061">
        <f>INT(1/BN33*BN38)</f>
        <v/>
      </c>
      <c r="BO43" s="1061">
        <f>INT(1/BO33*BO38)</f>
        <v/>
      </c>
      <c r="BP43" s="1061">
        <f>INT(1/BP33*BP38)</f>
        <v/>
      </c>
      <c r="BQ43" s="1061">
        <f>INT(1/BQ33*BQ38)</f>
        <v/>
      </c>
      <c r="BR43" s="1106" t="n"/>
      <c r="BS43" s="351">
        <f>BS18</f>
        <v/>
      </c>
      <c r="BT43" s="1299">
        <f>$BT18*(AJ74-BT$50)/BT$51</f>
        <v/>
      </c>
      <c r="BU43" s="1299">
        <f>$BT18*(AK74-BU$50)/BU$51</f>
        <v/>
      </c>
      <c r="BV43" s="1299">
        <f>$BT18*(AL74-BV$50)/BV$51</f>
        <v/>
      </c>
      <c r="BW43" s="1299">
        <f>$BT18*(AM74-BW$50)/BW$51</f>
        <v/>
      </c>
      <c r="BX43" s="1299">
        <f>$BT18*(AN74-BX$50)/BX$51</f>
        <v/>
      </c>
      <c r="BY43" s="1299">
        <f>$BT18*(AO74-BY$50)/BY$51</f>
        <v/>
      </c>
      <c r="BZ43" s="1299">
        <f>$BT18*(AP74-BZ$50)/BZ$51</f>
        <v/>
      </c>
      <c r="CA43" s="1299">
        <f>$BT18*(AQ74-CA$50)/CA$51</f>
        <v/>
      </c>
      <c r="CB43" s="1299">
        <f>$BT18*(AR74-CB$50)/CB$51</f>
        <v/>
      </c>
      <c r="CC43" s="1299">
        <f>$BT18*(AS74-CC$50)/CC$51</f>
        <v/>
      </c>
      <c r="CD43" s="1299">
        <f>$BT18*(AT74-CD$50)/CD$51</f>
        <v/>
      </c>
      <c r="CE43" s="1299">
        <f>$BT18*(AU74-CE$50)/CE$51</f>
        <v/>
      </c>
      <c r="CF43" s="1299">
        <f>$BT18*(AV74-CF$50)/CF$51</f>
        <v/>
      </c>
      <c r="CG43" s="1299">
        <f>$BT18*(AW74-CG$50)/CG$51</f>
        <v/>
      </c>
      <c r="CH43" s="1299">
        <f>$BT18*(AX74-CH$50)/CH$51</f>
        <v/>
      </c>
      <c r="CI43" s="1299">
        <f>$BT18*(AY74-CI$50)/CI$51</f>
        <v/>
      </c>
      <c r="CJ43" s="1106" t="n"/>
      <c r="CK43" s="1101" t="n"/>
      <c r="CL43" s="1101" t="n"/>
      <c r="CM43" s="1101" t="n"/>
      <c r="CN43" s="1101" t="n"/>
      <c r="CO43" s="1101" t="n"/>
      <c r="CP43" s="1101" t="n"/>
      <c r="CQ43" s="1101" t="n"/>
      <c r="CR43" s="1101" t="n"/>
      <c r="CS43" s="1101" t="n"/>
      <c r="CT43" s="1101" t="n"/>
      <c r="CU43" s="1101" t="n"/>
      <c r="CV43" s="1101" t="n"/>
      <c r="CW43" s="1101" t="n"/>
      <c r="CX43" s="1101" t="n"/>
      <c r="CY43" s="1101" t="n"/>
      <c r="CZ43" s="1101" t="n"/>
      <c r="DA43" s="1101" t="n"/>
      <c r="DB43" s="1101" t="n"/>
      <c r="DC43" s="1101" t="n"/>
      <c r="DD43" s="1101" t="n"/>
      <c r="DE43" s="1101" t="n"/>
      <c r="DF43" s="1101" t="n"/>
      <c r="DG43" s="1101" t="n"/>
      <c r="DH43" s="1101" t="n"/>
      <c r="DI43" s="1101" t="n"/>
    </row>
    <row r="44" ht="16" customFormat="1" customHeight="1" s="140">
      <c r="A44" s="1047" t="inlineStr">
        <is>
          <t>特殊班工资</t>
        </is>
      </c>
      <c r="C44" s="1061">
        <f>-F24*(SUM(C17*初始化表!E18+C18*初始化表!F18+C19*初始化表!G18+C20*初始化表!H18)*初始化表!B16+SUM(D17*初始化表!E18+D18*初始化表!F18+D19*初始化表!G18+D20*初始化表!H18)*(初始化表!B17-初始化表!B15)+SUM(E17*初始化表!E18+E18*初始化表!F18+E19*初始化表!G18+E20*初始化表!H18)*初始化表!B18)</f>
        <v/>
      </c>
      <c r="D44" s="1293" t="n"/>
      <c r="E44" s="1293">
        <f>E43-C44</f>
        <v/>
      </c>
      <c r="F44" s="1291">
        <f>F43+C44</f>
        <v/>
      </c>
      <c r="G44" s="144" t="n"/>
      <c r="H44" s="1101" t="n"/>
      <c r="K44" s="1044" t="inlineStr">
        <is>
          <t>本期利润</t>
        </is>
      </c>
      <c r="L44" s="1329">
        <f>F77</f>
        <v/>
      </c>
      <c r="M44" s="178" t="n"/>
      <c r="N44" s="1047" t="inlineStr">
        <is>
          <t>上期工资系数</t>
        </is>
      </c>
      <c r="O44" s="1044" t="inlineStr">
        <is>
          <t>产品等级浮动</t>
        </is>
      </c>
      <c r="P44" s="1044" t="inlineStr">
        <is>
          <t>推荐工资系数</t>
        </is>
      </c>
      <c r="Q44" s="1044" t="inlineStr">
        <is>
          <t>安全工资系数</t>
        </is>
      </c>
      <c r="R44" s="1091" t="inlineStr">
        <is>
          <t>工资系数</t>
        </is>
      </c>
      <c r="S44" s="247" t="n"/>
      <c r="T44" s="230" t="n"/>
      <c r="U44" s="1047" t="inlineStr">
        <is>
          <t>产品3</t>
        </is>
      </c>
      <c r="V44" s="1061">
        <f>MAX(B14+V7-V13-V38,0)</f>
        <v/>
      </c>
      <c r="W44" s="1061">
        <f>MAX(C14+W7-W13-W38,0)</f>
        <v/>
      </c>
      <c r="X44" s="1061">
        <f>MAX(D14+X7-X13-X38,0)</f>
        <v/>
      </c>
      <c r="Y44" s="1061">
        <f>MAX(E14+Y7-Y13-Y38,0)</f>
        <v/>
      </c>
      <c r="Z44" s="271">
        <f>SUM(V44:Y44)</f>
        <v/>
      </c>
      <c r="AA44" s="144" t="n"/>
      <c r="AB44" s="1101" t="n"/>
      <c r="AC44" s="1101" t="n"/>
      <c r="AD44" s="1101" t="n"/>
      <c r="AE44" s="1101" t="n"/>
      <c r="AF44" s="1101" t="n"/>
      <c r="AG44" s="1101" t="n"/>
      <c r="AH44" s="144" t="n"/>
      <c r="AI44" s="332" t="n"/>
      <c r="AJ44" s="333" t="n"/>
      <c r="AK44" s="333" t="n"/>
      <c r="AL44" s="333" t="n"/>
      <c r="AM44" s="333" t="n"/>
      <c r="AN44" s="333" t="n"/>
      <c r="AO44" s="333" t="n"/>
      <c r="AP44" s="333" t="n"/>
      <c r="AQ44" s="333" t="n"/>
      <c r="AR44" s="333" t="n"/>
      <c r="AS44" s="333" t="n"/>
      <c r="AT44" s="333" t="n"/>
      <c r="AU44" s="333" t="n"/>
      <c r="AV44" s="333" t="n"/>
      <c r="AW44" s="333" t="n"/>
      <c r="AX44" s="333" t="n"/>
      <c r="AY44" s="360" t="n"/>
      <c r="AZ44" s="144" t="n"/>
      <c r="BA44" s="351">
        <f>BA20</f>
        <v/>
      </c>
      <c r="BB44" s="1061">
        <f>SUM(BB20:BE20)</f>
        <v/>
      </c>
      <c r="BC44" s="1061">
        <f>SUM(BF20:BI20)</f>
        <v/>
      </c>
      <c r="BD44" s="1061">
        <f>SUM(BJ20:BM20)</f>
        <v/>
      </c>
      <c r="BE44" s="1061">
        <f>SUM(BN20:BQ20)</f>
        <v/>
      </c>
      <c r="BF44" s="1242">
        <f>(BB44*初始化表!E$17+BC44*初始化表!F$17+BD44*初始化表!G$17+BE44*初始化表!H$17)/1300</f>
        <v/>
      </c>
      <c r="BG44" s="1292">
        <f>IF(BF44=0,0,AL120/BF44)</f>
        <v/>
      </c>
      <c r="BH44" s="1292">
        <f>IF(BF44=0,0,AJ120/BF44)</f>
        <v/>
      </c>
      <c r="BI44" s="1303">
        <f>$BI$51+MAX(0,第2期!BI44)-第3期!BF44</f>
        <v/>
      </c>
      <c r="BJ44" s="1061">
        <f>IF(BA44=0,"",RANK(BG44,$BG$31:$BG$50))</f>
        <v/>
      </c>
      <c r="BK44" s="1061">
        <f>IF(BA44=0,"",RANK(BH44,$BH$31:$BH$50))</f>
        <v/>
      </c>
      <c r="BL44" s="1101" t="n"/>
      <c r="BM44" s="1044" t="inlineStr">
        <is>
          <t>产品3</t>
        </is>
      </c>
      <c r="BN44" s="1061">
        <f>INT(1/BN34*BN39)</f>
        <v/>
      </c>
      <c r="BO44" s="1061">
        <f>INT(1/BO34*BO39)</f>
        <v/>
      </c>
      <c r="BP44" s="1061">
        <f>INT(1/BP34*BP39)</f>
        <v/>
      </c>
      <c r="BQ44" s="1061">
        <f>INT(1/BQ34*BQ39)</f>
        <v/>
      </c>
      <c r="BR44" s="1106" t="n"/>
      <c r="BS44" s="351">
        <f>BS19</f>
        <v/>
      </c>
      <c r="BT44" s="1299">
        <f>$BT19*(AJ75-BT$50)/BT$51</f>
        <v/>
      </c>
      <c r="BU44" s="1299">
        <f>$BT19*(AK75-BU$50)/BU$51</f>
        <v/>
      </c>
      <c r="BV44" s="1299">
        <f>$BT19*(AL75-BV$50)/BV$51</f>
        <v/>
      </c>
      <c r="BW44" s="1299">
        <f>$BT19*(AM75-BW$50)/BW$51</f>
        <v/>
      </c>
      <c r="BX44" s="1299">
        <f>$BT19*(AN75-BX$50)/BX$51</f>
        <v/>
      </c>
      <c r="BY44" s="1299">
        <f>$BT19*(AO75-BY$50)/BY$51</f>
        <v/>
      </c>
      <c r="BZ44" s="1299">
        <f>$BT19*(AP75-BZ$50)/BZ$51</f>
        <v/>
      </c>
      <c r="CA44" s="1299">
        <f>$BT19*(AQ75-CA$50)/CA$51</f>
        <v/>
      </c>
      <c r="CB44" s="1299">
        <f>$BT19*(AR75-CB$50)/CB$51</f>
        <v/>
      </c>
      <c r="CC44" s="1299">
        <f>$BT19*(AS75-CC$50)/CC$51</f>
        <v/>
      </c>
      <c r="CD44" s="1299">
        <f>$BT19*(AT75-CD$50)/CD$51</f>
        <v/>
      </c>
      <c r="CE44" s="1299">
        <f>$BT19*(AU75-CE$50)/CE$51</f>
        <v/>
      </c>
      <c r="CF44" s="1299">
        <f>$BT19*(AV75-CF$50)/CF$51</f>
        <v/>
      </c>
      <c r="CG44" s="1299">
        <f>$BT19*(AW75-CG$50)/CG$51</f>
        <v/>
      </c>
      <c r="CH44" s="1299">
        <f>$BT19*(AX75-CH$50)/CH$51</f>
        <v/>
      </c>
      <c r="CI44" s="1299">
        <f>$BT19*(AY75-CI$50)/CI$51</f>
        <v/>
      </c>
      <c r="CJ44" s="1106" t="n"/>
      <c r="CK44" s="1101" t="n"/>
      <c r="CL44" s="1101" t="n"/>
      <c r="CM44" s="1101" t="n"/>
      <c r="CN44" s="1101" t="n"/>
      <c r="CO44" s="1101" t="n"/>
      <c r="CP44" s="1101" t="n"/>
      <c r="CQ44" s="1101" t="n"/>
      <c r="CR44" s="1101" t="n"/>
      <c r="CS44" s="1101" t="n"/>
      <c r="CT44" s="1101" t="n"/>
      <c r="CU44" s="1101" t="n"/>
      <c r="CV44" s="1101" t="n"/>
      <c r="CW44" s="1101" t="n"/>
      <c r="CX44" s="1101" t="n"/>
      <c r="CY44" s="1101" t="n"/>
      <c r="CZ44" s="1101" t="n"/>
      <c r="DA44" s="1101" t="n"/>
      <c r="DB44" s="1101" t="n"/>
      <c r="DC44" s="1101" t="n"/>
      <c r="DD44" s="1101" t="n"/>
      <c r="DE44" s="1101" t="n"/>
      <c r="DF44" s="1101" t="n"/>
      <c r="DG44" s="1101" t="n"/>
      <c r="DH44" s="1101" t="n"/>
      <c r="DI44" s="1101" t="n"/>
    </row>
    <row r="45" ht="16" customFormat="1" customHeight="1" s="140">
      <c r="A45" s="1047" t="inlineStr">
        <is>
          <t>使用材料费</t>
        </is>
      </c>
      <c r="C45" s="1061">
        <f>-SUM(B17:E17)*初始化表!E19-SUM(B18:E18)*初始化表!F19-SUM(B19:E19)*初始化表!G19-SUM(B20:E20)*初始化表!H19</f>
        <v/>
      </c>
      <c r="D45" s="1293" t="n"/>
      <c r="E45" s="1293">
        <f>E44-C45</f>
        <v/>
      </c>
      <c r="F45" s="1291" t="n"/>
      <c r="G45" s="144" t="n"/>
      <c r="H45" s="1233" t="inlineStr">
        <is>
          <t>运输决策</t>
        </is>
      </c>
      <c r="I45" s="1210" t="n"/>
      <c r="J45" s="1210" t="n"/>
      <c r="K45" s="1210" t="n"/>
      <c r="L45" s="1234" t="n"/>
      <c r="M45" s="178" t="n"/>
      <c r="N45" s="223">
        <f>第2期!F24</f>
        <v/>
      </c>
      <c r="O45" s="1063">
        <f>IF(0.99*LOG(F24,初始化表!B20)&lt;0.99,0.99*LOG(F24,初始化表!B20),0.99)</f>
        <v/>
      </c>
      <c r="P45" s="1063">
        <f>INT(((R42-0.95-(R41-0.95)*0.2)/0.8*10/初始化表!B19+1)*1000+0.5)/1000</f>
        <v/>
      </c>
      <c r="Q45" s="1063">
        <f>INT(((0.05-(R41-0.95)*0.2)/0.8*10/初始化表!B19+1)*1000+0.5)/1000</f>
        <v/>
      </c>
      <c r="R45" s="248" t="n">
        <v>1</v>
      </c>
      <c r="S45" s="1330" t="inlineStr">
        <is>
          <t>记录工资系数</t>
        </is>
      </c>
      <c r="T45" s="242" t="n">
        <v>1</v>
      </c>
      <c r="U45" s="1073" t="inlineStr">
        <is>
          <t>产品4</t>
        </is>
      </c>
      <c r="V45" s="1063">
        <f>MAX(B15+V8-V14-V39,0)</f>
        <v/>
      </c>
      <c r="W45" s="1063">
        <f>MAX(C15+W8-W14-W39,0)</f>
        <v/>
      </c>
      <c r="X45" s="1063">
        <f>MAX(D15+X8-X14-X39,0)</f>
        <v/>
      </c>
      <c r="Y45" s="1063">
        <f>MAX(E15+Y8-Y14-Y39,0)</f>
        <v/>
      </c>
      <c r="Z45" s="274">
        <f>SUM(V45:Y45)</f>
        <v/>
      </c>
      <c r="AA45" s="144" t="n"/>
      <c r="AB45" s="1101" t="n"/>
      <c r="AC45" s="1101" t="n"/>
      <c r="AD45" s="1101" t="n"/>
      <c r="AE45" s="1101" t="n"/>
      <c r="AF45" s="1101" t="n"/>
      <c r="AG45" s="1101" t="n"/>
      <c r="AH45" s="144" t="n"/>
      <c r="AI45" s="332" t="n"/>
      <c r="AJ45" s="333" t="n"/>
      <c r="AK45" s="333" t="n"/>
      <c r="AL45" s="333" t="n"/>
      <c r="AM45" s="333" t="n"/>
      <c r="AN45" s="333" t="n"/>
      <c r="AO45" s="333" t="n"/>
      <c r="AP45" s="333" t="n"/>
      <c r="AQ45" s="333" t="n"/>
      <c r="AR45" s="333" t="n"/>
      <c r="AS45" s="333" t="n"/>
      <c r="AT45" s="333" t="n"/>
      <c r="AU45" s="333" t="n"/>
      <c r="AV45" s="333" t="n"/>
      <c r="AW45" s="333" t="n"/>
      <c r="AX45" s="333" t="n"/>
      <c r="AY45" s="360" t="n"/>
      <c r="AZ45" s="144" t="n"/>
      <c r="BA45" s="351">
        <f>BA21</f>
        <v/>
      </c>
      <c r="BB45" s="1061">
        <f>SUM(BB21:BE21)</f>
        <v/>
      </c>
      <c r="BC45" s="1061">
        <f>SUM(BF21:BI21)</f>
        <v/>
      </c>
      <c r="BD45" s="1061">
        <f>SUM(BJ21:BM21)</f>
        <v/>
      </c>
      <c r="BE45" s="1061">
        <f>SUM(BN21:BQ21)</f>
        <v/>
      </c>
      <c r="BF45" s="1242">
        <f>(BB45*初始化表!E$17+BC45*初始化表!F$17+BD45*初始化表!G$17+BE45*初始化表!H$17)/1300</f>
        <v/>
      </c>
      <c r="BG45" s="1292">
        <f>IF(BF45=0,0,AL121/BF45)</f>
        <v/>
      </c>
      <c r="BH45" s="1292">
        <f>IF(BF45=0,0,AJ121/BF45)</f>
        <v/>
      </c>
      <c r="BI45" s="1303">
        <f>$BI$51+MAX(0,第2期!BI45)-第3期!BF45</f>
        <v/>
      </c>
      <c r="BJ45" s="1061">
        <f>IF(BA45=0,"",RANK(BG45,$BG$31:$BG$50))</f>
        <v/>
      </c>
      <c r="BK45" s="1061">
        <f>IF(BA45=0,"",RANK(BH45,$BH$31:$BH$50))</f>
        <v/>
      </c>
      <c r="BL45" s="1101" t="n"/>
      <c r="BM45" s="1044" t="inlineStr">
        <is>
          <t>产品4</t>
        </is>
      </c>
      <c r="BN45" s="1061">
        <f>INT(1/BN35*BN40)</f>
        <v/>
      </c>
      <c r="BO45" s="1061">
        <f>INT(1/BO35*BO40)</f>
        <v/>
      </c>
      <c r="BP45" s="1061">
        <f>INT(1/BP35*BP40)</f>
        <v/>
      </c>
      <c r="BQ45" s="1061">
        <f>INT(1/BQ35*BQ40)</f>
        <v/>
      </c>
      <c r="BR45" s="1106" t="n"/>
      <c r="BS45" s="351">
        <f>BS20</f>
        <v/>
      </c>
      <c r="BT45" s="1299">
        <f>$BT20*(AJ76-BT$50)/BT$51</f>
        <v/>
      </c>
      <c r="BU45" s="1299">
        <f>$BT20*(AK76-BU$50)/BU$51</f>
        <v/>
      </c>
      <c r="BV45" s="1299">
        <f>$BT20*(AL76-BV$50)/BV$51</f>
        <v/>
      </c>
      <c r="BW45" s="1299">
        <f>$BT20*(AM76-BW$50)/BW$51</f>
        <v/>
      </c>
      <c r="BX45" s="1299">
        <f>$BT20*(AN76-BX$50)/BX$51</f>
        <v/>
      </c>
      <c r="BY45" s="1299">
        <f>$BT20*(AO76-BY$50)/BY$51</f>
        <v/>
      </c>
      <c r="BZ45" s="1299">
        <f>$BT20*(AP76-BZ$50)/BZ$51</f>
        <v/>
      </c>
      <c r="CA45" s="1299">
        <f>$BT20*(AQ76-CA$50)/CA$51</f>
        <v/>
      </c>
      <c r="CB45" s="1299">
        <f>$BT20*(AR76-CB$50)/CB$51</f>
        <v/>
      </c>
      <c r="CC45" s="1299">
        <f>$BT20*(AS76-CC$50)/CC$51</f>
        <v/>
      </c>
      <c r="CD45" s="1299">
        <f>$BT20*(AT76-CD$50)/CD$51</f>
        <v/>
      </c>
      <c r="CE45" s="1299">
        <f>$BT20*(AU76-CE$50)/CE$51</f>
        <v/>
      </c>
      <c r="CF45" s="1299">
        <f>$BT20*(AV76-CF$50)/CF$51</f>
        <v/>
      </c>
      <c r="CG45" s="1299">
        <f>$BT20*(AW76-CG$50)/CG$51</f>
        <v/>
      </c>
      <c r="CH45" s="1299">
        <f>$BT20*(AX76-CH$50)/CH$51</f>
        <v/>
      </c>
      <c r="CI45" s="1299">
        <f>$BT20*(AY76-CI$50)/CI$51</f>
        <v/>
      </c>
      <c r="CJ45" s="1106" t="n"/>
      <c r="CK45" s="1101" t="n"/>
      <c r="CL45" s="1101" t="n"/>
      <c r="CM45" s="1101" t="n"/>
      <c r="CN45" s="1101" t="n"/>
      <c r="CO45" s="1101" t="n"/>
      <c r="CP45" s="1101" t="n"/>
      <c r="CQ45" s="1101" t="n"/>
      <c r="CR45" s="1101" t="n"/>
      <c r="CS45" s="1101" t="n"/>
      <c r="CT45" s="1101" t="n"/>
      <c r="CU45" s="1101" t="n"/>
      <c r="CV45" s="1101" t="n"/>
      <c r="CW45" s="1101" t="n"/>
      <c r="CX45" s="1101" t="n"/>
      <c r="CY45" s="1101" t="n"/>
      <c r="CZ45" s="1101" t="n"/>
      <c r="DA45" s="1101" t="n"/>
      <c r="DB45" s="1101" t="n"/>
      <c r="DC45" s="1101" t="n"/>
      <c r="DD45" s="1101" t="n"/>
      <c r="DE45" s="1101" t="n"/>
      <c r="DF45" s="1101" t="n"/>
      <c r="DG45" s="1101" t="n"/>
      <c r="DH45" s="1101" t="n"/>
      <c r="DI45" s="1101" t="n"/>
    </row>
    <row r="46" ht="16" customFormat="1" customHeight="1" s="140">
      <c r="A46" s="1047" t="inlineStr">
        <is>
          <t>成品运输费</t>
        </is>
      </c>
      <c r="C46" s="1061">
        <f>-(SUMPRODUCT(B12:E15,初始化表!L19:O22)+IF(B12=0,0,初始化表!L13)+IF(B13=0,0,初始化表!L14)+IF(B14=0,0,初始化表!L15)+IF(B15=0,0,初始化表!L16)+IF(C12=0,0,初始化表!M13)+IF(C13=0,0,初始化表!M14)+IF(C14=0,0,初始化表!M15)+IF(C15=0,0,初始化表!M16)+IF(D12=0,0,初始化表!N13)+IF(D13=0,0,初始化表!N14)+IF(D14=0,0,初始化表!N15)+IF(D15=0,0,初始化表!N16)+IF(E12=0,0,初始化表!O13)+IF(E13=0,0,初始化表!O14)+IF(E14=0,0,初始化表!O15)+IF(E15=0,0,初始化表!O16))</f>
        <v/>
      </c>
      <c r="D46" s="1293" t="n"/>
      <c r="E46" s="1293">
        <f>E45-C46</f>
        <v/>
      </c>
      <c r="F46" s="1291">
        <f>F44+C46</f>
        <v/>
      </c>
      <c r="G46" s="144" t="n"/>
      <c r="H46" s="1047" t="inlineStr">
        <is>
          <t>配货比例</t>
        </is>
      </c>
      <c r="I46" s="1044" t="inlineStr">
        <is>
          <t>市场1</t>
        </is>
      </c>
      <c r="J46" s="1044" t="inlineStr">
        <is>
          <t>市场2</t>
        </is>
      </c>
      <c r="K46" s="1044" t="inlineStr">
        <is>
          <t>市场3</t>
        </is>
      </c>
      <c r="L46" s="1091" t="inlineStr">
        <is>
          <t>市场4</t>
        </is>
      </c>
      <c r="M46" s="178" t="n"/>
      <c r="N46" s="1101" t="n"/>
      <c r="O46" s="1101" t="n"/>
      <c r="P46" s="1101" t="n"/>
      <c r="Q46" s="1044" t="inlineStr">
        <is>
          <t>本期利润</t>
        </is>
      </c>
      <c r="R46" s="1281">
        <f>F77</f>
        <v/>
      </c>
      <c r="S46" s="1330" t="inlineStr">
        <is>
          <t>记录本期利润</t>
        </is>
      </c>
      <c r="T46" s="242" t="n">
        <v>-2164298</v>
      </c>
      <c r="U46" s="1101" t="n"/>
      <c r="V46" s="1101" t="n"/>
      <c r="W46" s="1101" t="n"/>
      <c r="X46" s="1101" t="n"/>
      <c r="Y46" s="1101" t="n"/>
      <c r="Z46" s="1101" t="n"/>
      <c r="AA46" s="144" t="n"/>
      <c r="AB46" s="1101" t="n"/>
      <c r="AC46" s="1101" t="n"/>
      <c r="AD46" s="1101" t="n"/>
      <c r="AE46" s="1101" t="n"/>
      <c r="AF46" s="1101" t="n"/>
      <c r="AG46" s="1101" t="n"/>
      <c r="AH46" s="144" t="n"/>
      <c r="AI46" s="332" t="n"/>
      <c r="AJ46" s="333" t="n"/>
      <c r="AK46" s="333" t="n"/>
      <c r="AL46" s="333" t="n"/>
      <c r="AM46" s="333" t="n"/>
      <c r="AN46" s="333" t="n"/>
      <c r="AO46" s="333" t="n"/>
      <c r="AP46" s="333" t="n"/>
      <c r="AQ46" s="333" t="n"/>
      <c r="AR46" s="333" t="n"/>
      <c r="AS46" s="333" t="n"/>
      <c r="AT46" s="333" t="n"/>
      <c r="AU46" s="333" t="n"/>
      <c r="AV46" s="333" t="n"/>
      <c r="AW46" s="333" t="n"/>
      <c r="AX46" s="333" t="n"/>
      <c r="AY46" s="360" t="n"/>
      <c r="AZ46" s="144" t="n"/>
      <c r="BA46" s="351">
        <f>BA22</f>
        <v/>
      </c>
      <c r="BB46" s="1061">
        <f>SUM(BB22:BE22)</f>
        <v/>
      </c>
      <c r="BC46" s="1061">
        <f>SUM(BF22:BI22)</f>
        <v/>
      </c>
      <c r="BD46" s="1061">
        <f>SUM(BJ22:BM22)</f>
        <v/>
      </c>
      <c r="BE46" s="1061">
        <f>SUM(BN22:BQ22)</f>
        <v/>
      </c>
      <c r="BF46" s="1242">
        <f>(BB46*初始化表!E$17+BC46*初始化表!F$17+BD46*初始化表!G$17+BE46*初始化表!H$17)/1300</f>
        <v/>
      </c>
      <c r="BG46" s="1292">
        <f>IF(BF46=0,0,AL122/BF46)</f>
        <v/>
      </c>
      <c r="BH46" s="1292">
        <f>IF(BF46=0,0,AJ122/BF46)</f>
        <v/>
      </c>
      <c r="BI46" s="1303">
        <f>$BI$51+MAX(0,第2期!BI46)-第3期!BF46</f>
        <v/>
      </c>
      <c r="BJ46" s="1061">
        <f>IF(BA46=0,"",RANK(BG46,$BG$31:$BG$50))</f>
        <v/>
      </c>
      <c r="BK46" s="1061">
        <f>IF(BA46=0,"",RANK(BH46,$BH$31:$BH$50))</f>
        <v/>
      </c>
      <c r="BL46" s="1101" t="n"/>
      <c r="BM46" s="1101" t="n"/>
      <c r="BN46" s="1101" t="n"/>
      <c r="BO46" s="1101" t="n"/>
      <c r="BP46" s="1101" t="n"/>
      <c r="BQ46" s="1101" t="n"/>
      <c r="BR46" s="1106" t="n"/>
      <c r="BS46" s="351">
        <f>BS21</f>
        <v/>
      </c>
      <c r="BT46" s="1299">
        <f>$BT21*(AJ77-BT$50)/BT$51</f>
        <v/>
      </c>
      <c r="BU46" s="1299">
        <f>$BT21*(AK77-BU$50)/BU$51</f>
        <v/>
      </c>
      <c r="BV46" s="1299">
        <f>$BT21*(AL77-BV$50)/BV$51</f>
        <v/>
      </c>
      <c r="BW46" s="1299">
        <f>$BT21*(AM77-BW$50)/BW$51</f>
        <v/>
      </c>
      <c r="BX46" s="1299">
        <f>$BT21*(AN77-BX$50)/BX$51</f>
        <v/>
      </c>
      <c r="BY46" s="1299">
        <f>$BT21*(AO77-BY$50)/BY$51</f>
        <v/>
      </c>
      <c r="BZ46" s="1299">
        <f>$BT21*(AP77-BZ$50)/BZ$51</f>
        <v/>
      </c>
      <c r="CA46" s="1299">
        <f>$BT21*(AQ77-CA$50)/CA$51</f>
        <v/>
      </c>
      <c r="CB46" s="1299">
        <f>$BT21*(AR77-CB$50)/CB$51</f>
        <v/>
      </c>
      <c r="CC46" s="1299">
        <f>$BT21*(AS77-CC$50)/CC$51</f>
        <v/>
      </c>
      <c r="CD46" s="1299">
        <f>$BT21*(AT77-CD$50)/CD$51</f>
        <v/>
      </c>
      <c r="CE46" s="1299">
        <f>$BT21*(AU77-CE$50)/CE$51</f>
        <v/>
      </c>
      <c r="CF46" s="1299">
        <f>$BT21*(AV77-CF$50)/CF$51</f>
        <v/>
      </c>
      <c r="CG46" s="1299">
        <f>$BT21*(AW77-CG$50)/CG$51</f>
        <v/>
      </c>
      <c r="CH46" s="1299">
        <f>$BT21*(AX77-CH$50)/CH$51</f>
        <v/>
      </c>
      <c r="CI46" s="1299">
        <f>$BT21*(AY77-CI$50)/CI$51</f>
        <v/>
      </c>
      <c r="CJ46" s="1106" t="n"/>
      <c r="CK46" s="1101" t="n"/>
      <c r="CL46" s="1101" t="n"/>
      <c r="CM46" s="1101" t="n"/>
      <c r="CN46" s="1101" t="n"/>
      <c r="CO46" s="1101" t="n"/>
      <c r="CP46" s="1101" t="n"/>
      <c r="CQ46" s="1101" t="n"/>
      <c r="CR46" s="1101" t="n"/>
      <c r="CS46" s="1101" t="n"/>
      <c r="CT46" s="1101" t="n"/>
      <c r="CU46" s="1101" t="n"/>
      <c r="CV46" s="1101" t="n"/>
      <c r="CW46" s="1101" t="n"/>
      <c r="CX46" s="1101" t="n"/>
      <c r="CY46" s="1101" t="n"/>
      <c r="CZ46" s="1101" t="n"/>
      <c r="DA46" s="1101" t="n"/>
      <c r="DB46" s="1101" t="n"/>
      <c r="DC46" s="1101" t="n"/>
      <c r="DD46" s="1101" t="n"/>
      <c r="DE46" s="1101" t="n"/>
      <c r="DF46" s="1101" t="n"/>
      <c r="DG46" s="1101" t="n"/>
      <c r="DH46" s="1101" t="n"/>
      <c r="DI46" s="1101" t="n"/>
    </row>
    <row r="47" ht="16" customFormat="1" customHeight="1" s="140">
      <c r="A47" s="1047" t="inlineStr">
        <is>
          <t>广告费</t>
        </is>
      </c>
      <c r="C47" s="1061">
        <f>-SUM(F6:F9)</f>
        <v/>
      </c>
      <c r="D47" s="1293" t="n"/>
      <c r="E47" s="1293">
        <f>E46-C47</f>
        <v/>
      </c>
      <c r="F47" s="1291">
        <f>F46+C47</f>
        <v/>
      </c>
      <c r="G47" s="144" t="n"/>
      <c r="H47" s="1047" t="inlineStr">
        <is>
          <t>产品1</t>
        </is>
      </c>
      <c r="I47" s="1061">
        <f>第2期!AL9</f>
        <v/>
      </c>
      <c r="J47" s="1061">
        <f>第2期!AL10</f>
        <v/>
      </c>
      <c r="K47" s="1061">
        <f>第2期!AL11</f>
        <v/>
      </c>
      <c r="L47" s="187">
        <f>第2期!AL12</f>
        <v/>
      </c>
      <c r="M47" s="178" t="n"/>
      <c r="N47" s="1233" t="n"/>
      <c r="O47" s="1210" t="n"/>
      <c r="P47" s="1210" t="n"/>
      <c r="Q47" s="1210" t="n"/>
      <c r="R47" s="1234" t="n"/>
      <c r="S47" s="1330" t="inlineStr">
        <is>
          <t>利润差</t>
        </is>
      </c>
      <c r="T47" s="242">
        <f>R46-T46</f>
        <v/>
      </c>
      <c r="U47" s="1041" t="inlineStr">
        <is>
          <t>预计需求</t>
        </is>
      </c>
      <c r="V47" s="1053" t="inlineStr">
        <is>
          <t>市场1</t>
        </is>
      </c>
      <c r="W47" s="1053" t="inlineStr">
        <is>
          <t>市场2</t>
        </is>
      </c>
      <c r="X47" s="1053" t="inlineStr">
        <is>
          <t>市场3</t>
        </is>
      </c>
      <c r="Y47" s="1090" t="inlineStr">
        <is>
          <t>市场4</t>
        </is>
      </c>
      <c r="Z47" s="1101" t="n"/>
      <c r="AA47" s="144" t="n"/>
      <c r="AB47" s="1101" t="n"/>
      <c r="AC47" s="1101" t="n"/>
      <c r="AD47" s="1101" t="n"/>
      <c r="AE47" s="1101" t="n"/>
      <c r="AF47" s="1101" t="n"/>
      <c r="AG47" s="1101" t="n"/>
      <c r="AH47" s="144" t="n"/>
      <c r="AI47" s="332" t="n"/>
      <c r="AJ47" s="333" t="n"/>
      <c r="AK47" s="333" t="n"/>
      <c r="AL47" s="333" t="n"/>
      <c r="AM47" s="333" t="n"/>
      <c r="AN47" s="333" t="n"/>
      <c r="AO47" s="333" t="n"/>
      <c r="AP47" s="333" t="n"/>
      <c r="AQ47" s="333" t="n"/>
      <c r="AR47" s="333" t="n"/>
      <c r="AS47" s="333" t="n"/>
      <c r="AT47" s="333" t="n"/>
      <c r="AU47" s="333" t="n"/>
      <c r="AV47" s="333" t="n"/>
      <c r="AW47" s="333" t="n"/>
      <c r="AX47" s="333" t="n"/>
      <c r="AY47" s="360" t="n"/>
      <c r="AZ47" s="144" t="n"/>
      <c r="BA47" s="351">
        <f>BA23</f>
        <v/>
      </c>
      <c r="BB47" s="1061">
        <f>SUM(BB23:BE23)</f>
        <v/>
      </c>
      <c r="BC47" s="1061">
        <f>SUM(BF23:BI23)</f>
        <v/>
      </c>
      <c r="BD47" s="1061">
        <f>SUM(BJ23:BM23)</f>
        <v/>
      </c>
      <c r="BE47" s="1061">
        <f>SUM(BN23:BQ23)</f>
        <v/>
      </c>
      <c r="BF47" s="1242">
        <f>(BB47*初始化表!E$17+BC47*初始化表!F$17+BD47*初始化表!G$17+BE47*初始化表!H$17)/1300</f>
        <v/>
      </c>
      <c r="BG47" s="1292">
        <f>IF(BF47=0,0,AL123/BF47)</f>
        <v/>
      </c>
      <c r="BH47" s="1292">
        <f>IF(BF47=0,0,AJ123/BF47)</f>
        <v/>
      </c>
      <c r="BI47" s="1303">
        <f>$BI$51+MAX(0,第2期!BI47)-第3期!BF47</f>
        <v/>
      </c>
      <c r="BJ47" s="1061">
        <f>IF(BA47=0,"",RANK(BG47,$BG$31:$BG$50))</f>
        <v/>
      </c>
      <c r="BK47" s="1061">
        <f>IF(BA47=0,"",RANK(BH47,$BH$31:$BH$50))</f>
        <v/>
      </c>
      <c r="BL47" s="1101" t="n"/>
      <c r="BM47" s="1101" t="n"/>
      <c r="BN47" s="1101" t="n"/>
      <c r="BO47" s="1101" t="n"/>
      <c r="BP47" s="1101" t="n"/>
      <c r="BQ47" s="1101" t="n"/>
      <c r="BR47" s="1106" t="n"/>
      <c r="BS47" s="351">
        <f>BS22</f>
        <v/>
      </c>
      <c r="BT47" s="1299">
        <f>$BT22*(AJ78-BT$50)/BT$51</f>
        <v/>
      </c>
      <c r="BU47" s="1299">
        <f>$BT22*(AK78-BU$50)/BU$51</f>
        <v/>
      </c>
      <c r="BV47" s="1299">
        <f>$BT22*(AL78-BV$50)/BV$51</f>
        <v/>
      </c>
      <c r="BW47" s="1299">
        <f>$BT22*(AM78-BW$50)/BW$51</f>
        <v/>
      </c>
      <c r="BX47" s="1299">
        <f>$BT22*(AN78-BX$50)/BX$51</f>
        <v/>
      </c>
      <c r="BY47" s="1299">
        <f>$BT22*(AO78-BY$50)/BY$51</f>
        <v/>
      </c>
      <c r="BZ47" s="1299">
        <f>$BT22*(AP78-BZ$50)/BZ$51</f>
        <v/>
      </c>
      <c r="CA47" s="1299">
        <f>$BT22*(AQ78-CA$50)/CA$51</f>
        <v/>
      </c>
      <c r="CB47" s="1299">
        <f>$BT22*(AR78-CB$50)/CB$51</f>
        <v/>
      </c>
      <c r="CC47" s="1299">
        <f>$BT22*(AS78-CC$50)/CC$51</f>
        <v/>
      </c>
      <c r="CD47" s="1299">
        <f>$BT22*(AT78-CD$50)/CD$51</f>
        <v/>
      </c>
      <c r="CE47" s="1299">
        <f>$BT22*(AU78-CE$50)/CE$51</f>
        <v/>
      </c>
      <c r="CF47" s="1299">
        <f>$BT22*(AV78-CF$50)/CF$51</f>
        <v/>
      </c>
      <c r="CG47" s="1299">
        <f>$BT22*(AW78-CG$50)/CG$51</f>
        <v/>
      </c>
      <c r="CH47" s="1299">
        <f>$BT22*(AX78-CH$50)/CH$51</f>
        <v/>
      </c>
      <c r="CI47" s="1299">
        <f>$BT22*(AY78-CI$50)/CI$51</f>
        <v/>
      </c>
      <c r="CJ47" s="1106" t="n"/>
      <c r="CK47" s="1101" t="n"/>
      <c r="CL47" s="1101" t="n"/>
      <c r="CM47" s="1101" t="n"/>
      <c r="CN47" s="1101" t="n"/>
      <c r="CO47" s="1101" t="n"/>
      <c r="CP47" s="1101" t="n"/>
      <c r="CQ47" s="1101" t="n"/>
      <c r="CR47" s="1101" t="n"/>
      <c r="CS47" s="1101" t="n"/>
      <c r="CT47" s="1101" t="n"/>
      <c r="CU47" s="1101" t="n"/>
      <c r="CV47" s="1101" t="n"/>
      <c r="CW47" s="1101" t="n"/>
      <c r="CX47" s="1101" t="n"/>
      <c r="CY47" s="1101" t="n"/>
      <c r="CZ47" s="1101" t="n"/>
      <c r="DA47" s="1101" t="n"/>
      <c r="DB47" s="1101" t="n"/>
      <c r="DC47" s="1101" t="n"/>
      <c r="DD47" s="1101" t="n"/>
      <c r="DE47" s="1101" t="n"/>
      <c r="DF47" s="1101" t="n"/>
      <c r="DG47" s="1101" t="n"/>
      <c r="DH47" s="1101" t="n"/>
      <c r="DI47" s="1101" t="n"/>
    </row>
    <row r="48" ht="16" customFormat="1" customHeight="1" s="140">
      <c r="A48" s="1047" t="inlineStr">
        <is>
          <t>促销费</t>
        </is>
      </c>
      <c r="C48" s="1061">
        <f>-SUM(B10:E10)</f>
        <v/>
      </c>
      <c r="D48" s="1293" t="n"/>
      <c r="E48" s="1293">
        <f>E47-C48</f>
        <v/>
      </c>
      <c r="F48" s="1291">
        <f>F47+C48</f>
        <v/>
      </c>
      <c r="G48" s="144" t="n"/>
      <c r="H48" s="1047" t="inlineStr">
        <is>
          <t>产品2</t>
        </is>
      </c>
      <c r="I48" s="1061">
        <f>第2期!AL13</f>
        <v/>
      </c>
      <c r="J48" s="1061">
        <f>第2期!AL14</f>
        <v/>
      </c>
      <c r="K48" s="1061">
        <f>第2期!AL15</f>
        <v/>
      </c>
      <c r="L48" s="187">
        <f>第2期!AL16</f>
        <v/>
      </c>
      <c r="M48" s="178" t="n"/>
      <c r="N48" s="1047" t="inlineStr">
        <is>
          <t>期初机器</t>
        </is>
      </c>
      <c r="O48" s="1044" t="inlineStr">
        <is>
          <t>下期机器</t>
        </is>
      </c>
      <c r="P48" s="1044" t="inlineStr">
        <is>
          <t>安全推荐</t>
        </is>
      </c>
      <c r="Q48" s="1044" t="inlineStr">
        <is>
          <t>极限(0分红）</t>
        </is>
      </c>
      <c r="R48" s="1091" t="inlineStr">
        <is>
          <t>当期购入</t>
        </is>
      </c>
      <c r="S48" s="1100" t="n"/>
      <c r="T48" s="230" t="n"/>
      <c r="U48" s="1047" t="inlineStr">
        <is>
          <t>产品1</t>
        </is>
      </c>
      <c r="V48" s="1061">
        <f>INT(IF(IF(B6&lt;V23,(1+((V23-B6)/V23+O10)*15)*IF($F17&gt;$L6,1.1,1)*V17,(1+((V23-B6)/V23+O10)*5)*IF($F17&gt;$L6,1.1,1)*V17)&gt;0,IF(B6&lt;V23,(1+((V23-B6)/V23+O10)*15)*IF($F17&gt;$L6,1.1,1)*V17,(1+((V23-B6)/V23+O10)*5)*IF($F17&gt;$L6,1.1,1)*V17),0))</f>
        <v/>
      </c>
      <c r="W48" s="1061">
        <f>INT(IF(IF(C6&lt;W23,(1+((W23-C6)/W23+P10)*15)*IF($F17&gt;$L6,1.1,1)*W17,(1+((W23-C6)/W23+P10)*5)*IF($F17&gt;$L6,1.1,1)*W17)&gt;0,IF(C6&lt;W23,(1+((W23-C6)/W23+P10)*15)*IF($F17&gt;$L6,1.1,1)*W17,(1+((W23-C6)/W23+P10)*5)*IF($F17&gt;$L6,1.1,1)*W17),0))</f>
        <v/>
      </c>
      <c r="X48" s="1061">
        <f>INT(IF(IF(D6&lt;X23,(1+((X23-D6)/X23+Q10)*15)*IF($F17&gt;$L6,1.1,1)*X17,(1+((X23-D6)/X23+Q10)*5)*IF($F17&gt;$L6,1.1,1)*X17)&gt;0,IF(D6&lt;X23,(1+((X23-D6)/X23+Q10)*15)*IF($F17&gt;$L6,1.1,1)*X17,(1+((X23-D6)/X23+Q10)*5)*IF($F17&gt;$L6,1.1,1)*X17),0))</f>
        <v/>
      </c>
      <c r="Y48" s="187">
        <f>INT(IF(IF(E6&lt;Y23,(1+((Y23-E6)/Y23+R10)*15)*IF($F17&gt;$L6,1.1,1)*Y17,(1+((Y23-E6)/Y23+R10)*5)*IF($F17&gt;$L6,1.1,1)*Y17)&gt;0,IF(E6&lt;Y23,(1+((Y23-E6)/Y23+R10)*15)*IF($F17&gt;$L6,1.1,1)*Y17,(1+((Y23-E6)/Y23+R10)*5)*IF($F17&gt;$L6,1.1,1)*Y17),0))</f>
        <v/>
      </c>
      <c r="Z48" s="1101" t="n"/>
      <c r="AA48" s="144" t="n"/>
      <c r="AB48" s="1101" t="n"/>
      <c r="AC48" s="1101" t="n"/>
      <c r="AD48" s="1101" t="n"/>
      <c r="AE48" s="1101" t="n"/>
      <c r="AF48" s="1101" t="n"/>
      <c r="AG48" s="1101" t="n"/>
      <c r="AH48" s="144" t="n"/>
      <c r="AI48" s="332" t="n"/>
      <c r="AJ48" s="333" t="n"/>
      <c r="AK48" s="333" t="n"/>
      <c r="AL48" s="333" t="n"/>
      <c r="AM48" s="333" t="n"/>
      <c r="AN48" s="333" t="n"/>
      <c r="AO48" s="333" t="n"/>
      <c r="AP48" s="333" t="n"/>
      <c r="AQ48" s="333" t="n"/>
      <c r="AR48" s="333" t="n"/>
      <c r="AS48" s="333" t="n"/>
      <c r="AT48" s="333" t="n"/>
      <c r="AU48" s="333" t="n"/>
      <c r="AV48" s="333" t="n"/>
      <c r="AW48" s="333" t="n"/>
      <c r="AX48" s="333" t="n"/>
      <c r="AY48" s="360" t="n"/>
      <c r="AZ48" s="144" t="n"/>
      <c r="BA48" s="351">
        <f>BA24</f>
        <v/>
      </c>
      <c r="BB48" s="1061">
        <f>SUM(BB24:BE24)</f>
        <v/>
      </c>
      <c r="BC48" s="1061">
        <f>SUM(BF24:BI24)</f>
        <v/>
      </c>
      <c r="BD48" s="1061">
        <f>SUM(BJ24:BM24)</f>
        <v/>
      </c>
      <c r="BE48" s="1061">
        <f>SUM(BN24:BQ24)</f>
        <v/>
      </c>
      <c r="BF48" s="1242">
        <f>(BB48*初始化表!E$17+BC48*初始化表!F$17+BD48*初始化表!G$17+BE48*初始化表!H$17)/1300</f>
        <v/>
      </c>
      <c r="BG48" s="1292">
        <f>IF(BF48=0,0,AL124/BF48)</f>
        <v/>
      </c>
      <c r="BH48" s="1292">
        <f>IF(BF48=0,0,AJ124/BF48)</f>
        <v/>
      </c>
      <c r="BI48" s="1303">
        <f>$BI$51+MAX(0,第2期!BI48)-第3期!BF48</f>
        <v/>
      </c>
      <c r="BJ48" s="1061">
        <f>IF(BA48=0,"",RANK(BG48,$BG$31:$BG$50))</f>
        <v/>
      </c>
      <c r="BK48" s="1061">
        <f>IF(BA48=0,"",RANK(BH48,$BH$31:$BH$50))</f>
        <v/>
      </c>
      <c r="BL48" s="1101" t="n"/>
      <c r="BM48" s="1101" t="n"/>
      <c r="BN48" s="1101" t="n"/>
      <c r="BO48" s="1101" t="n"/>
      <c r="BP48" s="1101" t="n"/>
      <c r="BQ48" s="1101" t="n"/>
      <c r="BR48" s="1106" t="n"/>
      <c r="BS48" s="351">
        <f>BS23</f>
        <v/>
      </c>
      <c r="BT48" s="1299">
        <f>$BT23*(AJ79-BT$50)/BT$51</f>
        <v/>
      </c>
      <c r="BU48" s="1299">
        <f>$BT23*(AK79-BU$50)/BU$51</f>
        <v/>
      </c>
      <c r="BV48" s="1299">
        <f>$BT23*(AL79-BV$50)/BV$51</f>
        <v/>
      </c>
      <c r="BW48" s="1299">
        <f>$BT23*(AM79-BW$50)/BW$51</f>
        <v/>
      </c>
      <c r="BX48" s="1299">
        <f>$BT23*(AN79-BX$50)/BX$51</f>
        <v/>
      </c>
      <c r="BY48" s="1299">
        <f>$BT23*(AO79-BY$50)/BY$51</f>
        <v/>
      </c>
      <c r="BZ48" s="1299">
        <f>$BT23*(AP79-BZ$50)/BZ$51</f>
        <v/>
      </c>
      <c r="CA48" s="1299">
        <f>$BT23*(AQ79-CA$50)/CA$51</f>
        <v/>
      </c>
      <c r="CB48" s="1299">
        <f>$BT23*(AR79-CB$50)/CB$51</f>
        <v/>
      </c>
      <c r="CC48" s="1299">
        <f>$BT23*(AS79-CC$50)/CC$51</f>
        <v/>
      </c>
      <c r="CD48" s="1299">
        <f>$BT23*(AT79-CD$50)/CD$51</f>
        <v/>
      </c>
      <c r="CE48" s="1299">
        <f>$BT23*(AU79-CE$50)/CE$51</f>
        <v/>
      </c>
      <c r="CF48" s="1299">
        <f>$BT23*(AV79-CF$50)/CF$51</f>
        <v/>
      </c>
      <c r="CG48" s="1299">
        <f>$BT23*(AW79-CG$50)/CG$51</f>
        <v/>
      </c>
      <c r="CH48" s="1299">
        <f>$BT23*(AX79-CH$50)/CH$51</f>
        <v/>
      </c>
      <c r="CI48" s="1299">
        <f>$BT23*(AY79-CI$50)/CI$51</f>
        <v/>
      </c>
      <c r="CJ48" s="1106" t="n"/>
      <c r="CK48" s="1101" t="n"/>
      <c r="CL48" s="1101" t="n"/>
      <c r="CM48" s="1101" t="n"/>
      <c r="CN48" s="1101" t="n"/>
      <c r="CO48" s="1101" t="n"/>
      <c r="CP48" s="1101" t="n"/>
      <c r="CQ48" s="1101" t="n"/>
      <c r="CR48" s="1101" t="n"/>
      <c r="CS48" s="1101" t="n"/>
      <c r="CT48" s="1101" t="n"/>
      <c r="CU48" s="1101" t="n"/>
      <c r="CV48" s="1101" t="n"/>
      <c r="CW48" s="1101" t="n"/>
      <c r="CX48" s="1101" t="n"/>
      <c r="CY48" s="1101" t="n"/>
      <c r="CZ48" s="1101" t="n"/>
      <c r="DA48" s="1101" t="n"/>
      <c r="DB48" s="1101" t="n"/>
      <c r="DC48" s="1101" t="n"/>
      <c r="DD48" s="1101" t="n"/>
      <c r="DE48" s="1101" t="n"/>
      <c r="DF48" s="1101" t="n"/>
      <c r="DG48" s="1101" t="n"/>
      <c r="DH48" s="1101" t="n"/>
      <c r="DI48" s="1101" t="n"/>
    </row>
    <row r="49" ht="16" customFormat="1" customHeight="1" s="140">
      <c r="A49" s="1047" t="inlineStr">
        <is>
          <t>销售收入</t>
        </is>
      </c>
      <c r="C49" s="1061">
        <f>IF(AJ24="",SUMPRODUCT(B6:E9,V42:Y45),B6*MAX(0,AM9-AK9)+MAX(0,AM10-AK10)*C6+MAX(0,AM11-AK11)*D6+MAX(0,AM12-AK12)*E6+MAX(0,AM13-AK13)*B7+MAX(0,AM14-AK14)*C7+MAX(0,AM15-AK15)*D7+MAX(0,AM16-AK16)*E7+MAX(0,AM17-AK17)*B8+MAX(0,AM18-AK18)*C8+MAX(0,AM19-AK19)*D8+MAX(0,AM20-AK20)*E8+MAX(0,AM21-AK21)*B9+MAX(0,AM22-AK22)*C9+MAX(0,AM23-AK23)*D9+MAX(0,AM24-AK24)*E9)+MIN(B6,V23)*MIN(V11,B12-V36)+MIN(W11,C12-W36)*MIN(C6,W23)+MIN(X11,D12-X36)*MIN(D6,X23)+MIN(Y11,E12-Y36)*MIN(E6,Y23)+MIN(B7,V24)*MIN(V12,B13-V37)+MIN(W12,C13-W37)*MIN(C7,W24)+MIN(X12,D13-X37)*MIN(D7,X24)+MIN(Y12,E13-Y37)*MIN(E7,Y24)+MIN(B8,V25)*MIN(V13,B14-V38)+MIN(W13,C14-W38)*MIN(C8,W25)+MIN(X13,D14-X38)*MIN(D8,X25)+MIN(Y13,E14-Y38)*MIN(E8,Y25)+MIN(B9,V26)*MIN(V14,B15-V39)+MIN(W14,C15-W39)*MIN(C9,W26)+MIN(X14,D15-X39)*MIN(D9,X26)+MIN(Y14,E15-Y39)*MIN(E9,Y26)</f>
        <v/>
      </c>
      <c r="D49" s="1293">
        <f>D41+C49</f>
        <v/>
      </c>
      <c r="E49" s="1293" t="n"/>
      <c r="F49" s="1291">
        <f>F48+C49</f>
        <v/>
      </c>
      <c r="G49" s="144" t="n"/>
      <c r="H49" s="1047" t="inlineStr">
        <is>
          <t>产品3</t>
        </is>
      </c>
      <c r="I49" s="1061">
        <f>第2期!AL17</f>
        <v/>
      </c>
      <c r="J49" s="1061">
        <f>第2期!AL18</f>
        <v/>
      </c>
      <c r="K49" s="1061">
        <f>第2期!AL19</f>
        <v/>
      </c>
      <c r="L49" s="187">
        <f>第2期!AL20</f>
        <v/>
      </c>
      <c r="M49" s="178" t="n"/>
      <c r="N49" s="223">
        <f>第2期!F69</f>
        <v/>
      </c>
      <c r="O49" s="1063">
        <f>N49+第2期!R49</f>
        <v/>
      </c>
      <c r="P49" s="1063">
        <f>INT((F61-0.05*C49+0-(F30-F48)*O49/N49)/初始化表!B8)</f>
        <v/>
      </c>
      <c r="Q49" s="1063">
        <f>INT((F61+第4期!P33+第4期!Q35-F30+F48)/初始化表!B8)</f>
        <v/>
      </c>
      <c r="R49" s="1245" t="n"/>
      <c r="S49" s="1101" t="n"/>
      <c r="T49" s="230" t="n"/>
      <c r="U49" s="1047" t="inlineStr">
        <is>
          <t>产品2</t>
        </is>
      </c>
      <c r="V49" s="1061">
        <f>INT(IF(IF(B7&lt;V24,(1+((V24-B7)/V24+O11)*15)*IF($F18&gt;$L7,1.1,1)*V18,(1+((V24-B7)/V24+O11)*5)*IF($F18&gt;$L7,1.1,1)*V18)&gt;0,IF(B7&lt;V24,(1+((V24-B7)/V24+O11)*15)*IF($F18&gt;$L7,1.1,1)*V18,(1+((V24-B7)/V24+O11)*5)*IF($F18&gt;$L7,1.1,1)*V18),0))</f>
        <v/>
      </c>
      <c r="W49" s="1061">
        <f>INT(IF(IF(C7&lt;W24,(1+((W24-C7)/W24+P11)*15)*IF($F18&gt;$L7,1.1,1)*W18,(1+((W24-C7)/W24+P11)*5)*IF($F18&gt;$L7,1.1,1)*W18)&gt;0,IF(C7&lt;W24,(1+((W24-C7)/W24+P11)*15)*IF($F18&gt;$L7,1.1,1)*W18,(1+((W24-C7)/W24+P11)*5)*IF($F18&gt;$L7,1.1,1)*W18),0))</f>
        <v/>
      </c>
      <c r="X49" s="1061">
        <f>INT(IF(IF(D7&lt;X24,(1+((X24-D7)/X24+Q11)*15)*IF($F18&gt;$L7,1.1,1)*X18,(1+((X24-D7)/X24+Q11)*5)*IF($F18&gt;$L7,1.1,1)*X18)&gt;0,IF(D7&lt;X24,(1+((X24-D7)/X24+Q11)*15)*IF($F18&gt;$L7,1.1,1)*X18,(1+((X24-D7)/X24+Q11)*5)*IF($F18&gt;$L7,1.1,1)*X18),0))</f>
        <v/>
      </c>
      <c r="Y49" s="187">
        <f>INT(IF(IF(E7&lt;Y24,(1+((Y24-E7)/Y24+R11)*15)*IF($F18&gt;$L7,1.1,1)*Y18,(1+((Y24-E7)/Y24+R11)*5)*IF($F18&gt;$L7,1.1,1)*Y18)&gt;0,IF(E7&lt;Y24,(1+((Y24-E7)/Y24+R11)*15)*IF($F18&gt;$L7,1.1,1)*Y18,(1+((Y24-E7)/Y24+R11)*5)*IF($F18&gt;$L7,1.1,1)*Y18),0))</f>
        <v/>
      </c>
      <c r="Z49" s="1101" t="n"/>
      <c r="AA49" s="144" t="n"/>
      <c r="AB49" s="1101" t="n"/>
      <c r="AC49" s="1101" t="n"/>
      <c r="AD49" s="1101" t="n"/>
      <c r="AE49" s="1101" t="n"/>
      <c r="AF49" s="1101" t="n"/>
      <c r="AG49" s="1101" t="n"/>
      <c r="AH49" s="144" t="n"/>
      <c r="AI49" s="332" t="n"/>
      <c r="AJ49" s="333" t="n"/>
      <c r="AK49" s="333" t="n"/>
      <c r="AL49" s="333" t="n"/>
      <c r="AM49" s="333" t="n"/>
      <c r="AN49" s="333" t="n"/>
      <c r="AO49" s="333" t="n"/>
      <c r="AP49" s="333" t="n"/>
      <c r="AQ49" s="333" t="n"/>
      <c r="AR49" s="333" t="n"/>
      <c r="AS49" s="333" t="n"/>
      <c r="AT49" s="333" t="n"/>
      <c r="AU49" s="333" t="n"/>
      <c r="AV49" s="333" t="n"/>
      <c r="AW49" s="333" t="n"/>
      <c r="AX49" s="333" t="n"/>
      <c r="AY49" s="360" t="n"/>
      <c r="AZ49" s="144" t="n"/>
      <c r="BA49" s="351">
        <f>BA25</f>
        <v/>
      </c>
      <c r="BB49" s="1061">
        <f>SUM(BB25:BE25)</f>
        <v/>
      </c>
      <c r="BC49" s="1061">
        <f>SUM(BF25:BI25)</f>
        <v/>
      </c>
      <c r="BD49" s="1061">
        <f>SUM(BJ25:BM25)</f>
        <v/>
      </c>
      <c r="BE49" s="1061">
        <f>SUM(BN25:BQ25)</f>
        <v/>
      </c>
      <c r="BF49" s="1242">
        <f>(BB49*初始化表!E$17+BC49*初始化表!F$17+BD49*初始化表!G$17+BE49*初始化表!H$17)/1300</f>
        <v/>
      </c>
      <c r="BG49" s="1292">
        <f>IF(BF49=0,0,AL125/BF49)</f>
        <v/>
      </c>
      <c r="BH49" s="1292">
        <f>IF(BF49=0,0,AJ125/BF49)</f>
        <v/>
      </c>
      <c r="BI49" s="1303">
        <f>$BI$51+MAX(0,第2期!BI49)-第3期!BF49</f>
        <v/>
      </c>
      <c r="BJ49" s="1061">
        <f>IF(BA49=0,"",RANK(BG49,$BG$31:$BG$50))</f>
        <v/>
      </c>
      <c r="BK49" s="1061">
        <f>IF(BA49=0,"",RANK(BH49,$BH$31:$BH$50))</f>
        <v/>
      </c>
      <c r="BL49" s="1101" t="n"/>
      <c r="BM49" s="1101" t="n"/>
      <c r="BN49" s="1101" t="n"/>
      <c r="BO49" s="1101" t="n"/>
      <c r="BP49" s="1101" t="n"/>
      <c r="BQ49" s="1101" t="n"/>
      <c r="BR49" s="1106" t="n"/>
      <c r="BS49" s="351">
        <f>BS24</f>
        <v/>
      </c>
      <c r="BT49" s="1299">
        <f>$BT24*(AJ80-BT$50)/BT$51</f>
        <v/>
      </c>
      <c r="BU49" s="1299">
        <f>$BT24*(AK80-BU$50)/BU$51</f>
        <v/>
      </c>
      <c r="BV49" s="1299">
        <f>$BT24*(AL80-BV$50)/BV$51</f>
        <v/>
      </c>
      <c r="BW49" s="1299">
        <f>$BT24*(AM80-BW$50)/BW$51</f>
        <v/>
      </c>
      <c r="BX49" s="1299">
        <f>$BT24*(AN80-BX$50)/BX$51</f>
        <v/>
      </c>
      <c r="BY49" s="1299">
        <f>$BT24*(AO80-BY$50)/BY$51</f>
        <v/>
      </c>
      <c r="BZ49" s="1299">
        <f>$BT24*(AP80-BZ$50)/BZ$51</f>
        <v/>
      </c>
      <c r="CA49" s="1299">
        <f>$BT24*(AQ80-CA$50)/CA$51</f>
        <v/>
      </c>
      <c r="CB49" s="1299">
        <f>$BT24*(AR80-CB$50)/CB$51</f>
        <v/>
      </c>
      <c r="CC49" s="1299">
        <f>$BT24*(AS80-CC$50)/CC$51</f>
        <v/>
      </c>
      <c r="CD49" s="1299">
        <f>$BT24*(AT80-CD$50)/CD$51</f>
        <v/>
      </c>
      <c r="CE49" s="1299">
        <f>$BT24*(AU80-CE$50)/CE$51</f>
        <v/>
      </c>
      <c r="CF49" s="1299">
        <f>$BT24*(AV80-CF$50)/CF$51</f>
        <v/>
      </c>
      <c r="CG49" s="1299">
        <f>$BT24*(AW80-CG$50)/CG$51</f>
        <v/>
      </c>
      <c r="CH49" s="1299">
        <f>$BT24*(AX80-CH$50)/CH$51</f>
        <v/>
      </c>
      <c r="CI49" s="1299">
        <f>$BT24*(AY80-CI$50)/CI$51</f>
        <v/>
      </c>
      <c r="CJ49" s="1106" t="n"/>
      <c r="CK49" s="1101" t="n"/>
      <c r="CL49" s="1101" t="n"/>
      <c r="CM49" s="1101" t="n"/>
      <c r="CN49" s="1101" t="n"/>
      <c r="CO49" s="1101" t="n"/>
      <c r="CP49" s="1101" t="n"/>
      <c r="CQ49" s="1101" t="n"/>
      <c r="CR49" s="1101" t="n"/>
      <c r="CS49" s="1101" t="n"/>
      <c r="CT49" s="1101" t="n"/>
      <c r="CU49" s="1101" t="n"/>
      <c r="CV49" s="1101" t="n"/>
      <c r="CW49" s="1101" t="n"/>
      <c r="CX49" s="1101" t="n"/>
      <c r="CY49" s="1101" t="n"/>
      <c r="CZ49" s="1101" t="n"/>
      <c r="DA49" s="1101" t="n"/>
      <c r="DB49" s="1101" t="n"/>
      <c r="DC49" s="1101" t="n"/>
      <c r="DD49" s="1101" t="n"/>
      <c r="DE49" s="1101" t="n"/>
      <c r="DF49" s="1101" t="n"/>
      <c r="DG49" s="1101" t="n"/>
      <c r="DH49" s="1101" t="n"/>
      <c r="DI49" s="1101" t="n"/>
    </row>
    <row r="50" ht="16" customFormat="1" customHeight="1" s="140">
      <c r="A50" s="1047" t="inlineStr">
        <is>
          <t>废品损失</t>
        </is>
      </c>
      <c r="C50" s="1061">
        <f>-IF(AJ24="",0.4*SUMPRODUCT(B6:E9,V36:Y39),0.4*(AQ9*B6+AQ10*C6+AQ11*D6+AQ12*E6+AQ13*B7+AQ14*C7+AQ15*D7+AQ16*E7+AQ17*B8+AQ18*C8+AQ19*D8+AQ20*E8+AQ21*B9+AQ22*C9+AQ23*D9+AQ24*E9))</f>
        <v/>
      </c>
      <c r="D50" s="1293" t="n"/>
      <c r="E50" s="1293">
        <f>E48-C50</f>
        <v/>
      </c>
      <c r="F50" s="1291">
        <f>F49+C50</f>
        <v/>
      </c>
      <c r="G50" s="144" t="n"/>
      <c r="H50" s="1047" t="inlineStr">
        <is>
          <t>产品4</t>
        </is>
      </c>
      <c r="I50" s="1061">
        <f>第2期!AL21</f>
        <v/>
      </c>
      <c r="J50" s="1061">
        <f>第2期!AL22</f>
        <v/>
      </c>
      <c r="K50" s="1061">
        <f>第2期!AL23</f>
        <v/>
      </c>
      <c r="L50" s="187">
        <f>第2期!AL24</f>
        <v/>
      </c>
      <c r="M50" s="178" t="n"/>
      <c r="N50" s="1101" t="n"/>
      <c r="O50" s="1041" t="inlineStr">
        <is>
          <t>本期成本</t>
        </is>
      </c>
      <c r="P50" s="1331">
        <f>E60</f>
        <v/>
      </c>
      <c r="Q50" s="250" t="n"/>
      <c r="R50" s="1332" t="n"/>
      <c r="S50" s="1333" t="n"/>
      <c r="T50" s="230" t="n"/>
      <c r="U50" s="1047" t="inlineStr">
        <is>
          <t>产品3</t>
        </is>
      </c>
      <c r="V50" s="1061">
        <f>INT(IF(IF(B8&lt;V25,(1+((V25-B8)/V25+O12)*15)*IF($F19&gt;$L8,1.1,1)*V19,(1+((V25-B8)/V25+O12)*5)*IF($F19&gt;$L8,1.1,1)*V19)&gt;0,IF(B8&lt;V25,(1+((V25-B8)/V25+O12)*15)*IF($F19&gt;$L8,1.1,1)*V19,(1+((V25-B8)/V25+O12)*5)*IF($F19&gt;$L8,1.1,1)*V19),0))</f>
        <v/>
      </c>
      <c r="W50" s="1061">
        <f>INT(IF(IF(C8&lt;W25,(1+((W25-C8)/W25+P12)*15)*IF($F19&gt;$L8,1.1,1)*W19,(1+((W25-C8)/W25+P12)*5)*IF($F19&gt;$L8,1.1,1)*W19)&gt;0,IF(C8&lt;W25,(1+((W25-C8)/W25+P12)*15)*IF($F19&gt;$L8,1.1,1)*W19,(1+((W25-C8)/W25+P12)*5)*IF($F19&gt;$L8,1.1,1)*W19),0))</f>
        <v/>
      </c>
      <c r="X50" s="1061">
        <f>INT(IF(IF(D8&lt;X25,(1+((X25-D8)/X25+Q12)*15)*IF($F19&gt;$L8,1.1,1)*X19,(1+((X25-D8)/X25+Q12)*5)*IF($F19&gt;$L8,1.1,1)*X19)&gt;0,IF(D8&lt;X25,(1+((X25-D8)/X25+Q12)*15)*IF($F19&gt;$L8,1.1,1)*X19,(1+((X25-D8)/X25+Q12)*5)*IF($F19&gt;$L8,1.1,1)*X19),0))</f>
        <v/>
      </c>
      <c r="Y50" s="187">
        <f>INT(IF(IF(E8&lt;Y25,(1+((Y25-E8)/Y25+R12)*15)*IF($F19&gt;$L8,1.1,1)*Y19,(1+((Y25-E8)/Y25+R12)*5)*IF($F19&gt;$L8,1.1,1)*Y19)&gt;0,IF(E8&lt;Y25,(1+((Y25-E8)/Y25+R12)*15)*IF($F19&gt;$L8,1.1,1)*Y19,(1+((Y25-E8)/Y25+R12)*5)*IF($F19&gt;$L8,1.1,1)*Y19),0))</f>
        <v/>
      </c>
      <c r="Z50" s="1101" t="n"/>
      <c r="AA50" s="144" t="n"/>
      <c r="AB50" s="1101" t="n"/>
      <c r="AC50" s="1101" t="n"/>
      <c r="AD50" s="1101" t="n"/>
      <c r="AE50" s="1101" t="n"/>
      <c r="AF50" s="1101" t="n"/>
      <c r="AG50" s="1101" t="n"/>
      <c r="AH50" s="144" t="n"/>
      <c r="AI50" s="332" t="n"/>
      <c r="AJ50" s="333" t="n"/>
      <c r="AK50" s="333" t="n"/>
      <c r="AL50" s="333" t="n"/>
      <c r="AM50" s="333" t="n"/>
      <c r="AN50" s="333" t="n"/>
      <c r="AO50" s="333" t="n"/>
      <c r="AP50" s="333" t="n"/>
      <c r="AQ50" s="333" t="n"/>
      <c r="AR50" s="333" t="n"/>
      <c r="AS50" s="333" t="n"/>
      <c r="AT50" s="333" t="n"/>
      <c r="AU50" s="333" t="n"/>
      <c r="AV50" s="333" t="n"/>
      <c r="AW50" s="333" t="n"/>
      <c r="AX50" s="333" t="n"/>
      <c r="AY50" s="360" t="n"/>
      <c r="AZ50" s="144" t="n"/>
      <c r="BA50" s="351">
        <f>BA26</f>
        <v/>
      </c>
      <c r="BB50" s="1061">
        <f>SUM(BB26:BE26)</f>
        <v/>
      </c>
      <c r="BC50" s="1061">
        <f>SUM(BF26:BI26)</f>
        <v/>
      </c>
      <c r="BD50" s="1061">
        <f>SUM(BJ26:BM26)</f>
        <v/>
      </c>
      <c r="BE50" s="1061">
        <f>SUM(BN26:BQ26)</f>
        <v/>
      </c>
      <c r="BF50" s="1242">
        <f>(BB50*初始化表!E$17+BC50*初始化表!F$17+BD50*初始化表!G$17+BE50*初始化表!H$17)/1300</f>
        <v/>
      </c>
      <c r="BG50" s="1292">
        <f>IF(BF50=0,0,AL126/BF50)</f>
        <v/>
      </c>
      <c r="BH50" s="1292">
        <f>IF(BF50=0,0,AJ126/BF50)</f>
        <v/>
      </c>
      <c r="BI50" s="1303">
        <f>$BI$51+MAX(0,第2期!BI50)-第3期!BF50</f>
        <v/>
      </c>
      <c r="BJ50" s="1061">
        <f>IF(BA50=0,"",RANK(BG50,$BG$31:$BG$50))</f>
        <v/>
      </c>
      <c r="BK50" s="1061">
        <f>IF(BA50=0,"",RANK(BH50,$BH$31:$BH$50))</f>
        <v/>
      </c>
      <c r="BL50" s="1101" t="n"/>
      <c r="BM50" s="1101" t="n"/>
      <c r="BN50" s="1101" t="n"/>
      <c r="BO50" s="1101" t="n"/>
      <c r="BP50" s="1101" t="n"/>
      <c r="BQ50" s="1101" t="n"/>
      <c r="BR50" s="1106" t="n"/>
      <c r="BS50" s="1044" t="inlineStr">
        <is>
          <t>平均值</t>
        </is>
      </c>
      <c r="BT50" s="1299">
        <f>SUM(AJ61:AJ80)/初始化表!$B5</f>
        <v/>
      </c>
      <c r="BU50" s="1299">
        <f>SUM(AK61:AK80)/初始化表!$B5</f>
        <v/>
      </c>
      <c r="BV50" s="1299">
        <f>SUM(AL61:AL80)/初始化表!$B5</f>
        <v/>
      </c>
      <c r="BW50" s="1299">
        <f>SUM(AM61:AM80)/初始化表!$B5</f>
        <v/>
      </c>
      <c r="BX50" s="1299">
        <f>SUM(AN61:AN80)/初始化表!$B5</f>
        <v/>
      </c>
      <c r="BY50" s="1299">
        <f>SUM(AO61:AO80)/初始化表!$B5</f>
        <v/>
      </c>
      <c r="BZ50" s="1299">
        <f>SUM(AP61:AP80)/初始化表!$B5</f>
        <v/>
      </c>
      <c r="CA50" s="1299">
        <f>SUM(AQ61:AQ80)/初始化表!$B5</f>
        <v/>
      </c>
      <c r="CB50" s="1299">
        <f>SUM(AR61:AR80)/初始化表!$B5</f>
        <v/>
      </c>
      <c r="CC50" s="1299">
        <f>SUM(AS61:AS80)/初始化表!$B5</f>
        <v/>
      </c>
      <c r="CD50" s="1299">
        <f>SUM(AT61:AT80)/初始化表!$B5</f>
        <v/>
      </c>
      <c r="CE50" s="1299">
        <f>SUM(AU61:AU80)/初始化表!$B5</f>
        <v/>
      </c>
      <c r="CF50" s="1299">
        <f>SUM(AV61:AV80)/初始化表!$B5</f>
        <v/>
      </c>
      <c r="CG50" s="1299">
        <f>SUM(AW61:AW80)/初始化表!$B5</f>
        <v/>
      </c>
      <c r="CH50" s="1299">
        <f>SUM(AX61:AX80)/初始化表!$B5</f>
        <v/>
      </c>
      <c r="CI50" s="1299">
        <f>SUM(AY61:AY80)/初始化表!$B5</f>
        <v/>
      </c>
      <c r="CJ50" s="1106" t="n"/>
      <c r="CK50" s="1101" t="n"/>
      <c r="CL50" s="1101" t="n"/>
      <c r="CM50" s="1101" t="n"/>
      <c r="CN50" s="1101" t="n"/>
      <c r="CO50" s="1101" t="n"/>
      <c r="CP50" s="1101" t="n"/>
      <c r="CQ50" s="1101" t="n"/>
      <c r="CR50" s="1101" t="n"/>
      <c r="CS50" s="1101" t="n"/>
      <c r="CT50" s="1101" t="n"/>
      <c r="CU50" s="1101" t="n"/>
      <c r="CV50" s="1101" t="n"/>
      <c r="CW50" s="1101" t="n"/>
      <c r="CX50" s="1101" t="n"/>
      <c r="CY50" s="1101" t="n"/>
      <c r="CZ50" s="1101" t="n"/>
      <c r="DA50" s="1101" t="n"/>
      <c r="DB50" s="1101" t="n"/>
      <c r="DC50" s="1101" t="n"/>
      <c r="DD50" s="1101" t="n"/>
      <c r="DE50" s="1101" t="n"/>
      <c r="DF50" s="1101" t="n"/>
      <c r="DG50" s="1101" t="n"/>
      <c r="DH50" s="1101" t="n"/>
      <c r="DI50" s="1101" t="n"/>
    </row>
    <row r="51" ht="16" customFormat="1" customHeight="1" s="140">
      <c r="A51" s="1047" t="inlineStr">
        <is>
          <t>折旧费</t>
        </is>
      </c>
      <c r="C51" s="1061">
        <f>-初始化表!H5*N49*初始化表!B8</f>
        <v/>
      </c>
      <c r="D51" s="1293" t="n"/>
      <c r="E51" s="1293">
        <f>E50-C51</f>
        <v/>
      </c>
      <c r="F51" s="1291" t="n"/>
      <c r="G51" s="144" t="n"/>
      <c r="H51" s="1047" t="inlineStr">
        <is>
          <t>可运输货物</t>
        </is>
      </c>
      <c r="I51" s="1044" t="inlineStr">
        <is>
          <t>产品1</t>
        </is>
      </c>
      <c r="J51" s="1044" t="inlineStr">
        <is>
          <t>产品2</t>
        </is>
      </c>
      <c r="K51" s="1044" t="inlineStr">
        <is>
          <t>产品3</t>
        </is>
      </c>
      <c r="L51" s="1091" t="inlineStr">
        <is>
          <t>产品4</t>
        </is>
      </c>
      <c r="M51" s="178" t="n"/>
      <c r="N51" s="1101" t="n"/>
      <c r="O51" s="1073" t="inlineStr">
        <is>
          <t>期末现金</t>
        </is>
      </c>
      <c r="P51" s="1334">
        <f>F64</f>
        <v/>
      </c>
      <c r="Q51" s="253" t="n"/>
      <c r="R51" s="1275" t="n"/>
      <c r="S51" s="1333" t="n"/>
      <c r="T51" s="230" t="n"/>
      <c r="U51" s="1073" t="inlineStr">
        <is>
          <t>产品4</t>
        </is>
      </c>
      <c r="V51" s="1063">
        <f>INT(IF(IF(B9&lt;V26,(1+((V26-B9)/V26+O13)*15)*IF($F20&gt;$L9,1.1,1)*V20,(1+((V26-B9)/V26+O13)*5)*IF($F20&gt;$L9,1.1,1)*V20)&gt;0,IF(B9&lt;V26,(1+((V26-B9)/V26+O13)*15)*IF($F20&gt;$L9,1.1,1)*V20,(1+((V26-B9)/V26+O13)*5)*IF($F20&gt;$L9,1.1,1)*V20),0))</f>
        <v/>
      </c>
      <c r="W51" s="1063">
        <f>INT(IF(IF(C9&lt;W26,(1+((W26-C9)/W26+P13)*15)*IF($F20&gt;$L9,1.1,1)*W20,(1+((W26-C9)/W26+P13)*5)*IF($F20&gt;$L9,1.1,1)*W20)&gt;0,IF(C9&lt;W26,(1+((W26-C9)/W26+P13)*15)*IF($F20&gt;$L9,1.1,1)*W20,(1+((W26-C9)/W26+P13)*5)*IF($F20&gt;$L9,1.1,1)*W20),0))</f>
        <v/>
      </c>
      <c r="X51" s="1063">
        <f>INT(IF(IF(D9&lt;X26,(1+((X26-D9)/X26+Q13)*15)*IF($F20&gt;$L9,1.1,1)*X20,(1+((X26-D9)/X26+Q13)*5)*IF($F20&gt;$L9,1.1,1)*X20)&gt;0,IF(D9&lt;X26,(1+((X26-D9)/X26+Q13)*15)*IF($F20&gt;$L9,1.1,1)*X20,(1+((X26-D9)/X26+Q13)*5)*IF($F20&gt;$L9,1.1,1)*X20),0))</f>
        <v/>
      </c>
      <c r="Y51" s="1064">
        <f>INT(IF(IF(E9&lt;Y26,(1+((Y26-E9)/Y26+R13)*15)*IF($F20&gt;$L9,1.1,1)*Y20,(1+((Y26-E9)/Y26+R13)*5)*IF($F20&gt;$L9,1.1,1)*Y20)&gt;0,IF(E9&lt;Y26,(1+((Y26-E9)/Y26+R13)*15)*IF($F20&gt;$L9,1.1,1)*Y20,(1+((Y26-E9)/Y26+R13)*5)*IF($F20&gt;$L9,1.1,1)*Y20),0))</f>
        <v/>
      </c>
      <c r="Z51" s="1101" t="n"/>
      <c r="AA51" s="144" t="n"/>
      <c r="AB51" s="1101" t="n"/>
      <c r="AC51" s="1101" t="n"/>
      <c r="AD51" s="1101" t="n"/>
      <c r="AE51" s="1101" t="n"/>
      <c r="AF51" s="1101" t="n"/>
      <c r="AG51" s="1101" t="n"/>
      <c r="AH51" s="144" t="n"/>
      <c r="AI51" s="332" t="n"/>
      <c r="AJ51" s="333" t="n"/>
      <c r="AK51" s="333" t="n"/>
      <c r="AL51" s="333" t="n"/>
      <c r="AM51" s="333" t="n"/>
      <c r="AN51" s="333" t="n"/>
      <c r="AO51" s="333" t="n"/>
      <c r="AP51" s="333" t="n"/>
      <c r="AQ51" s="333" t="n"/>
      <c r="AR51" s="333" t="n"/>
      <c r="AS51" s="333" t="n"/>
      <c r="AT51" s="333" t="n"/>
      <c r="AU51" s="333" t="n"/>
      <c r="AV51" s="333" t="n"/>
      <c r="AW51" s="333" t="n"/>
      <c r="AX51" s="333" t="n"/>
      <c r="AY51" s="360" t="n"/>
      <c r="AZ51" s="144" t="n"/>
      <c r="BA51" s="1044" t="inlineStr">
        <is>
          <t>平均</t>
        </is>
      </c>
      <c r="BB51" s="1242">
        <f>SUM(BB31:BB50)/初始化表!$B$5</f>
        <v/>
      </c>
      <c r="BC51" s="1242">
        <f>SUM(BC31:BC50)/初始化表!$B$5</f>
        <v/>
      </c>
      <c r="BD51" s="1242">
        <f>SUM(BD31:BD50)/初始化表!$B$5</f>
        <v/>
      </c>
      <c r="BE51" s="1242">
        <f>SUM(BE31:BE50)/初始化表!$B$5</f>
        <v/>
      </c>
      <c r="BF51" s="1242">
        <f>SUM(BF31:BF50)/初始化表!$B$5</f>
        <v/>
      </c>
      <c r="BG51" s="1242">
        <f>SUM(BG31:BG50)/初始化表!$B$5</f>
        <v/>
      </c>
      <c r="BH51" s="1242">
        <f>SUM(AJ107:AJ126)/SUM(BF31:BF50)</f>
        <v/>
      </c>
      <c r="BI51" s="1045">
        <f>((INT(I52)-SUM(AQ9:AQ12))*初始化表!E17+(INT(J52)-SUM(AQ13:AQ16))*初始化表!F17+(INT(K52)-SUM(AQ17:AQ20))*初始化表!G17+(INT(L52)-SUM(AQ21:AQ24))*初始化表!H17)/1300</f>
        <v/>
      </c>
      <c r="BJ51" s="1061" t="n"/>
      <c r="BK51" s="1061" t="n"/>
      <c r="BL51" s="1101" t="n"/>
      <c r="BM51" s="1101" t="n"/>
      <c r="BN51" s="1101" t="n"/>
      <c r="BO51" s="1101" t="n"/>
      <c r="BP51" s="1101" t="n"/>
      <c r="BQ51" s="1101" t="n"/>
      <c r="BR51" s="1106" t="n"/>
      <c r="BS51" s="1044" t="inlineStr">
        <is>
          <t>标准差</t>
        </is>
      </c>
      <c r="BT51" s="1240">
        <f>_xlfn.STDEV.P(AJ61:AJ80)</f>
        <v/>
      </c>
      <c r="BU51" s="1240">
        <f>_xlfn.STDEV.P(AK61:AK80)</f>
        <v/>
      </c>
      <c r="BV51" s="1240">
        <f>_xlfn.STDEV.P(AL61:AL80)</f>
        <v/>
      </c>
      <c r="BW51" s="1240">
        <f>_xlfn.STDEV.P(AM61:AM80)</f>
        <v/>
      </c>
      <c r="BX51" s="1240">
        <f>_xlfn.STDEV.P(AN61:AN80)</f>
        <v/>
      </c>
      <c r="BY51" s="1240">
        <f>_xlfn.STDEV.P(AO61:AO80)</f>
        <v/>
      </c>
      <c r="BZ51" s="1240">
        <f>_xlfn.STDEV.P(AP61:AP80)</f>
        <v/>
      </c>
      <c r="CA51" s="1240">
        <f>_xlfn.STDEV.P(AQ61:AQ80)</f>
        <v/>
      </c>
      <c r="CB51" s="1240">
        <f>_xlfn.STDEV.P(AR61:AR80)</f>
        <v/>
      </c>
      <c r="CC51" s="1240">
        <f>_xlfn.STDEV.P(AS61:AS80)</f>
        <v/>
      </c>
      <c r="CD51" s="1240">
        <f>_xlfn.STDEV.P(AT61:AT80)</f>
        <v/>
      </c>
      <c r="CE51" s="1240">
        <f>_xlfn.STDEV.P(AU61:AU80)</f>
        <v/>
      </c>
      <c r="CF51" s="1240">
        <f>_xlfn.STDEV.P(AV61:AV80)</f>
        <v/>
      </c>
      <c r="CG51" s="1240">
        <f>_xlfn.STDEV.P(AW61:AW80)</f>
        <v/>
      </c>
      <c r="CH51" s="1240">
        <f>_xlfn.STDEV.P(AX61:AX80)</f>
        <v/>
      </c>
      <c r="CI51" s="1240">
        <f>_xlfn.STDEV.P(AY61:AY80)</f>
        <v/>
      </c>
      <c r="CJ51" s="1106" t="n"/>
      <c r="CK51" s="1101" t="n"/>
      <c r="CL51" s="1101" t="n"/>
      <c r="CM51" s="1101" t="n"/>
      <c r="CN51" s="1101" t="n"/>
      <c r="CO51" s="1101" t="n"/>
      <c r="CP51" s="1101" t="n"/>
      <c r="CQ51" s="1101" t="n"/>
      <c r="CR51" s="1101" t="n"/>
      <c r="CS51" s="1101" t="n"/>
      <c r="CT51" s="1101" t="n"/>
      <c r="CU51" s="1101" t="n"/>
      <c r="CV51" s="1101" t="n"/>
      <c r="CW51" s="1101" t="n"/>
      <c r="CX51" s="1101" t="n"/>
      <c r="CY51" s="1101" t="n"/>
      <c r="CZ51" s="1101" t="n"/>
      <c r="DA51" s="1101" t="n"/>
      <c r="DB51" s="1101" t="n"/>
      <c r="DC51" s="1101" t="n"/>
      <c r="DD51" s="1101" t="n"/>
      <c r="DE51" s="1101" t="n"/>
      <c r="DF51" s="1101" t="n"/>
      <c r="DG51" s="1101" t="n"/>
      <c r="DH51" s="1101" t="n"/>
      <c r="DI51" s="1101" t="n"/>
    </row>
    <row r="52" ht="16" customFormat="1" customHeight="1" s="140">
      <c r="A52" s="1047" t="inlineStr">
        <is>
          <t>产品库存变化</t>
        </is>
      </c>
      <c r="C52" s="1061">
        <f>IF(AJ24="",0,SUM(AP9:AP12)*初始化表!E22+SUM(AP13:AP16)*初始化表!F22+SUM(AP17:AP20)*初始化表!G22+SUM(AP21:AP24)*初始化表!H22)-(SUM(V5:Z5,-I56)*初始化表!E22+SUM(V6:Z6,-J56)*初始化表!F22+SUM(V7:Z7,-K56)*初始化表!G22+SUM(V8:Z8,-L56)*初始化表!H22)</f>
        <v/>
      </c>
      <c r="D52" s="1293" t="n"/>
      <c r="E52" s="1293">
        <f>E51-C52</f>
        <v/>
      </c>
      <c r="F52" s="1291" t="n"/>
      <c r="G52" s="144" t="n"/>
      <c r="H52" s="1047" t="inlineStr">
        <is>
          <t>数量</t>
        </is>
      </c>
      <c r="I52" s="1061">
        <f>Z5+初始化表!B4*SUM(B17:E17)</f>
        <v/>
      </c>
      <c r="J52" s="1061">
        <f>Z6+初始化表!B4*SUM(B18:E18)</f>
        <v/>
      </c>
      <c r="K52" s="1061">
        <f>Z7+初始化表!B4*SUM(B19:E19)</f>
        <v/>
      </c>
      <c r="L52" s="187">
        <f>Z8+初始化表!B4*SUM(B20:E20)</f>
        <v/>
      </c>
      <c r="M52" s="178" t="n"/>
      <c r="N52" s="1101" t="n"/>
      <c r="O52" s="181" t="n"/>
      <c r="P52" s="181" t="n"/>
      <c r="Q52" s="181" t="n"/>
      <c r="R52" s="181" t="n"/>
      <c r="S52" s="1101" t="n"/>
      <c r="T52" s="230" t="n"/>
      <c r="U52" s="230" t="n"/>
      <c r="V52" s="1061" t="n"/>
      <c r="W52" s="1061" t="n"/>
      <c r="X52" s="1061" t="n"/>
      <c r="Y52" s="1061" t="n"/>
      <c r="Z52" s="1101" t="n"/>
      <c r="AA52" s="144" t="n"/>
      <c r="AB52" s="1101" t="n"/>
      <c r="AC52" s="1101" t="n"/>
      <c r="AD52" s="1101" t="n"/>
      <c r="AE52" s="1101" t="n"/>
      <c r="AF52" s="1101" t="n"/>
      <c r="AG52" s="1101" t="n"/>
      <c r="AH52" s="144" t="n"/>
      <c r="AI52" s="332" t="n"/>
      <c r="AJ52" s="333" t="n"/>
      <c r="AK52" s="333" t="n"/>
      <c r="AL52" s="333" t="n"/>
      <c r="AM52" s="333" t="n"/>
      <c r="AN52" s="333" t="n"/>
      <c r="AO52" s="333" t="n"/>
      <c r="AP52" s="333" t="n"/>
      <c r="AQ52" s="333" t="n"/>
      <c r="AR52" s="333" t="n"/>
      <c r="AS52" s="333" t="n"/>
      <c r="AT52" s="333" t="n"/>
      <c r="AU52" s="333" t="n"/>
      <c r="AV52" s="333" t="n"/>
      <c r="AW52" s="333" t="n"/>
      <c r="AX52" s="333" t="n"/>
      <c r="AY52" s="360" t="n"/>
      <c r="AZ52" s="144" t="n"/>
      <c r="BA52" s="1101" t="n"/>
      <c r="BB52" s="1101" t="n"/>
      <c r="BC52" s="1101" t="n"/>
      <c r="BD52" s="1101" t="n"/>
      <c r="BE52" s="1101" t="n"/>
      <c r="BF52" s="1101" t="n"/>
      <c r="BG52" s="1101" t="n"/>
      <c r="BH52" s="1101" t="n"/>
      <c r="BI52" s="1101" t="n"/>
      <c r="BJ52" s="1101" t="n"/>
      <c r="BK52" s="1101" t="n"/>
      <c r="BL52" s="1101" t="n"/>
      <c r="BM52" s="1101" t="n"/>
      <c r="BN52" s="1101" t="n"/>
      <c r="BO52" s="1101" t="n"/>
      <c r="BP52" s="1101" t="n"/>
      <c r="BQ52" s="1101" t="n"/>
      <c r="BR52" s="1106" t="n"/>
      <c r="BS52" s="1106" t="n"/>
      <c r="BT52" s="1106" t="n"/>
      <c r="BU52" s="1106" t="n"/>
      <c r="BV52" s="1106" t="n"/>
      <c r="BW52" s="1106" t="n"/>
      <c r="BX52" s="1106" t="n"/>
      <c r="BY52" s="1106" t="n"/>
      <c r="BZ52" s="1106" t="n"/>
      <c r="CA52" s="1106" t="n"/>
      <c r="CB52" s="1106" t="n"/>
      <c r="CC52" s="1106" t="n"/>
      <c r="CD52" s="1106" t="n"/>
      <c r="CE52" s="1106" t="n"/>
      <c r="CF52" s="1106" t="n"/>
      <c r="CG52" s="1106" t="n"/>
      <c r="CH52" s="1106" t="n"/>
      <c r="CI52" s="1106" t="n"/>
      <c r="CJ52" s="1106" t="n"/>
      <c r="CK52" s="1101" t="n"/>
      <c r="CL52" s="1101" t="n"/>
      <c r="CM52" s="1101" t="n"/>
      <c r="CN52" s="1101" t="n"/>
      <c r="CO52" s="1101" t="n"/>
      <c r="CP52" s="1101" t="n"/>
      <c r="CQ52" s="1101" t="n"/>
      <c r="CR52" s="1101" t="n"/>
      <c r="CS52" s="1101" t="n"/>
      <c r="CT52" s="1101" t="n"/>
      <c r="CU52" s="1101" t="n"/>
      <c r="CV52" s="1101" t="n"/>
      <c r="CW52" s="1101" t="n"/>
      <c r="CX52" s="1101" t="n"/>
      <c r="CY52" s="1101" t="n"/>
      <c r="CZ52" s="1101" t="n"/>
      <c r="DA52" s="1101" t="n"/>
      <c r="DB52" s="1101" t="n"/>
      <c r="DC52" s="1101" t="n"/>
      <c r="DD52" s="1101" t="n"/>
      <c r="DE52" s="1101" t="n"/>
      <c r="DF52" s="1101" t="n"/>
      <c r="DG52" s="1101" t="n"/>
      <c r="DH52" s="1101" t="n"/>
      <c r="DI52" s="1101" t="n"/>
    </row>
    <row r="53" ht="16" customFormat="1" customHeight="1" s="140">
      <c r="A53" s="1047" t="inlineStr">
        <is>
          <t>原材料存储费</t>
        </is>
      </c>
      <c r="C53" s="1061">
        <f>-(H43+L43)/2*初始化表!B7</f>
        <v/>
      </c>
      <c r="D53" s="1293" t="n"/>
      <c r="E53" s="1293">
        <f>E52-C53</f>
        <v/>
      </c>
      <c r="F53" s="1291">
        <f>F50+C53</f>
        <v/>
      </c>
      <c r="G53" s="144" t="n"/>
      <c r="H53" s="1047" t="inlineStr">
        <is>
          <t>可运输余量</t>
        </is>
      </c>
      <c r="I53" s="1044" t="inlineStr">
        <is>
          <t>产品1</t>
        </is>
      </c>
      <c r="J53" s="1044" t="inlineStr">
        <is>
          <t>产品2</t>
        </is>
      </c>
      <c r="K53" s="1044" t="inlineStr">
        <is>
          <t>产品3</t>
        </is>
      </c>
      <c r="L53" s="1091" t="inlineStr">
        <is>
          <t>产品4</t>
        </is>
      </c>
      <c r="M53" s="178" t="n"/>
      <c r="N53" s="1101" t="n"/>
      <c r="O53" s="181" t="n"/>
      <c r="P53" s="181" t="n"/>
      <c r="Q53" s="181" t="n"/>
      <c r="R53" s="181" t="n"/>
      <c r="S53" s="1101" t="n"/>
      <c r="T53" s="230" t="n"/>
      <c r="U53" s="1041" t="inlineStr">
        <is>
          <t>预计库存</t>
        </is>
      </c>
      <c r="V53" s="1053" t="inlineStr">
        <is>
          <t>市场1</t>
        </is>
      </c>
      <c r="W53" s="1053" t="inlineStr">
        <is>
          <t>市场2</t>
        </is>
      </c>
      <c r="X53" s="1053" t="inlineStr">
        <is>
          <t>市场3</t>
        </is>
      </c>
      <c r="Y53" s="1090" t="inlineStr">
        <is>
          <t>市场4</t>
        </is>
      </c>
      <c r="Z53" s="1101" t="n"/>
      <c r="AA53" s="144" t="n"/>
      <c r="AB53" s="1101" t="n"/>
      <c r="AC53" s="1101" t="n"/>
      <c r="AD53" s="1101" t="n"/>
      <c r="AE53" s="1101" t="n"/>
      <c r="AF53" s="1101" t="n"/>
      <c r="AG53" s="1101" t="n"/>
      <c r="AH53" s="144" t="n"/>
      <c r="AI53" s="332" t="n"/>
      <c r="AJ53" s="333" t="n"/>
      <c r="AK53" s="333" t="n"/>
      <c r="AL53" s="333" t="n"/>
      <c r="AM53" s="333" t="n"/>
      <c r="AN53" s="333" t="n"/>
      <c r="AO53" s="333" t="n"/>
      <c r="AP53" s="333" t="n"/>
      <c r="AQ53" s="333" t="n"/>
      <c r="AR53" s="333" t="n"/>
      <c r="AS53" s="333" t="n"/>
      <c r="AT53" s="333" t="n"/>
      <c r="AU53" s="333" t="n"/>
      <c r="AV53" s="333" t="n"/>
      <c r="AW53" s="333" t="n"/>
      <c r="AX53" s="333" t="n"/>
      <c r="AY53" s="360" t="n"/>
      <c r="AZ53" s="144" t="n"/>
      <c r="BA53" s="1044" t="inlineStr">
        <is>
          <t>公司</t>
        </is>
      </c>
      <c r="BB53" s="1044" t="inlineStr">
        <is>
          <t>估资本利润</t>
        </is>
      </c>
      <c r="BC53" s="1101" t="n"/>
      <c r="BD53" s="1044" t="inlineStr">
        <is>
          <t>生产结构</t>
        </is>
      </c>
      <c r="BE53" s="1044" t="inlineStr">
        <is>
          <t>产品1</t>
        </is>
      </c>
      <c r="BF53" s="1044" t="inlineStr">
        <is>
          <t>产品2</t>
        </is>
      </c>
      <c r="BG53" s="1044" t="inlineStr">
        <is>
          <t>产品3</t>
        </is>
      </c>
      <c r="BH53" s="1044" t="inlineStr">
        <is>
          <t>产品4</t>
        </is>
      </c>
      <c r="BI53" s="1101" t="n"/>
      <c r="BJ53" s="1101" t="n"/>
      <c r="BK53" s="1101" t="n"/>
      <c r="BL53" s="1101" t="n"/>
      <c r="BM53" s="1101" t="n"/>
      <c r="BN53" s="1101" t="n"/>
      <c r="BO53" s="1101" t="n"/>
      <c r="BP53" s="1101" t="n"/>
      <c r="BQ53" s="1101" t="n"/>
      <c r="BR53" s="1106" t="n"/>
      <c r="BS53" s="1106" t="n"/>
      <c r="BT53" s="1106" t="n"/>
      <c r="BU53" s="1106" t="n"/>
      <c r="BV53" s="1106" t="n"/>
      <c r="BW53" s="1106" t="n"/>
      <c r="BX53" s="1106" t="n"/>
      <c r="BY53" s="1106" t="n"/>
      <c r="BZ53" s="1106" t="n"/>
      <c r="CA53" s="1106" t="n"/>
      <c r="CB53" s="1106" t="n"/>
      <c r="CC53" s="1106" t="n"/>
      <c r="CD53" s="1106" t="n"/>
      <c r="CE53" s="1106" t="n"/>
      <c r="CF53" s="1106" t="n"/>
      <c r="CG53" s="1106" t="n"/>
      <c r="CH53" s="1106" t="n"/>
      <c r="CI53" s="1106" t="n"/>
      <c r="CJ53" s="1106" t="n"/>
      <c r="CK53" s="1101" t="n"/>
      <c r="CL53" s="1101" t="n"/>
      <c r="CM53" s="1101" t="n"/>
      <c r="CN53" s="1101" t="n"/>
      <c r="CO53" s="1101" t="n"/>
      <c r="CP53" s="1101" t="n"/>
      <c r="CQ53" s="1101" t="n"/>
      <c r="CR53" s="1101" t="n"/>
      <c r="CS53" s="1101" t="n"/>
      <c r="CT53" s="1101" t="n"/>
      <c r="CU53" s="1101" t="n"/>
      <c r="CV53" s="1101" t="n"/>
      <c r="CW53" s="1101" t="n"/>
      <c r="CX53" s="1101" t="n"/>
      <c r="CY53" s="1101" t="n"/>
      <c r="CZ53" s="1101" t="n"/>
      <c r="DA53" s="1101" t="n"/>
      <c r="DB53" s="1101" t="n"/>
      <c r="DC53" s="1101" t="n"/>
      <c r="DD53" s="1101" t="n"/>
      <c r="DE53" s="1101" t="n"/>
      <c r="DF53" s="1101" t="n"/>
      <c r="DG53" s="1101" t="n"/>
      <c r="DH53" s="1101" t="n"/>
      <c r="DI53" s="1101" t="n"/>
    </row>
    <row r="54" ht="16" customFormat="1" customHeight="1" s="140">
      <c r="A54" s="1047" t="inlineStr">
        <is>
          <t>成品存储费</t>
        </is>
      </c>
      <c r="C54" s="1061">
        <f>-(SUM(V5:Z5,I56)/2*初始化表!E5+SUM(V6:Z6,J56)/2*初始化表!E6+SUM(V7:Z7,K56)/2*初始化表!E7+SUM(V8:Z8,L56)/2*初始化表!E8+IF(AJ24="",0,(SUM(AP9:AP12)*初始化表!E5+SUM(AP13:AP16)*初始化表!E6+SUM(AP17:AP20)*初始化表!E7+SUM(AP21:AP24)*初始化表!E8)/2))</f>
        <v/>
      </c>
      <c r="D54" s="1293" t="n"/>
      <c r="E54" s="1293">
        <f>E53-C54</f>
        <v/>
      </c>
      <c r="F54" s="1291">
        <f>F53+C54</f>
        <v/>
      </c>
      <c r="G54" s="144" t="n"/>
      <c r="H54" s="1047" t="inlineStr">
        <is>
          <t>数量</t>
        </is>
      </c>
      <c r="I54" s="1292">
        <f>INT(I52)-SUM(B12:E12)</f>
        <v/>
      </c>
      <c r="J54" s="1292">
        <f>INT(J52)-SUM(B13:E13)</f>
        <v/>
      </c>
      <c r="K54" s="1292">
        <f>INT(K52)-SUM(B14:E14)</f>
        <v/>
      </c>
      <c r="L54" s="1335">
        <f>INT(L52)-SUM(B15:E15)</f>
        <v/>
      </c>
      <c r="M54" s="178" t="n"/>
      <c r="N54" s="181" t="n"/>
      <c r="O54" s="181" t="n"/>
      <c r="P54" s="181" t="n"/>
      <c r="Q54" s="181" t="n"/>
      <c r="R54" s="181" t="n"/>
      <c r="S54" s="1101" t="n"/>
      <c r="T54" s="230" t="n"/>
      <c r="U54" s="1047" t="inlineStr">
        <is>
          <t>产品1</t>
        </is>
      </c>
      <c r="V54" s="1061">
        <f>IF(V42&gt;V48,V42-V48,0)</f>
        <v/>
      </c>
      <c r="W54" s="1061">
        <f>IF(W42&gt;W48,W42-W48,0)</f>
        <v/>
      </c>
      <c r="X54" s="1061">
        <f>IF(X42&gt;X48,X42-X48,0)</f>
        <v/>
      </c>
      <c r="Y54" s="187">
        <f>IF(Y42&gt;Y48,Y42-Y48,0)</f>
        <v/>
      </c>
      <c r="Z54" s="1101" t="n"/>
      <c r="AA54" s="144" t="n"/>
      <c r="AB54" s="1101" t="n"/>
      <c r="AC54" s="1101" t="n"/>
      <c r="AD54" s="1101" t="n"/>
      <c r="AE54" s="1101" t="n"/>
      <c r="AF54" s="1101" t="n"/>
      <c r="AG54" s="1101" t="n"/>
      <c r="AH54" s="144" t="n"/>
      <c r="AI54" s="332" t="n"/>
      <c r="AJ54" s="333" t="n"/>
      <c r="AK54" s="333" t="n"/>
      <c r="AL54" s="333" t="n"/>
      <c r="AM54" s="333" t="n"/>
      <c r="AN54" s="333" t="n"/>
      <c r="AO54" s="333" t="n"/>
      <c r="AP54" s="333" t="n"/>
      <c r="AQ54" s="333" t="n"/>
      <c r="AR54" s="333" t="n"/>
      <c r="AS54" s="333" t="n"/>
      <c r="AT54" s="333" t="n"/>
      <c r="AU54" s="333" t="n"/>
      <c r="AV54" s="333" t="n"/>
      <c r="AW54" s="333" t="n"/>
      <c r="AX54" s="333" t="n"/>
      <c r="AY54" s="360" t="n"/>
      <c r="AZ54" s="144" t="n"/>
      <c r="BA54" s="1045">
        <f>BA31</f>
        <v/>
      </c>
      <c r="BB54" s="1240">
        <f>IF(BT5=1,AL107/(第2期!AP107/2+AP107),0)</f>
        <v/>
      </c>
      <c r="BC54" s="1101" t="n"/>
      <c r="BD54" s="1044">
        <f>BA54</f>
        <v/>
      </c>
      <c r="BE54" s="1336">
        <f>BB31/$BE$31</f>
        <v/>
      </c>
      <c r="BF54" s="1336">
        <f>BC31/$BE$31</f>
        <v/>
      </c>
      <c r="BG54" s="1336">
        <f>BD31/$BE$31</f>
        <v/>
      </c>
      <c r="BH54" s="1336" t="n">
        <v>1</v>
      </c>
      <c r="BI54" s="1101" t="n"/>
      <c r="BJ54" s="1101" t="n"/>
      <c r="BK54" s="1101" t="n"/>
      <c r="BL54" s="1101" t="n"/>
      <c r="BM54" s="1101" t="n"/>
      <c r="BN54" s="1101" t="n"/>
      <c r="BO54" s="1101" t="n"/>
      <c r="BP54" s="1101" t="n"/>
      <c r="BQ54" s="1101" t="n"/>
      <c r="BR54" s="1106" t="n"/>
      <c r="BS54" s="1106" t="n"/>
      <c r="BT54" s="1106" t="n"/>
      <c r="BU54" s="1106" t="n"/>
      <c r="BV54" s="1106" t="n"/>
      <c r="BW54" s="1106" t="n"/>
      <c r="BX54" s="1106" t="n"/>
      <c r="BY54" s="1106" t="n"/>
      <c r="BZ54" s="1106" t="n"/>
      <c r="CA54" s="1106" t="n"/>
      <c r="CB54" s="1106" t="n"/>
      <c r="CC54" s="1106" t="n"/>
      <c r="CD54" s="1106" t="n"/>
      <c r="CE54" s="1106" t="n"/>
      <c r="CF54" s="1106" t="n"/>
      <c r="CG54" s="1106" t="n"/>
      <c r="CH54" s="1106" t="n"/>
      <c r="CI54" s="1106" t="n"/>
      <c r="CJ54" s="1106" t="n"/>
      <c r="CK54" s="1101" t="n"/>
      <c r="CL54" s="1101" t="n"/>
      <c r="CM54" s="1101" t="n"/>
      <c r="CN54" s="1101" t="n"/>
      <c r="CO54" s="1101" t="n"/>
      <c r="CP54" s="1101" t="n"/>
      <c r="CQ54" s="1101" t="n"/>
      <c r="CR54" s="1101" t="n"/>
      <c r="CS54" s="1101" t="n"/>
      <c r="CT54" s="1101" t="n"/>
      <c r="CU54" s="1101" t="n"/>
      <c r="CV54" s="1101" t="n"/>
      <c r="CW54" s="1101" t="n"/>
      <c r="CX54" s="1101" t="n"/>
      <c r="CY54" s="1101" t="n"/>
      <c r="CZ54" s="1101" t="n"/>
      <c r="DA54" s="1101" t="n"/>
      <c r="DB54" s="1101" t="n"/>
      <c r="DC54" s="1101" t="n"/>
      <c r="DD54" s="1101" t="n"/>
      <c r="DE54" s="1101" t="n"/>
      <c r="DF54" s="1101" t="n"/>
      <c r="DG54" s="1101" t="n"/>
      <c r="DH54" s="1101" t="n"/>
      <c r="DI54" s="1101" t="n"/>
    </row>
    <row r="55" ht="16" customFormat="1" customHeight="1" s="140">
      <c r="A55" s="1047" t="inlineStr">
        <is>
          <t>上期国债返回</t>
        </is>
      </c>
      <c r="C55" s="1061">
        <f>N37</f>
        <v/>
      </c>
      <c r="D55" s="1293" t="n"/>
      <c r="E55" s="1293" t="n"/>
      <c r="F55" s="1291">
        <f>F54+C55</f>
        <v/>
      </c>
      <c r="G55" s="144" t="n"/>
      <c r="H55" s="1047" t="inlineStr">
        <is>
          <t>仓库库存</t>
        </is>
      </c>
      <c r="I55" s="1044" t="inlineStr">
        <is>
          <t>产品1</t>
        </is>
      </c>
      <c r="J55" s="1044" t="inlineStr">
        <is>
          <t>产品2</t>
        </is>
      </c>
      <c r="K55" s="1044" t="inlineStr">
        <is>
          <t>产品3</t>
        </is>
      </c>
      <c r="L55" s="1091" t="inlineStr">
        <is>
          <t>产品4</t>
        </is>
      </c>
      <c r="M55" s="178" t="n"/>
      <c r="N55" s="181" t="n"/>
      <c r="O55" s="181" t="n"/>
      <c r="P55" s="181" t="n"/>
      <c r="Q55" s="181" t="n"/>
      <c r="R55" s="181" t="n"/>
      <c r="S55" s="1101" t="n"/>
      <c r="T55" s="230" t="n"/>
      <c r="U55" s="1047" t="inlineStr">
        <is>
          <t>产品2</t>
        </is>
      </c>
      <c r="V55" s="1061">
        <f>IF(V43&gt;V49,V43-V49,0)</f>
        <v/>
      </c>
      <c r="W55" s="1061">
        <f>IF(W43&gt;W49,W43-W49,0)</f>
        <v/>
      </c>
      <c r="X55" s="1061">
        <f>IF(X43&gt;X49,X43-X49,0)</f>
        <v/>
      </c>
      <c r="Y55" s="187">
        <f>IF(Y43&gt;Y49,Y43-Y49,0)</f>
        <v/>
      </c>
      <c r="Z55" s="1101" t="n"/>
      <c r="AA55" s="144" t="n"/>
      <c r="AB55" s="1101" t="n"/>
      <c r="AC55" s="1101" t="n"/>
      <c r="AD55" s="1101" t="n"/>
      <c r="AE55" s="1101" t="n"/>
      <c r="AF55" s="1101" t="n"/>
      <c r="AG55" s="1101" t="n"/>
      <c r="AH55" s="144" t="n"/>
      <c r="AI55" s="332" t="n"/>
      <c r="AJ55" s="333" t="n"/>
      <c r="AK55" s="333" t="n"/>
      <c r="AL55" s="333" t="n"/>
      <c r="AM55" s="333" t="n"/>
      <c r="AN55" s="333" t="n"/>
      <c r="AO55" s="333" t="n"/>
      <c r="AP55" s="333" t="n"/>
      <c r="AQ55" s="333" t="n"/>
      <c r="AR55" s="333" t="n"/>
      <c r="AS55" s="333" t="n"/>
      <c r="AT55" s="333" t="n"/>
      <c r="AU55" s="333" t="n"/>
      <c r="AV55" s="333" t="n"/>
      <c r="AW55" s="333" t="n"/>
      <c r="AX55" s="333" t="n"/>
      <c r="AY55" s="360" t="n"/>
      <c r="AZ55" s="144" t="n"/>
      <c r="BA55" s="1045">
        <f>BA32</f>
        <v/>
      </c>
      <c r="BB55" s="1240">
        <f>IF(BT6=1,AL108/(第2期!AP108/2+AP108),0)</f>
        <v/>
      </c>
      <c r="BC55" s="1101" t="n"/>
      <c r="BD55" s="1044">
        <f>BA55</f>
        <v/>
      </c>
      <c r="BE55" s="1336">
        <f>BB32/$BE$31</f>
        <v/>
      </c>
      <c r="BF55" s="1336">
        <f>BC32/$BE$31</f>
        <v/>
      </c>
      <c r="BG55" s="1336">
        <f>BD32/$BE$31</f>
        <v/>
      </c>
      <c r="BH55" s="1336">
        <f>BE32/$BE$31</f>
        <v/>
      </c>
      <c r="BI55" s="1101" t="n"/>
      <c r="BJ55" s="1101" t="n"/>
      <c r="BK55" s="1101" t="n"/>
      <c r="BL55" s="1101" t="n"/>
      <c r="BM55" s="1101" t="n"/>
      <c r="BN55" s="1101" t="n"/>
      <c r="BO55" s="1101" t="n"/>
      <c r="BP55" s="1101" t="n"/>
      <c r="BQ55" s="1101" t="n"/>
      <c r="BR55" s="1106" t="n"/>
      <c r="BS55" s="1106" t="n"/>
      <c r="BT55" s="1106" t="n"/>
      <c r="BU55" s="1106" t="n"/>
      <c r="BV55" s="1106" t="n"/>
      <c r="BW55" s="1106" t="n"/>
      <c r="BX55" s="1106" t="n"/>
      <c r="BY55" s="1106" t="n"/>
      <c r="BZ55" s="1106" t="n"/>
      <c r="CA55" s="1106" t="n"/>
      <c r="CB55" s="1106" t="n"/>
      <c r="CC55" s="1106" t="n"/>
      <c r="CD55" s="1106" t="n"/>
      <c r="CE55" s="1106" t="n"/>
      <c r="CF55" s="1106" t="n"/>
      <c r="CG55" s="1106" t="n"/>
      <c r="CH55" s="1106" t="n"/>
      <c r="CI55" s="1106" t="n"/>
      <c r="CJ55" s="1106" t="n"/>
      <c r="CK55" s="1101" t="n"/>
      <c r="CL55" s="1101" t="n"/>
      <c r="CM55" s="1101" t="n"/>
      <c r="CN55" s="1101" t="n"/>
      <c r="CO55" s="1101" t="n"/>
      <c r="CP55" s="1101" t="n"/>
      <c r="CQ55" s="1101" t="n"/>
      <c r="CR55" s="1101" t="n"/>
      <c r="CS55" s="1101" t="n"/>
      <c r="CT55" s="1101" t="n"/>
      <c r="CU55" s="1101" t="n"/>
      <c r="CV55" s="1101" t="n"/>
      <c r="CW55" s="1101" t="n"/>
      <c r="CX55" s="1101" t="n"/>
      <c r="CY55" s="1101" t="n"/>
      <c r="CZ55" s="1101" t="n"/>
      <c r="DA55" s="1101" t="n"/>
      <c r="DB55" s="1101" t="n"/>
      <c r="DC55" s="1101" t="n"/>
      <c r="DD55" s="1101" t="n"/>
      <c r="DE55" s="1101" t="n"/>
      <c r="DF55" s="1101" t="n"/>
      <c r="DG55" s="1101" t="n"/>
      <c r="DH55" s="1101" t="n"/>
      <c r="DI55" s="1101" t="n"/>
    </row>
    <row r="56" ht="16" customFormat="1" customHeight="1" s="140">
      <c r="A56" s="1047" t="inlineStr">
        <is>
          <t>上期国债利息</t>
        </is>
      </c>
      <c r="C56" s="1061">
        <f>N37*初始化表!B23/4</f>
        <v/>
      </c>
      <c r="D56" s="1293">
        <f>D49+C56</f>
        <v/>
      </c>
      <c r="E56" s="1293" t="n"/>
      <c r="F56" s="1291">
        <f>F55+C56</f>
        <v/>
      </c>
      <c r="G56" s="144" t="n"/>
      <c r="H56" s="1047" t="inlineStr">
        <is>
          <t>数量</t>
        </is>
      </c>
      <c r="I56" s="1061">
        <f>SUM(B17:E17)+Z5-SUM(B12:E12)</f>
        <v/>
      </c>
      <c r="J56" s="1061">
        <f>SUM(B18:E18)+Z6-SUM(B13:E13)</f>
        <v/>
      </c>
      <c r="K56" s="1061">
        <f>SUM(B19:E19)+Z7-SUM(B14:E14)</f>
        <v/>
      </c>
      <c r="L56" s="187">
        <f>SUM(B20:E20)+Z8-SUM(B15:E15)</f>
        <v/>
      </c>
      <c r="M56" s="178" t="n"/>
      <c r="N56" s="181" t="n"/>
      <c r="O56" s="181" t="n"/>
      <c r="P56" s="181" t="n"/>
      <c r="Q56" s="181" t="n"/>
      <c r="R56" s="181" t="n"/>
      <c r="S56" s="1101" t="n"/>
      <c r="T56" s="230" t="n"/>
      <c r="U56" s="1047" t="inlineStr">
        <is>
          <t>产品3</t>
        </is>
      </c>
      <c r="V56" s="1061">
        <f>IF(V44&gt;V50,V44-V50,0)</f>
        <v/>
      </c>
      <c r="W56" s="1061">
        <f>IF(W44&gt;W50,W44-W50,0)</f>
        <v/>
      </c>
      <c r="X56" s="1061">
        <f>IF(X44&gt;X50,X44-X50,0)</f>
        <v/>
      </c>
      <c r="Y56" s="187">
        <f>IF(Y44&gt;Y50,Y44-Y50,0)</f>
        <v/>
      </c>
      <c r="Z56" s="1101" t="n"/>
      <c r="AA56" s="144" t="n"/>
      <c r="AB56" s="1101" t="n"/>
      <c r="AC56" s="1101" t="n"/>
      <c r="AD56" s="1101" t="n"/>
      <c r="AE56" s="1101" t="n"/>
      <c r="AF56" s="1101" t="n"/>
      <c r="AG56" s="1101" t="n"/>
      <c r="AH56" s="144" t="n"/>
      <c r="AI56" s="332" t="n"/>
      <c r="AJ56" s="333" t="n"/>
      <c r="AK56" s="333" t="n"/>
      <c r="AL56" s="333" t="n"/>
      <c r="AM56" s="333" t="n"/>
      <c r="AN56" s="333" t="n"/>
      <c r="AO56" s="333" t="n"/>
      <c r="AP56" s="333" t="n"/>
      <c r="AQ56" s="333" t="n"/>
      <c r="AR56" s="333" t="n"/>
      <c r="AS56" s="333" t="n"/>
      <c r="AT56" s="333" t="n"/>
      <c r="AU56" s="333" t="n"/>
      <c r="AV56" s="333" t="n"/>
      <c r="AW56" s="333" t="n"/>
      <c r="AX56" s="333" t="n"/>
      <c r="AY56" s="360" t="n"/>
      <c r="AZ56" s="144" t="n"/>
      <c r="BA56" s="1045">
        <f>BA33</f>
        <v/>
      </c>
      <c r="BB56" s="1240">
        <f>IF(BT7=1,AL109/(第2期!AP109/2+AP109),0)</f>
        <v/>
      </c>
      <c r="BC56" s="1101" t="n"/>
      <c r="BD56" s="1044">
        <f>BA56</f>
        <v/>
      </c>
      <c r="BE56" s="1336">
        <f>BB33/$BE$31</f>
        <v/>
      </c>
      <c r="BF56" s="1336">
        <f>BC33/$BE$31</f>
        <v/>
      </c>
      <c r="BG56" s="1336">
        <f>BD33/$BE$31</f>
        <v/>
      </c>
      <c r="BH56" s="1336">
        <f>BE33/$BE$31</f>
        <v/>
      </c>
      <c r="BI56" s="1101" t="n"/>
      <c r="BJ56" s="1101" t="n"/>
      <c r="BK56" s="1101" t="n"/>
      <c r="BL56" s="1101" t="n"/>
      <c r="BM56" s="1101" t="n"/>
      <c r="BN56" s="1101" t="n"/>
      <c r="BO56" s="1101" t="n"/>
      <c r="BP56" s="1101" t="n"/>
      <c r="BQ56" s="1101" t="n"/>
      <c r="BR56" s="1106" t="n"/>
      <c r="BS56" s="1106" t="n"/>
      <c r="BT56" s="1106" t="n"/>
      <c r="BU56" s="1106" t="n"/>
      <c r="BV56" s="1106" t="n"/>
      <c r="BW56" s="1106" t="n"/>
      <c r="BX56" s="1106" t="n"/>
      <c r="BY56" s="1106" t="n"/>
      <c r="BZ56" s="1106" t="n"/>
      <c r="CA56" s="1106" t="n"/>
      <c r="CB56" s="1106" t="n"/>
      <c r="CC56" s="1106" t="n"/>
      <c r="CD56" s="1106" t="n"/>
      <c r="CE56" s="1106" t="n"/>
      <c r="CF56" s="1106" t="n"/>
      <c r="CG56" s="1106" t="n"/>
      <c r="CH56" s="1106" t="n"/>
      <c r="CI56" s="1106" t="n"/>
      <c r="CJ56" s="1106" t="n"/>
      <c r="CK56" s="1101" t="n"/>
      <c r="CL56" s="1101" t="n"/>
      <c r="CM56" s="1101" t="n"/>
      <c r="CN56" s="1101" t="n"/>
      <c r="CO56" s="1101" t="n"/>
      <c r="CP56" s="1101" t="n"/>
      <c r="CQ56" s="1101" t="n"/>
      <c r="CR56" s="1101" t="n"/>
      <c r="CS56" s="1101" t="n"/>
      <c r="CT56" s="1101" t="n"/>
      <c r="CU56" s="1101" t="n"/>
      <c r="CV56" s="1101" t="n"/>
      <c r="CW56" s="1101" t="n"/>
      <c r="CX56" s="1101" t="n"/>
      <c r="CY56" s="1101" t="n"/>
      <c r="CZ56" s="1101" t="n"/>
      <c r="DA56" s="1101" t="n"/>
      <c r="DB56" s="1101" t="n"/>
      <c r="DC56" s="1101" t="n"/>
      <c r="DD56" s="1101" t="n"/>
      <c r="DE56" s="1101" t="n"/>
      <c r="DF56" s="1101" t="n"/>
      <c r="DG56" s="1101" t="n"/>
      <c r="DH56" s="1101" t="n"/>
      <c r="DI56" s="1101" t="n"/>
    </row>
    <row r="57" ht="16" customFormat="1" customHeight="1" s="140">
      <c r="A57" s="1047" t="inlineStr">
        <is>
          <t>还银行贷款</t>
        </is>
      </c>
      <c r="C57" s="1061">
        <f>-B24</f>
        <v/>
      </c>
      <c r="D57" s="1293" t="n"/>
      <c r="E57" s="1293" t="n"/>
      <c r="F57" s="1291">
        <f>F56+C57</f>
        <v/>
      </c>
      <c r="G57" s="144" t="n"/>
      <c r="H57" s="1047" t="inlineStr">
        <is>
          <t>推荐运量</t>
        </is>
      </c>
      <c r="I57" s="1044" t="inlineStr">
        <is>
          <t>市场1</t>
        </is>
      </c>
      <c r="J57" s="1044" t="inlineStr">
        <is>
          <t>市场2</t>
        </is>
      </c>
      <c r="K57" s="1044" t="inlineStr">
        <is>
          <t>市场3</t>
        </is>
      </c>
      <c r="L57" s="1091" t="inlineStr">
        <is>
          <t>市场4</t>
        </is>
      </c>
      <c r="M57" s="178" t="n"/>
      <c r="N57" s="1101" t="n"/>
      <c r="O57" s="181" t="n"/>
      <c r="P57" s="181" t="n"/>
      <c r="Q57" s="181" t="n"/>
      <c r="R57" s="181" t="n"/>
      <c r="S57" s="181" t="n"/>
      <c r="T57" s="230" t="n"/>
      <c r="U57" s="1073" t="inlineStr">
        <is>
          <t>产品4</t>
        </is>
      </c>
      <c r="V57" s="1063">
        <f>IF(V45&gt;V51,V45-V51,0)</f>
        <v/>
      </c>
      <c r="W57" s="1063">
        <f>IF(W45&gt;W51,W45-W51,0)</f>
        <v/>
      </c>
      <c r="X57" s="1063">
        <f>IF(X45&gt;X51,X45-X51,0)</f>
        <v/>
      </c>
      <c r="Y57" s="1064">
        <f>IF(Y45&gt;Y51,Y45-Y51,0)</f>
        <v/>
      </c>
      <c r="Z57" s="1101" t="n"/>
      <c r="AA57" s="144" t="n"/>
      <c r="AB57" s="1101" t="n"/>
      <c r="AC57" s="1101" t="n"/>
      <c r="AD57" s="1101" t="n"/>
      <c r="AE57" s="1101" t="n"/>
      <c r="AF57" s="1101" t="n"/>
      <c r="AG57" s="1101" t="n"/>
      <c r="AH57" s="144" t="n"/>
      <c r="AI57" s="334" t="inlineStr">
        <is>
          <t>预计均价</t>
        </is>
      </c>
      <c r="AJ57" s="335">
        <f>IF(AJ37="",0,SUM(AJ37:AJ56)/TEXT(COUNTA(AJ37:AJ56),"0;;"))</f>
        <v/>
      </c>
      <c r="AK57" s="335">
        <f>IF(AK37="",0,SUM(AK37:AK56)/TEXT(COUNTA(AK37:AK56),"0;;"))</f>
        <v/>
      </c>
      <c r="AL57" s="335">
        <f>IF(AL37="",0,SUM(AL37:AL56)/TEXT(COUNTA(AL37:AL56),"0;;"))</f>
        <v/>
      </c>
      <c r="AM57" s="335">
        <f>IF(AM37="",0,SUM(AM37:AM56)/TEXT(COUNTA(AM37:AM56),"0;;"))</f>
        <v/>
      </c>
      <c r="AN57" s="335">
        <f>IF(AN37="",0,SUM(AN37:AN56)/TEXT(COUNTA(AN37:AN56),"0;;"))</f>
        <v/>
      </c>
      <c r="AO57" s="335">
        <f>IF(AO37="",0,SUM(AO37:AO56)/TEXT(COUNTA(AO37:AO56),"0;;"))</f>
        <v/>
      </c>
      <c r="AP57" s="335">
        <f>IF(AP37="",0,SUM(AP37:AP56)/TEXT(COUNTA(AP37:AP56),"0;;"))</f>
        <v/>
      </c>
      <c r="AQ57" s="335">
        <f>IF(AQ37="",0,SUM(AQ37:AQ56)/TEXT(COUNTA(AQ37:AQ56),"0;;"))</f>
        <v/>
      </c>
      <c r="AR57" s="335">
        <f>IF(AR37="",0,SUM(AR37:AR56)/TEXT(COUNTA(AR37:AR56),"0;;"))</f>
        <v/>
      </c>
      <c r="AS57" s="335">
        <f>IF(AS37="",0,SUM(AS37:AS56)/TEXT(COUNTA(AS37:AS56),"0;;"))</f>
        <v/>
      </c>
      <c r="AT57" s="335">
        <f>IF(AT37="",0,SUM(AT37:AT56)/TEXT(COUNTA(AT37:AT56),"0;;"))</f>
        <v/>
      </c>
      <c r="AU57" s="335">
        <f>IF(AU37="",0,SUM(AU37:AU56)/TEXT(COUNTA(AU37:AU56),"0;;"))</f>
        <v/>
      </c>
      <c r="AV57" s="335">
        <f>IF(AV37="",0,SUM(AV37:AV56)/TEXT(COUNTA(AV37:AV56),"0;;"))</f>
        <v/>
      </c>
      <c r="AW57" s="335">
        <f>IF(AW37="",0,SUM(AW37:AW56)/TEXT(COUNTA(AW37:AW56),"0;;"))</f>
        <v/>
      </c>
      <c r="AX57" s="335">
        <f>IF(AX37="",0,SUM(AX37:AX56)/TEXT(COUNTA(AX37:AX56),"0;;"))</f>
        <v/>
      </c>
      <c r="AY57" s="362">
        <f>IF(AY37="",0,SUM(AY37:AY56)/TEXT(COUNTA(AY37:AY56),"0;;"))</f>
        <v/>
      </c>
      <c r="AZ57" s="144" t="n"/>
      <c r="BA57" s="1045">
        <f>BA34</f>
        <v/>
      </c>
      <c r="BB57" s="1240">
        <f>IF(BT8=1,AL110/(第2期!AP110/2+AP110),0)</f>
        <v/>
      </c>
      <c r="BC57" s="1101" t="n"/>
      <c r="BD57" s="1044">
        <f>BA57</f>
        <v/>
      </c>
      <c r="BE57" s="1336">
        <f>BB34/$BE$31</f>
        <v/>
      </c>
      <c r="BF57" s="1336">
        <f>BC34/$BE$31</f>
        <v/>
      </c>
      <c r="BG57" s="1336">
        <f>BD34/$BE$31</f>
        <v/>
      </c>
      <c r="BH57" s="1336">
        <f>BE34/$BE$31</f>
        <v/>
      </c>
      <c r="BI57" s="1101" t="n"/>
      <c r="BJ57" s="1101" t="n"/>
      <c r="BK57" s="1101" t="n"/>
      <c r="BL57" s="1101" t="n"/>
      <c r="BM57" s="1101" t="n"/>
      <c r="BN57" s="1101" t="n"/>
      <c r="BO57" s="1101" t="n"/>
      <c r="BP57" s="1101" t="n"/>
      <c r="BQ57" s="1101" t="n"/>
      <c r="BR57" s="1106" t="n"/>
      <c r="BS57" s="1106" t="n"/>
      <c r="BT57" s="1106" t="n"/>
      <c r="BU57" s="1106" t="n"/>
      <c r="BV57" s="1106" t="n"/>
      <c r="BW57" s="1106" t="n"/>
      <c r="BX57" s="1106" t="n"/>
      <c r="BY57" s="1106" t="n"/>
      <c r="BZ57" s="1106" t="n"/>
      <c r="CA57" s="1106" t="n"/>
      <c r="CB57" s="1106" t="n"/>
      <c r="CC57" s="1106" t="n"/>
      <c r="CD57" s="1106" t="n"/>
      <c r="CE57" s="1106" t="n"/>
      <c r="CF57" s="1106" t="n"/>
      <c r="CG57" s="1106" t="n"/>
      <c r="CH57" s="1106" t="n"/>
      <c r="CI57" s="1106" t="n"/>
      <c r="CJ57" s="1106" t="n"/>
      <c r="CK57" s="1101" t="n"/>
      <c r="CL57" s="1101" t="n"/>
      <c r="CM57" s="1101" t="n"/>
      <c r="CN57" s="1101" t="n"/>
      <c r="CO57" s="1101" t="n"/>
      <c r="CP57" s="1101" t="n"/>
      <c r="CQ57" s="1101" t="n"/>
      <c r="CR57" s="1101" t="n"/>
      <c r="CS57" s="1101" t="n"/>
      <c r="CT57" s="1101" t="n"/>
      <c r="CU57" s="1101" t="n"/>
      <c r="CV57" s="1101" t="n"/>
      <c r="CW57" s="1101" t="n"/>
      <c r="CX57" s="1101" t="n"/>
      <c r="CY57" s="1101" t="n"/>
      <c r="CZ57" s="1101" t="n"/>
      <c r="DA57" s="1101" t="n"/>
      <c r="DB57" s="1101" t="n"/>
      <c r="DC57" s="1101" t="n"/>
      <c r="DD57" s="1101" t="n"/>
      <c r="DE57" s="1101" t="n"/>
      <c r="DF57" s="1101" t="n"/>
      <c r="DG57" s="1101" t="n"/>
      <c r="DH57" s="1101" t="n"/>
      <c r="DI57" s="1101" t="n"/>
    </row>
    <row r="58" ht="16" customFormat="1" customHeight="1" s="140">
      <c r="A58" s="1047" t="inlineStr">
        <is>
          <t>银行贷款利息</t>
        </is>
      </c>
      <c r="C58" s="1061">
        <f>-B24*初始化表!B22/4</f>
        <v/>
      </c>
      <c r="D58" s="1293" t="n"/>
      <c r="E58" s="1293">
        <f>E54-C58</f>
        <v/>
      </c>
      <c r="F58" s="1291">
        <f>F57+C58</f>
        <v/>
      </c>
      <c r="G58" s="144" t="n"/>
      <c r="H58" s="1047" t="inlineStr">
        <is>
          <t>产品1</t>
        </is>
      </c>
      <c r="I58" s="1061">
        <f>INT(IF($F$24=1,IF(MOD(($I52+SUM($V5:$Y5)-SUM($V11:$Y11))*I47/SUM($I47:$L47)-V5+V11-9,20)&gt;11,(($I52+SUM($V5:$Y5)-SUM($V11:$Y11))*I47/SUM($I47:$L47)-V5+V11),(($I52+SUM($V5:$Y5)-SUM($V11:$Y11))*I47/SUM($I47:$L47)-V5+V11)-MOD(($I52+SUM($V5:$Y5)-SUM($V11:$Y11))*I47/SUM($I47:$L47)-V5+V11-9,20)),($I52+SUM($V5:$Y5)-SUM($V11:$Y11))*I47/SUM($I47:$L47)-V5+V11))</f>
        <v/>
      </c>
      <c r="J58" s="1061">
        <f>INT(IF($F$24=1,IF(MOD(($I52+SUM($V5:$Y5)-SUM($V11:$Y11))*J47/SUM($I47:$L47)-W5+W11-9,20)&gt;11,(($I52+SUM($V5:$Y5)-SUM($V11:$Y11))*J47/SUM($I47:$L47)-W5+W11),(($I52+SUM($V5:$Y5)-SUM($V11:$Y11))*J47/SUM($I47:$L47)-W5+W11)-MOD(($I52+SUM($V5:$Y5)-SUM($V11:$Y11))*J47/SUM($I47:$L47)-W5+W11-9,20)),($I52+SUM($V5:$Y5)-SUM($V11:$Y11))*J47/SUM($I47:$L47)-W5+W11))</f>
        <v/>
      </c>
      <c r="K58" s="1061">
        <f>INT(IF($F$24=1,IF(MOD(($I52+SUM($V5:$Y5)-SUM($V11:$Y11))*K47/SUM($I47:$L47)-X5+X11-9,20)&gt;11,(($I52+SUM($V5:$Y5)-SUM($V11:$Y11))*K47/SUM($I47:$L47)-X5+X11),(($I52+SUM($V5:$Y5)-SUM($V11:$Y11))*K47/SUM($I47:$L47)-X5+X11)-MOD(($I52+SUM($V5:$Y5)-SUM($V11:$Y11))*K47/SUM($I47:$L47)-X5+X11-9,20)),($I52+SUM($V5:$Y5)-SUM($V11:$Y11))*K47/SUM($I47:$L47)-X5+X11))</f>
        <v/>
      </c>
      <c r="L58" s="187">
        <f>INT(IF($F$24=1,IF(MOD(($I52+SUM($V5:$Y5)-SUM($V11:$Y11))*L47/SUM($I47:$L47)-Y5+Y11-9,20)&gt;11,(($I52+SUM($V5:$Y5)-SUM($V11:$Y11))*L47/SUM($I47:$L47)-Y5+Y11),(($I52+SUM($V5:$Y5)-SUM($V11:$Y11))*L47/SUM($I47:$L47)-Y5+Y11)-MOD(($I52+SUM($V5:$Y5)-SUM($V11:$Y11))*L47/SUM($I47:$L47)-Y5+Y11-9,20)),($I52+SUM($V5:$Y5)-SUM($V11:$Y11))*L47/SUM($I47:$L47)-Y5+Y11))</f>
        <v/>
      </c>
      <c r="M58" s="178" t="n"/>
      <c r="N58" s="1101" t="n"/>
      <c r="O58" s="181" t="n"/>
      <c r="P58" s="181" t="n"/>
      <c r="Q58" s="181" t="n"/>
      <c r="R58" s="181" t="n"/>
      <c r="S58" s="181" t="n"/>
      <c r="T58" s="230" t="n"/>
      <c r="U58" s="1101" t="n"/>
      <c r="V58" s="1101" t="n"/>
      <c r="W58" s="1101" t="n"/>
      <c r="X58" s="1101" t="n"/>
      <c r="Y58" s="1101" t="n"/>
      <c r="Z58" s="1101" t="n"/>
      <c r="AA58" s="144" t="n"/>
      <c r="AB58" s="1101" t="n"/>
      <c r="AC58" s="1101" t="n"/>
      <c r="AD58" s="1101" t="n"/>
      <c r="AE58" s="1101" t="n"/>
      <c r="AF58" s="1101" t="n"/>
      <c r="AG58" s="1101" t="n"/>
      <c r="AH58" s="144" t="n"/>
      <c r="AI58" s="1044" t="inlineStr">
        <is>
          <t>市场份额报表</t>
        </is>
      </c>
      <c r="AZ58" s="144" t="n"/>
      <c r="BA58" s="1045">
        <f>BA35</f>
        <v/>
      </c>
      <c r="BB58" s="1240">
        <f>IF(BT9=1,AL111/(第2期!AP111/2+AP111),0)</f>
        <v/>
      </c>
      <c r="BC58" s="1101" t="n"/>
      <c r="BD58" s="1044">
        <f>BA58</f>
        <v/>
      </c>
      <c r="BE58" s="1336">
        <f>BB35/$BE$31</f>
        <v/>
      </c>
      <c r="BF58" s="1336">
        <f>BC35/$BE$31</f>
        <v/>
      </c>
      <c r="BG58" s="1336">
        <f>BD35/$BE$31</f>
        <v/>
      </c>
      <c r="BH58" s="1336">
        <f>BE35/$BE$31</f>
        <v/>
      </c>
      <c r="BI58" s="1101" t="n"/>
      <c r="BJ58" s="1101" t="n"/>
      <c r="BK58" s="1101" t="n"/>
      <c r="BL58" s="1101" t="n"/>
      <c r="BM58" s="1101" t="n"/>
      <c r="BN58" s="1101" t="n"/>
      <c r="BO58" s="1101" t="n"/>
      <c r="BP58" s="1101" t="n"/>
      <c r="BQ58" s="1101" t="n"/>
      <c r="BR58" s="1106" t="n"/>
      <c r="BS58" s="1106" t="n"/>
      <c r="BT58" s="1106" t="n"/>
      <c r="BU58" s="1106" t="n"/>
      <c r="BV58" s="1106" t="n"/>
      <c r="BW58" s="1106" t="n"/>
      <c r="BX58" s="1106" t="n"/>
      <c r="BY58" s="1106" t="n"/>
      <c r="BZ58" s="1106" t="n"/>
      <c r="CA58" s="1106" t="n"/>
      <c r="CB58" s="1106" t="n"/>
      <c r="CC58" s="1106" t="n"/>
      <c r="CD58" s="1106" t="n"/>
      <c r="CE58" s="1106" t="n"/>
      <c r="CF58" s="1106" t="n"/>
      <c r="CG58" s="1106" t="n"/>
      <c r="CH58" s="1106" t="n"/>
      <c r="CI58" s="1106" t="n"/>
      <c r="CJ58" s="1106" t="n"/>
      <c r="CK58" s="1101" t="n"/>
      <c r="CL58" s="1101" t="n"/>
      <c r="CM58" s="1101" t="n"/>
      <c r="CN58" s="1101" t="n"/>
      <c r="CO58" s="1101" t="n"/>
      <c r="CP58" s="1101" t="n"/>
      <c r="CQ58" s="1101" t="n"/>
      <c r="CR58" s="1101" t="n"/>
      <c r="CS58" s="1101" t="n"/>
      <c r="CT58" s="1101" t="n"/>
      <c r="CU58" s="1101" t="n"/>
      <c r="CV58" s="1101" t="n"/>
      <c r="CW58" s="1101" t="n"/>
      <c r="CX58" s="1101" t="n"/>
      <c r="CY58" s="1101" t="n"/>
      <c r="CZ58" s="1101" t="n"/>
      <c r="DA58" s="1101" t="n"/>
      <c r="DB58" s="1101" t="n"/>
      <c r="DC58" s="1101" t="n"/>
      <c r="DD58" s="1101" t="n"/>
      <c r="DE58" s="1101" t="n"/>
      <c r="DF58" s="1101" t="n"/>
      <c r="DG58" s="1101" t="n"/>
      <c r="DH58" s="1101" t="n"/>
      <c r="DI58" s="1101" t="n"/>
    </row>
    <row r="59" ht="16" customFormat="1" customHeight="1" s="140">
      <c r="A59" s="1047" t="inlineStr">
        <is>
          <t>还上期紧急贷款</t>
        </is>
      </c>
      <c r="C59" s="1061">
        <f>-R33</f>
        <v/>
      </c>
      <c r="D59" s="1293" t="n"/>
      <c r="E59" s="1293" t="n"/>
      <c r="F59" s="1291">
        <f>F58+C59</f>
        <v/>
      </c>
      <c r="G59" s="144" t="n"/>
      <c r="H59" s="1047" t="inlineStr">
        <is>
          <t>产品2</t>
        </is>
      </c>
      <c r="I59" s="1061">
        <f>INT(IF($F$24=1,IF(MOD(($J52+SUM($V6:$Y6)-SUM($V12:$Y12))*I48/SUM($I48:$L48)-V6+V12-9,20)&gt;11,(($J52+SUM($V6:$Y6)-SUM($V12:$Y12))*I48/SUM($I48:$L48)-V6+V12),(($J52+SUM($V6:$Y6)-SUM($V12:$Y12))*I48/SUM($I48:$L48)-V6+V12)-MOD(($J52+SUM($V6:$Y6)-SUM($V12:$Y12))*I48/SUM($I48:$L48)-V6+V12-9,20)),($J52+SUM($V6:$Y6)-SUM($V12:$Y12))*I48/SUM($I48:$L48)-V6+V12))</f>
        <v/>
      </c>
      <c r="J59" s="1061">
        <f>INT(IF($F$24=1,IF(MOD(($J52+SUM($V6:$Y6)-SUM($V12:$Y12))*J48/SUM($I48:$L48)-W6+W12-9,20)&gt;11,(($J52+SUM($V6:$Y6)-SUM($V12:$Y12))*J48/SUM($I48:$L48)-W6+W12),(($J52+SUM($V6:$Y6)-SUM($V12:$Y12))*J48/SUM($I48:$L48)-W6+W12)-MOD(($J52+SUM($V6:$Y6)-SUM($V12:$Y12))*J48/SUM($I48:$L48)-W6+W12-9,20)),($J52+SUM($V6:$Y6)-SUM($V12:$Y12))*J48/SUM($I48:$L48)-W6+W12))</f>
        <v/>
      </c>
      <c r="K59" s="1061">
        <f>INT(IF($F$24=1,IF(MOD(($J52+SUM($V6:$Y6)-SUM($V12:$Y12))*K48/SUM($I48:$L48)-X6+X12-9,20)&gt;11,(($J52+SUM($V6:$Y6)-SUM($V12:$Y12))*K48/SUM($I48:$L48)-X6+X12),(($J52+SUM($V6:$Y6)-SUM($V12:$Y12))*K48/SUM($I48:$L48)-X6+X12)-MOD(($J52+SUM($V6:$Y6)-SUM($V12:$Y12))*K48/SUM($I48:$L48)-X6+X12-9,20)),($J52+SUM($V6:$Y6)-SUM($V12:$Y12))*K48/SUM($I48:$L48)-X6+X12))</f>
        <v/>
      </c>
      <c r="L59" s="187">
        <f>INT(IF($F$24=1,IF(MOD(($J52+SUM($V6:$Y6)-SUM($V12:$Y12))*L48/SUM($I48:$L48)-Y6+Y12-9,20)&gt;11,(($J52+SUM($V6:$Y6)-SUM($V12:$Y12))*L48/SUM($I48:$L48)-Y6+Y12),(($J52+SUM($V6:$Y6)-SUM($V12:$Y12))*L48/SUM($I48:$L48)-Y6+Y12)-MOD(($J52+SUM($V6:$Y6)-SUM($V12:$Y12))*L48/SUM($I48:$L48)-Y6+Y12-9,20)),($J52+SUM($V6:$Y6)-SUM($V12:$Y12))*L48/SUM($I48:$L48)-Y6+Y12))</f>
        <v/>
      </c>
      <c r="M59" s="178" t="n"/>
      <c r="N59" s="1101" t="n"/>
      <c r="O59" s="181" t="n"/>
      <c r="P59" s="181" t="n"/>
      <c r="Q59" s="181" t="n"/>
      <c r="R59" s="181" t="n"/>
      <c r="S59" s="181" t="n"/>
      <c r="T59" s="230" t="n"/>
      <c r="U59" s="1041" t="inlineStr">
        <is>
          <t>预计预定</t>
        </is>
      </c>
      <c r="V59" s="1053" t="inlineStr">
        <is>
          <t>市场1</t>
        </is>
      </c>
      <c r="W59" s="1053" t="inlineStr">
        <is>
          <t>市场2</t>
        </is>
      </c>
      <c r="X59" s="1053" t="inlineStr">
        <is>
          <t>市场3</t>
        </is>
      </c>
      <c r="Y59" s="1090" t="inlineStr">
        <is>
          <t>市场4</t>
        </is>
      </c>
      <c r="Z59" s="1101" t="n"/>
      <c r="AA59" s="144" t="n"/>
      <c r="AB59" s="1101" t="n"/>
      <c r="AC59" s="1101" t="n"/>
      <c r="AD59" s="1101" t="n"/>
      <c r="AE59" s="1101" t="n"/>
      <c r="AF59" s="1101" t="n"/>
      <c r="AG59" s="1101" t="n"/>
      <c r="AH59" s="144" t="n"/>
      <c r="AI59" s="1047" t="inlineStr">
        <is>
          <t>公司</t>
        </is>
      </c>
      <c r="AJ59" s="1044" t="inlineStr">
        <is>
          <t>产品A</t>
        </is>
      </c>
      <c r="AN59" s="1044" t="inlineStr">
        <is>
          <t>产品2</t>
        </is>
      </c>
      <c r="AR59" s="1044" t="inlineStr">
        <is>
          <t>产品3</t>
        </is>
      </c>
      <c r="AV59" s="1091" t="inlineStr">
        <is>
          <t>产品4</t>
        </is>
      </c>
      <c r="AY59" s="1239" t="n"/>
      <c r="AZ59" s="144" t="n"/>
      <c r="BA59" s="1045">
        <f>BA36</f>
        <v/>
      </c>
      <c r="BB59" s="1240">
        <f>IF(BT10=1,AL112/(第2期!AP112/2+AP112),0)</f>
        <v/>
      </c>
      <c r="BC59" s="1101" t="n"/>
      <c r="BD59" s="1044">
        <f>BA59</f>
        <v/>
      </c>
      <c r="BE59" s="1336">
        <f>BB36/$BE$31</f>
        <v/>
      </c>
      <c r="BF59" s="1336">
        <f>BC36/$BE$31</f>
        <v/>
      </c>
      <c r="BG59" s="1336">
        <f>BD36/$BE$31</f>
        <v/>
      </c>
      <c r="BH59" s="1336">
        <f>BE36/$BE$31</f>
        <v/>
      </c>
      <c r="BI59" s="1101" t="n"/>
      <c r="BJ59" s="1101" t="n"/>
      <c r="BK59" s="1101" t="n"/>
      <c r="BL59" s="1101" t="n"/>
      <c r="BM59" s="1101" t="n"/>
      <c r="BN59" s="1101" t="n"/>
      <c r="BO59" s="1101" t="n"/>
      <c r="BP59" s="1101" t="n"/>
      <c r="BQ59" s="1101" t="n"/>
      <c r="BR59" s="1106" t="n"/>
      <c r="BS59" s="1106" t="n"/>
      <c r="BT59" s="1106" t="n"/>
      <c r="BU59" s="1106" t="n"/>
      <c r="BV59" s="1106" t="n"/>
      <c r="BW59" s="1106" t="n"/>
      <c r="BX59" s="1106" t="n"/>
      <c r="BY59" s="1106" t="n"/>
      <c r="BZ59" s="1106" t="n"/>
      <c r="CA59" s="1106" t="n"/>
      <c r="CB59" s="1106" t="n"/>
      <c r="CC59" s="1106" t="n"/>
      <c r="CD59" s="1106" t="n"/>
      <c r="CE59" s="1106" t="n"/>
      <c r="CF59" s="1106" t="n"/>
      <c r="CG59" s="1106" t="n"/>
      <c r="CH59" s="1106" t="n"/>
      <c r="CI59" s="1106" t="n"/>
      <c r="CJ59" s="1106" t="n"/>
      <c r="CK59" s="1101" t="n"/>
      <c r="CL59" s="1101" t="n"/>
      <c r="CM59" s="1101" t="n"/>
      <c r="CN59" s="1101" t="n"/>
      <c r="CO59" s="1101" t="n"/>
      <c r="CP59" s="1101" t="n"/>
      <c r="CQ59" s="1101" t="n"/>
      <c r="CR59" s="1101" t="n"/>
      <c r="CS59" s="1101" t="n"/>
      <c r="CT59" s="1101" t="n"/>
      <c r="CU59" s="1101" t="n"/>
      <c r="CV59" s="1101" t="n"/>
      <c r="CW59" s="1101" t="n"/>
      <c r="CX59" s="1101" t="n"/>
      <c r="CY59" s="1101" t="n"/>
      <c r="CZ59" s="1101" t="n"/>
      <c r="DA59" s="1101" t="n"/>
      <c r="DB59" s="1101" t="n"/>
      <c r="DC59" s="1101" t="n"/>
      <c r="DD59" s="1101" t="n"/>
      <c r="DE59" s="1101" t="n"/>
      <c r="DF59" s="1101" t="n"/>
      <c r="DG59" s="1101" t="n"/>
      <c r="DH59" s="1101" t="n"/>
      <c r="DI59" s="1101" t="n"/>
    </row>
    <row r="60" ht="16" customFormat="1" customHeight="1" s="140">
      <c r="A60" s="1047" t="inlineStr">
        <is>
          <t>上期紧急贷款利息</t>
        </is>
      </c>
      <c r="C60" s="1061">
        <f>C59*0.1</f>
        <v/>
      </c>
      <c r="D60" s="1293" t="n"/>
      <c r="E60" s="1293">
        <f>E58-C60</f>
        <v/>
      </c>
      <c r="F60" s="1291">
        <f>F59+C60</f>
        <v/>
      </c>
      <c r="G60" s="144" t="n"/>
      <c r="H60" s="1047" t="inlineStr">
        <is>
          <t>产品3</t>
        </is>
      </c>
      <c r="I60" s="1061">
        <f>INT(IF($F$24=1,IF(MOD(($K52+SUM($V7:$Y7)-SUM($V13:$Y13))*I49/SUM($I49:$L49)-V7+V13-9,20)&gt;11,(($K52+SUM($V7:$Y7)-SUM($V13:$Y13))*I49/SUM($I49:$L49)-V7+V13),(($K52+SUM($V7:$Y7)-SUM($V13:$Y13))*I49/SUM($I49:$L49)-V7+V13)-MOD(($K52+SUM($V7:$Y7)-SUM($V13:$Y13))*I49/SUM($I49:$L49)-V7+V13-9,20)),($K52+SUM($V7:$Y7)-SUM($V13:$Y13))*I49/SUM($I49:$L49)-V7+V13))</f>
        <v/>
      </c>
      <c r="J60" s="1061">
        <f>INT(IF($F$24=1,IF(MOD(($K52+SUM($V7:$Y7)-SUM($V13:$Y13))*J49/SUM($I49:$L49)-W7+W13-9,20)&gt;11,(($K52+SUM($V7:$Y7)-SUM($V13:$Y13))*J49/SUM($I49:$L49)-W7+W13),(($K52+SUM($V7:$Y7)-SUM($V13:$Y13))*J49/SUM($I49:$L49)-W7+W13)-MOD(($K52+SUM($V7:$Y7)-SUM($V13:$Y13))*J49/SUM($I49:$L49)-W7+W13-9,20)),($K52+SUM($V7:$Y7)-SUM($V13:$Y13))*J49/SUM($I49:$L49)-W7+W13))</f>
        <v/>
      </c>
      <c r="K60" s="1061">
        <f>INT(IF($F$24=1,IF(MOD(($K52+SUM($V7:$Y7)-SUM($V13:$Y13))*K49/SUM($I49:$L49)-X7+X13-9,20)&gt;11,(($K52+SUM($V7:$Y7)-SUM($V13:$Y13))*K49/SUM($I49:$L49)-X7+X13),(($K52+SUM($V7:$Y7)-SUM($V13:$Y13))*K49/SUM($I49:$L49)-X7+X13)-MOD(($K52+SUM($V7:$Y7)-SUM($V13:$Y13))*K49/SUM($I49:$L49)-X7+X13-9,20)),($K52+SUM($V7:$Y7)-SUM($V13:$Y13))*K49/SUM($I49:$L49)-X7+X13))</f>
        <v/>
      </c>
      <c r="L60" s="187">
        <f>INT(IF($F$24=1,IF(MOD(($K52+SUM($V7:$Y7)-SUM($V13:$Y13))*L49/SUM($I49:$L49)-Y7+Y13-9,20)&gt;11,(($K52+SUM($V7:$Y7)-SUM($V13:$Y13))*L49/SUM($I49:$L49)-Y7+Y13),(($K52+SUM($V7:$Y7)-SUM($V13:$Y13))*L49/SUM($I49:$L49)-Y7+Y13)-MOD(($K52+SUM($V7:$Y7)-SUM($V13:$Y13))*L49/SUM($I49:$L49)-Y7+Y13-9,20)),($K52+SUM($V7:$Y7)-SUM($V13:$Y13))*L49/SUM($I49:$L49)-Y7+Y13))</f>
        <v/>
      </c>
      <c r="M60" s="178" t="n"/>
      <c r="N60" s="181" t="n"/>
      <c r="O60" s="181" t="n"/>
      <c r="P60" s="181" t="n"/>
      <c r="Q60" s="181" t="n"/>
      <c r="R60" s="181" t="n"/>
      <c r="S60" s="181" t="n"/>
      <c r="T60" s="230" t="n"/>
      <c r="U60" s="1047" t="inlineStr">
        <is>
          <t>产品1</t>
        </is>
      </c>
      <c r="V60" s="1061">
        <f>IF(V48&gt;V42,INT((V48-V42)*初始化表!E11),0)</f>
        <v/>
      </c>
      <c r="W60" s="1061">
        <f>IF(W48&gt;W42,INT((W48-W42)*初始化表!F11),0)</f>
        <v/>
      </c>
      <c r="X60" s="1061">
        <f>IF(X48&gt;X42,INT((X48-X42)*初始化表!G11),0)</f>
        <v/>
      </c>
      <c r="Y60" s="187">
        <f>IF(Y48&gt;Y42,INT((Y48-Y42)*初始化表!H11),0)</f>
        <v/>
      </c>
      <c r="Z60" s="1101" t="n"/>
      <c r="AA60" s="144" t="n"/>
      <c r="AB60" s="1101" t="n"/>
      <c r="AC60" s="1101" t="n"/>
      <c r="AD60" s="1101" t="n"/>
      <c r="AE60" s="1101" t="n"/>
      <c r="AF60" s="1101" t="n"/>
      <c r="AG60" s="1101" t="n"/>
      <c r="AH60" s="144" t="n"/>
      <c r="AI60" s="1228" t="n"/>
      <c r="AJ60" s="1044" t="inlineStr">
        <is>
          <t>市场1</t>
        </is>
      </c>
      <c r="AK60" s="1044" t="inlineStr">
        <is>
          <t>市场2</t>
        </is>
      </c>
      <c r="AL60" s="1044" t="inlineStr">
        <is>
          <t>市场3</t>
        </is>
      </c>
      <c r="AM60" s="1044" t="inlineStr">
        <is>
          <t>市场4</t>
        </is>
      </c>
      <c r="AN60" s="1044" t="inlineStr">
        <is>
          <t>市场1</t>
        </is>
      </c>
      <c r="AO60" s="1044" t="inlineStr">
        <is>
          <t>市场2</t>
        </is>
      </c>
      <c r="AP60" s="1044" t="inlineStr">
        <is>
          <t>市场3</t>
        </is>
      </c>
      <c r="AQ60" s="1044" t="inlineStr">
        <is>
          <t>市场4</t>
        </is>
      </c>
      <c r="AR60" s="1044" t="inlineStr">
        <is>
          <t>市场1</t>
        </is>
      </c>
      <c r="AS60" s="1044" t="inlineStr">
        <is>
          <t>市场2</t>
        </is>
      </c>
      <c r="AT60" s="1044" t="inlineStr">
        <is>
          <t>市场3</t>
        </is>
      </c>
      <c r="AU60" s="1044" t="inlineStr">
        <is>
          <t>市场4</t>
        </is>
      </c>
      <c r="AV60" s="1044" t="inlineStr">
        <is>
          <t>市场1</t>
        </is>
      </c>
      <c r="AW60" s="1044" t="inlineStr">
        <is>
          <t>市场2</t>
        </is>
      </c>
      <c r="AX60" s="1044" t="inlineStr">
        <is>
          <t>市场3</t>
        </is>
      </c>
      <c r="AY60" s="1091" t="inlineStr">
        <is>
          <t>市场4</t>
        </is>
      </c>
      <c r="AZ60" s="144" t="n"/>
      <c r="BA60" s="1045">
        <f>BA37</f>
        <v/>
      </c>
      <c r="BB60" s="1240">
        <f>IF(BT11=1,AL113/(第2期!AP113/2+AP113),0)</f>
        <v/>
      </c>
      <c r="BC60" s="1101" t="n"/>
      <c r="BD60" s="1044">
        <f>BA60</f>
        <v/>
      </c>
      <c r="BE60" s="1336">
        <f>BB37/$BE$31</f>
        <v/>
      </c>
      <c r="BF60" s="1336">
        <f>BC37/$BE$31</f>
        <v/>
      </c>
      <c r="BG60" s="1336">
        <f>BD37/$BE$31</f>
        <v/>
      </c>
      <c r="BH60" s="1336">
        <f>BE37/$BE$31</f>
        <v/>
      </c>
      <c r="BI60" s="1101" t="n"/>
      <c r="BJ60" s="1101" t="n"/>
      <c r="BK60" s="1101" t="n"/>
      <c r="BL60" s="1101" t="n"/>
      <c r="BM60" s="1101" t="n"/>
      <c r="BN60" s="1101" t="n"/>
      <c r="BO60" s="1101" t="n"/>
      <c r="BP60" s="1101" t="n"/>
      <c r="BQ60" s="1101" t="n"/>
      <c r="BR60" s="1106" t="n"/>
      <c r="BS60" s="1106" t="n"/>
      <c r="BT60" s="1106" t="n"/>
      <c r="BU60" s="1106" t="n"/>
      <c r="BV60" s="1106" t="n"/>
      <c r="BW60" s="1106" t="n"/>
      <c r="BX60" s="1106" t="n"/>
      <c r="BY60" s="1106" t="n"/>
      <c r="BZ60" s="1106" t="n"/>
      <c r="CA60" s="1106" t="n"/>
      <c r="CB60" s="1106" t="n"/>
      <c r="CC60" s="1106" t="n"/>
      <c r="CD60" s="1106" t="n"/>
      <c r="CE60" s="1106" t="n"/>
      <c r="CF60" s="1106" t="n"/>
      <c r="CG60" s="1106" t="n"/>
      <c r="CH60" s="1106" t="n"/>
      <c r="CI60" s="1106" t="n"/>
      <c r="CJ60" s="1106" t="n"/>
      <c r="CK60" s="1101" t="n"/>
      <c r="CL60" s="1101" t="n"/>
      <c r="CM60" s="1101" t="n"/>
      <c r="CN60" s="1101" t="n"/>
      <c r="CO60" s="1101" t="n"/>
      <c r="CP60" s="1101" t="n"/>
      <c r="CQ60" s="1101" t="n"/>
      <c r="CR60" s="1101" t="n"/>
      <c r="CS60" s="1101" t="n"/>
      <c r="CT60" s="1101" t="n"/>
      <c r="CU60" s="1101" t="n"/>
      <c r="CV60" s="1101" t="n"/>
      <c r="CW60" s="1101" t="n"/>
      <c r="CX60" s="1101" t="n"/>
      <c r="CY60" s="1101" t="n"/>
      <c r="CZ60" s="1101" t="n"/>
      <c r="DA60" s="1101" t="n"/>
      <c r="DB60" s="1101" t="n"/>
      <c r="DC60" s="1101" t="n"/>
      <c r="DD60" s="1101" t="n"/>
      <c r="DE60" s="1101" t="n"/>
      <c r="DF60" s="1101" t="n"/>
      <c r="DG60" s="1101" t="n"/>
      <c r="DH60" s="1101" t="n"/>
      <c r="DI60" s="1101" t="n"/>
    </row>
    <row r="61" ht="16" customFormat="1" customHeight="1" s="140">
      <c r="A61" s="1047" t="inlineStr">
        <is>
          <t>纳  税</t>
        </is>
      </c>
      <c r="C61" s="1061">
        <f>-IF(F77*初始化表!B25&gt;-第2期!F80,F77*初始化表!B25+第2期!F80,0)</f>
        <v/>
      </c>
      <c r="D61" s="1293" t="n"/>
      <c r="E61" s="1293" t="n"/>
      <c r="F61" s="1291">
        <f>F60+C61</f>
        <v/>
      </c>
      <c r="G61" s="144" t="n"/>
      <c r="H61" s="1047" t="inlineStr">
        <is>
          <t>产品4</t>
        </is>
      </c>
      <c r="I61" s="1061">
        <f>INT(IF($F$24=1,IF(MOD(($L52+SUM($V8:$Y8)-SUM($V14:$Y14))*I50/SUM($I50:$L50)-V8+V14-9,20)&gt;11,(($L52+SUM($V8:$Y8)-SUM($V14:$Y14))*I50/SUM($I50:$L50)-V8+V14),(($L52+SUM($V8:$Y8)-SUM($V14:$Y14))*I50/SUM($I50:$L50)-V8+V14)-MOD(($L52+SUM($V8:$Y8)-SUM($V14:$Y14))*I50/SUM($I50:$L50)-V8+V14-9,20)),($L52+SUM($V8:$Y8)-SUM($V14:$Y14))*I50/SUM($I50:$L50)-V8+V14))</f>
        <v/>
      </c>
      <c r="J61" s="1061">
        <f>INT(IF($F$24=1,IF(MOD(($L52+SUM($V8:$Y8)-SUM($V14:$Y14))*J50/SUM($I50:$L50)-W8+W14-9,20)&gt;11,(($L52+SUM($V8:$Y8)-SUM($V14:$Y14))*J50/SUM($I50:$L50)-W8+W14),(($L52+SUM($V8:$Y8)-SUM($V14:$Y14))*J50/SUM($I50:$L50)-W8+W14)-MOD(($L52+SUM($V8:$Y8)-SUM($V14:$Y14))*J50/SUM($I50:$L50)-W8+W14-9,20)),($L52+SUM($V8:$Y8)-SUM($V14:$Y14))*J50/SUM($I50:$L50)-W8+W14))</f>
        <v/>
      </c>
      <c r="K61" s="1061">
        <f>INT(IF($F$24=1,IF(MOD(($L52+SUM($V8:$Y8)-SUM($V14:$Y14))*K50/SUM($I50:$L50)-X8+X14-9,20)&gt;11,(($L52+SUM($V8:$Y8)-SUM($V14:$Y14))*K50/SUM($I50:$L50)-X8+X14),(($L52+SUM($V8:$Y8)-SUM($V14:$Y14))*K50/SUM($I50:$L50)-X8+X14)-MOD(($L52+SUM($V8:$Y8)-SUM($V14:$Y14))*K50/SUM($I50:$L50)-X8+X14-9,20)),($L52+SUM($V8:$Y8)-SUM($V14:$Y14))*K50/SUM($I50:$L50)-X8+X14))</f>
        <v/>
      </c>
      <c r="L61" s="187">
        <f>INT(IF($F$24=1,IF(MOD(($L52+SUM($V8:$Y8)-SUM($V14:$Y14))*L50/SUM($I50:$L50)-Y8+Y14-9,20)&gt;11,(($L52+SUM($V8:$Y8)-SUM($V14:$Y14))*L50/SUM($I50:$L50)-Y8+Y14),(($L52+SUM($V8:$Y8)-SUM($V14:$Y14))*L50/SUM($I50:$L50)-Y8+Y14)-MOD(($L52+SUM($V8:$Y8)-SUM($V14:$Y14))*L50/SUM($I50:$L50)-Y8+Y14-9,20)),($L52+SUM($V8:$Y8)-SUM($V14:$Y14))*L50/SUM($I50:$L50)-Y8+Y14))</f>
        <v/>
      </c>
      <c r="M61" s="178" t="n"/>
      <c r="N61" s="181" t="n"/>
      <c r="O61" s="181" t="n"/>
      <c r="P61" s="181" t="n"/>
      <c r="Q61" s="181" t="n"/>
      <c r="R61" s="181" t="n"/>
      <c r="S61" s="1101" t="n"/>
      <c r="T61" s="230" t="n"/>
      <c r="U61" s="1047" t="inlineStr">
        <is>
          <t>产品2</t>
        </is>
      </c>
      <c r="V61" s="1061">
        <f>IF(V49&gt;V43,INT((V49-V43)*初始化表!E12),0)</f>
        <v/>
      </c>
      <c r="W61" s="1061">
        <f>IF(W49&gt;W43,INT((W49-W43)*初始化表!F12),0)</f>
        <v/>
      </c>
      <c r="X61" s="1061">
        <f>IF(X49&gt;X43,INT((X49-X43)*初始化表!G12),0)</f>
        <v/>
      </c>
      <c r="Y61" s="187">
        <f>IF(Y49&gt;Y43,INT((Y49-Y43)*初始化表!H12),0)</f>
        <v/>
      </c>
      <c r="Z61" s="1101" t="n"/>
      <c r="AA61" s="144" t="n"/>
      <c r="AB61" s="1101" t="n"/>
      <c r="AC61" s="1101" t="n"/>
      <c r="AD61" s="1101" t="n"/>
      <c r="AE61" s="1101" t="n"/>
      <c r="AF61" s="1101" t="n"/>
      <c r="AG61" s="1101" t="n"/>
      <c r="AH61" s="144" t="n"/>
      <c r="AI61" s="329" t="n"/>
      <c r="AJ61" s="336" t="n"/>
      <c r="AK61" s="336" t="n"/>
      <c r="AL61" s="336" t="n"/>
      <c r="AM61" s="336" t="n"/>
      <c r="AN61" s="336" t="n"/>
      <c r="AO61" s="336" t="n"/>
      <c r="AP61" s="336" t="n"/>
      <c r="AQ61" s="336" t="n"/>
      <c r="AR61" s="336" t="n"/>
      <c r="AS61" s="336" t="n"/>
      <c r="AT61" s="336" t="n"/>
      <c r="AU61" s="336" t="n"/>
      <c r="AV61" s="336" t="n"/>
      <c r="AW61" s="336" t="n"/>
      <c r="AX61" s="336" t="n"/>
      <c r="AY61" s="363" t="n"/>
      <c r="AZ61" s="144" t="n"/>
      <c r="BA61" s="1045">
        <f>BA38</f>
        <v/>
      </c>
      <c r="BB61" s="1240">
        <f>IF(BT12=1,AL114/(第2期!AP114/2+AP114),0)</f>
        <v/>
      </c>
      <c r="BC61" s="1101" t="n"/>
      <c r="BD61" s="1044">
        <f>BA61</f>
        <v/>
      </c>
      <c r="BE61" s="1336">
        <f>BB38/$BE$31</f>
        <v/>
      </c>
      <c r="BF61" s="1336">
        <f>BC38/$BE$31</f>
        <v/>
      </c>
      <c r="BG61" s="1336">
        <f>BD38/$BE$31</f>
        <v/>
      </c>
      <c r="BH61" s="1336">
        <f>BE38/$BE$31</f>
        <v/>
      </c>
      <c r="BI61" s="1101" t="n"/>
      <c r="BJ61" s="1101" t="n"/>
      <c r="BK61" s="1101" t="n"/>
      <c r="BL61" s="1101" t="n"/>
      <c r="BM61" s="1101" t="n"/>
      <c r="BN61" s="1101" t="n"/>
      <c r="BO61" s="1101" t="n"/>
      <c r="BP61" s="1101" t="n"/>
      <c r="BQ61" s="1101" t="n"/>
      <c r="BR61" s="1106" t="n"/>
      <c r="BS61" s="1106" t="n"/>
      <c r="BT61" s="1106" t="n"/>
      <c r="BU61" s="1106" t="n"/>
      <c r="BV61" s="1106" t="n"/>
      <c r="BW61" s="1106" t="n"/>
      <c r="BX61" s="1106" t="n"/>
      <c r="BY61" s="1106" t="n"/>
      <c r="BZ61" s="1106" t="n"/>
      <c r="CA61" s="1106" t="n"/>
      <c r="CB61" s="1106" t="n"/>
      <c r="CC61" s="1106" t="n"/>
      <c r="CD61" s="1106" t="n"/>
      <c r="CE61" s="1106" t="n"/>
      <c r="CF61" s="1106" t="n"/>
      <c r="CG61" s="1106" t="n"/>
      <c r="CH61" s="1106" t="n"/>
      <c r="CI61" s="1106" t="n"/>
      <c r="CJ61" s="1106" t="n"/>
      <c r="CK61" s="1101" t="n"/>
      <c r="CL61" s="1101" t="n"/>
      <c r="CM61" s="1101" t="n"/>
      <c r="CN61" s="1101" t="n"/>
      <c r="CO61" s="1101" t="n"/>
      <c r="CP61" s="1101" t="n"/>
      <c r="CQ61" s="1101" t="n"/>
      <c r="CR61" s="1101" t="n"/>
      <c r="CS61" s="1101" t="n"/>
      <c r="CT61" s="1101" t="n"/>
      <c r="CU61" s="1101" t="n"/>
      <c r="CV61" s="1101" t="n"/>
      <c r="CW61" s="1101" t="n"/>
      <c r="CX61" s="1101" t="n"/>
      <c r="CY61" s="1101" t="n"/>
      <c r="CZ61" s="1101" t="n"/>
      <c r="DA61" s="1101" t="n"/>
      <c r="DB61" s="1101" t="n"/>
      <c r="DC61" s="1101" t="n"/>
      <c r="DD61" s="1101" t="n"/>
      <c r="DE61" s="1101" t="n"/>
      <c r="DF61" s="1101" t="n"/>
      <c r="DG61" s="1101" t="n"/>
      <c r="DH61" s="1101" t="n"/>
      <c r="DI61" s="1101" t="n"/>
    </row>
    <row r="62" ht="16" customFormat="1" customHeight="1" s="140">
      <c r="A62" s="1047" t="inlineStr">
        <is>
          <t>买机器</t>
        </is>
      </c>
      <c r="C62" s="1061">
        <f>-D22*初始化表!B8</f>
        <v/>
      </c>
      <c r="D62" s="1293" t="n"/>
      <c r="E62" s="1293" t="n"/>
      <c r="F62" s="1291">
        <f>F61+C62</f>
        <v/>
      </c>
      <c r="G62" s="144" t="n"/>
      <c r="H62" s="1047" t="inlineStr">
        <is>
          <t>本期运输</t>
        </is>
      </c>
      <c r="I62" s="1044" t="inlineStr">
        <is>
          <t>市场1</t>
        </is>
      </c>
      <c r="J62" s="1044" t="inlineStr">
        <is>
          <t>市场2</t>
        </is>
      </c>
      <c r="K62" s="1044" t="inlineStr">
        <is>
          <t>市场3</t>
        </is>
      </c>
      <c r="L62" s="1091" t="inlineStr">
        <is>
          <t>市场4</t>
        </is>
      </c>
      <c r="M62" s="178" t="n"/>
      <c r="N62" s="181" t="n"/>
      <c r="O62" s="181" t="n"/>
      <c r="P62" s="181" t="n"/>
      <c r="Q62" s="181" t="n"/>
      <c r="R62" s="181" t="n"/>
      <c r="S62" s="1338" t="n"/>
      <c r="T62" s="230" t="n"/>
      <c r="U62" s="1047" t="inlineStr">
        <is>
          <t>产品3</t>
        </is>
      </c>
      <c r="V62" s="1061">
        <f>IF(V50&gt;V44,INT((V50-V44)*初始化表!E13),0)</f>
        <v/>
      </c>
      <c r="W62" s="1061">
        <f>IF(W50&gt;W44,INT((W50-W44)*初始化表!F13),0)</f>
        <v/>
      </c>
      <c r="X62" s="1061">
        <f>IF(X50&gt;X44,INT((X50-X44)*初始化表!G13),0)</f>
        <v/>
      </c>
      <c r="Y62" s="187">
        <f>IF(Y50&gt;Y44,INT((Y50-Y44)*初始化表!H13),0)</f>
        <v/>
      </c>
      <c r="Z62" s="1101" t="n"/>
      <c r="AA62" s="144" t="n"/>
      <c r="AB62" s="1101" t="n"/>
      <c r="AC62" s="1101" t="n"/>
      <c r="AD62" s="1101" t="n"/>
      <c r="AE62" s="1101" t="n"/>
      <c r="AF62" s="1101" t="n"/>
      <c r="AG62" s="1101" t="n"/>
      <c r="AH62" s="144" t="n"/>
      <c r="AI62" s="332" t="n"/>
      <c r="AJ62" s="337" t="n"/>
      <c r="AK62" s="337" t="n"/>
      <c r="AL62" s="337" t="n"/>
      <c r="AM62" s="337" t="n"/>
      <c r="AN62" s="337" t="n"/>
      <c r="AO62" s="337" t="n"/>
      <c r="AP62" s="337" t="n"/>
      <c r="AQ62" s="337" t="n"/>
      <c r="AR62" s="337" t="n"/>
      <c r="AS62" s="337" t="n"/>
      <c r="AT62" s="337" t="n"/>
      <c r="AU62" s="337" t="n"/>
      <c r="AV62" s="337" t="n"/>
      <c r="AW62" s="337" t="n"/>
      <c r="AX62" s="337" t="n"/>
      <c r="AY62" s="364" t="n"/>
      <c r="AZ62" s="144" t="n"/>
      <c r="BA62" s="1045">
        <f>BA39</f>
        <v/>
      </c>
      <c r="BB62" s="1240">
        <f>IF(BT13=1,AL115/(第2期!AP115/2+AP115),0)</f>
        <v/>
      </c>
      <c r="BC62" s="1101" t="n"/>
      <c r="BD62" s="1044">
        <f>BA62</f>
        <v/>
      </c>
      <c r="BE62" s="1336">
        <f>BB39/$BE$31</f>
        <v/>
      </c>
      <c r="BF62" s="1336">
        <f>BC39/$BE$31</f>
        <v/>
      </c>
      <c r="BG62" s="1336">
        <f>BD39/$BE$31</f>
        <v/>
      </c>
      <c r="BH62" s="1336">
        <f>BE39/$BE$31</f>
        <v/>
      </c>
      <c r="BI62" s="1101" t="n"/>
      <c r="BJ62" s="1101" t="n"/>
      <c r="BK62" s="1101" t="n"/>
      <c r="BL62" s="1101" t="n"/>
      <c r="BM62" s="1101" t="n"/>
      <c r="BN62" s="1101" t="n"/>
      <c r="BO62" s="1101" t="n"/>
      <c r="BP62" s="1101" t="n"/>
      <c r="BQ62" s="1101" t="n"/>
      <c r="BR62" s="1106" t="n"/>
      <c r="BS62" s="1106" t="n"/>
      <c r="BT62" s="1106" t="n"/>
      <c r="BU62" s="1106" t="n"/>
      <c r="BV62" s="1106" t="n"/>
      <c r="BW62" s="1106" t="n"/>
      <c r="BX62" s="1106" t="n"/>
      <c r="BY62" s="1106" t="n"/>
      <c r="BZ62" s="1106" t="n"/>
      <c r="CA62" s="1106" t="n"/>
      <c r="CB62" s="1106" t="n"/>
      <c r="CC62" s="1106" t="n"/>
      <c r="CD62" s="1106" t="n"/>
      <c r="CE62" s="1106" t="n"/>
      <c r="CF62" s="1106" t="n"/>
      <c r="CG62" s="1106" t="n"/>
      <c r="CH62" s="1106" t="n"/>
      <c r="CI62" s="1106" t="n"/>
      <c r="CJ62" s="1106" t="n"/>
      <c r="CK62" s="1101" t="n"/>
      <c r="CL62" s="1101" t="n"/>
      <c r="CM62" s="1101" t="n"/>
      <c r="CN62" s="1101" t="n"/>
      <c r="CO62" s="1101" t="n"/>
      <c r="CP62" s="1101" t="n"/>
      <c r="CQ62" s="1101" t="n"/>
      <c r="CR62" s="1101" t="n"/>
      <c r="CS62" s="1101" t="n"/>
      <c r="CT62" s="1101" t="n"/>
      <c r="CU62" s="1101" t="n"/>
      <c r="CV62" s="1101" t="n"/>
      <c r="CW62" s="1101" t="n"/>
      <c r="CX62" s="1101" t="n"/>
      <c r="CY62" s="1101" t="n"/>
      <c r="CZ62" s="1101" t="n"/>
      <c r="DA62" s="1101" t="n"/>
      <c r="DB62" s="1101" t="n"/>
      <c r="DC62" s="1101" t="n"/>
      <c r="DD62" s="1101" t="n"/>
      <c r="DE62" s="1101" t="n"/>
      <c r="DF62" s="1101" t="n"/>
      <c r="DG62" s="1101" t="n"/>
      <c r="DH62" s="1101" t="n"/>
      <c r="DI62" s="1101" t="n"/>
    </row>
    <row r="63" ht="16" customFormat="1" customHeight="1" s="140">
      <c r="A63" s="1047" t="inlineStr">
        <is>
          <t>分  红</t>
        </is>
      </c>
      <c r="C63" s="1061">
        <f>IF(R37&gt;P37,-P37,-R37)</f>
        <v/>
      </c>
      <c r="D63" s="1293" t="n"/>
      <c r="E63" s="1293" t="n"/>
      <c r="F63" s="1291">
        <f>F62+C63</f>
        <v/>
      </c>
      <c r="G63" s="144" t="n"/>
      <c r="H63" s="1047" t="inlineStr">
        <is>
          <t>产品1</t>
        </is>
      </c>
      <c r="I63" s="1279" t="n">
        <v>0</v>
      </c>
      <c r="J63" s="1279" t="n">
        <v>0</v>
      </c>
      <c r="K63" s="1279" t="n">
        <v>0</v>
      </c>
      <c r="L63" s="1279" t="n">
        <v>0</v>
      </c>
      <c r="M63" s="178" t="n"/>
      <c r="N63" s="181" t="n"/>
      <c r="O63" s="181" t="n"/>
      <c r="P63" s="181" t="n"/>
      <c r="Q63" s="181" t="n"/>
      <c r="R63" s="181" t="n"/>
      <c r="S63" s="1338" t="n"/>
      <c r="T63" s="230" t="n"/>
      <c r="U63" s="1073" t="inlineStr">
        <is>
          <t>产品4</t>
        </is>
      </c>
      <c r="V63" s="1063">
        <f>IF(V51&gt;V45,INT((V51-V45)*初始化表!E14),0)</f>
        <v/>
      </c>
      <c r="W63" s="1063">
        <f>IF(W51&gt;W45,INT((W51-W45)*初始化表!F14),0)</f>
        <v/>
      </c>
      <c r="X63" s="1063">
        <f>IF(X51&gt;X45,INT((X51-X45)*初始化表!G14),0)</f>
        <v/>
      </c>
      <c r="Y63" s="1064">
        <f>IF(Y51&gt;Y45,INT((Y51-Y45)*初始化表!H14),0)</f>
        <v/>
      </c>
      <c r="Z63" s="1101" t="n"/>
      <c r="AA63" s="144" t="n"/>
      <c r="AB63" s="1101" t="n"/>
      <c r="AC63" s="1101" t="n"/>
      <c r="AD63" s="1101" t="n"/>
      <c r="AE63" s="1101" t="n"/>
      <c r="AF63" s="1101" t="n"/>
      <c r="AG63" s="1101" t="n"/>
      <c r="AH63" s="144" t="n"/>
      <c r="AI63" s="332" t="n"/>
      <c r="AJ63" s="337" t="n"/>
      <c r="AK63" s="337" t="n"/>
      <c r="AL63" s="337" t="n"/>
      <c r="AM63" s="337" t="n"/>
      <c r="AN63" s="337" t="n"/>
      <c r="AO63" s="337" t="n"/>
      <c r="AP63" s="337" t="n"/>
      <c r="AQ63" s="337" t="n"/>
      <c r="AR63" s="337" t="n"/>
      <c r="AS63" s="337" t="n"/>
      <c r="AT63" s="337" t="n"/>
      <c r="AU63" s="337" t="n"/>
      <c r="AV63" s="337" t="n"/>
      <c r="AW63" s="337" t="n"/>
      <c r="AX63" s="337" t="n"/>
      <c r="AY63" s="364" t="n"/>
      <c r="AZ63" s="144" t="n"/>
      <c r="BA63" s="1045">
        <f>BA40</f>
        <v/>
      </c>
      <c r="BB63" s="1240">
        <f>IF(BT14=1,AL116/(第2期!AP116/2+AP116),0)</f>
        <v/>
      </c>
      <c r="BC63" s="1101" t="n"/>
      <c r="BD63" s="1044">
        <f>BA63</f>
        <v/>
      </c>
      <c r="BE63" s="1336">
        <f>BB40/$BE$31</f>
        <v/>
      </c>
      <c r="BF63" s="1336">
        <f>BC40/$BE$31</f>
        <v/>
      </c>
      <c r="BG63" s="1336">
        <f>BD40/$BE$31</f>
        <v/>
      </c>
      <c r="BH63" s="1336">
        <f>BE40/$BE$31</f>
        <v/>
      </c>
      <c r="BI63" s="1101" t="n"/>
      <c r="BJ63" s="1101" t="n"/>
      <c r="BK63" s="1101" t="n"/>
      <c r="BL63" s="1101" t="n"/>
      <c r="BM63" s="1101" t="n"/>
      <c r="BN63" s="1101" t="n"/>
      <c r="BO63" s="1101" t="n"/>
      <c r="BP63" s="1101" t="n"/>
      <c r="BQ63" s="1101" t="n"/>
      <c r="BR63" s="1106" t="n"/>
      <c r="BS63" s="1106" t="n"/>
      <c r="BT63" s="1106" t="n"/>
      <c r="BU63" s="1106" t="n"/>
      <c r="BV63" s="1106" t="n"/>
      <c r="BW63" s="1106" t="n"/>
      <c r="BX63" s="1106" t="n"/>
      <c r="BY63" s="1106" t="n"/>
      <c r="BZ63" s="1106" t="n"/>
      <c r="CA63" s="1106" t="n"/>
      <c r="CB63" s="1106" t="n"/>
      <c r="CC63" s="1106" t="n"/>
      <c r="CD63" s="1106" t="n"/>
      <c r="CE63" s="1106" t="n"/>
      <c r="CF63" s="1106" t="n"/>
      <c r="CG63" s="1106" t="n"/>
      <c r="CH63" s="1106" t="n"/>
      <c r="CI63" s="1106" t="n"/>
      <c r="CJ63" s="1106" t="n"/>
      <c r="CK63" s="1101" t="n"/>
      <c r="CL63" s="1101" t="n"/>
      <c r="CM63" s="1101" t="n"/>
      <c r="CN63" s="1101" t="n"/>
      <c r="CO63" s="1101" t="n"/>
      <c r="CP63" s="1101" t="n"/>
      <c r="CQ63" s="1101" t="n"/>
      <c r="CR63" s="1101" t="n"/>
      <c r="CS63" s="1101" t="n"/>
      <c r="CT63" s="1101" t="n"/>
      <c r="CU63" s="1101" t="n"/>
      <c r="CV63" s="1101" t="n"/>
      <c r="CW63" s="1101" t="n"/>
      <c r="CX63" s="1101" t="n"/>
      <c r="CY63" s="1101" t="n"/>
      <c r="CZ63" s="1101" t="n"/>
      <c r="DA63" s="1101" t="n"/>
      <c r="DB63" s="1101" t="n"/>
      <c r="DC63" s="1101" t="n"/>
      <c r="DD63" s="1101" t="n"/>
      <c r="DE63" s="1101" t="n"/>
      <c r="DF63" s="1101" t="n"/>
      <c r="DG63" s="1101" t="n"/>
      <c r="DH63" s="1101" t="n"/>
      <c r="DI63" s="1101" t="n"/>
    </row>
    <row r="64" ht="16" customFormat="1" customHeight="1" s="140">
      <c r="A64" s="1073" t="inlineStr">
        <is>
          <t>买国债</t>
        </is>
      </c>
      <c r="B64" s="1211" t="n"/>
      <c r="C64" s="1063">
        <f>-D24</f>
        <v/>
      </c>
      <c r="D64" s="1334" t="n"/>
      <c r="E64" s="1334" t="n"/>
      <c r="F64" s="1339">
        <f>F63+C64</f>
        <v/>
      </c>
      <c r="G64" s="144" t="n"/>
      <c r="H64" s="1047" t="inlineStr">
        <is>
          <t>产品2</t>
        </is>
      </c>
      <c r="I64" s="1279" t="n">
        <v>0</v>
      </c>
      <c r="J64" s="1279" t="n">
        <v>0</v>
      </c>
      <c r="K64" s="1279" t="n">
        <v>0</v>
      </c>
      <c r="L64" s="1279" t="n">
        <v>0</v>
      </c>
      <c r="M64" s="178" t="n"/>
      <c r="N64" s="181" t="n"/>
      <c r="O64" s="181" t="n"/>
      <c r="P64" s="181" t="n"/>
      <c r="Q64" s="181" t="n"/>
      <c r="R64" s="181" t="n"/>
      <c r="S64" s="1338" t="n"/>
      <c r="T64" s="230" t="n"/>
      <c r="U64" s="1101" t="n"/>
      <c r="V64" s="1101" t="n"/>
      <c r="W64" s="1101" t="n"/>
      <c r="X64" s="1101" t="n"/>
      <c r="Y64" s="1101" t="n"/>
      <c r="Z64" s="1101" t="n"/>
      <c r="AA64" s="144" t="n"/>
      <c r="AB64" s="1101" t="n"/>
      <c r="AC64" s="1101" t="n"/>
      <c r="AD64" s="1101" t="n"/>
      <c r="AE64" s="1101" t="n"/>
      <c r="AF64" s="1101" t="n"/>
      <c r="AG64" s="1101" t="n"/>
      <c r="AH64" s="144" t="n"/>
      <c r="AI64" s="332" t="n"/>
      <c r="AJ64" s="337" t="n"/>
      <c r="AK64" s="337" t="n"/>
      <c r="AL64" s="337" t="n"/>
      <c r="AM64" s="337" t="n"/>
      <c r="AN64" s="337" t="n"/>
      <c r="AO64" s="337" t="n"/>
      <c r="AP64" s="337" t="n"/>
      <c r="AQ64" s="337" t="n"/>
      <c r="AR64" s="337" t="n"/>
      <c r="AS64" s="337" t="n"/>
      <c r="AT64" s="337" t="n"/>
      <c r="AU64" s="337" t="n"/>
      <c r="AV64" s="337" t="n"/>
      <c r="AW64" s="337" t="n"/>
      <c r="AX64" s="337" t="n"/>
      <c r="AY64" s="364" t="n"/>
      <c r="AZ64" s="144" t="n"/>
      <c r="BA64" s="1045">
        <f>BA41</f>
        <v/>
      </c>
      <c r="BB64" s="1240">
        <f>IF(BT15=1,AL117/(第2期!AP117/2+AP117),0)</f>
        <v/>
      </c>
      <c r="BC64" s="1101" t="n"/>
      <c r="BD64" s="1044">
        <f>BA64</f>
        <v/>
      </c>
      <c r="BE64" s="1336">
        <f>BB41/$BE$31</f>
        <v/>
      </c>
      <c r="BF64" s="1336">
        <f>BC41/$BE$31</f>
        <v/>
      </c>
      <c r="BG64" s="1336">
        <f>BD41/$BE$31</f>
        <v/>
      </c>
      <c r="BH64" s="1336">
        <f>BE41/$BE$31</f>
        <v/>
      </c>
      <c r="BI64" s="1101" t="n"/>
      <c r="BJ64" s="1101" t="n"/>
      <c r="BK64" s="1101" t="n"/>
      <c r="BL64" s="1101" t="n"/>
      <c r="BM64" s="1101" t="n"/>
      <c r="BN64" s="1101" t="n"/>
      <c r="BO64" s="1101" t="n"/>
      <c r="BP64" s="1101" t="n"/>
      <c r="BQ64" s="1101" t="n"/>
      <c r="BR64" s="1106" t="n"/>
      <c r="BS64" s="1106" t="n"/>
      <c r="BT64" s="1106" t="n"/>
      <c r="BU64" s="1106" t="n"/>
      <c r="BV64" s="1106" t="n"/>
      <c r="BW64" s="1106" t="n"/>
      <c r="BX64" s="1106" t="n"/>
      <c r="BY64" s="1106" t="n"/>
      <c r="BZ64" s="1106" t="n"/>
      <c r="CA64" s="1106" t="n"/>
      <c r="CB64" s="1106" t="n"/>
      <c r="CC64" s="1106" t="n"/>
      <c r="CD64" s="1106" t="n"/>
      <c r="CE64" s="1106" t="n"/>
      <c r="CF64" s="1106" t="n"/>
      <c r="CG64" s="1106" t="n"/>
      <c r="CH64" s="1106" t="n"/>
      <c r="CI64" s="1106" t="n"/>
      <c r="CJ64" s="1106" t="n"/>
      <c r="CK64" s="1101" t="n"/>
      <c r="CL64" s="1101" t="n"/>
      <c r="CM64" s="1101" t="n"/>
      <c r="CN64" s="1101" t="n"/>
      <c r="CO64" s="1101" t="n"/>
      <c r="CP64" s="1101" t="n"/>
      <c r="CQ64" s="1101" t="n"/>
      <c r="CR64" s="1101" t="n"/>
      <c r="CS64" s="1101" t="n"/>
      <c r="CT64" s="1101" t="n"/>
      <c r="CU64" s="1101" t="n"/>
      <c r="CV64" s="1101" t="n"/>
      <c r="CW64" s="1101" t="n"/>
      <c r="CX64" s="1101" t="n"/>
      <c r="CY64" s="1101" t="n"/>
      <c r="CZ64" s="1101" t="n"/>
      <c r="DA64" s="1101" t="n"/>
      <c r="DB64" s="1101" t="n"/>
      <c r="DC64" s="1101" t="n"/>
      <c r="DD64" s="1101" t="n"/>
      <c r="DE64" s="1101" t="n"/>
      <c r="DF64" s="1101" t="n"/>
      <c r="DG64" s="1101" t="n"/>
      <c r="DH64" s="1101" t="n"/>
      <c r="DI64" s="1101" t="n"/>
    </row>
    <row r="65" ht="16" customFormat="1" customHeight="1" s="140">
      <c r="A65" s="1101" t="n"/>
      <c r="B65" s="1101" t="n"/>
      <c r="C65" s="1101" t="n"/>
      <c r="D65" s="1101" t="n"/>
      <c r="E65" s="1101" t="n"/>
      <c r="F65" s="1101" t="n"/>
      <c r="G65" s="144" t="n"/>
      <c r="H65" s="1047" t="inlineStr">
        <is>
          <t>产品3</t>
        </is>
      </c>
      <c r="I65" s="1279" t="n">
        <v>0</v>
      </c>
      <c r="J65" s="1279" t="n">
        <v>0</v>
      </c>
      <c r="K65" s="1279" t="n">
        <v>0</v>
      </c>
      <c r="L65" s="1279" t="n">
        <v>0</v>
      </c>
      <c r="M65" s="178" t="n"/>
      <c r="N65" s="181" t="n"/>
      <c r="O65" s="181" t="n"/>
      <c r="P65" s="181" t="n"/>
      <c r="Q65" s="181" t="n"/>
      <c r="R65" s="181" t="n"/>
      <c r="S65" s="1338" t="n"/>
      <c r="T65" s="230" t="n"/>
      <c r="U65" s="1041" t="inlineStr">
        <is>
          <t>均价变动值</t>
        </is>
      </c>
      <c r="V65" s="1053" t="inlineStr">
        <is>
          <t>市场1</t>
        </is>
      </c>
      <c r="W65" s="1053" t="inlineStr">
        <is>
          <t>市场2</t>
        </is>
      </c>
      <c r="X65" s="1053" t="inlineStr">
        <is>
          <t>市场3</t>
        </is>
      </c>
      <c r="Y65" s="1090" t="inlineStr">
        <is>
          <t>市场4</t>
        </is>
      </c>
      <c r="Z65" s="1041" t="inlineStr">
        <is>
          <t>平均值</t>
        </is>
      </c>
      <c r="AA65" s="144" t="n"/>
      <c r="AB65" s="1101" t="n"/>
      <c r="AC65" s="1101" t="n"/>
      <c r="AD65" s="1101" t="n"/>
      <c r="AE65" s="1101" t="n"/>
      <c r="AF65" s="1101" t="n"/>
      <c r="AG65" s="1101" t="n"/>
      <c r="AH65" s="144" t="n"/>
      <c r="AI65" s="332" t="n"/>
      <c r="AJ65" s="337" t="n"/>
      <c r="AK65" s="337" t="n"/>
      <c r="AL65" s="337" t="n"/>
      <c r="AM65" s="337" t="n"/>
      <c r="AN65" s="337" t="n"/>
      <c r="AO65" s="337" t="n"/>
      <c r="AP65" s="337" t="n"/>
      <c r="AQ65" s="337" t="n"/>
      <c r="AR65" s="337" t="n"/>
      <c r="AS65" s="337" t="n"/>
      <c r="AT65" s="337" t="n"/>
      <c r="AU65" s="337" t="n"/>
      <c r="AV65" s="337" t="n"/>
      <c r="AW65" s="337" t="n"/>
      <c r="AX65" s="337" t="n"/>
      <c r="AY65" s="364" t="n"/>
      <c r="AZ65" s="144" t="n"/>
      <c r="BA65" s="1045">
        <f>BA42</f>
        <v/>
      </c>
      <c r="BB65" s="1240">
        <f>IF(BT16=1,AL118/(第2期!AP118/2+AP118),0)</f>
        <v/>
      </c>
      <c r="BC65" s="1101" t="n"/>
      <c r="BD65" s="1044">
        <f>BA65</f>
        <v/>
      </c>
      <c r="BE65" s="1336">
        <f>BB42/$BE$31</f>
        <v/>
      </c>
      <c r="BF65" s="1336">
        <f>BC42/$BE$31</f>
        <v/>
      </c>
      <c r="BG65" s="1336">
        <f>BD42/$BE$31</f>
        <v/>
      </c>
      <c r="BH65" s="1336">
        <f>BE42/$BE$31</f>
        <v/>
      </c>
      <c r="BI65" s="1101" t="n"/>
      <c r="BJ65" s="1101" t="n"/>
      <c r="BK65" s="1101" t="n"/>
      <c r="BL65" s="1101" t="n"/>
      <c r="BM65" s="1101" t="n"/>
      <c r="BN65" s="1101" t="n"/>
      <c r="BO65" s="1101" t="n"/>
      <c r="BP65" s="1101" t="n"/>
      <c r="BQ65" s="1101" t="n"/>
      <c r="BR65" s="1106" t="n"/>
      <c r="BS65" s="1106" t="n"/>
      <c r="BT65" s="1106" t="n"/>
      <c r="BU65" s="1106" t="n"/>
      <c r="BV65" s="1106" t="n"/>
      <c r="BW65" s="1106" t="n"/>
      <c r="BX65" s="1106" t="n"/>
      <c r="BY65" s="1106" t="n"/>
      <c r="BZ65" s="1106" t="n"/>
      <c r="CA65" s="1106" t="n"/>
      <c r="CB65" s="1106" t="n"/>
      <c r="CC65" s="1106" t="n"/>
      <c r="CD65" s="1106" t="n"/>
      <c r="CE65" s="1106" t="n"/>
      <c r="CF65" s="1106" t="n"/>
      <c r="CG65" s="1106" t="n"/>
      <c r="CH65" s="1106" t="n"/>
      <c r="CI65" s="1106" t="n"/>
      <c r="CJ65" s="1106" t="n"/>
      <c r="CK65" s="1101" t="n"/>
      <c r="CL65" s="1101" t="n"/>
      <c r="CM65" s="1101" t="n"/>
      <c r="CN65" s="1101" t="n"/>
      <c r="CO65" s="1101" t="n"/>
      <c r="CP65" s="1101" t="n"/>
      <c r="CQ65" s="1101" t="n"/>
      <c r="CR65" s="1101" t="n"/>
      <c r="CS65" s="1101" t="n"/>
      <c r="CT65" s="1101" t="n"/>
      <c r="CU65" s="1101" t="n"/>
      <c r="CV65" s="1101" t="n"/>
      <c r="CW65" s="1101" t="n"/>
      <c r="CX65" s="1101" t="n"/>
      <c r="CY65" s="1101" t="n"/>
      <c r="CZ65" s="1101" t="n"/>
      <c r="DA65" s="1101" t="n"/>
      <c r="DB65" s="1101" t="n"/>
      <c r="DC65" s="1101" t="n"/>
      <c r="DD65" s="1101" t="n"/>
      <c r="DE65" s="1101" t="n"/>
      <c r="DF65" s="1101" t="n"/>
      <c r="DG65" s="1101" t="n"/>
      <c r="DH65" s="1101" t="n"/>
      <c r="DI65" s="1101" t="n"/>
    </row>
    <row r="66" ht="16" customFormat="1" customHeight="1" s="140">
      <c r="A66" s="1233" t="inlineStr">
        <is>
          <t>期末净资产</t>
        </is>
      </c>
      <c r="B66" s="1210" t="n"/>
      <c r="C66" s="1234" t="n"/>
      <c r="D66" s="1101" t="n"/>
      <c r="E66" s="1233" t="inlineStr">
        <is>
          <t>期末企业状况</t>
        </is>
      </c>
      <c r="F66" s="1234" t="n"/>
      <c r="G66" s="144" t="n"/>
      <c r="H66" s="1047" t="inlineStr">
        <is>
          <t>产品4</t>
        </is>
      </c>
      <c r="I66" s="1341" t="n">
        <v>0</v>
      </c>
      <c r="J66" s="1341" t="n">
        <v>0</v>
      </c>
      <c r="K66" s="1341" t="n">
        <v>0</v>
      </c>
      <c r="L66" s="1341" t="n">
        <v>0</v>
      </c>
      <c r="M66" s="178" t="n"/>
      <c r="N66" s="181" t="n"/>
      <c r="O66" s="181" t="n"/>
      <c r="P66" s="181" t="n"/>
      <c r="Q66" s="181" t="n"/>
      <c r="R66" s="181" t="n"/>
      <c r="S66" s="1101" t="n"/>
      <c r="T66" s="230" t="n"/>
      <c r="U66" s="1047" t="inlineStr">
        <is>
          <t>产品1</t>
        </is>
      </c>
      <c r="V66" s="1061">
        <f>V36-第2期!V36</f>
        <v/>
      </c>
      <c r="W66" s="1061">
        <f>W36-第2期!W36</f>
        <v/>
      </c>
      <c r="X66" s="1061">
        <f>X36-第2期!X36</f>
        <v/>
      </c>
      <c r="Y66" s="187">
        <f>Y36-第2期!Y36</f>
        <v/>
      </c>
      <c r="Z66" s="1047">
        <f>SUM(V66:Y66)/4</f>
        <v/>
      </c>
      <c r="AA66" s="144" t="n"/>
      <c r="AB66" s="1101" t="n"/>
      <c r="AC66" s="1101" t="n"/>
      <c r="AD66" s="1101" t="n"/>
      <c r="AE66" s="1101" t="n"/>
      <c r="AF66" s="1101" t="n"/>
      <c r="AG66" s="1101" t="n"/>
      <c r="AH66" s="144" t="n"/>
      <c r="AI66" s="332" t="n"/>
      <c r="AJ66" s="337" t="n"/>
      <c r="AK66" s="337" t="n"/>
      <c r="AL66" s="337" t="n"/>
      <c r="AM66" s="337" t="n"/>
      <c r="AN66" s="337" t="n"/>
      <c r="AO66" s="337" t="n"/>
      <c r="AP66" s="337" t="n"/>
      <c r="AQ66" s="337" t="n"/>
      <c r="AR66" s="337" t="n"/>
      <c r="AS66" s="337" t="n"/>
      <c r="AT66" s="337" t="n"/>
      <c r="AU66" s="337" t="n"/>
      <c r="AV66" s="337" t="n"/>
      <c r="AW66" s="337" t="n"/>
      <c r="AX66" s="337" t="n"/>
      <c r="AY66" s="364" t="n"/>
      <c r="AZ66" s="144" t="n"/>
      <c r="BA66" s="1045">
        <f>BA43</f>
        <v/>
      </c>
      <c r="BB66" s="1240">
        <f>IF(BT17=1,AL119/(第2期!AP119/2+AP119),0)</f>
        <v/>
      </c>
      <c r="BC66" s="1101" t="n"/>
      <c r="BD66" s="1044">
        <f>BA66</f>
        <v/>
      </c>
      <c r="BE66" s="1336">
        <f>BB43/$BE$31</f>
        <v/>
      </c>
      <c r="BF66" s="1336">
        <f>BC43/$BE$31</f>
        <v/>
      </c>
      <c r="BG66" s="1336">
        <f>BD43/$BE$31</f>
        <v/>
      </c>
      <c r="BH66" s="1336">
        <f>BE43/$BE$31</f>
        <v/>
      </c>
      <c r="BI66" s="1101" t="n"/>
      <c r="BJ66" s="1101" t="n"/>
      <c r="BK66" s="1101" t="n"/>
      <c r="BL66" s="1101" t="n"/>
      <c r="BM66" s="1101" t="n"/>
      <c r="BN66" s="1101" t="n"/>
      <c r="BO66" s="1101" t="n"/>
      <c r="BP66" s="1101" t="n"/>
      <c r="BQ66" s="1101" t="n"/>
      <c r="BR66" s="1106" t="n"/>
      <c r="BS66" s="1106" t="n"/>
      <c r="BT66" s="1106" t="n"/>
      <c r="BU66" s="1106" t="n"/>
      <c r="BV66" s="1106" t="n"/>
      <c r="BW66" s="1106" t="n"/>
      <c r="BX66" s="1106" t="n"/>
      <c r="BY66" s="1106" t="n"/>
      <c r="BZ66" s="1106" t="n"/>
      <c r="CA66" s="1106" t="n"/>
      <c r="CB66" s="1106" t="n"/>
      <c r="CC66" s="1106" t="n"/>
      <c r="CD66" s="1106" t="n"/>
      <c r="CE66" s="1106" t="n"/>
      <c r="CF66" s="1106" t="n"/>
      <c r="CG66" s="1106" t="n"/>
      <c r="CH66" s="1106" t="n"/>
      <c r="CI66" s="1106" t="n"/>
      <c r="CJ66" s="1106" t="n"/>
      <c r="CK66" s="1101" t="n"/>
      <c r="CL66" s="1101" t="n"/>
      <c r="CM66" s="1101" t="n"/>
      <c r="CN66" s="1101" t="n"/>
      <c r="CO66" s="1101" t="n"/>
      <c r="CP66" s="1101" t="n"/>
      <c r="CQ66" s="1101" t="n"/>
      <c r="CR66" s="1101" t="n"/>
      <c r="CS66" s="1101" t="n"/>
      <c r="CT66" s="1101" t="n"/>
      <c r="CU66" s="1101" t="n"/>
      <c r="CV66" s="1101" t="n"/>
      <c r="CW66" s="1101" t="n"/>
      <c r="CX66" s="1101" t="n"/>
      <c r="CY66" s="1101" t="n"/>
      <c r="CZ66" s="1101" t="n"/>
      <c r="DA66" s="1101" t="n"/>
      <c r="DB66" s="1101" t="n"/>
      <c r="DC66" s="1101" t="n"/>
      <c r="DD66" s="1101" t="n"/>
      <c r="DE66" s="1101" t="n"/>
      <c r="DF66" s="1101" t="n"/>
      <c r="DG66" s="1101" t="n"/>
      <c r="DH66" s="1101" t="n"/>
      <c r="DI66" s="1101" t="n"/>
    </row>
    <row r="67" ht="16" customFormat="1" customHeight="1" s="140">
      <c r="A67" s="1047" t="inlineStr">
        <is>
          <t>项  目</t>
        </is>
      </c>
      <c r="B67" s="1044" t="inlineStr">
        <is>
          <t>金  额</t>
        </is>
      </c>
      <c r="C67" s="1091" t="inlineStr">
        <is>
          <t>累  计</t>
        </is>
      </c>
      <c r="D67" s="1101" t="n"/>
      <c r="E67" s="375" t="inlineStr">
        <is>
          <t>指  标</t>
        </is>
      </c>
      <c r="F67" s="376" t="inlineStr">
        <is>
          <t>数  值</t>
        </is>
      </c>
      <c r="G67" s="144" t="n"/>
      <c r="H67" s="1041" t="inlineStr">
        <is>
          <t>预计废品</t>
        </is>
      </c>
      <c r="I67" s="1053">
        <f>I62</f>
        <v/>
      </c>
      <c r="J67" s="1053">
        <f>J62</f>
        <v/>
      </c>
      <c r="K67" s="1053">
        <f>K62</f>
        <v/>
      </c>
      <c r="L67" s="1053">
        <f>L62</f>
        <v/>
      </c>
      <c r="M67" s="1125" t="inlineStr">
        <is>
          <t>运输总量</t>
        </is>
      </c>
      <c r="N67" s="288" t="inlineStr">
        <is>
          <t>价格弹性</t>
        </is>
      </c>
      <c r="O67" s="1356" t="inlineStr">
        <is>
          <t>市场1</t>
        </is>
      </c>
      <c r="P67" s="1356" t="inlineStr">
        <is>
          <t>市场2</t>
        </is>
      </c>
      <c r="Q67" s="1356" t="inlineStr">
        <is>
          <t>市场3</t>
        </is>
      </c>
      <c r="R67" s="1357" t="inlineStr">
        <is>
          <t>市场4</t>
        </is>
      </c>
      <c r="S67" s="181" t="n"/>
      <c r="T67" s="230" t="n"/>
      <c r="U67" s="1047" t="inlineStr">
        <is>
          <t>产品2</t>
        </is>
      </c>
      <c r="V67" s="1061">
        <f>V37-第2期!V37</f>
        <v/>
      </c>
      <c r="W67" s="1061">
        <f>W37-第2期!W37</f>
        <v/>
      </c>
      <c r="X67" s="1061">
        <f>X37-第2期!X37</f>
        <v/>
      </c>
      <c r="Y67" s="187">
        <f>Y37-第2期!Y37</f>
        <v/>
      </c>
      <c r="Z67" s="1047">
        <f>SUM(V67:Y67)/4</f>
        <v/>
      </c>
      <c r="AA67" s="144" t="n"/>
      <c r="AB67" s="1101" t="n"/>
      <c r="AC67" s="1101" t="n"/>
      <c r="AD67" s="1101" t="n"/>
      <c r="AE67" s="1101" t="n"/>
      <c r="AF67" s="1101" t="n"/>
      <c r="AG67" s="1101" t="n"/>
      <c r="AH67" s="144" t="n"/>
      <c r="AI67" s="332" t="n"/>
      <c r="AJ67" s="337" t="n"/>
      <c r="AK67" s="337" t="n"/>
      <c r="AL67" s="337" t="n"/>
      <c r="AM67" s="337" t="n"/>
      <c r="AN67" s="337" t="n"/>
      <c r="AO67" s="337" t="n"/>
      <c r="AP67" s="337" t="n"/>
      <c r="AQ67" s="337" t="n"/>
      <c r="AR67" s="337" t="n"/>
      <c r="AS67" s="337" t="n"/>
      <c r="AT67" s="337" t="n"/>
      <c r="AU67" s="337" t="n"/>
      <c r="AV67" s="337" t="n"/>
      <c r="AW67" s="337" t="n"/>
      <c r="AX67" s="337" t="n"/>
      <c r="AY67" s="364" t="n"/>
      <c r="AZ67" s="144" t="n"/>
      <c r="BA67" s="1045">
        <f>BA44</f>
        <v/>
      </c>
      <c r="BB67" s="1240">
        <f>IF(BT18=1,AL120/(第2期!AP120/2+AP120),0)</f>
        <v/>
      </c>
      <c r="BC67" s="1101" t="n"/>
      <c r="BD67" s="1044">
        <f>BA67</f>
        <v/>
      </c>
      <c r="BE67" s="1336">
        <f>BB44/$BE$31</f>
        <v/>
      </c>
      <c r="BF67" s="1336">
        <f>BC44/$BE$31</f>
        <v/>
      </c>
      <c r="BG67" s="1336">
        <f>BD44/$BE$31</f>
        <v/>
      </c>
      <c r="BH67" s="1336">
        <f>BE44/$BE$31</f>
        <v/>
      </c>
      <c r="BI67" s="1101" t="n"/>
      <c r="BJ67" s="1101" t="n"/>
      <c r="BK67" s="1101" t="n"/>
      <c r="BL67" s="1101" t="n"/>
      <c r="BM67" s="1101" t="n"/>
      <c r="BN67" s="1101" t="n"/>
      <c r="BO67" s="1101" t="n"/>
      <c r="BP67" s="1101" t="n"/>
      <c r="BQ67" s="1101" t="n"/>
      <c r="BR67" s="1106" t="n"/>
      <c r="BS67" s="1106" t="n"/>
      <c r="BT67" s="1106" t="n"/>
      <c r="BU67" s="1106" t="n"/>
      <c r="BV67" s="1106" t="n"/>
      <c r="BW67" s="1106" t="n"/>
      <c r="BX67" s="1106" t="n"/>
      <c r="BY67" s="1106" t="n"/>
      <c r="BZ67" s="1106" t="n"/>
      <c r="CA67" s="1106" t="n"/>
      <c r="CB67" s="1106" t="n"/>
      <c r="CC67" s="1106" t="n"/>
      <c r="CD67" s="1106" t="n"/>
      <c r="CE67" s="1106" t="n"/>
      <c r="CF67" s="1106" t="n"/>
      <c r="CG67" s="1106" t="n"/>
      <c r="CH67" s="1106" t="n"/>
      <c r="CI67" s="1106" t="n"/>
      <c r="CJ67" s="1106" t="n"/>
      <c r="CK67" s="1101" t="n"/>
      <c r="CL67" s="1101" t="n"/>
      <c r="CM67" s="1101" t="n"/>
      <c r="CN67" s="1101" t="n"/>
      <c r="CO67" s="1101" t="n"/>
      <c r="CP67" s="1101" t="n"/>
      <c r="CQ67" s="1101" t="n"/>
      <c r="CR67" s="1101" t="n"/>
      <c r="CS67" s="1101" t="n"/>
      <c r="CT67" s="1101" t="n"/>
      <c r="CU67" s="1101" t="n"/>
      <c r="CV67" s="1101" t="n"/>
      <c r="CW67" s="1101" t="n"/>
      <c r="CX67" s="1101" t="n"/>
      <c r="CY67" s="1101" t="n"/>
      <c r="CZ67" s="1101" t="n"/>
      <c r="DA67" s="1101" t="n"/>
      <c r="DB67" s="1101" t="n"/>
      <c r="DC67" s="1101" t="n"/>
      <c r="DD67" s="1101" t="n"/>
      <c r="DE67" s="1101" t="n"/>
      <c r="DF67" s="1101" t="n"/>
      <c r="DG67" s="1101" t="n"/>
      <c r="DH67" s="1101" t="n"/>
      <c r="DI67" s="1101" t="n"/>
    </row>
    <row r="68" ht="16" customFormat="1" customHeight="1" s="140">
      <c r="A68" s="1047" t="inlineStr">
        <is>
          <t>现  金</t>
        </is>
      </c>
      <c r="B68" s="1061">
        <f>F64</f>
        <v/>
      </c>
      <c r="C68" s="187">
        <f>B68</f>
        <v/>
      </c>
      <c r="D68" s="1101" t="n"/>
      <c r="E68" s="375" t="inlineStr">
        <is>
          <t>工人数</t>
        </is>
      </c>
      <c r="F68" s="377">
        <f>L17</f>
        <v/>
      </c>
      <c r="G68" s="144" t="n"/>
      <c r="H68" s="1047">
        <f>H63</f>
        <v/>
      </c>
      <c r="I68" s="1061">
        <f>V36</f>
        <v/>
      </c>
      <c r="J68" s="1061">
        <f>W36</f>
        <v/>
      </c>
      <c r="K68" s="1061">
        <f>X36</f>
        <v/>
      </c>
      <c r="L68" s="1061">
        <f>Y36</f>
        <v/>
      </c>
      <c r="M68" s="1343">
        <f>SUM(I63:L63)</f>
        <v/>
      </c>
      <c r="N68" s="291" t="inlineStr">
        <is>
          <t>产品1</t>
        </is>
      </c>
      <c r="O68" s="1358">
        <f>IF(第2期!$AI$9=0,4,ABS((V23-第2期!V23)/((V17-第2期!V17)-IF(第2期!$J6&gt;0,10,0))))</f>
        <v/>
      </c>
      <c r="P68" s="1358">
        <f>IF(第2期!$AI$9=0,4,ABS((W23-第2期!W23)/((W17-第2期!W17)-IF(第2期!$J6&gt;0,10,0))))</f>
        <v/>
      </c>
      <c r="Q68" s="1358">
        <f>IF(第2期!$AI$9=0,3,ABS((X23-第2期!X23)/((X17-第2期!X17)-IF(第2期!$J6&gt;0,10,0))))</f>
        <v/>
      </c>
      <c r="R68" s="1359">
        <f>IF(第2期!$AI$9=0,3,ABS((Y23-第2期!Y23)/((Y17-第2期!Y17)-IF(第2期!$J6&gt;0,10,0))))</f>
        <v/>
      </c>
      <c r="S68" s="181" t="n"/>
      <c r="T68" s="230" t="n"/>
      <c r="U68" s="1047" t="inlineStr">
        <is>
          <t>产品3</t>
        </is>
      </c>
      <c r="V68" s="1061">
        <f>V38-第2期!V38</f>
        <v/>
      </c>
      <c r="W68" s="1061">
        <f>W38-第2期!W38</f>
        <v/>
      </c>
      <c r="X68" s="1061">
        <f>X38-第2期!X38</f>
        <v/>
      </c>
      <c r="Y68" s="187">
        <f>Y38-第2期!Y38</f>
        <v/>
      </c>
      <c r="Z68" s="1047">
        <f>SUM(V68:Y68)/4</f>
        <v/>
      </c>
      <c r="AA68" s="144" t="n"/>
      <c r="AB68" s="1101" t="n"/>
      <c r="AC68" s="1101" t="n"/>
      <c r="AD68" s="1101" t="n"/>
      <c r="AE68" s="1101" t="n"/>
      <c r="AF68" s="1101" t="n"/>
      <c r="AG68" s="1101" t="n"/>
      <c r="AH68" s="144" t="n"/>
      <c r="AI68" s="332" t="n"/>
      <c r="AJ68" s="337" t="n"/>
      <c r="AK68" s="337" t="n"/>
      <c r="AL68" s="337" t="n"/>
      <c r="AM68" s="337" t="n"/>
      <c r="AN68" s="337" t="n"/>
      <c r="AO68" s="337" t="n"/>
      <c r="AP68" s="337" t="n"/>
      <c r="AQ68" s="337" t="n"/>
      <c r="AR68" s="337" t="n"/>
      <c r="AS68" s="337" t="n"/>
      <c r="AT68" s="337" t="n"/>
      <c r="AU68" s="337" t="n"/>
      <c r="AV68" s="337" t="n"/>
      <c r="AW68" s="337" t="n"/>
      <c r="AX68" s="337" t="n"/>
      <c r="AY68" s="364" t="n"/>
      <c r="AZ68" s="144" t="n"/>
      <c r="BA68" s="1045">
        <f>BA45</f>
        <v/>
      </c>
      <c r="BB68" s="1240">
        <f>IF(BT19=1,AL121/(第2期!AP121/2+AP121),0)</f>
        <v/>
      </c>
      <c r="BC68" s="1101" t="n"/>
      <c r="BD68" s="1044">
        <f>BA68</f>
        <v/>
      </c>
      <c r="BE68" s="1336">
        <f>BB45/$BE$31</f>
        <v/>
      </c>
      <c r="BF68" s="1336">
        <f>BC45/$BE$31</f>
        <v/>
      </c>
      <c r="BG68" s="1336">
        <f>BD45/$BE$31</f>
        <v/>
      </c>
      <c r="BH68" s="1336">
        <f>BE45/$BE$31</f>
        <v/>
      </c>
      <c r="BI68" s="1101" t="n"/>
      <c r="BJ68" s="1101" t="n"/>
      <c r="BK68" s="1101" t="n"/>
      <c r="BL68" s="1101" t="n"/>
      <c r="BM68" s="1101" t="n"/>
      <c r="BN68" s="1101" t="n"/>
      <c r="BO68" s="1101" t="n"/>
      <c r="BP68" s="1101" t="n"/>
      <c r="BQ68" s="1101" t="n"/>
      <c r="BR68" s="1106" t="n"/>
      <c r="BS68" s="1106" t="n"/>
      <c r="BT68" s="1106" t="n"/>
      <c r="BU68" s="1106" t="n"/>
      <c r="BV68" s="1106" t="n"/>
      <c r="BW68" s="1106" t="n"/>
      <c r="BX68" s="1106" t="n"/>
      <c r="BY68" s="1106" t="n"/>
      <c r="BZ68" s="1106" t="n"/>
      <c r="CA68" s="1106" t="n"/>
      <c r="CB68" s="1106" t="n"/>
      <c r="CC68" s="1106" t="n"/>
      <c r="CD68" s="1106" t="n"/>
      <c r="CE68" s="1106" t="n"/>
      <c r="CF68" s="1106" t="n"/>
      <c r="CG68" s="1106" t="n"/>
      <c r="CH68" s="1106" t="n"/>
      <c r="CI68" s="1106" t="n"/>
      <c r="CJ68" s="1106" t="n"/>
      <c r="CK68" s="1101" t="n"/>
      <c r="CL68" s="1101" t="n"/>
      <c r="CM68" s="1101" t="n"/>
      <c r="CN68" s="1101" t="n"/>
      <c r="CO68" s="1101" t="n"/>
      <c r="CP68" s="1101" t="n"/>
      <c r="CQ68" s="1101" t="n"/>
      <c r="CR68" s="1101" t="n"/>
      <c r="CS68" s="1101" t="n"/>
      <c r="CT68" s="1101" t="n"/>
      <c r="CU68" s="1101" t="n"/>
      <c r="CV68" s="1101" t="n"/>
      <c r="CW68" s="1101" t="n"/>
      <c r="CX68" s="1101" t="n"/>
      <c r="CY68" s="1101" t="n"/>
      <c r="CZ68" s="1101" t="n"/>
      <c r="DA68" s="1101" t="n"/>
      <c r="DB68" s="1101" t="n"/>
      <c r="DC68" s="1101" t="n"/>
      <c r="DD68" s="1101" t="n"/>
      <c r="DE68" s="1101" t="n"/>
      <c r="DF68" s="1101" t="n"/>
      <c r="DG68" s="1101" t="n"/>
      <c r="DH68" s="1101" t="n"/>
      <c r="DI68" s="1101" t="n"/>
    </row>
    <row r="69" ht="16" customFormat="1" customHeight="1" s="140">
      <c r="A69" s="1047" t="inlineStr">
        <is>
          <t>国  债</t>
        </is>
      </c>
      <c r="B69" s="1061">
        <f>D24</f>
        <v/>
      </c>
      <c r="C69" s="187">
        <f>C68+B69</f>
        <v/>
      </c>
      <c r="D69" s="1101" t="n"/>
      <c r="E69" s="375" t="inlineStr">
        <is>
          <t>机器数</t>
        </is>
      </c>
      <c r="F69" s="377">
        <f>O49</f>
        <v/>
      </c>
      <c r="G69" s="144" t="n"/>
      <c r="H69" s="1047">
        <f>H64</f>
        <v/>
      </c>
      <c r="I69" s="1061">
        <f>V37</f>
        <v/>
      </c>
      <c r="J69" s="1061">
        <f>W37</f>
        <v/>
      </c>
      <c r="K69" s="1061">
        <f>X37</f>
        <v/>
      </c>
      <c r="L69" s="1061">
        <f>Y37</f>
        <v/>
      </c>
      <c r="M69" s="1343">
        <f>SUM(I64:L64)</f>
        <v/>
      </c>
      <c r="N69" s="291" t="inlineStr">
        <is>
          <t>产品2</t>
        </is>
      </c>
      <c r="O69" s="229">
        <f>IF(第2期!$AI$9=0,5,ABS((V24-第2期!V24)/((V18-第2期!V18)-IF(第2期!$J7&gt;0,10,0))))</f>
        <v/>
      </c>
      <c r="P69" s="229">
        <f>IF(第2期!$AI$9=0,5,ABS((W24-第2期!W24)/((W18-第2期!W18)-IF(第2期!$J7&gt;0,10,0))))</f>
        <v/>
      </c>
      <c r="Q69" s="229">
        <f>IF(第2期!$AI$9=0,4,ABS((X24-第2期!X24)/((X18-第2期!X18)-IF(第2期!$J7&gt;0,10,0))))</f>
        <v/>
      </c>
      <c r="R69" s="256">
        <f>IF(第2期!$AI$9=0,4,ABS((Y24-第2期!Y24)/((Y18-第2期!Y18)-IF(第2期!$J7&gt;0,10,0))))</f>
        <v/>
      </c>
      <c r="S69" s="181" t="n"/>
      <c r="T69" s="230" t="n"/>
      <c r="U69" s="1073" t="inlineStr">
        <is>
          <t>产品4</t>
        </is>
      </c>
      <c r="V69" s="1063">
        <f>V39-第2期!V39</f>
        <v/>
      </c>
      <c r="W69" s="1063">
        <f>W39-第2期!W39</f>
        <v/>
      </c>
      <c r="X69" s="1063">
        <f>X39-第2期!X39</f>
        <v/>
      </c>
      <c r="Y69" s="1064">
        <f>Y39-第2期!Y39</f>
        <v/>
      </c>
      <c r="Z69" s="1073">
        <f>SUM(V69:Y69)/4</f>
        <v/>
      </c>
      <c r="AA69" s="144" t="n"/>
      <c r="AB69" s="1101" t="n"/>
      <c r="AC69" s="1101" t="n"/>
      <c r="AD69" s="1101" t="n"/>
      <c r="AE69" s="1101" t="n"/>
      <c r="AF69" s="1101" t="n"/>
      <c r="AG69" s="1101" t="n"/>
      <c r="AH69" s="144" t="n"/>
      <c r="AI69" s="332" t="n"/>
      <c r="AJ69" s="337" t="n"/>
      <c r="AK69" s="337" t="n"/>
      <c r="AL69" s="337" t="n"/>
      <c r="AM69" s="337" t="n"/>
      <c r="AN69" s="337" t="n"/>
      <c r="AO69" s="337" t="n"/>
      <c r="AP69" s="337" t="n"/>
      <c r="AQ69" s="337" t="n"/>
      <c r="AR69" s="337" t="n"/>
      <c r="AS69" s="337" t="n"/>
      <c r="AT69" s="337" t="n"/>
      <c r="AU69" s="337" t="n"/>
      <c r="AV69" s="337" t="n"/>
      <c r="AW69" s="337" t="n"/>
      <c r="AX69" s="337" t="n"/>
      <c r="AY69" s="364" t="n"/>
      <c r="AZ69" s="144" t="n"/>
      <c r="BA69" s="1045">
        <f>BA46</f>
        <v/>
      </c>
      <c r="BB69" s="1240">
        <f>IF(BT20=1,AL122/(第2期!AP122/2+AP122),0)</f>
        <v/>
      </c>
      <c r="BC69" s="1101" t="n"/>
      <c r="BD69" s="1044">
        <f>BA69</f>
        <v/>
      </c>
      <c r="BE69" s="1336">
        <f>BB46/$BE$31</f>
        <v/>
      </c>
      <c r="BF69" s="1336">
        <f>BC46/$BE$31</f>
        <v/>
      </c>
      <c r="BG69" s="1336">
        <f>BD46/$BE$31</f>
        <v/>
      </c>
      <c r="BH69" s="1336">
        <f>BE46/$BE$31</f>
        <v/>
      </c>
      <c r="BI69" s="1101" t="n"/>
      <c r="BJ69" s="1101" t="n"/>
      <c r="BK69" s="1101" t="n"/>
      <c r="BL69" s="1101" t="n"/>
      <c r="BM69" s="1101" t="n"/>
      <c r="BN69" s="1101" t="n"/>
      <c r="BO69" s="1101" t="n"/>
      <c r="BP69" s="1101" t="n"/>
      <c r="BQ69" s="1101" t="n"/>
      <c r="BR69" s="1106" t="n"/>
      <c r="BS69" s="1106" t="n"/>
      <c r="BT69" s="1106" t="n"/>
      <c r="BU69" s="1106" t="n"/>
      <c r="BV69" s="1106" t="n"/>
      <c r="BW69" s="1106" t="n"/>
      <c r="BX69" s="1106" t="n"/>
      <c r="BY69" s="1106" t="n"/>
      <c r="BZ69" s="1106" t="n"/>
      <c r="CA69" s="1106" t="n"/>
      <c r="CB69" s="1106" t="n"/>
      <c r="CC69" s="1106" t="n"/>
      <c r="CD69" s="1106" t="n"/>
      <c r="CE69" s="1106" t="n"/>
      <c r="CF69" s="1106" t="n"/>
      <c r="CG69" s="1106" t="n"/>
      <c r="CH69" s="1106" t="n"/>
      <c r="CI69" s="1106" t="n"/>
      <c r="CJ69" s="1106" t="n"/>
      <c r="CK69" s="1101" t="n"/>
      <c r="CL69" s="1101" t="n"/>
      <c r="CM69" s="1101" t="n"/>
      <c r="CN69" s="1101" t="n"/>
      <c r="CO69" s="1101" t="n"/>
      <c r="CP69" s="1101" t="n"/>
      <c r="CQ69" s="1101" t="n"/>
      <c r="CR69" s="1101" t="n"/>
      <c r="CS69" s="1101" t="n"/>
      <c r="CT69" s="1101" t="n"/>
      <c r="CU69" s="1101" t="n"/>
      <c r="CV69" s="1101" t="n"/>
      <c r="CW69" s="1101" t="n"/>
      <c r="CX69" s="1101" t="n"/>
      <c r="CY69" s="1101" t="n"/>
      <c r="CZ69" s="1101" t="n"/>
      <c r="DA69" s="1101" t="n"/>
      <c r="DB69" s="1101" t="n"/>
      <c r="DC69" s="1101" t="n"/>
      <c r="DD69" s="1101" t="n"/>
      <c r="DE69" s="1101" t="n"/>
      <c r="DF69" s="1101" t="n"/>
      <c r="DG69" s="1101" t="n"/>
      <c r="DH69" s="1101" t="n"/>
      <c r="DI69" s="1101" t="n"/>
    </row>
    <row r="70" ht="16" customFormat="1" customHeight="1" s="140">
      <c r="A70" s="1047" t="inlineStr">
        <is>
          <t>原材料</t>
        </is>
      </c>
      <c r="B70" s="1061">
        <f>L43</f>
        <v/>
      </c>
      <c r="C70" s="187">
        <f>C69+B70</f>
        <v/>
      </c>
      <c r="D70" s="1101" t="n"/>
      <c r="E70" s="375" t="inlineStr">
        <is>
          <t>原材料</t>
        </is>
      </c>
      <c r="F70" s="1344">
        <f>L43</f>
        <v/>
      </c>
      <c r="G70" s="144" t="n"/>
      <c r="H70" s="1047">
        <f>H65</f>
        <v/>
      </c>
      <c r="I70" s="1061">
        <f>V38</f>
        <v/>
      </c>
      <c r="J70" s="1061">
        <f>W38</f>
        <v/>
      </c>
      <c r="K70" s="1061">
        <f>X38</f>
        <v/>
      </c>
      <c r="L70" s="1061">
        <f>Y38</f>
        <v/>
      </c>
      <c r="M70" s="1343">
        <f>SUM(I65:L65)</f>
        <v/>
      </c>
      <c r="N70" s="291" t="inlineStr">
        <is>
          <t>产品3</t>
        </is>
      </c>
      <c r="O70" s="229">
        <f>IF(第2期!$AI$9=0,8,ABS((V25-第2期!V25)/((V19-第2期!V19)-IF(第2期!$J8&gt;0,5,0))))</f>
        <v/>
      </c>
      <c r="P70" s="229">
        <f>IF(第2期!$AI$9=0,8,ABS((W25-第2期!W25)/((W19-第2期!W19)-IF(第2期!$J8&gt;0,5,0))))</f>
        <v/>
      </c>
      <c r="Q70" s="229">
        <f>IF(第2期!$AI$9=0,7,ABS((X25-第2期!X25)/((X19-第2期!X19)-IF(第2期!$J8&gt;0,5,0))))</f>
        <v/>
      </c>
      <c r="R70" s="256">
        <f>IF(第2期!$AI$9=0,7,ABS((Y25-第2期!Y25)/((Y19-第2期!Y19)-IF(第2期!$J8&gt;0,5,0))))</f>
        <v/>
      </c>
      <c r="S70" s="181" t="n"/>
      <c r="T70" s="230" t="n"/>
      <c r="U70" s="1101" t="n"/>
      <c r="V70" s="1101" t="n"/>
      <c r="W70" s="1101" t="n"/>
      <c r="X70" s="1101" t="n"/>
      <c r="Y70" s="1101" t="n"/>
      <c r="Z70" s="1101" t="n"/>
      <c r="AA70" s="144" t="n"/>
      <c r="AB70" s="1101" t="n"/>
      <c r="AC70" s="1101" t="n"/>
      <c r="AD70" s="1101" t="n"/>
      <c r="AE70" s="1101" t="n"/>
      <c r="AF70" s="1101" t="n"/>
      <c r="AG70" s="1101" t="n"/>
      <c r="AH70" s="144" t="n"/>
      <c r="AI70" s="332" t="n"/>
      <c r="AJ70" s="337" t="n"/>
      <c r="AK70" s="337" t="n"/>
      <c r="AL70" s="337" t="n"/>
      <c r="AM70" s="337" t="n"/>
      <c r="AN70" s="337" t="n"/>
      <c r="AO70" s="337" t="n"/>
      <c r="AP70" s="337" t="n"/>
      <c r="AQ70" s="337" t="n"/>
      <c r="AR70" s="337" t="n"/>
      <c r="AS70" s="337" t="n"/>
      <c r="AT70" s="337" t="n"/>
      <c r="AU70" s="337" t="n"/>
      <c r="AV70" s="337" t="n"/>
      <c r="AW70" s="337" t="n"/>
      <c r="AX70" s="337" t="n"/>
      <c r="AY70" s="364" t="n"/>
      <c r="AZ70" s="144" t="n"/>
      <c r="BA70" s="1045">
        <f>BA47</f>
        <v/>
      </c>
      <c r="BB70" s="1240">
        <f>IF(BT21=1,AL123/(第2期!AP123/2+AP123),0)</f>
        <v/>
      </c>
      <c r="BC70" s="1101" t="n"/>
      <c r="BD70" s="1044">
        <f>BA70</f>
        <v/>
      </c>
      <c r="BE70" s="1336">
        <f>BB47/$BE$31</f>
        <v/>
      </c>
      <c r="BF70" s="1336">
        <f>BC47/$BE$31</f>
        <v/>
      </c>
      <c r="BG70" s="1336">
        <f>BD47/$BE$31</f>
        <v/>
      </c>
      <c r="BH70" s="1336">
        <f>BE47/$BE$31</f>
        <v/>
      </c>
      <c r="BI70" s="1101" t="n"/>
      <c r="BJ70" s="1101" t="n"/>
      <c r="BK70" s="1101" t="n"/>
      <c r="BL70" s="1101" t="n"/>
      <c r="BM70" s="1101" t="n"/>
      <c r="BN70" s="1101" t="n"/>
      <c r="BO70" s="1101" t="n"/>
      <c r="BP70" s="1101" t="n"/>
      <c r="BQ70" s="1101" t="n"/>
      <c r="BR70" s="1106" t="n"/>
      <c r="BS70" s="1106" t="n"/>
      <c r="BT70" s="1106" t="n"/>
      <c r="BU70" s="1106" t="n"/>
      <c r="BV70" s="1106" t="n"/>
      <c r="BW70" s="1106" t="n"/>
      <c r="BX70" s="1106" t="n"/>
      <c r="BY70" s="1106" t="n"/>
      <c r="BZ70" s="1106" t="n"/>
      <c r="CA70" s="1106" t="n"/>
      <c r="CB70" s="1106" t="n"/>
      <c r="CC70" s="1106" t="n"/>
      <c r="CD70" s="1106" t="n"/>
      <c r="CE70" s="1106" t="n"/>
      <c r="CF70" s="1106" t="n"/>
      <c r="CG70" s="1106" t="n"/>
      <c r="CH70" s="1106" t="n"/>
      <c r="CI70" s="1106" t="n"/>
      <c r="CJ70" s="1106" t="n"/>
      <c r="CK70" s="1101" t="n"/>
      <c r="CL70" s="1101" t="n"/>
      <c r="CM70" s="1101" t="n"/>
      <c r="CN70" s="1101" t="n"/>
      <c r="CO70" s="1101" t="n"/>
      <c r="CP70" s="1101" t="n"/>
      <c r="CQ70" s="1101" t="n"/>
      <c r="CR70" s="1101" t="n"/>
      <c r="CS70" s="1101" t="n"/>
      <c r="CT70" s="1101" t="n"/>
      <c r="CU70" s="1101" t="n"/>
      <c r="CV70" s="1101" t="n"/>
      <c r="CW70" s="1101" t="n"/>
      <c r="CX70" s="1101" t="n"/>
      <c r="CY70" s="1101" t="n"/>
      <c r="CZ70" s="1101" t="n"/>
      <c r="DA70" s="1101" t="n"/>
      <c r="DB70" s="1101" t="n"/>
      <c r="DC70" s="1101" t="n"/>
      <c r="DD70" s="1101" t="n"/>
      <c r="DE70" s="1101" t="n"/>
      <c r="DF70" s="1101" t="n"/>
      <c r="DG70" s="1101" t="n"/>
      <c r="DH70" s="1101" t="n"/>
      <c r="DI70" s="1101" t="n"/>
    </row>
    <row r="71" ht="16" customFormat="1" customHeight="1" s="140">
      <c r="A71" s="1047" t="inlineStr">
        <is>
          <t>产  品1</t>
        </is>
      </c>
      <c r="B71" s="1061">
        <f>(SUM(AP9:AP12)+I56)*初始化表!E22</f>
        <v/>
      </c>
      <c r="C71" s="187">
        <f>C70+B71</f>
        <v/>
      </c>
      <c r="D71" s="1101" t="n"/>
      <c r="E71" s="375" t="inlineStr">
        <is>
          <t>现  金</t>
        </is>
      </c>
      <c r="F71" s="1344">
        <f>F64</f>
        <v/>
      </c>
      <c r="G71" s="144" t="n"/>
      <c r="H71" s="1073">
        <f>H66</f>
        <v/>
      </c>
      <c r="I71" s="1063">
        <f>V39</f>
        <v/>
      </c>
      <c r="J71" s="1063">
        <f>W39</f>
        <v/>
      </c>
      <c r="K71" s="1063">
        <f>X39</f>
        <v/>
      </c>
      <c r="L71" s="1063">
        <f>Y39</f>
        <v/>
      </c>
      <c r="M71" s="1345">
        <f>SUM(I66:L66)</f>
        <v/>
      </c>
      <c r="N71" s="294" t="inlineStr">
        <is>
          <t>产品4</t>
        </is>
      </c>
      <c r="O71" s="300">
        <f>IF(第2期!$AI$9=0,12,ABS((V26-第2期!V26)/((V20-第2期!V20)-IF(第2期!$J9&gt;0,5,0))))</f>
        <v/>
      </c>
      <c r="P71" s="295">
        <f>IF(第2期!$AI$9=0,12,ABS((W26-第2期!W26)/((W20-第2期!W20)-IF(第2期!$J9&gt;0,5,0))))</f>
        <v/>
      </c>
      <c r="Q71" s="295">
        <f>IF(第2期!$AI$9=0,10,ABS((X26-第2期!X26)/((X20-第2期!X20)-IF(第2期!$J9&gt;0,5,0))))</f>
        <v/>
      </c>
      <c r="R71" s="296">
        <f>IF(第2期!$AI$9=0,10,ABS((Y26-第2期!Y26)/((Y20-第2期!Y20)-IF(第2期!$J9&gt;0,5,0))))</f>
        <v/>
      </c>
      <c r="S71" s="1101" t="n"/>
      <c r="T71" s="230" t="n"/>
      <c r="U71" s="1101" t="n"/>
      <c r="V71" s="1101" t="n"/>
      <c r="W71" s="1101" t="n"/>
      <c r="X71" s="1101" t="n"/>
      <c r="Y71" s="1101" t="n"/>
      <c r="Z71" s="1101" t="n"/>
      <c r="AA71" s="144" t="n"/>
      <c r="AB71" s="1101" t="n"/>
      <c r="AC71" s="1101" t="n"/>
      <c r="AD71" s="1101" t="n"/>
      <c r="AE71" s="1101" t="n"/>
      <c r="AF71" s="1101" t="n"/>
      <c r="AG71" s="1101" t="n"/>
      <c r="AH71" s="144" t="n"/>
      <c r="AI71" s="332" t="n"/>
      <c r="AJ71" s="337" t="n"/>
      <c r="AK71" s="337" t="n"/>
      <c r="AL71" s="337" t="n"/>
      <c r="AM71" s="337" t="n"/>
      <c r="AN71" s="337" t="n"/>
      <c r="AO71" s="337" t="n"/>
      <c r="AP71" s="337" t="n"/>
      <c r="AQ71" s="337" t="n"/>
      <c r="AR71" s="337" t="n"/>
      <c r="AS71" s="337" t="n"/>
      <c r="AT71" s="337" t="n"/>
      <c r="AU71" s="337" t="n"/>
      <c r="AV71" s="337" t="n"/>
      <c r="AW71" s="337" t="n"/>
      <c r="AX71" s="337" t="n"/>
      <c r="AY71" s="364" t="n"/>
      <c r="AZ71" s="144" t="n"/>
      <c r="BA71" s="1045">
        <f>BA48</f>
        <v/>
      </c>
      <c r="BB71" s="1240">
        <f>IF(BT22=1,AL124/(第2期!AP124/2+AP124),0)</f>
        <v/>
      </c>
      <c r="BC71" s="1101" t="n"/>
      <c r="BD71" s="1044">
        <f>BA71</f>
        <v/>
      </c>
      <c r="BE71" s="1336">
        <f>BB48/$BE$31</f>
        <v/>
      </c>
      <c r="BF71" s="1336">
        <f>BC48/$BE$31</f>
        <v/>
      </c>
      <c r="BG71" s="1336">
        <f>BD48/$BE$31</f>
        <v/>
      </c>
      <c r="BH71" s="1336">
        <f>BE48/$BE$31</f>
        <v/>
      </c>
      <c r="BI71" s="1101" t="n"/>
      <c r="BJ71" s="1101" t="n"/>
      <c r="BK71" s="1101" t="n"/>
      <c r="BL71" s="1101" t="n"/>
      <c r="BM71" s="1101" t="n"/>
      <c r="BN71" s="1101" t="n"/>
      <c r="BO71" s="1101" t="n"/>
      <c r="BP71" s="1101" t="n"/>
      <c r="BQ71" s="1101" t="n"/>
      <c r="BR71" s="1106" t="n"/>
      <c r="BS71" s="1106" t="n"/>
      <c r="BT71" s="1106" t="n"/>
      <c r="BU71" s="1106" t="n"/>
      <c r="BV71" s="1106" t="n"/>
      <c r="BW71" s="1106" t="n"/>
      <c r="BX71" s="1106" t="n"/>
      <c r="BY71" s="1106" t="n"/>
      <c r="BZ71" s="1106" t="n"/>
      <c r="CA71" s="1106" t="n"/>
      <c r="CB71" s="1106" t="n"/>
      <c r="CC71" s="1106" t="n"/>
      <c r="CD71" s="1106" t="n"/>
      <c r="CE71" s="1106" t="n"/>
      <c r="CF71" s="1106" t="n"/>
      <c r="CG71" s="1106" t="n"/>
      <c r="CH71" s="1106" t="n"/>
      <c r="CI71" s="1106" t="n"/>
      <c r="CJ71" s="1106" t="n"/>
      <c r="CK71" s="1101" t="n"/>
      <c r="CL71" s="1101" t="n"/>
      <c r="CM71" s="1101" t="n"/>
      <c r="CN71" s="1101" t="n"/>
      <c r="CO71" s="1101" t="n"/>
      <c r="CP71" s="1101" t="n"/>
      <c r="CQ71" s="1101" t="n"/>
      <c r="CR71" s="1101" t="n"/>
      <c r="CS71" s="1101" t="n"/>
      <c r="CT71" s="1101" t="n"/>
      <c r="CU71" s="1101" t="n"/>
      <c r="CV71" s="1101" t="n"/>
      <c r="CW71" s="1101" t="n"/>
      <c r="CX71" s="1101" t="n"/>
      <c r="CY71" s="1101" t="n"/>
      <c r="CZ71" s="1101" t="n"/>
      <c r="DA71" s="1101" t="n"/>
      <c r="DB71" s="1101" t="n"/>
      <c r="DC71" s="1101" t="n"/>
      <c r="DD71" s="1101" t="n"/>
      <c r="DE71" s="1101" t="n"/>
      <c r="DF71" s="1101" t="n"/>
      <c r="DG71" s="1101" t="n"/>
      <c r="DH71" s="1101" t="n"/>
      <c r="DI71" s="1101" t="n"/>
    </row>
    <row r="72" ht="16" customFormat="1" customHeight="1" s="140">
      <c r="A72" s="1047" t="inlineStr">
        <is>
          <t>产  品2</t>
        </is>
      </c>
      <c r="B72" s="1061">
        <f>(SUM(AP13:AP16)+J56)*初始化表!F22</f>
        <v/>
      </c>
      <c r="C72" s="187">
        <f>C71+B72</f>
        <v/>
      </c>
      <c r="D72" s="1101" t="n"/>
      <c r="E72" s="375" t="inlineStr">
        <is>
          <t>累计折旧</t>
        </is>
      </c>
      <c r="F72" s="1344">
        <f>B77</f>
        <v/>
      </c>
      <c r="G72" s="144" t="n"/>
      <c r="H72" s="1041">
        <f>U41</f>
        <v/>
      </c>
      <c r="I72" s="1053">
        <f>V41</f>
        <v/>
      </c>
      <c r="J72" s="1053">
        <f>W41</f>
        <v/>
      </c>
      <c r="K72" s="1053">
        <f>X41</f>
        <v/>
      </c>
      <c r="L72" s="1053">
        <f>Y41</f>
        <v/>
      </c>
      <c r="M72" s="1125" t="inlineStr">
        <is>
          <t>对应产量</t>
        </is>
      </c>
      <c r="N72" s="288" t="inlineStr">
        <is>
          <t>需求差</t>
        </is>
      </c>
      <c r="O72" s="1356" t="inlineStr">
        <is>
          <t>市场1</t>
        </is>
      </c>
      <c r="P72" s="397" t="inlineStr">
        <is>
          <t>市场2</t>
        </is>
      </c>
      <c r="Q72" s="397" t="inlineStr">
        <is>
          <t>市场3</t>
        </is>
      </c>
      <c r="R72" s="423" t="inlineStr">
        <is>
          <t>市场4</t>
        </is>
      </c>
      <c r="S72" s="715" t="inlineStr">
        <is>
          <t>单位价格影响</t>
        </is>
      </c>
      <c r="T72" s="230" t="n"/>
      <c r="U72" s="1101" t="n"/>
      <c r="V72" s="1101" t="n"/>
      <c r="W72" s="1101" t="n"/>
      <c r="X72" s="1101" t="n"/>
      <c r="Y72" s="1101" t="n"/>
      <c r="Z72" s="1101" t="n"/>
      <c r="AA72" s="144" t="n"/>
      <c r="AB72" s="1101" t="n"/>
      <c r="AC72" s="1101" t="n"/>
      <c r="AD72" s="1101" t="n"/>
      <c r="AE72" s="1101" t="n"/>
      <c r="AF72" s="1101" t="n"/>
      <c r="AG72" s="1101" t="n"/>
      <c r="AH72" s="144" t="n"/>
      <c r="AI72" s="332" t="n"/>
      <c r="AJ72" s="337" t="n"/>
      <c r="AK72" s="337" t="n"/>
      <c r="AL72" s="337" t="n"/>
      <c r="AM72" s="337" t="n"/>
      <c r="AN72" s="337" t="n"/>
      <c r="AO72" s="337" t="n"/>
      <c r="AP72" s="337" t="n"/>
      <c r="AQ72" s="337" t="n"/>
      <c r="AR72" s="337" t="n"/>
      <c r="AS72" s="337" t="n"/>
      <c r="AT72" s="337" t="n"/>
      <c r="AU72" s="337" t="n"/>
      <c r="AV72" s="337" t="n"/>
      <c r="AW72" s="337" t="n"/>
      <c r="AX72" s="337" t="n"/>
      <c r="AY72" s="364" t="n"/>
      <c r="AZ72" s="144" t="n"/>
      <c r="BA72" s="1045">
        <f>BA49</f>
        <v/>
      </c>
      <c r="BB72" s="1240">
        <f>IF(BT23=1,AL125/(第2期!AP125/2+AP125),0)</f>
        <v/>
      </c>
      <c r="BC72" s="1101" t="n"/>
      <c r="BD72" s="1044">
        <f>BA72</f>
        <v/>
      </c>
      <c r="BE72" s="1336">
        <f>BB49/$BE$31</f>
        <v/>
      </c>
      <c r="BF72" s="1336">
        <f>BC49/$BE$31</f>
        <v/>
      </c>
      <c r="BG72" s="1336">
        <f>BD49/$BE$31</f>
        <v/>
      </c>
      <c r="BH72" s="1336">
        <f>BE49/$BE$31</f>
        <v/>
      </c>
      <c r="BI72" s="1101" t="n"/>
      <c r="BJ72" s="1101" t="n"/>
      <c r="BK72" s="1101" t="n"/>
      <c r="BL72" s="1101" t="n"/>
      <c r="BM72" s="1101" t="n"/>
      <c r="BN72" s="1101" t="n"/>
      <c r="BO72" s="1101" t="n"/>
      <c r="BP72" s="1101" t="n"/>
      <c r="BQ72" s="1101" t="n"/>
      <c r="BR72" s="1106" t="n"/>
      <c r="BS72" s="1106" t="n"/>
      <c r="BT72" s="1106" t="n"/>
      <c r="BU72" s="1106" t="n"/>
      <c r="BV72" s="1106" t="n"/>
      <c r="BW72" s="1106" t="n"/>
      <c r="BX72" s="1106" t="n"/>
      <c r="BY72" s="1106" t="n"/>
      <c r="BZ72" s="1106" t="n"/>
      <c r="CA72" s="1106" t="n"/>
      <c r="CB72" s="1106" t="n"/>
      <c r="CC72" s="1106" t="n"/>
      <c r="CD72" s="1106" t="n"/>
      <c r="CE72" s="1106" t="n"/>
      <c r="CF72" s="1106" t="n"/>
      <c r="CG72" s="1106" t="n"/>
      <c r="CH72" s="1106" t="n"/>
      <c r="CI72" s="1106" t="n"/>
      <c r="CJ72" s="1106" t="n"/>
      <c r="CK72" s="1101" t="n"/>
      <c r="CL72" s="1101" t="n"/>
      <c r="CM72" s="1101" t="n"/>
      <c r="CN72" s="1101" t="n"/>
      <c r="CO72" s="1101" t="n"/>
      <c r="CP72" s="1101" t="n"/>
      <c r="CQ72" s="1101" t="n"/>
      <c r="CR72" s="1101" t="n"/>
      <c r="CS72" s="1101" t="n"/>
      <c r="CT72" s="1101" t="n"/>
      <c r="CU72" s="1101" t="n"/>
      <c r="CV72" s="1101" t="n"/>
      <c r="CW72" s="1101" t="n"/>
      <c r="CX72" s="1101" t="n"/>
      <c r="CY72" s="1101" t="n"/>
      <c r="CZ72" s="1101" t="n"/>
      <c r="DA72" s="1101" t="n"/>
      <c r="DB72" s="1101" t="n"/>
      <c r="DC72" s="1101" t="n"/>
      <c r="DD72" s="1101" t="n"/>
      <c r="DE72" s="1101" t="n"/>
      <c r="DF72" s="1101" t="n"/>
      <c r="DG72" s="1101" t="n"/>
      <c r="DH72" s="1101" t="n"/>
      <c r="DI72" s="1101" t="n"/>
    </row>
    <row r="73" ht="16" customFormat="1" customHeight="1" s="140">
      <c r="A73" s="1047" t="inlineStr">
        <is>
          <t>产  品3</t>
        </is>
      </c>
      <c r="B73" s="1061">
        <f>(SUM(AP17:AP20)+K56)*初始化表!G22</f>
        <v/>
      </c>
      <c r="C73" s="187">
        <f>C72+B73</f>
        <v/>
      </c>
      <c r="D73" s="1101" t="n"/>
      <c r="E73" s="375" t="inlineStr">
        <is>
          <t>银行信用额度</t>
        </is>
      </c>
      <c r="F73" s="1344">
        <f>MAX(P33-B24,0)</f>
        <v/>
      </c>
      <c r="G73" s="144" t="n"/>
      <c r="H73" s="1047">
        <f>U42</f>
        <v/>
      </c>
      <c r="I73" s="1061">
        <f>V42</f>
        <v/>
      </c>
      <c r="J73" s="1061">
        <f>W42</f>
        <v/>
      </c>
      <c r="K73" s="1061">
        <f>X42</f>
        <v/>
      </c>
      <c r="L73" s="1061">
        <f>Y42</f>
        <v/>
      </c>
      <c r="M73" s="398">
        <f>INT((M68-Z5)/初始化表!$B$4)</f>
        <v/>
      </c>
      <c r="N73" s="291" t="inlineStr">
        <is>
          <t>产品1</t>
        </is>
      </c>
      <c r="O73" s="1358">
        <f>V42-IF(V17=0,第2期!I73,V17)</f>
        <v/>
      </c>
      <c r="P73" s="399">
        <f>W42-IF(W17=0,第2期!J73,W17)</f>
        <v/>
      </c>
      <c r="Q73" s="399">
        <f>X42-IF(X17=0,第2期!K73,X17)</f>
        <v/>
      </c>
      <c r="R73" s="424">
        <f>Y42-IF(Y17=0,第2期!L73,Y17)</f>
        <v/>
      </c>
      <c r="S73" s="716">
        <f>IF(I85=0,0,ABS(P85-O85)/ABS(I85-J85))</f>
        <v/>
      </c>
      <c r="T73" s="230" t="n"/>
      <c r="U73" s="1101" t="n"/>
      <c r="V73" s="1101" t="n"/>
      <c r="W73" s="1101" t="n"/>
      <c r="X73" s="1101" t="n"/>
      <c r="Y73" s="1101" t="n"/>
      <c r="Z73" s="1101" t="n"/>
      <c r="AA73" s="144" t="n"/>
      <c r="AB73" s="1101" t="n"/>
      <c r="AC73" s="1101" t="n"/>
      <c r="AD73" s="1101" t="n"/>
      <c r="AE73" s="1101" t="n"/>
      <c r="AF73" s="1101" t="n"/>
      <c r="AG73" s="1101" t="n"/>
      <c r="AH73" s="144" t="n"/>
      <c r="AI73" s="332" t="n"/>
      <c r="AJ73" s="337" t="n"/>
      <c r="AK73" s="337" t="n"/>
      <c r="AL73" s="337" t="n"/>
      <c r="AM73" s="337" t="n"/>
      <c r="AN73" s="337" t="n"/>
      <c r="AO73" s="441" t="n"/>
      <c r="AP73" s="337" t="n"/>
      <c r="AQ73" s="337" t="n"/>
      <c r="AR73" s="337" t="n"/>
      <c r="AS73" s="337" t="n"/>
      <c r="AT73" s="337" t="n"/>
      <c r="AU73" s="337" t="n"/>
      <c r="AV73" s="337" t="n"/>
      <c r="AW73" s="337" t="n"/>
      <c r="AX73" s="337" t="n"/>
      <c r="AY73" s="364" t="n"/>
      <c r="AZ73" s="144" t="n"/>
      <c r="BA73" s="1045">
        <f>BA50</f>
        <v/>
      </c>
      <c r="BB73" s="1240">
        <f>IF(BT24=1,AL126/(第2期!AP126/2+AP126),0)</f>
        <v/>
      </c>
      <c r="BC73" s="1101" t="n"/>
      <c r="BD73" s="1044">
        <f>BA73</f>
        <v/>
      </c>
      <c r="BE73" s="1336">
        <f>BB50/$BE$31</f>
        <v/>
      </c>
      <c r="BF73" s="1336">
        <f>BC50/$BE$31</f>
        <v/>
      </c>
      <c r="BG73" s="1336">
        <f>BD50/$BE$31</f>
        <v/>
      </c>
      <c r="BH73" s="1336">
        <f>BE50/$BE$31</f>
        <v/>
      </c>
      <c r="BI73" s="1101" t="n"/>
      <c r="BJ73" s="1101" t="n"/>
      <c r="BK73" s="1101" t="n"/>
      <c r="BL73" s="1101" t="n"/>
      <c r="BM73" s="1101" t="n"/>
      <c r="BN73" s="1101" t="n"/>
      <c r="BO73" s="1101" t="n"/>
      <c r="BP73" s="1101" t="n"/>
      <c r="BQ73" s="1101" t="n"/>
      <c r="BR73" s="1106" t="n"/>
      <c r="BS73" s="1106" t="n"/>
      <c r="BT73" s="1106" t="n"/>
      <c r="BU73" s="1106" t="n"/>
      <c r="BV73" s="1106" t="n"/>
      <c r="BW73" s="1106" t="n"/>
      <c r="BX73" s="1106" t="n"/>
      <c r="BY73" s="1106" t="n"/>
      <c r="BZ73" s="1106" t="n"/>
      <c r="CA73" s="1106" t="n"/>
      <c r="CB73" s="1106" t="n"/>
      <c r="CC73" s="1106" t="n"/>
      <c r="CD73" s="1106" t="n"/>
      <c r="CE73" s="1106" t="n"/>
      <c r="CF73" s="1106" t="n"/>
      <c r="CG73" s="1106" t="n"/>
      <c r="CH73" s="1106" t="n"/>
      <c r="CI73" s="1106" t="n"/>
      <c r="CJ73" s="1106" t="n"/>
      <c r="CK73" s="1101" t="n"/>
      <c r="CL73" s="1101" t="n"/>
      <c r="CM73" s="1101" t="n"/>
      <c r="CN73" s="1101" t="n"/>
      <c r="CO73" s="1101" t="n"/>
      <c r="CP73" s="1101" t="n"/>
      <c r="CQ73" s="1101" t="n"/>
      <c r="CR73" s="1101" t="n"/>
      <c r="CS73" s="1101" t="n"/>
      <c r="CT73" s="1101" t="n"/>
      <c r="CU73" s="1101" t="n"/>
      <c r="CV73" s="1101" t="n"/>
      <c r="CW73" s="1101" t="n"/>
      <c r="CX73" s="1101" t="n"/>
      <c r="CY73" s="1101" t="n"/>
      <c r="CZ73" s="1101" t="n"/>
      <c r="DA73" s="1101" t="n"/>
      <c r="DB73" s="1101" t="n"/>
      <c r="DC73" s="1101" t="n"/>
      <c r="DD73" s="1101" t="n"/>
      <c r="DE73" s="1101" t="n"/>
      <c r="DF73" s="1101" t="n"/>
      <c r="DG73" s="1101" t="n"/>
      <c r="DH73" s="1101" t="n"/>
      <c r="DI73" s="1101" t="n"/>
    </row>
    <row r="74" ht="16" customFormat="1" customHeight="1" s="140">
      <c r="A74" s="1047" t="inlineStr">
        <is>
          <t>产  品4</t>
        </is>
      </c>
      <c r="B74" s="1061">
        <f>(SUM(AP21:AP24)+L56)*初始化表!H22</f>
        <v/>
      </c>
      <c r="C74" s="187">
        <f>C73+B74</f>
        <v/>
      </c>
      <c r="D74" s="1101" t="n"/>
      <c r="E74" s="375" t="inlineStr">
        <is>
          <t>国  债</t>
        </is>
      </c>
      <c r="F74" s="1344">
        <f>D24</f>
        <v/>
      </c>
      <c r="G74" s="144" t="n"/>
      <c r="H74" s="1047">
        <f>U43</f>
        <v/>
      </c>
      <c r="I74" s="1061">
        <f>V43</f>
        <v/>
      </c>
      <c r="J74" s="1061">
        <f>W43</f>
        <v/>
      </c>
      <c r="K74" s="1061">
        <f>X43</f>
        <v/>
      </c>
      <c r="L74" s="1061">
        <f>Y43</f>
        <v/>
      </c>
      <c r="M74" s="398">
        <f>INT((M69-Z6)/初始化表!$B$4)</f>
        <v/>
      </c>
      <c r="N74" s="291" t="inlineStr">
        <is>
          <t>产品2</t>
        </is>
      </c>
      <c r="O74" s="1358">
        <f>V43-IF(V18=0,第2期!I74,V18)</f>
        <v/>
      </c>
      <c r="P74" s="399">
        <f>W43-IF(W18=0,第2期!J74,W18)</f>
        <v/>
      </c>
      <c r="Q74" s="399">
        <f>X43-IF(X18=0,第2期!K74,X18)</f>
        <v/>
      </c>
      <c r="R74" s="424">
        <f>Y43-IF(Y18=0,第2期!L74,Y18)</f>
        <v/>
      </c>
      <c r="S74" s="716">
        <f>IF(I86=0,0,ABS(P86-O86)/ABS(I86-J86))</f>
        <v/>
      </c>
      <c r="T74" s="230" t="n"/>
      <c r="U74" s="1101" t="n"/>
      <c r="V74" s="1101" t="n"/>
      <c r="W74" s="1101" t="n"/>
      <c r="X74" s="1101" t="n"/>
      <c r="Y74" s="1101" t="n"/>
      <c r="Z74" s="1101" t="n"/>
      <c r="AA74" s="144" t="n"/>
      <c r="AB74" s="1101" t="n"/>
      <c r="AC74" s="1101" t="n"/>
      <c r="AD74" s="1101" t="n"/>
      <c r="AE74" s="1101" t="n"/>
      <c r="AF74" s="1101" t="n"/>
      <c r="AG74" s="1101" t="n"/>
      <c r="AH74" s="144" t="n"/>
      <c r="AI74" s="332" t="n"/>
      <c r="AJ74" s="337" t="n"/>
      <c r="AK74" s="337" t="n"/>
      <c r="AL74" s="337" t="n"/>
      <c r="AM74" s="337" t="n"/>
      <c r="AN74" s="337" t="n"/>
      <c r="AO74" s="337" t="n"/>
      <c r="AP74" s="337" t="n"/>
      <c r="AQ74" s="337" t="n"/>
      <c r="AR74" s="337" t="n"/>
      <c r="AS74" s="337" t="n"/>
      <c r="AT74" s="337" t="n"/>
      <c r="AU74" s="337" t="n"/>
      <c r="AV74" s="337" t="n"/>
      <c r="AW74" s="337" t="n"/>
      <c r="AX74" s="337" t="n"/>
      <c r="AY74" s="364" t="n"/>
      <c r="AZ74" s="144" t="n"/>
      <c r="BA74" s="1101" t="n"/>
      <c r="BB74" s="1101" t="n"/>
      <c r="BC74" s="1101" t="n"/>
      <c r="BD74" s="1101" t="n"/>
      <c r="BE74" s="1101" t="n"/>
      <c r="BF74" s="1101" t="n"/>
      <c r="BG74" s="1101" t="n"/>
      <c r="BH74" s="1101" t="n"/>
      <c r="BI74" s="1101" t="n"/>
      <c r="BJ74" s="1101" t="n"/>
      <c r="BK74" s="1101" t="n"/>
      <c r="BL74" s="1101" t="n"/>
      <c r="BM74" s="1101" t="n"/>
      <c r="BN74" s="1101" t="n"/>
      <c r="BO74" s="1101" t="n"/>
      <c r="BP74" s="1101" t="n"/>
      <c r="BQ74" s="1101" t="n"/>
      <c r="BR74" s="1106" t="n"/>
      <c r="BS74" s="1106" t="n"/>
      <c r="BT74" s="1106" t="n"/>
      <c r="BU74" s="1106" t="n"/>
      <c r="BV74" s="1106" t="n"/>
      <c r="BW74" s="1106" t="n"/>
      <c r="BX74" s="1106" t="n"/>
      <c r="BY74" s="1106" t="n"/>
      <c r="BZ74" s="1106" t="n"/>
      <c r="CA74" s="1106" t="n"/>
      <c r="CB74" s="1106" t="n"/>
      <c r="CC74" s="1106" t="n"/>
      <c r="CD74" s="1106" t="n"/>
      <c r="CE74" s="1106" t="n"/>
      <c r="CF74" s="1106" t="n"/>
      <c r="CG74" s="1106" t="n"/>
      <c r="CH74" s="1106" t="n"/>
      <c r="CI74" s="1106" t="n"/>
      <c r="CJ74" s="1106" t="n"/>
      <c r="CK74" s="1101" t="n"/>
      <c r="CL74" s="1101" t="n"/>
      <c r="CM74" s="1101" t="n"/>
      <c r="CN74" s="1101" t="n"/>
      <c r="CO74" s="1101" t="n"/>
      <c r="CP74" s="1101" t="n"/>
      <c r="CQ74" s="1101" t="n"/>
      <c r="CR74" s="1101" t="n"/>
      <c r="CS74" s="1101" t="n"/>
      <c r="CT74" s="1101" t="n"/>
      <c r="CU74" s="1101" t="n"/>
      <c r="CV74" s="1101" t="n"/>
      <c r="CW74" s="1101" t="n"/>
      <c r="CX74" s="1101" t="n"/>
      <c r="CY74" s="1101" t="n"/>
      <c r="CZ74" s="1101" t="n"/>
      <c r="DA74" s="1101" t="n"/>
      <c r="DB74" s="1101" t="n"/>
      <c r="DC74" s="1101" t="n"/>
      <c r="DD74" s="1101" t="n"/>
      <c r="DE74" s="1101" t="n"/>
      <c r="DF74" s="1101" t="n"/>
      <c r="DG74" s="1101" t="n"/>
      <c r="DH74" s="1101" t="n"/>
      <c r="DI74" s="1101" t="n"/>
    </row>
    <row r="75" ht="16" customFormat="1" customHeight="1" s="140">
      <c r="A75" s="1047" t="inlineStr">
        <is>
          <t>研发费用待摊</t>
        </is>
      </c>
      <c r="B75" s="1061">
        <f>SUM(F17:F20)/2</f>
        <v/>
      </c>
      <c r="C75" s="187">
        <f>C74+B75</f>
        <v/>
      </c>
      <c r="D75" s="1101" t="n"/>
      <c r="E75" s="375" t="inlineStr">
        <is>
          <t>债  券</t>
        </is>
      </c>
      <c r="F75" s="1344">
        <f>B78</f>
        <v/>
      </c>
      <c r="G75" s="144" t="n"/>
      <c r="H75" s="1047">
        <f>U44</f>
        <v/>
      </c>
      <c r="I75" s="1061">
        <f>V44</f>
        <v/>
      </c>
      <c r="J75" s="1061">
        <f>W44</f>
        <v/>
      </c>
      <c r="K75" s="1061">
        <f>X44</f>
        <v/>
      </c>
      <c r="L75" s="1061">
        <f>Y44</f>
        <v/>
      </c>
      <c r="M75" s="398">
        <f>INT((M70-Z7)/初始化表!$B$4)</f>
        <v/>
      </c>
      <c r="N75" s="291" t="inlineStr">
        <is>
          <t>产品3</t>
        </is>
      </c>
      <c r="O75" s="1358">
        <f>V44-IF(V19=0,第2期!I75,V19)</f>
        <v/>
      </c>
      <c r="P75" s="399">
        <f>W44-IF(W19=0,第2期!J75,W19)</f>
        <v/>
      </c>
      <c r="Q75" s="399">
        <f>X44-IF(X19=0,第2期!K75,X19)</f>
        <v/>
      </c>
      <c r="R75" s="424">
        <f>Y44-IF(Y19=0,第2期!L75,Y19)</f>
        <v/>
      </c>
      <c r="S75" s="716">
        <f>IF(I87=0,0,ABS(P87-O87)/ABS(I87-J87))</f>
        <v/>
      </c>
      <c r="T75" s="230" t="n"/>
      <c r="U75" s="1101" t="n"/>
      <c r="V75" s="1101" t="n"/>
      <c r="W75" s="1101" t="n"/>
      <c r="X75" s="1101" t="n"/>
      <c r="Y75" s="1101" t="n"/>
      <c r="Z75" s="1101" t="n"/>
      <c r="AA75" s="144" t="n"/>
      <c r="AB75" s="1101" t="n"/>
      <c r="AC75" s="1101" t="n"/>
      <c r="AD75" s="1101" t="n"/>
      <c r="AE75" s="1101" t="n"/>
      <c r="AF75" s="1101" t="n"/>
      <c r="AG75" s="1101" t="n"/>
      <c r="AH75" s="144" t="n"/>
      <c r="AI75" s="332" t="n"/>
      <c r="AJ75" s="337" t="n"/>
      <c r="AK75" s="337" t="n"/>
      <c r="AL75" s="337" t="n"/>
      <c r="AM75" s="337" t="n"/>
      <c r="AN75" s="337" t="n"/>
      <c r="AO75" s="337" t="n"/>
      <c r="AP75" s="337" t="n"/>
      <c r="AQ75" s="337" t="n"/>
      <c r="AR75" s="337" t="n"/>
      <c r="AS75" s="337" t="n"/>
      <c r="AT75" s="337" t="n"/>
      <c r="AU75" s="337" t="n"/>
      <c r="AV75" s="337" t="n"/>
      <c r="AW75" s="337" t="n"/>
      <c r="AX75" s="337" t="n"/>
      <c r="AY75" s="364" t="n"/>
      <c r="AZ75" s="144" t="n"/>
      <c r="BA75" s="1101" t="n"/>
      <c r="BB75" s="1101" t="n"/>
      <c r="BC75" s="1101" t="n"/>
      <c r="BD75" s="1101" t="n"/>
      <c r="BE75" s="1101" t="n"/>
      <c r="BF75" s="1101" t="n"/>
      <c r="BG75" s="1101" t="n"/>
      <c r="BH75" s="1101" t="n"/>
      <c r="BI75" s="1101" t="n"/>
      <c r="BJ75" s="1101" t="n"/>
      <c r="BK75" s="1101" t="n"/>
      <c r="BL75" s="1101" t="n"/>
      <c r="BM75" s="1101" t="n"/>
      <c r="BN75" s="1101" t="n"/>
      <c r="BO75" s="1101" t="n"/>
      <c r="BP75" s="1101" t="n"/>
      <c r="BQ75" s="1101" t="n"/>
      <c r="BR75" s="1106" t="n"/>
      <c r="BS75" s="1106" t="n"/>
      <c r="BT75" s="1106" t="n"/>
      <c r="BU75" s="1106" t="n"/>
      <c r="BV75" s="1106" t="n"/>
      <c r="BW75" s="1106" t="n"/>
      <c r="BX75" s="1106" t="n"/>
      <c r="BY75" s="1106" t="n"/>
      <c r="BZ75" s="1106" t="n"/>
      <c r="CA75" s="1106" t="n"/>
      <c r="CB75" s="1106" t="n"/>
      <c r="CC75" s="1106" t="n"/>
      <c r="CD75" s="1106" t="n"/>
      <c r="CE75" s="1106" t="n"/>
      <c r="CF75" s="1106" t="n"/>
      <c r="CG75" s="1106" t="n"/>
      <c r="CH75" s="1106" t="n"/>
      <c r="CI75" s="1106" t="n"/>
      <c r="CJ75" s="1106" t="n"/>
      <c r="CK75" s="1101" t="n"/>
      <c r="CL75" s="1101" t="n"/>
      <c r="CM75" s="1101" t="n"/>
      <c r="CN75" s="1101" t="n"/>
      <c r="CO75" s="1101" t="n"/>
      <c r="CP75" s="1101" t="n"/>
      <c r="CQ75" s="1101" t="n"/>
      <c r="CR75" s="1101" t="n"/>
      <c r="CS75" s="1101" t="n"/>
      <c r="CT75" s="1101" t="n"/>
      <c r="CU75" s="1101" t="n"/>
      <c r="CV75" s="1101" t="n"/>
      <c r="CW75" s="1101" t="n"/>
      <c r="CX75" s="1101" t="n"/>
      <c r="CY75" s="1101" t="n"/>
      <c r="CZ75" s="1101" t="n"/>
      <c r="DA75" s="1101" t="n"/>
      <c r="DB75" s="1101" t="n"/>
      <c r="DC75" s="1101" t="n"/>
      <c r="DD75" s="1101" t="n"/>
      <c r="DE75" s="1101" t="n"/>
      <c r="DF75" s="1101" t="n"/>
      <c r="DG75" s="1101" t="n"/>
      <c r="DH75" s="1101" t="n"/>
      <c r="DI75" s="1101" t="n"/>
    </row>
    <row r="76" ht="16" customFormat="1" customHeight="1" s="140">
      <c r="A76" s="1047" t="inlineStr">
        <is>
          <t>机器原值</t>
        </is>
      </c>
      <c r="B76" s="1061">
        <f>O49*初始化表!B8</f>
        <v/>
      </c>
      <c r="C76" s="187">
        <f>C75+B76</f>
        <v/>
      </c>
      <c r="D76" s="1101" t="n"/>
      <c r="E76" s="375" t="inlineStr">
        <is>
          <t>累计研发费</t>
        </is>
      </c>
      <c r="F76" s="1344">
        <f>SUM(I6:I9,F17:F20)</f>
        <v/>
      </c>
      <c r="G76" s="144" t="n"/>
      <c r="H76" s="1073">
        <f>U45</f>
        <v/>
      </c>
      <c r="I76" s="1063">
        <f>V45</f>
        <v/>
      </c>
      <c r="J76" s="1063">
        <f>W45</f>
        <v/>
      </c>
      <c r="K76" s="1063">
        <f>X45</f>
        <v/>
      </c>
      <c r="L76" s="1063">
        <f>Y45</f>
        <v/>
      </c>
      <c r="M76" s="1151">
        <f>INT((M71-Z8)/初始化表!$B$4)</f>
        <v/>
      </c>
      <c r="N76" s="294" t="inlineStr">
        <is>
          <t>产品4</t>
        </is>
      </c>
      <c r="O76" s="295">
        <f>V45-IF(V20=0,第2期!I76,V20)</f>
        <v/>
      </c>
      <c r="P76" s="295">
        <f>W45-IF(W20=0,第2期!J76,W20)</f>
        <v/>
      </c>
      <c r="Q76" s="295">
        <f>X45-IF(X20=0,第2期!K76,X20)</f>
        <v/>
      </c>
      <c r="R76" s="296">
        <f>Y45-IF(Y20=0,第2期!L76,Y20)</f>
        <v/>
      </c>
      <c r="S76" s="1101">
        <f>IF(I88=0,0,ABS(P88-O88)/ABS(I88-J88))</f>
        <v/>
      </c>
      <c r="T76" s="230" t="n"/>
      <c r="U76" s="1101" t="n"/>
      <c r="V76" s="1101" t="n"/>
      <c r="W76" s="1101" t="n"/>
      <c r="X76" s="1101" t="n"/>
      <c r="Y76" s="1101" t="n"/>
      <c r="Z76" s="1101" t="n"/>
      <c r="AA76" s="144" t="n"/>
      <c r="AB76" s="1101" t="n"/>
      <c r="AC76" s="1101" t="n"/>
      <c r="AD76" s="1101" t="n"/>
      <c r="AE76" s="1101" t="n"/>
      <c r="AF76" s="1101" t="n"/>
      <c r="AG76" s="1101" t="n"/>
      <c r="AH76" s="144" t="n"/>
      <c r="AI76" s="332" t="n"/>
      <c r="AJ76" s="337" t="n"/>
      <c r="AK76" s="337" t="n"/>
      <c r="AL76" s="337" t="n"/>
      <c r="AM76" s="337" t="n"/>
      <c r="AN76" s="337" t="n"/>
      <c r="AO76" s="337" t="n"/>
      <c r="AP76" s="337" t="n"/>
      <c r="AQ76" s="337" t="n"/>
      <c r="AR76" s="337" t="n"/>
      <c r="AS76" s="337" t="n"/>
      <c r="AT76" s="337" t="n"/>
      <c r="AU76" s="337" t="n"/>
      <c r="AV76" s="337" t="n"/>
      <c r="AW76" s="337" t="n"/>
      <c r="AX76" s="337" t="n"/>
      <c r="AY76" s="364" t="n"/>
      <c r="AZ76" s="144" t="n"/>
      <c r="BA76" s="1101" t="n"/>
      <c r="BB76" s="1101" t="n"/>
      <c r="BC76" s="1101" t="n"/>
      <c r="BD76" s="1101" t="n"/>
      <c r="BE76" s="1101" t="n"/>
      <c r="BF76" s="1101" t="n"/>
      <c r="BG76" s="1101" t="n"/>
      <c r="BH76" s="1101" t="n"/>
      <c r="BI76" s="1101" t="n"/>
      <c r="BJ76" s="1101" t="n"/>
      <c r="BK76" s="1101" t="n"/>
      <c r="BL76" s="1101" t="n"/>
      <c r="BM76" s="1101" t="n"/>
      <c r="BN76" s="1101" t="n"/>
      <c r="BO76" s="1101" t="n"/>
      <c r="BP76" s="1101" t="n"/>
      <c r="BQ76" s="1101" t="n"/>
      <c r="BR76" s="1106" t="n"/>
      <c r="BS76" s="1106" t="n"/>
      <c r="BT76" s="1106" t="n"/>
      <c r="BU76" s="1106" t="n"/>
      <c r="BV76" s="1106" t="n"/>
      <c r="BW76" s="1106" t="n"/>
      <c r="BX76" s="1106" t="n"/>
      <c r="BY76" s="1106" t="n"/>
      <c r="BZ76" s="1106" t="n"/>
      <c r="CA76" s="1106" t="n"/>
      <c r="CB76" s="1106" t="n"/>
      <c r="CC76" s="1106" t="n"/>
      <c r="CD76" s="1106" t="n"/>
      <c r="CE76" s="1106" t="n"/>
      <c r="CF76" s="1106" t="n"/>
      <c r="CG76" s="1106" t="n"/>
      <c r="CH76" s="1106" t="n"/>
      <c r="CI76" s="1106" t="n"/>
      <c r="CJ76" s="1106" t="n"/>
      <c r="CK76" s="1101" t="n"/>
      <c r="CL76" s="1101" t="n"/>
      <c r="CM76" s="1101" t="n"/>
      <c r="CN76" s="1101" t="n"/>
      <c r="CO76" s="1101" t="n"/>
      <c r="CP76" s="1101" t="n"/>
      <c r="CQ76" s="1101" t="n"/>
      <c r="CR76" s="1101" t="n"/>
      <c r="CS76" s="1101" t="n"/>
      <c r="CT76" s="1101" t="n"/>
      <c r="CU76" s="1101" t="n"/>
      <c r="CV76" s="1101" t="n"/>
      <c r="CW76" s="1101" t="n"/>
      <c r="CX76" s="1101" t="n"/>
      <c r="CY76" s="1101" t="n"/>
      <c r="CZ76" s="1101" t="n"/>
      <c r="DA76" s="1101" t="n"/>
      <c r="DB76" s="1101" t="n"/>
      <c r="DC76" s="1101" t="n"/>
      <c r="DD76" s="1101" t="n"/>
      <c r="DE76" s="1101" t="n"/>
      <c r="DF76" s="1101" t="n"/>
      <c r="DG76" s="1101" t="n"/>
      <c r="DH76" s="1101" t="n"/>
      <c r="DI76" s="1101" t="n"/>
    </row>
    <row r="77" ht="16" customFormat="1" customHeight="1" s="140">
      <c r="A77" s="1047" t="inlineStr">
        <is>
          <t>机器折旧</t>
        </is>
      </c>
      <c r="B77" s="1061">
        <f>第2期!B77-C51</f>
        <v/>
      </c>
      <c r="C77" s="187">
        <f>C76-B77</f>
        <v/>
      </c>
      <c r="D77" s="1101" t="n"/>
      <c r="E77" s="375" t="inlineStr">
        <is>
          <t>本期利润</t>
        </is>
      </c>
      <c r="F77" s="1346">
        <f>D56-E60</f>
        <v/>
      </c>
      <c r="G77" s="144" t="n"/>
      <c r="H77" s="380" t="inlineStr">
        <is>
          <t>达到组内上期平均市场份额所必须的产品分销量</t>
        </is>
      </c>
      <c r="I77" s="401" t="n"/>
      <c r="J77" s="401" t="n"/>
      <c r="K77" s="401" t="n"/>
      <c r="L77" s="401" t="n"/>
      <c r="M77" s="402" t="inlineStr">
        <is>
          <t>总计</t>
        </is>
      </c>
      <c r="N77" s="386" t="inlineStr">
        <is>
          <t>估计价格</t>
        </is>
      </c>
      <c r="O77" s="1360" t="inlineStr">
        <is>
          <t>市场1</t>
        </is>
      </c>
      <c r="P77" s="1360" t="inlineStr">
        <is>
          <t>市场2</t>
        </is>
      </c>
      <c r="Q77" s="411" t="inlineStr">
        <is>
          <t>市场3</t>
        </is>
      </c>
      <c r="R77" s="1361" t="inlineStr">
        <is>
          <t>市场4</t>
        </is>
      </c>
      <c r="S77" s="144" t="n"/>
      <c r="T77" s="1266" t="n"/>
      <c r="U77" s="1266" t="n"/>
      <c r="V77" s="1101" t="n"/>
      <c r="W77" s="1101" t="n"/>
      <c r="X77" s="1101" t="n"/>
      <c r="Y77" s="1101" t="n"/>
      <c r="Z77" s="1101" t="n"/>
      <c r="AA77" s="144" t="n"/>
      <c r="AB77" s="1101" t="n"/>
      <c r="AC77" s="1101" t="n"/>
      <c r="AD77" s="1101" t="n"/>
      <c r="AE77" s="1101" t="n"/>
      <c r="AF77" s="1101" t="n"/>
      <c r="AG77" s="1101" t="n"/>
      <c r="AH77" s="144" t="n"/>
      <c r="AI77" s="332" t="n"/>
      <c r="AJ77" s="337" t="n"/>
      <c r="AK77" s="337" t="n"/>
      <c r="AL77" s="337" t="n"/>
      <c r="AM77" s="337" t="n"/>
      <c r="AN77" s="337" t="n"/>
      <c r="AO77" s="337" t="n"/>
      <c r="AP77" s="337" t="n"/>
      <c r="AQ77" s="337" t="n"/>
      <c r="AR77" s="337" t="n"/>
      <c r="AS77" s="337" t="n"/>
      <c r="AT77" s="337" t="n"/>
      <c r="AU77" s="337" t="n"/>
      <c r="AV77" s="337" t="n"/>
      <c r="AW77" s="337" t="n"/>
      <c r="AX77" s="337" t="n"/>
      <c r="AY77" s="364" t="n"/>
      <c r="AZ77" s="144" t="n"/>
      <c r="BA77" s="1101" t="n"/>
      <c r="BB77" s="1101" t="n"/>
      <c r="BC77" s="1101" t="n"/>
      <c r="BD77" s="1101" t="n"/>
      <c r="BE77" s="1101" t="n"/>
      <c r="BF77" s="1101" t="n"/>
      <c r="BG77" s="1101" t="n"/>
      <c r="BH77" s="1101" t="n"/>
      <c r="BI77" s="1101" t="n"/>
      <c r="BJ77" s="1101" t="n"/>
      <c r="BK77" s="1101" t="n"/>
      <c r="BL77" s="1101" t="n"/>
      <c r="BM77" s="1101" t="n"/>
      <c r="BN77" s="1101" t="n"/>
      <c r="BO77" s="1101" t="n"/>
      <c r="BP77" s="1101" t="n"/>
      <c r="BQ77" s="1101" t="n"/>
      <c r="BR77" s="1106" t="n"/>
      <c r="BS77" s="1106" t="n"/>
      <c r="BT77" s="1106" t="n"/>
      <c r="BU77" s="1106" t="n"/>
      <c r="BV77" s="1106" t="n"/>
      <c r="BW77" s="1101" t="n"/>
      <c r="BX77" s="1347" t="n"/>
      <c r="BY77" s="1106" t="n"/>
      <c r="BZ77" s="1106" t="n"/>
      <c r="CA77" s="1106" t="n"/>
      <c r="CB77" s="1106" t="n"/>
      <c r="CC77" s="1106" t="n"/>
      <c r="CD77" s="1106" t="n"/>
      <c r="CE77" s="1106" t="n"/>
      <c r="CF77" s="1106" t="n"/>
      <c r="CG77" s="1106" t="n"/>
      <c r="CH77" s="1106" t="n"/>
      <c r="CI77" s="1106" t="n"/>
      <c r="CJ77" s="1106" t="n"/>
      <c r="CK77" s="1101" t="n"/>
      <c r="CL77" s="1101" t="n"/>
      <c r="CM77" s="1101" t="n"/>
      <c r="CN77" s="1101" t="n"/>
      <c r="CO77" s="1101" t="n"/>
      <c r="CP77" s="1101" t="n"/>
      <c r="CQ77" s="1101" t="n"/>
      <c r="CR77" s="1101" t="n"/>
      <c r="CS77" s="1101" t="n"/>
      <c r="CT77" s="1101" t="n"/>
      <c r="CU77" s="1101" t="n"/>
      <c r="CV77" s="1101" t="n"/>
      <c r="CW77" s="1101" t="n"/>
      <c r="CX77" s="1101" t="n"/>
      <c r="CY77" s="1101" t="n"/>
      <c r="CZ77" s="1101" t="n"/>
      <c r="DA77" s="1101" t="n"/>
      <c r="DB77" s="1101" t="n"/>
      <c r="DC77" s="1101" t="n"/>
      <c r="DD77" s="1101" t="n"/>
      <c r="DE77" s="1101" t="n"/>
      <c r="DF77" s="1101" t="n"/>
      <c r="DG77" s="1101" t="n"/>
      <c r="DH77" s="1101" t="n"/>
      <c r="DI77" s="1101" t="n"/>
    </row>
    <row r="78" ht="16" customFormat="1" customHeight="1" s="140">
      <c r="A78" s="1047" t="inlineStr">
        <is>
          <t>债券</t>
        </is>
      </c>
      <c r="B78" s="1242">
        <f>O35+C24+C31</f>
        <v/>
      </c>
      <c r="C78" s="1265">
        <f>C77-B78</f>
        <v/>
      </c>
      <c r="D78" s="1101" t="n"/>
      <c r="E78" s="375" t="inlineStr">
        <is>
          <t>本期交税</t>
        </is>
      </c>
      <c r="F78" s="1344">
        <f>-C61</f>
        <v/>
      </c>
      <c r="G78" s="144" t="n"/>
      <c r="H78" s="381" t="inlineStr">
        <is>
          <t>产品1</t>
        </is>
      </c>
      <c r="I78" s="404">
        <f>第2期!BN42</f>
        <v/>
      </c>
      <c r="J78" s="404">
        <f>第2期!BO42</f>
        <v/>
      </c>
      <c r="K78" s="404">
        <f>第2期!BP42</f>
        <v/>
      </c>
      <c r="L78" s="404">
        <f>第2期!BQ42</f>
        <v/>
      </c>
      <c r="M78" s="405">
        <f>SUM(I78:L78)</f>
        <v/>
      </c>
      <c r="N78" s="387" t="inlineStr">
        <is>
          <t>产品1</t>
        </is>
      </c>
      <c r="O78" s="1362">
        <f>V23-O68*(O73-IF($J6&gt;0,10,0))</f>
        <v/>
      </c>
      <c r="P78" s="1362">
        <f>W23-P68*(P73-IF($J6&gt;0,10,0))</f>
        <v/>
      </c>
      <c r="Q78" s="416">
        <f>X23-Q68*(Q73-IF($J6&gt;0,10,0))</f>
        <v/>
      </c>
      <c r="R78" s="1363">
        <f>Y23-R68*(R73-IF($J6&gt;0,10,0))</f>
        <v/>
      </c>
      <c r="S78" s="144" t="n"/>
      <c r="T78" s="1266" t="n"/>
      <c r="U78" s="1266" t="n"/>
      <c r="V78" s="1101" t="n"/>
      <c r="W78" s="1101" t="n"/>
      <c r="X78" s="1101" t="n"/>
      <c r="Y78" s="1101" t="n"/>
      <c r="Z78" s="1101" t="n"/>
      <c r="AA78" s="144" t="n"/>
      <c r="AB78" s="1101" t="n"/>
      <c r="AC78" s="1101" t="n"/>
      <c r="AD78" s="1101" t="n"/>
      <c r="AE78" s="1101" t="n"/>
      <c r="AF78" s="1101" t="n"/>
      <c r="AG78" s="1101" t="n"/>
      <c r="AH78" s="144" t="n"/>
      <c r="AI78" s="332" t="n"/>
      <c r="AJ78" s="337" t="n"/>
      <c r="AK78" s="337" t="n"/>
      <c r="AL78" s="337" t="n"/>
      <c r="AM78" s="337" t="n"/>
      <c r="AN78" s="337" t="n"/>
      <c r="AO78" s="337" t="n"/>
      <c r="AP78" s="337" t="n"/>
      <c r="AQ78" s="337" t="n"/>
      <c r="AR78" s="337" t="n"/>
      <c r="AS78" s="337" t="n"/>
      <c r="AT78" s="337" t="n"/>
      <c r="AU78" s="337" t="n"/>
      <c r="AV78" s="337" t="n"/>
      <c r="AW78" s="337" t="n"/>
      <c r="AX78" s="337" t="n"/>
      <c r="AY78" s="364" t="n"/>
      <c r="AZ78" s="144" t="n"/>
      <c r="BA78" s="1101" t="n"/>
      <c r="BB78" s="1101" t="n"/>
      <c r="BC78" s="1101" t="n"/>
      <c r="BD78" s="1101" t="n"/>
      <c r="BE78" s="1101" t="n"/>
      <c r="BF78" s="1101" t="n"/>
      <c r="BG78" s="1101" t="n"/>
      <c r="BH78" s="1101" t="n"/>
      <c r="BI78" s="1101" t="n"/>
      <c r="BJ78" s="1101" t="n"/>
      <c r="BK78" s="1101" t="n"/>
      <c r="BL78" s="1101" t="n"/>
      <c r="BM78" s="1101" t="n"/>
      <c r="BN78" s="1101" t="n"/>
      <c r="BO78" s="1101" t="n"/>
      <c r="BP78" s="1101" t="n"/>
      <c r="BQ78" s="1101" t="n"/>
      <c r="BR78" s="1106" t="n"/>
      <c r="BS78" s="1106" t="n"/>
      <c r="BT78" s="1106" t="n"/>
      <c r="BU78" s="1106" t="n"/>
      <c r="BV78" s="1106" t="n"/>
      <c r="BW78" s="1106" t="n"/>
      <c r="BX78" s="1106" t="n"/>
      <c r="BY78" s="1106" t="n"/>
      <c r="BZ78" s="1106" t="n"/>
      <c r="CA78" s="1106" t="n"/>
      <c r="CB78" s="1106" t="n"/>
      <c r="CC78" s="1106" t="n"/>
      <c r="CD78" s="1106" t="n"/>
      <c r="CE78" s="1106" t="n"/>
      <c r="CF78" s="1106" t="n"/>
      <c r="CG78" s="1106" t="n"/>
      <c r="CH78" s="1106" t="n"/>
      <c r="CI78" s="1106" t="n"/>
      <c r="CJ78" s="1106" t="n"/>
      <c r="CK78" s="1101" t="n"/>
      <c r="CL78" s="1101" t="n"/>
      <c r="CM78" s="1101" t="n"/>
      <c r="CN78" s="1101" t="n"/>
      <c r="CO78" s="1101" t="n"/>
      <c r="CP78" s="1101" t="n"/>
      <c r="CQ78" s="1101" t="n"/>
      <c r="CR78" s="1101" t="n"/>
      <c r="CS78" s="1101" t="n"/>
      <c r="CT78" s="1101" t="n"/>
      <c r="CU78" s="1101" t="n"/>
      <c r="CV78" s="1101" t="n"/>
      <c r="CW78" s="1101" t="n"/>
      <c r="CX78" s="1101" t="n"/>
      <c r="CY78" s="1101" t="n"/>
      <c r="CZ78" s="1101" t="n"/>
      <c r="DA78" s="1101" t="n"/>
      <c r="DB78" s="1101" t="n"/>
      <c r="DC78" s="1101" t="n"/>
      <c r="DD78" s="1101" t="n"/>
      <c r="DE78" s="1101" t="n"/>
      <c r="DF78" s="1101" t="n"/>
      <c r="DG78" s="1101" t="n"/>
      <c r="DH78" s="1101" t="n"/>
      <c r="DI78" s="1101" t="n"/>
    </row>
    <row r="79" ht="16" customFormat="1" customHeight="1" s="140">
      <c r="A79" s="1047" t="inlineStr">
        <is>
          <t>未投产机器原值</t>
        </is>
      </c>
      <c r="B79" s="1061">
        <f>-C62</f>
        <v/>
      </c>
      <c r="C79" s="187">
        <f>C78+B79</f>
        <v/>
      </c>
      <c r="D79" s="1101" t="n"/>
      <c r="E79" s="375" t="inlineStr">
        <is>
          <t>累计交税</t>
        </is>
      </c>
      <c r="F79" s="1344">
        <f>第2期!F79*(1+初始化表!B27/4)+F78</f>
        <v/>
      </c>
      <c r="G79" s="144" t="n"/>
      <c r="H79" s="381" t="inlineStr">
        <is>
          <t>产品2</t>
        </is>
      </c>
      <c r="I79" s="404">
        <f>第2期!BN43</f>
        <v/>
      </c>
      <c r="J79" s="404">
        <f>第2期!BO43</f>
        <v/>
      </c>
      <c r="K79" s="404">
        <f>第2期!BP43</f>
        <v/>
      </c>
      <c r="L79" s="404">
        <f>第2期!BQ43</f>
        <v/>
      </c>
      <c r="M79" s="405">
        <f>SUM(I79:L79)</f>
        <v/>
      </c>
      <c r="N79" s="387" t="inlineStr">
        <is>
          <t>产品2</t>
        </is>
      </c>
      <c r="O79" s="1364">
        <f>V24-O69*(O74-IF($J7&gt;0,10,0))</f>
        <v/>
      </c>
      <c r="P79" s="1364">
        <f>W24-P69*(P74-IF($J7&gt;0,10,0))</f>
        <v/>
      </c>
      <c r="Q79" s="185">
        <f>X24-Q69*(Q74-IF($J7&gt;0,10,0))</f>
        <v/>
      </c>
      <c r="R79" s="186">
        <f>Y24-R69*(R74-IF($J7&gt;0,10,0))</f>
        <v/>
      </c>
      <c r="S79" s="144" t="n"/>
      <c r="T79" s="1101" t="n"/>
      <c r="U79" s="1101" t="n"/>
      <c r="V79" s="1101" t="n"/>
      <c r="W79" s="1101" t="n"/>
      <c r="X79" s="1101" t="n"/>
      <c r="Y79" s="1101" t="n"/>
      <c r="Z79" s="1101" t="n"/>
      <c r="AA79" s="144" t="n"/>
      <c r="AB79" s="1101" t="n"/>
      <c r="AC79" s="1101" t="n"/>
      <c r="AD79" s="1101" t="n"/>
      <c r="AE79" s="1101" t="n"/>
      <c r="AF79" s="1101" t="n"/>
      <c r="AG79" s="1101" t="n"/>
      <c r="AH79" s="144" t="n"/>
      <c r="AI79" s="332" t="n"/>
      <c r="AJ79" s="337" t="n"/>
      <c r="AK79" s="337" t="n"/>
      <c r="AL79" s="337" t="n"/>
      <c r="AM79" s="337" t="n"/>
      <c r="AN79" s="337" t="n"/>
      <c r="AO79" s="337" t="n"/>
      <c r="AP79" s="337" t="n"/>
      <c r="AQ79" s="337" t="n"/>
      <c r="AR79" s="337" t="n"/>
      <c r="AS79" s="337" t="n"/>
      <c r="AT79" s="337" t="n"/>
      <c r="AU79" s="337" t="n"/>
      <c r="AV79" s="337" t="n"/>
      <c r="AW79" s="337" t="n"/>
      <c r="AX79" s="337" t="n"/>
      <c r="AY79" s="364" t="n"/>
      <c r="AZ79" s="144" t="n"/>
      <c r="BA79" s="1101" t="n"/>
      <c r="BB79" s="1101" t="n"/>
      <c r="BC79" s="1101" t="n"/>
      <c r="BD79" s="1101" t="n"/>
      <c r="BE79" s="1101" t="n"/>
      <c r="BF79" s="1101" t="n"/>
      <c r="BG79" s="1101" t="n"/>
      <c r="BH79" s="1101" t="n"/>
      <c r="BI79" s="1101" t="n"/>
      <c r="BJ79" s="1101" t="n"/>
      <c r="BK79" s="1101" t="n"/>
      <c r="BL79" s="1101" t="n"/>
      <c r="BM79" s="1101" t="n"/>
      <c r="BN79" s="1101" t="n"/>
      <c r="BO79" s="1101" t="n"/>
      <c r="BP79" s="1101" t="n"/>
      <c r="BQ79" s="1101" t="n"/>
      <c r="BR79" s="1106" t="n"/>
      <c r="BS79" s="1106" t="n"/>
      <c r="BT79" s="1106" t="n"/>
      <c r="BU79" s="1106" t="n"/>
      <c r="BV79" s="1106" t="n"/>
      <c r="BW79" s="1106" t="n"/>
      <c r="BX79" s="1106" t="n"/>
      <c r="BY79" s="1106" t="n"/>
      <c r="BZ79" s="1106" t="n"/>
      <c r="CA79" s="1106" t="n"/>
      <c r="CB79" s="1106" t="n"/>
      <c r="CC79" s="1106" t="n"/>
      <c r="CD79" s="1106" t="n"/>
      <c r="CE79" s="1106" t="n"/>
      <c r="CF79" s="1106" t="n"/>
      <c r="CG79" s="1106" t="n"/>
      <c r="CH79" s="1106" t="n"/>
      <c r="CI79" s="1106" t="n"/>
      <c r="CJ79" s="1106" t="n"/>
      <c r="CK79" s="1101" t="n"/>
      <c r="CL79" s="1101" t="n"/>
      <c r="CM79" s="1101" t="n"/>
      <c r="CN79" s="1101" t="n"/>
      <c r="CO79" s="1101" t="n"/>
      <c r="CP79" s="1101" t="n"/>
      <c r="CQ79" s="1101" t="n"/>
      <c r="CR79" s="1101" t="n"/>
      <c r="CS79" s="1101" t="n"/>
      <c r="CT79" s="1101" t="n"/>
      <c r="CU79" s="1101" t="n"/>
      <c r="CV79" s="1101" t="n"/>
      <c r="CW79" s="1101" t="n"/>
      <c r="CX79" s="1101" t="n"/>
      <c r="CY79" s="1101" t="n"/>
      <c r="CZ79" s="1101" t="n"/>
      <c r="DA79" s="1101" t="n"/>
      <c r="DB79" s="1101" t="n"/>
      <c r="DC79" s="1101" t="n"/>
      <c r="DD79" s="1101" t="n"/>
      <c r="DE79" s="1101" t="n"/>
      <c r="DF79" s="1101" t="n"/>
      <c r="DG79" s="1101" t="n"/>
      <c r="DH79" s="1101" t="n"/>
      <c r="DI79" s="1101" t="n"/>
    </row>
    <row r="80" ht="16" customFormat="1" customHeight="1" s="140">
      <c r="A80" s="1073" t="inlineStr">
        <is>
          <t>合  计</t>
        </is>
      </c>
      <c r="B80" s="1064">
        <f>C79</f>
        <v/>
      </c>
      <c r="C80" s="1183" t="n"/>
      <c r="D80" s="1101" t="n"/>
      <c r="E80" s="375" t="inlineStr">
        <is>
          <t>交税信用</t>
        </is>
      </c>
      <c r="F80" s="1344">
        <f>IF(F77&lt;0,F77*初始化表!B26+第2期!F80,IF(F77*初始化表!B25&gt;-第2期!F80,0,第2期!F80+F77*初始化表!B25))</f>
        <v/>
      </c>
      <c r="G80" s="144" t="n"/>
      <c r="H80" s="381" t="inlineStr">
        <is>
          <t>产品3</t>
        </is>
      </c>
      <c r="I80" s="404">
        <f>第2期!BN44</f>
        <v/>
      </c>
      <c r="J80" s="404">
        <f>第2期!BO44</f>
        <v/>
      </c>
      <c r="K80" s="404">
        <f>第2期!BP44</f>
        <v/>
      </c>
      <c r="L80" s="404">
        <f>第2期!BQ44</f>
        <v/>
      </c>
      <c r="M80" s="405">
        <f>SUM(I80:L80)</f>
        <v/>
      </c>
      <c r="N80" s="387" t="inlineStr">
        <is>
          <t>产品3</t>
        </is>
      </c>
      <c r="O80" s="1364">
        <f>V25-O70*(O75-IF($J8&gt;0,5,0))</f>
        <v/>
      </c>
      <c r="P80" s="1364">
        <f>W25-P70*(P75-IF($J8&gt;0,5,0))</f>
        <v/>
      </c>
      <c r="Q80" s="185">
        <f>X25-Q70*(Q75-IF($J8&gt;0,5,0))</f>
        <v/>
      </c>
      <c r="R80" s="186">
        <f>Y25-R70*(R75-IF($J8&gt;0,5,0))</f>
        <v/>
      </c>
      <c r="S80" s="144" t="n"/>
      <c r="T80" s="1101" t="n"/>
      <c r="U80" s="1101" t="n"/>
      <c r="V80" s="1101" t="n"/>
      <c r="W80" s="1101" t="n"/>
      <c r="X80" s="1101" t="n"/>
      <c r="Y80" s="1101" t="n"/>
      <c r="Z80" s="1101" t="n"/>
      <c r="AA80" s="144" t="n"/>
      <c r="AB80" s="1101" t="n"/>
      <c r="AC80" s="1101" t="n"/>
      <c r="AD80" s="1101" t="n"/>
      <c r="AE80" s="1101" t="n"/>
      <c r="AF80" s="1101" t="n"/>
      <c r="AG80" s="1101" t="n"/>
      <c r="AH80" s="144" t="n"/>
      <c r="AI80" s="332" t="n"/>
      <c r="AJ80" s="337" t="n"/>
      <c r="AK80" s="337" t="n"/>
      <c r="AL80" s="337" t="n"/>
      <c r="AM80" s="337" t="n"/>
      <c r="AN80" s="337" t="n"/>
      <c r="AO80" s="337" t="n"/>
      <c r="AP80" s="337" t="n"/>
      <c r="AQ80" s="337" t="n"/>
      <c r="AR80" s="337" t="n"/>
      <c r="AS80" s="337" t="n"/>
      <c r="AT80" s="337" t="n"/>
      <c r="AU80" s="337" t="n"/>
      <c r="AV80" s="337" t="n"/>
      <c r="AW80" s="337" t="n"/>
      <c r="AX80" s="337" t="n"/>
      <c r="AY80" s="364" t="n"/>
      <c r="AZ80" s="144" t="n"/>
      <c r="BA80" s="1101" t="n"/>
      <c r="BB80" s="1101" t="n"/>
      <c r="BC80" s="1101" t="n"/>
      <c r="BD80" s="1101" t="n"/>
      <c r="BE80" s="1101" t="n"/>
      <c r="BF80" s="1101" t="n"/>
      <c r="BG80" s="1101" t="n"/>
      <c r="BH80" s="1101" t="n"/>
      <c r="BI80" s="1101" t="n"/>
      <c r="BJ80" s="1101" t="n"/>
      <c r="BK80" s="1101" t="n"/>
      <c r="BL80" s="1101" t="n"/>
      <c r="BM80" s="1101" t="n"/>
      <c r="BN80" s="1101" t="n"/>
      <c r="BO80" s="1101" t="n"/>
      <c r="BP80" s="1101" t="n"/>
      <c r="BQ80" s="1101" t="n"/>
      <c r="BR80" s="1106" t="n"/>
      <c r="BS80" s="1106" t="n"/>
      <c r="BT80" s="1106" t="n"/>
      <c r="BU80" s="1106" t="n"/>
      <c r="BV80" s="1106" t="n"/>
      <c r="BW80" s="1106" t="n"/>
      <c r="BX80" s="1106" t="n"/>
      <c r="BY80" s="1106" t="n"/>
      <c r="BZ80" s="1106" t="n"/>
      <c r="CA80" s="1106" t="n"/>
      <c r="CB80" s="1106" t="n"/>
      <c r="CC80" s="1106" t="n"/>
      <c r="CD80" s="1106" t="n"/>
      <c r="CE80" s="1106" t="n"/>
      <c r="CF80" s="1106" t="n"/>
      <c r="CG80" s="1106" t="n"/>
      <c r="CH80" s="1106" t="n"/>
      <c r="CI80" s="1106" t="n"/>
      <c r="CJ80" s="1106" t="n"/>
      <c r="CK80" s="1101" t="n"/>
      <c r="CL80" s="1101" t="n"/>
      <c r="CM80" s="1101" t="n"/>
      <c r="CN80" s="1101" t="n"/>
      <c r="CO80" s="1101" t="n"/>
      <c r="CP80" s="1101" t="n"/>
      <c r="CQ80" s="1101" t="n"/>
      <c r="CR80" s="1101" t="n"/>
      <c r="CS80" s="1101" t="n"/>
      <c r="CT80" s="1101" t="n"/>
      <c r="CU80" s="1101" t="n"/>
      <c r="CV80" s="1101" t="n"/>
      <c r="CW80" s="1101" t="n"/>
      <c r="CX80" s="1101" t="n"/>
      <c r="CY80" s="1101" t="n"/>
      <c r="CZ80" s="1101" t="n"/>
      <c r="DA80" s="1101" t="n"/>
      <c r="DB80" s="1101" t="n"/>
      <c r="DC80" s="1101" t="n"/>
      <c r="DD80" s="1101" t="n"/>
      <c r="DE80" s="1101" t="n"/>
      <c r="DF80" s="1101" t="n"/>
      <c r="DG80" s="1101" t="n"/>
      <c r="DH80" s="1101" t="n"/>
      <c r="DI80" s="1101" t="n"/>
    </row>
    <row r="81" ht="16" customFormat="1" customHeight="1" s="140">
      <c r="A81" s="1101" t="n"/>
      <c r="B81" s="1101" t="n"/>
      <c r="C81" s="1101" t="n"/>
      <c r="D81" s="1101" t="n"/>
      <c r="E81" s="375" t="inlineStr">
        <is>
          <t>累计分红</t>
        </is>
      </c>
      <c r="F81" s="1344">
        <f>第2期!F81*(1+初始化表!B27/4)+E24</f>
        <v/>
      </c>
      <c r="G81" s="144" t="n"/>
      <c r="H81" s="382" t="inlineStr">
        <is>
          <t>产品4</t>
        </is>
      </c>
      <c r="I81" s="408">
        <f>第2期!BN45</f>
        <v/>
      </c>
      <c r="J81" s="408">
        <f>第2期!BO45</f>
        <v/>
      </c>
      <c r="K81" s="408">
        <f>第2期!BP45</f>
        <v/>
      </c>
      <c r="L81" s="408">
        <f>第2期!BQ45</f>
        <v/>
      </c>
      <c r="M81" s="409">
        <f>SUM(I81:L81)</f>
        <v/>
      </c>
      <c r="N81" s="388" t="inlineStr">
        <is>
          <t>产品4</t>
        </is>
      </c>
      <c r="O81" s="410">
        <f>V26-O71*(O76-IF($J9&gt;0,5,0))</f>
        <v/>
      </c>
      <c r="P81" s="410">
        <f>W26-P71*(P76-IF($J9&gt;0,5,0))</f>
        <v/>
      </c>
      <c r="Q81" s="410">
        <f>X26-Q71*(Q76-IF($J9&gt;0,5,0))</f>
        <v/>
      </c>
      <c r="R81" s="419">
        <f>Y26-R71*(R76-IF($J9&gt;0,5,0))</f>
        <v/>
      </c>
      <c r="S81" s="144" t="n"/>
      <c r="T81" s="1101" t="n"/>
      <c r="U81" s="1101" t="n"/>
      <c r="V81" s="1101" t="n"/>
      <c r="W81" s="1101" t="n"/>
      <c r="X81" s="1101" t="n"/>
      <c r="Y81" s="1101" t="n"/>
      <c r="Z81" s="1101" t="n"/>
      <c r="AA81" s="144" t="n"/>
      <c r="AB81" s="1101" t="n"/>
      <c r="AC81" s="1101" t="n"/>
      <c r="AD81" s="1101" t="n"/>
      <c r="AE81" s="1101" t="n"/>
      <c r="AF81" s="1101" t="n"/>
      <c r="AG81" s="1101" t="n"/>
      <c r="AH81" s="144" t="n"/>
      <c r="AI81" s="432" t="n"/>
      <c r="AJ81" s="433" t="n"/>
      <c r="AK81" s="433" t="n"/>
      <c r="AL81" s="433" t="n"/>
      <c r="AM81" s="433" t="n"/>
      <c r="AN81" s="433" t="n"/>
      <c r="AO81" s="433" t="n"/>
      <c r="AP81" s="433" t="n"/>
      <c r="AQ81" s="433" t="n"/>
      <c r="AR81" s="433" t="n"/>
      <c r="AS81" s="433" t="n"/>
      <c r="AT81" s="433" t="n"/>
      <c r="AU81" s="433" t="n"/>
      <c r="AV81" s="433" t="n"/>
      <c r="AW81" s="433" t="n"/>
      <c r="AX81" s="433" t="n"/>
      <c r="AY81" s="451" t="n"/>
      <c r="AZ81" s="144" t="n"/>
      <c r="BA81" s="1101" t="n"/>
      <c r="BB81" s="1101" t="n"/>
      <c r="BC81" s="1101" t="n"/>
      <c r="BD81" s="1101" t="n"/>
      <c r="BE81" s="1101" t="n"/>
      <c r="BF81" s="1101" t="n"/>
      <c r="BG81" s="1101" t="n"/>
      <c r="BH81" s="1101" t="n"/>
      <c r="BI81" s="1101" t="n"/>
      <c r="BJ81" s="1101" t="n"/>
      <c r="BK81" s="1101" t="n"/>
      <c r="BL81" s="1101" t="n"/>
      <c r="BM81" s="1101" t="n"/>
      <c r="BN81" s="1101" t="n"/>
      <c r="BO81" s="1101" t="n"/>
      <c r="BP81" s="1101" t="n"/>
      <c r="BQ81" s="1101" t="n"/>
      <c r="BR81" s="1106" t="n"/>
      <c r="BS81" s="1106" t="n"/>
      <c r="BT81" s="1106" t="n"/>
      <c r="BU81" s="1106" t="n"/>
      <c r="BV81" s="1106" t="n"/>
      <c r="BW81" s="1106" t="n"/>
      <c r="BX81" s="1106" t="n"/>
      <c r="BY81" s="1106" t="n"/>
      <c r="BZ81" s="1106" t="n"/>
      <c r="CA81" s="1106" t="n"/>
      <c r="CB81" s="1106" t="n"/>
      <c r="CC81" s="1106" t="n"/>
      <c r="CD81" s="1106" t="n"/>
      <c r="CE81" s="1106" t="n"/>
      <c r="CF81" s="1106" t="n"/>
      <c r="CG81" s="1106" t="n"/>
      <c r="CH81" s="1106" t="n"/>
      <c r="CI81" s="1106" t="n"/>
      <c r="CJ81" s="1106" t="n"/>
      <c r="CK81" s="1101" t="n"/>
      <c r="CL81" s="1101" t="n"/>
      <c r="CM81" s="1101" t="n"/>
      <c r="CN81" s="1101" t="n"/>
      <c r="CO81" s="1101" t="n"/>
      <c r="CP81" s="1101" t="n"/>
      <c r="CQ81" s="1101" t="n"/>
      <c r="CR81" s="1101" t="n"/>
      <c r="CS81" s="1101" t="n"/>
      <c r="CT81" s="1101" t="n"/>
      <c r="CU81" s="1101" t="n"/>
      <c r="CV81" s="1101" t="n"/>
      <c r="CW81" s="1101" t="n"/>
      <c r="CX81" s="1101" t="n"/>
      <c r="CY81" s="1101" t="n"/>
      <c r="CZ81" s="1101" t="n"/>
      <c r="DA81" s="1101" t="n"/>
      <c r="DB81" s="1101" t="n"/>
      <c r="DC81" s="1101" t="n"/>
      <c r="DD81" s="1101" t="n"/>
      <c r="DE81" s="1101" t="n"/>
      <c r="DF81" s="1101" t="n"/>
      <c r="DG81" s="1101" t="n"/>
      <c r="DH81" s="1101" t="n"/>
      <c r="DI81" s="1101" t="n"/>
    </row>
    <row r="82" ht="16" customFormat="1" customHeight="1" s="140">
      <c r="A82" s="1101" t="n"/>
      <c r="B82" s="1101" t="n"/>
      <c r="C82" s="1101" t="n"/>
      <c r="D82" s="1101" t="n"/>
      <c r="E82" s="375" t="inlineStr">
        <is>
          <t>净资产</t>
        </is>
      </c>
      <c r="F82" s="1344">
        <f>B80</f>
        <v/>
      </c>
      <c r="G82" s="144" t="n"/>
      <c r="H82" s="144" t="n"/>
      <c r="I82" s="144" t="n"/>
      <c r="J82" s="144" t="n"/>
      <c r="K82" s="144" t="n"/>
      <c r="L82" s="144" t="n"/>
      <c r="M82" s="144" t="n"/>
      <c r="N82" s="144" t="n"/>
      <c r="O82" s="144" t="n"/>
      <c r="P82" s="144" t="n"/>
      <c r="Q82" s="144" t="n"/>
      <c r="R82" s="144" t="n"/>
      <c r="S82" s="144" t="n"/>
      <c r="T82" s="230" t="n"/>
      <c r="U82" s="1101" t="n"/>
      <c r="V82" s="1101" t="n"/>
      <c r="W82" s="1101" t="n"/>
      <c r="X82" s="1101" t="n"/>
      <c r="Y82" s="1101" t="n"/>
      <c r="Z82" s="1101" t="n"/>
      <c r="AA82" s="144" t="n"/>
      <c r="AB82" s="1101" t="n"/>
      <c r="AC82" s="1101" t="n"/>
      <c r="AD82" s="1101" t="n"/>
      <c r="AE82" s="1101" t="n"/>
      <c r="AF82" s="1101" t="n"/>
      <c r="AG82" s="1101" t="n"/>
      <c r="AH82" s="144" t="n"/>
      <c r="AI82" s="1233" t="inlineStr">
        <is>
          <t>分项指标排序报表</t>
        </is>
      </c>
      <c r="AJ82" s="1210" t="n"/>
      <c r="AK82" s="1210" t="n"/>
      <c r="AL82" s="1210" t="n"/>
      <c r="AM82" s="1210" t="n"/>
      <c r="AN82" s="1210" t="n"/>
      <c r="AO82" s="1210" t="n"/>
      <c r="AP82" s="1210" t="n"/>
      <c r="AQ82" s="1210" t="n"/>
      <c r="AR82" s="1210" t="n"/>
      <c r="AS82" s="1210" t="n"/>
      <c r="AT82" s="1210" t="n"/>
      <c r="AU82" s="1210" t="n"/>
      <c r="AV82" s="1234" t="n"/>
      <c r="AW82" s="1101" t="n"/>
      <c r="AX82" s="1101" t="n"/>
      <c r="AY82" s="1101" t="n"/>
      <c r="AZ82" s="144" t="n"/>
      <c r="BA82" s="1101" t="n"/>
      <c r="BB82" s="1101" t="n"/>
      <c r="BC82" s="1101" t="n"/>
      <c r="BD82" s="1101" t="n"/>
      <c r="BE82" s="1101" t="n"/>
      <c r="BF82" s="1101" t="n"/>
      <c r="BG82" s="1101" t="n"/>
      <c r="BH82" s="1101" t="n"/>
      <c r="BI82" s="1101" t="n"/>
      <c r="BJ82" s="1101" t="n"/>
      <c r="BK82" s="1101" t="n"/>
      <c r="BL82" s="1101" t="n"/>
      <c r="BM82" s="1101" t="n"/>
      <c r="BN82" s="1101" t="n"/>
      <c r="BO82" s="1101" t="n"/>
      <c r="BP82" s="1101" t="n"/>
      <c r="BQ82" s="1101" t="n"/>
      <c r="BR82" s="1106" t="n"/>
      <c r="BS82" s="1106" t="n"/>
      <c r="BT82" s="1106" t="n"/>
      <c r="BU82" s="1106" t="n"/>
      <c r="BV82" s="1106" t="n"/>
      <c r="BW82" s="1106" t="n"/>
      <c r="BX82" s="1106" t="n"/>
      <c r="BY82" s="1106" t="n"/>
      <c r="BZ82" s="1106" t="n"/>
      <c r="CA82" s="1106" t="n"/>
      <c r="CB82" s="1106" t="n"/>
      <c r="CC82" s="1106" t="n"/>
      <c r="CD82" s="1106" t="n"/>
      <c r="CE82" s="1106" t="n"/>
      <c r="CF82" s="1106" t="n"/>
      <c r="CG82" s="1106" t="n"/>
      <c r="CH82" s="1106" t="n"/>
      <c r="CI82" s="1106" t="n"/>
      <c r="CJ82" s="1106" t="n"/>
      <c r="CK82" s="1101" t="n"/>
      <c r="CL82" s="1101" t="n"/>
      <c r="CM82" s="1101" t="n"/>
      <c r="CN82" s="1101" t="n"/>
      <c r="CO82" s="1101" t="n"/>
      <c r="CP82" s="1101" t="n"/>
      <c r="CQ82" s="1101" t="n"/>
      <c r="CR82" s="1101" t="n"/>
      <c r="CS82" s="1101" t="n"/>
      <c r="CT82" s="1101" t="n"/>
      <c r="CU82" s="1101" t="n"/>
      <c r="CV82" s="1101" t="n"/>
      <c r="CW82" s="1101" t="n"/>
      <c r="CX82" s="1101" t="n"/>
      <c r="CY82" s="1101" t="n"/>
      <c r="CZ82" s="1101" t="n"/>
      <c r="DA82" s="1101" t="n"/>
      <c r="DB82" s="1101" t="n"/>
      <c r="DC82" s="1101" t="n"/>
      <c r="DD82" s="1101" t="n"/>
      <c r="DE82" s="1101" t="n"/>
      <c r="DF82" s="1101" t="n"/>
      <c r="DG82" s="1101" t="n"/>
      <c r="DH82" s="1101" t="n"/>
      <c r="DI82" s="1101" t="n"/>
    </row>
    <row r="83" ht="16" customFormat="1" customHeight="1" s="140">
      <c r="A83" s="1101" t="n"/>
      <c r="B83" s="1101" t="n"/>
      <c r="C83" s="1101" t="n"/>
      <c r="D83" s="1101" t="n"/>
      <c r="E83" s="375" t="inlineStr">
        <is>
          <t>人均利润率</t>
        </is>
      </c>
      <c r="F83" s="1344">
        <f>IF(初始化表!B1=1,F77/(L17+K18),F77/L17)</f>
        <v/>
      </c>
      <c r="G83" s="144" t="n"/>
      <c r="H83" s="144" t="n"/>
      <c r="I83" s="144" t="n"/>
      <c r="J83" s="144" t="n"/>
      <c r="K83" s="144" t="n"/>
      <c r="L83" s="144" t="n"/>
      <c r="M83" s="144" t="n"/>
      <c r="N83" s="144" t="n"/>
      <c r="O83" s="144" t="n"/>
      <c r="P83" s="144" t="n"/>
      <c r="Q83" s="144" t="n"/>
      <c r="R83" s="144" t="n"/>
      <c r="S83" s="144" t="n"/>
      <c r="T83" s="230" t="n"/>
      <c r="U83" s="1101" t="n"/>
      <c r="V83" s="1101" t="n"/>
      <c r="W83" s="1101" t="n"/>
      <c r="X83" s="1101" t="n"/>
      <c r="Y83" s="1101" t="n"/>
      <c r="Z83" s="1101" t="n"/>
      <c r="AA83" s="144" t="n"/>
      <c r="AB83" s="1101" t="n"/>
      <c r="AC83" s="1101" t="n"/>
      <c r="AD83" s="1101" t="n"/>
      <c r="AE83" s="1101" t="n"/>
      <c r="AF83" s="1101" t="n"/>
      <c r="AG83" s="1101" t="n"/>
      <c r="AH83" s="144" t="n"/>
      <c r="AI83" s="375" t="inlineStr">
        <is>
          <t>公司</t>
        </is>
      </c>
      <c r="AJ83" s="1044" t="inlineStr">
        <is>
          <t>综合评分</t>
        </is>
      </c>
      <c r="AK83" s="1044" t="inlineStr">
        <is>
          <t>总评名次</t>
        </is>
      </c>
      <c r="AL83" s="1044" t="inlineStr">
        <is>
          <t>工人数</t>
        </is>
      </c>
      <c r="AM83" s="1044" t="inlineStr">
        <is>
          <t>机器数</t>
        </is>
      </c>
      <c r="AN83" s="1044" t="inlineStr">
        <is>
          <t>债券</t>
        </is>
      </c>
      <c r="AO83" s="1044" t="inlineStr">
        <is>
          <t>工资系数</t>
        </is>
      </c>
      <c r="AP83" s="1044" t="inlineStr">
        <is>
          <t>累计研发</t>
        </is>
      </c>
      <c r="AQ83" s="1044" t="inlineStr">
        <is>
          <t>累计分红</t>
        </is>
      </c>
      <c r="AR83" s="1044" t="inlineStr">
        <is>
          <t>净资产</t>
        </is>
      </c>
      <c r="AS83" s="1044" t="inlineStr">
        <is>
          <t>人均利润率</t>
        </is>
      </c>
      <c r="AT83" s="1044" t="inlineStr">
        <is>
          <t>资本利润率</t>
        </is>
      </c>
      <c r="AU83" s="1091">
        <f>IF(初始化表!$B1=1,"综合评分","")</f>
        <v/>
      </c>
      <c r="AV83" s="1239" t="n"/>
      <c r="AW83" s="1101" t="n"/>
      <c r="AX83" s="1105" t="n"/>
      <c r="AY83" s="1101" t="n"/>
      <c r="AZ83" s="144" t="n"/>
      <c r="BA83" s="1101" t="n"/>
      <c r="BB83" s="1101" t="n"/>
      <c r="BC83" s="1101" t="n"/>
      <c r="BD83" s="1101" t="n"/>
      <c r="BE83" s="1101" t="n"/>
      <c r="BF83" s="1101" t="n"/>
      <c r="BG83" s="1101" t="n"/>
      <c r="BH83" s="1101" t="n"/>
      <c r="BI83" s="1101" t="n"/>
      <c r="BJ83" s="1101" t="n"/>
      <c r="BK83" s="1101" t="n"/>
      <c r="BL83" s="1101" t="n"/>
      <c r="BM83" s="1101" t="n"/>
      <c r="BN83" s="1101" t="n"/>
      <c r="BO83" s="1101" t="n"/>
      <c r="BP83" s="1101" t="n"/>
      <c r="BQ83" s="1101" t="n"/>
      <c r="BR83" s="1106" t="n"/>
      <c r="BS83" s="1106" t="n"/>
      <c r="BT83" s="1106" t="n"/>
      <c r="BU83" s="1106" t="n"/>
      <c r="BV83" s="1106" t="n"/>
      <c r="BW83" s="1106" t="n"/>
      <c r="BX83" s="1106" t="n"/>
      <c r="BY83" s="1106" t="n"/>
      <c r="BZ83" s="1106" t="n"/>
      <c r="CA83" s="1106" t="n"/>
      <c r="CB83" s="1106" t="n"/>
      <c r="CC83" s="1106" t="n"/>
      <c r="CD83" s="1106" t="n"/>
      <c r="CE83" s="1106" t="n"/>
      <c r="CF83" s="1106" t="n"/>
      <c r="CG83" s="1106" t="n"/>
      <c r="CH83" s="1106" t="n"/>
      <c r="CI83" s="1106" t="n"/>
      <c r="CJ83" s="1106" t="n"/>
      <c r="CK83" s="1101" t="n"/>
      <c r="CL83" s="1101" t="n"/>
      <c r="CM83" s="1101" t="n"/>
      <c r="CN83" s="1101" t="n"/>
      <c r="CO83" s="1101" t="n"/>
      <c r="CP83" s="1101" t="n"/>
      <c r="CQ83" s="1101" t="n"/>
      <c r="CR83" s="1101" t="n"/>
      <c r="CS83" s="1101" t="n"/>
      <c r="CT83" s="1101" t="n"/>
      <c r="CU83" s="1101" t="n"/>
      <c r="CV83" s="1101" t="n"/>
      <c r="CW83" s="1101" t="n"/>
      <c r="CX83" s="1101" t="n"/>
      <c r="CY83" s="1101" t="n"/>
      <c r="CZ83" s="1101" t="n"/>
      <c r="DA83" s="1101" t="n"/>
      <c r="DB83" s="1101" t="n"/>
      <c r="DC83" s="1101" t="n"/>
      <c r="DD83" s="1101" t="n"/>
      <c r="DE83" s="1101" t="n"/>
      <c r="DF83" s="1101" t="n"/>
      <c r="DG83" s="1101" t="n"/>
      <c r="DH83" s="1101" t="n"/>
      <c r="DI83" s="1101" t="n"/>
    </row>
    <row r="84" ht="16" customFormat="1" customHeight="1" s="140">
      <c r="A84" s="1101" t="n"/>
      <c r="B84" s="1101" t="n"/>
      <c r="C84" s="1101" t="n"/>
      <c r="D84" s="1101" t="n"/>
      <c r="E84" s="384" t="inlineStr">
        <is>
          <t>总资本利润率</t>
        </is>
      </c>
      <c r="F84" s="1349">
        <f>F77/(F82+F75+C37)</f>
        <v/>
      </c>
      <c r="G84" s="144" t="n"/>
      <c r="H84" s="386" t="inlineStr">
        <is>
          <t>上期需求</t>
        </is>
      </c>
      <c r="I84" s="411" t="inlineStr">
        <is>
          <t>市场1</t>
        </is>
      </c>
      <c r="J84" s="411" t="inlineStr">
        <is>
          <t>市场2</t>
        </is>
      </c>
      <c r="K84" s="411" t="inlineStr">
        <is>
          <t>市场3</t>
        </is>
      </c>
      <c r="L84" s="411" t="inlineStr">
        <is>
          <t>市场4</t>
        </is>
      </c>
      <c r="M84" s="402" t="inlineStr">
        <is>
          <t>总需求</t>
        </is>
      </c>
      <c r="N84" s="386" t="inlineStr">
        <is>
          <t>上期价格</t>
        </is>
      </c>
      <c r="O84" s="411" t="inlineStr">
        <is>
          <t>市场1</t>
        </is>
      </c>
      <c r="P84" s="411" t="inlineStr">
        <is>
          <t>市场2</t>
        </is>
      </c>
      <c r="Q84" s="411" t="inlineStr">
        <is>
          <t>市场3</t>
        </is>
      </c>
      <c r="R84" s="414" t="inlineStr">
        <is>
          <t>市场4</t>
        </is>
      </c>
      <c r="S84" s="144" t="n"/>
      <c r="T84" s="230" t="n"/>
      <c r="U84" s="1101" t="n"/>
      <c r="V84" s="1101" t="n"/>
      <c r="W84" s="1101" t="n"/>
      <c r="X84" s="1101" t="n"/>
      <c r="Y84" s="1101" t="n"/>
      <c r="Z84" s="1101" t="n"/>
      <c r="AA84" s="144" t="n"/>
      <c r="AB84" s="1101" t="n"/>
      <c r="AC84" s="1101" t="n"/>
      <c r="AD84" s="1101" t="n"/>
      <c r="AE84" s="1101" t="n"/>
      <c r="AF84" s="1101" t="n"/>
      <c r="AG84" s="1101" t="n"/>
      <c r="AH84" s="144" t="n"/>
      <c r="AI84" s="329" t="n"/>
      <c r="AJ84" s="434" t="n"/>
      <c r="AK84" s="434" t="n"/>
      <c r="AL84" s="434" t="n"/>
      <c r="AM84" s="434" t="n"/>
      <c r="AN84" s="434" t="n"/>
      <c r="AO84" s="434" t="n"/>
      <c r="AP84" s="434" t="n"/>
      <c r="AQ84" s="434" t="n"/>
      <c r="AR84" s="434" t="n"/>
      <c r="AS84" s="434" t="n"/>
      <c r="AT84" s="434" t="n"/>
      <c r="AU84" s="1084" t="n"/>
      <c r="AV84" s="1085" t="n"/>
      <c r="AW84" s="1101" t="n"/>
      <c r="AX84" s="1101" t="n"/>
      <c r="AY84" s="1101" t="n"/>
      <c r="AZ84" s="144" t="n"/>
      <c r="BA84" s="1101" t="n"/>
      <c r="BB84" s="1101" t="n"/>
      <c r="BC84" s="1101" t="n"/>
      <c r="BD84" s="1101" t="n"/>
      <c r="BE84" s="1101" t="n"/>
      <c r="BF84" s="1101" t="n"/>
      <c r="BG84" s="1101" t="n"/>
      <c r="BH84" s="1101" t="n"/>
      <c r="BI84" s="1101" t="n"/>
      <c r="BJ84" s="1101" t="n"/>
      <c r="BK84" s="1101" t="n"/>
      <c r="BL84" s="1101" t="n"/>
      <c r="BM84" s="1101" t="n"/>
      <c r="BN84" s="1101" t="n"/>
      <c r="BO84" s="1101" t="n"/>
      <c r="BP84" s="1101" t="n"/>
      <c r="BQ84" s="1101" t="n"/>
      <c r="BR84" s="1106" t="n"/>
      <c r="BS84" s="1106" t="n"/>
      <c r="BT84" s="1106" t="n"/>
      <c r="BU84" s="1106" t="n"/>
      <c r="BV84" s="1106" t="n"/>
      <c r="BW84" s="1106" t="n"/>
      <c r="BX84" s="1106" t="n"/>
      <c r="BY84" s="1106" t="n"/>
      <c r="BZ84" s="1106" t="n"/>
      <c r="CA84" s="1106" t="n"/>
      <c r="CB84" s="1106" t="n"/>
      <c r="CC84" s="1106" t="n"/>
      <c r="CD84" s="1106" t="n"/>
      <c r="CE84" s="1106" t="n"/>
      <c r="CF84" s="1106" t="n"/>
      <c r="CG84" s="1106" t="n"/>
      <c r="CH84" s="1106" t="n"/>
      <c r="CI84" s="1106" t="n"/>
      <c r="CJ84" s="1106" t="n"/>
      <c r="CK84" s="1101" t="n"/>
      <c r="CL84" s="1101" t="n"/>
      <c r="CM84" s="1101" t="n"/>
      <c r="CN84" s="1101" t="n"/>
      <c r="CO84" s="1101" t="n"/>
      <c r="CP84" s="1101" t="n"/>
      <c r="CQ84" s="1101" t="n"/>
      <c r="CR84" s="1101" t="n"/>
      <c r="CS84" s="1101" t="n"/>
      <c r="CT84" s="1101" t="n"/>
      <c r="CU84" s="1101" t="n"/>
      <c r="CV84" s="1101" t="n"/>
      <c r="CW84" s="1101" t="n"/>
      <c r="CX84" s="1101" t="n"/>
      <c r="CY84" s="1101" t="n"/>
      <c r="CZ84" s="1101" t="n"/>
      <c r="DA84" s="1101" t="n"/>
      <c r="DB84" s="1101" t="n"/>
      <c r="DC84" s="1101" t="n"/>
      <c r="DD84" s="1101" t="n"/>
      <c r="DE84" s="1101" t="n"/>
      <c r="DF84" s="1101" t="n"/>
      <c r="DG84" s="1101" t="n"/>
      <c r="DH84" s="1101" t="n"/>
      <c r="DI84" s="1101" t="n"/>
    </row>
    <row r="85" ht="16" customFormat="1" customHeight="1" s="140">
      <c r="A85" s="1101" t="n"/>
      <c r="B85" s="1101" t="n"/>
      <c r="C85" s="1101" t="n"/>
      <c r="D85" s="1101" t="n"/>
      <c r="E85" s="1101" t="n"/>
      <c r="F85" s="1101" t="n"/>
      <c r="G85" s="144" t="n"/>
      <c r="H85" s="387" t="inlineStr">
        <is>
          <t>产品1</t>
        </is>
      </c>
      <c r="I85" s="185">
        <f>V17</f>
        <v/>
      </c>
      <c r="J85" s="185">
        <f>W17</f>
        <v/>
      </c>
      <c r="K85" s="185">
        <f>X17</f>
        <v/>
      </c>
      <c r="L85" s="185">
        <f>Y17</f>
        <v/>
      </c>
      <c r="M85" s="412">
        <f>SUM(I85:L85)</f>
        <v/>
      </c>
      <c r="N85" s="387" t="inlineStr">
        <is>
          <t>产品1</t>
        </is>
      </c>
      <c r="O85" s="185">
        <f>V23</f>
        <v/>
      </c>
      <c r="P85" s="185">
        <f>W23</f>
        <v/>
      </c>
      <c r="Q85" s="185">
        <f>X23</f>
        <v/>
      </c>
      <c r="R85" s="186">
        <f>Y23</f>
        <v/>
      </c>
      <c r="S85" s="144" t="n"/>
      <c r="T85" s="230" t="n"/>
      <c r="U85" s="1101" t="n"/>
      <c r="V85" s="1101" t="n"/>
      <c r="W85" s="1101" t="n"/>
      <c r="X85" s="1101" t="n"/>
      <c r="Y85" s="1101" t="n"/>
      <c r="Z85" s="1101" t="n"/>
      <c r="AA85" s="144" t="n"/>
      <c r="AB85" s="1101" t="n"/>
      <c r="AC85" s="1101" t="n"/>
      <c r="AD85" s="1101" t="n"/>
      <c r="AE85" s="1101" t="n"/>
      <c r="AF85" s="1101" t="n"/>
      <c r="AG85" s="1101" t="n"/>
      <c r="AH85" s="144" t="n"/>
      <c r="AI85" s="332" t="n"/>
      <c r="AJ85" s="435" t="n"/>
      <c r="AK85" s="435" t="n"/>
      <c r="AL85" s="435" t="n"/>
      <c r="AM85" s="435" t="n"/>
      <c r="AN85" s="435" t="n"/>
      <c r="AO85" s="435" t="n"/>
      <c r="AP85" s="435" t="n"/>
      <c r="AQ85" s="435" t="n"/>
      <c r="AR85" s="435" t="n"/>
      <c r="AS85" s="435" t="n"/>
      <c r="AT85" s="435" t="n"/>
      <c r="AU85" s="1084" t="n"/>
      <c r="AV85" s="1085" t="n"/>
      <c r="AW85" s="1101" t="n"/>
      <c r="AX85" s="1101" t="n"/>
      <c r="AY85" s="1101" t="n"/>
      <c r="AZ85" s="144" t="n"/>
      <c r="BA85" s="1101" t="n"/>
      <c r="BB85" s="1101" t="n"/>
      <c r="BC85" s="1101" t="n"/>
      <c r="BD85" s="1101" t="n"/>
      <c r="BE85" s="1101" t="n"/>
      <c r="BF85" s="1101" t="n"/>
      <c r="BG85" s="1101" t="n"/>
      <c r="BH85" s="1101" t="n"/>
      <c r="BI85" s="1101" t="n"/>
      <c r="BJ85" s="1101" t="n"/>
      <c r="BK85" s="1101" t="n"/>
      <c r="BL85" s="1101" t="n"/>
      <c r="BM85" s="1101" t="n"/>
      <c r="BN85" s="1101" t="n"/>
      <c r="BO85" s="1101" t="n"/>
      <c r="BP85" s="1101" t="n"/>
      <c r="BQ85" s="1101" t="n"/>
      <c r="BR85" s="1106" t="n"/>
      <c r="BS85" s="1106" t="n"/>
      <c r="BT85" s="1106" t="n"/>
      <c r="BU85" s="1106" t="n"/>
      <c r="BV85" s="1106" t="n"/>
      <c r="BW85" s="1106" t="n"/>
      <c r="BX85" s="1106" t="n"/>
      <c r="BY85" s="1106" t="n"/>
      <c r="BZ85" s="1106" t="n"/>
      <c r="CA85" s="1106" t="n"/>
      <c r="CB85" s="1106" t="n"/>
      <c r="CC85" s="1106" t="n"/>
      <c r="CD85" s="1106" t="n"/>
      <c r="CE85" s="1106" t="n"/>
      <c r="CF85" s="1106" t="n"/>
      <c r="CG85" s="1106" t="n"/>
      <c r="CH85" s="1106" t="n"/>
      <c r="CI85" s="1106" t="n"/>
      <c r="CJ85" s="1106" t="n"/>
      <c r="CK85" s="1101" t="n"/>
      <c r="CL85" s="1101" t="n"/>
      <c r="CM85" s="1101" t="n"/>
      <c r="CN85" s="1101" t="n"/>
      <c r="CO85" s="1101" t="n"/>
      <c r="CP85" s="1101" t="n"/>
      <c r="CQ85" s="1101" t="n"/>
      <c r="CR85" s="1101" t="n"/>
      <c r="CS85" s="1101" t="n"/>
      <c r="CT85" s="1101" t="n"/>
      <c r="CU85" s="1101" t="n"/>
      <c r="CV85" s="1101" t="n"/>
      <c r="CW85" s="1101" t="n"/>
      <c r="CX85" s="1101" t="n"/>
      <c r="CY85" s="1101" t="n"/>
      <c r="CZ85" s="1101" t="n"/>
      <c r="DA85" s="1101" t="n"/>
      <c r="DB85" s="1101" t="n"/>
      <c r="DC85" s="1101" t="n"/>
      <c r="DD85" s="1101" t="n"/>
      <c r="DE85" s="1101" t="n"/>
      <c r="DF85" s="1101" t="n"/>
      <c r="DG85" s="1101" t="n"/>
      <c r="DH85" s="1101" t="n"/>
      <c r="DI85" s="1101" t="n"/>
    </row>
    <row r="86" ht="16" customFormat="1" customHeight="1" s="140">
      <c r="A86" s="1101" t="n"/>
      <c r="B86" s="1101" t="n"/>
      <c r="C86" s="1101" t="n"/>
      <c r="D86" s="1101" t="n"/>
      <c r="E86" s="1101" t="n"/>
      <c r="F86" s="1101" t="n"/>
      <c r="G86" s="144" t="n"/>
      <c r="H86" s="387" t="inlineStr">
        <is>
          <t>产品2</t>
        </is>
      </c>
      <c r="I86" s="185">
        <f>V18</f>
        <v/>
      </c>
      <c r="J86" s="185">
        <f>W18</f>
        <v/>
      </c>
      <c r="K86" s="185">
        <f>X18</f>
        <v/>
      </c>
      <c r="L86" s="185">
        <f>Y18</f>
        <v/>
      </c>
      <c r="M86" s="412">
        <f>SUM(I86:L86)</f>
        <v/>
      </c>
      <c r="N86" s="387" t="inlineStr">
        <is>
          <t>产品2</t>
        </is>
      </c>
      <c r="O86" s="185">
        <f>V24</f>
        <v/>
      </c>
      <c r="P86" s="185">
        <f>W24</f>
        <v/>
      </c>
      <c r="Q86" s="185">
        <f>X24</f>
        <v/>
      </c>
      <c r="R86" s="186">
        <f>Y24</f>
        <v/>
      </c>
      <c r="S86" s="144" t="n"/>
      <c r="T86" s="230" t="n"/>
      <c r="U86" s="1101" t="n"/>
      <c r="V86" s="1101" t="n"/>
      <c r="W86" s="1101" t="n"/>
      <c r="X86" s="1101" t="n"/>
      <c r="Y86" s="1101" t="n"/>
      <c r="Z86" s="1101" t="n"/>
      <c r="AA86" s="144" t="n"/>
      <c r="AB86" s="1101" t="n"/>
      <c r="AC86" s="1101" t="n"/>
      <c r="AD86" s="1101" t="n"/>
      <c r="AE86" s="1101" t="n"/>
      <c r="AF86" s="1101" t="n"/>
      <c r="AG86" s="1101" t="n"/>
      <c r="AH86" s="144" t="n"/>
      <c r="AI86" s="332" t="n"/>
      <c r="AJ86" s="435" t="n"/>
      <c r="AK86" s="435" t="n"/>
      <c r="AL86" s="435" t="n"/>
      <c r="AM86" s="435" t="n"/>
      <c r="AN86" s="435" t="n"/>
      <c r="AO86" s="435" t="n"/>
      <c r="AP86" s="435" t="n"/>
      <c r="AQ86" s="435" t="n"/>
      <c r="AR86" s="435" t="n"/>
      <c r="AS86" s="435" t="n"/>
      <c r="AT86" s="435" t="n"/>
      <c r="AU86" s="1084" t="n"/>
      <c r="AV86" s="1085" t="n"/>
      <c r="AW86" s="1101" t="n"/>
      <c r="AX86" s="1101" t="n"/>
      <c r="AY86" s="1101" t="n"/>
      <c r="AZ86" s="144" t="n"/>
      <c r="BA86" s="1101" t="n"/>
      <c r="BB86" s="1101" t="n"/>
      <c r="BC86" s="1101" t="n"/>
      <c r="BD86" s="1101" t="n"/>
      <c r="BE86" s="1101" t="n"/>
      <c r="BF86" s="1101" t="n"/>
      <c r="BG86" s="1101" t="n"/>
      <c r="BH86" s="1101" t="n"/>
      <c r="BI86" s="1101" t="n"/>
      <c r="BJ86" s="1101" t="n"/>
      <c r="BK86" s="1101" t="n"/>
      <c r="BL86" s="1101" t="n"/>
      <c r="BM86" s="1101" t="n"/>
      <c r="BN86" s="1101" t="n"/>
      <c r="BO86" s="1101" t="n"/>
      <c r="BP86" s="1101" t="n"/>
      <c r="BQ86" s="1101" t="n"/>
      <c r="BR86" s="1106" t="n"/>
      <c r="BS86" s="1106" t="n"/>
      <c r="BT86" s="1106" t="n"/>
      <c r="BU86" s="1106" t="n"/>
      <c r="BV86" s="1106" t="n"/>
      <c r="BW86" s="1106" t="n"/>
      <c r="BX86" s="1106" t="n"/>
      <c r="BY86" s="1106" t="n"/>
      <c r="BZ86" s="1106" t="n"/>
      <c r="CA86" s="1106" t="n"/>
      <c r="CB86" s="1106" t="n"/>
      <c r="CC86" s="1106" t="n"/>
      <c r="CD86" s="1106" t="n"/>
      <c r="CE86" s="1106" t="n"/>
      <c r="CF86" s="1106" t="n"/>
      <c r="CG86" s="1106" t="n"/>
      <c r="CH86" s="1106" t="n"/>
      <c r="CI86" s="1106" t="n"/>
      <c r="CJ86" s="1106" t="n"/>
      <c r="CK86" s="1101" t="n"/>
      <c r="CL86" s="1101" t="n"/>
      <c r="CM86" s="1101" t="n"/>
      <c r="CN86" s="1101" t="n"/>
      <c r="CO86" s="1101" t="n"/>
      <c r="CP86" s="1101" t="n"/>
      <c r="CQ86" s="1101" t="n"/>
      <c r="CR86" s="1101" t="n"/>
      <c r="CS86" s="1101" t="n"/>
      <c r="CT86" s="1101" t="n"/>
      <c r="CU86" s="1101" t="n"/>
      <c r="CV86" s="1101" t="n"/>
      <c r="CW86" s="1101" t="n"/>
      <c r="CX86" s="1101" t="n"/>
      <c r="CY86" s="1101" t="n"/>
      <c r="CZ86" s="1101" t="n"/>
      <c r="DA86" s="1101" t="n"/>
      <c r="DB86" s="1101" t="n"/>
      <c r="DC86" s="1101" t="n"/>
      <c r="DD86" s="1101" t="n"/>
      <c r="DE86" s="1101" t="n"/>
      <c r="DF86" s="1101" t="n"/>
      <c r="DG86" s="1101" t="n"/>
      <c r="DH86" s="1101" t="n"/>
      <c r="DI86" s="1101" t="n"/>
    </row>
    <row r="87" ht="16" customFormat="1" customHeight="1" s="140">
      <c r="A87" s="1101" t="n"/>
      <c r="B87" s="1101" t="n"/>
      <c r="C87" s="1101" t="n"/>
      <c r="D87" s="1101" t="n"/>
      <c r="E87" s="1101" t="n"/>
      <c r="F87" s="1101" t="n"/>
      <c r="G87" s="144" t="n"/>
      <c r="H87" s="387" t="inlineStr">
        <is>
          <t>产品3</t>
        </is>
      </c>
      <c r="I87" s="185">
        <f>V19</f>
        <v/>
      </c>
      <c r="J87" s="185">
        <f>W19</f>
        <v/>
      </c>
      <c r="K87" s="185">
        <f>X19</f>
        <v/>
      </c>
      <c r="L87" s="185">
        <f>Y19</f>
        <v/>
      </c>
      <c r="M87" s="412">
        <f>SUM(I87:L87)</f>
        <v/>
      </c>
      <c r="N87" s="387" t="inlineStr">
        <is>
          <t>产品3</t>
        </is>
      </c>
      <c r="O87" s="185">
        <f>V25</f>
        <v/>
      </c>
      <c r="P87" s="185">
        <f>W25</f>
        <v/>
      </c>
      <c r="Q87" s="185">
        <f>X25</f>
        <v/>
      </c>
      <c r="R87" s="186">
        <f>Y25</f>
        <v/>
      </c>
      <c r="S87" s="144" t="n"/>
      <c r="T87" s="230" t="n"/>
      <c r="U87" s="1101" t="n"/>
      <c r="V87" s="1101" t="n"/>
      <c r="W87" s="1101" t="n"/>
      <c r="X87" s="1101" t="n"/>
      <c r="Y87" s="1101" t="n"/>
      <c r="Z87" s="1101" t="n"/>
      <c r="AA87" s="144" t="n"/>
      <c r="AB87" s="1101" t="n"/>
      <c r="AC87" s="1101" t="n"/>
      <c r="AD87" s="1101" t="n"/>
      <c r="AE87" s="1101" t="n"/>
      <c r="AF87" s="1101" t="n"/>
      <c r="AG87" s="1101" t="n"/>
      <c r="AH87" s="144" t="n"/>
      <c r="AI87" s="332" t="n"/>
      <c r="AJ87" s="435" t="n"/>
      <c r="AK87" s="435" t="n"/>
      <c r="AL87" s="435" t="n"/>
      <c r="AM87" s="435" t="n"/>
      <c r="AN87" s="435" t="n"/>
      <c r="AO87" s="435" t="n"/>
      <c r="AP87" s="435" t="n"/>
      <c r="AQ87" s="435" t="n"/>
      <c r="AR87" s="435" t="n"/>
      <c r="AS87" s="435" t="n"/>
      <c r="AT87" s="435" t="n"/>
      <c r="AU87" s="1084" t="n"/>
      <c r="AV87" s="1085" t="n"/>
      <c r="AW87" s="1101" t="n"/>
      <c r="AX87" s="1101" t="n"/>
      <c r="AY87" s="1101" t="n"/>
      <c r="AZ87" s="144" t="n"/>
      <c r="BA87" s="1101" t="n"/>
      <c r="BB87" s="1101" t="n"/>
      <c r="BC87" s="1101" t="n"/>
      <c r="BD87" s="1101" t="n"/>
      <c r="BE87" s="1101" t="n"/>
      <c r="BF87" s="1101" t="n"/>
      <c r="BG87" s="1101" t="n"/>
      <c r="BH87" s="1101" t="n"/>
      <c r="BI87" s="1101" t="n"/>
      <c r="BJ87" s="1101" t="n"/>
      <c r="BK87" s="1101" t="n"/>
      <c r="BL87" s="1101" t="n"/>
      <c r="BM87" s="1101" t="n"/>
      <c r="BN87" s="1101" t="n"/>
      <c r="BO87" s="1101" t="n"/>
      <c r="BP87" s="1101" t="n"/>
      <c r="BQ87" s="1101" t="n"/>
      <c r="BR87" s="1106" t="n"/>
      <c r="BS87" s="1106" t="n"/>
      <c r="BT87" s="1106" t="n"/>
      <c r="BU87" s="1106" t="n"/>
      <c r="BV87" s="1106" t="n"/>
      <c r="BW87" s="1106" t="n"/>
      <c r="BX87" s="1106" t="n"/>
      <c r="BY87" s="1106" t="n"/>
      <c r="BZ87" s="1106" t="n"/>
      <c r="CA87" s="1106" t="n"/>
      <c r="CB87" s="1106" t="n"/>
      <c r="CC87" s="1106" t="n"/>
      <c r="CD87" s="1106" t="n"/>
      <c r="CE87" s="1106" t="n"/>
      <c r="CF87" s="1106" t="n"/>
      <c r="CG87" s="1106" t="n"/>
      <c r="CH87" s="1106" t="n"/>
      <c r="CI87" s="1106" t="n"/>
      <c r="CJ87" s="1106" t="n"/>
      <c r="CK87" s="1101" t="n"/>
      <c r="CL87" s="1101" t="n"/>
      <c r="CM87" s="1101" t="n"/>
      <c r="CN87" s="1101" t="n"/>
      <c r="CO87" s="1101" t="n"/>
      <c r="CP87" s="1101" t="n"/>
      <c r="CQ87" s="1101" t="n"/>
      <c r="CR87" s="1101" t="n"/>
      <c r="CS87" s="1101" t="n"/>
      <c r="CT87" s="1101" t="n"/>
      <c r="CU87" s="1101" t="n"/>
      <c r="CV87" s="1101" t="n"/>
      <c r="CW87" s="1101" t="n"/>
      <c r="CX87" s="1101" t="n"/>
      <c r="CY87" s="1101" t="n"/>
      <c r="CZ87" s="1101" t="n"/>
      <c r="DA87" s="1101" t="n"/>
      <c r="DB87" s="1101" t="n"/>
      <c r="DC87" s="1101" t="n"/>
      <c r="DD87" s="1101" t="n"/>
      <c r="DE87" s="1101" t="n"/>
      <c r="DF87" s="1101" t="n"/>
      <c r="DG87" s="1101" t="n"/>
      <c r="DH87" s="1101" t="n"/>
      <c r="DI87" s="1101" t="n"/>
    </row>
    <row r="88" ht="16" customFormat="1" customHeight="1" s="140">
      <c r="A88" s="1101" t="n"/>
      <c r="B88" s="1101" t="n"/>
      <c r="C88" s="1101" t="n"/>
      <c r="D88" s="1101" t="n"/>
      <c r="E88" s="1101" t="n"/>
      <c r="F88" s="1101" t="n"/>
      <c r="G88" s="144" t="n"/>
      <c r="H88" s="388" t="inlineStr">
        <is>
          <t>产品4</t>
        </is>
      </c>
      <c r="I88" s="410">
        <f>V20</f>
        <v/>
      </c>
      <c r="J88" s="410">
        <f>W20</f>
        <v/>
      </c>
      <c r="K88" s="410">
        <f>X20</f>
        <v/>
      </c>
      <c r="L88" s="410">
        <f>Y20</f>
        <v/>
      </c>
      <c r="M88" s="413">
        <f>SUM(I88:L88)</f>
        <v/>
      </c>
      <c r="N88" s="388" t="inlineStr">
        <is>
          <t>产品4</t>
        </is>
      </c>
      <c r="O88" s="410">
        <f>V26</f>
        <v/>
      </c>
      <c r="P88" s="410">
        <f>W26</f>
        <v/>
      </c>
      <c r="Q88" s="410">
        <f>X26</f>
        <v/>
      </c>
      <c r="R88" s="419">
        <f>Y26</f>
        <v/>
      </c>
      <c r="S88" s="144" t="n"/>
      <c r="T88" s="230" t="n"/>
      <c r="U88" s="1101" t="n"/>
      <c r="V88" s="1101" t="n"/>
      <c r="W88" s="1101" t="n"/>
      <c r="X88" s="1101" t="n"/>
      <c r="Y88" s="1101" t="n"/>
      <c r="Z88" s="1101" t="n"/>
      <c r="AA88" s="144" t="n"/>
      <c r="AB88" s="1101" t="n"/>
      <c r="AC88" s="1101" t="n"/>
      <c r="AD88" s="1101" t="n"/>
      <c r="AE88" s="1101" t="n"/>
      <c r="AF88" s="1101" t="n"/>
      <c r="AG88" s="1101" t="n"/>
      <c r="AH88" s="144" t="n"/>
      <c r="AI88" s="332" t="n"/>
      <c r="AJ88" s="435" t="n"/>
      <c r="AK88" s="435" t="n"/>
      <c r="AL88" s="435" t="n"/>
      <c r="AM88" s="435" t="n"/>
      <c r="AN88" s="435" t="n"/>
      <c r="AO88" s="435" t="n"/>
      <c r="AP88" s="435" t="n"/>
      <c r="AQ88" s="435" t="n"/>
      <c r="AR88" s="435" t="n"/>
      <c r="AS88" s="435" t="n"/>
      <c r="AT88" s="435" t="n"/>
      <c r="AU88" s="1084" t="n"/>
      <c r="AV88" s="1085" t="n"/>
      <c r="AW88" s="1101" t="n"/>
      <c r="AX88" s="1101" t="n"/>
      <c r="AY88" s="1101" t="n"/>
      <c r="AZ88" s="144" t="n"/>
      <c r="BA88" s="1101" t="n"/>
      <c r="BB88" s="1101" t="n"/>
      <c r="BC88" s="1101" t="n"/>
      <c r="BD88" s="1101" t="n"/>
      <c r="BE88" s="1101" t="n"/>
      <c r="BF88" s="1101" t="n"/>
      <c r="BG88" s="1101" t="n"/>
      <c r="BH88" s="1101" t="n"/>
      <c r="BI88" s="1101" t="n"/>
      <c r="BJ88" s="1101" t="n"/>
      <c r="BK88" s="1101" t="n"/>
      <c r="BL88" s="1101" t="n"/>
      <c r="BM88" s="1101" t="n"/>
      <c r="BN88" s="1101" t="n"/>
      <c r="BO88" s="1101" t="n"/>
      <c r="BP88" s="1101" t="n"/>
      <c r="BQ88" s="1101" t="n"/>
      <c r="BR88" s="1106" t="n"/>
      <c r="BS88" s="1106" t="n"/>
      <c r="BT88" s="1106" t="n"/>
      <c r="BU88" s="1106" t="n"/>
      <c r="BV88" s="1106" t="n"/>
      <c r="BW88" s="1106" t="n"/>
      <c r="BX88" s="1106" t="n"/>
      <c r="BY88" s="1106" t="n"/>
      <c r="BZ88" s="1106" t="n"/>
      <c r="CA88" s="1106" t="n"/>
      <c r="CB88" s="1106" t="n"/>
      <c r="CC88" s="1106" t="n"/>
      <c r="CD88" s="1106" t="n"/>
      <c r="CE88" s="1106" t="n"/>
      <c r="CF88" s="1106" t="n"/>
      <c r="CG88" s="1106" t="n"/>
      <c r="CH88" s="1106" t="n"/>
      <c r="CI88" s="1106" t="n"/>
      <c r="CJ88" s="1106" t="n"/>
      <c r="CK88" s="1101" t="n"/>
      <c r="CL88" s="1101" t="n"/>
      <c r="CM88" s="1101" t="n"/>
      <c r="CN88" s="1101" t="n"/>
      <c r="CO88" s="1101" t="n"/>
      <c r="CP88" s="1101" t="n"/>
      <c r="CQ88" s="1101" t="n"/>
      <c r="CR88" s="1101" t="n"/>
      <c r="CS88" s="1101" t="n"/>
      <c r="CT88" s="1101" t="n"/>
      <c r="CU88" s="1101" t="n"/>
      <c r="CV88" s="1101" t="n"/>
      <c r="CW88" s="1101" t="n"/>
      <c r="CX88" s="1101" t="n"/>
      <c r="CY88" s="1101" t="n"/>
      <c r="CZ88" s="1101" t="n"/>
      <c r="DA88" s="1101" t="n"/>
      <c r="DB88" s="1101" t="n"/>
      <c r="DC88" s="1101" t="n"/>
      <c r="DD88" s="1101" t="n"/>
      <c r="DE88" s="1101" t="n"/>
      <c r="DF88" s="1101" t="n"/>
      <c r="DG88" s="1101" t="n"/>
      <c r="DH88" s="1101" t="n"/>
      <c r="DI88" s="1101" t="n"/>
    </row>
    <row r="89" ht="16" customFormat="1" customHeight="1" s="140">
      <c r="A89" s="1101" t="n"/>
      <c r="B89" s="1101" t="n"/>
      <c r="C89" s="1101" t="n"/>
      <c r="D89" s="1101" t="n"/>
      <c r="E89" s="1101" t="n"/>
      <c r="F89" s="1101" t="n"/>
      <c r="G89" s="144" t="n"/>
      <c r="H89" s="144" t="n"/>
      <c r="I89" s="144" t="n"/>
      <c r="J89" s="144" t="n"/>
      <c r="K89" s="144" t="n"/>
      <c r="L89" s="144" t="n"/>
      <c r="M89" s="144" t="n"/>
      <c r="N89" s="144" t="n"/>
      <c r="O89" s="144" t="n"/>
      <c r="P89" s="144" t="n"/>
      <c r="Q89" s="144" t="n"/>
      <c r="R89" s="144" t="n"/>
      <c r="S89" s="144" t="n"/>
      <c r="T89" s="230" t="n"/>
      <c r="U89" s="1101" t="n"/>
      <c r="V89" s="1101" t="n"/>
      <c r="W89" s="1101" t="n"/>
      <c r="X89" s="1101" t="n"/>
      <c r="Y89" s="1101" t="n"/>
      <c r="Z89" s="1101" t="n"/>
      <c r="AA89" s="144" t="n"/>
      <c r="AB89" s="1101" t="n"/>
      <c r="AC89" s="1101" t="n"/>
      <c r="AD89" s="1101" t="n"/>
      <c r="AE89" s="1101" t="n"/>
      <c r="AF89" s="1101" t="n"/>
      <c r="AG89" s="1101" t="n"/>
      <c r="AH89" s="144" t="n"/>
      <c r="AI89" s="332" t="n"/>
      <c r="AJ89" s="435" t="n"/>
      <c r="AK89" s="435" t="n"/>
      <c r="AL89" s="435" t="n"/>
      <c r="AM89" s="435" t="n"/>
      <c r="AN89" s="435" t="n"/>
      <c r="AO89" s="435" t="n"/>
      <c r="AP89" s="435" t="n"/>
      <c r="AQ89" s="435" t="n"/>
      <c r="AR89" s="435" t="n"/>
      <c r="AS89" s="435" t="n"/>
      <c r="AT89" s="435" t="n"/>
      <c r="AU89" s="1084" t="n"/>
      <c r="AV89" s="1085" t="n"/>
      <c r="AW89" s="1101" t="n"/>
      <c r="AX89" s="1101" t="n"/>
      <c r="AY89" s="1101" t="n"/>
      <c r="AZ89" s="144" t="n"/>
      <c r="BA89" s="1101" t="n"/>
      <c r="BB89" s="1101" t="n"/>
      <c r="BC89" s="1101" t="n"/>
      <c r="BD89" s="1101" t="n"/>
      <c r="BE89" s="1101" t="n"/>
      <c r="BF89" s="1101" t="n"/>
      <c r="BG89" s="1101" t="n"/>
      <c r="BH89" s="1101" t="n"/>
      <c r="BI89" s="1101" t="n"/>
      <c r="BJ89" s="1101" t="n"/>
      <c r="BK89" s="1101" t="n"/>
      <c r="BL89" s="1101" t="n"/>
      <c r="BM89" s="1101" t="n"/>
      <c r="BN89" s="1101" t="n"/>
      <c r="BO89" s="1101" t="n"/>
      <c r="BP89" s="1101" t="n"/>
      <c r="BQ89" s="1101" t="n"/>
      <c r="BR89" s="1106" t="n"/>
      <c r="BS89" s="1106" t="n"/>
      <c r="BT89" s="1106" t="n"/>
      <c r="BU89" s="1106" t="n"/>
      <c r="BV89" s="1106" t="n"/>
      <c r="BW89" s="1106" t="n"/>
      <c r="BX89" s="1106" t="n"/>
      <c r="BY89" s="1106" t="n"/>
      <c r="BZ89" s="1106" t="n"/>
      <c r="CA89" s="1106" t="n"/>
      <c r="CB89" s="1106" t="n"/>
      <c r="CC89" s="1106" t="n"/>
      <c r="CD89" s="1106" t="n"/>
      <c r="CE89" s="1106" t="n"/>
      <c r="CF89" s="1106" t="n"/>
      <c r="CG89" s="1106" t="n"/>
      <c r="CH89" s="1106" t="n"/>
      <c r="CI89" s="1106" t="n"/>
      <c r="CJ89" s="1106" t="n"/>
      <c r="CK89" s="1101" t="n"/>
      <c r="CL89" s="1101" t="n"/>
      <c r="CM89" s="1101" t="n"/>
      <c r="CN89" s="1101" t="n"/>
      <c r="CO89" s="1101" t="n"/>
      <c r="CP89" s="1101" t="n"/>
      <c r="CQ89" s="1101" t="n"/>
      <c r="CR89" s="1101" t="n"/>
      <c r="CS89" s="1101" t="n"/>
      <c r="CT89" s="1101" t="n"/>
      <c r="CU89" s="1101" t="n"/>
      <c r="CV89" s="1101" t="n"/>
      <c r="CW89" s="1101" t="n"/>
      <c r="CX89" s="1101" t="n"/>
      <c r="CY89" s="1101" t="n"/>
      <c r="CZ89" s="1101" t="n"/>
      <c r="DA89" s="1101" t="n"/>
      <c r="DB89" s="1101" t="n"/>
      <c r="DC89" s="1101" t="n"/>
      <c r="DD89" s="1101" t="n"/>
      <c r="DE89" s="1101" t="n"/>
      <c r="DF89" s="1101" t="n"/>
      <c r="DG89" s="1101" t="n"/>
      <c r="DH89" s="1101" t="n"/>
      <c r="DI89" s="1101" t="n"/>
    </row>
    <row r="90" ht="16" customFormat="1" customHeight="1" s="140">
      <c r="A90" s="1101" t="n"/>
      <c r="B90" s="1101" t="n"/>
      <c r="C90" s="1101" t="n"/>
      <c r="D90" s="1101" t="n"/>
      <c r="E90" s="1101" t="n"/>
      <c r="F90" s="1101" t="n"/>
      <c r="G90" s="144" t="n"/>
      <c r="H90" s="386" t="inlineStr">
        <is>
          <t>需求变动比例</t>
        </is>
      </c>
      <c r="I90" s="411" t="inlineStr">
        <is>
          <t>市场1</t>
        </is>
      </c>
      <c r="J90" s="411" t="inlineStr">
        <is>
          <t>市场2</t>
        </is>
      </c>
      <c r="K90" s="411" t="inlineStr">
        <is>
          <t>市场3</t>
        </is>
      </c>
      <c r="L90" s="414" t="inlineStr">
        <is>
          <t>市场4</t>
        </is>
      </c>
      <c r="M90" s="144" t="n"/>
      <c r="N90" s="386" t="inlineStr">
        <is>
          <t>单位机时利润</t>
        </is>
      </c>
      <c r="O90" s="411" t="inlineStr">
        <is>
          <t>市场1</t>
        </is>
      </c>
      <c r="P90" s="411" t="inlineStr">
        <is>
          <t>市场2</t>
        </is>
      </c>
      <c r="Q90" s="411" t="inlineStr">
        <is>
          <t>市场3</t>
        </is>
      </c>
      <c r="R90" s="414" t="inlineStr">
        <is>
          <t>市场4</t>
        </is>
      </c>
      <c r="S90" s="144" t="n"/>
      <c r="T90" s="230" t="n"/>
      <c r="U90" s="1101" t="n"/>
      <c r="V90" s="1101" t="n"/>
      <c r="W90" s="1101" t="n"/>
      <c r="X90" s="1101" t="n"/>
      <c r="Y90" s="1101" t="n"/>
      <c r="Z90" s="1101" t="n"/>
      <c r="AA90" s="144" t="n"/>
      <c r="AB90" s="1101" t="n"/>
      <c r="AC90" s="1101" t="n"/>
      <c r="AD90" s="1101" t="n"/>
      <c r="AE90" s="1101" t="n"/>
      <c r="AF90" s="1101" t="n"/>
      <c r="AG90" s="1101" t="n"/>
      <c r="AH90" s="144" t="n"/>
      <c r="AI90" s="332" t="n"/>
      <c r="AJ90" s="435" t="n"/>
      <c r="AK90" s="435" t="n"/>
      <c r="AL90" s="435" t="n"/>
      <c r="AM90" s="435" t="n"/>
      <c r="AN90" s="435" t="n"/>
      <c r="AO90" s="435" t="n"/>
      <c r="AP90" s="435" t="n"/>
      <c r="AQ90" s="435" t="n"/>
      <c r="AR90" s="435" t="n"/>
      <c r="AS90" s="435" t="n"/>
      <c r="AT90" s="435" t="n"/>
      <c r="AU90" s="1084" t="n"/>
      <c r="AV90" s="1085" t="n"/>
      <c r="AW90" s="1101" t="n"/>
      <c r="AX90" s="1101" t="n"/>
      <c r="AY90" s="1101" t="n"/>
      <c r="AZ90" s="144" t="n"/>
      <c r="BA90" s="1101" t="n"/>
      <c r="BB90" s="1101" t="n"/>
      <c r="BC90" s="1101" t="n"/>
      <c r="BD90" s="1101" t="n"/>
      <c r="BE90" s="1101" t="n"/>
      <c r="BF90" s="1101" t="n"/>
      <c r="BG90" s="1101" t="n"/>
      <c r="BH90" s="1101" t="n"/>
      <c r="BI90" s="1101" t="n"/>
      <c r="BJ90" s="1101" t="n"/>
      <c r="BK90" s="1101" t="n"/>
      <c r="BL90" s="1101" t="n"/>
      <c r="BM90" s="1101" t="n"/>
      <c r="BN90" s="1101" t="n"/>
      <c r="BO90" s="1101" t="n"/>
      <c r="BP90" s="1101" t="n"/>
      <c r="BQ90" s="1101" t="n"/>
      <c r="BR90" s="1106" t="n"/>
      <c r="BS90" s="1106" t="n"/>
      <c r="BT90" s="1106" t="n"/>
      <c r="BU90" s="1106" t="n"/>
      <c r="BV90" s="1106" t="n"/>
      <c r="BW90" s="1106" t="n"/>
      <c r="BX90" s="1106" t="n"/>
      <c r="BY90" s="1106" t="n"/>
      <c r="BZ90" s="1106" t="n"/>
      <c r="CA90" s="1106" t="n"/>
      <c r="CB90" s="1106" t="n"/>
      <c r="CC90" s="1106" t="n"/>
      <c r="CD90" s="1106" t="n"/>
      <c r="CE90" s="1106" t="n"/>
      <c r="CF90" s="1106" t="n"/>
      <c r="CG90" s="1106" t="n"/>
      <c r="CH90" s="1106" t="n"/>
      <c r="CI90" s="1106" t="n"/>
      <c r="CJ90" s="1106" t="n"/>
      <c r="CK90" s="1101" t="n"/>
      <c r="CL90" s="1101" t="n"/>
      <c r="CM90" s="1101" t="n"/>
      <c r="CN90" s="1101" t="n"/>
      <c r="CO90" s="1101" t="n"/>
      <c r="CP90" s="1101" t="n"/>
      <c r="CQ90" s="1101" t="n"/>
      <c r="CR90" s="1101" t="n"/>
      <c r="CS90" s="1101" t="n"/>
      <c r="CT90" s="1101" t="n"/>
      <c r="CU90" s="1101" t="n"/>
      <c r="CV90" s="1101" t="n"/>
      <c r="CW90" s="1101" t="n"/>
      <c r="CX90" s="1101" t="n"/>
      <c r="CY90" s="1101" t="n"/>
      <c r="CZ90" s="1101" t="n"/>
      <c r="DA90" s="1101" t="n"/>
      <c r="DB90" s="1101" t="n"/>
      <c r="DC90" s="1101" t="n"/>
      <c r="DD90" s="1101" t="n"/>
      <c r="DE90" s="1101" t="n"/>
      <c r="DF90" s="1101" t="n"/>
      <c r="DG90" s="1101" t="n"/>
      <c r="DH90" s="1101" t="n"/>
      <c r="DI90" s="1101" t="n"/>
    </row>
    <row r="91" ht="16" customFormat="1" customHeight="1" s="140">
      <c r="A91" s="1101" t="n"/>
      <c r="B91" s="1101" t="n"/>
      <c r="C91" s="1101" t="n"/>
      <c r="D91" s="1101" t="n"/>
      <c r="E91" s="1101" t="n"/>
      <c r="F91" s="1101" t="n"/>
      <c r="G91" s="144" t="n"/>
      <c r="H91" s="387" t="inlineStr">
        <is>
          <t>产品1</t>
        </is>
      </c>
      <c r="I91" s="185">
        <f>IF(第1期!BB28=0,0,第2期!BB28/第1期!BB28)</f>
        <v/>
      </c>
      <c r="J91" s="185">
        <f>IF(第1期!BC28=0,0,第2期!BC28/第1期!BC28)</f>
        <v/>
      </c>
      <c r="K91" s="185">
        <f>IF(第1期!BD28=0,0,第2期!BD28/第1期!BD28)</f>
        <v/>
      </c>
      <c r="L91" s="186">
        <f>IF(第1期!BE28=0,0,第2期!BE28/第1期!BE28)</f>
        <v/>
      </c>
      <c r="M91" s="144" t="n"/>
      <c r="N91" s="387" t="inlineStr">
        <is>
          <t>产品1</t>
        </is>
      </c>
      <c r="O91" s="185">
        <f>IF(O20="","",AC23)</f>
        <v/>
      </c>
      <c r="P91" s="185">
        <f>IF(P20="","",AD23)</f>
        <v/>
      </c>
      <c r="Q91" s="185">
        <f>IF(Q20="","",AE23)</f>
        <v/>
      </c>
      <c r="R91" s="186">
        <f>IF(R20="","",AF23)</f>
        <v/>
      </c>
      <c r="S91" s="144" t="n"/>
      <c r="T91" s="230" t="n"/>
      <c r="U91" s="1101" t="n"/>
      <c r="V91" s="1101" t="n"/>
      <c r="W91" s="1101" t="n"/>
      <c r="X91" s="1101" t="n"/>
      <c r="Y91" s="1101" t="n"/>
      <c r="Z91" s="1101" t="n"/>
      <c r="AA91" s="144" t="n"/>
      <c r="AB91" s="1101" t="n"/>
      <c r="AC91" s="1101" t="n"/>
      <c r="AD91" s="1101" t="n"/>
      <c r="AE91" s="1101" t="n"/>
      <c r="AF91" s="1101" t="n"/>
      <c r="AG91" s="1101" t="n"/>
      <c r="AH91" s="144" t="n"/>
      <c r="AI91" s="332" t="n"/>
      <c r="AJ91" s="435" t="n"/>
      <c r="AK91" s="435" t="n"/>
      <c r="AL91" s="435" t="n"/>
      <c r="AM91" s="435" t="n"/>
      <c r="AN91" s="435" t="n"/>
      <c r="AO91" s="435" t="n"/>
      <c r="AP91" s="435" t="n"/>
      <c r="AQ91" s="435" t="n"/>
      <c r="AR91" s="435" t="n"/>
      <c r="AS91" s="435" t="n"/>
      <c r="AT91" s="435" t="n"/>
      <c r="AU91" s="1084" t="n"/>
      <c r="AV91" s="1085" t="n"/>
      <c r="AW91" s="1101" t="n"/>
      <c r="AX91" s="1101" t="n"/>
      <c r="AY91" s="1101" t="n"/>
      <c r="AZ91" s="144" t="n"/>
      <c r="BA91" s="1101" t="n"/>
      <c r="BB91" s="1101" t="n"/>
      <c r="BC91" s="1101" t="n"/>
      <c r="BD91" s="1101" t="n"/>
      <c r="BE91" s="1101" t="n"/>
      <c r="BF91" s="1101" t="n"/>
      <c r="BG91" s="1101" t="n"/>
      <c r="BH91" s="1101" t="n"/>
      <c r="BI91" s="1101" t="n"/>
      <c r="BJ91" s="1101" t="n"/>
      <c r="BK91" s="1101" t="n"/>
      <c r="BL91" s="1101" t="n"/>
      <c r="BM91" s="1101" t="n"/>
      <c r="BN91" s="1101" t="n"/>
      <c r="BO91" s="1101" t="n"/>
      <c r="BP91" s="1101" t="n"/>
      <c r="BQ91" s="1101" t="n"/>
      <c r="BR91" s="1106" t="n"/>
      <c r="BS91" s="1106" t="n"/>
      <c r="BT91" s="1106" t="n"/>
      <c r="BU91" s="1106" t="n"/>
      <c r="BV91" s="1106" t="n"/>
      <c r="BW91" s="1106" t="n"/>
      <c r="BX91" s="1106" t="n"/>
      <c r="BY91" s="1106" t="n"/>
      <c r="BZ91" s="1106" t="n"/>
      <c r="CA91" s="1106" t="n"/>
      <c r="CB91" s="1106" t="n"/>
      <c r="CC91" s="1106" t="n"/>
      <c r="CD91" s="1106" t="n"/>
      <c r="CE91" s="1106" t="n"/>
      <c r="CF91" s="1106" t="n"/>
      <c r="CG91" s="1106" t="n"/>
      <c r="CH91" s="1106" t="n"/>
      <c r="CI91" s="1106" t="n"/>
      <c r="CJ91" s="1106" t="n"/>
      <c r="CK91" s="1101" t="n"/>
      <c r="CL91" s="1101" t="n"/>
      <c r="CM91" s="1101" t="n"/>
      <c r="CN91" s="1101" t="n"/>
      <c r="CO91" s="1101" t="n"/>
      <c r="CP91" s="1101" t="n"/>
      <c r="CQ91" s="1101" t="n"/>
      <c r="CR91" s="1101" t="n"/>
      <c r="CS91" s="1101" t="n"/>
      <c r="CT91" s="1101" t="n"/>
      <c r="CU91" s="1101" t="n"/>
      <c r="CV91" s="1101" t="n"/>
      <c r="CW91" s="1101" t="n"/>
      <c r="CX91" s="1101" t="n"/>
      <c r="CY91" s="1101" t="n"/>
      <c r="CZ91" s="1101" t="n"/>
      <c r="DA91" s="1101" t="n"/>
      <c r="DB91" s="1101" t="n"/>
      <c r="DC91" s="1101" t="n"/>
      <c r="DD91" s="1101" t="n"/>
      <c r="DE91" s="1101" t="n"/>
      <c r="DF91" s="1101" t="n"/>
      <c r="DG91" s="1101" t="n"/>
      <c r="DH91" s="1101" t="n"/>
      <c r="DI91" s="1101" t="n"/>
    </row>
    <row r="92" ht="16" customFormat="1" customHeight="1" s="140">
      <c r="A92" s="1101" t="n"/>
      <c r="B92" s="1101" t="n"/>
      <c r="C92" s="1101" t="n"/>
      <c r="D92" s="1101" t="n"/>
      <c r="E92" s="1101" t="n"/>
      <c r="F92" s="1101" t="n"/>
      <c r="G92" s="144" t="n"/>
      <c r="H92" s="387" t="inlineStr">
        <is>
          <t>产品2</t>
        </is>
      </c>
      <c r="I92" s="185">
        <f>IF(第1期!BF28=0,0,第2期!BF28/第1期!BF28)</f>
        <v/>
      </c>
      <c r="J92" s="185">
        <f>IF(第1期!BG28=0,0,第2期!BG28/第1期!BG28)</f>
        <v/>
      </c>
      <c r="K92" s="185">
        <f>IF(第1期!BH28=0,0,第2期!BH28/第1期!BH28)</f>
        <v/>
      </c>
      <c r="L92" s="186">
        <f>IF(第1期!BI28=0,0,第2期!BI28/第1期!BI28)</f>
        <v/>
      </c>
      <c r="M92" s="144" t="n"/>
      <c r="N92" s="387" t="inlineStr">
        <is>
          <t>产品2</t>
        </is>
      </c>
      <c r="O92" s="185">
        <f>IF(O21="","",AC24)</f>
        <v/>
      </c>
      <c r="P92" s="185">
        <f>IF(P21="","",AD24)</f>
        <v/>
      </c>
      <c r="Q92" s="185">
        <f>IF(Q21="","",AE24)</f>
        <v/>
      </c>
      <c r="R92" s="186">
        <f>IF(R21="","",AF24)</f>
        <v/>
      </c>
      <c r="S92" s="144" t="n"/>
      <c r="T92" s="230" t="n"/>
      <c r="U92" s="1101" t="n"/>
      <c r="V92" s="1101" t="n"/>
      <c r="W92" s="1101" t="n"/>
      <c r="X92" s="1101" t="n"/>
      <c r="Y92" s="1101" t="n"/>
      <c r="Z92" s="1101" t="n"/>
      <c r="AA92" s="144" t="n"/>
      <c r="AB92" s="1101" t="n"/>
      <c r="AC92" s="1101" t="n"/>
      <c r="AD92" s="1101" t="n"/>
      <c r="AE92" s="1101" t="n"/>
      <c r="AF92" s="1101" t="n"/>
      <c r="AG92" s="1101" t="n"/>
      <c r="AH92" s="144" t="n"/>
      <c r="AI92" s="332" t="n"/>
      <c r="AJ92" s="435" t="n"/>
      <c r="AK92" s="435" t="n"/>
      <c r="AL92" s="435" t="n"/>
      <c r="AM92" s="435" t="n"/>
      <c r="AN92" s="435" t="n"/>
      <c r="AO92" s="435" t="n"/>
      <c r="AP92" s="435" t="n"/>
      <c r="AQ92" s="435" t="n"/>
      <c r="AR92" s="435" t="n"/>
      <c r="AS92" s="435" t="n"/>
      <c r="AT92" s="435" t="n"/>
      <c r="AU92" s="1084" t="n"/>
      <c r="AV92" s="1085" t="n"/>
      <c r="AW92" s="1101" t="n"/>
      <c r="AX92" s="1101" t="n"/>
      <c r="AY92" s="1101" t="n"/>
      <c r="AZ92" s="144" t="n"/>
      <c r="BA92" s="1101" t="n"/>
      <c r="BB92" s="1101" t="n"/>
      <c r="BC92" s="1101" t="n"/>
      <c r="BD92" s="1101" t="n"/>
      <c r="BE92" s="1101" t="n"/>
      <c r="BF92" s="1101" t="n"/>
      <c r="BG92" s="1101" t="n"/>
      <c r="BH92" s="1101" t="n"/>
      <c r="BI92" s="1101" t="n"/>
      <c r="BJ92" s="1101" t="n"/>
      <c r="BK92" s="1101" t="n"/>
      <c r="BL92" s="1101" t="n"/>
      <c r="BM92" s="1101" t="n"/>
      <c r="BN92" s="1101" t="n"/>
      <c r="BO92" s="1101" t="n"/>
      <c r="BP92" s="1101" t="n"/>
      <c r="BQ92" s="1101" t="n"/>
      <c r="BR92" s="1106" t="n"/>
      <c r="BS92" s="1106" t="n"/>
      <c r="BT92" s="1106" t="n"/>
      <c r="BU92" s="1106" t="n"/>
      <c r="BV92" s="1106" t="n"/>
      <c r="BW92" s="1106" t="n"/>
      <c r="BX92" s="1106" t="n"/>
      <c r="BY92" s="1106" t="n"/>
      <c r="BZ92" s="1106" t="n"/>
      <c r="CA92" s="1106" t="n"/>
      <c r="CB92" s="1106" t="n"/>
      <c r="CC92" s="1106" t="n"/>
      <c r="CD92" s="1106" t="n"/>
      <c r="CE92" s="1106" t="n"/>
      <c r="CF92" s="1106" t="n"/>
      <c r="CG92" s="1106" t="n"/>
      <c r="CH92" s="1106" t="n"/>
      <c r="CI92" s="1106" t="n"/>
      <c r="CJ92" s="1106" t="n"/>
      <c r="CK92" s="1101" t="n"/>
      <c r="CL92" s="1101" t="n"/>
      <c r="CM92" s="1101" t="n"/>
      <c r="CN92" s="1101" t="n"/>
      <c r="CO92" s="1101" t="n"/>
      <c r="CP92" s="1101" t="n"/>
      <c r="CQ92" s="1101" t="n"/>
      <c r="CR92" s="1101" t="n"/>
      <c r="CS92" s="1101" t="n"/>
      <c r="CT92" s="1101" t="n"/>
      <c r="CU92" s="1101" t="n"/>
      <c r="CV92" s="1101" t="n"/>
      <c r="CW92" s="1101" t="n"/>
      <c r="CX92" s="1101" t="n"/>
      <c r="CY92" s="1101" t="n"/>
      <c r="CZ92" s="1101" t="n"/>
      <c r="DA92" s="1101" t="n"/>
      <c r="DB92" s="1101" t="n"/>
      <c r="DC92" s="1101" t="n"/>
      <c r="DD92" s="1101" t="n"/>
      <c r="DE92" s="1101" t="n"/>
      <c r="DF92" s="1101" t="n"/>
      <c r="DG92" s="1101" t="n"/>
      <c r="DH92" s="1101" t="n"/>
      <c r="DI92" s="1101" t="n"/>
    </row>
    <row r="93" ht="16" customFormat="1" customHeight="1" s="140">
      <c r="A93" s="1101" t="n"/>
      <c r="B93" s="1101" t="n"/>
      <c r="C93" s="1101" t="n"/>
      <c r="D93" s="1101" t="n"/>
      <c r="E93" s="1101" t="n"/>
      <c r="F93" s="1101" t="n"/>
      <c r="G93" s="144" t="n"/>
      <c r="H93" s="387" t="inlineStr">
        <is>
          <t>产品3</t>
        </is>
      </c>
      <c r="I93" s="185">
        <f>IF(第1期!BJ28=0,0,第2期!BJ28/第1期!BJ28)</f>
        <v/>
      </c>
      <c r="J93" s="185">
        <f>IF(第1期!BK28=0,0,第2期!BK28/第1期!BK28)</f>
        <v/>
      </c>
      <c r="K93" s="185">
        <f>IF(第1期!BL28=0,0,第2期!BL28/第1期!BL28)</f>
        <v/>
      </c>
      <c r="L93" s="186">
        <f>IF(第1期!BM28=0,0,第2期!BM28/第1期!BM28)</f>
        <v/>
      </c>
      <c r="M93" s="144" t="n"/>
      <c r="N93" s="387" t="inlineStr">
        <is>
          <t>产品3</t>
        </is>
      </c>
      <c r="O93" s="185">
        <f>IF(O22="","",AC25)</f>
        <v/>
      </c>
      <c r="P93" s="185">
        <f>IF(P22="","",AD25)</f>
        <v/>
      </c>
      <c r="Q93" s="185">
        <f>IF(Q22="","",AE25)</f>
        <v/>
      </c>
      <c r="R93" s="186">
        <f>IF(R22="","",AF25)</f>
        <v/>
      </c>
      <c r="S93" s="144" t="n"/>
      <c r="T93" s="230" t="n"/>
      <c r="U93" s="1101" t="n"/>
      <c r="V93" s="1101" t="n"/>
      <c r="W93" s="1101" t="n"/>
      <c r="X93" s="1101" t="n"/>
      <c r="Y93" s="1101" t="n"/>
      <c r="Z93" s="1101" t="n"/>
      <c r="AA93" s="144" t="n"/>
      <c r="AB93" s="1101" t="n"/>
      <c r="AC93" s="1101" t="n"/>
      <c r="AD93" s="1101" t="n"/>
      <c r="AE93" s="1101" t="n"/>
      <c r="AF93" s="1101" t="n"/>
      <c r="AG93" s="1101" t="n"/>
      <c r="AH93" s="144" t="n"/>
      <c r="AI93" s="332" t="n"/>
      <c r="AJ93" s="435" t="n"/>
      <c r="AK93" s="435" t="n"/>
      <c r="AL93" s="435" t="n"/>
      <c r="AM93" s="435" t="n"/>
      <c r="AN93" s="435" t="n"/>
      <c r="AO93" s="435" t="n"/>
      <c r="AP93" s="435" t="n"/>
      <c r="AQ93" s="435" t="n"/>
      <c r="AR93" s="435" t="n"/>
      <c r="AS93" s="435" t="n"/>
      <c r="AT93" s="435" t="n"/>
      <c r="AU93" s="1084" t="n"/>
      <c r="AV93" s="1085" t="n"/>
      <c r="AW93" s="1101" t="n"/>
      <c r="AX93" s="1101" t="n"/>
      <c r="AY93" s="1101" t="n"/>
      <c r="AZ93" s="144" t="n"/>
      <c r="BA93" s="1101" t="n"/>
      <c r="BB93" s="1101" t="n"/>
      <c r="BC93" s="1101" t="n"/>
      <c r="BD93" s="1101" t="n"/>
      <c r="BE93" s="1101" t="n"/>
      <c r="BF93" s="1101" t="n"/>
      <c r="BG93" s="1101" t="n"/>
      <c r="BH93" s="1101" t="n"/>
      <c r="BI93" s="1101" t="n"/>
      <c r="BJ93" s="1101" t="n"/>
      <c r="BK93" s="1101" t="n"/>
      <c r="BL93" s="1101" t="n"/>
      <c r="BM93" s="1101" t="n"/>
      <c r="BN93" s="1101" t="n"/>
      <c r="BO93" s="1101" t="n"/>
      <c r="BP93" s="1101" t="n"/>
      <c r="BQ93" s="1101" t="n"/>
      <c r="BR93" s="1106" t="n"/>
      <c r="BS93" s="1106" t="n"/>
      <c r="BT93" s="1106" t="n"/>
      <c r="BU93" s="1106" t="n"/>
      <c r="BV93" s="1106" t="n"/>
      <c r="BW93" s="1106" t="n"/>
      <c r="BX93" s="1106" t="n"/>
      <c r="BY93" s="1106" t="n"/>
      <c r="BZ93" s="1106" t="n"/>
      <c r="CA93" s="1106" t="n"/>
      <c r="CB93" s="1106" t="n"/>
      <c r="CC93" s="1106" t="n"/>
      <c r="CD93" s="1106" t="n"/>
      <c r="CE93" s="1106" t="n"/>
      <c r="CF93" s="1106" t="n"/>
      <c r="CG93" s="1106" t="n"/>
      <c r="CH93" s="1106" t="n"/>
      <c r="CI93" s="1106" t="n"/>
      <c r="CJ93" s="1106" t="n"/>
      <c r="CK93" s="1101" t="n"/>
      <c r="CL93" s="1101" t="n"/>
      <c r="CM93" s="1101" t="n"/>
      <c r="CN93" s="1101" t="n"/>
      <c r="CO93" s="1101" t="n"/>
      <c r="CP93" s="1101" t="n"/>
      <c r="CQ93" s="1101" t="n"/>
      <c r="CR93" s="1101" t="n"/>
      <c r="CS93" s="1101" t="n"/>
      <c r="CT93" s="1101" t="n"/>
      <c r="CU93" s="1101" t="n"/>
      <c r="CV93" s="1101" t="n"/>
      <c r="CW93" s="1101" t="n"/>
      <c r="CX93" s="1101" t="n"/>
      <c r="CY93" s="1101" t="n"/>
      <c r="CZ93" s="1101" t="n"/>
      <c r="DA93" s="1101" t="n"/>
      <c r="DB93" s="1101" t="n"/>
      <c r="DC93" s="1101" t="n"/>
      <c r="DD93" s="1101" t="n"/>
      <c r="DE93" s="1101" t="n"/>
      <c r="DF93" s="1101" t="n"/>
      <c r="DG93" s="1101" t="n"/>
      <c r="DH93" s="1101" t="n"/>
      <c r="DI93" s="1101" t="n"/>
    </row>
    <row r="94" ht="16" customFormat="1" customHeight="1" s="140">
      <c r="A94" s="1101" t="n"/>
      <c r="B94" s="1101" t="n"/>
      <c r="C94" s="1101" t="n"/>
      <c r="D94" s="1101" t="n"/>
      <c r="E94" s="1101" t="n"/>
      <c r="F94" s="1101" t="n"/>
      <c r="G94" s="144" t="n"/>
      <c r="H94" s="388" t="inlineStr">
        <is>
          <t>产品4</t>
        </is>
      </c>
      <c r="I94" s="410">
        <f>IF(第1期!BN28=0,0,第2期!BN28/第1期!BN28)</f>
        <v/>
      </c>
      <c r="J94" s="410">
        <f>IF(第1期!BO28=0,0,第2期!BO28/第1期!BO28)</f>
        <v/>
      </c>
      <c r="K94" s="410">
        <f>IF(第1期!BP28=0,0,第2期!BP28/第1期!BP28)</f>
        <v/>
      </c>
      <c r="L94" s="419">
        <f>IF(第1期!BQ28=0,0,第2期!BQ28/第1期!BQ28)</f>
        <v/>
      </c>
      <c r="M94" s="144" t="n"/>
      <c r="N94" s="388" t="inlineStr">
        <is>
          <t>产品4</t>
        </is>
      </c>
      <c r="O94" s="410">
        <f>IF(O23="","",AC26)</f>
        <v/>
      </c>
      <c r="P94" s="410">
        <f>IF(P23="","",AD26)</f>
        <v/>
      </c>
      <c r="Q94" s="410">
        <f>IF(Q23="","",AE26)</f>
        <v/>
      </c>
      <c r="R94" s="419">
        <f>IF(R23="","",AF26)</f>
        <v/>
      </c>
      <c r="S94" s="144" t="n"/>
      <c r="T94" s="230" t="n"/>
      <c r="U94" s="1101" t="n"/>
      <c r="V94" s="1101" t="n"/>
      <c r="W94" s="1101" t="n"/>
      <c r="X94" s="1101" t="n"/>
      <c r="Y94" s="1101" t="n"/>
      <c r="Z94" s="1101" t="n"/>
      <c r="AA94" s="144" t="n"/>
      <c r="AB94" s="1101" t="n"/>
      <c r="AC94" s="1101" t="n"/>
      <c r="AD94" s="1101" t="n"/>
      <c r="AE94" s="1101" t="n"/>
      <c r="AF94" s="1101" t="n"/>
      <c r="AG94" s="1101" t="n"/>
      <c r="AH94" s="144" t="n"/>
      <c r="AI94" s="332" t="n"/>
      <c r="AJ94" s="435" t="n"/>
      <c r="AK94" s="435" t="n"/>
      <c r="AL94" s="435" t="n"/>
      <c r="AM94" s="435" t="n"/>
      <c r="AN94" s="435" t="n"/>
      <c r="AO94" s="435" t="n"/>
      <c r="AP94" s="435" t="n"/>
      <c r="AQ94" s="435" t="n"/>
      <c r="AR94" s="435" t="n"/>
      <c r="AS94" s="435" t="n"/>
      <c r="AT94" s="435" t="n"/>
      <c r="AU94" s="1084" t="n"/>
      <c r="AV94" s="1085" t="n"/>
      <c r="AW94" s="1101" t="n"/>
      <c r="AX94" s="1101" t="n"/>
      <c r="AY94" s="1101" t="n"/>
      <c r="AZ94" s="144" t="n"/>
      <c r="BA94" s="1101" t="n"/>
      <c r="BB94" s="1101" t="n"/>
      <c r="BC94" s="1101" t="n"/>
      <c r="BD94" s="1101" t="n"/>
      <c r="BE94" s="1101" t="n"/>
      <c r="BF94" s="1101" t="n"/>
      <c r="BG94" s="1101" t="n"/>
      <c r="BH94" s="1101" t="n"/>
      <c r="BI94" s="1101" t="n"/>
      <c r="BJ94" s="1101" t="n"/>
      <c r="BK94" s="1101" t="n"/>
      <c r="BL94" s="1101" t="n"/>
      <c r="BM94" s="1101" t="n"/>
      <c r="BN94" s="1101" t="n"/>
      <c r="BO94" s="1101" t="n"/>
      <c r="BP94" s="1101" t="n"/>
      <c r="BQ94" s="1101" t="n"/>
      <c r="BR94" s="1106" t="n"/>
      <c r="BS94" s="1106" t="n"/>
      <c r="BT94" s="1106" t="n"/>
      <c r="BU94" s="1106" t="n"/>
      <c r="BV94" s="1106" t="n"/>
      <c r="BW94" s="1106" t="n"/>
      <c r="BX94" s="1106" t="n"/>
      <c r="BY94" s="1106" t="n"/>
      <c r="BZ94" s="1106" t="n"/>
      <c r="CA94" s="1106" t="n"/>
      <c r="CB94" s="1106" t="n"/>
      <c r="CC94" s="1106" t="n"/>
      <c r="CD94" s="1106" t="n"/>
      <c r="CE94" s="1106" t="n"/>
      <c r="CF94" s="1106" t="n"/>
      <c r="CG94" s="1106" t="n"/>
      <c r="CH94" s="1106" t="n"/>
      <c r="CI94" s="1106" t="n"/>
      <c r="CJ94" s="1106" t="n"/>
      <c r="CK94" s="1101" t="n"/>
      <c r="CL94" s="1101" t="n"/>
      <c r="CM94" s="1101" t="n"/>
      <c r="CN94" s="1101" t="n"/>
      <c r="CO94" s="1101" t="n"/>
      <c r="CP94" s="1101" t="n"/>
      <c r="CQ94" s="1101" t="n"/>
      <c r="CR94" s="1101" t="n"/>
      <c r="CS94" s="1101" t="n"/>
      <c r="CT94" s="1101" t="n"/>
      <c r="CU94" s="1101" t="n"/>
      <c r="CV94" s="1101" t="n"/>
      <c r="CW94" s="1101" t="n"/>
      <c r="CX94" s="1101" t="n"/>
      <c r="CY94" s="1101" t="n"/>
      <c r="CZ94" s="1101" t="n"/>
      <c r="DA94" s="1101" t="n"/>
      <c r="DB94" s="1101" t="n"/>
      <c r="DC94" s="1101" t="n"/>
      <c r="DD94" s="1101" t="n"/>
      <c r="DE94" s="1101" t="n"/>
      <c r="DF94" s="1101" t="n"/>
      <c r="DG94" s="1101" t="n"/>
      <c r="DH94" s="1101" t="n"/>
      <c r="DI94" s="1101" t="n"/>
    </row>
    <row r="95" ht="16" customFormat="1" customHeight="1" s="140">
      <c r="A95" s="1101" t="n"/>
      <c r="B95" s="1101" t="n"/>
      <c r="C95" s="1101" t="n"/>
      <c r="D95" s="1101" t="n"/>
      <c r="E95" s="1101" t="n"/>
      <c r="F95" s="1101" t="n"/>
      <c r="G95" s="144" t="n"/>
      <c r="H95" s="144" t="n"/>
      <c r="I95" s="144" t="n"/>
      <c r="J95" s="144" t="n"/>
      <c r="K95" s="144" t="n"/>
      <c r="L95" s="144" t="n"/>
      <c r="M95" s="144" t="n"/>
      <c r="N95" s="144" t="n"/>
      <c r="O95" s="144" t="n"/>
      <c r="P95" s="144" t="n"/>
      <c r="Q95" s="144" t="n"/>
      <c r="R95" s="144" t="n"/>
      <c r="S95" s="144" t="n"/>
      <c r="T95" s="230" t="n"/>
      <c r="U95" s="1101" t="n"/>
      <c r="V95" s="1101" t="n"/>
      <c r="W95" s="1101" t="n"/>
      <c r="X95" s="1101" t="n"/>
      <c r="Y95" s="1101" t="n"/>
      <c r="Z95" s="1101" t="n"/>
      <c r="AA95" s="144" t="n"/>
      <c r="AB95" s="1101" t="n"/>
      <c r="AC95" s="1101" t="n"/>
      <c r="AD95" s="1101" t="n"/>
      <c r="AE95" s="1101" t="n"/>
      <c r="AF95" s="1101" t="n"/>
      <c r="AG95" s="1101" t="n"/>
      <c r="AH95" s="144" t="n"/>
      <c r="AI95" s="332" t="n"/>
      <c r="AJ95" s="435" t="n"/>
      <c r="AK95" s="435" t="n"/>
      <c r="AL95" s="435" t="n"/>
      <c r="AM95" s="435" t="n"/>
      <c r="AN95" s="435" t="n"/>
      <c r="AO95" s="435" t="n"/>
      <c r="AP95" s="435" t="n"/>
      <c r="AQ95" s="435" t="n"/>
      <c r="AR95" s="435" t="n"/>
      <c r="AS95" s="435" t="n"/>
      <c r="AT95" s="435" t="n"/>
      <c r="AU95" s="1084" t="n"/>
      <c r="AV95" s="1085" t="n"/>
      <c r="AW95" s="1101" t="n"/>
      <c r="AX95" s="1101" t="n"/>
      <c r="AY95" s="1101" t="n"/>
      <c r="AZ95" s="144" t="n"/>
      <c r="BA95" s="1101" t="n"/>
      <c r="BB95" s="1101" t="n"/>
      <c r="BC95" s="1101" t="n"/>
      <c r="BD95" s="1101" t="n"/>
      <c r="BE95" s="1101" t="n"/>
      <c r="BF95" s="1101" t="n"/>
      <c r="BG95" s="1101" t="n"/>
      <c r="BH95" s="1101" t="n"/>
      <c r="BI95" s="1101" t="n"/>
      <c r="BJ95" s="1101" t="n"/>
      <c r="BK95" s="1101" t="n"/>
      <c r="BL95" s="1101" t="n"/>
      <c r="BM95" s="1101" t="n"/>
      <c r="BN95" s="1101" t="n"/>
      <c r="BO95" s="1101" t="n"/>
      <c r="BP95" s="1101" t="n"/>
      <c r="BQ95" s="1101" t="n"/>
      <c r="BR95" s="1106" t="n"/>
      <c r="BS95" s="1106" t="n"/>
      <c r="BT95" s="1106" t="n"/>
      <c r="BU95" s="1106" t="n"/>
      <c r="BV95" s="1106" t="n"/>
      <c r="BW95" s="1106" t="n"/>
      <c r="BX95" s="1106" t="n"/>
      <c r="BY95" s="1106" t="n"/>
      <c r="BZ95" s="1106" t="n"/>
      <c r="CA95" s="1106" t="n"/>
      <c r="CB95" s="1106" t="n"/>
      <c r="CC95" s="1106" t="n"/>
      <c r="CD95" s="1106" t="n"/>
      <c r="CE95" s="1106" t="n"/>
      <c r="CF95" s="1106" t="n"/>
      <c r="CG95" s="1106" t="n"/>
      <c r="CH95" s="1106" t="n"/>
      <c r="CI95" s="1106" t="n"/>
      <c r="CJ95" s="1106" t="n"/>
      <c r="CK95" s="1101" t="n"/>
      <c r="CL95" s="1101" t="n"/>
      <c r="CM95" s="1101" t="n"/>
      <c r="CN95" s="1101" t="n"/>
      <c r="CO95" s="1101" t="n"/>
      <c r="CP95" s="1101" t="n"/>
      <c r="CQ95" s="1101" t="n"/>
      <c r="CR95" s="1101" t="n"/>
      <c r="CS95" s="1101" t="n"/>
      <c r="CT95" s="1101" t="n"/>
      <c r="CU95" s="1101" t="n"/>
      <c r="CV95" s="1101" t="n"/>
      <c r="CW95" s="1101" t="n"/>
      <c r="CX95" s="1101" t="n"/>
      <c r="CY95" s="1101" t="n"/>
      <c r="CZ95" s="1101" t="n"/>
      <c r="DA95" s="1101" t="n"/>
      <c r="DB95" s="1101" t="n"/>
      <c r="DC95" s="1101" t="n"/>
      <c r="DD95" s="1101" t="n"/>
      <c r="DE95" s="1101" t="n"/>
      <c r="DF95" s="1101" t="n"/>
      <c r="DG95" s="1101" t="n"/>
      <c r="DH95" s="1101" t="n"/>
      <c r="DI95" s="1101" t="n"/>
    </row>
    <row r="96" ht="16" customFormat="1" customHeight="1" s="140">
      <c r="A96" s="1101" t="n"/>
      <c r="B96" s="1101" t="n"/>
      <c r="C96" s="1101" t="n"/>
      <c r="D96" s="1101" t="n"/>
      <c r="E96" s="1101" t="n"/>
      <c r="F96" s="1101" t="n"/>
      <c r="G96" s="144" t="n"/>
      <c r="H96" s="386" t="inlineStr">
        <is>
          <t>价格变化</t>
        </is>
      </c>
      <c r="I96" s="411" t="inlineStr">
        <is>
          <t>市场1</t>
        </is>
      </c>
      <c r="J96" s="411" t="inlineStr">
        <is>
          <t>市场2</t>
        </is>
      </c>
      <c r="K96" s="411" t="inlineStr">
        <is>
          <t>市场3</t>
        </is>
      </c>
      <c r="L96" s="414" t="inlineStr">
        <is>
          <t>市场4</t>
        </is>
      </c>
      <c r="M96" s="144" t="n"/>
      <c r="N96" s="386" t="inlineStr">
        <is>
          <t>需求变化</t>
        </is>
      </c>
      <c r="O96" s="411" t="inlineStr">
        <is>
          <t>市场1</t>
        </is>
      </c>
      <c r="P96" s="411" t="inlineStr">
        <is>
          <t>市场2</t>
        </is>
      </c>
      <c r="Q96" s="411" t="inlineStr">
        <is>
          <t>市场3</t>
        </is>
      </c>
      <c r="R96" s="411" t="inlineStr">
        <is>
          <t>市场4</t>
        </is>
      </c>
      <c r="S96" s="414" t="inlineStr">
        <is>
          <t>上期市场变动</t>
        </is>
      </c>
      <c r="T96" s="230" t="n"/>
      <c r="U96" s="1101" t="n"/>
      <c r="V96" s="1101" t="n"/>
      <c r="W96" s="1101" t="n"/>
      <c r="X96" s="1101" t="n"/>
      <c r="Y96" s="1101" t="n"/>
      <c r="Z96" s="1101" t="n"/>
      <c r="AA96" s="144" t="n"/>
      <c r="AB96" s="1101" t="n"/>
      <c r="AC96" s="1101" t="n"/>
      <c r="AD96" s="1101" t="n"/>
      <c r="AE96" s="1101" t="n"/>
      <c r="AF96" s="1101" t="n"/>
      <c r="AG96" s="1101" t="n"/>
      <c r="AH96" s="144" t="n"/>
      <c r="AI96" s="332" t="n"/>
      <c r="AJ96" s="435" t="n"/>
      <c r="AK96" s="435" t="n"/>
      <c r="AL96" s="435" t="n"/>
      <c r="AM96" s="435" t="n"/>
      <c r="AN96" s="435" t="n"/>
      <c r="AO96" s="435" t="n"/>
      <c r="AP96" s="435" t="n"/>
      <c r="AQ96" s="435" t="n"/>
      <c r="AR96" s="435" t="n"/>
      <c r="AS96" s="435" t="n"/>
      <c r="AT96" s="435" t="n"/>
      <c r="AU96" s="1084" t="n"/>
      <c r="AV96" s="1085" t="n"/>
      <c r="AW96" s="1101" t="n"/>
      <c r="AX96" s="1101" t="n"/>
      <c r="AY96" s="1101" t="n"/>
      <c r="AZ96" s="144" t="n"/>
      <c r="BA96" s="1101" t="n"/>
      <c r="BB96" s="1101" t="n"/>
      <c r="BC96" s="1101" t="n"/>
      <c r="BD96" s="1101" t="n"/>
      <c r="BE96" s="1101" t="n"/>
      <c r="BF96" s="1101" t="n"/>
      <c r="BG96" s="1101" t="n"/>
      <c r="BH96" s="1101" t="n"/>
      <c r="BI96" s="1101" t="n"/>
      <c r="BJ96" s="1101" t="n"/>
      <c r="BK96" s="1101" t="n"/>
      <c r="BL96" s="1101" t="n"/>
      <c r="BM96" s="1101" t="n"/>
      <c r="BN96" s="1101" t="n"/>
      <c r="BO96" s="1101" t="n"/>
      <c r="BP96" s="1101" t="n"/>
      <c r="BQ96" s="1101" t="n"/>
      <c r="BR96" s="1106" t="n"/>
      <c r="BS96" s="1106" t="n"/>
      <c r="BT96" s="1106" t="n"/>
      <c r="BU96" s="1106" t="n"/>
      <c r="BV96" s="1106" t="n"/>
      <c r="BW96" s="1106" t="n"/>
      <c r="BX96" s="1106" t="n"/>
      <c r="BY96" s="1106" t="n"/>
      <c r="BZ96" s="1106" t="n"/>
      <c r="CA96" s="1106" t="n"/>
      <c r="CB96" s="1106" t="n"/>
      <c r="CC96" s="1106" t="n"/>
      <c r="CD96" s="1106" t="n"/>
      <c r="CE96" s="1106" t="n"/>
      <c r="CF96" s="1106" t="n"/>
      <c r="CG96" s="1106" t="n"/>
      <c r="CH96" s="1106" t="n"/>
      <c r="CI96" s="1106" t="n"/>
      <c r="CJ96" s="1106" t="n"/>
      <c r="CK96" s="1101" t="n"/>
      <c r="CL96" s="1101" t="n"/>
      <c r="CM96" s="1101" t="n"/>
      <c r="CN96" s="1101" t="n"/>
      <c r="CO96" s="1101" t="n"/>
      <c r="CP96" s="1101" t="n"/>
      <c r="CQ96" s="1101" t="n"/>
      <c r="CR96" s="1101" t="n"/>
      <c r="CS96" s="1101" t="n"/>
      <c r="CT96" s="1101" t="n"/>
      <c r="CU96" s="1101" t="n"/>
      <c r="CV96" s="1101" t="n"/>
      <c r="CW96" s="1101" t="n"/>
      <c r="CX96" s="1101" t="n"/>
      <c r="CY96" s="1101" t="n"/>
      <c r="CZ96" s="1101" t="n"/>
      <c r="DA96" s="1101" t="n"/>
      <c r="DB96" s="1101" t="n"/>
      <c r="DC96" s="1101" t="n"/>
      <c r="DD96" s="1101" t="n"/>
      <c r="DE96" s="1101" t="n"/>
      <c r="DF96" s="1101" t="n"/>
      <c r="DG96" s="1101" t="n"/>
      <c r="DH96" s="1101" t="n"/>
      <c r="DI96" s="1101" t="n"/>
    </row>
    <row r="97" ht="16" customFormat="1" customHeight="1" s="140">
      <c r="A97" s="1101" t="n"/>
      <c r="B97" s="1101" t="n"/>
      <c r="C97" s="1101" t="n"/>
      <c r="D97" s="1101" t="n"/>
      <c r="E97" s="1101" t="n"/>
      <c r="F97" s="1101" t="n"/>
      <c r="G97" s="144" t="n"/>
      <c r="H97" s="387" t="inlineStr">
        <is>
          <t>产品1</t>
        </is>
      </c>
      <c r="I97" s="185">
        <f>第2期!O20-第1期!O20</f>
        <v/>
      </c>
      <c r="J97" s="185">
        <f>第2期!P20-第1期!P20</f>
        <v/>
      </c>
      <c r="K97" s="185">
        <f>第2期!Q20-第1期!Q20</f>
        <v/>
      </c>
      <c r="L97" s="186">
        <f>第2期!R20-第1期!R20</f>
        <v/>
      </c>
      <c r="M97" s="144" t="n"/>
      <c r="N97" s="387" t="inlineStr">
        <is>
          <t>产品1</t>
        </is>
      </c>
      <c r="O97" s="185">
        <f>V17-第2期!V17</f>
        <v/>
      </c>
      <c r="P97" s="185">
        <f>W17-第2期!W17</f>
        <v/>
      </c>
      <c r="Q97" s="185">
        <f>X17-第2期!X17</f>
        <v/>
      </c>
      <c r="R97" s="185">
        <f>Y17-第2期!Y17</f>
        <v/>
      </c>
      <c r="S97" s="186">
        <f>(I97+J97)/2+(O97+P97)/2*S73</f>
        <v/>
      </c>
      <c r="T97" s="230" t="n"/>
      <c r="U97" s="1101" t="n"/>
      <c r="V97" s="1101" t="n"/>
      <c r="W97" s="1101" t="n"/>
      <c r="X97" s="1101" t="n"/>
      <c r="Y97" s="1101" t="n"/>
      <c r="Z97" s="1101" t="n"/>
      <c r="AA97" s="144" t="n"/>
      <c r="AB97" s="1101" t="n"/>
      <c r="AC97" s="1101" t="n"/>
      <c r="AD97" s="1101" t="n"/>
      <c r="AE97" s="1101" t="n"/>
      <c r="AF97" s="1101" t="n"/>
      <c r="AG97" s="1101" t="n"/>
      <c r="AH97" s="144" t="n"/>
      <c r="AI97" s="332" t="n"/>
      <c r="AJ97" s="435" t="n"/>
      <c r="AK97" s="435" t="n"/>
      <c r="AL97" s="435" t="n"/>
      <c r="AM97" s="435" t="n"/>
      <c r="AN97" s="435" t="n"/>
      <c r="AO97" s="435" t="n"/>
      <c r="AP97" s="435" t="n"/>
      <c r="AQ97" s="435" t="n"/>
      <c r="AR97" s="435" t="n"/>
      <c r="AS97" s="435" t="n"/>
      <c r="AT97" s="435" t="n"/>
      <c r="AU97" s="1084" t="n"/>
      <c r="AV97" s="1085" t="n"/>
      <c r="AW97" s="1101" t="n"/>
      <c r="AX97" s="1101" t="n"/>
      <c r="AY97" s="1101" t="n"/>
      <c r="AZ97" s="144" t="n"/>
      <c r="BA97" s="1101" t="n"/>
      <c r="BB97" s="1101" t="n"/>
      <c r="BC97" s="1101" t="n"/>
      <c r="BD97" s="1101" t="n"/>
      <c r="BE97" s="1101" t="n"/>
      <c r="BF97" s="1101" t="n"/>
      <c r="BG97" s="1101" t="n"/>
      <c r="BH97" s="1101" t="n"/>
      <c r="BI97" s="1101" t="n"/>
      <c r="BJ97" s="1101" t="n"/>
      <c r="BK97" s="1101" t="n"/>
      <c r="BL97" s="1101" t="n"/>
      <c r="BM97" s="1101" t="n"/>
      <c r="BN97" s="1101" t="n"/>
      <c r="BO97" s="1101" t="n"/>
      <c r="BP97" s="1101" t="n"/>
      <c r="BQ97" s="1101" t="n"/>
      <c r="BR97" s="1106" t="n"/>
      <c r="BS97" s="1106" t="n"/>
      <c r="BT97" s="1106" t="n"/>
      <c r="BU97" s="1106" t="n"/>
      <c r="BV97" s="1106" t="n"/>
      <c r="BW97" s="1106" t="n"/>
      <c r="BX97" s="1106" t="n"/>
      <c r="BY97" s="1106" t="n"/>
      <c r="BZ97" s="1106" t="n"/>
      <c r="CA97" s="1106" t="n"/>
      <c r="CB97" s="1106" t="n"/>
      <c r="CC97" s="1106" t="n"/>
      <c r="CD97" s="1106" t="n"/>
      <c r="CE97" s="1106" t="n"/>
      <c r="CF97" s="1106" t="n"/>
      <c r="CG97" s="1106" t="n"/>
      <c r="CH97" s="1106" t="n"/>
      <c r="CI97" s="1106" t="n"/>
      <c r="CJ97" s="1106" t="n"/>
      <c r="CK97" s="1101" t="n"/>
      <c r="CL97" s="1101" t="n"/>
      <c r="CM97" s="1101" t="n"/>
      <c r="CN97" s="1101" t="n"/>
      <c r="CO97" s="1101" t="n"/>
      <c r="CP97" s="1101" t="n"/>
      <c r="CQ97" s="1101" t="n"/>
      <c r="CR97" s="1101" t="n"/>
      <c r="CS97" s="1101" t="n"/>
      <c r="CT97" s="1101" t="n"/>
      <c r="CU97" s="1101" t="n"/>
      <c r="CV97" s="1101" t="n"/>
      <c r="CW97" s="1101" t="n"/>
      <c r="CX97" s="1101" t="n"/>
      <c r="CY97" s="1101" t="n"/>
      <c r="CZ97" s="1101" t="n"/>
      <c r="DA97" s="1101" t="n"/>
      <c r="DB97" s="1101" t="n"/>
      <c r="DC97" s="1101" t="n"/>
      <c r="DD97" s="1101" t="n"/>
      <c r="DE97" s="1101" t="n"/>
      <c r="DF97" s="1101" t="n"/>
      <c r="DG97" s="1101" t="n"/>
      <c r="DH97" s="1101" t="n"/>
      <c r="DI97" s="1101" t="n"/>
    </row>
    <row r="98" ht="16" customFormat="1" customHeight="1" s="140">
      <c r="A98" s="1101" t="n"/>
      <c r="B98" s="1101" t="n"/>
      <c r="C98" s="1101" t="n"/>
      <c r="D98" s="1101" t="n"/>
      <c r="E98" s="1101" t="n"/>
      <c r="F98" s="1101" t="n"/>
      <c r="G98" s="144" t="n"/>
      <c r="H98" s="387" t="inlineStr">
        <is>
          <t>产品2</t>
        </is>
      </c>
      <c r="I98" s="185">
        <f>第2期!O21-第1期!O21</f>
        <v/>
      </c>
      <c r="J98" s="185">
        <f>第2期!P21-第1期!P21</f>
        <v/>
      </c>
      <c r="K98" s="185">
        <f>第2期!Q21-第1期!Q21</f>
        <v/>
      </c>
      <c r="L98" s="186">
        <f>第2期!R21-第1期!R21</f>
        <v/>
      </c>
      <c r="M98" s="144" t="n"/>
      <c r="N98" s="387" t="inlineStr">
        <is>
          <t>产品2</t>
        </is>
      </c>
      <c r="O98" s="185">
        <f>V18-第2期!V18</f>
        <v/>
      </c>
      <c r="P98" s="185">
        <f>W18-第2期!W18</f>
        <v/>
      </c>
      <c r="Q98" s="185">
        <f>X18-第2期!X18</f>
        <v/>
      </c>
      <c r="R98" s="185">
        <f>Y18-第2期!Y18</f>
        <v/>
      </c>
      <c r="S98" s="186">
        <f>(I98+J98)/2+(O98+P98)/2*S74</f>
        <v/>
      </c>
      <c r="T98" s="230" t="n"/>
      <c r="U98" s="1101" t="n"/>
      <c r="V98" s="1101" t="n"/>
      <c r="W98" s="1101" t="n"/>
      <c r="X98" s="1101" t="n"/>
      <c r="Y98" s="1101" t="n"/>
      <c r="Z98" s="1101" t="n"/>
      <c r="AA98" s="144" t="n"/>
      <c r="AB98" s="1101" t="n"/>
      <c r="AC98" s="1101" t="n"/>
      <c r="AD98" s="1101" t="n"/>
      <c r="AE98" s="1101" t="n"/>
      <c r="AF98" s="1101" t="n"/>
      <c r="AG98" s="1101" t="n"/>
      <c r="AH98" s="144" t="n"/>
      <c r="AI98" s="332" t="n"/>
      <c r="AJ98" s="435" t="n"/>
      <c r="AK98" s="435" t="n"/>
      <c r="AL98" s="435" t="n"/>
      <c r="AM98" s="435" t="n"/>
      <c r="AN98" s="435" t="n"/>
      <c r="AO98" s="435" t="n"/>
      <c r="AP98" s="435" t="n"/>
      <c r="AQ98" s="435" t="n"/>
      <c r="AR98" s="435" t="n"/>
      <c r="AS98" s="435" t="n"/>
      <c r="AT98" s="435" t="n"/>
      <c r="AU98" s="1084" t="n"/>
      <c r="AV98" s="1085" t="n"/>
      <c r="AW98" s="1101" t="n"/>
      <c r="AX98" s="1101" t="n"/>
      <c r="AY98" s="1101" t="n"/>
      <c r="AZ98" s="144" t="n"/>
      <c r="BA98" s="1101" t="n"/>
      <c r="BB98" s="1101" t="n"/>
      <c r="BC98" s="1101" t="n"/>
      <c r="BD98" s="1101" t="n"/>
      <c r="BE98" s="1101" t="n"/>
      <c r="BF98" s="1101" t="n"/>
      <c r="BG98" s="1101" t="n"/>
      <c r="BH98" s="1101" t="n"/>
      <c r="BI98" s="1101" t="n"/>
      <c r="BJ98" s="1101" t="n"/>
      <c r="BK98" s="1101" t="n"/>
      <c r="BL98" s="1101" t="n"/>
      <c r="BM98" s="1101" t="n"/>
      <c r="BN98" s="1101" t="n"/>
      <c r="BO98" s="1101" t="n"/>
      <c r="BP98" s="1101" t="n"/>
      <c r="BQ98" s="1101" t="n"/>
      <c r="BR98" s="1106" t="n"/>
      <c r="BS98" s="1106" t="n"/>
      <c r="BT98" s="1106" t="n"/>
      <c r="BU98" s="1106" t="n"/>
      <c r="BV98" s="1106" t="n"/>
      <c r="BW98" s="1106" t="n"/>
      <c r="BX98" s="1106" t="n"/>
      <c r="BY98" s="1106" t="n"/>
      <c r="BZ98" s="1106" t="n"/>
      <c r="CA98" s="1106" t="n"/>
      <c r="CB98" s="1106" t="n"/>
      <c r="CC98" s="1106" t="n"/>
      <c r="CD98" s="1106" t="n"/>
      <c r="CE98" s="1106" t="n"/>
      <c r="CF98" s="1106" t="n"/>
      <c r="CG98" s="1106" t="n"/>
      <c r="CH98" s="1106" t="n"/>
      <c r="CI98" s="1106" t="n"/>
      <c r="CJ98" s="1106" t="n"/>
      <c r="CK98" s="1101" t="n"/>
      <c r="CL98" s="1101" t="n"/>
      <c r="CM98" s="1101" t="n"/>
      <c r="CN98" s="1101" t="n"/>
      <c r="CO98" s="1101" t="n"/>
      <c r="CP98" s="1101" t="n"/>
      <c r="CQ98" s="1101" t="n"/>
      <c r="CR98" s="1101" t="n"/>
      <c r="CS98" s="1101" t="n"/>
      <c r="CT98" s="1101" t="n"/>
      <c r="CU98" s="1101" t="n"/>
      <c r="CV98" s="1101" t="n"/>
      <c r="CW98" s="1101" t="n"/>
      <c r="CX98" s="1101" t="n"/>
      <c r="CY98" s="1101" t="n"/>
      <c r="CZ98" s="1101" t="n"/>
      <c r="DA98" s="1101" t="n"/>
      <c r="DB98" s="1101" t="n"/>
      <c r="DC98" s="1101" t="n"/>
      <c r="DD98" s="1101" t="n"/>
      <c r="DE98" s="1101" t="n"/>
      <c r="DF98" s="1101" t="n"/>
      <c r="DG98" s="1101" t="n"/>
      <c r="DH98" s="1101" t="n"/>
      <c r="DI98" s="1101" t="n"/>
    </row>
    <row r="99" ht="16" customFormat="1" customHeight="1" s="140">
      <c r="A99" s="1101" t="n"/>
      <c r="B99" s="1101" t="n"/>
      <c r="C99" s="1101" t="n"/>
      <c r="D99" s="1101" t="n"/>
      <c r="E99" s="1101" t="n"/>
      <c r="F99" s="1101" t="n"/>
      <c r="G99" s="144" t="n"/>
      <c r="H99" s="387" t="inlineStr">
        <is>
          <t>产品3</t>
        </is>
      </c>
      <c r="I99" s="185">
        <f>第2期!O22-第1期!O22</f>
        <v/>
      </c>
      <c r="J99" s="185">
        <f>第2期!P22-第1期!P22</f>
        <v/>
      </c>
      <c r="K99" s="185">
        <f>第2期!Q22-第1期!Q22</f>
        <v/>
      </c>
      <c r="L99" s="186">
        <f>第2期!R22-第1期!R22</f>
        <v/>
      </c>
      <c r="M99" s="144" t="n"/>
      <c r="N99" s="387" t="inlineStr">
        <is>
          <t>产品3</t>
        </is>
      </c>
      <c r="O99" s="185">
        <f>V19-第2期!V19</f>
        <v/>
      </c>
      <c r="P99" s="185">
        <f>W19-第2期!W19</f>
        <v/>
      </c>
      <c r="Q99" s="185">
        <f>X19-第2期!X19</f>
        <v/>
      </c>
      <c r="R99" s="185">
        <f>Y19-第2期!Y19</f>
        <v/>
      </c>
      <c r="S99" s="186">
        <f>(I99+J99)/2+(O99+P99)/2*S75</f>
        <v/>
      </c>
      <c r="T99" s="230" t="n"/>
      <c r="U99" s="1101" t="n"/>
      <c r="V99" s="1101" t="n"/>
      <c r="W99" s="1101" t="n"/>
      <c r="X99" s="1101" t="n"/>
      <c r="Y99" s="1101" t="n"/>
      <c r="Z99" s="1101" t="n"/>
      <c r="AA99" s="144" t="n"/>
      <c r="AB99" s="1101" t="n"/>
      <c r="AC99" s="1101" t="n"/>
      <c r="AD99" s="1101" t="n"/>
      <c r="AE99" s="1101" t="n"/>
      <c r="AF99" s="1101" t="n"/>
      <c r="AG99" s="1101" t="n"/>
      <c r="AH99" s="144" t="n"/>
      <c r="AI99" s="332" t="n"/>
      <c r="AJ99" s="435" t="n"/>
      <c r="AK99" s="435" t="n"/>
      <c r="AL99" s="435" t="n"/>
      <c r="AM99" s="435" t="n"/>
      <c r="AN99" s="435" t="n"/>
      <c r="AO99" s="435" t="n"/>
      <c r="AP99" s="435" t="n"/>
      <c r="AQ99" s="435" t="n"/>
      <c r="AR99" s="435" t="n"/>
      <c r="AS99" s="435" t="n"/>
      <c r="AT99" s="435" t="n"/>
      <c r="AU99" s="1084" t="n"/>
      <c r="AV99" s="1085" t="n"/>
      <c r="AW99" s="1101" t="n"/>
      <c r="AX99" s="1101" t="n"/>
      <c r="AY99" s="1101" t="n"/>
      <c r="AZ99" s="144" t="n"/>
      <c r="BA99" s="1101" t="n"/>
      <c r="BB99" s="1101" t="n"/>
      <c r="BC99" s="1101" t="n"/>
      <c r="BD99" s="1101" t="n"/>
      <c r="BE99" s="1101" t="n"/>
      <c r="BF99" s="1101" t="n"/>
      <c r="BG99" s="1101" t="n"/>
      <c r="BH99" s="1101" t="n"/>
      <c r="BI99" s="1101" t="n"/>
      <c r="BJ99" s="1101" t="n"/>
      <c r="BK99" s="1101" t="n"/>
      <c r="BL99" s="1101" t="n"/>
      <c r="BM99" s="1101" t="n"/>
      <c r="BN99" s="1101" t="n"/>
      <c r="BO99" s="1101" t="n"/>
      <c r="BP99" s="1101" t="n"/>
      <c r="BQ99" s="1101" t="n"/>
      <c r="BR99" s="1106" t="n"/>
      <c r="BS99" s="1106" t="n"/>
      <c r="BT99" s="1106" t="n"/>
      <c r="BU99" s="1106" t="n"/>
      <c r="BV99" s="1106" t="n"/>
      <c r="BW99" s="1106" t="n"/>
      <c r="BX99" s="1106" t="n"/>
      <c r="BY99" s="1106" t="n"/>
      <c r="BZ99" s="1106" t="n"/>
      <c r="CA99" s="1106" t="n"/>
      <c r="CB99" s="1106" t="n"/>
      <c r="CC99" s="1106" t="n"/>
      <c r="CD99" s="1106" t="n"/>
      <c r="CE99" s="1106" t="n"/>
      <c r="CF99" s="1106" t="n"/>
      <c r="CG99" s="1106" t="n"/>
      <c r="CH99" s="1106" t="n"/>
      <c r="CI99" s="1106" t="n"/>
      <c r="CJ99" s="1106" t="n"/>
      <c r="CK99" s="1101" t="n"/>
      <c r="CL99" s="1101" t="n"/>
      <c r="CM99" s="1101" t="n"/>
      <c r="CN99" s="1101" t="n"/>
      <c r="CO99" s="1101" t="n"/>
      <c r="CP99" s="1101" t="n"/>
      <c r="CQ99" s="1101" t="n"/>
      <c r="CR99" s="1101" t="n"/>
      <c r="CS99" s="1101" t="n"/>
      <c r="CT99" s="1101" t="n"/>
      <c r="CU99" s="1101" t="n"/>
      <c r="CV99" s="1101" t="n"/>
      <c r="CW99" s="1101" t="n"/>
      <c r="CX99" s="1101" t="n"/>
      <c r="CY99" s="1101" t="n"/>
      <c r="CZ99" s="1101" t="n"/>
      <c r="DA99" s="1101" t="n"/>
      <c r="DB99" s="1101" t="n"/>
      <c r="DC99" s="1101" t="n"/>
      <c r="DD99" s="1101" t="n"/>
      <c r="DE99" s="1101" t="n"/>
      <c r="DF99" s="1101" t="n"/>
      <c r="DG99" s="1101" t="n"/>
      <c r="DH99" s="1101" t="n"/>
      <c r="DI99" s="1101" t="n"/>
    </row>
    <row r="100" ht="16" customFormat="1" customHeight="1" s="140">
      <c r="A100" s="1101" t="n"/>
      <c r="B100" s="1101" t="n"/>
      <c r="C100" s="1101" t="n"/>
      <c r="D100" s="1101" t="n"/>
      <c r="E100" s="1101" t="n"/>
      <c r="F100" s="1101" t="n"/>
      <c r="G100" s="144" t="n"/>
      <c r="H100" s="388" t="inlineStr">
        <is>
          <t>产品4</t>
        </is>
      </c>
      <c r="I100" s="410">
        <f>第2期!O23-第1期!O23</f>
        <v/>
      </c>
      <c r="J100" s="410">
        <f>第2期!P23-第1期!P23</f>
        <v/>
      </c>
      <c r="K100" s="410">
        <f>第2期!Q23-第1期!Q23</f>
        <v/>
      </c>
      <c r="L100" s="419">
        <f>第2期!R23-第1期!R23</f>
        <v/>
      </c>
      <c r="M100" s="144" t="n"/>
      <c r="N100" s="388" t="inlineStr">
        <is>
          <t>产品4</t>
        </is>
      </c>
      <c r="O100" s="410">
        <f>V20-第2期!V20</f>
        <v/>
      </c>
      <c r="P100" s="410">
        <f>W20-第2期!W20</f>
        <v/>
      </c>
      <c r="Q100" s="410">
        <f>X20-第2期!X20</f>
        <v/>
      </c>
      <c r="R100" s="410">
        <f>Y20-第2期!Y20</f>
        <v/>
      </c>
      <c r="S100" s="419">
        <f>(I100+J100)/2+(O100+P100)/2*S76</f>
        <v/>
      </c>
      <c r="T100" s="230" t="n"/>
      <c r="U100" s="1101" t="n"/>
      <c r="V100" s="1101" t="n"/>
      <c r="W100" s="1101" t="n"/>
      <c r="X100" s="1101" t="n"/>
      <c r="Y100" s="1101" t="n"/>
      <c r="Z100" s="1101" t="n"/>
      <c r="AA100" s="144" t="n"/>
      <c r="AB100" s="1101" t="n"/>
      <c r="AC100" s="1101" t="n"/>
      <c r="AD100" s="1101" t="n"/>
      <c r="AE100" s="1101" t="n"/>
      <c r="AF100" s="1101" t="n"/>
      <c r="AG100" s="1101" t="n"/>
      <c r="AH100" s="144" t="n"/>
      <c r="AI100" s="332" t="n"/>
      <c r="AJ100" s="435" t="n"/>
      <c r="AK100" s="435" t="n"/>
      <c r="AL100" s="435" t="n"/>
      <c r="AM100" s="435" t="n"/>
      <c r="AN100" s="435" t="n"/>
      <c r="AO100" s="435" t="n"/>
      <c r="AP100" s="435" t="n"/>
      <c r="AQ100" s="435" t="n"/>
      <c r="AR100" s="435" t="n"/>
      <c r="AS100" s="435" t="n"/>
      <c r="AT100" s="435" t="n"/>
      <c r="AU100" s="1084" t="n"/>
      <c r="AV100" s="1085" t="n"/>
      <c r="AW100" s="1101" t="n"/>
      <c r="AX100" s="1101" t="n"/>
      <c r="AY100" s="1101" t="n"/>
      <c r="AZ100" s="144" t="n"/>
      <c r="BA100" s="1101" t="n"/>
      <c r="BB100" s="1101" t="n"/>
      <c r="BC100" s="1101" t="n"/>
      <c r="BD100" s="1101" t="n"/>
      <c r="BE100" s="1101" t="n"/>
      <c r="BF100" s="1101" t="n"/>
      <c r="BG100" s="1101" t="n"/>
      <c r="BH100" s="1101" t="n"/>
      <c r="BI100" s="1101" t="n"/>
      <c r="BJ100" s="1101" t="n"/>
      <c r="BK100" s="1101" t="n"/>
      <c r="BL100" s="1101" t="n"/>
      <c r="BM100" s="1101" t="n"/>
      <c r="BN100" s="1101" t="n"/>
      <c r="BO100" s="1101" t="n"/>
      <c r="BP100" s="1101" t="n"/>
      <c r="BQ100" s="1101" t="n"/>
      <c r="BR100" s="1106" t="n"/>
      <c r="BS100" s="1106" t="n"/>
      <c r="BT100" s="1106" t="n"/>
      <c r="BU100" s="1106" t="n"/>
      <c r="BV100" s="1106" t="n"/>
      <c r="BW100" s="1106" t="n"/>
      <c r="BX100" s="1106" t="n"/>
      <c r="BY100" s="1106" t="n"/>
      <c r="BZ100" s="1106" t="n"/>
      <c r="CA100" s="1106" t="n"/>
      <c r="CB100" s="1106" t="n"/>
      <c r="CC100" s="1106" t="n"/>
      <c r="CD100" s="1106" t="n"/>
      <c r="CE100" s="1106" t="n"/>
      <c r="CF100" s="1106" t="n"/>
      <c r="CG100" s="1106" t="n"/>
      <c r="CH100" s="1106" t="n"/>
      <c r="CI100" s="1106" t="n"/>
      <c r="CJ100" s="1106" t="n"/>
      <c r="CK100" s="1101" t="n"/>
      <c r="CL100" s="1101" t="n"/>
      <c r="CM100" s="1101" t="n"/>
      <c r="CN100" s="1101" t="n"/>
      <c r="CO100" s="1101" t="n"/>
      <c r="CP100" s="1101" t="n"/>
      <c r="CQ100" s="1101" t="n"/>
      <c r="CR100" s="1101" t="n"/>
      <c r="CS100" s="1101" t="n"/>
      <c r="CT100" s="1101" t="n"/>
      <c r="CU100" s="1101" t="n"/>
      <c r="CV100" s="1101" t="n"/>
      <c r="CW100" s="1101" t="n"/>
      <c r="CX100" s="1101" t="n"/>
      <c r="CY100" s="1101" t="n"/>
      <c r="CZ100" s="1101" t="n"/>
      <c r="DA100" s="1101" t="n"/>
      <c r="DB100" s="1101" t="n"/>
      <c r="DC100" s="1101" t="n"/>
      <c r="DD100" s="1101" t="n"/>
      <c r="DE100" s="1101" t="n"/>
      <c r="DF100" s="1101" t="n"/>
      <c r="DG100" s="1101" t="n"/>
      <c r="DH100" s="1101" t="n"/>
      <c r="DI100" s="1101" t="n"/>
    </row>
    <row r="101" ht="16" customFormat="1" customHeight="1" s="140">
      <c r="A101" s="1101" t="n"/>
      <c r="B101" s="1101" t="n"/>
      <c r="C101" s="1101" t="n"/>
      <c r="D101" s="1101" t="n"/>
      <c r="E101" s="1101" t="n"/>
      <c r="F101" s="1101" t="n"/>
      <c r="G101" s="144" t="n"/>
      <c r="H101" s="1101" t="n"/>
      <c r="I101" s="1101" t="n"/>
      <c r="J101" s="1101" t="n"/>
      <c r="K101" s="1101" t="n"/>
      <c r="L101" s="1101" t="n"/>
      <c r="M101" s="178" t="n"/>
      <c r="N101" s="1101" t="n"/>
      <c r="O101" s="1101" t="n"/>
      <c r="P101" s="1101" t="n"/>
      <c r="Q101" s="1101" t="n"/>
      <c r="R101" s="1101" t="n"/>
      <c r="S101" s="1101" t="n"/>
      <c r="T101" s="230" t="n"/>
      <c r="U101" s="1101" t="n"/>
      <c r="V101" s="1101" t="n"/>
      <c r="W101" s="1101" t="n"/>
      <c r="X101" s="1101" t="n"/>
      <c r="Y101" s="1101" t="n"/>
      <c r="Z101" s="1101" t="n"/>
      <c r="AA101" s="144" t="n"/>
      <c r="AB101" s="1101" t="n"/>
      <c r="AC101" s="1101" t="n"/>
      <c r="AD101" s="1101" t="n"/>
      <c r="AE101" s="1101" t="n"/>
      <c r="AF101" s="1101" t="n"/>
      <c r="AG101" s="1101" t="n"/>
      <c r="AH101" s="144" t="n"/>
      <c r="AI101" s="332" t="n"/>
      <c r="AJ101" s="435" t="n"/>
      <c r="AK101" s="435" t="n"/>
      <c r="AL101" s="435" t="n"/>
      <c r="AM101" s="435" t="n"/>
      <c r="AN101" s="435" t="n"/>
      <c r="AO101" s="435" t="n"/>
      <c r="AP101" s="435" t="n"/>
      <c r="AQ101" s="435" t="n"/>
      <c r="AR101" s="435" t="n"/>
      <c r="AS101" s="435" t="n"/>
      <c r="AT101" s="435" t="n"/>
      <c r="AU101" s="1084" t="n"/>
      <c r="AV101" s="1085" t="n"/>
      <c r="AW101" s="1101" t="n"/>
      <c r="AX101" s="1101" t="n"/>
      <c r="AY101" s="1101" t="n"/>
      <c r="AZ101" s="144" t="n"/>
      <c r="BA101" s="1101" t="n"/>
      <c r="BB101" s="1101" t="n"/>
      <c r="BC101" s="1101" t="n"/>
      <c r="BD101" s="1101" t="n"/>
      <c r="BE101" s="1101" t="n"/>
      <c r="BF101" s="1101" t="n"/>
      <c r="BG101" s="1101" t="n"/>
      <c r="BH101" s="1101" t="n"/>
      <c r="BI101" s="1101" t="n"/>
      <c r="BJ101" s="1101" t="n"/>
      <c r="BK101" s="1101" t="n"/>
      <c r="BL101" s="1101" t="n"/>
      <c r="BM101" s="1101" t="n"/>
      <c r="BN101" s="1101" t="n"/>
      <c r="BO101" s="1101" t="n"/>
      <c r="BP101" s="1101" t="n"/>
      <c r="BQ101" s="1101" t="n"/>
      <c r="BR101" s="1106" t="n"/>
      <c r="BS101" s="1106" t="n"/>
      <c r="BT101" s="1106" t="n"/>
      <c r="BU101" s="1106" t="n"/>
      <c r="BV101" s="1106" t="n"/>
      <c r="BW101" s="1106" t="n"/>
      <c r="BX101" s="1106" t="n"/>
      <c r="BY101" s="1106" t="n"/>
      <c r="BZ101" s="1106" t="n"/>
      <c r="CA101" s="1106" t="n"/>
      <c r="CB101" s="1106" t="n"/>
      <c r="CC101" s="1106" t="n"/>
      <c r="CD101" s="1106" t="n"/>
      <c r="CE101" s="1106" t="n"/>
      <c r="CF101" s="1106" t="n"/>
      <c r="CG101" s="1106" t="n"/>
      <c r="CH101" s="1106" t="n"/>
      <c r="CI101" s="1106" t="n"/>
      <c r="CJ101" s="1106" t="n"/>
      <c r="CK101" s="1101" t="n"/>
      <c r="CL101" s="1101" t="n"/>
      <c r="CM101" s="1101" t="n"/>
      <c r="CN101" s="1101" t="n"/>
      <c r="CO101" s="1101" t="n"/>
      <c r="CP101" s="1101" t="n"/>
      <c r="CQ101" s="1101" t="n"/>
      <c r="CR101" s="1101" t="n"/>
      <c r="CS101" s="1101" t="n"/>
      <c r="CT101" s="1101" t="n"/>
      <c r="CU101" s="1101" t="n"/>
      <c r="CV101" s="1101" t="n"/>
      <c r="CW101" s="1101" t="n"/>
      <c r="CX101" s="1101" t="n"/>
      <c r="CY101" s="1101" t="n"/>
      <c r="CZ101" s="1101" t="n"/>
      <c r="DA101" s="1101" t="n"/>
      <c r="DB101" s="1101" t="n"/>
      <c r="DC101" s="1101" t="n"/>
      <c r="DD101" s="1101" t="n"/>
      <c r="DE101" s="1101" t="n"/>
      <c r="DF101" s="1101" t="n"/>
      <c r="DG101" s="1101" t="n"/>
      <c r="DH101" s="1101" t="n"/>
      <c r="DI101" s="1101" t="n"/>
    </row>
    <row r="102" ht="16" customFormat="1" customHeight="1" s="140">
      <c r="A102" s="1101" t="n"/>
      <c r="B102" s="1101" t="n"/>
      <c r="C102" s="1101" t="n"/>
      <c r="D102" s="1101" t="n"/>
      <c r="E102" s="1101" t="n"/>
      <c r="F102" s="1101" t="n"/>
      <c r="G102" s="144" t="n"/>
      <c r="H102" s="1101" t="n"/>
      <c r="I102" s="1101" t="n"/>
      <c r="J102" s="1101" t="n"/>
      <c r="K102" s="1101" t="n"/>
      <c r="L102" s="1101" t="n"/>
      <c r="M102" s="178" t="n"/>
      <c r="N102" s="1101" t="n"/>
      <c r="O102" s="1101" t="n"/>
      <c r="P102" s="1101" t="n"/>
      <c r="Q102" s="1101" t="n"/>
      <c r="R102" s="1101" t="n"/>
      <c r="S102" s="1101" t="n"/>
      <c r="T102" s="230" t="n"/>
      <c r="U102" s="1101" t="n"/>
      <c r="V102" s="1101" t="n"/>
      <c r="W102" s="1101" t="n"/>
      <c r="X102" s="1101" t="n"/>
      <c r="Y102" s="1101" t="n"/>
      <c r="Z102" s="1101" t="n"/>
      <c r="AA102" s="144" t="n"/>
      <c r="AB102" s="1101" t="n"/>
      <c r="AC102" s="1101" t="n"/>
      <c r="AD102" s="1101" t="n"/>
      <c r="AE102" s="1101" t="n"/>
      <c r="AF102" s="1101" t="n"/>
      <c r="AG102" s="1101" t="n"/>
      <c r="AH102" s="144" t="n"/>
      <c r="AI102" s="436" t="n"/>
      <c r="AJ102" s="437" t="n"/>
      <c r="AK102" s="437" t="n"/>
      <c r="AL102" s="437" t="n"/>
      <c r="AM102" s="437" t="n"/>
      <c r="AN102" s="437" t="n"/>
      <c r="AO102" s="437" t="n"/>
      <c r="AP102" s="437" t="n"/>
      <c r="AQ102" s="437" t="n"/>
      <c r="AR102" s="437" t="n"/>
      <c r="AS102" s="437" t="n"/>
      <c r="AT102" s="442" t="n"/>
      <c r="AU102" s="1084" t="n"/>
      <c r="AV102" s="1085" t="n"/>
      <c r="AW102" s="1101" t="n"/>
      <c r="AX102" s="1101" t="n"/>
      <c r="AY102" s="1101" t="n"/>
      <c r="AZ102" s="144" t="n"/>
      <c r="BA102" s="1101" t="n"/>
      <c r="BB102" s="1101" t="n"/>
      <c r="BC102" s="1101" t="n"/>
      <c r="BD102" s="1101" t="n"/>
      <c r="BE102" s="1101" t="n"/>
      <c r="BF102" s="1101" t="n"/>
      <c r="BG102" s="1101" t="n"/>
      <c r="BH102" s="1101" t="n"/>
      <c r="BI102" s="1101" t="n"/>
      <c r="BJ102" s="1101" t="n"/>
      <c r="BK102" s="1101" t="n"/>
      <c r="BL102" s="1101" t="n"/>
      <c r="BM102" s="1101" t="n"/>
      <c r="BN102" s="1101" t="n"/>
      <c r="BO102" s="1101" t="n"/>
      <c r="BP102" s="1101" t="n"/>
      <c r="BQ102" s="1101" t="n"/>
      <c r="BR102" s="1106" t="n"/>
      <c r="BS102" s="1106" t="n"/>
      <c r="BT102" s="1106" t="n"/>
      <c r="BU102" s="1106" t="n"/>
      <c r="BV102" s="1106" t="n"/>
      <c r="BW102" s="1106" t="n"/>
      <c r="BX102" s="1106" t="n"/>
      <c r="BY102" s="1106" t="n"/>
      <c r="BZ102" s="1106" t="n"/>
      <c r="CA102" s="1106" t="n"/>
      <c r="CB102" s="1106" t="n"/>
      <c r="CC102" s="1106" t="n"/>
      <c r="CD102" s="1106" t="n"/>
      <c r="CE102" s="1106" t="n"/>
      <c r="CF102" s="1106" t="n"/>
      <c r="CG102" s="1106" t="n"/>
      <c r="CH102" s="1106" t="n"/>
      <c r="CI102" s="1106" t="n"/>
      <c r="CJ102" s="1106" t="n"/>
      <c r="CK102" s="1101" t="n"/>
      <c r="CL102" s="1101" t="n"/>
      <c r="CM102" s="1101" t="n"/>
      <c r="CN102" s="1101" t="n"/>
      <c r="CO102" s="1101" t="n"/>
      <c r="CP102" s="1101" t="n"/>
      <c r="CQ102" s="1101" t="n"/>
      <c r="CR102" s="1101" t="n"/>
      <c r="CS102" s="1101" t="n"/>
      <c r="CT102" s="1101" t="n"/>
      <c r="CU102" s="1101" t="n"/>
      <c r="CV102" s="1101" t="n"/>
      <c r="CW102" s="1101" t="n"/>
      <c r="CX102" s="1101" t="n"/>
      <c r="CY102" s="1101" t="n"/>
      <c r="CZ102" s="1101" t="n"/>
      <c r="DA102" s="1101" t="n"/>
      <c r="DB102" s="1101" t="n"/>
      <c r="DC102" s="1101" t="n"/>
      <c r="DD102" s="1101" t="n"/>
      <c r="DE102" s="1101" t="n"/>
      <c r="DF102" s="1101" t="n"/>
      <c r="DG102" s="1101" t="n"/>
      <c r="DH102" s="1101" t="n"/>
      <c r="DI102" s="1101" t="n"/>
    </row>
    <row r="103" ht="16" customFormat="1" customHeight="1" s="140">
      <c r="A103" s="1101" t="n"/>
      <c r="B103" s="1101" t="n"/>
      <c r="C103" s="1101" t="n"/>
      <c r="D103" s="1101" t="n"/>
      <c r="E103" s="1101" t="n"/>
      <c r="F103" s="1101" t="n"/>
      <c r="G103" s="144" t="n"/>
      <c r="H103" s="1101" t="n"/>
      <c r="I103" s="1101" t="n"/>
      <c r="J103" s="1101" t="n"/>
      <c r="K103" s="1101" t="n"/>
      <c r="L103" s="1101" t="n"/>
      <c r="M103" s="178" t="n"/>
      <c r="N103" s="1101" t="n"/>
      <c r="O103" s="1101" t="n"/>
      <c r="P103" s="1101" t="n"/>
      <c r="Q103" s="1101" t="n"/>
      <c r="R103" s="1101" t="n"/>
      <c r="S103" s="1101" t="n"/>
      <c r="T103" s="230" t="n"/>
      <c r="U103" s="1101" t="n"/>
      <c r="V103" s="1101" t="n"/>
      <c r="W103" s="1101" t="n"/>
      <c r="X103" s="1101" t="n"/>
      <c r="Y103" s="1101" t="n"/>
      <c r="Z103" s="1101" t="n"/>
      <c r="AA103" s="144" t="n"/>
      <c r="AB103" s="1101" t="n"/>
      <c r="AC103" s="1101" t="n"/>
      <c r="AD103" s="1101" t="n"/>
      <c r="AE103" s="1101" t="n"/>
      <c r="AF103" s="1101" t="n"/>
      <c r="AG103" s="1101" t="n"/>
      <c r="AH103" s="144" t="n"/>
      <c r="AI103" s="436" t="n"/>
      <c r="AJ103" s="437" t="n"/>
      <c r="AK103" s="437" t="n"/>
      <c r="AL103" s="437" t="n"/>
      <c r="AM103" s="437" t="n"/>
      <c r="AN103" s="437" t="n"/>
      <c r="AO103" s="437" t="n"/>
      <c r="AP103" s="437" t="n"/>
      <c r="AQ103" s="437" t="n"/>
      <c r="AR103" s="437" t="n"/>
      <c r="AS103" s="437" t="n"/>
      <c r="AT103" s="437" t="n"/>
      <c r="AU103" s="443" t="n"/>
      <c r="AV103" s="444" t="n"/>
      <c r="AW103" s="1101" t="n"/>
      <c r="AX103" s="1101" t="n"/>
      <c r="AY103" s="1101" t="n"/>
      <c r="AZ103" s="144" t="n"/>
      <c r="BA103" s="1101" t="n"/>
      <c r="BB103" s="1101" t="n"/>
      <c r="BC103" s="1101" t="n"/>
      <c r="BD103" s="1101" t="n"/>
      <c r="BE103" s="1101" t="n"/>
      <c r="BF103" s="1101" t="n"/>
      <c r="BG103" s="1101" t="n"/>
      <c r="BH103" s="1101" t="n"/>
      <c r="BI103" s="1101" t="n"/>
      <c r="BJ103" s="1101" t="n"/>
      <c r="BK103" s="1101" t="n"/>
      <c r="BL103" s="1101" t="n"/>
      <c r="BM103" s="1101" t="n"/>
      <c r="BN103" s="1101" t="n"/>
      <c r="BO103" s="1101" t="n"/>
      <c r="BP103" s="1101" t="n"/>
      <c r="BQ103" s="1101" t="n"/>
      <c r="BR103" s="1106" t="n"/>
      <c r="BS103" s="1106" t="n"/>
      <c r="BT103" s="1106" t="n"/>
      <c r="BU103" s="1106" t="n"/>
      <c r="BV103" s="1106" t="n"/>
      <c r="BW103" s="1106" t="n"/>
      <c r="BX103" s="1106" t="n"/>
      <c r="BY103" s="1106" t="n"/>
      <c r="BZ103" s="1106" t="n"/>
      <c r="CA103" s="1106" t="n"/>
      <c r="CB103" s="1106" t="n"/>
      <c r="CC103" s="1106" t="n"/>
      <c r="CD103" s="1106" t="n"/>
      <c r="CE103" s="1106" t="n"/>
      <c r="CF103" s="1106" t="n"/>
      <c r="CG103" s="1106" t="n"/>
      <c r="CH103" s="1106" t="n"/>
      <c r="CI103" s="1106" t="n"/>
      <c r="CJ103" s="1106" t="n"/>
      <c r="CK103" s="1101" t="n"/>
      <c r="CL103" s="1101" t="n"/>
      <c r="CM103" s="1101" t="n"/>
      <c r="CN103" s="1101" t="n"/>
      <c r="CO103" s="1101" t="n"/>
      <c r="CP103" s="1101" t="n"/>
      <c r="CQ103" s="1101" t="n"/>
      <c r="CR103" s="1101" t="n"/>
      <c r="CS103" s="1101" t="n"/>
      <c r="CT103" s="1101" t="n"/>
      <c r="CU103" s="1101" t="n"/>
      <c r="CV103" s="1101" t="n"/>
      <c r="CW103" s="1101" t="n"/>
      <c r="CX103" s="1101" t="n"/>
      <c r="CY103" s="1101" t="n"/>
      <c r="CZ103" s="1101" t="n"/>
      <c r="DA103" s="1101" t="n"/>
      <c r="DB103" s="1101" t="n"/>
      <c r="DC103" s="1101" t="n"/>
      <c r="DD103" s="1101" t="n"/>
      <c r="DE103" s="1101" t="n"/>
      <c r="DF103" s="1101" t="n"/>
      <c r="DG103" s="1101" t="n"/>
      <c r="DH103" s="1101" t="n"/>
      <c r="DI103" s="1101" t="n"/>
    </row>
    <row r="104" ht="16" customFormat="1" customHeight="1" s="140">
      <c r="A104" s="1101" t="n"/>
      <c r="B104" s="1101" t="n"/>
      <c r="C104" s="1101" t="n"/>
      <c r="D104" s="1101" t="n"/>
      <c r="E104" s="1101" t="n"/>
      <c r="F104" s="1101" t="n"/>
      <c r="G104" s="144" t="n"/>
      <c r="H104" s="1101" t="n"/>
      <c r="I104" s="1101" t="n"/>
      <c r="J104" s="1101" t="n"/>
      <c r="K104" s="1101" t="n"/>
      <c r="L104" s="1101" t="n"/>
      <c r="M104" s="178" t="n"/>
      <c r="N104" s="1101" t="n"/>
      <c r="O104" s="1101" t="n"/>
      <c r="P104" s="1101" t="n"/>
      <c r="Q104" s="1101" t="n"/>
      <c r="R104" s="1101" t="n"/>
      <c r="S104" s="1101" t="n"/>
      <c r="T104" s="230" t="n"/>
      <c r="U104" s="1101" t="n"/>
      <c r="V104" s="1101" t="n"/>
      <c r="W104" s="1101" t="n"/>
      <c r="X104" s="1101" t="n"/>
      <c r="Y104" s="1101" t="n"/>
      <c r="Z104" s="1101" t="n"/>
      <c r="AA104" s="144" t="n"/>
      <c r="AB104" s="1101" t="n"/>
      <c r="AC104" s="1101" t="n"/>
      <c r="AD104" s="1101" t="n"/>
      <c r="AE104" s="1101" t="n"/>
      <c r="AF104" s="1101" t="n"/>
      <c r="AG104" s="1101" t="n"/>
      <c r="AH104" s="144" t="n"/>
      <c r="AI104" s="1101" t="n"/>
      <c r="AJ104" s="1101" t="n"/>
      <c r="AK104" s="1101" t="n"/>
      <c r="AL104" s="1101" t="n"/>
      <c r="AM104" s="1101" t="n"/>
      <c r="AN104" s="1101" t="n"/>
      <c r="AO104" s="1101" t="n"/>
      <c r="AP104" s="1101" t="n"/>
      <c r="AQ104" s="1101" t="n"/>
      <c r="AR104" s="1101" t="n"/>
      <c r="AS104" s="1101" t="n"/>
      <c r="AT104" s="1101" t="n"/>
      <c r="AU104" s="1101" t="n"/>
      <c r="AV104" s="1101" t="n"/>
      <c r="AW104" s="1101" t="n"/>
      <c r="AX104" s="1101" t="n"/>
      <c r="AY104" s="1101" t="n"/>
      <c r="AZ104" s="144" t="n"/>
      <c r="BA104" s="1101" t="n"/>
      <c r="BB104" s="1101" t="n"/>
      <c r="BC104" s="1101" t="n"/>
      <c r="BD104" s="1101" t="n"/>
      <c r="BE104" s="1101" t="n"/>
      <c r="BF104" s="1101" t="n"/>
      <c r="BG104" s="1101" t="n"/>
      <c r="BH104" s="1101" t="n"/>
      <c r="BI104" s="1101" t="n"/>
      <c r="BJ104" s="1101" t="n"/>
      <c r="BK104" s="1101" t="n"/>
      <c r="BL104" s="1101" t="n"/>
      <c r="BM104" s="1101" t="n"/>
      <c r="BN104" s="1101" t="n"/>
      <c r="BO104" s="1101" t="n"/>
      <c r="BP104" s="1101" t="n"/>
      <c r="BQ104" s="1101" t="n"/>
      <c r="BR104" s="1106" t="n"/>
      <c r="BS104" s="1106" t="n"/>
      <c r="BT104" s="1106" t="n"/>
      <c r="BU104" s="1106" t="n"/>
      <c r="BV104" s="1106" t="n"/>
      <c r="BW104" s="1106" t="n"/>
      <c r="BX104" s="1106" t="n"/>
      <c r="BY104" s="1106" t="n"/>
      <c r="BZ104" s="1106" t="n"/>
      <c r="CA104" s="1106" t="n"/>
      <c r="CB104" s="1106" t="n"/>
      <c r="CC104" s="1106" t="n"/>
      <c r="CD104" s="1106" t="n"/>
      <c r="CE104" s="1106" t="n"/>
      <c r="CF104" s="1106" t="n"/>
      <c r="CG104" s="1106" t="n"/>
      <c r="CH104" s="1106" t="n"/>
      <c r="CI104" s="1106" t="n"/>
      <c r="CJ104" s="1106" t="n"/>
      <c r="CK104" s="1101" t="n"/>
      <c r="CL104" s="1101" t="n"/>
      <c r="CM104" s="1101" t="n"/>
      <c r="CN104" s="1101" t="n"/>
      <c r="CO104" s="1101" t="n"/>
      <c r="CP104" s="1101" t="n"/>
      <c r="CQ104" s="1101" t="n"/>
      <c r="CR104" s="1101" t="n"/>
      <c r="CS104" s="1101" t="n"/>
      <c r="CT104" s="1101" t="n"/>
      <c r="CU104" s="1101" t="n"/>
      <c r="CV104" s="1101" t="n"/>
      <c r="CW104" s="1101" t="n"/>
      <c r="CX104" s="1101" t="n"/>
      <c r="CY104" s="1101" t="n"/>
      <c r="CZ104" s="1101" t="n"/>
      <c r="DA104" s="1101" t="n"/>
      <c r="DB104" s="1101" t="n"/>
      <c r="DC104" s="1101" t="n"/>
      <c r="DD104" s="1101" t="n"/>
      <c r="DE104" s="1101" t="n"/>
      <c r="DF104" s="1101" t="n"/>
      <c r="DG104" s="1101" t="n"/>
      <c r="DH104" s="1101" t="n"/>
      <c r="DI104" s="1101" t="n"/>
    </row>
    <row r="105" ht="16" customFormat="1" customHeight="1" s="140">
      <c r="A105" s="1101" t="n"/>
      <c r="B105" s="1101" t="n"/>
      <c r="C105" s="1101" t="n"/>
      <c r="D105" s="1101" t="n"/>
      <c r="E105" s="1101" t="n"/>
      <c r="F105" s="1101" t="n"/>
      <c r="G105" s="144" t="n"/>
      <c r="H105" s="1101" t="n"/>
      <c r="I105" s="1101" t="n"/>
      <c r="J105" s="1101" t="n"/>
      <c r="K105" s="1101" t="n"/>
      <c r="L105" s="1101" t="n"/>
      <c r="M105" s="178" t="n"/>
      <c r="N105" s="1101" t="n"/>
      <c r="O105" s="1101" t="n"/>
      <c r="P105" s="1101" t="n"/>
      <c r="Q105" s="1101" t="n"/>
      <c r="R105" s="1101" t="n"/>
      <c r="S105" s="1101" t="n"/>
      <c r="T105" s="230" t="n"/>
      <c r="U105" s="1101" t="n"/>
      <c r="V105" s="1101" t="n"/>
      <c r="W105" s="1101" t="n"/>
      <c r="X105" s="1101" t="n"/>
      <c r="Y105" s="1101" t="n"/>
      <c r="Z105" s="1101" t="n"/>
      <c r="AA105" s="144" t="n"/>
      <c r="AB105" s="1101" t="n"/>
      <c r="AC105" s="1101" t="n"/>
      <c r="AD105" s="1101" t="n"/>
      <c r="AE105" s="1101" t="n"/>
      <c r="AF105" s="1101" t="n"/>
      <c r="AG105" s="1101" t="n"/>
      <c r="AH105" s="144" t="n"/>
      <c r="AI105" s="1101" t="n"/>
      <c r="AJ105" s="1101" t="n"/>
      <c r="AK105" s="1101" t="n"/>
      <c r="AL105" s="1101" t="n"/>
      <c r="AM105" s="1101" t="n"/>
      <c r="AN105" s="1101" t="n"/>
      <c r="AO105" s="1101" t="n"/>
      <c r="AP105" s="1101" t="n"/>
      <c r="AQ105" s="1101" t="n"/>
      <c r="AR105" s="1101" t="n"/>
      <c r="AS105" s="1101" t="n"/>
      <c r="AT105" s="1101" t="n"/>
      <c r="AU105" s="1101" t="n"/>
      <c r="AV105" s="1101" t="n"/>
      <c r="AW105" s="1101" t="n"/>
      <c r="AX105" s="1101" t="n"/>
      <c r="AY105" s="1101" t="n"/>
      <c r="AZ105" s="144" t="n"/>
      <c r="BA105" s="1101" t="n"/>
      <c r="BB105" s="1101" t="n"/>
      <c r="BC105" s="1101" t="n"/>
      <c r="BD105" s="1101" t="n"/>
      <c r="BE105" s="1101" t="n"/>
      <c r="BF105" s="1101" t="n"/>
      <c r="BG105" s="1101" t="n"/>
      <c r="BH105" s="1101" t="n"/>
      <c r="BI105" s="1101" t="n"/>
      <c r="BJ105" s="1101" t="n"/>
      <c r="BK105" s="1101" t="n"/>
      <c r="BL105" s="1101" t="n"/>
      <c r="BM105" s="1101" t="n"/>
      <c r="BN105" s="1101" t="n"/>
      <c r="BO105" s="1101" t="n"/>
      <c r="BP105" s="1101" t="n"/>
      <c r="BQ105" s="1101" t="n"/>
      <c r="BR105" s="1106" t="n"/>
      <c r="BS105" s="1106" t="n"/>
      <c r="BT105" s="1106" t="n"/>
      <c r="BU105" s="1106" t="n"/>
      <c r="BV105" s="1106" t="n"/>
      <c r="BW105" s="1106" t="n"/>
      <c r="BX105" s="1106" t="n"/>
      <c r="BY105" s="1106" t="n"/>
      <c r="BZ105" s="1106" t="n"/>
      <c r="CA105" s="1106" t="n"/>
      <c r="CB105" s="1106" t="n"/>
      <c r="CC105" s="1106" t="n"/>
      <c r="CD105" s="1106" t="n"/>
      <c r="CE105" s="1106" t="n"/>
      <c r="CF105" s="1106" t="n"/>
      <c r="CG105" s="1106" t="n"/>
      <c r="CH105" s="1106" t="n"/>
      <c r="CI105" s="1106" t="n"/>
      <c r="CJ105" s="1106" t="n"/>
      <c r="CK105" s="1101" t="n"/>
      <c r="CL105" s="1101" t="n"/>
      <c r="CM105" s="1101" t="n"/>
      <c r="CN105" s="1101" t="n"/>
      <c r="CO105" s="1101" t="n"/>
      <c r="CP105" s="1101" t="n"/>
      <c r="CQ105" s="1101" t="n"/>
      <c r="CR105" s="1101" t="n"/>
      <c r="CS105" s="1101" t="n"/>
      <c r="CT105" s="1101" t="n"/>
      <c r="CU105" s="1101" t="n"/>
      <c r="CV105" s="1101" t="n"/>
      <c r="CW105" s="1101" t="n"/>
      <c r="CX105" s="1101" t="n"/>
      <c r="CY105" s="1101" t="n"/>
      <c r="CZ105" s="1101" t="n"/>
      <c r="DA105" s="1101" t="n"/>
      <c r="DB105" s="1101" t="n"/>
      <c r="DC105" s="1101" t="n"/>
      <c r="DD105" s="1101" t="n"/>
      <c r="DE105" s="1101" t="n"/>
      <c r="DF105" s="1101" t="n"/>
      <c r="DG105" s="1101" t="n"/>
      <c r="DH105" s="1101" t="n"/>
      <c r="DI105" s="1101" t="n"/>
    </row>
    <row r="106" ht="16" customFormat="1" customHeight="1" s="140">
      <c r="A106" s="1101" t="n"/>
      <c r="B106" s="1101" t="n"/>
      <c r="C106" s="1101" t="n"/>
      <c r="D106" s="1101" t="n"/>
      <c r="E106" s="1101" t="n"/>
      <c r="F106" s="1101" t="n"/>
      <c r="G106" s="144" t="n"/>
      <c r="H106" s="1101" t="n"/>
      <c r="I106" s="1101" t="n"/>
      <c r="J106" s="1101" t="n"/>
      <c r="K106" s="1101" t="n"/>
      <c r="L106" s="1101" t="n"/>
      <c r="M106" s="178" t="n"/>
      <c r="N106" s="1101" t="n"/>
      <c r="O106" s="1101" t="n"/>
      <c r="P106" s="1101" t="n"/>
      <c r="Q106" s="1101" t="n"/>
      <c r="R106" s="1101" t="n"/>
      <c r="S106" s="1101" t="n"/>
      <c r="T106" s="230" t="n"/>
      <c r="U106" s="1101" t="n"/>
      <c r="V106" s="1101" t="n"/>
      <c r="W106" s="1101" t="n"/>
      <c r="X106" s="1101" t="n"/>
      <c r="Y106" s="1101" t="n"/>
      <c r="Z106" s="1101" t="n"/>
      <c r="AA106" s="144" t="n"/>
      <c r="AB106" s="1101" t="n"/>
      <c r="AC106" s="1101" t="n"/>
      <c r="AD106" s="1101" t="n"/>
      <c r="AE106" s="1101" t="n"/>
      <c r="AF106" s="1101" t="n"/>
      <c r="AG106" s="1101" t="n"/>
      <c r="AH106" s="144" t="n"/>
      <c r="AI106" s="1041" t="inlineStr">
        <is>
          <t>公司</t>
        </is>
      </c>
      <c r="AJ106" s="1053" t="inlineStr">
        <is>
          <t>本期收入(元)</t>
        </is>
      </c>
      <c r="AK106" s="1053" t="inlineStr">
        <is>
          <t>本期成本(元)</t>
        </is>
      </c>
      <c r="AL106" s="1053" t="inlineStr">
        <is>
          <t>本期利润(元)</t>
        </is>
      </c>
      <c r="AM106" s="1053" t="inlineStr">
        <is>
          <t>累计纳税(元)</t>
        </is>
      </c>
      <c r="AN106" s="1053" t="inlineStr">
        <is>
          <t>累计分红(元)</t>
        </is>
      </c>
      <c r="AO106" s="1053" t="inlineStr">
        <is>
          <t>期末现金(元)</t>
        </is>
      </c>
      <c r="AP106" s="1053" t="inlineStr">
        <is>
          <t>净资产(元)</t>
        </is>
      </c>
      <c r="AQ106" s="1053" t="inlineStr">
        <is>
          <t>综合分</t>
        </is>
      </c>
      <c r="AR106" s="445" t="inlineStr">
        <is>
          <t>预计偿还债券本金</t>
        </is>
      </c>
      <c r="AS106" s="446" t="inlineStr">
        <is>
          <t>预计未偿还债券</t>
        </is>
      </c>
      <c r="AT106" s="446" t="inlineStr">
        <is>
          <t>预计累发债券</t>
        </is>
      </c>
      <c r="AU106" s="445" t="inlineStr">
        <is>
          <t>预计本期发行债券</t>
        </is>
      </c>
      <c r="AV106" s="446" t="inlineStr">
        <is>
          <t>预计债券</t>
        </is>
      </c>
      <c r="AW106" s="453" t="inlineStr">
        <is>
          <t>预计资本利润率</t>
        </is>
      </c>
      <c r="AX106" s="446" t="inlineStr">
        <is>
          <t>上期期末现金与本期成本最大值</t>
        </is>
      </c>
      <c r="AY106" s="465" t="inlineStr">
        <is>
          <t>是否破产</t>
        </is>
      </c>
      <c r="AZ106" s="144" t="n"/>
      <c r="BA106" s="1101" t="n"/>
      <c r="BB106" s="1101" t="n"/>
      <c r="BC106" s="1101" t="n"/>
      <c r="BD106" s="1101" t="n"/>
      <c r="BE106" s="1101" t="n"/>
      <c r="BF106" s="1101" t="n"/>
      <c r="BG106" s="1101" t="n"/>
      <c r="BH106" s="1101" t="n"/>
      <c r="BI106" s="1101" t="n"/>
      <c r="BJ106" s="1101" t="n"/>
      <c r="BK106" s="1101" t="n"/>
      <c r="BL106" s="1101" t="n"/>
      <c r="BM106" s="1101" t="n"/>
      <c r="BN106" s="1101" t="n"/>
      <c r="BO106" s="1101" t="n"/>
      <c r="BP106" s="1101" t="n"/>
      <c r="BQ106" s="1101" t="n"/>
      <c r="BR106" s="1106" t="n"/>
      <c r="BS106" s="1106" t="n"/>
      <c r="BT106" s="1106" t="n"/>
      <c r="BU106" s="1106" t="n"/>
      <c r="BV106" s="1106" t="n"/>
      <c r="BW106" s="1106" t="n"/>
      <c r="BX106" s="1106" t="n"/>
      <c r="BY106" s="1106" t="n"/>
      <c r="BZ106" s="1106" t="n"/>
      <c r="CA106" s="1106" t="n"/>
      <c r="CB106" s="1106" t="n"/>
      <c r="CC106" s="1106" t="n"/>
      <c r="CD106" s="1106" t="n"/>
      <c r="CE106" s="1106" t="n"/>
      <c r="CF106" s="1106" t="n"/>
      <c r="CG106" s="1106" t="n"/>
      <c r="CH106" s="1106" t="n"/>
      <c r="CI106" s="1106" t="n"/>
      <c r="CJ106" s="1106" t="n"/>
      <c r="CK106" s="1101" t="n"/>
      <c r="CL106" s="1101" t="n"/>
      <c r="CM106" s="1101" t="n"/>
      <c r="CN106" s="1101" t="n"/>
      <c r="CO106" s="1101" t="n"/>
      <c r="CP106" s="1101" t="n"/>
      <c r="CQ106" s="1101" t="n"/>
      <c r="CR106" s="1101" t="n"/>
      <c r="CS106" s="1101" t="n"/>
      <c r="CT106" s="1101" t="n"/>
      <c r="CU106" s="1101" t="n"/>
      <c r="CV106" s="1101" t="n"/>
      <c r="CW106" s="1101" t="n"/>
      <c r="CX106" s="1101" t="n"/>
      <c r="CY106" s="1101" t="n"/>
      <c r="CZ106" s="1101" t="n"/>
      <c r="DA106" s="1101" t="n"/>
      <c r="DB106" s="1101" t="n"/>
      <c r="DC106" s="1101" t="n"/>
      <c r="DD106" s="1101" t="n"/>
      <c r="DE106" s="1101" t="n"/>
      <c r="DF106" s="1101" t="n"/>
      <c r="DG106" s="1101" t="n"/>
      <c r="DH106" s="1101" t="n"/>
      <c r="DI106" s="1101" t="n"/>
    </row>
    <row r="107" ht="16" customFormat="1" customHeight="1" s="140">
      <c r="A107" s="1101" t="n"/>
      <c r="B107" s="1101" t="n"/>
      <c r="C107" s="1101" t="n"/>
      <c r="D107" s="1101" t="n"/>
      <c r="E107" s="1101" t="n"/>
      <c r="F107" s="1101" t="n"/>
      <c r="G107" s="144" t="n"/>
      <c r="H107" s="1101" t="n"/>
      <c r="I107" s="1101" t="n"/>
      <c r="J107" s="1101" t="n"/>
      <c r="K107" s="1101" t="n"/>
      <c r="L107" s="1101" t="n"/>
      <c r="M107" s="178" t="n"/>
      <c r="N107" s="1101" t="n"/>
      <c r="O107" s="1101" t="n"/>
      <c r="P107" s="1101" t="n"/>
      <c r="Q107" s="1101" t="n"/>
      <c r="R107" s="1101" t="n"/>
      <c r="S107" s="1101" t="n"/>
      <c r="T107" s="230" t="n"/>
      <c r="U107" s="1101" t="n"/>
      <c r="V107" s="1101" t="n"/>
      <c r="W107" s="1101" t="n"/>
      <c r="X107" s="1101" t="n"/>
      <c r="Y107" s="1101" t="n"/>
      <c r="Z107" s="1101" t="n"/>
      <c r="AA107" s="144" t="n"/>
      <c r="AB107" s="1101" t="n"/>
      <c r="AC107" s="1101" t="n"/>
      <c r="AD107" s="1101" t="n"/>
      <c r="AE107" s="1101" t="n"/>
      <c r="AF107" s="1101" t="n"/>
      <c r="AG107" s="1101" t="n"/>
      <c r="AH107" s="144" t="n"/>
      <c r="AI107" s="329" t="n"/>
      <c r="AJ107" s="438" t="n"/>
      <c r="AK107" s="438" t="n"/>
      <c r="AL107" s="438" t="n"/>
      <c r="AM107" s="438" t="n"/>
      <c r="AN107" s="438" t="n"/>
      <c r="AO107" s="438" t="n"/>
      <c r="AP107" s="438" t="n"/>
      <c r="AQ107" s="434" t="n"/>
      <c r="AR107" s="447">
        <f>-AT107*5%</f>
        <v/>
      </c>
      <c r="AS107" s="447">
        <f>第2期!AS107+第2期!AR107+第2期!AU107</f>
        <v/>
      </c>
      <c r="AT107" s="448">
        <f>第2期!AU107+第2期!AT107</f>
        <v/>
      </c>
      <c r="AU107" s="447">
        <f>0.5*第2期!AP107-AS107</f>
        <v/>
      </c>
      <c r="AV107" s="447">
        <f>AU107+AS107+AR107</f>
        <v/>
      </c>
      <c r="AW107" s="1350">
        <f>AL107/(AP107+AV107)</f>
        <v/>
      </c>
      <c r="AX107" s="455">
        <f>MAX(AK107,第2期!AO107)</f>
        <v/>
      </c>
      <c r="AY107" s="1085">
        <f>IF(AI107="",0,IF(AL107&lt;MAX(AL107:AL126)/3,1,0))</f>
        <v/>
      </c>
      <c r="AZ107" s="144" t="n"/>
      <c r="BA107" s="1101" t="n"/>
      <c r="BB107" s="1101" t="n"/>
      <c r="BC107" s="1101" t="n"/>
      <c r="BD107" s="1101" t="n"/>
      <c r="BE107" s="1101" t="n"/>
      <c r="BF107" s="1101" t="n"/>
      <c r="BG107" s="1101" t="n"/>
      <c r="BH107" s="1101" t="n"/>
      <c r="BI107" s="1101" t="n"/>
      <c r="BJ107" s="1101" t="n"/>
      <c r="BK107" s="1101" t="n"/>
      <c r="BL107" s="1101" t="n"/>
      <c r="BM107" s="1101" t="n"/>
      <c r="BN107" s="1101" t="n"/>
      <c r="BO107" s="1101" t="n"/>
      <c r="BP107" s="1101" t="n"/>
      <c r="BQ107" s="1101" t="n"/>
      <c r="BR107" s="1106" t="n"/>
      <c r="BS107" s="1106" t="n"/>
      <c r="BT107" s="1106" t="n"/>
      <c r="BU107" s="1106" t="n"/>
      <c r="BV107" s="1106" t="n"/>
      <c r="BW107" s="1106" t="n"/>
      <c r="BX107" s="1106" t="n"/>
      <c r="BY107" s="1106" t="n"/>
      <c r="BZ107" s="1106" t="n"/>
      <c r="CA107" s="1106" t="n"/>
      <c r="CB107" s="1106" t="n"/>
      <c r="CC107" s="1106" t="n"/>
      <c r="CD107" s="1106" t="n"/>
      <c r="CE107" s="1106" t="n"/>
      <c r="CF107" s="1106" t="n"/>
      <c r="CG107" s="1106" t="n"/>
      <c r="CH107" s="1106" t="n"/>
      <c r="CI107" s="1106" t="n"/>
      <c r="CJ107" s="1106" t="n"/>
      <c r="CK107" s="1101" t="n"/>
      <c r="CL107" s="1101" t="n"/>
      <c r="CM107" s="1101" t="n"/>
      <c r="CN107" s="1101" t="n"/>
      <c r="CO107" s="1101" t="n"/>
      <c r="CP107" s="1101" t="n"/>
      <c r="CQ107" s="1101" t="n"/>
      <c r="CR107" s="1101" t="n"/>
      <c r="CS107" s="1101" t="n"/>
      <c r="CT107" s="1101" t="n"/>
      <c r="CU107" s="1101" t="n"/>
      <c r="CV107" s="1101" t="n"/>
      <c r="CW107" s="1101" t="n"/>
      <c r="CX107" s="1101" t="n"/>
      <c r="CY107" s="1101" t="n"/>
      <c r="CZ107" s="1101" t="n"/>
      <c r="DA107" s="1101" t="n"/>
      <c r="DB107" s="1101" t="n"/>
      <c r="DC107" s="1101" t="n"/>
      <c r="DD107" s="1101" t="n"/>
      <c r="DE107" s="1101" t="n"/>
      <c r="DF107" s="1101" t="n"/>
      <c r="DG107" s="1101" t="n"/>
      <c r="DH107" s="1101" t="n"/>
      <c r="DI107" s="1101" t="n"/>
    </row>
    <row r="108" ht="16" customFormat="1" customHeight="1" s="140">
      <c r="A108" s="1101" t="n"/>
      <c r="B108" s="1101" t="n"/>
      <c r="C108" s="1101" t="n"/>
      <c r="D108" s="1101" t="n"/>
      <c r="E108" s="1101" t="n"/>
      <c r="F108" s="1101" t="n"/>
      <c r="G108" s="144" t="n"/>
      <c r="H108" s="1101" t="n"/>
      <c r="I108" s="1101" t="n"/>
      <c r="J108" s="1101" t="n"/>
      <c r="K108" s="1101" t="n"/>
      <c r="L108" s="1101" t="n"/>
      <c r="M108" s="178" t="n"/>
      <c r="N108" s="1101" t="n"/>
      <c r="O108" s="1101" t="n"/>
      <c r="P108" s="1101" t="n"/>
      <c r="Q108" s="1101" t="n"/>
      <c r="R108" s="1101" t="n"/>
      <c r="S108" s="1101" t="n"/>
      <c r="T108" s="230" t="n"/>
      <c r="U108" s="1101" t="n"/>
      <c r="V108" s="1101" t="n"/>
      <c r="W108" s="1101" t="n"/>
      <c r="X108" s="1101" t="n"/>
      <c r="Y108" s="1101" t="n"/>
      <c r="Z108" s="1101" t="n"/>
      <c r="AA108" s="144" t="n"/>
      <c r="AB108" s="1101" t="n"/>
      <c r="AC108" s="1101" t="n"/>
      <c r="AD108" s="1101" t="n"/>
      <c r="AE108" s="1101" t="n"/>
      <c r="AF108" s="1101" t="n"/>
      <c r="AG108" s="1101" t="n"/>
      <c r="AH108" s="144" t="n"/>
      <c r="AI108" s="332" t="n"/>
      <c r="AJ108" s="439" t="n"/>
      <c r="AK108" s="439" t="n"/>
      <c r="AL108" s="439" t="n"/>
      <c r="AM108" s="439" t="n"/>
      <c r="AN108" s="439" t="n"/>
      <c r="AO108" s="439" t="n"/>
      <c r="AP108" s="439" t="n"/>
      <c r="AQ108" s="435" t="n"/>
      <c r="AR108" s="447">
        <f>-AT108*5%</f>
        <v/>
      </c>
      <c r="AS108" s="447">
        <f>第2期!AS108+第2期!AR108+第2期!AU108</f>
        <v/>
      </c>
      <c r="AT108" s="448">
        <f>第2期!AU108+第2期!AT108</f>
        <v/>
      </c>
      <c r="AU108" s="447">
        <f>0.5*第2期!AP108-AS108</f>
        <v/>
      </c>
      <c r="AV108" s="447">
        <f>AU108+AS108+AR108</f>
        <v/>
      </c>
      <c r="AW108" s="1350">
        <f>AL108/(AP108+AV108)</f>
        <v/>
      </c>
      <c r="AX108" s="455">
        <f>MAX(AK108,第2期!AO108)</f>
        <v/>
      </c>
      <c r="AY108" s="1085">
        <f>IF(AI108="",0,IF(AL108&lt;MAX(AL108:AL127)/3,1,0))</f>
        <v/>
      </c>
      <c r="AZ108" s="144" t="n"/>
      <c r="BA108" s="1101" t="n"/>
      <c r="BB108" s="1101" t="n"/>
      <c r="BC108" s="1101" t="n"/>
      <c r="BD108" s="1101" t="n"/>
      <c r="BE108" s="1101" t="n"/>
      <c r="BF108" s="1101" t="n"/>
      <c r="BG108" s="1101" t="n"/>
      <c r="BH108" s="1101" t="n"/>
      <c r="BI108" s="1101" t="n"/>
      <c r="BJ108" s="1101" t="n"/>
      <c r="BK108" s="1101" t="n"/>
      <c r="BL108" s="1101" t="n"/>
      <c r="BM108" s="1101" t="n"/>
      <c r="BN108" s="1101" t="n"/>
      <c r="BO108" s="1101" t="n"/>
      <c r="BP108" s="1101" t="n"/>
      <c r="BQ108" s="1101" t="n"/>
      <c r="BR108" s="1106" t="n"/>
      <c r="BS108" s="1106" t="n"/>
      <c r="BT108" s="1106" t="n"/>
      <c r="BU108" s="1106" t="n"/>
      <c r="BV108" s="1106" t="n"/>
      <c r="BW108" s="1106" t="n"/>
      <c r="BX108" s="1106" t="n"/>
      <c r="BY108" s="1106" t="n"/>
      <c r="BZ108" s="1106" t="n"/>
      <c r="CA108" s="1106" t="n"/>
      <c r="CB108" s="1106" t="n"/>
      <c r="CC108" s="1106" t="n"/>
      <c r="CD108" s="1106" t="n"/>
      <c r="CE108" s="1106" t="n"/>
      <c r="CF108" s="1106" t="n"/>
      <c r="CG108" s="1106" t="n"/>
      <c r="CH108" s="1106" t="n"/>
      <c r="CI108" s="1106" t="n"/>
      <c r="CJ108" s="1106" t="n"/>
      <c r="CK108" s="1101" t="n"/>
      <c r="CL108" s="1101" t="n"/>
      <c r="CM108" s="1101" t="n"/>
      <c r="CN108" s="1101" t="n"/>
      <c r="CO108" s="1101" t="n"/>
      <c r="CP108" s="1101" t="n"/>
      <c r="CQ108" s="1101" t="n"/>
      <c r="CR108" s="1101" t="n"/>
      <c r="CS108" s="1101" t="n"/>
      <c r="CT108" s="1101" t="n"/>
      <c r="CU108" s="1101" t="n"/>
      <c r="CV108" s="1101" t="n"/>
      <c r="CW108" s="1101" t="n"/>
      <c r="CX108" s="1101" t="n"/>
      <c r="CY108" s="1101" t="n"/>
      <c r="CZ108" s="1101" t="n"/>
      <c r="DA108" s="1101" t="n"/>
      <c r="DB108" s="1101" t="n"/>
      <c r="DC108" s="1101" t="n"/>
      <c r="DD108" s="1101" t="n"/>
      <c r="DE108" s="1101" t="n"/>
      <c r="DF108" s="1101" t="n"/>
      <c r="DG108" s="1101" t="n"/>
      <c r="DH108" s="1101" t="n"/>
      <c r="DI108" s="1101" t="n"/>
    </row>
    <row r="109" ht="16" customFormat="1" customHeight="1" s="140">
      <c r="A109" s="1101" t="n"/>
      <c r="B109" s="1101" t="n"/>
      <c r="C109" s="1101" t="n"/>
      <c r="D109" s="1101" t="n"/>
      <c r="E109" s="1101" t="n"/>
      <c r="F109" s="1101" t="n"/>
      <c r="G109" s="144" t="n"/>
      <c r="H109" s="1101" t="n"/>
      <c r="I109" s="1101" t="n"/>
      <c r="J109" s="1101" t="n"/>
      <c r="K109" s="1101" t="n"/>
      <c r="L109" s="1101" t="n"/>
      <c r="M109" s="178" t="n"/>
      <c r="N109" s="1101" t="n"/>
      <c r="O109" s="1101" t="n"/>
      <c r="P109" s="1101" t="n"/>
      <c r="Q109" s="1101" t="n"/>
      <c r="R109" s="1101" t="n"/>
      <c r="S109" s="1101" t="n"/>
      <c r="T109" s="230" t="n"/>
      <c r="U109" s="1101" t="n"/>
      <c r="V109" s="1101" t="n"/>
      <c r="W109" s="1101" t="n"/>
      <c r="X109" s="1101" t="n"/>
      <c r="Y109" s="1101" t="n"/>
      <c r="Z109" s="1101" t="n"/>
      <c r="AA109" s="144" t="n"/>
      <c r="AB109" s="1101" t="n"/>
      <c r="AC109" s="1101" t="n"/>
      <c r="AD109" s="1101" t="n"/>
      <c r="AE109" s="1101" t="n"/>
      <c r="AF109" s="1101" t="n"/>
      <c r="AG109" s="1101" t="n"/>
      <c r="AH109" s="144" t="n"/>
      <c r="AI109" s="332" t="n"/>
      <c r="AJ109" s="439" t="n"/>
      <c r="AK109" s="439" t="n"/>
      <c r="AL109" s="439" t="n"/>
      <c r="AM109" s="439" t="n"/>
      <c r="AN109" s="439" t="n"/>
      <c r="AO109" s="439" t="n"/>
      <c r="AP109" s="439" t="n"/>
      <c r="AQ109" s="435" t="n"/>
      <c r="AR109" s="447">
        <f>-AT109*5%</f>
        <v/>
      </c>
      <c r="AS109" s="447">
        <f>第2期!AS109+第2期!AR109+第2期!AU109</f>
        <v/>
      </c>
      <c r="AT109" s="448">
        <f>第2期!AU109+第2期!AT109</f>
        <v/>
      </c>
      <c r="AU109" s="447">
        <f>0.5*第2期!AP109-AS109</f>
        <v/>
      </c>
      <c r="AV109" s="447">
        <f>AU109+AS109+AR109</f>
        <v/>
      </c>
      <c r="AW109" s="1350">
        <f>AL109/(AP109+AV109)</f>
        <v/>
      </c>
      <c r="AX109" s="455">
        <f>MAX(AK109,第2期!AO109)</f>
        <v/>
      </c>
      <c r="AY109" s="1085">
        <f>IF(AI109="",0,IF(AL109&lt;MAX(AL109:AL128)/3,1,0))</f>
        <v/>
      </c>
      <c r="AZ109" s="144" t="n"/>
      <c r="BA109" s="1101" t="n"/>
      <c r="BB109" s="1101" t="n"/>
      <c r="BC109" s="1101" t="n"/>
      <c r="BD109" s="1101" t="n"/>
      <c r="BE109" s="1101" t="n"/>
      <c r="BF109" s="1101" t="n"/>
      <c r="BG109" s="1101" t="n"/>
      <c r="BH109" s="1101" t="n"/>
      <c r="BI109" s="1101" t="n"/>
      <c r="BJ109" s="1101" t="n"/>
      <c r="BK109" s="1101" t="n"/>
      <c r="BL109" s="1101" t="n"/>
      <c r="BM109" s="1101" t="n"/>
      <c r="BN109" s="1101" t="n"/>
      <c r="BO109" s="1101" t="n"/>
      <c r="BP109" s="1101" t="n"/>
      <c r="BQ109" s="1101" t="n"/>
      <c r="BR109" s="1106" t="n"/>
      <c r="BS109" s="1106" t="n"/>
      <c r="BT109" s="1106" t="n"/>
      <c r="BU109" s="1106" t="n"/>
      <c r="BV109" s="1106" t="n"/>
      <c r="BW109" s="1106" t="n"/>
      <c r="BX109" s="1106" t="n"/>
      <c r="BY109" s="1106" t="n"/>
      <c r="BZ109" s="1106" t="n"/>
      <c r="CA109" s="1106" t="n"/>
      <c r="CB109" s="1106" t="n"/>
      <c r="CC109" s="1106" t="n"/>
      <c r="CD109" s="1106" t="n"/>
      <c r="CE109" s="1106" t="n"/>
      <c r="CF109" s="1106" t="n"/>
      <c r="CG109" s="1106" t="n"/>
      <c r="CH109" s="1106" t="n"/>
      <c r="CI109" s="1106" t="n"/>
      <c r="CJ109" s="1106" t="n"/>
      <c r="CK109" s="1101" t="n"/>
      <c r="CL109" s="1101" t="n"/>
      <c r="CM109" s="1101" t="n"/>
      <c r="CN109" s="1101" t="n"/>
      <c r="CO109" s="1101" t="n"/>
      <c r="CP109" s="1101" t="n"/>
      <c r="CQ109" s="1101" t="n"/>
      <c r="CR109" s="1101" t="n"/>
      <c r="CS109" s="1101" t="n"/>
      <c r="CT109" s="1101" t="n"/>
      <c r="CU109" s="1101" t="n"/>
      <c r="CV109" s="1101" t="n"/>
      <c r="CW109" s="1101" t="n"/>
      <c r="CX109" s="1101" t="n"/>
      <c r="CY109" s="1101" t="n"/>
      <c r="CZ109" s="1101" t="n"/>
      <c r="DA109" s="1101" t="n"/>
      <c r="DB109" s="1101" t="n"/>
      <c r="DC109" s="1101" t="n"/>
      <c r="DD109" s="1101" t="n"/>
      <c r="DE109" s="1101" t="n"/>
      <c r="DF109" s="1101" t="n"/>
      <c r="DG109" s="1101" t="n"/>
      <c r="DH109" s="1101" t="n"/>
      <c r="DI109" s="1101" t="n"/>
    </row>
    <row r="110" ht="16" customFormat="1" customHeight="1" s="140">
      <c r="A110" s="1101" t="n"/>
      <c r="B110" s="1101" t="n"/>
      <c r="C110" s="1101" t="n"/>
      <c r="D110" s="1101" t="n"/>
      <c r="E110" s="1101" t="n"/>
      <c r="F110" s="1101" t="n"/>
      <c r="G110" s="144" t="n"/>
      <c r="H110" s="1101" t="n"/>
      <c r="I110" s="1101" t="n"/>
      <c r="J110" s="1101" t="n"/>
      <c r="K110" s="1101" t="n"/>
      <c r="L110" s="1101" t="n"/>
      <c r="M110" s="178" t="n"/>
      <c r="N110" s="1101" t="n"/>
      <c r="O110" s="1101" t="n"/>
      <c r="P110" s="1101" t="n"/>
      <c r="Q110" s="1101" t="n"/>
      <c r="R110" s="1101" t="n"/>
      <c r="S110" s="1101" t="n"/>
      <c r="T110" s="230" t="n"/>
      <c r="U110" s="1101" t="n"/>
      <c r="V110" s="1101" t="n"/>
      <c r="W110" s="1101" t="n"/>
      <c r="X110" s="1101" t="n"/>
      <c r="Y110" s="1101" t="n"/>
      <c r="Z110" s="1101" t="n"/>
      <c r="AA110" s="144" t="n"/>
      <c r="AB110" s="1101" t="n"/>
      <c r="AC110" s="1101" t="n"/>
      <c r="AD110" s="1101" t="n"/>
      <c r="AE110" s="1101" t="n"/>
      <c r="AF110" s="1101" t="n"/>
      <c r="AG110" s="1101" t="n"/>
      <c r="AH110" s="144" t="n"/>
      <c r="AI110" s="332" t="n"/>
      <c r="AJ110" s="439" t="n"/>
      <c r="AK110" s="439" t="n"/>
      <c r="AL110" s="439" t="n"/>
      <c r="AM110" s="439" t="n"/>
      <c r="AN110" s="439" t="n"/>
      <c r="AO110" s="439" t="n"/>
      <c r="AP110" s="439" t="n"/>
      <c r="AQ110" s="435" t="n"/>
      <c r="AR110" s="447">
        <f>-AT110*5%</f>
        <v/>
      </c>
      <c r="AS110" s="447">
        <f>第2期!AS110+第2期!AR110+第2期!AU110</f>
        <v/>
      </c>
      <c r="AT110" s="448">
        <f>第2期!AU110+第2期!AT110</f>
        <v/>
      </c>
      <c r="AU110" s="447">
        <f>0.5*第2期!AP110-AS110</f>
        <v/>
      </c>
      <c r="AV110" s="447">
        <f>AU110+AS110+AR110</f>
        <v/>
      </c>
      <c r="AW110" s="1350">
        <f>AL110/(AP110+AV110)</f>
        <v/>
      </c>
      <c r="AX110" s="455">
        <f>MAX(AK110,第2期!AO110)</f>
        <v/>
      </c>
      <c r="AY110" s="1085">
        <f>IF(AI110="",0,IF(AL110&lt;MAX(AL110:AL129)/3,1,0))</f>
        <v/>
      </c>
      <c r="AZ110" s="144" t="n"/>
      <c r="BA110" s="1101" t="n"/>
      <c r="BB110" s="1101" t="n"/>
      <c r="BC110" s="1101" t="n"/>
      <c r="BD110" s="1101" t="n"/>
      <c r="BE110" s="1101" t="n"/>
      <c r="BF110" s="1101" t="n"/>
      <c r="BG110" s="1101" t="n"/>
      <c r="BH110" s="1101" t="n"/>
      <c r="BI110" s="1101" t="n"/>
      <c r="BJ110" s="1101" t="n"/>
      <c r="BK110" s="1101" t="n"/>
      <c r="BL110" s="1101" t="n"/>
      <c r="BM110" s="1101" t="n"/>
      <c r="BN110" s="1101" t="n"/>
      <c r="BO110" s="1101" t="n"/>
      <c r="BP110" s="1101" t="n"/>
      <c r="BQ110" s="1101" t="n"/>
      <c r="BR110" s="1106" t="n"/>
      <c r="BS110" s="1106" t="n"/>
      <c r="BT110" s="1106" t="n"/>
      <c r="BU110" s="1106" t="n"/>
      <c r="BV110" s="1106" t="n"/>
      <c r="BW110" s="1106" t="n"/>
      <c r="BX110" s="1106" t="n"/>
      <c r="BY110" s="1106" t="n"/>
      <c r="BZ110" s="1106" t="n"/>
      <c r="CA110" s="1106" t="n"/>
      <c r="CB110" s="1106" t="n"/>
      <c r="CC110" s="1106" t="n"/>
      <c r="CD110" s="1106" t="n"/>
      <c r="CE110" s="1106" t="n"/>
      <c r="CF110" s="1106" t="n"/>
      <c r="CG110" s="1106" t="n"/>
      <c r="CH110" s="1106" t="n"/>
      <c r="CI110" s="1106" t="n"/>
      <c r="CJ110" s="1106" t="n"/>
      <c r="CK110" s="1101" t="n"/>
      <c r="CL110" s="1101" t="n"/>
      <c r="CM110" s="1101" t="n"/>
      <c r="CN110" s="1101" t="n"/>
      <c r="CO110" s="1101" t="n"/>
      <c r="CP110" s="1101" t="n"/>
      <c r="CQ110" s="1101" t="n"/>
      <c r="CR110" s="1101" t="n"/>
      <c r="CS110" s="1101" t="n"/>
      <c r="CT110" s="1101" t="n"/>
      <c r="CU110" s="1101" t="n"/>
      <c r="CV110" s="1101" t="n"/>
      <c r="CW110" s="1101" t="n"/>
      <c r="CX110" s="1101" t="n"/>
      <c r="CY110" s="1101" t="n"/>
      <c r="CZ110" s="1101" t="n"/>
      <c r="DA110" s="1101" t="n"/>
      <c r="DB110" s="1101" t="n"/>
      <c r="DC110" s="1101" t="n"/>
      <c r="DD110" s="1101" t="n"/>
      <c r="DE110" s="1101" t="n"/>
      <c r="DF110" s="1101" t="n"/>
      <c r="DG110" s="1101" t="n"/>
      <c r="DH110" s="1101" t="n"/>
      <c r="DI110" s="1101" t="n"/>
    </row>
    <row r="111" ht="16" customFormat="1" customHeight="1" s="140">
      <c r="A111" s="1101" t="n"/>
      <c r="B111" s="1101" t="n"/>
      <c r="C111" s="1101" t="n"/>
      <c r="D111" s="1101" t="n"/>
      <c r="E111" s="1101" t="n"/>
      <c r="F111" s="1101" t="n"/>
      <c r="G111" s="144" t="n"/>
      <c r="H111" s="1101" t="n"/>
      <c r="I111" s="1101" t="n"/>
      <c r="J111" s="1101" t="n"/>
      <c r="K111" s="1101" t="n"/>
      <c r="L111" s="1101" t="n"/>
      <c r="M111" s="178" t="n"/>
      <c r="N111" s="1101" t="n"/>
      <c r="O111" s="1101" t="n"/>
      <c r="P111" s="1101" t="n"/>
      <c r="Q111" s="1101" t="n"/>
      <c r="R111" s="1101" t="n"/>
      <c r="S111" s="1101" t="n"/>
      <c r="T111" s="230" t="n"/>
      <c r="U111" s="1101" t="n"/>
      <c r="V111" s="1101" t="n"/>
      <c r="W111" s="1101" t="n"/>
      <c r="X111" s="1101" t="n"/>
      <c r="Y111" s="1101" t="n"/>
      <c r="Z111" s="1101" t="n"/>
      <c r="AA111" s="144" t="n"/>
      <c r="AB111" s="1101" t="n"/>
      <c r="AC111" s="1101" t="n"/>
      <c r="AD111" s="1101" t="n"/>
      <c r="AE111" s="1101" t="n"/>
      <c r="AF111" s="1101" t="n"/>
      <c r="AG111" s="1101" t="n"/>
      <c r="AH111" s="144" t="n"/>
      <c r="AI111" s="332" t="n"/>
      <c r="AJ111" s="439" t="n"/>
      <c r="AK111" s="439" t="n"/>
      <c r="AL111" s="439" t="n"/>
      <c r="AM111" s="439" t="n"/>
      <c r="AN111" s="439" t="n"/>
      <c r="AO111" s="439" t="n"/>
      <c r="AP111" s="439" t="n"/>
      <c r="AQ111" s="435" t="n"/>
      <c r="AR111" s="447">
        <f>-AT111*5%</f>
        <v/>
      </c>
      <c r="AS111" s="447">
        <f>第2期!AS111+第2期!AR111+第2期!AU111</f>
        <v/>
      </c>
      <c r="AT111" s="448">
        <f>第2期!AU111+第2期!AT111</f>
        <v/>
      </c>
      <c r="AU111" s="447">
        <f>0.5*第2期!AP111-AS111</f>
        <v/>
      </c>
      <c r="AV111" s="447">
        <f>AU111+AS111+AR111</f>
        <v/>
      </c>
      <c r="AW111" s="1350">
        <f>AL111/(AP111+AV111)</f>
        <v/>
      </c>
      <c r="AX111" s="455">
        <f>MAX(AK111,第2期!AO111)</f>
        <v/>
      </c>
      <c r="AY111" s="1085">
        <f>IF(AI111="",0,IF(AL111&lt;MAX(AL111:AL130)/3,1,0))</f>
        <v/>
      </c>
      <c r="AZ111" s="144" t="n"/>
      <c r="BA111" s="1101" t="n"/>
      <c r="BB111" s="1101" t="n"/>
      <c r="BC111" s="1101" t="n"/>
      <c r="BD111" s="1101" t="n"/>
      <c r="BE111" s="1101" t="n"/>
      <c r="BF111" s="1101" t="n"/>
      <c r="BG111" s="1101" t="n"/>
      <c r="BH111" s="1101" t="n"/>
      <c r="BI111" s="1101" t="n"/>
      <c r="BJ111" s="1101" t="n"/>
      <c r="BK111" s="1101" t="n"/>
      <c r="BL111" s="1101" t="n"/>
      <c r="BM111" s="1101" t="n"/>
      <c r="BN111" s="1101" t="n"/>
      <c r="BO111" s="1101" t="n"/>
      <c r="BP111" s="1101" t="n"/>
      <c r="BQ111" s="1101" t="n"/>
      <c r="BR111" s="1106" t="n"/>
      <c r="BS111" s="1106" t="n"/>
      <c r="BT111" s="1106" t="n"/>
      <c r="BU111" s="1106" t="n"/>
      <c r="BV111" s="1106" t="n"/>
      <c r="BW111" s="1106" t="n"/>
      <c r="BX111" s="1106" t="n"/>
      <c r="BY111" s="1106" t="n"/>
      <c r="BZ111" s="1106" t="n"/>
      <c r="CA111" s="1106" t="n"/>
      <c r="CB111" s="1106" t="n"/>
      <c r="CC111" s="1106" t="n"/>
      <c r="CD111" s="1106" t="n"/>
      <c r="CE111" s="1106" t="n"/>
      <c r="CF111" s="1106" t="n"/>
      <c r="CG111" s="1106" t="n"/>
      <c r="CH111" s="1106" t="n"/>
      <c r="CI111" s="1106" t="n"/>
      <c r="CJ111" s="1106" t="n"/>
      <c r="CK111" s="1101" t="n"/>
      <c r="CL111" s="1101" t="n"/>
      <c r="CM111" s="1101" t="n"/>
      <c r="CN111" s="1101" t="n"/>
      <c r="CO111" s="1101" t="n"/>
      <c r="CP111" s="1101" t="n"/>
      <c r="CQ111" s="1101" t="n"/>
      <c r="CR111" s="1101" t="n"/>
      <c r="CS111" s="1101" t="n"/>
      <c r="CT111" s="1101" t="n"/>
      <c r="CU111" s="1101" t="n"/>
      <c r="CV111" s="1101" t="n"/>
      <c r="CW111" s="1101" t="n"/>
      <c r="CX111" s="1101" t="n"/>
      <c r="CY111" s="1101" t="n"/>
      <c r="CZ111" s="1101" t="n"/>
      <c r="DA111" s="1101" t="n"/>
      <c r="DB111" s="1101" t="n"/>
      <c r="DC111" s="1101" t="n"/>
      <c r="DD111" s="1101" t="n"/>
      <c r="DE111" s="1101" t="n"/>
      <c r="DF111" s="1101" t="n"/>
      <c r="DG111" s="1101" t="n"/>
      <c r="DH111" s="1101" t="n"/>
      <c r="DI111" s="1101" t="n"/>
    </row>
    <row r="112" ht="16" customFormat="1" customHeight="1" s="140">
      <c r="A112" s="1101" t="n"/>
      <c r="B112" s="1101" t="n"/>
      <c r="C112" s="1101" t="n"/>
      <c r="D112" s="1101" t="n"/>
      <c r="E112" s="1101" t="n"/>
      <c r="F112" s="1101" t="n"/>
      <c r="G112" s="144" t="n"/>
      <c r="H112" s="1101" t="n"/>
      <c r="I112" s="1101" t="n"/>
      <c r="J112" s="1101" t="n"/>
      <c r="K112" s="1101" t="n"/>
      <c r="L112" s="1101" t="n"/>
      <c r="M112" s="178" t="n"/>
      <c r="N112" s="1101" t="n"/>
      <c r="O112" s="1101" t="n"/>
      <c r="P112" s="1101" t="n"/>
      <c r="Q112" s="1101" t="n"/>
      <c r="R112" s="1101" t="n"/>
      <c r="S112" s="1101" t="n"/>
      <c r="T112" s="230" t="n"/>
      <c r="U112" s="1101" t="n"/>
      <c r="V112" s="1101" t="n"/>
      <c r="W112" s="1101" t="n"/>
      <c r="X112" s="1101" t="n"/>
      <c r="Y112" s="1101" t="n"/>
      <c r="Z112" s="1101" t="n"/>
      <c r="AA112" s="144" t="n"/>
      <c r="AB112" s="1101" t="n"/>
      <c r="AC112" s="1101" t="n"/>
      <c r="AD112" s="1101" t="n"/>
      <c r="AE112" s="1101" t="n"/>
      <c r="AF112" s="1101" t="n"/>
      <c r="AG112" s="1101" t="n"/>
      <c r="AH112" s="144" t="n"/>
      <c r="AI112" s="332" t="n"/>
      <c r="AJ112" s="439" t="n"/>
      <c r="AK112" s="439" t="n"/>
      <c r="AL112" s="439" t="n"/>
      <c r="AM112" s="439" t="n"/>
      <c r="AN112" s="439" t="n"/>
      <c r="AO112" s="439" t="n"/>
      <c r="AP112" s="439" t="n"/>
      <c r="AQ112" s="435" t="n"/>
      <c r="AR112" s="447">
        <f>-AT112*5%</f>
        <v/>
      </c>
      <c r="AS112" s="447">
        <f>第2期!AS112+第2期!AR112+第2期!AU112</f>
        <v/>
      </c>
      <c r="AT112" s="448">
        <f>第2期!AU112+第2期!AT112</f>
        <v/>
      </c>
      <c r="AU112" s="447">
        <f>0.5*第2期!AP112-AS112</f>
        <v/>
      </c>
      <c r="AV112" s="447">
        <f>AU112+AS112+AR112</f>
        <v/>
      </c>
      <c r="AW112" s="1350">
        <f>AL112/(AP112+AV112)</f>
        <v/>
      </c>
      <c r="AX112" s="455">
        <f>MAX(AK112,第2期!AO112)</f>
        <v/>
      </c>
      <c r="AY112" s="1085">
        <f>IF(AI112="",0,IF(AL112&lt;MAX(AL112:AL131)/3,1,0))</f>
        <v/>
      </c>
      <c r="AZ112" s="144" t="n"/>
      <c r="BA112" s="1101" t="n"/>
      <c r="BB112" s="1101" t="n"/>
      <c r="BC112" s="1101" t="n"/>
      <c r="BD112" s="1101" t="n"/>
      <c r="BE112" s="1101" t="n"/>
      <c r="BF112" s="1101" t="n"/>
      <c r="BG112" s="1101" t="n"/>
      <c r="BH112" s="1101" t="n"/>
      <c r="BI112" s="1101" t="n"/>
      <c r="BJ112" s="1101" t="n"/>
      <c r="BK112" s="1101" t="n"/>
      <c r="BL112" s="1101" t="n"/>
      <c r="BM112" s="1101" t="n"/>
      <c r="BN112" s="1101" t="n"/>
      <c r="BO112" s="1101" t="n"/>
      <c r="BP112" s="1101" t="n"/>
      <c r="BQ112" s="1101" t="n"/>
      <c r="BR112" s="1106" t="n"/>
      <c r="BS112" s="1106" t="n"/>
      <c r="BT112" s="1106" t="n"/>
      <c r="BU112" s="1106" t="n"/>
      <c r="BV112" s="1106" t="n"/>
      <c r="BW112" s="1106" t="n"/>
      <c r="BX112" s="1106" t="n"/>
      <c r="BY112" s="1106" t="n"/>
      <c r="BZ112" s="1106" t="n"/>
      <c r="CA112" s="1106" t="n"/>
      <c r="CB112" s="1106" t="n"/>
      <c r="CC112" s="1106" t="n"/>
      <c r="CD112" s="1106" t="n"/>
      <c r="CE112" s="1106" t="n"/>
      <c r="CF112" s="1106" t="n"/>
      <c r="CG112" s="1106" t="n"/>
      <c r="CH112" s="1106" t="n"/>
      <c r="CI112" s="1106" t="n"/>
      <c r="CJ112" s="1106" t="n"/>
      <c r="CK112" s="1101" t="n"/>
      <c r="CL112" s="1101" t="n"/>
      <c r="CM112" s="1101" t="n"/>
      <c r="CN112" s="1101" t="n"/>
      <c r="CO112" s="1101" t="n"/>
      <c r="CP112" s="1101" t="n"/>
      <c r="CQ112" s="1101" t="n"/>
      <c r="CR112" s="1101" t="n"/>
      <c r="CS112" s="1101" t="n"/>
      <c r="CT112" s="1101" t="n"/>
      <c r="CU112" s="1101" t="n"/>
      <c r="CV112" s="1101" t="n"/>
      <c r="CW112" s="1101" t="n"/>
      <c r="CX112" s="1101" t="n"/>
      <c r="CY112" s="1101" t="n"/>
      <c r="CZ112" s="1101" t="n"/>
      <c r="DA112" s="1101" t="n"/>
      <c r="DB112" s="1101" t="n"/>
      <c r="DC112" s="1101" t="n"/>
      <c r="DD112" s="1101" t="n"/>
      <c r="DE112" s="1101" t="n"/>
      <c r="DF112" s="1101" t="n"/>
      <c r="DG112" s="1101" t="n"/>
      <c r="DH112" s="1101" t="n"/>
      <c r="DI112" s="1101" t="n"/>
    </row>
    <row r="113" ht="16" customFormat="1" customHeight="1" s="140">
      <c r="A113" s="1101" t="n"/>
      <c r="B113" s="1101" t="n"/>
      <c r="C113" s="1101" t="n"/>
      <c r="D113" s="1101" t="n"/>
      <c r="E113" s="1101" t="n"/>
      <c r="F113" s="1101" t="n"/>
      <c r="G113" s="144" t="n"/>
      <c r="H113" s="1101" t="n"/>
      <c r="I113" s="1101" t="n"/>
      <c r="J113" s="1101" t="n"/>
      <c r="K113" s="1101" t="n"/>
      <c r="L113" s="1101" t="n"/>
      <c r="M113" s="178" t="n"/>
      <c r="N113" s="1101" t="n"/>
      <c r="O113" s="1101" t="n"/>
      <c r="P113" s="1101" t="n"/>
      <c r="Q113" s="1101" t="n"/>
      <c r="R113" s="1101" t="n"/>
      <c r="S113" s="1101" t="n"/>
      <c r="T113" s="230" t="n"/>
      <c r="U113" s="1101" t="n"/>
      <c r="V113" s="1101" t="n"/>
      <c r="W113" s="1101" t="n"/>
      <c r="X113" s="1101" t="n"/>
      <c r="Y113" s="1101" t="n"/>
      <c r="Z113" s="1101" t="n"/>
      <c r="AA113" s="144" t="n"/>
      <c r="AB113" s="1101" t="n"/>
      <c r="AC113" s="1101" t="n"/>
      <c r="AD113" s="1101" t="n"/>
      <c r="AE113" s="1101" t="n"/>
      <c r="AF113" s="1101" t="n"/>
      <c r="AG113" s="1101" t="n"/>
      <c r="AH113" s="144" t="n"/>
      <c r="AI113" s="332" t="n"/>
      <c r="AJ113" s="439" t="n"/>
      <c r="AK113" s="439" t="n"/>
      <c r="AL113" s="439" t="n"/>
      <c r="AM113" s="439" t="n"/>
      <c r="AN113" s="439" t="n"/>
      <c r="AO113" s="439" t="n"/>
      <c r="AP113" s="439" t="n"/>
      <c r="AQ113" s="435" t="n"/>
      <c r="AR113" s="447">
        <f>-AT113*5%</f>
        <v/>
      </c>
      <c r="AS113" s="447">
        <f>第2期!AS113+第2期!AR113+第2期!AU113</f>
        <v/>
      </c>
      <c r="AT113" s="448">
        <f>第2期!AU113+第2期!AT113</f>
        <v/>
      </c>
      <c r="AU113" s="447">
        <f>0.5*第2期!AP113-AS113</f>
        <v/>
      </c>
      <c r="AV113" s="447">
        <f>AU113+AS113+AR113</f>
        <v/>
      </c>
      <c r="AW113" s="1350">
        <f>AL113/(AP113+AV113)</f>
        <v/>
      </c>
      <c r="AX113" s="455">
        <f>MAX(AK113,第2期!AO113)</f>
        <v/>
      </c>
      <c r="AY113" s="1085">
        <f>IF(AI113="",0,IF(AL113&lt;MAX(AL113:AL132)/3,1,0))</f>
        <v/>
      </c>
      <c r="AZ113" s="144" t="n"/>
      <c r="BA113" s="1101" t="n"/>
      <c r="BB113" s="1101" t="n"/>
      <c r="BC113" s="1101" t="n"/>
      <c r="BD113" s="1101" t="n"/>
      <c r="BE113" s="1101" t="n"/>
      <c r="BF113" s="1101" t="n"/>
      <c r="BG113" s="1101" t="n"/>
      <c r="BH113" s="1101" t="n"/>
      <c r="BI113" s="1101" t="n"/>
      <c r="BJ113" s="1101" t="n"/>
      <c r="BK113" s="1101" t="n"/>
      <c r="BL113" s="1101" t="n"/>
      <c r="BM113" s="1101" t="n"/>
      <c r="BN113" s="1101" t="n"/>
      <c r="BO113" s="1101" t="n"/>
      <c r="BP113" s="1101" t="n"/>
      <c r="BQ113" s="1101" t="n"/>
      <c r="BR113" s="1106" t="n"/>
      <c r="BS113" s="1106" t="n"/>
      <c r="BT113" s="1106" t="n"/>
      <c r="BU113" s="1106" t="n"/>
      <c r="BV113" s="1106" t="n"/>
      <c r="BW113" s="1106" t="n"/>
      <c r="BX113" s="1106" t="n"/>
      <c r="BY113" s="1106" t="n"/>
      <c r="BZ113" s="1106" t="n"/>
      <c r="CA113" s="1106" t="n"/>
      <c r="CB113" s="1106" t="n"/>
      <c r="CC113" s="1106" t="n"/>
      <c r="CD113" s="1106" t="n"/>
      <c r="CE113" s="1106" t="n"/>
      <c r="CF113" s="1106" t="n"/>
      <c r="CG113" s="1106" t="n"/>
      <c r="CH113" s="1106" t="n"/>
      <c r="CI113" s="1106" t="n"/>
      <c r="CJ113" s="1106" t="n"/>
      <c r="CK113" s="1101" t="n"/>
      <c r="CL113" s="1101" t="n"/>
      <c r="CM113" s="1101" t="n"/>
      <c r="CN113" s="1101" t="n"/>
      <c r="CO113" s="1101" t="n"/>
      <c r="CP113" s="1101" t="n"/>
      <c r="CQ113" s="1101" t="n"/>
      <c r="CR113" s="1101" t="n"/>
      <c r="CS113" s="1101" t="n"/>
      <c r="CT113" s="1101" t="n"/>
      <c r="CU113" s="1101" t="n"/>
      <c r="CV113" s="1101" t="n"/>
      <c r="CW113" s="1101" t="n"/>
      <c r="CX113" s="1101" t="n"/>
      <c r="CY113" s="1101" t="n"/>
      <c r="CZ113" s="1101" t="n"/>
      <c r="DA113" s="1101" t="n"/>
      <c r="DB113" s="1101" t="n"/>
      <c r="DC113" s="1101" t="n"/>
      <c r="DD113" s="1101" t="n"/>
      <c r="DE113" s="1101" t="n"/>
      <c r="DF113" s="1101" t="n"/>
      <c r="DG113" s="1101" t="n"/>
      <c r="DH113" s="1101" t="n"/>
      <c r="DI113" s="1101" t="n"/>
    </row>
    <row r="114" ht="16" customFormat="1" customHeight="1" s="140">
      <c r="A114" s="1101" t="n"/>
      <c r="B114" s="1101" t="n"/>
      <c r="C114" s="1101" t="n"/>
      <c r="D114" s="1101" t="n"/>
      <c r="E114" s="1101" t="n"/>
      <c r="F114" s="1101" t="n"/>
      <c r="G114" s="144" t="n"/>
      <c r="H114" s="1101" t="n"/>
      <c r="I114" s="1101" t="n"/>
      <c r="J114" s="1101" t="n"/>
      <c r="K114" s="1101" t="n"/>
      <c r="L114" s="1101" t="n"/>
      <c r="M114" s="178" t="n"/>
      <c r="N114" s="1101" t="n"/>
      <c r="O114" s="1101" t="n"/>
      <c r="P114" s="1101" t="n"/>
      <c r="Q114" s="1101" t="n"/>
      <c r="R114" s="1101" t="n"/>
      <c r="S114" s="1101" t="n"/>
      <c r="T114" s="230" t="n"/>
      <c r="U114" s="1101" t="n"/>
      <c r="V114" s="1101" t="n"/>
      <c r="W114" s="1101" t="n"/>
      <c r="X114" s="1101" t="n"/>
      <c r="Y114" s="1101" t="n"/>
      <c r="Z114" s="1101" t="n"/>
      <c r="AA114" s="144" t="n"/>
      <c r="AB114" s="1101" t="n"/>
      <c r="AC114" s="1101" t="n"/>
      <c r="AD114" s="1101" t="n"/>
      <c r="AE114" s="1101" t="n"/>
      <c r="AF114" s="1101" t="n"/>
      <c r="AG114" s="1101" t="n"/>
      <c r="AH114" s="144" t="n"/>
      <c r="AI114" s="332" t="n"/>
      <c r="AJ114" s="439" t="n"/>
      <c r="AK114" s="439" t="n"/>
      <c r="AL114" s="439" t="n"/>
      <c r="AM114" s="439" t="n"/>
      <c r="AN114" s="439" t="n"/>
      <c r="AO114" s="439" t="n"/>
      <c r="AP114" s="439" t="n"/>
      <c r="AQ114" s="435" t="n"/>
      <c r="AR114" s="447">
        <f>-AT114*5%</f>
        <v/>
      </c>
      <c r="AS114" s="447">
        <f>第2期!AS114+第2期!AR114+第2期!AU114</f>
        <v/>
      </c>
      <c r="AT114" s="448">
        <f>第2期!AU114+第2期!AT114</f>
        <v/>
      </c>
      <c r="AU114" s="447">
        <f>0.5*第2期!AP114-AS114</f>
        <v/>
      </c>
      <c r="AV114" s="447">
        <f>AU114+AS114+AR114</f>
        <v/>
      </c>
      <c r="AW114" s="1350">
        <f>AL114/(AP114+AV114)</f>
        <v/>
      </c>
      <c r="AX114" s="455">
        <f>MAX(AK114,第2期!AO114)</f>
        <v/>
      </c>
      <c r="AY114" s="1085">
        <f>IF(AI114="",0,IF(AL114&lt;MAX(AL114:AL133)/3,1,0))</f>
        <v/>
      </c>
      <c r="AZ114" s="144" t="n"/>
      <c r="BA114" s="1101" t="n"/>
      <c r="BB114" s="1101" t="n"/>
      <c r="BC114" s="1101" t="n"/>
      <c r="BD114" s="1101" t="n"/>
      <c r="BE114" s="1101" t="n"/>
      <c r="BF114" s="1101" t="n"/>
      <c r="BG114" s="1101" t="n"/>
      <c r="BH114" s="1101" t="n"/>
      <c r="BI114" s="1101" t="n"/>
      <c r="BJ114" s="1101" t="n"/>
      <c r="BK114" s="1101" t="n"/>
      <c r="BL114" s="1101" t="n"/>
      <c r="BM114" s="1101" t="n"/>
      <c r="BN114" s="1101" t="n"/>
      <c r="BO114" s="1101" t="n"/>
      <c r="BP114" s="1101" t="n"/>
      <c r="BQ114" s="1101" t="n"/>
      <c r="BR114" s="1106" t="n"/>
      <c r="BS114" s="1106" t="n"/>
      <c r="BT114" s="1106" t="n"/>
      <c r="BU114" s="1106" t="n"/>
      <c r="BV114" s="1106" t="n"/>
      <c r="BW114" s="1106" t="n"/>
      <c r="BX114" s="1106" t="n"/>
      <c r="BY114" s="1106" t="n"/>
      <c r="BZ114" s="1106" t="n"/>
      <c r="CA114" s="1106" t="n"/>
      <c r="CB114" s="1106" t="n"/>
      <c r="CC114" s="1106" t="n"/>
      <c r="CD114" s="1106" t="n"/>
      <c r="CE114" s="1106" t="n"/>
      <c r="CF114" s="1106" t="n"/>
      <c r="CG114" s="1106" t="n"/>
      <c r="CH114" s="1106" t="n"/>
      <c r="CI114" s="1106" t="n"/>
      <c r="CJ114" s="1106" t="n"/>
      <c r="CK114" s="1101" t="n"/>
      <c r="CL114" s="1101" t="n"/>
      <c r="CM114" s="1101" t="n"/>
      <c r="CN114" s="1101" t="n"/>
      <c r="CO114" s="1101" t="n"/>
      <c r="CP114" s="1101" t="n"/>
      <c r="CQ114" s="1101" t="n"/>
      <c r="CR114" s="1101" t="n"/>
      <c r="CS114" s="1101" t="n"/>
      <c r="CT114" s="1101" t="n"/>
      <c r="CU114" s="1101" t="n"/>
      <c r="CV114" s="1101" t="n"/>
      <c r="CW114" s="1101" t="n"/>
      <c r="CX114" s="1101" t="n"/>
      <c r="CY114" s="1101" t="n"/>
      <c r="CZ114" s="1101" t="n"/>
      <c r="DA114" s="1101" t="n"/>
      <c r="DB114" s="1101" t="n"/>
      <c r="DC114" s="1101" t="n"/>
      <c r="DD114" s="1101" t="n"/>
      <c r="DE114" s="1101" t="n"/>
      <c r="DF114" s="1101" t="n"/>
      <c r="DG114" s="1101" t="n"/>
      <c r="DH114" s="1101" t="n"/>
      <c r="DI114" s="1101" t="n"/>
    </row>
    <row r="115" ht="16" customFormat="1" customHeight="1" s="140">
      <c r="A115" s="1101" t="n"/>
      <c r="B115" s="1101" t="n"/>
      <c r="C115" s="1101" t="n"/>
      <c r="D115" s="1101" t="n"/>
      <c r="E115" s="1101" t="n"/>
      <c r="F115" s="1101" t="n"/>
      <c r="G115" s="144" t="n"/>
      <c r="H115" s="1101" t="n"/>
      <c r="I115" s="1101" t="n"/>
      <c r="J115" s="1101" t="n"/>
      <c r="K115" s="1101" t="n"/>
      <c r="L115" s="1101" t="n"/>
      <c r="M115" s="178" t="n"/>
      <c r="N115" s="1101" t="n"/>
      <c r="O115" s="1101" t="n"/>
      <c r="P115" s="1101" t="n"/>
      <c r="Q115" s="1101" t="n"/>
      <c r="R115" s="1101" t="n"/>
      <c r="S115" s="1101" t="n"/>
      <c r="T115" s="230" t="n"/>
      <c r="U115" s="1101" t="n"/>
      <c r="V115" s="1101" t="n"/>
      <c r="W115" s="1101" t="n"/>
      <c r="X115" s="1101" t="n"/>
      <c r="Y115" s="1101" t="n"/>
      <c r="Z115" s="1101" t="n"/>
      <c r="AA115" s="144" t="n"/>
      <c r="AB115" s="1101" t="n"/>
      <c r="AC115" s="1101" t="n"/>
      <c r="AD115" s="1101" t="n"/>
      <c r="AE115" s="1101" t="n"/>
      <c r="AF115" s="1101" t="n"/>
      <c r="AG115" s="1101" t="n"/>
      <c r="AH115" s="144" t="n"/>
      <c r="AI115" s="332" t="n"/>
      <c r="AJ115" s="439" t="n"/>
      <c r="AK115" s="439" t="n"/>
      <c r="AL115" s="439" t="n"/>
      <c r="AM115" s="439" t="n"/>
      <c r="AN115" s="439" t="n"/>
      <c r="AO115" s="439" t="n"/>
      <c r="AP115" s="439" t="n"/>
      <c r="AQ115" s="435" t="n"/>
      <c r="AR115" s="447">
        <f>-AT115*5%</f>
        <v/>
      </c>
      <c r="AS115" s="447">
        <f>第2期!AS115+第2期!AR115+第2期!AU115</f>
        <v/>
      </c>
      <c r="AT115" s="448">
        <f>第2期!AU115+第2期!AT115</f>
        <v/>
      </c>
      <c r="AU115" s="447">
        <f>0.5*第2期!AP115-AS115</f>
        <v/>
      </c>
      <c r="AV115" s="447">
        <f>AU115+AS115+AR115</f>
        <v/>
      </c>
      <c r="AW115" s="1350">
        <f>AL115/(AP115+AV115)</f>
        <v/>
      </c>
      <c r="AX115" s="455">
        <f>MAX(AK115,第2期!AO115)</f>
        <v/>
      </c>
      <c r="AY115" s="1085">
        <f>IF(AI115="",0,IF(AL115&lt;MAX(AL115:AL134)/3,1,0))</f>
        <v/>
      </c>
      <c r="AZ115" s="144" t="n"/>
      <c r="BA115" s="1101" t="n"/>
      <c r="BB115" s="1101" t="n"/>
      <c r="BC115" s="1101" t="n"/>
      <c r="BD115" s="1101" t="n"/>
      <c r="BE115" s="1101" t="n"/>
      <c r="BF115" s="1101" t="n"/>
      <c r="BG115" s="1101" t="n"/>
      <c r="BH115" s="1101" t="n"/>
      <c r="BI115" s="1101" t="n"/>
      <c r="BJ115" s="1101" t="n"/>
      <c r="BK115" s="1101" t="n"/>
      <c r="BL115" s="1101" t="n"/>
      <c r="BM115" s="1101" t="n"/>
      <c r="BN115" s="1101" t="n"/>
      <c r="BO115" s="1101" t="n"/>
      <c r="BP115" s="1101" t="n"/>
      <c r="BQ115" s="1101" t="n"/>
      <c r="BR115" s="1106" t="n"/>
      <c r="BS115" s="1106" t="n"/>
      <c r="BT115" s="1106" t="n"/>
      <c r="BU115" s="1106" t="n"/>
      <c r="BV115" s="1106" t="n"/>
      <c r="BW115" s="1106" t="n"/>
      <c r="BX115" s="1106" t="n"/>
      <c r="BY115" s="1106" t="n"/>
      <c r="BZ115" s="1106" t="n"/>
      <c r="CA115" s="1106" t="n"/>
      <c r="CB115" s="1106" t="n"/>
      <c r="CC115" s="1106" t="n"/>
      <c r="CD115" s="1106" t="n"/>
      <c r="CE115" s="1106" t="n"/>
      <c r="CF115" s="1106" t="n"/>
      <c r="CG115" s="1106" t="n"/>
      <c r="CH115" s="1106" t="n"/>
      <c r="CI115" s="1106" t="n"/>
      <c r="CJ115" s="1106" t="n"/>
      <c r="CK115" s="1101" t="n"/>
      <c r="CL115" s="1101" t="n"/>
      <c r="CM115" s="1101" t="n"/>
      <c r="CN115" s="1101" t="n"/>
      <c r="CO115" s="1101" t="n"/>
      <c r="CP115" s="1101" t="n"/>
      <c r="CQ115" s="1101" t="n"/>
      <c r="CR115" s="1101" t="n"/>
      <c r="CS115" s="1101" t="n"/>
      <c r="CT115" s="1101" t="n"/>
      <c r="CU115" s="1101" t="n"/>
      <c r="CV115" s="1101" t="n"/>
      <c r="CW115" s="1101" t="n"/>
      <c r="CX115" s="1101" t="n"/>
      <c r="CY115" s="1101" t="n"/>
      <c r="CZ115" s="1101" t="n"/>
      <c r="DA115" s="1101" t="n"/>
      <c r="DB115" s="1101" t="n"/>
      <c r="DC115" s="1101" t="n"/>
      <c r="DD115" s="1101" t="n"/>
      <c r="DE115" s="1101" t="n"/>
      <c r="DF115" s="1101" t="n"/>
      <c r="DG115" s="1101" t="n"/>
      <c r="DH115" s="1101" t="n"/>
      <c r="DI115" s="1101" t="n"/>
    </row>
    <row r="116" ht="16" customFormat="1" customHeight="1" s="140">
      <c r="A116" s="1101" t="n"/>
      <c r="B116" s="1101" t="n"/>
      <c r="C116" s="1101" t="n"/>
      <c r="D116" s="1101" t="n"/>
      <c r="E116" s="1101" t="n"/>
      <c r="F116" s="1101" t="n"/>
      <c r="G116" s="144" t="n"/>
      <c r="H116" s="1101" t="n"/>
      <c r="I116" s="1101" t="n"/>
      <c r="J116" s="1101" t="n"/>
      <c r="K116" s="1101" t="n"/>
      <c r="L116" s="1101" t="n"/>
      <c r="M116" s="178" t="n"/>
      <c r="N116" s="1101" t="n"/>
      <c r="O116" s="1101" t="n"/>
      <c r="P116" s="1101" t="n"/>
      <c r="Q116" s="1101" t="n"/>
      <c r="R116" s="1101" t="n"/>
      <c r="S116" s="1101" t="n"/>
      <c r="T116" s="230" t="n"/>
      <c r="U116" s="1101" t="n"/>
      <c r="V116" s="1101" t="n"/>
      <c r="W116" s="1101" t="n"/>
      <c r="X116" s="1101" t="n"/>
      <c r="Y116" s="1101" t="n"/>
      <c r="Z116" s="1101" t="n"/>
      <c r="AA116" s="144" t="n"/>
      <c r="AB116" s="1101" t="n"/>
      <c r="AC116" s="1101" t="n"/>
      <c r="AD116" s="1101" t="n"/>
      <c r="AE116" s="1101" t="n"/>
      <c r="AF116" s="1101" t="n"/>
      <c r="AG116" s="1101" t="n"/>
      <c r="AH116" s="144" t="n"/>
      <c r="AI116" s="332" t="n"/>
      <c r="AJ116" s="439" t="n"/>
      <c r="AK116" s="439" t="n"/>
      <c r="AL116" s="439" t="n"/>
      <c r="AM116" s="439" t="n"/>
      <c r="AN116" s="439" t="n"/>
      <c r="AO116" s="439" t="n"/>
      <c r="AP116" s="439" t="n"/>
      <c r="AQ116" s="435" t="n"/>
      <c r="AR116" s="447">
        <f>-AT116*5%</f>
        <v/>
      </c>
      <c r="AS116" s="447">
        <f>第2期!AS116+第2期!AR116+第2期!AU116</f>
        <v/>
      </c>
      <c r="AT116" s="448">
        <f>第2期!AU116+第2期!AT116</f>
        <v/>
      </c>
      <c r="AU116" s="447">
        <f>0.5*第2期!AP116-AS116</f>
        <v/>
      </c>
      <c r="AV116" s="447">
        <f>AU116+AS116+AR116</f>
        <v/>
      </c>
      <c r="AW116" s="1350">
        <f>AL116/(AP116+AV116)</f>
        <v/>
      </c>
      <c r="AX116" s="455">
        <f>MAX(AK116,第2期!AO116)</f>
        <v/>
      </c>
      <c r="AY116" s="1085">
        <f>IF(AI116="",0,IF(AL116&lt;MAX(AL116:AL135)/3,1,0))</f>
        <v/>
      </c>
      <c r="AZ116" s="144" t="n"/>
      <c r="BA116" s="1101" t="n"/>
      <c r="BB116" s="1101" t="n"/>
      <c r="BC116" s="1101" t="n"/>
      <c r="BD116" s="1101" t="n"/>
      <c r="BE116" s="1101" t="n"/>
      <c r="BF116" s="1101" t="n"/>
      <c r="BG116" s="1101" t="n"/>
      <c r="BH116" s="1101" t="n"/>
      <c r="BI116" s="1101" t="n"/>
      <c r="BJ116" s="1101" t="n"/>
      <c r="BK116" s="1101" t="n"/>
      <c r="BL116" s="1101" t="n"/>
      <c r="BM116" s="1101" t="n"/>
      <c r="BN116" s="1101" t="n"/>
      <c r="BO116" s="1101" t="n"/>
      <c r="BP116" s="1101" t="n"/>
      <c r="BQ116" s="1101" t="n"/>
      <c r="BR116" s="1106" t="n"/>
      <c r="BS116" s="1106" t="n"/>
      <c r="BT116" s="1106" t="n"/>
      <c r="BU116" s="1106" t="n"/>
      <c r="BV116" s="1106" t="n"/>
      <c r="BW116" s="1106" t="n"/>
      <c r="BX116" s="1106" t="n"/>
      <c r="BY116" s="1106" t="n"/>
      <c r="BZ116" s="1106" t="n"/>
      <c r="CA116" s="1106" t="n"/>
      <c r="CB116" s="1106" t="n"/>
      <c r="CC116" s="1106" t="n"/>
      <c r="CD116" s="1106" t="n"/>
      <c r="CE116" s="1106" t="n"/>
      <c r="CF116" s="1106" t="n"/>
      <c r="CG116" s="1106" t="n"/>
      <c r="CH116" s="1106" t="n"/>
      <c r="CI116" s="1106" t="n"/>
      <c r="CJ116" s="1106" t="n"/>
      <c r="CK116" s="1101" t="n"/>
      <c r="CL116" s="1101" t="n"/>
      <c r="CM116" s="1101" t="n"/>
      <c r="CN116" s="1101" t="n"/>
      <c r="CO116" s="1101" t="n"/>
      <c r="CP116" s="1101" t="n"/>
      <c r="CQ116" s="1101" t="n"/>
      <c r="CR116" s="1101" t="n"/>
      <c r="CS116" s="1101" t="n"/>
      <c r="CT116" s="1101" t="n"/>
      <c r="CU116" s="1101" t="n"/>
      <c r="CV116" s="1101" t="n"/>
      <c r="CW116" s="1101" t="n"/>
      <c r="CX116" s="1101" t="n"/>
      <c r="CY116" s="1101" t="n"/>
      <c r="CZ116" s="1101" t="n"/>
      <c r="DA116" s="1101" t="n"/>
      <c r="DB116" s="1101" t="n"/>
      <c r="DC116" s="1101" t="n"/>
      <c r="DD116" s="1101" t="n"/>
      <c r="DE116" s="1101" t="n"/>
      <c r="DF116" s="1101" t="n"/>
      <c r="DG116" s="1101" t="n"/>
      <c r="DH116" s="1101" t="n"/>
      <c r="DI116" s="1101" t="n"/>
    </row>
    <row r="117" ht="16" customFormat="1" customHeight="1" s="140">
      <c r="A117" s="1101" t="n"/>
      <c r="B117" s="1101" t="n"/>
      <c r="C117" s="1101" t="n"/>
      <c r="D117" s="1101" t="n"/>
      <c r="E117" s="1101" t="n"/>
      <c r="F117" s="1101" t="n"/>
      <c r="G117" s="144" t="n"/>
      <c r="H117" s="1101" t="n"/>
      <c r="I117" s="1101" t="n"/>
      <c r="J117" s="1101" t="n"/>
      <c r="K117" s="1101" t="n"/>
      <c r="L117" s="1101" t="n"/>
      <c r="M117" s="178" t="n"/>
      <c r="N117" s="1101" t="n"/>
      <c r="O117" s="1101" t="n"/>
      <c r="P117" s="1101" t="n"/>
      <c r="Q117" s="1101" t="n"/>
      <c r="R117" s="1101" t="n"/>
      <c r="S117" s="1101" t="n"/>
      <c r="T117" s="230" t="n"/>
      <c r="U117" s="1101" t="n"/>
      <c r="V117" s="1101" t="n"/>
      <c r="W117" s="1101" t="n"/>
      <c r="X117" s="1101" t="n"/>
      <c r="Y117" s="1101" t="n"/>
      <c r="Z117" s="1101" t="n"/>
      <c r="AA117" s="144" t="n"/>
      <c r="AB117" s="1101" t="n"/>
      <c r="AC117" s="1101" t="n"/>
      <c r="AD117" s="1101" t="n"/>
      <c r="AE117" s="1101" t="n"/>
      <c r="AF117" s="1101" t="n"/>
      <c r="AG117" s="1101" t="n"/>
      <c r="AH117" s="144" t="n"/>
      <c r="AI117" s="332" t="n"/>
      <c r="AJ117" s="439" t="n"/>
      <c r="AK117" s="439" t="n"/>
      <c r="AL117" s="439" t="n"/>
      <c r="AM117" s="439" t="n"/>
      <c r="AN117" s="439" t="n"/>
      <c r="AO117" s="439" t="n"/>
      <c r="AP117" s="439" t="n"/>
      <c r="AQ117" s="435" t="n"/>
      <c r="AR117" s="447">
        <f>-AT117*5%</f>
        <v/>
      </c>
      <c r="AS117" s="447">
        <f>第2期!AS117+第2期!AR117+第2期!AU117</f>
        <v/>
      </c>
      <c r="AT117" s="448">
        <f>第2期!AU117+第2期!AT117</f>
        <v/>
      </c>
      <c r="AU117" s="447">
        <f>0.5*第2期!AP117-AS117</f>
        <v/>
      </c>
      <c r="AV117" s="447">
        <f>AU117+AS117+AR117</f>
        <v/>
      </c>
      <c r="AW117" s="1350">
        <f>AL117/(AP117+AV117)</f>
        <v/>
      </c>
      <c r="AX117" s="455">
        <f>MAX(AK117,第2期!AO117)</f>
        <v/>
      </c>
      <c r="AY117" s="1085">
        <f>IF(AI117="",0,IF(AL117&lt;MAX(AL117:AL136)/3,1,0))</f>
        <v/>
      </c>
      <c r="AZ117" s="144" t="n"/>
      <c r="BA117" s="1101" t="n"/>
      <c r="BB117" s="1101" t="n"/>
      <c r="BC117" s="1101" t="n"/>
      <c r="BD117" s="1101" t="n"/>
      <c r="BE117" s="1101" t="n"/>
      <c r="BF117" s="1101" t="n"/>
      <c r="BG117" s="1101" t="n"/>
      <c r="BH117" s="1101" t="n"/>
      <c r="BI117" s="1101" t="n"/>
      <c r="BJ117" s="1101" t="n"/>
      <c r="BK117" s="1101" t="n"/>
      <c r="BL117" s="1101" t="n"/>
      <c r="BM117" s="1101" t="n"/>
      <c r="BN117" s="1101" t="n"/>
      <c r="BO117" s="1101" t="n"/>
      <c r="BP117" s="1101" t="n"/>
      <c r="BQ117" s="1101" t="n"/>
      <c r="BR117" s="1106" t="n"/>
      <c r="BS117" s="1106" t="n"/>
      <c r="BT117" s="1106" t="n"/>
      <c r="BU117" s="1106" t="n"/>
      <c r="BV117" s="1106" t="n"/>
      <c r="BW117" s="1106" t="n"/>
      <c r="BX117" s="1106" t="n"/>
      <c r="BY117" s="1106" t="n"/>
      <c r="BZ117" s="1106" t="n"/>
      <c r="CA117" s="1106" t="n"/>
      <c r="CB117" s="1106" t="n"/>
      <c r="CC117" s="1106" t="n"/>
      <c r="CD117" s="1106" t="n"/>
      <c r="CE117" s="1106" t="n"/>
      <c r="CF117" s="1106" t="n"/>
      <c r="CG117" s="1106" t="n"/>
      <c r="CH117" s="1106" t="n"/>
      <c r="CI117" s="1106" t="n"/>
      <c r="CJ117" s="1106" t="n"/>
      <c r="CK117" s="1101" t="n"/>
      <c r="CL117" s="1101" t="n"/>
      <c r="CM117" s="1101" t="n"/>
      <c r="CN117" s="1101" t="n"/>
      <c r="CO117" s="1101" t="n"/>
      <c r="CP117" s="1101" t="n"/>
      <c r="CQ117" s="1101" t="n"/>
      <c r="CR117" s="1101" t="n"/>
      <c r="CS117" s="1101" t="n"/>
      <c r="CT117" s="1101" t="n"/>
      <c r="CU117" s="1101" t="n"/>
      <c r="CV117" s="1101" t="n"/>
      <c r="CW117" s="1101" t="n"/>
      <c r="CX117" s="1101" t="n"/>
      <c r="CY117" s="1101" t="n"/>
      <c r="CZ117" s="1101" t="n"/>
      <c r="DA117" s="1101" t="n"/>
      <c r="DB117" s="1101" t="n"/>
      <c r="DC117" s="1101" t="n"/>
      <c r="DD117" s="1101" t="n"/>
      <c r="DE117" s="1101" t="n"/>
      <c r="DF117" s="1101" t="n"/>
      <c r="DG117" s="1101" t="n"/>
      <c r="DH117" s="1101" t="n"/>
      <c r="DI117" s="1101" t="n"/>
    </row>
    <row r="118" ht="16" customFormat="1" customHeight="1" s="140">
      <c r="A118" s="1101" t="n"/>
      <c r="B118" s="1101" t="n"/>
      <c r="C118" s="1101" t="n"/>
      <c r="D118" s="1101" t="n"/>
      <c r="E118" s="1101" t="n"/>
      <c r="F118" s="1101" t="n"/>
      <c r="G118" s="144" t="n"/>
      <c r="H118" s="1101" t="n"/>
      <c r="I118" s="1101" t="n"/>
      <c r="J118" s="1101" t="n"/>
      <c r="K118" s="1101" t="n"/>
      <c r="L118" s="1101" t="n"/>
      <c r="M118" s="178" t="n"/>
      <c r="N118" s="1101" t="n"/>
      <c r="O118" s="1101" t="n"/>
      <c r="P118" s="1101" t="n"/>
      <c r="Q118" s="1101" t="n"/>
      <c r="R118" s="1101" t="n"/>
      <c r="S118" s="1101" t="n"/>
      <c r="T118" s="230" t="n"/>
      <c r="U118" s="1101" t="n"/>
      <c r="V118" s="1101" t="n"/>
      <c r="W118" s="1101" t="n"/>
      <c r="X118" s="1101" t="n"/>
      <c r="Y118" s="1101" t="n"/>
      <c r="Z118" s="1101" t="n"/>
      <c r="AA118" s="144" t="n"/>
      <c r="AB118" s="1101" t="n"/>
      <c r="AC118" s="1101" t="n"/>
      <c r="AD118" s="1101" t="n"/>
      <c r="AE118" s="1101" t="n"/>
      <c r="AF118" s="1101" t="n"/>
      <c r="AG118" s="1101" t="n"/>
      <c r="AH118" s="144" t="n"/>
      <c r="AI118" s="332" t="n"/>
      <c r="AJ118" s="439" t="n"/>
      <c r="AK118" s="439" t="n"/>
      <c r="AL118" s="439" t="n"/>
      <c r="AM118" s="439" t="n"/>
      <c r="AN118" s="439" t="n"/>
      <c r="AO118" s="439" t="n"/>
      <c r="AP118" s="439" t="n"/>
      <c r="AQ118" s="435" t="n"/>
      <c r="AR118" s="447">
        <f>-AT118*5%</f>
        <v/>
      </c>
      <c r="AS118" s="447">
        <f>第2期!AS118+第2期!AR118+第2期!AU118</f>
        <v/>
      </c>
      <c r="AT118" s="448">
        <f>第2期!AU118+第2期!AT118</f>
        <v/>
      </c>
      <c r="AU118" s="447">
        <f>0.5*第2期!AP118-AS118</f>
        <v/>
      </c>
      <c r="AV118" s="447">
        <f>AU118+AS118+AR118</f>
        <v/>
      </c>
      <c r="AW118" s="1350">
        <f>AL118/(AP118+AV118)</f>
        <v/>
      </c>
      <c r="AX118" s="455">
        <f>MAX(AK118,第2期!AO118)</f>
        <v/>
      </c>
      <c r="AY118" s="1085">
        <f>IF(AI118="",0,IF(AL118&lt;MAX(AL118:AL137)/3,1,0))</f>
        <v/>
      </c>
      <c r="AZ118" s="144" t="n"/>
      <c r="BA118" s="1101" t="n"/>
      <c r="BB118" s="1101" t="n"/>
      <c r="BC118" s="1101" t="n"/>
      <c r="BD118" s="1101" t="n"/>
      <c r="BE118" s="1101" t="n"/>
      <c r="BF118" s="1101" t="n"/>
      <c r="BG118" s="1101" t="n"/>
      <c r="BH118" s="1101" t="n"/>
      <c r="BI118" s="1101" t="n"/>
      <c r="BJ118" s="1101" t="n"/>
      <c r="BK118" s="1101" t="n"/>
      <c r="BL118" s="1101" t="n"/>
      <c r="BM118" s="1101" t="n"/>
      <c r="BN118" s="1101" t="n"/>
      <c r="BO118" s="1101" t="n"/>
      <c r="BP118" s="1101" t="n"/>
      <c r="BQ118" s="1101" t="n"/>
      <c r="BR118" s="1106" t="n"/>
      <c r="BS118" s="1106" t="n"/>
      <c r="BT118" s="1106" t="n"/>
      <c r="BU118" s="1106" t="n"/>
      <c r="BV118" s="1106" t="n"/>
      <c r="BW118" s="1106" t="n"/>
      <c r="BX118" s="1106" t="n"/>
      <c r="BY118" s="1106" t="n"/>
      <c r="BZ118" s="1106" t="n"/>
      <c r="CA118" s="1106" t="n"/>
      <c r="CB118" s="1106" t="n"/>
      <c r="CC118" s="1106" t="n"/>
      <c r="CD118" s="1106" t="n"/>
      <c r="CE118" s="1106" t="n"/>
      <c r="CF118" s="1106" t="n"/>
      <c r="CG118" s="1106" t="n"/>
      <c r="CH118" s="1106" t="n"/>
      <c r="CI118" s="1106" t="n"/>
      <c r="CJ118" s="1106" t="n"/>
      <c r="CK118" s="1101" t="n"/>
      <c r="CL118" s="1101" t="n"/>
      <c r="CM118" s="1101" t="n"/>
      <c r="CN118" s="1101" t="n"/>
      <c r="CO118" s="1101" t="n"/>
      <c r="CP118" s="1101" t="n"/>
      <c r="CQ118" s="1101" t="n"/>
      <c r="CR118" s="1101" t="n"/>
      <c r="CS118" s="1101" t="n"/>
      <c r="CT118" s="1101" t="n"/>
      <c r="CU118" s="1101" t="n"/>
      <c r="CV118" s="1101" t="n"/>
      <c r="CW118" s="1101" t="n"/>
      <c r="CX118" s="1101" t="n"/>
      <c r="CY118" s="1101" t="n"/>
      <c r="CZ118" s="1101" t="n"/>
      <c r="DA118" s="1101" t="n"/>
      <c r="DB118" s="1101" t="n"/>
      <c r="DC118" s="1101" t="n"/>
      <c r="DD118" s="1101" t="n"/>
      <c r="DE118" s="1101" t="n"/>
      <c r="DF118" s="1101" t="n"/>
      <c r="DG118" s="1101" t="n"/>
      <c r="DH118" s="1101" t="n"/>
      <c r="DI118" s="1101" t="n"/>
    </row>
    <row r="119" ht="16" customFormat="1" customHeight="1" s="140">
      <c r="A119" s="1101" t="n"/>
      <c r="B119" s="1101" t="n"/>
      <c r="C119" s="1101" t="n"/>
      <c r="D119" s="1101" t="n"/>
      <c r="E119" s="1101" t="n"/>
      <c r="F119" s="1101" t="n"/>
      <c r="G119" s="144" t="n"/>
      <c r="H119" s="1101" t="n"/>
      <c r="I119" s="1101" t="n"/>
      <c r="J119" s="1101" t="n"/>
      <c r="K119" s="1101" t="n"/>
      <c r="L119" s="1101" t="n"/>
      <c r="M119" s="178" t="n"/>
      <c r="N119" s="1101" t="n"/>
      <c r="O119" s="1101" t="n"/>
      <c r="P119" s="1101" t="n"/>
      <c r="Q119" s="1101" t="n"/>
      <c r="R119" s="1101" t="n"/>
      <c r="S119" s="1101" t="n"/>
      <c r="T119" s="230" t="n"/>
      <c r="U119" s="1101" t="n"/>
      <c r="V119" s="1101" t="n"/>
      <c r="W119" s="1101" t="n"/>
      <c r="X119" s="1101" t="n"/>
      <c r="Y119" s="1101" t="n"/>
      <c r="Z119" s="1101" t="n"/>
      <c r="AA119" s="144" t="n"/>
      <c r="AB119" s="1101" t="n"/>
      <c r="AC119" s="1101" t="n"/>
      <c r="AD119" s="1101" t="n"/>
      <c r="AE119" s="1101" t="n"/>
      <c r="AF119" s="1101" t="n"/>
      <c r="AG119" s="1101" t="n"/>
      <c r="AH119" s="144" t="n"/>
      <c r="AI119" s="332" t="n"/>
      <c r="AJ119" s="439" t="n"/>
      <c r="AK119" s="439" t="n"/>
      <c r="AL119" s="439" t="n"/>
      <c r="AM119" s="439" t="n"/>
      <c r="AN119" s="439" t="n"/>
      <c r="AO119" s="439" t="n"/>
      <c r="AP119" s="439" t="n"/>
      <c r="AQ119" s="435" t="n"/>
      <c r="AR119" s="447">
        <f>-AT119*5%</f>
        <v/>
      </c>
      <c r="AS119" s="447">
        <f>第2期!AS119+第2期!AR119+第2期!AU119</f>
        <v/>
      </c>
      <c r="AT119" s="448">
        <f>第2期!AU119+第2期!AT119</f>
        <v/>
      </c>
      <c r="AU119" s="447">
        <f>0.5*第2期!AP119-AS119</f>
        <v/>
      </c>
      <c r="AV119" s="447">
        <f>AU119+AS119+AR119</f>
        <v/>
      </c>
      <c r="AW119" s="1350">
        <f>AL119/(AP119+AV119)</f>
        <v/>
      </c>
      <c r="AX119" s="455">
        <f>MAX(AK119,第2期!AO119)</f>
        <v/>
      </c>
      <c r="AY119" s="1085">
        <f>IF(AI119="",0,IF(AL119&lt;MAX(AL119:AL138)/3,1,0))</f>
        <v/>
      </c>
      <c r="AZ119" s="144" t="n"/>
      <c r="BA119" s="1101" t="n"/>
      <c r="BB119" s="1101" t="n"/>
      <c r="BC119" s="1101" t="n"/>
      <c r="BD119" s="1101" t="n"/>
      <c r="BE119" s="1101" t="n"/>
      <c r="BF119" s="1101" t="n"/>
      <c r="BG119" s="1101" t="n"/>
      <c r="BH119" s="1101" t="n"/>
      <c r="BI119" s="1101" t="n"/>
      <c r="BJ119" s="1101" t="n"/>
      <c r="BK119" s="1101" t="n"/>
      <c r="BL119" s="1101" t="n"/>
      <c r="BM119" s="1101" t="n"/>
      <c r="BN119" s="1101" t="n"/>
      <c r="BO119" s="1101" t="n"/>
      <c r="BP119" s="1101" t="n"/>
      <c r="BQ119" s="1101" t="n"/>
      <c r="BR119" s="1106" t="n"/>
      <c r="BS119" s="1106" t="n"/>
      <c r="BT119" s="1106" t="n"/>
      <c r="BU119" s="1106" t="n"/>
      <c r="BV119" s="1106" t="n"/>
      <c r="BW119" s="1106" t="n"/>
      <c r="BX119" s="1106" t="n"/>
      <c r="BY119" s="1106" t="n"/>
      <c r="BZ119" s="1106" t="n"/>
      <c r="CA119" s="1106" t="n"/>
      <c r="CB119" s="1106" t="n"/>
      <c r="CC119" s="1106" t="n"/>
      <c r="CD119" s="1106" t="n"/>
      <c r="CE119" s="1106" t="n"/>
      <c r="CF119" s="1106" t="n"/>
      <c r="CG119" s="1106" t="n"/>
      <c r="CH119" s="1106" t="n"/>
      <c r="CI119" s="1106" t="n"/>
      <c r="CJ119" s="1106" t="n"/>
      <c r="CK119" s="1101" t="n"/>
      <c r="CL119" s="1101" t="n"/>
      <c r="CM119" s="1101" t="n"/>
      <c r="CN119" s="1101" t="n"/>
      <c r="CO119" s="1101" t="n"/>
      <c r="CP119" s="1101" t="n"/>
      <c r="CQ119" s="1101" t="n"/>
      <c r="CR119" s="1101" t="n"/>
      <c r="CS119" s="1101" t="n"/>
      <c r="CT119" s="1101" t="n"/>
      <c r="CU119" s="1101" t="n"/>
      <c r="CV119" s="1101" t="n"/>
      <c r="CW119" s="1101" t="n"/>
      <c r="CX119" s="1101" t="n"/>
      <c r="CY119" s="1101" t="n"/>
      <c r="CZ119" s="1101" t="n"/>
      <c r="DA119" s="1101" t="n"/>
      <c r="DB119" s="1101" t="n"/>
      <c r="DC119" s="1101" t="n"/>
      <c r="DD119" s="1101" t="n"/>
      <c r="DE119" s="1101" t="n"/>
      <c r="DF119" s="1101" t="n"/>
      <c r="DG119" s="1101" t="n"/>
      <c r="DH119" s="1101" t="n"/>
      <c r="DI119" s="1101" t="n"/>
    </row>
    <row r="120" ht="16" customFormat="1" customHeight="1" s="140">
      <c r="A120" s="1101" t="n"/>
      <c r="B120" s="1101" t="n"/>
      <c r="C120" s="1101" t="n"/>
      <c r="D120" s="1101" t="n"/>
      <c r="E120" s="1101" t="n"/>
      <c r="F120" s="1101" t="n"/>
      <c r="G120" s="144" t="n"/>
      <c r="H120" s="1101" t="n"/>
      <c r="I120" s="1101" t="n"/>
      <c r="J120" s="1101" t="n"/>
      <c r="K120" s="1101" t="n"/>
      <c r="L120" s="1101" t="n"/>
      <c r="M120" s="178" t="n"/>
      <c r="N120" s="1101" t="n"/>
      <c r="O120" s="1101" t="n"/>
      <c r="P120" s="1101" t="n"/>
      <c r="Q120" s="1101" t="n"/>
      <c r="R120" s="1101" t="n"/>
      <c r="S120" s="1101" t="n"/>
      <c r="T120" s="230" t="n"/>
      <c r="U120" s="1101" t="n"/>
      <c r="V120" s="1101" t="n"/>
      <c r="W120" s="1101" t="n"/>
      <c r="X120" s="1101" t="n"/>
      <c r="Y120" s="1101" t="n"/>
      <c r="Z120" s="1101" t="n"/>
      <c r="AA120" s="144" t="n"/>
      <c r="AB120" s="1101" t="n"/>
      <c r="AC120" s="1101" t="n"/>
      <c r="AD120" s="1101" t="n"/>
      <c r="AE120" s="1101" t="n"/>
      <c r="AF120" s="1101" t="n"/>
      <c r="AG120" s="1101" t="n"/>
      <c r="AH120" s="144" t="n"/>
      <c r="AI120" s="332" t="n"/>
      <c r="AJ120" s="439" t="n"/>
      <c r="AK120" s="439" t="n"/>
      <c r="AL120" s="439" t="n"/>
      <c r="AM120" s="439" t="n"/>
      <c r="AN120" s="439" t="n"/>
      <c r="AO120" s="439" t="n"/>
      <c r="AP120" s="439" t="n"/>
      <c r="AQ120" s="435" t="n"/>
      <c r="AR120" s="447">
        <f>-AT120*5%</f>
        <v/>
      </c>
      <c r="AS120" s="447">
        <f>第2期!AS120+第2期!AR120+第2期!AU120</f>
        <v/>
      </c>
      <c r="AT120" s="448">
        <f>第2期!AU120+第2期!AT120</f>
        <v/>
      </c>
      <c r="AU120" s="447">
        <f>0.5*第2期!AP120-AS120</f>
        <v/>
      </c>
      <c r="AV120" s="447">
        <f>AU120+AS120+AR120</f>
        <v/>
      </c>
      <c r="AW120" s="1350">
        <f>AL120/(AP120+AV120)</f>
        <v/>
      </c>
      <c r="AX120" s="455">
        <f>MAX(AK120,第2期!AO120)</f>
        <v/>
      </c>
      <c r="AY120" s="1085">
        <f>IF(AI120="",0,IF(AL120&lt;MAX(AL120:AL139)/3,1,0))</f>
        <v/>
      </c>
      <c r="AZ120" s="144" t="n"/>
      <c r="BA120" s="1101" t="n"/>
      <c r="BB120" s="1101" t="n"/>
      <c r="BC120" s="1101" t="n"/>
      <c r="BD120" s="1101" t="n"/>
      <c r="BE120" s="1101" t="n"/>
      <c r="BF120" s="1101" t="n"/>
      <c r="BG120" s="1101" t="n"/>
      <c r="BH120" s="1101" t="n"/>
      <c r="BI120" s="1101" t="n"/>
      <c r="BJ120" s="1101" t="n"/>
      <c r="BK120" s="1101" t="n"/>
      <c r="BL120" s="1101" t="n"/>
      <c r="BM120" s="1101" t="n"/>
      <c r="BN120" s="1101" t="n"/>
      <c r="BO120" s="1101" t="n"/>
      <c r="BP120" s="1101" t="n"/>
      <c r="BQ120" s="1101" t="n"/>
      <c r="BR120" s="1106" t="n"/>
      <c r="BS120" s="1106" t="n"/>
      <c r="BT120" s="1106" t="n"/>
      <c r="BU120" s="1106" t="n"/>
      <c r="BV120" s="1106" t="n"/>
      <c r="BW120" s="1106" t="n"/>
      <c r="BX120" s="1106" t="n"/>
      <c r="BY120" s="1106" t="n"/>
      <c r="BZ120" s="1106" t="n"/>
      <c r="CA120" s="1106" t="n"/>
      <c r="CB120" s="1106" t="n"/>
      <c r="CC120" s="1106" t="n"/>
      <c r="CD120" s="1106" t="n"/>
      <c r="CE120" s="1106" t="n"/>
      <c r="CF120" s="1106" t="n"/>
      <c r="CG120" s="1106" t="n"/>
      <c r="CH120" s="1106" t="n"/>
      <c r="CI120" s="1106" t="n"/>
      <c r="CJ120" s="1106" t="n"/>
      <c r="CK120" s="1101" t="n"/>
      <c r="CL120" s="1101" t="n"/>
      <c r="CM120" s="1101" t="n"/>
      <c r="CN120" s="1101" t="n"/>
      <c r="CO120" s="1101" t="n"/>
      <c r="CP120" s="1101" t="n"/>
      <c r="CQ120" s="1101" t="n"/>
      <c r="CR120" s="1101" t="n"/>
      <c r="CS120" s="1101" t="n"/>
      <c r="CT120" s="1101" t="n"/>
      <c r="CU120" s="1101" t="n"/>
      <c r="CV120" s="1101" t="n"/>
      <c r="CW120" s="1101" t="n"/>
      <c r="CX120" s="1101" t="n"/>
      <c r="CY120" s="1101" t="n"/>
      <c r="CZ120" s="1101" t="n"/>
      <c r="DA120" s="1101" t="n"/>
      <c r="DB120" s="1101" t="n"/>
      <c r="DC120" s="1101" t="n"/>
      <c r="DD120" s="1101" t="n"/>
      <c r="DE120" s="1101" t="n"/>
      <c r="DF120" s="1101" t="n"/>
      <c r="DG120" s="1101" t="n"/>
      <c r="DH120" s="1101" t="n"/>
      <c r="DI120" s="1101" t="n"/>
    </row>
    <row r="121" ht="16" customFormat="1" customHeight="1" s="140">
      <c r="A121" s="1101" t="n"/>
      <c r="B121" s="1101" t="n"/>
      <c r="C121" s="1101" t="n"/>
      <c r="D121" s="1101" t="n"/>
      <c r="E121" s="1101" t="n"/>
      <c r="F121" s="1101" t="n"/>
      <c r="G121" s="144" t="n"/>
      <c r="H121" s="1101" t="n"/>
      <c r="I121" s="1101" t="n"/>
      <c r="J121" s="1101" t="n"/>
      <c r="K121" s="1101" t="n"/>
      <c r="L121" s="1101" t="n"/>
      <c r="M121" s="178" t="n"/>
      <c r="N121" s="1101" t="n"/>
      <c r="O121" s="1101" t="n"/>
      <c r="P121" s="1101" t="n"/>
      <c r="Q121" s="1101" t="n"/>
      <c r="R121" s="1101" t="n"/>
      <c r="S121" s="1101" t="n"/>
      <c r="T121" s="230" t="n"/>
      <c r="U121" s="1101" t="n"/>
      <c r="V121" s="1101" t="n"/>
      <c r="W121" s="1101" t="n"/>
      <c r="X121" s="1101" t="n"/>
      <c r="Y121" s="1101" t="n"/>
      <c r="Z121" s="1101" t="n"/>
      <c r="AA121" s="144" t="n"/>
      <c r="AB121" s="1101" t="n"/>
      <c r="AC121" s="1101" t="n"/>
      <c r="AD121" s="1101" t="n"/>
      <c r="AE121" s="1101" t="n"/>
      <c r="AF121" s="1101" t="n"/>
      <c r="AG121" s="1101" t="n"/>
      <c r="AH121" s="144" t="n"/>
      <c r="AI121" s="332" t="n"/>
      <c r="AJ121" s="439" t="n"/>
      <c r="AK121" s="439" t="n"/>
      <c r="AL121" s="439" t="n"/>
      <c r="AM121" s="439" t="n"/>
      <c r="AN121" s="439" t="n"/>
      <c r="AO121" s="439" t="n"/>
      <c r="AP121" s="439" t="n"/>
      <c r="AQ121" s="435" t="n"/>
      <c r="AR121" s="447">
        <f>-AT121*5%</f>
        <v/>
      </c>
      <c r="AS121" s="447">
        <f>第2期!AS121+第2期!AR121+第2期!AU121</f>
        <v/>
      </c>
      <c r="AT121" s="448">
        <f>第2期!AU121+第2期!AT121</f>
        <v/>
      </c>
      <c r="AU121" s="447">
        <f>0.5*第2期!AP121-AS121</f>
        <v/>
      </c>
      <c r="AV121" s="447">
        <f>AU121+AS121+AR121</f>
        <v/>
      </c>
      <c r="AW121" s="1350">
        <f>AL121/(AP121+AV121)</f>
        <v/>
      </c>
      <c r="AX121" s="455">
        <f>MAX(AK121,第2期!AO121)</f>
        <v/>
      </c>
      <c r="AY121" s="1085">
        <f>IF(AI121="",0,IF(AL121&lt;MAX(AL121:AL140)/3,1,0))</f>
        <v/>
      </c>
      <c r="AZ121" s="144" t="n"/>
      <c r="BA121" s="1101" t="n"/>
      <c r="BB121" s="1101" t="n"/>
      <c r="BC121" s="1101" t="n"/>
      <c r="BD121" s="1101" t="n"/>
      <c r="BE121" s="1101" t="n"/>
      <c r="BF121" s="1101" t="n"/>
      <c r="BG121" s="1101" t="n"/>
      <c r="BH121" s="1101" t="n"/>
      <c r="BI121" s="1101" t="n"/>
      <c r="BJ121" s="1101" t="n"/>
      <c r="BK121" s="1101" t="n"/>
      <c r="BL121" s="1101" t="n"/>
      <c r="BM121" s="1101" t="n"/>
      <c r="BN121" s="1101" t="n"/>
      <c r="BO121" s="1101" t="n"/>
      <c r="BP121" s="1101" t="n"/>
      <c r="BQ121" s="1101" t="n"/>
      <c r="BR121" s="1106" t="n"/>
      <c r="BS121" s="1106" t="n"/>
      <c r="BT121" s="1106" t="n"/>
      <c r="BU121" s="1106" t="n"/>
      <c r="BV121" s="1106" t="n"/>
      <c r="BW121" s="1106" t="n"/>
      <c r="BX121" s="1106" t="n"/>
      <c r="BY121" s="1106" t="n"/>
      <c r="BZ121" s="1106" t="n"/>
      <c r="CA121" s="1106" t="n"/>
      <c r="CB121" s="1106" t="n"/>
      <c r="CC121" s="1106" t="n"/>
      <c r="CD121" s="1106" t="n"/>
      <c r="CE121" s="1106" t="n"/>
      <c r="CF121" s="1106" t="n"/>
      <c r="CG121" s="1106" t="n"/>
      <c r="CH121" s="1106" t="n"/>
      <c r="CI121" s="1106" t="n"/>
      <c r="CJ121" s="1106" t="n"/>
      <c r="CK121" s="1101" t="n"/>
      <c r="CL121" s="1101" t="n"/>
      <c r="CM121" s="1101" t="n"/>
      <c r="CN121" s="1101" t="n"/>
      <c r="CO121" s="1101" t="n"/>
      <c r="CP121" s="1101" t="n"/>
      <c r="CQ121" s="1101" t="n"/>
      <c r="CR121" s="1101" t="n"/>
      <c r="CS121" s="1101" t="n"/>
      <c r="CT121" s="1101" t="n"/>
      <c r="CU121" s="1101" t="n"/>
      <c r="CV121" s="1101" t="n"/>
      <c r="CW121" s="1101" t="n"/>
      <c r="CX121" s="1101" t="n"/>
      <c r="CY121" s="1101" t="n"/>
      <c r="CZ121" s="1101" t="n"/>
      <c r="DA121" s="1101" t="n"/>
      <c r="DB121" s="1101" t="n"/>
      <c r="DC121" s="1101" t="n"/>
      <c r="DD121" s="1101" t="n"/>
      <c r="DE121" s="1101" t="n"/>
      <c r="DF121" s="1101" t="n"/>
      <c r="DG121" s="1101" t="n"/>
      <c r="DH121" s="1101" t="n"/>
      <c r="DI121" s="1101" t="n"/>
    </row>
    <row r="122" ht="16" customFormat="1" customHeight="1" s="140">
      <c r="A122" s="1101" t="n"/>
      <c r="B122" s="1101" t="n"/>
      <c r="C122" s="1101" t="n"/>
      <c r="D122" s="1101" t="n"/>
      <c r="E122" s="1101" t="n"/>
      <c r="F122" s="1101" t="n"/>
      <c r="G122" s="144" t="n"/>
      <c r="H122" s="1101" t="n"/>
      <c r="I122" s="1101" t="n"/>
      <c r="J122" s="1101" t="n"/>
      <c r="K122" s="1101" t="n"/>
      <c r="L122" s="1101" t="n"/>
      <c r="M122" s="178" t="n"/>
      <c r="N122" s="1101" t="n"/>
      <c r="O122" s="1101" t="n"/>
      <c r="P122" s="1101" t="n"/>
      <c r="Q122" s="1101" t="n"/>
      <c r="R122" s="1101" t="n"/>
      <c r="S122" s="1101" t="n"/>
      <c r="T122" s="230" t="n"/>
      <c r="U122" s="1101" t="n"/>
      <c r="V122" s="1101" t="n"/>
      <c r="W122" s="1101" t="n"/>
      <c r="X122" s="1101" t="n"/>
      <c r="Y122" s="1101" t="n"/>
      <c r="Z122" s="1101" t="n"/>
      <c r="AA122" s="144" t="n"/>
      <c r="AB122" s="1101" t="n"/>
      <c r="AC122" s="1101" t="n"/>
      <c r="AD122" s="1101" t="n"/>
      <c r="AE122" s="1101" t="n"/>
      <c r="AF122" s="1101" t="n"/>
      <c r="AG122" s="1101" t="n"/>
      <c r="AH122" s="144" t="n"/>
      <c r="AI122" s="332" t="n"/>
      <c r="AJ122" s="439" t="n"/>
      <c r="AK122" s="439" t="n"/>
      <c r="AL122" s="439" t="n"/>
      <c r="AM122" s="439" t="n"/>
      <c r="AN122" s="439" t="n"/>
      <c r="AO122" s="439" t="n"/>
      <c r="AP122" s="439" t="n"/>
      <c r="AQ122" s="435" t="n"/>
      <c r="AR122" s="447">
        <f>-AT122*5%</f>
        <v/>
      </c>
      <c r="AS122" s="447">
        <f>第2期!AS122+第2期!AR122+第2期!AU122</f>
        <v/>
      </c>
      <c r="AT122" s="448">
        <f>第2期!AU122+第2期!AT122</f>
        <v/>
      </c>
      <c r="AU122" s="447">
        <f>0.5*第2期!AP122-AS122</f>
        <v/>
      </c>
      <c r="AV122" s="447">
        <f>AU122+AS122+AR122</f>
        <v/>
      </c>
      <c r="AW122" s="1350">
        <f>AL122/(AP122+AV122)</f>
        <v/>
      </c>
      <c r="AX122" s="455">
        <f>MAX(AK122,第2期!AO122)</f>
        <v/>
      </c>
      <c r="AY122" s="1085">
        <f>IF(AI122="",0,IF(AL122&lt;MAX(AL122:AL141)/3,1,0))</f>
        <v/>
      </c>
      <c r="AZ122" s="144" t="n"/>
      <c r="BA122" s="1101" t="n"/>
      <c r="BB122" s="1101" t="n"/>
      <c r="BC122" s="1101" t="n"/>
      <c r="BD122" s="1101" t="n"/>
      <c r="BE122" s="1101" t="n"/>
      <c r="BF122" s="1101" t="n"/>
      <c r="BG122" s="1101" t="n"/>
      <c r="BH122" s="1101" t="n"/>
      <c r="BI122" s="1101" t="n"/>
      <c r="BJ122" s="1101" t="n"/>
      <c r="BK122" s="1101" t="n"/>
      <c r="BL122" s="1101" t="n"/>
      <c r="BM122" s="1101" t="n"/>
      <c r="BN122" s="1101" t="n"/>
      <c r="BO122" s="1101" t="n"/>
      <c r="BP122" s="1101" t="n"/>
      <c r="BQ122" s="1101" t="n"/>
      <c r="BR122" s="1106" t="n"/>
      <c r="BS122" s="1106" t="n"/>
      <c r="BT122" s="1106" t="n"/>
      <c r="BU122" s="1106" t="n"/>
      <c r="BV122" s="1106" t="n"/>
      <c r="BW122" s="1106" t="n"/>
      <c r="BX122" s="1106" t="n"/>
      <c r="BY122" s="1106" t="n"/>
      <c r="BZ122" s="1106" t="n"/>
      <c r="CA122" s="1106" t="n"/>
      <c r="CB122" s="1106" t="n"/>
      <c r="CC122" s="1106" t="n"/>
      <c r="CD122" s="1106" t="n"/>
      <c r="CE122" s="1106" t="n"/>
      <c r="CF122" s="1106" t="n"/>
      <c r="CG122" s="1106" t="n"/>
      <c r="CH122" s="1106" t="n"/>
      <c r="CI122" s="1106" t="n"/>
      <c r="CJ122" s="1106" t="n"/>
      <c r="CK122" s="1101" t="n"/>
      <c r="CL122" s="1101" t="n"/>
      <c r="CM122" s="1101" t="n"/>
      <c r="CN122" s="1101" t="n"/>
      <c r="CO122" s="1101" t="n"/>
      <c r="CP122" s="1101" t="n"/>
      <c r="CQ122" s="1101" t="n"/>
      <c r="CR122" s="1101" t="n"/>
      <c r="CS122" s="1101" t="n"/>
      <c r="CT122" s="1101" t="n"/>
      <c r="CU122" s="1101" t="n"/>
      <c r="CV122" s="1101" t="n"/>
      <c r="CW122" s="1101" t="n"/>
      <c r="CX122" s="1101" t="n"/>
      <c r="CY122" s="1101" t="n"/>
      <c r="CZ122" s="1101" t="n"/>
      <c r="DA122" s="1101" t="n"/>
      <c r="DB122" s="1101" t="n"/>
      <c r="DC122" s="1101" t="n"/>
      <c r="DD122" s="1101" t="n"/>
      <c r="DE122" s="1101" t="n"/>
      <c r="DF122" s="1101" t="n"/>
      <c r="DG122" s="1101" t="n"/>
      <c r="DH122" s="1101" t="n"/>
      <c r="DI122" s="1101" t="n"/>
    </row>
    <row r="123" ht="16" customFormat="1" customHeight="1" s="140">
      <c r="A123" s="1101" t="n"/>
      <c r="B123" s="1101" t="n"/>
      <c r="C123" s="1101" t="n"/>
      <c r="D123" s="1101" t="n"/>
      <c r="E123" s="1101" t="n"/>
      <c r="F123" s="1101" t="n"/>
      <c r="G123" s="144" t="n"/>
      <c r="H123" s="1101" t="n"/>
      <c r="I123" s="1101" t="n"/>
      <c r="J123" s="1101" t="n"/>
      <c r="K123" s="1101" t="n"/>
      <c r="L123" s="1101" t="n"/>
      <c r="M123" s="178" t="n"/>
      <c r="N123" s="1101" t="n"/>
      <c r="O123" s="1101" t="n"/>
      <c r="P123" s="1101" t="n"/>
      <c r="Q123" s="1101" t="n"/>
      <c r="R123" s="1101" t="n"/>
      <c r="S123" s="1101" t="n"/>
      <c r="T123" s="230" t="n"/>
      <c r="U123" s="1101" t="n"/>
      <c r="V123" s="1101" t="n"/>
      <c r="W123" s="1101" t="n"/>
      <c r="X123" s="1101" t="n"/>
      <c r="Y123" s="1101" t="n"/>
      <c r="Z123" s="1101" t="n"/>
      <c r="AA123" s="144" t="n"/>
      <c r="AB123" s="1101" t="n"/>
      <c r="AC123" s="1101" t="n"/>
      <c r="AD123" s="1101" t="n"/>
      <c r="AE123" s="1101" t="n"/>
      <c r="AF123" s="1101" t="n"/>
      <c r="AG123" s="1101" t="n"/>
      <c r="AH123" s="144" t="n"/>
      <c r="AI123" s="332" t="n"/>
      <c r="AJ123" s="439" t="n"/>
      <c r="AK123" s="439" t="n"/>
      <c r="AL123" s="439" t="n"/>
      <c r="AM123" s="439" t="n"/>
      <c r="AN123" s="439" t="n"/>
      <c r="AO123" s="439" t="n"/>
      <c r="AP123" s="439" t="n"/>
      <c r="AQ123" s="435" t="n"/>
      <c r="AR123" s="447">
        <f>-AT123*5%</f>
        <v/>
      </c>
      <c r="AS123" s="447">
        <f>第2期!AS123+第2期!AR123+第2期!AU123</f>
        <v/>
      </c>
      <c r="AT123" s="448">
        <f>第2期!AU123+第2期!AT123</f>
        <v/>
      </c>
      <c r="AU123" s="447">
        <f>0.5*第2期!AP123-AS123</f>
        <v/>
      </c>
      <c r="AV123" s="447">
        <f>AU123+AS123+AR123</f>
        <v/>
      </c>
      <c r="AW123" s="1350">
        <f>AL123/(AP123+AV123)</f>
        <v/>
      </c>
      <c r="AX123" s="455">
        <f>MAX(AK123,第2期!AO123)</f>
        <v/>
      </c>
      <c r="AY123" s="1085">
        <f>IF(AI123="",0,IF(AL123&lt;MAX(AL123:AL142)/3,1,0))</f>
        <v/>
      </c>
      <c r="AZ123" s="144" t="n"/>
      <c r="BA123" s="1101" t="n"/>
      <c r="BB123" s="1101" t="n"/>
      <c r="BC123" s="1101" t="n"/>
      <c r="BD123" s="1101" t="n"/>
      <c r="BE123" s="1101" t="n"/>
      <c r="BF123" s="1101" t="n"/>
      <c r="BG123" s="1101" t="n"/>
      <c r="BH123" s="1101" t="n"/>
      <c r="BI123" s="1101" t="n"/>
      <c r="BJ123" s="1101" t="n"/>
      <c r="BK123" s="1101" t="n"/>
      <c r="BL123" s="1101" t="n"/>
      <c r="BM123" s="1101" t="n"/>
      <c r="BN123" s="1101" t="n"/>
      <c r="BO123" s="1101" t="n"/>
      <c r="BP123" s="1101" t="n"/>
      <c r="BQ123" s="1101" t="n"/>
      <c r="BR123" s="1106" t="n"/>
      <c r="BS123" s="1106" t="n"/>
      <c r="BT123" s="1106" t="n"/>
      <c r="BU123" s="1106" t="n"/>
      <c r="BV123" s="1106" t="n"/>
      <c r="BW123" s="1106" t="n"/>
      <c r="BX123" s="1106" t="n"/>
      <c r="BY123" s="1106" t="n"/>
      <c r="BZ123" s="1106" t="n"/>
      <c r="CA123" s="1106" t="n"/>
      <c r="CB123" s="1106" t="n"/>
      <c r="CC123" s="1106" t="n"/>
      <c r="CD123" s="1106" t="n"/>
      <c r="CE123" s="1106" t="n"/>
      <c r="CF123" s="1106" t="n"/>
      <c r="CG123" s="1106" t="n"/>
      <c r="CH123" s="1106" t="n"/>
      <c r="CI123" s="1106" t="n"/>
      <c r="CJ123" s="1106" t="n"/>
      <c r="CK123" s="1101" t="n"/>
      <c r="CL123" s="1101" t="n"/>
      <c r="CM123" s="1101" t="n"/>
      <c r="CN123" s="1101" t="n"/>
      <c r="CO123" s="1101" t="n"/>
      <c r="CP123" s="1101" t="n"/>
      <c r="CQ123" s="1101" t="n"/>
      <c r="CR123" s="1101" t="n"/>
      <c r="CS123" s="1101" t="n"/>
      <c r="CT123" s="1101" t="n"/>
      <c r="CU123" s="1101" t="n"/>
      <c r="CV123" s="1101" t="n"/>
      <c r="CW123" s="1101" t="n"/>
      <c r="CX123" s="1101" t="n"/>
      <c r="CY123" s="1101" t="n"/>
      <c r="CZ123" s="1101" t="n"/>
      <c r="DA123" s="1101" t="n"/>
      <c r="DB123" s="1101" t="n"/>
      <c r="DC123" s="1101" t="n"/>
      <c r="DD123" s="1101" t="n"/>
      <c r="DE123" s="1101" t="n"/>
      <c r="DF123" s="1101" t="n"/>
      <c r="DG123" s="1101" t="n"/>
      <c r="DH123" s="1101" t="n"/>
      <c r="DI123" s="1101" t="n"/>
    </row>
    <row r="124" ht="16" customFormat="1" customHeight="1" s="140">
      <c r="A124" s="1101" t="n"/>
      <c r="B124" s="1101" t="n"/>
      <c r="C124" s="1101" t="n"/>
      <c r="D124" s="1101" t="n"/>
      <c r="E124" s="1101" t="n"/>
      <c r="F124" s="1101" t="n"/>
      <c r="G124" s="144" t="n"/>
      <c r="H124" s="1101" t="n"/>
      <c r="I124" s="1101" t="n"/>
      <c r="J124" s="1101" t="n"/>
      <c r="K124" s="1101" t="n"/>
      <c r="L124" s="1101" t="n"/>
      <c r="M124" s="178" t="n"/>
      <c r="N124" s="1101" t="n"/>
      <c r="O124" s="1101" t="n"/>
      <c r="P124" s="1101" t="n"/>
      <c r="Q124" s="1101" t="n"/>
      <c r="R124" s="1101" t="n"/>
      <c r="S124" s="1101" t="n"/>
      <c r="T124" s="230" t="n"/>
      <c r="U124" s="1101" t="n"/>
      <c r="V124" s="1101" t="n"/>
      <c r="W124" s="1101" t="n"/>
      <c r="X124" s="1101" t="n"/>
      <c r="Y124" s="1101" t="n"/>
      <c r="Z124" s="1101" t="n"/>
      <c r="AA124" s="144" t="n"/>
      <c r="AB124" s="1101" t="n"/>
      <c r="AC124" s="1101" t="n"/>
      <c r="AD124" s="1101" t="n"/>
      <c r="AE124" s="1101" t="n"/>
      <c r="AF124" s="1101" t="n"/>
      <c r="AG124" s="1101" t="n"/>
      <c r="AH124" s="144" t="n"/>
      <c r="AI124" s="332" t="n"/>
      <c r="AJ124" s="439" t="n"/>
      <c r="AK124" s="439" t="n"/>
      <c r="AL124" s="439" t="n"/>
      <c r="AM124" s="439" t="n"/>
      <c r="AN124" s="439" t="n"/>
      <c r="AO124" s="439" t="n"/>
      <c r="AP124" s="439" t="n"/>
      <c r="AQ124" s="435" t="n"/>
      <c r="AR124" s="447">
        <f>-AT124*5%</f>
        <v/>
      </c>
      <c r="AS124" s="447">
        <f>第2期!AS124+第2期!AR124+第2期!AU124</f>
        <v/>
      </c>
      <c r="AT124" s="448">
        <f>第2期!AU124+第2期!AT124</f>
        <v/>
      </c>
      <c r="AU124" s="447">
        <f>0.5*第2期!AP124-AS124</f>
        <v/>
      </c>
      <c r="AV124" s="447">
        <f>AU124+AS124+AR124</f>
        <v/>
      </c>
      <c r="AW124" s="1350">
        <f>AL124/(AP124+AV124)</f>
        <v/>
      </c>
      <c r="AX124" s="455">
        <f>MAX(AK124,第2期!AO124)</f>
        <v/>
      </c>
      <c r="AY124" s="1085">
        <f>IF(AI124="",0,IF(AL124&lt;MAX(AL124:AL143)/3,1,0))</f>
        <v/>
      </c>
      <c r="AZ124" s="144" t="n"/>
      <c r="BA124" s="1101" t="n"/>
      <c r="BB124" s="1101" t="n"/>
      <c r="BC124" s="1101" t="n"/>
      <c r="BD124" s="1101" t="n"/>
      <c r="BE124" s="1101" t="n"/>
      <c r="BF124" s="1101" t="n"/>
      <c r="BG124" s="1101" t="n"/>
      <c r="BH124" s="1101" t="n"/>
      <c r="BI124" s="1101" t="n"/>
      <c r="BJ124" s="1101" t="n"/>
      <c r="BK124" s="1101" t="n"/>
      <c r="BL124" s="1101" t="n"/>
      <c r="BM124" s="1101" t="n"/>
      <c r="BN124" s="1101" t="n"/>
      <c r="BO124" s="1101" t="n"/>
      <c r="BP124" s="1101" t="n"/>
      <c r="BQ124" s="1101" t="n"/>
      <c r="BR124" s="1106" t="n"/>
      <c r="BS124" s="1106" t="n"/>
      <c r="BT124" s="1106" t="n"/>
      <c r="BU124" s="1106" t="n"/>
      <c r="BV124" s="1106" t="n"/>
      <c r="BW124" s="1106" t="n"/>
      <c r="BX124" s="1106" t="n"/>
      <c r="BY124" s="1106" t="n"/>
      <c r="BZ124" s="1106" t="n"/>
      <c r="CA124" s="1106" t="n"/>
      <c r="CB124" s="1106" t="n"/>
      <c r="CC124" s="1106" t="n"/>
      <c r="CD124" s="1106" t="n"/>
      <c r="CE124" s="1106" t="n"/>
      <c r="CF124" s="1106" t="n"/>
      <c r="CG124" s="1106" t="n"/>
      <c r="CH124" s="1106" t="n"/>
      <c r="CI124" s="1106" t="n"/>
      <c r="CJ124" s="1106" t="n"/>
      <c r="CK124" s="1101" t="n"/>
      <c r="CL124" s="1101" t="n"/>
      <c r="CM124" s="1101" t="n"/>
      <c r="CN124" s="1101" t="n"/>
      <c r="CO124" s="1101" t="n"/>
      <c r="CP124" s="1101" t="n"/>
      <c r="CQ124" s="1101" t="n"/>
      <c r="CR124" s="1101" t="n"/>
      <c r="CS124" s="1101" t="n"/>
      <c r="CT124" s="1101" t="n"/>
      <c r="CU124" s="1101" t="n"/>
      <c r="CV124" s="1101" t="n"/>
      <c r="CW124" s="1101" t="n"/>
      <c r="CX124" s="1101" t="n"/>
      <c r="CY124" s="1101" t="n"/>
      <c r="CZ124" s="1101" t="n"/>
      <c r="DA124" s="1101" t="n"/>
      <c r="DB124" s="1101" t="n"/>
      <c r="DC124" s="1101" t="n"/>
      <c r="DD124" s="1101" t="n"/>
      <c r="DE124" s="1101" t="n"/>
      <c r="DF124" s="1101" t="n"/>
      <c r="DG124" s="1101" t="n"/>
      <c r="DH124" s="1101" t="n"/>
      <c r="DI124" s="1101" t="n"/>
    </row>
    <row r="125" ht="16" customFormat="1" customHeight="1" s="140">
      <c r="A125" s="1101" t="n"/>
      <c r="B125" s="1101" t="n"/>
      <c r="C125" s="1101" t="n"/>
      <c r="D125" s="1101" t="n"/>
      <c r="E125" s="1101" t="n"/>
      <c r="F125" s="1101" t="n"/>
      <c r="G125" s="144" t="n"/>
      <c r="H125" s="1101" t="n"/>
      <c r="I125" s="1101" t="n"/>
      <c r="J125" s="1101" t="n"/>
      <c r="K125" s="1101" t="n"/>
      <c r="L125" s="1101" t="n"/>
      <c r="M125" s="178" t="n"/>
      <c r="N125" s="1101" t="n"/>
      <c r="O125" s="1101" t="n"/>
      <c r="P125" s="1101" t="n"/>
      <c r="Q125" s="1101" t="n"/>
      <c r="R125" s="1101" t="n"/>
      <c r="S125" s="1101" t="n"/>
      <c r="T125" s="230" t="n"/>
      <c r="U125" s="1101" t="n"/>
      <c r="V125" s="1101" t="n"/>
      <c r="W125" s="1101" t="n"/>
      <c r="X125" s="1101" t="n"/>
      <c r="Y125" s="1101" t="n"/>
      <c r="Z125" s="1101" t="n"/>
      <c r="AA125" s="144" t="n"/>
      <c r="AB125" s="1101" t="n"/>
      <c r="AC125" s="1101" t="n"/>
      <c r="AD125" s="1101" t="n"/>
      <c r="AE125" s="1101" t="n"/>
      <c r="AF125" s="1101" t="n"/>
      <c r="AG125" s="1101" t="n"/>
      <c r="AH125" s="144" t="n"/>
      <c r="AI125" s="332" t="n"/>
      <c r="AJ125" s="439" t="n"/>
      <c r="AK125" s="439" t="n"/>
      <c r="AL125" s="439" t="n"/>
      <c r="AM125" s="439" t="n"/>
      <c r="AN125" s="439" t="n"/>
      <c r="AO125" s="439" t="n"/>
      <c r="AP125" s="439" t="n"/>
      <c r="AQ125" s="435" t="n"/>
      <c r="AR125" s="447">
        <f>-AT125*5%</f>
        <v/>
      </c>
      <c r="AS125" s="447">
        <f>第2期!AS125+第2期!AR125+第2期!AU125</f>
        <v/>
      </c>
      <c r="AT125" s="448">
        <f>第2期!AU125+第2期!AT125</f>
        <v/>
      </c>
      <c r="AU125" s="447">
        <f>0.5*第2期!AP125-AS125</f>
        <v/>
      </c>
      <c r="AV125" s="447">
        <f>AU125+AS125+AR125</f>
        <v/>
      </c>
      <c r="AW125" s="1350">
        <f>AL125/(AP125+AV125)</f>
        <v/>
      </c>
      <c r="AX125" s="455">
        <f>MAX(AK125,第2期!AO125)</f>
        <v/>
      </c>
      <c r="AY125" s="1085">
        <f>IF(AI125="",0,IF(AL125&lt;MAX(AL125:AL144)/3,1,0))</f>
        <v/>
      </c>
      <c r="AZ125" s="144" t="n"/>
      <c r="BA125" s="1101" t="n"/>
      <c r="BB125" s="1101" t="n"/>
      <c r="BC125" s="1101" t="n"/>
      <c r="BD125" s="1101" t="n"/>
      <c r="BE125" s="1101" t="n"/>
      <c r="BF125" s="1101" t="n"/>
      <c r="BG125" s="1101" t="n"/>
      <c r="BH125" s="1101" t="n"/>
      <c r="BI125" s="1101" t="n"/>
      <c r="BJ125" s="1101" t="n"/>
      <c r="BK125" s="1101" t="n"/>
      <c r="BL125" s="1101" t="n"/>
      <c r="BM125" s="1101" t="n"/>
      <c r="BN125" s="1101" t="n"/>
      <c r="BO125" s="1101" t="n"/>
      <c r="BP125" s="1101" t="n"/>
      <c r="BQ125" s="1101" t="n"/>
      <c r="BR125" s="1106" t="n"/>
      <c r="BS125" s="1106" t="n"/>
      <c r="BT125" s="1106" t="n"/>
      <c r="BU125" s="1106" t="n"/>
      <c r="BV125" s="1106" t="n"/>
      <c r="BW125" s="1106" t="n"/>
      <c r="BX125" s="1106" t="n"/>
      <c r="BY125" s="1106" t="n"/>
      <c r="BZ125" s="1106" t="n"/>
      <c r="CA125" s="1106" t="n"/>
      <c r="CB125" s="1106" t="n"/>
      <c r="CC125" s="1106" t="n"/>
      <c r="CD125" s="1106" t="n"/>
      <c r="CE125" s="1106" t="n"/>
      <c r="CF125" s="1106" t="n"/>
      <c r="CG125" s="1106" t="n"/>
      <c r="CH125" s="1106" t="n"/>
      <c r="CI125" s="1106" t="n"/>
      <c r="CJ125" s="1106" t="n"/>
      <c r="CK125" s="1101" t="n"/>
      <c r="CL125" s="1101" t="n"/>
      <c r="CM125" s="1101" t="n"/>
      <c r="CN125" s="1101" t="n"/>
      <c r="CO125" s="1101" t="n"/>
      <c r="CP125" s="1101" t="n"/>
      <c r="CQ125" s="1101" t="n"/>
      <c r="CR125" s="1101" t="n"/>
      <c r="CS125" s="1101" t="n"/>
      <c r="CT125" s="1101" t="n"/>
      <c r="CU125" s="1101" t="n"/>
      <c r="CV125" s="1101" t="n"/>
      <c r="CW125" s="1101" t="n"/>
      <c r="CX125" s="1101" t="n"/>
      <c r="CY125" s="1101" t="n"/>
      <c r="CZ125" s="1101" t="n"/>
      <c r="DA125" s="1101" t="n"/>
      <c r="DB125" s="1101" t="n"/>
      <c r="DC125" s="1101" t="n"/>
      <c r="DD125" s="1101" t="n"/>
      <c r="DE125" s="1101" t="n"/>
      <c r="DF125" s="1101" t="n"/>
      <c r="DG125" s="1101" t="n"/>
      <c r="DH125" s="1101" t="n"/>
      <c r="DI125" s="1101" t="n"/>
    </row>
    <row r="126" ht="16" customFormat="1" customHeight="1" s="140">
      <c r="A126" s="1101" t="n"/>
      <c r="B126" s="1101" t="n"/>
      <c r="C126" s="1101" t="n"/>
      <c r="D126" s="1101" t="n"/>
      <c r="E126" s="1101" t="n"/>
      <c r="F126" s="1101" t="n"/>
      <c r="G126" s="144" t="n"/>
      <c r="H126" s="1101" t="n"/>
      <c r="I126" s="1101" t="n"/>
      <c r="J126" s="1101" t="n"/>
      <c r="K126" s="1101" t="n"/>
      <c r="L126" s="1101" t="n"/>
      <c r="M126" s="178" t="n"/>
      <c r="N126" s="1101" t="n"/>
      <c r="O126" s="1101" t="n"/>
      <c r="P126" s="1101" t="n"/>
      <c r="Q126" s="1101" t="n"/>
      <c r="R126" s="1101" t="n"/>
      <c r="S126" s="1101" t="n"/>
      <c r="T126" s="230" t="n"/>
      <c r="U126" s="1101" t="n"/>
      <c r="V126" s="1101" t="n"/>
      <c r="W126" s="1101" t="n"/>
      <c r="X126" s="1101" t="n"/>
      <c r="Y126" s="1101" t="n"/>
      <c r="Z126" s="1101" t="n"/>
      <c r="AA126" s="144" t="n"/>
      <c r="AB126" s="1101" t="n"/>
      <c r="AC126" s="1101" t="n"/>
      <c r="AD126" s="1101" t="n"/>
      <c r="AE126" s="1101" t="n"/>
      <c r="AF126" s="1101" t="n"/>
      <c r="AG126" s="1101" t="n"/>
      <c r="AH126" s="144" t="n"/>
      <c r="AI126" s="436" t="n"/>
      <c r="AJ126" s="440" t="n"/>
      <c r="AK126" s="440" t="n"/>
      <c r="AL126" s="440" t="n"/>
      <c r="AM126" s="440" t="n"/>
      <c r="AN126" s="440" t="n"/>
      <c r="AO126" s="440" t="n"/>
      <c r="AP126" s="440" t="n"/>
      <c r="AQ126" s="437" t="n"/>
      <c r="AR126" s="449">
        <f>-AT126*5%</f>
        <v/>
      </c>
      <c r="AS126" s="449">
        <f>第2期!AS126+第2期!AR126+第2期!AU126</f>
        <v/>
      </c>
      <c r="AT126" s="450">
        <f>第2期!AU126+第2期!AT126</f>
        <v/>
      </c>
      <c r="AU126" s="449">
        <f>0.5*第2期!AP126-AS126</f>
        <v/>
      </c>
      <c r="AV126" s="449">
        <f>AU126+AS126+AR126</f>
        <v/>
      </c>
      <c r="AW126" s="1351">
        <f>AL126/(AP126+AV126)</f>
        <v/>
      </c>
      <c r="AX126" s="457">
        <f>MAX(AK126,第2期!AO126)</f>
        <v/>
      </c>
      <c r="AY126" s="444">
        <f>IF(AI126="",0,IF(AL126&lt;MAX(AL126:AL145)/3,1,0))</f>
        <v/>
      </c>
      <c r="AZ126" s="144" t="n"/>
      <c r="BA126" s="1101" t="n"/>
      <c r="BB126" s="1101" t="n"/>
      <c r="BC126" s="1101" t="n"/>
      <c r="BD126" s="1101" t="n"/>
      <c r="BE126" s="1101" t="n"/>
      <c r="BF126" s="1101" t="n"/>
      <c r="BG126" s="1101" t="n"/>
      <c r="BH126" s="1101" t="n"/>
      <c r="BI126" s="1101" t="n"/>
      <c r="BJ126" s="1101" t="n"/>
      <c r="BK126" s="1101" t="n"/>
      <c r="BL126" s="1101" t="n"/>
      <c r="BM126" s="1101" t="n"/>
      <c r="BN126" s="1101" t="n"/>
      <c r="BO126" s="1101" t="n"/>
      <c r="BP126" s="1101" t="n"/>
      <c r="BQ126" s="1101" t="n"/>
      <c r="BR126" s="1106" t="n"/>
      <c r="BS126" s="1106" t="n"/>
      <c r="BT126" s="1106" t="n"/>
      <c r="BU126" s="1106" t="n"/>
      <c r="BV126" s="1106" t="n"/>
      <c r="BW126" s="1106" t="n"/>
      <c r="BX126" s="1106" t="n"/>
      <c r="BY126" s="1106" t="n"/>
      <c r="BZ126" s="1106" t="n"/>
      <c r="CA126" s="1106" t="n"/>
      <c r="CB126" s="1106" t="n"/>
      <c r="CC126" s="1106" t="n"/>
      <c r="CD126" s="1106" t="n"/>
      <c r="CE126" s="1106" t="n"/>
      <c r="CF126" s="1106" t="n"/>
      <c r="CG126" s="1106" t="n"/>
      <c r="CH126" s="1106" t="n"/>
      <c r="CI126" s="1106" t="n"/>
      <c r="CJ126" s="1106" t="n"/>
      <c r="CK126" s="1101" t="n"/>
      <c r="CL126" s="1101" t="n"/>
      <c r="CM126" s="1101" t="n"/>
      <c r="CN126" s="1101" t="n"/>
      <c r="CO126" s="1101" t="n"/>
      <c r="CP126" s="1101" t="n"/>
      <c r="CQ126" s="1101" t="n"/>
      <c r="CR126" s="1101" t="n"/>
      <c r="CS126" s="1101" t="n"/>
      <c r="CT126" s="1101" t="n"/>
      <c r="CU126" s="1101" t="n"/>
      <c r="CV126" s="1101" t="n"/>
      <c r="CW126" s="1101" t="n"/>
      <c r="CX126" s="1101" t="n"/>
      <c r="CY126" s="1101" t="n"/>
      <c r="CZ126" s="1101" t="n"/>
      <c r="DA126" s="1101" t="n"/>
      <c r="DB126" s="1101" t="n"/>
      <c r="DC126" s="1101" t="n"/>
      <c r="DD126" s="1101" t="n"/>
      <c r="DE126" s="1101" t="n"/>
      <c r="DF126" s="1101" t="n"/>
      <c r="DG126" s="1101" t="n"/>
      <c r="DH126" s="1101" t="n"/>
      <c r="DI126" s="1101" t="n"/>
    </row>
    <row r="127" ht="16" customFormat="1" customHeight="1" s="140">
      <c r="A127" s="1101" t="n"/>
      <c r="B127" s="1101" t="n"/>
      <c r="C127" s="1101" t="n"/>
      <c r="D127" s="1101" t="n"/>
      <c r="E127" s="1101" t="n"/>
      <c r="F127" s="1101" t="n"/>
      <c r="G127" s="144" t="n"/>
      <c r="H127" s="1101" t="n"/>
      <c r="I127" s="1101" t="n"/>
      <c r="J127" s="1101" t="n"/>
      <c r="K127" s="1101" t="n"/>
      <c r="L127" s="1101" t="n"/>
      <c r="M127" s="178" t="n"/>
      <c r="N127" s="1101" t="n"/>
      <c r="O127" s="1101" t="n"/>
      <c r="P127" s="1101" t="n"/>
      <c r="Q127" s="1101" t="n"/>
      <c r="R127" s="1101" t="n"/>
      <c r="S127" s="1101" t="n"/>
      <c r="T127" s="230" t="n"/>
      <c r="U127" s="1101" t="n"/>
      <c r="V127" s="1101" t="n"/>
      <c r="W127" s="1101" t="n"/>
      <c r="X127" s="1101" t="n"/>
      <c r="Y127" s="1101" t="n"/>
      <c r="Z127" s="1101" t="n"/>
      <c r="AA127" s="144" t="n"/>
      <c r="AB127" s="1101" t="n"/>
      <c r="AC127" s="1101" t="n"/>
      <c r="AD127" s="1101" t="n"/>
      <c r="AE127" s="1101" t="n"/>
      <c r="AF127" s="1101" t="n"/>
      <c r="AG127" s="1101" t="n"/>
      <c r="AH127" s="144" t="n"/>
      <c r="AI127" s="1101" t="n"/>
      <c r="AJ127" s="1101" t="n"/>
      <c r="AK127" s="1101" t="n"/>
      <c r="AL127" s="1101" t="n"/>
      <c r="AM127" s="1101" t="n"/>
      <c r="AN127" s="1101" t="n"/>
      <c r="AO127" s="1101" t="n"/>
      <c r="AP127" s="1101" t="n"/>
      <c r="AQ127" s="1101" t="n"/>
      <c r="AR127" s="1101" t="n"/>
      <c r="AS127" s="1101" t="n"/>
      <c r="AT127" s="1101" t="n"/>
      <c r="AU127" s="1101" t="n"/>
      <c r="AV127" s="1101" t="n"/>
      <c r="AW127" s="1101" t="n"/>
      <c r="AX127" s="1101" t="n"/>
      <c r="AY127" s="1101" t="n"/>
      <c r="AZ127" s="144" t="n"/>
      <c r="BA127" s="1101" t="n"/>
      <c r="BB127" s="1101" t="n"/>
      <c r="BC127" s="1101" t="n"/>
      <c r="BD127" s="1101" t="n"/>
      <c r="BE127" s="1101" t="n"/>
      <c r="BF127" s="1101" t="n"/>
      <c r="BG127" s="1101" t="n"/>
      <c r="BH127" s="1101" t="n"/>
      <c r="BI127" s="1101" t="n"/>
      <c r="BJ127" s="1101" t="n"/>
      <c r="BK127" s="1101" t="n"/>
      <c r="BL127" s="1101" t="n"/>
      <c r="BM127" s="1101" t="n"/>
      <c r="BN127" s="1101" t="n"/>
      <c r="BO127" s="1101" t="n"/>
      <c r="BP127" s="1101" t="n"/>
      <c r="BQ127" s="1101" t="n"/>
      <c r="BR127" s="1106" t="n"/>
      <c r="BS127" s="1106" t="n"/>
      <c r="BT127" s="1106" t="n"/>
      <c r="BU127" s="1106" t="n"/>
      <c r="BV127" s="1106" t="n"/>
      <c r="BW127" s="1106" t="n"/>
      <c r="BX127" s="1106" t="n"/>
      <c r="BY127" s="1106" t="n"/>
      <c r="BZ127" s="1106" t="n"/>
      <c r="CA127" s="1106" t="n"/>
      <c r="CB127" s="1106" t="n"/>
      <c r="CC127" s="1106" t="n"/>
      <c r="CD127" s="1106" t="n"/>
      <c r="CE127" s="1106" t="n"/>
      <c r="CF127" s="1106" t="n"/>
      <c r="CG127" s="1106" t="n"/>
      <c r="CH127" s="1106" t="n"/>
      <c r="CI127" s="1106" t="n"/>
      <c r="CJ127" s="1106" t="n"/>
      <c r="CK127" s="1101" t="n"/>
      <c r="CL127" s="1101" t="n"/>
      <c r="CM127" s="1101" t="n"/>
      <c r="CN127" s="1101" t="n"/>
      <c r="CO127" s="1101" t="n"/>
      <c r="CP127" s="1101" t="n"/>
      <c r="CQ127" s="1101" t="n"/>
      <c r="CR127" s="1101" t="n"/>
      <c r="CS127" s="1101" t="n"/>
      <c r="CT127" s="1101" t="n"/>
      <c r="CU127" s="1101" t="n"/>
      <c r="CV127" s="1101" t="n"/>
      <c r="CW127" s="1101" t="n"/>
      <c r="CX127" s="1101" t="n"/>
      <c r="CY127" s="1101" t="n"/>
      <c r="CZ127" s="1101" t="n"/>
      <c r="DA127" s="1101" t="n"/>
      <c r="DB127" s="1101" t="n"/>
      <c r="DC127" s="1101" t="n"/>
      <c r="DD127" s="1101" t="n"/>
      <c r="DE127" s="1101" t="n"/>
      <c r="DF127" s="1101" t="n"/>
      <c r="DG127" s="1101" t="n"/>
      <c r="DH127" s="1101" t="n"/>
      <c r="DI127" s="1101" t="n"/>
    </row>
    <row r="128" ht="16" customFormat="1" customHeight="1" s="140">
      <c r="A128" s="1101" t="n"/>
      <c r="B128" s="1101" t="n"/>
      <c r="C128" s="1101" t="n"/>
      <c r="D128" s="1101" t="n"/>
      <c r="E128" s="1101" t="n"/>
      <c r="F128" s="1101" t="n"/>
      <c r="G128" s="144" t="n"/>
      <c r="H128" s="1101" t="n"/>
      <c r="I128" s="1101" t="n"/>
      <c r="J128" s="1101" t="n"/>
      <c r="K128" s="1101" t="n"/>
      <c r="L128" s="1101" t="n"/>
      <c r="M128" s="178" t="n"/>
      <c r="N128" s="1101" t="n"/>
      <c r="O128" s="1101" t="n"/>
      <c r="P128" s="1101" t="n"/>
      <c r="Q128" s="1101" t="n"/>
      <c r="R128" s="1101" t="n"/>
      <c r="S128" s="1101" t="n"/>
      <c r="T128" s="230" t="n"/>
      <c r="U128" s="1101" t="n"/>
      <c r="V128" s="1101" t="n"/>
      <c r="W128" s="1101" t="n"/>
      <c r="X128" s="1101" t="n"/>
      <c r="Y128" s="1101" t="n"/>
      <c r="Z128" s="1101" t="n"/>
      <c r="AA128" s="144" t="n"/>
      <c r="AB128" s="1101" t="n"/>
      <c r="AC128" s="1101" t="n"/>
      <c r="AD128" s="1101" t="n"/>
      <c r="AE128" s="1101" t="n"/>
      <c r="AF128" s="1101" t="n"/>
      <c r="AG128" s="1101" t="n"/>
      <c r="AH128" s="144" t="n"/>
      <c r="AI128" s="1101" t="n"/>
      <c r="AJ128" s="1101" t="n"/>
      <c r="AK128" s="1101" t="n"/>
      <c r="AL128" s="1101" t="n"/>
      <c r="AM128" s="1101" t="n"/>
      <c r="AN128" s="1101" t="n"/>
      <c r="AO128" s="1101" t="n"/>
      <c r="AP128" s="1101" t="n"/>
      <c r="AQ128" s="1101" t="n"/>
      <c r="AR128" s="1101" t="n"/>
      <c r="AS128" s="1101" t="n"/>
      <c r="AT128" s="1101" t="n"/>
      <c r="AU128" s="1101" t="n"/>
      <c r="AV128" s="1101" t="n"/>
      <c r="AW128" s="1101" t="n"/>
      <c r="AX128" s="1101" t="n"/>
      <c r="AY128" s="1101" t="n"/>
      <c r="AZ128" s="144" t="n"/>
      <c r="BA128" s="1101" t="n"/>
      <c r="BB128" s="1101" t="n"/>
      <c r="BC128" s="1101" t="n"/>
      <c r="BD128" s="1101" t="n"/>
      <c r="BE128" s="1101" t="n"/>
      <c r="BF128" s="1101" t="n"/>
      <c r="BG128" s="1101" t="n"/>
      <c r="BH128" s="1101" t="n"/>
      <c r="BI128" s="1101" t="n"/>
      <c r="BJ128" s="1101" t="n"/>
      <c r="BK128" s="1101" t="n"/>
      <c r="BL128" s="1101" t="n"/>
      <c r="BM128" s="1101" t="n"/>
      <c r="BN128" s="1101" t="n"/>
      <c r="BO128" s="1101" t="n"/>
      <c r="BP128" s="1101" t="n"/>
      <c r="BQ128" s="1101" t="n"/>
      <c r="BR128" s="1106" t="n"/>
      <c r="BS128" s="1106" t="n"/>
      <c r="BT128" s="1106" t="n"/>
      <c r="BU128" s="1106" t="n"/>
      <c r="BV128" s="1106" t="n"/>
      <c r="BW128" s="1106" t="n"/>
      <c r="BX128" s="1106" t="n"/>
      <c r="BY128" s="1106" t="n"/>
      <c r="BZ128" s="1106" t="n"/>
      <c r="CA128" s="1106" t="n"/>
      <c r="CB128" s="1106" t="n"/>
      <c r="CC128" s="1106" t="n"/>
      <c r="CD128" s="1106" t="n"/>
      <c r="CE128" s="1106" t="n"/>
      <c r="CF128" s="1106" t="n"/>
      <c r="CG128" s="1106" t="n"/>
      <c r="CH128" s="1106" t="n"/>
      <c r="CI128" s="1106" t="n"/>
      <c r="CJ128" s="1106" t="n"/>
      <c r="CK128" s="1101" t="n"/>
      <c r="CL128" s="1101" t="n"/>
      <c r="CM128" s="1101" t="n"/>
      <c r="CN128" s="1101" t="n"/>
      <c r="CO128" s="1101" t="n"/>
      <c r="CP128" s="1101" t="n"/>
      <c r="CQ128" s="1101" t="n"/>
      <c r="CR128" s="1101" t="n"/>
      <c r="CS128" s="1101" t="n"/>
      <c r="CT128" s="1101" t="n"/>
      <c r="CU128" s="1101" t="n"/>
      <c r="CV128" s="1101" t="n"/>
      <c r="CW128" s="1101" t="n"/>
      <c r="CX128" s="1101" t="n"/>
      <c r="CY128" s="1101" t="n"/>
      <c r="CZ128" s="1101" t="n"/>
      <c r="DA128" s="1101" t="n"/>
      <c r="DB128" s="1101" t="n"/>
      <c r="DC128" s="1101" t="n"/>
      <c r="DD128" s="1101" t="n"/>
      <c r="DE128" s="1101" t="n"/>
      <c r="DF128" s="1101" t="n"/>
      <c r="DG128" s="1101" t="n"/>
      <c r="DH128" s="1101" t="n"/>
      <c r="DI128" s="1101" t="n"/>
    </row>
    <row r="129" ht="16" customFormat="1" customHeight="1" s="140">
      <c r="A129" s="1101" t="n"/>
      <c r="B129" s="1101" t="n"/>
      <c r="C129" s="1101" t="n"/>
      <c r="D129" s="1101" t="n"/>
      <c r="E129" s="1101" t="n"/>
      <c r="F129" s="1101" t="n"/>
      <c r="G129" s="144" t="n"/>
      <c r="H129" s="1101" t="n"/>
      <c r="I129" s="1101" t="n"/>
      <c r="J129" s="1101" t="n"/>
      <c r="K129" s="1101" t="n"/>
      <c r="L129" s="1101" t="n"/>
      <c r="M129" s="178" t="n"/>
      <c r="N129" s="1101" t="n"/>
      <c r="O129" s="1101" t="n"/>
      <c r="P129" s="1101" t="n"/>
      <c r="Q129" s="1101" t="n"/>
      <c r="R129" s="1101" t="n"/>
      <c r="S129" s="1101" t="n"/>
      <c r="T129" s="230" t="n"/>
      <c r="U129" s="1101" t="n"/>
      <c r="V129" s="1101" t="n"/>
      <c r="W129" s="1101" t="n"/>
      <c r="X129" s="1101" t="n"/>
      <c r="Y129" s="1101" t="n"/>
      <c r="Z129" s="1101" t="n"/>
      <c r="AA129" s="144" t="n"/>
      <c r="AB129" s="1101" t="n"/>
      <c r="AC129" s="1101" t="n"/>
      <c r="AD129" s="1101" t="n"/>
      <c r="AE129" s="1101" t="n"/>
      <c r="AF129" s="1101" t="n"/>
      <c r="AG129" s="1101" t="n"/>
      <c r="AH129" s="144" t="n"/>
      <c r="AI129" s="1101" t="n"/>
      <c r="AJ129" s="1101" t="n"/>
      <c r="AK129" s="1101" t="n"/>
      <c r="AL129" s="1101" t="n"/>
      <c r="AM129" s="1101" t="n"/>
      <c r="AN129" s="1101" t="n"/>
      <c r="AO129" s="1101" t="n"/>
      <c r="AP129" s="1101" t="n"/>
      <c r="AQ129" s="1101" t="n"/>
      <c r="AR129" s="1101" t="n"/>
      <c r="AS129" s="1101" t="n"/>
      <c r="AT129" s="1101" t="n"/>
      <c r="AU129" s="1101" t="n"/>
      <c r="AV129" s="1101" t="n"/>
      <c r="AW129" s="1101" t="n"/>
      <c r="AX129" s="1101" t="n"/>
      <c r="AY129" s="1101" t="n"/>
      <c r="AZ129" s="144" t="n"/>
      <c r="BA129" s="1101" t="n"/>
      <c r="BB129" s="1101" t="n"/>
      <c r="BC129" s="1101" t="n"/>
      <c r="BD129" s="1101" t="n"/>
      <c r="BE129" s="1101" t="n"/>
      <c r="BF129" s="1101" t="n"/>
      <c r="BG129" s="1101" t="n"/>
      <c r="BH129" s="1101" t="n"/>
      <c r="BI129" s="1101" t="n"/>
      <c r="BJ129" s="1101" t="n"/>
      <c r="BK129" s="1101" t="n"/>
      <c r="BL129" s="1101" t="n"/>
      <c r="BM129" s="1101" t="n"/>
      <c r="BN129" s="1101" t="n"/>
      <c r="BO129" s="1101" t="n"/>
      <c r="BP129" s="1101" t="n"/>
      <c r="BQ129" s="1101" t="n"/>
      <c r="BR129" s="1106" t="n"/>
      <c r="BS129" s="1106" t="n"/>
      <c r="BT129" s="1106" t="n"/>
      <c r="BU129" s="1106" t="n"/>
      <c r="BV129" s="1106" t="n"/>
      <c r="BW129" s="1106" t="n"/>
      <c r="BX129" s="1106" t="n"/>
      <c r="BY129" s="1106" t="n"/>
      <c r="BZ129" s="1106" t="n"/>
      <c r="CA129" s="1106" t="n"/>
      <c r="CB129" s="1106" t="n"/>
      <c r="CC129" s="1106" t="n"/>
      <c r="CD129" s="1106" t="n"/>
      <c r="CE129" s="1106" t="n"/>
      <c r="CF129" s="1106" t="n"/>
      <c r="CG129" s="1106" t="n"/>
      <c r="CH129" s="1106" t="n"/>
      <c r="CI129" s="1106" t="n"/>
      <c r="CJ129" s="1106" t="n"/>
      <c r="CK129" s="1101" t="n"/>
      <c r="CL129" s="1101" t="n"/>
      <c r="CM129" s="1101" t="n"/>
      <c r="CN129" s="1101" t="n"/>
      <c r="CO129" s="1101" t="n"/>
      <c r="CP129" s="1101" t="n"/>
      <c r="CQ129" s="1101" t="n"/>
      <c r="CR129" s="1101" t="n"/>
      <c r="CS129" s="1101" t="n"/>
      <c r="CT129" s="1101" t="n"/>
      <c r="CU129" s="1101" t="n"/>
      <c r="CV129" s="1101" t="n"/>
      <c r="CW129" s="1101" t="n"/>
      <c r="CX129" s="1101" t="n"/>
      <c r="CY129" s="1101" t="n"/>
      <c r="CZ129" s="1101" t="n"/>
      <c r="DA129" s="1101" t="n"/>
      <c r="DB129" s="1101" t="n"/>
      <c r="DC129" s="1101" t="n"/>
      <c r="DD129" s="1101" t="n"/>
      <c r="DE129" s="1101" t="n"/>
      <c r="DF129" s="1101" t="n"/>
      <c r="DG129" s="1101" t="n"/>
      <c r="DH129" s="1101" t="n"/>
      <c r="DI129" s="1101" t="n"/>
    </row>
    <row r="130" ht="16" customFormat="1" customHeight="1" s="140">
      <c r="A130" s="1101" t="n"/>
      <c r="B130" s="1101" t="n"/>
      <c r="C130" s="1101" t="n"/>
      <c r="D130" s="1101" t="n"/>
      <c r="E130" s="1101" t="n"/>
      <c r="F130" s="1101" t="n"/>
      <c r="G130" s="144" t="n"/>
      <c r="H130" s="1101" t="n"/>
      <c r="I130" s="1101" t="n"/>
      <c r="J130" s="1101" t="n"/>
      <c r="K130" s="1101" t="n"/>
      <c r="L130" s="1101" t="n"/>
      <c r="M130" s="178" t="n"/>
      <c r="N130" s="1101" t="n"/>
      <c r="O130" s="1101" t="n"/>
      <c r="P130" s="1101" t="n"/>
      <c r="Q130" s="1101" t="n"/>
      <c r="R130" s="1101" t="n"/>
      <c r="S130" s="1101" t="n"/>
      <c r="T130" s="230" t="n"/>
      <c r="U130" s="1101" t="n"/>
      <c r="V130" s="1101" t="n"/>
      <c r="W130" s="1101" t="n"/>
      <c r="X130" s="1101" t="n"/>
      <c r="Y130" s="1101" t="n"/>
      <c r="Z130" s="1101" t="n"/>
      <c r="AA130" s="144" t="n"/>
      <c r="AB130" s="1101" t="n"/>
      <c r="AC130" s="1101" t="n"/>
      <c r="AD130" s="1101" t="n"/>
      <c r="AE130" s="1101" t="n"/>
      <c r="AF130" s="1101" t="n"/>
      <c r="AG130" s="1101" t="n"/>
      <c r="AH130" s="144" t="n"/>
      <c r="AI130" s="1101" t="n"/>
      <c r="AJ130" s="1101" t="n"/>
      <c r="AK130" s="1101" t="n"/>
      <c r="AL130" s="1101" t="n"/>
      <c r="AM130" s="1101" t="n"/>
      <c r="AN130" s="1101" t="n"/>
      <c r="AO130" s="1101" t="n"/>
      <c r="AP130" s="1101" t="n"/>
      <c r="AQ130" s="1101" t="n"/>
      <c r="AR130" s="1101" t="n"/>
      <c r="AS130" s="1101" t="n"/>
      <c r="AT130" s="1101" t="n"/>
      <c r="AU130" s="1101" t="n"/>
      <c r="AV130" s="1101" t="n"/>
      <c r="AW130" s="1101" t="n"/>
      <c r="AX130" s="1101" t="n"/>
      <c r="AY130" s="1101" t="n"/>
      <c r="AZ130" s="144" t="n"/>
      <c r="BA130" s="1101" t="n"/>
      <c r="BB130" s="1101" t="n"/>
      <c r="BC130" s="1101" t="n"/>
      <c r="BD130" s="1101" t="n"/>
      <c r="BE130" s="1101" t="n"/>
      <c r="BF130" s="1101" t="n"/>
      <c r="BG130" s="1101" t="n"/>
      <c r="BH130" s="1101" t="n"/>
      <c r="BI130" s="1101" t="n"/>
      <c r="BJ130" s="1101" t="n"/>
      <c r="BK130" s="1101" t="n"/>
      <c r="BL130" s="1101" t="n"/>
      <c r="BM130" s="1101" t="n"/>
      <c r="BN130" s="1101" t="n"/>
      <c r="BO130" s="1101" t="n"/>
      <c r="BP130" s="1101" t="n"/>
      <c r="BQ130" s="1101" t="n"/>
      <c r="BR130" s="1106" t="n"/>
      <c r="BS130" s="1106" t="n"/>
      <c r="BT130" s="1106" t="n"/>
      <c r="BU130" s="1106" t="n"/>
      <c r="BV130" s="1106" t="n"/>
      <c r="BW130" s="1106" t="n"/>
      <c r="BX130" s="1106" t="n"/>
      <c r="BY130" s="1106" t="n"/>
      <c r="BZ130" s="1106" t="n"/>
      <c r="CA130" s="1106" t="n"/>
      <c r="CB130" s="1106" t="n"/>
      <c r="CC130" s="1106" t="n"/>
      <c r="CD130" s="1106" t="n"/>
      <c r="CE130" s="1106" t="n"/>
      <c r="CF130" s="1106" t="n"/>
      <c r="CG130" s="1106" t="n"/>
      <c r="CH130" s="1106" t="n"/>
      <c r="CI130" s="1106" t="n"/>
      <c r="CJ130" s="1106" t="n"/>
      <c r="CK130" s="1101" t="n"/>
      <c r="CL130" s="1101" t="n"/>
      <c r="CM130" s="1101" t="n"/>
      <c r="CN130" s="1101" t="n"/>
      <c r="CO130" s="1101" t="n"/>
      <c r="CP130" s="1101" t="n"/>
      <c r="CQ130" s="1101" t="n"/>
      <c r="CR130" s="1101" t="n"/>
      <c r="CS130" s="1101" t="n"/>
      <c r="CT130" s="1101" t="n"/>
      <c r="CU130" s="1101" t="n"/>
      <c r="CV130" s="1101" t="n"/>
      <c r="CW130" s="1101" t="n"/>
      <c r="CX130" s="1101" t="n"/>
      <c r="CY130" s="1101" t="n"/>
      <c r="CZ130" s="1101" t="n"/>
      <c r="DA130" s="1101" t="n"/>
      <c r="DB130" s="1101" t="n"/>
      <c r="DC130" s="1101" t="n"/>
      <c r="DD130" s="1101" t="n"/>
      <c r="DE130" s="1101" t="n"/>
      <c r="DF130" s="1101" t="n"/>
      <c r="DG130" s="1101" t="n"/>
      <c r="DH130" s="1101" t="n"/>
      <c r="DI130" s="1101" t="n"/>
    </row>
    <row r="131" ht="16" customFormat="1" customHeight="1" s="140">
      <c r="A131" s="1101" t="n"/>
      <c r="B131" s="1101" t="n"/>
      <c r="C131" s="1101" t="n"/>
      <c r="D131" s="1101" t="n"/>
      <c r="E131" s="1101" t="n"/>
      <c r="F131" s="1101" t="n"/>
      <c r="G131" s="144" t="n"/>
      <c r="H131" s="1101" t="n"/>
      <c r="I131" s="1101" t="n"/>
      <c r="J131" s="1101" t="n"/>
      <c r="K131" s="1101" t="n"/>
      <c r="L131" s="1101" t="n"/>
      <c r="M131" s="178" t="n"/>
      <c r="N131" s="1101" t="n"/>
      <c r="O131" s="1101" t="n"/>
      <c r="P131" s="1101" t="n"/>
      <c r="Q131" s="1101" t="n"/>
      <c r="R131" s="1101" t="n"/>
      <c r="S131" s="1101" t="n"/>
      <c r="T131" s="230" t="n"/>
      <c r="U131" s="1101" t="n"/>
      <c r="V131" s="1101" t="n"/>
      <c r="W131" s="1101" t="n"/>
      <c r="X131" s="1101" t="n"/>
      <c r="Y131" s="1101" t="n"/>
      <c r="Z131" s="1101" t="n"/>
      <c r="AA131" s="144" t="n"/>
      <c r="AB131" s="1101" t="n"/>
      <c r="AC131" s="1101" t="n"/>
      <c r="AD131" s="1101" t="n"/>
      <c r="AE131" s="1101" t="n"/>
      <c r="AF131" s="1101" t="n"/>
      <c r="AG131" s="1101" t="n"/>
      <c r="AH131" s="144" t="n"/>
      <c r="AI131" s="1101" t="n"/>
      <c r="AJ131" s="1101" t="n"/>
      <c r="AK131" s="1101" t="n"/>
      <c r="AL131" s="1101" t="n"/>
      <c r="AM131" s="1101" t="n"/>
      <c r="AN131" s="1101" t="n"/>
      <c r="AO131" s="1101" t="n"/>
      <c r="AP131" s="1101" t="n"/>
      <c r="AQ131" s="1101" t="n"/>
      <c r="AR131" s="1101" t="n"/>
      <c r="AS131" s="1101" t="n"/>
      <c r="AT131" s="1101" t="n"/>
      <c r="AU131" s="1101" t="n"/>
      <c r="AV131" s="1101" t="n"/>
      <c r="AW131" s="1101" t="n"/>
      <c r="AX131" s="1101" t="n"/>
      <c r="AY131" s="1101" t="n"/>
      <c r="AZ131" s="144" t="n"/>
      <c r="BA131" s="1101" t="n"/>
      <c r="BB131" s="1101" t="n"/>
      <c r="BC131" s="1101" t="n"/>
      <c r="BD131" s="1101" t="n"/>
      <c r="BE131" s="1101" t="n"/>
      <c r="BF131" s="1101" t="n"/>
      <c r="BG131" s="1101" t="n"/>
      <c r="BH131" s="1101" t="n"/>
      <c r="BI131" s="1101" t="n"/>
      <c r="BJ131" s="1101" t="n"/>
      <c r="BK131" s="1101" t="n"/>
      <c r="BL131" s="1101" t="n"/>
      <c r="BM131" s="1101" t="n"/>
      <c r="BN131" s="1101" t="n"/>
      <c r="BO131" s="1101" t="n"/>
      <c r="BP131" s="1101" t="n"/>
      <c r="BQ131" s="1101" t="n"/>
      <c r="BR131" s="1106" t="n"/>
      <c r="BS131" s="1106" t="n"/>
      <c r="BT131" s="1106" t="n"/>
      <c r="BU131" s="1106" t="n"/>
      <c r="BV131" s="1106" t="n"/>
      <c r="BW131" s="1106" t="n"/>
      <c r="BX131" s="1106" t="n"/>
      <c r="BY131" s="1106" t="n"/>
      <c r="BZ131" s="1106" t="n"/>
      <c r="CA131" s="1106" t="n"/>
      <c r="CB131" s="1106" t="n"/>
      <c r="CC131" s="1106" t="n"/>
      <c r="CD131" s="1106" t="n"/>
      <c r="CE131" s="1106" t="n"/>
      <c r="CF131" s="1106" t="n"/>
      <c r="CG131" s="1106" t="n"/>
      <c r="CH131" s="1106" t="n"/>
      <c r="CI131" s="1106" t="n"/>
      <c r="CJ131" s="1106" t="n"/>
      <c r="CK131" s="1101" t="n"/>
      <c r="CL131" s="1101" t="n"/>
      <c r="CM131" s="1101" t="n"/>
      <c r="CN131" s="1101" t="n"/>
      <c r="CO131" s="1101" t="n"/>
      <c r="CP131" s="1101" t="n"/>
      <c r="CQ131" s="1101" t="n"/>
      <c r="CR131" s="1101" t="n"/>
      <c r="CS131" s="1101" t="n"/>
      <c r="CT131" s="1101" t="n"/>
      <c r="CU131" s="1101" t="n"/>
      <c r="CV131" s="1101" t="n"/>
      <c r="CW131" s="1101" t="n"/>
      <c r="CX131" s="1101" t="n"/>
      <c r="CY131" s="1101" t="n"/>
      <c r="CZ131" s="1101" t="n"/>
      <c r="DA131" s="1101" t="n"/>
      <c r="DB131" s="1101" t="n"/>
      <c r="DC131" s="1101" t="n"/>
      <c r="DD131" s="1101" t="n"/>
      <c r="DE131" s="1101" t="n"/>
      <c r="DF131" s="1101" t="n"/>
      <c r="DG131" s="1101" t="n"/>
      <c r="DH131" s="1101" t="n"/>
      <c r="DI131" s="1101" t="n"/>
    </row>
    <row r="132" ht="16" customFormat="1" customHeight="1" s="140">
      <c r="A132" s="1101" t="n"/>
      <c r="B132" s="1101" t="n"/>
      <c r="C132" s="1101" t="n"/>
      <c r="D132" s="1101" t="n"/>
      <c r="E132" s="1101" t="n"/>
      <c r="F132" s="1101" t="n"/>
      <c r="G132" s="144" t="n"/>
      <c r="H132" s="1101" t="n"/>
      <c r="I132" s="1101" t="n"/>
      <c r="J132" s="1101" t="n"/>
      <c r="K132" s="1101" t="n"/>
      <c r="L132" s="1101" t="n"/>
      <c r="M132" s="178" t="n"/>
      <c r="N132" s="1101" t="n"/>
      <c r="O132" s="1101" t="n"/>
      <c r="P132" s="1101" t="n"/>
      <c r="Q132" s="1101" t="n"/>
      <c r="R132" s="1101" t="n"/>
      <c r="S132" s="1101" t="n"/>
      <c r="T132" s="230" t="n"/>
      <c r="U132" s="1101" t="n"/>
      <c r="V132" s="1101" t="n"/>
      <c r="W132" s="1101" t="n"/>
      <c r="X132" s="1101" t="n"/>
      <c r="Y132" s="1101" t="n"/>
      <c r="Z132" s="1101" t="n"/>
      <c r="AA132" s="144" t="n"/>
      <c r="AB132" s="1101" t="n"/>
      <c r="AC132" s="1101" t="n"/>
      <c r="AD132" s="1101" t="n"/>
      <c r="AE132" s="1101" t="n"/>
      <c r="AF132" s="1101" t="n"/>
      <c r="AG132" s="1101" t="n"/>
      <c r="AH132" s="144" t="n"/>
      <c r="AI132" s="1101" t="n"/>
      <c r="AJ132" s="1101" t="n"/>
      <c r="AK132" s="1101" t="n"/>
      <c r="AL132" s="1101" t="n"/>
      <c r="AM132" s="1101" t="n"/>
      <c r="AN132" s="1101" t="n"/>
      <c r="AO132" s="1101" t="n"/>
      <c r="AP132" s="1101" t="n"/>
      <c r="AQ132" s="1101" t="n"/>
      <c r="AR132" s="1101" t="n"/>
      <c r="AS132" s="1101" t="n"/>
      <c r="AT132" s="1101" t="n"/>
      <c r="AU132" s="1101" t="n"/>
      <c r="AV132" s="1101" t="n"/>
      <c r="AW132" s="1101" t="n"/>
      <c r="AX132" s="1101" t="n"/>
      <c r="AY132" s="1101" t="n"/>
      <c r="AZ132" s="144" t="n"/>
      <c r="BA132" s="1101" t="n"/>
      <c r="BB132" s="1101" t="n"/>
      <c r="BC132" s="1101" t="n"/>
      <c r="BD132" s="1101" t="n"/>
      <c r="BE132" s="1101" t="n"/>
      <c r="BF132" s="1101" t="n"/>
      <c r="BG132" s="1101" t="n"/>
      <c r="BH132" s="1101" t="n"/>
      <c r="BI132" s="1101" t="n"/>
      <c r="BJ132" s="1101" t="n"/>
      <c r="BK132" s="1101" t="n"/>
      <c r="BL132" s="1101" t="n"/>
      <c r="BM132" s="1101" t="n"/>
      <c r="BN132" s="1101" t="n"/>
      <c r="BO132" s="1101" t="n"/>
      <c r="BP132" s="1101" t="n"/>
      <c r="BQ132" s="1101" t="n"/>
      <c r="BR132" s="1106" t="n"/>
      <c r="BS132" s="1106" t="n"/>
      <c r="BT132" s="1106" t="n"/>
      <c r="BU132" s="1106" t="n"/>
      <c r="BV132" s="1106" t="n"/>
      <c r="BW132" s="1106" t="n"/>
      <c r="BX132" s="1106" t="n"/>
      <c r="BY132" s="1106" t="n"/>
      <c r="BZ132" s="1106" t="n"/>
      <c r="CA132" s="1106" t="n"/>
      <c r="CB132" s="1106" t="n"/>
      <c r="CC132" s="1106" t="n"/>
      <c r="CD132" s="1106" t="n"/>
      <c r="CE132" s="1106" t="n"/>
      <c r="CF132" s="1106" t="n"/>
      <c r="CG132" s="1106" t="n"/>
      <c r="CH132" s="1106" t="n"/>
      <c r="CI132" s="1106" t="n"/>
      <c r="CJ132" s="1106" t="n"/>
      <c r="CK132" s="1101" t="n"/>
      <c r="CL132" s="1101" t="n"/>
      <c r="CM132" s="1101" t="n"/>
      <c r="CN132" s="1101" t="n"/>
      <c r="CO132" s="1101" t="n"/>
      <c r="CP132" s="1101" t="n"/>
      <c r="CQ132" s="1101" t="n"/>
      <c r="CR132" s="1101" t="n"/>
      <c r="CS132" s="1101" t="n"/>
      <c r="CT132" s="1101" t="n"/>
      <c r="CU132" s="1101" t="n"/>
      <c r="CV132" s="1101" t="n"/>
      <c r="CW132" s="1101" t="n"/>
      <c r="CX132" s="1101" t="n"/>
      <c r="CY132" s="1101" t="n"/>
      <c r="CZ132" s="1101" t="n"/>
      <c r="DA132" s="1101" t="n"/>
      <c r="DB132" s="1101" t="n"/>
      <c r="DC132" s="1101" t="n"/>
      <c r="DD132" s="1101" t="n"/>
      <c r="DE132" s="1101" t="n"/>
      <c r="DF132" s="1101" t="n"/>
      <c r="DG132" s="1101" t="n"/>
      <c r="DH132" s="1101" t="n"/>
      <c r="DI132" s="1101" t="n"/>
    </row>
    <row r="133" ht="16" customFormat="1" customHeight="1" s="140">
      <c r="A133" s="1101" t="n"/>
      <c r="B133" s="1101" t="n"/>
      <c r="C133" s="1101" t="n"/>
      <c r="D133" s="1101" t="n"/>
      <c r="E133" s="1101" t="n"/>
      <c r="F133" s="1101" t="n"/>
      <c r="G133" s="144" t="n"/>
      <c r="H133" s="1101" t="n"/>
      <c r="I133" s="1101" t="n"/>
      <c r="J133" s="1101" t="n"/>
      <c r="K133" s="1101" t="n"/>
      <c r="L133" s="1101" t="n"/>
      <c r="M133" s="178" t="n"/>
      <c r="N133" s="1101" t="n"/>
      <c r="O133" s="1101" t="n"/>
      <c r="P133" s="1101" t="n"/>
      <c r="Q133" s="1101" t="n"/>
      <c r="R133" s="1101" t="n"/>
      <c r="S133" s="1101" t="n"/>
      <c r="T133" s="230" t="n"/>
      <c r="U133" s="1101" t="n"/>
      <c r="V133" s="1101" t="n"/>
      <c r="W133" s="1101" t="n"/>
      <c r="X133" s="1101" t="n"/>
      <c r="Y133" s="1101" t="n"/>
      <c r="Z133" s="1101" t="n"/>
      <c r="AA133" s="144" t="n"/>
      <c r="AB133" s="1101" t="n"/>
      <c r="AC133" s="1101" t="n"/>
      <c r="AD133" s="1101" t="n"/>
      <c r="AE133" s="1101" t="n"/>
      <c r="AF133" s="1101" t="n"/>
      <c r="AG133" s="1101" t="n"/>
      <c r="AH133" s="144" t="n"/>
      <c r="AI133" s="1101" t="n"/>
      <c r="AJ133" s="1101" t="n"/>
      <c r="AK133" s="1101" t="n"/>
      <c r="AL133" s="1101" t="n"/>
      <c r="AM133" s="1101" t="n"/>
      <c r="AN133" s="1101" t="n"/>
      <c r="AO133" s="1101" t="n"/>
      <c r="AP133" s="1101" t="n"/>
      <c r="AQ133" s="1101" t="n"/>
      <c r="AR133" s="1101" t="n"/>
      <c r="AS133" s="1101" t="n"/>
      <c r="AT133" s="1101" t="n"/>
      <c r="AU133" s="1101" t="n"/>
      <c r="AV133" s="1101" t="n"/>
      <c r="AW133" s="1101" t="n"/>
      <c r="AX133" s="1101" t="n"/>
      <c r="AY133" s="1101" t="n"/>
      <c r="AZ133" s="144" t="n"/>
      <c r="BA133" s="1101" t="n"/>
      <c r="BB133" s="1101" t="n"/>
      <c r="BC133" s="1101" t="n"/>
      <c r="BD133" s="1101" t="n"/>
      <c r="BE133" s="1101" t="n"/>
      <c r="BF133" s="1101" t="n"/>
      <c r="BG133" s="1101" t="n"/>
      <c r="BH133" s="1101" t="n"/>
      <c r="BI133" s="1101" t="n"/>
      <c r="BJ133" s="1101" t="n"/>
      <c r="BK133" s="1101" t="n"/>
      <c r="BL133" s="1101" t="n"/>
      <c r="BM133" s="1101" t="n"/>
      <c r="BN133" s="1101" t="n"/>
      <c r="BO133" s="1101" t="n"/>
      <c r="BP133" s="1101" t="n"/>
      <c r="BQ133" s="1101" t="n"/>
      <c r="BR133" s="1106" t="n"/>
      <c r="BS133" s="1106" t="n"/>
      <c r="BT133" s="1106" t="n"/>
      <c r="BU133" s="1106" t="n"/>
      <c r="BV133" s="1106" t="n"/>
      <c r="BW133" s="1106" t="n"/>
      <c r="BX133" s="1106" t="n"/>
      <c r="BY133" s="1106" t="n"/>
      <c r="BZ133" s="1106" t="n"/>
      <c r="CA133" s="1106" t="n"/>
      <c r="CB133" s="1106" t="n"/>
      <c r="CC133" s="1106" t="n"/>
      <c r="CD133" s="1106" t="n"/>
      <c r="CE133" s="1106" t="n"/>
      <c r="CF133" s="1106" t="n"/>
      <c r="CG133" s="1106" t="n"/>
      <c r="CH133" s="1106" t="n"/>
      <c r="CI133" s="1106" t="n"/>
      <c r="CJ133" s="1106" t="n"/>
      <c r="CK133" s="1101" t="n"/>
      <c r="CL133" s="1101" t="n"/>
      <c r="CM133" s="1101" t="n"/>
      <c r="CN133" s="1101" t="n"/>
      <c r="CO133" s="1101" t="n"/>
      <c r="CP133" s="1101" t="n"/>
      <c r="CQ133" s="1101" t="n"/>
      <c r="CR133" s="1101" t="n"/>
      <c r="CS133" s="1101" t="n"/>
      <c r="CT133" s="1101" t="n"/>
      <c r="CU133" s="1101" t="n"/>
      <c r="CV133" s="1101" t="n"/>
      <c r="CW133" s="1101" t="n"/>
      <c r="CX133" s="1101" t="n"/>
      <c r="CY133" s="1101" t="n"/>
      <c r="CZ133" s="1101" t="n"/>
      <c r="DA133" s="1101" t="n"/>
      <c r="DB133" s="1101" t="n"/>
      <c r="DC133" s="1101" t="n"/>
      <c r="DD133" s="1101" t="n"/>
      <c r="DE133" s="1101" t="n"/>
      <c r="DF133" s="1101" t="n"/>
      <c r="DG133" s="1101" t="n"/>
      <c r="DH133" s="1101" t="n"/>
      <c r="DI133" s="1101" t="n"/>
    </row>
    <row r="134" ht="16" customFormat="1" customHeight="1" s="140">
      <c r="A134" s="1101" t="n"/>
      <c r="B134" s="1101" t="n"/>
      <c r="C134" s="1101" t="n"/>
      <c r="D134" s="1101" t="n"/>
      <c r="E134" s="1101" t="n"/>
      <c r="F134" s="1101" t="n"/>
      <c r="G134" s="144" t="n"/>
      <c r="H134" s="1101" t="n"/>
      <c r="I134" s="1101" t="n"/>
      <c r="J134" s="1101" t="n"/>
      <c r="K134" s="1101" t="n"/>
      <c r="L134" s="1101" t="n"/>
      <c r="M134" s="178" t="n"/>
      <c r="N134" s="1101" t="n"/>
      <c r="O134" s="1101" t="n"/>
      <c r="P134" s="1101" t="n"/>
      <c r="Q134" s="1101" t="n"/>
      <c r="R134" s="1101" t="n"/>
      <c r="S134" s="1101" t="n"/>
      <c r="T134" s="230" t="n"/>
      <c r="U134" s="1101" t="n"/>
      <c r="V134" s="1101" t="n"/>
      <c r="W134" s="1101" t="n"/>
      <c r="X134" s="1101" t="n"/>
      <c r="Y134" s="1101" t="n"/>
      <c r="Z134" s="1101" t="n"/>
      <c r="AA134" s="144" t="n"/>
      <c r="AB134" s="1101" t="n"/>
      <c r="AC134" s="1101" t="n"/>
      <c r="AD134" s="1101" t="n"/>
      <c r="AE134" s="1101" t="n"/>
      <c r="AF134" s="1101" t="n"/>
      <c r="AG134" s="1101" t="n"/>
      <c r="AH134" s="144" t="n"/>
      <c r="AI134" s="1101" t="n"/>
      <c r="AJ134" s="1101" t="n"/>
      <c r="AK134" s="1101" t="n"/>
      <c r="AL134" s="1101" t="n"/>
      <c r="AM134" s="1101" t="n"/>
      <c r="AN134" s="1101" t="n"/>
      <c r="AO134" s="1101" t="n"/>
      <c r="AP134" s="1101" t="n"/>
      <c r="AQ134" s="1101" t="n"/>
      <c r="AR134" s="1101" t="n"/>
      <c r="AS134" s="1101" t="n"/>
      <c r="AT134" s="1101" t="n"/>
      <c r="AU134" s="1101" t="n"/>
      <c r="AV134" s="1101" t="n"/>
      <c r="AW134" s="1101" t="n"/>
      <c r="AX134" s="1101" t="n"/>
      <c r="AY134" s="1101" t="n"/>
      <c r="AZ134" s="144" t="n"/>
      <c r="BA134" s="1101" t="n"/>
      <c r="BB134" s="1101" t="n"/>
      <c r="BC134" s="1101" t="n"/>
      <c r="BD134" s="1101" t="n"/>
      <c r="BE134" s="1101" t="n"/>
      <c r="BF134" s="1101" t="n"/>
      <c r="BG134" s="1101" t="n"/>
      <c r="BH134" s="1101" t="n"/>
      <c r="BI134" s="1101" t="n"/>
      <c r="BJ134" s="1101" t="n"/>
      <c r="BK134" s="1101" t="n"/>
      <c r="BL134" s="1101" t="n"/>
      <c r="BM134" s="1101" t="n"/>
      <c r="BN134" s="1101" t="n"/>
      <c r="BO134" s="1101" t="n"/>
      <c r="BP134" s="1101" t="n"/>
      <c r="BQ134" s="1101" t="n"/>
      <c r="BR134" s="1106" t="n"/>
      <c r="BS134" s="1106" t="n"/>
      <c r="BT134" s="1106" t="n"/>
      <c r="BU134" s="1106" t="n"/>
      <c r="BV134" s="1106" t="n"/>
      <c r="BW134" s="1106" t="n"/>
      <c r="BX134" s="1106" t="n"/>
      <c r="BY134" s="1106" t="n"/>
      <c r="BZ134" s="1106" t="n"/>
      <c r="CA134" s="1106" t="n"/>
      <c r="CB134" s="1106" t="n"/>
      <c r="CC134" s="1106" t="n"/>
      <c r="CD134" s="1106" t="n"/>
      <c r="CE134" s="1106" t="n"/>
      <c r="CF134" s="1106" t="n"/>
      <c r="CG134" s="1106" t="n"/>
      <c r="CH134" s="1106" t="n"/>
      <c r="CI134" s="1106" t="n"/>
      <c r="CJ134" s="1106" t="n"/>
      <c r="CK134" s="1101" t="n"/>
      <c r="CL134" s="1101" t="n"/>
      <c r="CM134" s="1101" t="n"/>
      <c r="CN134" s="1101" t="n"/>
      <c r="CO134" s="1101" t="n"/>
      <c r="CP134" s="1101" t="n"/>
      <c r="CQ134" s="1101" t="n"/>
      <c r="CR134" s="1101" t="n"/>
      <c r="CS134" s="1101" t="n"/>
      <c r="CT134" s="1101" t="n"/>
      <c r="CU134" s="1101" t="n"/>
      <c r="CV134" s="1101" t="n"/>
      <c r="CW134" s="1101" t="n"/>
      <c r="CX134" s="1101" t="n"/>
      <c r="CY134" s="1101" t="n"/>
      <c r="CZ134" s="1101" t="n"/>
      <c r="DA134" s="1101" t="n"/>
      <c r="DB134" s="1101" t="n"/>
      <c r="DC134" s="1101" t="n"/>
      <c r="DD134" s="1101" t="n"/>
      <c r="DE134" s="1101" t="n"/>
      <c r="DF134" s="1101" t="n"/>
      <c r="DG134" s="1101" t="n"/>
      <c r="DH134" s="1101" t="n"/>
      <c r="DI134" s="1101" t="n"/>
    </row>
    <row r="135" ht="16" customFormat="1" customHeight="1" s="140">
      <c r="A135" s="1101" t="n"/>
      <c r="B135" s="1101" t="n"/>
      <c r="C135" s="1101" t="n"/>
      <c r="D135" s="1101" t="n"/>
      <c r="E135" s="1101" t="n"/>
      <c r="F135" s="1101" t="n"/>
      <c r="G135" s="144" t="n"/>
      <c r="H135" s="1101" t="n"/>
      <c r="I135" s="1101" t="n"/>
      <c r="J135" s="1101" t="n"/>
      <c r="K135" s="1101" t="n"/>
      <c r="L135" s="1101" t="n"/>
      <c r="M135" s="178" t="n"/>
      <c r="N135" s="1101" t="n"/>
      <c r="O135" s="1101" t="n"/>
      <c r="P135" s="1101" t="n"/>
      <c r="Q135" s="1101" t="n"/>
      <c r="R135" s="1101" t="n"/>
      <c r="S135" s="1101" t="n"/>
      <c r="T135" s="230" t="n"/>
      <c r="U135" s="1101" t="n"/>
      <c r="V135" s="1101" t="n"/>
      <c r="W135" s="1101" t="n"/>
      <c r="X135" s="1101" t="n"/>
      <c r="Y135" s="1101" t="n"/>
      <c r="Z135" s="1101" t="n"/>
      <c r="AA135" s="144" t="n"/>
      <c r="AB135" s="1101" t="n"/>
      <c r="AC135" s="1101" t="n"/>
      <c r="AD135" s="1101" t="n"/>
      <c r="AE135" s="1101" t="n"/>
      <c r="AF135" s="1101" t="n"/>
      <c r="AG135" s="1101" t="n"/>
      <c r="AH135" s="144" t="n"/>
      <c r="AI135" s="1101" t="n"/>
      <c r="AJ135" s="1101" t="n"/>
      <c r="AK135" s="1101" t="n"/>
      <c r="AL135" s="1101" t="n"/>
      <c r="AM135" s="1101" t="n"/>
      <c r="AN135" s="1101" t="n"/>
      <c r="AO135" s="1101" t="n"/>
      <c r="AP135" s="1101" t="n"/>
      <c r="AQ135" s="1101" t="n"/>
      <c r="AR135" s="1101" t="n"/>
      <c r="AS135" s="1101" t="n"/>
      <c r="AT135" s="1101" t="n"/>
      <c r="AU135" s="1101" t="n"/>
      <c r="AV135" s="1101" t="n"/>
      <c r="AW135" s="1101" t="n"/>
      <c r="AX135" s="1101" t="n"/>
      <c r="AY135" s="1101" t="n"/>
      <c r="AZ135" s="144" t="n"/>
      <c r="BA135" s="1101" t="n"/>
      <c r="BB135" s="1101" t="n"/>
      <c r="BC135" s="1101" t="n"/>
      <c r="BD135" s="1101" t="n"/>
      <c r="BE135" s="1101" t="n"/>
      <c r="BF135" s="1101" t="n"/>
      <c r="BG135" s="1101" t="n"/>
      <c r="BH135" s="1101" t="n"/>
      <c r="BI135" s="1101" t="n"/>
      <c r="BJ135" s="1101" t="n"/>
      <c r="BK135" s="1101" t="n"/>
      <c r="BL135" s="1101" t="n"/>
      <c r="BM135" s="1101" t="n"/>
      <c r="BN135" s="1101" t="n"/>
      <c r="BO135" s="1101" t="n"/>
      <c r="BP135" s="1101" t="n"/>
      <c r="BQ135" s="1101" t="n"/>
      <c r="BR135" s="1106" t="n"/>
      <c r="BS135" s="1106" t="n"/>
      <c r="BT135" s="1106" t="n"/>
      <c r="BU135" s="1106" t="n"/>
      <c r="BV135" s="1106" t="n"/>
      <c r="BW135" s="1106" t="n"/>
      <c r="BX135" s="1106" t="n"/>
      <c r="BY135" s="1106" t="n"/>
      <c r="BZ135" s="1106" t="n"/>
      <c r="CA135" s="1106" t="n"/>
      <c r="CB135" s="1106" t="n"/>
      <c r="CC135" s="1106" t="n"/>
      <c r="CD135" s="1106" t="n"/>
      <c r="CE135" s="1106" t="n"/>
      <c r="CF135" s="1106" t="n"/>
      <c r="CG135" s="1106" t="n"/>
      <c r="CH135" s="1106" t="n"/>
      <c r="CI135" s="1106" t="n"/>
      <c r="CJ135" s="1106" t="n"/>
      <c r="CK135" s="1101" t="n"/>
      <c r="CL135" s="1101" t="n"/>
      <c r="CM135" s="1101" t="n"/>
      <c r="CN135" s="1101" t="n"/>
      <c r="CO135" s="1101" t="n"/>
      <c r="CP135" s="1101" t="n"/>
      <c r="CQ135" s="1101" t="n"/>
      <c r="CR135" s="1101" t="n"/>
      <c r="CS135" s="1101" t="n"/>
      <c r="CT135" s="1101" t="n"/>
      <c r="CU135" s="1101" t="n"/>
      <c r="CV135" s="1101" t="n"/>
      <c r="CW135" s="1101" t="n"/>
      <c r="CX135" s="1101" t="n"/>
      <c r="CY135" s="1101" t="n"/>
      <c r="CZ135" s="1101" t="n"/>
      <c r="DA135" s="1101" t="n"/>
      <c r="DB135" s="1101" t="n"/>
      <c r="DC135" s="1101" t="n"/>
      <c r="DD135" s="1101" t="n"/>
      <c r="DE135" s="1101" t="n"/>
      <c r="DF135" s="1101" t="n"/>
      <c r="DG135" s="1101" t="n"/>
      <c r="DH135" s="1101" t="n"/>
      <c r="DI135" s="1101" t="n"/>
    </row>
    <row r="136" ht="16" customFormat="1" customHeight="1" s="140">
      <c r="A136" s="1101" t="n"/>
      <c r="B136" s="1101" t="n"/>
      <c r="C136" s="1101" t="n"/>
      <c r="D136" s="1101" t="n"/>
      <c r="E136" s="1101" t="n"/>
      <c r="F136" s="1101" t="n"/>
      <c r="G136" s="144" t="n"/>
      <c r="H136" s="1101" t="n"/>
      <c r="I136" s="1101" t="n"/>
      <c r="J136" s="1101" t="n"/>
      <c r="K136" s="1101" t="n"/>
      <c r="L136" s="1101" t="n"/>
      <c r="M136" s="178" t="n"/>
      <c r="N136" s="1101" t="n"/>
      <c r="O136" s="1101" t="n"/>
      <c r="P136" s="1101" t="n"/>
      <c r="Q136" s="1101" t="n"/>
      <c r="R136" s="1101" t="n"/>
      <c r="S136" s="1101" t="n"/>
      <c r="T136" s="230" t="n"/>
      <c r="U136" s="1101" t="n"/>
      <c r="V136" s="1101" t="n"/>
      <c r="W136" s="1101" t="n"/>
      <c r="X136" s="1101" t="n"/>
      <c r="Y136" s="1101" t="n"/>
      <c r="Z136" s="1101" t="n"/>
      <c r="AA136" s="144" t="n"/>
      <c r="AB136" s="1101" t="n"/>
      <c r="AC136" s="1101" t="n"/>
      <c r="AD136" s="1101" t="n"/>
      <c r="AE136" s="1101" t="n"/>
      <c r="AF136" s="1101" t="n"/>
      <c r="AG136" s="1101" t="n"/>
      <c r="AH136" s="144" t="n"/>
      <c r="AI136" s="1101" t="n"/>
      <c r="AJ136" s="1101" t="n"/>
      <c r="AK136" s="1101" t="n"/>
      <c r="AL136" s="1101" t="n"/>
      <c r="AM136" s="1101" t="n"/>
      <c r="AN136" s="1101" t="n"/>
      <c r="AO136" s="1101" t="n"/>
      <c r="AP136" s="1101" t="n"/>
      <c r="AQ136" s="1101" t="n"/>
      <c r="AR136" s="1101" t="n"/>
      <c r="AS136" s="1101" t="n"/>
      <c r="AT136" s="1101" t="n"/>
      <c r="AU136" s="1101" t="n"/>
      <c r="AV136" s="1101" t="n"/>
      <c r="AW136" s="1101" t="n"/>
      <c r="AX136" s="1101" t="n"/>
      <c r="AY136" s="1101" t="n"/>
      <c r="AZ136" s="144" t="n"/>
      <c r="BA136" s="1101" t="n"/>
      <c r="BB136" s="1101" t="n"/>
      <c r="BC136" s="1101" t="n"/>
      <c r="BD136" s="1101" t="n"/>
      <c r="BE136" s="1101" t="n"/>
      <c r="BF136" s="1101" t="n"/>
      <c r="BG136" s="1101" t="n"/>
      <c r="BH136" s="1101" t="n"/>
      <c r="BI136" s="1101" t="n"/>
      <c r="BJ136" s="1101" t="n"/>
      <c r="BK136" s="1101" t="n"/>
      <c r="BL136" s="1101" t="n"/>
      <c r="BM136" s="1101" t="n"/>
      <c r="BN136" s="1101" t="n"/>
      <c r="BO136" s="1101" t="n"/>
      <c r="BP136" s="1101" t="n"/>
      <c r="BQ136" s="1101" t="n"/>
      <c r="BR136" s="1106" t="n"/>
      <c r="BS136" s="1106" t="n"/>
      <c r="BT136" s="1106" t="n"/>
      <c r="BU136" s="1106" t="n"/>
      <c r="BV136" s="1106" t="n"/>
      <c r="BW136" s="1106" t="n"/>
      <c r="BX136" s="1106" t="n"/>
      <c r="BY136" s="1106" t="n"/>
      <c r="BZ136" s="1106" t="n"/>
      <c r="CA136" s="1106" t="n"/>
      <c r="CB136" s="1106" t="n"/>
      <c r="CC136" s="1106" t="n"/>
      <c r="CD136" s="1106" t="n"/>
      <c r="CE136" s="1106" t="n"/>
      <c r="CF136" s="1106" t="n"/>
      <c r="CG136" s="1106" t="n"/>
      <c r="CH136" s="1106" t="n"/>
      <c r="CI136" s="1106" t="n"/>
      <c r="CJ136" s="1106" t="n"/>
      <c r="CK136" s="1101" t="n"/>
      <c r="CL136" s="1101" t="n"/>
      <c r="CM136" s="1101" t="n"/>
      <c r="CN136" s="1101" t="n"/>
      <c r="CO136" s="1101" t="n"/>
      <c r="CP136" s="1101" t="n"/>
      <c r="CQ136" s="1101" t="n"/>
      <c r="CR136" s="1101" t="n"/>
      <c r="CS136" s="1101" t="n"/>
      <c r="CT136" s="1101" t="n"/>
      <c r="CU136" s="1101" t="n"/>
      <c r="CV136" s="1101" t="n"/>
      <c r="CW136" s="1101" t="n"/>
      <c r="CX136" s="1101" t="n"/>
      <c r="CY136" s="1101" t="n"/>
      <c r="CZ136" s="1101" t="n"/>
      <c r="DA136" s="1101" t="n"/>
      <c r="DB136" s="1101" t="n"/>
      <c r="DC136" s="1101" t="n"/>
      <c r="DD136" s="1101" t="n"/>
      <c r="DE136" s="1101" t="n"/>
      <c r="DF136" s="1101" t="n"/>
      <c r="DG136" s="1101" t="n"/>
      <c r="DH136" s="1101" t="n"/>
      <c r="DI136" s="1101" t="n"/>
    </row>
    <row r="137" ht="16" customFormat="1" customHeight="1" s="140">
      <c r="A137" s="1101" t="n"/>
      <c r="B137" s="1101" t="n"/>
      <c r="C137" s="1101" t="n"/>
      <c r="D137" s="1101" t="n"/>
      <c r="E137" s="1101" t="n"/>
      <c r="F137" s="1101" t="n"/>
      <c r="G137" s="144" t="n"/>
      <c r="H137" s="1101" t="n"/>
      <c r="I137" s="1101" t="n"/>
      <c r="J137" s="1101" t="n"/>
      <c r="K137" s="1101" t="n"/>
      <c r="L137" s="1101" t="n"/>
      <c r="M137" s="178" t="n"/>
      <c r="N137" s="1101" t="n"/>
      <c r="O137" s="1101" t="n"/>
      <c r="P137" s="1101" t="n"/>
      <c r="Q137" s="1101" t="n"/>
      <c r="R137" s="1101" t="n"/>
      <c r="S137" s="1101" t="n"/>
      <c r="T137" s="230" t="n"/>
      <c r="U137" s="1101" t="n"/>
      <c r="V137" s="1101" t="n"/>
      <c r="W137" s="1101" t="n"/>
      <c r="X137" s="1101" t="n"/>
      <c r="Y137" s="1101" t="n"/>
      <c r="Z137" s="1101" t="n"/>
      <c r="AA137" s="144" t="n"/>
      <c r="AB137" s="1101" t="n"/>
      <c r="AC137" s="1101" t="n"/>
      <c r="AD137" s="1101" t="n"/>
      <c r="AE137" s="1101" t="n"/>
      <c r="AF137" s="1101" t="n"/>
      <c r="AG137" s="1101" t="n"/>
      <c r="AH137" s="144" t="n"/>
      <c r="AI137" s="1101" t="n"/>
      <c r="AJ137" s="1101" t="n"/>
      <c r="AK137" s="1101" t="n"/>
      <c r="AL137" s="1101" t="n"/>
      <c r="AM137" s="1101" t="n"/>
      <c r="AN137" s="1101" t="n"/>
      <c r="AO137" s="1101" t="n"/>
      <c r="AP137" s="1101" t="n"/>
      <c r="AQ137" s="1101" t="n"/>
      <c r="AR137" s="1101" t="n"/>
      <c r="AS137" s="1101" t="n"/>
      <c r="AT137" s="1101" t="n"/>
      <c r="AU137" s="1101" t="n"/>
      <c r="AV137" s="1101" t="n"/>
      <c r="AW137" s="1101" t="n"/>
      <c r="AX137" s="1101" t="n"/>
      <c r="AY137" s="1101" t="n"/>
      <c r="AZ137" s="144" t="n"/>
      <c r="BA137" s="1101" t="n"/>
      <c r="BB137" s="1101" t="n"/>
      <c r="BC137" s="1101" t="n"/>
      <c r="BD137" s="1101" t="n"/>
      <c r="BE137" s="1101" t="n"/>
      <c r="BF137" s="1101" t="n"/>
      <c r="BG137" s="1101" t="n"/>
      <c r="BH137" s="1101" t="n"/>
      <c r="BI137" s="1101" t="n"/>
      <c r="BJ137" s="1101" t="n"/>
      <c r="BK137" s="1101" t="n"/>
      <c r="BL137" s="1101" t="n"/>
      <c r="BM137" s="1101" t="n"/>
      <c r="BN137" s="1101" t="n"/>
      <c r="BO137" s="1101" t="n"/>
      <c r="BP137" s="1101" t="n"/>
      <c r="BQ137" s="1101" t="n"/>
      <c r="BR137" s="1106" t="n"/>
      <c r="BS137" s="1106" t="n"/>
      <c r="BT137" s="1106" t="n"/>
      <c r="BU137" s="1106" t="n"/>
      <c r="BV137" s="1106" t="n"/>
      <c r="BW137" s="1106" t="n"/>
      <c r="BX137" s="1106" t="n"/>
      <c r="BY137" s="1106" t="n"/>
      <c r="BZ137" s="1106" t="n"/>
      <c r="CA137" s="1106" t="n"/>
      <c r="CB137" s="1106" t="n"/>
      <c r="CC137" s="1106" t="n"/>
      <c r="CD137" s="1106" t="n"/>
      <c r="CE137" s="1106" t="n"/>
      <c r="CF137" s="1106" t="n"/>
      <c r="CG137" s="1106" t="n"/>
      <c r="CH137" s="1106" t="n"/>
      <c r="CI137" s="1106" t="n"/>
      <c r="CJ137" s="1106" t="n"/>
      <c r="CK137" s="1101" t="n"/>
      <c r="CL137" s="1101" t="n"/>
      <c r="CM137" s="1101" t="n"/>
      <c r="CN137" s="1101" t="n"/>
      <c r="CO137" s="1101" t="n"/>
      <c r="CP137" s="1101" t="n"/>
      <c r="CQ137" s="1101" t="n"/>
      <c r="CR137" s="1101" t="n"/>
      <c r="CS137" s="1101" t="n"/>
      <c r="CT137" s="1101" t="n"/>
      <c r="CU137" s="1101" t="n"/>
      <c r="CV137" s="1101" t="n"/>
      <c r="CW137" s="1101" t="n"/>
      <c r="CX137" s="1101" t="n"/>
      <c r="CY137" s="1101" t="n"/>
      <c r="CZ137" s="1101" t="n"/>
      <c r="DA137" s="1101" t="n"/>
      <c r="DB137" s="1101" t="n"/>
      <c r="DC137" s="1101" t="n"/>
      <c r="DD137" s="1101" t="n"/>
      <c r="DE137" s="1101" t="n"/>
      <c r="DF137" s="1101" t="n"/>
      <c r="DG137" s="1101" t="n"/>
      <c r="DH137" s="1101" t="n"/>
      <c r="DI137" s="1101" t="n"/>
    </row>
    <row r="138" ht="16" customFormat="1" customHeight="1" s="140">
      <c r="A138" s="1101" t="n"/>
      <c r="B138" s="1101" t="n"/>
      <c r="C138" s="1101" t="n"/>
      <c r="D138" s="1101" t="n"/>
      <c r="E138" s="1101" t="n"/>
      <c r="F138" s="1101" t="n"/>
      <c r="G138" s="144" t="n"/>
      <c r="H138" s="1101" t="n"/>
      <c r="I138" s="1101" t="n"/>
      <c r="J138" s="1101" t="n"/>
      <c r="K138" s="1101" t="n"/>
      <c r="L138" s="1101" t="n"/>
      <c r="M138" s="178" t="n"/>
      <c r="N138" s="1101" t="n"/>
      <c r="O138" s="1101" t="n"/>
      <c r="P138" s="1101" t="n"/>
      <c r="Q138" s="1101" t="n"/>
      <c r="R138" s="1101" t="n"/>
      <c r="S138" s="1101" t="n"/>
      <c r="T138" s="230" t="n"/>
      <c r="U138" s="1101" t="n"/>
      <c r="V138" s="1101" t="n"/>
      <c r="W138" s="1101" t="n"/>
      <c r="X138" s="1101" t="n"/>
      <c r="Y138" s="1101" t="n"/>
      <c r="Z138" s="1101" t="n"/>
      <c r="AA138" s="144" t="n"/>
      <c r="AB138" s="1101" t="n"/>
      <c r="AC138" s="1101" t="n"/>
      <c r="AD138" s="1101" t="n"/>
      <c r="AE138" s="1101" t="n"/>
      <c r="AF138" s="1101" t="n"/>
      <c r="AG138" s="1101" t="n"/>
      <c r="AH138" s="144" t="n"/>
      <c r="AI138" s="1101" t="n"/>
      <c r="AJ138" s="1101" t="n"/>
      <c r="AK138" s="1101" t="n"/>
      <c r="AL138" s="1101" t="n"/>
      <c r="AM138" s="1101" t="n"/>
      <c r="AN138" s="1101" t="n"/>
      <c r="AO138" s="1101" t="n"/>
      <c r="AP138" s="1101" t="n"/>
      <c r="AQ138" s="1101" t="n"/>
      <c r="AR138" s="1101" t="n"/>
      <c r="AS138" s="1101" t="n"/>
      <c r="AT138" s="1101" t="n"/>
      <c r="AU138" s="1101" t="n"/>
      <c r="AV138" s="1101" t="n"/>
      <c r="AW138" s="1101" t="n"/>
      <c r="AX138" s="1101" t="n"/>
      <c r="AY138" s="1101" t="n"/>
      <c r="AZ138" s="144" t="n"/>
      <c r="BA138" s="1101" t="n"/>
      <c r="BB138" s="1101" t="n"/>
      <c r="BC138" s="1101" t="n"/>
      <c r="BD138" s="1101" t="n"/>
      <c r="BE138" s="1101" t="n"/>
      <c r="BF138" s="1101" t="n"/>
      <c r="BG138" s="1101" t="n"/>
      <c r="BH138" s="1101" t="n"/>
      <c r="BI138" s="1101" t="n"/>
      <c r="BJ138" s="1101" t="n"/>
      <c r="BK138" s="1101" t="n"/>
      <c r="BL138" s="1101" t="n"/>
      <c r="BM138" s="1101" t="n"/>
      <c r="BN138" s="1101" t="n"/>
      <c r="BO138" s="1101" t="n"/>
      <c r="BP138" s="1101" t="n"/>
      <c r="BQ138" s="1101" t="n"/>
      <c r="BR138" s="1106" t="n"/>
      <c r="BS138" s="1106" t="n"/>
      <c r="BT138" s="1106" t="n"/>
      <c r="BU138" s="1106" t="n"/>
      <c r="BV138" s="1106" t="n"/>
      <c r="BW138" s="1106" t="n"/>
      <c r="BX138" s="1106" t="n"/>
      <c r="BY138" s="1106" t="n"/>
      <c r="BZ138" s="1106" t="n"/>
      <c r="CA138" s="1106" t="n"/>
      <c r="CB138" s="1106" t="n"/>
      <c r="CC138" s="1106" t="n"/>
      <c r="CD138" s="1106" t="n"/>
      <c r="CE138" s="1106" t="n"/>
      <c r="CF138" s="1106" t="n"/>
      <c r="CG138" s="1106" t="n"/>
      <c r="CH138" s="1106" t="n"/>
      <c r="CI138" s="1106" t="n"/>
      <c r="CJ138" s="1106" t="n"/>
      <c r="CK138" s="1101" t="n"/>
      <c r="CL138" s="1101" t="n"/>
      <c r="CM138" s="1101" t="n"/>
      <c r="CN138" s="1101" t="n"/>
      <c r="CO138" s="1101" t="n"/>
      <c r="CP138" s="1101" t="n"/>
      <c r="CQ138" s="1101" t="n"/>
      <c r="CR138" s="1101" t="n"/>
      <c r="CS138" s="1101" t="n"/>
      <c r="CT138" s="1101" t="n"/>
      <c r="CU138" s="1101" t="n"/>
      <c r="CV138" s="1101" t="n"/>
      <c r="CW138" s="1101" t="n"/>
      <c r="CX138" s="1101" t="n"/>
      <c r="CY138" s="1101" t="n"/>
      <c r="CZ138" s="1101" t="n"/>
      <c r="DA138" s="1101" t="n"/>
      <c r="DB138" s="1101" t="n"/>
      <c r="DC138" s="1101" t="n"/>
      <c r="DD138" s="1101" t="n"/>
      <c r="DE138" s="1101" t="n"/>
      <c r="DF138" s="1101" t="n"/>
      <c r="DG138" s="1101" t="n"/>
      <c r="DH138" s="1101" t="n"/>
      <c r="DI138" s="1101" t="n"/>
    </row>
    <row r="139" ht="16" customFormat="1" customHeight="1" s="140">
      <c r="A139" s="1101" t="n"/>
      <c r="B139" s="1101" t="n"/>
      <c r="C139" s="1101" t="n"/>
      <c r="D139" s="1101" t="n"/>
      <c r="E139" s="1101" t="n"/>
      <c r="F139" s="1101" t="n"/>
      <c r="G139" s="144" t="n"/>
      <c r="H139" s="1101" t="n"/>
      <c r="I139" s="1101" t="n"/>
      <c r="J139" s="1101" t="n"/>
      <c r="K139" s="1101" t="n"/>
      <c r="L139" s="1101" t="n"/>
      <c r="M139" s="178" t="n"/>
      <c r="N139" s="1101" t="n"/>
      <c r="O139" s="1101" t="n"/>
      <c r="P139" s="1101" t="n"/>
      <c r="Q139" s="1101" t="n"/>
      <c r="R139" s="1101" t="n"/>
      <c r="S139" s="1101" t="n"/>
      <c r="T139" s="230" t="n"/>
      <c r="U139" s="1101" t="n"/>
      <c r="V139" s="1101" t="n"/>
      <c r="W139" s="1101" t="n"/>
      <c r="X139" s="1101" t="n"/>
      <c r="Y139" s="1101" t="n"/>
      <c r="Z139" s="1101" t="n"/>
      <c r="AA139" s="144" t="n"/>
      <c r="AB139" s="1101" t="n"/>
      <c r="AC139" s="1101" t="n"/>
      <c r="AD139" s="1101" t="n"/>
      <c r="AE139" s="1101" t="n"/>
      <c r="AF139" s="1101" t="n"/>
      <c r="AG139" s="1101" t="n"/>
      <c r="AH139" s="144" t="n"/>
      <c r="AI139" s="1101" t="n"/>
      <c r="AJ139" s="1101" t="n"/>
      <c r="AK139" s="1101" t="n"/>
      <c r="AL139" s="1101" t="n"/>
      <c r="AM139" s="1101" t="n"/>
      <c r="AN139" s="1101" t="n"/>
      <c r="AO139" s="1101" t="n"/>
      <c r="AP139" s="1101" t="n"/>
      <c r="AQ139" s="1101" t="n"/>
      <c r="AR139" s="1101" t="n"/>
      <c r="AS139" s="1101" t="n"/>
      <c r="AT139" s="1101" t="n"/>
      <c r="AU139" s="1101" t="n"/>
      <c r="AV139" s="1101" t="n"/>
      <c r="AW139" s="1101" t="n"/>
      <c r="AX139" s="1101" t="n"/>
      <c r="AY139" s="1101" t="n"/>
      <c r="AZ139" s="144" t="n"/>
      <c r="BA139" s="1101" t="n"/>
      <c r="BB139" s="1101" t="n"/>
      <c r="BC139" s="1101" t="n"/>
      <c r="BD139" s="1101" t="n"/>
      <c r="BE139" s="1101" t="n"/>
      <c r="BF139" s="1101" t="n"/>
      <c r="BG139" s="1101" t="n"/>
      <c r="BH139" s="1101" t="n"/>
      <c r="BI139" s="1101" t="n"/>
      <c r="BJ139" s="1101" t="n"/>
      <c r="BK139" s="1101" t="n"/>
      <c r="BL139" s="1101" t="n"/>
      <c r="BM139" s="1101" t="n"/>
      <c r="BN139" s="1101" t="n"/>
      <c r="BO139" s="1101" t="n"/>
      <c r="BP139" s="1101" t="n"/>
      <c r="BQ139" s="1101" t="n"/>
      <c r="BR139" s="1106" t="n"/>
      <c r="BS139" s="1106" t="n"/>
      <c r="BT139" s="1106" t="n"/>
      <c r="BU139" s="1106" t="n"/>
      <c r="BV139" s="1106" t="n"/>
      <c r="BW139" s="1106" t="n"/>
      <c r="BX139" s="1106" t="n"/>
      <c r="BY139" s="1106" t="n"/>
      <c r="BZ139" s="1106" t="n"/>
      <c r="CA139" s="1106" t="n"/>
      <c r="CB139" s="1106" t="n"/>
      <c r="CC139" s="1106" t="n"/>
      <c r="CD139" s="1106" t="n"/>
      <c r="CE139" s="1106" t="n"/>
      <c r="CF139" s="1106" t="n"/>
      <c r="CG139" s="1106" t="n"/>
      <c r="CH139" s="1106" t="n"/>
      <c r="CI139" s="1106" t="n"/>
      <c r="CJ139" s="1106" t="n"/>
      <c r="CK139" s="1101" t="n"/>
      <c r="CL139" s="1101" t="n"/>
      <c r="CM139" s="1101" t="n"/>
      <c r="CN139" s="1101" t="n"/>
      <c r="CO139" s="1101" t="n"/>
      <c r="CP139" s="1101" t="n"/>
      <c r="CQ139" s="1101" t="n"/>
      <c r="CR139" s="1101" t="n"/>
      <c r="CS139" s="1101" t="n"/>
      <c r="CT139" s="1101" t="n"/>
      <c r="CU139" s="1101" t="n"/>
      <c r="CV139" s="1101" t="n"/>
      <c r="CW139" s="1101" t="n"/>
      <c r="CX139" s="1101" t="n"/>
      <c r="CY139" s="1101" t="n"/>
      <c r="CZ139" s="1101" t="n"/>
      <c r="DA139" s="1101" t="n"/>
      <c r="DB139" s="1101" t="n"/>
      <c r="DC139" s="1101" t="n"/>
      <c r="DD139" s="1101" t="n"/>
      <c r="DE139" s="1101" t="n"/>
      <c r="DF139" s="1101" t="n"/>
      <c r="DG139" s="1101" t="n"/>
      <c r="DH139" s="1101" t="n"/>
      <c r="DI139" s="1101" t="n"/>
    </row>
    <row r="140" ht="16" customFormat="1" customHeight="1" s="140">
      <c r="A140" s="1101" t="n"/>
      <c r="B140" s="1101" t="n"/>
      <c r="C140" s="1101" t="n"/>
      <c r="D140" s="1101" t="n"/>
      <c r="E140" s="1101" t="n"/>
      <c r="F140" s="1101" t="n"/>
      <c r="G140" s="144" t="n"/>
      <c r="H140" s="1101" t="n"/>
      <c r="I140" s="1101" t="n"/>
      <c r="J140" s="1101" t="n"/>
      <c r="K140" s="1101" t="n"/>
      <c r="L140" s="1101" t="n"/>
      <c r="M140" s="178" t="n"/>
      <c r="N140" s="1101" t="n"/>
      <c r="O140" s="1101" t="n"/>
      <c r="P140" s="1101" t="n"/>
      <c r="Q140" s="1101" t="n"/>
      <c r="R140" s="1101" t="n"/>
      <c r="S140" s="1101" t="n"/>
      <c r="T140" s="230" t="n"/>
      <c r="U140" s="1101" t="n"/>
      <c r="V140" s="1101" t="n"/>
      <c r="W140" s="1101" t="n"/>
      <c r="X140" s="1101" t="n"/>
      <c r="Y140" s="1101" t="n"/>
      <c r="Z140" s="1101" t="n"/>
      <c r="AA140" s="144" t="n"/>
      <c r="AB140" s="1101" t="n"/>
      <c r="AC140" s="1101" t="n"/>
      <c r="AD140" s="1101" t="n"/>
      <c r="AE140" s="1101" t="n"/>
      <c r="AF140" s="1101" t="n"/>
      <c r="AG140" s="1101" t="n"/>
      <c r="AH140" s="144" t="n"/>
      <c r="AI140" s="1101" t="n"/>
      <c r="AJ140" s="1101" t="n"/>
      <c r="AK140" s="1101" t="n"/>
      <c r="AL140" s="1101" t="n"/>
      <c r="AM140" s="1101" t="n"/>
      <c r="AN140" s="1101" t="n"/>
      <c r="AO140" s="1101" t="n"/>
      <c r="AP140" s="1101" t="n"/>
      <c r="AQ140" s="1101" t="n"/>
      <c r="AR140" s="1101" t="n"/>
      <c r="AS140" s="1101" t="n"/>
      <c r="AT140" s="1101" t="n"/>
      <c r="AU140" s="1101" t="n"/>
      <c r="AV140" s="1101" t="n"/>
      <c r="AW140" s="1101" t="n"/>
      <c r="AX140" s="1101" t="n"/>
      <c r="AY140" s="1101" t="n"/>
      <c r="AZ140" s="144" t="n"/>
      <c r="BA140" s="1101" t="n"/>
      <c r="BB140" s="1101" t="n"/>
      <c r="BC140" s="1101" t="n"/>
      <c r="BD140" s="1101" t="n"/>
      <c r="BE140" s="1101" t="n"/>
      <c r="BF140" s="1101" t="n"/>
      <c r="BG140" s="1101" t="n"/>
      <c r="BH140" s="1101" t="n"/>
      <c r="BI140" s="1101" t="n"/>
      <c r="BJ140" s="1101" t="n"/>
      <c r="BK140" s="1101" t="n"/>
      <c r="BL140" s="1101" t="n"/>
      <c r="BM140" s="1101" t="n"/>
      <c r="BN140" s="1101" t="n"/>
      <c r="BO140" s="1101" t="n"/>
      <c r="BP140" s="1101" t="n"/>
      <c r="BQ140" s="1101" t="n"/>
      <c r="BR140" s="1106" t="n"/>
      <c r="BS140" s="1106" t="n"/>
      <c r="BT140" s="1106" t="n"/>
      <c r="BU140" s="1106" t="n"/>
      <c r="BV140" s="1106" t="n"/>
      <c r="BW140" s="1106" t="n"/>
      <c r="BX140" s="1106" t="n"/>
      <c r="BY140" s="1106" t="n"/>
      <c r="BZ140" s="1106" t="n"/>
      <c r="CA140" s="1106" t="n"/>
      <c r="CB140" s="1106" t="n"/>
      <c r="CC140" s="1106" t="n"/>
      <c r="CD140" s="1106" t="n"/>
      <c r="CE140" s="1106" t="n"/>
      <c r="CF140" s="1106" t="n"/>
      <c r="CG140" s="1106" t="n"/>
      <c r="CH140" s="1106" t="n"/>
      <c r="CI140" s="1106" t="n"/>
      <c r="CJ140" s="1106" t="n"/>
      <c r="CK140" s="1101" t="n"/>
      <c r="CL140" s="1101" t="n"/>
      <c r="CM140" s="1101" t="n"/>
      <c r="CN140" s="1101" t="n"/>
      <c r="CO140" s="1101" t="n"/>
      <c r="CP140" s="1101" t="n"/>
      <c r="CQ140" s="1101" t="n"/>
      <c r="CR140" s="1101" t="n"/>
      <c r="CS140" s="1101" t="n"/>
      <c r="CT140" s="1101" t="n"/>
      <c r="CU140" s="1101" t="n"/>
      <c r="CV140" s="1101" t="n"/>
      <c r="CW140" s="1101" t="n"/>
      <c r="CX140" s="1101" t="n"/>
      <c r="CY140" s="1101" t="n"/>
      <c r="CZ140" s="1101" t="n"/>
      <c r="DA140" s="1101" t="n"/>
      <c r="DB140" s="1101" t="n"/>
      <c r="DC140" s="1101" t="n"/>
      <c r="DD140" s="1101" t="n"/>
      <c r="DE140" s="1101" t="n"/>
      <c r="DF140" s="1101" t="n"/>
      <c r="DG140" s="1101" t="n"/>
      <c r="DH140" s="1101" t="n"/>
      <c r="DI140" s="1101" t="n"/>
    </row>
    <row r="141" ht="16" customFormat="1" customHeight="1" s="140">
      <c r="A141" s="1101" t="n"/>
      <c r="B141" s="1101" t="n"/>
      <c r="C141" s="1101" t="n"/>
      <c r="D141" s="1101" t="n"/>
      <c r="E141" s="1101" t="n"/>
      <c r="F141" s="1101" t="n"/>
      <c r="G141" s="144" t="n"/>
      <c r="H141" s="1101" t="n"/>
      <c r="I141" s="1101" t="n"/>
      <c r="J141" s="1101" t="n"/>
      <c r="K141" s="1101" t="n"/>
      <c r="L141" s="1101" t="n"/>
      <c r="M141" s="178" t="n"/>
      <c r="N141" s="1101" t="n"/>
      <c r="O141" s="1101" t="n"/>
      <c r="P141" s="1101" t="n"/>
      <c r="Q141" s="1101" t="n"/>
      <c r="R141" s="1101" t="n"/>
      <c r="S141" s="1101" t="n"/>
      <c r="T141" s="230" t="n"/>
      <c r="U141" s="1101" t="n"/>
      <c r="V141" s="1101" t="n"/>
      <c r="W141" s="1101" t="n"/>
      <c r="X141" s="1101" t="n"/>
      <c r="Y141" s="1101" t="n"/>
      <c r="Z141" s="1101" t="n"/>
      <c r="AA141" s="144" t="n"/>
      <c r="AB141" s="1101" t="n"/>
      <c r="AC141" s="1101" t="n"/>
      <c r="AD141" s="1101" t="n"/>
      <c r="AE141" s="1101" t="n"/>
      <c r="AF141" s="1101" t="n"/>
      <c r="AG141" s="1101" t="n"/>
      <c r="AH141" s="144" t="n"/>
      <c r="AI141" s="1101" t="n"/>
      <c r="AJ141" s="1101" t="n"/>
      <c r="AK141" s="1101" t="n"/>
      <c r="AL141" s="1101" t="n"/>
      <c r="AM141" s="1101" t="n"/>
      <c r="AN141" s="1101" t="n"/>
      <c r="AO141" s="1101" t="n"/>
      <c r="AP141" s="1101" t="n"/>
      <c r="AQ141" s="1101" t="n"/>
      <c r="AR141" s="1101" t="n"/>
      <c r="AS141" s="1101" t="n"/>
      <c r="AT141" s="1101" t="n"/>
      <c r="AU141" s="1101" t="n"/>
      <c r="AV141" s="1101" t="n"/>
      <c r="AW141" s="1101" t="n"/>
      <c r="AX141" s="1101" t="n"/>
      <c r="AY141" s="1101" t="n"/>
      <c r="AZ141" s="144" t="n"/>
      <c r="BA141" s="1101" t="n"/>
      <c r="BB141" s="1101" t="n"/>
      <c r="BC141" s="1101" t="n"/>
      <c r="BD141" s="1101" t="n"/>
      <c r="BE141" s="1101" t="n"/>
      <c r="BF141" s="1101" t="n"/>
      <c r="BG141" s="1101" t="n"/>
      <c r="BH141" s="1101" t="n"/>
      <c r="BI141" s="1101" t="n"/>
      <c r="BJ141" s="1101" t="n"/>
      <c r="BK141" s="1101" t="n"/>
      <c r="BL141" s="1101" t="n"/>
      <c r="BM141" s="1101" t="n"/>
      <c r="BN141" s="1101" t="n"/>
      <c r="BO141" s="1101" t="n"/>
      <c r="BP141" s="1101" t="n"/>
      <c r="BQ141" s="1101" t="n"/>
      <c r="BR141" s="1106" t="n"/>
      <c r="BS141" s="1106" t="n"/>
      <c r="BT141" s="1106" t="n"/>
      <c r="BU141" s="1106" t="n"/>
      <c r="BV141" s="1106" t="n"/>
      <c r="BW141" s="1106" t="n"/>
      <c r="BX141" s="1106" t="n"/>
      <c r="BY141" s="1106" t="n"/>
      <c r="BZ141" s="1106" t="n"/>
      <c r="CA141" s="1106" t="n"/>
      <c r="CB141" s="1106" t="n"/>
      <c r="CC141" s="1106" t="n"/>
      <c r="CD141" s="1106" t="n"/>
      <c r="CE141" s="1106" t="n"/>
      <c r="CF141" s="1106" t="n"/>
      <c r="CG141" s="1106" t="n"/>
      <c r="CH141" s="1106" t="n"/>
      <c r="CI141" s="1106" t="n"/>
      <c r="CJ141" s="1106" t="n"/>
      <c r="CK141" s="1101" t="n"/>
      <c r="CL141" s="1101" t="n"/>
      <c r="CM141" s="1101" t="n"/>
      <c r="CN141" s="1101" t="n"/>
      <c r="CO141" s="1101" t="n"/>
      <c r="CP141" s="1101" t="n"/>
      <c r="CQ141" s="1101" t="n"/>
      <c r="CR141" s="1101" t="n"/>
      <c r="CS141" s="1101" t="n"/>
      <c r="CT141" s="1101" t="n"/>
      <c r="CU141" s="1101" t="n"/>
      <c r="CV141" s="1101" t="n"/>
      <c r="CW141" s="1101" t="n"/>
      <c r="CX141" s="1101" t="n"/>
      <c r="CY141" s="1101" t="n"/>
      <c r="CZ141" s="1101" t="n"/>
      <c r="DA141" s="1101" t="n"/>
      <c r="DB141" s="1101" t="n"/>
      <c r="DC141" s="1101" t="n"/>
      <c r="DD141" s="1101" t="n"/>
      <c r="DE141" s="1101" t="n"/>
      <c r="DF141" s="1101" t="n"/>
      <c r="DG141" s="1101" t="n"/>
      <c r="DH141" s="1101" t="n"/>
      <c r="DI141" s="1101" t="n"/>
    </row>
    <row r="142" ht="16" customFormat="1" customHeight="1" s="140">
      <c r="A142" s="1101" t="n"/>
      <c r="B142" s="1101" t="n"/>
      <c r="C142" s="1101" t="n"/>
      <c r="D142" s="1101" t="n"/>
      <c r="E142" s="1101" t="n"/>
      <c r="F142" s="1101" t="n"/>
      <c r="G142" s="144" t="n"/>
      <c r="H142" s="1101" t="n"/>
      <c r="I142" s="1101" t="n"/>
      <c r="J142" s="1101" t="n"/>
      <c r="K142" s="1101" t="n"/>
      <c r="L142" s="1101" t="n"/>
      <c r="M142" s="178" t="n"/>
      <c r="N142" s="1101" t="n"/>
      <c r="O142" s="1101" t="n"/>
      <c r="P142" s="1101" t="n"/>
      <c r="Q142" s="1101" t="n"/>
      <c r="R142" s="1101" t="n"/>
      <c r="S142" s="1101" t="n"/>
      <c r="T142" s="230" t="n"/>
      <c r="U142" s="1101" t="n"/>
      <c r="V142" s="1101" t="n"/>
      <c r="W142" s="1101" t="n"/>
      <c r="X142" s="1101" t="n"/>
      <c r="Y142" s="1101" t="n"/>
      <c r="Z142" s="1101" t="n"/>
      <c r="AA142" s="144" t="n"/>
      <c r="AB142" s="1101" t="n"/>
      <c r="AC142" s="1101" t="n"/>
      <c r="AD142" s="1101" t="n"/>
      <c r="AE142" s="1101" t="n"/>
      <c r="AF142" s="1101" t="n"/>
      <c r="AG142" s="1101" t="n"/>
      <c r="AH142" s="144" t="n"/>
      <c r="AI142" s="1101" t="n"/>
      <c r="AJ142" s="1101" t="n"/>
      <c r="AK142" s="1101" t="n"/>
      <c r="AL142" s="1101" t="n"/>
      <c r="AM142" s="1101" t="n"/>
      <c r="AN142" s="1101" t="n"/>
      <c r="AO142" s="1101" t="n"/>
      <c r="AP142" s="1101" t="n"/>
      <c r="AQ142" s="1101" t="n"/>
      <c r="AR142" s="1101" t="n"/>
      <c r="AS142" s="1101" t="n"/>
      <c r="AT142" s="1101" t="n"/>
      <c r="AU142" s="1101" t="n"/>
      <c r="AV142" s="1101" t="n"/>
      <c r="AW142" s="1101" t="n"/>
      <c r="AX142" s="1101" t="n"/>
      <c r="AY142" s="1101" t="n"/>
      <c r="AZ142" s="144" t="n"/>
      <c r="BA142" s="1101" t="n"/>
      <c r="BB142" s="1101" t="n"/>
      <c r="BC142" s="1101" t="n"/>
      <c r="BD142" s="1101" t="n"/>
      <c r="BE142" s="1101" t="n"/>
      <c r="BF142" s="1101" t="n"/>
      <c r="BG142" s="1101" t="n"/>
      <c r="BH142" s="1101" t="n"/>
      <c r="BI142" s="1101" t="n"/>
      <c r="BJ142" s="1101" t="n"/>
      <c r="BK142" s="1101" t="n"/>
      <c r="BL142" s="1101" t="n"/>
      <c r="BM142" s="1101" t="n"/>
      <c r="BN142" s="1101" t="n"/>
      <c r="BO142" s="1101" t="n"/>
      <c r="BP142" s="1101" t="n"/>
      <c r="BQ142" s="1101" t="n"/>
      <c r="BR142" s="1106" t="n"/>
      <c r="BS142" s="1106" t="n"/>
      <c r="BT142" s="1106" t="n"/>
      <c r="BU142" s="1106" t="n"/>
      <c r="BV142" s="1106" t="n"/>
      <c r="BW142" s="1106" t="n"/>
      <c r="BX142" s="1106" t="n"/>
      <c r="BY142" s="1106" t="n"/>
      <c r="BZ142" s="1106" t="n"/>
      <c r="CA142" s="1106" t="n"/>
      <c r="CB142" s="1106" t="n"/>
      <c r="CC142" s="1106" t="n"/>
      <c r="CD142" s="1106" t="n"/>
      <c r="CE142" s="1106" t="n"/>
      <c r="CF142" s="1106" t="n"/>
      <c r="CG142" s="1106" t="n"/>
      <c r="CH142" s="1106" t="n"/>
      <c r="CI142" s="1106" t="n"/>
      <c r="CJ142" s="1106" t="n"/>
      <c r="CK142" s="1101" t="n"/>
      <c r="CL142" s="1101" t="n"/>
      <c r="CM142" s="1101" t="n"/>
      <c r="CN142" s="1101" t="n"/>
      <c r="CO142" s="1101" t="n"/>
      <c r="CP142" s="1101" t="n"/>
      <c r="CQ142" s="1101" t="n"/>
      <c r="CR142" s="1101" t="n"/>
      <c r="CS142" s="1101" t="n"/>
      <c r="CT142" s="1101" t="n"/>
      <c r="CU142" s="1101" t="n"/>
      <c r="CV142" s="1101" t="n"/>
      <c r="CW142" s="1101" t="n"/>
      <c r="CX142" s="1101" t="n"/>
      <c r="CY142" s="1101" t="n"/>
      <c r="CZ142" s="1101" t="n"/>
      <c r="DA142" s="1101" t="n"/>
      <c r="DB142" s="1101" t="n"/>
      <c r="DC142" s="1101" t="n"/>
      <c r="DD142" s="1101" t="n"/>
      <c r="DE142" s="1101" t="n"/>
      <c r="DF142" s="1101" t="n"/>
      <c r="DG142" s="1101" t="n"/>
      <c r="DH142" s="1101" t="n"/>
      <c r="DI142" s="1101" t="n"/>
    </row>
    <row r="143" ht="16" customFormat="1" customHeight="1" s="140">
      <c r="A143" s="1101" t="n"/>
      <c r="B143" s="1101" t="n"/>
      <c r="C143" s="1101" t="n"/>
      <c r="D143" s="1101" t="n"/>
      <c r="E143" s="1101" t="n"/>
      <c r="F143" s="1101" t="n"/>
      <c r="G143" s="144" t="n"/>
      <c r="H143" s="1101" t="n"/>
      <c r="I143" s="1101" t="n"/>
      <c r="J143" s="1101" t="n"/>
      <c r="K143" s="1101" t="n"/>
      <c r="L143" s="1101" t="n"/>
      <c r="M143" s="178" t="n"/>
      <c r="N143" s="1101" t="n"/>
      <c r="O143" s="1101" t="n"/>
      <c r="P143" s="1101" t="n"/>
      <c r="Q143" s="1101" t="n"/>
      <c r="R143" s="1101" t="n"/>
      <c r="S143" s="1101" t="n"/>
      <c r="T143" s="230" t="n"/>
      <c r="U143" s="1101" t="n"/>
      <c r="V143" s="1101" t="n"/>
      <c r="W143" s="1101" t="n"/>
      <c r="X143" s="1101" t="n"/>
      <c r="Y143" s="1101" t="n"/>
      <c r="Z143" s="1101" t="n"/>
      <c r="AA143" s="144" t="n"/>
      <c r="AB143" s="1101" t="n"/>
      <c r="AC143" s="1101" t="n"/>
      <c r="AD143" s="1101" t="n"/>
      <c r="AE143" s="1101" t="n"/>
      <c r="AF143" s="1101" t="n"/>
      <c r="AG143" s="1101" t="n"/>
      <c r="AH143" s="144" t="n"/>
      <c r="AI143" s="1101" t="n"/>
      <c r="AJ143" s="1101" t="n"/>
      <c r="AK143" s="1101" t="n"/>
      <c r="AL143" s="1101" t="n"/>
      <c r="AM143" s="1101" t="n"/>
      <c r="AN143" s="1101" t="n"/>
      <c r="AO143" s="1101" t="n"/>
      <c r="AP143" s="1101" t="n"/>
      <c r="AQ143" s="1101" t="n"/>
      <c r="AR143" s="1101" t="n"/>
      <c r="AS143" s="1101" t="n"/>
      <c r="AT143" s="1101" t="n"/>
      <c r="AU143" s="1101" t="n"/>
      <c r="AV143" s="1101" t="n"/>
      <c r="AW143" s="1101" t="n"/>
      <c r="AX143" s="1101" t="n"/>
      <c r="AY143" s="1101" t="n"/>
      <c r="AZ143" s="144" t="n"/>
      <c r="BA143" s="1101" t="n"/>
      <c r="BB143" s="1101" t="n"/>
      <c r="BC143" s="1101" t="n"/>
      <c r="BD143" s="1101" t="n"/>
      <c r="BE143" s="1101" t="n"/>
      <c r="BF143" s="1101" t="n"/>
      <c r="BG143" s="1101" t="n"/>
      <c r="BH143" s="1101" t="n"/>
      <c r="BI143" s="1101" t="n"/>
      <c r="BJ143" s="1101" t="n"/>
      <c r="BK143" s="1101" t="n"/>
      <c r="BL143" s="1101" t="n"/>
      <c r="BM143" s="1101" t="n"/>
      <c r="BN143" s="1101" t="n"/>
      <c r="BO143" s="1101" t="n"/>
      <c r="BP143" s="1101" t="n"/>
      <c r="BQ143" s="1101" t="n"/>
      <c r="BR143" s="1106" t="n"/>
      <c r="BS143" s="1106" t="n"/>
      <c r="BT143" s="1106" t="n"/>
      <c r="BU143" s="1106" t="n"/>
      <c r="BV143" s="1106" t="n"/>
      <c r="BW143" s="1106" t="n"/>
      <c r="BX143" s="1106" t="n"/>
      <c r="BY143" s="1106" t="n"/>
      <c r="BZ143" s="1106" t="n"/>
      <c r="CA143" s="1106" t="n"/>
      <c r="CB143" s="1106" t="n"/>
      <c r="CC143" s="1106" t="n"/>
      <c r="CD143" s="1106" t="n"/>
      <c r="CE143" s="1106" t="n"/>
      <c r="CF143" s="1106" t="n"/>
      <c r="CG143" s="1106" t="n"/>
      <c r="CH143" s="1106" t="n"/>
      <c r="CI143" s="1106" t="n"/>
      <c r="CJ143" s="1106" t="n"/>
      <c r="CK143" s="1101" t="n"/>
      <c r="CL143" s="1101" t="n"/>
      <c r="CM143" s="1101" t="n"/>
      <c r="CN143" s="1101" t="n"/>
      <c r="CO143" s="1101" t="n"/>
      <c r="CP143" s="1101" t="n"/>
      <c r="CQ143" s="1101" t="n"/>
      <c r="CR143" s="1101" t="n"/>
      <c r="CS143" s="1101" t="n"/>
      <c r="CT143" s="1101" t="n"/>
      <c r="CU143" s="1101" t="n"/>
      <c r="CV143" s="1101" t="n"/>
      <c r="CW143" s="1101" t="n"/>
      <c r="CX143" s="1101" t="n"/>
      <c r="CY143" s="1101" t="n"/>
      <c r="CZ143" s="1101" t="n"/>
      <c r="DA143" s="1101" t="n"/>
      <c r="DB143" s="1101" t="n"/>
      <c r="DC143" s="1101" t="n"/>
      <c r="DD143" s="1101" t="n"/>
      <c r="DE143" s="1101" t="n"/>
      <c r="DF143" s="1101" t="n"/>
      <c r="DG143" s="1101" t="n"/>
      <c r="DH143" s="1101" t="n"/>
      <c r="DI143" s="1101" t="n"/>
    </row>
    <row r="144" ht="16" customFormat="1" customHeight="1" s="140">
      <c r="A144" s="1101" t="n"/>
      <c r="B144" s="1101" t="n"/>
      <c r="C144" s="1101" t="n"/>
      <c r="D144" s="1101" t="n"/>
      <c r="E144" s="1101" t="n"/>
      <c r="F144" s="1101" t="n"/>
      <c r="G144" s="144" t="n"/>
      <c r="H144" s="1101" t="n"/>
      <c r="I144" s="1101" t="n"/>
      <c r="J144" s="1101" t="n"/>
      <c r="K144" s="1101" t="n"/>
      <c r="L144" s="1101" t="n"/>
      <c r="M144" s="178" t="n"/>
      <c r="N144" s="1101" t="n"/>
      <c r="O144" s="1101" t="n"/>
      <c r="P144" s="1101" t="n"/>
      <c r="Q144" s="1101" t="n"/>
      <c r="R144" s="1101" t="n"/>
      <c r="S144" s="1101" t="n"/>
      <c r="T144" s="230" t="n"/>
      <c r="U144" s="1101" t="n"/>
      <c r="V144" s="1101" t="n"/>
      <c r="W144" s="1101" t="n"/>
      <c r="X144" s="1101" t="n"/>
      <c r="Y144" s="1101" t="n"/>
      <c r="Z144" s="1101" t="n"/>
      <c r="AA144" s="144" t="n"/>
      <c r="AB144" s="1101" t="n"/>
      <c r="AC144" s="1101" t="n"/>
      <c r="AD144" s="1101" t="n"/>
      <c r="AE144" s="1101" t="n"/>
      <c r="AF144" s="1101" t="n"/>
      <c r="AG144" s="1101" t="n"/>
      <c r="AH144" s="144" t="n"/>
      <c r="AI144" s="1101" t="n"/>
      <c r="AJ144" s="1101" t="n"/>
      <c r="AK144" s="1101" t="n"/>
      <c r="AL144" s="1101" t="n"/>
      <c r="AM144" s="1101" t="n"/>
      <c r="AN144" s="1101" t="n"/>
      <c r="AO144" s="1101" t="n"/>
      <c r="AP144" s="1101" t="n"/>
      <c r="AQ144" s="1101" t="n"/>
      <c r="AR144" s="1101" t="n"/>
      <c r="AS144" s="1101" t="n"/>
      <c r="AT144" s="1101" t="n"/>
      <c r="AU144" s="1101" t="n"/>
      <c r="AV144" s="1101" t="n"/>
      <c r="AW144" s="1101" t="n"/>
      <c r="AX144" s="1101" t="n"/>
      <c r="AY144" s="1101" t="n"/>
      <c r="AZ144" s="144" t="n"/>
      <c r="BA144" s="1101" t="n"/>
      <c r="BB144" s="1101" t="n"/>
      <c r="BC144" s="1101" t="n"/>
      <c r="BD144" s="1101" t="n"/>
      <c r="BE144" s="1101" t="n"/>
      <c r="BF144" s="1101" t="n"/>
      <c r="BG144" s="1101" t="n"/>
      <c r="BH144" s="1101" t="n"/>
      <c r="BI144" s="1101" t="n"/>
      <c r="BJ144" s="1101" t="n"/>
      <c r="BK144" s="1101" t="n"/>
      <c r="BL144" s="1101" t="n"/>
      <c r="BM144" s="1101" t="n"/>
      <c r="BN144" s="1101" t="n"/>
      <c r="BO144" s="1101" t="n"/>
      <c r="BP144" s="1101" t="n"/>
      <c r="BQ144" s="1101" t="n"/>
      <c r="BR144" s="1106" t="n"/>
      <c r="BS144" s="1106" t="n"/>
      <c r="BT144" s="1106" t="n"/>
      <c r="BU144" s="1106" t="n"/>
      <c r="BV144" s="1106" t="n"/>
      <c r="BW144" s="1106" t="n"/>
      <c r="BX144" s="1106" t="n"/>
      <c r="BY144" s="1106" t="n"/>
      <c r="BZ144" s="1106" t="n"/>
      <c r="CA144" s="1106" t="n"/>
      <c r="CB144" s="1106" t="n"/>
      <c r="CC144" s="1106" t="n"/>
      <c r="CD144" s="1106" t="n"/>
      <c r="CE144" s="1106" t="n"/>
      <c r="CF144" s="1106" t="n"/>
      <c r="CG144" s="1106" t="n"/>
      <c r="CH144" s="1106" t="n"/>
      <c r="CI144" s="1106" t="n"/>
      <c r="CJ144" s="1106" t="n"/>
      <c r="CK144" s="1101" t="n"/>
      <c r="CL144" s="1101" t="n"/>
      <c r="CM144" s="1101" t="n"/>
      <c r="CN144" s="1101" t="n"/>
      <c r="CO144" s="1101" t="n"/>
      <c r="CP144" s="1101" t="n"/>
      <c r="CQ144" s="1101" t="n"/>
      <c r="CR144" s="1101" t="n"/>
      <c r="CS144" s="1101" t="n"/>
      <c r="CT144" s="1101" t="n"/>
      <c r="CU144" s="1101" t="n"/>
      <c r="CV144" s="1101" t="n"/>
      <c r="CW144" s="1101" t="n"/>
      <c r="CX144" s="1101" t="n"/>
      <c r="CY144" s="1101" t="n"/>
      <c r="CZ144" s="1101" t="n"/>
      <c r="DA144" s="1101" t="n"/>
      <c r="DB144" s="1101" t="n"/>
      <c r="DC144" s="1101" t="n"/>
      <c r="DD144" s="1101" t="n"/>
      <c r="DE144" s="1101" t="n"/>
      <c r="DF144" s="1101" t="n"/>
      <c r="DG144" s="1101" t="n"/>
      <c r="DH144" s="1101" t="n"/>
      <c r="DI144" s="1101" t="n"/>
    </row>
    <row r="145" ht="16" customFormat="1" customHeight="1" s="140">
      <c r="A145" s="1101" t="n"/>
      <c r="B145" s="1101" t="n"/>
      <c r="C145" s="1101" t="n"/>
      <c r="D145" s="1101" t="n"/>
      <c r="E145" s="1101" t="n"/>
      <c r="F145" s="1101" t="n"/>
      <c r="G145" s="144" t="n"/>
      <c r="H145" s="1101" t="n"/>
      <c r="I145" s="1101" t="n"/>
      <c r="J145" s="1101" t="n"/>
      <c r="K145" s="1101" t="n"/>
      <c r="L145" s="1101" t="n"/>
      <c r="M145" s="178" t="n"/>
      <c r="N145" s="1101" t="n"/>
      <c r="O145" s="1101" t="n"/>
      <c r="P145" s="1101" t="n"/>
      <c r="Q145" s="1101" t="n"/>
      <c r="R145" s="1101" t="n"/>
      <c r="S145" s="1101" t="n"/>
      <c r="T145" s="230" t="n"/>
      <c r="U145" s="1101" t="n"/>
      <c r="V145" s="1101" t="n"/>
      <c r="W145" s="1101" t="n"/>
      <c r="X145" s="1101" t="n"/>
      <c r="Y145" s="1101" t="n"/>
      <c r="Z145" s="1101" t="n"/>
      <c r="AA145" s="144" t="n"/>
      <c r="AB145" s="1101" t="n"/>
      <c r="AC145" s="1101" t="n"/>
      <c r="AD145" s="1101" t="n"/>
      <c r="AE145" s="1101" t="n"/>
      <c r="AF145" s="1101" t="n"/>
      <c r="AG145" s="1101" t="n"/>
      <c r="AH145" s="144" t="n"/>
      <c r="AI145" s="1101" t="n"/>
      <c r="AJ145" s="1101" t="n"/>
      <c r="AK145" s="1101" t="n"/>
      <c r="AL145" s="1101" t="n"/>
      <c r="AM145" s="1101" t="n"/>
      <c r="AN145" s="1101" t="n"/>
      <c r="AO145" s="1101" t="n"/>
      <c r="AP145" s="1101" t="n"/>
      <c r="AQ145" s="1101" t="n"/>
      <c r="AR145" s="1101" t="n"/>
      <c r="AS145" s="1101" t="n"/>
      <c r="AT145" s="1101" t="n"/>
      <c r="AU145" s="1101" t="n"/>
      <c r="AV145" s="1101" t="n"/>
      <c r="AW145" s="1101" t="n"/>
      <c r="AX145" s="1101" t="n"/>
      <c r="AY145" s="1101" t="n"/>
      <c r="AZ145" s="144" t="n"/>
      <c r="BA145" s="1101" t="n"/>
      <c r="BB145" s="1101" t="n"/>
      <c r="BC145" s="1101" t="n"/>
      <c r="BD145" s="1101" t="n"/>
      <c r="BE145" s="1101" t="n"/>
      <c r="BF145" s="1101" t="n"/>
      <c r="BG145" s="1101" t="n"/>
      <c r="BH145" s="1101" t="n"/>
      <c r="BI145" s="1101" t="n"/>
      <c r="BJ145" s="1101" t="n"/>
      <c r="BK145" s="1101" t="n"/>
      <c r="BL145" s="1101" t="n"/>
      <c r="BM145" s="1101" t="n"/>
      <c r="BN145" s="1101" t="n"/>
      <c r="BO145" s="1101" t="n"/>
      <c r="BP145" s="1101" t="n"/>
      <c r="BQ145" s="1101" t="n"/>
      <c r="BR145" s="1106" t="n"/>
      <c r="BS145" s="1106" t="n"/>
      <c r="BT145" s="1106" t="n"/>
      <c r="BU145" s="1106" t="n"/>
      <c r="BV145" s="1106" t="n"/>
      <c r="BW145" s="1106" t="n"/>
      <c r="BX145" s="1106" t="n"/>
      <c r="BY145" s="1106" t="n"/>
      <c r="BZ145" s="1106" t="n"/>
      <c r="CA145" s="1106" t="n"/>
      <c r="CB145" s="1106" t="n"/>
      <c r="CC145" s="1106" t="n"/>
      <c r="CD145" s="1106" t="n"/>
      <c r="CE145" s="1106" t="n"/>
      <c r="CF145" s="1106" t="n"/>
      <c r="CG145" s="1106" t="n"/>
      <c r="CH145" s="1106" t="n"/>
      <c r="CI145" s="1106" t="n"/>
      <c r="CJ145" s="1106" t="n"/>
      <c r="CK145" s="1101" t="n"/>
      <c r="CL145" s="1101" t="n"/>
      <c r="CM145" s="1101" t="n"/>
      <c r="CN145" s="1101" t="n"/>
      <c r="CO145" s="1101" t="n"/>
      <c r="CP145" s="1101" t="n"/>
      <c r="CQ145" s="1101" t="n"/>
      <c r="CR145" s="1101" t="n"/>
      <c r="CS145" s="1101" t="n"/>
      <c r="CT145" s="1101" t="n"/>
      <c r="CU145" s="1101" t="n"/>
      <c r="CV145" s="1101" t="n"/>
      <c r="CW145" s="1101" t="n"/>
      <c r="CX145" s="1101" t="n"/>
      <c r="CY145" s="1101" t="n"/>
      <c r="CZ145" s="1101" t="n"/>
      <c r="DA145" s="1101" t="n"/>
      <c r="DB145" s="1101" t="n"/>
      <c r="DC145" s="1101" t="n"/>
      <c r="DD145" s="1101" t="n"/>
      <c r="DE145" s="1101" t="n"/>
      <c r="DF145" s="1101" t="n"/>
      <c r="DG145" s="1101" t="n"/>
      <c r="DH145" s="1101" t="n"/>
      <c r="DI145" s="1101" t="n"/>
    </row>
    <row r="146" ht="16" customFormat="1" customHeight="1" s="140">
      <c r="A146" s="1101" t="n"/>
      <c r="B146" s="1101" t="n"/>
      <c r="C146" s="1101" t="n"/>
      <c r="D146" s="1101" t="n"/>
      <c r="E146" s="1101" t="n"/>
      <c r="F146" s="1101" t="n"/>
      <c r="G146" s="144" t="n"/>
      <c r="H146" s="1101" t="n"/>
      <c r="I146" s="1101" t="n"/>
      <c r="J146" s="1101" t="n"/>
      <c r="K146" s="1101" t="n"/>
      <c r="L146" s="1101" t="n"/>
      <c r="M146" s="178" t="n"/>
      <c r="N146" s="1101" t="n"/>
      <c r="O146" s="1101" t="n"/>
      <c r="P146" s="1101" t="n"/>
      <c r="Q146" s="1101" t="n"/>
      <c r="R146" s="1101" t="n"/>
      <c r="S146" s="1101" t="n"/>
      <c r="T146" s="230" t="n"/>
      <c r="U146" s="1101" t="n"/>
      <c r="V146" s="1101" t="n"/>
      <c r="W146" s="1101" t="n"/>
      <c r="X146" s="1101" t="n"/>
      <c r="Y146" s="1101" t="n"/>
      <c r="Z146" s="1101" t="n"/>
      <c r="AA146" s="144" t="n"/>
      <c r="AB146" s="1101" t="n"/>
      <c r="AC146" s="1101" t="n"/>
      <c r="AD146" s="1101" t="n"/>
      <c r="AE146" s="1101" t="n"/>
      <c r="AF146" s="1101" t="n"/>
      <c r="AG146" s="1101" t="n"/>
      <c r="AH146" s="144" t="n"/>
      <c r="AI146" s="1101" t="n"/>
      <c r="AJ146" s="1101" t="n"/>
      <c r="AK146" s="1101" t="n"/>
      <c r="AL146" s="1101" t="n"/>
      <c r="AM146" s="1101" t="n"/>
      <c r="AN146" s="1101" t="n"/>
      <c r="AO146" s="1101" t="n"/>
      <c r="AP146" s="1101" t="n"/>
      <c r="AQ146" s="1101" t="n"/>
      <c r="AR146" s="1101" t="n"/>
      <c r="AS146" s="1101" t="n"/>
      <c r="AT146" s="1101" t="n"/>
      <c r="AU146" s="1101" t="n"/>
      <c r="AV146" s="1101" t="n"/>
      <c r="AW146" s="1101" t="n"/>
      <c r="AX146" s="1101" t="n"/>
      <c r="AY146" s="1101" t="n"/>
      <c r="AZ146" s="144" t="n"/>
      <c r="BA146" s="1101" t="n"/>
      <c r="BB146" s="1101" t="n"/>
      <c r="BC146" s="1101" t="n"/>
      <c r="BD146" s="1101" t="n"/>
      <c r="BE146" s="1101" t="n"/>
      <c r="BF146" s="1101" t="n"/>
      <c r="BG146" s="1101" t="n"/>
      <c r="BH146" s="1101" t="n"/>
      <c r="BI146" s="1101" t="n"/>
      <c r="BJ146" s="1101" t="n"/>
      <c r="BK146" s="1101" t="n"/>
      <c r="BL146" s="1101" t="n"/>
      <c r="BM146" s="1101" t="n"/>
      <c r="BN146" s="1101" t="n"/>
      <c r="BO146" s="1101" t="n"/>
      <c r="BP146" s="1101" t="n"/>
      <c r="BQ146" s="1101" t="n"/>
      <c r="BR146" s="1106" t="n"/>
      <c r="BS146" s="1106" t="n"/>
      <c r="BT146" s="1106" t="n"/>
      <c r="BU146" s="1106" t="n"/>
      <c r="BV146" s="1106" t="n"/>
      <c r="BW146" s="1106" t="n"/>
      <c r="BX146" s="1106" t="n"/>
      <c r="BY146" s="1106" t="n"/>
      <c r="BZ146" s="1106" t="n"/>
      <c r="CA146" s="1106" t="n"/>
      <c r="CB146" s="1106" t="n"/>
      <c r="CC146" s="1106" t="n"/>
      <c r="CD146" s="1106" t="n"/>
      <c r="CE146" s="1106" t="n"/>
      <c r="CF146" s="1106" t="n"/>
      <c r="CG146" s="1106" t="n"/>
      <c r="CH146" s="1106" t="n"/>
      <c r="CI146" s="1106" t="n"/>
      <c r="CJ146" s="1106" t="n"/>
      <c r="CK146" s="1101" t="n"/>
      <c r="CL146" s="1101" t="n"/>
      <c r="CM146" s="1101" t="n"/>
      <c r="CN146" s="1101" t="n"/>
      <c r="CO146" s="1101" t="n"/>
      <c r="CP146" s="1101" t="n"/>
      <c r="CQ146" s="1101" t="n"/>
      <c r="CR146" s="1101" t="n"/>
      <c r="CS146" s="1101" t="n"/>
      <c r="CT146" s="1101" t="n"/>
      <c r="CU146" s="1101" t="n"/>
      <c r="CV146" s="1101" t="n"/>
      <c r="CW146" s="1101" t="n"/>
      <c r="CX146" s="1101" t="n"/>
      <c r="CY146" s="1101" t="n"/>
      <c r="CZ146" s="1101" t="n"/>
      <c r="DA146" s="1101" t="n"/>
      <c r="DB146" s="1101" t="n"/>
      <c r="DC146" s="1101" t="n"/>
      <c r="DD146" s="1101" t="n"/>
      <c r="DE146" s="1101" t="n"/>
      <c r="DF146" s="1101" t="n"/>
      <c r="DG146" s="1101" t="n"/>
      <c r="DH146" s="1101" t="n"/>
      <c r="DI146" s="1101" t="n"/>
    </row>
    <row r="147" ht="16" customFormat="1" customHeight="1" s="140">
      <c r="A147" s="1101" t="n"/>
      <c r="B147" s="1101" t="n"/>
      <c r="C147" s="1101" t="n"/>
      <c r="D147" s="1101" t="n"/>
      <c r="E147" s="1101" t="n"/>
      <c r="F147" s="1101" t="n"/>
      <c r="G147" s="144" t="n"/>
      <c r="H147" s="1101" t="n"/>
      <c r="I147" s="1101" t="n"/>
      <c r="J147" s="1101" t="n"/>
      <c r="K147" s="1101" t="n"/>
      <c r="L147" s="1101" t="n"/>
      <c r="M147" s="178" t="n"/>
      <c r="N147" s="1101" t="n"/>
      <c r="O147" s="1101" t="n"/>
      <c r="P147" s="1101" t="n"/>
      <c r="Q147" s="1101" t="n"/>
      <c r="R147" s="1101" t="n"/>
      <c r="S147" s="1101" t="n"/>
      <c r="T147" s="230" t="n"/>
      <c r="U147" s="1101" t="n"/>
      <c r="V147" s="1101" t="n"/>
      <c r="W147" s="1101" t="n"/>
      <c r="X147" s="1101" t="n"/>
      <c r="Y147" s="1101" t="n"/>
      <c r="Z147" s="1101" t="n"/>
      <c r="AA147" s="144" t="n"/>
      <c r="AB147" s="1101" t="n"/>
      <c r="AC147" s="1101" t="n"/>
      <c r="AD147" s="1101" t="n"/>
      <c r="AE147" s="1101" t="n"/>
      <c r="AF147" s="1101" t="n"/>
      <c r="AG147" s="1101" t="n"/>
      <c r="AH147" s="144" t="n"/>
      <c r="AI147" s="1101" t="n"/>
      <c r="AJ147" s="1101" t="n"/>
      <c r="AK147" s="1101" t="n"/>
      <c r="AL147" s="1101" t="n"/>
      <c r="AM147" s="1101" t="n"/>
      <c r="AN147" s="1101" t="n"/>
      <c r="AO147" s="1101" t="n"/>
      <c r="AP147" s="1101" t="n"/>
      <c r="AQ147" s="1101" t="n"/>
      <c r="AR147" s="1101" t="n"/>
      <c r="AS147" s="1101" t="n"/>
      <c r="AT147" s="1101" t="n"/>
      <c r="AU147" s="1101" t="n"/>
      <c r="AV147" s="1101" t="n"/>
      <c r="AW147" s="1101" t="n"/>
      <c r="AX147" s="1101" t="n"/>
      <c r="AY147" s="1101" t="n"/>
      <c r="AZ147" s="144" t="n"/>
      <c r="BA147" s="1101" t="n"/>
      <c r="BB147" s="1101" t="n"/>
      <c r="BC147" s="1101" t="n"/>
      <c r="BD147" s="1101" t="n"/>
      <c r="BE147" s="1101" t="n"/>
      <c r="BF147" s="1101" t="n"/>
      <c r="BG147" s="1101" t="n"/>
      <c r="BH147" s="1101" t="n"/>
      <c r="BI147" s="1101" t="n"/>
      <c r="BJ147" s="1101" t="n"/>
      <c r="BK147" s="1101" t="n"/>
      <c r="BL147" s="1101" t="n"/>
      <c r="BM147" s="1101" t="n"/>
      <c r="BN147" s="1101" t="n"/>
      <c r="BO147" s="1101" t="n"/>
      <c r="BP147" s="1101" t="n"/>
      <c r="BQ147" s="1101" t="n"/>
      <c r="BR147" s="1106" t="n"/>
      <c r="BS147" s="1106" t="n"/>
      <c r="BT147" s="1106" t="n"/>
      <c r="BU147" s="1106" t="n"/>
      <c r="BV147" s="1106" t="n"/>
      <c r="BW147" s="1106" t="n"/>
      <c r="BX147" s="1106" t="n"/>
      <c r="BY147" s="1106" t="n"/>
      <c r="BZ147" s="1106" t="n"/>
      <c r="CA147" s="1106" t="n"/>
      <c r="CB147" s="1106" t="n"/>
      <c r="CC147" s="1106" t="n"/>
      <c r="CD147" s="1106" t="n"/>
      <c r="CE147" s="1106" t="n"/>
      <c r="CF147" s="1106" t="n"/>
      <c r="CG147" s="1106" t="n"/>
      <c r="CH147" s="1106" t="n"/>
      <c r="CI147" s="1106" t="n"/>
      <c r="CJ147" s="1106" t="n"/>
      <c r="CK147" s="1101" t="n"/>
      <c r="CL147" s="1101" t="n"/>
      <c r="CM147" s="1101" t="n"/>
      <c r="CN147" s="1101" t="n"/>
      <c r="CO147" s="1101" t="n"/>
      <c r="CP147" s="1101" t="n"/>
      <c r="CQ147" s="1101" t="n"/>
      <c r="CR147" s="1101" t="n"/>
      <c r="CS147" s="1101" t="n"/>
      <c r="CT147" s="1101" t="n"/>
      <c r="CU147" s="1101" t="n"/>
      <c r="CV147" s="1101" t="n"/>
      <c r="CW147" s="1101" t="n"/>
      <c r="CX147" s="1101" t="n"/>
      <c r="CY147" s="1101" t="n"/>
      <c r="CZ147" s="1101" t="n"/>
      <c r="DA147" s="1101" t="n"/>
      <c r="DB147" s="1101" t="n"/>
      <c r="DC147" s="1101" t="n"/>
      <c r="DD147" s="1101" t="n"/>
      <c r="DE147" s="1101" t="n"/>
      <c r="DF147" s="1101" t="n"/>
      <c r="DG147" s="1101" t="n"/>
      <c r="DH147" s="1101" t="n"/>
      <c r="DI147" s="1101" t="n"/>
    </row>
    <row r="148" ht="16" customFormat="1" customHeight="1" s="140">
      <c r="A148" s="1101" t="n"/>
      <c r="B148" s="1101" t="n"/>
      <c r="C148" s="1101" t="n"/>
      <c r="D148" s="1101" t="n"/>
      <c r="E148" s="1101" t="n"/>
      <c r="F148" s="1101" t="n"/>
      <c r="G148" s="144" t="n"/>
      <c r="H148" s="1101" t="n"/>
      <c r="I148" s="1101" t="n"/>
      <c r="J148" s="1101" t="n"/>
      <c r="K148" s="1101" t="n"/>
      <c r="L148" s="1101" t="n"/>
      <c r="M148" s="178" t="n"/>
      <c r="N148" s="1101" t="n"/>
      <c r="O148" s="1101" t="n"/>
      <c r="P148" s="1101" t="n"/>
      <c r="Q148" s="1101" t="n"/>
      <c r="R148" s="1101" t="n"/>
      <c r="S148" s="1101" t="n"/>
      <c r="T148" s="230" t="n"/>
      <c r="U148" s="1101" t="n"/>
      <c r="V148" s="1101" t="n"/>
      <c r="W148" s="1101" t="n"/>
      <c r="X148" s="1101" t="n"/>
      <c r="Y148" s="1101" t="n"/>
      <c r="Z148" s="1101" t="n"/>
      <c r="AA148" s="144" t="n"/>
      <c r="AB148" s="1101" t="n"/>
      <c r="AC148" s="1101" t="n"/>
      <c r="AD148" s="1101" t="n"/>
      <c r="AE148" s="1101" t="n"/>
      <c r="AF148" s="1101" t="n"/>
      <c r="AG148" s="1101" t="n"/>
      <c r="AH148" s="144" t="n"/>
      <c r="AI148" s="1101" t="n"/>
      <c r="AJ148" s="1101" t="n"/>
      <c r="AK148" s="1101" t="n"/>
      <c r="AL148" s="1101" t="n"/>
      <c r="AM148" s="1101" t="n"/>
      <c r="AN148" s="1101" t="n"/>
      <c r="AO148" s="1101" t="n"/>
      <c r="AP148" s="1101" t="n"/>
      <c r="AQ148" s="1101" t="n"/>
      <c r="AR148" s="1101" t="n"/>
      <c r="AS148" s="1101" t="n"/>
      <c r="AT148" s="1101" t="n"/>
      <c r="AU148" s="1101" t="n"/>
      <c r="AV148" s="1101" t="n"/>
      <c r="AW148" s="1101" t="n"/>
      <c r="AX148" s="1101" t="n"/>
      <c r="AY148" s="1101" t="n"/>
      <c r="AZ148" s="144" t="n"/>
      <c r="BA148" s="1101" t="n"/>
      <c r="BB148" s="1101" t="n"/>
      <c r="BC148" s="1101" t="n"/>
      <c r="BD148" s="1101" t="n"/>
      <c r="BE148" s="1101" t="n"/>
      <c r="BF148" s="1101" t="n"/>
      <c r="BG148" s="1101" t="n"/>
      <c r="BH148" s="1101" t="n"/>
      <c r="BI148" s="1101" t="n"/>
      <c r="BJ148" s="1101" t="n"/>
      <c r="BK148" s="1101" t="n"/>
      <c r="BL148" s="1101" t="n"/>
      <c r="BM148" s="1101" t="n"/>
      <c r="BN148" s="1101" t="n"/>
      <c r="BO148" s="1101" t="n"/>
      <c r="BP148" s="1101" t="n"/>
      <c r="BQ148" s="1101" t="n"/>
      <c r="BR148" s="1106" t="n"/>
      <c r="BS148" s="1106" t="n"/>
      <c r="BT148" s="1106" t="n"/>
      <c r="BU148" s="1106" t="n"/>
      <c r="BV148" s="1106" t="n"/>
      <c r="BW148" s="1106" t="n"/>
      <c r="BX148" s="1106" t="n"/>
      <c r="BY148" s="1106" t="n"/>
      <c r="BZ148" s="1106" t="n"/>
      <c r="CA148" s="1106" t="n"/>
      <c r="CB148" s="1106" t="n"/>
      <c r="CC148" s="1106" t="n"/>
      <c r="CD148" s="1106" t="n"/>
      <c r="CE148" s="1106" t="n"/>
      <c r="CF148" s="1106" t="n"/>
      <c r="CG148" s="1106" t="n"/>
      <c r="CH148" s="1106" t="n"/>
      <c r="CI148" s="1106" t="n"/>
      <c r="CJ148" s="1106" t="n"/>
      <c r="CK148" s="1101" t="n"/>
      <c r="CL148" s="1101" t="n"/>
      <c r="CM148" s="1101" t="n"/>
      <c r="CN148" s="1101" t="n"/>
      <c r="CO148" s="1101" t="n"/>
      <c r="CP148" s="1101" t="n"/>
      <c r="CQ148" s="1101" t="n"/>
      <c r="CR148" s="1101" t="n"/>
      <c r="CS148" s="1101" t="n"/>
      <c r="CT148" s="1101" t="n"/>
      <c r="CU148" s="1101" t="n"/>
      <c r="CV148" s="1101" t="n"/>
      <c r="CW148" s="1101" t="n"/>
      <c r="CX148" s="1101" t="n"/>
      <c r="CY148" s="1101" t="n"/>
      <c r="CZ148" s="1101" t="n"/>
      <c r="DA148" s="1101" t="n"/>
      <c r="DB148" s="1101" t="n"/>
      <c r="DC148" s="1101" t="n"/>
      <c r="DD148" s="1101" t="n"/>
      <c r="DE148" s="1101" t="n"/>
      <c r="DF148" s="1101" t="n"/>
      <c r="DG148" s="1101" t="n"/>
      <c r="DH148" s="1101" t="n"/>
      <c r="DI148" s="1101" t="n"/>
    </row>
    <row r="149" ht="16" customFormat="1" customHeight="1" s="140">
      <c r="A149" s="1101" t="n"/>
      <c r="B149" s="1101" t="n"/>
      <c r="C149" s="1101" t="n"/>
      <c r="D149" s="1101" t="n"/>
      <c r="E149" s="1101" t="n"/>
      <c r="F149" s="1101" t="n"/>
      <c r="G149" s="144" t="n"/>
      <c r="H149" s="1101" t="n"/>
      <c r="I149" s="1101" t="n"/>
      <c r="J149" s="1101" t="n"/>
      <c r="K149" s="1101" t="n"/>
      <c r="L149" s="1101" t="n"/>
      <c r="M149" s="178" t="n"/>
      <c r="N149" s="1101" t="n"/>
      <c r="O149" s="1101" t="n"/>
      <c r="P149" s="1101" t="n"/>
      <c r="Q149" s="1101" t="n"/>
      <c r="R149" s="1101" t="n"/>
      <c r="S149" s="1101" t="n"/>
      <c r="T149" s="230" t="n"/>
      <c r="U149" s="1101" t="n"/>
      <c r="V149" s="1101" t="n"/>
      <c r="W149" s="1101" t="n"/>
      <c r="X149" s="1101" t="n"/>
      <c r="Y149" s="1101" t="n"/>
      <c r="Z149" s="1101" t="n"/>
      <c r="AA149" s="144" t="n"/>
      <c r="AB149" s="1101" t="n"/>
      <c r="AC149" s="1101" t="n"/>
      <c r="AD149" s="1101" t="n"/>
      <c r="AE149" s="1101" t="n"/>
      <c r="AF149" s="1101" t="n"/>
      <c r="AG149" s="1101" t="n"/>
      <c r="AH149" s="144" t="n"/>
      <c r="AI149" s="1101" t="n"/>
      <c r="AJ149" s="1101" t="n"/>
      <c r="AK149" s="1101" t="n"/>
      <c r="AL149" s="1101" t="n"/>
      <c r="AM149" s="1101" t="n"/>
      <c r="AN149" s="1101" t="n"/>
      <c r="AO149" s="1101" t="n"/>
      <c r="AP149" s="1101" t="n"/>
      <c r="AQ149" s="1101" t="n"/>
      <c r="AR149" s="1101" t="n"/>
      <c r="AS149" s="1101" t="n"/>
      <c r="AT149" s="1101" t="n"/>
      <c r="AU149" s="1101" t="n"/>
      <c r="AV149" s="1101" t="n"/>
      <c r="AW149" s="1101" t="n"/>
      <c r="AX149" s="1101" t="n"/>
      <c r="AY149" s="1101" t="n"/>
      <c r="AZ149" s="144" t="n"/>
      <c r="BA149" s="1101" t="n"/>
      <c r="BB149" s="1101" t="n"/>
      <c r="BC149" s="1101" t="n"/>
      <c r="BD149" s="1101" t="n"/>
      <c r="BE149" s="1101" t="n"/>
      <c r="BF149" s="1101" t="n"/>
      <c r="BG149" s="1101" t="n"/>
      <c r="BH149" s="1101" t="n"/>
      <c r="BI149" s="1101" t="n"/>
      <c r="BJ149" s="1101" t="n"/>
      <c r="BK149" s="1101" t="n"/>
      <c r="BL149" s="1101" t="n"/>
      <c r="BM149" s="1101" t="n"/>
      <c r="BN149" s="1101" t="n"/>
      <c r="BO149" s="1101" t="n"/>
      <c r="BP149" s="1101" t="n"/>
      <c r="BQ149" s="1101" t="n"/>
      <c r="BR149" s="1106" t="n"/>
      <c r="BS149" s="1106" t="n"/>
      <c r="BT149" s="1106" t="n"/>
      <c r="BU149" s="1106" t="n"/>
      <c r="BV149" s="1106" t="n"/>
      <c r="BW149" s="1106" t="n"/>
      <c r="BX149" s="1106" t="n"/>
      <c r="BY149" s="1106" t="n"/>
      <c r="BZ149" s="1106" t="n"/>
      <c r="CA149" s="1106" t="n"/>
      <c r="CB149" s="1106" t="n"/>
      <c r="CC149" s="1106" t="n"/>
      <c r="CD149" s="1106" t="n"/>
      <c r="CE149" s="1106" t="n"/>
      <c r="CF149" s="1106" t="n"/>
      <c r="CG149" s="1106" t="n"/>
      <c r="CH149" s="1106" t="n"/>
      <c r="CI149" s="1106" t="n"/>
      <c r="CJ149" s="1106" t="n"/>
      <c r="CK149" s="1101" t="n"/>
      <c r="CL149" s="1101" t="n"/>
      <c r="CM149" s="1101" t="n"/>
      <c r="CN149" s="1101" t="n"/>
      <c r="CO149" s="1101" t="n"/>
      <c r="CP149" s="1101" t="n"/>
      <c r="CQ149" s="1101" t="n"/>
      <c r="CR149" s="1101" t="n"/>
      <c r="CS149" s="1101" t="n"/>
      <c r="CT149" s="1101" t="n"/>
      <c r="CU149" s="1101" t="n"/>
      <c r="CV149" s="1101" t="n"/>
      <c r="CW149" s="1101" t="n"/>
      <c r="CX149" s="1101" t="n"/>
      <c r="CY149" s="1101" t="n"/>
      <c r="CZ149" s="1101" t="n"/>
      <c r="DA149" s="1101" t="n"/>
      <c r="DB149" s="1101" t="n"/>
      <c r="DC149" s="1101" t="n"/>
      <c r="DD149" s="1101" t="n"/>
      <c r="DE149" s="1101" t="n"/>
      <c r="DF149" s="1101" t="n"/>
      <c r="DG149" s="1101" t="n"/>
      <c r="DH149" s="1101" t="n"/>
      <c r="DI149" s="1101" t="n"/>
    </row>
    <row r="150" ht="16" customFormat="1" customHeight="1" s="140">
      <c r="A150" s="1101" t="n"/>
      <c r="B150" s="1101" t="n"/>
      <c r="C150" s="1101" t="n"/>
      <c r="D150" s="1101" t="n"/>
      <c r="E150" s="1101" t="n"/>
      <c r="F150" s="1101" t="n"/>
      <c r="G150" s="144" t="n"/>
      <c r="H150" s="1101" t="n"/>
      <c r="I150" s="1101" t="n"/>
      <c r="J150" s="1101" t="n"/>
      <c r="K150" s="1101" t="n"/>
      <c r="L150" s="1101" t="n"/>
      <c r="M150" s="178" t="n"/>
      <c r="N150" s="1101" t="n"/>
      <c r="O150" s="1101" t="n"/>
      <c r="P150" s="1101" t="n"/>
      <c r="Q150" s="1101" t="n"/>
      <c r="R150" s="1101" t="n"/>
      <c r="S150" s="1101" t="n"/>
      <c r="T150" s="230" t="n"/>
      <c r="U150" s="1101" t="n"/>
      <c r="V150" s="1101" t="n"/>
      <c r="W150" s="1101" t="n"/>
      <c r="X150" s="1101" t="n"/>
      <c r="Y150" s="1101" t="n"/>
      <c r="Z150" s="1101" t="n"/>
      <c r="AA150" s="144" t="n"/>
      <c r="AB150" s="1101" t="n"/>
      <c r="AC150" s="1101" t="n"/>
      <c r="AD150" s="1101" t="n"/>
      <c r="AE150" s="1101" t="n"/>
      <c r="AF150" s="1101" t="n"/>
      <c r="AG150" s="1101" t="n"/>
      <c r="AH150" s="144" t="n"/>
      <c r="AI150" s="1101" t="n"/>
      <c r="AJ150" s="1101" t="n"/>
      <c r="AK150" s="1101" t="n"/>
      <c r="AL150" s="1101" t="n"/>
      <c r="AM150" s="1101" t="n"/>
      <c r="AN150" s="1101" t="n"/>
      <c r="AO150" s="1101" t="n"/>
      <c r="AP150" s="1101" t="n"/>
      <c r="AQ150" s="1101" t="n"/>
      <c r="AR150" s="1101" t="n"/>
      <c r="AS150" s="1101" t="n"/>
      <c r="AT150" s="1101" t="n"/>
      <c r="AU150" s="1101" t="n"/>
      <c r="AV150" s="1101" t="n"/>
      <c r="AW150" s="1101" t="n"/>
      <c r="AX150" s="1101" t="n"/>
      <c r="AY150" s="1101" t="n"/>
      <c r="AZ150" s="144" t="n"/>
      <c r="BA150" s="1101" t="n"/>
      <c r="BB150" s="1101" t="n"/>
      <c r="BC150" s="1101" t="n"/>
      <c r="BD150" s="1101" t="n"/>
      <c r="BE150" s="1101" t="n"/>
      <c r="BF150" s="1101" t="n"/>
      <c r="BG150" s="1101" t="n"/>
      <c r="BH150" s="1101" t="n"/>
      <c r="BI150" s="1101" t="n"/>
      <c r="BJ150" s="1101" t="n"/>
      <c r="BK150" s="1101" t="n"/>
      <c r="BL150" s="1101" t="n"/>
      <c r="BM150" s="1101" t="n"/>
      <c r="BN150" s="1101" t="n"/>
      <c r="BO150" s="1101" t="n"/>
      <c r="BP150" s="1101" t="n"/>
      <c r="BQ150" s="1101" t="n"/>
      <c r="BR150" s="1106" t="n"/>
      <c r="BS150" s="1106" t="n"/>
      <c r="BT150" s="1106" t="n"/>
      <c r="BU150" s="1106" t="n"/>
      <c r="BV150" s="1106" t="n"/>
      <c r="BW150" s="1106" t="n"/>
      <c r="BX150" s="1106" t="n"/>
      <c r="BY150" s="1106" t="n"/>
      <c r="BZ150" s="1106" t="n"/>
      <c r="CA150" s="1106" t="n"/>
      <c r="CB150" s="1106" t="n"/>
      <c r="CC150" s="1106" t="n"/>
      <c r="CD150" s="1106" t="n"/>
      <c r="CE150" s="1106" t="n"/>
      <c r="CF150" s="1106" t="n"/>
      <c r="CG150" s="1106" t="n"/>
      <c r="CH150" s="1106" t="n"/>
      <c r="CI150" s="1106" t="n"/>
      <c r="CJ150" s="1106" t="n"/>
      <c r="CK150" s="1101" t="n"/>
      <c r="CL150" s="1101" t="n"/>
      <c r="CM150" s="1101" t="n"/>
      <c r="CN150" s="1101" t="n"/>
      <c r="CO150" s="1101" t="n"/>
      <c r="CP150" s="1101" t="n"/>
      <c r="CQ150" s="1101" t="n"/>
      <c r="CR150" s="1101" t="n"/>
      <c r="CS150" s="1101" t="n"/>
      <c r="CT150" s="1101" t="n"/>
      <c r="CU150" s="1101" t="n"/>
      <c r="CV150" s="1101" t="n"/>
      <c r="CW150" s="1101" t="n"/>
      <c r="CX150" s="1101" t="n"/>
      <c r="CY150" s="1101" t="n"/>
      <c r="CZ150" s="1101" t="n"/>
      <c r="DA150" s="1101" t="n"/>
      <c r="DB150" s="1101" t="n"/>
      <c r="DC150" s="1101" t="n"/>
      <c r="DD150" s="1101" t="n"/>
      <c r="DE150" s="1101" t="n"/>
      <c r="DF150" s="1101" t="n"/>
      <c r="DG150" s="1101" t="n"/>
      <c r="DH150" s="1101" t="n"/>
      <c r="DI150" s="1101" t="n"/>
    </row>
    <row r="151" ht="13.5" customFormat="1" customHeight="1" s="140">
      <c r="A151" s="1101" t="n"/>
      <c r="B151" s="1101" t="n"/>
      <c r="C151" s="1101" t="n"/>
      <c r="D151" s="1101" t="n"/>
      <c r="E151" s="1101" t="n"/>
      <c r="F151" s="1101" t="n"/>
      <c r="G151" s="144" t="n"/>
      <c r="H151" s="1101" t="n"/>
      <c r="I151" s="1101" t="n"/>
      <c r="J151" s="1101" t="n"/>
      <c r="K151" s="1101" t="n"/>
      <c r="L151" s="1101" t="n"/>
      <c r="M151" s="178" t="n"/>
      <c r="N151" s="1106" t="n"/>
      <c r="O151" s="1106" t="n"/>
      <c r="P151" s="1106" t="n"/>
      <c r="Q151" s="1106" t="n"/>
      <c r="R151" s="1106" t="n"/>
      <c r="S151" s="1101" t="n"/>
      <c r="T151" s="230" t="n"/>
      <c r="U151" s="1101" t="n"/>
      <c r="V151" s="1101" t="n"/>
      <c r="W151" s="1101" t="n"/>
      <c r="X151" s="1101" t="n"/>
      <c r="Y151" s="1101" t="n"/>
      <c r="Z151" s="1101" t="n"/>
      <c r="AA151" s="144" t="n"/>
      <c r="AB151" s="1101" t="n"/>
      <c r="AC151" s="1101" t="n"/>
      <c r="AD151" s="1101" t="n"/>
      <c r="AE151" s="1101" t="n"/>
      <c r="AF151" s="1101" t="n"/>
      <c r="AG151" s="1101" t="n"/>
      <c r="AH151" s="144" t="n"/>
      <c r="AI151" s="1101" t="n"/>
      <c r="AJ151" s="1101" t="n"/>
      <c r="AK151" s="1101" t="n"/>
      <c r="AL151" s="1101" t="n"/>
      <c r="AM151" s="1101" t="n"/>
      <c r="AN151" s="1101" t="n"/>
      <c r="AO151" s="1101" t="n"/>
      <c r="AP151" s="1101" t="n"/>
      <c r="AQ151" s="1101" t="n"/>
      <c r="AR151" s="1101" t="n"/>
      <c r="AS151" s="1101" t="n"/>
      <c r="AT151" s="1101" t="n"/>
      <c r="AU151" s="1101" t="n"/>
      <c r="AV151" s="1101" t="n"/>
      <c r="AW151" s="1101" t="n"/>
      <c r="AX151" s="1101" t="n"/>
      <c r="AY151" s="1101" t="n"/>
      <c r="AZ151" s="144" t="n"/>
      <c r="BA151" s="1101" t="n"/>
      <c r="BB151" s="1101" t="n"/>
      <c r="BC151" s="1101" t="n"/>
      <c r="BD151" s="1101" t="n"/>
      <c r="BE151" s="1101" t="n"/>
      <c r="BF151" s="1101" t="n"/>
      <c r="BG151" s="1101" t="n"/>
      <c r="BH151" s="1101" t="n"/>
      <c r="BI151" s="1101" t="n"/>
      <c r="BJ151" s="1101" t="n"/>
      <c r="BK151" s="1101" t="n"/>
      <c r="BL151" s="1101" t="n"/>
      <c r="BM151" s="1101" t="n"/>
      <c r="BN151" s="1101" t="n"/>
      <c r="BO151" s="1101" t="n"/>
      <c r="BP151" s="1101" t="n"/>
      <c r="BQ151" s="1101" t="n"/>
      <c r="BR151" s="1106" t="n"/>
      <c r="BS151" s="1106" t="n"/>
      <c r="BT151" s="1106" t="n"/>
      <c r="BU151" s="1106" t="n"/>
      <c r="BV151" s="1106" t="n"/>
      <c r="BW151" s="1106" t="n"/>
      <c r="BX151" s="1106" t="n"/>
      <c r="BY151" s="1106" t="n"/>
      <c r="BZ151" s="1106" t="n"/>
      <c r="CA151" s="1106" t="n"/>
      <c r="CB151" s="1106" t="n"/>
      <c r="CC151" s="1106" t="n"/>
      <c r="CD151" s="1106" t="n"/>
      <c r="CE151" s="1106" t="n"/>
      <c r="CF151" s="1106" t="n"/>
      <c r="CG151" s="1106" t="n"/>
      <c r="CH151" s="1106" t="n"/>
      <c r="CI151" s="1106" t="n"/>
      <c r="CJ151" s="1106" t="n"/>
      <c r="CK151" s="1101" t="n"/>
      <c r="CL151" s="1101" t="n"/>
      <c r="CM151" s="1101" t="n"/>
      <c r="CN151" s="1101" t="n"/>
      <c r="CO151" s="1101" t="n"/>
      <c r="CP151" s="1101" t="n"/>
      <c r="CQ151" s="1101" t="n"/>
      <c r="CR151" s="1101" t="n"/>
      <c r="CS151" s="1101" t="n"/>
      <c r="CT151" s="1101" t="n"/>
      <c r="CU151" s="1101" t="n"/>
      <c r="CV151" s="1101" t="n"/>
      <c r="CW151" s="1101" t="n"/>
      <c r="CX151" s="1101" t="n"/>
      <c r="CY151" s="1101" t="n"/>
      <c r="CZ151" s="1101" t="n"/>
      <c r="DA151" s="1101" t="n"/>
      <c r="DB151" s="1101" t="n"/>
      <c r="DC151" s="1101" t="n"/>
      <c r="DD151" s="1101" t="n"/>
      <c r="DE151" s="1101" t="n"/>
      <c r="DF151" s="1101" t="n"/>
      <c r="DG151" s="1101" t="n"/>
      <c r="DH151" s="1101" t="n"/>
      <c r="DI151" s="1101" t="n"/>
    </row>
    <row r="152" ht="13.5" customFormat="1" customHeight="1" s="140">
      <c r="A152" s="1101" t="n"/>
      <c r="B152" s="1101" t="n"/>
      <c r="C152" s="1101" t="n"/>
      <c r="D152" s="1101" t="n"/>
      <c r="E152" s="1101" t="n"/>
      <c r="F152" s="1101" t="n"/>
      <c r="G152" s="144" t="n"/>
      <c r="H152" s="1101" t="n"/>
      <c r="I152" s="1101" t="n"/>
      <c r="J152" s="1101" t="n"/>
      <c r="K152" s="1101" t="n"/>
      <c r="L152" s="1101" t="n"/>
      <c r="M152" s="178" t="n"/>
      <c r="N152" s="1106" t="n"/>
      <c r="O152" s="1106" t="n"/>
      <c r="P152" s="1106" t="n"/>
      <c r="Q152" s="1106" t="n"/>
      <c r="R152" s="1106" t="n"/>
      <c r="S152" s="1101" t="n"/>
      <c r="T152" s="230" t="n"/>
      <c r="U152" s="1101" t="n"/>
      <c r="V152" s="1101" t="n"/>
      <c r="W152" s="1101" t="n"/>
      <c r="X152" s="1101" t="n"/>
      <c r="Y152" s="1101" t="n"/>
      <c r="Z152" s="1101" t="n"/>
      <c r="AA152" s="144" t="n"/>
      <c r="AB152" s="1101" t="n"/>
      <c r="AC152" s="1101" t="n"/>
      <c r="AD152" s="1101" t="n"/>
      <c r="AE152" s="1101" t="n"/>
      <c r="AF152" s="1101" t="n"/>
      <c r="AG152" s="1101" t="n"/>
      <c r="AH152" s="144" t="n"/>
      <c r="AI152" s="1101" t="n"/>
      <c r="AJ152" s="1101" t="n"/>
      <c r="AK152" s="1101" t="n"/>
      <c r="AL152" s="1101" t="n"/>
      <c r="AM152" s="1101" t="n"/>
      <c r="AN152" s="1101" t="n"/>
      <c r="AO152" s="1101" t="n"/>
      <c r="AP152" s="1101" t="n"/>
      <c r="AQ152" s="1101" t="n"/>
      <c r="AR152" s="1101" t="n"/>
      <c r="AS152" s="1101" t="n"/>
      <c r="AT152" s="1101" t="n"/>
      <c r="AU152" s="1101" t="n"/>
      <c r="AV152" s="1101" t="n"/>
      <c r="AW152" s="1101" t="n"/>
      <c r="AX152" s="1101" t="n"/>
      <c r="AY152" s="1101" t="n"/>
      <c r="AZ152" s="144" t="n"/>
      <c r="BA152" s="1101" t="n"/>
      <c r="BB152" s="1101" t="n"/>
      <c r="BC152" s="1101" t="n"/>
      <c r="BD152" s="1101" t="n"/>
      <c r="BE152" s="1101" t="n"/>
      <c r="BF152" s="1101" t="n"/>
      <c r="BG152" s="1101" t="n"/>
      <c r="BH152" s="1101" t="n"/>
      <c r="BI152" s="1101" t="n"/>
      <c r="BJ152" s="1101" t="n"/>
      <c r="BK152" s="1101" t="n"/>
      <c r="BL152" s="1101" t="n"/>
      <c r="BM152" s="1101" t="n"/>
      <c r="BN152" s="1101" t="n"/>
      <c r="BO152" s="1101" t="n"/>
      <c r="BP152" s="1101" t="n"/>
      <c r="BQ152" s="1101" t="n"/>
      <c r="BR152" s="1106" t="n"/>
      <c r="BS152" s="1106" t="n"/>
      <c r="BT152" s="1106" t="n"/>
      <c r="BU152" s="1106" t="n"/>
      <c r="BV152" s="1106" t="n"/>
      <c r="BW152" s="1106" t="n"/>
      <c r="BX152" s="1106" t="n"/>
      <c r="BY152" s="1106" t="n"/>
      <c r="BZ152" s="1106" t="n"/>
      <c r="CA152" s="1106" t="n"/>
      <c r="CB152" s="1106" t="n"/>
      <c r="CC152" s="1106" t="n"/>
      <c r="CD152" s="1106" t="n"/>
      <c r="CE152" s="1106" t="n"/>
      <c r="CF152" s="1106" t="n"/>
      <c r="CG152" s="1106" t="n"/>
      <c r="CH152" s="1106" t="n"/>
      <c r="CI152" s="1106" t="n"/>
      <c r="CJ152" s="1106" t="n"/>
      <c r="CK152" s="1101" t="n"/>
      <c r="CL152" s="1101" t="n"/>
      <c r="CM152" s="1101" t="n"/>
      <c r="CN152" s="1101" t="n"/>
      <c r="CO152" s="1101" t="n"/>
      <c r="CP152" s="1101" t="n"/>
      <c r="CQ152" s="1101" t="n"/>
      <c r="CR152" s="1101" t="n"/>
      <c r="CS152" s="1101" t="n"/>
      <c r="CT152" s="1101" t="n"/>
      <c r="CU152" s="1101" t="n"/>
      <c r="CV152" s="1101" t="n"/>
      <c r="CW152" s="1101" t="n"/>
      <c r="CX152" s="1101" t="n"/>
      <c r="CY152" s="1101" t="n"/>
      <c r="CZ152" s="1101" t="n"/>
      <c r="DA152" s="1101" t="n"/>
      <c r="DB152" s="1101" t="n"/>
      <c r="DC152" s="1101" t="n"/>
      <c r="DD152" s="1101" t="n"/>
      <c r="DE152" s="1101" t="n"/>
      <c r="DF152" s="1101" t="n"/>
      <c r="DG152" s="1101" t="n"/>
      <c r="DH152" s="1101" t="n"/>
      <c r="DI152" s="1101" t="n"/>
    </row>
    <row r="153" ht="13.5" customFormat="1" customHeight="1" s="140">
      <c r="A153" s="1101" t="n"/>
      <c r="B153" s="1101" t="n"/>
      <c r="C153" s="1101" t="n"/>
      <c r="D153" s="1101" t="n"/>
      <c r="E153" s="1101" t="n"/>
      <c r="F153" s="1101" t="n"/>
      <c r="G153" s="144" t="n"/>
      <c r="H153" s="1101" t="n"/>
      <c r="I153" s="1101" t="n"/>
      <c r="J153" s="1101" t="n"/>
      <c r="K153" s="1101" t="n"/>
      <c r="L153" s="1101" t="n"/>
      <c r="M153" s="178" t="n"/>
      <c r="N153" s="1106" t="n"/>
      <c r="O153" s="1106" t="n"/>
      <c r="P153" s="1106" t="n"/>
      <c r="Q153" s="1106" t="n"/>
      <c r="R153" s="1106" t="n"/>
      <c r="S153" s="1101" t="n"/>
      <c r="T153" s="230" t="n"/>
      <c r="U153" s="1101" t="n"/>
      <c r="V153" s="1101" t="n"/>
      <c r="W153" s="1101" t="n"/>
      <c r="X153" s="1101" t="n"/>
      <c r="Y153" s="1101" t="n"/>
      <c r="Z153" s="1101" t="n"/>
      <c r="AA153" s="144" t="n"/>
      <c r="AB153" s="1101" t="n"/>
      <c r="AC153" s="1101" t="n"/>
      <c r="AD153" s="1101" t="n"/>
      <c r="AE153" s="1101" t="n"/>
      <c r="AF153" s="1101" t="n"/>
      <c r="AG153" s="1101" t="n"/>
      <c r="AH153" s="144" t="n"/>
      <c r="AI153" s="1101" t="n"/>
      <c r="AJ153" s="1101" t="n"/>
      <c r="AK153" s="1101" t="n"/>
      <c r="AL153" s="1101" t="n"/>
      <c r="AM153" s="1101" t="n"/>
      <c r="AN153" s="1101" t="n"/>
      <c r="AO153" s="1101" t="n"/>
      <c r="AP153" s="1101" t="n"/>
      <c r="AQ153" s="1101" t="n"/>
      <c r="AR153" s="1101" t="n"/>
      <c r="AS153" s="1101" t="n"/>
      <c r="AT153" s="1101" t="n"/>
      <c r="AU153" s="1101" t="n"/>
      <c r="AV153" s="1101" t="n"/>
      <c r="AW153" s="1101" t="n"/>
      <c r="AX153" s="1101" t="n"/>
      <c r="AY153" s="1101" t="n"/>
      <c r="AZ153" s="144" t="n"/>
      <c r="BA153" s="1101" t="n"/>
      <c r="BB153" s="1101" t="n"/>
      <c r="BC153" s="1101" t="n"/>
      <c r="BD153" s="1101" t="n"/>
      <c r="BE153" s="1101" t="n"/>
      <c r="BF153" s="1101" t="n"/>
      <c r="BG153" s="1101" t="n"/>
      <c r="BH153" s="1101" t="n"/>
      <c r="BI153" s="1101" t="n"/>
      <c r="BJ153" s="1101" t="n"/>
      <c r="BK153" s="1101" t="n"/>
      <c r="BL153" s="1101" t="n"/>
      <c r="BM153" s="1101" t="n"/>
      <c r="BN153" s="1101" t="n"/>
      <c r="BO153" s="1101" t="n"/>
      <c r="BP153" s="1101" t="n"/>
      <c r="BQ153" s="1101" t="n"/>
      <c r="BR153" s="1106" t="n"/>
      <c r="BS153" s="1106" t="n"/>
      <c r="BT153" s="1106" t="n"/>
      <c r="BU153" s="1106" t="n"/>
      <c r="BV153" s="1106" t="n"/>
      <c r="BW153" s="1106" t="n"/>
      <c r="BX153" s="1106" t="n"/>
      <c r="BY153" s="1106" t="n"/>
      <c r="BZ153" s="1106" t="n"/>
      <c r="CA153" s="1106" t="n"/>
      <c r="CB153" s="1106" t="n"/>
      <c r="CC153" s="1106" t="n"/>
      <c r="CD153" s="1106" t="n"/>
      <c r="CE153" s="1106" t="n"/>
      <c r="CF153" s="1106" t="n"/>
      <c r="CG153" s="1106" t="n"/>
      <c r="CH153" s="1106" t="n"/>
      <c r="CI153" s="1106" t="n"/>
      <c r="CJ153" s="1106" t="n"/>
      <c r="CK153" s="1101" t="n"/>
      <c r="CL153" s="1101" t="n"/>
      <c r="CM153" s="1101" t="n"/>
      <c r="CN153" s="1101" t="n"/>
      <c r="CO153" s="1101" t="n"/>
      <c r="CP153" s="1101" t="n"/>
      <c r="CQ153" s="1101" t="n"/>
      <c r="CR153" s="1101" t="n"/>
      <c r="CS153" s="1101" t="n"/>
      <c r="CT153" s="1101" t="n"/>
      <c r="CU153" s="1101" t="n"/>
      <c r="CV153" s="1101" t="n"/>
      <c r="CW153" s="1101" t="n"/>
      <c r="CX153" s="1101" t="n"/>
      <c r="CY153" s="1101" t="n"/>
      <c r="CZ153" s="1101" t="n"/>
      <c r="DA153" s="1101" t="n"/>
      <c r="DB153" s="1101" t="n"/>
      <c r="DC153" s="1101" t="n"/>
      <c r="DD153" s="1101" t="n"/>
      <c r="DE153" s="1101" t="n"/>
      <c r="DF153" s="1101" t="n"/>
      <c r="DG153" s="1101" t="n"/>
      <c r="DH153" s="1101" t="n"/>
      <c r="DI153" s="1101" t="n"/>
    </row>
    <row r="154" ht="13.5" customFormat="1" customHeight="1" s="140">
      <c r="A154" s="1101" t="n"/>
      <c r="B154" s="1101" t="n"/>
      <c r="C154" s="1101" t="n"/>
      <c r="D154" s="1101" t="n"/>
      <c r="E154" s="1101" t="n"/>
      <c r="F154" s="1101" t="n"/>
      <c r="G154" s="144" t="n"/>
      <c r="H154" s="1101" t="n"/>
      <c r="I154" s="1101" t="n"/>
      <c r="J154" s="1101" t="n"/>
      <c r="K154" s="1101" t="n"/>
      <c r="L154" s="1101" t="n"/>
      <c r="M154" s="178" t="n"/>
      <c r="N154" s="1106" t="n"/>
      <c r="O154" s="1106" t="n"/>
      <c r="P154" s="1106" t="n"/>
      <c r="Q154" s="1106" t="n"/>
      <c r="R154" s="1106" t="n"/>
      <c r="S154" s="1101" t="n"/>
      <c r="T154" s="230" t="n"/>
      <c r="U154" s="1101" t="n"/>
      <c r="V154" s="1101" t="n"/>
      <c r="W154" s="1101" t="n"/>
      <c r="X154" s="1101" t="n"/>
      <c r="Y154" s="1101" t="n"/>
      <c r="Z154" s="1101" t="n"/>
      <c r="AA154" s="144" t="n"/>
      <c r="AB154" s="1101" t="n"/>
      <c r="AC154" s="1101" t="n"/>
      <c r="AD154" s="1101" t="n"/>
      <c r="AE154" s="1101" t="n"/>
      <c r="AF154" s="1101" t="n"/>
      <c r="AG154" s="1101" t="n"/>
      <c r="AH154" s="144" t="n"/>
      <c r="AI154" s="1101" t="n"/>
      <c r="AJ154" s="1101" t="n"/>
      <c r="AK154" s="1101" t="n"/>
      <c r="AL154" s="1101" t="n"/>
      <c r="AM154" s="1101" t="n"/>
      <c r="AN154" s="1101" t="n"/>
      <c r="AO154" s="1101" t="n"/>
      <c r="AP154" s="1101" t="n"/>
      <c r="AQ154" s="1101" t="n"/>
      <c r="AR154" s="1101" t="n"/>
      <c r="AS154" s="1101" t="n"/>
      <c r="AT154" s="1101" t="n"/>
      <c r="AU154" s="1101" t="n"/>
      <c r="AV154" s="1101" t="n"/>
      <c r="AW154" s="1101" t="n"/>
      <c r="AX154" s="1101" t="n"/>
      <c r="AY154" s="1101" t="n"/>
      <c r="AZ154" s="144" t="n"/>
      <c r="BA154" s="1101" t="n"/>
      <c r="BB154" s="1101" t="n"/>
      <c r="BC154" s="1101" t="n"/>
      <c r="BD154" s="1101" t="n"/>
      <c r="BE154" s="1101" t="n"/>
      <c r="BF154" s="1101" t="n"/>
      <c r="BG154" s="1101" t="n"/>
      <c r="BH154" s="1101" t="n"/>
      <c r="BI154" s="1101" t="n"/>
      <c r="BJ154" s="1101" t="n"/>
      <c r="BK154" s="1101" t="n"/>
      <c r="BL154" s="1101" t="n"/>
      <c r="BM154" s="1101" t="n"/>
      <c r="BN154" s="1101" t="n"/>
      <c r="BO154" s="1101" t="n"/>
      <c r="BP154" s="1101" t="n"/>
      <c r="BQ154" s="1101" t="n"/>
      <c r="BR154" s="1106" t="n"/>
      <c r="BS154" s="1106" t="n"/>
      <c r="BT154" s="1106" t="n"/>
      <c r="BU154" s="1106" t="n"/>
      <c r="BV154" s="1106" t="n"/>
      <c r="BW154" s="1106" t="n"/>
      <c r="BX154" s="1106" t="n"/>
      <c r="BY154" s="1106" t="n"/>
      <c r="BZ154" s="1106" t="n"/>
      <c r="CA154" s="1106" t="n"/>
      <c r="CB154" s="1106" t="n"/>
      <c r="CC154" s="1106" t="n"/>
      <c r="CD154" s="1106" t="n"/>
      <c r="CE154" s="1106" t="n"/>
      <c r="CF154" s="1106" t="n"/>
      <c r="CG154" s="1106" t="n"/>
      <c r="CH154" s="1106" t="n"/>
      <c r="CI154" s="1106" t="n"/>
      <c r="CJ154" s="1106" t="n"/>
      <c r="CK154" s="1101" t="n"/>
      <c r="CL154" s="1101" t="n"/>
      <c r="CM154" s="1101" t="n"/>
      <c r="CN154" s="1101" t="n"/>
      <c r="CO154" s="1101" t="n"/>
      <c r="CP154" s="1101" t="n"/>
      <c r="CQ154" s="1101" t="n"/>
      <c r="CR154" s="1101" t="n"/>
      <c r="CS154" s="1101" t="n"/>
      <c r="CT154" s="1101" t="n"/>
      <c r="CU154" s="1101" t="n"/>
      <c r="CV154" s="1101" t="n"/>
      <c r="CW154" s="1101" t="n"/>
      <c r="CX154" s="1101" t="n"/>
      <c r="CY154" s="1101" t="n"/>
      <c r="CZ154" s="1101" t="n"/>
      <c r="DA154" s="1101" t="n"/>
      <c r="DB154" s="1101" t="n"/>
      <c r="DC154" s="1101" t="n"/>
      <c r="DD154" s="1101" t="n"/>
      <c r="DE154" s="1101" t="n"/>
      <c r="DF154" s="1101" t="n"/>
      <c r="DG154" s="1101" t="n"/>
      <c r="DH154" s="1101" t="n"/>
      <c r="DI154" s="1101" t="n"/>
    </row>
    <row r="155" ht="13.5" customFormat="1" customHeight="1" s="140">
      <c r="A155" s="1101" t="n"/>
      <c r="B155" s="1101" t="n"/>
      <c r="C155" s="1101" t="n"/>
      <c r="D155" s="1101" t="n"/>
      <c r="E155" s="1101" t="n"/>
      <c r="F155" s="1101" t="n"/>
      <c r="G155" s="144" t="n"/>
      <c r="H155" s="1101" t="n"/>
      <c r="I155" s="1101" t="n"/>
      <c r="J155" s="1101" t="n"/>
      <c r="K155" s="1101" t="n"/>
      <c r="L155" s="1101" t="n"/>
      <c r="M155" s="178" t="n"/>
      <c r="N155" s="1106" t="n"/>
      <c r="O155" s="1106" t="n"/>
      <c r="P155" s="1106" t="n"/>
      <c r="Q155" s="1106" t="n"/>
      <c r="R155" s="1106" t="n"/>
      <c r="S155" s="1101" t="n"/>
      <c r="T155" s="230" t="n"/>
      <c r="U155" s="1101" t="n"/>
      <c r="V155" s="1101" t="n"/>
      <c r="W155" s="1101" t="n"/>
      <c r="X155" s="1101" t="n"/>
      <c r="Y155" s="1101" t="n"/>
      <c r="Z155" s="1101" t="n"/>
      <c r="AA155" s="144" t="n"/>
      <c r="AB155" s="1101" t="n"/>
      <c r="AC155" s="1101" t="n"/>
      <c r="AD155" s="1101" t="n"/>
      <c r="AE155" s="1101" t="n"/>
      <c r="AF155" s="1101" t="n"/>
      <c r="AG155" s="1101" t="n"/>
      <c r="AH155" s="144" t="n"/>
      <c r="AI155" s="1101" t="n"/>
      <c r="AJ155" s="1101" t="n"/>
      <c r="AK155" s="1101" t="n"/>
      <c r="AL155" s="1101" t="n"/>
      <c r="AM155" s="1101" t="n"/>
      <c r="AN155" s="1101" t="n"/>
      <c r="AO155" s="1101" t="n"/>
      <c r="AP155" s="1101" t="n"/>
      <c r="AQ155" s="1101" t="n"/>
      <c r="AR155" s="1101" t="n"/>
      <c r="AS155" s="1101" t="n"/>
      <c r="AT155" s="1101" t="n"/>
      <c r="AU155" s="1101" t="n"/>
      <c r="AV155" s="1101" t="n"/>
      <c r="AW155" s="1101" t="n"/>
      <c r="AX155" s="1101" t="n"/>
      <c r="AY155" s="1101" t="n"/>
      <c r="AZ155" s="144" t="n"/>
      <c r="BA155" s="1101" t="n"/>
      <c r="BB155" s="1101" t="n"/>
      <c r="BC155" s="1101" t="n"/>
      <c r="BD155" s="1101" t="n"/>
      <c r="BE155" s="1101" t="n"/>
      <c r="BF155" s="1101" t="n"/>
      <c r="BG155" s="1101" t="n"/>
      <c r="BH155" s="1101" t="n"/>
      <c r="BI155" s="1101" t="n"/>
      <c r="BJ155" s="1101" t="n"/>
      <c r="BK155" s="1101" t="n"/>
      <c r="BL155" s="1101" t="n"/>
      <c r="BM155" s="1101" t="n"/>
      <c r="BN155" s="1101" t="n"/>
      <c r="BO155" s="1101" t="n"/>
      <c r="BP155" s="1101" t="n"/>
      <c r="BQ155" s="1101" t="n"/>
      <c r="BR155" s="1106" t="n"/>
      <c r="BS155" s="1106" t="n"/>
      <c r="BT155" s="1106" t="n"/>
      <c r="BU155" s="1106" t="n"/>
      <c r="BV155" s="1106" t="n"/>
      <c r="BW155" s="1106" t="n"/>
      <c r="BX155" s="1106" t="n"/>
      <c r="BY155" s="1106" t="n"/>
      <c r="BZ155" s="1106" t="n"/>
      <c r="CA155" s="1106" t="n"/>
      <c r="CB155" s="1106" t="n"/>
      <c r="CC155" s="1106" t="n"/>
      <c r="CD155" s="1106" t="n"/>
      <c r="CE155" s="1106" t="n"/>
      <c r="CF155" s="1106" t="n"/>
      <c r="CG155" s="1106" t="n"/>
      <c r="CH155" s="1106" t="n"/>
      <c r="CI155" s="1106" t="n"/>
      <c r="CJ155" s="1106" t="n"/>
      <c r="CK155" s="1101" t="n"/>
      <c r="CL155" s="1101" t="n"/>
      <c r="CM155" s="1101" t="n"/>
      <c r="CN155" s="1101" t="n"/>
      <c r="CO155" s="1101" t="n"/>
      <c r="CP155" s="1101" t="n"/>
      <c r="CQ155" s="1101" t="n"/>
      <c r="CR155" s="1101" t="n"/>
      <c r="CS155" s="1101" t="n"/>
      <c r="CT155" s="1101" t="n"/>
      <c r="CU155" s="1101" t="n"/>
      <c r="CV155" s="1101" t="n"/>
      <c r="CW155" s="1101" t="n"/>
      <c r="CX155" s="1101" t="n"/>
      <c r="CY155" s="1101" t="n"/>
      <c r="CZ155" s="1101" t="n"/>
      <c r="DA155" s="1101" t="n"/>
      <c r="DB155" s="1101" t="n"/>
      <c r="DC155" s="1101" t="n"/>
      <c r="DD155" s="1101" t="n"/>
      <c r="DE155" s="1101" t="n"/>
      <c r="DF155" s="1101" t="n"/>
      <c r="DG155" s="1101" t="n"/>
      <c r="DH155" s="1101" t="n"/>
      <c r="DI155" s="1101" t="n"/>
    </row>
    <row r="156" ht="13.5" customFormat="1" customHeight="1" s="140">
      <c r="A156" s="1101" t="n"/>
      <c r="B156" s="1101" t="n"/>
      <c r="C156" s="1101" t="n"/>
      <c r="D156" s="1101" t="n"/>
      <c r="E156" s="1101" t="n"/>
      <c r="F156" s="1101" t="n"/>
      <c r="G156" s="144" t="n"/>
      <c r="H156" s="1101" t="n"/>
      <c r="I156" s="1101" t="n"/>
      <c r="J156" s="1101" t="n"/>
      <c r="K156" s="1101" t="n"/>
      <c r="L156" s="1101" t="n"/>
      <c r="M156" s="178" t="n"/>
      <c r="N156" s="1106" t="n"/>
      <c r="O156" s="1106" t="n"/>
      <c r="P156" s="1106" t="n"/>
      <c r="Q156" s="1106" t="n"/>
      <c r="R156" s="1106" t="n"/>
      <c r="S156" s="1101" t="n"/>
      <c r="T156" s="230" t="n"/>
      <c r="U156" s="1101" t="n"/>
      <c r="V156" s="1101" t="n"/>
      <c r="W156" s="1101" t="n"/>
      <c r="X156" s="1101" t="n"/>
      <c r="Y156" s="1101" t="n"/>
      <c r="Z156" s="1101" t="n"/>
      <c r="AA156" s="144" t="n"/>
      <c r="AB156" s="1101" t="n"/>
      <c r="AC156" s="1101" t="n"/>
      <c r="AD156" s="1101" t="n"/>
      <c r="AE156" s="1101" t="n"/>
      <c r="AF156" s="1101" t="n"/>
      <c r="AG156" s="1101" t="n"/>
      <c r="AH156" s="144" t="n"/>
      <c r="AI156" s="1101" t="n"/>
      <c r="AJ156" s="1101" t="n"/>
      <c r="AK156" s="1101" t="n"/>
      <c r="AL156" s="1101" t="n"/>
      <c r="AM156" s="1101" t="n"/>
      <c r="AN156" s="1101" t="n"/>
      <c r="AO156" s="1101" t="n"/>
      <c r="AP156" s="1101" t="n"/>
      <c r="AQ156" s="1101" t="n"/>
      <c r="AR156" s="1101" t="n"/>
      <c r="AS156" s="1101" t="n"/>
      <c r="AT156" s="1101" t="n"/>
      <c r="AU156" s="1101" t="n"/>
      <c r="AV156" s="1101" t="n"/>
      <c r="AW156" s="1101" t="n"/>
      <c r="AX156" s="1101" t="n"/>
      <c r="AY156" s="1101" t="n"/>
      <c r="AZ156" s="144" t="n"/>
      <c r="BA156" s="1101" t="n"/>
      <c r="BB156" s="1101" t="n"/>
      <c r="BC156" s="1101" t="n"/>
      <c r="BD156" s="1101" t="n"/>
      <c r="BE156" s="1101" t="n"/>
      <c r="BF156" s="1101" t="n"/>
      <c r="BG156" s="1101" t="n"/>
      <c r="BH156" s="1101" t="n"/>
      <c r="BI156" s="1101" t="n"/>
      <c r="BJ156" s="1101" t="n"/>
      <c r="BK156" s="1101" t="n"/>
      <c r="BL156" s="1101" t="n"/>
      <c r="BM156" s="1101" t="n"/>
      <c r="BN156" s="1101" t="n"/>
      <c r="BO156" s="1101" t="n"/>
      <c r="BP156" s="1101" t="n"/>
      <c r="BQ156" s="1101" t="n"/>
      <c r="BR156" s="1106" t="n"/>
      <c r="BS156" s="1106" t="n"/>
      <c r="BT156" s="1106" t="n"/>
      <c r="BU156" s="1106" t="n"/>
      <c r="BV156" s="1106" t="n"/>
      <c r="BW156" s="1106" t="n"/>
      <c r="BX156" s="1106" t="n"/>
      <c r="BY156" s="1106" t="n"/>
      <c r="BZ156" s="1106" t="n"/>
      <c r="CA156" s="1106" t="n"/>
      <c r="CB156" s="1106" t="n"/>
      <c r="CC156" s="1106" t="n"/>
      <c r="CD156" s="1106" t="n"/>
      <c r="CE156" s="1106" t="n"/>
      <c r="CF156" s="1106" t="n"/>
      <c r="CG156" s="1106" t="n"/>
      <c r="CH156" s="1106" t="n"/>
      <c r="CI156" s="1106" t="n"/>
      <c r="CJ156" s="1106" t="n"/>
      <c r="CK156" s="1101" t="n"/>
      <c r="CL156" s="1101" t="n"/>
      <c r="CM156" s="1101" t="n"/>
      <c r="CN156" s="1101" t="n"/>
      <c r="CO156" s="1101" t="n"/>
      <c r="CP156" s="1101" t="n"/>
      <c r="CQ156" s="1101" t="n"/>
      <c r="CR156" s="1101" t="n"/>
      <c r="CS156" s="1101" t="n"/>
      <c r="CT156" s="1101" t="n"/>
      <c r="CU156" s="1101" t="n"/>
      <c r="CV156" s="1101" t="n"/>
      <c r="CW156" s="1101" t="n"/>
      <c r="CX156" s="1101" t="n"/>
      <c r="CY156" s="1101" t="n"/>
      <c r="CZ156" s="1101" t="n"/>
      <c r="DA156" s="1101" t="n"/>
      <c r="DB156" s="1101" t="n"/>
      <c r="DC156" s="1101" t="n"/>
      <c r="DD156" s="1101" t="n"/>
      <c r="DE156" s="1101" t="n"/>
      <c r="DF156" s="1101" t="n"/>
      <c r="DG156" s="1101" t="n"/>
      <c r="DH156" s="1101" t="n"/>
      <c r="DI156" s="1101" t="n"/>
    </row>
    <row r="157" ht="13.5" customFormat="1" customHeight="1" s="140">
      <c r="A157" s="1101" t="n"/>
      <c r="B157" s="1101" t="n"/>
      <c r="C157" s="1101" t="n"/>
      <c r="D157" s="1101" t="n"/>
      <c r="E157" s="1101" t="n"/>
      <c r="F157" s="1101" t="n"/>
      <c r="G157" s="144" t="n"/>
      <c r="H157" s="1101" t="n"/>
      <c r="I157" s="1101" t="n"/>
      <c r="J157" s="1101" t="n"/>
      <c r="K157" s="1101" t="n"/>
      <c r="L157" s="1101" t="n"/>
      <c r="M157" s="178" t="n"/>
      <c r="N157" s="1106" t="n"/>
      <c r="O157" s="1106" t="n"/>
      <c r="P157" s="1106" t="n"/>
      <c r="Q157" s="1106" t="n"/>
      <c r="R157" s="1106" t="n"/>
      <c r="S157" s="1101" t="n"/>
      <c r="T157" s="230" t="n"/>
      <c r="U157" s="1101" t="n"/>
      <c r="V157" s="1101" t="n"/>
      <c r="W157" s="1101" t="n"/>
      <c r="X157" s="1101" t="n"/>
      <c r="Y157" s="1101" t="n"/>
      <c r="Z157" s="1101" t="n"/>
      <c r="AA157" s="144" t="n"/>
      <c r="AB157" s="1101" t="n"/>
      <c r="AC157" s="1101" t="n"/>
      <c r="AD157" s="1101" t="n"/>
      <c r="AE157" s="1101" t="n"/>
      <c r="AF157" s="1101" t="n"/>
      <c r="AG157" s="1101" t="n"/>
      <c r="AH157" s="144" t="n"/>
      <c r="AI157" s="1101" t="n"/>
      <c r="AJ157" s="1101" t="n"/>
      <c r="AK157" s="1101" t="n"/>
      <c r="AL157" s="1101" t="n"/>
      <c r="AM157" s="1101" t="n"/>
      <c r="AN157" s="1101" t="n"/>
      <c r="AO157" s="1101" t="n"/>
      <c r="AP157" s="1101" t="n"/>
      <c r="AQ157" s="1101" t="n"/>
      <c r="AR157" s="1101" t="n"/>
      <c r="AS157" s="1101" t="n"/>
      <c r="AT157" s="1101" t="n"/>
      <c r="AU157" s="1101" t="n"/>
      <c r="AV157" s="1101" t="n"/>
      <c r="AW157" s="1101" t="n"/>
      <c r="AX157" s="1101" t="n"/>
      <c r="AY157" s="1101" t="n"/>
      <c r="AZ157" s="144" t="n"/>
      <c r="BA157" s="1101" t="n"/>
      <c r="BB157" s="1101" t="n"/>
      <c r="BC157" s="1101" t="n"/>
      <c r="BD157" s="1101" t="n"/>
      <c r="BE157" s="1101" t="n"/>
      <c r="BF157" s="1101" t="n"/>
      <c r="BG157" s="1101" t="n"/>
      <c r="BH157" s="1101" t="n"/>
      <c r="BI157" s="1101" t="n"/>
      <c r="BJ157" s="1101" t="n"/>
      <c r="BK157" s="1101" t="n"/>
      <c r="BL157" s="1101" t="n"/>
      <c r="BM157" s="1101" t="n"/>
      <c r="BN157" s="1101" t="n"/>
      <c r="BO157" s="1101" t="n"/>
      <c r="BP157" s="1101" t="n"/>
      <c r="BQ157" s="1101" t="n"/>
      <c r="BR157" s="1106" t="n"/>
      <c r="BS157" s="1106" t="n"/>
      <c r="BT157" s="1106" t="n"/>
      <c r="BU157" s="1106" t="n"/>
      <c r="BV157" s="1106" t="n"/>
      <c r="BW157" s="1106" t="n"/>
      <c r="BX157" s="1106" t="n"/>
      <c r="BY157" s="1106" t="n"/>
      <c r="BZ157" s="1106" t="n"/>
      <c r="CA157" s="1106" t="n"/>
      <c r="CB157" s="1106" t="n"/>
      <c r="CC157" s="1106" t="n"/>
      <c r="CD157" s="1106" t="n"/>
      <c r="CE157" s="1106" t="n"/>
      <c r="CF157" s="1106" t="n"/>
      <c r="CG157" s="1106" t="n"/>
      <c r="CH157" s="1106" t="n"/>
      <c r="CI157" s="1106" t="n"/>
      <c r="CJ157" s="1106" t="n"/>
      <c r="CK157" s="1101" t="n"/>
      <c r="CL157" s="1101" t="n"/>
      <c r="CM157" s="1101" t="n"/>
      <c r="CN157" s="1101" t="n"/>
      <c r="CO157" s="1101" t="n"/>
      <c r="CP157" s="1101" t="n"/>
      <c r="CQ157" s="1101" t="n"/>
      <c r="CR157" s="1101" t="n"/>
      <c r="CS157" s="1101" t="n"/>
      <c r="CT157" s="1101" t="n"/>
      <c r="CU157" s="1101" t="n"/>
      <c r="CV157" s="1101" t="n"/>
      <c r="CW157" s="1101" t="n"/>
      <c r="CX157" s="1101" t="n"/>
      <c r="CY157" s="1101" t="n"/>
      <c r="CZ157" s="1101" t="n"/>
      <c r="DA157" s="1101" t="n"/>
      <c r="DB157" s="1101" t="n"/>
      <c r="DC157" s="1101" t="n"/>
      <c r="DD157" s="1101" t="n"/>
      <c r="DE157" s="1101" t="n"/>
      <c r="DF157" s="1101" t="n"/>
      <c r="DG157" s="1101" t="n"/>
      <c r="DH157" s="1101" t="n"/>
      <c r="DI157" s="1101" t="n"/>
    </row>
    <row r="158" ht="13.5" customFormat="1" customHeight="1" s="140">
      <c r="A158" s="1101" t="n"/>
      <c r="B158" s="1101" t="n"/>
      <c r="C158" s="1101" t="n"/>
      <c r="D158" s="1101" t="n"/>
      <c r="E158" s="1101" t="n"/>
      <c r="F158" s="1101" t="n"/>
      <c r="G158" s="144" t="n"/>
      <c r="H158" s="1101" t="n"/>
      <c r="I158" s="1101" t="n"/>
      <c r="J158" s="1101" t="n"/>
      <c r="K158" s="1101" t="n"/>
      <c r="L158" s="1101" t="n"/>
      <c r="M158" s="178" t="n"/>
      <c r="N158" s="1106" t="n"/>
      <c r="O158" s="1106" t="n"/>
      <c r="P158" s="1106" t="n"/>
      <c r="Q158" s="1106" t="n"/>
      <c r="R158" s="1106" t="n"/>
      <c r="S158" s="1101" t="n"/>
      <c r="T158" s="230" t="n"/>
      <c r="U158" s="1101" t="n"/>
      <c r="V158" s="1101" t="n"/>
      <c r="W158" s="1101" t="n"/>
      <c r="X158" s="1101" t="n"/>
      <c r="Y158" s="1101" t="n"/>
      <c r="Z158" s="1101" t="n"/>
      <c r="AA158" s="144" t="n"/>
      <c r="AB158" s="1101" t="n"/>
      <c r="AC158" s="1101" t="n"/>
      <c r="AD158" s="1101" t="n"/>
      <c r="AE158" s="1101" t="n"/>
      <c r="AF158" s="1101" t="n"/>
      <c r="AG158" s="1101" t="n"/>
      <c r="AH158" s="144" t="n"/>
      <c r="AI158" s="1101" t="n"/>
      <c r="AJ158" s="1101" t="n"/>
      <c r="AK158" s="1101" t="n"/>
      <c r="AL158" s="1101" t="n"/>
      <c r="AM158" s="1101" t="n"/>
      <c r="AN158" s="1101" t="n"/>
      <c r="AO158" s="1101" t="n"/>
      <c r="AP158" s="1101" t="n"/>
      <c r="AQ158" s="1101" t="n"/>
      <c r="AR158" s="1101" t="n"/>
      <c r="AS158" s="1101" t="n"/>
      <c r="AT158" s="1101" t="n"/>
      <c r="AU158" s="1101" t="n"/>
      <c r="AV158" s="1101" t="n"/>
      <c r="AW158" s="1101" t="n"/>
      <c r="AX158" s="1101" t="n"/>
      <c r="AY158" s="1101" t="n"/>
      <c r="AZ158" s="144" t="n"/>
      <c r="BA158" s="1101" t="n"/>
      <c r="BB158" s="1101" t="n"/>
      <c r="BC158" s="1101" t="n"/>
      <c r="BD158" s="1101" t="n"/>
      <c r="BE158" s="1101" t="n"/>
      <c r="BF158" s="1101" t="n"/>
      <c r="BG158" s="1101" t="n"/>
      <c r="BH158" s="1101" t="n"/>
      <c r="BI158" s="1101" t="n"/>
      <c r="BJ158" s="1101" t="n"/>
      <c r="BK158" s="1101" t="n"/>
      <c r="BL158" s="1101" t="n"/>
      <c r="BM158" s="1101" t="n"/>
      <c r="BN158" s="1101" t="n"/>
      <c r="BO158" s="1101" t="n"/>
      <c r="BP158" s="1101" t="n"/>
      <c r="BQ158" s="1101" t="n"/>
      <c r="BR158" s="1106" t="n"/>
      <c r="BS158" s="1106" t="n"/>
      <c r="BT158" s="1106" t="n"/>
      <c r="BU158" s="1106" t="n"/>
      <c r="BV158" s="1106" t="n"/>
      <c r="BW158" s="1106" t="n"/>
      <c r="BX158" s="1106" t="n"/>
      <c r="BY158" s="1106" t="n"/>
      <c r="BZ158" s="1106" t="n"/>
      <c r="CA158" s="1106" t="n"/>
      <c r="CB158" s="1106" t="n"/>
      <c r="CC158" s="1106" t="n"/>
      <c r="CD158" s="1106" t="n"/>
      <c r="CE158" s="1106" t="n"/>
      <c r="CF158" s="1106" t="n"/>
      <c r="CG158" s="1106" t="n"/>
      <c r="CH158" s="1106" t="n"/>
      <c r="CI158" s="1106" t="n"/>
      <c r="CJ158" s="1106" t="n"/>
      <c r="CK158" s="1101" t="n"/>
      <c r="CL158" s="1101" t="n"/>
      <c r="CM158" s="1101" t="n"/>
      <c r="CN158" s="1101" t="n"/>
      <c r="CO158" s="1101" t="n"/>
      <c r="CP158" s="1101" t="n"/>
      <c r="CQ158" s="1101" t="n"/>
      <c r="CR158" s="1101" t="n"/>
      <c r="CS158" s="1101" t="n"/>
      <c r="CT158" s="1101" t="n"/>
      <c r="CU158" s="1101" t="n"/>
      <c r="CV158" s="1101" t="n"/>
      <c r="CW158" s="1101" t="n"/>
      <c r="CX158" s="1101" t="n"/>
      <c r="CY158" s="1101" t="n"/>
      <c r="CZ158" s="1101" t="n"/>
      <c r="DA158" s="1101" t="n"/>
      <c r="DB158" s="1101" t="n"/>
      <c r="DC158" s="1101" t="n"/>
      <c r="DD158" s="1101" t="n"/>
      <c r="DE158" s="1101" t="n"/>
      <c r="DF158" s="1101" t="n"/>
      <c r="DG158" s="1101" t="n"/>
      <c r="DH158" s="1101" t="n"/>
      <c r="DI158" s="1101" t="n"/>
    </row>
    <row r="159" ht="13.5" customFormat="1" customHeight="1" s="140">
      <c r="A159" s="1101" t="n"/>
      <c r="B159" s="1101" t="n"/>
      <c r="C159" s="1101" t="n"/>
      <c r="D159" s="1101" t="n"/>
      <c r="E159" s="1101" t="n"/>
      <c r="F159" s="1101" t="n"/>
      <c r="G159" s="144" t="n"/>
      <c r="H159" s="1101" t="n"/>
      <c r="I159" s="1101" t="n"/>
      <c r="J159" s="1101" t="n"/>
      <c r="K159" s="1101" t="n"/>
      <c r="L159" s="1101" t="n"/>
      <c r="M159" s="178" t="n"/>
      <c r="N159" s="1106" t="n"/>
      <c r="O159" s="1106" t="n"/>
      <c r="P159" s="1106" t="n"/>
      <c r="Q159" s="1106" t="n"/>
      <c r="R159" s="1106" t="n"/>
      <c r="S159" s="1101" t="n"/>
      <c r="T159" s="230" t="n"/>
      <c r="U159" s="1101" t="n"/>
      <c r="V159" s="1101" t="n"/>
      <c r="W159" s="1101" t="n"/>
      <c r="X159" s="1101" t="n"/>
      <c r="Y159" s="1101" t="n"/>
      <c r="Z159" s="1101" t="n"/>
      <c r="AA159" s="144" t="n"/>
      <c r="AB159" s="1101" t="n"/>
      <c r="AC159" s="1101" t="n"/>
      <c r="AD159" s="1101" t="n"/>
      <c r="AE159" s="1101" t="n"/>
      <c r="AF159" s="1101" t="n"/>
      <c r="AG159" s="1101" t="n"/>
      <c r="AH159" s="144" t="n"/>
      <c r="AI159" s="1101" t="n"/>
      <c r="AJ159" s="1101" t="n"/>
      <c r="AK159" s="1101" t="n"/>
      <c r="AL159" s="1101" t="n"/>
      <c r="AM159" s="1101" t="n"/>
      <c r="AN159" s="1101" t="n"/>
      <c r="AO159" s="1101" t="n"/>
      <c r="AP159" s="1101" t="n"/>
      <c r="AQ159" s="1101" t="n"/>
      <c r="AR159" s="1101" t="n"/>
      <c r="AS159" s="1101" t="n"/>
      <c r="AT159" s="1101" t="n"/>
      <c r="AU159" s="1101" t="n"/>
      <c r="AV159" s="1101" t="n"/>
      <c r="AW159" s="1101" t="n"/>
      <c r="AX159" s="1101" t="n"/>
      <c r="AY159" s="1101" t="n"/>
      <c r="AZ159" s="144" t="n"/>
      <c r="BA159" s="1101" t="n"/>
      <c r="BB159" s="1101" t="n"/>
      <c r="BC159" s="1101" t="n"/>
      <c r="BD159" s="1101" t="n"/>
      <c r="BE159" s="1101" t="n"/>
      <c r="BF159" s="1101" t="n"/>
      <c r="BG159" s="1101" t="n"/>
      <c r="BH159" s="1101" t="n"/>
      <c r="BI159" s="1101" t="n"/>
      <c r="BJ159" s="1101" t="n"/>
      <c r="BK159" s="1101" t="n"/>
      <c r="BL159" s="1101" t="n"/>
      <c r="BM159" s="1101" t="n"/>
      <c r="BN159" s="1101" t="n"/>
      <c r="BO159" s="1101" t="n"/>
      <c r="BP159" s="1101" t="n"/>
      <c r="BQ159" s="1101" t="n"/>
      <c r="BR159" s="1106" t="n"/>
      <c r="BS159" s="1106" t="n"/>
      <c r="BT159" s="1106" t="n"/>
      <c r="BU159" s="1106" t="n"/>
      <c r="BV159" s="1106" t="n"/>
      <c r="BW159" s="1106" t="n"/>
      <c r="BX159" s="1106" t="n"/>
      <c r="BY159" s="1106" t="n"/>
      <c r="BZ159" s="1106" t="n"/>
      <c r="CA159" s="1106" t="n"/>
      <c r="CB159" s="1106" t="n"/>
      <c r="CC159" s="1106" t="n"/>
      <c r="CD159" s="1106" t="n"/>
      <c r="CE159" s="1106" t="n"/>
      <c r="CF159" s="1106" t="n"/>
      <c r="CG159" s="1106" t="n"/>
      <c r="CH159" s="1106" t="n"/>
      <c r="CI159" s="1106" t="n"/>
      <c r="CJ159" s="1106" t="n"/>
      <c r="CK159" s="1101" t="n"/>
      <c r="CL159" s="1101" t="n"/>
      <c r="CM159" s="1101" t="n"/>
      <c r="CN159" s="1101" t="n"/>
      <c r="CO159" s="1101" t="n"/>
      <c r="CP159" s="1101" t="n"/>
      <c r="CQ159" s="1101" t="n"/>
      <c r="CR159" s="1101" t="n"/>
      <c r="CS159" s="1101" t="n"/>
      <c r="CT159" s="1101" t="n"/>
      <c r="CU159" s="1101" t="n"/>
      <c r="CV159" s="1101" t="n"/>
      <c r="CW159" s="1101" t="n"/>
      <c r="CX159" s="1101" t="n"/>
      <c r="CY159" s="1101" t="n"/>
      <c r="CZ159" s="1101" t="n"/>
      <c r="DA159" s="1101" t="n"/>
      <c r="DB159" s="1101" t="n"/>
      <c r="DC159" s="1101" t="n"/>
      <c r="DD159" s="1101" t="n"/>
      <c r="DE159" s="1101" t="n"/>
      <c r="DF159" s="1101" t="n"/>
      <c r="DG159" s="1101" t="n"/>
      <c r="DH159" s="1101" t="n"/>
      <c r="DI159" s="1101" t="n"/>
    </row>
    <row r="160" ht="13.5" customFormat="1" customHeight="1" s="140">
      <c r="A160" s="1101" t="n"/>
      <c r="B160" s="1101" t="n"/>
      <c r="C160" s="1101" t="n"/>
      <c r="D160" s="1101" t="n"/>
      <c r="E160" s="1101" t="n"/>
      <c r="F160" s="1101" t="n"/>
      <c r="G160" s="144" t="n"/>
      <c r="H160" s="1101" t="n"/>
      <c r="I160" s="1101" t="n"/>
      <c r="J160" s="1101" t="n"/>
      <c r="K160" s="1101" t="n"/>
      <c r="L160" s="1101" t="n"/>
      <c r="M160" s="178" t="n"/>
      <c r="N160" s="1106" t="n"/>
      <c r="O160" s="1106" t="n"/>
      <c r="P160" s="1106" t="n"/>
      <c r="Q160" s="1106" t="n"/>
      <c r="R160" s="1106" t="n"/>
      <c r="S160" s="1101" t="n"/>
      <c r="T160" s="230" t="n"/>
      <c r="U160" s="1101" t="n"/>
      <c r="V160" s="1101" t="n"/>
      <c r="W160" s="1101" t="n"/>
      <c r="X160" s="1101" t="n"/>
      <c r="Y160" s="1101" t="n"/>
      <c r="Z160" s="1101" t="n"/>
      <c r="AA160" s="144" t="n"/>
      <c r="AB160" s="1101" t="n"/>
      <c r="AC160" s="1101" t="n"/>
      <c r="AD160" s="1101" t="n"/>
      <c r="AE160" s="1101" t="n"/>
      <c r="AF160" s="1101" t="n"/>
      <c r="AG160" s="1101" t="n"/>
      <c r="AH160" s="144" t="n"/>
      <c r="AI160" s="1101" t="n"/>
      <c r="AJ160" s="1101" t="n"/>
      <c r="AK160" s="1101" t="n"/>
      <c r="AL160" s="1101" t="n"/>
      <c r="AM160" s="1101" t="n"/>
      <c r="AN160" s="1101" t="n"/>
      <c r="AO160" s="1101" t="n"/>
      <c r="AP160" s="1101" t="n"/>
      <c r="AQ160" s="1101" t="n"/>
      <c r="AR160" s="1101" t="n"/>
      <c r="AS160" s="1101" t="n"/>
      <c r="AT160" s="1101" t="n"/>
      <c r="AU160" s="1101" t="n"/>
      <c r="AV160" s="1101" t="n"/>
      <c r="AW160" s="1101" t="n"/>
      <c r="AX160" s="1101" t="n"/>
      <c r="AY160" s="1101" t="n"/>
      <c r="AZ160" s="144" t="n"/>
      <c r="BA160" s="1101" t="n"/>
      <c r="BB160" s="1101" t="n"/>
      <c r="BC160" s="1101" t="n"/>
      <c r="BD160" s="1101" t="n"/>
      <c r="BE160" s="1101" t="n"/>
      <c r="BF160" s="1101" t="n"/>
      <c r="BG160" s="1101" t="n"/>
      <c r="BH160" s="1101" t="n"/>
      <c r="BI160" s="1101" t="n"/>
      <c r="BJ160" s="1101" t="n"/>
      <c r="BK160" s="1101" t="n"/>
      <c r="BL160" s="1101" t="n"/>
      <c r="BM160" s="1101" t="n"/>
      <c r="BN160" s="1101" t="n"/>
      <c r="BO160" s="1101" t="n"/>
      <c r="BP160" s="1101" t="n"/>
      <c r="BQ160" s="1101" t="n"/>
      <c r="BR160" s="1106" t="n"/>
      <c r="BS160" s="1106" t="n"/>
      <c r="BT160" s="1106" t="n"/>
      <c r="BU160" s="1106" t="n"/>
      <c r="BV160" s="1106" t="n"/>
      <c r="BW160" s="1106" t="n"/>
      <c r="BX160" s="1106" t="n"/>
      <c r="BY160" s="1106" t="n"/>
      <c r="BZ160" s="1106" t="n"/>
      <c r="CA160" s="1106" t="n"/>
      <c r="CB160" s="1106" t="n"/>
      <c r="CC160" s="1106" t="n"/>
      <c r="CD160" s="1106" t="n"/>
      <c r="CE160" s="1106" t="n"/>
      <c r="CF160" s="1106" t="n"/>
      <c r="CG160" s="1106" t="n"/>
      <c r="CH160" s="1106" t="n"/>
      <c r="CI160" s="1106" t="n"/>
      <c r="CJ160" s="1106" t="n"/>
      <c r="CK160" s="1101" t="n"/>
      <c r="CL160" s="1101" t="n"/>
      <c r="CM160" s="1101" t="n"/>
      <c r="CN160" s="1101" t="n"/>
      <c r="CO160" s="1101" t="n"/>
      <c r="CP160" s="1101" t="n"/>
      <c r="CQ160" s="1101" t="n"/>
      <c r="CR160" s="1101" t="n"/>
      <c r="CS160" s="1101" t="n"/>
      <c r="CT160" s="1101" t="n"/>
      <c r="CU160" s="1101" t="n"/>
      <c r="CV160" s="1101" t="n"/>
      <c r="CW160" s="1101" t="n"/>
      <c r="CX160" s="1101" t="n"/>
      <c r="CY160" s="1101" t="n"/>
      <c r="CZ160" s="1101" t="n"/>
      <c r="DA160" s="1101" t="n"/>
      <c r="DB160" s="1101" t="n"/>
      <c r="DC160" s="1101" t="n"/>
      <c r="DD160" s="1101" t="n"/>
      <c r="DE160" s="1101" t="n"/>
      <c r="DF160" s="1101" t="n"/>
      <c r="DG160" s="1101" t="n"/>
      <c r="DH160" s="1101" t="n"/>
      <c r="DI160" s="1101" t="n"/>
    </row>
    <row r="161" ht="13.5" customHeight="1" s="1178">
      <c r="A161" s="1106" t="n"/>
      <c r="B161" s="1106" t="n"/>
      <c r="C161" s="1106" t="n"/>
      <c r="D161" s="1106" t="n"/>
      <c r="E161" s="1106" t="n"/>
      <c r="F161" s="1106" t="n"/>
      <c r="G161" s="144" t="n"/>
      <c r="H161" s="1106" t="n"/>
      <c r="I161" s="1106" t="n"/>
      <c r="J161" s="1106" t="n"/>
      <c r="K161" s="1106" t="n"/>
      <c r="L161" s="1106" t="n"/>
      <c r="M161" s="178" t="n"/>
      <c r="N161" s="1106" t="n"/>
      <c r="O161" s="1106" t="n"/>
      <c r="P161" s="1106" t="n"/>
      <c r="Q161" s="1106" t="n"/>
      <c r="R161" s="1106" t="n"/>
      <c r="S161" s="1106" t="n"/>
      <c r="T161" s="230" t="n"/>
      <c r="U161" s="1106" t="n"/>
      <c r="V161" s="1106" t="n"/>
      <c r="W161" s="1106" t="n"/>
      <c r="X161" s="1106" t="n"/>
      <c r="Y161" s="1106" t="n"/>
      <c r="Z161" s="1106" t="n"/>
      <c r="AA161" s="144" t="n"/>
      <c r="AB161" s="1106" t="n"/>
      <c r="AC161" s="1106" t="n"/>
      <c r="AD161" s="1106" t="n"/>
      <c r="AE161" s="1106" t="n"/>
      <c r="AF161" s="1106" t="n"/>
      <c r="AG161" s="1106" t="n"/>
      <c r="AH161" s="144" t="n"/>
      <c r="AI161" s="1106" t="n"/>
      <c r="AJ161" s="1106" t="n"/>
      <c r="AK161" s="1106" t="n"/>
      <c r="AL161" s="1106" t="n"/>
      <c r="AM161" s="1106" t="n"/>
      <c r="AN161" s="1106" t="n"/>
      <c r="AO161" s="1106" t="n"/>
      <c r="AP161" s="1106" t="n"/>
      <c r="AQ161" s="1106" t="n"/>
      <c r="AR161" s="1106" t="n"/>
      <c r="AS161" s="1106" t="n"/>
      <c r="AT161" s="1106" t="n"/>
      <c r="AU161" s="1106" t="n"/>
      <c r="AV161" s="1106" t="n"/>
      <c r="AW161" s="1106" t="n"/>
      <c r="AX161" s="1106" t="n"/>
      <c r="AY161" s="1106" t="n"/>
      <c r="AZ161" s="144" t="n"/>
      <c r="BA161" s="1106" t="n"/>
      <c r="BB161" s="1106" t="n"/>
      <c r="BC161" s="1106" t="n"/>
      <c r="BD161" s="1106" t="n"/>
      <c r="BE161" s="1106" t="n"/>
      <c r="BF161" s="1106" t="n"/>
      <c r="BG161" s="1106" t="n"/>
      <c r="BH161" s="1106" t="n"/>
      <c r="BI161" s="1106" t="n"/>
      <c r="BJ161" s="1106" t="n"/>
      <c r="BK161" s="1106" t="n"/>
      <c r="BL161" s="1106" t="n"/>
      <c r="BM161" s="1106" t="n"/>
      <c r="BN161" s="1106" t="n"/>
      <c r="BO161" s="1106" t="n"/>
      <c r="BP161" s="1106" t="n"/>
      <c r="BQ161" s="1106" t="n"/>
      <c r="BR161" s="1106" t="n"/>
      <c r="BS161" s="1106" t="n"/>
      <c r="BT161" s="1106" t="n"/>
      <c r="BU161" s="1106" t="n"/>
      <c r="BV161" s="1106" t="n"/>
      <c r="BW161" s="1106" t="n"/>
      <c r="BX161" s="1106" t="n"/>
      <c r="BY161" s="1106" t="n"/>
      <c r="BZ161" s="1106" t="n"/>
      <c r="CA161" s="1106" t="n"/>
      <c r="CB161" s="1106" t="n"/>
      <c r="CC161" s="1106" t="n"/>
      <c r="CD161" s="1106" t="n"/>
      <c r="CE161" s="1106" t="n"/>
      <c r="CF161" s="1106" t="n"/>
      <c r="CG161" s="1106" t="n"/>
      <c r="CH161" s="1106" t="n"/>
      <c r="CI161" s="1106" t="n"/>
      <c r="CJ161" s="1106" t="n"/>
      <c r="CK161" s="1106" t="n"/>
      <c r="CL161" s="1106" t="n"/>
      <c r="CM161" s="1106" t="n"/>
      <c r="CN161" s="1106" t="n"/>
      <c r="CO161" s="1106" t="n"/>
      <c r="CP161" s="1106" t="n"/>
      <c r="CQ161" s="1106" t="n"/>
      <c r="CR161" s="1106" t="n"/>
      <c r="CS161" s="1106" t="n"/>
      <c r="CT161" s="1106" t="n"/>
      <c r="CU161" s="1106" t="n"/>
      <c r="CV161" s="1106" t="n"/>
      <c r="CW161" s="1106" t="n"/>
      <c r="CX161" s="1106" t="n"/>
      <c r="CY161" s="1106" t="n"/>
      <c r="CZ161" s="1106" t="n"/>
      <c r="DA161" s="1106" t="n"/>
      <c r="DB161" s="1106" t="n"/>
      <c r="DC161" s="1106" t="n"/>
      <c r="DD161" s="1106" t="n"/>
      <c r="DE161" s="1106" t="n"/>
      <c r="DF161" s="1106" t="n"/>
      <c r="DG161" s="1106" t="n"/>
      <c r="DH161" s="1106" t="n"/>
      <c r="DI161" s="1106" t="n"/>
    </row>
    <row r="162" ht="13.5" customHeight="1" s="1178">
      <c r="A162" s="1106" t="n"/>
      <c r="B162" s="1106" t="n"/>
      <c r="C162" s="1106" t="n"/>
      <c r="D162" s="1106" t="n"/>
      <c r="E162" s="1106" t="n"/>
      <c r="F162" s="1106" t="n"/>
      <c r="G162" s="144" t="n"/>
      <c r="H162" s="1106" t="n"/>
      <c r="I162" s="1106" t="n"/>
      <c r="J162" s="1106" t="n"/>
      <c r="K162" s="1106" t="n"/>
      <c r="L162" s="1106" t="n"/>
      <c r="M162" s="178" t="n"/>
      <c r="N162" s="1106" t="n"/>
      <c r="O162" s="1106" t="n"/>
      <c r="P162" s="1106" t="n"/>
      <c r="Q162" s="1106" t="n"/>
      <c r="R162" s="1106" t="n"/>
      <c r="S162" s="1106" t="n"/>
      <c r="T162" s="230" t="n"/>
      <c r="U162" s="1106" t="n"/>
      <c r="V162" s="1106" t="n"/>
      <c r="W162" s="1106" t="n"/>
      <c r="X162" s="1106" t="n"/>
      <c r="Y162" s="1106" t="n"/>
      <c r="Z162" s="1106" t="n"/>
      <c r="AA162" s="144" t="n"/>
      <c r="AB162" s="1106" t="n"/>
      <c r="AC162" s="1106" t="n"/>
      <c r="AD162" s="1106" t="n"/>
      <c r="AE162" s="1106" t="n"/>
      <c r="AF162" s="1106" t="n"/>
      <c r="AG162" s="1106" t="n"/>
      <c r="AH162" s="144" t="n"/>
      <c r="AI162" s="1106" t="n"/>
      <c r="AJ162" s="1106" t="n"/>
      <c r="AK162" s="1106" t="n"/>
      <c r="AL162" s="1106" t="n"/>
      <c r="AM162" s="1106" t="n"/>
      <c r="AN162" s="1106" t="n"/>
      <c r="AO162" s="1106" t="n"/>
      <c r="AP162" s="1106" t="n"/>
      <c r="AQ162" s="1106" t="n"/>
      <c r="AR162" s="1106" t="n"/>
      <c r="AS162" s="1106" t="n"/>
      <c r="AT162" s="1106" t="n"/>
      <c r="AU162" s="1106" t="n"/>
      <c r="AV162" s="1106" t="n"/>
      <c r="AW162" s="1106" t="n"/>
      <c r="AX162" s="1106" t="n"/>
      <c r="AY162" s="1106" t="n"/>
      <c r="AZ162" s="144" t="n"/>
      <c r="BA162" s="1106" t="n"/>
      <c r="BB162" s="1106" t="n"/>
      <c r="BC162" s="1106" t="n"/>
      <c r="BD162" s="1106" t="n"/>
      <c r="BE162" s="1106" t="n"/>
      <c r="BF162" s="1106" t="n"/>
      <c r="BG162" s="1106" t="n"/>
      <c r="BH162" s="1106" t="n"/>
      <c r="BI162" s="1106" t="n"/>
      <c r="BJ162" s="1106" t="n"/>
      <c r="BK162" s="1106" t="n"/>
      <c r="BL162" s="1106" t="n"/>
      <c r="BM162" s="1106" t="n"/>
      <c r="BN162" s="1106" t="n"/>
      <c r="BO162" s="1106" t="n"/>
      <c r="BP162" s="1106" t="n"/>
      <c r="BQ162" s="1106" t="n"/>
      <c r="BR162" s="1106" t="n"/>
      <c r="BS162" s="1106" t="n"/>
      <c r="BT162" s="1106" t="n"/>
      <c r="BU162" s="1106" t="n"/>
      <c r="BV162" s="1106" t="n"/>
      <c r="BW162" s="1106" t="n"/>
      <c r="BX162" s="1106" t="n"/>
      <c r="BY162" s="1106" t="n"/>
      <c r="BZ162" s="1106" t="n"/>
      <c r="CA162" s="1106" t="n"/>
      <c r="CB162" s="1106" t="n"/>
      <c r="CC162" s="1106" t="n"/>
      <c r="CD162" s="1106" t="n"/>
      <c r="CE162" s="1106" t="n"/>
      <c r="CF162" s="1106" t="n"/>
      <c r="CG162" s="1106" t="n"/>
      <c r="CH162" s="1106" t="n"/>
      <c r="CI162" s="1106" t="n"/>
      <c r="CJ162" s="1106" t="n"/>
      <c r="CK162" s="1106" t="n"/>
      <c r="CL162" s="1106" t="n"/>
      <c r="CM162" s="1106" t="n"/>
      <c r="CN162" s="1106" t="n"/>
      <c r="CO162" s="1106" t="n"/>
      <c r="CP162" s="1106" t="n"/>
      <c r="CQ162" s="1106" t="n"/>
      <c r="CR162" s="1106" t="n"/>
      <c r="CS162" s="1106" t="n"/>
      <c r="CT162" s="1106" t="n"/>
      <c r="CU162" s="1106" t="n"/>
      <c r="CV162" s="1106" t="n"/>
      <c r="CW162" s="1106" t="n"/>
      <c r="CX162" s="1106" t="n"/>
      <c r="CY162" s="1106" t="n"/>
      <c r="CZ162" s="1106" t="n"/>
      <c r="DA162" s="1106" t="n"/>
      <c r="DB162" s="1106" t="n"/>
      <c r="DC162" s="1106" t="n"/>
      <c r="DD162" s="1106" t="n"/>
      <c r="DE162" s="1106" t="n"/>
      <c r="DF162" s="1106" t="n"/>
      <c r="DG162" s="1106" t="n"/>
      <c r="DH162" s="1106" t="n"/>
      <c r="DI162" s="1106" t="n"/>
    </row>
    <row r="163" ht="13.5" customHeight="1" s="1178">
      <c r="A163" s="1106" t="n"/>
      <c r="B163" s="1106" t="n"/>
      <c r="C163" s="1106" t="n"/>
      <c r="D163" s="1106" t="n"/>
      <c r="E163" s="1106" t="n"/>
      <c r="F163" s="1106" t="n"/>
      <c r="G163" s="144" t="n"/>
      <c r="H163" s="1106" t="n"/>
      <c r="I163" s="1106" t="n"/>
      <c r="J163" s="1106" t="n"/>
      <c r="K163" s="1106" t="n"/>
      <c r="L163" s="1106" t="n"/>
      <c r="M163" s="178" t="n"/>
      <c r="N163" s="1106" t="n"/>
      <c r="O163" s="1106" t="n"/>
      <c r="P163" s="1106" t="n"/>
      <c r="Q163" s="1106" t="n"/>
      <c r="R163" s="1106" t="n"/>
      <c r="S163" s="1106" t="n"/>
      <c r="T163" s="230" t="n"/>
      <c r="U163" s="1106" t="n"/>
      <c r="V163" s="1106" t="n"/>
      <c r="W163" s="1106" t="n"/>
      <c r="X163" s="1106" t="n"/>
      <c r="Y163" s="1106" t="n"/>
      <c r="Z163" s="1106" t="n"/>
      <c r="AA163" s="144" t="n"/>
      <c r="AB163" s="1106" t="n"/>
      <c r="AC163" s="1106" t="n"/>
      <c r="AD163" s="1106" t="n"/>
      <c r="AE163" s="1106" t="n"/>
      <c r="AF163" s="1106" t="n"/>
      <c r="AG163" s="1106" t="n"/>
      <c r="AH163" s="144" t="n"/>
      <c r="AI163" s="1106" t="n"/>
      <c r="AJ163" s="1106" t="n"/>
      <c r="AK163" s="1106" t="n"/>
      <c r="AL163" s="1106" t="n"/>
      <c r="AM163" s="1106" t="n"/>
      <c r="AN163" s="1106" t="n"/>
      <c r="AO163" s="1106" t="n"/>
      <c r="AP163" s="1106" t="n"/>
      <c r="AQ163" s="1106" t="n"/>
      <c r="AR163" s="1106" t="n"/>
      <c r="AS163" s="1106" t="n"/>
      <c r="AT163" s="1106" t="n"/>
      <c r="AU163" s="1106" t="n"/>
      <c r="AV163" s="1106" t="n"/>
      <c r="AW163" s="1106" t="n"/>
      <c r="AX163" s="1106" t="n"/>
      <c r="AY163" s="1106" t="n"/>
      <c r="AZ163" s="144" t="n"/>
      <c r="BA163" s="1106" t="n"/>
      <c r="BB163" s="1106" t="n"/>
      <c r="BC163" s="1106" t="n"/>
      <c r="BD163" s="1106" t="n"/>
      <c r="BE163" s="1106" t="n"/>
      <c r="BF163" s="1106" t="n"/>
      <c r="BG163" s="1106" t="n"/>
      <c r="BH163" s="1106" t="n"/>
      <c r="BI163" s="1106" t="n"/>
      <c r="BJ163" s="1106" t="n"/>
      <c r="BK163" s="1106" t="n"/>
      <c r="BL163" s="1106" t="n"/>
      <c r="BM163" s="1106" t="n"/>
      <c r="BN163" s="1106" t="n"/>
      <c r="BO163" s="1106" t="n"/>
      <c r="BP163" s="1106" t="n"/>
      <c r="BQ163" s="1106" t="n"/>
      <c r="BR163" s="1106" t="n"/>
      <c r="BS163" s="1106" t="n"/>
      <c r="BT163" s="1106" t="n"/>
      <c r="BU163" s="1106" t="n"/>
      <c r="BV163" s="1106" t="n"/>
      <c r="BW163" s="1106" t="n"/>
      <c r="BX163" s="1106" t="n"/>
      <c r="BY163" s="1106" t="n"/>
      <c r="BZ163" s="1106" t="n"/>
      <c r="CA163" s="1106" t="n"/>
      <c r="CB163" s="1106" t="n"/>
      <c r="CC163" s="1106" t="n"/>
      <c r="CD163" s="1106" t="n"/>
      <c r="CE163" s="1106" t="n"/>
      <c r="CF163" s="1106" t="n"/>
      <c r="CG163" s="1106" t="n"/>
      <c r="CH163" s="1106" t="n"/>
      <c r="CI163" s="1106" t="n"/>
      <c r="CJ163" s="1106" t="n"/>
      <c r="CK163" s="1106" t="n"/>
      <c r="CL163" s="1106" t="n"/>
      <c r="CM163" s="1106" t="n"/>
      <c r="CN163" s="1106" t="n"/>
      <c r="CO163" s="1106" t="n"/>
      <c r="CP163" s="1106" t="n"/>
      <c r="CQ163" s="1106" t="n"/>
      <c r="CR163" s="1106" t="n"/>
      <c r="CS163" s="1106" t="n"/>
      <c r="CT163" s="1106" t="n"/>
      <c r="CU163" s="1106" t="n"/>
      <c r="CV163" s="1106" t="n"/>
      <c r="CW163" s="1106" t="n"/>
      <c r="CX163" s="1106" t="n"/>
      <c r="CY163" s="1106" t="n"/>
      <c r="CZ163" s="1106" t="n"/>
      <c r="DA163" s="1106" t="n"/>
      <c r="DB163" s="1106" t="n"/>
      <c r="DC163" s="1106" t="n"/>
      <c r="DD163" s="1106" t="n"/>
      <c r="DE163" s="1106" t="n"/>
      <c r="DF163" s="1106" t="n"/>
      <c r="DG163" s="1106" t="n"/>
      <c r="DH163" s="1106" t="n"/>
      <c r="DI163" s="1106" t="n"/>
    </row>
    <row r="164" ht="13.5" customHeight="1" s="1178">
      <c r="A164" s="1106" t="n"/>
      <c r="B164" s="1106" t="n"/>
      <c r="C164" s="1106" t="n"/>
      <c r="D164" s="1106" t="n"/>
      <c r="E164" s="1106" t="n"/>
      <c r="F164" s="1106" t="n"/>
      <c r="G164" s="144" t="n"/>
      <c r="H164" s="1106" t="n"/>
      <c r="I164" s="1106" t="n"/>
      <c r="J164" s="1106" t="n"/>
      <c r="K164" s="1106" t="n"/>
      <c r="L164" s="1106" t="n"/>
      <c r="M164" s="178" t="n"/>
      <c r="N164" s="1106" t="n"/>
      <c r="O164" s="1106" t="n"/>
      <c r="P164" s="1106" t="n"/>
      <c r="Q164" s="1106" t="n"/>
      <c r="R164" s="1106" t="n"/>
      <c r="S164" s="1106" t="n"/>
      <c r="T164" s="230" t="n"/>
      <c r="U164" s="1106" t="n"/>
      <c r="V164" s="1106" t="n"/>
      <c r="W164" s="1106" t="n"/>
      <c r="X164" s="1106" t="n"/>
      <c r="Y164" s="1106" t="n"/>
      <c r="Z164" s="1106" t="n"/>
      <c r="AA164" s="144" t="n"/>
      <c r="AB164" s="1106" t="n"/>
      <c r="AC164" s="1106" t="n"/>
      <c r="AD164" s="1106" t="n"/>
      <c r="AE164" s="1106" t="n"/>
      <c r="AF164" s="1106" t="n"/>
      <c r="AG164" s="1106" t="n"/>
      <c r="AH164" s="144" t="n"/>
      <c r="AI164" s="1106" t="n"/>
      <c r="AJ164" s="1106" t="n"/>
      <c r="AK164" s="1106" t="n"/>
      <c r="AL164" s="1106" t="n"/>
      <c r="AM164" s="1106" t="n"/>
      <c r="AN164" s="1106" t="n"/>
      <c r="AO164" s="1106" t="n"/>
      <c r="AP164" s="1106" t="n"/>
      <c r="AQ164" s="1106" t="n"/>
      <c r="AR164" s="1106" t="n"/>
      <c r="AS164" s="1106" t="n"/>
      <c r="AT164" s="1106" t="n"/>
      <c r="AU164" s="1106" t="n"/>
      <c r="AV164" s="1106" t="n"/>
      <c r="AW164" s="1106" t="n"/>
      <c r="AX164" s="1106" t="n"/>
      <c r="AY164" s="1106" t="n"/>
      <c r="AZ164" s="144" t="n"/>
      <c r="BA164" s="1106" t="n"/>
      <c r="BB164" s="1106" t="n"/>
      <c r="BC164" s="1106" t="n"/>
      <c r="BD164" s="1106" t="n"/>
      <c r="BE164" s="1106" t="n"/>
      <c r="BF164" s="1106" t="n"/>
      <c r="BG164" s="1106" t="n"/>
      <c r="BH164" s="1106" t="n"/>
      <c r="BI164" s="1106" t="n"/>
      <c r="BJ164" s="1106" t="n"/>
      <c r="BK164" s="1106" t="n"/>
      <c r="BL164" s="1106" t="n"/>
      <c r="BM164" s="1106" t="n"/>
      <c r="BN164" s="1106" t="n"/>
      <c r="BO164" s="1106" t="n"/>
      <c r="BP164" s="1106" t="n"/>
      <c r="BQ164" s="1106" t="n"/>
      <c r="BR164" s="1106" t="n"/>
      <c r="BS164" s="1106" t="n"/>
      <c r="BT164" s="1106" t="n"/>
      <c r="BU164" s="1106" t="n"/>
      <c r="BV164" s="1106" t="n"/>
      <c r="BW164" s="1106" t="n"/>
      <c r="BX164" s="1106" t="n"/>
      <c r="BY164" s="1106" t="n"/>
      <c r="BZ164" s="1106" t="n"/>
      <c r="CA164" s="1106" t="n"/>
      <c r="CB164" s="1106" t="n"/>
      <c r="CC164" s="1106" t="n"/>
      <c r="CD164" s="1106" t="n"/>
      <c r="CE164" s="1106" t="n"/>
      <c r="CF164" s="1106" t="n"/>
      <c r="CG164" s="1106" t="n"/>
      <c r="CH164" s="1106" t="n"/>
      <c r="CI164" s="1106" t="n"/>
      <c r="CJ164" s="1106" t="n"/>
      <c r="CK164" s="1106" t="n"/>
      <c r="CL164" s="1106" t="n"/>
      <c r="CM164" s="1106" t="n"/>
      <c r="CN164" s="1106" t="n"/>
      <c r="CO164" s="1106" t="n"/>
      <c r="CP164" s="1106" t="n"/>
      <c r="CQ164" s="1106" t="n"/>
      <c r="CR164" s="1106" t="n"/>
      <c r="CS164" s="1106" t="n"/>
      <c r="CT164" s="1106" t="n"/>
      <c r="CU164" s="1106" t="n"/>
      <c r="CV164" s="1106" t="n"/>
      <c r="CW164" s="1106" t="n"/>
      <c r="CX164" s="1106" t="n"/>
      <c r="CY164" s="1106" t="n"/>
      <c r="CZ164" s="1106" t="n"/>
      <c r="DA164" s="1106" t="n"/>
      <c r="DB164" s="1106" t="n"/>
      <c r="DC164" s="1106" t="n"/>
      <c r="DD164" s="1106" t="n"/>
      <c r="DE164" s="1106" t="n"/>
      <c r="DF164" s="1106" t="n"/>
      <c r="DG164" s="1106" t="n"/>
      <c r="DH164" s="1106" t="n"/>
      <c r="DI164" s="1106" t="n"/>
    </row>
    <row r="165" ht="13.5" customHeight="1" s="1178">
      <c r="A165" s="1106" t="n"/>
      <c r="B165" s="1106" t="n"/>
      <c r="C165" s="1106" t="n"/>
      <c r="D165" s="1106" t="n"/>
      <c r="E165" s="1106" t="n"/>
      <c r="F165" s="1106" t="n"/>
      <c r="G165" s="144" t="n"/>
      <c r="H165" s="1106" t="n"/>
      <c r="I165" s="1106" t="n"/>
      <c r="J165" s="1106" t="n"/>
      <c r="K165" s="1106" t="n"/>
      <c r="L165" s="1106" t="n"/>
      <c r="M165" s="178" t="n"/>
      <c r="N165" s="1106" t="n"/>
      <c r="O165" s="1106" t="n"/>
      <c r="P165" s="1106" t="n"/>
      <c r="Q165" s="1106" t="n"/>
      <c r="R165" s="1106" t="n"/>
      <c r="S165" s="1106" t="n"/>
      <c r="T165" s="230" t="n"/>
      <c r="U165" s="1106" t="n"/>
      <c r="V165" s="1106" t="n"/>
      <c r="W165" s="1106" t="n"/>
      <c r="X165" s="1106" t="n"/>
      <c r="Y165" s="1106" t="n"/>
      <c r="Z165" s="1106" t="n"/>
      <c r="AA165" s="144" t="n"/>
      <c r="AB165" s="1106" t="n"/>
      <c r="AC165" s="1106" t="n"/>
      <c r="AD165" s="1106" t="n"/>
      <c r="AE165" s="1106" t="n"/>
      <c r="AF165" s="1106" t="n"/>
      <c r="AG165" s="1106" t="n"/>
      <c r="AH165" s="144" t="n"/>
      <c r="AI165" s="1106" t="n"/>
      <c r="AJ165" s="1106" t="n"/>
      <c r="AK165" s="1106" t="n"/>
      <c r="AL165" s="1106" t="n"/>
      <c r="AM165" s="1106" t="n"/>
      <c r="AN165" s="1106" t="n"/>
      <c r="AO165" s="1106" t="n"/>
      <c r="AP165" s="1106" t="n"/>
      <c r="AQ165" s="1106" t="n"/>
      <c r="AR165" s="1106" t="n"/>
      <c r="AS165" s="1106" t="n"/>
      <c r="AT165" s="1106" t="n"/>
      <c r="AU165" s="1106" t="n"/>
      <c r="AV165" s="1106" t="n"/>
      <c r="AW165" s="1106" t="n"/>
      <c r="AX165" s="1106" t="n"/>
      <c r="AY165" s="1106" t="n"/>
      <c r="AZ165" s="144" t="n"/>
      <c r="BA165" s="1106" t="n"/>
      <c r="BB165" s="1106" t="n"/>
      <c r="BC165" s="1106" t="n"/>
      <c r="BD165" s="1106" t="n"/>
      <c r="BE165" s="1106" t="n"/>
      <c r="BF165" s="1106" t="n"/>
      <c r="BG165" s="1106" t="n"/>
      <c r="BH165" s="1106" t="n"/>
      <c r="BI165" s="1106" t="n"/>
      <c r="BJ165" s="1106" t="n"/>
      <c r="BK165" s="1106" t="n"/>
      <c r="BL165" s="1106" t="n"/>
      <c r="BM165" s="1106" t="n"/>
      <c r="BN165" s="1106" t="n"/>
      <c r="BO165" s="1106" t="n"/>
      <c r="BP165" s="1106" t="n"/>
      <c r="BQ165" s="1106" t="n"/>
      <c r="BR165" s="1106" t="n"/>
      <c r="BS165" s="1106" t="n"/>
      <c r="BT165" s="1106" t="n"/>
      <c r="BU165" s="1106" t="n"/>
      <c r="BV165" s="1106" t="n"/>
      <c r="BW165" s="1106" t="n"/>
      <c r="BX165" s="1106" t="n"/>
      <c r="BY165" s="1106" t="n"/>
      <c r="BZ165" s="1106" t="n"/>
      <c r="CA165" s="1106" t="n"/>
      <c r="CB165" s="1106" t="n"/>
      <c r="CC165" s="1106" t="n"/>
      <c r="CD165" s="1106" t="n"/>
      <c r="CE165" s="1106" t="n"/>
      <c r="CF165" s="1106" t="n"/>
      <c r="CG165" s="1106" t="n"/>
      <c r="CH165" s="1106" t="n"/>
      <c r="CI165" s="1106" t="n"/>
      <c r="CJ165" s="1106" t="n"/>
      <c r="CK165" s="1106" t="n"/>
      <c r="CL165" s="1106" t="n"/>
      <c r="CM165" s="1106" t="n"/>
      <c r="CN165" s="1106" t="n"/>
      <c r="CO165" s="1106" t="n"/>
      <c r="CP165" s="1106" t="n"/>
      <c r="CQ165" s="1106" t="n"/>
      <c r="CR165" s="1106" t="n"/>
      <c r="CS165" s="1106" t="n"/>
      <c r="CT165" s="1106" t="n"/>
      <c r="CU165" s="1106" t="n"/>
      <c r="CV165" s="1106" t="n"/>
      <c r="CW165" s="1106" t="n"/>
      <c r="CX165" s="1106" t="n"/>
      <c r="CY165" s="1106" t="n"/>
      <c r="CZ165" s="1106" t="n"/>
      <c r="DA165" s="1106" t="n"/>
      <c r="DB165" s="1106" t="n"/>
      <c r="DC165" s="1106" t="n"/>
      <c r="DD165" s="1106" t="n"/>
      <c r="DE165" s="1106" t="n"/>
      <c r="DF165" s="1106" t="n"/>
      <c r="DG165" s="1106" t="n"/>
      <c r="DH165" s="1106" t="n"/>
      <c r="DI165" s="1106" t="n"/>
    </row>
    <row r="166" ht="13.5" customHeight="1" s="1178">
      <c r="A166" s="1106" t="n"/>
      <c r="B166" s="1106" t="n"/>
      <c r="C166" s="1106" t="n"/>
      <c r="D166" s="1106" t="n"/>
      <c r="E166" s="1106" t="n"/>
      <c r="F166" s="1106" t="n"/>
      <c r="G166" s="144" t="n"/>
      <c r="H166" s="1106" t="n"/>
      <c r="I166" s="1106" t="n"/>
      <c r="J166" s="1106" t="n"/>
      <c r="K166" s="1106" t="n"/>
      <c r="L166" s="1106" t="n"/>
      <c r="M166" s="178" t="n"/>
      <c r="N166" s="1106" t="n"/>
      <c r="O166" s="1106" t="n"/>
      <c r="P166" s="1106" t="n"/>
      <c r="Q166" s="1106" t="n"/>
      <c r="R166" s="1106" t="n"/>
      <c r="S166" s="1106" t="n"/>
      <c r="T166" s="230" t="n"/>
      <c r="U166" s="1106" t="n"/>
      <c r="V166" s="1106" t="n"/>
      <c r="W166" s="1106" t="n"/>
      <c r="X166" s="1106" t="n"/>
      <c r="Y166" s="1106" t="n"/>
      <c r="Z166" s="1106" t="n"/>
      <c r="AA166" s="144" t="n"/>
      <c r="AB166" s="1106" t="n"/>
      <c r="AC166" s="1106" t="n"/>
      <c r="AD166" s="1106" t="n"/>
      <c r="AE166" s="1106" t="n"/>
      <c r="AF166" s="1106" t="n"/>
      <c r="AG166" s="1106" t="n"/>
      <c r="AH166" s="144" t="n"/>
      <c r="AI166" s="1106" t="n"/>
      <c r="AJ166" s="1106" t="n"/>
      <c r="AK166" s="1106" t="n"/>
      <c r="AL166" s="1106" t="n"/>
      <c r="AM166" s="1106" t="n"/>
      <c r="AN166" s="1106" t="n"/>
      <c r="AO166" s="1106" t="n"/>
      <c r="AP166" s="1106" t="n"/>
      <c r="AQ166" s="1106" t="n"/>
      <c r="AR166" s="1106" t="n"/>
      <c r="AS166" s="1106" t="n"/>
      <c r="AT166" s="1106" t="n"/>
      <c r="AU166" s="1106" t="n"/>
      <c r="AV166" s="1106" t="n"/>
      <c r="AW166" s="1106" t="n"/>
      <c r="AX166" s="1106" t="n"/>
      <c r="AY166" s="1106" t="n"/>
      <c r="AZ166" s="144" t="n"/>
      <c r="BA166" s="1106" t="n"/>
      <c r="BB166" s="1106" t="n"/>
      <c r="BC166" s="1106" t="n"/>
      <c r="BD166" s="1106" t="n"/>
      <c r="BE166" s="1106" t="n"/>
      <c r="BF166" s="1106" t="n"/>
      <c r="BG166" s="1106" t="n"/>
      <c r="BH166" s="1106" t="n"/>
      <c r="BI166" s="1106" t="n"/>
      <c r="BJ166" s="1106" t="n"/>
      <c r="BK166" s="1106" t="n"/>
      <c r="BL166" s="1106" t="n"/>
      <c r="BM166" s="1106" t="n"/>
      <c r="BN166" s="1106" t="n"/>
      <c r="BO166" s="1106" t="n"/>
      <c r="BP166" s="1106" t="n"/>
      <c r="BQ166" s="1106" t="n"/>
      <c r="BR166" s="1106" t="n"/>
      <c r="BS166" s="1106" t="n"/>
      <c r="BT166" s="1106" t="n"/>
      <c r="BU166" s="1106" t="n"/>
      <c r="BV166" s="1106" t="n"/>
      <c r="BW166" s="1106" t="n"/>
      <c r="BX166" s="1106" t="n"/>
      <c r="BY166" s="1106" t="n"/>
      <c r="BZ166" s="1106" t="n"/>
      <c r="CA166" s="1106" t="n"/>
      <c r="CB166" s="1106" t="n"/>
      <c r="CC166" s="1106" t="n"/>
      <c r="CD166" s="1106" t="n"/>
      <c r="CE166" s="1106" t="n"/>
      <c r="CF166" s="1106" t="n"/>
      <c r="CG166" s="1106" t="n"/>
      <c r="CH166" s="1106" t="n"/>
      <c r="CI166" s="1106" t="n"/>
      <c r="CJ166" s="1106" t="n"/>
      <c r="CK166" s="1106" t="n"/>
      <c r="CL166" s="1106" t="n"/>
      <c r="CM166" s="1106" t="n"/>
      <c r="CN166" s="1106" t="n"/>
      <c r="CO166" s="1106" t="n"/>
      <c r="CP166" s="1106" t="n"/>
      <c r="CQ166" s="1106" t="n"/>
      <c r="CR166" s="1106" t="n"/>
      <c r="CS166" s="1106" t="n"/>
      <c r="CT166" s="1106" t="n"/>
      <c r="CU166" s="1106" t="n"/>
      <c r="CV166" s="1106" t="n"/>
      <c r="CW166" s="1106" t="n"/>
      <c r="CX166" s="1106" t="n"/>
      <c r="CY166" s="1106" t="n"/>
      <c r="CZ166" s="1106" t="n"/>
      <c r="DA166" s="1106" t="n"/>
      <c r="DB166" s="1106" t="n"/>
      <c r="DC166" s="1106" t="n"/>
      <c r="DD166" s="1106" t="n"/>
      <c r="DE166" s="1106" t="n"/>
      <c r="DF166" s="1106" t="n"/>
      <c r="DG166" s="1106" t="n"/>
      <c r="DH166" s="1106" t="n"/>
      <c r="DI166" s="1106" t="n"/>
    </row>
    <row r="167" ht="13.5" customHeight="1" s="1178">
      <c r="A167" s="1106" t="n"/>
      <c r="B167" s="1106" t="n"/>
      <c r="C167" s="1106" t="n"/>
      <c r="D167" s="1106" t="n"/>
      <c r="E167" s="1106" t="n"/>
      <c r="F167" s="1106" t="n"/>
      <c r="G167" s="144" t="n"/>
      <c r="H167" s="1106" t="n"/>
      <c r="I167" s="1106" t="n"/>
      <c r="J167" s="1106" t="n"/>
      <c r="K167" s="1106" t="n"/>
      <c r="L167" s="1106" t="n"/>
      <c r="M167" s="178" t="n"/>
      <c r="N167" s="1106" t="n"/>
      <c r="O167" s="1106" t="n"/>
      <c r="P167" s="1106" t="n"/>
      <c r="Q167" s="1106" t="n"/>
      <c r="R167" s="1106" t="n"/>
      <c r="S167" s="1106" t="n"/>
      <c r="T167" s="230" t="n"/>
      <c r="U167" s="1106" t="n"/>
      <c r="V167" s="1106" t="n"/>
      <c r="W167" s="1106" t="n"/>
      <c r="X167" s="1106" t="n"/>
      <c r="Y167" s="1106" t="n"/>
      <c r="Z167" s="1106" t="n"/>
      <c r="AA167" s="144" t="n"/>
      <c r="AB167" s="1106" t="n"/>
      <c r="AC167" s="1106" t="n"/>
      <c r="AD167" s="1106" t="n"/>
      <c r="AE167" s="1106" t="n"/>
      <c r="AF167" s="1106" t="n"/>
      <c r="AG167" s="1106" t="n"/>
      <c r="AH167" s="144" t="n"/>
      <c r="AI167" s="1106" t="n"/>
      <c r="AJ167" s="1106" t="n"/>
      <c r="AK167" s="1106" t="n"/>
      <c r="AL167" s="1106" t="n"/>
      <c r="AM167" s="1106" t="n"/>
      <c r="AN167" s="1106" t="n"/>
      <c r="AO167" s="1106" t="n"/>
      <c r="AP167" s="1106" t="n"/>
      <c r="AQ167" s="1106" t="n"/>
      <c r="AR167" s="1106" t="n"/>
      <c r="AS167" s="1106" t="n"/>
      <c r="AT167" s="1106" t="n"/>
      <c r="AU167" s="1106" t="n"/>
      <c r="AV167" s="1106" t="n"/>
      <c r="AW167" s="1106" t="n"/>
      <c r="AX167" s="1106" t="n"/>
      <c r="AY167" s="1106" t="n"/>
      <c r="AZ167" s="144" t="n"/>
      <c r="BA167" s="1106" t="n"/>
      <c r="BB167" s="1106" t="n"/>
      <c r="BC167" s="1106" t="n"/>
      <c r="BD167" s="1106" t="n"/>
      <c r="BE167" s="1106" t="n"/>
      <c r="BF167" s="1106" t="n"/>
      <c r="BG167" s="1106" t="n"/>
      <c r="BH167" s="1106" t="n"/>
      <c r="BI167" s="1106" t="n"/>
      <c r="BJ167" s="1106" t="n"/>
      <c r="BK167" s="1106" t="n"/>
      <c r="BL167" s="1106" t="n"/>
      <c r="BM167" s="1106" t="n"/>
      <c r="BN167" s="1106" t="n"/>
      <c r="BO167" s="1106" t="n"/>
      <c r="BP167" s="1106" t="n"/>
      <c r="BQ167" s="1106" t="n"/>
      <c r="BR167" s="1106" t="n"/>
      <c r="BS167" s="1106" t="n"/>
      <c r="BT167" s="1106" t="n"/>
      <c r="BU167" s="1106" t="n"/>
      <c r="BV167" s="1106" t="n"/>
      <c r="BW167" s="1106" t="n"/>
      <c r="BX167" s="1106" t="n"/>
      <c r="BY167" s="1106" t="n"/>
      <c r="BZ167" s="1106" t="n"/>
      <c r="CA167" s="1106" t="n"/>
      <c r="CB167" s="1106" t="n"/>
      <c r="CC167" s="1106" t="n"/>
      <c r="CD167" s="1106" t="n"/>
      <c r="CE167" s="1106" t="n"/>
      <c r="CF167" s="1106" t="n"/>
      <c r="CG167" s="1106" t="n"/>
      <c r="CH167" s="1106" t="n"/>
      <c r="CI167" s="1106" t="n"/>
      <c r="CJ167" s="1106" t="n"/>
      <c r="CK167" s="1106" t="n"/>
      <c r="CL167" s="1106" t="n"/>
      <c r="CM167" s="1106" t="n"/>
      <c r="CN167" s="1106" t="n"/>
      <c r="CO167" s="1106" t="n"/>
      <c r="CP167" s="1106" t="n"/>
      <c r="CQ167" s="1106" t="n"/>
      <c r="CR167" s="1106" t="n"/>
      <c r="CS167" s="1106" t="n"/>
      <c r="CT167" s="1106" t="n"/>
      <c r="CU167" s="1106" t="n"/>
      <c r="CV167" s="1106" t="n"/>
      <c r="CW167" s="1106" t="n"/>
      <c r="CX167" s="1106" t="n"/>
      <c r="CY167" s="1106" t="n"/>
      <c r="CZ167" s="1106" t="n"/>
      <c r="DA167" s="1106" t="n"/>
      <c r="DB167" s="1106" t="n"/>
      <c r="DC167" s="1106" t="n"/>
      <c r="DD167" s="1106" t="n"/>
      <c r="DE167" s="1106" t="n"/>
      <c r="DF167" s="1106" t="n"/>
      <c r="DG167" s="1106" t="n"/>
      <c r="DH167" s="1106" t="n"/>
      <c r="DI167" s="1106" t="n"/>
    </row>
    <row r="168" ht="13.5" customHeight="1" s="1178">
      <c r="A168" s="1106" t="n"/>
      <c r="B168" s="1106" t="n"/>
      <c r="C168" s="1106" t="n"/>
      <c r="D168" s="1106" t="n"/>
      <c r="E168" s="1106" t="n"/>
      <c r="F168" s="1106" t="n"/>
      <c r="G168" s="144" t="n"/>
      <c r="H168" s="1106" t="n"/>
      <c r="I168" s="1106" t="n"/>
      <c r="J168" s="1106" t="n"/>
      <c r="K168" s="1106" t="n"/>
      <c r="L168" s="1106" t="n"/>
      <c r="M168" s="178" t="n"/>
      <c r="N168" s="1106" t="n"/>
      <c r="O168" s="1106" t="n"/>
      <c r="P168" s="1106" t="n"/>
      <c r="Q168" s="1106" t="n"/>
      <c r="R168" s="1106" t="n"/>
      <c r="S168" s="1106" t="n"/>
      <c r="T168" s="230" t="n"/>
      <c r="U168" s="1106" t="n"/>
      <c r="V168" s="1106" t="n"/>
      <c r="W168" s="1106" t="n"/>
      <c r="X168" s="1106" t="n"/>
      <c r="Y168" s="1106" t="n"/>
      <c r="Z168" s="1106" t="n"/>
      <c r="AA168" s="144" t="n"/>
      <c r="AB168" s="1106" t="n"/>
      <c r="AC168" s="1106" t="n"/>
      <c r="AD168" s="1106" t="n"/>
      <c r="AE168" s="1106" t="n"/>
      <c r="AF168" s="1106" t="n"/>
      <c r="AG168" s="1106" t="n"/>
      <c r="AH168" s="144" t="n"/>
      <c r="AI168" s="1106" t="n"/>
      <c r="AJ168" s="1106" t="n"/>
      <c r="AK168" s="1106" t="n"/>
      <c r="AL168" s="1106" t="n"/>
      <c r="AM168" s="1106" t="n"/>
      <c r="AN168" s="1106" t="n"/>
      <c r="AO168" s="1106" t="n"/>
      <c r="AP168" s="1106" t="n"/>
      <c r="AQ168" s="1106" t="n"/>
      <c r="AR168" s="1106" t="n"/>
      <c r="AS168" s="1106" t="n"/>
      <c r="AT168" s="1106" t="n"/>
      <c r="AU168" s="1106" t="n"/>
      <c r="AV168" s="1106" t="n"/>
      <c r="AW168" s="1106" t="n"/>
      <c r="AX168" s="1106" t="n"/>
      <c r="AY168" s="1106" t="n"/>
      <c r="AZ168" s="144" t="n"/>
      <c r="BA168" s="1106" t="n"/>
      <c r="BB168" s="1106" t="n"/>
      <c r="BC168" s="1106" t="n"/>
      <c r="BD168" s="1106" t="n"/>
      <c r="BE168" s="1106" t="n"/>
      <c r="BF168" s="1106" t="n"/>
      <c r="BG168" s="1106" t="n"/>
      <c r="BH168" s="1106" t="n"/>
      <c r="BI168" s="1106" t="n"/>
      <c r="BJ168" s="1106" t="n"/>
      <c r="BK168" s="1106" t="n"/>
      <c r="BL168" s="1106" t="n"/>
      <c r="BM168" s="1106" t="n"/>
      <c r="BN168" s="1106" t="n"/>
      <c r="BO168" s="1106" t="n"/>
      <c r="BP168" s="1106" t="n"/>
      <c r="BQ168" s="1106" t="n"/>
      <c r="BR168" s="1106" t="n"/>
      <c r="BS168" s="1106" t="n"/>
      <c r="BT168" s="1106" t="n"/>
      <c r="BU168" s="1106" t="n"/>
      <c r="BV168" s="1106" t="n"/>
      <c r="BW168" s="1106" t="n"/>
      <c r="BX168" s="1106" t="n"/>
      <c r="BY168" s="1106" t="n"/>
      <c r="BZ168" s="1106" t="n"/>
      <c r="CA168" s="1106" t="n"/>
      <c r="CB168" s="1106" t="n"/>
      <c r="CC168" s="1106" t="n"/>
      <c r="CD168" s="1106" t="n"/>
      <c r="CE168" s="1106" t="n"/>
      <c r="CF168" s="1106" t="n"/>
      <c r="CG168" s="1106" t="n"/>
      <c r="CH168" s="1106" t="n"/>
      <c r="CI168" s="1106" t="n"/>
      <c r="CJ168" s="1106" t="n"/>
      <c r="CK168" s="1106" t="n"/>
      <c r="CL168" s="1106" t="n"/>
      <c r="CM168" s="1106" t="n"/>
      <c r="CN168" s="1106" t="n"/>
      <c r="CO168" s="1106" t="n"/>
      <c r="CP168" s="1106" t="n"/>
      <c r="CQ168" s="1106" t="n"/>
      <c r="CR168" s="1106" t="n"/>
      <c r="CS168" s="1106" t="n"/>
      <c r="CT168" s="1106" t="n"/>
      <c r="CU168" s="1106" t="n"/>
      <c r="CV168" s="1106" t="n"/>
      <c r="CW168" s="1106" t="n"/>
      <c r="CX168" s="1106" t="n"/>
      <c r="CY168" s="1106" t="n"/>
      <c r="CZ168" s="1106" t="n"/>
      <c r="DA168" s="1106" t="n"/>
      <c r="DB168" s="1106" t="n"/>
      <c r="DC168" s="1106" t="n"/>
      <c r="DD168" s="1106" t="n"/>
      <c r="DE168" s="1106" t="n"/>
      <c r="DF168" s="1106" t="n"/>
      <c r="DG168" s="1106" t="n"/>
      <c r="DH168" s="1106" t="n"/>
      <c r="DI168" s="1106" t="n"/>
    </row>
    <row r="169" ht="13.5" customHeight="1" s="1178">
      <c r="A169" s="1106" t="n"/>
      <c r="B169" s="1106" t="n"/>
      <c r="C169" s="1106" t="n"/>
      <c r="D169" s="1106" t="n"/>
      <c r="E169" s="1106" t="n"/>
      <c r="F169" s="1106" t="n"/>
      <c r="G169" s="144" t="n"/>
      <c r="H169" s="1106" t="n"/>
      <c r="I169" s="1106" t="n"/>
      <c r="J169" s="1106" t="n"/>
      <c r="K169" s="1106" t="n"/>
      <c r="L169" s="1106" t="n"/>
      <c r="M169" s="178" t="n"/>
      <c r="N169" s="1106" t="n"/>
      <c r="O169" s="1106" t="n"/>
      <c r="P169" s="1106" t="n"/>
      <c r="Q169" s="1106" t="n"/>
      <c r="R169" s="1106" t="n"/>
      <c r="S169" s="1106" t="n"/>
      <c r="T169" s="230" t="n"/>
      <c r="U169" s="1106" t="n"/>
      <c r="V169" s="1106" t="n"/>
      <c r="W169" s="1106" t="n"/>
      <c r="X169" s="1106" t="n"/>
      <c r="Y169" s="1106" t="n"/>
      <c r="Z169" s="1106" t="n"/>
      <c r="AA169" s="144" t="n"/>
      <c r="AB169" s="1106" t="n"/>
      <c r="AC169" s="1106" t="n"/>
      <c r="AD169" s="1106" t="n"/>
      <c r="AE169" s="1106" t="n"/>
      <c r="AF169" s="1106" t="n"/>
      <c r="AG169" s="1106" t="n"/>
      <c r="AH169" s="144" t="n"/>
      <c r="AI169" s="1106" t="n"/>
      <c r="AJ169" s="1106" t="n"/>
      <c r="AK169" s="1106" t="n"/>
      <c r="AL169" s="1106" t="n"/>
      <c r="AM169" s="1106" t="n"/>
      <c r="AN169" s="1106" t="n"/>
      <c r="AO169" s="1106" t="n"/>
      <c r="AP169" s="1106" t="n"/>
      <c r="AQ169" s="1106" t="n"/>
      <c r="AR169" s="1106" t="n"/>
      <c r="AS169" s="1106" t="n"/>
      <c r="AT169" s="1106" t="n"/>
      <c r="AU169" s="1106" t="n"/>
      <c r="AV169" s="1106" t="n"/>
      <c r="AW169" s="1106" t="n"/>
      <c r="AX169" s="1106" t="n"/>
      <c r="AY169" s="1106" t="n"/>
      <c r="AZ169" s="144" t="n"/>
      <c r="BA169" s="1106" t="n"/>
      <c r="BB169" s="1106" t="n"/>
      <c r="BC169" s="1106" t="n"/>
      <c r="BD169" s="1106" t="n"/>
      <c r="BE169" s="1106" t="n"/>
      <c r="BF169" s="1106" t="n"/>
      <c r="BG169" s="1106" t="n"/>
      <c r="BH169" s="1106" t="n"/>
      <c r="BI169" s="1106" t="n"/>
      <c r="BJ169" s="1106" t="n"/>
      <c r="BK169" s="1106" t="n"/>
      <c r="BL169" s="1106" t="n"/>
      <c r="BM169" s="1106" t="n"/>
      <c r="BN169" s="1106" t="n"/>
      <c r="BO169" s="1106" t="n"/>
      <c r="BP169" s="1106" t="n"/>
      <c r="BQ169" s="1106" t="n"/>
      <c r="BR169" s="1106" t="n"/>
      <c r="BS169" s="1106" t="n"/>
      <c r="BT169" s="1106" t="n"/>
      <c r="BU169" s="1106" t="n"/>
      <c r="BV169" s="1106" t="n"/>
      <c r="BW169" s="1106" t="n"/>
      <c r="BX169" s="1106" t="n"/>
      <c r="BY169" s="1106" t="n"/>
      <c r="BZ169" s="1106" t="n"/>
      <c r="CA169" s="1106" t="n"/>
      <c r="CB169" s="1106" t="n"/>
      <c r="CC169" s="1106" t="n"/>
      <c r="CD169" s="1106" t="n"/>
      <c r="CE169" s="1106" t="n"/>
      <c r="CF169" s="1106" t="n"/>
      <c r="CG169" s="1106" t="n"/>
      <c r="CH169" s="1106" t="n"/>
      <c r="CI169" s="1106" t="n"/>
      <c r="CJ169" s="1106" t="n"/>
      <c r="CK169" s="1106" t="n"/>
      <c r="CL169" s="1106" t="n"/>
      <c r="CM169" s="1106" t="n"/>
      <c r="CN169" s="1106" t="n"/>
      <c r="CO169" s="1106" t="n"/>
      <c r="CP169" s="1106" t="n"/>
      <c r="CQ169" s="1106" t="n"/>
      <c r="CR169" s="1106" t="n"/>
      <c r="CS169" s="1106" t="n"/>
      <c r="CT169" s="1106" t="n"/>
      <c r="CU169" s="1106" t="n"/>
      <c r="CV169" s="1106" t="n"/>
      <c r="CW169" s="1106" t="n"/>
      <c r="CX169" s="1106" t="n"/>
      <c r="CY169" s="1106" t="n"/>
      <c r="CZ169" s="1106" t="n"/>
      <c r="DA169" s="1106" t="n"/>
      <c r="DB169" s="1106" t="n"/>
      <c r="DC169" s="1106" t="n"/>
      <c r="DD169" s="1106" t="n"/>
      <c r="DE169" s="1106" t="n"/>
      <c r="DF169" s="1106" t="n"/>
      <c r="DG169" s="1106" t="n"/>
      <c r="DH169" s="1106" t="n"/>
      <c r="DI169" s="1106" t="n"/>
    </row>
    <row r="170" ht="13.5" customHeight="1" s="1178">
      <c r="A170" s="1106" t="n"/>
      <c r="B170" s="1106" t="n"/>
      <c r="C170" s="1106" t="n"/>
      <c r="D170" s="1106" t="n"/>
      <c r="E170" s="1106" t="n"/>
      <c r="F170" s="1106" t="n"/>
      <c r="G170" s="144" t="n"/>
      <c r="H170" s="1106" t="n"/>
      <c r="I170" s="1106" t="n"/>
      <c r="J170" s="1106" t="n"/>
      <c r="K170" s="1106" t="n"/>
      <c r="L170" s="1106" t="n"/>
      <c r="M170" s="178" t="n"/>
      <c r="N170" s="1106" t="n"/>
      <c r="O170" s="1106" t="n"/>
      <c r="P170" s="1106" t="n"/>
      <c r="Q170" s="1106" t="n"/>
      <c r="R170" s="1106" t="n"/>
      <c r="S170" s="1106" t="n"/>
      <c r="T170" s="230" t="n"/>
      <c r="U170" s="1106" t="n"/>
      <c r="V170" s="1106" t="n"/>
      <c r="W170" s="1106" t="n"/>
      <c r="X170" s="1106" t="n"/>
      <c r="Y170" s="1106" t="n"/>
      <c r="Z170" s="1106" t="n"/>
      <c r="AA170" s="144" t="n"/>
      <c r="AB170" s="1106" t="n"/>
      <c r="AC170" s="1106" t="n"/>
      <c r="AD170" s="1106" t="n"/>
      <c r="AE170" s="1106" t="n"/>
      <c r="AF170" s="1106" t="n"/>
      <c r="AG170" s="1106" t="n"/>
      <c r="AH170" s="144" t="n"/>
      <c r="AI170" s="1106" t="n"/>
      <c r="AJ170" s="1106" t="n"/>
      <c r="AK170" s="1106" t="n"/>
      <c r="AL170" s="1106" t="n"/>
      <c r="AM170" s="1106" t="n"/>
      <c r="AN170" s="1106" t="n"/>
      <c r="AO170" s="1106" t="n"/>
      <c r="AP170" s="1106" t="n"/>
      <c r="AQ170" s="1106" t="n"/>
      <c r="AR170" s="1106" t="n"/>
      <c r="AS170" s="1106" t="n"/>
      <c r="AT170" s="1106" t="n"/>
      <c r="AU170" s="1106" t="n"/>
      <c r="AV170" s="1106" t="n"/>
      <c r="AW170" s="1106" t="n"/>
      <c r="AX170" s="1106" t="n"/>
      <c r="AY170" s="1106" t="n"/>
      <c r="AZ170" s="144" t="n"/>
      <c r="BA170" s="1106" t="n"/>
      <c r="BB170" s="1106" t="n"/>
      <c r="BC170" s="1106" t="n"/>
      <c r="BD170" s="1106" t="n"/>
      <c r="BE170" s="1106" t="n"/>
      <c r="BF170" s="1106" t="n"/>
      <c r="BG170" s="1106" t="n"/>
      <c r="BH170" s="1106" t="n"/>
      <c r="BI170" s="1106" t="n"/>
      <c r="BJ170" s="1106" t="n"/>
      <c r="BK170" s="1106" t="n"/>
      <c r="BL170" s="1106" t="n"/>
      <c r="BM170" s="1106" t="n"/>
      <c r="BN170" s="1106" t="n"/>
      <c r="BO170" s="1106" t="n"/>
      <c r="BP170" s="1106" t="n"/>
      <c r="BQ170" s="1106" t="n"/>
      <c r="BR170" s="1106" t="n"/>
      <c r="BS170" s="1106" t="n"/>
      <c r="BT170" s="1106" t="n"/>
      <c r="BU170" s="1106" t="n"/>
      <c r="BV170" s="1106" t="n"/>
      <c r="BW170" s="1106" t="n"/>
      <c r="BX170" s="1106" t="n"/>
      <c r="BY170" s="1106" t="n"/>
      <c r="BZ170" s="1106" t="n"/>
      <c r="CA170" s="1106" t="n"/>
      <c r="CB170" s="1106" t="n"/>
      <c r="CC170" s="1106" t="n"/>
      <c r="CD170" s="1106" t="n"/>
      <c r="CE170" s="1106" t="n"/>
      <c r="CF170" s="1106" t="n"/>
      <c r="CG170" s="1106" t="n"/>
      <c r="CH170" s="1106" t="n"/>
      <c r="CI170" s="1106" t="n"/>
      <c r="CJ170" s="1106" t="n"/>
      <c r="CK170" s="1106" t="n"/>
      <c r="CL170" s="1106" t="n"/>
      <c r="CM170" s="1106" t="n"/>
      <c r="CN170" s="1106" t="n"/>
      <c r="CO170" s="1106" t="n"/>
      <c r="CP170" s="1106" t="n"/>
      <c r="CQ170" s="1106" t="n"/>
      <c r="CR170" s="1106" t="n"/>
      <c r="CS170" s="1106" t="n"/>
      <c r="CT170" s="1106" t="n"/>
      <c r="CU170" s="1106" t="n"/>
      <c r="CV170" s="1106" t="n"/>
      <c r="CW170" s="1106" t="n"/>
      <c r="CX170" s="1106" t="n"/>
      <c r="CY170" s="1106" t="n"/>
      <c r="CZ170" s="1106" t="n"/>
      <c r="DA170" s="1106" t="n"/>
      <c r="DB170" s="1106" t="n"/>
      <c r="DC170" s="1106" t="n"/>
      <c r="DD170" s="1106" t="n"/>
      <c r="DE170" s="1106" t="n"/>
      <c r="DF170" s="1106" t="n"/>
      <c r="DG170" s="1106" t="n"/>
      <c r="DH170" s="1106" t="n"/>
      <c r="DI170" s="1106" t="n"/>
    </row>
    <row r="171" ht="13.5" customHeight="1" s="1178">
      <c r="A171" s="1106" t="n"/>
      <c r="B171" s="1106" t="n"/>
      <c r="C171" s="1106" t="n"/>
      <c r="D171" s="1106" t="n"/>
      <c r="E171" s="1106" t="n"/>
      <c r="F171" s="1106" t="n"/>
      <c r="G171" s="144" t="n"/>
      <c r="H171" s="1106" t="n"/>
      <c r="I171" s="1106" t="n"/>
      <c r="J171" s="1106" t="n"/>
      <c r="K171" s="1106" t="n"/>
      <c r="L171" s="1106" t="n"/>
      <c r="M171" s="178" t="n"/>
      <c r="N171" s="1106" t="n"/>
      <c r="O171" s="1106" t="n"/>
      <c r="P171" s="1106" t="n"/>
      <c r="Q171" s="1106" t="n"/>
      <c r="R171" s="1106" t="n"/>
      <c r="S171" s="1106" t="n"/>
      <c r="T171" s="230" t="n"/>
      <c r="U171" s="1106" t="n"/>
      <c r="V171" s="1106" t="n"/>
      <c r="W171" s="1106" t="n"/>
      <c r="X171" s="1106" t="n"/>
      <c r="Y171" s="1106" t="n"/>
      <c r="Z171" s="1106" t="n"/>
      <c r="AA171" s="144" t="n"/>
      <c r="AB171" s="1106" t="n"/>
      <c r="AC171" s="1106" t="n"/>
      <c r="AD171" s="1106" t="n"/>
      <c r="AE171" s="1106" t="n"/>
      <c r="AF171" s="1106" t="n"/>
      <c r="AG171" s="1106" t="n"/>
      <c r="AH171" s="144" t="n"/>
      <c r="AI171" s="1106" t="n"/>
      <c r="AJ171" s="1106" t="n"/>
      <c r="AK171" s="1106" t="n"/>
      <c r="AL171" s="1106" t="n"/>
      <c r="AM171" s="1106" t="n"/>
      <c r="AN171" s="1106" t="n"/>
      <c r="AO171" s="1106" t="n"/>
      <c r="AP171" s="1106" t="n"/>
      <c r="AQ171" s="1106" t="n"/>
      <c r="AR171" s="1106" t="n"/>
      <c r="AS171" s="1106" t="n"/>
      <c r="AT171" s="1106" t="n"/>
      <c r="AU171" s="1106" t="n"/>
      <c r="AV171" s="1106" t="n"/>
      <c r="AW171" s="1106" t="n"/>
      <c r="AX171" s="1106" t="n"/>
      <c r="AY171" s="1106" t="n"/>
      <c r="AZ171" s="144" t="n"/>
      <c r="BA171" s="1106" t="n"/>
      <c r="BB171" s="1106" t="n"/>
      <c r="BC171" s="1106" t="n"/>
      <c r="BD171" s="1106" t="n"/>
      <c r="BE171" s="1106" t="n"/>
      <c r="BF171" s="1106" t="n"/>
      <c r="BG171" s="1106" t="n"/>
      <c r="BH171" s="1106" t="n"/>
      <c r="BI171" s="1106" t="n"/>
      <c r="BJ171" s="1106" t="n"/>
      <c r="BK171" s="1106" t="n"/>
      <c r="BL171" s="1106" t="n"/>
      <c r="BM171" s="1106" t="n"/>
      <c r="BN171" s="1106" t="n"/>
      <c r="BO171" s="1106" t="n"/>
      <c r="BP171" s="1106" t="n"/>
      <c r="BQ171" s="1106" t="n"/>
      <c r="BR171" s="1106" t="n"/>
      <c r="BS171" s="1106" t="n"/>
      <c r="BT171" s="1106" t="n"/>
      <c r="BU171" s="1106" t="n"/>
      <c r="BV171" s="1106" t="n"/>
      <c r="BW171" s="1106" t="n"/>
      <c r="BX171" s="1106" t="n"/>
      <c r="BY171" s="1106" t="n"/>
      <c r="BZ171" s="1106" t="n"/>
      <c r="CA171" s="1106" t="n"/>
      <c r="CB171" s="1106" t="n"/>
      <c r="CC171" s="1106" t="n"/>
      <c r="CD171" s="1106" t="n"/>
      <c r="CE171" s="1106" t="n"/>
      <c r="CF171" s="1106" t="n"/>
      <c r="CG171" s="1106" t="n"/>
      <c r="CH171" s="1106" t="n"/>
      <c r="CI171" s="1106" t="n"/>
      <c r="CJ171" s="1106" t="n"/>
      <c r="CK171" s="1106" t="n"/>
      <c r="CL171" s="1106" t="n"/>
      <c r="CM171" s="1106" t="n"/>
      <c r="CN171" s="1106" t="n"/>
      <c r="CO171" s="1106" t="n"/>
      <c r="CP171" s="1106" t="n"/>
      <c r="CQ171" s="1106" t="n"/>
      <c r="CR171" s="1106" t="n"/>
      <c r="CS171" s="1106" t="n"/>
      <c r="CT171" s="1106" t="n"/>
      <c r="CU171" s="1106" t="n"/>
      <c r="CV171" s="1106" t="n"/>
      <c r="CW171" s="1106" t="n"/>
      <c r="CX171" s="1106" t="n"/>
      <c r="CY171" s="1106" t="n"/>
      <c r="CZ171" s="1106" t="n"/>
      <c r="DA171" s="1106" t="n"/>
      <c r="DB171" s="1106" t="n"/>
      <c r="DC171" s="1106" t="n"/>
      <c r="DD171" s="1106" t="n"/>
      <c r="DE171" s="1106" t="n"/>
      <c r="DF171" s="1106" t="n"/>
      <c r="DG171" s="1106" t="n"/>
      <c r="DH171" s="1106" t="n"/>
      <c r="DI171" s="1106" t="n"/>
    </row>
    <row r="172" ht="13.5" customHeight="1" s="1178">
      <c r="A172" s="1106" t="n"/>
      <c r="B172" s="1106" t="n"/>
      <c r="C172" s="1106" t="n"/>
      <c r="D172" s="1106" t="n"/>
      <c r="E172" s="1106" t="n"/>
      <c r="F172" s="1106" t="n"/>
      <c r="G172" s="144" t="n"/>
      <c r="H172" s="1122">
        <f>MIN(L177,INT(N49*520/H177))</f>
        <v/>
      </c>
      <c r="I172" s="1122" t="n"/>
      <c r="J172" s="1122" t="n"/>
      <c r="K172" s="1122" t="n"/>
      <c r="L172" s="1122" t="n"/>
      <c r="M172" s="178" t="n"/>
      <c r="N172" s="1106" t="n"/>
      <c r="O172" s="1106" t="n"/>
      <c r="P172" s="1106" t="n"/>
      <c r="Q172" s="1106" t="n"/>
      <c r="R172" s="1106" t="n"/>
      <c r="S172" s="1106" t="n"/>
      <c r="T172" s="230" t="n"/>
      <c r="U172" s="1106" t="n"/>
      <c r="V172" s="1106" t="n"/>
      <c r="W172" s="1106" t="n"/>
      <c r="X172" s="1106" t="n"/>
      <c r="Y172" s="1106" t="n"/>
      <c r="Z172" s="1106" t="n"/>
      <c r="AA172" s="144" t="n"/>
      <c r="AB172" s="1106" t="n"/>
      <c r="AC172" s="1106" t="n"/>
      <c r="AD172" s="1106" t="n"/>
      <c r="AE172" s="1106" t="n"/>
      <c r="AF172" s="1106" t="n"/>
      <c r="AG172" s="1106" t="n"/>
      <c r="AH172" s="144" t="n"/>
      <c r="AI172" s="1106" t="n"/>
      <c r="AJ172" s="1106" t="n"/>
      <c r="AK172" s="1106" t="n"/>
      <c r="AL172" s="1106" t="n"/>
      <c r="AM172" s="1106" t="n"/>
      <c r="AN172" s="1106" t="n"/>
      <c r="AO172" s="1106" t="n"/>
      <c r="AP172" s="1106" t="n"/>
      <c r="AQ172" s="1106" t="n"/>
      <c r="AR172" s="1106" t="n"/>
      <c r="AS172" s="1106" t="n"/>
      <c r="AT172" s="1106" t="n"/>
      <c r="AU172" s="1106" t="n"/>
      <c r="AV172" s="1106" t="n"/>
      <c r="AW172" s="1106" t="n"/>
      <c r="AX172" s="1106" t="n"/>
      <c r="AY172" s="1106" t="n"/>
      <c r="AZ172" s="144" t="n"/>
      <c r="BA172" s="1106" t="n"/>
      <c r="BB172" s="1106" t="n"/>
      <c r="BC172" s="1106" t="n"/>
      <c r="BD172" s="1106" t="n"/>
      <c r="BE172" s="1106" t="n"/>
      <c r="BF172" s="1106" t="n"/>
      <c r="BG172" s="1106" t="n"/>
      <c r="BH172" s="1106" t="n"/>
      <c r="BI172" s="1106" t="n"/>
      <c r="BJ172" s="1106" t="n"/>
      <c r="BK172" s="1106" t="n"/>
      <c r="BL172" s="1106" t="n"/>
      <c r="BM172" s="1106" t="n"/>
      <c r="BN172" s="1106" t="n"/>
      <c r="BO172" s="1106" t="n"/>
      <c r="BP172" s="1106" t="n"/>
      <c r="BQ172" s="1106" t="n"/>
      <c r="BR172" s="1106" t="n"/>
      <c r="BS172" s="1106" t="n"/>
      <c r="BT172" s="1106" t="n"/>
      <c r="BU172" s="1106" t="n"/>
      <c r="BV172" s="1106" t="n"/>
      <c r="BW172" s="1106" t="n"/>
      <c r="BX172" s="1106" t="n"/>
      <c r="BY172" s="1106" t="n"/>
      <c r="BZ172" s="1106" t="n"/>
      <c r="CA172" s="1106" t="n"/>
      <c r="CB172" s="1106" t="n"/>
      <c r="CC172" s="1106" t="n"/>
      <c r="CD172" s="1106" t="n"/>
      <c r="CE172" s="1106" t="n"/>
      <c r="CF172" s="1106" t="n"/>
      <c r="CG172" s="1106" t="n"/>
      <c r="CH172" s="1106" t="n"/>
      <c r="CI172" s="1106" t="n"/>
      <c r="CJ172" s="1106" t="n"/>
      <c r="CK172" s="1106" t="n"/>
      <c r="CL172" s="1106" t="n"/>
      <c r="CM172" s="1106" t="n"/>
      <c r="CN172" s="1106" t="n"/>
      <c r="CO172" s="1106" t="n"/>
      <c r="CP172" s="1106" t="n"/>
      <c r="CQ172" s="1106" t="n"/>
      <c r="CR172" s="1106" t="n"/>
      <c r="CS172" s="1106" t="n"/>
      <c r="CT172" s="1106" t="n"/>
      <c r="CU172" s="1106" t="n"/>
      <c r="CV172" s="1106" t="n"/>
      <c r="CW172" s="1106" t="n"/>
      <c r="CX172" s="1106" t="n"/>
      <c r="CY172" s="1106" t="n"/>
      <c r="CZ172" s="1106" t="n"/>
      <c r="DA172" s="1106" t="n"/>
      <c r="DB172" s="1106" t="n"/>
      <c r="DC172" s="1106" t="n"/>
      <c r="DD172" s="1106" t="n"/>
      <c r="DE172" s="1106" t="n"/>
      <c r="DF172" s="1106" t="n"/>
      <c r="DG172" s="1106" t="n"/>
      <c r="DH172" s="1106" t="n"/>
      <c r="DI172" s="1106" t="n"/>
    </row>
    <row r="173" ht="13.5" customHeight="1" s="1178">
      <c r="A173" s="1106" t="n"/>
      <c r="B173" s="1106" t="n"/>
      <c r="C173" s="1106" t="n"/>
      <c r="D173" s="1106" t="n"/>
      <c r="E173" s="1106" t="n"/>
      <c r="F173" s="1106" t="n"/>
      <c r="G173" s="144" t="n"/>
      <c r="H173" s="1122">
        <f>MIN(L178,MAX(0,INT((520*N49-H172*H177)/H178)))</f>
        <v/>
      </c>
      <c r="I173" s="1122" t="n"/>
      <c r="J173" s="1122">
        <f>L178-H173</f>
        <v/>
      </c>
      <c r="K173" s="1122" t="n"/>
      <c r="L173" s="1122" t="n"/>
      <c r="M173" s="178" t="n"/>
      <c r="N173" s="1106" t="n"/>
      <c r="O173" s="1106" t="n"/>
      <c r="P173" s="1106" t="n"/>
      <c r="Q173" s="1106" t="n"/>
      <c r="R173" s="1106" t="n"/>
      <c r="S173" s="1106" t="n"/>
      <c r="T173" s="230" t="n"/>
      <c r="U173" s="1106" t="n"/>
      <c r="V173" s="1106" t="n"/>
      <c r="W173" s="1106" t="n"/>
      <c r="X173" s="1106" t="n"/>
      <c r="Y173" s="1106" t="n"/>
      <c r="Z173" s="1106" t="n"/>
      <c r="AA173" s="144" t="n"/>
      <c r="AB173" s="1106" t="n"/>
      <c r="AC173" s="1106" t="n"/>
      <c r="AD173" s="1106" t="n"/>
      <c r="AE173" s="1106" t="n"/>
      <c r="AF173" s="1106" t="n"/>
      <c r="AG173" s="1106" t="n"/>
      <c r="AH173" s="144" t="n"/>
      <c r="AI173" s="1106" t="n"/>
      <c r="AJ173" s="1106" t="n"/>
      <c r="AK173" s="1106" t="n"/>
      <c r="AL173" s="1106" t="n"/>
      <c r="AM173" s="1106" t="n"/>
      <c r="AN173" s="1106" t="n"/>
      <c r="AO173" s="1106" t="n"/>
      <c r="AP173" s="1106" t="n"/>
      <c r="AQ173" s="1106" t="n"/>
      <c r="AR173" s="1106" t="n"/>
      <c r="AS173" s="1106" t="n"/>
      <c r="AT173" s="1106" t="n"/>
      <c r="AU173" s="1106" t="n"/>
      <c r="AV173" s="1106" t="n"/>
      <c r="AW173" s="1106" t="n"/>
      <c r="AX173" s="1106" t="n"/>
      <c r="AY173" s="1106" t="n"/>
      <c r="AZ173" s="144" t="n"/>
      <c r="BA173" s="1106" t="n"/>
      <c r="BB173" s="1106" t="n"/>
      <c r="BC173" s="1106" t="n"/>
      <c r="BD173" s="1106" t="n"/>
      <c r="BE173" s="1106" t="n"/>
      <c r="BF173" s="1106" t="n"/>
      <c r="BG173" s="1106" t="n"/>
      <c r="BH173" s="1106" t="n"/>
      <c r="BI173" s="1106" t="n"/>
      <c r="BJ173" s="1106" t="n"/>
      <c r="BK173" s="1106" t="n"/>
      <c r="BL173" s="1106" t="n"/>
      <c r="BM173" s="1106" t="n"/>
      <c r="BN173" s="1106" t="n"/>
      <c r="BO173" s="1106" t="n"/>
      <c r="BP173" s="1106" t="n"/>
      <c r="BQ173" s="1106" t="n"/>
      <c r="BR173" s="1106" t="n"/>
      <c r="BS173" s="1106" t="n"/>
      <c r="BT173" s="1106" t="n"/>
      <c r="BU173" s="1106" t="n"/>
      <c r="BV173" s="1106" t="n"/>
      <c r="BW173" s="1106" t="n"/>
      <c r="BX173" s="1106" t="n"/>
      <c r="BY173" s="1106" t="n"/>
      <c r="BZ173" s="1106" t="n"/>
      <c r="CA173" s="1106" t="n"/>
      <c r="CB173" s="1106" t="n"/>
      <c r="CC173" s="1106" t="n"/>
      <c r="CD173" s="1106" t="n"/>
      <c r="CE173" s="1106" t="n"/>
      <c r="CF173" s="1106" t="n"/>
      <c r="CG173" s="1106" t="n"/>
      <c r="CH173" s="1106" t="n"/>
      <c r="CI173" s="1106" t="n"/>
      <c r="CJ173" s="1106" t="n"/>
      <c r="CK173" s="1106" t="n"/>
      <c r="CL173" s="1106" t="n"/>
      <c r="CM173" s="1106" t="n"/>
      <c r="CN173" s="1106" t="n"/>
      <c r="CO173" s="1106" t="n"/>
      <c r="CP173" s="1106" t="n"/>
      <c r="CQ173" s="1106" t="n"/>
      <c r="CR173" s="1106" t="n"/>
      <c r="CS173" s="1106" t="n"/>
      <c r="CT173" s="1106" t="n"/>
      <c r="CU173" s="1106" t="n"/>
      <c r="CV173" s="1106" t="n"/>
      <c r="CW173" s="1106" t="n"/>
      <c r="CX173" s="1106" t="n"/>
      <c r="CY173" s="1106" t="n"/>
      <c r="CZ173" s="1106" t="n"/>
      <c r="DA173" s="1106" t="n"/>
      <c r="DB173" s="1106" t="n"/>
      <c r="DC173" s="1106" t="n"/>
      <c r="DD173" s="1106" t="n"/>
      <c r="DE173" s="1106" t="n"/>
      <c r="DF173" s="1106" t="n"/>
      <c r="DG173" s="1106" t="n"/>
      <c r="DH173" s="1106" t="n"/>
      <c r="DI173" s="1106" t="n"/>
    </row>
    <row r="174" ht="13.5" customHeight="1" s="1178">
      <c r="A174" s="1106" t="n"/>
      <c r="B174" s="1106" t="n"/>
      <c r="C174" s="1106" t="n"/>
      <c r="D174" s="1106" t="n"/>
      <c r="E174" s="1106" t="n"/>
      <c r="F174" s="1106" t="n"/>
      <c r="G174" s="144" t="n"/>
      <c r="H174" s="1122">
        <f>MIN(L179,MAX(0,INT((520*N49-H172*H177-H173*H178)/H179)))</f>
        <v/>
      </c>
      <c r="I174" s="1122" t="n"/>
      <c r="J174" s="1122">
        <f>IF(MIN((L179-H174),MIN(L179,INT((520*N49-J172*H177-J173*H178)/H179)))&lt;0,0,MIN((L179-H174),MIN(L179,INT((520*N49-J172*H177-J173*H178)/H179))))</f>
        <v/>
      </c>
      <c r="K174" s="1122">
        <f>MIN(L180,INT((260*N49-K175*H180)/H179))</f>
        <v/>
      </c>
      <c r="L174" s="1122" t="n"/>
      <c r="M174" s="178" t="n"/>
      <c r="N174" s="1106" t="n"/>
      <c r="O174" s="1106" t="n"/>
      <c r="P174" s="1106" t="n"/>
      <c r="Q174" s="1106" t="n"/>
      <c r="R174" s="1106" t="n"/>
      <c r="S174" s="1106" t="n"/>
      <c r="T174" s="230" t="n"/>
      <c r="U174" s="1106" t="n"/>
      <c r="V174" s="1106" t="n"/>
      <c r="W174" s="1106" t="n"/>
      <c r="X174" s="1106" t="n"/>
      <c r="Y174" s="1106" t="n"/>
      <c r="Z174" s="1106" t="n"/>
      <c r="AA174" s="144" t="n"/>
      <c r="AB174" s="1106" t="n"/>
      <c r="AC174" s="1106" t="n"/>
      <c r="AD174" s="1106" t="n"/>
      <c r="AE174" s="1106" t="n"/>
      <c r="AF174" s="1106" t="n"/>
      <c r="AG174" s="1106" t="n"/>
      <c r="AH174" s="144" t="n"/>
      <c r="AI174" s="1106" t="n"/>
      <c r="AJ174" s="1106" t="n"/>
      <c r="AK174" s="1106" t="n"/>
      <c r="AL174" s="1106" t="n"/>
      <c r="AM174" s="1106" t="n"/>
      <c r="AN174" s="1106" t="n"/>
      <c r="AO174" s="1106" t="n"/>
      <c r="AP174" s="1106" t="n"/>
      <c r="AQ174" s="1106" t="n"/>
      <c r="AR174" s="1106" t="n"/>
      <c r="AS174" s="1106" t="n"/>
      <c r="AT174" s="1106" t="n"/>
      <c r="AU174" s="1106" t="n"/>
      <c r="AV174" s="1106" t="n"/>
      <c r="AW174" s="1106" t="n"/>
      <c r="AX174" s="1106" t="n"/>
      <c r="AY174" s="1106" t="n"/>
      <c r="AZ174" s="144" t="n"/>
      <c r="BA174" s="1106" t="n"/>
      <c r="BB174" s="1106" t="n"/>
      <c r="BC174" s="1106" t="n"/>
      <c r="BD174" s="1106" t="n"/>
      <c r="BE174" s="1106" t="n"/>
      <c r="BF174" s="1106" t="n"/>
      <c r="BG174" s="1106" t="n"/>
      <c r="BH174" s="1106" t="n"/>
      <c r="BI174" s="1106" t="n"/>
      <c r="BJ174" s="1106" t="n"/>
      <c r="BK174" s="1106" t="n"/>
      <c r="BL174" s="1106" t="n"/>
      <c r="BM174" s="1106" t="n"/>
      <c r="BN174" s="1106" t="n"/>
      <c r="BO174" s="1106" t="n"/>
      <c r="BP174" s="1106" t="n"/>
      <c r="BQ174" s="1106" t="n"/>
      <c r="BR174" s="1106" t="n"/>
      <c r="BS174" s="1106" t="n"/>
      <c r="BT174" s="1106" t="n"/>
      <c r="BU174" s="1106" t="n"/>
      <c r="BV174" s="1106" t="n"/>
      <c r="BW174" s="1106" t="n"/>
      <c r="BX174" s="1106" t="n"/>
      <c r="BY174" s="1106" t="n"/>
      <c r="BZ174" s="1106" t="n"/>
      <c r="CA174" s="1106" t="n"/>
      <c r="CB174" s="1106" t="n"/>
      <c r="CC174" s="1106" t="n"/>
      <c r="CD174" s="1106" t="n"/>
      <c r="CE174" s="1106" t="n"/>
      <c r="CF174" s="1106" t="n"/>
      <c r="CG174" s="1106" t="n"/>
      <c r="CH174" s="1106" t="n"/>
      <c r="CI174" s="1106" t="n"/>
      <c r="CJ174" s="1106" t="n"/>
      <c r="CK174" s="1106" t="n"/>
      <c r="CL174" s="1106" t="n"/>
      <c r="CM174" s="1106" t="n"/>
      <c r="CN174" s="1106" t="n"/>
      <c r="CO174" s="1106" t="n"/>
      <c r="CP174" s="1106" t="n"/>
      <c r="CQ174" s="1106" t="n"/>
      <c r="CR174" s="1106" t="n"/>
      <c r="CS174" s="1106" t="n"/>
      <c r="CT174" s="1106" t="n"/>
      <c r="CU174" s="1106" t="n"/>
      <c r="CV174" s="1106" t="n"/>
      <c r="CW174" s="1106" t="n"/>
      <c r="CX174" s="1106" t="n"/>
      <c r="CY174" s="1106" t="n"/>
      <c r="CZ174" s="1106" t="n"/>
      <c r="DA174" s="1106" t="n"/>
      <c r="DB174" s="1106" t="n"/>
      <c r="DC174" s="1106" t="n"/>
      <c r="DD174" s="1106" t="n"/>
      <c r="DE174" s="1106" t="n"/>
      <c r="DF174" s="1106" t="n"/>
      <c r="DG174" s="1106" t="n"/>
      <c r="DH174" s="1106" t="n"/>
      <c r="DI174" s="1106" t="n"/>
    </row>
    <row r="175" ht="13.5" customHeight="1" s="1178">
      <c r="A175" s="1106" t="n"/>
      <c r="B175" s="1106" t="n"/>
      <c r="C175" s="1106" t="n"/>
      <c r="D175" s="1106" t="n"/>
      <c r="E175" s="1106" t="n"/>
      <c r="F175" s="1106" t="n"/>
      <c r="G175" s="144" t="n"/>
      <c r="H175" s="1122">
        <f>MAX(0,INT((N49*520-H172*H177-H173*H178-H174*H179)/H180))</f>
        <v/>
      </c>
      <c r="I175" s="1122" t="n"/>
      <c r="J175" s="1122">
        <f>IF(MIN(L180-K175,INT((520*N49-H177*J172-H178*J173-H179*J174)/H180))&lt;0,0,MIN(L180-K175,INT((520*N49-H177*J172-H178*J173-H179*J174)/H180)))</f>
        <v/>
      </c>
      <c r="K175" s="1122">
        <f>MIN(L180,INT(260*N49/H180))</f>
        <v/>
      </c>
      <c r="L175" s="1122" t="n"/>
      <c r="M175" s="178" t="n"/>
      <c r="N175" s="1106" t="n"/>
      <c r="O175" s="1106" t="n"/>
      <c r="P175" s="1106" t="n"/>
      <c r="Q175" s="1106" t="n"/>
      <c r="R175" s="1106" t="n"/>
      <c r="S175" s="1106" t="n"/>
      <c r="T175" s="230" t="n"/>
      <c r="U175" s="1106" t="n"/>
      <c r="V175" s="1106" t="n"/>
      <c r="W175" s="1106" t="n"/>
      <c r="X175" s="1106" t="n"/>
      <c r="Y175" s="1106" t="n"/>
      <c r="Z175" s="1106" t="n"/>
      <c r="AA175" s="144" t="n"/>
      <c r="AB175" s="1106" t="n"/>
      <c r="AC175" s="1106" t="n"/>
      <c r="AD175" s="1106" t="n"/>
      <c r="AE175" s="1106" t="n"/>
      <c r="AF175" s="1106" t="n"/>
      <c r="AG175" s="1106" t="n"/>
      <c r="AH175" s="144" t="n"/>
      <c r="AI175" s="1106" t="n"/>
      <c r="AJ175" s="1106" t="n"/>
      <c r="AK175" s="1106" t="n"/>
      <c r="AL175" s="1106" t="n"/>
      <c r="AM175" s="1106" t="n"/>
      <c r="AN175" s="1106" t="n"/>
      <c r="AO175" s="1106" t="n"/>
      <c r="AP175" s="1106" t="n"/>
      <c r="AQ175" s="1106" t="n"/>
      <c r="AR175" s="1106" t="n"/>
      <c r="AS175" s="1106" t="n"/>
      <c r="AT175" s="1106" t="n"/>
      <c r="AU175" s="1106" t="n"/>
      <c r="AV175" s="1106" t="n"/>
      <c r="AW175" s="1106" t="n"/>
      <c r="AX175" s="1106" t="n"/>
      <c r="AY175" s="1106" t="n"/>
      <c r="AZ175" s="144" t="n"/>
      <c r="BA175" s="1106" t="n"/>
      <c r="BB175" s="1106" t="n"/>
      <c r="BC175" s="1106" t="n"/>
      <c r="BD175" s="1106" t="n"/>
      <c r="BE175" s="1106" t="n"/>
      <c r="BF175" s="1106" t="n"/>
      <c r="BG175" s="1106" t="n"/>
      <c r="BH175" s="1106" t="n"/>
      <c r="BI175" s="1106" t="n"/>
      <c r="BJ175" s="1106" t="n"/>
      <c r="BK175" s="1106" t="n"/>
      <c r="BL175" s="1106" t="n"/>
      <c r="BM175" s="1106" t="n"/>
      <c r="BN175" s="1106" t="n"/>
      <c r="BO175" s="1106" t="n"/>
      <c r="BP175" s="1106" t="n"/>
      <c r="BQ175" s="1106" t="n"/>
      <c r="BR175" s="1106" t="n"/>
      <c r="BS175" s="1106" t="n"/>
      <c r="BT175" s="1106" t="n"/>
      <c r="BU175" s="1106" t="n"/>
      <c r="BV175" s="1106" t="n"/>
      <c r="BW175" s="1106" t="n"/>
      <c r="BX175" s="1106" t="n"/>
      <c r="BY175" s="1106" t="n"/>
      <c r="BZ175" s="1106" t="n"/>
      <c r="CA175" s="1106" t="n"/>
      <c r="CB175" s="1106" t="n"/>
      <c r="CC175" s="1106" t="n"/>
      <c r="CD175" s="1106" t="n"/>
      <c r="CE175" s="1106" t="n"/>
      <c r="CF175" s="1106" t="n"/>
      <c r="CG175" s="1106" t="n"/>
      <c r="CH175" s="1106" t="n"/>
      <c r="CI175" s="1106" t="n"/>
      <c r="CJ175" s="1106" t="n"/>
      <c r="CK175" s="1106" t="n"/>
      <c r="CL175" s="1106" t="n"/>
      <c r="CM175" s="1106" t="n"/>
      <c r="CN175" s="1106" t="n"/>
      <c r="CO175" s="1106" t="n"/>
      <c r="CP175" s="1106" t="n"/>
      <c r="CQ175" s="1106" t="n"/>
      <c r="CR175" s="1106" t="n"/>
      <c r="CS175" s="1106" t="n"/>
      <c r="CT175" s="1106" t="n"/>
      <c r="CU175" s="1106" t="n"/>
      <c r="CV175" s="1106" t="n"/>
      <c r="CW175" s="1106" t="n"/>
      <c r="CX175" s="1106" t="n"/>
      <c r="CY175" s="1106" t="n"/>
      <c r="CZ175" s="1106" t="n"/>
      <c r="DA175" s="1106" t="n"/>
      <c r="DB175" s="1106" t="n"/>
      <c r="DC175" s="1106" t="n"/>
      <c r="DD175" s="1106" t="n"/>
      <c r="DE175" s="1106" t="n"/>
      <c r="DF175" s="1106" t="n"/>
      <c r="DG175" s="1106" t="n"/>
      <c r="DH175" s="1106" t="n"/>
      <c r="DI175" s="1106" t="n"/>
    </row>
    <row r="176" ht="13.5" customHeight="1" s="1178">
      <c r="A176" s="1106" t="n"/>
      <c r="B176" s="1106" t="n"/>
      <c r="C176" s="1106" t="n"/>
      <c r="D176" s="1106" t="n"/>
      <c r="E176" s="1106" t="n"/>
      <c r="F176" s="1106" t="n"/>
      <c r="G176" s="144" t="n"/>
      <c r="H176" s="1122" t="n"/>
      <c r="I176" s="1122" t="n"/>
      <c r="J176" s="1122" t="n"/>
      <c r="K176" s="1122" t="n"/>
      <c r="L176" s="1122" t="n"/>
      <c r="M176" s="1106" t="n"/>
      <c r="N176" s="1106" t="n"/>
      <c r="O176" s="1106" t="n"/>
      <c r="P176" s="1106" t="n"/>
      <c r="Q176" s="1106" t="n"/>
      <c r="R176" s="1106" t="n"/>
      <c r="S176" s="1106" t="n"/>
      <c r="T176" s="230" t="n"/>
      <c r="U176" s="1106" t="n"/>
      <c r="V176" s="1106" t="n"/>
      <c r="W176" s="1106" t="n"/>
      <c r="X176" s="1106" t="n"/>
      <c r="Y176" s="1106" t="n"/>
      <c r="Z176" s="1106" t="n"/>
      <c r="AA176" s="144" t="n"/>
      <c r="AB176" s="1106" t="n"/>
      <c r="AC176" s="1106" t="n"/>
      <c r="AD176" s="1106" t="n"/>
      <c r="AE176" s="1106" t="n"/>
      <c r="AF176" s="1106" t="n"/>
      <c r="AG176" s="1106" t="n"/>
      <c r="AH176" s="144" t="n"/>
      <c r="AI176" s="1106" t="n"/>
      <c r="AJ176" s="1106" t="n"/>
      <c r="AK176" s="1106" t="n"/>
      <c r="AL176" s="1106" t="n"/>
      <c r="AM176" s="1106" t="n"/>
      <c r="AN176" s="1106" t="n"/>
      <c r="AO176" s="1106" t="n"/>
      <c r="AP176" s="1106" t="n"/>
      <c r="AQ176" s="1106" t="n"/>
      <c r="AR176" s="1106" t="n"/>
      <c r="AS176" s="1106" t="n"/>
      <c r="AT176" s="1106" t="n"/>
      <c r="AU176" s="1106" t="n"/>
      <c r="AV176" s="1106" t="n"/>
      <c r="AW176" s="1106" t="n"/>
      <c r="AX176" s="1106" t="n"/>
      <c r="AY176" s="1106" t="n"/>
      <c r="AZ176" s="144" t="n"/>
      <c r="BA176" s="1106" t="n"/>
      <c r="BB176" s="1106" t="n"/>
      <c r="BC176" s="1106" t="n"/>
      <c r="BD176" s="1106" t="n"/>
      <c r="BE176" s="1106" t="n"/>
      <c r="BF176" s="1106" t="n"/>
      <c r="BG176" s="1106" t="n"/>
      <c r="BH176" s="1106" t="n"/>
      <c r="BI176" s="1106" t="n"/>
      <c r="BJ176" s="1106" t="n"/>
      <c r="BK176" s="1106" t="n"/>
      <c r="BL176" s="1106" t="n"/>
      <c r="BM176" s="1106" t="n"/>
      <c r="BN176" s="1106" t="n"/>
      <c r="BO176" s="1106" t="n"/>
      <c r="BP176" s="1106" t="n"/>
      <c r="BQ176" s="1106" t="n"/>
      <c r="BR176" s="1106" t="n"/>
      <c r="BS176" s="1106" t="n"/>
      <c r="BT176" s="1106" t="n"/>
      <c r="BU176" s="1106" t="n"/>
      <c r="BV176" s="1106" t="n"/>
      <c r="BW176" s="1106" t="n"/>
      <c r="BX176" s="1106" t="n"/>
      <c r="BY176" s="1106" t="n"/>
      <c r="BZ176" s="1106" t="n"/>
      <c r="CA176" s="1106" t="n"/>
      <c r="CB176" s="1106" t="n"/>
      <c r="CC176" s="1106" t="n"/>
      <c r="CD176" s="1106" t="n"/>
      <c r="CE176" s="1106" t="n"/>
      <c r="CF176" s="1106" t="n"/>
      <c r="CG176" s="1106" t="n"/>
      <c r="CH176" s="1106" t="n"/>
      <c r="CI176" s="1106" t="n"/>
      <c r="CJ176" s="1106" t="n"/>
      <c r="CK176" s="1106" t="n"/>
      <c r="CL176" s="1106" t="n"/>
      <c r="CM176" s="1106" t="n"/>
      <c r="CN176" s="1106" t="n"/>
      <c r="CO176" s="1106" t="n"/>
      <c r="CP176" s="1106" t="n"/>
      <c r="CQ176" s="1106" t="n"/>
      <c r="CR176" s="1106" t="n"/>
      <c r="CS176" s="1106" t="n"/>
      <c r="CT176" s="1106" t="n"/>
      <c r="CU176" s="1106" t="n"/>
      <c r="CV176" s="1106" t="n"/>
      <c r="CW176" s="1106" t="n"/>
      <c r="CX176" s="1106" t="n"/>
      <c r="CY176" s="1106" t="n"/>
      <c r="CZ176" s="1106" t="n"/>
      <c r="DA176" s="1106" t="n"/>
      <c r="DB176" s="1106" t="n"/>
      <c r="DC176" s="1106" t="n"/>
      <c r="DD176" s="1106" t="n"/>
      <c r="DE176" s="1106" t="n"/>
      <c r="DF176" s="1106" t="n"/>
      <c r="DG176" s="1106" t="n"/>
      <c r="DH176" s="1106" t="n"/>
      <c r="DI176" s="1106" t="n"/>
    </row>
    <row r="177" ht="13.5" customHeight="1" s="1178">
      <c r="A177" s="1106" t="n"/>
      <c r="B177" s="1106" t="n"/>
      <c r="C177" s="1106" t="n"/>
      <c r="D177" s="1106" t="n"/>
      <c r="E177" s="1106" t="n"/>
      <c r="F177" s="1106" t="n"/>
      <c r="G177" s="144" t="n"/>
      <c r="H177" s="1122">
        <f>初始化表!E17</f>
        <v/>
      </c>
      <c r="I177" s="1122">
        <f>初始化表!E18</f>
        <v/>
      </c>
      <c r="J177" s="1122">
        <f>初始化表!E19</f>
        <v/>
      </c>
      <c r="K177" s="1122" t="n"/>
      <c r="L177" s="1122">
        <f>L35</f>
        <v/>
      </c>
      <c r="M177" s="1106" t="n"/>
      <c r="N177" s="1106" t="n"/>
      <c r="O177" s="1106" t="n"/>
      <c r="P177" s="1106" t="n"/>
      <c r="Q177" s="1106" t="n"/>
      <c r="R177" s="1106" t="n"/>
      <c r="S177" s="1106" t="n"/>
      <c r="T177" s="230" t="n"/>
      <c r="U177" s="1106" t="n"/>
      <c r="V177" s="1106" t="n"/>
      <c r="W177" s="1106" t="n"/>
      <c r="X177" s="1106" t="n"/>
      <c r="Y177" s="1106" t="n"/>
      <c r="Z177" s="1106" t="n"/>
      <c r="AA177" s="144" t="n"/>
      <c r="AB177" s="1106" t="n"/>
      <c r="AC177" s="1106" t="n"/>
      <c r="AD177" s="1106" t="n"/>
      <c r="AE177" s="1106" t="n"/>
      <c r="AF177" s="1106" t="n"/>
      <c r="AG177" s="1106" t="n"/>
      <c r="AH177" s="144" t="n"/>
      <c r="AI177" s="1106" t="n"/>
      <c r="AJ177" s="1106" t="n"/>
      <c r="AK177" s="1106" t="n"/>
      <c r="AL177" s="1106" t="n"/>
      <c r="AM177" s="1106" t="n"/>
      <c r="AN177" s="1106" t="n"/>
      <c r="AO177" s="1106" t="n"/>
      <c r="AP177" s="1106" t="n"/>
      <c r="AQ177" s="1106" t="n"/>
      <c r="AR177" s="1106" t="n"/>
      <c r="AS177" s="1106" t="n"/>
      <c r="AT177" s="1106" t="n"/>
      <c r="AU177" s="1106" t="n"/>
      <c r="AV177" s="1106" t="n"/>
      <c r="AW177" s="1106" t="n"/>
      <c r="AX177" s="1106" t="n"/>
      <c r="AY177" s="1106" t="n"/>
      <c r="AZ177" s="144" t="n"/>
      <c r="BA177" s="1106" t="n"/>
      <c r="BB177" s="1106" t="n"/>
      <c r="BC177" s="1106" t="n"/>
      <c r="BD177" s="1106" t="n"/>
      <c r="BE177" s="1106" t="n"/>
      <c r="BF177" s="1106" t="n"/>
      <c r="BG177" s="1106" t="n"/>
      <c r="BH177" s="1106" t="n"/>
      <c r="BI177" s="1106" t="n"/>
      <c r="BJ177" s="1106" t="n"/>
      <c r="BK177" s="1106" t="n"/>
      <c r="BL177" s="1106" t="n"/>
      <c r="BM177" s="1106" t="n"/>
      <c r="BN177" s="1106" t="n"/>
      <c r="BO177" s="1106" t="n"/>
      <c r="BP177" s="1106" t="n"/>
      <c r="BQ177" s="1106" t="n"/>
      <c r="BR177" s="1106" t="n"/>
      <c r="BS177" s="1106" t="n"/>
      <c r="BT177" s="1106" t="n"/>
      <c r="BU177" s="1106" t="n"/>
      <c r="BV177" s="1106" t="n"/>
      <c r="BW177" s="1106" t="n"/>
      <c r="BX177" s="1106" t="n"/>
      <c r="BY177" s="1106" t="n"/>
      <c r="BZ177" s="1106" t="n"/>
      <c r="CA177" s="1106" t="n"/>
      <c r="CB177" s="1106" t="n"/>
      <c r="CC177" s="1106" t="n"/>
      <c r="CD177" s="1106" t="n"/>
      <c r="CE177" s="1106" t="n"/>
      <c r="CF177" s="1106" t="n"/>
      <c r="CG177" s="1106" t="n"/>
      <c r="CH177" s="1106" t="n"/>
      <c r="CI177" s="1106" t="n"/>
      <c r="CJ177" s="1106" t="n"/>
      <c r="CK177" s="1106" t="n"/>
      <c r="CL177" s="1106" t="n"/>
      <c r="CM177" s="1106" t="n"/>
      <c r="CN177" s="1106" t="n"/>
      <c r="CO177" s="1106" t="n"/>
      <c r="CP177" s="1106" t="n"/>
      <c r="CQ177" s="1106" t="n"/>
      <c r="CR177" s="1106" t="n"/>
      <c r="CS177" s="1106" t="n"/>
      <c r="CT177" s="1106" t="n"/>
      <c r="CU177" s="1106" t="n"/>
      <c r="CV177" s="1106" t="n"/>
      <c r="CW177" s="1106" t="n"/>
      <c r="CX177" s="1106" t="n"/>
      <c r="CY177" s="1106" t="n"/>
      <c r="CZ177" s="1106" t="n"/>
      <c r="DA177" s="1106" t="n"/>
      <c r="DB177" s="1106" t="n"/>
      <c r="DC177" s="1106" t="n"/>
      <c r="DD177" s="1106" t="n"/>
      <c r="DE177" s="1106" t="n"/>
      <c r="DF177" s="1106" t="n"/>
      <c r="DG177" s="1106" t="n"/>
      <c r="DH177" s="1106" t="n"/>
      <c r="DI177" s="1106" t="n"/>
    </row>
    <row r="178" ht="13.5" customHeight="1" s="1178">
      <c r="A178" s="1106" t="n"/>
      <c r="B178" s="1106" t="n"/>
      <c r="C178" s="1106" t="n"/>
      <c r="D178" s="1106" t="n"/>
      <c r="E178" s="1106" t="n"/>
      <c r="F178" s="1106" t="n"/>
      <c r="G178" s="144" t="n"/>
      <c r="H178" s="1122">
        <f>初始化表!F17</f>
        <v/>
      </c>
      <c r="I178" s="1122">
        <f>初始化表!F18</f>
        <v/>
      </c>
      <c r="J178" s="1122">
        <f>初始化表!F19</f>
        <v/>
      </c>
      <c r="K178" s="1122" t="n"/>
      <c r="L178" s="1122">
        <f>L36</f>
        <v/>
      </c>
      <c r="M178" s="1106" t="n"/>
      <c r="N178" s="1106" t="n"/>
      <c r="O178" s="1106" t="n"/>
      <c r="P178" s="1106" t="n"/>
      <c r="Q178" s="1106" t="n"/>
      <c r="R178" s="1106" t="n"/>
      <c r="S178" s="1106" t="n"/>
      <c r="T178" s="230" t="n"/>
      <c r="U178" s="1106" t="n"/>
      <c r="V178" s="1106" t="n"/>
      <c r="W178" s="1106" t="n"/>
      <c r="X178" s="1106" t="n"/>
      <c r="Y178" s="1106" t="n"/>
      <c r="Z178" s="1106" t="n"/>
      <c r="AA178" s="144" t="n"/>
      <c r="AB178" s="1106" t="n"/>
      <c r="AC178" s="1106" t="n"/>
      <c r="AD178" s="1106" t="n"/>
      <c r="AE178" s="1106" t="n"/>
      <c r="AF178" s="1106" t="n"/>
      <c r="AG178" s="1106" t="n"/>
      <c r="AH178" s="144" t="n"/>
      <c r="AI178" s="1106" t="n"/>
      <c r="AJ178" s="1106" t="n"/>
      <c r="AK178" s="1106" t="n"/>
      <c r="AL178" s="1106" t="n"/>
      <c r="AM178" s="1106" t="n"/>
      <c r="AN178" s="1106" t="n"/>
      <c r="AO178" s="1106" t="n"/>
      <c r="AP178" s="1106" t="n"/>
      <c r="AQ178" s="1106" t="n"/>
      <c r="AR178" s="1106" t="n"/>
      <c r="AS178" s="1106" t="n"/>
      <c r="AT178" s="1106" t="n"/>
      <c r="AU178" s="1106" t="n"/>
      <c r="AV178" s="1106" t="n"/>
      <c r="AW178" s="1106" t="n"/>
      <c r="AX178" s="1106" t="n"/>
      <c r="AY178" s="1106" t="n"/>
      <c r="AZ178" s="144" t="n"/>
      <c r="BA178" s="1106" t="n"/>
      <c r="BB178" s="1106" t="n"/>
      <c r="BC178" s="1106" t="n"/>
      <c r="BD178" s="1106" t="n"/>
      <c r="BE178" s="1106" t="n"/>
      <c r="BF178" s="1106" t="n"/>
      <c r="BG178" s="1106" t="n"/>
      <c r="BH178" s="1106" t="n"/>
      <c r="BI178" s="1106" t="n"/>
      <c r="BJ178" s="1106" t="n"/>
      <c r="BK178" s="1106" t="n"/>
      <c r="BL178" s="1106" t="n"/>
      <c r="BM178" s="1106" t="n"/>
      <c r="BN178" s="1106" t="n"/>
      <c r="BO178" s="1106" t="n"/>
      <c r="BP178" s="1106" t="n"/>
      <c r="BQ178" s="1106" t="n"/>
      <c r="BR178" s="1106" t="n"/>
      <c r="BS178" s="1106" t="n"/>
      <c r="BT178" s="1106" t="n"/>
      <c r="BU178" s="1106" t="n"/>
      <c r="BV178" s="1106" t="n"/>
      <c r="BW178" s="1106" t="n"/>
      <c r="BX178" s="1106" t="n"/>
      <c r="BY178" s="1106" t="n"/>
      <c r="BZ178" s="1106" t="n"/>
      <c r="CA178" s="1106" t="n"/>
      <c r="CB178" s="1106" t="n"/>
      <c r="CC178" s="1106" t="n"/>
      <c r="CD178" s="1106" t="n"/>
      <c r="CE178" s="1106" t="n"/>
      <c r="CF178" s="1106" t="n"/>
      <c r="CG178" s="1106" t="n"/>
      <c r="CH178" s="1106" t="n"/>
      <c r="CI178" s="1106" t="n"/>
      <c r="CJ178" s="1106" t="n"/>
      <c r="CK178" s="1106" t="n"/>
      <c r="CL178" s="1106" t="n"/>
      <c r="CM178" s="1106" t="n"/>
      <c r="CN178" s="1106" t="n"/>
      <c r="CO178" s="1106" t="n"/>
      <c r="CP178" s="1106" t="n"/>
      <c r="CQ178" s="1106" t="n"/>
      <c r="CR178" s="1106" t="n"/>
      <c r="CS178" s="1106" t="n"/>
      <c r="CT178" s="1106" t="n"/>
      <c r="CU178" s="1106" t="n"/>
      <c r="CV178" s="1106" t="n"/>
      <c r="CW178" s="1106" t="n"/>
      <c r="CX178" s="1106" t="n"/>
      <c r="CY178" s="1106" t="n"/>
      <c r="CZ178" s="1106" t="n"/>
      <c r="DA178" s="1106" t="n"/>
      <c r="DB178" s="1106" t="n"/>
      <c r="DC178" s="1106" t="n"/>
      <c r="DD178" s="1106" t="n"/>
      <c r="DE178" s="1106" t="n"/>
      <c r="DF178" s="1106" t="n"/>
      <c r="DG178" s="1106" t="n"/>
      <c r="DH178" s="1106" t="n"/>
      <c r="DI178" s="1106" t="n"/>
    </row>
    <row r="179" ht="13.5" customHeight="1" s="1178">
      <c r="A179" s="1106" t="n"/>
      <c r="B179" s="1106" t="n"/>
      <c r="C179" s="1106" t="n"/>
      <c r="D179" s="1106" t="n"/>
      <c r="E179" s="1106" t="n"/>
      <c r="F179" s="1106" t="n"/>
      <c r="G179" s="144" t="n"/>
      <c r="H179" s="1122">
        <f>初始化表!G17</f>
        <v/>
      </c>
      <c r="I179" s="1122">
        <f>初始化表!G18</f>
        <v/>
      </c>
      <c r="J179" s="1122">
        <f>初始化表!G19</f>
        <v/>
      </c>
      <c r="K179" s="1122" t="n"/>
      <c r="L179" s="1122">
        <f>L37</f>
        <v/>
      </c>
      <c r="M179" s="1106" t="n"/>
      <c r="N179" s="1106" t="n"/>
      <c r="O179" s="1106" t="n"/>
      <c r="P179" s="1106" t="n"/>
      <c r="Q179" s="1106" t="n"/>
      <c r="R179" s="1106" t="n"/>
      <c r="S179" s="1106" t="n"/>
      <c r="T179" s="230" t="n"/>
      <c r="U179" s="1106" t="n"/>
      <c r="V179" s="1106" t="n"/>
      <c r="W179" s="1106" t="n"/>
      <c r="X179" s="1106" t="n"/>
      <c r="Y179" s="1106" t="n"/>
      <c r="Z179" s="1106" t="n"/>
      <c r="AA179" s="144" t="n"/>
      <c r="AB179" s="1106" t="n"/>
      <c r="AC179" s="1106" t="n"/>
      <c r="AD179" s="1106" t="n"/>
      <c r="AE179" s="1106" t="n"/>
      <c r="AF179" s="1106" t="n"/>
      <c r="AG179" s="1106" t="n"/>
      <c r="AH179" s="144" t="n"/>
      <c r="AI179" s="1106" t="n"/>
      <c r="AJ179" s="1106" t="n"/>
      <c r="AK179" s="1106" t="n"/>
      <c r="AL179" s="1106" t="n"/>
      <c r="AM179" s="1106" t="n"/>
      <c r="AN179" s="1106" t="n"/>
      <c r="AO179" s="1106" t="n"/>
      <c r="AP179" s="1106" t="n"/>
      <c r="AQ179" s="1106" t="n"/>
      <c r="AR179" s="1106" t="n"/>
      <c r="AS179" s="1106" t="n"/>
      <c r="AT179" s="1106" t="n"/>
      <c r="AU179" s="1106" t="n"/>
      <c r="AV179" s="1106" t="n"/>
      <c r="AW179" s="1106" t="n"/>
      <c r="AX179" s="1106" t="n"/>
      <c r="AY179" s="1106" t="n"/>
      <c r="AZ179" s="144" t="n"/>
      <c r="BA179" s="1106" t="n"/>
      <c r="BB179" s="1106" t="n"/>
      <c r="BC179" s="1106" t="n"/>
      <c r="BD179" s="1106" t="n"/>
      <c r="BE179" s="1106" t="n"/>
      <c r="BF179" s="1106" t="n"/>
      <c r="BG179" s="1106" t="n"/>
      <c r="BH179" s="1106" t="n"/>
      <c r="BI179" s="1106" t="n"/>
      <c r="BJ179" s="1106" t="n"/>
      <c r="BK179" s="1106" t="n"/>
      <c r="BL179" s="1106" t="n"/>
      <c r="BM179" s="1106" t="n"/>
      <c r="BN179" s="1106" t="n"/>
      <c r="BO179" s="1106" t="n"/>
      <c r="BP179" s="1106" t="n"/>
      <c r="BQ179" s="1106" t="n"/>
      <c r="BR179" s="1106" t="n"/>
      <c r="BS179" s="1106" t="n"/>
      <c r="BT179" s="1106" t="n"/>
      <c r="BU179" s="1106" t="n"/>
      <c r="BV179" s="1106" t="n"/>
      <c r="BW179" s="1106" t="n"/>
      <c r="BX179" s="1106" t="n"/>
      <c r="BY179" s="1106" t="n"/>
      <c r="BZ179" s="1106" t="n"/>
      <c r="CA179" s="1106" t="n"/>
      <c r="CB179" s="1106" t="n"/>
      <c r="CC179" s="1106" t="n"/>
      <c r="CD179" s="1106" t="n"/>
      <c r="CE179" s="1106" t="n"/>
      <c r="CF179" s="1106" t="n"/>
      <c r="CG179" s="1106" t="n"/>
      <c r="CH179" s="1106" t="n"/>
      <c r="CI179" s="1106" t="n"/>
      <c r="CJ179" s="1106" t="n"/>
      <c r="CK179" s="1106" t="n"/>
      <c r="CL179" s="1106" t="n"/>
      <c r="CM179" s="1106" t="n"/>
      <c r="CN179" s="1106" t="n"/>
      <c r="CO179" s="1106" t="n"/>
      <c r="CP179" s="1106" t="n"/>
      <c r="CQ179" s="1106" t="n"/>
      <c r="CR179" s="1106" t="n"/>
      <c r="CS179" s="1106" t="n"/>
      <c r="CT179" s="1106" t="n"/>
      <c r="CU179" s="1106" t="n"/>
      <c r="CV179" s="1106" t="n"/>
      <c r="CW179" s="1106" t="n"/>
      <c r="CX179" s="1106" t="n"/>
      <c r="CY179" s="1106" t="n"/>
      <c r="CZ179" s="1106" t="n"/>
      <c r="DA179" s="1106" t="n"/>
      <c r="DB179" s="1106" t="n"/>
      <c r="DC179" s="1106" t="n"/>
      <c r="DD179" s="1106" t="n"/>
      <c r="DE179" s="1106" t="n"/>
      <c r="DF179" s="1106" t="n"/>
      <c r="DG179" s="1106" t="n"/>
      <c r="DH179" s="1106" t="n"/>
      <c r="DI179" s="1106" t="n"/>
    </row>
    <row r="180" ht="13.5" customHeight="1" s="1178">
      <c r="A180" s="1106" t="n"/>
      <c r="B180" s="1106" t="n"/>
      <c r="C180" s="1106" t="n"/>
      <c r="D180" s="1106" t="n"/>
      <c r="E180" s="1106" t="n"/>
      <c r="F180" s="1106" t="n"/>
      <c r="G180" s="144" t="n"/>
      <c r="H180" s="1122">
        <f>初始化表!H17</f>
        <v/>
      </c>
      <c r="I180" s="1122">
        <f>初始化表!H18</f>
        <v/>
      </c>
      <c r="J180" s="1122">
        <f>初始化表!H19</f>
        <v/>
      </c>
      <c r="K180" s="1122" t="n"/>
      <c r="L180" s="1122">
        <f>L38</f>
        <v/>
      </c>
      <c r="M180" s="1106" t="n"/>
      <c r="N180" s="1106" t="n"/>
      <c r="O180" s="1106" t="n"/>
      <c r="P180" s="1106" t="n"/>
      <c r="Q180" s="1106" t="n"/>
      <c r="R180" s="1106" t="n"/>
      <c r="S180" s="1106" t="n"/>
      <c r="T180" s="230" t="n"/>
      <c r="U180" s="1106" t="n"/>
      <c r="V180" s="1106" t="n"/>
      <c r="W180" s="1106" t="n"/>
      <c r="X180" s="1106" t="n"/>
      <c r="Y180" s="1106" t="n"/>
      <c r="Z180" s="1106" t="n"/>
      <c r="AA180" s="144" t="n"/>
      <c r="AB180" s="1106" t="n"/>
      <c r="AC180" s="1106" t="n"/>
      <c r="AD180" s="1106" t="n"/>
      <c r="AE180" s="1106" t="n"/>
      <c r="AF180" s="1106" t="n"/>
      <c r="AG180" s="1106" t="n"/>
      <c r="AH180" s="144" t="n"/>
      <c r="AI180" s="1106" t="n"/>
      <c r="AJ180" s="1106" t="n"/>
      <c r="AK180" s="1106" t="n"/>
      <c r="AL180" s="1106" t="n"/>
      <c r="AM180" s="1106" t="n"/>
      <c r="AN180" s="1106" t="n"/>
      <c r="AO180" s="1106" t="n"/>
      <c r="AP180" s="1106" t="n"/>
      <c r="AQ180" s="1106" t="n"/>
      <c r="AR180" s="1106" t="n"/>
      <c r="AS180" s="1106" t="n"/>
      <c r="AT180" s="1106" t="n"/>
      <c r="AU180" s="1106" t="n"/>
      <c r="AV180" s="1106" t="n"/>
      <c r="AW180" s="1106" t="n"/>
      <c r="AX180" s="1106" t="n"/>
      <c r="AY180" s="1106" t="n"/>
      <c r="AZ180" s="144" t="n"/>
      <c r="BA180" s="1106" t="n"/>
      <c r="BB180" s="1106" t="n"/>
      <c r="BC180" s="1106" t="n"/>
      <c r="BD180" s="1106" t="n"/>
      <c r="BE180" s="1106" t="n"/>
      <c r="BF180" s="1106" t="n"/>
      <c r="BG180" s="1106" t="n"/>
      <c r="BH180" s="1106" t="n"/>
      <c r="BI180" s="1106" t="n"/>
      <c r="BJ180" s="1106" t="n"/>
      <c r="BK180" s="1106" t="n"/>
      <c r="BL180" s="1106" t="n"/>
      <c r="BM180" s="1106" t="n"/>
      <c r="BN180" s="1106" t="n"/>
      <c r="BO180" s="1106" t="n"/>
      <c r="BP180" s="1106" t="n"/>
      <c r="BQ180" s="1106" t="n"/>
      <c r="BR180" s="1106" t="n"/>
      <c r="BS180" s="1106" t="n"/>
      <c r="BT180" s="1106" t="n"/>
      <c r="BU180" s="1106" t="n"/>
      <c r="BV180" s="1106" t="n"/>
      <c r="BW180" s="1106" t="n"/>
      <c r="BX180" s="1106" t="n"/>
      <c r="BY180" s="1106" t="n"/>
      <c r="BZ180" s="1106" t="n"/>
      <c r="CA180" s="1106" t="n"/>
      <c r="CB180" s="1106" t="n"/>
      <c r="CC180" s="1106" t="n"/>
      <c r="CD180" s="1106" t="n"/>
      <c r="CE180" s="1106" t="n"/>
      <c r="CF180" s="1106" t="n"/>
      <c r="CG180" s="1106" t="n"/>
      <c r="CH180" s="1106" t="n"/>
      <c r="CI180" s="1106" t="n"/>
      <c r="CJ180" s="1106" t="n"/>
      <c r="CK180" s="1106" t="n"/>
      <c r="CL180" s="1106" t="n"/>
      <c r="CM180" s="1106" t="n"/>
      <c r="CN180" s="1106" t="n"/>
      <c r="CO180" s="1106" t="n"/>
      <c r="CP180" s="1106" t="n"/>
      <c r="CQ180" s="1106" t="n"/>
      <c r="CR180" s="1106" t="n"/>
      <c r="CS180" s="1106" t="n"/>
      <c r="CT180" s="1106" t="n"/>
      <c r="CU180" s="1106" t="n"/>
      <c r="CV180" s="1106" t="n"/>
      <c r="CW180" s="1106" t="n"/>
      <c r="CX180" s="1106" t="n"/>
      <c r="CY180" s="1106" t="n"/>
      <c r="CZ180" s="1106" t="n"/>
      <c r="DA180" s="1106" t="n"/>
      <c r="DB180" s="1106" t="n"/>
      <c r="DC180" s="1106" t="n"/>
      <c r="DD180" s="1106" t="n"/>
      <c r="DE180" s="1106" t="n"/>
      <c r="DF180" s="1106" t="n"/>
      <c r="DG180" s="1106" t="n"/>
      <c r="DH180" s="1106" t="n"/>
      <c r="DI180" s="1106" t="n"/>
    </row>
    <row r="181" ht="13.5" customHeight="1" s="1178">
      <c r="A181" s="1106" t="n"/>
      <c r="B181" s="1106" t="n"/>
      <c r="C181" s="1106" t="n"/>
      <c r="D181" s="1106" t="n"/>
      <c r="E181" s="1106" t="n"/>
      <c r="F181" s="1106" t="n"/>
      <c r="G181" s="144" t="n"/>
      <c r="H181" s="1122" t="n"/>
      <c r="I181" s="1122" t="n"/>
      <c r="J181" s="1122" t="n"/>
      <c r="K181" s="1122" t="n"/>
      <c r="L181" s="1122" t="n"/>
      <c r="M181" s="1106" t="n"/>
      <c r="N181" s="1106" t="n"/>
      <c r="O181" s="1106" t="n"/>
      <c r="P181" s="1106" t="n"/>
      <c r="Q181" s="1106" t="n"/>
      <c r="R181" s="1106" t="n"/>
      <c r="S181" s="1106" t="n"/>
      <c r="T181" s="230" t="n"/>
      <c r="U181" s="1106" t="n"/>
      <c r="V181" s="1106" t="n"/>
      <c r="W181" s="1106" t="n"/>
      <c r="X181" s="1106" t="n"/>
      <c r="Y181" s="1106" t="n"/>
      <c r="Z181" s="1106" t="n"/>
      <c r="AA181" s="144" t="n"/>
      <c r="AB181" s="1106" t="n"/>
      <c r="AC181" s="1106" t="n"/>
      <c r="AD181" s="1106" t="n"/>
      <c r="AE181" s="1106" t="n"/>
      <c r="AF181" s="1106" t="n"/>
      <c r="AG181" s="1106" t="n"/>
      <c r="AH181" s="144" t="n"/>
      <c r="AI181" s="1106" t="n"/>
      <c r="AJ181" s="1106" t="n"/>
      <c r="AK181" s="1106" t="n"/>
      <c r="AL181" s="1106" t="n"/>
      <c r="AM181" s="1106" t="n"/>
      <c r="AN181" s="1106" t="n"/>
      <c r="AO181" s="1106" t="n"/>
      <c r="AP181" s="1106" t="n"/>
      <c r="AQ181" s="1106" t="n"/>
      <c r="AR181" s="1106" t="n"/>
      <c r="AS181" s="1106" t="n"/>
      <c r="AT181" s="1106" t="n"/>
      <c r="AU181" s="1106" t="n"/>
      <c r="AV181" s="1106" t="n"/>
      <c r="AW181" s="1106" t="n"/>
      <c r="AX181" s="1106" t="n"/>
      <c r="AY181" s="1106" t="n"/>
      <c r="AZ181" s="144" t="n"/>
      <c r="BA181" s="1106" t="n"/>
      <c r="BB181" s="1106" t="n"/>
      <c r="BC181" s="1106" t="n"/>
      <c r="BD181" s="1106" t="n"/>
      <c r="BE181" s="1106" t="n"/>
      <c r="BF181" s="1106" t="n"/>
      <c r="BG181" s="1106" t="n"/>
      <c r="BH181" s="1106" t="n"/>
      <c r="BI181" s="1106" t="n"/>
      <c r="BJ181" s="1106" t="n"/>
      <c r="BK181" s="1106" t="n"/>
      <c r="BL181" s="1106" t="n"/>
      <c r="BM181" s="1106" t="n"/>
      <c r="BN181" s="1106" t="n"/>
      <c r="BO181" s="1106" t="n"/>
      <c r="BP181" s="1106" t="n"/>
      <c r="BQ181" s="1106" t="n"/>
      <c r="BR181" s="1106" t="n"/>
      <c r="BS181" s="1106" t="n"/>
      <c r="BT181" s="1106" t="n"/>
      <c r="BU181" s="1106" t="n"/>
      <c r="BV181" s="1106" t="n"/>
      <c r="BW181" s="1106" t="n"/>
      <c r="BX181" s="1106" t="n"/>
      <c r="BY181" s="1106" t="n"/>
      <c r="BZ181" s="1106" t="n"/>
      <c r="CA181" s="1106" t="n"/>
      <c r="CB181" s="1106" t="n"/>
      <c r="CC181" s="1106" t="n"/>
      <c r="CD181" s="1106" t="n"/>
      <c r="CE181" s="1106" t="n"/>
      <c r="CF181" s="1106" t="n"/>
      <c r="CG181" s="1106" t="n"/>
      <c r="CH181" s="1106" t="n"/>
      <c r="CI181" s="1106" t="n"/>
      <c r="CJ181" s="1106" t="n"/>
      <c r="CK181" s="1106" t="n"/>
      <c r="CL181" s="1106" t="n"/>
      <c r="CM181" s="1106" t="n"/>
      <c r="CN181" s="1106" t="n"/>
      <c r="CO181" s="1106" t="n"/>
      <c r="CP181" s="1106" t="n"/>
      <c r="CQ181" s="1106" t="n"/>
      <c r="CR181" s="1106" t="n"/>
      <c r="CS181" s="1106" t="n"/>
      <c r="CT181" s="1106" t="n"/>
      <c r="CU181" s="1106" t="n"/>
      <c r="CV181" s="1106" t="n"/>
      <c r="CW181" s="1106" t="n"/>
      <c r="CX181" s="1106" t="n"/>
      <c r="CY181" s="1106" t="n"/>
      <c r="CZ181" s="1106" t="n"/>
      <c r="DA181" s="1106" t="n"/>
      <c r="DB181" s="1106" t="n"/>
      <c r="DC181" s="1106" t="n"/>
      <c r="DD181" s="1106" t="n"/>
      <c r="DE181" s="1106" t="n"/>
      <c r="DF181" s="1106" t="n"/>
      <c r="DG181" s="1106" t="n"/>
      <c r="DH181" s="1106" t="n"/>
      <c r="DI181" s="1106" t="n"/>
    </row>
    <row r="182" ht="13.5" customHeight="1" s="1178">
      <c r="A182" s="1106" t="n"/>
      <c r="B182" s="1106" t="n"/>
      <c r="C182" s="1106" t="n"/>
      <c r="D182" s="1106" t="n"/>
      <c r="E182" s="1106" t="n"/>
      <c r="F182" s="1106" t="n"/>
      <c r="G182" s="144" t="n"/>
      <c r="H182" s="1122">
        <f>MIN(L177,INT(N49*520/H177))</f>
        <v/>
      </c>
      <c r="I182" s="1122" t="n"/>
      <c r="J182" s="1122" t="n"/>
      <c r="K182" s="1122" t="n"/>
      <c r="L182" s="1122" t="n"/>
      <c r="M182" s="1106" t="n"/>
      <c r="N182" s="1106" t="n"/>
      <c r="O182" s="1106" t="n"/>
      <c r="P182" s="1106" t="n"/>
      <c r="Q182" s="1106" t="n"/>
      <c r="R182" s="1106" t="n"/>
      <c r="S182" s="1106" t="n"/>
      <c r="T182" s="230" t="n"/>
      <c r="U182" s="1106" t="n"/>
      <c r="V182" s="1106" t="n"/>
      <c r="W182" s="1106" t="n"/>
      <c r="X182" s="1106" t="n"/>
      <c r="Y182" s="1106" t="n"/>
      <c r="Z182" s="1106" t="n"/>
      <c r="AA182" s="144" t="n"/>
      <c r="AB182" s="1106" t="n"/>
      <c r="AC182" s="1106" t="n"/>
      <c r="AD182" s="1106" t="n"/>
      <c r="AE182" s="1106" t="n"/>
      <c r="AF182" s="1106" t="n"/>
      <c r="AG182" s="1106" t="n"/>
      <c r="AH182" s="144" t="n"/>
      <c r="AI182" s="1106" t="n"/>
      <c r="AJ182" s="1106" t="n"/>
      <c r="AK182" s="1106" t="n"/>
      <c r="AL182" s="1106" t="n"/>
      <c r="AM182" s="1106" t="n"/>
      <c r="AN182" s="1106" t="n"/>
      <c r="AO182" s="1106" t="n"/>
      <c r="AP182" s="1106" t="n"/>
      <c r="AQ182" s="1106" t="n"/>
      <c r="AR182" s="1106" t="n"/>
      <c r="AS182" s="1106" t="n"/>
      <c r="AT182" s="1106" t="n"/>
      <c r="AU182" s="1106" t="n"/>
      <c r="AV182" s="1106" t="n"/>
      <c r="AW182" s="1106" t="n"/>
      <c r="AX182" s="1106" t="n"/>
      <c r="AY182" s="1106" t="n"/>
      <c r="AZ182" s="144" t="n"/>
      <c r="BA182" s="1106" t="n"/>
      <c r="BB182" s="1106" t="n"/>
      <c r="BC182" s="1106" t="n"/>
      <c r="BD182" s="1106" t="n"/>
      <c r="BE182" s="1106" t="n"/>
      <c r="BF182" s="1106" t="n"/>
      <c r="BG182" s="1106" t="n"/>
      <c r="BH182" s="1106" t="n"/>
      <c r="BI182" s="1106" t="n"/>
      <c r="BJ182" s="1106" t="n"/>
      <c r="BK182" s="1106" t="n"/>
      <c r="BL182" s="1106" t="n"/>
      <c r="BM182" s="1106" t="n"/>
      <c r="BN182" s="1106" t="n"/>
      <c r="BO182" s="1106" t="n"/>
      <c r="BP182" s="1106" t="n"/>
      <c r="BQ182" s="1106" t="n"/>
      <c r="BR182" s="1106" t="n"/>
      <c r="BS182" s="1106" t="n"/>
      <c r="BT182" s="1106" t="n"/>
      <c r="BU182" s="1106" t="n"/>
      <c r="BV182" s="1106" t="n"/>
      <c r="BW182" s="1106" t="n"/>
      <c r="BX182" s="1106" t="n"/>
      <c r="BY182" s="1106" t="n"/>
      <c r="BZ182" s="1106" t="n"/>
      <c r="CA182" s="1106" t="n"/>
      <c r="CB182" s="1106" t="n"/>
      <c r="CC182" s="1106" t="n"/>
      <c r="CD182" s="1106" t="n"/>
      <c r="CE182" s="1106" t="n"/>
      <c r="CF182" s="1106" t="n"/>
      <c r="CG182" s="1106" t="n"/>
      <c r="CH182" s="1106" t="n"/>
      <c r="CI182" s="1106" t="n"/>
      <c r="CJ182" s="1106" t="n"/>
      <c r="CK182" s="1106" t="n"/>
      <c r="CL182" s="1106" t="n"/>
      <c r="CM182" s="1106" t="n"/>
      <c r="CN182" s="1106" t="n"/>
      <c r="CO182" s="1106" t="n"/>
      <c r="CP182" s="1106" t="n"/>
      <c r="CQ182" s="1106" t="n"/>
      <c r="CR182" s="1106" t="n"/>
      <c r="CS182" s="1106" t="n"/>
      <c r="CT182" s="1106" t="n"/>
      <c r="CU182" s="1106" t="n"/>
      <c r="CV182" s="1106" t="n"/>
      <c r="CW182" s="1106" t="n"/>
      <c r="CX182" s="1106" t="n"/>
      <c r="CY182" s="1106" t="n"/>
      <c r="CZ182" s="1106" t="n"/>
      <c r="DA182" s="1106" t="n"/>
      <c r="DB182" s="1106" t="n"/>
      <c r="DC182" s="1106" t="n"/>
      <c r="DD182" s="1106" t="n"/>
      <c r="DE182" s="1106" t="n"/>
      <c r="DF182" s="1106" t="n"/>
      <c r="DG182" s="1106" t="n"/>
      <c r="DH182" s="1106" t="n"/>
      <c r="DI182" s="1106" t="n"/>
    </row>
    <row r="183" ht="13.5" customHeight="1" s="1178">
      <c r="A183" s="1106" t="n"/>
      <c r="B183" s="1106" t="n"/>
      <c r="C183" s="1106" t="n"/>
      <c r="D183" s="1106" t="n"/>
      <c r="E183" s="1106" t="n"/>
      <c r="F183" s="1106" t="n"/>
      <c r="G183" s="144" t="n"/>
      <c r="H183" s="1122">
        <f>MIN(L178,MAX(0,INT((520*N49-H172*H177)/H178)))</f>
        <v/>
      </c>
      <c r="I183" s="1122" t="n"/>
      <c r="J183" s="1122">
        <f>L188-H183</f>
        <v/>
      </c>
      <c r="K183" s="1122" t="n"/>
      <c r="L183" s="1122" t="n"/>
      <c r="M183" s="1106" t="n"/>
      <c r="N183" s="1106" t="n"/>
      <c r="O183" s="1106" t="n"/>
      <c r="P183" s="1106" t="n"/>
      <c r="Q183" s="1106" t="n"/>
      <c r="R183" s="1106" t="n"/>
      <c r="S183" s="1106" t="n"/>
      <c r="T183" s="230" t="n"/>
      <c r="U183" s="1106" t="n"/>
      <c r="V183" s="1106" t="n"/>
      <c r="W183" s="1106" t="n"/>
      <c r="X183" s="1106" t="n"/>
      <c r="Y183" s="1106" t="n"/>
      <c r="Z183" s="1106" t="n"/>
      <c r="AA183" s="144" t="n"/>
      <c r="AB183" s="1106" t="n"/>
      <c r="AC183" s="1106" t="n"/>
      <c r="AD183" s="1106" t="n"/>
      <c r="AE183" s="1106" t="n"/>
      <c r="AF183" s="1106" t="n"/>
      <c r="AG183" s="1106" t="n"/>
      <c r="AH183" s="144" t="n"/>
      <c r="AI183" s="1106" t="n"/>
      <c r="AJ183" s="1106" t="n"/>
      <c r="AK183" s="1106" t="n"/>
      <c r="AL183" s="1106" t="n"/>
      <c r="AM183" s="1106" t="n"/>
      <c r="AN183" s="1106" t="n"/>
      <c r="AO183" s="1106" t="n"/>
      <c r="AP183" s="1106" t="n"/>
      <c r="AQ183" s="1106" t="n"/>
      <c r="AR183" s="1106" t="n"/>
      <c r="AS183" s="1106" t="n"/>
      <c r="AT183" s="1106" t="n"/>
      <c r="AU183" s="1106" t="n"/>
      <c r="AV183" s="1106" t="n"/>
      <c r="AW183" s="1106" t="n"/>
      <c r="AX183" s="1106" t="n"/>
      <c r="AY183" s="1106" t="n"/>
      <c r="AZ183" s="144" t="n"/>
      <c r="BA183" s="1106" t="n"/>
      <c r="BB183" s="1106" t="n"/>
      <c r="BC183" s="1106" t="n"/>
      <c r="BD183" s="1106" t="n"/>
      <c r="BE183" s="1106" t="n"/>
      <c r="BF183" s="1106" t="n"/>
      <c r="BG183" s="1106" t="n"/>
      <c r="BH183" s="1106" t="n"/>
      <c r="BI183" s="1106" t="n"/>
      <c r="BJ183" s="1106" t="n"/>
      <c r="BK183" s="1106" t="n"/>
      <c r="BL183" s="1106" t="n"/>
      <c r="BM183" s="1106" t="n"/>
      <c r="BN183" s="1106" t="n"/>
      <c r="BO183" s="1106" t="n"/>
      <c r="BP183" s="1106" t="n"/>
      <c r="BQ183" s="1106" t="n"/>
      <c r="BR183" s="1106" t="n"/>
      <c r="BS183" s="1106" t="n"/>
      <c r="BT183" s="1106" t="n"/>
      <c r="BU183" s="1106" t="n"/>
      <c r="BV183" s="1106" t="n"/>
      <c r="BW183" s="1106" t="n"/>
      <c r="BX183" s="1106" t="n"/>
      <c r="BY183" s="1106" t="n"/>
      <c r="BZ183" s="1106" t="n"/>
      <c r="CA183" s="1106" t="n"/>
      <c r="CB183" s="1106" t="n"/>
      <c r="CC183" s="1106" t="n"/>
      <c r="CD183" s="1106" t="n"/>
      <c r="CE183" s="1106" t="n"/>
      <c r="CF183" s="1106" t="n"/>
      <c r="CG183" s="1106" t="n"/>
      <c r="CH183" s="1106" t="n"/>
      <c r="CI183" s="1106" t="n"/>
      <c r="CJ183" s="1106" t="n"/>
      <c r="CK183" s="1106" t="n"/>
      <c r="CL183" s="1106" t="n"/>
      <c r="CM183" s="1106" t="n"/>
      <c r="CN183" s="1106" t="n"/>
      <c r="CO183" s="1106" t="n"/>
      <c r="CP183" s="1106" t="n"/>
      <c r="CQ183" s="1106" t="n"/>
      <c r="CR183" s="1106" t="n"/>
      <c r="CS183" s="1106" t="n"/>
      <c r="CT183" s="1106" t="n"/>
      <c r="CU183" s="1106" t="n"/>
      <c r="CV183" s="1106" t="n"/>
      <c r="CW183" s="1106" t="n"/>
      <c r="CX183" s="1106" t="n"/>
      <c r="CY183" s="1106" t="n"/>
      <c r="CZ183" s="1106" t="n"/>
      <c r="DA183" s="1106" t="n"/>
      <c r="DB183" s="1106" t="n"/>
      <c r="DC183" s="1106" t="n"/>
      <c r="DD183" s="1106" t="n"/>
      <c r="DE183" s="1106" t="n"/>
      <c r="DF183" s="1106" t="n"/>
      <c r="DG183" s="1106" t="n"/>
      <c r="DH183" s="1106" t="n"/>
      <c r="DI183" s="1106" t="n"/>
    </row>
    <row r="184" ht="13.5" customHeight="1" s="1178">
      <c r="A184" s="1106" t="n"/>
      <c r="B184" s="1106" t="n"/>
      <c r="C184" s="1106" t="n"/>
      <c r="D184" s="1106" t="n"/>
      <c r="E184" s="1106" t="n"/>
      <c r="F184" s="1106" t="n"/>
      <c r="G184" s="144" t="n"/>
      <c r="H184" s="1122">
        <f>MIN(L179,MAX(0,INT((520*N49-H172*H177-H173*H178)/H179)))</f>
        <v/>
      </c>
      <c r="I184" s="1122" t="n"/>
      <c r="J184" s="1122">
        <f>INT(L179/3*2)</f>
        <v/>
      </c>
      <c r="K184" s="1122">
        <f>INT(J184/2)</f>
        <v/>
      </c>
      <c r="L184" s="1122" t="n"/>
      <c r="M184" s="1106" t="n"/>
      <c r="N184" s="1106" t="n"/>
      <c r="O184" s="1106" t="n"/>
      <c r="P184" s="1106" t="n"/>
      <c r="Q184" s="1106" t="n"/>
      <c r="R184" s="1106" t="n"/>
      <c r="S184" s="1106" t="n"/>
      <c r="T184" s="230" t="n"/>
      <c r="U184" s="1106" t="n"/>
      <c r="V184" s="1106" t="n"/>
      <c r="W184" s="1106" t="n"/>
      <c r="X184" s="1106" t="n"/>
      <c r="Y184" s="1106" t="n"/>
      <c r="Z184" s="1106" t="n"/>
      <c r="AA184" s="144" t="n"/>
      <c r="AB184" s="1106" t="n"/>
      <c r="AC184" s="1106" t="n"/>
      <c r="AD184" s="1106" t="n"/>
      <c r="AE184" s="1106" t="n"/>
      <c r="AF184" s="1106" t="n"/>
      <c r="AG184" s="1106" t="n"/>
      <c r="AH184" s="144" t="n"/>
      <c r="AI184" s="1106" t="n"/>
      <c r="AJ184" s="1106" t="n"/>
      <c r="AK184" s="1106" t="n"/>
      <c r="AL184" s="1106" t="n"/>
      <c r="AM184" s="1106" t="n"/>
      <c r="AN184" s="1106" t="n"/>
      <c r="AO184" s="1106" t="n"/>
      <c r="AP184" s="1106" t="n"/>
      <c r="AQ184" s="1106" t="n"/>
      <c r="AR184" s="1106" t="n"/>
      <c r="AS184" s="1106" t="n"/>
      <c r="AT184" s="1106" t="n"/>
      <c r="AU184" s="1106" t="n"/>
      <c r="AV184" s="1106" t="n"/>
      <c r="AW184" s="1106" t="n"/>
      <c r="AX184" s="1106" t="n"/>
      <c r="AY184" s="1106" t="n"/>
      <c r="AZ184" s="144" t="n"/>
      <c r="BA184" s="1106" t="n"/>
      <c r="BB184" s="1106" t="n"/>
      <c r="BC184" s="1106" t="n"/>
      <c r="BD184" s="1106" t="n"/>
      <c r="BE184" s="1106" t="n"/>
      <c r="BF184" s="1106" t="n"/>
      <c r="BG184" s="1106" t="n"/>
      <c r="BH184" s="1106" t="n"/>
      <c r="BI184" s="1106" t="n"/>
      <c r="BJ184" s="1106" t="n"/>
      <c r="BK184" s="1106" t="n"/>
      <c r="BL184" s="1106" t="n"/>
      <c r="BM184" s="1106" t="n"/>
      <c r="BN184" s="1106" t="n"/>
      <c r="BO184" s="1106" t="n"/>
      <c r="BP184" s="1106" t="n"/>
      <c r="BQ184" s="1106" t="n"/>
      <c r="BR184" s="1106" t="n"/>
      <c r="BS184" s="1106" t="n"/>
      <c r="BT184" s="1106" t="n"/>
      <c r="BU184" s="1106" t="n"/>
      <c r="BV184" s="1106" t="n"/>
      <c r="BW184" s="1106" t="n"/>
      <c r="BX184" s="1106" t="n"/>
      <c r="BY184" s="1106" t="n"/>
      <c r="BZ184" s="1106" t="n"/>
      <c r="CA184" s="1106" t="n"/>
      <c r="CB184" s="1106" t="n"/>
      <c r="CC184" s="1106" t="n"/>
      <c r="CD184" s="1106" t="n"/>
      <c r="CE184" s="1106" t="n"/>
      <c r="CF184" s="1106" t="n"/>
      <c r="CG184" s="1106" t="n"/>
      <c r="CH184" s="1106" t="n"/>
      <c r="CI184" s="1106" t="n"/>
      <c r="CJ184" s="1106" t="n"/>
      <c r="CK184" s="1106" t="n"/>
      <c r="CL184" s="1106" t="n"/>
      <c r="CM184" s="1106" t="n"/>
      <c r="CN184" s="1106" t="n"/>
      <c r="CO184" s="1106" t="n"/>
      <c r="CP184" s="1106" t="n"/>
      <c r="CQ184" s="1106" t="n"/>
      <c r="CR184" s="1106" t="n"/>
      <c r="CS184" s="1106" t="n"/>
      <c r="CT184" s="1106" t="n"/>
      <c r="CU184" s="1106" t="n"/>
      <c r="CV184" s="1106" t="n"/>
      <c r="CW184" s="1106" t="n"/>
      <c r="CX184" s="1106" t="n"/>
      <c r="CY184" s="1106" t="n"/>
      <c r="CZ184" s="1106" t="n"/>
      <c r="DA184" s="1106" t="n"/>
      <c r="DB184" s="1106" t="n"/>
      <c r="DC184" s="1106" t="n"/>
      <c r="DD184" s="1106" t="n"/>
      <c r="DE184" s="1106" t="n"/>
      <c r="DF184" s="1106" t="n"/>
      <c r="DG184" s="1106" t="n"/>
      <c r="DH184" s="1106" t="n"/>
      <c r="DI184" s="1106" t="n"/>
    </row>
    <row r="185" ht="13.5" customHeight="1" s="1178">
      <c r="A185" s="1106" t="n"/>
      <c r="B185" s="1106" t="n"/>
      <c r="C185" s="1106" t="n"/>
      <c r="D185" s="1106" t="n"/>
      <c r="E185" s="1106" t="n"/>
      <c r="F185" s="1106" t="n"/>
      <c r="G185" s="144" t="n"/>
      <c r="H185" s="1122">
        <f>MAX(0,INT((N49*520-H172*H177-H173*H178-H174*H179)/H180))</f>
        <v/>
      </c>
      <c r="I185" s="1122" t="n"/>
      <c r="J185" s="1122">
        <f>INT(L180/3*2)</f>
        <v/>
      </c>
      <c r="K185" s="1122">
        <f>INT(J185/2)</f>
        <v/>
      </c>
      <c r="L185" s="1122" t="n"/>
      <c r="M185" s="1106" t="n"/>
      <c r="N185" s="1106" t="n"/>
      <c r="O185" s="1106" t="n"/>
      <c r="P185" s="1106" t="n"/>
      <c r="Q185" s="1106" t="n"/>
      <c r="R185" s="1106" t="n"/>
      <c r="S185" s="1106" t="n"/>
      <c r="T185" s="230" t="n"/>
      <c r="U185" s="1106" t="n"/>
      <c r="V185" s="1106" t="n"/>
      <c r="W185" s="1106" t="n"/>
      <c r="X185" s="1106" t="n"/>
      <c r="Y185" s="1106" t="n"/>
      <c r="Z185" s="1106" t="n"/>
      <c r="AA185" s="144" t="n"/>
      <c r="AB185" s="1106" t="n"/>
      <c r="AC185" s="1106" t="n"/>
      <c r="AD185" s="1106" t="n"/>
      <c r="AE185" s="1106" t="n"/>
      <c r="AF185" s="1106" t="n"/>
      <c r="AG185" s="1106" t="n"/>
      <c r="AH185" s="144" t="n"/>
      <c r="AI185" s="1106" t="n"/>
      <c r="AJ185" s="1106" t="n"/>
      <c r="AK185" s="1106" t="n"/>
      <c r="AL185" s="1106" t="n"/>
      <c r="AM185" s="1106" t="n"/>
      <c r="AN185" s="1106" t="n"/>
      <c r="AO185" s="1106" t="n"/>
      <c r="AP185" s="1106" t="n"/>
      <c r="AQ185" s="1106" t="n"/>
      <c r="AR185" s="1106" t="n"/>
      <c r="AS185" s="1106" t="n"/>
      <c r="AT185" s="1106" t="n"/>
      <c r="AU185" s="1106" t="n"/>
      <c r="AV185" s="1106" t="n"/>
      <c r="AW185" s="1106" t="n"/>
      <c r="AX185" s="1106" t="n"/>
      <c r="AY185" s="1106" t="n"/>
      <c r="AZ185" s="144" t="n"/>
      <c r="BA185" s="1106" t="n"/>
      <c r="BB185" s="1106" t="n"/>
      <c r="BC185" s="1106" t="n"/>
      <c r="BD185" s="1106" t="n"/>
      <c r="BE185" s="1106" t="n"/>
      <c r="BF185" s="1106" t="n"/>
      <c r="BG185" s="1106" t="n"/>
      <c r="BH185" s="1106" t="n"/>
      <c r="BI185" s="1106" t="n"/>
      <c r="BJ185" s="1106" t="n"/>
      <c r="BK185" s="1106" t="n"/>
      <c r="BL185" s="1106" t="n"/>
      <c r="BM185" s="1106" t="n"/>
      <c r="BN185" s="1106" t="n"/>
      <c r="BO185" s="1106" t="n"/>
      <c r="BP185" s="1106" t="n"/>
      <c r="BQ185" s="1106" t="n"/>
      <c r="BR185" s="1106" t="n"/>
      <c r="BS185" s="1106" t="n"/>
      <c r="BT185" s="1106" t="n"/>
      <c r="BU185" s="1106" t="n"/>
      <c r="BV185" s="1106" t="n"/>
      <c r="BW185" s="1106" t="n"/>
      <c r="BX185" s="1106" t="n"/>
      <c r="BY185" s="1106" t="n"/>
      <c r="BZ185" s="1106" t="n"/>
      <c r="CA185" s="1106" t="n"/>
      <c r="CB185" s="1106" t="n"/>
      <c r="CC185" s="1106" t="n"/>
      <c r="CD185" s="1106" t="n"/>
      <c r="CE185" s="1106" t="n"/>
      <c r="CF185" s="1106" t="n"/>
      <c r="CG185" s="1106" t="n"/>
      <c r="CH185" s="1106" t="n"/>
      <c r="CI185" s="1106" t="n"/>
      <c r="CJ185" s="1106" t="n"/>
      <c r="CK185" s="1106" t="n"/>
      <c r="CL185" s="1106" t="n"/>
      <c r="CM185" s="1106" t="n"/>
      <c r="CN185" s="1106" t="n"/>
      <c r="CO185" s="1106" t="n"/>
      <c r="CP185" s="1106" t="n"/>
      <c r="CQ185" s="1106" t="n"/>
      <c r="CR185" s="1106" t="n"/>
      <c r="CS185" s="1106" t="n"/>
      <c r="CT185" s="1106" t="n"/>
      <c r="CU185" s="1106" t="n"/>
      <c r="CV185" s="1106" t="n"/>
      <c r="CW185" s="1106" t="n"/>
      <c r="CX185" s="1106" t="n"/>
      <c r="CY185" s="1106" t="n"/>
      <c r="CZ185" s="1106" t="n"/>
      <c r="DA185" s="1106" t="n"/>
      <c r="DB185" s="1106" t="n"/>
      <c r="DC185" s="1106" t="n"/>
      <c r="DD185" s="1106" t="n"/>
      <c r="DE185" s="1106" t="n"/>
      <c r="DF185" s="1106" t="n"/>
      <c r="DG185" s="1106" t="n"/>
      <c r="DH185" s="1106" t="n"/>
      <c r="DI185" s="1106" t="n"/>
    </row>
    <row r="186" ht="13.5" customHeight="1" s="1178">
      <c r="A186" s="1106" t="n"/>
      <c r="B186" s="1106" t="n"/>
      <c r="C186" s="1106" t="n"/>
      <c r="D186" s="1106" t="n"/>
      <c r="E186" s="1106" t="n"/>
      <c r="F186" s="1106" t="n"/>
      <c r="G186" s="144" t="n"/>
      <c r="H186" s="1106" t="n"/>
      <c r="I186" s="1106" t="n"/>
      <c r="J186" s="1106" t="n"/>
      <c r="K186" s="1106" t="n"/>
      <c r="L186" s="1106" t="n"/>
      <c r="M186" s="1106" t="n"/>
      <c r="N186" s="1106" t="n"/>
      <c r="O186" s="1106" t="n"/>
      <c r="P186" s="1106" t="n"/>
      <c r="Q186" s="1106" t="n"/>
      <c r="R186" s="1106" t="n"/>
      <c r="S186" s="1106" t="n"/>
      <c r="T186" s="230" t="n"/>
      <c r="U186" s="1106" t="n"/>
      <c r="V186" s="1106" t="n"/>
      <c r="W186" s="1106" t="n"/>
      <c r="X186" s="1106" t="n"/>
      <c r="Y186" s="1106" t="n"/>
      <c r="Z186" s="1106" t="n"/>
      <c r="AA186" s="144" t="n"/>
      <c r="AB186" s="1106" t="n"/>
      <c r="AC186" s="1106" t="n"/>
      <c r="AD186" s="1106" t="n"/>
      <c r="AE186" s="1106" t="n"/>
      <c r="AF186" s="1106" t="n"/>
      <c r="AG186" s="1106" t="n"/>
      <c r="AH186" s="144" t="n"/>
      <c r="AI186" s="1106" t="n"/>
      <c r="AJ186" s="1106" t="n"/>
      <c r="AK186" s="1106" t="n"/>
      <c r="AL186" s="1106" t="n"/>
      <c r="AM186" s="1106" t="n"/>
      <c r="AN186" s="1106" t="n"/>
      <c r="AO186" s="1106" t="n"/>
      <c r="AP186" s="1106" t="n"/>
      <c r="AQ186" s="1106" t="n"/>
      <c r="AR186" s="1106" t="n"/>
      <c r="AS186" s="1106" t="n"/>
      <c r="AT186" s="1106" t="n"/>
      <c r="AU186" s="1106" t="n"/>
      <c r="AV186" s="1106" t="n"/>
      <c r="AW186" s="1106" t="n"/>
      <c r="AX186" s="1106" t="n"/>
      <c r="AY186" s="1106" t="n"/>
      <c r="AZ186" s="144" t="n"/>
      <c r="BA186" s="1106" t="n"/>
      <c r="BB186" s="1106" t="n"/>
      <c r="BC186" s="1106" t="n"/>
      <c r="BD186" s="1106" t="n"/>
      <c r="BE186" s="1106" t="n"/>
      <c r="BF186" s="1106" t="n"/>
      <c r="BG186" s="1106" t="n"/>
      <c r="BH186" s="1106" t="n"/>
      <c r="BI186" s="1106" t="n"/>
      <c r="BJ186" s="1106" t="n"/>
      <c r="BK186" s="1106" t="n"/>
      <c r="BL186" s="1106" t="n"/>
      <c r="BM186" s="1106" t="n"/>
      <c r="BN186" s="1106" t="n"/>
      <c r="BO186" s="1106" t="n"/>
      <c r="BP186" s="1106" t="n"/>
      <c r="BQ186" s="1106" t="n"/>
      <c r="BR186" s="1106" t="n"/>
      <c r="BS186" s="1106" t="n"/>
      <c r="BT186" s="1106" t="n"/>
      <c r="BU186" s="1106" t="n"/>
      <c r="BV186" s="1106" t="n"/>
      <c r="BW186" s="1106" t="n"/>
      <c r="BX186" s="1106" t="n"/>
      <c r="BY186" s="1106" t="n"/>
      <c r="BZ186" s="1106" t="n"/>
      <c r="CA186" s="1106" t="n"/>
      <c r="CB186" s="1106" t="n"/>
      <c r="CC186" s="1106" t="n"/>
      <c r="CD186" s="1106" t="n"/>
      <c r="CE186" s="1106" t="n"/>
      <c r="CF186" s="1106" t="n"/>
      <c r="CG186" s="1106" t="n"/>
      <c r="CH186" s="1106" t="n"/>
      <c r="CI186" s="1106" t="n"/>
      <c r="CJ186" s="1106" t="n"/>
      <c r="CK186" s="1106" t="n"/>
      <c r="CL186" s="1106" t="n"/>
      <c r="CM186" s="1106" t="n"/>
      <c r="CN186" s="1106" t="n"/>
      <c r="CO186" s="1106" t="n"/>
      <c r="CP186" s="1106" t="n"/>
      <c r="CQ186" s="1106" t="n"/>
      <c r="CR186" s="1106" t="n"/>
      <c r="CS186" s="1106" t="n"/>
      <c r="CT186" s="1106" t="n"/>
      <c r="CU186" s="1106" t="n"/>
      <c r="CV186" s="1106" t="n"/>
      <c r="CW186" s="1106" t="n"/>
      <c r="CX186" s="1106" t="n"/>
      <c r="CY186" s="1106" t="n"/>
      <c r="CZ186" s="1106" t="n"/>
      <c r="DA186" s="1106" t="n"/>
      <c r="DB186" s="1106" t="n"/>
      <c r="DC186" s="1106" t="n"/>
      <c r="DD186" s="1106" t="n"/>
      <c r="DE186" s="1106" t="n"/>
      <c r="DF186" s="1106" t="n"/>
      <c r="DG186" s="1106" t="n"/>
      <c r="DH186" s="1106" t="n"/>
      <c r="DI186" s="1106" t="n"/>
    </row>
    <row r="187" ht="13.5" customHeight="1" s="1178">
      <c r="A187" s="1106" t="n"/>
      <c r="B187" s="1106" t="n"/>
      <c r="C187" s="1106" t="n"/>
      <c r="D187" s="1106" t="n"/>
      <c r="E187" s="1106" t="n"/>
      <c r="F187" s="1106" t="n"/>
      <c r="G187" s="144" t="n"/>
      <c r="H187" s="1106" t="n"/>
      <c r="I187" s="1106" t="n"/>
      <c r="J187" s="1106" t="n"/>
      <c r="K187" s="1106" t="n"/>
      <c r="L187" s="1106" t="n"/>
      <c r="M187" s="1106" t="n"/>
      <c r="N187" s="1106" t="n"/>
      <c r="O187" s="1106" t="n"/>
      <c r="P187" s="1106" t="n"/>
      <c r="Q187" s="1106" t="n"/>
      <c r="R187" s="1106" t="n"/>
      <c r="S187" s="1106" t="n"/>
      <c r="T187" s="230" t="n"/>
      <c r="U187" s="1106" t="n"/>
      <c r="V187" s="1106" t="n"/>
      <c r="W187" s="1106" t="n"/>
      <c r="X187" s="1106" t="n"/>
      <c r="Y187" s="1106" t="n"/>
      <c r="Z187" s="1106" t="n"/>
      <c r="AA187" s="144" t="n"/>
      <c r="AB187" s="1106" t="n"/>
      <c r="AC187" s="1106" t="n"/>
      <c r="AD187" s="1106" t="n"/>
      <c r="AE187" s="1106" t="n"/>
      <c r="AF187" s="1106" t="n"/>
      <c r="AG187" s="1106" t="n"/>
      <c r="AH187" s="144" t="n"/>
      <c r="AI187" s="1106" t="n"/>
      <c r="AJ187" s="1106" t="n"/>
      <c r="AK187" s="1106" t="n"/>
      <c r="AL187" s="1106" t="n"/>
      <c r="AM187" s="1106" t="n"/>
      <c r="AN187" s="1106" t="n"/>
      <c r="AO187" s="1106" t="n"/>
      <c r="AP187" s="1106" t="n"/>
      <c r="AQ187" s="1106" t="n"/>
      <c r="AR187" s="1106" t="n"/>
      <c r="AS187" s="1106" t="n"/>
      <c r="AT187" s="1106" t="n"/>
      <c r="AU187" s="1106" t="n"/>
      <c r="AV187" s="1106" t="n"/>
      <c r="AW187" s="1106" t="n"/>
      <c r="AX187" s="1106" t="n"/>
      <c r="AY187" s="1106" t="n"/>
      <c r="AZ187" s="144" t="n"/>
      <c r="BA187" s="1106" t="n"/>
      <c r="BB187" s="1106" t="n"/>
      <c r="BC187" s="1106" t="n"/>
      <c r="BD187" s="1106" t="n"/>
      <c r="BE187" s="1106" t="n"/>
      <c r="BF187" s="1106" t="n"/>
      <c r="BG187" s="1106" t="n"/>
      <c r="BH187" s="1106" t="n"/>
      <c r="BI187" s="1106" t="n"/>
      <c r="BJ187" s="1106" t="n"/>
      <c r="BK187" s="1106" t="n"/>
      <c r="BL187" s="1106" t="n"/>
      <c r="BM187" s="1106" t="n"/>
      <c r="BN187" s="1106" t="n"/>
      <c r="BO187" s="1106" t="n"/>
      <c r="BP187" s="1106" t="n"/>
      <c r="BQ187" s="1106" t="n"/>
      <c r="BR187" s="1106" t="n"/>
      <c r="BS187" s="1106" t="n"/>
      <c r="BT187" s="1106" t="n"/>
      <c r="BU187" s="1106" t="n"/>
      <c r="BV187" s="1106" t="n"/>
      <c r="BW187" s="1106" t="n"/>
      <c r="BX187" s="1106" t="n"/>
      <c r="BY187" s="1106" t="n"/>
      <c r="BZ187" s="1106" t="n"/>
      <c r="CA187" s="1106" t="n"/>
      <c r="CB187" s="1106" t="n"/>
      <c r="CC187" s="1106" t="n"/>
      <c r="CD187" s="1106" t="n"/>
      <c r="CE187" s="1106" t="n"/>
      <c r="CF187" s="1106" t="n"/>
      <c r="CG187" s="1106" t="n"/>
      <c r="CH187" s="1106" t="n"/>
      <c r="CI187" s="1106" t="n"/>
      <c r="CJ187" s="1106" t="n"/>
      <c r="CK187" s="1106" t="n"/>
      <c r="CL187" s="1106" t="n"/>
      <c r="CM187" s="1106" t="n"/>
      <c r="CN187" s="1106" t="n"/>
      <c r="CO187" s="1106" t="n"/>
      <c r="CP187" s="1106" t="n"/>
      <c r="CQ187" s="1106" t="n"/>
      <c r="CR187" s="1106" t="n"/>
      <c r="CS187" s="1106" t="n"/>
      <c r="CT187" s="1106" t="n"/>
      <c r="CU187" s="1106" t="n"/>
      <c r="CV187" s="1106" t="n"/>
      <c r="CW187" s="1106" t="n"/>
      <c r="CX187" s="1106" t="n"/>
      <c r="CY187" s="1106" t="n"/>
      <c r="CZ187" s="1106" t="n"/>
      <c r="DA187" s="1106" t="n"/>
      <c r="DB187" s="1106" t="n"/>
      <c r="DC187" s="1106" t="n"/>
      <c r="DD187" s="1106" t="n"/>
      <c r="DE187" s="1106" t="n"/>
      <c r="DF187" s="1106" t="n"/>
      <c r="DG187" s="1106" t="n"/>
      <c r="DH187" s="1106" t="n"/>
      <c r="DI187" s="1106" t="n"/>
    </row>
    <row r="188" ht="13.5" customHeight="1" s="1178">
      <c r="A188" s="1106" t="n"/>
      <c r="B188" s="1106" t="n"/>
      <c r="C188" s="1106" t="n"/>
      <c r="D188" s="1106" t="n"/>
      <c r="E188" s="1106" t="n"/>
      <c r="F188" s="1106" t="n"/>
      <c r="G188" s="144" t="n"/>
      <c r="H188" s="1106" t="n"/>
      <c r="I188" s="1106" t="n"/>
      <c r="J188" s="1106" t="n"/>
      <c r="K188" s="1106" t="n"/>
      <c r="L188" s="1106" t="n"/>
      <c r="M188" s="1106" t="n"/>
      <c r="N188" s="1106" t="n"/>
      <c r="O188" s="1106" t="n"/>
      <c r="P188" s="1106" t="n"/>
      <c r="Q188" s="1106" t="n"/>
      <c r="R188" s="1106" t="n"/>
      <c r="S188" s="1106" t="n"/>
      <c r="T188" s="230" t="n"/>
      <c r="U188" s="1106" t="n"/>
      <c r="V188" s="1106" t="n"/>
      <c r="W188" s="1106" t="n"/>
      <c r="X188" s="1106" t="n"/>
      <c r="Y188" s="1106" t="n"/>
      <c r="Z188" s="1106" t="n"/>
      <c r="AA188" s="144" t="n"/>
      <c r="AB188" s="1106" t="n"/>
      <c r="AC188" s="1106" t="n"/>
      <c r="AD188" s="1106" t="n"/>
      <c r="AE188" s="1106" t="n"/>
      <c r="AF188" s="1106" t="n"/>
      <c r="AG188" s="1106" t="n"/>
      <c r="AH188" s="144" t="n"/>
      <c r="AI188" s="1106" t="n"/>
      <c r="AJ188" s="1106" t="n"/>
      <c r="AK188" s="1106" t="n"/>
      <c r="AL188" s="1106" t="n"/>
      <c r="AM188" s="1106" t="n"/>
      <c r="AN188" s="1106" t="n"/>
      <c r="AO188" s="1106" t="n"/>
      <c r="AP188" s="1106" t="n"/>
      <c r="AQ188" s="1106" t="n"/>
      <c r="AR188" s="1106" t="n"/>
      <c r="AS188" s="1106" t="n"/>
      <c r="AT188" s="1106" t="n"/>
      <c r="AU188" s="1106" t="n"/>
      <c r="AV188" s="1106" t="n"/>
      <c r="AW188" s="1106" t="n"/>
      <c r="AX188" s="1106" t="n"/>
      <c r="AY188" s="1106" t="n"/>
      <c r="AZ188" s="144" t="n"/>
      <c r="BA188" s="1106" t="n"/>
      <c r="BB188" s="1106" t="n"/>
      <c r="BC188" s="1106" t="n"/>
      <c r="BD188" s="1106" t="n"/>
      <c r="BE188" s="1106" t="n"/>
      <c r="BF188" s="1106" t="n"/>
      <c r="BG188" s="1106" t="n"/>
      <c r="BH188" s="1106" t="n"/>
      <c r="BI188" s="1106" t="n"/>
      <c r="BJ188" s="1106" t="n"/>
      <c r="BK188" s="1106" t="n"/>
      <c r="BL188" s="1106" t="n"/>
      <c r="BM188" s="1106" t="n"/>
      <c r="BN188" s="1106" t="n"/>
      <c r="BO188" s="1106" t="n"/>
      <c r="BP188" s="1106" t="n"/>
      <c r="BQ188" s="1106" t="n"/>
      <c r="BR188" s="1106" t="n"/>
      <c r="BS188" s="1106" t="n"/>
      <c r="BT188" s="1106" t="n"/>
      <c r="BU188" s="1106" t="n"/>
      <c r="BV188" s="1106" t="n"/>
      <c r="BW188" s="1106" t="n"/>
      <c r="BX188" s="1106" t="n"/>
      <c r="BY188" s="1106" t="n"/>
      <c r="BZ188" s="1106" t="n"/>
      <c r="CA188" s="1106" t="n"/>
      <c r="CB188" s="1106" t="n"/>
      <c r="CC188" s="1106" t="n"/>
      <c r="CD188" s="1106" t="n"/>
      <c r="CE188" s="1106" t="n"/>
      <c r="CF188" s="1106" t="n"/>
      <c r="CG188" s="1106" t="n"/>
      <c r="CH188" s="1106" t="n"/>
      <c r="CI188" s="1106" t="n"/>
      <c r="CJ188" s="1106" t="n"/>
      <c r="CK188" s="1106" t="n"/>
      <c r="CL188" s="1106" t="n"/>
      <c r="CM188" s="1106" t="n"/>
      <c r="CN188" s="1106" t="n"/>
      <c r="CO188" s="1106" t="n"/>
      <c r="CP188" s="1106" t="n"/>
      <c r="CQ188" s="1106" t="n"/>
      <c r="CR188" s="1106" t="n"/>
      <c r="CS188" s="1106" t="n"/>
      <c r="CT188" s="1106" t="n"/>
      <c r="CU188" s="1106" t="n"/>
      <c r="CV188" s="1106" t="n"/>
      <c r="CW188" s="1106" t="n"/>
      <c r="CX188" s="1106" t="n"/>
      <c r="CY188" s="1106" t="n"/>
      <c r="CZ188" s="1106" t="n"/>
      <c r="DA188" s="1106" t="n"/>
      <c r="DB188" s="1106" t="n"/>
      <c r="DC188" s="1106" t="n"/>
      <c r="DD188" s="1106" t="n"/>
      <c r="DE188" s="1106" t="n"/>
      <c r="DF188" s="1106" t="n"/>
      <c r="DG188" s="1106" t="n"/>
      <c r="DH188" s="1106" t="n"/>
      <c r="DI188" s="1106" t="n"/>
    </row>
    <row r="189" ht="13.5" customHeight="1" s="1178">
      <c r="A189" s="1106" t="n"/>
      <c r="B189" s="1106" t="n"/>
      <c r="C189" s="1106" t="n"/>
      <c r="D189" s="1106" t="n"/>
      <c r="E189" s="1106" t="n"/>
      <c r="F189" s="1106" t="n"/>
      <c r="G189" s="144" t="n"/>
      <c r="H189" s="1106" t="n"/>
      <c r="I189" s="1106" t="n"/>
      <c r="J189" s="1106" t="n"/>
      <c r="K189" s="1106" t="n"/>
      <c r="L189" s="1106" t="n"/>
      <c r="M189" s="1106" t="n"/>
      <c r="N189" s="1106" t="n"/>
      <c r="O189" s="1106" t="n"/>
      <c r="P189" s="1106" t="n"/>
      <c r="Q189" s="1106" t="n"/>
      <c r="R189" s="1106" t="n"/>
      <c r="S189" s="1106" t="n"/>
      <c r="T189" s="230" t="n"/>
      <c r="U189" s="1106" t="n"/>
      <c r="V189" s="1106" t="n"/>
      <c r="W189" s="1106" t="n"/>
      <c r="X189" s="1106" t="n"/>
      <c r="Y189" s="1106" t="n"/>
      <c r="Z189" s="1106" t="n"/>
      <c r="AA189" s="144" t="n"/>
      <c r="AB189" s="1106" t="n"/>
      <c r="AC189" s="1106" t="n"/>
      <c r="AD189" s="1106" t="n"/>
      <c r="AE189" s="1106" t="n"/>
      <c r="AF189" s="1106" t="n"/>
      <c r="AG189" s="1106" t="n"/>
      <c r="AH189" s="144" t="n"/>
      <c r="AI189" s="1106" t="n"/>
      <c r="AJ189" s="1106" t="n"/>
      <c r="AK189" s="1106" t="n"/>
      <c r="AL189" s="1106" t="n"/>
      <c r="AM189" s="1106" t="n"/>
      <c r="AN189" s="1106" t="n"/>
      <c r="AO189" s="1106" t="n"/>
      <c r="AP189" s="1106" t="n"/>
      <c r="AQ189" s="1106" t="n"/>
      <c r="AR189" s="1106" t="n"/>
      <c r="AS189" s="1106" t="n"/>
      <c r="AT189" s="1106" t="n"/>
      <c r="AU189" s="1106" t="n"/>
      <c r="AV189" s="1106" t="n"/>
      <c r="AW189" s="1106" t="n"/>
      <c r="AX189" s="1106" t="n"/>
      <c r="AY189" s="1106" t="n"/>
      <c r="AZ189" s="144" t="n"/>
      <c r="BA189" s="1106" t="n"/>
      <c r="BB189" s="1106" t="n"/>
      <c r="BC189" s="1106" t="n"/>
      <c r="BD189" s="1106" t="n"/>
      <c r="BE189" s="1106" t="n"/>
      <c r="BF189" s="1106" t="n"/>
      <c r="BG189" s="1106" t="n"/>
      <c r="BH189" s="1106" t="n"/>
      <c r="BI189" s="1106" t="n"/>
      <c r="BJ189" s="1106" t="n"/>
      <c r="BK189" s="1106" t="n"/>
      <c r="BL189" s="1106" t="n"/>
      <c r="BM189" s="1106" t="n"/>
      <c r="BN189" s="1106" t="n"/>
      <c r="BO189" s="1106" t="n"/>
      <c r="BP189" s="1106" t="n"/>
      <c r="BQ189" s="1106" t="n"/>
      <c r="BR189" s="1106" t="n"/>
      <c r="BS189" s="1106" t="n"/>
      <c r="BT189" s="1106" t="n"/>
      <c r="BU189" s="1106" t="n"/>
      <c r="BV189" s="1106" t="n"/>
      <c r="BW189" s="1106" t="n"/>
      <c r="BX189" s="1106" t="n"/>
      <c r="BY189" s="1106" t="n"/>
      <c r="BZ189" s="1106" t="n"/>
      <c r="CA189" s="1106" t="n"/>
      <c r="CB189" s="1106" t="n"/>
      <c r="CC189" s="1106" t="n"/>
      <c r="CD189" s="1106" t="n"/>
      <c r="CE189" s="1106" t="n"/>
      <c r="CF189" s="1106" t="n"/>
      <c r="CG189" s="1106" t="n"/>
      <c r="CH189" s="1106" t="n"/>
      <c r="CI189" s="1106" t="n"/>
      <c r="CJ189" s="1106" t="n"/>
      <c r="CK189" s="1106" t="n"/>
      <c r="CL189" s="1106" t="n"/>
      <c r="CM189" s="1106" t="n"/>
      <c r="CN189" s="1106" t="n"/>
      <c r="CO189" s="1106" t="n"/>
      <c r="CP189" s="1106" t="n"/>
      <c r="CQ189" s="1106" t="n"/>
      <c r="CR189" s="1106" t="n"/>
      <c r="CS189" s="1106" t="n"/>
      <c r="CT189" s="1106" t="n"/>
      <c r="CU189" s="1106" t="n"/>
      <c r="CV189" s="1106" t="n"/>
      <c r="CW189" s="1106" t="n"/>
      <c r="CX189" s="1106" t="n"/>
      <c r="CY189" s="1106" t="n"/>
      <c r="CZ189" s="1106" t="n"/>
      <c r="DA189" s="1106" t="n"/>
      <c r="DB189" s="1106" t="n"/>
      <c r="DC189" s="1106" t="n"/>
      <c r="DD189" s="1106" t="n"/>
      <c r="DE189" s="1106" t="n"/>
      <c r="DF189" s="1106" t="n"/>
      <c r="DG189" s="1106" t="n"/>
      <c r="DH189" s="1106" t="n"/>
      <c r="DI189" s="1106" t="n"/>
    </row>
    <row r="190" ht="13.5" customHeight="1" s="1178">
      <c r="A190" s="1106" t="n"/>
      <c r="B190" s="1106" t="n"/>
      <c r="C190" s="1106" t="n"/>
      <c r="D190" s="1106" t="n"/>
      <c r="E190" s="1106" t="n"/>
      <c r="F190" s="1106" t="n"/>
      <c r="G190" s="144" t="n"/>
      <c r="H190" s="1106" t="n"/>
      <c r="I190" s="1106" t="n"/>
      <c r="J190" s="1106" t="n"/>
      <c r="K190" s="1106" t="n"/>
      <c r="L190" s="1106" t="n"/>
      <c r="M190" s="1106" t="n"/>
      <c r="N190" s="1106" t="n"/>
      <c r="O190" s="1106" t="n"/>
      <c r="P190" s="1106" t="n"/>
      <c r="Q190" s="1106" t="n"/>
      <c r="R190" s="1106" t="n"/>
      <c r="S190" s="1106" t="n"/>
      <c r="T190" s="230" t="n"/>
      <c r="U190" s="1106" t="n"/>
      <c r="V190" s="1106" t="n"/>
      <c r="W190" s="1106" t="n"/>
      <c r="X190" s="1106" t="n"/>
      <c r="Y190" s="1106" t="n"/>
      <c r="Z190" s="1106" t="n"/>
      <c r="AA190" s="144" t="n"/>
      <c r="AB190" s="1106" t="n"/>
      <c r="AC190" s="1106" t="n"/>
      <c r="AD190" s="1106" t="n"/>
      <c r="AE190" s="1106" t="n"/>
      <c r="AF190" s="1106" t="n"/>
      <c r="AG190" s="1106" t="n"/>
      <c r="AH190" s="144" t="n"/>
      <c r="AI190" s="1106" t="n"/>
      <c r="AJ190" s="1106" t="n"/>
      <c r="AK190" s="1106" t="n"/>
      <c r="AL190" s="1106" t="n"/>
      <c r="AM190" s="1106" t="n"/>
      <c r="AN190" s="1106" t="n"/>
      <c r="AO190" s="1106" t="n"/>
      <c r="AP190" s="1106" t="n"/>
      <c r="AQ190" s="1106" t="n"/>
      <c r="AR190" s="1106" t="n"/>
      <c r="AS190" s="1106" t="n"/>
      <c r="AT190" s="1106" t="n"/>
      <c r="AU190" s="1106" t="n"/>
      <c r="AV190" s="1106" t="n"/>
      <c r="AW190" s="1106" t="n"/>
      <c r="AX190" s="1106" t="n"/>
      <c r="AY190" s="1106" t="n"/>
      <c r="AZ190" s="144" t="n"/>
      <c r="BA190" s="1106" t="n"/>
      <c r="BB190" s="1106" t="n"/>
      <c r="BC190" s="1106" t="n"/>
      <c r="BD190" s="1106" t="n"/>
      <c r="BE190" s="1106" t="n"/>
      <c r="BF190" s="1106" t="n"/>
      <c r="BG190" s="1106" t="n"/>
      <c r="BH190" s="1106" t="n"/>
      <c r="BI190" s="1106" t="n"/>
      <c r="BJ190" s="1106" t="n"/>
      <c r="BK190" s="1106" t="n"/>
      <c r="BL190" s="1106" t="n"/>
      <c r="BM190" s="1106" t="n"/>
      <c r="BN190" s="1106" t="n"/>
      <c r="BO190" s="1106" t="n"/>
      <c r="BP190" s="1106" t="n"/>
      <c r="BQ190" s="1106" t="n"/>
      <c r="BR190" s="1106" t="n"/>
      <c r="BS190" s="1106" t="n"/>
      <c r="BT190" s="1106" t="n"/>
      <c r="BU190" s="1106" t="n"/>
      <c r="BV190" s="1106" t="n"/>
      <c r="BW190" s="1106" t="n"/>
      <c r="BX190" s="1106" t="n"/>
      <c r="BY190" s="1106" t="n"/>
      <c r="BZ190" s="1106" t="n"/>
      <c r="CA190" s="1106" t="n"/>
      <c r="CB190" s="1106" t="n"/>
      <c r="CC190" s="1106" t="n"/>
      <c r="CD190" s="1106" t="n"/>
      <c r="CE190" s="1106" t="n"/>
      <c r="CF190" s="1106" t="n"/>
      <c r="CG190" s="1106" t="n"/>
      <c r="CH190" s="1106" t="n"/>
      <c r="CI190" s="1106" t="n"/>
      <c r="CJ190" s="1106" t="n"/>
      <c r="CK190" s="1106" t="n"/>
      <c r="CL190" s="1106" t="n"/>
      <c r="CM190" s="1106" t="n"/>
      <c r="CN190" s="1106" t="n"/>
      <c r="CO190" s="1106" t="n"/>
      <c r="CP190" s="1106" t="n"/>
      <c r="CQ190" s="1106" t="n"/>
      <c r="CR190" s="1106" t="n"/>
      <c r="CS190" s="1106" t="n"/>
      <c r="CT190" s="1106" t="n"/>
      <c r="CU190" s="1106" t="n"/>
      <c r="CV190" s="1106" t="n"/>
      <c r="CW190" s="1106" t="n"/>
      <c r="CX190" s="1106" t="n"/>
      <c r="CY190" s="1106" t="n"/>
      <c r="CZ190" s="1106" t="n"/>
      <c r="DA190" s="1106" t="n"/>
      <c r="DB190" s="1106" t="n"/>
      <c r="DC190" s="1106" t="n"/>
      <c r="DD190" s="1106" t="n"/>
      <c r="DE190" s="1106" t="n"/>
      <c r="DF190" s="1106" t="n"/>
      <c r="DG190" s="1106" t="n"/>
      <c r="DH190" s="1106" t="n"/>
      <c r="DI190" s="1106" t="n"/>
    </row>
    <row r="191" ht="13.5" customHeight="1" s="1178">
      <c r="A191" s="1106" t="n"/>
      <c r="B191" s="1106" t="n"/>
      <c r="C191" s="1106" t="n"/>
      <c r="D191" s="1106" t="n"/>
      <c r="E191" s="1106" t="n"/>
      <c r="F191" s="1106" t="n"/>
      <c r="G191" s="144" t="n"/>
      <c r="H191" s="1106" t="n"/>
      <c r="I191" s="1106" t="n"/>
      <c r="J191" s="1106" t="n"/>
      <c r="K191" s="1106" t="n"/>
      <c r="L191" s="1106" t="n"/>
      <c r="M191" s="1106" t="n"/>
      <c r="N191" s="1106" t="n"/>
      <c r="O191" s="1106" t="n"/>
      <c r="P191" s="1106" t="n"/>
      <c r="Q191" s="1106" t="n"/>
      <c r="R191" s="1106" t="n"/>
      <c r="S191" s="1106" t="n"/>
      <c r="T191" s="230" t="n"/>
      <c r="U191" s="1106" t="n"/>
      <c r="V191" s="1106" t="n"/>
      <c r="W191" s="1106" t="n"/>
      <c r="X191" s="1106" t="n"/>
      <c r="Y191" s="1106" t="n"/>
      <c r="Z191" s="1106" t="n"/>
      <c r="AA191" s="144" t="n"/>
      <c r="AB191" s="1106" t="n"/>
      <c r="AC191" s="1106" t="n"/>
      <c r="AD191" s="1106" t="n"/>
      <c r="AE191" s="1106" t="n"/>
      <c r="AF191" s="1106" t="n"/>
      <c r="AG191" s="1106" t="n"/>
      <c r="AH191" s="144" t="n"/>
      <c r="AI191" s="1106" t="n"/>
      <c r="AJ191" s="1106" t="n"/>
      <c r="AK191" s="1106" t="n"/>
      <c r="AL191" s="1106" t="n"/>
      <c r="AM191" s="1106" t="n"/>
      <c r="AN191" s="1106" t="n"/>
      <c r="AO191" s="1106" t="n"/>
      <c r="AP191" s="1106" t="n"/>
      <c r="AQ191" s="1106" t="n"/>
      <c r="AR191" s="1106" t="n"/>
      <c r="AS191" s="1106" t="n"/>
      <c r="AT191" s="1106" t="n"/>
      <c r="AU191" s="1106" t="n"/>
      <c r="AV191" s="1106" t="n"/>
      <c r="AW191" s="1106" t="n"/>
      <c r="AX191" s="1106" t="n"/>
      <c r="AY191" s="1106" t="n"/>
      <c r="AZ191" s="144" t="n"/>
      <c r="BA191" s="1106" t="n"/>
      <c r="BB191" s="1106" t="n"/>
      <c r="BC191" s="1106" t="n"/>
      <c r="BD191" s="1106" t="n"/>
      <c r="BE191" s="1106" t="n"/>
      <c r="BF191" s="1106" t="n"/>
      <c r="BG191" s="1106" t="n"/>
      <c r="BH191" s="1106" t="n"/>
      <c r="BI191" s="1106" t="n"/>
      <c r="BJ191" s="1106" t="n"/>
      <c r="BK191" s="1106" t="n"/>
      <c r="BL191" s="1106" t="n"/>
      <c r="BM191" s="1106" t="n"/>
      <c r="BN191" s="1106" t="n"/>
      <c r="BO191" s="1106" t="n"/>
      <c r="BP191" s="1106" t="n"/>
      <c r="BQ191" s="1106" t="n"/>
      <c r="BR191" s="1106" t="n"/>
      <c r="BS191" s="1106" t="n"/>
      <c r="BT191" s="1106" t="n"/>
      <c r="BU191" s="1106" t="n"/>
      <c r="BV191" s="1106" t="n"/>
      <c r="BW191" s="1106" t="n"/>
      <c r="BX191" s="1106" t="n"/>
      <c r="BY191" s="1106" t="n"/>
      <c r="BZ191" s="1106" t="n"/>
      <c r="CA191" s="1106" t="n"/>
      <c r="CB191" s="1106" t="n"/>
      <c r="CC191" s="1106" t="n"/>
      <c r="CD191" s="1106" t="n"/>
      <c r="CE191" s="1106" t="n"/>
      <c r="CF191" s="1106" t="n"/>
      <c r="CG191" s="1106" t="n"/>
      <c r="CH191" s="1106" t="n"/>
      <c r="CI191" s="1106" t="n"/>
      <c r="CJ191" s="1106" t="n"/>
      <c r="CK191" s="1106" t="n"/>
      <c r="CL191" s="1106" t="n"/>
      <c r="CM191" s="1106" t="n"/>
      <c r="CN191" s="1106" t="n"/>
      <c r="CO191" s="1106" t="n"/>
      <c r="CP191" s="1106" t="n"/>
      <c r="CQ191" s="1106" t="n"/>
      <c r="CR191" s="1106" t="n"/>
      <c r="CS191" s="1106" t="n"/>
      <c r="CT191" s="1106" t="n"/>
      <c r="CU191" s="1106" t="n"/>
      <c r="CV191" s="1106" t="n"/>
      <c r="CW191" s="1106" t="n"/>
      <c r="CX191" s="1106" t="n"/>
      <c r="CY191" s="1106" t="n"/>
      <c r="CZ191" s="1106" t="n"/>
      <c r="DA191" s="1106" t="n"/>
      <c r="DB191" s="1106" t="n"/>
      <c r="DC191" s="1106" t="n"/>
      <c r="DD191" s="1106" t="n"/>
      <c r="DE191" s="1106" t="n"/>
      <c r="DF191" s="1106" t="n"/>
      <c r="DG191" s="1106" t="n"/>
      <c r="DH191" s="1106" t="n"/>
      <c r="DI191" s="1106" t="n"/>
    </row>
    <row r="192" ht="13.5" customHeight="1" s="1178">
      <c r="A192" s="1106" t="n"/>
      <c r="B192" s="1106" t="n"/>
      <c r="C192" s="1106" t="n"/>
      <c r="D192" s="1106" t="n"/>
      <c r="E192" s="1106" t="n"/>
      <c r="F192" s="1106" t="n"/>
      <c r="G192" s="144" t="n"/>
      <c r="H192" s="1106" t="n"/>
      <c r="I192" s="1106" t="n"/>
      <c r="J192" s="1106" t="n"/>
      <c r="K192" s="1106" t="n"/>
      <c r="L192" s="1106" t="n"/>
      <c r="M192" s="1106" t="n"/>
      <c r="N192" s="1106" t="n"/>
      <c r="O192" s="1106" t="n"/>
      <c r="P192" s="1106" t="n"/>
      <c r="Q192" s="1106" t="n"/>
      <c r="R192" s="1106" t="n"/>
      <c r="S192" s="1106" t="n"/>
      <c r="T192" s="230" t="n"/>
      <c r="U192" s="1106" t="n"/>
      <c r="V192" s="1106" t="n"/>
      <c r="W192" s="1106" t="n"/>
      <c r="X192" s="1106" t="n"/>
      <c r="Y192" s="1106" t="n"/>
      <c r="Z192" s="1106" t="n"/>
      <c r="AA192" s="144" t="n"/>
      <c r="AB192" s="1106" t="n"/>
      <c r="AC192" s="1106" t="n"/>
      <c r="AD192" s="1106" t="n"/>
      <c r="AE192" s="1106" t="n"/>
      <c r="AF192" s="1106" t="n"/>
      <c r="AG192" s="1106" t="n"/>
      <c r="AH192" s="144" t="n"/>
      <c r="AI192" s="1106" t="n"/>
      <c r="AJ192" s="1106" t="n"/>
      <c r="AK192" s="1106" t="n"/>
      <c r="AL192" s="1106" t="n"/>
      <c r="AM192" s="1106" t="n"/>
      <c r="AN192" s="1106" t="n"/>
      <c r="AO192" s="1106" t="n"/>
      <c r="AP192" s="1106" t="n"/>
      <c r="AQ192" s="1106" t="n"/>
      <c r="AR192" s="1106" t="n"/>
      <c r="AS192" s="1106" t="n"/>
      <c r="AT192" s="1106" t="n"/>
      <c r="AU192" s="1106" t="n"/>
      <c r="AV192" s="1106" t="n"/>
      <c r="AW192" s="1106" t="n"/>
      <c r="AX192" s="1106" t="n"/>
      <c r="AY192" s="1106" t="n"/>
      <c r="AZ192" s="144" t="n"/>
      <c r="BA192" s="1106" t="n"/>
      <c r="BB192" s="1106" t="n"/>
      <c r="BC192" s="1106" t="n"/>
      <c r="BD192" s="1106" t="n"/>
      <c r="BE192" s="1106" t="n"/>
      <c r="BF192" s="1106" t="n"/>
      <c r="BG192" s="1106" t="n"/>
      <c r="BH192" s="1106" t="n"/>
      <c r="BI192" s="1106" t="n"/>
      <c r="BJ192" s="1106" t="n"/>
      <c r="BK192" s="1106" t="n"/>
      <c r="BL192" s="1106" t="n"/>
      <c r="BM192" s="1106" t="n"/>
      <c r="BN192" s="1106" t="n"/>
      <c r="BO192" s="1106" t="n"/>
      <c r="BP192" s="1106" t="n"/>
      <c r="BQ192" s="1106" t="n"/>
      <c r="BR192" s="1106" t="n"/>
      <c r="BS192" s="1106" t="n"/>
      <c r="BT192" s="1106" t="n"/>
      <c r="BU192" s="1106" t="n"/>
      <c r="BV192" s="1106" t="n"/>
      <c r="BW192" s="1106" t="n"/>
      <c r="BX192" s="1106" t="n"/>
      <c r="BY192" s="1106" t="n"/>
      <c r="BZ192" s="1106" t="n"/>
      <c r="CA192" s="1106" t="n"/>
      <c r="CB192" s="1106" t="n"/>
      <c r="CC192" s="1106" t="n"/>
      <c r="CD192" s="1106" t="n"/>
      <c r="CE192" s="1106" t="n"/>
      <c r="CF192" s="1106" t="n"/>
      <c r="CG192" s="1106" t="n"/>
      <c r="CH192" s="1106" t="n"/>
      <c r="CI192" s="1106" t="n"/>
      <c r="CJ192" s="1106" t="n"/>
      <c r="CK192" s="1106" t="n"/>
      <c r="CL192" s="1106" t="n"/>
      <c r="CM192" s="1106" t="n"/>
      <c r="CN192" s="1106" t="n"/>
      <c r="CO192" s="1106" t="n"/>
      <c r="CP192" s="1106" t="n"/>
      <c r="CQ192" s="1106" t="n"/>
      <c r="CR192" s="1106" t="n"/>
      <c r="CS192" s="1106" t="n"/>
      <c r="CT192" s="1106" t="n"/>
      <c r="CU192" s="1106" t="n"/>
      <c r="CV192" s="1106" t="n"/>
      <c r="CW192" s="1106" t="n"/>
      <c r="CX192" s="1106" t="n"/>
      <c r="CY192" s="1106" t="n"/>
      <c r="CZ192" s="1106" t="n"/>
      <c r="DA192" s="1106" t="n"/>
      <c r="DB192" s="1106" t="n"/>
      <c r="DC192" s="1106" t="n"/>
      <c r="DD192" s="1106" t="n"/>
      <c r="DE192" s="1106" t="n"/>
      <c r="DF192" s="1106" t="n"/>
      <c r="DG192" s="1106" t="n"/>
      <c r="DH192" s="1106" t="n"/>
      <c r="DI192" s="1106" t="n"/>
    </row>
    <row r="193" ht="13.5" customHeight="1" s="1178">
      <c r="A193" s="1106" t="n"/>
      <c r="B193" s="1106" t="n"/>
      <c r="C193" s="1106" t="n"/>
      <c r="D193" s="1106" t="n"/>
      <c r="E193" s="1106" t="n"/>
      <c r="F193" s="1106" t="n"/>
      <c r="G193" s="144" t="n"/>
      <c r="H193" s="1106" t="n"/>
      <c r="I193" s="1106" t="n"/>
      <c r="J193" s="1106" t="n"/>
      <c r="K193" s="1106" t="n"/>
      <c r="L193" s="1106" t="n"/>
      <c r="M193" s="1106" t="n"/>
      <c r="N193" s="1106" t="n"/>
      <c r="O193" s="1106" t="n"/>
      <c r="P193" s="1106" t="n"/>
      <c r="Q193" s="1106" t="n"/>
      <c r="R193" s="1106" t="n"/>
      <c r="S193" s="1106" t="n"/>
      <c r="T193" s="230" t="n"/>
      <c r="U193" s="1106" t="n"/>
      <c r="V193" s="1106" t="n"/>
      <c r="W193" s="1106" t="n"/>
      <c r="X193" s="1106" t="n"/>
      <c r="Y193" s="1106" t="n"/>
      <c r="Z193" s="1106" t="n"/>
      <c r="AA193" s="144" t="n"/>
      <c r="AB193" s="1106" t="n"/>
      <c r="AC193" s="1106" t="n"/>
      <c r="AD193" s="1106" t="n"/>
      <c r="AE193" s="1106" t="n"/>
      <c r="AF193" s="1106" t="n"/>
      <c r="AG193" s="1106" t="n"/>
      <c r="AH193" s="144" t="n"/>
      <c r="AI193" s="1106" t="n"/>
      <c r="AJ193" s="1106" t="n"/>
      <c r="AK193" s="1106" t="n"/>
      <c r="AL193" s="1106" t="n"/>
      <c r="AM193" s="1106" t="n"/>
      <c r="AN193" s="1106" t="n"/>
      <c r="AO193" s="1106" t="n"/>
      <c r="AP193" s="1106" t="n"/>
      <c r="AQ193" s="1106" t="n"/>
      <c r="AR193" s="1106" t="n"/>
      <c r="AS193" s="1106" t="n"/>
      <c r="AT193" s="1106" t="n"/>
      <c r="AU193" s="1106" t="n"/>
      <c r="AV193" s="1106" t="n"/>
      <c r="AW193" s="1106" t="n"/>
      <c r="AX193" s="1106" t="n"/>
      <c r="AY193" s="1106" t="n"/>
      <c r="AZ193" s="144" t="n"/>
      <c r="BA193" s="1106" t="n"/>
      <c r="BB193" s="1106" t="n"/>
      <c r="BC193" s="1106" t="n"/>
      <c r="BD193" s="1106" t="n"/>
      <c r="BE193" s="1106" t="n"/>
      <c r="BF193" s="1106" t="n"/>
      <c r="BG193" s="1106" t="n"/>
      <c r="BH193" s="1106" t="n"/>
      <c r="BI193" s="1106" t="n"/>
      <c r="BJ193" s="1106" t="n"/>
      <c r="BK193" s="1106" t="n"/>
      <c r="BL193" s="1106" t="n"/>
      <c r="BM193" s="1106" t="n"/>
      <c r="BN193" s="1106" t="n"/>
      <c r="BO193" s="1106" t="n"/>
      <c r="BP193" s="1106" t="n"/>
      <c r="BQ193" s="1106" t="n"/>
      <c r="BR193" s="1106" t="n"/>
      <c r="BS193" s="1106" t="n"/>
      <c r="BT193" s="1106" t="n"/>
      <c r="BU193" s="1106" t="n"/>
      <c r="BV193" s="1106" t="n"/>
      <c r="BW193" s="1106" t="n"/>
      <c r="BX193" s="1106" t="n"/>
      <c r="BY193" s="1106" t="n"/>
      <c r="BZ193" s="1106" t="n"/>
      <c r="CA193" s="1106" t="n"/>
      <c r="CB193" s="1106" t="n"/>
      <c r="CC193" s="1106" t="n"/>
      <c r="CD193" s="1106" t="n"/>
      <c r="CE193" s="1106" t="n"/>
      <c r="CF193" s="1106" t="n"/>
      <c r="CG193" s="1106" t="n"/>
      <c r="CH193" s="1106" t="n"/>
      <c r="CI193" s="1106" t="n"/>
      <c r="CJ193" s="1106" t="n"/>
      <c r="CK193" s="1106" t="n"/>
      <c r="CL193" s="1106" t="n"/>
      <c r="CM193" s="1106" t="n"/>
      <c r="CN193" s="1106" t="n"/>
      <c r="CO193" s="1106" t="n"/>
      <c r="CP193" s="1106" t="n"/>
      <c r="CQ193" s="1106" t="n"/>
      <c r="CR193" s="1106" t="n"/>
      <c r="CS193" s="1106" t="n"/>
      <c r="CT193" s="1106" t="n"/>
      <c r="CU193" s="1106" t="n"/>
      <c r="CV193" s="1106" t="n"/>
      <c r="CW193" s="1106" t="n"/>
      <c r="CX193" s="1106" t="n"/>
      <c r="CY193" s="1106" t="n"/>
      <c r="CZ193" s="1106" t="n"/>
      <c r="DA193" s="1106" t="n"/>
      <c r="DB193" s="1106" t="n"/>
      <c r="DC193" s="1106" t="n"/>
      <c r="DD193" s="1106" t="n"/>
      <c r="DE193" s="1106" t="n"/>
      <c r="DF193" s="1106" t="n"/>
      <c r="DG193" s="1106" t="n"/>
      <c r="DH193" s="1106" t="n"/>
      <c r="DI193" s="1106" t="n"/>
    </row>
    <row r="194" ht="13.5" customHeight="1" s="1178">
      <c r="A194" s="1106" t="n"/>
      <c r="B194" s="1106" t="n"/>
      <c r="C194" s="1106" t="n"/>
      <c r="D194" s="1106" t="n"/>
      <c r="E194" s="1106" t="n"/>
      <c r="F194" s="1106" t="n"/>
      <c r="G194" s="144" t="n"/>
      <c r="H194" s="1106" t="n"/>
      <c r="I194" s="1106" t="n"/>
      <c r="J194" s="1106" t="n"/>
      <c r="K194" s="1106" t="n"/>
      <c r="L194" s="1106" t="n"/>
      <c r="M194" s="1106" t="n"/>
      <c r="N194" s="1106" t="n"/>
      <c r="O194" s="1106" t="n"/>
      <c r="P194" s="1106" t="n"/>
      <c r="Q194" s="1106" t="n"/>
      <c r="R194" s="1106" t="n"/>
      <c r="S194" s="1106" t="n"/>
      <c r="T194" s="230" t="n"/>
      <c r="U194" s="1106" t="n"/>
      <c r="V194" s="1106" t="n"/>
      <c r="W194" s="1106" t="n"/>
      <c r="X194" s="1106" t="n"/>
      <c r="Y194" s="1106" t="n"/>
      <c r="Z194" s="1106" t="n"/>
      <c r="AA194" s="144" t="n"/>
      <c r="AB194" s="1106" t="n"/>
      <c r="AC194" s="1106" t="n"/>
      <c r="AD194" s="1106" t="n"/>
      <c r="AE194" s="1106" t="n"/>
      <c r="AF194" s="1106" t="n"/>
      <c r="AG194" s="1106" t="n"/>
      <c r="AH194" s="144" t="n"/>
      <c r="AI194" s="1106" t="n"/>
      <c r="AJ194" s="1106" t="n"/>
      <c r="AK194" s="1106" t="n"/>
      <c r="AL194" s="1106" t="n"/>
      <c r="AM194" s="1106" t="n"/>
      <c r="AN194" s="1106" t="n"/>
      <c r="AO194" s="1106" t="n"/>
      <c r="AP194" s="1106" t="n"/>
      <c r="AQ194" s="1106" t="n"/>
      <c r="AR194" s="1106" t="n"/>
      <c r="AS194" s="1106" t="n"/>
      <c r="AT194" s="1106" t="n"/>
      <c r="AU194" s="1106" t="n"/>
      <c r="AV194" s="1106" t="n"/>
      <c r="AW194" s="1106" t="n"/>
      <c r="AX194" s="1106" t="n"/>
      <c r="AY194" s="1106" t="n"/>
      <c r="AZ194" s="144" t="n"/>
      <c r="BA194" s="1106" t="n"/>
      <c r="BB194" s="1106" t="n"/>
      <c r="BC194" s="1106" t="n"/>
      <c r="BD194" s="1106" t="n"/>
      <c r="BE194" s="1106" t="n"/>
      <c r="BF194" s="1106" t="n"/>
      <c r="BG194" s="1106" t="n"/>
      <c r="BH194" s="1106" t="n"/>
      <c r="BI194" s="1106" t="n"/>
      <c r="BJ194" s="1106" t="n"/>
      <c r="BK194" s="1106" t="n"/>
      <c r="BL194" s="1106" t="n"/>
      <c r="BM194" s="1106" t="n"/>
      <c r="BN194" s="1106" t="n"/>
      <c r="BO194" s="1106" t="n"/>
      <c r="BP194" s="1106" t="n"/>
      <c r="BQ194" s="1106" t="n"/>
      <c r="BR194" s="1106" t="n"/>
      <c r="BS194" s="1106" t="n"/>
      <c r="BT194" s="1106" t="n"/>
      <c r="BU194" s="1106" t="n"/>
      <c r="BV194" s="1106" t="n"/>
      <c r="BW194" s="1106" t="n"/>
      <c r="BX194" s="1106" t="n"/>
      <c r="BY194" s="1106" t="n"/>
      <c r="BZ194" s="1106" t="n"/>
      <c r="CA194" s="1106" t="n"/>
      <c r="CB194" s="1106" t="n"/>
      <c r="CC194" s="1106" t="n"/>
      <c r="CD194" s="1106" t="n"/>
      <c r="CE194" s="1106" t="n"/>
      <c r="CF194" s="1106" t="n"/>
      <c r="CG194" s="1106" t="n"/>
      <c r="CH194" s="1106" t="n"/>
      <c r="CI194" s="1106" t="n"/>
      <c r="CJ194" s="1106" t="n"/>
      <c r="CK194" s="1106" t="n"/>
      <c r="CL194" s="1106" t="n"/>
      <c r="CM194" s="1106" t="n"/>
      <c r="CN194" s="1106" t="n"/>
      <c r="CO194" s="1106" t="n"/>
      <c r="CP194" s="1106" t="n"/>
      <c r="CQ194" s="1106" t="n"/>
      <c r="CR194" s="1106" t="n"/>
      <c r="CS194" s="1106" t="n"/>
      <c r="CT194" s="1106" t="n"/>
      <c r="CU194" s="1106" t="n"/>
      <c r="CV194" s="1106" t="n"/>
      <c r="CW194" s="1106" t="n"/>
      <c r="CX194" s="1106" t="n"/>
      <c r="CY194" s="1106" t="n"/>
      <c r="CZ194" s="1106" t="n"/>
      <c r="DA194" s="1106" t="n"/>
      <c r="DB194" s="1106" t="n"/>
      <c r="DC194" s="1106" t="n"/>
      <c r="DD194" s="1106" t="n"/>
      <c r="DE194" s="1106" t="n"/>
      <c r="DF194" s="1106" t="n"/>
      <c r="DG194" s="1106" t="n"/>
      <c r="DH194" s="1106" t="n"/>
      <c r="DI194" s="1106" t="n"/>
    </row>
    <row r="195" ht="13.5" customHeight="1" s="1178">
      <c r="A195" s="1106" t="n"/>
      <c r="B195" s="1106" t="n"/>
      <c r="C195" s="1106" t="n"/>
      <c r="D195" s="1106" t="n"/>
      <c r="E195" s="1106" t="n"/>
      <c r="F195" s="1106" t="n"/>
      <c r="G195" s="144" t="n"/>
      <c r="H195" s="1106" t="n"/>
      <c r="I195" s="1106" t="n"/>
      <c r="J195" s="1106" t="n"/>
      <c r="K195" s="1106" t="n"/>
      <c r="L195" s="1106" t="n"/>
      <c r="M195" s="1106" t="n"/>
      <c r="N195" s="1106" t="n"/>
      <c r="O195" s="1106" t="n"/>
      <c r="P195" s="1106" t="n"/>
      <c r="Q195" s="1106" t="n"/>
      <c r="R195" s="1106" t="n"/>
      <c r="S195" s="1106" t="n"/>
      <c r="T195" s="230" t="n"/>
      <c r="U195" s="1106" t="n"/>
      <c r="V195" s="1106" t="n"/>
      <c r="W195" s="1106" t="n"/>
      <c r="X195" s="1106" t="n"/>
      <c r="Y195" s="1106" t="n"/>
      <c r="Z195" s="1106" t="n"/>
      <c r="AA195" s="144" t="n"/>
      <c r="AB195" s="1106" t="n"/>
      <c r="AC195" s="1106" t="n"/>
      <c r="AD195" s="1106" t="n"/>
      <c r="AE195" s="1106" t="n"/>
      <c r="AF195" s="1106" t="n"/>
      <c r="AG195" s="1106" t="n"/>
      <c r="AH195" s="144" t="n"/>
      <c r="AI195" s="1106" t="n"/>
      <c r="AJ195" s="1106" t="n"/>
      <c r="AK195" s="1106" t="n"/>
      <c r="AL195" s="1106" t="n"/>
      <c r="AM195" s="1106" t="n"/>
      <c r="AN195" s="1106" t="n"/>
      <c r="AO195" s="1106" t="n"/>
      <c r="AP195" s="1106" t="n"/>
      <c r="AQ195" s="1106" t="n"/>
      <c r="AR195" s="1106" t="n"/>
      <c r="AS195" s="1106" t="n"/>
      <c r="AT195" s="1106" t="n"/>
      <c r="AU195" s="1106" t="n"/>
      <c r="AV195" s="1106" t="n"/>
      <c r="AW195" s="1106" t="n"/>
      <c r="AX195" s="1106" t="n"/>
      <c r="AY195" s="1106" t="n"/>
      <c r="AZ195" s="144" t="n"/>
      <c r="BA195" s="1106" t="n"/>
      <c r="BB195" s="1106" t="n"/>
      <c r="BC195" s="1106" t="n"/>
      <c r="BD195" s="1106" t="n"/>
      <c r="BE195" s="1106" t="n"/>
      <c r="BF195" s="1106" t="n"/>
      <c r="BG195" s="1106" t="n"/>
      <c r="BH195" s="1106" t="n"/>
      <c r="BI195" s="1106" t="n"/>
      <c r="BJ195" s="1106" t="n"/>
      <c r="BK195" s="1106" t="n"/>
      <c r="BL195" s="1106" t="n"/>
      <c r="BM195" s="1106" t="n"/>
      <c r="BN195" s="1106" t="n"/>
      <c r="BO195" s="1106" t="n"/>
      <c r="BP195" s="1106" t="n"/>
      <c r="BQ195" s="1106" t="n"/>
      <c r="BR195" s="1106" t="n"/>
      <c r="BS195" s="1106" t="n"/>
      <c r="BT195" s="1106" t="n"/>
      <c r="BU195" s="1106" t="n"/>
      <c r="BV195" s="1106" t="n"/>
      <c r="BW195" s="1106" t="n"/>
      <c r="BX195" s="1106" t="n"/>
      <c r="BY195" s="1106" t="n"/>
      <c r="BZ195" s="1106" t="n"/>
      <c r="CA195" s="1106" t="n"/>
      <c r="CB195" s="1106" t="n"/>
      <c r="CC195" s="1106" t="n"/>
      <c r="CD195" s="1106" t="n"/>
      <c r="CE195" s="1106" t="n"/>
      <c r="CF195" s="1106" t="n"/>
      <c r="CG195" s="1106" t="n"/>
      <c r="CH195" s="1106" t="n"/>
      <c r="CI195" s="1106" t="n"/>
      <c r="CJ195" s="1106" t="n"/>
      <c r="CK195" s="1106" t="n"/>
      <c r="CL195" s="1106" t="n"/>
      <c r="CM195" s="1106" t="n"/>
      <c r="CN195" s="1106" t="n"/>
      <c r="CO195" s="1106" t="n"/>
      <c r="CP195" s="1106" t="n"/>
      <c r="CQ195" s="1106" t="n"/>
      <c r="CR195" s="1106" t="n"/>
      <c r="CS195" s="1106" t="n"/>
      <c r="CT195" s="1106" t="n"/>
      <c r="CU195" s="1106" t="n"/>
      <c r="CV195" s="1106" t="n"/>
      <c r="CW195" s="1106" t="n"/>
      <c r="CX195" s="1106" t="n"/>
      <c r="CY195" s="1106" t="n"/>
      <c r="CZ195" s="1106" t="n"/>
      <c r="DA195" s="1106" t="n"/>
      <c r="DB195" s="1106" t="n"/>
      <c r="DC195" s="1106" t="n"/>
      <c r="DD195" s="1106" t="n"/>
      <c r="DE195" s="1106" t="n"/>
      <c r="DF195" s="1106" t="n"/>
      <c r="DG195" s="1106" t="n"/>
      <c r="DH195" s="1106" t="n"/>
      <c r="DI195" s="1106" t="n"/>
    </row>
    <row r="196" ht="13.5" customHeight="1" s="1178">
      <c r="A196" s="1106" t="n"/>
      <c r="B196" s="1106" t="n"/>
      <c r="C196" s="1106" t="n"/>
      <c r="D196" s="1106" t="n"/>
      <c r="E196" s="1106" t="n"/>
      <c r="F196" s="1106" t="n"/>
      <c r="G196" s="144" t="n"/>
      <c r="H196" s="1106" t="n"/>
      <c r="I196" s="1106" t="n"/>
      <c r="J196" s="1106" t="n"/>
      <c r="K196" s="1106" t="n"/>
      <c r="L196" s="1106" t="n"/>
      <c r="M196" s="1106" t="n"/>
      <c r="N196" s="1106" t="n"/>
      <c r="O196" s="1106" t="n"/>
      <c r="P196" s="1106" t="n"/>
      <c r="Q196" s="1106" t="n"/>
      <c r="R196" s="1106" t="n"/>
      <c r="S196" s="1106" t="n"/>
      <c r="T196" s="230" t="n"/>
      <c r="U196" s="1106" t="n"/>
      <c r="V196" s="1106" t="n"/>
      <c r="W196" s="1106" t="n"/>
      <c r="X196" s="1106" t="n"/>
      <c r="Y196" s="1106" t="n"/>
      <c r="Z196" s="1106" t="n"/>
      <c r="AA196" s="144" t="n"/>
      <c r="AB196" s="1106" t="n"/>
      <c r="AC196" s="1106" t="n"/>
      <c r="AD196" s="1106" t="n"/>
      <c r="AE196" s="1106" t="n"/>
      <c r="AF196" s="1106" t="n"/>
      <c r="AG196" s="1106" t="n"/>
      <c r="AH196" s="144" t="n"/>
      <c r="AI196" s="1106" t="n"/>
      <c r="AJ196" s="1106" t="n"/>
      <c r="AK196" s="1106" t="n"/>
      <c r="AL196" s="1106" t="n"/>
      <c r="AM196" s="1106" t="n"/>
      <c r="AN196" s="1106" t="n"/>
      <c r="AO196" s="1106" t="n"/>
      <c r="AP196" s="1106" t="n"/>
      <c r="AQ196" s="1106" t="n"/>
      <c r="AR196" s="1106" t="n"/>
      <c r="AS196" s="1106" t="n"/>
      <c r="AT196" s="1106" t="n"/>
      <c r="AU196" s="1106" t="n"/>
      <c r="AV196" s="1106" t="n"/>
      <c r="AW196" s="1106" t="n"/>
      <c r="AX196" s="1106" t="n"/>
      <c r="AY196" s="1106" t="n"/>
      <c r="AZ196" s="144" t="n"/>
      <c r="BA196" s="1106" t="n"/>
      <c r="BB196" s="1106" t="n"/>
      <c r="BC196" s="1106" t="n"/>
      <c r="BD196" s="1106" t="n"/>
      <c r="BE196" s="1106" t="n"/>
      <c r="BF196" s="1106" t="n"/>
      <c r="BG196" s="1106" t="n"/>
      <c r="BH196" s="1106" t="n"/>
      <c r="BI196" s="1106" t="n"/>
      <c r="BJ196" s="1106" t="n"/>
      <c r="BK196" s="1106" t="n"/>
      <c r="BL196" s="1106" t="n"/>
      <c r="BM196" s="1106" t="n"/>
      <c r="BN196" s="1106" t="n"/>
      <c r="BO196" s="1106" t="n"/>
      <c r="BP196" s="1106" t="n"/>
      <c r="BQ196" s="1106" t="n"/>
      <c r="BR196" s="1106" t="n"/>
      <c r="BS196" s="1106" t="n"/>
      <c r="BT196" s="1106" t="n"/>
      <c r="BU196" s="1106" t="n"/>
      <c r="BV196" s="1106" t="n"/>
      <c r="BW196" s="1106" t="n"/>
      <c r="BX196" s="1106" t="n"/>
      <c r="BY196" s="1106" t="n"/>
      <c r="BZ196" s="1106" t="n"/>
      <c r="CA196" s="1106" t="n"/>
      <c r="CB196" s="1106" t="n"/>
      <c r="CC196" s="1106" t="n"/>
      <c r="CD196" s="1106" t="n"/>
      <c r="CE196" s="1106" t="n"/>
      <c r="CF196" s="1106" t="n"/>
      <c r="CG196" s="1106" t="n"/>
      <c r="CH196" s="1106" t="n"/>
      <c r="CI196" s="1106" t="n"/>
      <c r="CJ196" s="1106" t="n"/>
      <c r="CK196" s="1106" t="n"/>
      <c r="CL196" s="1106" t="n"/>
      <c r="CM196" s="1106" t="n"/>
      <c r="CN196" s="1106" t="n"/>
      <c r="CO196" s="1106" t="n"/>
      <c r="CP196" s="1106" t="n"/>
      <c r="CQ196" s="1106" t="n"/>
      <c r="CR196" s="1106" t="n"/>
      <c r="CS196" s="1106" t="n"/>
      <c r="CT196" s="1106" t="n"/>
      <c r="CU196" s="1106" t="n"/>
      <c r="CV196" s="1106" t="n"/>
      <c r="CW196" s="1106" t="n"/>
      <c r="CX196" s="1106" t="n"/>
      <c r="CY196" s="1106" t="n"/>
      <c r="CZ196" s="1106" t="n"/>
      <c r="DA196" s="1106" t="n"/>
      <c r="DB196" s="1106" t="n"/>
      <c r="DC196" s="1106" t="n"/>
      <c r="DD196" s="1106" t="n"/>
      <c r="DE196" s="1106" t="n"/>
      <c r="DF196" s="1106" t="n"/>
      <c r="DG196" s="1106" t="n"/>
      <c r="DH196" s="1106" t="n"/>
      <c r="DI196" s="1106" t="n"/>
    </row>
    <row r="197" ht="13.5" customHeight="1" s="1178">
      <c r="A197" s="1106" t="n"/>
      <c r="B197" s="1106" t="n"/>
      <c r="C197" s="1106" t="n"/>
      <c r="D197" s="1106" t="n"/>
      <c r="E197" s="1106" t="n"/>
      <c r="F197" s="1106" t="n"/>
      <c r="G197" s="144" t="n"/>
      <c r="H197" s="1106" t="n"/>
      <c r="I197" s="1106" t="n"/>
      <c r="J197" s="1106" t="n"/>
      <c r="K197" s="1106" t="n"/>
      <c r="L197" s="1106" t="n"/>
      <c r="M197" s="1106" t="n"/>
      <c r="N197" s="1106" t="n"/>
      <c r="O197" s="1106" t="n"/>
      <c r="P197" s="1106" t="n"/>
      <c r="Q197" s="1106" t="n"/>
      <c r="R197" s="1106" t="n"/>
      <c r="S197" s="1106" t="n"/>
      <c r="T197" s="230" t="n"/>
      <c r="U197" s="1106" t="n"/>
      <c r="V197" s="1106" t="n"/>
      <c r="W197" s="1106" t="n"/>
      <c r="X197" s="1106" t="n"/>
      <c r="Y197" s="1106" t="n"/>
      <c r="Z197" s="1106" t="n"/>
      <c r="AA197" s="144" t="n"/>
      <c r="AB197" s="1106" t="n"/>
      <c r="AC197" s="1106" t="n"/>
      <c r="AD197" s="1106" t="n"/>
      <c r="AE197" s="1106" t="n"/>
      <c r="AF197" s="1106" t="n"/>
      <c r="AG197" s="1106" t="n"/>
      <c r="AH197" s="144" t="n"/>
      <c r="AI197" s="1106" t="n"/>
      <c r="AJ197" s="1106" t="n"/>
      <c r="AK197" s="1106" t="n"/>
      <c r="AL197" s="1106" t="n"/>
      <c r="AM197" s="1106" t="n"/>
      <c r="AN197" s="1106" t="n"/>
      <c r="AO197" s="1106" t="n"/>
      <c r="AP197" s="1106" t="n"/>
      <c r="AQ197" s="1106" t="n"/>
      <c r="AR197" s="1106" t="n"/>
      <c r="AS197" s="1106" t="n"/>
      <c r="AT197" s="1106" t="n"/>
      <c r="AU197" s="1106" t="n"/>
      <c r="AV197" s="1106" t="n"/>
      <c r="AW197" s="1106" t="n"/>
      <c r="AX197" s="1106" t="n"/>
      <c r="AY197" s="1106" t="n"/>
      <c r="AZ197" s="144" t="n"/>
      <c r="BA197" s="1106" t="n"/>
      <c r="BB197" s="1106" t="n"/>
      <c r="BC197" s="1106" t="n"/>
      <c r="BD197" s="1106" t="n"/>
      <c r="BE197" s="1106" t="n"/>
      <c r="BF197" s="1106" t="n"/>
      <c r="BG197" s="1106" t="n"/>
      <c r="BH197" s="1106" t="n"/>
      <c r="BI197" s="1106" t="n"/>
      <c r="BJ197" s="1106" t="n"/>
      <c r="BK197" s="1106" t="n"/>
      <c r="BL197" s="1106" t="n"/>
      <c r="BM197" s="1106" t="n"/>
      <c r="BN197" s="1106" t="n"/>
      <c r="BO197" s="1106" t="n"/>
      <c r="BP197" s="1106" t="n"/>
      <c r="BQ197" s="1106" t="n"/>
      <c r="BR197" s="1106" t="n"/>
      <c r="BS197" s="1106" t="n"/>
      <c r="BT197" s="1106" t="n"/>
      <c r="BU197" s="1106" t="n"/>
      <c r="BV197" s="1106" t="n"/>
      <c r="BW197" s="1106" t="n"/>
      <c r="BX197" s="1106" t="n"/>
      <c r="BY197" s="1106" t="n"/>
      <c r="BZ197" s="1106" t="n"/>
      <c r="CA197" s="1106" t="n"/>
      <c r="CB197" s="1106" t="n"/>
      <c r="CC197" s="1106" t="n"/>
      <c r="CD197" s="1106" t="n"/>
      <c r="CE197" s="1106" t="n"/>
      <c r="CF197" s="1106" t="n"/>
      <c r="CG197" s="1106" t="n"/>
      <c r="CH197" s="1106" t="n"/>
      <c r="CI197" s="1106" t="n"/>
      <c r="CJ197" s="1106" t="n"/>
      <c r="CK197" s="1106" t="n"/>
      <c r="CL197" s="1106" t="n"/>
      <c r="CM197" s="1106" t="n"/>
      <c r="CN197" s="1106" t="n"/>
      <c r="CO197" s="1106" t="n"/>
      <c r="CP197" s="1106" t="n"/>
      <c r="CQ197" s="1106" t="n"/>
      <c r="CR197" s="1106" t="n"/>
      <c r="CS197" s="1106" t="n"/>
      <c r="CT197" s="1106" t="n"/>
      <c r="CU197" s="1106" t="n"/>
      <c r="CV197" s="1106" t="n"/>
      <c r="CW197" s="1106" t="n"/>
      <c r="CX197" s="1106" t="n"/>
      <c r="CY197" s="1106" t="n"/>
      <c r="CZ197" s="1106" t="n"/>
      <c r="DA197" s="1106" t="n"/>
      <c r="DB197" s="1106" t="n"/>
      <c r="DC197" s="1106" t="n"/>
      <c r="DD197" s="1106" t="n"/>
      <c r="DE197" s="1106" t="n"/>
      <c r="DF197" s="1106" t="n"/>
      <c r="DG197" s="1106" t="n"/>
      <c r="DH197" s="1106" t="n"/>
      <c r="DI197" s="1106" t="n"/>
    </row>
    <row r="198" ht="13.5" customHeight="1" s="1178">
      <c r="A198" s="1106" t="n"/>
      <c r="B198" s="1106" t="n"/>
      <c r="C198" s="1106" t="n"/>
      <c r="D198" s="1106" t="n"/>
      <c r="E198" s="1106" t="n"/>
      <c r="F198" s="1106" t="n"/>
      <c r="G198" s="144" t="n"/>
      <c r="H198" s="1106" t="n"/>
      <c r="I198" s="1106" t="n"/>
      <c r="J198" s="1106" t="n"/>
      <c r="K198" s="1106" t="n"/>
      <c r="L198" s="1106" t="n"/>
      <c r="M198" s="1106" t="n"/>
      <c r="N198" s="1106" t="n"/>
      <c r="O198" s="1106" t="n"/>
      <c r="P198" s="1106" t="n"/>
      <c r="Q198" s="1106" t="n"/>
      <c r="R198" s="1106" t="n"/>
      <c r="S198" s="1106" t="n"/>
      <c r="T198" s="230" t="n"/>
      <c r="U198" s="1106" t="n"/>
      <c r="V198" s="1106" t="n"/>
      <c r="W198" s="1106" t="n"/>
      <c r="X198" s="1106" t="n"/>
      <c r="Y198" s="1106" t="n"/>
      <c r="Z198" s="1106" t="n"/>
      <c r="AA198" s="144" t="n"/>
      <c r="AB198" s="1106" t="n"/>
      <c r="AC198" s="1106" t="n"/>
      <c r="AD198" s="1106" t="n"/>
      <c r="AE198" s="1106" t="n"/>
      <c r="AF198" s="1106" t="n"/>
      <c r="AG198" s="1106" t="n"/>
      <c r="AH198" s="144" t="n"/>
      <c r="AI198" s="1106" t="n"/>
      <c r="AJ198" s="1106" t="n"/>
      <c r="AK198" s="1106" t="n"/>
      <c r="AL198" s="1106" t="n"/>
      <c r="AM198" s="1106" t="n"/>
      <c r="AN198" s="1106" t="n"/>
      <c r="AO198" s="1106" t="n"/>
      <c r="AP198" s="1106" t="n"/>
      <c r="AQ198" s="1106" t="n"/>
      <c r="AR198" s="1106" t="n"/>
      <c r="AS198" s="1106" t="n"/>
      <c r="AT198" s="1106" t="n"/>
      <c r="AU198" s="1106" t="n"/>
      <c r="AV198" s="1106" t="n"/>
      <c r="AW198" s="1106" t="n"/>
      <c r="AX198" s="1106" t="n"/>
      <c r="AY198" s="1106" t="n"/>
      <c r="AZ198" s="144" t="n"/>
      <c r="BA198" s="1106" t="n"/>
      <c r="BB198" s="1106" t="n"/>
      <c r="BC198" s="1106" t="n"/>
      <c r="BD198" s="1106" t="n"/>
      <c r="BE198" s="1106" t="n"/>
      <c r="BF198" s="1106" t="n"/>
      <c r="BG198" s="1106" t="n"/>
      <c r="BH198" s="1106" t="n"/>
      <c r="BI198" s="1106" t="n"/>
      <c r="BJ198" s="1106" t="n"/>
      <c r="BK198" s="1106" t="n"/>
      <c r="BL198" s="1106" t="n"/>
      <c r="BM198" s="1106" t="n"/>
      <c r="BN198" s="1106" t="n"/>
      <c r="BO198" s="1106" t="n"/>
      <c r="BP198" s="1106" t="n"/>
      <c r="BQ198" s="1106" t="n"/>
      <c r="BR198" s="1106" t="n"/>
      <c r="BS198" s="1106" t="n"/>
      <c r="BT198" s="1106" t="n"/>
      <c r="BU198" s="1106" t="n"/>
      <c r="BV198" s="1106" t="n"/>
      <c r="BW198" s="1106" t="n"/>
      <c r="BX198" s="1106" t="n"/>
      <c r="BY198" s="1106" t="n"/>
      <c r="BZ198" s="1106" t="n"/>
      <c r="CA198" s="1106" t="n"/>
      <c r="CB198" s="1106" t="n"/>
      <c r="CC198" s="1106" t="n"/>
      <c r="CD198" s="1106" t="n"/>
      <c r="CE198" s="1106" t="n"/>
      <c r="CF198" s="1106" t="n"/>
      <c r="CG198" s="1106" t="n"/>
      <c r="CH198" s="1106" t="n"/>
      <c r="CI198" s="1106" t="n"/>
      <c r="CJ198" s="1106" t="n"/>
      <c r="CK198" s="1106" t="n"/>
      <c r="CL198" s="1106" t="n"/>
      <c r="CM198" s="1106" t="n"/>
      <c r="CN198" s="1106" t="n"/>
      <c r="CO198" s="1106" t="n"/>
      <c r="CP198" s="1106" t="n"/>
      <c r="CQ198" s="1106" t="n"/>
      <c r="CR198" s="1106" t="n"/>
      <c r="CS198" s="1106" t="n"/>
      <c r="CT198" s="1106" t="n"/>
      <c r="CU198" s="1106" t="n"/>
      <c r="CV198" s="1106" t="n"/>
      <c r="CW198" s="1106" t="n"/>
      <c r="CX198" s="1106" t="n"/>
      <c r="CY198" s="1106" t="n"/>
      <c r="CZ198" s="1106" t="n"/>
      <c r="DA198" s="1106" t="n"/>
      <c r="DB198" s="1106" t="n"/>
      <c r="DC198" s="1106" t="n"/>
      <c r="DD198" s="1106" t="n"/>
      <c r="DE198" s="1106" t="n"/>
      <c r="DF198" s="1106" t="n"/>
      <c r="DG198" s="1106" t="n"/>
      <c r="DH198" s="1106" t="n"/>
      <c r="DI198" s="1106" t="n"/>
    </row>
    <row r="199" ht="13.5" customHeight="1" s="1178">
      <c r="A199" s="1106" t="n"/>
      <c r="B199" s="1106" t="n"/>
      <c r="C199" s="1106" t="n"/>
      <c r="D199" s="1106" t="n"/>
      <c r="E199" s="1106" t="n"/>
      <c r="F199" s="1106" t="n"/>
      <c r="G199" s="144" t="n"/>
      <c r="H199" s="1106" t="n"/>
      <c r="I199" s="1106" t="n"/>
      <c r="J199" s="1106" t="n"/>
      <c r="K199" s="1106" t="n"/>
      <c r="L199" s="1106" t="n"/>
      <c r="M199" s="1106" t="n"/>
      <c r="N199" s="1106" t="n"/>
      <c r="O199" s="1106" t="n"/>
      <c r="P199" s="1106" t="n"/>
      <c r="Q199" s="1106" t="n"/>
      <c r="R199" s="1106" t="n"/>
      <c r="S199" s="1106" t="n"/>
      <c r="T199" s="230" t="n"/>
      <c r="U199" s="1106" t="n"/>
      <c r="V199" s="1106" t="n"/>
      <c r="W199" s="1106" t="n"/>
      <c r="X199" s="1106" t="n"/>
      <c r="Y199" s="1106" t="n"/>
      <c r="Z199" s="1106" t="n"/>
      <c r="AA199" s="144" t="n"/>
      <c r="AB199" s="1106" t="n"/>
      <c r="AC199" s="1106" t="n"/>
      <c r="AD199" s="1106" t="n"/>
      <c r="AE199" s="1106" t="n"/>
      <c r="AF199" s="1106" t="n"/>
      <c r="AG199" s="1106" t="n"/>
      <c r="AH199" s="144" t="n"/>
      <c r="AI199" s="1106" t="n"/>
      <c r="AJ199" s="1106" t="n"/>
      <c r="AK199" s="1106" t="n"/>
      <c r="AL199" s="1106" t="n"/>
      <c r="AM199" s="1106" t="n"/>
      <c r="AN199" s="1106" t="n"/>
      <c r="AO199" s="1106" t="n"/>
      <c r="AP199" s="1106" t="n"/>
      <c r="AQ199" s="1106" t="n"/>
      <c r="AR199" s="1106" t="n"/>
      <c r="AS199" s="1106" t="n"/>
      <c r="AT199" s="1106" t="n"/>
      <c r="AU199" s="1106" t="n"/>
      <c r="AV199" s="1106" t="n"/>
      <c r="AW199" s="1106" t="n"/>
      <c r="AX199" s="1106" t="n"/>
      <c r="AY199" s="1106" t="n"/>
      <c r="AZ199" s="144" t="n"/>
      <c r="BA199" s="1106" t="n"/>
      <c r="BB199" s="1106" t="n"/>
      <c r="BC199" s="1106" t="n"/>
      <c r="BD199" s="1106" t="n"/>
      <c r="BE199" s="1106" t="n"/>
      <c r="BF199" s="1106" t="n"/>
      <c r="BG199" s="1106" t="n"/>
      <c r="BH199" s="1106" t="n"/>
      <c r="BI199" s="1106" t="n"/>
      <c r="BJ199" s="1106" t="n"/>
      <c r="BK199" s="1106" t="n"/>
      <c r="BL199" s="1106" t="n"/>
      <c r="BM199" s="1106" t="n"/>
      <c r="BN199" s="1106" t="n"/>
      <c r="BO199" s="1106" t="n"/>
      <c r="BP199" s="1106" t="n"/>
      <c r="BQ199" s="1106" t="n"/>
      <c r="BR199" s="1106" t="n"/>
      <c r="BS199" s="1106" t="n"/>
      <c r="BT199" s="1106" t="n"/>
      <c r="BU199" s="1106" t="n"/>
      <c r="BV199" s="1106" t="n"/>
      <c r="BW199" s="1106" t="n"/>
      <c r="BX199" s="1106" t="n"/>
      <c r="BY199" s="1106" t="n"/>
      <c r="BZ199" s="1106" t="n"/>
      <c r="CA199" s="1106" t="n"/>
      <c r="CB199" s="1106" t="n"/>
      <c r="CC199" s="1106" t="n"/>
      <c r="CD199" s="1106" t="n"/>
      <c r="CE199" s="1106" t="n"/>
      <c r="CF199" s="1106" t="n"/>
      <c r="CG199" s="1106" t="n"/>
      <c r="CH199" s="1106" t="n"/>
      <c r="CI199" s="1106" t="n"/>
      <c r="CJ199" s="1106" t="n"/>
      <c r="CK199" s="1106" t="n"/>
      <c r="CL199" s="1106" t="n"/>
      <c r="CM199" s="1106" t="n"/>
      <c r="CN199" s="1106" t="n"/>
      <c r="CO199" s="1106" t="n"/>
      <c r="CP199" s="1106" t="n"/>
      <c r="CQ199" s="1106" t="n"/>
      <c r="CR199" s="1106" t="n"/>
      <c r="CS199" s="1106" t="n"/>
      <c r="CT199" s="1106" t="n"/>
      <c r="CU199" s="1106" t="n"/>
      <c r="CV199" s="1106" t="n"/>
      <c r="CW199" s="1106" t="n"/>
      <c r="CX199" s="1106" t="n"/>
      <c r="CY199" s="1106" t="n"/>
      <c r="CZ199" s="1106" t="n"/>
      <c r="DA199" s="1106" t="n"/>
      <c r="DB199" s="1106" t="n"/>
      <c r="DC199" s="1106" t="n"/>
      <c r="DD199" s="1106" t="n"/>
      <c r="DE199" s="1106" t="n"/>
      <c r="DF199" s="1106" t="n"/>
      <c r="DG199" s="1106" t="n"/>
      <c r="DH199" s="1106" t="n"/>
      <c r="DI199" s="1106" t="n"/>
    </row>
    <row r="200" ht="13.5" customHeight="1" s="1178">
      <c r="A200" s="460" t="inlineStr">
        <is>
          <t>产品</t>
        </is>
      </c>
      <c r="B200" s="460" t="inlineStr">
        <is>
          <t>工厂库存（件）</t>
        </is>
      </c>
      <c r="C200" s="460" t="inlineStr">
        <is>
          <t>本期研发（元）</t>
        </is>
      </c>
      <c r="D200" s="460" t="inlineStr">
        <is>
          <t>累积研发（元）</t>
        </is>
      </c>
      <c r="E200" s="460" t="inlineStr">
        <is>
          <t>产品等级（级）</t>
        </is>
      </c>
      <c r="F200" s="460" t="inlineStr">
        <is>
          <t>成品比率（%）</t>
        </is>
      </c>
      <c r="G200" s="144" t="n"/>
      <c r="H200" s="1106" t="n"/>
      <c r="I200" s="1106" t="n"/>
      <c r="J200" s="1106" t="n"/>
      <c r="K200" s="1106" t="n"/>
      <c r="L200" s="1106" t="n"/>
      <c r="M200" s="1106" t="n"/>
      <c r="N200" s="1106" t="n"/>
      <c r="O200" s="1106" t="n"/>
      <c r="P200" s="1106" t="n"/>
      <c r="Q200" s="1106" t="n"/>
      <c r="R200" s="1106" t="n"/>
      <c r="S200" s="1106" t="n"/>
      <c r="T200" s="230" t="n"/>
      <c r="U200" s="1106" t="n"/>
      <c r="V200" s="1106" t="n"/>
      <c r="W200" s="1106" t="n"/>
      <c r="X200" s="1106" t="n"/>
      <c r="Y200" s="1106" t="n"/>
      <c r="Z200" s="1106" t="n"/>
      <c r="AA200" s="144" t="n"/>
      <c r="AB200" s="1106" t="n"/>
      <c r="AC200" s="1106" t="n"/>
      <c r="AD200" s="1106" t="n"/>
      <c r="AE200" s="1106" t="n"/>
      <c r="AF200" s="1106" t="n"/>
      <c r="AG200" s="1106" t="n"/>
      <c r="AH200" s="144" t="n"/>
      <c r="AI200" s="1106" t="n"/>
      <c r="AJ200" s="1106" t="n"/>
      <c r="AK200" s="1106" t="n"/>
      <c r="AL200" s="1106" t="n"/>
      <c r="AM200" s="1106" t="n"/>
      <c r="AN200" s="1106" t="n"/>
      <c r="AO200" s="1106" t="n"/>
      <c r="AP200" s="1106" t="n"/>
      <c r="AQ200" s="1106" t="n"/>
      <c r="AR200" s="1106" t="n"/>
      <c r="AS200" s="1106" t="n"/>
      <c r="AT200" s="1106" t="n"/>
      <c r="AU200" s="1106" t="n"/>
      <c r="AV200" s="1106" t="n"/>
      <c r="AW200" s="1106" t="n"/>
      <c r="AX200" s="1106" t="n"/>
      <c r="AY200" s="1106" t="n"/>
      <c r="AZ200" s="144" t="n"/>
      <c r="BA200" s="1106" t="n"/>
      <c r="BB200" s="1106" t="n"/>
      <c r="BC200" s="1106" t="n"/>
      <c r="BD200" s="1106" t="n"/>
      <c r="BE200" s="1106" t="n"/>
      <c r="BF200" s="1106" t="n"/>
      <c r="BG200" s="1106" t="n"/>
      <c r="BH200" s="1106" t="n"/>
      <c r="BI200" s="1106" t="n"/>
      <c r="BJ200" s="1106" t="n"/>
      <c r="BK200" s="1106" t="n"/>
      <c r="BL200" s="1106" t="n"/>
      <c r="BM200" s="1106" t="n"/>
      <c r="BN200" s="1106" t="n"/>
      <c r="BO200" s="1106" t="n"/>
      <c r="BP200" s="1106" t="n"/>
      <c r="BQ200" s="1106" t="n"/>
      <c r="BR200" s="1106" t="n"/>
      <c r="BS200" s="1106" t="n"/>
      <c r="BT200" s="1106" t="n"/>
      <c r="BU200" s="1106" t="n"/>
      <c r="BV200" s="1106" t="n"/>
      <c r="BW200" s="1106" t="n"/>
      <c r="BX200" s="1106" t="n"/>
      <c r="BY200" s="1106" t="n"/>
      <c r="BZ200" s="1106" t="n"/>
      <c r="CA200" s="1106" t="n"/>
      <c r="CB200" s="1106" t="n"/>
      <c r="CC200" s="1106" t="n"/>
      <c r="CD200" s="1106" t="n"/>
      <c r="CE200" s="1106" t="n"/>
      <c r="CF200" s="1106" t="n"/>
      <c r="CG200" s="1106" t="n"/>
      <c r="CH200" s="1106" t="n"/>
      <c r="CI200" s="1106" t="n"/>
      <c r="CJ200" s="1106" t="n"/>
      <c r="CK200" s="1106" t="n"/>
      <c r="CL200" s="1106" t="n"/>
      <c r="CM200" s="1106" t="n"/>
      <c r="CN200" s="1106" t="n"/>
      <c r="CO200" s="1106" t="n"/>
      <c r="CP200" s="1106" t="n"/>
      <c r="CQ200" s="1106" t="n"/>
      <c r="CR200" s="1106" t="n"/>
      <c r="CS200" s="1106" t="n"/>
      <c r="CT200" s="1106" t="n"/>
      <c r="CU200" s="1106" t="n"/>
      <c r="CV200" s="1106" t="n"/>
      <c r="CW200" s="1106" t="n"/>
      <c r="CX200" s="1106" t="n"/>
      <c r="CY200" s="1106" t="n"/>
      <c r="CZ200" s="1106" t="n"/>
      <c r="DA200" s="1106" t="n"/>
      <c r="DB200" s="1106" t="n"/>
      <c r="DC200" s="1106" t="n"/>
      <c r="DD200" s="1106" t="n"/>
      <c r="DE200" s="1106" t="n"/>
      <c r="DF200" s="1106" t="n"/>
      <c r="DG200" s="1106" t="n"/>
      <c r="DH200" s="1106" t="n"/>
      <c r="DI200" s="1106" t="n"/>
    </row>
    <row r="201" ht="13.5" customHeight="1" s="1178">
      <c r="A201" s="460" t="inlineStr">
        <is>
          <t>产品A</t>
        </is>
      </c>
      <c r="B201" s="1122" t="n">
        <v>48</v>
      </c>
      <c r="C201" s="461" t="n">
        <v>0</v>
      </c>
      <c r="D201" s="461" t="n">
        <v>120000</v>
      </c>
      <c r="E201" s="1122" t="n">
        <v>1</v>
      </c>
      <c r="F201" s="1122" t="n">
        <v>0.95</v>
      </c>
      <c r="G201" s="144" t="n"/>
      <c r="H201" s="1106" t="n"/>
      <c r="I201" s="1106" t="n"/>
      <c r="J201" s="1106" t="n"/>
      <c r="K201" s="1106" t="n"/>
      <c r="L201" s="1106" t="n"/>
      <c r="M201" s="1106" t="n"/>
      <c r="N201" s="1106" t="n"/>
      <c r="O201" s="1106" t="n"/>
      <c r="P201" s="1106" t="n"/>
      <c r="Q201" s="1106" t="n"/>
      <c r="R201" s="1106" t="n"/>
      <c r="S201" s="1106" t="n"/>
      <c r="T201" s="230" t="n"/>
      <c r="U201" s="1106" t="n"/>
      <c r="V201" s="1106" t="n"/>
      <c r="W201" s="1106" t="n"/>
      <c r="X201" s="1106" t="n"/>
      <c r="Y201" s="1106" t="n"/>
      <c r="Z201" s="1106" t="n"/>
      <c r="AA201" s="144" t="n"/>
      <c r="AB201" s="1106" t="n"/>
      <c r="AC201" s="1106" t="n"/>
      <c r="AD201" s="1106" t="n"/>
      <c r="AE201" s="1106" t="n"/>
      <c r="AF201" s="1106" t="n"/>
      <c r="AG201" s="1106" t="n"/>
      <c r="AH201" s="144" t="n"/>
      <c r="AI201" s="1106" t="n"/>
      <c r="AJ201" s="1106" t="n"/>
      <c r="AK201" s="1106" t="n"/>
      <c r="AL201" s="1106" t="n"/>
      <c r="AM201" s="1106" t="n"/>
      <c r="AN201" s="1106" t="n"/>
      <c r="AO201" s="1106" t="n"/>
      <c r="AP201" s="1106" t="n"/>
      <c r="AQ201" s="1106" t="n"/>
      <c r="AR201" s="1106" t="n"/>
      <c r="AS201" s="1106" t="n"/>
      <c r="AT201" s="1106" t="n"/>
      <c r="AU201" s="1106" t="n"/>
      <c r="AV201" s="1106" t="n"/>
      <c r="AW201" s="1106" t="n"/>
      <c r="AX201" s="1106" t="n"/>
      <c r="AY201" s="1106" t="n"/>
      <c r="AZ201" s="144" t="n"/>
      <c r="BA201" s="1106" t="n"/>
      <c r="BB201" s="1106" t="n"/>
      <c r="BC201" s="1106" t="n"/>
      <c r="BD201" s="1106" t="n"/>
      <c r="BE201" s="1106" t="n"/>
      <c r="BF201" s="1106" t="n"/>
      <c r="BG201" s="1106" t="n"/>
      <c r="BH201" s="1106" t="n"/>
      <c r="BI201" s="1106" t="n"/>
      <c r="BJ201" s="1106" t="n"/>
      <c r="BK201" s="1106" t="n"/>
      <c r="BL201" s="1106" t="n"/>
      <c r="BM201" s="1106" t="n"/>
      <c r="BN201" s="1106" t="n"/>
      <c r="BO201" s="1106" t="n"/>
      <c r="BP201" s="1106" t="n"/>
      <c r="BQ201" s="1106" t="n"/>
      <c r="BR201" s="1106" t="n"/>
      <c r="BS201" s="1106" t="n"/>
      <c r="BT201" s="1106" t="n"/>
      <c r="BU201" s="1106" t="n"/>
      <c r="BV201" s="1106" t="n"/>
      <c r="BW201" s="1106" t="n"/>
      <c r="BX201" s="1106" t="n"/>
      <c r="BY201" s="1106" t="n"/>
      <c r="BZ201" s="1106" t="n"/>
      <c r="CA201" s="1106" t="n"/>
      <c r="CB201" s="1106" t="n"/>
      <c r="CC201" s="1106" t="n"/>
      <c r="CD201" s="1106" t="n"/>
      <c r="CE201" s="1106" t="n"/>
      <c r="CF201" s="1106" t="n"/>
      <c r="CG201" s="1106" t="n"/>
      <c r="CH201" s="1106" t="n"/>
      <c r="CI201" s="1106" t="n"/>
      <c r="CJ201" s="1106" t="n"/>
      <c r="CK201" s="1106" t="n"/>
      <c r="CL201" s="1106" t="n"/>
      <c r="CM201" s="1106" t="n"/>
      <c r="CN201" s="1106" t="n"/>
      <c r="CO201" s="1106" t="n"/>
      <c r="CP201" s="1106" t="n"/>
      <c r="CQ201" s="1106" t="n"/>
      <c r="CR201" s="1106" t="n"/>
      <c r="CS201" s="1106" t="n"/>
      <c r="CT201" s="1106" t="n"/>
      <c r="CU201" s="1106" t="n"/>
      <c r="CV201" s="1106" t="n"/>
      <c r="CW201" s="1106" t="n"/>
      <c r="CX201" s="1106" t="n"/>
      <c r="CY201" s="1106" t="n"/>
      <c r="CZ201" s="1106" t="n"/>
      <c r="DA201" s="1106" t="n"/>
      <c r="DB201" s="1106" t="n"/>
      <c r="DC201" s="1106" t="n"/>
      <c r="DD201" s="1106" t="n"/>
      <c r="DE201" s="1106" t="n"/>
      <c r="DF201" s="1106" t="n"/>
      <c r="DG201" s="1106" t="n"/>
      <c r="DH201" s="1106" t="n"/>
      <c r="DI201" s="1106" t="n"/>
    </row>
    <row r="202" ht="13.5" customHeight="1" s="1178">
      <c r="A202" s="460" t="inlineStr">
        <is>
          <t>产品B</t>
        </is>
      </c>
      <c r="B202" s="1122" t="n">
        <v>37</v>
      </c>
      <c r="C202" s="461" t="n">
        <v>0</v>
      </c>
      <c r="D202" s="461" t="n">
        <v>240000</v>
      </c>
      <c r="E202" s="1122" t="n">
        <v>1</v>
      </c>
      <c r="F202" s="1122" t="n">
        <v>0.95</v>
      </c>
      <c r="G202" s="144" t="n"/>
      <c r="H202" s="1106" t="n"/>
      <c r="I202" s="1106" t="n"/>
      <c r="J202" s="1106" t="n"/>
      <c r="K202" s="1106" t="n"/>
      <c r="L202" s="1106" t="n"/>
      <c r="M202" s="1106" t="n"/>
      <c r="N202" s="1106" t="n"/>
      <c r="O202" s="1106" t="n"/>
      <c r="P202" s="1106" t="n"/>
      <c r="Q202" s="1106" t="n"/>
      <c r="R202" s="1106" t="n"/>
      <c r="S202" s="1106" t="n"/>
      <c r="T202" s="230" t="n"/>
      <c r="U202" s="1106" t="n"/>
      <c r="V202" s="1106" t="n"/>
      <c r="W202" s="1106" t="n"/>
      <c r="X202" s="1106" t="n"/>
      <c r="Y202" s="1106" t="n"/>
      <c r="Z202" s="1106" t="n"/>
      <c r="AA202" s="144" t="n"/>
      <c r="AB202" s="1106" t="n"/>
      <c r="AC202" s="1106" t="n"/>
      <c r="AD202" s="1106" t="n"/>
      <c r="AE202" s="1106" t="n"/>
      <c r="AF202" s="1106" t="n"/>
      <c r="AG202" s="1106" t="n"/>
      <c r="AH202" s="144" t="n"/>
      <c r="AI202" s="1106" t="n"/>
      <c r="AJ202" s="1106" t="n"/>
      <c r="AK202" s="1106" t="n"/>
      <c r="AL202" s="1106" t="n"/>
      <c r="AM202" s="1106" t="n"/>
      <c r="AN202" s="1106" t="n"/>
      <c r="AO202" s="1106" t="n"/>
      <c r="AP202" s="1106" t="n"/>
      <c r="AQ202" s="1106" t="n"/>
      <c r="AR202" s="1106" t="n"/>
      <c r="AS202" s="1106" t="n"/>
      <c r="AT202" s="1106" t="n"/>
      <c r="AU202" s="1106" t="n"/>
      <c r="AV202" s="1106" t="n"/>
      <c r="AW202" s="1106" t="n"/>
      <c r="AX202" s="1106" t="n"/>
      <c r="AY202" s="1106" t="n"/>
      <c r="AZ202" s="144" t="n"/>
      <c r="BA202" s="1106" t="n"/>
      <c r="BB202" s="1106" t="n"/>
      <c r="BC202" s="1106" t="n"/>
      <c r="BD202" s="1106" t="n"/>
      <c r="BE202" s="1106" t="n"/>
      <c r="BF202" s="1106" t="n"/>
      <c r="BG202" s="1106" t="n"/>
      <c r="BH202" s="1106" t="n"/>
      <c r="BI202" s="1106" t="n"/>
      <c r="BJ202" s="1106" t="n"/>
      <c r="BK202" s="1106" t="n"/>
      <c r="BL202" s="1106" t="n"/>
      <c r="BM202" s="1106" t="n"/>
      <c r="BN202" s="1106" t="n"/>
      <c r="BO202" s="1106" t="n"/>
      <c r="BP202" s="1106" t="n"/>
      <c r="BQ202" s="1106" t="n"/>
      <c r="BR202" s="1106" t="n"/>
      <c r="BS202" s="1106" t="n"/>
      <c r="BT202" s="1106" t="n"/>
      <c r="BU202" s="1106" t="n"/>
      <c r="BV202" s="1106" t="n"/>
      <c r="BW202" s="1106" t="n"/>
      <c r="BX202" s="1106" t="n"/>
      <c r="BY202" s="1106" t="n"/>
      <c r="BZ202" s="1106" t="n"/>
      <c r="CA202" s="1106" t="n"/>
      <c r="CB202" s="1106" t="n"/>
      <c r="CC202" s="1106" t="n"/>
      <c r="CD202" s="1106" t="n"/>
      <c r="CE202" s="1106" t="n"/>
      <c r="CF202" s="1106" t="n"/>
      <c r="CG202" s="1106" t="n"/>
      <c r="CH202" s="1106" t="n"/>
      <c r="CI202" s="1106" t="n"/>
      <c r="CJ202" s="1106" t="n"/>
      <c r="CK202" s="1106" t="n"/>
      <c r="CL202" s="1106" t="n"/>
      <c r="CM202" s="1106" t="n"/>
      <c r="CN202" s="1106" t="n"/>
      <c r="CO202" s="1106" t="n"/>
      <c r="CP202" s="1106" t="n"/>
      <c r="CQ202" s="1106" t="n"/>
      <c r="CR202" s="1106" t="n"/>
      <c r="CS202" s="1106" t="n"/>
      <c r="CT202" s="1106" t="n"/>
      <c r="CU202" s="1106" t="n"/>
      <c r="CV202" s="1106" t="n"/>
      <c r="CW202" s="1106" t="n"/>
      <c r="CX202" s="1106" t="n"/>
      <c r="CY202" s="1106" t="n"/>
      <c r="CZ202" s="1106" t="n"/>
      <c r="DA202" s="1106" t="n"/>
      <c r="DB202" s="1106" t="n"/>
      <c r="DC202" s="1106" t="n"/>
      <c r="DD202" s="1106" t="n"/>
      <c r="DE202" s="1106" t="n"/>
      <c r="DF202" s="1106" t="n"/>
      <c r="DG202" s="1106" t="n"/>
      <c r="DH202" s="1106" t="n"/>
      <c r="DI202" s="1106" t="n"/>
    </row>
    <row r="203" ht="13.5" customHeight="1" s="1178">
      <c r="A203" s="460" t="inlineStr">
        <is>
          <t>产品C</t>
        </is>
      </c>
      <c r="B203" s="1122" t="n">
        <v>0</v>
      </c>
      <c r="C203" s="1122" t="n">
        <v>0</v>
      </c>
      <c r="D203" s="1122" t="n">
        <v>0</v>
      </c>
      <c r="E203" s="1122" t="n">
        <v>0</v>
      </c>
      <c r="F203" s="1122" t="n">
        <v>0.95</v>
      </c>
      <c r="G203" s="144" t="n"/>
      <c r="H203" s="1106" t="n"/>
      <c r="I203" s="1106" t="n"/>
      <c r="J203" s="1106" t="n"/>
      <c r="K203" s="1106" t="n"/>
      <c r="L203" s="1106" t="n"/>
      <c r="M203" s="1106" t="n"/>
      <c r="N203" s="1106" t="n"/>
      <c r="O203" s="1106" t="n"/>
      <c r="P203" s="1106" t="n"/>
      <c r="Q203" s="1106" t="n"/>
      <c r="R203" s="1106" t="n"/>
      <c r="S203" s="1106" t="n"/>
      <c r="T203" s="230" t="n"/>
      <c r="U203" s="1106" t="n"/>
      <c r="V203" s="1106" t="n"/>
      <c r="W203" s="1106" t="n"/>
      <c r="X203" s="1106" t="n"/>
      <c r="Y203" s="1106" t="n"/>
      <c r="Z203" s="1106" t="n"/>
      <c r="AA203" s="144" t="n"/>
      <c r="AB203" s="1106" t="n"/>
      <c r="AC203" s="1106" t="n"/>
      <c r="AD203" s="1106" t="n"/>
      <c r="AE203" s="1106" t="n"/>
      <c r="AF203" s="1106" t="n"/>
      <c r="AG203" s="1106" t="n"/>
      <c r="AH203" s="144" t="n"/>
      <c r="AI203" s="1106" t="n"/>
      <c r="AJ203" s="1106" t="n"/>
      <c r="AK203" s="1106" t="n"/>
      <c r="AL203" s="1106" t="n"/>
      <c r="AM203" s="1106" t="n"/>
      <c r="AN203" s="1106" t="n"/>
      <c r="AO203" s="1106" t="n"/>
      <c r="AP203" s="1106" t="n"/>
      <c r="AQ203" s="1106" t="n"/>
      <c r="AR203" s="1106" t="n"/>
      <c r="AS203" s="1106" t="n"/>
      <c r="AT203" s="1106" t="n"/>
      <c r="AU203" s="1106" t="n"/>
      <c r="AV203" s="1106" t="n"/>
      <c r="AW203" s="1106" t="n"/>
      <c r="AX203" s="1106" t="n"/>
      <c r="AY203" s="1106" t="n"/>
      <c r="AZ203" s="144" t="n"/>
      <c r="BA203" s="1106" t="n"/>
      <c r="BB203" s="1106" t="n"/>
      <c r="BC203" s="1106" t="n"/>
      <c r="BD203" s="1106" t="n"/>
      <c r="BE203" s="1106" t="n"/>
      <c r="BF203" s="1106" t="n"/>
      <c r="BG203" s="1106" t="n"/>
      <c r="BH203" s="1106" t="n"/>
      <c r="BI203" s="1106" t="n"/>
      <c r="BJ203" s="1106" t="n"/>
      <c r="BK203" s="1106" t="n"/>
      <c r="BL203" s="1106" t="n"/>
      <c r="BM203" s="1106" t="n"/>
      <c r="BN203" s="1106" t="n"/>
      <c r="BO203" s="1106" t="n"/>
      <c r="BP203" s="1106" t="n"/>
      <c r="BQ203" s="1106" t="n"/>
      <c r="BR203" s="1106" t="n"/>
      <c r="BS203" s="1106" t="n"/>
      <c r="BT203" s="1106" t="n"/>
      <c r="BU203" s="1106" t="n"/>
      <c r="BV203" s="1106" t="n"/>
      <c r="BW203" s="1106" t="n"/>
      <c r="BX203" s="1106" t="n"/>
      <c r="BY203" s="1106" t="n"/>
      <c r="BZ203" s="1106" t="n"/>
      <c r="CA203" s="1106" t="n"/>
      <c r="CB203" s="1106" t="n"/>
      <c r="CC203" s="1106" t="n"/>
      <c r="CD203" s="1106" t="n"/>
      <c r="CE203" s="1106" t="n"/>
      <c r="CF203" s="1106" t="n"/>
      <c r="CG203" s="1106" t="n"/>
      <c r="CH203" s="1106" t="n"/>
      <c r="CI203" s="1106" t="n"/>
      <c r="CJ203" s="1106" t="n"/>
      <c r="CK203" s="1106" t="n"/>
      <c r="CL203" s="1106" t="n"/>
      <c r="CM203" s="1106" t="n"/>
      <c r="CN203" s="1106" t="n"/>
      <c r="CO203" s="1106" t="n"/>
      <c r="CP203" s="1106" t="n"/>
      <c r="CQ203" s="1106" t="n"/>
      <c r="CR203" s="1106" t="n"/>
      <c r="CS203" s="1106" t="n"/>
      <c r="CT203" s="1106" t="n"/>
      <c r="CU203" s="1106" t="n"/>
      <c r="CV203" s="1106" t="n"/>
      <c r="CW203" s="1106" t="n"/>
      <c r="CX203" s="1106" t="n"/>
      <c r="CY203" s="1106" t="n"/>
      <c r="CZ203" s="1106" t="n"/>
      <c r="DA203" s="1106" t="n"/>
      <c r="DB203" s="1106" t="n"/>
      <c r="DC203" s="1106" t="n"/>
      <c r="DD203" s="1106" t="n"/>
      <c r="DE203" s="1106" t="n"/>
      <c r="DF203" s="1106" t="n"/>
      <c r="DG203" s="1106" t="n"/>
      <c r="DH203" s="1106" t="n"/>
      <c r="DI203" s="1106" t="n"/>
    </row>
    <row r="204" ht="13.5" customHeight="1" s="1178">
      <c r="A204" s="460" t="inlineStr">
        <is>
          <t>产品D</t>
        </is>
      </c>
      <c r="B204" s="1122" t="n">
        <v>0</v>
      </c>
      <c r="C204" s="1122" t="n">
        <v>0</v>
      </c>
      <c r="D204" s="1122" t="n">
        <v>0</v>
      </c>
      <c r="E204" s="1122" t="n">
        <v>0</v>
      </c>
      <c r="F204" s="1122" t="n">
        <v>0.95</v>
      </c>
      <c r="G204" s="144" t="n"/>
      <c r="H204" s="1106" t="n"/>
      <c r="I204" s="1106" t="n"/>
      <c r="J204" s="1106" t="n"/>
      <c r="K204" s="1106" t="n"/>
      <c r="L204" s="1106" t="n"/>
      <c r="M204" s="1106" t="n"/>
      <c r="N204" s="1106" t="n"/>
      <c r="O204" s="1106" t="n"/>
      <c r="P204" s="1106" t="n"/>
      <c r="Q204" s="1106" t="n"/>
      <c r="R204" s="1106" t="n"/>
      <c r="S204" s="1106" t="n"/>
      <c r="T204" s="230" t="n"/>
      <c r="U204" s="1106" t="n"/>
      <c r="V204" s="1106" t="n"/>
      <c r="W204" s="1106" t="n"/>
      <c r="X204" s="1106" t="n"/>
      <c r="Y204" s="1106" t="n"/>
      <c r="Z204" s="1106" t="n"/>
      <c r="AA204" s="144" t="n"/>
      <c r="AB204" s="1106" t="n"/>
      <c r="AC204" s="1106" t="n"/>
      <c r="AD204" s="1106" t="n"/>
      <c r="AE204" s="1106" t="n"/>
      <c r="AF204" s="1106" t="n"/>
      <c r="AG204" s="1106" t="n"/>
      <c r="AH204" s="144" t="n"/>
      <c r="AI204" s="1106" t="n"/>
      <c r="AJ204" s="1106" t="n"/>
      <c r="AK204" s="1106" t="n"/>
      <c r="AL204" s="1106" t="n"/>
      <c r="AM204" s="1106" t="n"/>
      <c r="AN204" s="1106" t="n"/>
      <c r="AO204" s="1106" t="n"/>
      <c r="AP204" s="1106" t="n"/>
      <c r="AQ204" s="1106" t="n"/>
      <c r="AR204" s="1106" t="n"/>
      <c r="AS204" s="1106" t="n"/>
      <c r="AT204" s="1106" t="n"/>
      <c r="AU204" s="1106" t="n"/>
      <c r="AV204" s="1106" t="n"/>
      <c r="AW204" s="1106" t="n"/>
      <c r="AX204" s="1106" t="n"/>
      <c r="AY204" s="1106" t="n"/>
      <c r="AZ204" s="144" t="n"/>
      <c r="BA204" s="1106" t="n"/>
      <c r="BB204" s="1106" t="n"/>
      <c r="BC204" s="1106" t="n"/>
      <c r="BD204" s="1106" t="n"/>
      <c r="BE204" s="1106" t="n"/>
      <c r="BF204" s="1106" t="n"/>
      <c r="BG204" s="1106" t="n"/>
      <c r="BH204" s="1106" t="n"/>
      <c r="BI204" s="1106" t="n"/>
      <c r="BJ204" s="1106" t="n"/>
      <c r="BK204" s="1106" t="n"/>
      <c r="BL204" s="1106" t="n"/>
      <c r="BM204" s="1106" t="n"/>
      <c r="BN204" s="1106" t="n"/>
      <c r="BO204" s="1106" t="n"/>
      <c r="BP204" s="1106" t="n"/>
      <c r="BQ204" s="1106" t="n"/>
      <c r="BR204" s="1106" t="n"/>
      <c r="BS204" s="1106" t="n"/>
      <c r="BT204" s="1106" t="n"/>
      <c r="BU204" s="1106" t="n"/>
      <c r="BV204" s="1106" t="n"/>
      <c r="BW204" s="1106" t="n"/>
      <c r="BX204" s="1106" t="n"/>
      <c r="BY204" s="1106" t="n"/>
      <c r="BZ204" s="1106" t="n"/>
      <c r="CA204" s="1106" t="n"/>
      <c r="CB204" s="1106" t="n"/>
      <c r="CC204" s="1106" t="n"/>
      <c r="CD204" s="1106" t="n"/>
      <c r="CE204" s="1106" t="n"/>
      <c r="CF204" s="1106" t="n"/>
      <c r="CG204" s="1106" t="n"/>
      <c r="CH204" s="1106" t="n"/>
      <c r="CI204" s="1106" t="n"/>
      <c r="CJ204" s="1106" t="n"/>
      <c r="CK204" s="1106" t="n"/>
      <c r="CL204" s="1106" t="n"/>
      <c r="CM204" s="1106" t="n"/>
      <c r="CN204" s="1106" t="n"/>
      <c r="CO204" s="1106" t="n"/>
      <c r="CP204" s="1106" t="n"/>
      <c r="CQ204" s="1106" t="n"/>
      <c r="CR204" s="1106" t="n"/>
      <c r="CS204" s="1106" t="n"/>
      <c r="CT204" s="1106" t="n"/>
      <c r="CU204" s="1106" t="n"/>
      <c r="CV204" s="1106" t="n"/>
      <c r="CW204" s="1106" t="n"/>
      <c r="CX204" s="1106" t="n"/>
      <c r="CY204" s="1106" t="n"/>
      <c r="CZ204" s="1106" t="n"/>
      <c r="DA204" s="1106" t="n"/>
      <c r="DB204" s="1106" t="n"/>
      <c r="DC204" s="1106" t="n"/>
      <c r="DD204" s="1106" t="n"/>
      <c r="DE204" s="1106" t="n"/>
      <c r="DF204" s="1106" t="n"/>
      <c r="DG204" s="1106" t="n"/>
      <c r="DH204" s="1106" t="n"/>
      <c r="DI204" s="1106" t="n"/>
    </row>
    <row r="205" ht="13.5" customHeight="1" s="1178">
      <c r="A205" s="1106" t="n"/>
      <c r="B205" s="1106" t="n"/>
      <c r="C205" s="1106" t="n"/>
      <c r="D205" s="1106" t="n"/>
      <c r="E205" s="1106" t="n"/>
      <c r="F205" s="1106" t="n"/>
      <c r="G205" s="144" t="n"/>
      <c r="H205" s="1106" t="n"/>
      <c r="I205" s="1106" t="n"/>
      <c r="J205" s="1106" t="n"/>
      <c r="K205" s="1106" t="n"/>
      <c r="L205" s="1106" t="n"/>
      <c r="M205" s="1106" t="n"/>
      <c r="N205" s="1106" t="n"/>
      <c r="O205" s="1106" t="n"/>
      <c r="P205" s="1106" t="n"/>
      <c r="Q205" s="1106" t="n"/>
      <c r="R205" s="1106" t="n"/>
      <c r="S205" s="1106" t="n"/>
      <c r="T205" s="230" t="n"/>
      <c r="U205" s="1106" t="n"/>
      <c r="V205" s="1106" t="n"/>
      <c r="W205" s="1106" t="n"/>
      <c r="X205" s="1106" t="n"/>
      <c r="Y205" s="1106" t="n"/>
      <c r="Z205" s="1106" t="n"/>
      <c r="AA205" s="144" t="n"/>
      <c r="AB205" s="1106" t="n"/>
      <c r="AC205" s="1106" t="n"/>
      <c r="AD205" s="1106" t="n"/>
      <c r="AE205" s="1106" t="n"/>
      <c r="AF205" s="1106" t="n"/>
      <c r="AG205" s="1106" t="n"/>
      <c r="AH205" s="144" t="n"/>
      <c r="AI205" s="1106" t="n"/>
      <c r="AJ205" s="1106" t="n"/>
      <c r="AK205" s="1106" t="n"/>
      <c r="AL205" s="1106" t="n"/>
      <c r="AM205" s="1106" t="n"/>
      <c r="AN205" s="1106" t="n"/>
      <c r="AO205" s="1106" t="n"/>
      <c r="AP205" s="1106" t="n"/>
      <c r="AQ205" s="1106" t="n"/>
      <c r="AR205" s="1106" t="n"/>
      <c r="AS205" s="1106" t="n"/>
      <c r="AT205" s="1106" t="n"/>
      <c r="AU205" s="1106" t="n"/>
      <c r="AV205" s="1106" t="n"/>
      <c r="AW205" s="1106" t="n"/>
      <c r="AX205" s="1106" t="n"/>
      <c r="AY205" s="1106" t="n"/>
      <c r="AZ205" s="144" t="n"/>
      <c r="BA205" s="1106" t="n"/>
      <c r="BB205" s="1106" t="n"/>
      <c r="BC205" s="1106" t="n"/>
      <c r="BD205" s="1106" t="n"/>
      <c r="BE205" s="1106" t="n"/>
      <c r="BF205" s="1106" t="n"/>
      <c r="BG205" s="1106" t="n"/>
      <c r="BH205" s="1106" t="n"/>
      <c r="BI205" s="1106" t="n"/>
      <c r="BJ205" s="1106" t="n"/>
      <c r="BK205" s="1106" t="n"/>
      <c r="BL205" s="1106" t="n"/>
      <c r="BM205" s="1106" t="n"/>
      <c r="BN205" s="1106" t="n"/>
      <c r="BO205" s="1106" t="n"/>
      <c r="BP205" s="1106" t="n"/>
      <c r="BQ205" s="1106" t="n"/>
      <c r="BR205" s="1106" t="n"/>
      <c r="BS205" s="1106" t="n"/>
      <c r="BT205" s="1106" t="n"/>
      <c r="BU205" s="1106" t="n"/>
      <c r="BV205" s="1106" t="n"/>
      <c r="BW205" s="1106" t="n"/>
      <c r="BX205" s="1106" t="n"/>
      <c r="BY205" s="1106" t="n"/>
      <c r="BZ205" s="1106" t="n"/>
      <c r="CA205" s="1106" t="n"/>
      <c r="CB205" s="1106" t="n"/>
      <c r="CC205" s="1106" t="n"/>
      <c r="CD205" s="1106" t="n"/>
      <c r="CE205" s="1106" t="n"/>
      <c r="CF205" s="1106" t="n"/>
      <c r="CG205" s="1106" t="n"/>
      <c r="CH205" s="1106" t="n"/>
      <c r="CI205" s="1106" t="n"/>
      <c r="CJ205" s="1106" t="n"/>
      <c r="CK205" s="1106" t="n"/>
      <c r="CL205" s="1106" t="n"/>
      <c r="CM205" s="1106" t="n"/>
      <c r="CN205" s="1106" t="n"/>
      <c r="CO205" s="1106" t="n"/>
      <c r="CP205" s="1106" t="n"/>
      <c r="CQ205" s="1106" t="n"/>
      <c r="CR205" s="1106" t="n"/>
      <c r="CS205" s="1106" t="n"/>
      <c r="CT205" s="1106" t="n"/>
      <c r="CU205" s="1106" t="n"/>
      <c r="CV205" s="1106" t="n"/>
      <c r="CW205" s="1106" t="n"/>
      <c r="CX205" s="1106" t="n"/>
      <c r="CY205" s="1106" t="n"/>
      <c r="CZ205" s="1106" t="n"/>
      <c r="DA205" s="1106" t="n"/>
      <c r="DB205" s="1106" t="n"/>
      <c r="DC205" s="1106" t="n"/>
      <c r="DD205" s="1106" t="n"/>
      <c r="DE205" s="1106" t="n"/>
      <c r="DF205" s="1106" t="n"/>
      <c r="DG205" s="1106" t="n"/>
      <c r="DH205" s="1106" t="n"/>
      <c r="DI205" s="1106" t="n"/>
    </row>
    <row r="206" ht="13.5" customHeight="1" s="1178">
      <c r="A206" s="1106" t="n"/>
      <c r="B206" s="1106" t="n"/>
      <c r="C206" s="1106" t="n"/>
      <c r="D206" s="1106" t="n"/>
      <c r="E206" s="1106" t="n"/>
      <c r="F206" s="1106" t="n"/>
      <c r="G206" s="144" t="n"/>
      <c r="H206" s="1106" t="n"/>
      <c r="I206" s="1106" t="n"/>
      <c r="J206" s="1106" t="n"/>
      <c r="K206" s="1106" t="n"/>
      <c r="L206" s="1106" t="n"/>
      <c r="M206" s="1106" t="n"/>
      <c r="N206" s="1106" t="n"/>
      <c r="O206" s="1106" t="n"/>
      <c r="P206" s="1106" t="n"/>
      <c r="Q206" s="1106" t="n"/>
      <c r="R206" s="1106" t="n"/>
      <c r="S206" s="1106" t="n"/>
      <c r="T206" s="230" t="n"/>
      <c r="U206" s="1106" t="n"/>
      <c r="V206" s="1106" t="n"/>
      <c r="W206" s="1106" t="n"/>
      <c r="X206" s="1106" t="n"/>
      <c r="Y206" s="1106" t="n"/>
      <c r="Z206" s="1106" t="n"/>
      <c r="AA206" s="144" t="n"/>
      <c r="AB206" s="1106" t="n"/>
      <c r="AC206" s="1106" t="n"/>
      <c r="AD206" s="1106" t="n"/>
      <c r="AE206" s="1106" t="n"/>
      <c r="AF206" s="1106" t="n"/>
      <c r="AG206" s="1106" t="n"/>
      <c r="AH206" s="144" t="n"/>
      <c r="AI206" s="1106" t="n"/>
      <c r="AJ206" s="1106" t="n"/>
      <c r="AK206" s="1106" t="n"/>
      <c r="AL206" s="1106" t="n"/>
      <c r="AM206" s="1106" t="n"/>
      <c r="AN206" s="1106" t="n"/>
      <c r="AO206" s="1106" t="n"/>
      <c r="AP206" s="1106" t="n"/>
      <c r="AQ206" s="1106" t="n"/>
      <c r="AR206" s="1106" t="n"/>
      <c r="AS206" s="1106" t="n"/>
      <c r="AT206" s="1106" t="n"/>
      <c r="AU206" s="1106" t="n"/>
      <c r="AV206" s="1106" t="n"/>
      <c r="AW206" s="1106" t="n"/>
      <c r="AX206" s="1106" t="n"/>
      <c r="AY206" s="1106" t="n"/>
      <c r="AZ206" s="144" t="n"/>
      <c r="BA206" s="1106" t="n"/>
      <c r="BB206" s="1106" t="n"/>
      <c r="BC206" s="1106" t="n"/>
      <c r="BD206" s="1106" t="n"/>
      <c r="BE206" s="1106" t="n"/>
      <c r="BF206" s="1106" t="n"/>
      <c r="BG206" s="1106" t="n"/>
      <c r="BH206" s="1106" t="n"/>
      <c r="BI206" s="1106" t="n"/>
      <c r="BJ206" s="1106" t="n"/>
      <c r="BK206" s="1106" t="n"/>
      <c r="BL206" s="1106" t="n"/>
      <c r="BM206" s="1106" t="n"/>
      <c r="BN206" s="1106" t="n"/>
      <c r="BO206" s="1106" t="n"/>
      <c r="BP206" s="1106" t="n"/>
      <c r="BQ206" s="1106" t="n"/>
      <c r="BR206" s="1106" t="n"/>
      <c r="BS206" s="1106" t="n"/>
      <c r="BT206" s="1106" t="n"/>
      <c r="BU206" s="1106" t="n"/>
      <c r="BV206" s="1106" t="n"/>
      <c r="BW206" s="1106" t="n"/>
      <c r="BX206" s="1106" t="n"/>
      <c r="BY206" s="1106" t="n"/>
      <c r="BZ206" s="1106" t="n"/>
      <c r="CA206" s="1106" t="n"/>
      <c r="CB206" s="1106" t="n"/>
      <c r="CC206" s="1106" t="n"/>
      <c r="CD206" s="1106" t="n"/>
      <c r="CE206" s="1106" t="n"/>
      <c r="CF206" s="1106" t="n"/>
      <c r="CG206" s="1106" t="n"/>
      <c r="CH206" s="1106" t="n"/>
      <c r="CI206" s="1106" t="n"/>
      <c r="CJ206" s="1106" t="n"/>
      <c r="CK206" s="1106" t="n"/>
      <c r="CL206" s="1106" t="n"/>
      <c r="CM206" s="1106" t="n"/>
      <c r="CN206" s="1106" t="n"/>
      <c r="CO206" s="1106" t="n"/>
      <c r="CP206" s="1106" t="n"/>
      <c r="CQ206" s="1106" t="n"/>
      <c r="CR206" s="1106" t="n"/>
      <c r="CS206" s="1106" t="n"/>
      <c r="CT206" s="1106" t="n"/>
      <c r="CU206" s="1106" t="n"/>
      <c r="CV206" s="1106" t="n"/>
      <c r="CW206" s="1106" t="n"/>
      <c r="CX206" s="1106" t="n"/>
      <c r="CY206" s="1106" t="n"/>
      <c r="CZ206" s="1106" t="n"/>
      <c r="DA206" s="1106" t="n"/>
      <c r="DB206" s="1106" t="n"/>
      <c r="DC206" s="1106" t="n"/>
      <c r="DD206" s="1106" t="n"/>
      <c r="DE206" s="1106" t="n"/>
      <c r="DF206" s="1106" t="n"/>
      <c r="DG206" s="1106" t="n"/>
      <c r="DH206" s="1106" t="n"/>
      <c r="DI206" s="1106" t="n"/>
    </row>
    <row r="207" ht="13.5" customHeight="1" s="1178">
      <c r="A207" s="1106" t="n"/>
      <c r="B207" s="1106" t="n"/>
      <c r="C207" s="1106" t="n"/>
      <c r="D207" s="1106" t="n"/>
      <c r="E207" s="1106" t="n"/>
      <c r="F207" s="1106" t="n"/>
      <c r="G207" s="144" t="n"/>
      <c r="H207" s="1106" t="n"/>
      <c r="I207" s="1106" t="n"/>
      <c r="J207" s="1106" t="n"/>
      <c r="K207" s="1106" t="n"/>
      <c r="L207" s="1106" t="n"/>
      <c r="M207" s="1106" t="n"/>
      <c r="N207" s="1106" t="n"/>
      <c r="O207" s="1106" t="n"/>
      <c r="P207" s="1106" t="n"/>
      <c r="Q207" s="1106" t="n"/>
      <c r="R207" s="1106" t="n"/>
      <c r="S207" s="1106" t="n"/>
      <c r="T207" s="230" t="n"/>
      <c r="U207" s="1106" t="n"/>
      <c r="V207" s="1106" t="n"/>
      <c r="W207" s="1106" t="n"/>
      <c r="X207" s="1106" t="n"/>
      <c r="Y207" s="1106" t="n"/>
      <c r="Z207" s="1106" t="n"/>
      <c r="AA207" s="144" t="n"/>
      <c r="AB207" s="1106" t="n"/>
      <c r="AC207" s="1106" t="n"/>
      <c r="AD207" s="1106" t="n"/>
      <c r="AE207" s="1106" t="n"/>
      <c r="AF207" s="1106" t="n"/>
      <c r="AG207" s="1106" t="n"/>
      <c r="AH207" s="144" t="n"/>
      <c r="AI207" s="1106" t="n"/>
      <c r="AJ207" s="1106" t="n"/>
      <c r="AK207" s="1106" t="n"/>
      <c r="AL207" s="1106" t="n"/>
      <c r="AM207" s="1106" t="n"/>
      <c r="AN207" s="1106" t="n"/>
      <c r="AO207" s="1106" t="n"/>
      <c r="AP207" s="1106" t="n"/>
      <c r="AQ207" s="1106" t="n"/>
      <c r="AR207" s="1106" t="n"/>
      <c r="AS207" s="1106" t="n"/>
      <c r="AT207" s="1106" t="n"/>
      <c r="AU207" s="1106" t="n"/>
      <c r="AV207" s="1106" t="n"/>
      <c r="AW207" s="1106" t="n"/>
      <c r="AX207" s="1106" t="n"/>
      <c r="AY207" s="1106" t="n"/>
      <c r="AZ207" s="144" t="n"/>
      <c r="BA207" s="1106" t="n"/>
      <c r="BB207" s="1106" t="n"/>
      <c r="BC207" s="1106" t="n"/>
      <c r="BD207" s="1106" t="n"/>
      <c r="BE207" s="1106" t="n"/>
      <c r="BF207" s="1106" t="n"/>
      <c r="BG207" s="1106" t="n"/>
      <c r="BH207" s="1106" t="n"/>
      <c r="BI207" s="1106" t="n"/>
      <c r="BJ207" s="1106" t="n"/>
      <c r="BK207" s="1106" t="n"/>
      <c r="BL207" s="1106" t="n"/>
      <c r="BM207" s="1106" t="n"/>
      <c r="BN207" s="1106" t="n"/>
      <c r="BO207" s="1106" t="n"/>
      <c r="BP207" s="1106" t="n"/>
      <c r="BQ207" s="1106" t="n"/>
      <c r="BR207" s="1106" t="n"/>
      <c r="BS207" s="1106" t="n"/>
      <c r="BT207" s="1106" t="n"/>
      <c r="BU207" s="1106" t="n"/>
      <c r="BV207" s="1106" t="n"/>
      <c r="BW207" s="1106" t="n"/>
      <c r="BX207" s="1106" t="n"/>
      <c r="BY207" s="1106" t="n"/>
      <c r="BZ207" s="1106" t="n"/>
      <c r="CA207" s="1106" t="n"/>
      <c r="CB207" s="1106" t="n"/>
      <c r="CC207" s="1106" t="n"/>
      <c r="CD207" s="1106" t="n"/>
      <c r="CE207" s="1106" t="n"/>
      <c r="CF207" s="1106" t="n"/>
      <c r="CG207" s="1106" t="n"/>
      <c r="CH207" s="1106" t="n"/>
      <c r="CI207" s="1106" t="n"/>
      <c r="CJ207" s="1106" t="n"/>
      <c r="CK207" s="1106" t="n"/>
      <c r="CL207" s="1106" t="n"/>
      <c r="CM207" s="1106" t="n"/>
      <c r="CN207" s="1106" t="n"/>
      <c r="CO207" s="1106" t="n"/>
      <c r="CP207" s="1106" t="n"/>
      <c r="CQ207" s="1106" t="n"/>
      <c r="CR207" s="1106" t="n"/>
      <c r="CS207" s="1106" t="n"/>
      <c r="CT207" s="1106" t="n"/>
      <c r="CU207" s="1106" t="n"/>
      <c r="CV207" s="1106" t="n"/>
      <c r="CW207" s="1106" t="n"/>
      <c r="CX207" s="1106" t="n"/>
      <c r="CY207" s="1106" t="n"/>
      <c r="CZ207" s="1106" t="n"/>
      <c r="DA207" s="1106" t="n"/>
      <c r="DB207" s="1106" t="n"/>
      <c r="DC207" s="1106" t="n"/>
      <c r="DD207" s="1106" t="n"/>
      <c r="DE207" s="1106" t="n"/>
      <c r="DF207" s="1106" t="n"/>
      <c r="DG207" s="1106" t="n"/>
      <c r="DH207" s="1106" t="n"/>
      <c r="DI207" s="1106" t="n"/>
    </row>
    <row r="208" ht="13.5" customHeight="1" s="1178">
      <c r="A208" s="1106" t="n"/>
      <c r="B208" s="1106" t="n"/>
      <c r="C208" s="1106" t="n"/>
      <c r="D208" s="1106" t="n"/>
      <c r="E208" s="1106" t="n"/>
      <c r="F208" s="1106" t="n"/>
      <c r="G208" s="144" t="n"/>
      <c r="H208" s="1106" t="n"/>
      <c r="I208" s="1106" t="n"/>
      <c r="J208" s="1106" t="n"/>
      <c r="K208" s="1106" t="n"/>
      <c r="L208" s="1106" t="n"/>
      <c r="M208" s="1106" t="n"/>
      <c r="N208" s="1106" t="n"/>
      <c r="O208" s="1106" t="n"/>
      <c r="P208" s="1106" t="n"/>
      <c r="Q208" s="1106" t="n"/>
      <c r="R208" s="1106" t="n"/>
      <c r="S208" s="1106" t="n"/>
      <c r="T208" s="230" t="n"/>
      <c r="U208" s="1106" t="n"/>
      <c r="V208" s="1106" t="n"/>
      <c r="W208" s="1106" t="n"/>
      <c r="X208" s="1106" t="n"/>
      <c r="Y208" s="1106" t="n"/>
      <c r="Z208" s="1106" t="n"/>
      <c r="AA208" s="144" t="n"/>
      <c r="AB208" s="1106" t="n"/>
      <c r="AC208" s="1106" t="n"/>
      <c r="AD208" s="1106" t="n"/>
      <c r="AE208" s="1106" t="n"/>
      <c r="AF208" s="1106" t="n"/>
      <c r="AG208" s="1106" t="n"/>
      <c r="AH208" s="144" t="n"/>
      <c r="AI208" s="1106" t="n"/>
      <c r="AJ208" s="1106" t="n"/>
      <c r="AK208" s="1106" t="n"/>
      <c r="AL208" s="1106" t="n"/>
      <c r="AM208" s="1106" t="n"/>
      <c r="AN208" s="1106" t="n"/>
      <c r="AO208" s="1106" t="n"/>
      <c r="AP208" s="1106" t="n"/>
      <c r="AQ208" s="1106" t="n"/>
      <c r="AR208" s="1106" t="n"/>
      <c r="AS208" s="1106" t="n"/>
      <c r="AT208" s="1106" t="n"/>
      <c r="AU208" s="1106" t="n"/>
      <c r="AV208" s="1106" t="n"/>
      <c r="AW208" s="1106" t="n"/>
      <c r="AX208" s="1106" t="n"/>
      <c r="AY208" s="1106" t="n"/>
      <c r="AZ208" s="144" t="n"/>
      <c r="BA208" s="1106" t="n"/>
      <c r="BB208" s="1106" t="n"/>
      <c r="BC208" s="1106" t="n"/>
      <c r="BD208" s="1106" t="n"/>
      <c r="BE208" s="1106" t="n"/>
      <c r="BF208" s="1106" t="n"/>
      <c r="BG208" s="1106" t="n"/>
      <c r="BH208" s="1106" t="n"/>
      <c r="BI208" s="1106" t="n"/>
      <c r="BJ208" s="1106" t="n"/>
      <c r="BK208" s="1106" t="n"/>
      <c r="BL208" s="1106" t="n"/>
      <c r="BM208" s="1106" t="n"/>
      <c r="BN208" s="1106" t="n"/>
      <c r="BO208" s="1106" t="n"/>
      <c r="BP208" s="1106" t="n"/>
      <c r="BQ208" s="1106" t="n"/>
      <c r="BR208" s="1106" t="n"/>
      <c r="BS208" s="1106" t="n"/>
      <c r="BT208" s="1106" t="n"/>
      <c r="BU208" s="1106" t="n"/>
      <c r="BV208" s="1106" t="n"/>
      <c r="BW208" s="1106" t="n"/>
      <c r="BX208" s="1106" t="n"/>
      <c r="BY208" s="1106" t="n"/>
      <c r="BZ208" s="1106" t="n"/>
      <c r="CA208" s="1106" t="n"/>
      <c r="CB208" s="1106" t="n"/>
      <c r="CC208" s="1106" t="n"/>
      <c r="CD208" s="1106" t="n"/>
      <c r="CE208" s="1106" t="n"/>
      <c r="CF208" s="1106" t="n"/>
      <c r="CG208" s="1106" t="n"/>
      <c r="CH208" s="1106" t="n"/>
      <c r="CI208" s="1106" t="n"/>
      <c r="CJ208" s="1106" t="n"/>
      <c r="CK208" s="1106" t="n"/>
      <c r="CL208" s="1106" t="n"/>
      <c r="CM208" s="1106" t="n"/>
      <c r="CN208" s="1106" t="n"/>
      <c r="CO208" s="1106" t="n"/>
      <c r="CP208" s="1106" t="n"/>
      <c r="CQ208" s="1106" t="n"/>
      <c r="CR208" s="1106" t="n"/>
      <c r="CS208" s="1106" t="n"/>
      <c r="CT208" s="1106" t="n"/>
      <c r="CU208" s="1106" t="n"/>
      <c r="CV208" s="1106" t="n"/>
      <c r="CW208" s="1106" t="n"/>
      <c r="CX208" s="1106" t="n"/>
      <c r="CY208" s="1106" t="n"/>
      <c r="CZ208" s="1106" t="n"/>
      <c r="DA208" s="1106" t="n"/>
      <c r="DB208" s="1106" t="n"/>
      <c r="DC208" s="1106" t="n"/>
      <c r="DD208" s="1106" t="n"/>
      <c r="DE208" s="1106" t="n"/>
      <c r="DF208" s="1106" t="n"/>
      <c r="DG208" s="1106" t="n"/>
      <c r="DH208" s="1106" t="n"/>
      <c r="DI208" s="1106" t="n"/>
    </row>
    <row r="209" ht="13.5" customHeight="1" s="1178">
      <c r="A209" s="1106" t="n"/>
      <c r="B209" s="1106" t="n"/>
      <c r="C209" s="1106" t="n"/>
      <c r="D209" s="1106" t="n"/>
      <c r="E209" s="1106" t="n"/>
      <c r="F209" s="1106" t="n"/>
      <c r="G209" s="144" t="n"/>
      <c r="H209" s="1106" t="n"/>
      <c r="I209" s="1106" t="n"/>
      <c r="J209" s="1106" t="n"/>
      <c r="K209" s="1106" t="n"/>
      <c r="L209" s="1106" t="n"/>
      <c r="M209" s="1106" t="n"/>
      <c r="N209" s="1106" t="n"/>
      <c r="O209" s="1106" t="n"/>
      <c r="P209" s="1106" t="n"/>
      <c r="Q209" s="1106" t="n"/>
      <c r="R209" s="1106" t="n"/>
      <c r="S209" s="1106" t="n"/>
      <c r="T209" s="230" t="n"/>
      <c r="U209" s="1106" t="n"/>
      <c r="V209" s="1106" t="n"/>
      <c r="W209" s="1106" t="n"/>
      <c r="X209" s="1106" t="n"/>
      <c r="Y209" s="1106" t="n"/>
      <c r="Z209" s="1106" t="n"/>
      <c r="AA209" s="144" t="n"/>
      <c r="AB209" s="1106" t="n"/>
      <c r="AC209" s="1106" t="n"/>
      <c r="AD209" s="1106" t="n"/>
      <c r="AE209" s="1106" t="n"/>
      <c r="AF209" s="1106" t="n"/>
      <c r="AG209" s="1106" t="n"/>
      <c r="AH209" s="144" t="n"/>
      <c r="AI209" s="1106" t="n"/>
      <c r="AJ209" s="1106" t="n"/>
      <c r="AK209" s="1106" t="n"/>
      <c r="AL209" s="1106" t="n"/>
      <c r="AM209" s="1106" t="n"/>
      <c r="AN209" s="1106" t="n"/>
      <c r="AO209" s="1106" t="n"/>
      <c r="AP209" s="1106" t="n"/>
      <c r="AQ209" s="1106" t="n"/>
      <c r="AR209" s="1106" t="n"/>
      <c r="AS209" s="1106" t="n"/>
      <c r="AT209" s="1106" t="n"/>
      <c r="AU209" s="1106" t="n"/>
      <c r="AV209" s="1106" t="n"/>
      <c r="AW209" s="1106" t="n"/>
      <c r="AX209" s="1106" t="n"/>
      <c r="AY209" s="1106" t="n"/>
      <c r="AZ209" s="144" t="n"/>
      <c r="BA209" s="1106" t="n"/>
      <c r="BB209" s="1106" t="n"/>
      <c r="BC209" s="1106" t="n"/>
      <c r="BD209" s="1106" t="n"/>
      <c r="BE209" s="1106" t="n"/>
      <c r="BF209" s="1106" t="n"/>
      <c r="BG209" s="1106" t="n"/>
      <c r="BH209" s="1106" t="n"/>
      <c r="BI209" s="1106" t="n"/>
      <c r="BJ209" s="1106" t="n"/>
      <c r="BK209" s="1106" t="n"/>
      <c r="BL209" s="1106" t="n"/>
      <c r="BM209" s="1106" t="n"/>
      <c r="BN209" s="1106" t="n"/>
      <c r="BO209" s="1106" t="n"/>
      <c r="BP209" s="1106" t="n"/>
      <c r="BQ209" s="1106" t="n"/>
      <c r="BR209" s="1106" t="n"/>
      <c r="BS209" s="1106" t="n"/>
      <c r="BT209" s="1106" t="n"/>
      <c r="BU209" s="1106" t="n"/>
      <c r="BV209" s="1106" t="n"/>
      <c r="BW209" s="1106" t="n"/>
      <c r="BX209" s="1106" t="n"/>
      <c r="BY209" s="1106" t="n"/>
      <c r="BZ209" s="1106" t="n"/>
      <c r="CA209" s="1106" t="n"/>
      <c r="CB209" s="1106" t="n"/>
      <c r="CC209" s="1106" t="n"/>
      <c r="CD209" s="1106" t="n"/>
      <c r="CE209" s="1106" t="n"/>
      <c r="CF209" s="1106" t="n"/>
      <c r="CG209" s="1106" t="n"/>
      <c r="CH209" s="1106" t="n"/>
      <c r="CI209" s="1106" t="n"/>
      <c r="CJ209" s="1106" t="n"/>
      <c r="CK209" s="1106" t="n"/>
      <c r="CL209" s="1106" t="n"/>
      <c r="CM209" s="1106" t="n"/>
      <c r="CN209" s="1106" t="n"/>
      <c r="CO209" s="1106" t="n"/>
      <c r="CP209" s="1106" t="n"/>
      <c r="CQ209" s="1106" t="n"/>
      <c r="CR209" s="1106" t="n"/>
      <c r="CS209" s="1106" t="n"/>
      <c r="CT209" s="1106" t="n"/>
      <c r="CU209" s="1106" t="n"/>
      <c r="CV209" s="1106" t="n"/>
      <c r="CW209" s="1106" t="n"/>
      <c r="CX209" s="1106" t="n"/>
      <c r="CY209" s="1106" t="n"/>
      <c r="CZ209" s="1106" t="n"/>
      <c r="DA209" s="1106" t="n"/>
      <c r="DB209" s="1106" t="n"/>
      <c r="DC209" s="1106" t="n"/>
      <c r="DD209" s="1106" t="n"/>
      <c r="DE209" s="1106" t="n"/>
      <c r="DF209" s="1106" t="n"/>
      <c r="DG209" s="1106" t="n"/>
      <c r="DH209" s="1106" t="n"/>
      <c r="DI209" s="1106" t="n"/>
    </row>
    <row r="210" ht="13.5" customHeight="1" s="1178">
      <c r="A210" s="1106" t="n"/>
      <c r="B210" s="1106" t="n"/>
      <c r="C210" s="1106" t="n"/>
      <c r="D210" s="1106" t="n"/>
      <c r="E210" s="1106" t="n"/>
      <c r="F210" s="1106" t="n"/>
      <c r="G210" s="144" t="n"/>
      <c r="H210" s="1106" t="n"/>
      <c r="I210" s="1106" t="n"/>
      <c r="J210" s="1106" t="n"/>
      <c r="K210" s="1106" t="n"/>
      <c r="L210" s="1106" t="n"/>
      <c r="M210" s="1106" t="n"/>
      <c r="N210" s="1106" t="n"/>
      <c r="O210" s="1106" t="n"/>
      <c r="P210" s="1106" t="n"/>
      <c r="Q210" s="1106" t="n"/>
      <c r="R210" s="1106" t="n"/>
      <c r="S210" s="1106" t="n"/>
      <c r="T210" s="230" t="n"/>
      <c r="U210" s="1106" t="n"/>
      <c r="V210" s="1106" t="n"/>
      <c r="W210" s="1106" t="n"/>
      <c r="X210" s="1106" t="n"/>
      <c r="Y210" s="1106" t="n"/>
      <c r="Z210" s="1106" t="n"/>
      <c r="AA210" s="144" t="n"/>
      <c r="AB210" s="1106" t="n"/>
      <c r="AC210" s="1106" t="n"/>
      <c r="AD210" s="1106" t="n"/>
      <c r="AE210" s="1106" t="n"/>
      <c r="AF210" s="1106" t="n"/>
      <c r="AG210" s="1106" t="n"/>
      <c r="AH210" s="144" t="n"/>
      <c r="AI210" s="1106" t="n"/>
      <c r="AJ210" s="1106" t="n"/>
      <c r="AK210" s="1106" t="n"/>
      <c r="AL210" s="1106" t="n"/>
      <c r="AM210" s="1106" t="n"/>
      <c r="AN210" s="1106" t="n"/>
      <c r="AO210" s="1106" t="n"/>
      <c r="AP210" s="1106" t="n"/>
      <c r="AQ210" s="1106" t="n"/>
      <c r="AR210" s="1106" t="n"/>
      <c r="AS210" s="1106" t="n"/>
      <c r="AT210" s="1106" t="n"/>
      <c r="AU210" s="1106" t="n"/>
      <c r="AV210" s="1106" t="n"/>
      <c r="AW210" s="1106" t="n"/>
      <c r="AX210" s="1106" t="n"/>
      <c r="AY210" s="1106" t="n"/>
      <c r="AZ210" s="144" t="n"/>
      <c r="BA210" s="1106" t="n"/>
      <c r="BB210" s="1106" t="n"/>
      <c r="BC210" s="1106" t="n"/>
      <c r="BD210" s="1106" t="n"/>
      <c r="BE210" s="1106" t="n"/>
      <c r="BF210" s="1106" t="n"/>
      <c r="BG210" s="1106" t="n"/>
      <c r="BH210" s="1106" t="n"/>
      <c r="BI210" s="1106" t="n"/>
      <c r="BJ210" s="1106" t="n"/>
      <c r="BK210" s="1106" t="n"/>
      <c r="BL210" s="1106" t="n"/>
      <c r="BM210" s="1106" t="n"/>
      <c r="BN210" s="1106" t="n"/>
      <c r="BO210" s="1106" t="n"/>
      <c r="BP210" s="1106" t="n"/>
      <c r="BQ210" s="1106" t="n"/>
      <c r="BR210" s="1106" t="n"/>
      <c r="BS210" s="1106" t="n"/>
      <c r="BT210" s="1106" t="n"/>
      <c r="BU210" s="1106" t="n"/>
      <c r="BV210" s="1106" t="n"/>
      <c r="BW210" s="1106" t="n"/>
      <c r="BX210" s="1106" t="n"/>
      <c r="BY210" s="1106" t="n"/>
      <c r="BZ210" s="1106" t="n"/>
      <c r="CA210" s="1106" t="n"/>
      <c r="CB210" s="1106" t="n"/>
      <c r="CC210" s="1106" t="n"/>
      <c r="CD210" s="1106" t="n"/>
      <c r="CE210" s="1106" t="n"/>
      <c r="CF210" s="1106" t="n"/>
      <c r="CG210" s="1106" t="n"/>
      <c r="CH210" s="1106" t="n"/>
      <c r="CI210" s="1106" t="n"/>
      <c r="CJ210" s="1106" t="n"/>
      <c r="CK210" s="1106" t="n"/>
      <c r="CL210" s="1106" t="n"/>
      <c r="CM210" s="1106" t="n"/>
      <c r="CN210" s="1106" t="n"/>
      <c r="CO210" s="1106" t="n"/>
      <c r="CP210" s="1106" t="n"/>
      <c r="CQ210" s="1106" t="n"/>
      <c r="CR210" s="1106" t="n"/>
      <c r="CS210" s="1106" t="n"/>
      <c r="CT210" s="1106" t="n"/>
      <c r="CU210" s="1106" t="n"/>
      <c r="CV210" s="1106" t="n"/>
      <c r="CW210" s="1106" t="n"/>
      <c r="CX210" s="1106" t="n"/>
      <c r="CY210" s="1106" t="n"/>
      <c r="CZ210" s="1106" t="n"/>
      <c r="DA210" s="1106" t="n"/>
      <c r="DB210" s="1106" t="n"/>
      <c r="DC210" s="1106" t="n"/>
      <c r="DD210" s="1106" t="n"/>
      <c r="DE210" s="1106" t="n"/>
      <c r="DF210" s="1106" t="n"/>
      <c r="DG210" s="1106" t="n"/>
      <c r="DH210" s="1106" t="n"/>
      <c r="DI210" s="1106" t="n"/>
    </row>
    <row r="211" ht="13.5" customHeight="1" s="1178">
      <c r="A211" s="1106" t="n"/>
      <c r="B211" s="1106" t="n"/>
      <c r="C211" s="1106" t="n"/>
      <c r="D211" s="1106" t="n"/>
      <c r="E211" s="1106" t="n"/>
      <c r="F211" s="1106" t="n"/>
      <c r="G211" s="144" t="n"/>
      <c r="H211" s="1106" t="n"/>
      <c r="I211" s="1106" t="n"/>
      <c r="J211" s="1106" t="n"/>
      <c r="K211" s="1106" t="n"/>
      <c r="L211" s="1106" t="n"/>
      <c r="M211" s="1106" t="n"/>
      <c r="N211" s="1106" t="n"/>
      <c r="O211" s="1106" t="n"/>
      <c r="P211" s="1106" t="n"/>
      <c r="Q211" s="1106" t="n"/>
      <c r="R211" s="1106" t="n"/>
      <c r="S211" s="1106" t="n"/>
      <c r="T211" s="230" t="n"/>
      <c r="U211" s="1106" t="n"/>
      <c r="V211" s="1106" t="n"/>
      <c r="W211" s="1106" t="n"/>
      <c r="X211" s="1106" t="n"/>
      <c r="Y211" s="1106" t="n"/>
      <c r="Z211" s="1106" t="n"/>
      <c r="AA211" s="144" t="n"/>
      <c r="AB211" s="1106" t="n"/>
      <c r="AC211" s="1106" t="n"/>
      <c r="AD211" s="1106" t="n"/>
      <c r="AE211" s="1106" t="n"/>
      <c r="AF211" s="1106" t="n"/>
      <c r="AG211" s="1106" t="n"/>
      <c r="AH211" s="144" t="n"/>
      <c r="AI211" s="1106" t="n"/>
      <c r="AJ211" s="1106" t="n"/>
      <c r="AK211" s="1106" t="n"/>
      <c r="AL211" s="1106" t="n"/>
      <c r="AM211" s="1106" t="n"/>
      <c r="AN211" s="1106" t="n"/>
      <c r="AO211" s="1106" t="n"/>
      <c r="AP211" s="1106" t="n"/>
      <c r="AQ211" s="1106" t="n"/>
      <c r="AR211" s="1106" t="n"/>
      <c r="AS211" s="1106" t="n"/>
      <c r="AT211" s="1106" t="n"/>
      <c r="AU211" s="1106" t="n"/>
      <c r="AV211" s="1106" t="n"/>
      <c r="AW211" s="1106" t="n"/>
      <c r="AX211" s="1106" t="n"/>
      <c r="AY211" s="1106" t="n"/>
      <c r="AZ211" s="144" t="n"/>
      <c r="BA211" s="1106" t="n"/>
      <c r="BB211" s="1106" t="n"/>
      <c r="BC211" s="1106" t="n"/>
      <c r="BD211" s="1106" t="n"/>
      <c r="BE211" s="1106" t="n"/>
      <c r="BF211" s="1106" t="n"/>
      <c r="BG211" s="1106" t="n"/>
      <c r="BH211" s="1106" t="n"/>
      <c r="BI211" s="1106" t="n"/>
      <c r="BJ211" s="1106" t="n"/>
      <c r="BK211" s="1106" t="n"/>
      <c r="BL211" s="1106" t="n"/>
      <c r="BM211" s="1106" t="n"/>
      <c r="BN211" s="1106" t="n"/>
      <c r="BO211" s="1106" t="n"/>
      <c r="BP211" s="1106" t="n"/>
      <c r="BQ211" s="1106" t="n"/>
      <c r="BR211" s="1106" t="n"/>
      <c r="BS211" s="1106" t="n"/>
      <c r="BT211" s="1106" t="n"/>
      <c r="BU211" s="1106" t="n"/>
      <c r="BV211" s="1106" t="n"/>
      <c r="BW211" s="1106" t="n"/>
      <c r="BX211" s="1106" t="n"/>
      <c r="BY211" s="1106" t="n"/>
      <c r="BZ211" s="1106" t="n"/>
      <c r="CA211" s="1106" t="n"/>
      <c r="CB211" s="1106" t="n"/>
      <c r="CC211" s="1106" t="n"/>
      <c r="CD211" s="1106" t="n"/>
      <c r="CE211" s="1106" t="n"/>
      <c r="CF211" s="1106" t="n"/>
      <c r="CG211" s="1106" t="n"/>
      <c r="CH211" s="1106" t="n"/>
      <c r="CI211" s="1106" t="n"/>
      <c r="CJ211" s="1106" t="n"/>
      <c r="CK211" s="1106" t="n"/>
      <c r="CL211" s="1106" t="n"/>
      <c r="CM211" s="1106" t="n"/>
      <c r="CN211" s="1106" t="n"/>
      <c r="CO211" s="1106" t="n"/>
      <c r="CP211" s="1106" t="n"/>
      <c r="CQ211" s="1106" t="n"/>
      <c r="CR211" s="1106" t="n"/>
      <c r="CS211" s="1106" t="n"/>
      <c r="CT211" s="1106" t="n"/>
      <c r="CU211" s="1106" t="n"/>
      <c r="CV211" s="1106" t="n"/>
      <c r="CW211" s="1106" t="n"/>
      <c r="CX211" s="1106" t="n"/>
      <c r="CY211" s="1106" t="n"/>
      <c r="CZ211" s="1106" t="n"/>
      <c r="DA211" s="1106" t="n"/>
      <c r="DB211" s="1106" t="n"/>
      <c r="DC211" s="1106" t="n"/>
      <c r="DD211" s="1106" t="n"/>
      <c r="DE211" s="1106" t="n"/>
      <c r="DF211" s="1106" t="n"/>
      <c r="DG211" s="1106" t="n"/>
      <c r="DH211" s="1106" t="n"/>
      <c r="DI211" s="1106" t="n"/>
    </row>
    <row r="212" ht="13.5" customHeight="1" s="1178">
      <c r="A212" s="1106" t="n"/>
      <c r="B212" s="1106" t="n"/>
      <c r="C212" s="1106" t="n"/>
      <c r="D212" s="1106" t="n"/>
      <c r="E212" s="1106" t="n"/>
      <c r="F212" s="1106" t="n"/>
      <c r="G212" s="144" t="n"/>
      <c r="H212" s="1106" t="n"/>
      <c r="I212" s="1106" t="n"/>
      <c r="J212" s="1106" t="n"/>
      <c r="K212" s="1106" t="n"/>
      <c r="L212" s="1106" t="n"/>
      <c r="M212" s="1106" t="n"/>
      <c r="N212" s="1106" t="n"/>
      <c r="O212" s="1106" t="n"/>
      <c r="P212" s="1106" t="n"/>
      <c r="Q212" s="1106" t="n"/>
      <c r="R212" s="1106" t="n"/>
      <c r="S212" s="1106" t="n"/>
      <c r="T212" s="230" t="n"/>
      <c r="U212" s="1106" t="n"/>
      <c r="V212" s="1106" t="n"/>
      <c r="W212" s="1106" t="n"/>
      <c r="X212" s="1106" t="n"/>
      <c r="Y212" s="1106" t="n"/>
      <c r="Z212" s="1106" t="n"/>
      <c r="AA212" s="144" t="n"/>
      <c r="AB212" s="1106" t="n"/>
      <c r="AC212" s="1106" t="n"/>
      <c r="AD212" s="1106" t="n"/>
      <c r="AE212" s="1106" t="n"/>
      <c r="AF212" s="1106" t="n"/>
      <c r="AG212" s="1106" t="n"/>
      <c r="AH212" s="144" t="n"/>
      <c r="AI212" s="1106" t="n"/>
      <c r="AJ212" s="1106" t="n"/>
      <c r="AK212" s="1106" t="n"/>
      <c r="AL212" s="1106" t="n"/>
      <c r="AM212" s="1106" t="n"/>
      <c r="AN212" s="1106" t="n"/>
      <c r="AO212" s="1106" t="n"/>
      <c r="AP212" s="1106" t="n"/>
      <c r="AQ212" s="1106" t="n"/>
      <c r="AR212" s="1106" t="n"/>
      <c r="AS212" s="1106" t="n"/>
      <c r="AT212" s="1106" t="n"/>
      <c r="AU212" s="1106" t="n"/>
      <c r="AV212" s="1106" t="n"/>
      <c r="AW212" s="1106" t="n"/>
      <c r="AX212" s="1106" t="n"/>
      <c r="AY212" s="1106" t="n"/>
      <c r="AZ212" s="144" t="n"/>
      <c r="BA212" s="1106" t="n"/>
      <c r="BB212" s="1106" t="n"/>
      <c r="BC212" s="1106" t="n"/>
      <c r="BD212" s="1106" t="n"/>
      <c r="BE212" s="1106" t="n"/>
      <c r="BF212" s="1106" t="n"/>
      <c r="BG212" s="1106" t="n"/>
      <c r="BH212" s="1106" t="n"/>
      <c r="BI212" s="1106" t="n"/>
      <c r="BJ212" s="1106" t="n"/>
      <c r="BK212" s="1106" t="n"/>
      <c r="BL212" s="1106" t="n"/>
      <c r="BM212" s="1106" t="n"/>
      <c r="BN212" s="1106" t="n"/>
      <c r="BO212" s="1106" t="n"/>
      <c r="BP212" s="1106" t="n"/>
      <c r="BQ212" s="1106" t="n"/>
      <c r="BR212" s="1106" t="n"/>
      <c r="BS212" s="1106" t="n"/>
      <c r="BT212" s="1106" t="n"/>
      <c r="BU212" s="1106" t="n"/>
      <c r="BV212" s="1106" t="n"/>
      <c r="BW212" s="1106" t="n"/>
      <c r="BX212" s="1106" t="n"/>
      <c r="BY212" s="1106" t="n"/>
      <c r="BZ212" s="1106" t="n"/>
      <c r="CA212" s="1106" t="n"/>
      <c r="CB212" s="1106" t="n"/>
      <c r="CC212" s="1106" t="n"/>
      <c r="CD212" s="1106" t="n"/>
      <c r="CE212" s="1106" t="n"/>
      <c r="CF212" s="1106" t="n"/>
      <c r="CG212" s="1106" t="n"/>
      <c r="CH212" s="1106" t="n"/>
      <c r="CI212" s="1106" t="n"/>
      <c r="CJ212" s="1106" t="n"/>
      <c r="CK212" s="1106" t="n"/>
      <c r="CL212" s="1106" t="n"/>
      <c r="CM212" s="1106" t="n"/>
      <c r="CN212" s="1106" t="n"/>
      <c r="CO212" s="1106" t="n"/>
      <c r="CP212" s="1106" t="n"/>
      <c r="CQ212" s="1106" t="n"/>
      <c r="CR212" s="1106" t="n"/>
      <c r="CS212" s="1106" t="n"/>
      <c r="CT212" s="1106" t="n"/>
      <c r="CU212" s="1106" t="n"/>
      <c r="CV212" s="1106" t="n"/>
      <c r="CW212" s="1106" t="n"/>
      <c r="CX212" s="1106" t="n"/>
      <c r="CY212" s="1106" t="n"/>
      <c r="CZ212" s="1106" t="n"/>
      <c r="DA212" s="1106" t="n"/>
      <c r="DB212" s="1106" t="n"/>
      <c r="DC212" s="1106" t="n"/>
      <c r="DD212" s="1106" t="n"/>
      <c r="DE212" s="1106" t="n"/>
      <c r="DF212" s="1106" t="n"/>
      <c r="DG212" s="1106" t="n"/>
      <c r="DH212" s="1106" t="n"/>
      <c r="DI212" s="1106" t="n"/>
    </row>
    <row r="213" ht="13.5" customHeight="1" s="1178">
      <c r="A213" s="1106" t="n"/>
      <c r="B213" s="1106" t="n"/>
      <c r="C213" s="1106" t="n"/>
      <c r="D213" s="1106" t="n"/>
      <c r="E213" s="1106" t="n"/>
      <c r="F213" s="1106" t="n"/>
      <c r="G213" s="144" t="n"/>
      <c r="H213" s="1106" t="n"/>
      <c r="I213" s="1106" t="n"/>
      <c r="J213" s="1106" t="n"/>
      <c r="K213" s="1106" t="n"/>
      <c r="L213" s="1106" t="n"/>
      <c r="M213" s="1106" t="n"/>
      <c r="N213" s="1106" t="n"/>
      <c r="O213" s="1106" t="n"/>
      <c r="P213" s="1106" t="n"/>
      <c r="Q213" s="1106" t="n"/>
      <c r="R213" s="1106" t="n"/>
      <c r="S213" s="1106" t="n"/>
      <c r="T213" s="230" t="n"/>
      <c r="U213" s="1106" t="n"/>
      <c r="V213" s="1106" t="n"/>
      <c r="W213" s="1106" t="n"/>
      <c r="X213" s="1106" t="n"/>
      <c r="Y213" s="1106" t="n"/>
      <c r="Z213" s="1106" t="n"/>
      <c r="AA213" s="144" t="n"/>
      <c r="AB213" s="1106" t="n"/>
      <c r="AC213" s="1106" t="n"/>
      <c r="AD213" s="1106" t="n"/>
      <c r="AE213" s="1106" t="n"/>
      <c r="AF213" s="1106" t="n"/>
      <c r="AG213" s="1106" t="n"/>
      <c r="AH213" s="144" t="n"/>
      <c r="AI213" s="1106" t="n"/>
      <c r="AJ213" s="1106" t="n"/>
      <c r="AK213" s="1106" t="n"/>
      <c r="AL213" s="1106" t="n"/>
      <c r="AM213" s="1106" t="n"/>
      <c r="AN213" s="1106" t="n"/>
      <c r="AO213" s="1106" t="n"/>
      <c r="AP213" s="1106" t="n"/>
      <c r="AQ213" s="1106" t="n"/>
      <c r="AR213" s="1106" t="n"/>
      <c r="AS213" s="1106" t="n"/>
      <c r="AT213" s="1106" t="n"/>
      <c r="AU213" s="1106" t="n"/>
      <c r="AV213" s="1106" t="n"/>
      <c r="AW213" s="1106" t="n"/>
      <c r="AX213" s="1106" t="n"/>
      <c r="AY213" s="1106" t="n"/>
      <c r="AZ213" s="144" t="n"/>
      <c r="BA213" s="1106" t="n"/>
      <c r="BB213" s="1106" t="n"/>
      <c r="BC213" s="1106" t="n"/>
      <c r="BD213" s="1106" t="n"/>
      <c r="BE213" s="1106" t="n"/>
      <c r="BF213" s="1106" t="n"/>
      <c r="BG213" s="1106" t="n"/>
      <c r="BH213" s="1106" t="n"/>
      <c r="BI213" s="1106" t="n"/>
      <c r="BJ213" s="1106" t="n"/>
      <c r="BK213" s="1106" t="n"/>
      <c r="BL213" s="1106" t="n"/>
      <c r="BM213" s="1106" t="n"/>
      <c r="BN213" s="1106" t="n"/>
      <c r="BO213" s="1106" t="n"/>
      <c r="BP213" s="1106" t="n"/>
      <c r="BQ213" s="1106" t="n"/>
      <c r="BR213" s="1106" t="n"/>
      <c r="BS213" s="1106" t="n"/>
      <c r="BT213" s="1106" t="n"/>
      <c r="BU213" s="1106" t="n"/>
      <c r="BV213" s="1106" t="n"/>
      <c r="BW213" s="1106" t="n"/>
      <c r="BX213" s="1106" t="n"/>
      <c r="BY213" s="1106" t="n"/>
      <c r="BZ213" s="1106" t="n"/>
      <c r="CA213" s="1106" t="n"/>
      <c r="CB213" s="1106" t="n"/>
      <c r="CC213" s="1106" t="n"/>
      <c r="CD213" s="1106" t="n"/>
      <c r="CE213" s="1106" t="n"/>
      <c r="CF213" s="1106" t="n"/>
      <c r="CG213" s="1106" t="n"/>
      <c r="CH213" s="1106" t="n"/>
      <c r="CI213" s="1106" t="n"/>
      <c r="CJ213" s="1106" t="n"/>
      <c r="CK213" s="1106" t="n"/>
      <c r="CL213" s="1106" t="n"/>
      <c r="CM213" s="1106" t="n"/>
      <c r="CN213" s="1106" t="n"/>
      <c r="CO213" s="1106" t="n"/>
      <c r="CP213" s="1106" t="n"/>
      <c r="CQ213" s="1106" t="n"/>
      <c r="CR213" s="1106" t="n"/>
      <c r="CS213" s="1106" t="n"/>
      <c r="CT213" s="1106" t="n"/>
      <c r="CU213" s="1106" t="n"/>
      <c r="CV213" s="1106" t="n"/>
      <c r="CW213" s="1106" t="n"/>
      <c r="CX213" s="1106" t="n"/>
      <c r="CY213" s="1106" t="n"/>
      <c r="CZ213" s="1106" t="n"/>
      <c r="DA213" s="1106" t="n"/>
      <c r="DB213" s="1106" t="n"/>
      <c r="DC213" s="1106" t="n"/>
      <c r="DD213" s="1106" t="n"/>
      <c r="DE213" s="1106" t="n"/>
      <c r="DF213" s="1106" t="n"/>
      <c r="DG213" s="1106" t="n"/>
      <c r="DH213" s="1106" t="n"/>
      <c r="DI213" s="1106" t="n"/>
    </row>
    <row r="214" ht="13.5" customHeight="1" s="1178">
      <c r="A214" s="1106" t="n"/>
      <c r="B214" s="1106" t="n"/>
      <c r="C214" s="1106" t="n"/>
      <c r="D214" s="1106" t="n"/>
      <c r="E214" s="1106" t="n"/>
      <c r="F214" s="1106" t="n"/>
      <c r="G214" s="144" t="n"/>
      <c r="H214" s="1106" t="n"/>
      <c r="I214" s="1106" t="n"/>
      <c r="J214" s="1106" t="n"/>
      <c r="K214" s="1106" t="n"/>
      <c r="L214" s="1106" t="n"/>
      <c r="M214" s="1106" t="n"/>
      <c r="N214" s="1106" t="n"/>
      <c r="O214" s="1106" t="n"/>
      <c r="P214" s="1106" t="n"/>
      <c r="Q214" s="1106" t="n"/>
      <c r="R214" s="1106" t="n"/>
      <c r="S214" s="1106" t="n"/>
      <c r="T214" s="230" t="n"/>
      <c r="U214" s="1106" t="n"/>
      <c r="V214" s="1106" t="n"/>
      <c r="W214" s="1106" t="n"/>
      <c r="X214" s="1106" t="n"/>
      <c r="Y214" s="1106" t="n"/>
      <c r="Z214" s="1106" t="n"/>
      <c r="AA214" s="144" t="n"/>
      <c r="AB214" s="1106" t="n"/>
      <c r="AC214" s="1106" t="n"/>
      <c r="AD214" s="1106" t="n"/>
      <c r="AE214" s="1106" t="n"/>
      <c r="AF214" s="1106" t="n"/>
      <c r="AG214" s="1106" t="n"/>
      <c r="AH214" s="144" t="n"/>
      <c r="AI214" s="1106" t="n"/>
      <c r="AJ214" s="1106" t="n"/>
      <c r="AK214" s="1106" t="n"/>
      <c r="AL214" s="1106" t="n"/>
      <c r="AM214" s="1106" t="n"/>
      <c r="AN214" s="1106" t="n"/>
      <c r="AO214" s="1106" t="n"/>
      <c r="AP214" s="1106" t="n"/>
      <c r="AQ214" s="1106" t="n"/>
      <c r="AR214" s="1106" t="n"/>
      <c r="AS214" s="1106" t="n"/>
      <c r="AT214" s="1106" t="n"/>
      <c r="AU214" s="1106" t="n"/>
      <c r="AV214" s="1106" t="n"/>
      <c r="AW214" s="1106" t="n"/>
      <c r="AX214" s="1106" t="n"/>
      <c r="AY214" s="1106" t="n"/>
      <c r="AZ214" s="144" t="n"/>
      <c r="BA214" s="1106" t="n"/>
      <c r="BB214" s="1106" t="n"/>
      <c r="BC214" s="1106" t="n"/>
      <c r="BD214" s="1106" t="n"/>
      <c r="BE214" s="1106" t="n"/>
      <c r="BF214" s="1106" t="n"/>
      <c r="BG214" s="1106" t="n"/>
      <c r="BH214" s="1106" t="n"/>
      <c r="BI214" s="1106" t="n"/>
      <c r="BJ214" s="1106" t="n"/>
      <c r="BK214" s="1106" t="n"/>
      <c r="BL214" s="1106" t="n"/>
      <c r="BM214" s="1106" t="n"/>
      <c r="BN214" s="1106" t="n"/>
      <c r="BO214" s="1106" t="n"/>
      <c r="BP214" s="1106" t="n"/>
      <c r="BQ214" s="1106" t="n"/>
      <c r="BR214" s="1106" t="n"/>
      <c r="BS214" s="1106" t="n"/>
      <c r="BT214" s="1106" t="n"/>
      <c r="BU214" s="1106" t="n"/>
      <c r="BV214" s="1106" t="n"/>
      <c r="BW214" s="1106" t="n"/>
      <c r="BX214" s="1106" t="n"/>
      <c r="BY214" s="1106" t="n"/>
      <c r="BZ214" s="1106" t="n"/>
      <c r="CA214" s="1106" t="n"/>
      <c r="CB214" s="1106" t="n"/>
      <c r="CC214" s="1106" t="n"/>
      <c r="CD214" s="1106" t="n"/>
      <c r="CE214" s="1106" t="n"/>
      <c r="CF214" s="1106" t="n"/>
      <c r="CG214" s="1106" t="n"/>
      <c r="CH214" s="1106" t="n"/>
      <c r="CI214" s="1106" t="n"/>
      <c r="CJ214" s="1106" t="n"/>
      <c r="CK214" s="1106" t="n"/>
      <c r="CL214" s="1106" t="n"/>
      <c r="CM214" s="1106" t="n"/>
      <c r="CN214" s="1106" t="n"/>
      <c r="CO214" s="1106" t="n"/>
      <c r="CP214" s="1106" t="n"/>
      <c r="CQ214" s="1106" t="n"/>
      <c r="CR214" s="1106" t="n"/>
      <c r="CS214" s="1106" t="n"/>
      <c r="CT214" s="1106" t="n"/>
      <c r="CU214" s="1106" t="n"/>
      <c r="CV214" s="1106" t="n"/>
      <c r="CW214" s="1106" t="n"/>
      <c r="CX214" s="1106" t="n"/>
      <c r="CY214" s="1106" t="n"/>
      <c r="CZ214" s="1106" t="n"/>
      <c r="DA214" s="1106" t="n"/>
      <c r="DB214" s="1106" t="n"/>
      <c r="DC214" s="1106" t="n"/>
      <c r="DD214" s="1106" t="n"/>
      <c r="DE214" s="1106" t="n"/>
      <c r="DF214" s="1106" t="n"/>
      <c r="DG214" s="1106" t="n"/>
      <c r="DH214" s="1106" t="n"/>
      <c r="DI214" s="1106" t="n"/>
    </row>
    <row r="215" ht="13.5" customHeight="1" s="1178">
      <c r="A215" s="1106" t="n"/>
      <c r="B215" s="1106" t="n"/>
      <c r="C215" s="1106" t="n"/>
      <c r="D215" s="1106" t="n"/>
      <c r="E215" s="1106" t="n"/>
      <c r="F215" s="1106" t="n"/>
      <c r="G215" s="144" t="n"/>
      <c r="H215" s="1106" t="n"/>
      <c r="I215" s="1106" t="n"/>
      <c r="J215" s="1106" t="n"/>
      <c r="K215" s="1106" t="n"/>
      <c r="L215" s="1106" t="n"/>
      <c r="M215" s="1106" t="n"/>
      <c r="N215" s="1106" t="n"/>
      <c r="O215" s="1106" t="n"/>
      <c r="P215" s="1106" t="n"/>
      <c r="Q215" s="1106" t="n"/>
      <c r="R215" s="1106" t="n"/>
      <c r="S215" s="1106" t="n"/>
      <c r="T215" s="230" t="n"/>
      <c r="U215" s="1106" t="n"/>
      <c r="V215" s="1106" t="n"/>
      <c r="W215" s="1106" t="n"/>
      <c r="X215" s="1106" t="n"/>
      <c r="Y215" s="1106" t="n"/>
      <c r="Z215" s="1106" t="n"/>
      <c r="AA215" s="144" t="n"/>
      <c r="AB215" s="1106" t="n"/>
      <c r="AC215" s="1106" t="n"/>
      <c r="AD215" s="1106" t="n"/>
      <c r="AE215" s="1106" t="n"/>
      <c r="AF215" s="1106" t="n"/>
      <c r="AG215" s="1106" t="n"/>
      <c r="AH215" s="144" t="n"/>
      <c r="AI215" s="1106" t="n"/>
      <c r="AJ215" s="1106" t="n"/>
      <c r="AK215" s="1106" t="n"/>
      <c r="AL215" s="1106" t="n"/>
      <c r="AM215" s="1106" t="n"/>
      <c r="AN215" s="1106" t="n"/>
      <c r="AO215" s="1106" t="n"/>
      <c r="AP215" s="1106" t="n"/>
      <c r="AQ215" s="1106" t="n"/>
      <c r="AR215" s="1106" t="n"/>
      <c r="AS215" s="1106" t="n"/>
      <c r="AT215" s="1106" t="n"/>
      <c r="AU215" s="1106" t="n"/>
      <c r="AV215" s="1106" t="n"/>
      <c r="AW215" s="1106" t="n"/>
      <c r="AX215" s="1106" t="n"/>
      <c r="AY215" s="1106" t="n"/>
      <c r="AZ215" s="144" t="n"/>
      <c r="BA215" s="1106" t="n"/>
      <c r="BB215" s="1106" t="n"/>
      <c r="BC215" s="1106" t="n"/>
      <c r="BD215" s="1106" t="n"/>
      <c r="BE215" s="1106" t="n"/>
      <c r="BF215" s="1106" t="n"/>
      <c r="BG215" s="1106" t="n"/>
      <c r="BH215" s="1106" t="n"/>
      <c r="BI215" s="1106" t="n"/>
      <c r="BJ215" s="1106" t="n"/>
      <c r="BK215" s="1106" t="n"/>
      <c r="BL215" s="1106" t="n"/>
      <c r="BM215" s="1106" t="n"/>
      <c r="BN215" s="1106" t="n"/>
      <c r="BO215" s="1106" t="n"/>
      <c r="BP215" s="1106" t="n"/>
      <c r="BQ215" s="1106" t="n"/>
      <c r="BR215" s="1106" t="n"/>
      <c r="BS215" s="1106" t="n"/>
      <c r="BT215" s="1106" t="n"/>
      <c r="BU215" s="1106" t="n"/>
      <c r="BV215" s="1106" t="n"/>
      <c r="BW215" s="1106" t="n"/>
      <c r="BX215" s="1106" t="n"/>
      <c r="BY215" s="1106" t="n"/>
      <c r="BZ215" s="1106" t="n"/>
      <c r="CA215" s="1106" t="n"/>
      <c r="CB215" s="1106" t="n"/>
      <c r="CC215" s="1106" t="n"/>
      <c r="CD215" s="1106" t="n"/>
      <c r="CE215" s="1106" t="n"/>
      <c r="CF215" s="1106" t="n"/>
      <c r="CG215" s="1106" t="n"/>
      <c r="CH215" s="1106" t="n"/>
      <c r="CI215" s="1106" t="n"/>
      <c r="CJ215" s="1106" t="n"/>
      <c r="CK215" s="1106" t="n"/>
      <c r="CL215" s="1106" t="n"/>
      <c r="CM215" s="1106" t="n"/>
      <c r="CN215" s="1106" t="n"/>
      <c r="CO215" s="1106" t="n"/>
      <c r="CP215" s="1106" t="n"/>
      <c r="CQ215" s="1106" t="n"/>
      <c r="CR215" s="1106" t="n"/>
      <c r="CS215" s="1106" t="n"/>
      <c r="CT215" s="1106" t="n"/>
      <c r="CU215" s="1106" t="n"/>
      <c r="CV215" s="1106" t="n"/>
      <c r="CW215" s="1106" t="n"/>
      <c r="CX215" s="1106" t="n"/>
      <c r="CY215" s="1106" t="n"/>
      <c r="CZ215" s="1106" t="n"/>
      <c r="DA215" s="1106" t="n"/>
      <c r="DB215" s="1106" t="n"/>
      <c r="DC215" s="1106" t="n"/>
      <c r="DD215" s="1106" t="n"/>
      <c r="DE215" s="1106" t="n"/>
      <c r="DF215" s="1106" t="n"/>
      <c r="DG215" s="1106" t="n"/>
      <c r="DH215" s="1106" t="n"/>
      <c r="DI215" s="1106" t="n"/>
    </row>
    <row r="216" ht="13.5" customHeight="1" s="1178">
      <c r="A216" s="1106" t="n"/>
      <c r="B216" s="1106" t="n"/>
      <c r="C216" s="1106" t="n"/>
      <c r="D216" s="1106" t="n"/>
      <c r="E216" s="1106" t="n"/>
      <c r="F216" s="1106" t="n"/>
      <c r="G216" s="144" t="n"/>
      <c r="H216" s="1106" t="n"/>
      <c r="I216" s="1106" t="n"/>
      <c r="J216" s="1106" t="n"/>
      <c r="K216" s="1106" t="n"/>
      <c r="L216" s="1106" t="n"/>
      <c r="M216" s="1106" t="n"/>
      <c r="N216" s="1106" t="n"/>
      <c r="O216" s="1106" t="n"/>
      <c r="P216" s="1106" t="n"/>
      <c r="Q216" s="1106" t="n"/>
      <c r="R216" s="1106" t="n"/>
      <c r="S216" s="1106" t="n"/>
      <c r="T216" s="230" t="n"/>
      <c r="U216" s="1106" t="n"/>
      <c r="V216" s="1106" t="n"/>
      <c r="W216" s="1106" t="n"/>
      <c r="X216" s="1106" t="n"/>
      <c r="Y216" s="1106" t="n"/>
      <c r="Z216" s="1106" t="n"/>
      <c r="AA216" s="144" t="n"/>
      <c r="AB216" s="1106" t="n"/>
      <c r="AC216" s="1106" t="n"/>
      <c r="AD216" s="1106" t="n"/>
      <c r="AE216" s="1106" t="n"/>
      <c r="AF216" s="1106" t="n"/>
      <c r="AG216" s="1106" t="n"/>
      <c r="AH216" s="144" t="n"/>
      <c r="AI216" s="1106" t="n"/>
      <c r="AJ216" s="1106" t="n"/>
      <c r="AK216" s="1106" t="n"/>
      <c r="AL216" s="1106" t="n"/>
      <c r="AM216" s="1106" t="n"/>
      <c r="AN216" s="1106" t="n"/>
      <c r="AO216" s="1106" t="n"/>
      <c r="AP216" s="1106" t="n"/>
      <c r="AQ216" s="1106" t="n"/>
      <c r="AR216" s="1106" t="n"/>
      <c r="AS216" s="1106" t="n"/>
      <c r="AT216" s="1106" t="n"/>
      <c r="AU216" s="1106" t="n"/>
      <c r="AV216" s="1106" t="n"/>
      <c r="AW216" s="1106" t="n"/>
      <c r="AX216" s="1106" t="n"/>
      <c r="AY216" s="1106" t="n"/>
      <c r="AZ216" s="144" t="n"/>
      <c r="BA216" s="1106" t="n"/>
      <c r="BB216" s="1106" t="n"/>
      <c r="BC216" s="1106" t="n"/>
      <c r="BD216" s="1106" t="n"/>
      <c r="BE216" s="1106" t="n"/>
      <c r="BF216" s="1106" t="n"/>
      <c r="BG216" s="1106" t="n"/>
      <c r="BH216" s="1106" t="n"/>
      <c r="BI216" s="1106" t="n"/>
      <c r="BJ216" s="1106" t="n"/>
      <c r="BK216" s="1106" t="n"/>
      <c r="BL216" s="1106" t="n"/>
      <c r="BM216" s="1106" t="n"/>
      <c r="BN216" s="1106" t="n"/>
      <c r="BO216" s="1106" t="n"/>
      <c r="BP216" s="1106" t="n"/>
      <c r="BQ216" s="1106" t="n"/>
      <c r="BR216" s="1106" t="n"/>
      <c r="BS216" s="1106" t="n"/>
      <c r="BT216" s="1106" t="n"/>
      <c r="BU216" s="1106" t="n"/>
      <c r="BV216" s="1106" t="n"/>
      <c r="BW216" s="1106" t="n"/>
      <c r="BX216" s="1106" t="n"/>
      <c r="BY216" s="1106" t="n"/>
      <c r="BZ216" s="1106" t="n"/>
      <c r="CA216" s="1106" t="n"/>
      <c r="CB216" s="1106" t="n"/>
      <c r="CC216" s="1106" t="n"/>
      <c r="CD216" s="1106" t="n"/>
      <c r="CE216" s="1106" t="n"/>
      <c r="CF216" s="1106" t="n"/>
      <c r="CG216" s="1106" t="n"/>
      <c r="CH216" s="1106" t="n"/>
      <c r="CI216" s="1106" t="n"/>
      <c r="CJ216" s="1106" t="n"/>
      <c r="CK216" s="1106" t="n"/>
      <c r="CL216" s="1106" t="n"/>
      <c r="CM216" s="1106" t="n"/>
      <c r="CN216" s="1106" t="n"/>
      <c r="CO216" s="1106" t="n"/>
      <c r="CP216" s="1106" t="n"/>
      <c r="CQ216" s="1106" t="n"/>
      <c r="CR216" s="1106" t="n"/>
      <c r="CS216" s="1106" t="n"/>
      <c r="CT216" s="1106" t="n"/>
      <c r="CU216" s="1106" t="n"/>
      <c r="CV216" s="1106" t="n"/>
      <c r="CW216" s="1106" t="n"/>
      <c r="CX216" s="1106" t="n"/>
      <c r="CY216" s="1106" t="n"/>
      <c r="CZ216" s="1106" t="n"/>
      <c r="DA216" s="1106" t="n"/>
      <c r="DB216" s="1106" t="n"/>
      <c r="DC216" s="1106" t="n"/>
      <c r="DD216" s="1106" t="n"/>
      <c r="DE216" s="1106" t="n"/>
      <c r="DF216" s="1106" t="n"/>
      <c r="DG216" s="1106" t="n"/>
      <c r="DH216" s="1106" t="n"/>
      <c r="DI216" s="1106" t="n"/>
    </row>
    <row r="217" ht="13.5" customHeight="1" s="1178">
      <c r="A217" s="1106" t="n"/>
      <c r="B217" s="1106" t="n"/>
      <c r="C217" s="1106" t="n"/>
      <c r="D217" s="1106" t="n"/>
      <c r="E217" s="1106" t="n"/>
      <c r="F217" s="1106" t="n"/>
      <c r="G217" s="144" t="n"/>
      <c r="H217" s="1106" t="n"/>
      <c r="I217" s="1106" t="n"/>
      <c r="J217" s="1106" t="n"/>
      <c r="K217" s="1106" t="n"/>
      <c r="L217" s="1106" t="n"/>
      <c r="M217" s="1106" t="n"/>
      <c r="N217" s="1106" t="n"/>
      <c r="O217" s="1106" t="n"/>
      <c r="P217" s="1106" t="n"/>
      <c r="Q217" s="1106" t="n"/>
      <c r="R217" s="1106" t="n"/>
      <c r="S217" s="1106" t="n"/>
      <c r="T217" s="230" t="n"/>
      <c r="U217" s="1106" t="n"/>
      <c r="V217" s="1106" t="n"/>
      <c r="W217" s="1106" t="n"/>
      <c r="X217" s="1106" t="n"/>
      <c r="Y217" s="1106" t="n"/>
      <c r="Z217" s="1106" t="n"/>
      <c r="AA217" s="144" t="n"/>
      <c r="AB217" s="1106" t="n"/>
      <c r="AC217" s="1106" t="n"/>
      <c r="AD217" s="1106" t="n"/>
      <c r="AE217" s="1106" t="n"/>
      <c r="AF217" s="1106" t="n"/>
      <c r="AG217" s="1106" t="n"/>
      <c r="AH217" s="144" t="n"/>
      <c r="AI217" s="1106" t="n"/>
      <c r="AJ217" s="1106" t="n"/>
      <c r="AK217" s="1106" t="n"/>
      <c r="AL217" s="1106" t="n"/>
      <c r="AM217" s="1106" t="n"/>
      <c r="AN217" s="1106" t="n"/>
      <c r="AO217" s="1106" t="n"/>
      <c r="AP217" s="1106" t="n"/>
      <c r="AQ217" s="1106" t="n"/>
      <c r="AR217" s="1106" t="n"/>
      <c r="AS217" s="1106" t="n"/>
      <c r="AT217" s="1106" t="n"/>
      <c r="AU217" s="1106" t="n"/>
      <c r="AV217" s="1106" t="n"/>
      <c r="AW217" s="1106" t="n"/>
      <c r="AX217" s="1106" t="n"/>
      <c r="AY217" s="1106" t="n"/>
      <c r="AZ217" s="144" t="n"/>
      <c r="BA217" s="1106" t="n"/>
      <c r="BB217" s="1106" t="n"/>
      <c r="BC217" s="1106" t="n"/>
      <c r="BD217" s="1106" t="n"/>
      <c r="BE217" s="1106" t="n"/>
      <c r="BF217" s="1106" t="n"/>
      <c r="BG217" s="1106" t="n"/>
      <c r="BH217" s="1106" t="n"/>
      <c r="BI217" s="1106" t="n"/>
      <c r="BJ217" s="1106" t="n"/>
      <c r="BK217" s="1106" t="n"/>
      <c r="BL217" s="1106" t="n"/>
      <c r="BM217" s="1106" t="n"/>
      <c r="BN217" s="1106" t="n"/>
      <c r="BO217" s="1106" t="n"/>
      <c r="BP217" s="1106" t="n"/>
      <c r="BQ217" s="1106" t="n"/>
      <c r="BR217" s="1106" t="n"/>
      <c r="BS217" s="1106" t="n"/>
      <c r="BT217" s="1106" t="n"/>
      <c r="BU217" s="1106" t="n"/>
      <c r="BV217" s="1106" t="n"/>
      <c r="BW217" s="1106" t="n"/>
      <c r="BX217" s="1106" t="n"/>
      <c r="BY217" s="1106" t="n"/>
      <c r="BZ217" s="1106" t="n"/>
      <c r="CA217" s="1106" t="n"/>
      <c r="CB217" s="1106" t="n"/>
      <c r="CC217" s="1106" t="n"/>
      <c r="CD217" s="1106" t="n"/>
      <c r="CE217" s="1106" t="n"/>
      <c r="CF217" s="1106" t="n"/>
      <c r="CG217" s="1106" t="n"/>
      <c r="CH217" s="1106" t="n"/>
      <c r="CI217" s="1106" t="n"/>
      <c r="CJ217" s="1106" t="n"/>
      <c r="CK217" s="1106" t="n"/>
      <c r="CL217" s="1106" t="n"/>
      <c r="CM217" s="1106" t="n"/>
      <c r="CN217" s="1106" t="n"/>
      <c r="CO217" s="1106" t="n"/>
      <c r="CP217" s="1106" t="n"/>
      <c r="CQ217" s="1106" t="n"/>
      <c r="CR217" s="1106" t="n"/>
      <c r="CS217" s="1106" t="n"/>
      <c r="CT217" s="1106" t="n"/>
      <c r="CU217" s="1106" t="n"/>
      <c r="CV217" s="1106" t="n"/>
      <c r="CW217" s="1106" t="n"/>
      <c r="CX217" s="1106" t="n"/>
      <c r="CY217" s="1106" t="n"/>
      <c r="CZ217" s="1106" t="n"/>
      <c r="DA217" s="1106" t="n"/>
      <c r="DB217" s="1106" t="n"/>
      <c r="DC217" s="1106" t="n"/>
      <c r="DD217" s="1106" t="n"/>
      <c r="DE217" s="1106" t="n"/>
      <c r="DF217" s="1106" t="n"/>
      <c r="DG217" s="1106" t="n"/>
      <c r="DH217" s="1106" t="n"/>
      <c r="DI217" s="1106" t="n"/>
    </row>
    <row r="218" ht="13.5" customHeight="1" s="1178">
      <c r="A218" s="1106" t="n"/>
      <c r="B218" s="1106" t="n"/>
      <c r="C218" s="1106" t="n"/>
      <c r="D218" s="1106" t="n"/>
      <c r="E218" s="1106" t="n"/>
      <c r="F218" s="1106" t="n"/>
      <c r="G218" s="144" t="n"/>
      <c r="H218" s="1106" t="n"/>
      <c r="I218" s="1106" t="n"/>
      <c r="J218" s="1106" t="n"/>
      <c r="K218" s="1106" t="n"/>
      <c r="L218" s="1106" t="n"/>
      <c r="M218" s="1106" t="n"/>
      <c r="N218" s="1106" t="n"/>
      <c r="O218" s="1106" t="n"/>
      <c r="P218" s="1106" t="n"/>
      <c r="Q218" s="1106" t="n"/>
      <c r="R218" s="1106" t="n"/>
      <c r="S218" s="1106" t="n"/>
      <c r="T218" s="230" t="n"/>
      <c r="U218" s="1106" t="n"/>
      <c r="V218" s="1106" t="n"/>
      <c r="W218" s="1106" t="n"/>
      <c r="X218" s="1106" t="n"/>
      <c r="Y218" s="1106" t="n"/>
      <c r="Z218" s="1106" t="n"/>
      <c r="AA218" s="144" t="n"/>
      <c r="AB218" s="1106" t="n"/>
      <c r="AC218" s="1106" t="n"/>
      <c r="AD218" s="1106" t="n"/>
      <c r="AE218" s="1106" t="n"/>
      <c r="AF218" s="1106" t="n"/>
      <c r="AG218" s="1106" t="n"/>
      <c r="AH218" s="144" t="n"/>
      <c r="AI218" s="1106" t="n"/>
      <c r="AJ218" s="1106" t="n"/>
      <c r="AK218" s="1106" t="n"/>
      <c r="AL218" s="1106" t="n"/>
      <c r="AM218" s="1106" t="n"/>
      <c r="AN218" s="1106" t="n"/>
      <c r="AO218" s="1106" t="n"/>
      <c r="AP218" s="1106" t="n"/>
      <c r="AQ218" s="1106" t="n"/>
      <c r="AR218" s="1106" t="n"/>
      <c r="AS218" s="1106" t="n"/>
      <c r="AT218" s="1106" t="n"/>
      <c r="AU218" s="1106" t="n"/>
      <c r="AV218" s="1106" t="n"/>
      <c r="AW218" s="1106" t="n"/>
      <c r="AX218" s="1106" t="n"/>
      <c r="AY218" s="1106" t="n"/>
      <c r="AZ218" s="144" t="n"/>
      <c r="BA218" s="1106" t="n"/>
      <c r="BB218" s="1106" t="n"/>
      <c r="BC218" s="1106" t="n"/>
      <c r="BD218" s="1106" t="n"/>
      <c r="BE218" s="1106" t="n"/>
      <c r="BF218" s="1106" t="n"/>
      <c r="BG218" s="1106" t="n"/>
      <c r="BH218" s="1106" t="n"/>
      <c r="BI218" s="1106" t="n"/>
      <c r="BJ218" s="1106" t="n"/>
      <c r="BK218" s="1106" t="n"/>
      <c r="BL218" s="1106" t="n"/>
      <c r="BM218" s="1106" t="n"/>
      <c r="BN218" s="1106" t="n"/>
      <c r="BO218" s="1106" t="n"/>
      <c r="BP218" s="1106" t="n"/>
      <c r="BQ218" s="1106" t="n"/>
      <c r="BR218" s="1106" t="n"/>
      <c r="BS218" s="1106" t="n"/>
      <c r="BT218" s="1106" t="n"/>
      <c r="BU218" s="1106" t="n"/>
      <c r="BV218" s="1106" t="n"/>
      <c r="BW218" s="1106" t="n"/>
      <c r="BX218" s="1106" t="n"/>
      <c r="BY218" s="1106" t="n"/>
      <c r="BZ218" s="1106" t="n"/>
      <c r="CA218" s="1106" t="n"/>
      <c r="CB218" s="1106" t="n"/>
      <c r="CC218" s="1106" t="n"/>
      <c r="CD218" s="1106" t="n"/>
      <c r="CE218" s="1106" t="n"/>
      <c r="CF218" s="1106" t="n"/>
      <c r="CG218" s="1106" t="n"/>
      <c r="CH218" s="1106" t="n"/>
      <c r="CI218" s="1106" t="n"/>
      <c r="CJ218" s="1106" t="n"/>
      <c r="CK218" s="1106" t="n"/>
      <c r="CL218" s="1106" t="n"/>
      <c r="CM218" s="1106" t="n"/>
      <c r="CN218" s="1106" t="n"/>
      <c r="CO218" s="1106" t="n"/>
      <c r="CP218" s="1106" t="n"/>
      <c r="CQ218" s="1106" t="n"/>
      <c r="CR218" s="1106" t="n"/>
      <c r="CS218" s="1106" t="n"/>
      <c r="CT218" s="1106" t="n"/>
      <c r="CU218" s="1106" t="n"/>
      <c r="CV218" s="1106" t="n"/>
      <c r="CW218" s="1106" t="n"/>
      <c r="CX218" s="1106" t="n"/>
      <c r="CY218" s="1106" t="n"/>
      <c r="CZ218" s="1106" t="n"/>
      <c r="DA218" s="1106" t="n"/>
      <c r="DB218" s="1106" t="n"/>
      <c r="DC218" s="1106" t="n"/>
      <c r="DD218" s="1106" t="n"/>
      <c r="DE218" s="1106" t="n"/>
      <c r="DF218" s="1106" t="n"/>
      <c r="DG218" s="1106" t="n"/>
      <c r="DH218" s="1106" t="n"/>
      <c r="DI218" s="1106" t="n"/>
    </row>
    <row r="219" ht="13.5" customHeight="1" s="1178">
      <c r="A219" s="1106" t="n"/>
      <c r="B219" s="1106" t="n"/>
      <c r="C219" s="1106" t="n"/>
      <c r="D219" s="1106" t="n"/>
      <c r="E219" s="1106" t="n"/>
      <c r="F219" s="1106" t="n"/>
      <c r="G219" s="144" t="n"/>
      <c r="H219" s="1106" t="n"/>
      <c r="I219" s="1106" t="n"/>
      <c r="J219" s="1106" t="n"/>
      <c r="K219" s="1106" t="n"/>
      <c r="L219" s="1106" t="n"/>
      <c r="M219" s="1106" t="n"/>
      <c r="N219" s="1106" t="n"/>
      <c r="O219" s="1106" t="n"/>
      <c r="P219" s="1106" t="n"/>
      <c r="Q219" s="1106" t="n"/>
      <c r="R219" s="1106" t="n"/>
      <c r="S219" s="1106" t="n"/>
      <c r="T219" s="230" t="n"/>
      <c r="U219" s="1106" t="n"/>
      <c r="V219" s="1106" t="n"/>
      <c r="W219" s="1106" t="n"/>
      <c r="X219" s="1106" t="n"/>
      <c r="Y219" s="1106" t="n"/>
      <c r="Z219" s="1106" t="n"/>
      <c r="AA219" s="144" t="n"/>
      <c r="AB219" s="1106" t="n"/>
      <c r="AC219" s="1106" t="n"/>
      <c r="AD219" s="1106" t="n"/>
      <c r="AE219" s="1106" t="n"/>
      <c r="AF219" s="1106" t="n"/>
      <c r="AG219" s="1106" t="n"/>
      <c r="AH219" s="144" t="n"/>
      <c r="AI219" s="1106" t="n"/>
      <c r="AJ219" s="1106" t="n"/>
      <c r="AK219" s="1106" t="n"/>
      <c r="AL219" s="1106" t="n"/>
      <c r="AM219" s="1106" t="n"/>
      <c r="AN219" s="1106" t="n"/>
      <c r="AO219" s="1106" t="n"/>
      <c r="AP219" s="1106" t="n"/>
      <c r="AQ219" s="1106" t="n"/>
      <c r="AR219" s="1106" t="n"/>
      <c r="AS219" s="1106" t="n"/>
      <c r="AT219" s="1106" t="n"/>
      <c r="AU219" s="1106" t="n"/>
      <c r="AV219" s="1106" t="n"/>
      <c r="AW219" s="1106" t="n"/>
      <c r="AX219" s="1106" t="n"/>
      <c r="AY219" s="1106" t="n"/>
      <c r="AZ219" s="144" t="n"/>
      <c r="BA219" s="1106" t="n"/>
      <c r="BB219" s="1106" t="n"/>
      <c r="BC219" s="1106" t="n"/>
      <c r="BD219" s="1106" t="n"/>
      <c r="BE219" s="1106" t="n"/>
      <c r="BF219" s="1106" t="n"/>
      <c r="BG219" s="1106" t="n"/>
      <c r="BH219" s="1106" t="n"/>
      <c r="BI219" s="1106" t="n"/>
      <c r="BJ219" s="1106" t="n"/>
      <c r="BK219" s="1106" t="n"/>
      <c r="BL219" s="1106" t="n"/>
      <c r="BM219" s="1106" t="n"/>
      <c r="BN219" s="1106" t="n"/>
      <c r="BO219" s="1106" t="n"/>
      <c r="BP219" s="1106" t="n"/>
      <c r="BQ219" s="1106" t="n"/>
      <c r="BR219" s="1106" t="n"/>
      <c r="BS219" s="1106" t="n"/>
      <c r="BT219" s="1106" t="n"/>
      <c r="BU219" s="1106" t="n"/>
      <c r="BV219" s="1106" t="n"/>
      <c r="BW219" s="1106" t="n"/>
      <c r="BX219" s="1106" t="n"/>
      <c r="BY219" s="1106" t="n"/>
      <c r="BZ219" s="1106" t="n"/>
      <c r="CA219" s="1106" t="n"/>
      <c r="CB219" s="1106" t="n"/>
      <c r="CC219" s="1106" t="n"/>
      <c r="CD219" s="1106" t="n"/>
      <c r="CE219" s="1106" t="n"/>
      <c r="CF219" s="1106" t="n"/>
      <c r="CG219" s="1106" t="n"/>
      <c r="CH219" s="1106" t="n"/>
      <c r="CI219" s="1106" t="n"/>
      <c r="CJ219" s="1106" t="n"/>
      <c r="CK219" s="1106" t="n"/>
      <c r="CL219" s="1106" t="n"/>
      <c r="CM219" s="1106" t="n"/>
      <c r="CN219" s="1106" t="n"/>
      <c r="CO219" s="1106" t="n"/>
      <c r="CP219" s="1106" t="n"/>
      <c r="CQ219" s="1106" t="n"/>
      <c r="CR219" s="1106" t="n"/>
      <c r="CS219" s="1106" t="n"/>
      <c r="CT219" s="1106" t="n"/>
      <c r="CU219" s="1106" t="n"/>
      <c r="CV219" s="1106" t="n"/>
      <c r="CW219" s="1106" t="n"/>
      <c r="CX219" s="1106" t="n"/>
      <c r="CY219" s="1106" t="n"/>
      <c r="CZ219" s="1106" t="n"/>
      <c r="DA219" s="1106" t="n"/>
      <c r="DB219" s="1106" t="n"/>
      <c r="DC219" s="1106" t="n"/>
      <c r="DD219" s="1106" t="n"/>
      <c r="DE219" s="1106" t="n"/>
      <c r="DF219" s="1106" t="n"/>
      <c r="DG219" s="1106" t="n"/>
      <c r="DH219" s="1106" t="n"/>
      <c r="DI219" s="1106" t="n"/>
    </row>
    <row r="220" ht="13.5" customHeight="1" s="1178">
      <c r="A220" s="1106" t="n"/>
      <c r="B220" s="1106" t="n"/>
      <c r="C220" s="1106" t="n"/>
      <c r="D220" s="1106" t="n"/>
      <c r="E220" s="1106" t="n"/>
      <c r="F220" s="1106" t="n"/>
      <c r="G220" s="144" t="n"/>
      <c r="H220" s="1106" t="n"/>
      <c r="I220" s="1106" t="n"/>
      <c r="J220" s="1106" t="n"/>
      <c r="K220" s="1106" t="n"/>
      <c r="L220" s="1106" t="n"/>
      <c r="M220" s="1106" t="n"/>
      <c r="N220" s="1106" t="n"/>
      <c r="O220" s="1106" t="n"/>
      <c r="P220" s="1106" t="n"/>
      <c r="Q220" s="1106" t="n"/>
      <c r="R220" s="1106" t="n"/>
      <c r="S220" s="1106" t="n"/>
      <c r="T220" s="230" t="n"/>
      <c r="U220" s="1106" t="n"/>
      <c r="V220" s="1106" t="n"/>
      <c r="W220" s="1106" t="n"/>
      <c r="X220" s="1106" t="n"/>
      <c r="Y220" s="1106" t="n"/>
      <c r="Z220" s="1106" t="n"/>
      <c r="AA220" s="144" t="n"/>
      <c r="AB220" s="1106" t="n"/>
      <c r="AC220" s="1106" t="n"/>
      <c r="AD220" s="1106" t="n"/>
      <c r="AE220" s="1106" t="n"/>
      <c r="AF220" s="1106" t="n"/>
      <c r="AG220" s="1106" t="n"/>
      <c r="AH220" s="144" t="n"/>
      <c r="AI220" s="1106" t="n"/>
      <c r="AJ220" s="1106" t="n"/>
      <c r="AK220" s="1106" t="n"/>
      <c r="AL220" s="1106" t="n"/>
      <c r="AM220" s="1106" t="n"/>
      <c r="AN220" s="1106" t="n"/>
      <c r="AO220" s="1106" t="n"/>
      <c r="AP220" s="1106" t="n"/>
      <c r="AQ220" s="1106" t="n"/>
      <c r="AR220" s="1106" t="n"/>
      <c r="AS220" s="1106" t="n"/>
      <c r="AT220" s="1106" t="n"/>
      <c r="AU220" s="1106" t="n"/>
      <c r="AV220" s="1106" t="n"/>
      <c r="AW220" s="1106" t="n"/>
      <c r="AX220" s="1106" t="n"/>
      <c r="AY220" s="1106" t="n"/>
      <c r="AZ220" s="144" t="n"/>
      <c r="BA220" s="1106" t="n"/>
      <c r="BB220" s="1106" t="n"/>
      <c r="BC220" s="1106" t="n"/>
      <c r="BD220" s="1106" t="n"/>
      <c r="BE220" s="1106" t="n"/>
      <c r="BF220" s="1106" t="n"/>
      <c r="BG220" s="1106" t="n"/>
      <c r="BH220" s="1106" t="n"/>
      <c r="BI220" s="1106" t="n"/>
      <c r="BJ220" s="1106" t="n"/>
      <c r="BK220" s="1106" t="n"/>
      <c r="BL220" s="1106" t="n"/>
      <c r="BM220" s="1106" t="n"/>
      <c r="BN220" s="1106" t="n"/>
      <c r="BO220" s="1106" t="n"/>
      <c r="BP220" s="1106" t="n"/>
      <c r="BQ220" s="1106" t="n"/>
      <c r="BR220" s="1106" t="n"/>
      <c r="BS220" s="1106" t="n"/>
      <c r="BT220" s="1106" t="n"/>
      <c r="BU220" s="1106" t="n"/>
      <c r="BV220" s="1106" t="n"/>
      <c r="BW220" s="1106" t="n"/>
      <c r="BX220" s="1106" t="n"/>
      <c r="BY220" s="1106" t="n"/>
      <c r="BZ220" s="1106" t="n"/>
      <c r="CA220" s="1106" t="n"/>
      <c r="CB220" s="1106" t="n"/>
      <c r="CC220" s="1106" t="n"/>
      <c r="CD220" s="1106" t="n"/>
      <c r="CE220" s="1106" t="n"/>
      <c r="CF220" s="1106" t="n"/>
      <c r="CG220" s="1106" t="n"/>
      <c r="CH220" s="1106" t="n"/>
      <c r="CI220" s="1106" t="n"/>
      <c r="CJ220" s="1106" t="n"/>
      <c r="CK220" s="1106" t="n"/>
      <c r="CL220" s="1106" t="n"/>
      <c r="CM220" s="1106" t="n"/>
      <c r="CN220" s="1106" t="n"/>
      <c r="CO220" s="1106" t="n"/>
      <c r="CP220" s="1106" t="n"/>
      <c r="CQ220" s="1106" t="n"/>
      <c r="CR220" s="1106" t="n"/>
      <c r="CS220" s="1106" t="n"/>
      <c r="CT220" s="1106" t="n"/>
      <c r="CU220" s="1106" t="n"/>
      <c r="CV220" s="1106" t="n"/>
      <c r="CW220" s="1106" t="n"/>
      <c r="CX220" s="1106" t="n"/>
      <c r="CY220" s="1106" t="n"/>
      <c r="CZ220" s="1106" t="n"/>
      <c r="DA220" s="1106" t="n"/>
      <c r="DB220" s="1106" t="n"/>
      <c r="DC220" s="1106" t="n"/>
      <c r="DD220" s="1106" t="n"/>
      <c r="DE220" s="1106" t="n"/>
      <c r="DF220" s="1106" t="n"/>
      <c r="DG220" s="1106" t="n"/>
      <c r="DH220" s="1106" t="n"/>
      <c r="DI220" s="1106" t="n"/>
    </row>
    <row r="221" ht="13.5" customHeight="1" s="1178">
      <c r="A221" s="1106" t="n"/>
      <c r="B221" s="1106" t="n"/>
      <c r="C221" s="1106" t="n"/>
      <c r="D221" s="1106" t="n"/>
      <c r="E221" s="1106" t="n"/>
      <c r="F221" s="1106" t="n"/>
      <c r="G221" s="144" t="n"/>
      <c r="H221" s="1106" t="n"/>
      <c r="I221" s="1106" t="n"/>
      <c r="J221" s="1106" t="n"/>
      <c r="K221" s="1106" t="n"/>
      <c r="L221" s="1106" t="n"/>
      <c r="M221" s="1106" t="n"/>
      <c r="N221" s="1106" t="n"/>
      <c r="O221" s="1106" t="n"/>
      <c r="P221" s="1106" t="n"/>
      <c r="Q221" s="1106" t="n"/>
      <c r="R221" s="1106" t="n"/>
      <c r="S221" s="1106" t="n"/>
      <c r="T221" s="230" t="n"/>
      <c r="U221" s="1106" t="n"/>
      <c r="V221" s="1106" t="n"/>
      <c r="W221" s="1106" t="n"/>
      <c r="X221" s="1106" t="n"/>
      <c r="Y221" s="1106" t="n"/>
      <c r="Z221" s="1106" t="n"/>
      <c r="AA221" s="144" t="n"/>
      <c r="AB221" s="1106" t="n"/>
      <c r="AC221" s="1106" t="n"/>
      <c r="AD221" s="1106" t="n"/>
      <c r="AE221" s="1106" t="n"/>
      <c r="AF221" s="1106" t="n"/>
      <c r="AG221" s="1106" t="n"/>
      <c r="AH221" s="144" t="n"/>
      <c r="AI221" s="1106" t="n"/>
      <c r="AJ221" s="1106" t="n"/>
      <c r="AK221" s="1106" t="n"/>
      <c r="AL221" s="1106" t="n"/>
      <c r="AM221" s="1106" t="n"/>
      <c r="AN221" s="1106" t="n"/>
      <c r="AO221" s="1106" t="n"/>
      <c r="AP221" s="1106" t="n"/>
      <c r="AQ221" s="1106" t="n"/>
      <c r="AR221" s="1106" t="n"/>
      <c r="AS221" s="1106" t="n"/>
      <c r="AT221" s="1106" t="n"/>
      <c r="AU221" s="1106" t="n"/>
      <c r="AV221" s="1106" t="n"/>
      <c r="AW221" s="1106" t="n"/>
      <c r="AX221" s="1106" t="n"/>
      <c r="AY221" s="1106" t="n"/>
      <c r="AZ221" s="144" t="n"/>
      <c r="BA221" s="1106" t="n"/>
      <c r="BB221" s="1106" t="n"/>
      <c r="BC221" s="1106" t="n"/>
      <c r="BD221" s="1106" t="n"/>
      <c r="BE221" s="1106" t="n"/>
      <c r="BF221" s="1106" t="n"/>
      <c r="BG221" s="1106" t="n"/>
      <c r="BH221" s="1106" t="n"/>
      <c r="BI221" s="1106" t="n"/>
      <c r="BJ221" s="1106" t="n"/>
      <c r="BK221" s="1106" t="n"/>
      <c r="BL221" s="1106" t="n"/>
      <c r="BM221" s="1106" t="n"/>
      <c r="BN221" s="1106" t="n"/>
      <c r="BO221" s="1106" t="n"/>
      <c r="BP221" s="1106" t="n"/>
      <c r="BQ221" s="1106" t="n"/>
      <c r="BR221" s="1106" t="n"/>
      <c r="BS221" s="1106" t="n"/>
      <c r="BT221" s="1106" t="n"/>
      <c r="BU221" s="1106" t="n"/>
      <c r="BV221" s="1106" t="n"/>
      <c r="BW221" s="1106" t="n"/>
      <c r="BX221" s="1106" t="n"/>
      <c r="BY221" s="1106" t="n"/>
      <c r="BZ221" s="1106" t="n"/>
      <c r="CA221" s="1106" t="n"/>
      <c r="CB221" s="1106" t="n"/>
      <c r="CC221" s="1106" t="n"/>
      <c r="CD221" s="1106" t="n"/>
      <c r="CE221" s="1106" t="n"/>
      <c r="CF221" s="1106" t="n"/>
      <c r="CG221" s="1106" t="n"/>
      <c r="CH221" s="1106" t="n"/>
      <c r="CI221" s="1106" t="n"/>
      <c r="CJ221" s="1106" t="n"/>
      <c r="CK221" s="1106" t="n"/>
      <c r="CL221" s="1106" t="n"/>
      <c r="CM221" s="1106" t="n"/>
      <c r="CN221" s="1106" t="n"/>
      <c r="CO221" s="1106" t="n"/>
      <c r="CP221" s="1106" t="n"/>
      <c r="CQ221" s="1106" t="n"/>
      <c r="CR221" s="1106" t="n"/>
      <c r="CS221" s="1106" t="n"/>
      <c r="CT221" s="1106" t="n"/>
      <c r="CU221" s="1106" t="n"/>
      <c r="CV221" s="1106" t="n"/>
      <c r="CW221" s="1106" t="n"/>
      <c r="CX221" s="1106" t="n"/>
      <c r="CY221" s="1106" t="n"/>
      <c r="CZ221" s="1106" t="n"/>
      <c r="DA221" s="1106" t="n"/>
      <c r="DB221" s="1106" t="n"/>
      <c r="DC221" s="1106" t="n"/>
      <c r="DD221" s="1106" t="n"/>
      <c r="DE221" s="1106" t="n"/>
      <c r="DF221" s="1106" t="n"/>
      <c r="DG221" s="1106" t="n"/>
      <c r="DH221" s="1106" t="n"/>
      <c r="DI221" s="1106" t="n"/>
    </row>
    <row r="222" ht="13.5" customHeight="1" s="1178">
      <c r="A222" s="1106" t="n"/>
      <c r="B222" s="1106" t="n"/>
      <c r="C222" s="1106" t="n"/>
      <c r="D222" s="1106" t="n"/>
      <c r="E222" s="1106" t="n"/>
      <c r="F222" s="1106" t="n"/>
      <c r="G222" s="144" t="n"/>
      <c r="H222" s="1106" t="n"/>
      <c r="I222" s="1106" t="n"/>
      <c r="J222" s="1106" t="n"/>
      <c r="K222" s="1106" t="n"/>
      <c r="L222" s="1106" t="n"/>
      <c r="M222" s="1106" t="n"/>
      <c r="N222" s="1106" t="n"/>
      <c r="O222" s="1106" t="n"/>
      <c r="P222" s="1106" t="n"/>
      <c r="Q222" s="1106" t="n"/>
      <c r="R222" s="1106" t="n"/>
      <c r="S222" s="1106" t="n"/>
      <c r="T222" s="230" t="n"/>
      <c r="U222" s="1106" t="n"/>
      <c r="V222" s="1106" t="n"/>
      <c r="W222" s="1106" t="n"/>
      <c r="X222" s="1106" t="n"/>
      <c r="Y222" s="1106" t="n"/>
      <c r="Z222" s="1106" t="n"/>
      <c r="AA222" s="144" t="n"/>
      <c r="AB222" s="1106" t="n"/>
      <c r="AC222" s="1106" t="n"/>
      <c r="AD222" s="1106" t="n"/>
      <c r="AE222" s="1106" t="n"/>
      <c r="AF222" s="1106" t="n"/>
      <c r="AG222" s="1106" t="n"/>
      <c r="AH222" s="144" t="n"/>
      <c r="AI222" s="1105" t="inlineStr">
        <is>
          <t>第3期会计项目</t>
        </is>
      </c>
      <c r="AJ222" s="1105" t="inlineStr">
        <is>
          <t>收  支(元)</t>
        </is>
      </c>
      <c r="AK222" s="1105" t="inlineStr">
        <is>
          <t>本期收入(元)</t>
        </is>
      </c>
      <c r="AL222" s="1105" t="inlineStr">
        <is>
          <t>本期成本(元)</t>
        </is>
      </c>
      <c r="AM222" s="1105" t="inlineStr">
        <is>
          <t>现金累计(元)</t>
        </is>
      </c>
      <c r="AN222" s="1106" t="n"/>
      <c r="AO222" s="1106" t="n"/>
      <c r="AP222" s="1106" t="n"/>
      <c r="AQ222" s="1106" t="n"/>
      <c r="AR222" s="1106" t="n"/>
      <c r="AS222" s="1106" t="n"/>
      <c r="AT222" s="1106" t="n"/>
      <c r="AU222" s="1106" t="n"/>
      <c r="AV222" s="1106" t="n"/>
      <c r="AW222" s="1106" t="n"/>
      <c r="AX222" s="1106" t="n"/>
      <c r="AY222" s="1106" t="n"/>
      <c r="AZ222" s="144" t="n"/>
      <c r="BA222" s="1106" t="n"/>
      <c r="BB222" s="1106" t="n"/>
      <c r="BC222" s="1106" t="n"/>
      <c r="BD222" s="1106" t="n"/>
      <c r="BE222" s="1106" t="n"/>
      <c r="BF222" s="1106" t="n"/>
      <c r="BG222" s="1106" t="n"/>
      <c r="BH222" s="1106" t="n"/>
      <c r="BI222" s="1106" t="n"/>
      <c r="BJ222" s="1106" t="n"/>
      <c r="BK222" s="1106" t="n"/>
      <c r="BL222" s="1106" t="n"/>
      <c r="BM222" s="1106" t="n"/>
      <c r="BN222" s="1106" t="n"/>
      <c r="BO222" s="1106" t="n"/>
      <c r="BP222" s="1106" t="n"/>
      <c r="BQ222" s="1106" t="n"/>
      <c r="BR222" s="1106" t="n"/>
      <c r="BS222" s="1106" t="n"/>
      <c r="BT222" s="1106" t="n"/>
      <c r="BU222" s="1106" t="n"/>
      <c r="BV222" s="1106" t="n"/>
      <c r="BW222" s="1106" t="n"/>
      <c r="BX222" s="1106" t="n"/>
      <c r="BY222" s="1106" t="n"/>
      <c r="BZ222" s="1106" t="n"/>
      <c r="CA222" s="1106" t="n"/>
      <c r="CB222" s="1106" t="n"/>
      <c r="CC222" s="1106" t="n"/>
      <c r="CD222" s="1106" t="n"/>
      <c r="CE222" s="1106" t="n"/>
      <c r="CF222" s="1106" t="n"/>
      <c r="CG222" s="1106" t="n"/>
      <c r="CH222" s="1106" t="n"/>
      <c r="CI222" s="1106" t="n"/>
      <c r="CJ222" s="1106" t="n"/>
      <c r="CK222" s="1106" t="n"/>
      <c r="CL222" s="1106" t="n"/>
      <c r="CM222" s="1106" t="n"/>
      <c r="CN222" s="1106" t="n"/>
      <c r="CO222" s="1106" t="n"/>
      <c r="CP222" s="1106" t="n"/>
      <c r="CQ222" s="1106" t="n"/>
      <c r="CR222" s="1106" t="n"/>
      <c r="CS222" s="1106" t="n"/>
      <c r="CT222" s="1106" t="n"/>
      <c r="CU222" s="1106" t="n"/>
      <c r="CV222" s="1106" t="n"/>
      <c r="CW222" s="1106" t="n"/>
      <c r="CX222" s="1106" t="n"/>
      <c r="CY222" s="1106" t="n"/>
      <c r="CZ222" s="1106" t="n"/>
      <c r="DA222" s="1106" t="n"/>
      <c r="DB222" s="1106" t="n"/>
      <c r="DC222" s="1106" t="n"/>
      <c r="DD222" s="1106" t="n"/>
      <c r="DE222" s="1106" t="n"/>
      <c r="DF222" s="1106" t="n"/>
      <c r="DG222" s="1106" t="n"/>
      <c r="DH222" s="1106" t="n"/>
      <c r="DI222" s="1106" t="n"/>
    </row>
    <row r="223" ht="13.5" customHeight="1" s="1178">
      <c r="A223" s="1106" t="n"/>
      <c r="B223" s="1106" t="n"/>
      <c r="C223" s="1106" t="n"/>
      <c r="D223" s="1106" t="n"/>
      <c r="E223" s="1106" t="n"/>
      <c r="F223" s="1106" t="n"/>
      <c r="G223" s="144" t="n"/>
      <c r="H223" s="1106" t="n"/>
      <c r="I223" s="1106" t="n"/>
      <c r="J223" s="1106" t="n"/>
      <c r="K223" s="1106" t="n"/>
      <c r="L223" s="1106" t="n"/>
      <c r="M223" s="1106" t="n"/>
      <c r="N223" s="1106" t="n"/>
      <c r="O223" s="1106" t="n"/>
      <c r="P223" s="1106" t="n"/>
      <c r="Q223" s="1106" t="n"/>
      <c r="R223" s="1106" t="n"/>
      <c r="S223" s="1106" t="n"/>
      <c r="T223" s="230" t="n"/>
      <c r="U223" s="1106" t="n"/>
      <c r="V223" s="1106" t="n"/>
      <c r="W223" s="1106" t="n"/>
      <c r="X223" s="1106" t="n"/>
      <c r="Y223" s="1106" t="n"/>
      <c r="Z223" s="1106" t="n"/>
      <c r="AA223" s="144" t="n"/>
      <c r="AB223" s="1106" t="n"/>
      <c r="AC223" s="1106" t="n"/>
      <c r="AD223" s="1106" t="n"/>
      <c r="AE223" s="1106" t="n"/>
      <c r="AF223" s="1106" t="n"/>
      <c r="AG223" s="1106" t="n"/>
      <c r="AH223" s="144" t="n"/>
      <c r="AI223" s="1105" t="inlineStr">
        <is>
          <t>上期转来</t>
        </is>
      </c>
      <c r="AJ223" s="462" t="n">
        <v>3779739</v>
      </c>
      <c r="AK223" s="1106" t="n"/>
      <c r="AL223" s="1106" t="n"/>
      <c r="AM223" s="1106" t="n"/>
      <c r="AN223" s="1106" t="n"/>
      <c r="AO223" s="1106" t="n"/>
      <c r="AP223" s="1106" t="n"/>
      <c r="AQ223" s="1106" t="n"/>
      <c r="AR223" s="1106" t="n"/>
      <c r="AS223" s="1106" t="n"/>
      <c r="AT223" s="1106" t="n"/>
      <c r="AU223" s="1106" t="n"/>
      <c r="AV223" s="1106" t="n"/>
      <c r="AW223" s="1106" t="n"/>
      <c r="AX223" s="1106" t="n"/>
      <c r="AY223" s="1106" t="n"/>
      <c r="AZ223" s="144" t="n"/>
      <c r="BA223" s="1106" t="n"/>
      <c r="BB223" s="1106" t="n"/>
      <c r="BC223" s="1106" t="n"/>
      <c r="BD223" s="1106" t="n"/>
      <c r="BE223" s="1106" t="n"/>
      <c r="BF223" s="1106" t="n"/>
      <c r="BG223" s="1106" t="n"/>
      <c r="BH223" s="1106" t="n"/>
      <c r="BI223" s="1106" t="n"/>
      <c r="BJ223" s="1106" t="n"/>
      <c r="BK223" s="1106" t="n"/>
      <c r="BL223" s="1106" t="n"/>
      <c r="BM223" s="1106" t="n"/>
      <c r="BN223" s="1106" t="n"/>
      <c r="BO223" s="1106" t="n"/>
      <c r="BP223" s="1106" t="n"/>
      <c r="BQ223" s="1106" t="n"/>
      <c r="BR223" s="1106" t="n"/>
      <c r="BS223" s="1106" t="n"/>
      <c r="BT223" s="1106" t="n"/>
      <c r="BU223" s="1106" t="n"/>
      <c r="BV223" s="1106" t="n"/>
      <c r="BW223" s="1106" t="n"/>
      <c r="BX223" s="1106" t="n"/>
      <c r="BY223" s="1106" t="n"/>
      <c r="BZ223" s="1106" t="n"/>
      <c r="CA223" s="1106" t="n"/>
      <c r="CB223" s="1106" t="n"/>
      <c r="CC223" s="1106" t="n"/>
      <c r="CD223" s="1106" t="n"/>
      <c r="CE223" s="1106" t="n"/>
      <c r="CF223" s="1106" t="n"/>
      <c r="CG223" s="1106" t="n"/>
      <c r="CH223" s="1106" t="n"/>
      <c r="CI223" s="1106" t="n"/>
      <c r="CJ223" s="1106" t="n"/>
      <c r="CK223" s="1106" t="n"/>
      <c r="CL223" s="1106" t="n"/>
      <c r="CM223" s="1106" t="n"/>
      <c r="CN223" s="1106" t="n"/>
      <c r="CO223" s="1106" t="n"/>
      <c r="CP223" s="1106" t="n"/>
      <c r="CQ223" s="1106" t="n"/>
      <c r="CR223" s="1106" t="n"/>
      <c r="CS223" s="1106" t="n"/>
      <c r="CT223" s="1106" t="n"/>
      <c r="CU223" s="1106" t="n"/>
      <c r="CV223" s="1106" t="n"/>
      <c r="CW223" s="1106" t="n"/>
      <c r="CX223" s="1106" t="n"/>
      <c r="CY223" s="1106" t="n"/>
      <c r="CZ223" s="1106" t="n"/>
      <c r="DA223" s="1106" t="n"/>
      <c r="DB223" s="1106" t="n"/>
      <c r="DC223" s="1106" t="n"/>
      <c r="DD223" s="1106" t="n"/>
      <c r="DE223" s="1106" t="n"/>
      <c r="DF223" s="1106" t="n"/>
      <c r="DG223" s="1106" t="n"/>
      <c r="DH223" s="1106" t="n"/>
      <c r="DI223" s="1106" t="n"/>
    </row>
    <row r="224" ht="13.5" customHeight="1" s="1178">
      <c r="A224" s="1106" t="n"/>
      <c r="B224" s="1106" t="n"/>
      <c r="C224" s="1106" t="n"/>
      <c r="D224" s="1106" t="n"/>
      <c r="E224" s="1106" t="n"/>
      <c r="F224" s="1106" t="n"/>
      <c r="G224" s="144" t="n"/>
      <c r="H224" s="1106" t="n"/>
      <c r="I224" s="1106" t="n"/>
      <c r="J224" s="1106" t="n"/>
      <c r="K224" s="1106" t="n"/>
      <c r="L224" s="1106" t="n"/>
      <c r="M224" s="1106" t="n"/>
      <c r="N224" s="1106" t="n"/>
      <c r="O224" s="1106" t="n"/>
      <c r="P224" s="1106" t="n"/>
      <c r="Q224" s="1106" t="n"/>
      <c r="R224" s="1106" t="n"/>
      <c r="S224" s="1106" t="n"/>
      <c r="T224" s="230" t="n"/>
      <c r="U224" s="1106" t="n"/>
      <c r="V224" s="1106" t="n"/>
      <c r="W224" s="1106" t="n"/>
      <c r="X224" s="1106" t="n"/>
      <c r="Y224" s="1106" t="n"/>
      <c r="Z224" s="1106" t="n"/>
      <c r="AA224" s="144" t="n"/>
      <c r="AB224" s="1106" t="n"/>
      <c r="AC224" s="1106" t="n"/>
      <c r="AD224" s="1106" t="n"/>
      <c r="AE224" s="1106" t="n"/>
      <c r="AF224" s="1106" t="n"/>
      <c r="AG224" s="1106" t="n"/>
      <c r="AH224" s="144" t="n"/>
      <c r="AI224" s="1105" t="inlineStr">
        <is>
          <t>银行贷款</t>
        </is>
      </c>
      <c r="AJ224" s="462" t="n">
        <v>0</v>
      </c>
      <c r="AK224" s="1106" t="n"/>
      <c r="AL224" s="1106" t="n"/>
      <c r="AM224" s="462" t="n">
        <v>3779739</v>
      </c>
      <c r="AN224" s="1106" t="n"/>
      <c r="AO224" s="1106" t="n"/>
      <c r="AP224" s="1106" t="n"/>
      <c r="AQ224" s="1106" t="n"/>
      <c r="AR224" s="1106" t="n"/>
      <c r="AS224" s="1106" t="n"/>
      <c r="AT224" s="1106" t="n"/>
      <c r="AU224" s="1106" t="n"/>
      <c r="AV224" s="1106" t="n"/>
      <c r="AW224" s="1106" t="n"/>
      <c r="AX224" s="1106" t="n"/>
      <c r="AY224" s="1106" t="n"/>
      <c r="AZ224" s="144" t="n"/>
      <c r="BA224" s="1106" t="n"/>
      <c r="BB224" s="1106" t="n"/>
      <c r="BC224" s="1106" t="n"/>
      <c r="BD224" s="1106" t="n"/>
      <c r="BE224" s="1106" t="n"/>
      <c r="BF224" s="1106" t="n"/>
      <c r="BG224" s="1106" t="n"/>
      <c r="BH224" s="1106" t="n"/>
      <c r="BI224" s="1106" t="n"/>
      <c r="BJ224" s="1106" t="n"/>
      <c r="BK224" s="1106" t="n"/>
      <c r="BL224" s="1106" t="n"/>
      <c r="BM224" s="1106" t="n"/>
      <c r="BN224" s="1106" t="n"/>
      <c r="BO224" s="1106" t="n"/>
      <c r="BP224" s="1106" t="n"/>
      <c r="BQ224" s="1106" t="n"/>
      <c r="BR224" s="1106" t="n"/>
      <c r="BS224" s="1106" t="n"/>
      <c r="BT224" s="1106" t="n"/>
      <c r="BU224" s="1106" t="n"/>
      <c r="BV224" s="1106" t="n"/>
      <c r="BW224" s="1106" t="n"/>
      <c r="BX224" s="1106" t="n"/>
      <c r="BY224" s="1106" t="n"/>
      <c r="BZ224" s="1106" t="n"/>
      <c r="CA224" s="1106" t="n"/>
      <c r="CB224" s="1106" t="n"/>
      <c r="CC224" s="1106" t="n"/>
      <c r="CD224" s="1106" t="n"/>
      <c r="CE224" s="1106" t="n"/>
      <c r="CF224" s="1106" t="n"/>
      <c r="CG224" s="1106" t="n"/>
      <c r="CH224" s="1106" t="n"/>
      <c r="CI224" s="1106" t="n"/>
      <c r="CJ224" s="1106" t="n"/>
      <c r="CK224" s="1106" t="n"/>
      <c r="CL224" s="1106" t="n"/>
      <c r="CM224" s="1106" t="n"/>
      <c r="CN224" s="1106" t="n"/>
      <c r="CO224" s="1106" t="n"/>
      <c r="CP224" s="1106" t="n"/>
      <c r="CQ224" s="1106" t="n"/>
      <c r="CR224" s="1106" t="n"/>
      <c r="CS224" s="1106" t="n"/>
      <c r="CT224" s="1106" t="n"/>
      <c r="CU224" s="1106" t="n"/>
      <c r="CV224" s="1106" t="n"/>
      <c r="CW224" s="1106" t="n"/>
      <c r="CX224" s="1106" t="n"/>
      <c r="CY224" s="1106" t="n"/>
      <c r="CZ224" s="1106" t="n"/>
      <c r="DA224" s="1106" t="n"/>
      <c r="DB224" s="1106" t="n"/>
      <c r="DC224" s="1106" t="n"/>
      <c r="DD224" s="1106" t="n"/>
      <c r="DE224" s="1106" t="n"/>
      <c r="DF224" s="1106" t="n"/>
      <c r="DG224" s="1106" t="n"/>
      <c r="DH224" s="1106" t="n"/>
      <c r="DI224" s="1106" t="n"/>
    </row>
    <row r="225" ht="13.5" customHeight="1" s="1178">
      <c r="A225" s="1106" t="n"/>
      <c r="B225" s="1106" t="n"/>
      <c r="C225" s="1106" t="n"/>
      <c r="D225" s="1106" t="n"/>
      <c r="E225" s="1106" t="n"/>
      <c r="F225" s="1106" t="n"/>
      <c r="G225" s="144" t="n"/>
      <c r="H225" s="1106" t="n"/>
      <c r="I225" s="1106" t="n"/>
      <c r="J225" s="1106" t="n"/>
      <c r="K225" s="1106" t="n"/>
      <c r="L225" s="1106" t="n"/>
      <c r="M225" s="1106" t="n"/>
      <c r="N225" s="1106" t="n"/>
      <c r="O225" s="1106" t="n"/>
      <c r="P225" s="1106" t="n"/>
      <c r="Q225" s="1106" t="n"/>
      <c r="R225" s="1106" t="n"/>
      <c r="S225" s="1106" t="n"/>
      <c r="T225" s="230" t="n"/>
      <c r="U225" s="1106" t="n"/>
      <c r="V225" s="1106" t="n"/>
      <c r="W225" s="1106" t="n"/>
      <c r="X225" s="1106" t="n"/>
      <c r="Y225" s="1106" t="n"/>
      <c r="Z225" s="1106" t="n"/>
      <c r="AA225" s="144" t="n"/>
      <c r="AB225" s="1106" t="n"/>
      <c r="AC225" s="1106" t="n"/>
      <c r="AD225" s="1106" t="n"/>
      <c r="AE225" s="1106" t="n"/>
      <c r="AF225" s="1106" t="n"/>
      <c r="AG225" s="1106" t="n"/>
      <c r="AH225" s="144" t="n"/>
      <c r="AI225" s="1105" t="inlineStr">
        <is>
          <t>发行债券</t>
        </is>
      </c>
      <c r="AJ225" s="462" t="n">
        <v>0</v>
      </c>
      <c r="AK225" s="1106" t="n"/>
      <c r="AL225" s="1106" t="n"/>
      <c r="AM225" s="462" t="n">
        <v>3779739</v>
      </c>
      <c r="AN225" s="1106" t="n"/>
      <c r="AO225" s="1106" t="n"/>
      <c r="AP225" s="1106" t="n"/>
      <c r="AQ225" s="1106" t="n"/>
      <c r="AR225" s="1106" t="n"/>
      <c r="AS225" s="1106" t="n"/>
      <c r="AT225" s="1106" t="n"/>
      <c r="AU225" s="1106" t="n"/>
      <c r="AV225" s="1106" t="n"/>
      <c r="AW225" s="1106" t="n"/>
      <c r="AX225" s="1106" t="n"/>
      <c r="AY225" s="1106" t="n"/>
      <c r="AZ225" s="144" t="n"/>
      <c r="BA225" s="1106" t="n"/>
      <c r="BB225" s="1106" t="n"/>
      <c r="BC225" s="1106" t="n"/>
      <c r="BD225" s="1106" t="n"/>
      <c r="BE225" s="1106" t="n"/>
      <c r="BF225" s="1106" t="n"/>
      <c r="BG225" s="1106" t="n"/>
      <c r="BH225" s="1106" t="n"/>
      <c r="BI225" s="1106" t="n"/>
      <c r="BJ225" s="1106" t="n"/>
      <c r="BK225" s="1106" t="n"/>
      <c r="BL225" s="1106" t="n"/>
      <c r="BM225" s="1106" t="n"/>
      <c r="BN225" s="1106" t="n"/>
      <c r="BO225" s="1106" t="n"/>
      <c r="BP225" s="1106" t="n"/>
      <c r="BQ225" s="1106" t="n"/>
      <c r="BR225" s="1106" t="n"/>
      <c r="BS225" s="1106" t="n"/>
      <c r="BT225" s="1106" t="n"/>
      <c r="BU225" s="1106" t="n"/>
      <c r="BV225" s="1106" t="n"/>
      <c r="BW225" s="1106" t="n"/>
      <c r="BX225" s="1106" t="n"/>
      <c r="BY225" s="1106" t="n"/>
      <c r="BZ225" s="1106" t="n"/>
      <c r="CA225" s="1106" t="n"/>
      <c r="CB225" s="1106" t="n"/>
      <c r="CC225" s="1106" t="n"/>
      <c r="CD225" s="1106" t="n"/>
      <c r="CE225" s="1106" t="n"/>
      <c r="CF225" s="1106" t="n"/>
      <c r="CG225" s="1106" t="n"/>
      <c r="CH225" s="1106" t="n"/>
      <c r="CI225" s="1106" t="n"/>
      <c r="CJ225" s="1106" t="n"/>
      <c r="CK225" s="1106" t="n"/>
      <c r="CL225" s="1106" t="n"/>
      <c r="CM225" s="1106" t="n"/>
      <c r="CN225" s="1106" t="n"/>
      <c r="CO225" s="1106" t="n"/>
      <c r="CP225" s="1106" t="n"/>
      <c r="CQ225" s="1106" t="n"/>
      <c r="CR225" s="1106" t="n"/>
      <c r="CS225" s="1106" t="n"/>
      <c r="CT225" s="1106" t="n"/>
      <c r="CU225" s="1106" t="n"/>
      <c r="CV225" s="1106" t="n"/>
      <c r="CW225" s="1106" t="n"/>
      <c r="CX225" s="1106" t="n"/>
      <c r="CY225" s="1106" t="n"/>
      <c r="CZ225" s="1106" t="n"/>
      <c r="DA225" s="1106" t="n"/>
      <c r="DB225" s="1106" t="n"/>
      <c r="DC225" s="1106" t="n"/>
      <c r="DD225" s="1106" t="n"/>
      <c r="DE225" s="1106" t="n"/>
      <c r="DF225" s="1106" t="n"/>
      <c r="DG225" s="1106" t="n"/>
      <c r="DH225" s="1106" t="n"/>
      <c r="DI225" s="1106" t="n"/>
    </row>
    <row r="226" ht="13.5" customHeight="1" s="1178">
      <c r="A226" s="1106" t="n"/>
      <c r="B226" s="1106" t="n"/>
      <c r="C226" s="1106" t="n"/>
      <c r="D226" s="1106" t="n"/>
      <c r="E226" s="1106" t="n"/>
      <c r="F226" s="1106" t="n"/>
      <c r="G226" s="144" t="n"/>
      <c r="H226" s="1106" t="n"/>
      <c r="I226" s="1106" t="n"/>
      <c r="J226" s="1106" t="n"/>
      <c r="K226" s="1106" t="n"/>
      <c r="L226" s="1106" t="n"/>
      <c r="M226" s="1106" t="n"/>
      <c r="N226" s="1106" t="n"/>
      <c r="O226" s="1106" t="n"/>
      <c r="P226" s="1106" t="n"/>
      <c r="Q226" s="1106" t="n"/>
      <c r="R226" s="1106" t="n"/>
      <c r="S226" s="1106" t="n"/>
      <c r="T226" s="230" t="n"/>
      <c r="U226" s="1106" t="n"/>
      <c r="V226" s="1106" t="n"/>
      <c r="W226" s="1106" t="n"/>
      <c r="X226" s="1106" t="n"/>
      <c r="Y226" s="1106" t="n"/>
      <c r="Z226" s="1106" t="n"/>
      <c r="AA226" s="144" t="n"/>
      <c r="AB226" s="1106" t="n"/>
      <c r="AC226" s="1106" t="n"/>
      <c r="AD226" s="1106" t="n"/>
      <c r="AE226" s="1106" t="n"/>
      <c r="AF226" s="1106" t="n"/>
      <c r="AG226" s="1106" t="n"/>
      <c r="AH226" s="144" t="n"/>
      <c r="AI226" s="1105" t="inlineStr">
        <is>
          <t>还债券本金</t>
        </is>
      </c>
      <c r="AJ226" s="462" t="n">
        <v>-50000</v>
      </c>
      <c r="AK226" s="1106" t="n"/>
      <c r="AL226" s="1106" t="n"/>
      <c r="AM226" s="462" t="n">
        <v>3729739</v>
      </c>
      <c r="AN226" s="1106" t="n"/>
      <c r="AO226" s="1106" t="n"/>
      <c r="AP226" s="1106" t="n"/>
      <c r="AQ226" s="1106" t="n"/>
      <c r="AR226" s="1106" t="n"/>
      <c r="AS226" s="1106" t="n"/>
      <c r="AT226" s="1106" t="n"/>
      <c r="AU226" s="1106" t="n"/>
      <c r="AV226" s="1106" t="n"/>
      <c r="AW226" s="1106" t="n"/>
      <c r="AX226" s="1106" t="n"/>
      <c r="AY226" s="1106" t="n"/>
      <c r="AZ226" s="144" t="n"/>
      <c r="BA226" s="1106" t="n"/>
      <c r="BB226" s="1106" t="n"/>
      <c r="BC226" s="1106" t="n"/>
      <c r="BD226" s="1106" t="n"/>
      <c r="BE226" s="1106" t="n"/>
      <c r="BF226" s="1106" t="n"/>
      <c r="BG226" s="1106" t="n"/>
      <c r="BH226" s="1106" t="n"/>
      <c r="BI226" s="1106" t="n"/>
      <c r="BJ226" s="1106" t="n"/>
      <c r="BK226" s="1106" t="n"/>
      <c r="BL226" s="1106" t="n"/>
      <c r="BM226" s="1106" t="n"/>
      <c r="BN226" s="1106" t="n"/>
      <c r="BO226" s="1106" t="n"/>
      <c r="BP226" s="1106" t="n"/>
      <c r="BQ226" s="1106" t="n"/>
      <c r="BR226" s="1106" t="n"/>
      <c r="BS226" s="1106" t="n"/>
      <c r="BT226" s="1106" t="n"/>
      <c r="BU226" s="1106" t="n"/>
      <c r="BV226" s="1106" t="n"/>
      <c r="BW226" s="1106" t="n"/>
      <c r="BX226" s="1106" t="n"/>
      <c r="BY226" s="1106" t="n"/>
      <c r="BZ226" s="1106" t="n"/>
      <c r="CA226" s="1106" t="n"/>
      <c r="CB226" s="1106" t="n"/>
      <c r="CC226" s="1106" t="n"/>
      <c r="CD226" s="1106" t="n"/>
      <c r="CE226" s="1106" t="n"/>
      <c r="CF226" s="1106" t="n"/>
      <c r="CG226" s="1106" t="n"/>
      <c r="CH226" s="1106" t="n"/>
      <c r="CI226" s="1106" t="n"/>
      <c r="CJ226" s="1106" t="n"/>
      <c r="CK226" s="1106" t="n"/>
      <c r="CL226" s="1106" t="n"/>
      <c r="CM226" s="1106" t="n"/>
      <c r="CN226" s="1106" t="n"/>
      <c r="CO226" s="1106" t="n"/>
      <c r="CP226" s="1106" t="n"/>
      <c r="CQ226" s="1106" t="n"/>
      <c r="CR226" s="1106" t="n"/>
      <c r="CS226" s="1106" t="n"/>
      <c r="CT226" s="1106" t="n"/>
      <c r="CU226" s="1106" t="n"/>
      <c r="CV226" s="1106" t="n"/>
      <c r="CW226" s="1106" t="n"/>
      <c r="CX226" s="1106" t="n"/>
      <c r="CY226" s="1106" t="n"/>
      <c r="CZ226" s="1106" t="n"/>
      <c r="DA226" s="1106" t="n"/>
      <c r="DB226" s="1106" t="n"/>
      <c r="DC226" s="1106" t="n"/>
      <c r="DD226" s="1106" t="n"/>
      <c r="DE226" s="1106" t="n"/>
      <c r="DF226" s="1106" t="n"/>
      <c r="DG226" s="1106" t="n"/>
      <c r="DH226" s="1106" t="n"/>
      <c r="DI226" s="1106" t="n"/>
    </row>
    <row r="227" ht="13.5" customHeight="1" s="1178">
      <c r="A227" s="1106" t="n"/>
      <c r="B227" s="1106" t="n"/>
      <c r="C227" s="1106" t="n"/>
      <c r="D227" s="1106" t="n"/>
      <c r="E227" s="1106" t="n"/>
      <c r="F227" s="1106" t="n"/>
      <c r="G227" s="144" t="n"/>
      <c r="H227" s="1106" t="n"/>
      <c r="I227" s="1106" t="n"/>
      <c r="J227" s="1106" t="n"/>
      <c r="K227" s="1106" t="n"/>
      <c r="L227" s="1106" t="n"/>
      <c r="M227" s="1106" t="n"/>
      <c r="N227" s="1106" t="n"/>
      <c r="O227" s="1106" t="n"/>
      <c r="P227" s="1106" t="n"/>
      <c r="Q227" s="1106" t="n"/>
      <c r="R227" s="1106" t="n"/>
      <c r="S227" s="1106" t="n"/>
      <c r="T227" s="230" t="n"/>
      <c r="U227" s="1106" t="n"/>
      <c r="V227" s="1106" t="n"/>
      <c r="W227" s="1106" t="n"/>
      <c r="X227" s="1106" t="n"/>
      <c r="Y227" s="1106" t="n"/>
      <c r="Z227" s="1106" t="n"/>
      <c r="AA227" s="144" t="n"/>
      <c r="AB227" s="1106" t="n"/>
      <c r="AC227" s="1106" t="n"/>
      <c r="AD227" s="1106" t="n"/>
      <c r="AE227" s="1106" t="n"/>
      <c r="AF227" s="1106" t="n"/>
      <c r="AG227" s="1106" t="n"/>
      <c r="AH227" s="144" t="n"/>
      <c r="AI227" s="1105" t="inlineStr">
        <is>
          <t>还债券利息</t>
        </is>
      </c>
      <c r="AJ227" s="462" t="n">
        <v>-29250</v>
      </c>
      <c r="AK227" s="1106" t="n"/>
      <c r="AL227" s="462" t="n">
        <v>29250</v>
      </c>
      <c r="AM227" s="462" t="n">
        <v>3700489</v>
      </c>
      <c r="AN227" s="1106" t="n"/>
      <c r="AO227" s="1106" t="n"/>
      <c r="AP227" s="1106" t="n"/>
      <c r="AQ227" s="1106" t="n"/>
      <c r="AR227" s="1106" t="n"/>
      <c r="AS227" s="1106" t="n"/>
      <c r="AT227" s="1106" t="n"/>
      <c r="AU227" s="1106" t="n"/>
      <c r="AV227" s="1106" t="n"/>
      <c r="AW227" s="1106" t="n"/>
      <c r="AX227" s="1106" t="n"/>
      <c r="AY227" s="1106" t="n"/>
      <c r="AZ227" s="144" t="n"/>
      <c r="BA227" s="1106" t="n"/>
      <c r="BB227" s="1106" t="n"/>
      <c r="BC227" s="1106" t="n"/>
      <c r="BD227" s="1106" t="n"/>
      <c r="BE227" s="1106" t="n"/>
      <c r="BF227" s="1106" t="n"/>
      <c r="BG227" s="1106" t="n"/>
      <c r="BH227" s="1106" t="n"/>
      <c r="BI227" s="1106" t="n"/>
      <c r="BJ227" s="1106" t="n"/>
      <c r="BK227" s="1106" t="n"/>
      <c r="BL227" s="1106" t="n"/>
      <c r="BM227" s="1106" t="n"/>
      <c r="BN227" s="1106" t="n"/>
      <c r="BO227" s="1106" t="n"/>
      <c r="BP227" s="1106" t="n"/>
      <c r="BQ227" s="1106" t="n"/>
      <c r="BR227" s="1106" t="n"/>
      <c r="BS227" s="1106" t="n"/>
      <c r="BT227" s="1106" t="n"/>
      <c r="BU227" s="1106" t="n"/>
      <c r="BV227" s="1106" t="n"/>
      <c r="BW227" s="1106" t="n"/>
      <c r="BX227" s="1106" t="n"/>
      <c r="BY227" s="1106" t="n"/>
      <c r="BZ227" s="1106" t="n"/>
      <c r="CA227" s="1106" t="n"/>
      <c r="CB227" s="1106" t="n"/>
      <c r="CC227" s="1106" t="n"/>
      <c r="CD227" s="1106" t="n"/>
      <c r="CE227" s="1106" t="n"/>
      <c r="CF227" s="1106" t="n"/>
      <c r="CG227" s="1106" t="n"/>
      <c r="CH227" s="1106" t="n"/>
      <c r="CI227" s="1106" t="n"/>
      <c r="CJ227" s="1106" t="n"/>
      <c r="CK227" s="1106" t="n"/>
      <c r="CL227" s="1106" t="n"/>
      <c r="CM227" s="1106" t="n"/>
      <c r="CN227" s="1106" t="n"/>
      <c r="CO227" s="1106" t="n"/>
      <c r="CP227" s="1106" t="n"/>
      <c r="CQ227" s="1106" t="n"/>
      <c r="CR227" s="1106" t="n"/>
      <c r="CS227" s="1106" t="n"/>
      <c r="CT227" s="1106" t="n"/>
      <c r="CU227" s="1106" t="n"/>
      <c r="CV227" s="1106" t="n"/>
      <c r="CW227" s="1106" t="n"/>
      <c r="CX227" s="1106" t="n"/>
      <c r="CY227" s="1106" t="n"/>
      <c r="CZ227" s="1106" t="n"/>
      <c r="DA227" s="1106" t="n"/>
      <c r="DB227" s="1106" t="n"/>
      <c r="DC227" s="1106" t="n"/>
      <c r="DD227" s="1106" t="n"/>
      <c r="DE227" s="1106" t="n"/>
      <c r="DF227" s="1106" t="n"/>
      <c r="DG227" s="1106" t="n"/>
      <c r="DH227" s="1106" t="n"/>
      <c r="DI227" s="1106" t="n"/>
    </row>
    <row r="228" ht="13.5" customHeight="1" s="1178">
      <c r="A228" s="1106" t="n"/>
      <c r="B228" s="1106" t="n"/>
      <c r="C228" s="1106" t="n"/>
      <c r="D228" s="1106" t="n"/>
      <c r="E228" s="1106" t="n"/>
      <c r="F228" s="1106" t="n"/>
      <c r="G228" s="144" t="n"/>
      <c r="H228" s="1106" t="n"/>
      <c r="I228" s="1106" t="n"/>
      <c r="J228" s="1106" t="n"/>
      <c r="K228" s="1106" t="n"/>
      <c r="L228" s="1106" t="n"/>
      <c r="M228" s="1106" t="n"/>
      <c r="N228" s="1106" t="n"/>
      <c r="O228" s="1106" t="n"/>
      <c r="P228" s="1106" t="n"/>
      <c r="Q228" s="1106" t="n"/>
      <c r="R228" s="1106" t="n"/>
      <c r="S228" s="1106" t="n"/>
      <c r="T228" s="230" t="n"/>
      <c r="U228" s="1106" t="n"/>
      <c r="V228" s="1106" t="n"/>
      <c r="W228" s="1106" t="n"/>
      <c r="X228" s="1106" t="n"/>
      <c r="Y228" s="1106" t="n"/>
      <c r="Z228" s="1106" t="n"/>
      <c r="AA228" s="144" t="n"/>
      <c r="AB228" s="1106" t="n"/>
      <c r="AC228" s="1106" t="n"/>
      <c r="AD228" s="1106" t="n"/>
      <c r="AE228" s="1106" t="n"/>
      <c r="AF228" s="1106" t="n"/>
      <c r="AG228" s="1106" t="n"/>
      <c r="AH228" s="144" t="n"/>
      <c r="AI228" s="1105" t="inlineStr">
        <is>
          <t>新工人培训费</t>
        </is>
      </c>
      <c r="AJ228" s="462" t="n">
        <v>-5000</v>
      </c>
      <c r="AK228" s="1106" t="n"/>
      <c r="AL228" s="462" t="n">
        <v>34250</v>
      </c>
      <c r="AM228" s="462" t="n">
        <v>3695489</v>
      </c>
      <c r="AN228" s="1106" t="n"/>
      <c r="AO228" s="1106" t="n"/>
      <c r="AP228" s="1106" t="n"/>
      <c r="AQ228" s="1106" t="n"/>
      <c r="AR228" s="1106" t="n"/>
      <c r="AS228" s="1106" t="n"/>
      <c r="AT228" s="1106" t="n"/>
      <c r="AU228" s="1106" t="n"/>
      <c r="AV228" s="1106" t="n"/>
      <c r="AW228" s="1106" t="n"/>
      <c r="AX228" s="1106" t="n"/>
      <c r="AY228" s="1106" t="n"/>
      <c r="AZ228" s="144" t="n"/>
      <c r="BA228" s="1106" t="n"/>
      <c r="BB228" s="1106" t="n"/>
      <c r="BC228" s="1106" t="n"/>
      <c r="BD228" s="1106" t="n"/>
      <c r="BE228" s="1106" t="n"/>
      <c r="BF228" s="1106" t="n"/>
      <c r="BG228" s="1106" t="n"/>
      <c r="BH228" s="1106" t="n"/>
      <c r="BI228" s="1106" t="n"/>
      <c r="BJ228" s="1106" t="n"/>
      <c r="BK228" s="1106" t="n"/>
      <c r="BL228" s="1106" t="n"/>
      <c r="BM228" s="1106" t="n"/>
      <c r="BN228" s="1106" t="n"/>
      <c r="BO228" s="1106" t="n"/>
      <c r="BP228" s="1106" t="n"/>
      <c r="BQ228" s="1106" t="n"/>
      <c r="BR228" s="1106" t="n"/>
      <c r="BS228" s="1106" t="n"/>
      <c r="BT228" s="1106" t="n"/>
      <c r="BU228" s="1106" t="n"/>
      <c r="BV228" s="1106" t="n"/>
      <c r="BW228" s="1106" t="n"/>
      <c r="BX228" s="1106" t="n"/>
      <c r="BY228" s="1106" t="n"/>
      <c r="BZ228" s="1106" t="n"/>
      <c r="CA228" s="1106" t="n"/>
      <c r="CB228" s="1106" t="n"/>
      <c r="CC228" s="1106" t="n"/>
      <c r="CD228" s="1106" t="n"/>
      <c r="CE228" s="1106" t="n"/>
      <c r="CF228" s="1106" t="n"/>
      <c r="CG228" s="1106" t="n"/>
      <c r="CH228" s="1106" t="n"/>
      <c r="CI228" s="1106" t="n"/>
      <c r="CJ228" s="1106" t="n"/>
      <c r="CK228" s="1106" t="n"/>
      <c r="CL228" s="1106" t="n"/>
      <c r="CM228" s="1106" t="n"/>
      <c r="CN228" s="1106" t="n"/>
      <c r="CO228" s="1106" t="n"/>
      <c r="CP228" s="1106" t="n"/>
      <c r="CQ228" s="1106" t="n"/>
      <c r="CR228" s="1106" t="n"/>
      <c r="CS228" s="1106" t="n"/>
      <c r="CT228" s="1106" t="n"/>
      <c r="CU228" s="1106" t="n"/>
      <c r="CV228" s="1106" t="n"/>
      <c r="CW228" s="1106" t="n"/>
      <c r="CX228" s="1106" t="n"/>
      <c r="CY228" s="1106" t="n"/>
      <c r="CZ228" s="1106" t="n"/>
      <c r="DA228" s="1106" t="n"/>
      <c r="DB228" s="1106" t="n"/>
      <c r="DC228" s="1106" t="n"/>
      <c r="DD228" s="1106" t="n"/>
      <c r="DE228" s="1106" t="n"/>
      <c r="DF228" s="1106" t="n"/>
      <c r="DG228" s="1106" t="n"/>
      <c r="DH228" s="1106" t="n"/>
      <c r="DI228" s="1106" t="n"/>
    </row>
    <row r="229" ht="13.5" customHeight="1" s="1178">
      <c r="A229" s="1106" t="n"/>
      <c r="B229" s="1106" t="n"/>
      <c r="C229" s="1106" t="n"/>
      <c r="D229" s="1106" t="n"/>
      <c r="E229" s="1106" t="n"/>
      <c r="F229" s="1106" t="n"/>
      <c r="G229" s="144" t="n"/>
      <c r="H229" s="1106" t="n"/>
      <c r="I229" s="1106" t="n"/>
      <c r="J229" s="1106" t="n"/>
      <c r="K229" s="1106" t="n"/>
      <c r="L229" s="1106" t="n"/>
      <c r="M229" s="1106" t="n"/>
      <c r="N229" s="1106" t="n"/>
      <c r="O229" s="1106" t="n"/>
      <c r="P229" s="1106" t="n"/>
      <c r="Q229" s="1106" t="n"/>
      <c r="R229" s="1106" t="n"/>
      <c r="S229" s="1106" t="n"/>
      <c r="T229" s="230" t="n"/>
      <c r="U229" s="1106" t="n"/>
      <c r="V229" s="1106" t="n"/>
      <c r="W229" s="1106" t="n"/>
      <c r="X229" s="1106" t="n"/>
      <c r="Y229" s="1106" t="n"/>
      <c r="Z229" s="1106" t="n"/>
      <c r="AA229" s="144" t="n"/>
      <c r="AB229" s="1106" t="n"/>
      <c r="AC229" s="1106" t="n"/>
      <c r="AD229" s="1106" t="n"/>
      <c r="AE229" s="1106" t="n"/>
      <c r="AF229" s="1106" t="n"/>
      <c r="AG229" s="1106" t="n"/>
      <c r="AH229" s="144" t="n"/>
      <c r="AI229" s="1105" t="inlineStr">
        <is>
          <t>解雇工人安置费</t>
        </is>
      </c>
      <c r="AJ229" s="462" t="n">
        <v>-10000</v>
      </c>
      <c r="AK229" s="1106" t="n"/>
      <c r="AL229" s="462" t="n">
        <v>44250</v>
      </c>
      <c r="AM229" s="462" t="n">
        <v>3685489</v>
      </c>
      <c r="AN229" s="1106" t="n"/>
      <c r="AO229" s="1106" t="n"/>
      <c r="AP229" s="1106" t="n"/>
      <c r="AQ229" s="1106" t="n"/>
      <c r="AR229" s="1106" t="n"/>
      <c r="AS229" s="1106" t="n"/>
      <c r="AT229" s="1106" t="n"/>
      <c r="AU229" s="1106" t="n"/>
      <c r="AV229" s="1106" t="n"/>
      <c r="AW229" s="1106" t="n"/>
      <c r="AX229" s="1106" t="n"/>
      <c r="AY229" s="1106" t="n"/>
      <c r="AZ229" s="144" t="n"/>
      <c r="BA229" s="1106" t="n"/>
      <c r="BB229" s="1106" t="n"/>
      <c r="BC229" s="1106" t="n"/>
      <c r="BD229" s="1106" t="n"/>
      <c r="BE229" s="1106" t="n"/>
      <c r="BF229" s="1106" t="n"/>
      <c r="BG229" s="1106" t="n"/>
      <c r="BH229" s="1106" t="n"/>
      <c r="BI229" s="1106" t="n"/>
      <c r="BJ229" s="1106" t="n"/>
      <c r="BK229" s="1106" t="n"/>
      <c r="BL229" s="1106" t="n"/>
      <c r="BM229" s="1106" t="n"/>
      <c r="BN229" s="1106" t="n"/>
      <c r="BO229" s="1106" t="n"/>
      <c r="BP229" s="1106" t="n"/>
      <c r="BQ229" s="1106" t="n"/>
      <c r="BR229" s="1106" t="n"/>
      <c r="BS229" s="1106" t="n"/>
      <c r="BT229" s="1106" t="n"/>
      <c r="BU229" s="1106" t="n"/>
      <c r="BV229" s="1106" t="n"/>
      <c r="BW229" s="1106" t="n"/>
      <c r="BX229" s="1106" t="n"/>
      <c r="BY229" s="1106" t="n"/>
      <c r="BZ229" s="1106" t="n"/>
      <c r="CA229" s="1106" t="n"/>
      <c r="CB229" s="1106" t="n"/>
      <c r="CC229" s="1106" t="n"/>
      <c r="CD229" s="1106" t="n"/>
      <c r="CE229" s="1106" t="n"/>
      <c r="CF229" s="1106" t="n"/>
      <c r="CG229" s="1106" t="n"/>
      <c r="CH229" s="1106" t="n"/>
      <c r="CI229" s="1106" t="n"/>
      <c r="CJ229" s="1106" t="n"/>
      <c r="CK229" s="1106" t="n"/>
      <c r="CL229" s="1106" t="n"/>
      <c r="CM229" s="1106" t="n"/>
      <c r="CN229" s="1106" t="n"/>
      <c r="CO229" s="1106" t="n"/>
      <c r="CP229" s="1106" t="n"/>
      <c r="CQ229" s="1106" t="n"/>
      <c r="CR229" s="1106" t="n"/>
      <c r="CS229" s="1106" t="n"/>
      <c r="CT229" s="1106" t="n"/>
      <c r="CU229" s="1106" t="n"/>
      <c r="CV229" s="1106" t="n"/>
      <c r="CW229" s="1106" t="n"/>
      <c r="CX229" s="1106" t="n"/>
      <c r="CY229" s="1106" t="n"/>
      <c r="CZ229" s="1106" t="n"/>
      <c r="DA229" s="1106" t="n"/>
      <c r="DB229" s="1106" t="n"/>
      <c r="DC229" s="1106" t="n"/>
      <c r="DD229" s="1106" t="n"/>
      <c r="DE229" s="1106" t="n"/>
      <c r="DF229" s="1106" t="n"/>
      <c r="DG229" s="1106" t="n"/>
      <c r="DH229" s="1106" t="n"/>
      <c r="DI229" s="1106" t="n"/>
    </row>
    <row r="230" ht="13.5" customHeight="1" s="1178">
      <c r="A230" s="1106" t="n"/>
      <c r="B230" s="1106" t="n"/>
      <c r="C230" s="1106" t="n"/>
      <c r="D230" s="1106" t="n"/>
      <c r="E230" s="1106" t="n"/>
      <c r="F230" s="1106" t="n"/>
      <c r="G230" s="144" t="n"/>
      <c r="H230" s="1106" t="n"/>
      <c r="I230" s="1106" t="n"/>
      <c r="J230" s="1106" t="n"/>
      <c r="K230" s="1106" t="n"/>
      <c r="L230" s="1106" t="n"/>
      <c r="M230" s="1106" t="n"/>
      <c r="N230" s="1106" t="n"/>
      <c r="O230" s="1106" t="n"/>
      <c r="P230" s="1106" t="n"/>
      <c r="Q230" s="1106" t="n"/>
      <c r="R230" s="1106" t="n"/>
      <c r="S230" s="1106" t="n"/>
      <c r="T230" s="230" t="n"/>
      <c r="U230" s="1106" t="n"/>
      <c r="V230" s="1106" t="n"/>
      <c r="W230" s="1106" t="n"/>
      <c r="X230" s="1106" t="n"/>
      <c r="Y230" s="1106" t="n"/>
      <c r="Z230" s="1106" t="n"/>
      <c r="AA230" s="144" t="n"/>
      <c r="AB230" s="1106" t="n"/>
      <c r="AC230" s="1106" t="n"/>
      <c r="AD230" s="1106" t="n"/>
      <c r="AE230" s="1106" t="n"/>
      <c r="AF230" s="1106" t="n"/>
      <c r="AG230" s="1106" t="n"/>
      <c r="AH230" s="144" t="n"/>
      <c r="AI230" s="1105" t="inlineStr">
        <is>
          <t>工人基本工资</t>
        </is>
      </c>
      <c r="AJ230" s="462" t="n">
        <v>-656500</v>
      </c>
      <c r="AK230" s="1106" t="n"/>
      <c r="AL230" s="462" t="n">
        <v>700750</v>
      </c>
      <c r="AM230" s="462" t="n">
        <v>3028989</v>
      </c>
      <c r="AN230" s="1106" t="n"/>
      <c r="AO230" s="1106" t="n"/>
      <c r="AP230" s="1106" t="n"/>
      <c r="AQ230" s="1106" t="n"/>
      <c r="AR230" s="1106" t="n"/>
      <c r="AS230" s="1106" t="n"/>
      <c r="AT230" s="1106" t="n"/>
      <c r="AU230" s="1106" t="n"/>
      <c r="AV230" s="1106" t="n"/>
      <c r="AW230" s="1106" t="n"/>
      <c r="AX230" s="1106" t="n"/>
      <c r="AY230" s="1106" t="n"/>
      <c r="AZ230" s="144" t="n"/>
      <c r="BA230" s="1106" t="n"/>
      <c r="BB230" s="1106" t="n"/>
      <c r="BC230" s="1106" t="n"/>
      <c r="BD230" s="1106" t="n"/>
      <c r="BE230" s="1106" t="n"/>
      <c r="BF230" s="1106" t="n"/>
      <c r="BG230" s="1106" t="n"/>
      <c r="BH230" s="1106" t="n"/>
      <c r="BI230" s="1106" t="n"/>
      <c r="BJ230" s="1106" t="n"/>
      <c r="BK230" s="1106" t="n"/>
      <c r="BL230" s="1106" t="n"/>
      <c r="BM230" s="1106" t="n"/>
      <c r="BN230" s="1106" t="n"/>
      <c r="BO230" s="1106" t="n"/>
      <c r="BP230" s="1106" t="n"/>
      <c r="BQ230" s="1106" t="n"/>
      <c r="BR230" s="1106" t="n"/>
      <c r="BS230" s="1106" t="n"/>
      <c r="BT230" s="1106" t="n"/>
      <c r="BU230" s="1106" t="n"/>
      <c r="BV230" s="1106" t="n"/>
      <c r="BW230" s="1106" t="n"/>
      <c r="BX230" s="1106" t="n"/>
      <c r="BY230" s="1106" t="n"/>
      <c r="BZ230" s="1106" t="n"/>
      <c r="CA230" s="1106" t="n"/>
      <c r="CB230" s="1106" t="n"/>
      <c r="CC230" s="1106" t="n"/>
      <c r="CD230" s="1106" t="n"/>
      <c r="CE230" s="1106" t="n"/>
      <c r="CF230" s="1106" t="n"/>
      <c r="CG230" s="1106" t="n"/>
      <c r="CH230" s="1106" t="n"/>
      <c r="CI230" s="1106" t="n"/>
      <c r="CJ230" s="1106" t="n"/>
      <c r="CK230" s="1106" t="n"/>
      <c r="CL230" s="1106" t="n"/>
      <c r="CM230" s="1106" t="n"/>
      <c r="CN230" s="1106" t="n"/>
      <c r="CO230" s="1106" t="n"/>
      <c r="CP230" s="1106" t="n"/>
      <c r="CQ230" s="1106" t="n"/>
      <c r="CR230" s="1106" t="n"/>
      <c r="CS230" s="1106" t="n"/>
      <c r="CT230" s="1106" t="n"/>
      <c r="CU230" s="1106" t="n"/>
      <c r="CV230" s="1106" t="n"/>
      <c r="CW230" s="1106" t="n"/>
      <c r="CX230" s="1106" t="n"/>
      <c r="CY230" s="1106" t="n"/>
      <c r="CZ230" s="1106" t="n"/>
      <c r="DA230" s="1106" t="n"/>
      <c r="DB230" s="1106" t="n"/>
      <c r="DC230" s="1106" t="n"/>
      <c r="DD230" s="1106" t="n"/>
      <c r="DE230" s="1106" t="n"/>
      <c r="DF230" s="1106" t="n"/>
      <c r="DG230" s="1106" t="n"/>
      <c r="DH230" s="1106" t="n"/>
      <c r="DI230" s="1106" t="n"/>
    </row>
    <row r="231" ht="13.5" customHeight="1" s="1178">
      <c r="A231" s="1106" t="n"/>
      <c r="B231" s="1106" t="n"/>
      <c r="C231" s="1106" t="n"/>
      <c r="D231" s="1106" t="n"/>
      <c r="E231" s="1106" t="n"/>
      <c r="F231" s="1106" t="n"/>
      <c r="G231" s="144" t="n"/>
      <c r="H231" s="1106" t="n"/>
      <c r="I231" s="1106" t="n"/>
      <c r="J231" s="1106" t="n"/>
      <c r="K231" s="1106" t="n"/>
      <c r="L231" s="1106" t="n"/>
      <c r="M231" s="1106" t="n"/>
      <c r="N231" s="1106" t="n"/>
      <c r="O231" s="1106" t="n"/>
      <c r="P231" s="1106" t="n"/>
      <c r="Q231" s="1106" t="n"/>
      <c r="R231" s="1106" t="n"/>
      <c r="S231" s="1106" t="n"/>
      <c r="T231" s="230" t="n"/>
      <c r="U231" s="1106" t="n"/>
      <c r="V231" s="1106" t="n"/>
      <c r="W231" s="1106" t="n"/>
      <c r="X231" s="1106" t="n"/>
      <c r="Y231" s="1106" t="n"/>
      <c r="Z231" s="1106" t="n"/>
      <c r="AA231" s="144" t="n"/>
      <c r="AB231" s="1106" t="n"/>
      <c r="AC231" s="1106" t="n"/>
      <c r="AD231" s="1106" t="n"/>
      <c r="AE231" s="1106" t="n"/>
      <c r="AF231" s="1106" t="n"/>
      <c r="AG231" s="1106" t="n"/>
      <c r="AH231" s="144" t="n"/>
      <c r="AI231" s="1105" t="inlineStr">
        <is>
          <t>机器维修费</t>
        </is>
      </c>
      <c r="AJ231" s="462" t="n">
        <v>-45000</v>
      </c>
      <c r="AK231" s="1106" t="n"/>
      <c r="AL231" s="462" t="n">
        <v>745750</v>
      </c>
      <c r="AM231" s="462" t="n">
        <v>2983989</v>
      </c>
      <c r="AN231" s="1106" t="n"/>
      <c r="AO231" s="1106" t="n"/>
      <c r="AP231" s="1106" t="n"/>
      <c r="AQ231" s="1106" t="n"/>
      <c r="AR231" s="1106" t="n"/>
      <c r="AS231" s="1106" t="n"/>
      <c r="AT231" s="1106" t="n"/>
      <c r="AU231" s="1106" t="n"/>
      <c r="AV231" s="1106" t="n"/>
      <c r="AW231" s="1106" t="n"/>
      <c r="AX231" s="1106" t="n"/>
      <c r="AY231" s="1106" t="n"/>
      <c r="AZ231" s="144" t="n"/>
      <c r="BA231" s="1106" t="n"/>
      <c r="BB231" s="1106" t="n"/>
      <c r="BC231" s="1106" t="n"/>
      <c r="BD231" s="1106" t="n"/>
      <c r="BE231" s="1106" t="n"/>
      <c r="BF231" s="1106" t="n"/>
      <c r="BG231" s="1106" t="n"/>
      <c r="BH231" s="1106" t="n"/>
      <c r="BI231" s="1106" t="n"/>
      <c r="BJ231" s="1106" t="n"/>
      <c r="BK231" s="1106" t="n"/>
      <c r="BL231" s="1106" t="n"/>
      <c r="BM231" s="1106" t="n"/>
      <c r="BN231" s="1106" t="n"/>
      <c r="BO231" s="1106" t="n"/>
      <c r="BP231" s="1106" t="n"/>
      <c r="BQ231" s="1106" t="n"/>
      <c r="BR231" s="1106" t="n"/>
      <c r="BS231" s="1106" t="n"/>
      <c r="BT231" s="1106" t="n"/>
      <c r="BU231" s="1106" t="n"/>
      <c r="BV231" s="1106" t="n"/>
      <c r="BW231" s="1106" t="n"/>
      <c r="BX231" s="1106" t="n"/>
      <c r="BY231" s="1106" t="n"/>
      <c r="BZ231" s="1106" t="n"/>
      <c r="CA231" s="1106" t="n"/>
      <c r="CB231" s="1106" t="n"/>
      <c r="CC231" s="1106" t="n"/>
      <c r="CD231" s="1106" t="n"/>
      <c r="CE231" s="1106" t="n"/>
      <c r="CF231" s="1106" t="n"/>
      <c r="CG231" s="1106" t="n"/>
      <c r="CH231" s="1106" t="n"/>
      <c r="CI231" s="1106" t="n"/>
      <c r="CJ231" s="1106" t="n"/>
      <c r="CK231" s="1106" t="n"/>
      <c r="CL231" s="1106" t="n"/>
      <c r="CM231" s="1106" t="n"/>
      <c r="CN231" s="1106" t="n"/>
      <c r="CO231" s="1106" t="n"/>
      <c r="CP231" s="1106" t="n"/>
      <c r="CQ231" s="1106" t="n"/>
      <c r="CR231" s="1106" t="n"/>
      <c r="CS231" s="1106" t="n"/>
      <c r="CT231" s="1106" t="n"/>
      <c r="CU231" s="1106" t="n"/>
      <c r="CV231" s="1106" t="n"/>
      <c r="CW231" s="1106" t="n"/>
      <c r="CX231" s="1106" t="n"/>
      <c r="CY231" s="1106" t="n"/>
      <c r="CZ231" s="1106" t="n"/>
      <c r="DA231" s="1106" t="n"/>
      <c r="DB231" s="1106" t="n"/>
      <c r="DC231" s="1106" t="n"/>
      <c r="DD231" s="1106" t="n"/>
      <c r="DE231" s="1106" t="n"/>
      <c r="DF231" s="1106" t="n"/>
      <c r="DG231" s="1106" t="n"/>
      <c r="DH231" s="1106" t="n"/>
      <c r="DI231" s="1106" t="n"/>
    </row>
    <row r="232" ht="13.5" customHeight="1" s="1178">
      <c r="A232" s="1106" t="n"/>
      <c r="B232" s="1106" t="n"/>
      <c r="C232" s="1106" t="n"/>
      <c r="D232" s="1106" t="n"/>
      <c r="E232" s="1106" t="n"/>
      <c r="F232" s="1106" t="n"/>
      <c r="G232" s="144" t="n"/>
      <c r="H232" s="1106" t="n"/>
      <c r="I232" s="1106" t="n"/>
      <c r="J232" s="1106" t="n"/>
      <c r="K232" s="1106" t="n"/>
      <c r="L232" s="1106" t="n"/>
      <c r="M232" s="1106" t="n"/>
      <c r="N232" s="1106" t="n"/>
      <c r="O232" s="1106" t="n"/>
      <c r="P232" s="1106" t="n"/>
      <c r="Q232" s="1106" t="n"/>
      <c r="R232" s="1106" t="n"/>
      <c r="S232" s="1106" t="n"/>
      <c r="T232" s="230" t="n"/>
      <c r="U232" s="1106" t="n"/>
      <c r="V232" s="1106" t="n"/>
      <c r="W232" s="1106" t="n"/>
      <c r="X232" s="1106" t="n"/>
      <c r="Y232" s="1106" t="n"/>
      <c r="Z232" s="1106" t="n"/>
      <c r="AA232" s="144" t="n"/>
      <c r="AB232" s="1106" t="n"/>
      <c r="AC232" s="1106" t="n"/>
      <c r="AD232" s="1106" t="n"/>
      <c r="AE232" s="1106" t="n"/>
      <c r="AF232" s="1106" t="n"/>
      <c r="AG232" s="1106" t="n"/>
      <c r="AH232" s="144" t="n"/>
      <c r="AI232" s="1105" t="inlineStr">
        <is>
          <t>紧急贷款</t>
        </is>
      </c>
      <c r="AJ232" s="1106" t="n">
        <v>0</v>
      </c>
      <c r="AK232" s="1106" t="n"/>
      <c r="AL232" s="1106" t="n"/>
      <c r="AM232" s="462" t="n">
        <v>2983989</v>
      </c>
      <c r="AN232" s="1106" t="n"/>
      <c r="AO232" s="1106" t="n"/>
      <c r="AP232" s="1106" t="n"/>
      <c r="AQ232" s="1106" t="n"/>
      <c r="AR232" s="1106" t="n"/>
      <c r="AS232" s="1106" t="n"/>
      <c r="AT232" s="1106" t="n"/>
      <c r="AU232" s="1106" t="n"/>
      <c r="AV232" s="1106" t="n"/>
      <c r="AW232" s="1106" t="n"/>
      <c r="AX232" s="1106" t="n"/>
      <c r="AY232" s="1106" t="n"/>
      <c r="AZ232" s="144" t="n"/>
      <c r="BA232" s="1106" t="n"/>
      <c r="BB232" s="1106" t="n"/>
      <c r="BC232" s="1106" t="n"/>
      <c r="BD232" s="1106" t="n"/>
      <c r="BE232" s="1106" t="n"/>
      <c r="BF232" s="1106" t="n"/>
      <c r="BG232" s="1106" t="n"/>
      <c r="BH232" s="1106" t="n"/>
      <c r="BI232" s="1106" t="n"/>
      <c r="BJ232" s="1106" t="n"/>
      <c r="BK232" s="1106" t="n"/>
      <c r="BL232" s="1106" t="n"/>
      <c r="BM232" s="1106" t="n"/>
      <c r="BN232" s="1106" t="n"/>
      <c r="BO232" s="1106" t="n"/>
      <c r="BP232" s="1106" t="n"/>
      <c r="BQ232" s="1106" t="n"/>
      <c r="BR232" s="1106" t="n"/>
      <c r="BS232" s="1106" t="n"/>
      <c r="BT232" s="1106" t="n"/>
      <c r="BU232" s="1106" t="n"/>
      <c r="BV232" s="1106" t="n"/>
      <c r="BW232" s="1106" t="n"/>
      <c r="BX232" s="1106" t="n"/>
      <c r="BY232" s="1106" t="n"/>
      <c r="BZ232" s="1106" t="n"/>
      <c r="CA232" s="1106" t="n"/>
      <c r="CB232" s="1106" t="n"/>
      <c r="CC232" s="1106" t="n"/>
      <c r="CD232" s="1106" t="n"/>
      <c r="CE232" s="1106" t="n"/>
      <c r="CF232" s="1106" t="n"/>
      <c r="CG232" s="1106" t="n"/>
      <c r="CH232" s="1106" t="n"/>
      <c r="CI232" s="1106" t="n"/>
      <c r="CJ232" s="1106" t="n"/>
      <c r="CK232" s="1106" t="n"/>
      <c r="CL232" s="1106" t="n"/>
      <c r="CM232" s="1106" t="n"/>
      <c r="CN232" s="1106" t="n"/>
      <c r="CO232" s="1106" t="n"/>
      <c r="CP232" s="1106" t="n"/>
      <c r="CQ232" s="1106" t="n"/>
      <c r="CR232" s="1106" t="n"/>
      <c r="CS232" s="1106" t="n"/>
      <c r="CT232" s="1106" t="n"/>
      <c r="CU232" s="1106" t="n"/>
      <c r="CV232" s="1106" t="n"/>
      <c r="CW232" s="1106" t="n"/>
      <c r="CX232" s="1106" t="n"/>
      <c r="CY232" s="1106" t="n"/>
      <c r="CZ232" s="1106" t="n"/>
      <c r="DA232" s="1106" t="n"/>
      <c r="DB232" s="1106" t="n"/>
      <c r="DC232" s="1106" t="n"/>
      <c r="DD232" s="1106" t="n"/>
      <c r="DE232" s="1106" t="n"/>
      <c r="DF232" s="1106" t="n"/>
      <c r="DG232" s="1106" t="n"/>
      <c r="DH232" s="1106" t="n"/>
      <c r="DI232" s="1106" t="n"/>
    </row>
    <row r="233" ht="13.5" customHeight="1" s="1178">
      <c r="A233" s="1106" t="n"/>
      <c r="B233" s="1106" t="n"/>
      <c r="C233" s="1106" t="n"/>
      <c r="D233" s="1106" t="n"/>
      <c r="E233" s="1106" t="n"/>
      <c r="F233" s="1106" t="n"/>
      <c r="G233" s="144" t="n"/>
      <c r="H233" s="1106" t="n"/>
      <c r="I233" s="1106" t="n"/>
      <c r="J233" s="1106" t="n"/>
      <c r="K233" s="1106" t="n"/>
      <c r="L233" s="1106" t="n"/>
      <c r="M233" s="1106" t="n"/>
      <c r="N233" s="1106" t="n"/>
      <c r="O233" s="1106" t="n"/>
      <c r="P233" s="1106" t="n"/>
      <c r="Q233" s="1106" t="n"/>
      <c r="R233" s="1106" t="n"/>
      <c r="S233" s="1106" t="n"/>
      <c r="T233" s="230" t="n"/>
      <c r="U233" s="1106" t="n"/>
      <c r="V233" s="1106" t="n"/>
      <c r="W233" s="1106" t="n"/>
      <c r="X233" s="1106" t="n"/>
      <c r="Y233" s="1106" t="n"/>
      <c r="Z233" s="1106" t="n"/>
      <c r="AA233" s="144" t="n"/>
      <c r="AB233" s="1106" t="n"/>
      <c r="AC233" s="1106" t="n"/>
      <c r="AD233" s="1106" t="n"/>
      <c r="AE233" s="1106" t="n"/>
      <c r="AF233" s="1106" t="n"/>
      <c r="AG233" s="1106" t="n"/>
      <c r="AH233" s="144" t="n"/>
      <c r="AI233" s="1105" t="inlineStr">
        <is>
          <t>研发费</t>
        </is>
      </c>
      <c r="AJ233" s="462" t="n">
        <v>0</v>
      </c>
      <c r="AK233" s="1106" t="n"/>
      <c r="AL233" s="1106" t="n"/>
      <c r="AM233" s="462" t="n">
        <v>2983989</v>
      </c>
      <c r="AN233" s="1106" t="n"/>
      <c r="AO233" s="1106" t="n"/>
      <c r="AP233" s="1106" t="n"/>
      <c r="AQ233" s="1106" t="n"/>
      <c r="AR233" s="1106" t="n"/>
      <c r="AS233" s="1106" t="n"/>
      <c r="AT233" s="1106" t="n"/>
      <c r="AU233" s="1106" t="n"/>
      <c r="AV233" s="1106" t="n"/>
      <c r="AW233" s="1106" t="n"/>
      <c r="AX233" s="1106" t="n"/>
      <c r="AY233" s="1106" t="n"/>
      <c r="AZ233" s="144" t="n"/>
      <c r="BA233" s="1106" t="n"/>
      <c r="BB233" s="1106" t="n"/>
      <c r="BC233" s="1106" t="n"/>
      <c r="BD233" s="1106" t="n"/>
      <c r="BE233" s="1106" t="n"/>
      <c r="BF233" s="1106" t="n"/>
      <c r="BG233" s="1106" t="n"/>
      <c r="BH233" s="1106" t="n"/>
      <c r="BI233" s="1106" t="n"/>
      <c r="BJ233" s="1106" t="n"/>
      <c r="BK233" s="1106" t="n"/>
      <c r="BL233" s="1106" t="n"/>
      <c r="BM233" s="1106" t="n"/>
      <c r="BN233" s="1106" t="n"/>
      <c r="BO233" s="1106" t="n"/>
      <c r="BP233" s="1106" t="n"/>
      <c r="BQ233" s="1106" t="n"/>
      <c r="BR233" s="1106" t="n"/>
      <c r="BS233" s="1106" t="n"/>
      <c r="BT233" s="1106" t="n"/>
      <c r="BU233" s="1106" t="n"/>
      <c r="BV233" s="1106" t="n"/>
      <c r="BW233" s="1106" t="n"/>
      <c r="BX233" s="1106" t="n"/>
      <c r="BY233" s="1106" t="n"/>
      <c r="BZ233" s="1106" t="n"/>
      <c r="CA233" s="1106" t="n"/>
      <c r="CB233" s="1106" t="n"/>
      <c r="CC233" s="1106" t="n"/>
      <c r="CD233" s="1106" t="n"/>
      <c r="CE233" s="1106" t="n"/>
      <c r="CF233" s="1106" t="n"/>
      <c r="CG233" s="1106" t="n"/>
      <c r="CH233" s="1106" t="n"/>
      <c r="CI233" s="1106" t="n"/>
      <c r="CJ233" s="1106" t="n"/>
      <c r="CK233" s="1106" t="n"/>
      <c r="CL233" s="1106" t="n"/>
      <c r="CM233" s="1106" t="n"/>
      <c r="CN233" s="1106" t="n"/>
      <c r="CO233" s="1106" t="n"/>
      <c r="CP233" s="1106" t="n"/>
      <c r="CQ233" s="1106" t="n"/>
      <c r="CR233" s="1106" t="n"/>
      <c r="CS233" s="1106" t="n"/>
      <c r="CT233" s="1106" t="n"/>
      <c r="CU233" s="1106" t="n"/>
      <c r="CV233" s="1106" t="n"/>
      <c r="CW233" s="1106" t="n"/>
      <c r="CX233" s="1106" t="n"/>
      <c r="CY233" s="1106" t="n"/>
      <c r="CZ233" s="1106" t="n"/>
      <c r="DA233" s="1106" t="n"/>
      <c r="DB233" s="1106" t="n"/>
      <c r="DC233" s="1106" t="n"/>
      <c r="DD233" s="1106" t="n"/>
      <c r="DE233" s="1106" t="n"/>
      <c r="DF233" s="1106" t="n"/>
      <c r="DG233" s="1106" t="n"/>
      <c r="DH233" s="1106" t="n"/>
      <c r="DI233" s="1106" t="n"/>
    </row>
    <row r="234" ht="13.5" customHeight="1" s="1178">
      <c r="A234" s="1106" t="n"/>
      <c r="B234" s="1106" t="n"/>
      <c r="C234" s="1106" t="n"/>
      <c r="D234" s="1106" t="n"/>
      <c r="E234" s="1106" t="n"/>
      <c r="F234" s="1106" t="n"/>
      <c r="G234" s="144" t="n"/>
      <c r="H234" s="1106" t="n"/>
      <c r="I234" s="1106" t="n"/>
      <c r="J234" s="1106" t="n"/>
      <c r="K234" s="1106" t="n"/>
      <c r="L234" s="1106" t="n"/>
      <c r="M234" s="1106" t="n"/>
      <c r="N234" s="1106" t="n"/>
      <c r="O234" s="1106" t="n"/>
      <c r="P234" s="1106" t="n"/>
      <c r="Q234" s="1106" t="n"/>
      <c r="R234" s="1106" t="n"/>
      <c r="S234" s="1106" t="n"/>
      <c r="T234" s="230" t="n"/>
      <c r="U234" s="1106" t="n"/>
      <c r="V234" s="1106" t="n"/>
      <c r="W234" s="1106" t="n"/>
      <c r="X234" s="1106" t="n"/>
      <c r="Y234" s="1106" t="n"/>
      <c r="Z234" s="1106" t="n"/>
      <c r="AA234" s="144" t="n"/>
      <c r="AB234" s="1106" t="n"/>
      <c r="AC234" s="1106" t="n"/>
      <c r="AD234" s="1106" t="n"/>
      <c r="AE234" s="1106" t="n"/>
      <c r="AF234" s="1106" t="n"/>
      <c r="AG234" s="1106" t="n"/>
      <c r="AH234" s="144" t="n"/>
      <c r="AI234" s="1105" t="inlineStr">
        <is>
          <t>研发费分摊</t>
        </is>
      </c>
      <c r="AJ234" s="462" t="n">
        <v>0</v>
      </c>
      <c r="AK234" s="1106" t="n"/>
      <c r="AL234" s="462" t="n">
        <v>745750</v>
      </c>
      <c r="AM234" s="1106" t="n"/>
      <c r="AN234" s="1106" t="n"/>
      <c r="AO234" s="1106" t="n"/>
      <c r="AP234" s="1106" t="n"/>
      <c r="AQ234" s="1106" t="n"/>
      <c r="AR234" s="1106" t="n"/>
      <c r="AS234" s="1106" t="n"/>
      <c r="AT234" s="1106" t="n"/>
      <c r="AU234" s="1106" t="n"/>
      <c r="AV234" s="1106" t="n"/>
      <c r="AW234" s="1106" t="n"/>
      <c r="AX234" s="1106" t="n"/>
      <c r="AY234" s="1106" t="n"/>
      <c r="AZ234" s="144" t="n"/>
      <c r="BA234" s="1106" t="n"/>
      <c r="BB234" s="1106" t="n"/>
      <c r="BC234" s="1106" t="n"/>
      <c r="BD234" s="1106" t="n"/>
      <c r="BE234" s="1106" t="n"/>
      <c r="BF234" s="1106" t="n"/>
      <c r="BG234" s="1106" t="n"/>
      <c r="BH234" s="1106" t="n"/>
      <c r="BI234" s="1106" t="n"/>
      <c r="BJ234" s="1106" t="n"/>
      <c r="BK234" s="1106" t="n"/>
      <c r="BL234" s="1106" t="n"/>
      <c r="BM234" s="1106" t="n"/>
      <c r="BN234" s="1106" t="n"/>
      <c r="BO234" s="1106" t="n"/>
      <c r="BP234" s="1106" t="n"/>
      <c r="BQ234" s="1106" t="n"/>
      <c r="BR234" s="1106" t="n"/>
      <c r="BS234" s="1106" t="n"/>
      <c r="BT234" s="1106" t="n"/>
      <c r="BU234" s="1106" t="n"/>
      <c r="BV234" s="1106" t="n"/>
      <c r="BW234" s="1106" t="n"/>
      <c r="BX234" s="1106" t="n"/>
      <c r="BY234" s="1106" t="n"/>
      <c r="BZ234" s="1106" t="n"/>
      <c r="CA234" s="1106" t="n"/>
      <c r="CB234" s="1106" t="n"/>
      <c r="CC234" s="1106" t="n"/>
      <c r="CD234" s="1106" t="n"/>
      <c r="CE234" s="1106" t="n"/>
      <c r="CF234" s="1106" t="n"/>
      <c r="CG234" s="1106" t="n"/>
      <c r="CH234" s="1106" t="n"/>
      <c r="CI234" s="1106" t="n"/>
      <c r="CJ234" s="1106" t="n"/>
      <c r="CK234" s="1106" t="n"/>
      <c r="CL234" s="1106" t="n"/>
      <c r="CM234" s="1106" t="n"/>
      <c r="CN234" s="1106" t="n"/>
      <c r="CO234" s="1106" t="n"/>
      <c r="CP234" s="1106" t="n"/>
      <c r="CQ234" s="1106" t="n"/>
      <c r="CR234" s="1106" t="n"/>
      <c r="CS234" s="1106" t="n"/>
      <c r="CT234" s="1106" t="n"/>
      <c r="CU234" s="1106" t="n"/>
      <c r="CV234" s="1106" t="n"/>
      <c r="CW234" s="1106" t="n"/>
      <c r="CX234" s="1106" t="n"/>
      <c r="CY234" s="1106" t="n"/>
      <c r="CZ234" s="1106" t="n"/>
      <c r="DA234" s="1106" t="n"/>
      <c r="DB234" s="1106" t="n"/>
      <c r="DC234" s="1106" t="n"/>
      <c r="DD234" s="1106" t="n"/>
      <c r="DE234" s="1106" t="n"/>
      <c r="DF234" s="1106" t="n"/>
      <c r="DG234" s="1106" t="n"/>
      <c r="DH234" s="1106" t="n"/>
      <c r="DI234" s="1106" t="n"/>
    </row>
    <row r="235" ht="13.5" customHeight="1" s="1178">
      <c r="A235" s="1106" t="n"/>
      <c r="B235" s="1106" t="n"/>
      <c r="C235" s="1106" t="n"/>
      <c r="D235" s="1106" t="n"/>
      <c r="E235" s="1106" t="n"/>
      <c r="F235" s="1106" t="n"/>
      <c r="G235" s="144" t="n"/>
      <c r="H235" s="1106" t="n"/>
      <c r="I235" s="1106" t="n"/>
      <c r="J235" s="1106" t="n"/>
      <c r="K235" s="1106" t="n"/>
      <c r="L235" s="1106" t="n"/>
      <c r="M235" s="1106" t="n"/>
      <c r="N235" s="1106" t="n"/>
      <c r="O235" s="1106" t="n"/>
      <c r="P235" s="1106" t="n"/>
      <c r="Q235" s="1106" t="n"/>
      <c r="R235" s="1106" t="n"/>
      <c r="S235" s="1106" t="n"/>
      <c r="T235" s="230" t="n"/>
      <c r="U235" s="1106" t="n"/>
      <c r="V235" s="1106" t="n"/>
      <c r="W235" s="1106" t="n"/>
      <c r="X235" s="1106" t="n"/>
      <c r="Y235" s="1106" t="n"/>
      <c r="Z235" s="1106" t="n"/>
      <c r="AA235" s="144" t="n"/>
      <c r="AB235" s="1106" t="n"/>
      <c r="AC235" s="1106" t="n"/>
      <c r="AD235" s="1106" t="n"/>
      <c r="AE235" s="1106" t="n"/>
      <c r="AF235" s="1106" t="n"/>
      <c r="AG235" s="1106" t="n"/>
      <c r="AH235" s="144" t="n"/>
      <c r="AI235" s="1105" t="inlineStr">
        <is>
          <t>购原材料</t>
        </is>
      </c>
      <c r="AJ235" s="462" t="n">
        <v>-500000</v>
      </c>
      <c r="AK235" s="1106" t="n"/>
      <c r="AL235" s="1106" t="n"/>
      <c r="AM235" s="462" t="n">
        <v>2483989</v>
      </c>
      <c r="AN235" s="1106" t="n"/>
      <c r="AO235" s="1106" t="n"/>
      <c r="AP235" s="1106" t="n"/>
      <c r="AQ235" s="1106" t="n"/>
      <c r="AR235" s="1106" t="n"/>
      <c r="AS235" s="1106" t="n"/>
      <c r="AT235" s="1106" t="n"/>
      <c r="AU235" s="1106" t="n"/>
      <c r="AV235" s="1106" t="n"/>
      <c r="AW235" s="1106" t="n"/>
      <c r="AX235" s="1106" t="n"/>
      <c r="AY235" s="1106" t="n"/>
      <c r="AZ235" s="144" t="n"/>
      <c r="BA235" s="1106" t="n"/>
      <c r="BB235" s="1106" t="n"/>
      <c r="BC235" s="1106" t="n"/>
      <c r="BD235" s="1106" t="n"/>
      <c r="BE235" s="1106" t="n"/>
      <c r="BF235" s="1106" t="n"/>
      <c r="BG235" s="1106" t="n"/>
      <c r="BH235" s="1106" t="n"/>
      <c r="BI235" s="1106" t="n"/>
      <c r="BJ235" s="1106" t="n"/>
      <c r="BK235" s="1106" t="n"/>
      <c r="BL235" s="1106" t="n"/>
      <c r="BM235" s="1106" t="n"/>
      <c r="BN235" s="1106" t="n"/>
      <c r="BO235" s="1106" t="n"/>
      <c r="BP235" s="1106" t="n"/>
      <c r="BQ235" s="1106" t="n"/>
      <c r="BR235" s="1106" t="n"/>
      <c r="BS235" s="1106" t="n"/>
      <c r="BT235" s="1106" t="n"/>
      <c r="BU235" s="1106" t="n"/>
      <c r="BV235" s="1106" t="n"/>
      <c r="BW235" s="1106" t="n"/>
      <c r="BX235" s="1106" t="n"/>
      <c r="BY235" s="1106" t="n"/>
      <c r="BZ235" s="1106" t="n"/>
      <c r="CA235" s="1106" t="n"/>
      <c r="CB235" s="1106" t="n"/>
      <c r="CC235" s="1106" t="n"/>
      <c r="CD235" s="1106" t="n"/>
      <c r="CE235" s="1106" t="n"/>
      <c r="CF235" s="1106" t="n"/>
      <c r="CG235" s="1106" t="n"/>
      <c r="CH235" s="1106" t="n"/>
      <c r="CI235" s="1106" t="n"/>
      <c r="CJ235" s="1106" t="n"/>
      <c r="CK235" s="1106" t="n"/>
      <c r="CL235" s="1106" t="n"/>
      <c r="CM235" s="1106" t="n"/>
      <c r="CN235" s="1106" t="n"/>
      <c r="CO235" s="1106" t="n"/>
      <c r="CP235" s="1106" t="n"/>
      <c r="CQ235" s="1106" t="n"/>
      <c r="CR235" s="1106" t="n"/>
      <c r="CS235" s="1106" t="n"/>
      <c r="CT235" s="1106" t="n"/>
      <c r="CU235" s="1106" t="n"/>
      <c r="CV235" s="1106" t="n"/>
      <c r="CW235" s="1106" t="n"/>
      <c r="CX235" s="1106" t="n"/>
      <c r="CY235" s="1106" t="n"/>
      <c r="CZ235" s="1106" t="n"/>
      <c r="DA235" s="1106" t="n"/>
      <c r="DB235" s="1106" t="n"/>
      <c r="DC235" s="1106" t="n"/>
      <c r="DD235" s="1106" t="n"/>
      <c r="DE235" s="1106" t="n"/>
      <c r="DF235" s="1106" t="n"/>
      <c r="DG235" s="1106" t="n"/>
      <c r="DH235" s="1106" t="n"/>
      <c r="DI235" s="1106" t="n"/>
    </row>
    <row r="236" ht="13.5" customHeight="1" s="1178">
      <c r="A236" s="1106" t="n"/>
      <c r="B236" s="1106" t="n"/>
      <c r="C236" s="1106" t="n"/>
      <c r="D236" s="1106" t="n"/>
      <c r="E236" s="1106" t="n"/>
      <c r="F236" s="1106" t="n"/>
      <c r="G236" s="144" t="n"/>
      <c r="H236" s="1106" t="n"/>
      <c r="I236" s="1106" t="n"/>
      <c r="J236" s="1106" t="n"/>
      <c r="K236" s="1106" t="n"/>
      <c r="L236" s="1106" t="n"/>
      <c r="M236" s="1106" t="n"/>
      <c r="N236" s="1106" t="n"/>
      <c r="O236" s="1106" t="n"/>
      <c r="P236" s="1106" t="n"/>
      <c r="Q236" s="1106" t="n"/>
      <c r="R236" s="1106" t="n"/>
      <c r="S236" s="1106" t="n"/>
      <c r="T236" s="230" t="n"/>
      <c r="U236" s="1106" t="n"/>
      <c r="V236" s="1106" t="n"/>
      <c r="W236" s="1106" t="n"/>
      <c r="X236" s="1106" t="n"/>
      <c r="Y236" s="1106" t="n"/>
      <c r="Z236" s="1106" t="n"/>
      <c r="AA236" s="144" t="n"/>
      <c r="AB236" s="1106" t="n"/>
      <c r="AC236" s="1106" t="n"/>
      <c r="AD236" s="1106" t="n"/>
      <c r="AE236" s="1106" t="n"/>
      <c r="AF236" s="1106" t="n"/>
      <c r="AG236" s="1106" t="n"/>
      <c r="AH236" s="144" t="n"/>
      <c r="AI236" s="1105" t="inlineStr">
        <is>
          <t>购原材料折扣</t>
        </is>
      </c>
      <c r="AJ236" s="462" t="n">
        <v>0</v>
      </c>
      <c r="AK236" s="462" t="n">
        <v>0</v>
      </c>
      <c r="AL236" s="1106" t="n"/>
      <c r="AM236" s="462" t="n">
        <v>2483989</v>
      </c>
      <c r="AN236" s="1106" t="n"/>
      <c r="AO236" s="1106" t="n"/>
      <c r="AP236" s="1106" t="n"/>
      <c r="AQ236" s="1106" t="n"/>
      <c r="AR236" s="1106" t="n"/>
      <c r="AS236" s="1106" t="n"/>
      <c r="AT236" s="1106" t="n"/>
      <c r="AU236" s="1106" t="n"/>
      <c r="AV236" s="1106" t="n"/>
      <c r="AW236" s="1106" t="n"/>
      <c r="AX236" s="1106" t="n"/>
      <c r="AY236" s="1106" t="n"/>
      <c r="AZ236" s="144" t="n"/>
      <c r="BA236" s="1106" t="n"/>
      <c r="BB236" s="1106" t="n"/>
      <c r="BC236" s="1106" t="n"/>
      <c r="BD236" s="1106" t="n"/>
      <c r="BE236" s="1106" t="n"/>
      <c r="BF236" s="1106" t="n"/>
      <c r="BG236" s="1106" t="n"/>
      <c r="BH236" s="1106" t="n"/>
      <c r="BI236" s="1106" t="n"/>
      <c r="BJ236" s="1106" t="n"/>
      <c r="BK236" s="1106" t="n"/>
      <c r="BL236" s="1106" t="n"/>
      <c r="BM236" s="1106" t="n"/>
      <c r="BN236" s="1106" t="n"/>
      <c r="BO236" s="1106" t="n"/>
      <c r="BP236" s="1106" t="n"/>
      <c r="BQ236" s="1106" t="n"/>
      <c r="BR236" s="1106" t="n"/>
      <c r="BS236" s="1106" t="n"/>
      <c r="BT236" s="1106" t="n"/>
      <c r="BU236" s="1106" t="n"/>
      <c r="BV236" s="1106" t="n"/>
      <c r="BW236" s="1106" t="n"/>
      <c r="BX236" s="1106" t="n"/>
      <c r="BY236" s="1106" t="n"/>
      <c r="BZ236" s="1106" t="n"/>
      <c r="CA236" s="1106" t="n"/>
      <c r="CB236" s="1106" t="n"/>
      <c r="CC236" s="1106" t="n"/>
      <c r="CD236" s="1106" t="n"/>
      <c r="CE236" s="1106" t="n"/>
      <c r="CF236" s="1106" t="n"/>
      <c r="CG236" s="1106" t="n"/>
      <c r="CH236" s="1106" t="n"/>
      <c r="CI236" s="1106" t="n"/>
      <c r="CJ236" s="1106" t="n"/>
      <c r="CK236" s="1106" t="n"/>
      <c r="CL236" s="1106" t="n"/>
      <c r="CM236" s="1106" t="n"/>
      <c r="CN236" s="1106" t="n"/>
      <c r="CO236" s="1106" t="n"/>
      <c r="CP236" s="1106" t="n"/>
      <c r="CQ236" s="1106" t="n"/>
      <c r="CR236" s="1106" t="n"/>
      <c r="CS236" s="1106" t="n"/>
      <c r="CT236" s="1106" t="n"/>
      <c r="CU236" s="1106" t="n"/>
      <c r="CV236" s="1106" t="n"/>
      <c r="CW236" s="1106" t="n"/>
      <c r="CX236" s="1106" t="n"/>
      <c r="CY236" s="1106" t="n"/>
      <c r="CZ236" s="1106" t="n"/>
      <c r="DA236" s="1106" t="n"/>
      <c r="DB236" s="1106" t="n"/>
      <c r="DC236" s="1106" t="n"/>
      <c r="DD236" s="1106" t="n"/>
      <c r="DE236" s="1106" t="n"/>
      <c r="DF236" s="1106" t="n"/>
      <c r="DG236" s="1106" t="n"/>
      <c r="DH236" s="1106" t="n"/>
      <c r="DI236" s="1106" t="n"/>
    </row>
    <row r="237" ht="13.5" customHeight="1" s="1178">
      <c r="A237" s="1106" t="n"/>
      <c r="B237" s="1106" t="n"/>
      <c r="C237" s="1106" t="n"/>
      <c r="D237" s="1106" t="n"/>
      <c r="E237" s="1106" t="n"/>
      <c r="F237" s="1106" t="n"/>
      <c r="G237" s="144" t="n"/>
      <c r="H237" s="1106" t="n"/>
      <c r="I237" s="1106" t="n"/>
      <c r="J237" s="1106" t="n"/>
      <c r="K237" s="1106" t="n"/>
      <c r="L237" s="1106" t="n"/>
      <c r="M237" s="1106" t="n"/>
      <c r="N237" s="1106" t="n"/>
      <c r="O237" s="1106" t="n"/>
      <c r="P237" s="1106" t="n"/>
      <c r="Q237" s="1106" t="n"/>
      <c r="R237" s="1106" t="n"/>
      <c r="S237" s="1106" t="n"/>
      <c r="T237" s="230" t="n"/>
      <c r="U237" s="1106" t="n"/>
      <c r="V237" s="1106" t="n"/>
      <c r="W237" s="1106" t="n"/>
      <c r="X237" s="1106" t="n"/>
      <c r="Y237" s="1106" t="n"/>
      <c r="Z237" s="1106" t="n"/>
      <c r="AA237" s="144" t="n"/>
      <c r="AB237" s="1106" t="n"/>
      <c r="AC237" s="1106" t="n"/>
      <c r="AD237" s="1106" t="n"/>
      <c r="AE237" s="1106" t="n"/>
      <c r="AF237" s="1106" t="n"/>
      <c r="AG237" s="1106" t="n"/>
      <c r="AH237" s="144" t="n"/>
      <c r="AI237" s="1105" t="inlineStr">
        <is>
          <t>购材料运费</t>
        </is>
      </c>
      <c r="AJ237" s="462" t="n">
        <v>-15000</v>
      </c>
      <c r="AK237" s="1106" t="n"/>
      <c r="AL237" s="462" t="n">
        <v>760750</v>
      </c>
      <c r="AM237" s="462" t="n">
        <v>2468989</v>
      </c>
      <c r="AN237" s="1106" t="n"/>
      <c r="AO237" s="1106" t="n"/>
      <c r="AP237" s="1106" t="n"/>
      <c r="AQ237" s="1106" t="n"/>
      <c r="AR237" s="1106" t="n"/>
      <c r="AS237" s="1106" t="n"/>
      <c r="AT237" s="1106" t="n"/>
      <c r="AU237" s="1106" t="n"/>
      <c r="AV237" s="1106" t="n"/>
      <c r="AW237" s="1106" t="n"/>
      <c r="AX237" s="1106" t="n"/>
      <c r="AY237" s="1106" t="n"/>
      <c r="AZ237" s="144" t="n"/>
      <c r="BA237" s="1106" t="n"/>
      <c r="BB237" s="1106" t="n"/>
      <c r="BC237" s="1106" t="n"/>
      <c r="BD237" s="1106" t="n"/>
      <c r="BE237" s="1106" t="n"/>
      <c r="BF237" s="1106" t="n"/>
      <c r="BG237" s="1106" t="n"/>
      <c r="BH237" s="1106" t="n"/>
      <c r="BI237" s="1106" t="n"/>
      <c r="BJ237" s="1106" t="n"/>
      <c r="BK237" s="1106" t="n"/>
      <c r="BL237" s="1106" t="n"/>
      <c r="BM237" s="1106" t="n"/>
      <c r="BN237" s="1106" t="n"/>
      <c r="BO237" s="1106" t="n"/>
      <c r="BP237" s="1106" t="n"/>
      <c r="BQ237" s="1106" t="n"/>
      <c r="BR237" s="1106" t="n"/>
      <c r="BS237" s="1106" t="n"/>
      <c r="BT237" s="1106" t="n"/>
      <c r="BU237" s="1106" t="n"/>
      <c r="BV237" s="1106" t="n"/>
      <c r="BW237" s="1106" t="n"/>
      <c r="BX237" s="1106" t="n"/>
      <c r="BY237" s="1106" t="n"/>
      <c r="BZ237" s="1106" t="n"/>
      <c r="CA237" s="1106" t="n"/>
      <c r="CB237" s="1106" t="n"/>
      <c r="CC237" s="1106" t="n"/>
      <c r="CD237" s="1106" t="n"/>
      <c r="CE237" s="1106" t="n"/>
      <c r="CF237" s="1106" t="n"/>
      <c r="CG237" s="1106" t="n"/>
      <c r="CH237" s="1106" t="n"/>
      <c r="CI237" s="1106" t="n"/>
      <c r="CJ237" s="1106" t="n"/>
      <c r="CK237" s="1106" t="n"/>
      <c r="CL237" s="1106" t="n"/>
      <c r="CM237" s="1106" t="n"/>
      <c r="CN237" s="1106" t="n"/>
      <c r="CO237" s="1106" t="n"/>
      <c r="CP237" s="1106" t="n"/>
      <c r="CQ237" s="1106" t="n"/>
      <c r="CR237" s="1106" t="n"/>
      <c r="CS237" s="1106" t="n"/>
      <c r="CT237" s="1106" t="n"/>
      <c r="CU237" s="1106" t="n"/>
      <c r="CV237" s="1106" t="n"/>
      <c r="CW237" s="1106" t="n"/>
      <c r="CX237" s="1106" t="n"/>
      <c r="CY237" s="1106" t="n"/>
      <c r="CZ237" s="1106" t="n"/>
      <c r="DA237" s="1106" t="n"/>
      <c r="DB237" s="1106" t="n"/>
      <c r="DC237" s="1106" t="n"/>
      <c r="DD237" s="1106" t="n"/>
      <c r="DE237" s="1106" t="n"/>
      <c r="DF237" s="1106" t="n"/>
      <c r="DG237" s="1106" t="n"/>
      <c r="DH237" s="1106" t="n"/>
      <c r="DI237" s="1106" t="n"/>
    </row>
    <row r="238" ht="13.5" customHeight="1" s="1178">
      <c r="A238" s="1106" t="n"/>
      <c r="B238" s="1106" t="n"/>
      <c r="C238" s="1106" t="n"/>
      <c r="D238" s="1106" t="n"/>
      <c r="E238" s="1106" t="n"/>
      <c r="F238" s="1106" t="n"/>
      <c r="G238" s="144" t="n"/>
      <c r="H238" s="1106" t="n"/>
      <c r="I238" s="1106" t="n"/>
      <c r="J238" s="1106" t="n"/>
      <c r="K238" s="1106" t="n"/>
      <c r="L238" s="1106" t="n"/>
      <c r="M238" s="1106" t="n"/>
      <c r="N238" s="1106" t="n"/>
      <c r="O238" s="1106" t="n"/>
      <c r="P238" s="1106" t="n"/>
      <c r="Q238" s="1106" t="n"/>
      <c r="R238" s="1106" t="n"/>
      <c r="S238" s="1106" t="n"/>
      <c r="T238" s="230" t="n"/>
      <c r="U238" s="1106" t="n"/>
      <c r="V238" s="1106" t="n"/>
      <c r="W238" s="1106" t="n"/>
      <c r="X238" s="1106" t="n"/>
      <c r="Y238" s="1106" t="n"/>
      <c r="Z238" s="1106" t="n"/>
      <c r="AA238" s="144" t="n"/>
      <c r="AB238" s="1106" t="n"/>
      <c r="AC238" s="1106" t="n"/>
      <c r="AD238" s="1106" t="n"/>
      <c r="AE238" s="1106" t="n"/>
      <c r="AF238" s="1106" t="n"/>
      <c r="AG238" s="1106" t="n"/>
      <c r="AH238" s="144" t="n"/>
      <c r="AI238" s="1105" t="inlineStr">
        <is>
          <t>管理费</t>
        </is>
      </c>
      <c r="AJ238" s="462" t="n">
        <v>-25000</v>
      </c>
      <c r="AK238" s="1106" t="n"/>
      <c r="AL238" s="462" t="n">
        <v>785750</v>
      </c>
      <c r="AM238" s="462" t="n">
        <v>2443989</v>
      </c>
      <c r="AN238" s="1106" t="n"/>
      <c r="AO238" s="1106" t="n"/>
      <c r="AP238" s="1106" t="n"/>
      <c r="AQ238" s="1106" t="n"/>
      <c r="AR238" s="1106" t="n"/>
      <c r="AS238" s="1106" t="n"/>
      <c r="AT238" s="1106" t="n"/>
      <c r="AU238" s="1106" t="n"/>
      <c r="AV238" s="1106" t="n"/>
      <c r="AW238" s="1106" t="n"/>
      <c r="AX238" s="1106" t="n"/>
      <c r="AY238" s="1106" t="n"/>
      <c r="AZ238" s="144" t="n"/>
      <c r="BA238" s="1106" t="n"/>
      <c r="BB238" s="1106" t="n"/>
      <c r="BC238" s="1106" t="n"/>
      <c r="BD238" s="1106" t="n"/>
      <c r="BE238" s="1106" t="n"/>
      <c r="BF238" s="1106" t="n"/>
      <c r="BG238" s="1106" t="n"/>
      <c r="BH238" s="1106" t="n"/>
      <c r="BI238" s="1106" t="n"/>
      <c r="BJ238" s="1106" t="n"/>
      <c r="BK238" s="1106" t="n"/>
      <c r="BL238" s="1106" t="n"/>
      <c r="BM238" s="1106" t="n"/>
      <c r="BN238" s="1106" t="n"/>
      <c r="BO238" s="1106" t="n"/>
      <c r="BP238" s="1106" t="n"/>
      <c r="BQ238" s="1106" t="n"/>
      <c r="BR238" s="1106" t="n"/>
      <c r="BS238" s="1106" t="n"/>
      <c r="BT238" s="1106" t="n"/>
      <c r="BU238" s="1106" t="n"/>
      <c r="BV238" s="1106" t="n"/>
      <c r="BW238" s="1106" t="n"/>
      <c r="BX238" s="1106" t="n"/>
      <c r="BY238" s="1106" t="n"/>
      <c r="BZ238" s="1106" t="n"/>
      <c r="CA238" s="1106" t="n"/>
      <c r="CB238" s="1106" t="n"/>
      <c r="CC238" s="1106" t="n"/>
      <c r="CD238" s="1106" t="n"/>
      <c r="CE238" s="1106" t="n"/>
      <c r="CF238" s="1106" t="n"/>
      <c r="CG238" s="1106" t="n"/>
      <c r="CH238" s="1106" t="n"/>
      <c r="CI238" s="1106" t="n"/>
      <c r="CJ238" s="1106" t="n"/>
      <c r="CK238" s="1106" t="n"/>
      <c r="CL238" s="1106" t="n"/>
      <c r="CM238" s="1106" t="n"/>
      <c r="CN238" s="1106" t="n"/>
      <c r="CO238" s="1106" t="n"/>
      <c r="CP238" s="1106" t="n"/>
      <c r="CQ238" s="1106" t="n"/>
      <c r="CR238" s="1106" t="n"/>
      <c r="CS238" s="1106" t="n"/>
      <c r="CT238" s="1106" t="n"/>
      <c r="CU238" s="1106" t="n"/>
      <c r="CV238" s="1106" t="n"/>
      <c r="CW238" s="1106" t="n"/>
      <c r="CX238" s="1106" t="n"/>
      <c r="CY238" s="1106" t="n"/>
      <c r="CZ238" s="1106" t="n"/>
      <c r="DA238" s="1106" t="n"/>
      <c r="DB238" s="1106" t="n"/>
      <c r="DC238" s="1106" t="n"/>
      <c r="DD238" s="1106" t="n"/>
      <c r="DE238" s="1106" t="n"/>
      <c r="DF238" s="1106" t="n"/>
      <c r="DG238" s="1106" t="n"/>
      <c r="DH238" s="1106" t="n"/>
      <c r="DI238" s="1106" t="n"/>
    </row>
    <row r="239" ht="13.5" customHeight="1" s="1178">
      <c r="A239" s="1106" t="n"/>
      <c r="B239" s="1106" t="n"/>
      <c r="C239" s="1106" t="n"/>
      <c r="D239" s="1106" t="n"/>
      <c r="E239" s="1106" t="n"/>
      <c r="F239" s="1106" t="n"/>
      <c r="G239" s="144" t="n"/>
      <c r="H239" s="1106" t="n"/>
      <c r="I239" s="1106" t="n"/>
      <c r="J239" s="1106" t="n"/>
      <c r="K239" s="1106" t="n"/>
      <c r="L239" s="1106" t="n"/>
      <c r="M239" s="1106" t="n"/>
      <c r="N239" s="1106" t="n"/>
      <c r="O239" s="1106" t="n"/>
      <c r="P239" s="1106" t="n"/>
      <c r="Q239" s="1106" t="n"/>
      <c r="R239" s="1106" t="n"/>
      <c r="S239" s="1106" t="n"/>
      <c r="T239" s="230" t="n"/>
      <c r="U239" s="1106" t="n"/>
      <c r="V239" s="1106" t="n"/>
      <c r="W239" s="1106" t="n"/>
      <c r="X239" s="1106" t="n"/>
      <c r="Y239" s="1106" t="n"/>
      <c r="Z239" s="1106" t="n"/>
      <c r="AA239" s="144" t="n"/>
      <c r="AB239" s="1106" t="n"/>
      <c r="AC239" s="1106" t="n"/>
      <c r="AD239" s="1106" t="n"/>
      <c r="AE239" s="1106" t="n"/>
      <c r="AF239" s="1106" t="n"/>
      <c r="AG239" s="1106" t="n"/>
      <c r="AH239" s="144" t="n"/>
      <c r="AI239" s="1105" t="inlineStr">
        <is>
          <t>特殊班工资</t>
        </is>
      </c>
      <c r="AJ239" s="462" t="n">
        <v>-490950</v>
      </c>
      <c r="AK239" s="1106" t="n"/>
      <c r="AL239" s="462" t="n">
        <v>1276700</v>
      </c>
      <c r="AM239" s="462" t="n">
        <v>1953039</v>
      </c>
      <c r="AN239" s="1106" t="n"/>
      <c r="AO239" s="1106" t="n"/>
      <c r="AP239" s="1106" t="n"/>
      <c r="AQ239" s="1106" t="n"/>
      <c r="AR239" s="1106" t="n"/>
      <c r="AS239" s="1106" t="n"/>
      <c r="AT239" s="1106" t="n"/>
      <c r="AU239" s="1106" t="n"/>
      <c r="AV239" s="1106" t="n"/>
      <c r="AW239" s="1106" t="n"/>
      <c r="AX239" s="1106" t="n"/>
      <c r="AY239" s="1106" t="n"/>
      <c r="AZ239" s="144" t="n"/>
      <c r="BA239" s="1106" t="n"/>
      <c r="BB239" s="1106" t="n"/>
      <c r="BC239" s="1106" t="n"/>
      <c r="BD239" s="1106" t="n"/>
      <c r="BE239" s="1106" t="n"/>
      <c r="BF239" s="1106" t="n"/>
      <c r="BG239" s="1106" t="n"/>
      <c r="BH239" s="1106" t="n"/>
      <c r="BI239" s="1106" t="n"/>
      <c r="BJ239" s="1106" t="n"/>
      <c r="BK239" s="1106" t="n"/>
      <c r="BL239" s="1106" t="n"/>
      <c r="BM239" s="1106" t="n"/>
      <c r="BN239" s="1106" t="n"/>
      <c r="BO239" s="1106" t="n"/>
      <c r="BP239" s="1106" t="n"/>
      <c r="BQ239" s="1106" t="n"/>
      <c r="BR239" s="1106" t="n"/>
      <c r="BS239" s="1106" t="n"/>
      <c r="BT239" s="1106" t="n"/>
      <c r="BU239" s="1106" t="n"/>
      <c r="BV239" s="1106" t="n"/>
      <c r="BW239" s="1106" t="n"/>
      <c r="BX239" s="1106" t="n"/>
      <c r="BY239" s="1106" t="n"/>
      <c r="BZ239" s="1106" t="n"/>
      <c r="CA239" s="1106" t="n"/>
      <c r="CB239" s="1106" t="n"/>
      <c r="CC239" s="1106" t="n"/>
      <c r="CD239" s="1106" t="n"/>
      <c r="CE239" s="1106" t="n"/>
      <c r="CF239" s="1106" t="n"/>
      <c r="CG239" s="1106" t="n"/>
      <c r="CH239" s="1106" t="n"/>
      <c r="CI239" s="1106" t="n"/>
      <c r="CJ239" s="1106" t="n"/>
      <c r="CK239" s="1106" t="n"/>
      <c r="CL239" s="1106" t="n"/>
      <c r="CM239" s="1106" t="n"/>
      <c r="CN239" s="1106" t="n"/>
      <c r="CO239" s="1106" t="n"/>
      <c r="CP239" s="1106" t="n"/>
      <c r="CQ239" s="1106" t="n"/>
      <c r="CR239" s="1106" t="n"/>
      <c r="CS239" s="1106" t="n"/>
      <c r="CT239" s="1106" t="n"/>
      <c r="CU239" s="1106" t="n"/>
      <c r="CV239" s="1106" t="n"/>
      <c r="CW239" s="1106" t="n"/>
      <c r="CX239" s="1106" t="n"/>
      <c r="CY239" s="1106" t="n"/>
      <c r="CZ239" s="1106" t="n"/>
      <c r="DA239" s="1106" t="n"/>
      <c r="DB239" s="1106" t="n"/>
      <c r="DC239" s="1106" t="n"/>
      <c r="DD239" s="1106" t="n"/>
      <c r="DE239" s="1106" t="n"/>
      <c r="DF239" s="1106" t="n"/>
      <c r="DG239" s="1106" t="n"/>
      <c r="DH239" s="1106" t="n"/>
      <c r="DI239" s="1106" t="n"/>
    </row>
    <row r="240" ht="13.5" customHeight="1" s="1178">
      <c r="A240" s="1106" t="n"/>
      <c r="B240" s="1106" t="n"/>
      <c r="C240" s="1106" t="n"/>
      <c r="D240" s="1106" t="n"/>
      <c r="E240" s="1106" t="n"/>
      <c r="F240" s="1106" t="n"/>
      <c r="G240" s="144" t="n"/>
      <c r="H240" s="1106" t="n"/>
      <c r="I240" s="1106" t="n"/>
      <c r="J240" s="1106" t="n"/>
      <c r="K240" s="1106" t="n"/>
      <c r="L240" s="1106" t="n"/>
      <c r="M240" s="1106" t="n"/>
      <c r="N240" s="1106" t="n"/>
      <c r="O240" s="1106" t="n"/>
      <c r="P240" s="1106" t="n"/>
      <c r="Q240" s="1106" t="n"/>
      <c r="R240" s="1106" t="n"/>
      <c r="S240" s="1106" t="n"/>
      <c r="T240" s="230" t="n"/>
      <c r="U240" s="1106" t="n"/>
      <c r="V240" s="1106" t="n"/>
      <c r="W240" s="1106" t="n"/>
      <c r="X240" s="1106" t="n"/>
      <c r="Y240" s="1106" t="n"/>
      <c r="Z240" s="1106" t="n"/>
      <c r="AA240" s="144" t="n"/>
      <c r="AB240" s="1106" t="n"/>
      <c r="AC240" s="1106" t="n"/>
      <c r="AD240" s="1106" t="n"/>
      <c r="AE240" s="1106" t="n"/>
      <c r="AF240" s="1106" t="n"/>
      <c r="AG240" s="1106" t="n"/>
      <c r="AH240" s="144" t="n"/>
      <c r="AI240" s="1105" t="inlineStr">
        <is>
          <t>使用材料费</t>
        </is>
      </c>
      <c r="AJ240" s="462" t="n">
        <v>-471900</v>
      </c>
      <c r="AK240" s="1106" t="n"/>
      <c r="AL240" s="462" t="n">
        <v>1748600</v>
      </c>
      <c r="AM240" s="1106" t="n"/>
      <c r="AN240" s="1106" t="n"/>
      <c r="AO240" s="1106" t="n"/>
      <c r="AP240" s="1106" t="n"/>
      <c r="AQ240" s="1106" t="n"/>
      <c r="AR240" s="1106" t="n"/>
      <c r="AS240" s="1106" t="n"/>
      <c r="AT240" s="1106" t="n"/>
      <c r="AU240" s="1106" t="n"/>
      <c r="AV240" s="1106" t="n"/>
      <c r="AW240" s="1106" t="n"/>
      <c r="AX240" s="1106" t="n"/>
      <c r="AY240" s="1106" t="n"/>
      <c r="AZ240" s="144" t="n"/>
      <c r="BA240" s="1106" t="n"/>
      <c r="BB240" s="1106" t="n"/>
      <c r="BC240" s="1106" t="n"/>
      <c r="BD240" s="1106" t="n"/>
      <c r="BE240" s="1106" t="n"/>
      <c r="BF240" s="1106" t="n"/>
      <c r="BG240" s="1106" t="n"/>
      <c r="BH240" s="1106" t="n"/>
      <c r="BI240" s="1106" t="n"/>
      <c r="BJ240" s="1106" t="n"/>
      <c r="BK240" s="1106" t="n"/>
      <c r="BL240" s="1106" t="n"/>
      <c r="BM240" s="1106" t="n"/>
      <c r="BN240" s="1106" t="n"/>
      <c r="BO240" s="1106" t="n"/>
      <c r="BP240" s="1106" t="n"/>
      <c r="BQ240" s="1106" t="n"/>
      <c r="BR240" s="1106" t="n"/>
      <c r="BS240" s="1106" t="n"/>
      <c r="BT240" s="1106" t="n"/>
      <c r="BU240" s="1106" t="n"/>
      <c r="BV240" s="1106" t="n"/>
      <c r="BW240" s="1106" t="n"/>
      <c r="BX240" s="1106" t="n"/>
      <c r="BY240" s="1106" t="n"/>
      <c r="BZ240" s="1106" t="n"/>
      <c r="CA240" s="1106" t="n"/>
      <c r="CB240" s="1106" t="n"/>
      <c r="CC240" s="1106" t="n"/>
      <c r="CD240" s="1106" t="n"/>
      <c r="CE240" s="1106" t="n"/>
      <c r="CF240" s="1106" t="n"/>
      <c r="CG240" s="1106" t="n"/>
      <c r="CH240" s="1106" t="n"/>
      <c r="CI240" s="1106" t="n"/>
      <c r="CJ240" s="1106" t="n"/>
      <c r="CK240" s="1106" t="n"/>
      <c r="CL240" s="1106" t="n"/>
      <c r="CM240" s="1106" t="n"/>
      <c r="CN240" s="1106" t="n"/>
      <c r="CO240" s="1106" t="n"/>
      <c r="CP240" s="1106" t="n"/>
      <c r="CQ240" s="1106" t="n"/>
      <c r="CR240" s="1106" t="n"/>
      <c r="CS240" s="1106" t="n"/>
      <c r="CT240" s="1106" t="n"/>
      <c r="CU240" s="1106" t="n"/>
      <c r="CV240" s="1106" t="n"/>
      <c r="CW240" s="1106" t="n"/>
      <c r="CX240" s="1106" t="n"/>
      <c r="CY240" s="1106" t="n"/>
      <c r="CZ240" s="1106" t="n"/>
      <c r="DA240" s="1106" t="n"/>
      <c r="DB240" s="1106" t="n"/>
      <c r="DC240" s="1106" t="n"/>
      <c r="DD240" s="1106" t="n"/>
      <c r="DE240" s="1106" t="n"/>
      <c r="DF240" s="1106" t="n"/>
      <c r="DG240" s="1106" t="n"/>
      <c r="DH240" s="1106" t="n"/>
      <c r="DI240" s="1106" t="n"/>
    </row>
    <row r="241" ht="13.5" customHeight="1" s="1178">
      <c r="A241" s="1106" t="n"/>
      <c r="B241" s="1106" t="n"/>
      <c r="C241" s="1106" t="n"/>
      <c r="D241" s="1106" t="n"/>
      <c r="E241" s="1106" t="n"/>
      <c r="F241" s="1106" t="n"/>
      <c r="G241" s="144" t="n"/>
      <c r="H241" s="1106" t="n"/>
      <c r="I241" s="1106" t="n"/>
      <c r="J241" s="1106" t="n"/>
      <c r="K241" s="1106" t="n"/>
      <c r="L241" s="1106" t="n"/>
      <c r="M241" s="1106" t="n"/>
      <c r="N241" s="1106" t="n"/>
      <c r="O241" s="1106" t="n"/>
      <c r="P241" s="1106" t="n"/>
      <c r="Q241" s="1106" t="n"/>
      <c r="R241" s="1106" t="n"/>
      <c r="S241" s="1106" t="n"/>
      <c r="T241" s="230" t="n"/>
      <c r="U241" s="1106" t="n"/>
      <c r="V241" s="1106" t="n"/>
      <c r="W241" s="1106" t="n"/>
      <c r="X241" s="1106" t="n"/>
      <c r="Y241" s="1106" t="n"/>
      <c r="Z241" s="1106" t="n"/>
      <c r="AA241" s="144" t="n"/>
      <c r="AB241" s="1106" t="n"/>
      <c r="AC241" s="1106" t="n"/>
      <c r="AD241" s="1106" t="n"/>
      <c r="AE241" s="1106" t="n"/>
      <c r="AF241" s="1106" t="n"/>
      <c r="AG241" s="1106" t="n"/>
      <c r="AH241" s="144" t="n"/>
      <c r="AI241" s="1105" t="inlineStr">
        <is>
          <t>成品运输费</t>
        </is>
      </c>
      <c r="AJ241" s="462" t="n">
        <v>-276050</v>
      </c>
      <c r="AK241" s="1106" t="n"/>
      <c r="AL241" s="462" t="n">
        <v>2024650</v>
      </c>
      <c r="AM241" s="462" t="n">
        <v>1676989</v>
      </c>
      <c r="AN241" s="1106" t="n"/>
      <c r="AO241" s="1106" t="n"/>
      <c r="AP241" s="1106" t="n"/>
      <c r="AQ241" s="1106" t="n"/>
      <c r="AR241" s="1106" t="n"/>
      <c r="AS241" s="1106" t="n"/>
      <c r="AT241" s="1106" t="n"/>
      <c r="AU241" s="1106" t="n"/>
      <c r="AV241" s="1106" t="n"/>
      <c r="AW241" s="1106" t="n"/>
      <c r="AX241" s="1106" t="n"/>
      <c r="AY241" s="1106" t="n"/>
      <c r="AZ241" s="144" t="n"/>
      <c r="BA241" s="1106" t="n"/>
      <c r="BB241" s="1106" t="n"/>
      <c r="BC241" s="1106" t="n"/>
      <c r="BD241" s="1106" t="n"/>
      <c r="BE241" s="1106" t="n"/>
      <c r="BF241" s="1106" t="n"/>
      <c r="BG241" s="1106" t="n"/>
      <c r="BH241" s="1106" t="n"/>
      <c r="BI241" s="1106" t="n"/>
      <c r="BJ241" s="1106" t="n"/>
      <c r="BK241" s="1106" t="n"/>
      <c r="BL241" s="1106" t="n"/>
      <c r="BM241" s="1106" t="n"/>
      <c r="BN241" s="1106" t="n"/>
      <c r="BO241" s="1106" t="n"/>
      <c r="BP241" s="1106" t="n"/>
      <c r="BQ241" s="1106" t="n"/>
      <c r="BR241" s="1106" t="n"/>
      <c r="BS241" s="1106" t="n"/>
      <c r="BT241" s="1106" t="n"/>
      <c r="BU241" s="1106" t="n"/>
      <c r="BV241" s="1106" t="n"/>
      <c r="BW241" s="1106" t="n"/>
      <c r="BX241" s="1106" t="n"/>
      <c r="BY241" s="1106" t="n"/>
      <c r="BZ241" s="1106" t="n"/>
      <c r="CA241" s="1106" t="n"/>
      <c r="CB241" s="1106" t="n"/>
      <c r="CC241" s="1106" t="n"/>
      <c r="CD241" s="1106" t="n"/>
      <c r="CE241" s="1106" t="n"/>
      <c r="CF241" s="1106" t="n"/>
      <c r="CG241" s="1106" t="n"/>
      <c r="CH241" s="1106" t="n"/>
      <c r="CI241" s="1106" t="n"/>
      <c r="CJ241" s="1106" t="n"/>
      <c r="CK241" s="1106" t="n"/>
      <c r="CL241" s="1106" t="n"/>
      <c r="CM241" s="1106" t="n"/>
      <c r="CN241" s="1106" t="n"/>
      <c r="CO241" s="1106" t="n"/>
      <c r="CP241" s="1106" t="n"/>
      <c r="CQ241" s="1106" t="n"/>
      <c r="CR241" s="1106" t="n"/>
      <c r="CS241" s="1106" t="n"/>
      <c r="CT241" s="1106" t="n"/>
      <c r="CU241" s="1106" t="n"/>
      <c r="CV241" s="1106" t="n"/>
      <c r="CW241" s="1106" t="n"/>
      <c r="CX241" s="1106" t="n"/>
      <c r="CY241" s="1106" t="n"/>
      <c r="CZ241" s="1106" t="n"/>
      <c r="DA241" s="1106" t="n"/>
      <c r="DB241" s="1106" t="n"/>
      <c r="DC241" s="1106" t="n"/>
      <c r="DD241" s="1106" t="n"/>
      <c r="DE241" s="1106" t="n"/>
      <c r="DF241" s="1106" t="n"/>
      <c r="DG241" s="1106" t="n"/>
      <c r="DH241" s="1106" t="n"/>
      <c r="DI241" s="1106" t="n"/>
    </row>
    <row r="242" ht="13.5" customHeight="1" s="1178">
      <c r="A242" s="1106" t="n"/>
      <c r="B242" s="1106" t="n"/>
      <c r="C242" s="1106" t="n"/>
      <c r="D242" s="1106" t="n"/>
      <c r="E242" s="1106" t="n"/>
      <c r="F242" s="1106" t="n"/>
      <c r="G242" s="144" t="n"/>
      <c r="H242" s="1106" t="n"/>
      <c r="I242" s="1106" t="n"/>
      <c r="J242" s="1106" t="n"/>
      <c r="K242" s="1106" t="n"/>
      <c r="L242" s="1106" t="n"/>
      <c r="M242" s="1106" t="n"/>
      <c r="N242" s="1106" t="n"/>
      <c r="O242" s="1106" t="n"/>
      <c r="P242" s="1106" t="n"/>
      <c r="Q242" s="1106" t="n"/>
      <c r="R242" s="1106" t="n"/>
      <c r="S242" s="1106" t="n"/>
      <c r="T242" s="230" t="n"/>
      <c r="U242" s="1106" t="n"/>
      <c r="V242" s="1106" t="n"/>
      <c r="W242" s="1106" t="n"/>
      <c r="X242" s="1106" t="n"/>
      <c r="Y242" s="1106" t="n"/>
      <c r="Z242" s="1106" t="n"/>
      <c r="AA242" s="144" t="n"/>
      <c r="AB242" s="1106" t="n"/>
      <c r="AC242" s="1106" t="n"/>
      <c r="AD242" s="1106" t="n"/>
      <c r="AE242" s="1106" t="n"/>
      <c r="AF242" s="1106" t="n"/>
      <c r="AG242" s="1106" t="n"/>
      <c r="AH242" s="144" t="n"/>
      <c r="AI242" s="1105" t="inlineStr">
        <is>
          <t>广告费</t>
        </is>
      </c>
      <c r="AJ242" s="462" t="n">
        <v>-20000</v>
      </c>
      <c r="AK242" s="1106" t="n"/>
      <c r="AL242" s="462" t="n">
        <v>2044650</v>
      </c>
      <c r="AM242" s="462" t="n">
        <v>1656989</v>
      </c>
      <c r="AN242" s="1106" t="n"/>
      <c r="AO242" s="1106" t="n"/>
      <c r="AP242" s="1106" t="n"/>
      <c r="AQ242" s="1106" t="n"/>
      <c r="AR242" s="1106" t="n"/>
      <c r="AS242" s="1106" t="n"/>
      <c r="AT242" s="1106" t="n"/>
      <c r="AU242" s="1106" t="n"/>
      <c r="AV242" s="1106" t="n"/>
      <c r="AW242" s="1106" t="n"/>
      <c r="AX242" s="1106" t="n"/>
      <c r="AY242" s="1106" t="n"/>
      <c r="AZ242" s="144" t="n"/>
      <c r="BA242" s="1106" t="n"/>
      <c r="BB242" s="1106" t="n"/>
      <c r="BC242" s="1106" t="n"/>
      <c r="BD242" s="1106" t="n"/>
      <c r="BE242" s="1106" t="n"/>
      <c r="BF242" s="1106" t="n"/>
      <c r="BG242" s="1106" t="n"/>
      <c r="BH242" s="1106" t="n"/>
      <c r="BI242" s="1106" t="n"/>
      <c r="BJ242" s="1106" t="n"/>
      <c r="BK242" s="1106" t="n"/>
      <c r="BL242" s="1106" t="n"/>
      <c r="BM242" s="1106" t="n"/>
      <c r="BN242" s="1106" t="n"/>
      <c r="BO242" s="1106" t="n"/>
      <c r="BP242" s="1106" t="n"/>
      <c r="BQ242" s="1106" t="n"/>
      <c r="BR242" s="1106" t="n"/>
      <c r="BS242" s="1106" t="n"/>
      <c r="BT242" s="1106" t="n"/>
      <c r="BU242" s="1106" t="n"/>
      <c r="BV242" s="1106" t="n"/>
      <c r="BW242" s="1106" t="n"/>
      <c r="BX242" s="1106" t="n"/>
      <c r="BY242" s="1106" t="n"/>
      <c r="BZ242" s="1106" t="n"/>
      <c r="CA242" s="1106" t="n"/>
      <c r="CB242" s="1106" t="n"/>
      <c r="CC242" s="1106" t="n"/>
      <c r="CD242" s="1106" t="n"/>
      <c r="CE242" s="1106" t="n"/>
      <c r="CF242" s="1106" t="n"/>
      <c r="CG242" s="1106" t="n"/>
      <c r="CH242" s="1106" t="n"/>
      <c r="CI242" s="1106" t="n"/>
      <c r="CJ242" s="1106" t="n"/>
      <c r="CK242" s="1106" t="n"/>
      <c r="CL242" s="1106" t="n"/>
      <c r="CM242" s="1106" t="n"/>
      <c r="CN242" s="1106" t="n"/>
      <c r="CO242" s="1106" t="n"/>
      <c r="CP242" s="1106" t="n"/>
      <c r="CQ242" s="1106" t="n"/>
      <c r="CR242" s="1106" t="n"/>
      <c r="CS242" s="1106" t="n"/>
      <c r="CT242" s="1106" t="n"/>
      <c r="CU242" s="1106" t="n"/>
      <c r="CV242" s="1106" t="n"/>
      <c r="CW242" s="1106" t="n"/>
      <c r="CX242" s="1106" t="n"/>
      <c r="CY242" s="1106" t="n"/>
      <c r="CZ242" s="1106" t="n"/>
      <c r="DA242" s="1106" t="n"/>
      <c r="DB242" s="1106" t="n"/>
      <c r="DC242" s="1106" t="n"/>
      <c r="DD242" s="1106" t="n"/>
      <c r="DE242" s="1106" t="n"/>
      <c r="DF242" s="1106" t="n"/>
      <c r="DG242" s="1106" t="n"/>
      <c r="DH242" s="1106" t="n"/>
      <c r="DI242" s="1106" t="n"/>
    </row>
    <row r="243" ht="13.5" customHeight="1" s="1178">
      <c r="A243" s="1106" t="n"/>
      <c r="B243" s="1106" t="n"/>
      <c r="C243" s="1106" t="n"/>
      <c r="D243" s="1106" t="n"/>
      <c r="E243" s="1106" t="n"/>
      <c r="F243" s="1106" t="n"/>
      <c r="G243" s="144" t="n"/>
      <c r="H243" s="1106" t="n"/>
      <c r="I243" s="1106" t="n"/>
      <c r="J243" s="1106" t="n"/>
      <c r="K243" s="1106" t="n"/>
      <c r="L243" s="1106" t="n"/>
      <c r="M243" s="1106" t="n"/>
      <c r="N243" s="1106" t="n"/>
      <c r="O243" s="1106" t="n"/>
      <c r="P243" s="1106" t="n"/>
      <c r="Q243" s="1106" t="n"/>
      <c r="R243" s="1106" t="n"/>
      <c r="S243" s="1106" t="n"/>
      <c r="T243" s="230" t="n"/>
      <c r="U243" s="1106" t="n"/>
      <c r="V243" s="1106" t="n"/>
      <c r="W243" s="1106" t="n"/>
      <c r="X243" s="1106" t="n"/>
      <c r="Y243" s="1106" t="n"/>
      <c r="Z243" s="1106" t="n"/>
      <c r="AA243" s="144" t="n"/>
      <c r="AB243" s="1106" t="n"/>
      <c r="AC243" s="1106" t="n"/>
      <c r="AD243" s="1106" t="n"/>
      <c r="AE243" s="1106" t="n"/>
      <c r="AF243" s="1106" t="n"/>
      <c r="AG243" s="1106" t="n"/>
      <c r="AH243" s="144" t="n"/>
      <c r="AI243" s="1105" t="inlineStr">
        <is>
          <t>促销费</t>
        </is>
      </c>
      <c r="AJ243" s="462" t="n">
        <v>-40000</v>
      </c>
      <c r="AK243" s="1106" t="n"/>
      <c r="AL243" s="462" t="n">
        <v>2084650</v>
      </c>
      <c r="AM243" s="462" t="n">
        <v>1616989</v>
      </c>
      <c r="AN243" s="1106" t="n"/>
      <c r="AO243" s="1106" t="n"/>
      <c r="AP243" s="1106" t="n"/>
      <c r="AQ243" s="1106" t="n"/>
      <c r="AR243" s="1106" t="n"/>
      <c r="AS243" s="1106" t="n"/>
      <c r="AT243" s="1106" t="n"/>
      <c r="AU243" s="1106" t="n"/>
      <c r="AV243" s="1106" t="n"/>
      <c r="AW243" s="1106" t="n"/>
      <c r="AX243" s="1106" t="n"/>
      <c r="AY243" s="1106" t="n"/>
      <c r="AZ243" s="144" t="n"/>
      <c r="BA243" s="1106" t="n"/>
      <c r="BB243" s="1106" t="n"/>
      <c r="BC243" s="1106" t="n"/>
      <c r="BD243" s="1106" t="n"/>
      <c r="BE243" s="1106" t="n"/>
      <c r="BF243" s="1106" t="n"/>
      <c r="BG243" s="1106" t="n"/>
      <c r="BH243" s="1106" t="n"/>
      <c r="BI243" s="1106" t="n"/>
      <c r="BJ243" s="1106" t="n"/>
      <c r="BK243" s="1106" t="n"/>
      <c r="BL243" s="1106" t="n"/>
      <c r="BM243" s="1106" t="n"/>
      <c r="BN243" s="1106" t="n"/>
      <c r="BO243" s="1106" t="n"/>
      <c r="BP243" s="1106" t="n"/>
      <c r="BQ243" s="1106" t="n"/>
      <c r="BR243" s="1106" t="n"/>
      <c r="BS243" s="1106" t="n"/>
      <c r="BT243" s="1106" t="n"/>
      <c r="BU243" s="1106" t="n"/>
      <c r="BV243" s="1106" t="n"/>
      <c r="BW243" s="1106" t="n"/>
      <c r="BX243" s="1106" t="n"/>
      <c r="BY243" s="1106" t="n"/>
      <c r="BZ243" s="1106" t="n"/>
      <c r="CA243" s="1106" t="n"/>
      <c r="CB243" s="1106" t="n"/>
      <c r="CC243" s="1106" t="n"/>
      <c r="CD243" s="1106" t="n"/>
      <c r="CE243" s="1106" t="n"/>
      <c r="CF243" s="1106" t="n"/>
      <c r="CG243" s="1106" t="n"/>
      <c r="CH243" s="1106" t="n"/>
      <c r="CI243" s="1106" t="n"/>
      <c r="CJ243" s="1106" t="n"/>
      <c r="CK243" s="1106" t="n"/>
      <c r="CL243" s="1106" t="n"/>
      <c r="CM243" s="1106" t="n"/>
      <c r="CN243" s="1106" t="n"/>
      <c r="CO243" s="1106" t="n"/>
      <c r="CP243" s="1106" t="n"/>
      <c r="CQ243" s="1106" t="n"/>
      <c r="CR243" s="1106" t="n"/>
      <c r="CS243" s="1106" t="n"/>
      <c r="CT243" s="1106" t="n"/>
      <c r="CU243" s="1106" t="n"/>
      <c r="CV243" s="1106" t="n"/>
      <c r="CW243" s="1106" t="n"/>
      <c r="CX243" s="1106" t="n"/>
      <c r="CY243" s="1106" t="n"/>
      <c r="CZ243" s="1106" t="n"/>
      <c r="DA243" s="1106" t="n"/>
      <c r="DB243" s="1106" t="n"/>
      <c r="DC243" s="1106" t="n"/>
      <c r="DD243" s="1106" t="n"/>
      <c r="DE243" s="1106" t="n"/>
      <c r="DF243" s="1106" t="n"/>
      <c r="DG243" s="1106" t="n"/>
      <c r="DH243" s="1106" t="n"/>
      <c r="DI243" s="1106" t="n"/>
    </row>
    <row r="244" ht="13.5" customHeight="1" s="1178">
      <c r="A244" s="1106" t="n"/>
      <c r="B244" s="1106" t="n"/>
      <c r="C244" s="1106" t="n"/>
      <c r="D244" s="1106" t="n"/>
      <c r="E244" s="1106" t="n"/>
      <c r="F244" s="1106" t="n"/>
      <c r="G244" s="144" t="n"/>
      <c r="H244" s="1106" t="n"/>
      <c r="I244" s="1106" t="n"/>
      <c r="J244" s="1106" t="n"/>
      <c r="K244" s="1106" t="n"/>
      <c r="L244" s="1106" t="n"/>
      <c r="M244" s="1106" t="n"/>
      <c r="N244" s="1106" t="n"/>
      <c r="O244" s="1106" t="n"/>
      <c r="P244" s="1106" t="n"/>
      <c r="Q244" s="1106" t="n"/>
      <c r="R244" s="1106" t="n"/>
      <c r="S244" s="1106" t="n"/>
      <c r="T244" s="230" t="n"/>
      <c r="U244" s="1106" t="n"/>
      <c r="V244" s="1106" t="n"/>
      <c r="W244" s="1106" t="n"/>
      <c r="X244" s="1106" t="n"/>
      <c r="Y244" s="1106" t="n"/>
      <c r="Z244" s="1106" t="n"/>
      <c r="AA244" s="144" t="n"/>
      <c r="AB244" s="1106" t="n"/>
      <c r="AC244" s="1106" t="n"/>
      <c r="AD244" s="1106" t="n"/>
      <c r="AE244" s="1106" t="n"/>
      <c r="AF244" s="1106" t="n"/>
      <c r="AG244" s="1106" t="n"/>
      <c r="AH244" s="144" t="n"/>
      <c r="AI244" s="1105" t="inlineStr">
        <is>
          <t>销售收入</t>
        </is>
      </c>
      <c r="AJ244" s="462" t="n">
        <v>2672600</v>
      </c>
      <c r="AK244" s="462" t="n">
        <v>2672600</v>
      </c>
      <c r="AL244" s="1106" t="n"/>
      <c r="AM244" s="462" t="n">
        <v>4289589</v>
      </c>
      <c r="AN244" s="1106" t="n"/>
      <c r="AO244" s="1106" t="n"/>
      <c r="AP244" s="1106" t="n"/>
      <c r="AQ244" s="1106" t="n"/>
      <c r="AR244" s="1106" t="n"/>
      <c r="AS244" s="1106" t="n"/>
      <c r="AT244" s="1106" t="n"/>
      <c r="AU244" s="1106" t="n"/>
      <c r="AV244" s="1106" t="n"/>
      <c r="AW244" s="1106" t="n"/>
      <c r="AX244" s="1106" t="n"/>
      <c r="AY244" s="1106" t="n"/>
      <c r="AZ244" s="144" t="n"/>
      <c r="BA244" s="1106" t="n"/>
      <c r="BB244" s="1106" t="n"/>
      <c r="BC244" s="1106" t="n"/>
      <c r="BD244" s="1106" t="n"/>
      <c r="BE244" s="1106" t="n"/>
      <c r="BF244" s="1106" t="n"/>
      <c r="BG244" s="1106" t="n"/>
      <c r="BH244" s="1106" t="n"/>
      <c r="BI244" s="1106" t="n"/>
      <c r="BJ244" s="1106" t="n"/>
      <c r="BK244" s="1106" t="n"/>
      <c r="BL244" s="1106" t="n"/>
      <c r="BM244" s="1106" t="n"/>
      <c r="BN244" s="1106" t="n"/>
      <c r="BO244" s="1106" t="n"/>
      <c r="BP244" s="1106" t="n"/>
      <c r="BQ244" s="1106" t="n"/>
      <c r="BR244" s="1106" t="n"/>
      <c r="BS244" s="1106" t="n"/>
      <c r="BT244" s="1106" t="n"/>
      <c r="BU244" s="1106" t="n"/>
      <c r="BV244" s="1106" t="n"/>
      <c r="BW244" s="1106" t="n"/>
      <c r="BX244" s="1106" t="n"/>
      <c r="BY244" s="1106" t="n"/>
      <c r="BZ244" s="1106" t="n"/>
      <c r="CA244" s="1106" t="n"/>
      <c r="CB244" s="1106" t="n"/>
      <c r="CC244" s="1106" t="n"/>
      <c r="CD244" s="1106" t="n"/>
      <c r="CE244" s="1106" t="n"/>
      <c r="CF244" s="1106" t="n"/>
      <c r="CG244" s="1106" t="n"/>
      <c r="CH244" s="1106" t="n"/>
      <c r="CI244" s="1106" t="n"/>
      <c r="CJ244" s="1106" t="n"/>
      <c r="CK244" s="1106" t="n"/>
      <c r="CL244" s="1106" t="n"/>
      <c r="CM244" s="1106" t="n"/>
      <c r="CN244" s="1106" t="n"/>
      <c r="CO244" s="1106" t="n"/>
      <c r="CP244" s="1106" t="n"/>
      <c r="CQ244" s="1106" t="n"/>
      <c r="CR244" s="1106" t="n"/>
      <c r="CS244" s="1106" t="n"/>
      <c r="CT244" s="1106" t="n"/>
      <c r="CU244" s="1106" t="n"/>
      <c r="CV244" s="1106" t="n"/>
      <c r="CW244" s="1106" t="n"/>
      <c r="CX244" s="1106" t="n"/>
      <c r="CY244" s="1106" t="n"/>
      <c r="CZ244" s="1106" t="n"/>
      <c r="DA244" s="1106" t="n"/>
      <c r="DB244" s="1106" t="n"/>
      <c r="DC244" s="1106" t="n"/>
      <c r="DD244" s="1106" t="n"/>
      <c r="DE244" s="1106" t="n"/>
      <c r="DF244" s="1106" t="n"/>
      <c r="DG244" s="1106" t="n"/>
      <c r="DH244" s="1106" t="n"/>
      <c r="DI244" s="1106" t="n"/>
    </row>
    <row r="245" ht="13.5" customHeight="1" s="1178">
      <c r="A245" s="1106" t="n"/>
      <c r="B245" s="1106" t="n"/>
      <c r="C245" s="1106" t="n"/>
      <c r="D245" s="1106" t="n"/>
      <c r="E245" s="1106" t="n"/>
      <c r="F245" s="1106" t="n"/>
      <c r="G245" s="144" t="n"/>
      <c r="H245" s="1106" t="n"/>
      <c r="I245" s="1106" t="n"/>
      <c r="J245" s="1106" t="n"/>
      <c r="K245" s="1106" t="n"/>
      <c r="L245" s="1106" t="n"/>
      <c r="M245" s="1106" t="n"/>
      <c r="N245" s="1106" t="n"/>
      <c r="O245" s="1106" t="n"/>
      <c r="P245" s="1106" t="n"/>
      <c r="Q245" s="1106" t="n"/>
      <c r="R245" s="1106" t="n"/>
      <c r="S245" s="1106" t="n"/>
      <c r="T245" s="230" t="n"/>
      <c r="U245" s="1106" t="n"/>
      <c r="V245" s="1106" t="n"/>
      <c r="W245" s="1106" t="n"/>
      <c r="X245" s="1106" t="n"/>
      <c r="Y245" s="1106" t="n"/>
      <c r="Z245" s="1106" t="n"/>
      <c r="AA245" s="144" t="n"/>
      <c r="AB245" s="1106" t="n"/>
      <c r="AC245" s="1106" t="n"/>
      <c r="AD245" s="1106" t="n"/>
      <c r="AE245" s="1106" t="n"/>
      <c r="AF245" s="1106" t="n"/>
      <c r="AG245" s="1106" t="n"/>
      <c r="AH245" s="144" t="n"/>
      <c r="AI245" s="1105" t="inlineStr">
        <is>
          <t>废品损失</t>
        </is>
      </c>
      <c r="AJ245" s="462" t="n">
        <v>-62480</v>
      </c>
      <c r="AK245" s="1106" t="n"/>
      <c r="AL245" s="462" t="n">
        <v>2147130</v>
      </c>
      <c r="AM245" s="462" t="n">
        <v>4227109</v>
      </c>
      <c r="AN245" s="1106" t="n"/>
      <c r="AO245" s="1106" t="n"/>
      <c r="AP245" s="1106" t="n"/>
      <c r="AQ245" s="1106" t="n"/>
      <c r="AR245" s="1106" t="n"/>
      <c r="AS245" s="1106" t="n"/>
      <c r="AT245" s="1106" t="n"/>
      <c r="AU245" s="1106" t="n"/>
      <c r="AV245" s="1106" t="n"/>
      <c r="AW245" s="1106" t="n"/>
      <c r="AX245" s="1106" t="n"/>
      <c r="AY245" s="1106" t="n"/>
      <c r="AZ245" s="144" t="n"/>
      <c r="BA245" s="1106" t="n"/>
      <c r="BB245" s="1106" t="n"/>
      <c r="BC245" s="1106" t="n"/>
      <c r="BD245" s="1106" t="n"/>
      <c r="BE245" s="1106" t="n"/>
      <c r="BF245" s="1106" t="n"/>
      <c r="BG245" s="1106" t="n"/>
      <c r="BH245" s="1106" t="n"/>
      <c r="BI245" s="1106" t="n"/>
      <c r="BJ245" s="1106" t="n"/>
      <c r="BK245" s="1106" t="n"/>
      <c r="BL245" s="1106" t="n"/>
      <c r="BM245" s="1106" t="n"/>
      <c r="BN245" s="1106" t="n"/>
      <c r="BO245" s="1106" t="n"/>
      <c r="BP245" s="1106" t="n"/>
      <c r="BQ245" s="1106" t="n"/>
      <c r="BR245" s="1106" t="n"/>
      <c r="BS245" s="1106" t="n"/>
      <c r="BT245" s="1106" t="n"/>
      <c r="BU245" s="1106" t="n"/>
      <c r="BV245" s="1106" t="n"/>
      <c r="BW245" s="1106" t="n"/>
      <c r="BX245" s="1106" t="n"/>
      <c r="BY245" s="1106" t="n"/>
      <c r="BZ245" s="1106" t="n"/>
      <c r="CA245" s="1106" t="n"/>
      <c r="CB245" s="1106" t="n"/>
      <c r="CC245" s="1106" t="n"/>
      <c r="CD245" s="1106" t="n"/>
      <c r="CE245" s="1106" t="n"/>
      <c r="CF245" s="1106" t="n"/>
      <c r="CG245" s="1106" t="n"/>
      <c r="CH245" s="1106" t="n"/>
      <c r="CI245" s="1106" t="n"/>
      <c r="CJ245" s="1106" t="n"/>
      <c r="CK245" s="1106" t="n"/>
      <c r="CL245" s="1106" t="n"/>
      <c r="CM245" s="1106" t="n"/>
      <c r="CN245" s="1106" t="n"/>
      <c r="CO245" s="1106" t="n"/>
      <c r="CP245" s="1106" t="n"/>
      <c r="CQ245" s="1106" t="n"/>
      <c r="CR245" s="1106" t="n"/>
      <c r="CS245" s="1106" t="n"/>
      <c r="CT245" s="1106" t="n"/>
      <c r="CU245" s="1106" t="n"/>
      <c r="CV245" s="1106" t="n"/>
      <c r="CW245" s="1106" t="n"/>
      <c r="CX245" s="1106" t="n"/>
      <c r="CY245" s="1106" t="n"/>
      <c r="CZ245" s="1106" t="n"/>
      <c r="DA245" s="1106" t="n"/>
      <c r="DB245" s="1106" t="n"/>
      <c r="DC245" s="1106" t="n"/>
      <c r="DD245" s="1106" t="n"/>
      <c r="DE245" s="1106" t="n"/>
      <c r="DF245" s="1106" t="n"/>
      <c r="DG245" s="1106" t="n"/>
      <c r="DH245" s="1106" t="n"/>
      <c r="DI245" s="1106" t="n"/>
    </row>
    <row r="246" ht="13.5" customHeight="1" s="1178">
      <c r="A246" s="1106" t="n"/>
      <c r="B246" s="1106" t="n"/>
      <c r="C246" s="1106" t="n"/>
      <c r="D246" s="1106" t="n"/>
      <c r="E246" s="1106" t="n"/>
      <c r="F246" s="1106" t="n"/>
      <c r="G246" s="144" t="n"/>
      <c r="H246" s="1106" t="n"/>
      <c r="I246" s="1106" t="n"/>
      <c r="J246" s="1106" t="n"/>
      <c r="K246" s="1106" t="n"/>
      <c r="L246" s="1106" t="n"/>
      <c r="M246" s="1106" t="n"/>
      <c r="N246" s="1106" t="n"/>
      <c r="O246" s="1106" t="n"/>
      <c r="P246" s="1106" t="n"/>
      <c r="Q246" s="1106" t="n"/>
      <c r="R246" s="1106" t="n"/>
      <c r="S246" s="1106" t="n"/>
      <c r="T246" s="230" t="n"/>
      <c r="U246" s="1106" t="n"/>
      <c r="V246" s="1106" t="n"/>
      <c r="W246" s="1106" t="n"/>
      <c r="X246" s="1106" t="n"/>
      <c r="Y246" s="1106" t="n"/>
      <c r="Z246" s="1106" t="n"/>
      <c r="AA246" s="144" t="n"/>
      <c r="AB246" s="1106" t="n"/>
      <c r="AC246" s="1106" t="n"/>
      <c r="AD246" s="1106" t="n"/>
      <c r="AE246" s="1106" t="n"/>
      <c r="AF246" s="1106" t="n"/>
      <c r="AG246" s="1106" t="n"/>
      <c r="AH246" s="144" t="n"/>
      <c r="AI246" s="1105" t="inlineStr">
        <is>
          <t>折旧费</t>
        </is>
      </c>
      <c r="AJ246" s="462" t="n">
        <v>-600000</v>
      </c>
      <c r="AK246" s="1106" t="n"/>
      <c r="AL246" s="462" t="n">
        <v>2747130</v>
      </c>
      <c r="AM246" s="1106" t="n"/>
      <c r="AN246" s="1106" t="n"/>
      <c r="AO246" s="1106" t="n"/>
      <c r="AP246" s="1106" t="n"/>
      <c r="AQ246" s="1106" t="n"/>
      <c r="AR246" s="1106" t="n"/>
      <c r="AS246" s="1106" t="n"/>
      <c r="AT246" s="1106" t="n"/>
      <c r="AU246" s="1106" t="n"/>
      <c r="AV246" s="1106" t="n"/>
      <c r="AW246" s="1106" t="n"/>
      <c r="AX246" s="1106" t="n"/>
      <c r="AY246" s="1106" t="n"/>
      <c r="AZ246" s="144" t="n"/>
      <c r="BA246" s="1106" t="n"/>
      <c r="BB246" s="1106" t="n"/>
      <c r="BC246" s="1106" t="n"/>
      <c r="BD246" s="1106" t="n"/>
      <c r="BE246" s="1106" t="n"/>
      <c r="BF246" s="1106" t="n"/>
      <c r="BG246" s="1106" t="n"/>
      <c r="BH246" s="1106" t="n"/>
      <c r="BI246" s="1106" t="n"/>
      <c r="BJ246" s="1106" t="n"/>
      <c r="BK246" s="1106" t="n"/>
      <c r="BL246" s="1106" t="n"/>
      <c r="BM246" s="1106" t="n"/>
      <c r="BN246" s="1106" t="n"/>
      <c r="BO246" s="1106" t="n"/>
      <c r="BP246" s="1106" t="n"/>
      <c r="BQ246" s="1106" t="n"/>
      <c r="BR246" s="1106" t="n"/>
      <c r="BS246" s="1106" t="n"/>
      <c r="BT246" s="1106" t="n"/>
      <c r="BU246" s="1106" t="n"/>
      <c r="BV246" s="1106" t="n"/>
      <c r="BW246" s="1106" t="n"/>
      <c r="BX246" s="1106" t="n"/>
      <c r="BY246" s="1106" t="n"/>
      <c r="BZ246" s="1106" t="n"/>
      <c r="CA246" s="1106" t="n"/>
      <c r="CB246" s="1106" t="n"/>
      <c r="CC246" s="1106" t="n"/>
      <c r="CD246" s="1106" t="n"/>
      <c r="CE246" s="1106" t="n"/>
      <c r="CF246" s="1106" t="n"/>
      <c r="CG246" s="1106" t="n"/>
      <c r="CH246" s="1106" t="n"/>
      <c r="CI246" s="1106" t="n"/>
      <c r="CJ246" s="1106" t="n"/>
      <c r="CK246" s="1106" t="n"/>
      <c r="CL246" s="1106" t="n"/>
      <c r="CM246" s="1106" t="n"/>
      <c r="CN246" s="1106" t="n"/>
      <c r="CO246" s="1106" t="n"/>
      <c r="CP246" s="1106" t="n"/>
      <c r="CQ246" s="1106" t="n"/>
      <c r="CR246" s="1106" t="n"/>
      <c r="CS246" s="1106" t="n"/>
      <c r="CT246" s="1106" t="n"/>
      <c r="CU246" s="1106" t="n"/>
      <c r="CV246" s="1106" t="n"/>
      <c r="CW246" s="1106" t="n"/>
      <c r="CX246" s="1106" t="n"/>
      <c r="CY246" s="1106" t="n"/>
      <c r="CZ246" s="1106" t="n"/>
      <c r="DA246" s="1106" t="n"/>
      <c r="DB246" s="1106" t="n"/>
      <c r="DC246" s="1106" t="n"/>
      <c r="DD246" s="1106" t="n"/>
      <c r="DE246" s="1106" t="n"/>
      <c r="DF246" s="1106" t="n"/>
      <c r="DG246" s="1106" t="n"/>
      <c r="DH246" s="1106" t="n"/>
      <c r="DI246" s="1106" t="n"/>
    </row>
    <row r="247" ht="13.5" customHeight="1" s="1178">
      <c r="A247" s="1106" t="n"/>
      <c r="B247" s="1106" t="n"/>
      <c r="C247" s="1106" t="n"/>
      <c r="D247" s="1106" t="n"/>
      <c r="E247" s="1106" t="n"/>
      <c r="F247" s="1106" t="n"/>
      <c r="G247" s="144" t="n"/>
      <c r="H247" s="1106" t="n"/>
      <c r="I247" s="1106" t="n"/>
      <c r="J247" s="1106" t="n"/>
      <c r="K247" s="1106" t="n"/>
      <c r="L247" s="1106" t="n"/>
      <c r="M247" s="1106" t="n"/>
      <c r="N247" s="1106" t="n"/>
      <c r="O247" s="1106" t="n"/>
      <c r="P247" s="1106" t="n"/>
      <c r="Q247" s="1106" t="n"/>
      <c r="R247" s="1106" t="n"/>
      <c r="S247" s="1106" t="n"/>
      <c r="T247" s="230" t="n"/>
      <c r="U247" s="1106" t="n"/>
      <c r="V247" s="1106" t="n"/>
      <c r="W247" s="1106" t="n"/>
      <c r="X247" s="1106" t="n"/>
      <c r="Y247" s="1106" t="n"/>
      <c r="Z247" s="1106" t="n"/>
      <c r="AA247" s="144" t="n"/>
      <c r="AB247" s="1106" t="n"/>
      <c r="AC247" s="1106" t="n"/>
      <c r="AD247" s="1106" t="n"/>
      <c r="AE247" s="1106" t="n"/>
      <c r="AF247" s="1106" t="n"/>
      <c r="AG247" s="1106" t="n"/>
      <c r="AH247" s="144" t="n"/>
      <c r="AI247" s="1105" t="inlineStr">
        <is>
          <t>产品库存变化</t>
        </is>
      </c>
      <c r="AJ247" s="462" t="inlineStr">
        <is>
          <t>(-179,269.23)</t>
        </is>
      </c>
      <c r="AK247" s="1106" t="n"/>
      <c r="AL247" s="462" t="n">
        <v>2567860.77</v>
      </c>
      <c r="AM247" s="1106" t="n"/>
      <c r="AN247" s="1106" t="n"/>
      <c r="AO247" s="1106" t="n"/>
      <c r="AP247" s="1106" t="n"/>
      <c r="AQ247" s="1106" t="n"/>
      <c r="AR247" s="1106" t="n"/>
      <c r="AS247" s="1106" t="n"/>
      <c r="AT247" s="1106" t="n"/>
      <c r="AU247" s="1106" t="n"/>
      <c r="AV247" s="1106" t="n"/>
      <c r="AW247" s="1106" t="n"/>
      <c r="AX247" s="1106" t="n"/>
      <c r="AY247" s="1106" t="n"/>
      <c r="AZ247" s="144" t="n"/>
      <c r="BA247" s="1106" t="n"/>
      <c r="BB247" s="1106" t="n"/>
      <c r="BC247" s="1106" t="n"/>
      <c r="BD247" s="1106" t="n"/>
      <c r="BE247" s="1106" t="n"/>
      <c r="BF247" s="1106" t="n"/>
      <c r="BG247" s="1106" t="n"/>
      <c r="BH247" s="1106" t="n"/>
      <c r="BI247" s="1106" t="n"/>
      <c r="BJ247" s="1106" t="n"/>
      <c r="BK247" s="1106" t="n"/>
      <c r="BL247" s="1106" t="n"/>
      <c r="BM247" s="1106" t="n"/>
      <c r="BN247" s="1106" t="n"/>
      <c r="BO247" s="1106" t="n"/>
      <c r="BP247" s="1106" t="n"/>
      <c r="BQ247" s="1106" t="n"/>
      <c r="BR247" s="1106" t="n"/>
      <c r="BS247" s="1106" t="n"/>
      <c r="BT247" s="1106" t="n"/>
      <c r="BU247" s="1106" t="n"/>
      <c r="BV247" s="1106" t="n"/>
      <c r="BW247" s="1106" t="n"/>
      <c r="BX247" s="1106" t="n"/>
      <c r="BY247" s="1106" t="n"/>
      <c r="BZ247" s="1106" t="n"/>
      <c r="CA247" s="1106" t="n"/>
      <c r="CB247" s="1106" t="n"/>
      <c r="CC247" s="1106" t="n"/>
      <c r="CD247" s="1106" t="n"/>
      <c r="CE247" s="1106" t="n"/>
      <c r="CF247" s="1106" t="n"/>
      <c r="CG247" s="1106" t="n"/>
      <c r="CH247" s="1106" t="n"/>
      <c r="CI247" s="1106" t="n"/>
      <c r="CJ247" s="1106" t="n"/>
      <c r="CK247" s="1106" t="n"/>
      <c r="CL247" s="1106" t="n"/>
      <c r="CM247" s="1106" t="n"/>
      <c r="CN247" s="1106" t="n"/>
      <c r="CO247" s="1106" t="n"/>
      <c r="CP247" s="1106" t="n"/>
      <c r="CQ247" s="1106" t="n"/>
      <c r="CR247" s="1106" t="n"/>
      <c r="CS247" s="1106" t="n"/>
      <c r="CT247" s="1106" t="n"/>
      <c r="CU247" s="1106" t="n"/>
      <c r="CV247" s="1106" t="n"/>
      <c r="CW247" s="1106" t="n"/>
      <c r="CX247" s="1106" t="n"/>
      <c r="CY247" s="1106" t="n"/>
      <c r="CZ247" s="1106" t="n"/>
      <c r="DA247" s="1106" t="n"/>
      <c r="DB247" s="1106" t="n"/>
      <c r="DC247" s="1106" t="n"/>
      <c r="DD247" s="1106" t="n"/>
      <c r="DE247" s="1106" t="n"/>
      <c r="DF247" s="1106" t="n"/>
      <c r="DG247" s="1106" t="n"/>
      <c r="DH247" s="1106" t="n"/>
      <c r="DI247" s="1106" t="n"/>
    </row>
    <row r="248" ht="13.5" customHeight="1" s="1178">
      <c r="A248" s="1106" t="n"/>
      <c r="B248" s="1106" t="n"/>
      <c r="C248" s="1106" t="n"/>
      <c r="D248" s="1106" t="n"/>
      <c r="E248" s="1106" t="n"/>
      <c r="F248" s="1106" t="n"/>
      <c r="G248" s="144" t="n"/>
      <c r="H248" s="1106" t="n"/>
      <c r="I248" s="1106" t="n"/>
      <c r="J248" s="1106" t="n"/>
      <c r="K248" s="1106" t="n"/>
      <c r="L248" s="1106" t="n"/>
      <c r="M248" s="1106" t="n"/>
      <c r="N248" s="1106" t="n"/>
      <c r="O248" s="1106" t="n"/>
      <c r="P248" s="1106" t="n"/>
      <c r="Q248" s="1106" t="n"/>
      <c r="R248" s="1106" t="n"/>
      <c r="S248" s="1106" t="n"/>
      <c r="T248" s="230" t="n"/>
      <c r="U248" s="1106" t="n"/>
      <c r="V248" s="1106" t="n"/>
      <c r="W248" s="1106" t="n"/>
      <c r="X248" s="1106" t="n"/>
      <c r="Y248" s="1106" t="n"/>
      <c r="Z248" s="1106" t="n"/>
      <c r="AA248" s="144" t="n"/>
      <c r="AB248" s="1106" t="n"/>
      <c r="AC248" s="1106" t="n"/>
      <c r="AD248" s="1106" t="n"/>
      <c r="AE248" s="1106" t="n"/>
      <c r="AF248" s="1106" t="n"/>
      <c r="AG248" s="1106" t="n"/>
      <c r="AH248" s="144" t="n"/>
      <c r="AI248" s="1105" t="inlineStr">
        <is>
          <t>原材料存储费</t>
        </is>
      </c>
      <c r="AJ248" s="462" t="n">
        <v>-5107.5</v>
      </c>
      <c r="AK248" s="1106" t="n"/>
      <c r="AL248" s="462" t="n">
        <v>2572968.27</v>
      </c>
      <c r="AM248" s="462" t="n">
        <v>4222001.5</v>
      </c>
      <c r="AN248" s="1106" t="n"/>
      <c r="AO248" s="1106" t="n"/>
      <c r="AP248" s="1106" t="n"/>
      <c r="AQ248" s="1106" t="n"/>
      <c r="AR248" s="1106" t="n"/>
      <c r="AS248" s="1106" t="n"/>
      <c r="AT248" s="1106" t="n"/>
      <c r="AU248" s="1106" t="n"/>
      <c r="AV248" s="1106" t="n"/>
      <c r="AW248" s="1106" t="n"/>
      <c r="AX248" s="1106" t="n"/>
      <c r="AY248" s="1106" t="n"/>
      <c r="AZ248" s="144" t="n"/>
      <c r="BA248" s="1106" t="n"/>
      <c r="BB248" s="1106" t="n"/>
      <c r="BC248" s="1106" t="n"/>
      <c r="BD248" s="1106" t="n"/>
      <c r="BE248" s="1106" t="n"/>
      <c r="BF248" s="1106" t="n"/>
      <c r="BG248" s="1106" t="n"/>
      <c r="BH248" s="1106" t="n"/>
      <c r="BI248" s="1106" t="n"/>
      <c r="BJ248" s="1106" t="n"/>
      <c r="BK248" s="1106" t="n"/>
      <c r="BL248" s="1106" t="n"/>
      <c r="BM248" s="1106" t="n"/>
      <c r="BN248" s="1106" t="n"/>
      <c r="BO248" s="1106" t="n"/>
      <c r="BP248" s="1106" t="n"/>
      <c r="BQ248" s="1106" t="n"/>
      <c r="BR248" s="1106" t="n"/>
      <c r="BS248" s="1106" t="n"/>
      <c r="BT248" s="1106" t="n"/>
      <c r="BU248" s="1106" t="n"/>
      <c r="BV248" s="1106" t="n"/>
      <c r="BW248" s="1106" t="n"/>
      <c r="BX248" s="1106" t="n"/>
      <c r="BY248" s="1106" t="n"/>
      <c r="BZ248" s="1106" t="n"/>
      <c r="CA248" s="1106" t="n"/>
      <c r="CB248" s="1106" t="n"/>
      <c r="CC248" s="1106" t="n"/>
      <c r="CD248" s="1106" t="n"/>
      <c r="CE248" s="1106" t="n"/>
      <c r="CF248" s="1106" t="n"/>
      <c r="CG248" s="1106" t="n"/>
      <c r="CH248" s="1106" t="n"/>
      <c r="CI248" s="1106" t="n"/>
      <c r="CJ248" s="1106" t="n"/>
      <c r="CK248" s="1106" t="n"/>
      <c r="CL248" s="1106" t="n"/>
      <c r="CM248" s="1106" t="n"/>
      <c r="CN248" s="1106" t="n"/>
      <c r="CO248" s="1106" t="n"/>
      <c r="CP248" s="1106" t="n"/>
      <c r="CQ248" s="1106" t="n"/>
      <c r="CR248" s="1106" t="n"/>
      <c r="CS248" s="1106" t="n"/>
      <c r="CT248" s="1106" t="n"/>
      <c r="CU248" s="1106" t="n"/>
      <c r="CV248" s="1106" t="n"/>
      <c r="CW248" s="1106" t="n"/>
      <c r="CX248" s="1106" t="n"/>
      <c r="CY248" s="1106" t="n"/>
      <c r="CZ248" s="1106" t="n"/>
      <c r="DA248" s="1106" t="n"/>
      <c r="DB248" s="1106" t="n"/>
      <c r="DC248" s="1106" t="n"/>
      <c r="DD248" s="1106" t="n"/>
      <c r="DE248" s="1106" t="n"/>
      <c r="DF248" s="1106" t="n"/>
      <c r="DG248" s="1106" t="n"/>
      <c r="DH248" s="1106" t="n"/>
      <c r="DI248" s="1106" t="n"/>
    </row>
    <row r="249" ht="13.5" customHeight="1" s="1178">
      <c r="A249" s="1106" t="n"/>
      <c r="B249" s="1106" t="n"/>
      <c r="C249" s="1106" t="n"/>
      <c r="D249" s="1106" t="n"/>
      <c r="E249" s="1106" t="n"/>
      <c r="F249" s="1106" t="n"/>
      <c r="G249" s="144" t="n"/>
      <c r="H249" s="1106" t="n"/>
      <c r="I249" s="1106" t="n"/>
      <c r="J249" s="1106" t="n"/>
      <c r="K249" s="1106" t="n"/>
      <c r="L249" s="1106" t="n"/>
      <c r="M249" s="1106" t="n"/>
      <c r="N249" s="1106" t="n"/>
      <c r="O249" s="1106" t="n"/>
      <c r="P249" s="1106" t="n"/>
      <c r="Q249" s="1106" t="n"/>
      <c r="R249" s="1106" t="n"/>
      <c r="S249" s="1106" t="n"/>
      <c r="T249" s="230" t="n"/>
      <c r="U249" s="1106" t="n"/>
      <c r="V249" s="1106" t="n"/>
      <c r="W249" s="1106" t="n"/>
      <c r="X249" s="1106" t="n"/>
      <c r="Y249" s="1106" t="n"/>
      <c r="Z249" s="1106" t="n"/>
      <c r="AA249" s="144" t="n"/>
      <c r="AB249" s="1106" t="n"/>
      <c r="AC249" s="1106" t="n"/>
      <c r="AD249" s="1106" t="n"/>
      <c r="AE249" s="1106" t="n"/>
      <c r="AF249" s="1106" t="n"/>
      <c r="AG249" s="1106" t="n"/>
      <c r="AH249" s="144" t="n"/>
      <c r="AI249" s="1105" t="inlineStr">
        <is>
          <t>成品存储费</t>
        </is>
      </c>
      <c r="AJ249" s="462" t="n">
        <v>-10600</v>
      </c>
      <c r="AK249" s="1106" t="n"/>
      <c r="AL249" s="462" t="n">
        <v>2583568.27</v>
      </c>
      <c r="AM249" s="462" t="n">
        <v>4211401.5</v>
      </c>
      <c r="AN249" s="1106" t="n"/>
      <c r="AO249" s="1106" t="n"/>
      <c r="AP249" s="1106" t="n"/>
      <c r="AQ249" s="1106" t="n"/>
      <c r="AR249" s="1106" t="n"/>
      <c r="AS249" s="1106" t="n"/>
      <c r="AT249" s="1106" t="n"/>
      <c r="AU249" s="1106" t="n"/>
      <c r="AV249" s="1106" t="n"/>
      <c r="AW249" s="1106" t="n"/>
      <c r="AX249" s="1106" t="n"/>
      <c r="AY249" s="1106" t="n"/>
      <c r="AZ249" s="144" t="n"/>
      <c r="BA249" s="1106" t="n"/>
      <c r="BB249" s="1106" t="n"/>
      <c r="BC249" s="1106" t="n"/>
      <c r="BD249" s="1106" t="n"/>
      <c r="BE249" s="1106" t="n"/>
      <c r="BF249" s="1106" t="n"/>
      <c r="BG249" s="1106" t="n"/>
      <c r="BH249" s="1106" t="n"/>
      <c r="BI249" s="1106" t="n"/>
      <c r="BJ249" s="1106" t="n"/>
      <c r="BK249" s="1106" t="n"/>
      <c r="BL249" s="1106" t="n"/>
      <c r="BM249" s="1106" t="n"/>
      <c r="BN249" s="1106" t="n"/>
      <c r="BO249" s="1106" t="n"/>
      <c r="BP249" s="1106" t="n"/>
      <c r="BQ249" s="1106" t="n"/>
      <c r="BR249" s="1106" t="n"/>
      <c r="BS249" s="1106" t="n"/>
      <c r="BT249" s="1106" t="n"/>
      <c r="BU249" s="1106" t="n"/>
      <c r="BV249" s="1106" t="n"/>
      <c r="BW249" s="1106" t="n"/>
      <c r="BX249" s="1106" t="n"/>
      <c r="BY249" s="1106" t="n"/>
      <c r="BZ249" s="1106" t="n"/>
      <c r="CA249" s="1106" t="n"/>
      <c r="CB249" s="1106" t="n"/>
      <c r="CC249" s="1106" t="n"/>
      <c r="CD249" s="1106" t="n"/>
      <c r="CE249" s="1106" t="n"/>
      <c r="CF249" s="1106" t="n"/>
      <c r="CG249" s="1106" t="n"/>
      <c r="CH249" s="1106" t="n"/>
      <c r="CI249" s="1106" t="n"/>
      <c r="CJ249" s="1106" t="n"/>
      <c r="CK249" s="1106" t="n"/>
      <c r="CL249" s="1106" t="n"/>
      <c r="CM249" s="1106" t="n"/>
      <c r="CN249" s="1106" t="n"/>
      <c r="CO249" s="1106" t="n"/>
      <c r="CP249" s="1106" t="n"/>
      <c r="CQ249" s="1106" t="n"/>
      <c r="CR249" s="1106" t="n"/>
      <c r="CS249" s="1106" t="n"/>
      <c r="CT249" s="1106" t="n"/>
      <c r="CU249" s="1106" t="n"/>
      <c r="CV249" s="1106" t="n"/>
      <c r="CW249" s="1106" t="n"/>
      <c r="CX249" s="1106" t="n"/>
      <c r="CY249" s="1106" t="n"/>
      <c r="CZ249" s="1106" t="n"/>
      <c r="DA249" s="1106" t="n"/>
      <c r="DB249" s="1106" t="n"/>
      <c r="DC249" s="1106" t="n"/>
      <c r="DD249" s="1106" t="n"/>
      <c r="DE249" s="1106" t="n"/>
      <c r="DF249" s="1106" t="n"/>
      <c r="DG249" s="1106" t="n"/>
      <c r="DH249" s="1106" t="n"/>
      <c r="DI249" s="1106" t="n"/>
    </row>
    <row r="250" ht="13.5" customHeight="1" s="1178">
      <c r="A250" s="1106" t="n"/>
      <c r="B250" s="1106" t="n"/>
      <c r="C250" s="1106" t="n"/>
      <c r="D250" s="1106" t="n"/>
      <c r="E250" s="1106" t="n"/>
      <c r="F250" s="1106" t="n"/>
      <c r="G250" s="144" t="n"/>
      <c r="H250" s="1106" t="n"/>
      <c r="I250" s="1106" t="n"/>
      <c r="J250" s="1106" t="n"/>
      <c r="K250" s="1106" t="n"/>
      <c r="L250" s="1106" t="n"/>
      <c r="M250" s="1106" t="n"/>
      <c r="N250" s="1106" t="n"/>
      <c r="O250" s="1106" t="n"/>
      <c r="P250" s="1106" t="n"/>
      <c r="Q250" s="1106" t="n"/>
      <c r="R250" s="1106" t="n"/>
      <c r="S250" s="1106" t="n"/>
      <c r="T250" s="230" t="n"/>
      <c r="U250" s="1106" t="n"/>
      <c r="V250" s="1106" t="n"/>
      <c r="W250" s="1106" t="n"/>
      <c r="X250" s="1106" t="n"/>
      <c r="Y250" s="1106" t="n"/>
      <c r="Z250" s="1106" t="n"/>
      <c r="AA250" s="144" t="n"/>
      <c r="AB250" s="1106" t="n"/>
      <c r="AC250" s="1106" t="n"/>
      <c r="AD250" s="1106" t="n"/>
      <c r="AE250" s="1106" t="n"/>
      <c r="AF250" s="1106" t="n"/>
      <c r="AG250" s="1106" t="n"/>
      <c r="AH250" s="144" t="n"/>
      <c r="AI250" s="1105" t="inlineStr">
        <is>
          <t>上期国债返回</t>
        </is>
      </c>
      <c r="AJ250" s="1106" t="n">
        <v>0</v>
      </c>
      <c r="AK250" s="1106" t="n"/>
      <c r="AL250" s="1106" t="n"/>
      <c r="AM250" s="462" t="n">
        <v>4211401.5</v>
      </c>
      <c r="AN250" s="1106" t="n"/>
      <c r="AO250" s="1106" t="n"/>
      <c r="AP250" s="1106" t="n"/>
      <c r="AQ250" s="1106" t="n"/>
      <c r="AR250" s="1106" t="n"/>
      <c r="AS250" s="1106" t="n"/>
      <c r="AT250" s="1106" t="n"/>
      <c r="AU250" s="1106" t="n"/>
      <c r="AV250" s="1106" t="n"/>
      <c r="AW250" s="1106" t="n"/>
      <c r="AX250" s="1106" t="n"/>
      <c r="AY250" s="1106" t="n"/>
      <c r="AZ250" s="144" t="n"/>
      <c r="BA250" s="1106" t="n"/>
      <c r="BB250" s="1106" t="n"/>
      <c r="BC250" s="1106" t="n"/>
      <c r="BD250" s="1106" t="n"/>
      <c r="BE250" s="1106" t="n"/>
      <c r="BF250" s="1106" t="n"/>
      <c r="BG250" s="1106" t="n"/>
      <c r="BH250" s="1106" t="n"/>
      <c r="BI250" s="1106" t="n"/>
      <c r="BJ250" s="1106" t="n"/>
      <c r="BK250" s="1106" t="n"/>
      <c r="BL250" s="1106" t="n"/>
      <c r="BM250" s="1106" t="n"/>
      <c r="BN250" s="1106" t="n"/>
      <c r="BO250" s="1106" t="n"/>
      <c r="BP250" s="1106" t="n"/>
      <c r="BQ250" s="1106" t="n"/>
      <c r="BR250" s="1106" t="n"/>
      <c r="BS250" s="1106" t="n"/>
      <c r="BT250" s="1106" t="n"/>
      <c r="BU250" s="1106" t="n"/>
      <c r="BV250" s="1106" t="n"/>
      <c r="BW250" s="1106" t="n"/>
      <c r="BX250" s="1106" t="n"/>
      <c r="BY250" s="1106" t="n"/>
      <c r="BZ250" s="1106" t="n"/>
      <c r="CA250" s="1106" t="n"/>
      <c r="CB250" s="1106" t="n"/>
      <c r="CC250" s="1106" t="n"/>
      <c r="CD250" s="1106" t="n"/>
      <c r="CE250" s="1106" t="n"/>
      <c r="CF250" s="1106" t="n"/>
      <c r="CG250" s="1106" t="n"/>
      <c r="CH250" s="1106" t="n"/>
      <c r="CI250" s="1106" t="n"/>
      <c r="CJ250" s="1106" t="n"/>
      <c r="CK250" s="1106" t="n"/>
      <c r="CL250" s="1106" t="n"/>
      <c r="CM250" s="1106" t="n"/>
      <c r="CN250" s="1106" t="n"/>
      <c r="CO250" s="1106" t="n"/>
      <c r="CP250" s="1106" t="n"/>
      <c r="CQ250" s="1106" t="n"/>
      <c r="CR250" s="1106" t="n"/>
      <c r="CS250" s="1106" t="n"/>
      <c r="CT250" s="1106" t="n"/>
      <c r="CU250" s="1106" t="n"/>
      <c r="CV250" s="1106" t="n"/>
      <c r="CW250" s="1106" t="n"/>
      <c r="CX250" s="1106" t="n"/>
      <c r="CY250" s="1106" t="n"/>
      <c r="CZ250" s="1106" t="n"/>
      <c r="DA250" s="1106" t="n"/>
      <c r="DB250" s="1106" t="n"/>
      <c r="DC250" s="1106" t="n"/>
      <c r="DD250" s="1106" t="n"/>
      <c r="DE250" s="1106" t="n"/>
      <c r="DF250" s="1106" t="n"/>
      <c r="DG250" s="1106" t="n"/>
      <c r="DH250" s="1106" t="n"/>
      <c r="DI250" s="1106" t="n"/>
    </row>
    <row r="251" ht="13.5" customHeight="1" s="1178">
      <c r="A251" s="1106" t="n"/>
      <c r="B251" s="1106" t="n"/>
      <c r="C251" s="1106" t="n"/>
      <c r="D251" s="1106" t="n"/>
      <c r="E251" s="1106" t="n"/>
      <c r="F251" s="1106" t="n"/>
      <c r="G251" s="144" t="n"/>
      <c r="H251" s="1106" t="n"/>
      <c r="I251" s="1106" t="n"/>
      <c r="J251" s="1106" t="n"/>
      <c r="K251" s="1106" t="n"/>
      <c r="L251" s="1106" t="n"/>
      <c r="M251" s="1106" t="n"/>
      <c r="N251" s="1106" t="n"/>
      <c r="O251" s="1106" t="n"/>
      <c r="P251" s="1106" t="n"/>
      <c r="Q251" s="1106" t="n"/>
      <c r="R251" s="1106" t="n"/>
      <c r="S251" s="1106" t="n"/>
      <c r="T251" s="230" t="n"/>
      <c r="U251" s="1106" t="n"/>
      <c r="V251" s="1106" t="n"/>
      <c r="W251" s="1106" t="n"/>
      <c r="X251" s="1106" t="n"/>
      <c r="Y251" s="1106" t="n"/>
      <c r="Z251" s="1106" t="n"/>
      <c r="AA251" s="144" t="n"/>
      <c r="AB251" s="1106" t="n"/>
      <c r="AC251" s="1106" t="n"/>
      <c r="AD251" s="1106" t="n"/>
      <c r="AE251" s="1106" t="n"/>
      <c r="AF251" s="1106" t="n"/>
      <c r="AG251" s="1106" t="n"/>
      <c r="AH251" s="144" t="n"/>
      <c r="AI251" s="1105" t="inlineStr">
        <is>
          <t>上期国债利息</t>
        </is>
      </c>
      <c r="AJ251" s="1106" t="n">
        <v>0</v>
      </c>
      <c r="AK251" s="462" t="n">
        <v>2672600</v>
      </c>
      <c r="AL251" s="1106" t="n"/>
      <c r="AM251" s="462" t="n">
        <v>4211401.5</v>
      </c>
      <c r="AN251" s="1106" t="n"/>
      <c r="AO251" s="1106" t="n"/>
      <c r="AP251" s="1106" t="n"/>
      <c r="AQ251" s="1106" t="n"/>
      <c r="AR251" s="1106" t="n"/>
      <c r="AS251" s="1106" t="n"/>
      <c r="AT251" s="1106" t="n"/>
      <c r="AU251" s="1106" t="n"/>
      <c r="AV251" s="1106" t="n"/>
      <c r="AW251" s="1106" t="n"/>
      <c r="AX251" s="1106" t="n"/>
      <c r="AY251" s="1106" t="n"/>
      <c r="AZ251" s="144" t="n"/>
      <c r="BA251" s="1106" t="n"/>
      <c r="BB251" s="1106" t="n"/>
      <c r="BC251" s="1106" t="n"/>
      <c r="BD251" s="1106" t="n"/>
      <c r="BE251" s="1106" t="n"/>
      <c r="BF251" s="1106" t="n"/>
      <c r="BG251" s="1106" t="n"/>
      <c r="BH251" s="1106" t="n"/>
      <c r="BI251" s="1106" t="n"/>
      <c r="BJ251" s="1106" t="n"/>
      <c r="BK251" s="1106" t="n"/>
      <c r="BL251" s="1106" t="n"/>
      <c r="BM251" s="1106" t="n"/>
      <c r="BN251" s="1106" t="n"/>
      <c r="BO251" s="1106" t="n"/>
      <c r="BP251" s="1106" t="n"/>
      <c r="BQ251" s="1106" t="n"/>
      <c r="BR251" s="1106" t="n"/>
      <c r="BS251" s="1106" t="n"/>
      <c r="BT251" s="1106" t="n"/>
      <c r="BU251" s="1106" t="n"/>
      <c r="BV251" s="1106" t="n"/>
      <c r="BW251" s="1106" t="n"/>
      <c r="BX251" s="1106" t="n"/>
      <c r="BY251" s="1106" t="n"/>
      <c r="BZ251" s="1106" t="n"/>
      <c r="CA251" s="1106" t="n"/>
      <c r="CB251" s="1106" t="n"/>
      <c r="CC251" s="1106" t="n"/>
      <c r="CD251" s="1106" t="n"/>
      <c r="CE251" s="1106" t="n"/>
      <c r="CF251" s="1106" t="n"/>
      <c r="CG251" s="1106" t="n"/>
      <c r="CH251" s="1106" t="n"/>
      <c r="CI251" s="1106" t="n"/>
      <c r="CJ251" s="1106" t="n"/>
      <c r="CK251" s="1106" t="n"/>
      <c r="CL251" s="1106" t="n"/>
      <c r="CM251" s="1106" t="n"/>
      <c r="CN251" s="1106" t="n"/>
      <c r="CO251" s="1106" t="n"/>
      <c r="CP251" s="1106" t="n"/>
      <c r="CQ251" s="1106" t="n"/>
      <c r="CR251" s="1106" t="n"/>
      <c r="CS251" s="1106" t="n"/>
      <c r="CT251" s="1106" t="n"/>
      <c r="CU251" s="1106" t="n"/>
      <c r="CV251" s="1106" t="n"/>
      <c r="CW251" s="1106" t="n"/>
      <c r="CX251" s="1106" t="n"/>
      <c r="CY251" s="1106" t="n"/>
      <c r="CZ251" s="1106" t="n"/>
      <c r="DA251" s="1106" t="n"/>
      <c r="DB251" s="1106" t="n"/>
      <c r="DC251" s="1106" t="n"/>
      <c r="DD251" s="1106" t="n"/>
      <c r="DE251" s="1106" t="n"/>
      <c r="DF251" s="1106" t="n"/>
      <c r="DG251" s="1106" t="n"/>
      <c r="DH251" s="1106" t="n"/>
      <c r="DI251" s="1106" t="n"/>
    </row>
    <row r="252" ht="13.5" customHeight="1" s="1178">
      <c r="A252" s="1106" t="n"/>
      <c r="B252" s="1106" t="n"/>
      <c r="C252" s="1106" t="n"/>
      <c r="D252" s="1106" t="n"/>
      <c r="E252" s="1106" t="n"/>
      <c r="F252" s="1106" t="n"/>
      <c r="G252" s="144" t="n"/>
      <c r="H252" s="1106" t="n"/>
      <c r="I252" s="1106" t="n"/>
      <c r="J252" s="1106" t="n"/>
      <c r="K252" s="1106" t="n"/>
      <c r="L252" s="1106" t="n"/>
      <c r="M252" s="1106" t="n"/>
      <c r="N252" s="1106" t="n"/>
      <c r="O252" s="1106" t="n"/>
      <c r="P252" s="1106" t="n"/>
      <c r="Q252" s="1106" t="n"/>
      <c r="R252" s="1106" t="n"/>
      <c r="S252" s="1106" t="n"/>
      <c r="T252" s="230" t="n"/>
      <c r="U252" s="1106" t="n"/>
      <c r="V252" s="1106" t="n"/>
      <c r="W252" s="1106" t="n"/>
      <c r="X252" s="1106" t="n"/>
      <c r="Y252" s="1106" t="n"/>
      <c r="Z252" s="1106" t="n"/>
      <c r="AA252" s="144" t="n"/>
      <c r="AB252" s="1106" t="n"/>
      <c r="AC252" s="1106" t="n"/>
      <c r="AD252" s="1106" t="n"/>
      <c r="AE252" s="1106" t="n"/>
      <c r="AF252" s="1106" t="n"/>
      <c r="AG252" s="1106" t="n"/>
      <c r="AH252" s="144" t="n"/>
      <c r="AI252" s="1105" t="inlineStr">
        <is>
          <t>还银行贷款</t>
        </is>
      </c>
      <c r="AJ252" s="462" t="n">
        <v>0</v>
      </c>
      <c r="AK252" s="1106" t="n"/>
      <c r="AL252" s="1106" t="n"/>
      <c r="AM252" s="462" t="n">
        <v>4211401.5</v>
      </c>
      <c r="AN252" s="1106" t="n"/>
      <c r="AO252" s="1106" t="n"/>
      <c r="AP252" s="1106" t="n"/>
      <c r="AQ252" s="1106" t="n"/>
      <c r="AR252" s="1106" t="n"/>
      <c r="AS252" s="1106" t="n"/>
      <c r="AT252" s="1106" t="n"/>
      <c r="AU252" s="1106" t="n"/>
      <c r="AV252" s="1106" t="n"/>
      <c r="AW252" s="1106" t="n"/>
      <c r="AX252" s="1106" t="n"/>
      <c r="AY252" s="1106" t="n"/>
      <c r="AZ252" s="144" t="n"/>
      <c r="BA252" s="1106" t="n"/>
      <c r="BB252" s="1106" t="n"/>
      <c r="BC252" s="1106" t="n"/>
      <c r="BD252" s="1106" t="n"/>
      <c r="BE252" s="1106" t="n"/>
      <c r="BF252" s="1106" t="n"/>
      <c r="BG252" s="1106" t="n"/>
      <c r="BH252" s="1106" t="n"/>
      <c r="BI252" s="1106" t="n"/>
      <c r="BJ252" s="1106" t="n"/>
      <c r="BK252" s="1106" t="n"/>
      <c r="BL252" s="1106" t="n"/>
      <c r="BM252" s="1106" t="n"/>
      <c r="BN252" s="1106" t="n"/>
      <c r="BO252" s="1106" t="n"/>
      <c r="BP252" s="1106" t="n"/>
      <c r="BQ252" s="1106" t="n"/>
      <c r="BR252" s="1106" t="n"/>
      <c r="BS252" s="1106" t="n"/>
      <c r="BT252" s="1106" t="n"/>
      <c r="BU252" s="1106" t="n"/>
      <c r="BV252" s="1106" t="n"/>
      <c r="BW252" s="1106" t="n"/>
      <c r="BX252" s="1106" t="n"/>
      <c r="BY252" s="1106" t="n"/>
      <c r="BZ252" s="1106" t="n"/>
      <c r="CA252" s="1106" t="n"/>
      <c r="CB252" s="1106" t="n"/>
      <c r="CC252" s="1106" t="n"/>
      <c r="CD252" s="1106" t="n"/>
      <c r="CE252" s="1106" t="n"/>
      <c r="CF252" s="1106" t="n"/>
      <c r="CG252" s="1106" t="n"/>
      <c r="CH252" s="1106" t="n"/>
      <c r="CI252" s="1106" t="n"/>
      <c r="CJ252" s="1106" t="n"/>
      <c r="CK252" s="1106" t="n"/>
      <c r="CL252" s="1106" t="n"/>
      <c r="CM252" s="1106" t="n"/>
      <c r="CN252" s="1106" t="n"/>
      <c r="CO252" s="1106" t="n"/>
      <c r="CP252" s="1106" t="n"/>
      <c r="CQ252" s="1106" t="n"/>
      <c r="CR252" s="1106" t="n"/>
      <c r="CS252" s="1106" t="n"/>
      <c r="CT252" s="1106" t="n"/>
      <c r="CU252" s="1106" t="n"/>
      <c r="CV252" s="1106" t="n"/>
      <c r="CW252" s="1106" t="n"/>
      <c r="CX252" s="1106" t="n"/>
      <c r="CY252" s="1106" t="n"/>
      <c r="CZ252" s="1106" t="n"/>
      <c r="DA252" s="1106" t="n"/>
      <c r="DB252" s="1106" t="n"/>
      <c r="DC252" s="1106" t="n"/>
      <c r="DD252" s="1106" t="n"/>
      <c r="DE252" s="1106" t="n"/>
      <c r="DF252" s="1106" t="n"/>
      <c r="DG252" s="1106" t="n"/>
      <c r="DH252" s="1106" t="n"/>
      <c r="DI252" s="1106" t="n"/>
    </row>
    <row r="253" ht="13.5" customHeight="1" s="1178">
      <c r="A253" s="1106" t="n"/>
      <c r="B253" s="1106" t="n"/>
      <c r="C253" s="1106" t="n"/>
      <c r="D253" s="1106" t="n"/>
      <c r="E253" s="1106" t="n"/>
      <c r="F253" s="1106" t="n"/>
      <c r="G253" s="144" t="n"/>
      <c r="H253" s="1106" t="n"/>
      <c r="I253" s="1106" t="n"/>
      <c r="J253" s="1106" t="n"/>
      <c r="K253" s="1106" t="n"/>
      <c r="L253" s="1106" t="n"/>
      <c r="M253" s="1106" t="n"/>
      <c r="N253" s="1106" t="n"/>
      <c r="O253" s="1106" t="n"/>
      <c r="P253" s="1106" t="n"/>
      <c r="Q253" s="1106" t="n"/>
      <c r="R253" s="1106" t="n"/>
      <c r="S253" s="1106" t="n"/>
      <c r="T253" s="230" t="n"/>
      <c r="U253" s="1106" t="n"/>
      <c r="V253" s="1106" t="n"/>
      <c r="W253" s="1106" t="n"/>
      <c r="X253" s="1106" t="n"/>
      <c r="Y253" s="1106" t="n"/>
      <c r="Z253" s="1106" t="n"/>
      <c r="AA253" s="144" t="n"/>
      <c r="AB253" s="1106" t="n"/>
      <c r="AC253" s="1106" t="n"/>
      <c r="AD253" s="1106" t="n"/>
      <c r="AE253" s="1106" t="n"/>
      <c r="AF253" s="1106" t="n"/>
      <c r="AG253" s="1106" t="n"/>
      <c r="AH253" s="144" t="n"/>
      <c r="AI253" s="1105" t="inlineStr">
        <is>
          <t>银行贷款利息</t>
        </is>
      </c>
      <c r="AJ253" s="1106" t="n">
        <v>0</v>
      </c>
      <c r="AK253" s="1106" t="n"/>
      <c r="AL253" s="462" t="n">
        <v>2583568.27</v>
      </c>
      <c r="AM253" s="462" t="n">
        <v>4211401.5</v>
      </c>
      <c r="AN253" s="1106" t="n"/>
      <c r="AO253" s="1106" t="n"/>
      <c r="AP253" s="1106" t="n"/>
      <c r="AQ253" s="1106" t="n"/>
      <c r="AR253" s="1106" t="n"/>
      <c r="AS253" s="1106" t="n"/>
      <c r="AT253" s="1106" t="n"/>
      <c r="AU253" s="1106" t="n"/>
      <c r="AV253" s="1106" t="n"/>
      <c r="AW253" s="1106" t="n"/>
      <c r="AX253" s="1106" t="n"/>
      <c r="AY253" s="1106" t="n"/>
      <c r="AZ253" s="144" t="n"/>
      <c r="BA253" s="1106" t="n"/>
      <c r="BB253" s="1106" t="n"/>
      <c r="BC253" s="1106" t="n"/>
      <c r="BD253" s="1106" t="n"/>
      <c r="BE253" s="1106" t="n"/>
      <c r="BF253" s="1106" t="n"/>
      <c r="BG253" s="1106" t="n"/>
      <c r="BH253" s="1106" t="n"/>
      <c r="BI253" s="1106" t="n"/>
      <c r="BJ253" s="1106" t="n"/>
      <c r="BK253" s="1106" t="n"/>
      <c r="BL253" s="1106" t="n"/>
      <c r="BM253" s="1106" t="n"/>
      <c r="BN253" s="1106" t="n"/>
      <c r="BO253" s="1106" t="n"/>
      <c r="BP253" s="1106" t="n"/>
      <c r="BQ253" s="1106" t="n"/>
      <c r="BR253" s="1106" t="n"/>
      <c r="BS253" s="1106" t="n"/>
      <c r="BT253" s="1106" t="n"/>
      <c r="BU253" s="1106" t="n"/>
      <c r="BV253" s="1106" t="n"/>
      <c r="BW253" s="1106" t="n"/>
      <c r="BX253" s="1106" t="n"/>
      <c r="BY253" s="1106" t="n"/>
      <c r="BZ253" s="1106" t="n"/>
      <c r="CA253" s="1106" t="n"/>
      <c r="CB253" s="1106" t="n"/>
      <c r="CC253" s="1106" t="n"/>
      <c r="CD253" s="1106" t="n"/>
      <c r="CE253" s="1106" t="n"/>
      <c r="CF253" s="1106" t="n"/>
      <c r="CG253" s="1106" t="n"/>
      <c r="CH253" s="1106" t="n"/>
      <c r="CI253" s="1106" t="n"/>
      <c r="CJ253" s="1106" t="n"/>
      <c r="CK253" s="1106" t="n"/>
      <c r="CL253" s="1106" t="n"/>
      <c r="CM253" s="1106" t="n"/>
      <c r="CN253" s="1106" t="n"/>
      <c r="CO253" s="1106" t="n"/>
      <c r="CP253" s="1106" t="n"/>
      <c r="CQ253" s="1106" t="n"/>
      <c r="CR253" s="1106" t="n"/>
      <c r="CS253" s="1106" t="n"/>
      <c r="CT253" s="1106" t="n"/>
      <c r="CU253" s="1106" t="n"/>
      <c r="CV253" s="1106" t="n"/>
      <c r="CW253" s="1106" t="n"/>
      <c r="CX253" s="1106" t="n"/>
      <c r="CY253" s="1106" t="n"/>
      <c r="CZ253" s="1106" t="n"/>
      <c r="DA253" s="1106" t="n"/>
      <c r="DB253" s="1106" t="n"/>
      <c r="DC253" s="1106" t="n"/>
      <c r="DD253" s="1106" t="n"/>
      <c r="DE253" s="1106" t="n"/>
      <c r="DF253" s="1106" t="n"/>
      <c r="DG253" s="1106" t="n"/>
      <c r="DH253" s="1106" t="n"/>
      <c r="DI253" s="1106" t="n"/>
    </row>
    <row r="254" ht="13.5" customHeight="1" s="1178">
      <c r="A254" s="1106" t="n"/>
      <c r="B254" s="1106" t="n"/>
      <c r="C254" s="1106" t="n"/>
      <c r="D254" s="1106" t="n"/>
      <c r="E254" s="1106" t="n"/>
      <c r="F254" s="1106" t="n"/>
      <c r="G254" s="144" t="n"/>
      <c r="H254" s="1106" t="n"/>
      <c r="I254" s="1106" t="n"/>
      <c r="J254" s="1106" t="n"/>
      <c r="K254" s="1106" t="n"/>
      <c r="L254" s="1106" t="n"/>
      <c r="M254" s="1106" t="n"/>
      <c r="N254" s="1106" t="n"/>
      <c r="O254" s="1106" t="n"/>
      <c r="P254" s="1106" t="n"/>
      <c r="Q254" s="1106" t="n"/>
      <c r="R254" s="1106" t="n"/>
      <c r="S254" s="1106" t="n"/>
      <c r="T254" s="230" t="n"/>
      <c r="U254" s="1106" t="n"/>
      <c r="V254" s="1106" t="n"/>
      <c r="W254" s="1106" t="n"/>
      <c r="X254" s="1106" t="n"/>
      <c r="Y254" s="1106" t="n"/>
      <c r="Z254" s="1106" t="n"/>
      <c r="AA254" s="144" t="n"/>
      <c r="AB254" s="1106" t="n"/>
      <c r="AC254" s="1106" t="n"/>
      <c r="AD254" s="1106" t="n"/>
      <c r="AE254" s="1106" t="n"/>
      <c r="AF254" s="1106" t="n"/>
      <c r="AG254" s="1106" t="n"/>
      <c r="AH254" s="144" t="n"/>
      <c r="AI254" s="1105" t="inlineStr">
        <is>
          <t>还上期紧急贷款</t>
        </is>
      </c>
      <c r="AJ254" s="1106" t="n">
        <v>0</v>
      </c>
      <c r="AK254" s="1106" t="n"/>
      <c r="AL254" s="1106" t="n"/>
      <c r="AM254" s="462" t="n">
        <v>4211401.5</v>
      </c>
      <c r="AN254" s="1106" t="n"/>
      <c r="AO254" s="1106" t="n"/>
      <c r="AP254" s="1106" t="n"/>
      <c r="AQ254" s="1106" t="n"/>
      <c r="AR254" s="1106" t="n"/>
      <c r="AS254" s="1106" t="n"/>
      <c r="AT254" s="1106" t="n"/>
      <c r="AU254" s="1106" t="n"/>
      <c r="AV254" s="1106" t="n"/>
      <c r="AW254" s="1106" t="n"/>
      <c r="AX254" s="1106" t="n"/>
      <c r="AY254" s="1106" t="n"/>
      <c r="AZ254" s="144" t="n"/>
      <c r="BA254" s="1106" t="n"/>
      <c r="BB254" s="1106" t="n"/>
      <c r="BC254" s="1106" t="n"/>
      <c r="BD254" s="1106" t="n"/>
      <c r="BE254" s="1106" t="n"/>
      <c r="BF254" s="1106" t="n"/>
      <c r="BG254" s="1106" t="n"/>
      <c r="BH254" s="1106" t="n"/>
      <c r="BI254" s="1106" t="n"/>
      <c r="BJ254" s="1106" t="n"/>
      <c r="BK254" s="1106" t="n"/>
      <c r="BL254" s="1106" t="n"/>
      <c r="BM254" s="1106" t="n"/>
      <c r="BN254" s="1106" t="n"/>
      <c r="BO254" s="1106" t="n"/>
      <c r="BP254" s="1106" t="n"/>
      <c r="BQ254" s="1106" t="n"/>
      <c r="BR254" s="1106" t="n"/>
      <c r="BS254" s="1106" t="n"/>
      <c r="BT254" s="1106" t="n"/>
      <c r="BU254" s="1106" t="n"/>
      <c r="BV254" s="1106" t="n"/>
      <c r="BW254" s="1106" t="n"/>
      <c r="BX254" s="1106" t="n"/>
      <c r="BY254" s="1106" t="n"/>
      <c r="BZ254" s="1106" t="n"/>
      <c r="CA254" s="1106" t="n"/>
      <c r="CB254" s="1106" t="n"/>
      <c r="CC254" s="1106" t="n"/>
      <c r="CD254" s="1106" t="n"/>
      <c r="CE254" s="1106" t="n"/>
      <c r="CF254" s="1106" t="n"/>
      <c r="CG254" s="1106" t="n"/>
      <c r="CH254" s="1106" t="n"/>
      <c r="CI254" s="1106" t="n"/>
      <c r="CJ254" s="1106" t="n"/>
      <c r="CK254" s="1106" t="n"/>
      <c r="CL254" s="1106" t="n"/>
      <c r="CM254" s="1106" t="n"/>
      <c r="CN254" s="1106" t="n"/>
      <c r="CO254" s="1106" t="n"/>
      <c r="CP254" s="1106" t="n"/>
      <c r="CQ254" s="1106" t="n"/>
      <c r="CR254" s="1106" t="n"/>
      <c r="CS254" s="1106" t="n"/>
      <c r="CT254" s="1106" t="n"/>
      <c r="CU254" s="1106" t="n"/>
      <c r="CV254" s="1106" t="n"/>
      <c r="CW254" s="1106" t="n"/>
      <c r="CX254" s="1106" t="n"/>
      <c r="CY254" s="1106" t="n"/>
      <c r="CZ254" s="1106" t="n"/>
      <c r="DA254" s="1106" t="n"/>
      <c r="DB254" s="1106" t="n"/>
      <c r="DC254" s="1106" t="n"/>
      <c r="DD254" s="1106" t="n"/>
      <c r="DE254" s="1106" t="n"/>
      <c r="DF254" s="1106" t="n"/>
      <c r="DG254" s="1106" t="n"/>
      <c r="DH254" s="1106" t="n"/>
      <c r="DI254" s="1106" t="n"/>
    </row>
    <row r="255" ht="13.5" customHeight="1" s="1178">
      <c r="A255" s="1106" t="n"/>
      <c r="B255" s="1106" t="n"/>
      <c r="C255" s="1106" t="n"/>
      <c r="D255" s="1106" t="n"/>
      <c r="E255" s="1106" t="n"/>
      <c r="F255" s="1106" t="n"/>
      <c r="G255" s="144" t="n"/>
      <c r="H255" s="1106" t="n"/>
      <c r="I255" s="1106" t="n"/>
      <c r="J255" s="1106" t="n"/>
      <c r="K255" s="1106" t="n"/>
      <c r="L255" s="1106" t="n"/>
      <c r="M255" s="1106" t="n"/>
      <c r="N255" s="1106" t="n"/>
      <c r="O255" s="1106" t="n"/>
      <c r="P255" s="1106" t="n"/>
      <c r="Q255" s="1106" t="n"/>
      <c r="R255" s="1106" t="n"/>
      <c r="S255" s="1106" t="n"/>
      <c r="T255" s="230" t="n"/>
      <c r="U255" s="1106" t="n"/>
      <c r="V255" s="1106" t="n"/>
      <c r="W255" s="1106" t="n"/>
      <c r="X255" s="1106" t="n"/>
      <c r="Y255" s="1106" t="n"/>
      <c r="Z255" s="1106" t="n"/>
      <c r="AA255" s="144" t="n"/>
      <c r="AB255" s="1106" t="n"/>
      <c r="AC255" s="1106" t="n"/>
      <c r="AD255" s="1106" t="n"/>
      <c r="AE255" s="1106" t="n"/>
      <c r="AF255" s="1106" t="n"/>
      <c r="AG255" s="1106" t="n"/>
      <c r="AH255" s="144" t="n"/>
      <c r="AI255" s="1105" t="inlineStr">
        <is>
          <t>上期紧急贷款利息</t>
        </is>
      </c>
      <c r="AJ255" s="1106" t="n">
        <v>0</v>
      </c>
      <c r="AK255" s="1106" t="n"/>
      <c r="AL255" s="462" t="n">
        <v>2583568.27</v>
      </c>
      <c r="AM255" s="462" t="n">
        <v>4211401.5</v>
      </c>
      <c r="AN255" s="1106" t="n"/>
      <c r="AO255" s="1106" t="n"/>
      <c r="AP255" s="1106" t="n"/>
      <c r="AQ255" s="1106" t="n"/>
      <c r="AR255" s="1106" t="n"/>
      <c r="AS255" s="1106" t="n"/>
      <c r="AT255" s="1106" t="n"/>
      <c r="AU255" s="1106" t="n"/>
      <c r="AV255" s="1106" t="n"/>
      <c r="AW255" s="1106" t="n"/>
      <c r="AX255" s="1106" t="n"/>
      <c r="AY255" s="1106" t="n"/>
      <c r="AZ255" s="144" t="n"/>
      <c r="BA255" s="1106" t="n"/>
      <c r="BB255" s="1106" t="n"/>
      <c r="BC255" s="1106" t="n"/>
      <c r="BD255" s="1106" t="n"/>
      <c r="BE255" s="1106" t="n"/>
      <c r="BF255" s="1106" t="n"/>
      <c r="BG255" s="1106" t="n"/>
      <c r="BH255" s="1106" t="n"/>
      <c r="BI255" s="1106" t="n"/>
      <c r="BJ255" s="1106" t="n"/>
      <c r="BK255" s="1106" t="n"/>
      <c r="BL255" s="1106" t="n"/>
      <c r="BM255" s="1106" t="n"/>
      <c r="BN255" s="1106" t="n"/>
      <c r="BO255" s="1106" t="n"/>
      <c r="BP255" s="1106" t="n"/>
      <c r="BQ255" s="1106" t="n"/>
      <c r="BR255" s="1106" t="n"/>
      <c r="BS255" s="1106" t="n"/>
      <c r="BT255" s="1106" t="n"/>
      <c r="BU255" s="1106" t="n"/>
      <c r="BV255" s="1106" t="n"/>
      <c r="BW255" s="1106" t="n"/>
      <c r="BX255" s="1106" t="n"/>
      <c r="BY255" s="1106" t="n"/>
      <c r="BZ255" s="1106" t="n"/>
      <c r="CA255" s="1106" t="n"/>
      <c r="CB255" s="1106" t="n"/>
      <c r="CC255" s="1106" t="n"/>
      <c r="CD255" s="1106" t="n"/>
      <c r="CE255" s="1106" t="n"/>
      <c r="CF255" s="1106" t="n"/>
      <c r="CG255" s="1106" t="n"/>
      <c r="CH255" s="1106" t="n"/>
      <c r="CI255" s="1106" t="n"/>
      <c r="CJ255" s="1106" t="n"/>
      <c r="CK255" s="1106" t="n"/>
      <c r="CL255" s="1106" t="n"/>
      <c r="CM255" s="1106" t="n"/>
      <c r="CN255" s="1106" t="n"/>
      <c r="CO255" s="1106" t="n"/>
      <c r="CP255" s="1106" t="n"/>
      <c r="CQ255" s="1106" t="n"/>
      <c r="CR255" s="1106" t="n"/>
      <c r="CS255" s="1106" t="n"/>
      <c r="CT255" s="1106" t="n"/>
      <c r="CU255" s="1106" t="n"/>
      <c r="CV255" s="1106" t="n"/>
      <c r="CW255" s="1106" t="n"/>
      <c r="CX255" s="1106" t="n"/>
      <c r="CY255" s="1106" t="n"/>
      <c r="CZ255" s="1106" t="n"/>
      <c r="DA255" s="1106" t="n"/>
      <c r="DB255" s="1106" t="n"/>
      <c r="DC255" s="1106" t="n"/>
      <c r="DD255" s="1106" t="n"/>
      <c r="DE255" s="1106" t="n"/>
      <c r="DF255" s="1106" t="n"/>
      <c r="DG255" s="1106" t="n"/>
      <c r="DH255" s="1106" t="n"/>
      <c r="DI255" s="1106" t="n"/>
    </row>
    <row r="256" ht="13.5" customHeight="1" s="1178">
      <c r="A256" s="1106" t="n"/>
      <c r="B256" s="1106" t="n"/>
      <c r="C256" s="1106" t="n"/>
      <c r="D256" s="1106" t="n"/>
      <c r="E256" s="1106" t="n"/>
      <c r="F256" s="1106" t="n"/>
      <c r="G256" s="144" t="n"/>
      <c r="H256" s="1106" t="n"/>
      <c r="I256" s="1106" t="n"/>
      <c r="J256" s="1106" t="n"/>
      <c r="K256" s="1106" t="n"/>
      <c r="L256" s="1106" t="n"/>
      <c r="M256" s="1106" t="n"/>
      <c r="N256" s="1106" t="n"/>
      <c r="O256" s="1106" t="n"/>
      <c r="P256" s="1106" t="n"/>
      <c r="Q256" s="1106" t="n"/>
      <c r="R256" s="1106" t="n"/>
      <c r="S256" s="1106" t="n"/>
      <c r="T256" s="230" t="n"/>
      <c r="U256" s="1106" t="n"/>
      <c r="V256" s="1106" t="n"/>
      <c r="W256" s="1106" t="n"/>
      <c r="X256" s="1106" t="n"/>
      <c r="Y256" s="1106" t="n"/>
      <c r="Z256" s="1106" t="n"/>
      <c r="AA256" s="144" t="n"/>
      <c r="AB256" s="1106" t="n"/>
      <c r="AC256" s="1106" t="n"/>
      <c r="AD256" s="1106" t="n"/>
      <c r="AE256" s="1106" t="n"/>
      <c r="AF256" s="1106" t="n"/>
      <c r="AG256" s="1106" t="n"/>
      <c r="AH256" s="144" t="n"/>
      <c r="AI256" s="1105" t="inlineStr">
        <is>
          <t>纳  税</t>
        </is>
      </c>
      <c r="AJ256" s="462" t="n">
        <v>0</v>
      </c>
      <c r="AK256" s="1106" t="n"/>
      <c r="AL256" s="1106" t="n"/>
      <c r="AM256" s="462" t="n">
        <v>4211401.5</v>
      </c>
      <c r="AN256" s="1106" t="n"/>
      <c r="AO256" s="1106" t="n"/>
      <c r="AP256" s="1106" t="n"/>
      <c r="AQ256" s="1106" t="n"/>
      <c r="AR256" s="1106" t="n"/>
      <c r="AS256" s="1106" t="n"/>
      <c r="AT256" s="1106" t="n"/>
      <c r="AU256" s="1106" t="n"/>
      <c r="AV256" s="1106" t="n"/>
      <c r="AW256" s="1106" t="n"/>
      <c r="AX256" s="1106" t="n"/>
      <c r="AY256" s="1106" t="n"/>
      <c r="AZ256" s="144" t="n"/>
      <c r="BA256" s="1106" t="n"/>
      <c r="BB256" s="1106" t="n"/>
      <c r="BC256" s="1106" t="n"/>
      <c r="BD256" s="1106" t="n"/>
      <c r="BE256" s="1106" t="n"/>
      <c r="BF256" s="1106" t="n"/>
      <c r="BG256" s="1106" t="n"/>
      <c r="BH256" s="1106" t="n"/>
      <c r="BI256" s="1106" t="n"/>
      <c r="BJ256" s="1106" t="n"/>
      <c r="BK256" s="1106" t="n"/>
      <c r="BL256" s="1106" t="n"/>
      <c r="BM256" s="1106" t="n"/>
      <c r="BN256" s="1106" t="n"/>
      <c r="BO256" s="1106" t="n"/>
      <c r="BP256" s="1106" t="n"/>
      <c r="BQ256" s="1106" t="n"/>
      <c r="BR256" s="1106" t="n"/>
      <c r="BS256" s="1106" t="n"/>
      <c r="BT256" s="1106" t="n"/>
      <c r="BU256" s="1106" t="n"/>
      <c r="BV256" s="1106" t="n"/>
      <c r="BW256" s="1106" t="n"/>
      <c r="BX256" s="1106" t="n"/>
      <c r="BY256" s="1106" t="n"/>
      <c r="BZ256" s="1106" t="n"/>
      <c r="CA256" s="1106" t="n"/>
      <c r="CB256" s="1106" t="n"/>
      <c r="CC256" s="1106" t="n"/>
      <c r="CD256" s="1106" t="n"/>
      <c r="CE256" s="1106" t="n"/>
      <c r="CF256" s="1106" t="n"/>
      <c r="CG256" s="1106" t="n"/>
      <c r="CH256" s="1106" t="n"/>
      <c r="CI256" s="1106" t="n"/>
      <c r="CJ256" s="1106" t="n"/>
      <c r="CK256" s="1106" t="n"/>
      <c r="CL256" s="1106" t="n"/>
      <c r="CM256" s="1106" t="n"/>
      <c r="CN256" s="1106" t="n"/>
      <c r="CO256" s="1106" t="n"/>
      <c r="CP256" s="1106" t="n"/>
      <c r="CQ256" s="1106" t="n"/>
      <c r="CR256" s="1106" t="n"/>
      <c r="CS256" s="1106" t="n"/>
      <c r="CT256" s="1106" t="n"/>
      <c r="CU256" s="1106" t="n"/>
      <c r="CV256" s="1106" t="n"/>
      <c r="CW256" s="1106" t="n"/>
      <c r="CX256" s="1106" t="n"/>
      <c r="CY256" s="1106" t="n"/>
      <c r="CZ256" s="1106" t="n"/>
      <c r="DA256" s="1106" t="n"/>
      <c r="DB256" s="1106" t="n"/>
      <c r="DC256" s="1106" t="n"/>
      <c r="DD256" s="1106" t="n"/>
      <c r="DE256" s="1106" t="n"/>
      <c r="DF256" s="1106" t="n"/>
      <c r="DG256" s="1106" t="n"/>
      <c r="DH256" s="1106" t="n"/>
      <c r="DI256" s="1106" t="n"/>
    </row>
    <row r="257" ht="13.5" customHeight="1" s="1178">
      <c r="A257" s="1106" t="n"/>
      <c r="B257" s="1106" t="n"/>
      <c r="C257" s="1106" t="n"/>
      <c r="D257" s="1106" t="n"/>
      <c r="E257" s="1106" t="n"/>
      <c r="F257" s="1106" t="n"/>
      <c r="G257" s="144" t="n"/>
      <c r="H257" s="1106" t="n"/>
      <c r="I257" s="1106" t="n"/>
      <c r="J257" s="1106" t="n"/>
      <c r="K257" s="1106" t="n"/>
      <c r="L257" s="1106" t="n"/>
      <c r="M257" s="1106" t="n"/>
      <c r="N257" s="1106" t="n"/>
      <c r="O257" s="1106" t="n"/>
      <c r="P257" s="1106" t="n"/>
      <c r="Q257" s="1106" t="n"/>
      <c r="R257" s="1106" t="n"/>
      <c r="S257" s="1106" t="n"/>
      <c r="T257" s="230" t="n"/>
      <c r="U257" s="1106" t="n"/>
      <c r="V257" s="1106" t="n"/>
      <c r="W257" s="1106" t="n"/>
      <c r="X257" s="1106" t="n"/>
      <c r="Y257" s="1106" t="n"/>
      <c r="Z257" s="1106" t="n"/>
      <c r="AA257" s="144" t="n"/>
      <c r="AB257" s="1106" t="n"/>
      <c r="AC257" s="1106" t="n"/>
      <c r="AD257" s="1106" t="n"/>
      <c r="AE257" s="1106" t="n"/>
      <c r="AF257" s="1106" t="n"/>
      <c r="AG257" s="1106" t="n"/>
      <c r="AH257" s="144" t="n"/>
      <c r="AI257" s="1105" t="inlineStr">
        <is>
          <t>买机器</t>
        </is>
      </c>
      <c r="AJ257" s="462" t="n">
        <v>0</v>
      </c>
      <c r="AK257" s="1106" t="n"/>
      <c r="AL257" s="1106" t="n"/>
      <c r="AM257" s="462" t="n">
        <v>4211401.5</v>
      </c>
      <c r="AN257" s="1106" t="n"/>
      <c r="AO257" s="1106" t="n"/>
      <c r="AP257" s="1106" t="n"/>
      <c r="AQ257" s="1106" t="n"/>
      <c r="AR257" s="1106" t="n"/>
      <c r="AS257" s="1106" t="n"/>
      <c r="AT257" s="1106" t="n"/>
      <c r="AU257" s="1106" t="n"/>
      <c r="AV257" s="1106" t="n"/>
      <c r="AW257" s="1106" t="n"/>
      <c r="AX257" s="1106" t="n"/>
      <c r="AY257" s="1106" t="n"/>
      <c r="AZ257" s="144" t="n"/>
      <c r="BA257" s="1106" t="n"/>
      <c r="BB257" s="1106" t="n"/>
      <c r="BC257" s="1106" t="n"/>
      <c r="BD257" s="1106" t="n"/>
      <c r="BE257" s="1106" t="n"/>
      <c r="BF257" s="1106" t="n"/>
      <c r="BG257" s="1106" t="n"/>
      <c r="BH257" s="1106" t="n"/>
      <c r="BI257" s="1106" t="n"/>
      <c r="BJ257" s="1106" t="n"/>
      <c r="BK257" s="1106" t="n"/>
      <c r="BL257" s="1106" t="n"/>
      <c r="BM257" s="1106" t="n"/>
      <c r="BN257" s="1106" t="n"/>
      <c r="BO257" s="1106" t="n"/>
      <c r="BP257" s="1106" t="n"/>
      <c r="BQ257" s="1106" t="n"/>
      <c r="BR257" s="1106" t="n"/>
      <c r="BS257" s="1106" t="n"/>
      <c r="BT257" s="1106" t="n"/>
      <c r="BU257" s="1106" t="n"/>
      <c r="BV257" s="1106" t="n"/>
      <c r="BW257" s="1106" t="n"/>
      <c r="BX257" s="1106" t="n"/>
      <c r="BY257" s="1106" t="n"/>
      <c r="BZ257" s="1106" t="n"/>
      <c r="CA257" s="1106" t="n"/>
      <c r="CB257" s="1106" t="n"/>
      <c r="CC257" s="1106" t="n"/>
      <c r="CD257" s="1106" t="n"/>
      <c r="CE257" s="1106" t="n"/>
      <c r="CF257" s="1106" t="n"/>
      <c r="CG257" s="1106" t="n"/>
      <c r="CH257" s="1106" t="n"/>
      <c r="CI257" s="1106" t="n"/>
      <c r="CJ257" s="1106" t="n"/>
      <c r="CK257" s="1106" t="n"/>
      <c r="CL257" s="1106" t="n"/>
      <c r="CM257" s="1106" t="n"/>
      <c r="CN257" s="1106" t="n"/>
      <c r="CO257" s="1106" t="n"/>
      <c r="CP257" s="1106" t="n"/>
      <c r="CQ257" s="1106" t="n"/>
      <c r="CR257" s="1106" t="n"/>
      <c r="CS257" s="1106" t="n"/>
      <c r="CT257" s="1106" t="n"/>
      <c r="CU257" s="1106" t="n"/>
      <c r="CV257" s="1106" t="n"/>
      <c r="CW257" s="1106" t="n"/>
      <c r="CX257" s="1106" t="n"/>
      <c r="CY257" s="1106" t="n"/>
      <c r="CZ257" s="1106" t="n"/>
      <c r="DA257" s="1106" t="n"/>
      <c r="DB257" s="1106" t="n"/>
      <c r="DC257" s="1106" t="n"/>
      <c r="DD257" s="1106" t="n"/>
      <c r="DE257" s="1106" t="n"/>
      <c r="DF257" s="1106" t="n"/>
      <c r="DG257" s="1106" t="n"/>
      <c r="DH257" s="1106" t="n"/>
      <c r="DI257" s="1106" t="n"/>
    </row>
    <row r="258" ht="13.5" customHeight="1" s="1178">
      <c r="A258" s="1106" t="n"/>
      <c r="B258" s="1106" t="n"/>
      <c r="C258" s="1106" t="n"/>
      <c r="D258" s="1106" t="n"/>
      <c r="E258" s="1106" t="n"/>
      <c r="F258" s="1106" t="n"/>
      <c r="G258" s="144" t="n"/>
      <c r="H258" s="1106" t="n"/>
      <c r="I258" s="1106" t="n"/>
      <c r="J258" s="1106" t="n"/>
      <c r="K258" s="1106" t="n"/>
      <c r="L258" s="1106" t="n"/>
      <c r="M258" s="1106" t="n"/>
      <c r="N258" s="1106" t="n"/>
      <c r="O258" s="1106" t="n"/>
      <c r="P258" s="1106" t="n"/>
      <c r="Q258" s="1106" t="n"/>
      <c r="R258" s="1106" t="n"/>
      <c r="S258" s="1106" t="n"/>
      <c r="T258" s="230" t="n"/>
      <c r="U258" s="1106" t="n"/>
      <c r="V258" s="1106" t="n"/>
      <c r="W258" s="1106" t="n"/>
      <c r="X258" s="1106" t="n"/>
      <c r="Y258" s="1106" t="n"/>
      <c r="Z258" s="1106" t="n"/>
      <c r="AA258" s="144" t="n"/>
      <c r="AB258" s="1106" t="n"/>
      <c r="AC258" s="1106" t="n"/>
      <c r="AD258" s="1106" t="n"/>
      <c r="AE258" s="1106" t="n"/>
      <c r="AF258" s="1106" t="n"/>
      <c r="AG258" s="1106" t="n"/>
      <c r="AH258" s="144" t="n"/>
      <c r="AI258" s="1105" t="inlineStr">
        <is>
          <t>分  红</t>
        </is>
      </c>
      <c r="AJ258" s="462" t="n">
        <v>0</v>
      </c>
      <c r="AK258" s="1106" t="n"/>
      <c r="AL258" s="1106" t="n"/>
      <c r="AM258" s="462" t="n">
        <v>4211401.5</v>
      </c>
      <c r="AN258" s="1106" t="n"/>
      <c r="AO258" s="1106" t="n"/>
      <c r="AP258" s="1106" t="n"/>
      <c r="AQ258" s="1106" t="n"/>
      <c r="AR258" s="1106" t="n"/>
      <c r="AS258" s="1106" t="n"/>
      <c r="AT258" s="1106" t="n"/>
      <c r="AU258" s="1106" t="n"/>
      <c r="AV258" s="1106" t="n"/>
      <c r="AW258" s="1106" t="n"/>
      <c r="AX258" s="1106" t="n"/>
      <c r="AY258" s="1106" t="n"/>
      <c r="AZ258" s="144" t="n"/>
      <c r="BA258" s="1106" t="n"/>
      <c r="BB258" s="1106" t="n"/>
      <c r="BC258" s="1106" t="n"/>
      <c r="BD258" s="1106" t="n"/>
      <c r="BE258" s="1106" t="n"/>
      <c r="BF258" s="1106" t="n"/>
      <c r="BG258" s="1106" t="n"/>
      <c r="BH258" s="1106" t="n"/>
      <c r="BI258" s="1106" t="n"/>
      <c r="BJ258" s="1106" t="n"/>
      <c r="BK258" s="1106" t="n"/>
      <c r="BL258" s="1106" t="n"/>
      <c r="BM258" s="1106" t="n"/>
      <c r="BN258" s="1106" t="n"/>
      <c r="BO258" s="1106" t="n"/>
      <c r="BP258" s="1106" t="n"/>
      <c r="BQ258" s="1106" t="n"/>
      <c r="BR258" s="1106" t="n"/>
      <c r="BS258" s="1106" t="n"/>
      <c r="BT258" s="1106" t="n"/>
      <c r="BU258" s="1106" t="n"/>
      <c r="BV258" s="1106" t="n"/>
      <c r="BW258" s="1106" t="n"/>
      <c r="BX258" s="1106" t="n"/>
      <c r="BY258" s="1106" t="n"/>
      <c r="BZ258" s="1106" t="n"/>
      <c r="CA258" s="1106" t="n"/>
      <c r="CB258" s="1106" t="n"/>
      <c r="CC258" s="1106" t="n"/>
      <c r="CD258" s="1106" t="n"/>
      <c r="CE258" s="1106" t="n"/>
      <c r="CF258" s="1106" t="n"/>
      <c r="CG258" s="1106" t="n"/>
      <c r="CH258" s="1106" t="n"/>
      <c r="CI258" s="1106" t="n"/>
      <c r="CJ258" s="1106" t="n"/>
      <c r="CK258" s="1106" t="n"/>
      <c r="CL258" s="1106" t="n"/>
      <c r="CM258" s="1106" t="n"/>
      <c r="CN258" s="1106" t="n"/>
      <c r="CO258" s="1106" t="n"/>
      <c r="CP258" s="1106" t="n"/>
      <c r="CQ258" s="1106" t="n"/>
      <c r="CR258" s="1106" t="n"/>
      <c r="CS258" s="1106" t="n"/>
      <c r="CT258" s="1106" t="n"/>
      <c r="CU258" s="1106" t="n"/>
      <c r="CV258" s="1106" t="n"/>
      <c r="CW258" s="1106" t="n"/>
      <c r="CX258" s="1106" t="n"/>
      <c r="CY258" s="1106" t="n"/>
      <c r="CZ258" s="1106" t="n"/>
      <c r="DA258" s="1106" t="n"/>
      <c r="DB258" s="1106" t="n"/>
      <c r="DC258" s="1106" t="n"/>
      <c r="DD258" s="1106" t="n"/>
      <c r="DE258" s="1106" t="n"/>
      <c r="DF258" s="1106" t="n"/>
      <c r="DG258" s="1106" t="n"/>
      <c r="DH258" s="1106" t="n"/>
      <c r="DI258" s="1106" t="n"/>
    </row>
    <row r="259" ht="13.5" customHeight="1" s="1178">
      <c r="A259" s="1106" t="n"/>
      <c r="B259" s="1106" t="n"/>
      <c r="C259" s="1106" t="n"/>
      <c r="D259" s="1106" t="n"/>
      <c r="E259" s="1106" t="n"/>
      <c r="F259" s="1106" t="n"/>
      <c r="G259" s="144" t="n"/>
      <c r="H259" s="1106" t="n"/>
      <c r="I259" s="1106" t="n"/>
      <c r="J259" s="1106" t="n"/>
      <c r="K259" s="1106" t="n"/>
      <c r="L259" s="1106" t="n"/>
      <c r="M259" s="1106" t="n"/>
      <c r="N259" s="1106" t="n"/>
      <c r="O259" s="1106" t="n"/>
      <c r="P259" s="1106" t="n"/>
      <c r="Q259" s="1106" t="n"/>
      <c r="R259" s="1106" t="n"/>
      <c r="S259" s="1106" t="n"/>
      <c r="T259" s="230" t="n"/>
      <c r="U259" s="1106" t="n"/>
      <c r="V259" s="1106" t="n"/>
      <c r="W259" s="1106" t="n"/>
      <c r="X259" s="1106" t="n"/>
      <c r="Y259" s="1106" t="n"/>
      <c r="Z259" s="1106" t="n"/>
      <c r="AA259" s="144" t="n"/>
      <c r="AB259" s="1106" t="n"/>
      <c r="AC259" s="1106" t="n"/>
      <c r="AD259" s="1106" t="n"/>
      <c r="AE259" s="1106" t="n"/>
      <c r="AF259" s="1106" t="n"/>
      <c r="AG259" s="1106" t="n"/>
      <c r="AH259" s="144" t="n"/>
      <c r="AI259" s="1105" t="inlineStr">
        <is>
          <t>买国债</t>
        </is>
      </c>
      <c r="AJ259" s="462" t="n">
        <v>0</v>
      </c>
      <c r="AK259" s="1106" t="n"/>
      <c r="AL259" s="1106" t="n"/>
      <c r="AM259" s="462" t="n">
        <v>4211401.5</v>
      </c>
      <c r="AN259" s="1106" t="n"/>
      <c r="AO259" s="1106" t="n"/>
      <c r="AP259" s="1106" t="n"/>
      <c r="AQ259" s="1106" t="n"/>
      <c r="AR259" s="1106" t="n"/>
      <c r="AS259" s="1106" t="n"/>
      <c r="AT259" s="1106" t="n"/>
      <c r="AU259" s="1106" t="n"/>
      <c r="AV259" s="1106" t="n"/>
      <c r="AW259" s="1106" t="n"/>
      <c r="AX259" s="1106" t="n"/>
      <c r="AY259" s="1106" t="n"/>
      <c r="AZ259" s="144" t="n"/>
      <c r="BA259" s="1106" t="n"/>
      <c r="BB259" s="1106" t="n"/>
      <c r="BC259" s="1106" t="n"/>
      <c r="BD259" s="1106" t="n"/>
      <c r="BE259" s="1106" t="n"/>
      <c r="BF259" s="1106" t="n"/>
      <c r="BG259" s="1106" t="n"/>
      <c r="BH259" s="1106" t="n"/>
      <c r="BI259" s="1106" t="n"/>
      <c r="BJ259" s="1106" t="n"/>
      <c r="BK259" s="1106" t="n"/>
      <c r="BL259" s="1106" t="n"/>
      <c r="BM259" s="1106" t="n"/>
      <c r="BN259" s="1106" t="n"/>
      <c r="BO259" s="1106" t="n"/>
      <c r="BP259" s="1106" t="n"/>
      <c r="BQ259" s="1106" t="n"/>
      <c r="BR259" s="1106" t="n"/>
      <c r="BS259" s="1106" t="n"/>
      <c r="BT259" s="1106" t="n"/>
      <c r="BU259" s="1106" t="n"/>
      <c r="BV259" s="1106" t="n"/>
      <c r="BW259" s="1106" t="n"/>
      <c r="BX259" s="1106" t="n"/>
      <c r="BY259" s="1106" t="n"/>
      <c r="BZ259" s="1106" t="n"/>
      <c r="CA259" s="1106" t="n"/>
      <c r="CB259" s="1106" t="n"/>
      <c r="CC259" s="1106" t="n"/>
      <c r="CD259" s="1106" t="n"/>
      <c r="CE259" s="1106" t="n"/>
      <c r="CF259" s="1106" t="n"/>
      <c r="CG259" s="1106" t="n"/>
      <c r="CH259" s="1106" t="n"/>
      <c r="CI259" s="1106" t="n"/>
      <c r="CJ259" s="1106" t="n"/>
      <c r="CK259" s="1106" t="n"/>
      <c r="CL259" s="1106" t="n"/>
      <c r="CM259" s="1106" t="n"/>
      <c r="CN259" s="1106" t="n"/>
      <c r="CO259" s="1106" t="n"/>
      <c r="CP259" s="1106" t="n"/>
      <c r="CQ259" s="1106" t="n"/>
      <c r="CR259" s="1106" t="n"/>
      <c r="CS259" s="1106" t="n"/>
      <c r="CT259" s="1106" t="n"/>
      <c r="CU259" s="1106" t="n"/>
      <c r="CV259" s="1106" t="n"/>
      <c r="CW259" s="1106" t="n"/>
      <c r="CX259" s="1106" t="n"/>
      <c r="CY259" s="1106" t="n"/>
      <c r="CZ259" s="1106" t="n"/>
      <c r="DA259" s="1106" t="n"/>
      <c r="DB259" s="1106" t="n"/>
      <c r="DC259" s="1106" t="n"/>
      <c r="DD259" s="1106" t="n"/>
      <c r="DE259" s="1106" t="n"/>
      <c r="DF259" s="1106" t="n"/>
      <c r="DG259" s="1106" t="n"/>
      <c r="DH259" s="1106" t="n"/>
      <c r="DI259" s="1106" t="n"/>
    </row>
    <row r="260" ht="13.5" customHeight="1" s="1178">
      <c r="A260" s="1106" t="n"/>
      <c r="B260" s="1106" t="n"/>
      <c r="C260" s="1106" t="n"/>
      <c r="D260" s="1106" t="n"/>
      <c r="E260" s="1106" t="n"/>
      <c r="F260" s="1106" t="n"/>
      <c r="G260" s="144" t="n"/>
      <c r="H260" s="1106" t="n"/>
      <c r="I260" s="1106" t="n"/>
      <c r="J260" s="1106" t="n"/>
      <c r="K260" s="1106" t="n"/>
      <c r="L260" s="1106" t="n"/>
      <c r="M260" s="1106" t="n"/>
      <c r="N260" s="1106" t="n"/>
      <c r="O260" s="1106" t="n"/>
      <c r="P260" s="1106" t="n"/>
      <c r="Q260" s="1106" t="n"/>
      <c r="R260" s="1106" t="n"/>
      <c r="S260" s="1106" t="n"/>
      <c r="T260" s="230" t="n"/>
      <c r="U260" s="1106" t="n"/>
      <c r="V260" s="1106" t="n"/>
      <c r="W260" s="1106" t="n"/>
      <c r="X260" s="1106" t="n"/>
      <c r="Y260" s="1106" t="n"/>
      <c r="Z260" s="1106" t="n"/>
      <c r="AA260" s="144" t="n"/>
      <c r="AB260" s="1106" t="n"/>
      <c r="AC260" s="1106" t="n"/>
      <c r="AD260" s="1106" t="n"/>
      <c r="AE260" s="1106" t="n"/>
      <c r="AF260" s="1106" t="n"/>
      <c r="AG260" s="1106" t="n"/>
      <c r="AH260" s="144" t="n"/>
      <c r="AI260" s="1106" t="n"/>
      <c r="AJ260" s="1106" t="n"/>
      <c r="AK260" s="1106" t="n"/>
      <c r="AL260" s="1106" t="n"/>
      <c r="AM260" s="1106" t="n"/>
      <c r="AN260" s="1106" t="n"/>
      <c r="AO260" s="1106" t="n"/>
      <c r="AP260" s="1106" t="n"/>
      <c r="AQ260" s="1106" t="n"/>
      <c r="AR260" s="1106" t="n"/>
      <c r="AS260" s="1106" t="n"/>
      <c r="AT260" s="1106" t="n"/>
      <c r="AU260" s="1106" t="n"/>
      <c r="AV260" s="1106" t="n"/>
      <c r="AW260" s="1106" t="n"/>
      <c r="AX260" s="1106" t="n"/>
      <c r="AY260" s="1106" t="n"/>
      <c r="AZ260" s="144" t="n"/>
      <c r="BA260" s="1106" t="n"/>
      <c r="BB260" s="1106" t="n"/>
      <c r="BC260" s="1106" t="n"/>
      <c r="BD260" s="1106" t="n"/>
      <c r="BE260" s="1106" t="n"/>
      <c r="BF260" s="1106" t="n"/>
      <c r="BG260" s="1106" t="n"/>
      <c r="BH260" s="1106" t="n"/>
      <c r="BI260" s="1106" t="n"/>
      <c r="BJ260" s="1106" t="n"/>
      <c r="BK260" s="1106" t="n"/>
      <c r="BL260" s="1106" t="n"/>
      <c r="BM260" s="1106" t="n"/>
      <c r="BN260" s="1106" t="n"/>
      <c r="BO260" s="1106" t="n"/>
      <c r="BP260" s="1106" t="n"/>
      <c r="BQ260" s="1106" t="n"/>
      <c r="BR260" s="1106" t="n"/>
      <c r="BS260" s="1106" t="n"/>
      <c r="BT260" s="1106" t="n"/>
      <c r="BU260" s="1106" t="n"/>
      <c r="BV260" s="1106" t="n"/>
      <c r="BW260" s="1106" t="n"/>
      <c r="BX260" s="1106" t="n"/>
      <c r="BY260" s="1106" t="n"/>
      <c r="BZ260" s="1106" t="n"/>
      <c r="CA260" s="1106" t="n"/>
      <c r="CB260" s="1106" t="n"/>
      <c r="CC260" s="1106" t="n"/>
      <c r="CD260" s="1106" t="n"/>
      <c r="CE260" s="1106" t="n"/>
      <c r="CF260" s="1106" t="n"/>
      <c r="CG260" s="1106" t="n"/>
      <c r="CH260" s="1106" t="n"/>
      <c r="CI260" s="1106" t="n"/>
      <c r="CJ260" s="1106" t="n"/>
      <c r="CK260" s="1106" t="n"/>
      <c r="CL260" s="1106" t="n"/>
      <c r="CM260" s="1106" t="n"/>
      <c r="CN260" s="1106" t="n"/>
      <c r="CO260" s="1106" t="n"/>
      <c r="CP260" s="1106" t="n"/>
      <c r="CQ260" s="1106" t="n"/>
      <c r="CR260" s="1106" t="n"/>
      <c r="CS260" s="1106" t="n"/>
      <c r="CT260" s="1106" t="n"/>
      <c r="CU260" s="1106" t="n"/>
      <c r="CV260" s="1106" t="n"/>
      <c r="CW260" s="1106" t="n"/>
      <c r="CX260" s="1106" t="n"/>
      <c r="CY260" s="1106" t="n"/>
      <c r="CZ260" s="1106" t="n"/>
      <c r="DA260" s="1106" t="n"/>
      <c r="DB260" s="1106" t="n"/>
      <c r="DC260" s="1106" t="n"/>
      <c r="DD260" s="1106" t="n"/>
      <c r="DE260" s="1106" t="n"/>
      <c r="DF260" s="1106" t="n"/>
      <c r="DG260" s="1106" t="n"/>
      <c r="DH260" s="1106" t="n"/>
      <c r="DI260" s="1106" t="n"/>
    </row>
    <row r="261" ht="13.5" customHeight="1" s="1178">
      <c r="A261" s="1106" t="n"/>
      <c r="B261" s="1106" t="n"/>
      <c r="C261" s="1106" t="n"/>
      <c r="D261" s="1106" t="n"/>
      <c r="E261" s="1106" t="n"/>
      <c r="F261" s="1106" t="n"/>
      <c r="G261" s="144" t="n"/>
      <c r="H261" s="1106" t="n"/>
      <c r="I261" s="1106" t="n"/>
      <c r="J261" s="1106" t="n"/>
      <c r="K261" s="1106" t="n"/>
      <c r="L261" s="1106" t="n"/>
      <c r="M261" s="1106" t="n"/>
      <c r="N261" s="1106" t="n"/>
      <c r="O261" s="1106" t="n"/>
      <c r="P261" s="1106" t="n"/>
      <c r="Q261" s="1106" t="n"/>
      <c r="R261" s="1106" t="n"/>
      <c r="S261" s="1106" t="n"/>
      <c r="T261" s="230" t="n"/>
      <c r="U261" s="1106" t="n"/>
      <c r="V261" s="1106" t="n"/>
      <c r="W261" s="1106" t="n"/>
      <c r="X261" s="1106" t="n"/>
      <c r="Y261" s="1106" t="n"/>
      <c r="Z261" s="1106" t="n"/>
      <c r="AA261" s="144" t="n"/>
      <c r="AB261" s="1106" t="n"/>
      <c r="AC261" s="1106" t="n"/>
      <c r="AD261" s="1106" t="n"/>
      <c r="AE261" s="1106" t="n"/>
      <c r="AF261" s="1106" t="n"/>
      <c r="AG261" s="1106" t="n"/>
      <c r="AH261" s="144" t="n"/>
      <c r="AI261" s="1106" t="n"/>
      <c r="AJ261" s="1106" t="n"/>
      <c r="AK261" s="1106" t="n"/>
      <c r="AL261" s="1106" t="n"/>
      <c r="AM261" s="1106" t="n"/>
      <c r="AN261" s="1106" t="n"/>
      <c r="AO261" s="1106" t="n"/>
      <c r="AP261" s="1106" t="n"/>
      <c r="AQ261" s="1106" t="n"/>
      <c r="AR261" s="1106" t="n"/>
      <c r="AS261" s="1106" t="n"/>
      <c r="AT261" s="1106" t="n"/>
      <c r="AU261" s="1106" t="n"/>
      <c r="AV261" s="1106" t="n"/>
      <c r="AW261" s="1106" t="n"/>
      <c r="AX261" s="1106" t="n"/>
      <c r="AY261" s="1106" t="n"/>
      <c r="AZ261" s="144" t="n"/>
      <c r="BA261" s="1106" t="n"/>
      <c r="BB261" s="1106" t="n"/>
      <c r="BC261" s="1106" t="n"/>
      <c r="BD261" s="1106" t="n"/>
      <c r="BE261" s="1106" t="n"/>
      <c r="BF261" s="1106" t="n"/>
      <c r="BG261" s="1106" t="n"/>
      <c r="BH261" s="1106" t="n"/>
      <c r="BI261" s="1106" t="n"/>
      <c r="BJ261" s="1106" t="n"/>
      <c r="BK261" s="1106" t="n"/>
      <c r="BL261" s="1106" t="n"/>
      <c r="BM261" s="1106" t="n"/>
      <c r="BN261" s="1106" t="n"/>
      <c r="BO261" s="1106" t="n"/>
      <c r="BP261" s="1106" t="n"/>
      <c r="BQ261" s="1106" t="n"/>
      <c r="BR261" s="1106" t="n"/>
      <c r="BS261" s="1106" t="n"/>
      <c r="BT261" s="1106" t="n"/>
      <c r="BU261" s="1106" t="n"/>
      <c r="BV261" s="1106" t="n"/>
      <c r="BW261" s="1106" t="n"/>
      <c r="BX261" s="1106" t="n"/>
      <c r="BY261" s="1106" t="n"/>
      <c r="BZ261" s="1106" t="n"/>
      <c r="CA261" s="1106" t="n"/>
      <c r="CB261" s="1106" t="n"/>
      <c r="CC261" s="1106" t="n"/>
      <c r="CD261" s="1106" t="n"/>
      <c r="CE261" s="1106" t="n"/>
      <c r="CF261" s="1106" t="n"/>
      <c r="CG261" s="1106" t="n"/>
      <c r="CH261" s="1106" t="n"/>
      <c r="CI261" s="1106" t="n"/>
      <c r="CJ261" s="1106" t="n"/>
      <c r="CK261" s="1106" t="n"/>
      <c r="CL261" s="1106" t="n"/>
      <c r="CM261" s="1106" t="n"/>
      <c r="CN261" s="1106" t="n"/>
      <c r="CO261" s="1106" t="n"/>
      <c r="CP261" s="1106" t="n"/>
      <c r="CQ261" s="1106" t="n"/>
      <c r="CR261" s="1106" t="n"/>
      <c r="CS261" s="1106" t="n"/>
      <c r="CT261" s="1106" t="n"/>
      <c r="CU261" s="1106" t="n"/>
      <c r="CV261" s="1106" t="n"/>
      <c r="CW261" s="1106" t="n"/>
      <c r="CX261" s="1106" t="n"/>
      <c r="CY261" s="1106" t="n"/>
      <c r="CZ261" s="1106" t="n"/>
      <c r="DA261" s="1106" t="n"/>
      <c r="DB261" s="1106" t="n"/>
      <c r="DC261" s="1106" t="n"/>
      <c r="DD261" s="1106" t="n"/>
      <c r="DE261" s="1106" t="n"/>
      <c r="DF261" s="1106" t="n"/>
      <c r="DG261" s="1106" t="n"/>
      <c r="DH261" s="1106" t="n"/>
      <c r="DI261" s="1106" t="n"/>
    </row>
    <row r="262" ht="13.5" customHeight="1" s="1178">
      <c r="A262" s="1106" t="n"/>
      <c r="B262" s="1106" t="n"/>
      <c r="C262" s="1106" t="n"/>
      <c r="D262" s="1106" t="n"/>
      <c r="E262" s="1106" t="n"/>
      <c r="F262" s="1106" t="n"/>
      <c r="G262" s="144" t="n"/>
      <c r="H262" s="1106" t="n"/>
      <c r="I262" s="1106" t="n"/>
      <c r="J262" s="1106" t="n"/>
      <c r="K262" s="1106" t="n"/>
      <c r="L262" s="1106" t="n"/>
      <c r="M262" s="1106" t="n"/>
      <c r="N262" s="1106" t="n"/>
      <c r="O262" s="1106" t="n"/>
      <c r="P262" s="1106" t="n"/>
      <c r="Q262" s="1106" t="n"/>
      <c r="R262" s="1106" t="n"/>
      <c r="S262" s="1106" t="n"/>
      <c r="T262" s="230" t="n"/>
      <c r="U262" s="1106" t="n"/>
      <c r="V262" s="1106" t="n"/>
      <c r="W262" s="1106" t="n"/>
      <c r="X262" s="1106" t="n"/>
      <c r="Y262" s="1106" t="n"/>
      <c r="Z262" s="1106" t="n"/>
      <c r="AA262" s="144" t="n"/>
      <c r="AB262" s="1106" t="n"/>
      <c r="AC262" s="1106" t="n"/>
      <c r="AD262" s="1106" t="n"/>
      <c r="AE262" s="1106" t="n"/>
      <c r="AF262" s="1106" t="n"/>
      <c r="AG262" s="1106" t="n"/>
      <c r="AH262" s="144" t="n"/>
      <c r="AI262" s="1106" t="n"/>
      <c r="AJ262" s="1106" t="n"/>
      <c r="AK262" s="1106" t="n"/>
      <c r="AL262" s="1106" t="n"/>
      <c r="AM262" s="1106" t="n"/>
      <c r="AN262" s="1106" t="n"/>
      <c r="AO262" s="1106" t="n"/>
      <c r="AP262" s="1106" t="n"/>
      <c r="AQ262" s="1106" t="n"/>
      <c r="AR262" s="1106" t="n"/>
      <c r="AS262" s="1106" t="n"/>
      <c r="AT262" s="1106" t="n"/>
      <c r="AU262" s="1106" t="n"/>
      <c r="AV262" s="1106" t="n"/>
      <c r="AW262" s="1106" t="n"/>
      <c r="AX262" s="1106" t="n"/>
      <c r="AY262" s="1106" t="n"/>
      <c r="AZ262" s="144" t="n"/>
      <c r="BA262" s="1106" t="n"/>
      <c r="BB262" s="1106" t="n"/>
      <c r="BC262" s="1106" t="n"/>
      <c r="BD262" s="1106" t="n"/>
      <c r="BE262" s="1106" t="n"/>
      <c r="BF262" s="1106" t="n"/>
      <c r="BG262" s="1106" t="n"/>
      <c r="BH262" s="1106" t="n"/>
      <c r="BI262" s="1106" t="n"/>
      <c r="BJ262" s="1106" t="n"/>
      <c r="BK262" s="1106" t="n"/>
      <c r="BL262" s="1106" t="n"/>
      <c r="BM262" s="1106" t="n"/>
      <c r="BN262" s="1106" t="n"/>
      <c r="BO262" s="1106" t="n"/>
      <c r="BP262" s="1106" t="n"/>
      <c r="BQ262" s="1106" t="n"/>
      <c r="BR262" s="1106" t="n"/>
      <c r="BS262" s="1106" t="n"/>
      <c r="BT262" s="1106" t="n"/>
      <c r="BU262" s="1106" t="n"/>
      <c r="BV262" s="1106" t="n"/>
      <c r="BW262" s="1106" t="n"/>
      <c r="BX262" s="1106" t="n"/>
      <c r="BY262" s="1106" t="n"/>
      <c r="BZ262" s="1106" t="n"/>
      <c r="CA262" s="1106" t="n"/>
      <c r="CB262" s="1106" t="n"/>
      <c r="CC262" s="1106" t="n"/>
      <c r="CD262" s="1106" t="n"/>
      <c r="CE262" s="1106" t="n"/>
      <c r="CF262" s="1106" t="n"/>
      <c r="CG262" s="1106" t="n"/>
      <c r="CH262" s="1106" t="n"/>
      <c r="CI262" s="1106" t="n"/>
      <c r="CJ262" s="1106" t="n"/>
      <c r="CK262" s="1106" t="n"/>
      <c r="CL262" s="1106" t="n"/>
      <c r="CM262" s="1106" t="n"/>
      <c r="CN262" s="1106" t="n"/>
      <c r="CO262" s="1106" t="n"/>
      <c r="CP262" s="1106" t="n"/>
      <c r="CQ262" s="1106" t="n"/>
      <c r="CR262" s="1106" t="n"/>
      <c r="CS262" s="1106" t="n"/>
      <c r="CT262" s="1106" t="n"/>
      <c r="CU262" s="1106" t="n"/>
      <c r="CV262" s="1106" t="n"/>
      <c r="CW262" s="1106" t="n"/>
      <c r="CX262" s="1106" t="n"/>
      <c r="CY262" s="1106" t="n"/>
      <c r="CZ262" s="1106" t="n"/>
      <c r="DA262" s="1106" t="n"/>
      <c r="DB262" s="1106" t="n"/>
      <c r="DC262" s="1106" t="n"/>
      <c r="DD262" s="1106" t="n"/>
      <c r="DE262" s="1106" t="n"/>
      <c r="DF262" s="1106" t="n"/>
      <c r="DG262" s="1106" t="n"/>
      <c r="DH262" s="1106" t="n"/>
      <c r="DI262" s="1106" t="n"/>
    </row>
    <row r="263" ht="13.5" customHeight="1" s="1178">
      <c r="A263" s="1106" t="n"/>
      <c r="B263" s="1106" t="n"/>
      <c r="C263" s="1106" t="n"/>
      <c r="D263" s="1106" t="n"/>
      <c r="E263" s="1106" t="n"/>
      <c r="F263" s="1106" t="n"/>
      <c r="G263" s="144" t="n"/>
      <c r="H263" s="1106" t="n"/>
      <c r="I263" s="1106" t="n"/>
      <c r="J263" s="1106" t="n"/>
      <c r="K263" s="1106" t="n"/>
      <c r="L263" s="1106" t="n"/>
      <c r="M263" s="1106" t="n"/>
      <c r="N263" s="1106" t="n"/>
      <c r="O263" s="1106" t="n"/>
      <c r="P263" s="1106" t="n"/>
      <c r="Q263" s="1106" t="n"/>
      <c r="R263" s="1106" t="n"/>
      <c r="S263" s="1106" t="n"/>
      <c r="T263" s="230" t="n"/>
      <c r="U263" s="1106" t="n"/>
      <c r="V263" s="1106" t="n"/>
      <c r="W263" s="1106" t="n"/>
      <c r="X263" s="1106" t="n"/>
      <c r="Y263" s="1106" t="n"/>
      <c r="Z263" s="1106" t="n"/>
      <c r="AA263" s="144" t="n"/>
      <c r="AB263" s="1106" t="n"/>
      <c r="AC263" s="1106" t="n"/>
      <c r="AD263" s="1106" t="n"/>
      <c r="AE263" s="1106" t="n"/>
      <c r="AF263" s="1106" t="n"/>
      <c r="AG263" s="1106" t="n"/>
      <c r="AH263" s="144" t="n"/>
      <c r="AI263" s="1106" t="n"/>
      <c r="AJ263" s="1106" t="n"/>
      <c r="AK263" s="1106" t="n"/>
      <c r="AL263" s="1106" t="n"/>
      <c r="AM263" s="1106" t="n"/>
      <c r="AN263" s="1106" t="n"/>
      <c r="AO263" s="1106" t="n"/>
      <c r="AP263" s="1106" t="n"/>
      <c r="AQ263" s="1106" t="n"/>
      <c r="AR263" s="1106" t="n"/>
      <c r="AS263" s="1106" t="n"/>
      <c r="AT263" s="1106" t="n"/>
      <c r="AU263" s="1106" t="n"/>
      <c r="AV263" s="1106" t="n"/>
      <c r="AW263" s="1106" t="n"/>
      <c r="AX263" s="1106" t="n"/>
      <c r="AY263" s="1106" t="n"/>
      <c r="AZ263" s="144" t="n"/>
      <c r="BA263" s="1106" t="n"/>
      <c r="BB263" s="1106" t="n"/>
      <c r="BC263" s="1106" t="n"/>
      <c r="BD263" s="1106" t="n"/>
      <c r="BE263" s="1106" t="n"/>
      <c r="BF263" s="1106" t="n"/>
      <c r="BG263" s="1106" t="n"/>
      <c r="BH263" s="1106" t="n"/>
      <c r="BI263" s="1106" t="n"/>
      <c r="BJ263" s="1106" t="n"/>
      <c r="BK263" s="1106" t="n"/>
      <c r="BL263" s="1106" t="n"/>
      <c r="BM263" s="1106" t="n"/>
      <c r="BN263" s="1106" t="n"/>
      <c r="BO263" s="1106" t="n"/>
      <c r="BP263" s="1106" t="n"/>
      <c r="BQ263" s="1106" t="n"/>
      <c r="BR263" s="1106" t="n"/>
      <c r="BS263" s="1106" t="n"/>
      <c r="BT263" s="1106" t="n"/>
      <c r="BU263" s="1106" t="n"/>
      <c r="BV263" s="1106" t="n"/>
      <c r="BW263" s="1106" t="n"/>
      <c r="BX263" s="1106" t="n"/>
      <c r="BY263" s="1106" t="n"/>
      <c r="BZ263" s="1106" t="n"/>
      <c r="CA263" s="1106" t="n"/>
      <c r="CB263" s="1106" t="n"/>
      <c r="CC263" s="1106" t="n"/>
      <c r="CD263" s="1106" t="n"/>
      <c r="CE263" s="1106" t="n"/>
      <c r="CF263" s="1106" t="n"/>
      <c r="CG263" s="1106" t="n"/>
      <c r="CH263" s="1106" t="n"/>
      <c r="CI263" s="1106" t="n"/>
      <c r="CJ263" s="1106" t="n"/>
      <c r="CK263" s="1106" t="n"/>
      <c r="CL263" s="1106" t="n"/>
      <c r="CM263" s="1106" t="n"/>
      <c r="CN263" s="1106" t="n"/>
      <c r="CO263" s="1106" t="n"/>
      <c r="CP263" s="1106" t="n"/>
      <c r="CQ263" s="1106" t="n"/>
      <c r="CR263" s="1106" t="n"/>
      <c r="CS263" s="1106" t="n"/>
      <c r="CT263" s="1106" t="n"/>
      <c r="CU263" s="1106" t="n"/>
      <c r="CV263" s="1106" t="n"/>
      <c r="CW263" s="1106" t="n"/>
      <c r="CX263" s="1106" t="n"/>
      <c r="CY263" s="1106" t="n"/>
      <c r="CZ263" s="1106" t="n"/>
      <c r="DA263" s="1106" t="n"/>
      <c r="DB263" s="1106" t="n"/>
      <c r="DC263" s="1106" t="n"/>
      <c r="DD263" s="1106" t="n"/>
      <c r="DE263" s="1106" t="n"/>
      <c r="DF263" s="1106" t="n"/>
      <c r="DG263" s="1106" t="n"/>
      <c r="DH263" s="1106" t="n"/>
      <c r="DI263" s="1106" t="n"/>
    </row>
    <row r="264" ht="13.5" customHeight="1" s="1178">
      <c r="A264" s="1106" t="n"/>
      <c r="B264" s="1106" t="n"/>
      <c r="C264" s="1106" t="n"/>
      <c r="D264" s="1106" t="n"/>
      <c r="E264" s="1106" t="n"/>
      <c r="F264" s="1106" t="n"/>
      <c r="G264" s="144" t="n"/>
      <c r="H264" s="1106" t="n"/>
      <c r="I264" s="1106" t="n"/>
      <c r="J264" s="1106" t="n"/>
      <c r="K264" s="1106" t="n"/>
      <c r="L264" s="1106" t="n"/>
      <c r="M264" s="1106" t="n"/>
      <c r="N264" s="1106" t="n"/>
      <c r="O264" s="1106" t="n"/>
      <c r="P264" s="1106" t="n"/>
      <c r="Q264" s="1106" t="n"/>
      <c r="R264" s="1106" t="n"/>
      <c r="S264" s="1106" t="n"/>
      <c r="T264" s="230" t="n"/>
      <c r="U264" s="1106" t="n"/>
      <c r="V264" s="1106" t="n"/>
      <c r="W264" s="1106" t="n"/>
      <c r="X264" s="1106" t="n"/>
      <c r="Y264" s="1106" t="n"/>
      <c r="Z264" s="1106" t="n"/>
      <c r="AA264" s="144" t="n"/>
      <c r="AB264" s="1106" t="n"/>
      <c r="AC264" s="1106" t="n"/>
      <c r="AD264" s="1106" t="n"/>
      <c r="AE264" s="1106" t="n"/>
      <c r="AF264" s="1106" t="n"/>
      <c r="AG264" s="1106" t="n"/>
      <c r="AH264" s="144" t="n"/>
      <c r="AI264" s="1106" t="n"/>
      <c r="AJ264" s="1106" t="n"/>
      <c r="AK264" s="1106" t="n"/>
      <c r="AL264" s="1106" t="n"/>
      <c r="AM264" s="1106" t="n"/>
      <c r="AN264" s="1106" t="n"/>
      <c r="AO264" s="1106" t="n"/>
      <c r="AP264" s="1106" t="n"/>
      <c r="AQ264" s="1106" t="n"/>
      <c r="AR264" s="1106" t="n"/>
      <c r="AS264" s="1106" t="n"/>
      <c r="AT264" s="1106" t="n"/>
      <c r="AU264" s="1106" t="n"/>
      <c r="AV264" s="1106" t="n"/>
      <c r="AW264" s="1106" t="n"/>
      <c r="AX264" s="1106" t="n"/>
      <c r="AY264" s="1106" t="n"/>
      <c r="AZ264" s="144" t="n"/>
      <c r="BA264" s="1106" t="n"/>
      <c r="BB264" s="1106" t="n"/>
      <c r="BC264" s="1106" t="n"/>
      <c r="BD264" s="1106" t="n"/>
      <c r="BE264" s="1106" t="n"/>
      <c r="BF264" s="1106" t="n"/>
      <c r="BG264" s="1106" t="n"/>
      <c r="BH264" s="1106" t="n"/>
      <c r="BI264" s="1106" t="n"/>
      <c r="BJ264" s="1106" t="n"/>
      <c r="BK264" s="1106" t="n"/>
      <c r="BL264" s="1106" t="n"/>
      <c r="BM264" s="1106" t="n"/>
      <c r="BN264" s="1106" t="n"/>
      <c r="BO264" s="1106" t="n"/>
      <c r="BP264" s="1106" t="n"/>
      <c r="BQ264" s="1106" t="n"/>
      <c r="BR264" s="1106" t="n"/>
      <c r="BS264" s="1106" t="n"/>
      <c r="BT264" s="1106" t="n"/>
      <c r="BU264" s="1106" t="n"/>
      <c r="BV264" s="1106" t="n"/>
      <c r="BW264" s="1106" t="n"/>
      <c r="BX264" s="1106" t="n"/>
      <c r="BY264" s="1106" t="n"/>
      <c r="BZ264" s="1106" t="n"/>
      <c r="CA264" s="1106" t="n"/>
      <c r="CB264" s="1106" t="n"/>
      <c r="CC264" s="1106" t="n"/>
      <c r="CD264" s="1106" t="n"/>
      <c r="CE264" s="1106" t="n"/>
      <c r="CF264" s="1106" t="n"/>
      <c r="CG264" s="1106" t="n"/>
      <c r="CH264" s="1106" t="n"/>
      <c r="CI264" s="1106" t="n"/>
      <c r="CJ264" s="1106" t="n"/>
      <c r="CK264" s="1106" t="n"/>
      <c r="CL264" s="1106" t="n"/>
      <c r="CM264" s="1106" t="n"/>
      <c r="CN264" s="1106" t="n"/>
      <c r="CO264" s="1106" t="n"/>
      <c r="CP264" s="1106" t="n"/>
      <c r="CQ264" s="1106" t="n"/>
      <c r="CR264" s="1106" t="n"/>
      <c r="CS264" s="1106" t="n"/>
      <c r="CT264" s="1106" t="n"/>
      <c r="CU264" s="1106" t="n"/>
      <c r="CV264" s="1106" t="n"/>
      <c r="CW264" s="1106" t="n"/>
      <c r="CX264" s="1106" t="n"/>
      <c r="CY264" s="1106" t="n"/>
      <c r="CZ264" s="1106" t="n"/>
      <c r="DA264" s="1106" t="n"/>
      <c r="DB264" s="1106" t="n"/>
      <c r="DC264" s="1106" t="n"/>
      <c r="DD264" s="1106" t="n"/>
      <c r="DE264" s="1106" t="n"/>
      <c r="DF264" s="1106" t="n"/>
      <c r="DG264" s="1106" t="n"/>
      <c r="DH264" s="1106" t="n"/>
      <c r="DI264" s="1106" t="n"/>
    </row>
    <row r="265" ht="13.5" customHeight="1" s="1178">
      <c r="A265" s="1106" t="n"/>
      <c r="B265" s="1106" t="n"/>
      <c r="C265" s="1106" t="n"/>
      <c r="D265" s="1106" t="n"/>
      <c r="E265" s="1106" t="n"/>
      <c r="F265" s="1106" t="n"/>
      <c r="G265" s="144" t="n"/>
      <c r="H265" s="1106" t="n"/>
      <c r="I265" s="1106" t="n"/>
      <c r="J265" s="1106" t="n"/>
      <c r="K265" s="1106" t="n"/>
      <c r="L265" s="1106" t="n"/>
      <c r="M265" s="1106" t="n"/>
      <c r="N265" s="1106" t="n"/>
      <c r="O265" s="1106" t="n"/>
      <c r="P265" s="1106" t="n"/>
      <c r="Q265" s="1106" t="n"/>
      <c r="R265" s="1106" t="n"/>
      <c r="S265" s="1106" t="n"/>
      <c r="T265" s="230" t="n"/>
      <c r="U265" s="1106" t="n"/>
      <c r="V265" s="1106" t="n"/>
      <c r="W265" s="1106" t="n"/>
      <c r="X265" s="1106" t="n"/>
      <c r="Y265" s="1106" t="n"/>
      <c r="Z265" s="1106" t="n"/>
      <c r="AA265" s="144" t="n"/>
      <c r="AB265" s="1106" t="n"/>
      <c r="AC265" s="1106" t="n"/>
      <c r="AD265" s="1106" t="n"/>
      <c r="AE265" s="1106" t="n"/>
      <c r="AF265" s="1106" t="n"/>
      <c r="AG265" s="1106" t="n"/>
      <c r="AH265" s="144" t="n"/>
      <c r="AI265" s="1106" t="n"/>
      <c r="AJ265" s="1106" t="n"/>
      <c r="AK265" s="1106" t="n"/>
      <c r="AL265" s="1106" t="n"/>
      <c r="AM265" s="1106" t="n"/>
      <c r="AN265" s="1106" t="n"/>
      <c r="AO265" s="1106" t="n"/>
      <c r="AP265" s="1106" t="n"/>
      <c r="AQ265" s="1106" t="n"/>
      <c r="AR265" s="1106" t="n"/>
      <c r="AS265" s="1106" t="n"/>
      <c r="AT265" s="1106" t="n"/>
      <c r="AU265" s="1106" t="n"/>
      <c r="AV265" s="1106" t="n"/>
      <c r="AW265" s="1106" t="n"/>
      <c r="AX265" s="1106" t="n"/>
      <c r="AY265" s="1106" t="n"/>
      <c r="AZ265" s="144" t="n"/>
      <c r="BA265" s="1106" t="n"/>
      <c r="BB265" s="1106" t="n"/>
      <c r="BC265" s="1106" t="n"/>
      <c r="BD265" s="1106" t="n"/>
      <c r="BE265" s="1106" t="n"/>
      <c r="BF265" s="1106" t="n"/>
      <c r="BG265" s="1106" t="n"/>
      <c r="BH265" s="1106" t="n"/>
      <c r="BI265" s="1106" t="n"/>
      <c r="BJ265" s="1106" t="n"/>
      <c r="BK265" s="1106" t="n"/>
      <c r="BL265" s="1106" t="n"/>
      <c r="BM265" s="1106" t="n"/>
      <c r="BN265" s="1106" t="n"/>
      <c r="BO265" s="1106" t="n"/>
      <c r="BP265" s="1106" t="n"/>
      <c r="BQ265" s="1106" t="n"/>
      <c r="BR265" s="1106" t="n"/>
      <c r="BS265" s="1106" t="n"/>
      <c r="BT265" s="1106" t="n"/>
      <c r="BU265" s="1106" t="n"/>
      <c r="BV265" s="1106" t="n"/>
      <c r="BW265" s="1106" t="n"/>
      <c r="BX265" s="1106" t="n"/>
      <c r="BY265" s="1106" t="n"/>
      <c r="BZ265" s="1106" t="n"/>
      <c r="CA265" s="1106" t="n"/>
      <c r="CB265" s="1106" t="n"/>
      <c r="CC265" s="1106" t="n"/>
      <c r="CD265" s="1106" t="n"/>
      <c r="CE265" s="1106" t="n"/>
      <c r="CF265" s="1106" t="n"/>
      <c r="CG265" s="1106" t="n"/>
      <c r="CH265" s="1106" t="n"/>
      <c r="CI265" s="1106" t="n"/>
      <c r="CJ265" s="1106" t="n"/>
      <c r="CK265" s="1106" t="n"/>
      <c r="CL265" s="1106" t="n"/>
      <c r="CM265" s="1106" t="n"/>
      <c r="CN265" s="1106" t="n"/>
      <c r="CO265" s="1106" t="n"/>
      <c r="CP265" s="1106" t="n"/>
      <c r="CQ265" s="1106" t="n"/>
      <c r="CR265" s="1106" t="n"/>
      <c r="CS265" s="1106" t="n"/>
      <c r="CT265" s="1106" t="n"/>
      <c r="CU265" s="1106" t="n"/>
      <c r="CV265" s="1106" t="n"/>
      <c r="CW265" s="1106" t="n"/>
      <c r="CX265" s="1106" t="n"/>
      <c r="CY265" s="1106" t="n"/>
      <c r="CZ265" s="1106" t="n"/>
      <c r="DA265" s="1106" t="n"/>
      <c r="DB265" s="1106" t="n"/>
      <c r="DC265" s="1106" t="n"/>
      <c r="DD265" s="1106" t="n"/>
      <c r="DE265" s="1106" t="n"/>
      <c r="DF265" s="1106" t="n"/>
      <c r="DG265" s="1106" t="n"/>
      <c r="DH265" s="1106" t="n"/>
      <c r="DI265" s="1106" t="n"/>
    </row>
    <row r="266" ht="13.5" customHeight="1" s="1178">
      <c r="A266" s="1106" t="n"/>
      <c r="B266" s="1106" t="n"/>
      <c r="C266" s="1106" t="n"/>
      <c r="D266" s="1106" t="n"/>
      <c r="E266" s="1106" t="n"/>
      <c r="F266" s="1106" t="n"/>
      <c r="G266" s="144" t="n"/>
      <c r="H266" s="1106" t="n"/>
      <c r="I266" s="1106" t="n"/>
      <c r="J266" s="1106" t="n"/>
      <c r="K266" s="1106" t="n"/>
      <c r="L266" s="1106" t="n"/>
      <c r="M266" s="1106" t="n"/>
      <c r="N266" s="1106" t="n"/>
      <c r="O266" s="1106" t="n"/>
      <c r="P266" s="1106" t="n"/>
      <c r="Q266" s="1106" t="n"/>
      <c r="R266" s="1106" t="n"/>
      <c r="S266" s="1106" t="n"/>
      <c r="T266" s="230" t="n"/>
      <c r="U266" s="1106" t="n"/>
      <c r="V266" s="1106" t="n"/>
      <c r="W266" s="1106" t="n"/>
      <c r="X266" s="1106" t="n"/>
      <c r="Y266" s="1106" t="n"/>
      <c r="Z266" s="1106" t="n"/>
      <c r="AA266" s="144" t="n"/>
      <c r="AB266" s="1106" t="n"/>
      <c r="AC266" s="1106" t="n"/>
      <c r="AD266" s="1106" t="n"/>
      <c r="AE266" s="1106" t="n"/>
      <c r="AF266" s="1106" t="n"/>
      <c r="AG266" s="1106" t="n"/>
      <c r="AH266" s="144" t="n"/>
      <c r="AI266" s="1106" t="n"/>
      <c r="AJ266" s="1106" t="n"/>
      <c r="AK266" s="1106" t="n"/>
      <c r="AL266" s="1106" t="n"/>
      <c r="AM266" s="1106" t="n"/>
      <c r="AN266" s="1106" t="n"/>
      <c r="AO266" s="1106" t="n"/>
      <c r="AP266" s="1106" t="n"/>
      <c r="AQ266" s="1106" t="n"/>
      <c r="AR266" s="1106" t="n"/>
      <c r="AS266" s="1106" t="n"/>
      <c r="AT266" s="1106" t="n"/>
      <c r="AU266" s="1106" t="n"/>
      <c r="AV266" s="1106" t="n"/>
      <c r="AW266" s="1106" t="n"/>
      <c r="AX266" s="1106" t="n"/>
      <c r="AY266" s="1106" t="n"/>
      <c r="AZ266" s="144" t="n"/>
      <c r="BA266" s="1106" t="n"/>
      <c r="BB266" s="1106" t="n"/>
      <c r="BC266" s="1106" t="n"/>
      <c r="BD266" s="1106" t="n"/>
      <c r="BE266" s="1106" t="n"/>
      <c r="BF266" s="1106" t="n"/>
      <c r="BG266" s="1106" t="n"/>
      <c r="BH266" s="1106" t="n"/>
      <c r="BI266" s="1106" t="n"/>
      <c r="BJ266" s="1106" t="n"/>
      <c r="BK266" s="1106" t="n"/>
      <c r="BL266" s="1106" t="n"/>
      <c r="BM266" s="1106" t="n"/>
      <c r="BN266" s="1106" t="n"/>
      <c r="BO266" s="1106" t="n"/>
      <c r="BP266" s="1106" t="n"/>
      <c r="BQ266" s="1106" t="n"/>
      <c r="BR266" s="1106" t="n"/>
      <c r="BS266" s="1106" t="n"/>
      <c r="BT266" s="1106" t="n"/>
      <c r="BU266" s="1106" t="n"/>
      <c r="BV266" s="1106" t="n"/>
      <c r="BW266" s="1106" t="n"/>
      <c r="BX266" s="1106" t="n"/>
      <c r="BY266" s="1106" t="n"/>
      <c r="BZ266" s="1106" t="n"/>
      <c r="CA266" s="1106" t="n"/>
      <c r="CB266" s="1106" t="n"/>
      <c r="CC266" s="1106" t="n"/>
      <c r="CD266" s="1106" t="n"/>
      <c r="CE266" s="1106" t="n"/>
      <c r="CF266" s="1106" t="n"/>
      <c r="CG266" s="1106" t="n"/>
      <c r="CH266" s="1106" t="n"/>
      <c r="CI266" s="1106" t="n"/>
      <c r="CJ266" s="1106" t="n"/>
      <c r="CK266" s="1106" t="n"/>
      <c r="CL266" s="1106" t="n"/>
      <c r="CM266" s="1106" t="n"/>
      <c r="CN266" s="1106" t="n"/>
      <c r="CO266" s="1106" t="n"/>
      <c r="CP266" s="1106" t="n"/>
      <c r="CQ266" s="1106" t="n"/>
      <c r="CR266" s="1106" t="n"/>
      <c r="CS266" s="1106" t="n"/>
      <c r="CT266" s="1106" t="n"/>
      <c r="CU266" s="1106" t="n"/>
      <c r="CV266" s="1106" t="n"/>
      <c r="CW266" s="1106" t="n"/>
      <c r="CX266" s="1106" t="n"/>
      <c r="CY266" s="1106" t="n"/>
      <c r="CZ266" s="1106" t="n"/>
      <c r="DA266" s="1106" t="n"/>
      <c r="DB266" s="1106" t="n"/>
      <c r="DC266" s="1106" t="n"/>
      <c r="DD266" s="1106" t="n"/>
      <c r="DE266" s="1106" t="n"/>
      <c r="DF266" s="1106" t="n"/>
      <c r="DG266" s="1106" t="n"/>
      <c r="DH266" s="1106" t="n"/>
      <c r="DI266" s="1106" t="n"/>
    </row>
    <row r="267" ht="13.5" customHeight="1" s="1178">
      <c r="A267" s="1106" t="n"/>
      <c r="B267" s="1106" t="n"/>
      <c r="C267" s="1106" t="n"/>
      <c r="D267" s="1106" t="n"/>
      <c r="E267" s="1106" t="n"/>
      <c r="F267" s="1106" t="n"/>
      <c r="G267" s="144" t="n"/>
      <c r="H267" s="1106" t="n"/>
      <c r="I267" s="1106" t="n"/>
      <c r="J267" s="1106" t="n"/>
      <c r="K267" s="1106" t="n"/>
      <c r="L267" s="1106" t="n"/>
      <c r="M267" s="1106" t="n"/>
      <c r="N267" s="1106" t="n"/>
      <c r="O267" s="1106" t="n"/>
      <c r="P267" s="1106" t="n"/>
      <c r="Q267" s="1106" t="n"/>
      <c r="R267" s="1106" t="n"/>
      <c r="S267" s="1106" t="n"/>
      <c r="T267" s="230" t="n"/>
      <c r="U267" s="1106" t="n"/>
      <c r="V267" s="1106" t="n"/>
      <c r="W267" s="1106" t="n"/>
      <c r="X267" s="1106" t="n"/>
      <c r="Y267" s="1106" t="n"/>
      <c r="Z267" s="1106" t="n"/>
      <c r="AA267" s="144" t="n"/>
      <c r="AB267" s="1106" t="n"/>
      <c r="AC267" s="1106" t="n"/>
      <c r="AD267" s="1106" t="n"/>
      <c r="AE267" s="1106" t="n"/>
      <c r="AF267" s="1106" t="n"/>
      <c r="AG267" s="1106" t="n"/>
      <c r="AH267" s="144" t="n"/>
      <c r="AI267" s="1106" t="n"/>
      <c r="AJ267" s="1106" t="n"/>
      <c r="AK267" s="1106" t="n"/>
      <c r="AL267" s="1106" t="n"/>
      <c r="AM267" s="1106" t="n"/>
      <c r="AN267" s="1106" t="n"/>
      <c r="AO267" s="1106" t="n"/>
      <c r="AP267" s="1106" t="n"/>
      <c r="AQ267" s="1106" t="n"/>
      <c r="AR267" s="1106" t="n"/>
      <c r="AS267" s="1106" t="n"/>
      <c r="AT267" s="1106" t="n"/>
      <c r="AU267" s="1106" t="n"/>
      <c r="AV267" s="1106" t="n"/>
      <c r="AW267" s="1106" t="n"/>
      <c r="AX267" s="1106" t="n"/>
      <c r="AY267" s="1106" t="n"/>
      <c r="AZ267" s="144" t="n"/>
      <c r="BA267" s="1106" t="n"/>
      <c r="BB267" s="1106" t="n"/>
      <c r="BC267" s="1106" t="n"/>
      <c r="BD267" s="1106" t="n"/>
      <c r="BE267" s="1106" t="n"/>
      <c r="BF267" s="1106" t="n"/>
      <c r="BG267" s="1106" t="n"/>
      <c r="BH267" s="1106" t="n"/>
      <c r="BI267" s="1106" t="n"/>
      <c r="BJ267" s="1106" t="n"/>
      <c r="BK267" s="1106" t="n"/>
      <c r="BL267" s="1106" t="n"/>
      <c r="BM267" s="1106" t="n"/>
      <c r="BN267" s="1106" t="n"/>
      <c r="BO267" s="1106" t="n"/>
      <c r="BP267" s="1106" t="n"/>
      <c r="BQ267" s="1106" t="n"/>
      <c r="BR267" s="1106" t="n"/>
      <c r="BS267" s="1106" t="n"/>
      <c r="BT267" s="1106" t="n"/>
      <c r="BU267" s="1106" t="n"/>
      <c r="BV267" s="1106" t="n"/>
      <c r="BW267" s="1106" t="n"/>
      <c r="BX267" s="1106" t="n"/>
      <c r="BY267" s="1106" t="n"/>
      <c r="BZ267" s="1106" t="n"/>
      <c r="CA267" s="1106" t="n"/>
      <c r="CB267" s="1106" t="n"/>
      <c r="CC267" s="1106" t="n"/>
      <c r="CD267" s="1106" t="n"/>
      <c r="CE267" s="1106" t="n"/>
      <c r="CF267" s="1106" t="n"/>
      <c r="CG267" s="1106" t="n"/>
      <c r="CH267" s="1106" t="n"/>
      <c r="CI267" s="1106" t="n"/>
      <c r="CJ267" s="1106" t="n"/>
      <c r="CK267" s="1106" t="n"/>
      <c r="CL267" s="1106" t="n"/>
      <c r="CM267" s="1106" t="n"/>
      <c r="CN267" s="1106" t="n"/>
      <c r="CO267" s="1106" t="n"/>
      <c r="CP267" s="1106" t="n"/>
      <c r="CQ267" s="1106" t="n"/>
      <c r="CR267" s="1106" t="n"/>
      <c r="CS267" s="1106" t="n"/>
      <c r="CT267" s="1106" t="n"/>
      <c r="CU267" s="1106" t="n"/>
      <c r="CV267" s="1106" t="n"/>
      <c r="CW267" s="1106" t="n"/>
      <c r="CX267" s="1106" t="n"/>
      <c r="CY267" s="1106" t="n"/>
      <c r="CZ267" s="1106" t="n"/>
      <c r="DA267" s="1106" t="n"/>
      <c r="DB267" s="1106" t="n"/>
      <c r="DC267" s="1106" t="n"/>
      <c r="DD267" s="1106" t="n"/>
      <c r="DE267" s="1106" t="n"/>
      <c r="DF267" s="1106" t="n"/>
      <c r="DG267" s="1106" t="n"/>
      <c r="DH267" s="1106" t="n"/>
      <c r="DI267" s="1106" t="n"/>
    </row>
    <row r="268" ht="13.5" customHeight="1" s="1178">
      <c r="A268" s="1106" t="n"/>
      <c r="B268" s="1106" t="n"/>
      <c r="C268" s="1106" t="n"/>
      <c r="D268" s="1106" t="n"/>
      <c r="E268" s="1106" t="n"/>
      <c r="F268" s="1106" t="n"/>
      <c r="G268" s="144" t="n"/>
      <c r="H268" s="1106" t="n"/>
      <c r="I268" s="1106" t="n"/>
      <c r="J268" s="1106" t="n"/>
      <c r="K268" s="1106" t="n"/>
      <c r="L268" s="1106" t="n"/>
      <c r="M268" s="1106" t="n"/>
      <c r="N268" s="1106" t="n"/>
      <c r="O268" s="1106" t="n"/>
      <c r="P268" s="1106" t="n"/>
      <c r="Q268" s="1106" t="n"/>
      <c r="R268" s="1106" t="n"/>
      <c r="S268" s="1106" t="n"/>
      <c r="T268" s="230" t="n"/>
      <c r="U268" s="1106" t="n"/>
      <c r="V268" s="1106" t="n"/>
      <c r="W268" s="1106" t="n"/>
      <c r="X268" s="1106" t="n"/>
      <c r="Y268" s="1106" t="n"/>
      <c r="Z268" s="1106" t="n"/>
      <c r="AA268" s="144" t="n"/>
      <c r="AB268" s="1106" t="n"/>
      <c r="AC268" s="1106" t="n"/>
      <c r="AD268" s="1106" t="n"/>
      <c r="AE268" s="1106" t="n"/>
      <c r="AF268" s="1106" t="n"/>
      <c r="AG268" s="1106" t="n"/>
      <c r="AH268" s="144" t="n"/>
      <c r="AI268" s="1106" t="n"/>
      <c r="AJ268" s="1106" t="n"/>
      <c r="AK268" s="1106" t="n"/>
      <c r="AL268" s="1106" t="n"/>
      <c r="AM268" s="1106" t="n"/>
      <c r="AN268" s="1106" t="n"/>
      <c r="AO268" s="1106" t="n"/>
      <c r="AP268" s="1106" t="n"/>
      <c r="AQ268" s="1106" t="n"/>
      <c r="AR268" s="1106" t="n"/>
      <c r="AS268" s="1106" t="n"/>
      <c r="AT268" s="1106" t="n"/>
      <c r="AU268" s="1106" t="n"/>
      <c r="AV268" s="1106" t="n"/>
      <c r="AW268" s="1106" t="n"/>
      <c r="AX268" s="1106" t="n"/>
      <c r="AY268" s="1106" t="n"/>
      <c r="AZ268" s="144" t="n"/>
      <c r="BA268" s="1106" t="n"/>
      <c r="BB268" s="1106" t="n"/>
      <c r="BC268" s="1106" t="n"/>
      <c r="BD268" s="1106" t="n"/>
      <c r="BE268" s="1106" t="n"/>
      <c r="BF268" s="1106" t="n"/>
      <c r="BG268" s="1106" t="n"/>
      <c r="BH268" s="1106" t="n"/>
      <c r="BI268" s="1106" t="n"/>
      <c r="BJ268" s="1106" t="n"/>
      <c r="BK268" s="1106" t="n"/>
      <c r="BL268" s="1106" t="n"/>
      <c r="BM268" s="1106" t="n"/>
      <c r="BN268" s="1106" t="n"/>
      <c r="BO268" s="1106" t="n"/>
      <c r="BP268" s="1106" t="n"/>
      <c r="BQ268" s="1106" t="n"/>
      <c r="BR268" s="1106" t="n"/>
      <c r="BS268" s="1106" t="n"/>
      <c r="BT268" s="1106" t="n"/>
      <c r="BU268" s="1106" t="n"/>
      <c r="BV268" s="1106" t="n"/>
      <c r="BW268" s="1106" t="n"/>
      <c r="BX268" s="1106" t="n"/>
      <c r="BY268" s="1106" t="n"/>
      <c r="BZ268" s="1106" t="n"/>
      <c r="CA268" s="1106" t="n"/>
      <c r="CB268" s="1106" t="n"/>
      <c r="CC268" s="1106" t="n"/>
      <c r="CD268" s="1106" t="n"/>
      <c r="CE268" s="1106" t="n"/>
      <c r="CF268" s="1106" t="n"/>
      <c r="CG268" s="1106" t="n"/>
      <c r="CH268" s="1106" t="n"/>
      <c r="CI268" s="1106" t="n"/>
      <c r="CJ268" s="1106" t="n"/>
      <c r="CK268" s="1106" t="n"/>
      <c r="CL268" s="1106" t="n"/>
      <c r="CM268" s="1106" t="n"/>
      <c r="CN268" s="1106" t="n"/>
      <c r="CO268" s="1106" t="n"/>
      <c r="CP268" s="1106" t="n"/>
      <c r="CQ268" s="1106" t="n"/>
      <c r="CR268" s="1106" t="n"/>
      <c r="CS268" s="1106" t="n"/>
      <c r="CT268" s="1106" t="n"/>
      <c r="CU268" s="1106" t="n"/>
      <c r="CV268" s="1106" t="n"/>
      <c r="CW268" s="1106" t="n"/>
      <c r="CX268" s="1106" t="n"/>
      <c r="CY268" s="1106" t="n"/>
      <c r="CZ268" s="1106" t="n"/>
      <c r="DA268" s="1106" t="n"/>
      <c r="DB268" s="1106" t="n"/>
      <c r="DC268" s="1106" t="n"/>
      <c r="DD268" s="1106" t="n"/>
      <c r="DE268" s="1106" t="n"/>
      <c r="DF268" s="1106" t="n"/>
      <c r="DG268" s="1106" t="n"/>
      <c r="DH268" s="1106" t="n"/>
      <c r="DI268" s="1106" t="n"/>
    </row>
    <row r="269" ht="13.5" customHeight="1" s="1178">
      <c r="A269" s="1106" t="n"/>
      <c r="B269" s="1106" t="n"/>
      <c r="C269" s="1106" t="n"/>
      <c r="D269" s="1106" t="n"/>
      <c r="E269" s="1106" t="n"/>
      <c r="F269" s="1106" t="n"/>
      <c r="G269" s="144" t="n"/>
      <c r="H269" s="1106" t="n"/>
      <c r="I269" s="1106" t="n"/>
      <c r="J269" s="1106" t="n"/>
      <c r="K269" s="1106" t="n"/>
      <c r="L269" s="1106" t="n"/>
      <c r="M269" s="1106" t="n"/>
      <c r="N269" s="1106" t="n"/>
      <c r="O269" s="1106" t="n"/>
      <c r="P269" s="1106" t="n"/>
      <c r="Q269" s="1106" t="n"/>
      <c r="R269" s="1106" t="n"/>
      <c r="S269" s="1106" t="n"/>
      <c r="T269" s="230" t="n"/>
      <c r="U269" s="1106" t="n"/>
      <c r="V269" s="1106" t="n"/>
      <c r="W269" s="1106" t="n"/>
      <c r="X269" s="1106" t="n"/>
      <c r="Y269" s="1106" t="n"/>
      <c r="Z269" s="1106" t="n"/>
      <c r="AA269" s="144" t="n"/>
      <c r="AB269" s="1106" t="n"/>
      <c r="AC269" s="1106" t="n"/>
      <c r="AD269" s="1106" t="n"/>
      <c r="AE269" s="1106" t="n"/>
      <c r="AF269" s="1106" t="n"/>
      <c r="AG269" s="1106" t="n"/>
      <c r="AH269" s="144" t="n"/>
      <c r="AI269" s="1106" t="n"/>
      <c r="AJ269" s="1106" t="n"/>
      <c r="AK269" s="1106" t="n"/>
      <c r="AL269" s="1106" t="n"/>
      <c r="AM269" s="1106" t="n"/>
      <c r="AN269" s="1106" t="n"/>
      <c r="AO269" s="1106" t="n"/>
      <c r="AP269" s="1106" t="n"/>
      <c r="AQ269" s="1106" t="n"/>
      <c r="AR269" s="1106" t="n"/>
      <c r="AS269" s="1106" t="n"/>
      <c r="AT269" s="1106" t="n"/>
      <c r="AU269" s="1106" t="n"/>
      <c r="AV269" s="1106" t="n"/>
      <c r="AW269" s="1106" t="n"/>
      <c r="AX269" s="1106" t="n"/>
      <c r="AY269" s="1106" t="n"/>
      <c r="AZ269" s="144" t="n"/>
      <c r="BA269" s="1106" t="n"/>
      <c r="BB269" s="1106" t="n"/>
      <c r="BC269" s="1106" t="n"/>
      <c r="BD269" s="1106" t="n"/>
      <c r="BE269" s="1106" t="n"/>
      <c r="BF269" s="1106" t="n"/>
      <c r="BG269" s="1106" t="n"/>
      <c r="BH269" s="1106" t="n"/>
      <c r="BI269" s="1106" t="n"/>
      <c r="BJ269" s="1106" t="n"/>
      <c r="BK269" s="1106" t="n"/>
      <c r="BL269" s="1106" t="n"/>
      <c r="BM269" s="1106" t="n"/>
      <c r="BN269" s="1106" t="n"/>
      <c r="BO269" s="1106" t="n"/>
      <c r="BP269" s="1106" t="n"/>
      <c r="BQ269" s="1106" t="n"/>
      <c r="BR269" s="1106" t="n"/>
      <c r="BS269" s="1106" t="n"/>
      <c r="BT269" s="1106" t="n"/>
      <c r="BU269" s="1106" t="n"/>
      <c r="BV269" s="1106" t="n"/>
      <c r="BW269" s="1106" t="n"/>
      <c r="BX269" s="1106" t="n"/>
      <c r="BY269" s="1106" t="n"/>
      <c r="BZ269" s="1106" t="n"/>
      <c r="CA269" s="1106" t="n"/>
      <c r="CB269" s="1106" t="n"/>
      <c r="CC269" s="1106" t="n"/>
      <c r="CD269" s="1106" t="n"/>
      <c r="CE269" s="1106" t="n"/>
      <c r="CF269" s="1106" t="n"/>
      <c r="CG269" s="1106" t="n"/>
      <c r="CH269" s="1106" t="n"/>
      <c r="CI269" s="1106" t="n"/>
      <c r="CJ269" s="1106" t="n"/>
      <c r="CK269" s="1106" t="n"/>
      <c r="CL269" s="1106" t="n"/>
      <c r="CM269" s="1106" t="n"/>
      <c r="CN269" s="1106" t="n"/>
      <c r="CO269" s="1106" t="n"/>
      <c r="CP269" s="1106" t="n"/>
      <c r="CQ269" s="1106" t="n"/>
      <c r="CR269" s="1106" t="n"/>
      <c r="CS269" s="1106" t="n"/>
      <c r="CT269" s="1106" t="n"/>
      <c r="CU269" s="1106" t="n"/>
      <c r="CV269" s="1106" t="n"/>
      <c r="CW269" s="1106" t="n"/>
      <c r="CX269" s="1106" t="n"/>
      <c r="CY269" s="1106" t="n"/>
      <c r="CZ269" s="1106" t="n"/>
      <c r="DA269" s="1106" t="n"/>
      <c r="DB269" s="1106" t="n"/>
      <c r="DC269" s="1106" t="n"/>
      <c r="DD269" s="1106" t="n"/>
      <c r="DE269" s="1106" t="n"/>
      <c r="DF269" s="1106" t="n"/>
      <c r="DG269" s="1106" t="n"/>
      <c r="DH269" s="1106" t="n"/>
      <c r="DI269" s="1106" t="n"/>
    </row>
    <row r="270" ht="13.5" customHeight="1" s="1178">
      <c r="A270" s="1106" t="n"/>
      <c r="B270" s="1106" t="n"/>
      <c r="C270" s="1106" t="n"/>
      <c r="D270" s="1106" t="n"/>
      <c r="E270" s="1106" t="n"/>
      <c r="F270" s="1106" t="n"/>
      <c r="G270" s="144" t="n"/>
      <c r="H270" s="1106" t="n"/>
      <c r="I270" s="1106" t="n"/>
      <c r="J270" s="1106" t="n"/>
      <c r="K270" s="1106" t="n"/>
      <c r="L270" s="1106" t="n"/>
      <c r="M270" s="1106" t="n"/>
      <c r="N270" s="1106" t="n"/>
      <c r="O270" s="1106" t="n"/>
      <c r="P270" s="1106" t="n"/>
      <c r="Q270" s="1106" t="n"/>
      <c r="R270" s="1106" t="n"/>
      <c r="S270" s="1106" t="n"/>
      <c r="T270" s="230" t="n"/>
      <c r="U270" s="1106" t="n"/>
      <c r="V270" s="1106" t="n"/>
      <c r="W270" s="1106" t="n"/>
      <c r="X270" s="1106" t="n"/>
      <c r="Y270" s="1106" t="n"/>
      <c r="Z270" s="1106" t="n"/>
      <c r="AA270" s="144" t="n"/>
      <c r="AB270" s="1106" t="n"/>
      <c r="AC270" s="1106" t="n"/>
      <c r="AD270" s="1106" t="n"/>
      <c r="AE270" s="1106" t="n"/>
      <c r="AF270" s="1106" t="n"/>
      <c r="AG270" s="1106" t="n"/>
      <c r="AH270" s="144" t="n"/>
      <c r="AI270" s="1106" t="n"/>
      <c r="AJ270" s="1106" t="n"/>
      <c r="AK270" s="1106" t="n"/>
      <c r="AL270" s="1106" t="n"/>
      <c r="AM270" s="1106" t="n"/>
      <c r="AN270" s="1106" t="n"/>
      <c r="AO270" s="1106" t="n"/>
      <c r="AP270" s="1106" t="n"/>
      <c r="AQ270" s="1106" t="n"/>
      <c r="AR270" s="1106" t="n"/>
      <c r="AS270" s="1106" t="n"/>
      <c r="AT270" s="1106" t="n"/>
      <c r="AU270" s="1106" t="n"/>
      <c r="AV270" s="1106" t="n"/>
      <c r="AW270" s="1106" t="n"/>
      <c r="AX270" s="1106" t="n"/>
      <c r="AY270" s="1106" t="n"/>
      <c r="AZ270" s="144" t="n"/>
      <c r="BA270" s="1106" t="n"/>
      <c r="BB270" s="1106" t="n"/>
      <c r="BC270" s="1106" t="n"/>
      <c r="BD270" s="1106" t="n"/>
      <c r="BE270" s="1106" t="n"/>
      <c r="BF270" s="1106" t="n"/>
      <c r="BG270" s="1106" t="n"/>
      <c r="BH270" s="1106" t="n"/>
      <c r="BI270" s="1106" t="n"/>
      <c r="BJ270" s="1106" t="n"/>
      <c r="BK270" s="1106" t="n"/>
      <c r="BL270" s="1106" t="n"/>
      <c r="BM270" s="1106" t="n"/>
      <c r="BN270" s="1106" t="n"/>
      <c r="BO270" s="1106" t="n"/>
      <c r="BP270" s="1106" t="n"/>
      <c r="BQ270" s="1106" t="n"/>
      <c r="BR270" s="1106" t="n"/>
      <c r="BS270" s="1106" t="n"/>
      <c r="BT270" s="1106" t="n"/>
      <c r="BU270" s="1106" t="n"/>
      <c r="BV270" s="1106" t="n"/>
      <c r="BW270" s="1106" t="n"/>
      <c r="BX270" s="1106" t="n"/>
      <c r="BY270" s="1106" t="n"/>
      <c r="BZ270" s="1106" t="n"/>
      <c r="CA270" s="1106" t="n"/>
      <c r="CB270" s="1106" t="n"/>
      <c r="CC270" s="1106" t="n"/>
      <c r="CD270" s="1106" t="n"/>
      <c r="CE270" s="1106" t="n"/>
      <c r="CF270" s="1106" t="n"/>
      <c r="CG270" s="1106" t="n"/>
      <c r="CH270" s="1106" t="n"/>
      <c r="CI270" s="1106" t="n"/>
      <c r="CJ270" s="1106" t="n"/>
      <c r="CK270" s="1106" t="n"/>
      <c r="CL270" s="1106" t="n"/>
      <c r="CM270" s="1106" t="n"/>
      <c r="CN270" s="1106" t="n"/>
      <c r="CO270" s="1106" t="n"/>
      <c r="CP270" s="1106" t="n"/>
      <c r="CQ270" s="1106" t="n"/>
      <c r="CR270" s="1106" t="n"/>
      <c r="CS270" s="1106" t="n"/>
      <c r="CT270" s="1106" t="n"/>
      <c r="CU270" s="1106" t="n"/>
      <c r="CV270" s="1106" t="n"/>
      <c r="CW270" s="1106" t="n"/>
      <c r="CX270" s="1106" t="n"/>
      <c r="CY270" s="1106" t="n"/>
      <c r="CZ270" s="1106" t="n"/>
      <c r="DA270" s="1106" t="n"/>
      <c r="DB270" s="1106" t="n"/>
      <c r="DC270" s="1106" t="n"/>
      <c r="DD270" s="1106" t="n"/>
      <c r="DE270" s="1106" t="n"/>
      <c r="DF270" s="1106" t="n"/>
      <c r="DG270" s="1106" t="n"/>
      <c r="DH270" s="1106" t="n"/>
      <c r="DI270" s="1106" t="n"/>
    </row>
    <row r="271" ht="13.5" customHeight="1" s="1178">
      <c r="A271" s="1106" t="n"/>
      <c r="B271" s="1106" t="n"/>
      <c r="C271" s="1106" t="n"/>
      <c r="D271" s="1106" t="n"/>
      <c r="E271" s="1106" t="n"/>
      <c r="F271" s="1106" t="n"/>
      <c r="G271" s="144" t="n"/>
      <c r="H271" s="1106" t="n"/>
      <c r="I271" s="1106" t="n"/>
      <c r="J271" s="1106" t="n"/>
      <c r="K271" s="1106" t="n"/>
      <c r="L271" s="1106" t="n"/>
      <c r="M271" s="1106" t="n"/>
      <c r="N271" s="1106" t="n"/>
      <c r="O271" s="1106" t="n"/>
      <c r="P271" s="1106" t="n"/>
      <c r="Q271" s="1106" t="n"/>
      <c r="R271" s="1106" t="n"/>
      <c r="S271" s="1106" t="n"/>
      <c r="T271" s="230" t="n"/>
      <c r="U271" s="1106" t="n"/>
      <c r="V271" s="1106" t="n"/>
      <c r="W271" s="1106" t="n"/>
      <c r="X271" s="1106" t="n"/>
      <c r="Y271" s="1106" t="n"/>
      <c r="Z271" s="1106" t="n"/>
      <c r="AA271" s="144" t="n"/>
      <c r="AB271" s="1106" t="n"/>
      <c r="AC271" s="1106" t="n"/>
      <c r="AD271" s="1106" t="n"/>
      <c r="AE271" s="1106" t="n"/>
      <c r="AF271" s="1106" t="n"/>
      <c r="AG271" s="1106" t="n"/>
      <c r="AH271" s="144" t="n"/>
      <c r="AI271" s="1106" t="n"/>
      <c r="AJ271" s="1106" t="n"/>
      <c r="AK271" s="1106" t="n"/>
      <c r="AL271" s="1106" t="n"/>
      <c r="AM271" s="1106" t="n"/>
      <c r="AN271" s="1106" t="n"/>
      <c r="AO271" s="1106" t="n"/>
      <c r="AP271" s="1106" t="n"/>
      <c r="AQ271" s="1106" t="n"/>
      <c r="AR271" s="1106" t="n"/>
      <c r="AS271" s="1106" t="n"/>
      <c r="AT271" s="1106" t="n"/>
      <c r="AU271" s="1106" t="n"/>
      <c r="AV271" s="1106" t="n"/>
      <c r="AW271" s="1106" t="n"/>
      <c r="AX271" s="1106" t="n"/>
      <c r="AY271" s="1106" t="n"/>
      <c r="AZ271" s="144" t="n"/>
      <c r="BA271" s="1106" t="n"/>
      <c r="BB271" s="1106" t="n"/>
      <c r="BC271" s="1106" t="n"/>
      <c r="BD271" s="1106" t="n"/>
      <c r="BE271" s="1106" t="n"/>
      <c r="BF271" s="1106" t="n"/>
      <c r="BG271" s="1106" t="n"/>
      <c r="BH271" s="1106" t="n"/>
      <c r="BI271" s="1106" t="n"/>
      <c r="BJ271" s="1106" t="n"/>
      <c r="BK271" s="1106" t="n"/>
      <c r="BL271" s="1106" t="n"/>
      <c r="BM271" s="1106" t="n"/>
      <c r="BN271" s="1106" t="n"/>
      <c r="BO271" s="1106" t="n"/>
      <c r="BP271" s="1106" t="n"/>
      <c r="BQ271" s="1106" t="n"/>
      <c r="BR271" s="1106" t="n"/>
      <c r="BS271" s="1106" t="n"/>
      <c r="BT271" s="1106" t="n"/>
      <c r="BU271" s="1106" t="n"/>
      <c r="BV271" s="1106" t="n"/>
      <c r="BW271" s="1106" t="n"/>
      <c r="BX271" s="1106" t="n"/>
      <c r="BY271" s="1106" t="n"/>
      <c r="BZ271" s="1106" t="n"/>
      <c r="CA271" s="1106" t="n"/>
      <c r="CB271" s="1106" t="n"/>
      <c r="CC271" s="1106" t="n"/>
      <c r="CD271" s="1106" t="n"/>
      <c r="CE271" s="1106" t="n"/>
      <c r="CF271" s="1106" t="n"/>
      <c r="CG271" s="1106" t="n"/>
      <c r="CH271" s="1106" t="n"/>
      <c r="CI271" s="1106" t="n"/>
      <c r="CJ271" s="1106" t="n"/>
      <c r="CK271" s="1106" t="n"/>
      <c r="CL271" s="1106" t="n"/>
      <c r="CM271" s="1106" t="n"/>
      <c r="CN271" s="1106" t="n"/>
      <c r="CO271" s="1106" t="n"/>
      <c r="CP271" s="1106" t="n"/>
      <c r="CQ271" s="1106" t="n"/>
      <c r="CR271" s="1106" t="n"/>
      <c r="CS271" s="1106" t="n"/>
      <c r="CT271" s="1106" t="n"/>
      <c r="CU271" s="1106" t="n"/>
      <c r="CV271" s="1106" t="n"/>
      <c r="CW271" s="1106" t="n"/>
      <c r="CX271" s="1106" t="n"/>
      <c r="CY271" s="1106" t="n"/>
      <c r="CZ271" s="1106" t="n"/>
      <c r="DA271" s="1106" t="n"/>
      <c r="DB271" s="1106" t="n"/>
      <c r="DC271" s="1106" t="n"/>
      <c r="DD271" s="1106" t="n"/>
      <c r="DE271" s="1106" t="n"/>
      <c r="DF271" s="1106" t="n"/>
      <c r="DG271" s="1106" t="n"/>
      <c r="DH271" s="1106" t="n"/>
      <c r="DI271" s="1106" t="n"/>
    </row>
    <row r="272" ht="13.5" customHeight="1" s="1178">
      <c r="A272" s="1106" t="n"/>
      <c r="B272" s="1106" t="n"/>
      <c r="C272" s="1106" t="n"/>
      <c r="D272" s="1106" t="n"/>
      <c r="E272" s="1106" t="n"/>
      <c r="F272" s="1106" t="n"/>
      <c r="G272" s="144" t="n"/>
      <c r="H272" s="1106" t="n"/>
      <c r="I272" s="1106" t="n"/>
      <c r="J272" s="1106" t="n"/>
      <c r="K272" s="1106" t="n"/>
      <c r="L272" s="1106" t="n"/>
      <c r="M272" s="1106" t="n"/>
      <c r="N272" s="1106" t="n"/>
      <c r="O272" s="1106" t="n"/>
      <c r="P272" s="1106" t="n"/>
      <c r="Q272" s="1106" t="n"/>
      <c r="R272" s="1106" t="n"/>
      <c r="S272" s="1106" t="n"/>
      <c r="T272" s="230" t="n"/>
      <c r="U272" s="1106" t="n"/>
      <c r="V272" s="1106" t="n"/>
      <c r="W272" s="1106" t="n"/>
      <c r="X272" s="1106" t="n"/>
      <c r="Y272" s="1106" t="n"/>
      <c r="Z272" s="1106" t="n"/>
      <c r="AA272" s="144" t="n"/>
      <c r="AB272" s="1106" t="n"/>
      <c r="AC272" s="1106" t="n"/>
      <c r="AD272" s="1106" t="n"/>
      <c r="AE272" s="1106" t="n"/>
      <c r="AF272" s="1106" t="n"/>
      <c r="AG272" s="1106" t="n"/>
      <c r="AH272" s="144" t="n"/>
      <c r="AI272" s="1106" t="n"/>
      <c r="AJ272" s="1106" t="n"/>
      <c r="AK272" s="1106" t="n"/>
      <c r="AL272" s="1106" t="n"/>
      <c r="AM272" s="1106" t="n"/>
      <c r="AN272" s="1106" t="n"/>
      <c r="AO272" s="1106" t="n"/>
      <c r="AP272" s="1106" t="n"/>
      <c r="AQ272" s="1106" t="n"/>
      <c r="AR272" s="1106" t="n"/>
      <c r="AS272" s="1106" t="n"/>
      <c r="AT272" s="1106" t="n"/>
      <c r="AU272" s="1106" t="n"/>
      <c r="AV272" s="1106" t="n"/>
      <c r="AW272" s="1106" t="n"/>
      <c r="AX272" s="1106" t="n"/>
      <c r="AY272" s="1106" t="n"/>
      <c r="AZ272" s="144" t="n"/>
      <c r="BA272" s="1106" t="n"/>
      <c r="BB272" s="1106" t="n"/>
      <c r="BC272" s="1106" t="n"/>
      <c r="BD272" s="1106" t="n"/>
      <c r="BE272" s="1106" t="n"/>
      <c r="BF272" s="1106" t="n"/>
      <c r="BG272" s="1106" t="n"/>
      <c r="BH272" s="1106" t="n"/>
      <c r="BI272" s="1106" t="n"/>
      <c r="BJ272" s="1106" t="n"/>
      <c r="BK272" s="1106" t="n"/>
      <c r="BL272" s="1106" t="n"/>
      <c r="BM272" s="1106" t="n"/>
      <c r="BN272" s="1106" t="n"/>
      <c r="BO272" s="1106" t="n"/>
      <c r="BP272" s="1106" t="n"/>
      <c r="BQ272" s="1106" t="n"/>
      <c r="BR272" s="1106" t="n"/>
      <c r="BS272" s="1106" t="n"/>
      <c r="BT272" s="1106" t="n"/>
      <c r="BU272" s="1106" t="n"/>
      <c r="BV272" s="1106" t="n"/>
      <c r="BW272" s="1106" t="n"/>
      <c r="BX272" s="1106" t="n"/>
      <c r="BY272" s="1106" t="n"/>
      <c r="BZ272" s="1106" t="n"/>
      <c r="CA272" s="1106" t="n"/>
      <c r="CB272" s="1106" t="n"/>
      <c r="CC272" s="1106" t="n"/>
      <c r="CD272" s="1106" t="n"/>
      <c r="CE272" s="1106" t="n"/>
      <c r="CF272" s="1106" t="n"/>
      <c r="CG272" s="1106" t="n"/>
      <c r="CH272" s="1106" t="n"/>
      <c r="CI272" s="1106" t="n"/>
      <c r="CJ272" s="1106" t="n"/>
      <c r="CK272" s="1106" t="n"/>
      <c r="CL272" s="1106" t="n"/>
      <c r="CM272" s="1106" t="n"/>
      <c r="CN272" s="1106" t="n"/>
      <c r="CO272" s="1106" t="n"/>
      <c r="CP272" s="1106" t="n"/>
      <c r="CQ272" s="1106" t="n"/>
      <c r="CR272" s="1106" t="n"/>
      <c r="CS272" s="1106" t="n"/>
      <c r="CT272" s="1106" t="n"/>
      <c r="CU272" s="1106" t="n"/>
      <c r="CV272" s="1106" t="n"/>
      <c r="CW272" s="1106" t="n"/>
      <c r="CX272" s="1106" t="n"/>
      <c r="CY272" s="1106" t="n"/>
      <c r="CZ272" s="1106" t="n"/>
      <c r="DA272" s="1106" t="n"/>
      <c r="DB272" s="1106" t="n"/>
      <c r="DC272" s="1106" t="n"/>
      <c r="DD272" s="1106" t="n"/>
      <c r="DE272" s="1106" t="n"/>
      <c r="DF272" s="1106" t="n"/>
      <c r="DG272" s="1106" t="n"/>
      <c r="DH272" s="1106" t="n"/>
      <c r="DI272" s="1106" t="n"/>
    </row>
    <row r="273" ht="13.5" customHeight="1" s="1178">
      <c r="A273" s="1106" t="n"/>
      <c r="B273" s="1106" t="n"/>
      <c r="C273" s="1106" t="n"/>
      <c r="D273" s="1106" t="n"/>
      <c r="E273" s="1106" t="n"/>
      <c r="F273" s="1106" t="n"/>
      <c r="G273" s="144" t="n"/>
      <c r="H273" s="1106" t="n"/>
      <c r="I273" s="1106" t="n"/>
      <c r="J273" s="1106" t="n"/>
      <c r="K273" s="1106" t="n"/>
      <c r="L273" s="1106" t="n"/>
      <c r="M273" s="1106" t="n"/>
      <c r="N273" s="1106" t="n"/>
      <c r="O273" s="1106" t="n"/>
      <c r="P273" s="1106" t="n"/>
      <c r="Q273" s="1106" t="n"/>
      <c r="R273" s="1106" t="n"/>
      <c r="S273" s="1106" t="n"/>
      <c r="T273" s="230" t="n"/>
      <c r="U273" s="1106" t="n"/>
      <c r="V273" s="1106" t="n"/>
      <c r="W273" s="1106" t="n"/>
      <c r="X273" s="1106" t="n"/>
      <c r="Y273" s="1106" t="n"/>
      <c r="Z273" s="1106" t="n"/>
      <c r="AA273" s="144" t="n"/>
      <c r="AB273" s="1106" t="n"/>
      <c r="AC273" s="1106" t="n"/>
      <c r="AD273" s="1106" t="n"/>
      <c r="AE273" s="1106" t="n"/>
      <c r="AF273" s="1106" t="n"/>
      <c r="AG273" s="1106" t="n"/>
      <c r="AH273" s="144" t="n"/>
      <c r="AI273" s="1106" t="n"/>
      <c r="AJ273" s="1106" t="n"/>
      <c r="AK273" s="1106" t="n"/>
      <c r="AL273" s="1106" t="n"/>
      <c r="AM273" s="1106" t="n"/>
      <c r="AN273" s="1106" t="n"/>
      <c r="AO273" s="1106" t="n"/>
      <c r="AP273" s="1106" t="n"/>
      <c r="AQ273" s="1106" t="n"/>
      <c r="AR273" s="1106" t="n"/>
      <c r="AS273" s="1106" t="n"/>
      <c r="AT273" s="1106" t="n"/>
      <c r="AU273" s="1106" t="n"/>
      <c r="AV273" s="1106" t="n"/>
      <c r="AW273" s="1106" t="n"/>
      <c r="AX273" s="1106" t="n"/>
      <c r="AY273" s="1106" t="n"/>
      <c r="AZ273" s="144" t="n"/>
      <c r="BA273" s="1106" t="n"/>
      <c r="BB273" s="1106" t="n"/>
      <c r="BC273" s="1106" t="n"/>
      <c r="BD273" s="1106" t="n"/>
      <c r="BE273" s="1106" t="n"/>
      <c r="BF273" s="1106" t="n"/>
      <c r="BG273" s="1106" t="n"/>
      <c r="BH273" s="1106" t="n"/>
      <c r="BI273" s="1106" t="n"/>
      <c r="BJ273" s="1106" t="n"/>
      <c r="BK273" s="1106" t="n"/>
      <c r="BL273" s="1106" t="n"/>
      <c r="BM273" s="1106" t="n"/>
      <c r="BN273" s="1106" t="n"/>
      <c r="BO273" s="1106" t="n"/>
      <c r="BP273" s="1106" t="n"/>
      <c r="BQ273" s="1106" t="n"/>
      <c r="BR273" s="1106" t="n"/>
      <c r="BS273" s="1106" t="n"/>
      <c r="BT273" s="1106" t="n"/>
      <c r="BU273" s="1106" t="n"/>
      <c r="BV273" s="1106" t="n"/>
      <c r="BW273" s="1106" t="n"/>
      <c r="BX273" s="1106" t="n"/>
      <c r="BY273" s="1106" t="n"/>
      <c r="BZ273" s="1106" t="n"/>
      <c r="CA273" s="1106" t="n"/>
      <c r="CB273" s="1106" t="n"/>
      <c r="CC273" s="1106" t="n"/>
      <c r="CD273" s="1106" t="n"/>
      <c r="CE273" s="1106" t="n"/>
      <c r="CF273" s="1106" t="n"/>
      <c r="CG273" s="1106" t="n"/>
      <c r="CH273" s="1106" t="n"/>
      <c r="CI273" s="1106" t="n"/>
      <c r="CJ273" s="1106" t="n"/>
      <c r="CK273" s="1106" t="n"/>
      <c r="CL273" s="1106" t="n"/>
      <c r="CM273" s="1106" t="n"/>
      <c r="CN273" s="1106" t="n"/>
      <c r="CO273" s="1106" t="n"/>
      <c r="CP273" s="1106" t="n"/>
      <c r="CQ273" s="1106" t="n"/>
      <c r="CR273" s="1106" t="n"/>
      <c r="CS273" s="1106" t="n"/>
      <c r="CT273" s="1106" t="n"/>
      <c r="CU273" s="1106" t="n"/>
      <c r="CV273" s="1106" t="n"/>
      <c r="CW273" s="1106" t="n"/>
      <c r="CX273" s="1106" t="n"/>
      <c r="CY273" s="1106" t="n"/>
      <c r="CZ273" s="1106" t="n"/>
      <c r="DA273" s="1106" t="n"/>
      <c r="DB273" s="1106" t="n"/>
      <c r="DC273" s="1106" t="n"/>
      <c r="DD273" s="1106" t="n"/>
      <c r="DE273" s="1106" t="n"/>
      <c r="DF273" s="1106" t="n"/>
      <c r="DG273" s="1106" t="n"/>
      <c r="DH273" s="1106" t="n"/>
      <c r="DI273" s="1106" t="n"/>
    </row>
    <row r="274" ht="13.5" customHeight="1" s="1178">
      <c r="A274" s="1106" t="n"/>
      <c r="B274" s="1106" t="n"/>
      <c r="C274" s="1106" t="n"/>
      <c r="D274" s="1106" t="n"/>
      <c r="E274" s="1106" t="n"/>
      <c r="F274" s="1106" t="n"/>
      <c r="G274" s="144" t="n"/>
      <c r="H274" s="1106" t="n"/>
      <c r="I274" s="1106" t="n"/>
      <c r="J274" s="1106" t="n"/>
      <c r="K274" s="1106" t="n"/>
      <c r="L274" s="1106" t="n"/>
      <c r="M274" s="1106" t="n"/>
      <c r="N274" s="1106" t="n"/>
      <c r="O274" s="1106" t="n"/>
      <c r="P274" s="1106" t="n"/>
      <c r="Q274" s="1106" t="n"/>
      <c r="R274" s="1106" t="n"/>
      <c r="S274" s="1106" t="n"/>
      <c r="T274" s="230" t="n"/>
      <c r="U274" s="1106" t="n"/>
      <c r="V274" s="1106" t="n"/>
      <c r="W274" s="1106" t="n"/>
      <c r="X274" s="1106" t="n"/>
      <c r="Y274" s="1106" t="n"/>
      <c r="Z274" s="1106" t="n"/>
      <c r="AA274" s="144" t="n"/>
      <c r="AB274" s="1106" t="n"/>
      <c r="AC274" s="1106" t="n"/>
      <c r="AD274" s="1106" t="n"/>
      <c r="AE274" s="1106" t="n"/>
      <c r="AF274" s="1106" t="n"/>
      <c r="AG274" s="1106" t="n"/>
      <c r="AH274" s="144" t="n"/>
      <c r="AI274" s="1106" t="n"/>
      <c r="AJ274" s="1106" t="n"/>
      <c r="AK274" s="1106" t="n"/>
      <c r="AL274" s="1106" t="n"/>
      <c r="AM274" s="1106" t="n"/>
      <c r="AN274" s="1106" t="n"/>
      <c r="AO274" s="1106" t="n"/>
      <c r="AP274" s="1106" t="n"/>
      <c r="AQ274" s="1106" t="n"/>
      <c r="AR274" s="1106" t="n"/>
      <c r="AS274" s="1106" t="n"/>
      <c r="AT274" s="1106" t="n"/>
      <c r="AU274" s="1106" t="n"/>
      <c r="AV274" s="1106" t="n"/>
      <c r="AW274" s="1106" t="n"/>
      <c r="AX274" s="1106" t="n"/>
      <c r="AY274" s="1106" t="n"/>
      <c r="AZ274" s="144" t="n"/>
      <c r="BA274" s="1106" t="n"/>
      <c r="BB274" s="1106" t="n"/>
      <c r="BC274" s="1106" t="n"/>
      <c r="BD274" s="1106" t="n"/>
      <c r="BE274" s="1106" t="n"/>
      <c r="BF274" s="1106" t="n"/>
      <c r="BG274" s="1106" t="n"/>
      <c r="BH274" s="1106" t="n"/>
      <c r="BI274" s="1106" t="n"/>
      <c r="BJ274" s="1106" t="n"/>
      <c r="BK274" s="1106" t="n"/>
      <c r="BL274" s="1106" t="n"/>
      <c r="BM274" s="1106" t="n"/>
      <c r="BN274" s="1106" t="n"/>
      <c r="BO274" s="1106" t="n"/>
      <c r="BP274" s="1106" t="n"/>
      <c r="BQ274" s="1106" t="n"/>
      <c r="BR274" s="1106" t="n"/>
      <c r="BS274" s="1106" t="n"/>
      <c r="BT274" s="1106" t="n"/>
      <c r="BU274" s="1106" t="n"/>
      <c r="BV274" s="1106" t="n"/>
      <c r="BW274" s="1106" t="n"/>
      <c r="BX274" s="1106" t="n"/>
      <c r="BY274" s="1106" t="n"/>
      <c r="BZ274" s="1106" t="n"/>
      <c r="CA274" s="1106" t="n"/>
      <c r="CB274" s="1106" t="n"/>
      <c r="CC274" s="1106" t="n"/>
      <c r="CD274" s="1106" t="n"/>
      <c r="CE274" s="1106" t="n"/>
      <c r="CF274" s="1106" t="n"/>
      <c r="CG274" s="1106" t="n"/>
      <c r="CH274" s="1106" t="n"/>
      <c r="CI274" s="1106" t="n"/>
      <c r="CJ274" s="1106" t="n"/>
      <c r="CK274" s="1106" t="n"/>
      <c r="CL274" s="1106" t="n"/>
      <c r="CM274" s="1106" t="n"/>
      <c r="CN274" s="1106" t="n"/>
      <c r="CO274" s="1106" t="n"/>
      <c r="CP274" s="1106" t="n"/>
      <c r="CQ274" s="1106" t="n"/>
      <c r="CR274" s="1106" t="n"/>
      <c r="CS274" s="1106" t="n"/>
      <c r="CT274" s="1106" t="n"/>
      <c r="CU274" s="1106" t="n"/>
      <c r="CV274" s="1106" t="n"/>
      <c r="CW274" s="1106" t="n"/>
      <c r="CX274" s="1106" t="n"/>
      <c r="CY274" s="1106" t="n"/>
      <c r="CZ274" s="1106" t="n"/>
      <c r="DA274" s="1106" t="n"/>
      <c r="DB274" s="1106" t="n"/>
      <c r="DC274" s="1106" t="n"/>
      <c r="DD274" s="1106" t="n"/>
      <c r="DE274" s="1106" t="n"/>
      <c r="DF274" s="1106" t="n"/>
      <c r="DG274" s="1106" t="n"/>
      <c r="DH274" s="1106" t="n"/>
      <c r="DI274" s="1106" t="n"/>
    </row>
    <row r="275" ht="13.5" customHeight="1" s="1178">
      <c r="A275" s="1106" t="n"/>
      <c r="B275" s="1106" t="n"/>
      <c r="C275" s="1106" t="n"/>
      <c r="D275" s="1106" t="n"/>
      <c r="E275" s="1106" t="n"/>
      <c r="F275" s="1106" t="n"/>
      <c r="G275" s="144" t="n"/>
      <c r="H275" s="1106" t="n"/>
      <c r="I275" s="1106" t="n"/>
      <c r="J275" s="1106" t="n"/>
      <c r="K275" s="1106" t="n"/>
      <c r="L275" s="1106" t="n"/>
      <c r="M275" s="1106" t="n"/>
      <c r="N275" s="1106" t="n"/>
      <c r="O275" s="1106" t="n"/>
      <c r="P275" s="1106" t="n"/>
      <c r="Q275" s="1106" t="n"/>
      <c r="R275" s="1106" t="n"/>
      <c r="S275" s="1106" t="n"/>
      <c r="T275" s="230" t="n"/>
      <c r="U275" s="1106" t="n"/>
      <c r="V275" s="1106" t="n"/>
      <c r="W275" s="1106" t="n"/>
      <c r="X275" s="1106" t="n"/>
      <c r="Y275" s="1106" t="n"/>
      <c r="Z275" s="1106" t="n"/>
      <c r="AA275" s="144" t="n"/>
      <c r="AB275" s="1106" t="n"/>
      <c r="AC275" s="1106" t="n"/>
      <c r="AD275" s="1106" t="n"/>
      <c r="AE275" s="1106" t="n"/>
      <c r="AF275" s="1106" t="n"/>
      <c r="AG275" s="1106" t="n"/>
      <c r="AH275" s="144" t="n"/>
      <c r="AI275" s="1106" t="n"/>
      <c r="AJ275" s="1106" t="n"/>
      <c r="AK275" s="1106" t="n"/>
      <c r="AL275" s="1106" t="n"/>
      <c r="AM275" s="1106" t="n"/>
      <c r="AN275" s="1106" t="n"/>
      <c r="AO275" s="1106" t="n"/>
      <c r="AP275" s="1106" t="n"/>
      <c r="AQ275" s="1106" t="n"/>
      <c r="AR275" s="1106" t="n"/>
      <c r="AS275" s="1106" t="n"/>
      <c r="AT275" s="1106" t="n"/>
      <c r="AU275" s="1106" t="n"/>
      <c r="AV275" s="1106" t="n"/>
      <c r="AW275" s="1106" t="n"/>
      <c r="AX275" s="1106" t="n"/>
      <c r="AY275" s="1106" t="n"/>
      <c r="AZ275" s="144" t="n"/>
      <c r="BA275" s="1106" t="n"/>
      <c r="BB275" s="1106" t="n"/>
      <c r="BC275" s="1106" t="n"/>
      <c r="BD275" s="1106" t="n"/>
      <c r="BE275" s="1106" t="n"/>
      <c r="BF275" s="1106" t="n"/>
      <c r="BG275" s="1106" t="n"/>
      <c r="BH275" s="1106" t="n"/>
      <c r="BI275" s="1106" t="n"/>
      <c r="BJ275" s="1106" t="n"/>
      <c r="BK275" s="1106" t="n"/>
      <c r="BL275" s="1106" t="n"/>
      <c r="BM275" s="1106" t="n"/>
      <c r="BN275" s="1106" t="n"/>
      <c r="BO275" s="1106" t="n"/>
      <c r="BP275" s="1106" t="n"/>
      <c r="BQ275" s="1106" t="n"/>
      <c r="BR275" s="1106" t="n"/>
      <c r="BS275" s="1106" t="n"/>
      <c r="BT275" s="1106" t="n"/>
      <c r="BU275" s="1106" t="n"/>
      <c r="BV275" s="1106" t="n"/>
      <c r="BW275" s="1106" t="n"/>
      <c r="BX275" s="1106" t="n"/>
      <c r="BY275" s="1106" t="n"/>
      <c r="BZ275" s="1106" t="n"/>
      <c r="CA275" s="1106" t="n"/>
      <c r="CB275" s="1106" t="n"/>
      <c r="CC275" s="1106" t="n"/>
      <c r="CD275" s="1106" t="n"/>
      <c r="CE275" s="1106" t="n"/>
      <c r="CF275" s="1106" t="n"/>
      <c r="CG275" s="1106" t="n"/>
      <c r="CH275" s="1106" t="n"/>
      <c r="CI275" s="1106" t="n"/>
      <c r="CJ275" s="1106" t="n"/>
      <c r="CK275" s="1106" t="n"/>
      <c r="CL275" s="1106" t="n"/>
      <c r="CM275" s="1106" t="n"/>
      <c r="CN275" s="1106" t="n"/>
      <c r="CO275" s="1106" t="n"/>
      <c r="CP275" s="1106" t="n"/>
      <c r="CQ275" s="1106" t="n"/>
      <c r="CR275" s="1106" t="n"/>
      <c r="CS275" s="1106" t="n"/>
      <c r="CT275" s="1106" t="n"/>
      <c r="CU275" s="1106" t="n"/>
      <c r="CV275" s="1106" t="n"/>
      <c r="CW275" s="1106" t="n"/>
      <c r="CX275" s="1106" t="n"/>
      <c r="CY275" s="1106" t="n"/>
      <c r="CZ275" s="1106" t="n"/>
      <c r="DA275" s="1106" t="n"/>
      <c r="DB275" s="1106" t="n"/>
      <c r="DC275" s="1106" t="n"/>
      <c r="DD275" s="1106" t="n"/>
      <c r="DE275" s="1106" t="n"/>
      <c r="DF275" s="1106" t="n"/>
      <c r="DG275" s="1106" t="n"/>
      <c r="DH275" s="1106" t="n"/>
      <c r="DI275" s="1106" t="n"/>
    </row>
    <row r="276" ht="13.5" customHeight="1" s="1178">
      <c r="A276" s="1106" t="n"/>
      <c r="B276" s="1106" t="n"/>
      <c r="C276" s="1106" t="n"/>
      <c r="D276" s="1106" t="n"/>
      <c r="E276" s="1106" t="n"/>
      <c r="F276" s="1106" t="n"/>
      <c r="G276" s="144" t="n"/>
      <c r="H276" s="1106" t="n"/>
      <c r="I276" s="1106" t="n"/>
      <c r="J276" s="1106" t="n"/>
      <c r="K276" s="1106" t="n"/>
      <c r="L276" s="1106" t="n"/>
      <c r="M276" s="1106" t="n"/>
      <c r="N276" s="1106" t="n"/>
      <c r="O276" s="1106" t="n"/>
      <c r="P276" s="1106" t="n"/>
      <c r="Q276" s="1106" t="n"/>
      <c r="R276" s="1106" t="n"/>
      <c r="S276" s="1106" t="n"/>
      <c r="T276" s="230" t="n"/>
      <c r="U276" s="1106" t="n"/>
      <c r="V276" s="1106" t="n"/>
      <c r="W276" s="1106" t="n"/>
      <c r="X276" s="1106" t="n"/>
      <c r="Y276" s="1106" t="n"/>
      <c r="Z276" s="1106" t="n"/>
      <c r="AA276" s="144" t="n"/>
      <c r="AB276" s="1106" t="n"/>
      <c r="AC276" s="1106" t="n"/>
      <c r="AD276" s="1106" t="n"/>
      <c r="AE276" s="1106" t="n"/>
      <c r="AF276" s="1106" t="n"/>
      <c r="AG276" s="1106" t="n"/>
      <c r="AH276" s="144" t="n"/>
      <c r="AI276" s="1106" t="n"/>
      <c r="AJ276" s="1106" t="n"/>
      <c r="AK276" s="1106" t="n"/>
      <c r="AL276" s="1106" t="n"/>
      <c r="AM276" s="1106" t="n"/>
      <c r="AN276" s="1106" t="n"/>
      <c r="AO276" s="1106" t="n"/>
      <c r="AP276" s="1106" t="n"/>
      <c r="AQ276" s="1106" t="n"/>
      <c r="AR276" s="1106" t="n"/>
      <c r="AS276" s="1106" t="n"/>
      <c r="AT276" s="1106" t="n"/>
      <c r="AU276" s="1106" t="n"/>
      <c r="AV276" s="1106" t="n"/>
      <c r="AW276" s="1106" t="n"/>
      <c r="AX276" s="1106" t="n"/>
      <c r="AY276" s="1106" t="n"/>
      <c r="AZ276" s="144" t="n"/>
      <c r="BA276" s="1106" t="n"/>
      <c r="BB276" s="1106" t="n"/>
      <c r="BC276" s="1106" t="n"/>
      <c r="BD276" s="1106" t="n"/>
      <c r="BE276" s="1106" t="n"/>
      <c r="BF276" s="1106" t="n"/>
      <c r="BG276" s="1106" t="n"/>
      <c r="BH276" s="1106" t="n"/>
      <c r="BI276" s="1106" t="n"/>
      <c r="BJ276" s="1106" t="n"/>
      <c r="BK276" s="1106" t="n"/>
      <c r="BL276" s="1106" t="n"/>
      <c r="BM276" s="1106" t="n"/>
      <c r="BN276" s="1106" t="n"/>
      <c r="BO276" s="1106" t="n"/>
      <c r="BP276" s="1106" t="n"/>
      <c r="BQ276" s="1106" t="n"/>
      <c r="BR276" s="1106" t="n"/>
      <c r="BS276" s="1106" t="n"/>
      <c r="BT276" s="1106" t="n"/>
      <c r="BU276" s="1106" t="n"/>
      <c r="BV276" s="1106" t="n"/>
      <c r="BW276" s="1106" t="n"/>
      <c r="BX276" s="1106" t="n"/>
      <c r="BY276" s="1106" t="n"/>
      <c r="BZ276" s="1106" t="n"/>
      <c r="CA276" s="1106" t="n"/>
      <c r="CB276" s="1106" t="n"/>
      <c r="CC276" s="1106" t="n"/>
      <c r="CD276" s="1106" t="n"/>
      <c r="CE276" s="1106" t="n"/>
      <c r="CF276" s="1106" t="n"/>
      <c r="CG276" s="1106" t="n"/>
      <c r="CH276" s="1106" t="n"/>
      <c r="CI276" s="1106" t="n"/>
      <c r="CJ276" s="1106" t="n"/>
      <c r="CK276" s="1106" t="n"/>
      <c r="CL276" s="1106" t="n"/>
      <c r="CM276" s="1106" t="n"/>
      <c r="CN276" s="1106" t="n"/>
      <c r="CO276" s="1106" t="n"/>
      <c r="CP276" s="1106" t="n"/>
      <c r="CQ276" s="1106" t="n"/>
      <c r="CR276" s="1106" t="n"/>
      <c r="CS276" s="1106" t="n"/>
      <c r="CT276" s="1106" t="n"/>
      <c r="CU276" s="1106" t="n"/>
      <c r="CV276" s="1106" t="n"/>
      <c r="CW276" s="1106" t="n"/>
      <c r="CX276" s="1106" t="n"/>
      <c r="CY276" s="1106" t="n"/>
      <c r="CZ276" s="1106" t="n"/>
      <c r="DA276" s="1106" t="n"/>
      <c r="DB276" s="1106" t="n"/>
      <c r="DC276" s="1106" t="n"/>
      <c r="DD276" s="1106" t="n"/>
      <c r="DE276" s="1106" t="n"/>
      <c r="DF276" s="1106" t="n"/>
      <c r="DG276" s="1106" t="n"/>
      <c r="DH276" s="1106" t="n"/>
      <c r="DI276" s="1106" t="n"/>
    </row>
    <row r="277" ht="13.5" customHeight="1" s="1178">
      <c r="A277" s="1106" t="n"/>
      <c r="B277" s="1106" t="n"/>
      <c r="C277" s="1106" t="n"/>
      <c r="D277" s="1106" t="n"/>
      <c r="E277" s="1106" t="n"/>
      <c r="F277" s="1106" t="n"/>
      <c r="G277" s="144" t="n"/>
      <c r="H277" s="1106" t="n"/>
      <c r="I277" s="1106" t="n"/>
      <c r="J277" s="1106" t="n"/>
      <c r="K277" s="1106" t="n"/>
      <c r="L277" s="1106" t="n"/>
      <c r="M277" s="1106" t="n"/>
      <c r="N277" s="1106" t="n"/>
      <c r="O277" s="1106" t="n"/>
      <c r="P277" s="1106" t="n"/>
      <c r="Q277" s="1106" t="n"/>
      <c r="R277" s="1106" t="n"/>
      <c r="S277" s="1106" t="n"/>
      <c r="T277" s="230" t="n"/>
      <c r="U277" s="1106" t="n"/>
      <c r="V277" s="1106" t="n"/>
      <c r="W277" s="1106" t="n"/>
      <c r="X277" s="1106" t="n"/>
      <c r="Y277" s="1106" t="n"/>
      <c r="Z277" s="1106" t="n"/>
      <c r="AA277" s="144" t="n"/>
      <c r="AB277" s="1106" t="n"/>
      <c r="AC277" s="1106" t="n"/>
      <c r="AD277" s="1106" t="n"/>
      <c r="AE277" s="1106" t="n"/>
      <c r="AF277" s="1106" t="n"/>
      <c r="AG277" s="1106" t="n"/>
      <c r="AH277" s="144" t="n"/>
      <c r="AI277" s="1106" t="n"/>
      <c r="AJ277" s="1106" t="n"/>
      <c r="AK277" s="1106" t="n"/>
      <c r="AL277" s="1106" t="n"/>
      <c r="AM277" s="1106" t="n"/>
      <c r="AN277" s="1106" t="n"/>
      <c r="AO277" s="1106" t="n"/>
      <c r="AP277" s="1106" t="n"/>
      <c r="AQ277" s="1106" t="n"/>
      <c r="AR277" s="1106" t="n"/>
      <c r="AS277" s="1106" t="n"/>
      <c r="AT277" s="1106" t="n"/>
      <c r="AU277" s="1106" t="n"/>
      <c r="AV277" s="1106" t="n"/>
      <c r="AW277" s="1106" t="n"/>
      <c r="AX277" s="1106" t="n"/>
      <c r="AY277" s="1106" t="n"/>
      <c r="AZ277" s="144" t="n"/>
      <c r="BA277" s="1106" t="n"/>
      <c r="BB277" s="1106" t="n"/>
      <c r="BC277" s="1106" t="n"/>
      <c r="BD277" s="1106" t="n"/>
      <c r="BE277" s="1106" t="n"/>
      <c r="BF277" s="1106" t="n"/>
      <c r="BG277" s="1106" t="n"/>
      <c r="BH277" s="1106" t="n"/>
      <c r="BI277" s="1106" t="n"/>
      <c r="BJ277" s="1106" t="n"/>
      <c r="BK277" s="1106" t="n"/>
      <c r="BL277" s="1106" t="n"/>
      <c r="BM277" s="1106" t="n"/>
      <c r="BN277" s="1106" t="n"/>
      <c r="BO277" s="1106" t="n"/>
      <c r="BP277" s="1106" t="n"/>
      <c r="BQ277" s="1106" t="n"/>
      <c r="BR277" s="1106" t="n"/>
      <c r="BS277" s="1106" t="n"/>
      <c r="BT277" s="1106" t="n"/>
      <c r="BU277" s="1106" t="n"/>
      <c r="BV277" s="1106" t="n"/>
      <c r="BW277" s="1106" t="n"/>
      <c r="BX277" s="1106" t="n"/>
      <c r="BY277" s="1106" t="n"/>
      <c r="BZ277" s="1106" t="n"/>
      <c r="CA277" s="1106" t="n"/>
      <c r="CB277" s="1106" t="n"/>
      <c r="CC277" s="1106" t="n"/>
      <c r="CD277" s="1106" t="n"/>
      <c r="CE277" s="1106" t="n"/>
      <c r="CF277" s="1106" t="n"/>
      <c r="CG277" s="1106" t="n"/>
      <c r="CH277" s="1106" t="n"/>
      <c r="CI277" s="1106" t="n"/>
      <c r="CJ277" s="1106" t="n"/>
      <c r="CK277" s="1106" t="n"/>
      <c r="CL277" s="1106" t="n"/>
      <c r="CM277" s="1106" t="n"/>
      <c r="CN277" s="1106" t="n"/>
      <c r="CO277" s="1106" t="n"/>
      <c r="CP277" s="1106" t="n"/>
      <c r="CQ277" s="1106" t="n"/>
      <c r="CR277" s="1106" t="n"/>
      <c r="CS277" s="1106" t="n"/>
      <c r="CT277" s="1106" t="n"/>
      <c r="CU277" s="1106" t="n"/>
      <c r="CV277" s="1106" t="n"/>
      <c r="CW277" s="1106" t="n"/>
      <c r="CX277" s="1106" t="n"/>
      <c r="CY277" s="1106" t="n"/>
      <c r="CZ277" s="1106" t="n"/>
      <c r="DA277" s="1106" t="n"/>
      <c r="DB277" s="1106" t="n"/>
      <c r="DC277" s="1106" t="n"/>
      <c r="DD277" s="1106" t="n"/>
      <c r="DE277" s="1106" t="n"/>
      <c r="DF277" s="1106" t="n"/>
      <c r="DG277" s="1106" t="n"/>
      <c r="DH277" s="1106" t="n"/>
      <c r="DI277" s="1106" t="n"/>
    </row>
    <row r="278" ht="13.5" customHeight="1" s="1178">
      <c r="A278" s="1106" t="n"/>
      <c r="B278" s="1106" t="n"/>
      <c r="C278" s="1106" t="n"/>
      <c r="D278" s="1106" t="n"/>
      <c r="E278" s="1106" t="n"/>
      <c r="F278" s="1106" t="n"/>
      <c r="G278" s="144" t="n"/>
      <c r="H278" s="1106" t="n"/>
      <c r="I278" s="1106" t="n"/>
      <c r="J278" s="1106" t="n"/>
      <c r="K278" s="1106" t="n"/>
      <c r="L278" s="1106" t="n"/>
      <c r="M278" s="1106" t="n"/>
      <c r="N278" s="1106" t="n"/>
      <c r="O278" s="1106" t="n"/>
      <c r="P278" s="1106" t="n"/>
      <c r="Q278" s="1106" t="n"/>
      <c r="R278" s="1106" t="n"/>
      <c r="S278" s="1106" t="n"/>
      <c r="T278" s="230" t="n"/>
      <c r="U278" s="1106" t="n"/>
      <c r="V278" s="1106" t="n"/>
      <c r="W278" s="1106" t="n"/>
      <c r="X278" s="1106" t="n"/>
      <c r="Y278" s="1106" t="n"/>
      <c r="Z278" s="1106" t="n"/>
      <c r="AA278" s="144" t="n"/>
      <c r="AB278" s="1106" t="n"/>
      <c r="AC278" s="1106" t="n"/>
      <c r="AD278" s="1106" t="n"/>
      <c r="AE278" s="1106" t="n"/>
      <c r="AF278" s="1106" t="n"/>
      <c r="AG278" s="1106" t="n"/>
      <c r="AH278" s="144" t="n"/>
      <c r="AI278" s="1106" t="n"/>
      <c r="AJ278" s="1106" t="n"/>
      <c r="AK278" s="1106" t="n"/>
      <c r="AL278" s="1106" t="n"/>
      <c r="AM278" s="1106" t="n"/>
      <c r="AN278" s="1106" t="n"/>
      <c r="AO278" s="1106" t="n"/>
      <c r="AP278" s="1106" t="n"/>
      <c r="AQ278" s="1106" t="n"/>
      <c r="AR278" s="1106" t="n"/>
      <c r="AS278" s="1106" t="n"/>
      <c r="AT278" s="1106" t="n"/>
      <c r="AU278" s="1106" t="n"/>
      <c r="AV278" s="1106" t="n"/>
      <c r="AW278" s="1106" t="n"/>
      <c r="AX278" s="1106" t="n"/>
      <c r="AY278" s="1106" t="n"/>
      <c r="AZ278" s="144" t="n"/>
      <c r="BA278" s="1106" t="n"/>
      <c r="BB278" s="1106" t="n"/>
      <c r="BC278" s="1106" t="n"/>
      <c r="BD278" s="1106" t="n"/>
      <c r="BE278" s="1106" t="n"/>
      <c r="BF278" s="1106" t="n"/>
      <c r="BG278" s="1106" t="n"/>
      <c r="BH278" s="1106" t="n"/>
      <c r="BI278" s="1106" t="n"/>
      <c r="BJ278" s="1106" t="n"/>
      <c r="BK278" s="1106" t="n"/>
      <c r="BL278" s="1106" t="n"/>
      <c r="BM278" s="1106" t="n"/>
      <c r="BN278" s="1106" t="n"/>
      <c r="BO278" s="1106" t="n"/>
      <c r="BP278" s="1106" t="n"/>
      <c r="BQ278" s="1106" t="n"/>
      <c r="BR278" s="1106" t="n"/>
      <c r="BS278" s="1106" t="n"/>
      <c r="BT278" s="1106" t="n"/>
      <c r="BU278" s="1106" t="n"/>
      <c r="BV278" s="1106" t="n"/>
      <c r="BW278" s="1106" t="n"/>
      <c r="BX278" s="1106" t="n"/>
      <c r="BY278" s="1106" t="n"/>
      <c r="BZ278" s="1106" t="n"/>
      <c r="CA278" s="1106" t="n"/>
      <c r="CB278" s="1106" t="n"/>
      <c r="CC278" s="1106" t="n"/>
      <c r="CD278" s="1106" t="n"/>
      <c r="CE278" s="1106" t="n"/>
      <c r="CF278" s="1106" t="n"/>
      <c r="CG278" s="1106" t="n"/>
      <c r="CH278" s="1106" t="n"/>
      <c r="CI278" s="1106" t="n"/>
      <c r="CJ278" s="1106" t="n"/>
      <c r="CK278" s="1106" t="n"/>
      <c r="CL278" s="1106" t="n"/>
      <c r="CM278" s="1106" t="n"/>
      <c r="CN278" s="1106" t="n"/>
      <c r="CO278" s="1106" t="n"/>
      <c r="CP278" s="1106" t="n"/>
      <c r="CQ278" s="1106" t="n"/>
      <c r="CR278" s="1106" t="n"/>
      <c r="CS278" s="1106" t="n"/>
      <c r="CT278" s="1106" t="n"/>
      <c r="CU278" s="1106" t="n"/>
      <c r="CV278" s="1106" t="n"/>
      <c r="CW278" s="1106" t="n"/>
      <c r="CX278" s="1106" t="n"/>
      <c r="CY278" s="1106" t="n"/>
      <c r="CZ278" s="1106" t="n"/>
      <c r="DA278" s="1106" t="n"/>
      <c r="DB278" s="1106" t="n"/>
      <c r="DC278" s="1106" t="n"/>
      <c r="DD278" s="1106" t="n"/>
      <c r="DE278" s="1106" t="n"/>
      <c r="DF278" s="1106" t="n"/>
      <c r="DG278" s="1106" t="n"/>
      <c r="DH278" s="1106" t="n"/>
      <c r="DI278" s="1106" t="n"/>
    </row>
    <row r="279" ht="13.5" customHeight="1" s="1178">
      <c r="A279" s="1106" t="n"/>
      <c r="B279" s="1106" t="n"/>
      <c r="C279" s="1106" t="n"/>
      <c r="D279" s="1106" t="n"/>
      <c r="E279" s="1106" t="n"/>
      <c r="F279" s="1106" t="n"/>
      <c r="G279" s="144" t="n"/>
      <c r="H279" s="1106" t="n"/>
      <c r="I279" s="1106" t="n"/>
      <c r="J279" s="1106" t="n"/>
      <c r="K279" s="1106" t="n"/>
      <c r="L279" s="1106" t="n"/>
      <c r="M279" s="1106" t="n"/>
      <c r="N279" s="1106" t="n"/>
      <c r="O279" s="1106" t="n"/>
      <c r="P279" s="1106" t="n"/>
      <c r="Q279" s="1106" t="n"/>
      <c r="R279" s="1106" t="n"/>
      <c r="S279" s="1106" t="n"/>
      <c r="T279" s="230" t="n"/>
      <c r="U279" s="1106" t="n"/>
      <c r="V279" s="1106" t="n"/>
      <c r="W279" s="1106" t="n"/>
      <c r="X279" s="1106" t="n"/>
      <c r="Y279" s="1106" t="n"/>
      <c r="Z279" s="1106" t="n"/>
      <c r="AA279" s="144" t="n"/>
      <c r="AB279" s="1106" t="n"/>
      <c r="AC279" s="1106" t="n"/>
      <c r="AD279" s="1106" t="n"/>
      <c r="AE279" s="1106" t="n"/>
      <c r="AF279" s="1106" t="n"/>
      <c r="AG279" s="1106" t="n"/>
      <c r="AH279" s="144" t="n"/>
      <c r="AI279" s="1106" t="n"/>
      <c r="AJ279" s="1106" t="n"/>
      <c r="AK279" s="1106" t="n"/>
      <c r="AL279" s="1106" t="n"/>
      <c r="AM279" s="1106" t="n"/>
      <c r="AN279" s="1106" t="n"/>
      <c r="AO279" s="1106" t="n"/>
      <c r="AP279" s="1106" t="n"/>
      <c r="AQ279" s="1106" t="n"/>
      <c r="AR279" s="1106" t="n"/>
      <c r="AS279" s="1106" t="n"/>
      <c r="AT279" s="1106" t="n"/>
      <c r="AU279" s="1106" t="n"/>
      <c r="AV279" s="1106" t="n"/>
      <c r="AW279" s="1106" t="n"/>
      <c r="AX279" s="1106" t="n"/>
      <c r="AY279" s="1106" t="n"/>
      <c r="AZ279" s="144" t="n"/>
      <c r="BA279" s="1106" t="n"/>
      <c r="BB279" s="1106" t="n"/>
      <c r="BC279" s="1106" t="n"/>
      <c r="BD279" s="1106" t="n"/>
      <c r="BE279" s="1106" t="n"/>
      <c r="BF279" s="1106" t="n"/>
      <c r="BG279" s="1106" t="n"/>
      <c r="BH279" s="1106" t="n"/>
      <c r="BI279" s="1106" t="n"/>
      <c r="BJ279" s="1106" t="n"/>
      <c r="BK279" s="1106" t="n"/>
      <c r="BL279" s="1106" t="n"/>
      <c r="BM279" s="1106" t="n"/>
      <c r="BN279" s="1106" t="n"/>
      <c r="BO279" s="1106" t="n"/>
      <c r="BP279" s="1106" t="n"/>
      <c r="BQ279" s="1106" t="n"/>
      <c r="BR279" s="1106" t="n"/>
      <c r="BS279" s="1106" t="n"/>
      <c r="BT279" s="1106" t="n"/>
      <c r="BU279" s="1106" t="n"/>
      <c r="BV279" s="1106" t="n"/>
      <c r="BW279" s="1106" t="n"/>
      <c r="BX279" s="1106" t="n"/>
      <c r="BY279" s="1106" t="n"/>
      <c r="BZ279" s="1106" t="n"/>
      <c r="CA279" s="1106" t="n"/>
      <c r="CB279" s="1106" t="n"/>
      <c r="CC279" s="1106" t="n"/>
      <c r="CD279" s="1106" t="n"/>
      <c r="CE279" s="1106" t="n"/>
      <c r="CF279" s="1106" t="n"/>
      <c r="CG279" s="1106" t="n"/>
      <c r="CH279" s="1106" t="n"/>
      <c r="CI279" s="1106" t="n"/>
      <c r="CJ279" s="1106" t="n"/>
      <c r="CK279" s="1106" t="n"/>
      <c r="CL279" s="1106" t="n"/>
      <c r="CM279" s="1106" t="n"/>
      <c r="CN279" s="1106" t="n"/>
      <c r="CO279" s="1106" t="n"/>
      <c r="CP279" s="1106" t="n"/>
      <c r="CQ279" s="1106" t="n"/>
      <c r="CR279" s="1106" t="n"/>
      <c r="CS279" s="1106" t="n"/>
      <c r="CT279" s="1106" t="n"/>
      <c r="CU279" s="1106" t="n"/>
      <c r="CV279" s="1106" t="n"/>
      <c r="CW279" s="1106" t="n"/>
      <c r="CX279" s="1106" t="n"/>
      <c r="CY279" s="1106" t="n"/>
      <c r="CZ279" s="1106" t="n"/>
      <c r="DA279" s="1106" t="n"/>
      <c r="DB279" s="1106" t="n"/>
      <c r="DC279" s="1106" t="n"/>
      <c r="DD279" s="1106" t="n"/>
      <c r="DE279" s="1106" t="n"/>
      <c r="DF279" s="1106" t="n"/>
      <c r="DG279" s="1106" t="n"/>
      <c r="DH279" s="1106" t="n"/>
      <c r="DI279" s="1106" t="n"/>
    </row>
    <row r="280" ht="13.5" customHeight="1" s="1178">
      <c r="A280" s="1106" t="n"/>
      <c r="B280" s="1106" t="n"/>
      <c r="C280" s="1106" t="n"/>
      <c r="D280" s="1106" t="n"/>
      <c r="E280" s="1106" t="n"/>
      <c r="F280" s="1106" t="n"/>
      <c r="G280" s="144" t="n"/>
      <c r="H280" s="1106" t="n"/>
      <c r="I280" s="1106" t="n"/>
      <c r="J280" s="1106" t="n"/>
      <c r="K280" s="1106" t="n"/>
      <c r="L280" s="1106" t="n"/>
      <c r="M280" s="1106" t="n"/>
      <c r="N280" s="1106" t="n"/>
      <c r="O280" s="1106" t="n"/>
      <c r="P280" s="1106" t="n"/>
      <c r="Q280" s="1106" t="n"/>
      <c r="R280" s="1106" t="n"/>
      <c r="S280" s="1106" t="n"/>
      <c r="T280" s="230" t="n"/>
      <c r="U280" s="1106" t="n"/>
      <c r="V280" s="1106" t="n"/>
      <c r="W280" s="1106" t="n"/>
      <c r="X280" s="1106" t="n"/>
      <c r="Y280" s="1106" t="n"/>
      <c r="Z280" s="1106" t="n"/>
      <c r="AA280" s="144" t="n"/>
      <c r="AB280" s="1106" t="n"/>
      <c r="AC280" s="1106" t="n"/>
      <c r="AD280" s="1106" t="n"/>
      <c r="AE280" s="1106" t="n"/>
      <c r="AF280" s="1106" t="n"/>
      <c r="AG280" s="1106" t="n"/>
      <c r="AH280" s="144" t="n"/>
      <c r="AI280" s="1106" t="n"/>
      <c r="AJ280" s="1106" t="n"/>
      <c r="AK280" s="1106" t="n"/>
      <c r="AL280" s="1106" t="n"/>
      <c r="AM280" s="1106" t="n"/>
      <c r="AN280" s="1106" t="n"/>
      <c r="AO280" s="1106" t="n"/>
      <c r="AP280" s="1106" t="n"/>
      <c r="AQ280" s="1106" t="n"/>
      <c r="AR280" s="1106" t="n"/>
      <c r="AS280" s="1106" t="n"/>
      <c r="AT280" s="1106" t="n"/>
      <c r="AU280" s="1106" t="n"/>
      <c r="AV280" s="1106" t="n"/>
      <c r="AW280" s="1106" t="n"/>
      <c r="AX280" s="1106" t="n"/>
      <c r="AY280" s="1106" t="n"/>
      <c r="AZ280" s="144" t="n"/>
      <c r="BA280" s="1106" t="n"/>
      <c r="BB280" s="1106" t="n"/>
      <c r="BC280" s="1106" t="n"/>
      <c r="BD280" s="1106" t="n"/>
      <c r="BE280" s="1106" t="n"/>
      <c r="BF280" s="1106" t="n"/>
      <c r="BG280" s="1106" t="n"/>
      <c r="BH280" s="1106" t="n"/>
      <c r="BI280" s="1106" t="n"/>
      <c r="BJ280" s="1106" t="n"/>
      <c r="BK280" s="1106" t="n"/>
      <c r="BL280" s="1106" t="n"/>
      <c r="BM280" s="1106" t="n"/>
      <c r="BN280" s="1106" t="n"/>
      <c r="BO280" s="1106" t="n"/>
      <c r="BP280" s="1106" t="n"/>
      <c r="BQ280" s="1106" t="n"/>
      <c r="BR280" s="1106" t="n"/>
      <c r="BS280" s="1106" t="n"/>
      <c r="BT280" s="1106" t="n"/>
      <c r="BU280" s="1106" t="n"/>
      <c r="BV280" s="1106" t="n"/>
      <c r="BW280" s="1106" t="n"/>
      <c r="BX280" s="1106" t="n"/>
      <c r="BY280" s="1106" t="n"/>
      <c r="BZ280" s="1106" t="n"/>
      <c r="CA280" s="1106" t="n"/>
      <c r="CB280" s="1106" t="n"/>
      <c r="CC280" s="1106" t="n"/>
      <c r="CD280" s="1106" t="n"/>
      <c r="CE280" s="1106" t="n"/>
      <c r="CF280" s="1106" t="n"/>
      <c r="CG280" s="1106" t="n"/>
      <c r="CH280" s="1106" t="n"/>
      <c r="CI280" s="1106" t="n"/>
      <c r="CJ280" s="1106" t="n"/>
      <c r="CK280" s="1106" t="n"/>
      <c r="CL280" s="1106" t="n"/>
      <c r="CM280" s="1106" t="n"/>
      <c r="CN280" s="1106" t="n"/>
      <c r="CO280" s="1106" t="n"/>
      <c r="CP280" s="1106" t="n"/>
      <c r="CQ280" s="1106" t="n"/>
      <c r="CR280" s="1106" t="n"/>
      <c r="CS280" s="1106" t="n"/>
      <c r="CT280" s="1106" t="n"/>
      <c r="CU280" s="1106" t="n"/>
      <c r="CV280" s="1106" t="n"/>
      <c r="CW280" s="1106" t="n"/>
      <c r="CX280" s="1106" t="n"/>
      <c r="CY280" s="1106" t="n"/>
      <c r="CZ280" s="1106" t="n"/>
      <c r="DA280" s="1106" t="n"/>
      <c r="DB280" s="1106" t="n"/>
      <c r="DC280" s="1106" t="n"/>
      <c r="DD280" s="1106" t="n"/>
      <c r="DE280" s="1106" t="n"/>
      <c r="DF280" s="1106" t="n"/>
      <c r="DG280" s="1106" t="n"/>
      <c r="DH280" s="1106" t="n"/>
      <c r="DI280" s="1106" t="n"/>
    </row>
    <row r="281" ht="13.5" customHeight="1" s="1178">
      <c r="A281" s="1106" t="n"/>
      <c r="B281" s="1106" t="n"/>
      <c r="C281" s="1106" t="n"/>
      <c r="D281" s="1106" t="n"/>
      <c r="E281" s="1106" t="n"/>
      <c r="F281" s="1106" t="n"/>
      <c r="G281" s="144" t="n"/>
      <c r="H281" s="1106" t="n"/>
      <c r="I281" s="1106" t="n"/>
      <c r="J281" s="1106" t="n"/>
      <c r="K281" s="1106" t="n"/>
      <c r="L281" s="1106" t="n"/>
      <c r="M281" s="1106" t="n"/>
      <c r="N281" s="1106" t="n"/>
      <c r="O281" s="1106" t="n"/>
      <c r="P281" s="1106" t="n"/>
      <c r="Q281" s="1106" t="n"/>
      <c r="R281" s="1106" t="n"/>
      <c r="S281" s="1106" t="n"/>
      <c r="T281" s="230" t="n"/>
      <c r="U281" s="1106" t="n"/>
      <c r="V281" s="1106" t="n"/>
      <c r="W281" s="1106" t="n"/>
      <c r="X281" s="1106" t="n"/>
      <c r="Y281" s="1106" t="n"/>
      <c r="Z281" s="1106" t="n"/>
      <c r="AA281" s="144" t="n"/>
      <c r="AB281" s="1106" t="n"/>
      <c r="AC281" s="1106" t="n"/>
      <c r="AD281" s="1106" t="n"/>
      <c r="AE281" s="1106" t="n"/>
      <c r="AF281" s="1106" t="n"/>
      <c r="AG281" s="1106" t="n"/>
      <c r="AH281" s="144" t="n"/>
      <c r="AI281" s="1106" t="n"/>
      <c r="AJ281" s="1106" t="n"/>
      <c r="AK281" s="1106" t="n"/>
      <c r="AL281" s="1106" t="n"/>
      <c r="AM281" s="1106" t="n"/>
      <c r="AN281" s="1106" t="n"/>
      <c r="AO281" s="1106" t="n"/>
      <c r="AP281" s="1106" t="n"/>
      <c r="AQ281" s="1106" t="n"/>
      <c r="AR281" s="1106" t="n"/>
      <c r="AS281" s="1106" t="n"/>
      <c r="AT281" s="1106" t="n"/>
      <c r="AU281" s="1106" t="n"/>
      <c r="AV281" s="1106" t="n"/>
      <c r="AW281" s="1106" t="n"/>
      <c r="AX281" s="1106" t="n"/>
      <c r="AY281" s="1106" t="n"/>
      <c r="AZ281" s="144" t="n"/>
      <c r="BA281" s="1106" t="n"/>
      <c r="BB281" s="1106" t="n"/>
      <c r="BC281" s="1106" t="n"/>
      <c r="BD281" s="1106" t="n"/>
      <c r="BE281" s="1106" t="n"/>
      <c r="BF281" s="1106" t="n"/>
      <c r="BG281" s="1106" t="n"/>
      <c r="BH281" s="1106" t="n"/>
      <c r="BI281" s="1106" t="n"/>
      <c r="BJ281" s="1106" t="n"/>
      <c r="BK281" s="1106" t="n"/>
      <c r="BL281" s="1106" t="n"/>
      <c r="BM281" s="1106" t="n"/>
      <c r="BN281" s="1106" t="n"/>
      <c r="BO281" s="1106" t="n"/>
      <c r="BP281" s="1106" t="n"/>
      <c r="BQ281" s="1106" t="n"/>
      <c r="BR281" s="1106" t="n"/>
      <c r="BS281" s="1106" t="n"/>
      <c r="BT281" s="1106" t="n"/>
      <c r="BU281" s="1106" t="n"/>
      <c r="BV281" s="1106" t="n"/>
      <c r="BW281" s="1106" t="n"/>
      <c r="BX281" s="1106" t="n"/>
      <c r="BY281" s="1106" t="n"/>
      <c r="BZ281" s="1106" t="n"/>
      <c r="CA281" s="1106" t="n"/>
      <c r="CB281" s="1106" t="n"/>
      <c r="CC281" s="1106" t="n"/>
      <c r="CD281" s="1106" t="n"/>
      <c r="CE281" s="1106" t="n"/>
      <c r="CF281" s="1106" t="n"/>
      <c r="CG281" s="1106" t="n"/>
      <c r="CH281" s="1106" t="n"/>
      <c r="CI281" s="1106" t="n"/>
      <c r="CJ281" s="1106" t="n"/>
      <c r="CK281" s="1106" t="n"/>
      <c r="CL281" s="1106" t="n"/>
      <c r="CM281" s="1106" t="n"/>
      <c r="CN281" s="1106" t="n"/>
      <c r="CO281" s="1106" t="n"/>
      <c r="CP281" s="1106" t="n"/>
      <c r="CQ281" s="1106" t="n"/>
      <c r="CR281" s="1106" t="n"/>
      <c r="CS281" s="1106" t="n"/>
      <c r="CT281" s="1106" t="n"/>
      <c r="CU281" s="1106" t="n"/>
      <c r="CV281" s="1106" t="n"/>
      <c r="CW281" s="1106" t="n"/>
      <c r="CX281" s="1106" t="n"/>
      <c r="CY281" s="1106" t="n"/>
      <c r="CZ281" s="1106" t="n"/>
      <c r="DA281" s="1106" t="n"/>
      <c r="DB281" s="1106" t="n"/>
      <c r="DC281" s="1106" t="n"/>
      <c r="DD281" s="1106" t="n"/>
      <c r="DE281" s="1106" t="n"/>
      <c r="DF281" s="1106" t="n"/>
      <c r="DG281" s="1106" t="n"/>
      <c r="DH281" s="1106" t="n"/>
      <c r="DI281" s="1106" t="n"/>
    </row>
    <row r="282" ht="13.5" customHeight="1" s="1178">
      <c r="A282" s="1106" t="n"/>
      <c r="B282" s="1106" t="n"/>
      <c r="C282" s="1106" t="n"/>
      <c r="D282" s="1106" t="n"/>
      <c r="E282" s="1106" t="n"/>
      <c r="F282" s="1106" t="n"/>
      <c r="G282" s="144" t="n"/>
      <c r="H282" s="1106" t="n"/>
      <c r="I282" s="1106" t="n"/>
      <c r="J282" s="1106" t="n"/>
      <c r="K282" s="1106" t="n"/>
      <c r="L282" s="1106" t="n"/>
      <c r="M282" s="1106" t="n"/>
      <c r="N282" s="1106" t="n"/>
      <c r="O282" s="1106" t="n"/>
      <c r="P282" s="1106" t="n"/>
      <c r="Q282" s="1106" t="n"/>
      <c r="R282" s="1106" t="n"/>
      <c r="S282" s="1106" t="n"/>
      <c r="T282" s="230" t="n"/>
      <c r="U282" s="1106" t="n"/>
      <c r="V282" s="1106" t="n"/>
      <c r="W282" s="1106" t="n"/>
      <c r="X282" s="1106" t="n"/>
      <c r="Y282" s="1106" t="n"/>
      <c r="Z282" s="1106" t="n"/>
      <c r="AA282" s="144" t="n"/>
      <c r="AB282" s="1106" t="n"/>
      <c r="AC282" s="1106" t="n"/>
      <c r="AD282" s="1106" t="n"/>
      <c r="AE282" s="1106" t="n"/>
      <c r="AF282" s="1106" t="n"/>
      <c r="AG282" s="1106" t="n"/>
      <c r="AH282" s="144" t="n"/>
      <c r="AI282" s="1106" t="n"/>
      <c r="AJ282" s="1106" t="n"/>
      <c r="AK282" s="1106" t="n"/>
      <c r="AL282" s="1106" t="n"/>
      <c r="AM282" s="1106" t="n"/>
      <c r="AN282" s="1106" t="n"/>
      <c r="AO282" s="1106" t="n"/>
      <c r="AP282" s="1106" t="n"/>
      <c r="AQ282" s="1106" t="n"/>
      <c r="AR282" s="1106" t="n"/>
      <c r="AS282" s="1106" t="n"/>
      <c r="AT282" s="1106" t="n"/>
      <c r="AU282" s="1106" t="n"/>
      <c r="AV282" s="1106" t="n"/>
      <c r="AW282" s="1106" t="n"/>
      <c r="AX282" s="1106" t="n"/>
      <c r="AY282" s="1106" t="n"/>
      <c r="AZ282" s="144" t="n"/>
      <c r="BA282" s="1106" t="n"/>
      <c r="BB282" s="1106" t="n"/>
      <c r="BC282" s="1106" t="n"/>
      <c r="BD282" s="1106" t="n"/>
      <c r="BE282" s="1106" t="n"/>
      <c r="BF282" s="1106" t="n"/>
      <c r="BG282" s="1106" t="n"/>
      <c r="BH282" s="1106" t="n"/>
      <c r="BI282" s="1106" t="n"/>
      <c r="BJ282" s="1106" t="n"/>
      <c r="BK282" s="1106" t="n"/>
      <c r="BL282" s="1106" t="n"/>
      <c r="BM282" s="1106" t="n"/>
      <c r="BN282" s="1106" t="n"/>
      <c r="BO282" s="1106" t="n"/>
      <c r="BP282" s="1106" t="n"/>
      <c r="BQ282" s="1106" t="n"/>
      <c r="BR282" s="1106" t="n"/>
      <c r="BS282" s="1106" t="n"/>
      <c r="BT282" s="1106" t="n"/>
      <c r="BU282" s="1106" t="n"/>
      <c r="BV282" s="1106" t="n"/>
      <c r="BW282" s="1106" t="n"/>
      <c r="BX282" s="1106" t="n"/>
      <c r="BY282" s="1106" t="n"/>
      <c r="BZ282" s="1106" t="n"/>
      <c r="CA282" s="1106" t="n"/>
      <c r="CB282" s="1106" t="n"/>
      <c r="CC282" s="1106" t="n"/>
      <c r="CD282" s="1106" t="n"/>
      <c r="CE282" s="1106" t="n"/>
      <c r="CF282" s="1106" t="n"/>
      <c r="CG282" s="1106" t="n"/>
      <c r="CH282" s="1106" t="n"/>
      <c r="CI282" s="1106" t="n"/>
      <c r="CJ282" s="1106" t="n"/>
      <c r="CK282" s="1106" t="n"/>
      <c r="CL282" s="1106" t="n"/>
      <c r="CM282" s="1106" t="n"/>
      <c r="CN282" s="1106" t="n"/>
      <c r="CO282" s="1106" t="n"/>
      <c r="CP282" s="1106" t="n"/>
      <c r="CQ282" s="1106" t="n"/>
      <c r="CR282" s="1106" t="n"/>
      <c r="CS282" s="1106" t="n"/>
      <c r="CT282" s="1106" t="n"/>
      <c r="CU282" s="1106" t="n"/>
      <c r="CV282" s="1106" t="n"/>
      <c r="CW282" s="1106" t="n"/>
      <c r="CX282" s="1106" t="n"/>
      <c r="CY282" s="1106" t="n"/>
      <c r="CZ282" s="1106" t="n"/>
      <c r="DA282" s="1106" t="n"/>
      <c r="DB282" s="1106" t="n"/>
      <c r="DC282" s="1106" t="n"/>
      <c r="DD282" s="1106" t="n"/>
      <c r="DE282" s="1106" t="n"/>
      <c r="DF282" s="1106" t="n"/>
      <c r="DG282" s="1106" t="n"/>
      <c r="DH282" s="1106" t="n"/>
      <c r="DI282" s="1106" t="n"/>
    </row>
    <row r="283" ht="13.5" customHeight="1" s="1178">
      <c r="A283" s="1106" t="n"/>
      <c r="B283" s="1106" t="n"/>
      <c r="C283" s="1106" t="n"/>
      <c r="D283" s="1106" t="n"/>
      <c r="E283" s="1106" t="n"/>
      <c r="F283" s="1106" t="n"/>
      <c r="G283" s="144" t="n"/>
      <c r="H283" s="1106" t="n"/>
      <c r="I283" s="1106" t="n"/>
      <c r="J283" s="1106" t="n"/>
      <c r="K283" s="1106" t="n"/>
      <c r="L283" s="1106" t="n"/>
      <c r="M283" s="1106" t="n"/>
      <c r="N283" s="1106" t="n"/>
      <c r="O283" s="1106" t="n"/>
      <c r="P283" s="1106" t="n"/>
      <c r="Q283" s="1106" t="n"/>
      <c r="R283" s="1106" t="n"/>
      <c r="S283" s="1106" t="n"/>
      <c r="T283" s="230" t="n"/>
      <c r="U283" s="1106" t="n"/>
      <c r="V283" s="1106" t="n"/>
      <c r="W283" s="1106" t="n"/>
      <c r="X283" s="1106" t="n"/>
      <c r="Y283" s="1106" t="n"/>
      <c r="Z283" s="1106" t="n"/>
      <c r="AA283" s="144" t="n"/>
      <c r="AB283" s="1106" t="n"/>
      <c r="AC283" s="1106" t="n"/>
      <c r="AD283" s="1106" t="n"/>
      <c r="AE283" s="1106" t="n"/>
      <c r="AF283" s="1106" t="n"/>
      <c r="AG283" s="1106" t="n"/>
      <c r="AH283" s="144" t="n"/>
      <c r="AI283" s="1106" t="n"/>
      <c r="AJ283" s="1106" t="n"/>
      <c r="AK283" s="1106" t="n"/>
      <c r="AL283" s="1106" t="n"/>
      <c r="AM283" s="1106" t="n"/>
      <c r="AN283" s="1106" t="n"/>
      <c r="AO283" s="1106" t="n"/>
      <c r="AP283" s="1106" t="n"/>
      <c r="AQ283" s="1106" t="n"/>
      <c r="AR283" s="1106" t="n"/>
      <c r="AS283" s="1106" t="n"/>
      <c r="AT283" s="1106" t="n"/>
      <c r="AU283" s="1106" t="n"/>
      <c r="AV283" s="1106" t="n"/>
      <c r="AW283" s="1106" t="n"/>
      <c r="AX283" s="1106" t="n"/>
      <c r="AY283" s="1106" t="n"/>
      <c r="AZ283" s="144" t="n"/>
      <c r="BA283" s="1106" t="n"/>
      <c r="BB283" s="1106" t="n"/>
      <c r="BC283" s="1106" t="n"/>
      <c r="BD283" s="1106" t="n"/>
      <c r="BE283" s="1106" t="n"/>
      <c r="BF283" s="1106" t="n"/>
      <c r="BG283" s="1106" t="n"/>
      <c r="BH283" s="1106" t="n"/>
      <c r="BI283" s="1106" t="n"/>
      <c r="BJ283" s="1106" t="n"/>
      <c r="BK283" s="1106" t="n"/>
      <c r="BL283" s="1106" t="n"/>
      <c r="BM283" s="1106" t="n"/>
      <c r="BN283" s="1106" t="n"/>
      <c r="BO283" s="1106" t="n"/>
      <c r="BP283" s="1106" t="n"/>
      <c r="BQ283" s="1106" t="n"/>
      <c r="BR283" s="1106" t="n"/>
      <c r="BS283" s="1106" t="n"/>
      <c r="BT283" s="1106" t="n"/>
      <c r="BU283" s="1106" t="n"/>
      <c r="BV283" s="1106" t="n"/>
      <c r="BW283" s="1106" t="n"/>
      <c r="BX283" s="1106" t="n"/>
      <c r="BY283" s="1106" t="n"/>
      <c r="BZ283" s="1106" t="n"/>
      <c r="CA283" s="1106" t="n"/>
      <c r="CB283" s="1106" t="n"/>
      <c r="CC283" s="1106" t="n"/>
      <c r="CD283" s="1106" t="n"/>
      <c r="CE283" s="1106" t="n"/>
      <c r="CF283" s="1106" t="n"/>
      <c r="CG283" s="1106" t="n"/>
      <c r="CH283" s="1106" t="n"/>
      <c r="CI283" s="1106" t="n"/>
      <c r="CJ283" s="1106" t="n"/>
      <c r="CK283" s="1106" t="n"/>
      <c r="CL283" s="1106" t="n"/>
      <c r="CM283" s="1106" t="n"/>
      <c r="CN283" s="1106" t="n"/>
      <c r="CO283" s="1106" t="n"/>
      <c r="CP283" s="1106" t="n"/>
      <c r="CQ283" s="1106" t="n"/>
      <c r="CR283" s="1106" t="n"/>
      <c r="CS283" s="1106" t="n"/>
      <c r="CT283" s="1106" t="n"/>
      <c r="CU283" s="1106" t="n"/>
      <c r="CV283" s="1106" t="n"/>
      <c r="CW283" s="1106" t="n"/>
      <c r="CX283" s="1106" t="n"/>
      <c r="CY283" s="1106" t="n"/>
      <c r="CZ283" s="1106" t="n"/>
      <c r="DA283" s="1106" t="n"/>
      <c r="DB283" s="1106" t="n"/>
      <c r="DC283" s="1106" t="n"/>
      <c r="DD283" s="1106" t="n"/>
      <c r="DE283" s="1106" t="n"/>
      <c r="DF283" s="1106" t="n"/>
      <c r="DG283" s="1106" t="n"/>
      <c r="DH283" s="1106" t="n"/>
      <c r="DI283" s="1106" t="n"/>
    </row>
    <row r="284" ht="13.5" customHeight="1" s="1178">
      <c r="A284" s="1106" t="n"/>
      <c r="B284" s="1106" t="n"/>
      <c r="C284" s="1106" t="n"/>
      <c r="D284" s="1106" t="n"/>
      <c r="E284" s="1106" t="n"/>
      <c r="F284" s="1106" t="n"/>
      <c r="G284" s="144" t="n"/>
      <c r="H284" s="1106" t="n"/>
      <c r="I284" s="1106" t="n"/>
      <c r="J284" s="1106" t="n"/>
      <c r="K284" s="1106" t="n"/>
      <c r="L284" s="1106" t="n"/>
      <c r="M284" s="1106" t="n"/>
      <c r="N284" s="1106" t="n"/>
      <c r="O284" s="1106" t="n"/>
      <c r="P284" s="1106" t="n"/>
      <c r="Q284" s="1106" t="n"/>
      <c r="R284" s="1106" t="n"/>
      <c r="S284" s="1106" t="n"/>
      <c r="T284" s="230" t="n"/>
      <c r="U284" s="1106" t="n"/>
      <c r="V284" s="1106" t="n"/>
      <c r="W284" s="1106" t="n"/>
      <c r="X284" s="1106" t="n"/>
      <c r="Y284" s="1106" t="n"/>
      <c r="Z284" s="1106" t="n"/>
      <c r="AA284" s="144" t="n"/>
      <c r="AB284" s="1106" t="n"/>
      <c r="AC284" s="1106" t="n"/>
      <c r="AD284" s="1106" t="n"/>
      <c r="AE284" s="1106" t="n"/>
      <c r="AF284" s="1106" t="n"/>
      <c r="AG284" s="1106" t="n"/>
      <c r="AH284" s="144" t="n"/>
      <c r="AI284" s="1106" t="n"/>
      <c r="AJ284" s="1106" t="n"/>
      <c r="AK284" s="1106" t="n"/>
      <c r="AL284" s="1106" t="n"/>
      <c r="AM284" s="1106" t="n"/>
      <c r="AN284" s="1106" t="n"/>
      <c r="AO284" s="1106" t="n"/>
      <c r="AP284" s="1106" t="n"/>
      <c r="AQ284" s="1106" t="n"/>
      <c r="AR284" s="1106" t="n"/>
      <c r="AS284" s="1106" t="n"/>
      <c r="AT284" s="1106" t="n"/>
      <c r="AU284" s="1106" t="n"/>
      <c r="AV284" s="1106" t="n"/>
      <c r="AW284" s="1106" t="n"/>
      <c r="AX284" s="1106" t="n"/>
      <c r="AY284" s="1106" t="n"/>
      <c r="AZ284" s="144" t="n"/>
      <c r="BA284" s="1106" t="n"/>
      <c r="BB284" s="1106" t="n"/>
      <c r="BC284" s="1106" t="n"/>
      <c r="BD284" s="1106" t="n"/>
      <c r="BE284" s="1106" t="n"/>
      <c r="BF284" s="1106" t="n"/>
      <c r="BG284" s="1106" t="n"/>
      <c r="BH284" s="1106" t="n"/>
      <c r="BI284" s="1106" t="n"/>
      <c r="BJ284" s="1106" t="n"/>
      <c r="BK284" s="1106" t="n"/>
      <c r="BL284" s="1106" t="n"/>
      <c r="BM284" s="1106" t="n"/>
      <c r="BN284" s="1106" t="n"/>
      <c r="BO284" s="1106" t="n"/>
      <c r="BP284" s="1106" t="n"/>
      <c r="BQ284" s="1106" t="n"/>
      <c r="BR284" s="1106" t="n"/>
      <c r="BS284" s="1106" t="n"/>
      <c r="BT284" s="1106" t="n"/>
      <c r="BU284" s="1106" t="n"/>
      <c r="BV284" s="1106" t="n"/>
      <c r="BW284" s="1106" t="n"/>
      <c r="BX284" s="1106" t="n"/>
      <c r="BY284" s="1106" t="n"/>
      <c r="BZ284" s="1106" t="n"/>
      <c r="CA284" s="1106" t="n"/>
      <c r="CB284" s="1106" t="n"/>
      <c r="CC284" s="1106" t="n"/>
      <c r="CD284" s="1106" t="n"/>
      <c r="CE284" s="1106" t="n"/>
      <c r="CF284" s="1106" t="n"/>
      <c r="CG284" s="1106" t="n"/>
      <c r="CH284" s="1106" t="n"/>
      <c r="CI284" s="1106" t="n"/>
      <c r="CJ284" s="1106" t="n"/>
      <c r="CK284" s="1106" t="n"/>
      <c r="CL284" s="1106" t="n"/>
      <c r="CM284" s="1106" t="n"/>
      <c r="CN284" s="1106" t="n"/>
      <c r="CO284" s="1106" t="n"/>
      <c r="CP284" s="1106" t="n"/>
      <c r="CQ284" s="1106" t="n"/>
      <c r="CR284" s="1106" t="n"/>
      <c r="CS284" s="1106" t="n"/>
      <c r="CT284" s="1106" t="n"/>
      <c r="CU284" s="1106" t="n"/>
      <c r="CV284" s="1106" t="n"/>
      <c r="CW284" s="1106" t="n"/>
      <c r="CX284" s="1106" t="n"/>
      <c r="CY284" s="1106" t="n"/>
      <c r="CZ284" s="1106" t="n"/>
      <c r="DA284" s="1106" t="n"/>
      <c r="DB284" s="1106" t="n"/>
      <c r="DC284" s="1106" t="n"/>
      <c r="DD284" s="1106" t="n"/>
      <c r="DE284" s="1106" t="n"/>
      <c r="DF284" s="1106" t="n"/>
      <c r="DG284" s="1106" t="n"/>
      <c r="DH284" s="1106" t="n"/>
      <c r="DI284" s="1106" t="n"/>
    </row>
    <row r="285" ht="13.5" customHeight="1" s="1178">
      <c r="A285" s="1106" t="n"/>
      <c r="B285" s="1106" t="n"/>
      <c r="C285" s="1106" t="n"/>
      <c r="D285" s="1106" t="n"/>
      <c r="E285" s="1106" t="n"/>
      <c r="F285" s="1106" t="n"/>
      <c r="G285" s="144" t="n"/>
      <c r="H285" s="1106" t="n"/>
      <c r="I285" s="1106" t="n"/>
      <c r="J285" s="1106" t="n"/>
      <c r="K285" s="1106" t="n"/>
      <c r="L285" s="1106" t="n"/>
      <c r="M285" s="1106" t="n"/>
      <c r="N285" s="1106" t="n"/>
      <c r="O285" s="1106" t="n"/>
      <c r="P285" s="1106" t="n"/>
      <c r="Q285" s="1106" t="n"/>
      <c r="R285" s="1106" t="n"/>
      <c r="S285" s="1106" t="n"/>
      <c r="T285" s="230" t="n"/>
      <c r="U285" s="1106" t="n"/>
      <c r="V285" s="1106" t="n"/>
      <c r="W285" s="1106" t="n"/>
      <c r="X285" s="1106" t="n"/>
      <c r="Y285" s="1106" t="n"/>
      <c r="Z285" s="1106" t="n"/>
      <c r="AA285" s="144" t="n"/>
      <c r="AB285" s="1106" t="n"/>
      <c r="AC285" s="1106" t="n"/>
      <c r="AD285" s="1106" t="n"/>
      <c r="AE285" s="1106" t="n"/>
      <c r="AF285" s="1106" t="n"/>
      <c r="AG285" s="1106" t="n"/>
      <c r="AH285" s="144" t="n"/>
      <c r="AI285" s="1106" t="n"/>
      <c r="AJ285" s="1106" t="n"/>
      <c r="AK285" s="1106" t="n"/>
      <c r="AL285" s="1106" t="n"/>
      <c r="AM285" s="1106" t="n"/>
      <c r="AN285" s="1106" t="n"/>
      <c r="AO285" s="1106" t="n"/>
      <c r="AP285" s="1106" t="n"/>
      <c r="AQ285" s="1106" t="n"/>
      <c r="AR285" s="1106" t="n"/>
      <c r="AS285" s="1106" t="n"/>
      <c r="AT285" s="1106" t="n"/>
      <c r="AU285" s="1106" t="n"/>
      <c r="AV285" s="1106" t="n"/>
      <c r="AW285" s="1106" t="n"/>
      <c r="AX285" s="1106" t="n"/>
      <c r="AY285" s="1106" t="n"/>
      <c r="AZ285" s="144" t="n"/>
      <c r="BA285" s="1106" t="n"/>
      <c r="BB285" s="1106" t="n"/>
      <c r="BC285" s="1106" t="n"/>
      <c r="BD285" s="1106" t="n"/>
      <c r="BE285" s="1106" t="n"/>
      <c r="BF285" s="1106" t="n"/>
      <c r="BG285" s="1106" t="n"/>
      <c r="BH285" s="1106" t="n"/>
      <c r="BI285" s="1106" t="n"/>
      <c r="BJ285" s="1106" t="n"/>
      <c r="BK285" s="1106" t="n"/>
      <c r="BL285" s="1106" t="n"/>
      <c r="BM285" s="1106" t="n"/>
      <c r="BN285" s="1106" t="n"/>
      <c r="BO285" s="1106" t="n"/>
      <c r="BP285" s="1106" t="n"/>
      <c r="BQ285" s="1106" t="n"/>
      <c r="BR285" s="1106" t="n"/>
      <c r="BS285" s="1106" t="n"/>
      <c r="BT285" s="1106" t="n"/>
      <c r="BU285" s="1106" t="n"/>
      <c r="BV285" s="1106" t="n"/>
      <c r="BW285" s="1106" t="n"/>
      <c r="BX285" s="1106" t="n"/>
      <c r="BY285" s="1106" t="n"/>
      <c r="BZ285" s="1106" t="n"/>
      <c r="CA285" s="1106" t="n"/>
      <c r="CB285" s="1106" t="n"/>
      <c r="CC285" s="1106" t="n"/>
      <c r="CD285" s="1106" t="n"/>
      <c r="CE285" s="1106" t="n"/>
      <c r="CF285" s="1106" t="n"/>
      <c r="CG285" s="1106" t="n"/>
      <c r="CH285" s="1106" t="n"/>
      <c r="CI285" s="1106" t="n"/>
      <c r="CJ285" s="1106" t="n"/>
      <c r="CK285" s="1106" t="n"/>
      <c r="CL285" s="1106" t="n"/>
      <c r="CM285" s="1106" t="n"/>
      <c r="CN285" s="1106" t="n"/>
      <c r="CO285" s="1106" t="n"/>
      <c r="CP285" s="1106" t="n"/>
      <c r="CQ285" s="1106" t="n"/>
      <c r="CR285" s="1106" t="n"/>
      <c r="CS285" s="1106" t="n"/>
      <c r="CT285" s="1106" t="n"/>
      <c r="CU285" s="1106" t="n"/>
      <c r="CV285" s="1106" t="n"/>
      <c r="CW285" s="1106" t="n"/>
      <c r="CX285" s="1106" t="n"/>
      <c r="CY285" s="1106" t="n"/>
      <c r="CZ285" s="1106" t="n"/>
      <c r="DA285" s="1106" t="n"/>
      <c r="DB285" s="1106" t="n"/>
      <c r="DC285" s="1106" t="n"/>
      <c r="DD285" s="1106" t="n"/>
      <c r="DE285" s="1106" t="n"/>
      <c r="DF285" s="1106" t="n"/>
      <c r="DG285" s="1106" t="n"/>
      <c r="DH285" s="1106" t="n"/>
      <c r="DI285" s="1106" t="n"/>
    </row>
    <row r="286" ht="13.5" customHeight="1" s="1178">
      <c r="A286" s="1106" t="n"/>
      <c r="B286" s="1106" t="n"/>
      <c r="C286" s="1106" t="n"/>
      <c r="D286" s="1106" t="n"/>
      <c r="E286" s="1106" t="n"/>
      <c r="F286" s="1106" t="n"/>
      <c r="G286" s="144" t="n"/>
      <c r="H286" s="1106" t="n"/>
      <c r="I286" s="1106" t="n"/>
      <c r="J286" s="1106" t="n"/>
      <c r="K286" s="1106" t="n"/>
      <c r="L286" s="1106" t="n"/>
      <c r="M286" s="1106" t="n"/>
      <c r="N286" s="1106" t="n"/>
      <c r="O286" s="1106" t="n"/>
      <c r="P286" s="1106" t="n"/>
      <c r="Q286" s="1106" t="n"/>
      <c r="R286" s="1106" t="n"/>
      <c r="S286" s="1106" t="n"/>
      <c r="T286" s="230" t="n"/>
      <c r="U286" s="1106" t="n"/>
      <c r="V286" s="1106" t="n"/>
      <c r="W286" s="1106" t="n"/>
      <c r="X286" s="1106" t="n"/>
      <c r="Y286" s="1106" t="n"/>
      <c r="Z286" s="1106" t="n"/>
      <c r="AA286" s="144" t="n"/>
      <c r="AB286" s="1106" t="n"/>
      <c r="AC286" s="1106" t="n"/>
      <c r="AD286" s="1106" t="n"/>
      <c r="AE286" s="1106" t="n"/>
      <c r="AF286" s="1106" t="n"/>
      <c r="AG286" s="1106" t="n"/>
      <c r="AH286" s="144" t="n"/>
      <c r="AI286" s="1106" t="n"/>
      <c r="AJ286" s="1106" t="n"/>
      <c r="AK286" s="1106" t="n"/>
      <c r="AL286" s="1106" t="n"/>
      <c r="AM286" s="1106" t="n"/>
      <c r="AN286" s="1106" t="n"/>
      <c r="AO286" s="1106" t="n"/>
      <c r="AP286" s="1106" t="n"/>
      <c r="AQ286" s="1106" t="n"/>
      <c r="AR286" s="1106" t="n"/>
      <c r="AS286" s="1106" t="n"/>
      <c r="AT286" s="1106" t="n"/>
      <c r="AU286" s="1106" t="n"/>
      <c r="AV286" s="1106" t="n"/>
      <c r="AW286" s="1106" t="n"/>
      <c r="AX286" s="1106" t="n"/>
      <c r="AY286" s="1106" t="n"/>
      <c r="AZ286" s="144" t="n"/>
      <c r="BA286" s="1106" t="n"/>
      <c r="BB286" s="1106" t="n"/>
      <c r="BC286" s="1106" t="n"/>
      <c r="BD286" s="1106" t="n"/>
      <c r="BE286" s="1106" t="n"/>
      <c r="BF286" s="1106" t="n"/>
      <c r="BG286" s="1106" t="n"/>
      <c r="BH286" s="1106" t="n"/>
      <c r="BI286" s="1106" t="n"/>
      <c r="BJ286" s="1106" t="n"/>
      <c r="BK286" s="1106" t="n"/>
      <c r="BL286" s="1106" t="n"/>
      <c r="BM286" s="1106" t="n"/>
      <c r="BN286" s="1106" t="n"/>
      <c r="BO286" s="1106" t="n"/>
      <c r="BP286" s="1106" t="n"/>
      <c r="BQ286" s="1106" t="n"/>
      <c r="BR286" s="1106" t="n"/>
      <c r="BS286" s="1106" t="n"/>
      <c r="BT286" s="1106" t="n"/>
      <c r="BU286" s="1106" t="n"/>
      <c r="BV286" s="1106" t="n"/>
      <c r="BW286" s="1106" t="n"/>
      <c r="BX286" s="1106" t="n"/>
      <c r="BY286" s="1106" t="n"/>
      <c r="BZ286" s="1106" t="n"/>
      <c r="CA286" s="1106" t="n"/>
      <c r="CB286" s="1106" t="n"/>
      <c r="CC286" s="1106" t="n"/>
      <c r="CD286" s="1106" t="n"/>
      <c r="CE286" s="1106" t="n"/>
      <c r="CF286" s="1106" t="n"/>
      <c r="CG286" s="1106" t="n"/>
      <c r="CH286" s="1106" t="n"/>
      <c r="CI286" s="1106" t="n"/>
      <c r="CJ286" s="1106" t="n"/>
      <c r="CK286" s="1106" t="n"/>
      <c r="CL286" s="1106" t="n"/>
      <c r="CM286" s="1106" t="n"/>
      <c r="CN286" s="1106" t="n"/>
      <c r="CO286" s="1106" t="n"/>
      <c r="CP286" s="1106" t="n"/>
      <c r="CQ286" s="1106" t="n"/>
      <c r="CR286" s="1106" t="n"/>
      <c r="CS286" s="1106" t="n"/>
      <c r="CT286" s="1106" t="n"/>
      <c r="CU286" s="1106" t="n"/>
      <c r="CV286" s="1106" t="n"/>
      <c r="CW286" s="1106" t="n"/>
      <c r="CX286" s="1106" t="n"/>
      <c r="CY286" s="1106" t="n"/>
      <c r="CZ286" s="1106" t="n"/>
      <c r="DA286" s="1106" t="n"/>
      <c r="DB286" s="1106" t="n"/>
      <c r="DC286" s="1106" t="n"/>
      <c r="DD286" s="1106" t="n"/>
      <c r="DE286" s="1106" t="n"/>
      <c r="DF286" s="1106" t="n"/>
      <c r="DG286" s="1106" t="n"/>
      <c r="DH286" s="1106" t="n"/>
      <c r="DI286" s="1106" t="n"/>
    </row>
    <row r="287" ht="13.5" customHeight="1" s="1178">
      <c r="A287" s="1106" t="n"/>
      <c r="B287" s="1106" t="n"/>
      <c r="C287" s="1106" t="n"/>
      <c r="D287" s="1106" t="n"/>
      <c r="E287" s="1106" t="n"/>
      <c r="F287" s="1106" t="n"/>
      <c r="G287" s="144" t="n"/>
      <c r="H287" s="1106" t="n"/>
      <c r="I287" s="1106" t="n"/>
      <c r="J287" s="1106" t="n"/>
      <c r="K287" s="1106" t="n"/>
      <c r="L287" s="1106" t="n"/>
      <c r="M287" s="1106" t="n"/>
      <c r="N287" s="1106" t="n"/>
      <c r="O287" s="1106" t="n"/>
      <c r="P287" s="1106" t="n"/>
      <c r="Q287" s="1106" t="n"/>
      <c r="R287" s="1106" t="n"/>
      <c r="S287" s="1106" t="n"/>
      <c r="T287" s="230" t="n"/>
      <c r="U287" s="1106" t="n"/>
      <c r="V287" s="1106" t="n"/>
      <c r="W287" s="1106" t="n"/>
      <c r="X287" s="1106" t="n"/>
      <c r="Y287" s="1106" t="n"/>
      <c r="Z287" s="1106" t="n"/>
      <c r="AA287" s="144" t="n"/>
      <c r="AB287" s="1106" t="n"/>
      <c r="AC287" s="1106" t="n"/>
      <c r="AD287" s="1106" t="n"/>
      <c r="AE287" s="1106" t="n"/>
      <c r="AF287" s="1106" t="n"/>
      <c r="AG287" s="1106" t="n"/>
      <c r="AH287" s="144" t="n"/>
      <c r="AI287" s="1106" t="n"/>
      <c r="AJ287" s="1106" t="n"/>
      <c r="AK287" s="1106" t="n"/>
      <c r="AL287" s="1106" t="n"/>
      <c r="AM287" s="1106" t="n"/>
      <c r="AN287" s="1106" t="n"/>
      <c r="AO287" s="1106" t="n"/>
      <c r="AP287" s="1106" t="n"/>
      <c r="AQ287" s="1106" t="n"/>
      <c r="AR287" s="1106" t="n"/>
      <c r="AS287" s="1106" t="n"/>
      <c r="AT287" s="1106" t="n"/>
      <c r="AU287" s="1106" t="n"/>
      <c r="AV287" s="1106" t="n"/>
      <c r="AW287" s="1106" t="n"/>
      <c r="AX287" s="1106" t="n"/>
      <c r="AY287" s="1106" t="n"/>
      <c r="AZ287" s="144" t="n"/>
      <c r="BA287" s="1106" t="n"/>
      <c r="BB287" s="1106" t="n"/>
      <c r="BC287" s="1106" t="n"/>
      <c r="BD287" s="1106" t="n"/>
      <c r="BE287" s="1106" t="n"/>
      <c r="BF287" s="1106" t="n"/>
      <c r="BG287" s="1106" t="n"/>
      <c r="BH287" s="1106" t="n"/>
      <c r="BI287" s="1106" t="n"/>
      <c r="BJ287" s="1106" t="n"/>
      <c r="BK287" s="1106" t="n"/>
      <c r="BL287" s="1106" t="n"/>
      <c r="BM287" s="1106" t="n"/>
      <c r="BN287" s="1106" t="n"/>
      <c r="BO287" s="1106" t="n"/>
      <c r="BP287" s="1106" t="n"/>
      <c r="BQ287" s="1106" t="n"/>
      <c r="BR287" s="1106" t="n"/>
      <c r="BS287" s="1106" t="n"/>
      <c r="BT287" s="1106" t="n"/>
      <c r="BU287" s="1106" t="n"/>
      <c r="BV287" s="1106" t="n"/>
      <c r="BW287" s="1106" t="n"/>
      <c r="BX287" s="1106" t="n"/>
      <c r="BY287" s="1106" t="n"/>
      <c r="BZ287" s="1106" t="n"/>
      <c r="CA287" s="1106" t="n"/>
      <c r="CB287" s="1106" t="n"/>
      <c r="CC287" s="1106" t="n"/>
      <c r="CD287" s="1106" t="n"/>
      <c r="CE287" s="1106" t="n"/>
      <c r="CF287" s="1106" t="n"/>
      <c r="CG287" s="1106" t="n"/>
      <c r="CH287" s="1106" t="n"/>
      <c r="CI287" s="1106" t="n"/>
      <c r="CJ287" s="1106" t="n"/>
      <c r="CK287" s="1106" t="n"/>
      <c r="CL287" s="1106" t="n"/>
      <c r="CM287" s="1106" t="n"/>
      <c r="CN287" s="1106" t="n"/>
      <c r="CO287" s="1106" t="n"/>
      <c r="CP287" s="1106" t="n"/>
      <c r="CQ287" s="1106" t="n"/>
      <c r="CR287" s="1106" t="n"/>
      <c r="CS287" s="1106" t="n"/>
      <c r="CT287" s="1106" t="n"/>
      <c r="CU287" s="1106" t="n"/>
      <c r="CV287" s="1106" t="n"/>
      <c r="CW287" s="1106" t="n"/>
      <c r="CX287" s="1106" t="n"/>
      <c r="CY287" s="1106" t="n"/>
      <c r="CZ287" s="1106" t="n"/>
      <c r="DA287" s="1106" t="n"/>
      <c r="DB287" s="1106" t="n"/>
      <c r="DC287" s="1106" t="n"/>
      <c r="DD287" s="1106" t="n"/>
      <c r="DE287" s="1106" t="n"/>
      <c r="DF287" s="1106" t="n"/>
      <c r="DG287" s="1106" t="n"/>
      <c r="DH287" s="1106" t="n"/>
      <c r="DI287" s="1106" t="n"/>
    </row>
    <row r="288" ht="13.5" customHeight="1" s="1178">
      <c r="A288" s="1106" t="n"/>
      <c r="B288" s="1106" t="n"/>
      <c r="C288" s="1106" t="n"/>
      <c r="D288" s="1106" t="n"/>
      <c r="E288" s="1106" t="n"/>
      <c r="F288" s="1106" t="n"/>
      <c r="G288" s="144" t="n"/>
      <c r="H288" s="1106" t="n"/>
      <c r="I288" s="1106" t="n"/>
      <c r="J288" s="1106" t="n"/>
      <c r="K288" s="1106" t="n"/>
      <c r="L288" s="1106" t="n"/>
      <c r="M288" s="1106" t="n"/>
      <c r="N288" s="1106" t="n"/>
      <c r="O288" s="1106" t="n"/>
      <c r="P288" s="1106" t="n"/>
      <c r="Q288" s="1106" t="n"/>
      <c r="R288" s="1106" t="n"/>
      <c r="S288" s="1106" t="n"/>
      <c r="T288" s="230" t="n"/>
      <c r="U288" s="1106" t="n"/>
      <c r="V288" s="1106" t="n"/>
      <c r="W288" s="1106" t="n"/>
      <c r="X288" s="1106" t="n"/>
      <c r="Y288" s="1106" t="n"/>
      <c r="Z288" s="1106" t="n"/>
      <c r="AA288" s="144" t="n"/>
      <c r="AB288" s="1106" t="n"/>
      <c r="AC288" s="1106" t="n"/>
      <c r="AD288" s="1106" t="n"/>
      <c r="AE288" s="1106" t="n"/>
      <c r="AF288" s="1106" t="n"/>
      <c r="AG288" s="1106" t="n"/>
      <c r="AH288" s="144" t="n"/>
      <c r="AI288" s="1106" t="n"/>
      <c r="AJ288" s="1106" t="n"/>
      <c r="AK288" s="1106" t="n"/>
      <c r="AL288" s="1106" t="n"/>
      <c r="AM288" s="1106" t="n"/>
      <c r="AN288" s="1106" t="n"/>
      <c r="AO288" s="1106" t="n"/>
      <c r="AP288" s="1106" t="n"/>
      <c r="AQ288" s="1106" t="n"/>
      <c r="AR288" s="1106" t="n"/>
      <c r="AS288" s="1106" t="n"/>
      <c r="AT288" s="1106" t="n"/>
      <c r="AU288" s="1106" t="n"/>
      <c r="AV288" s="1106" t="n"/>
      <c r="AW288" s="1106" t="n"/>
      <c r="AX288" s="1106" t="n"/>
      <c r="AY288" s="1106" t="n"/>
      <c r="AZ288" s="144" t="n"/>
      <c r="BA288" s="1106" t="n"/>
      <c r="BB288" s="1106" t="n"/>
      <c r="BC288" s="1106" t="n"/>
      <c r="BD288" s="1106" t="n"/>
      <c r="BE288" s="1106" t="n"/>
      <c r="BF288" s="1106" t="n"/>
      <c r="BG288" s="1106" t="n"/>
      <c r="BH288" s="1106" t="n"/>
      <c r="BI288" s="1106" t="n"/>
      <c r="BJ288" s="1106" t="n"/>
      <c r="BK288" s="1106" t="n"/>
      <c r="BL288" s="1106" t="n"/>
      <c r="BM288" s="1106" t="n"/>
      <c r="BN288" s="1106" t="n"/>
      <c r="BO288" s="1106" t="n"/>
      <c r="BP288" s="1106" t="n"/>
      <c r="BQ288" s="1106" t="n"/>
      <c r="BR288" s="1106" t="n"/>
      <c r="BS288" s="1106" t="n"/>
      <c r="BT288" s="1106" t="n"/>
      <c r="BU288" s="1106" t="n"/>
      <c r="BV288" s="1106" t="n"/>
      <c r="BW288" s="1106" t="n"/>
      <c r="BX288" s="1106" t="n"/>
      <c r="BY288" s="1106" t="n"/>
      <c r="BZ288" s="1106" t="n"/>
      <c r="CA288" s="1106" t="n"/>
      <c r="CB288" s="1106" t="n"/>
      <c r="CC288" s="1106" t="n"/>
      <c r="CD288" s="1106" t="n"/>
      <c r="CE288" s="1106" t="n"/>
      <c r="CF288" s="1106" t="n"/>
      <c r="CG288" s="1106" t="n"/>
      <c r="CH288" s="1106" t="n"/>
      <c r="CI288" s="1106" t="n"/>
      <c r="CJ288" s="1106" t="n"/>
      <c r="CK288" s="1106" t="n"/>
      <c r="CL288" s="1106" t="n"/>
      <c r="CM288" s="1106" t="n"/>
      <c r="CN288" s="1106" t="n"/>
      <c r="CO288" s="1106" t="n"/>
      <c r="CP288" s="1106" t="n"/>
      <c r="CQ288" s="1106" t="n"/>
      <c r="CR288" s="1106" t="n"/>
      <c r="CS288" s="1106" t="n"/>
      <c r="CT288" s="1106" t="n"/>
      <c r="CU288" s="1106" t="n"/>
      <c r="CV288" s="1106" t="n"/>
      <c r="CW288" s="1106" t="n"/>
      <c r="CX288" s="1106" t="n"/>
      <c r="CY288" s="1106" t="n"/>
      <c r="CZ288" s="1106" t="n"/>
      <c r="DA288" s="1106" t="n"/>
      <c r="DB288" s="1106" t="n"/>
      <c r="DC288" s="1106" t="n"/>
      <c r="DD288" s="1106" t="n"/>
      <c r="DE288" s="1106" t="n"/>
      <c r="DF288" s="1106" t="n"/>
      <c r="DG288" s="1106" t="n"/>
      <c r="DH288" s="1106" t="n"/>
      <c r="DI288" s="1106" t="n"/>
    </row>
    <row r="289" ht="13.5" customHeight="1" s="1178">
      <c r="A289" s="1106" t="n"/>
      <c r="B289" s="1106" t="n"/>
      <c r="C289" s="1106" t="n"/>
      <c r="D289" s="1106" t="n"/>
      <c r="E289" s="1106" t="n"/>
      <c r="F289" s="1106" t="n"/>
      <c r="G289" s="144" t="n"/>
      <c r="H289" s="1106" t="n"/>
      <c r="I289" s="1106" t="n"/>
      <c r="J289" s="1106" t="n"/>
      <c r="K289" s="1106" t="n"/>
      <c r="L289" s="1106" t="n"/>
      <c r="M289" s="1106" t="n"/>
      <c r="N289" s="1106" t="n"/>
      <c r="O289" s="1106" t="n"/>
      <c r="P289" s="1106" t="n"/>
      <c r="Q289" s="1106" t="n"/>
      <c r="R289" s="1106" t="n"/>
      <c r="S289" s="1106" t="n"/>
      <c r="T289" s="230" t="n"/>
      <c r="U289" s="1106" t="n"/>
      <c r="V289" s="1106" t="n"/>
      <c r="W289" s="1106" t="n"/>
      <c r="X289" s="1106" t="n"/>
      <c r="Y289" s="1106" t="n"/>
      <c r="Z289" s="1106" t="n"/>
      <c r="AA289" s="144" t="n"/>
      <c r="AB289" s="1106" t="n"/>
      <c r="AC289" s="1106" t="n"/>
      <c r="AD289" s="1106" t="n"/>
      <c r="AE289" s="1106" t="n"/>
      <c r="AF289" s="1106" t="n"/>
      <c r="AG289" s="1106" t="n"/>
      <c r="AH289" s="144" t="n"/>
      <c r="AI289" s="1106" t="n"/>
      <c r="AJ289" s="1106" t="n"/>
      <c r="AK289" s="1106" t="n"/>
      <c r="AL289" s="1106" t="n"/>
      <c r="AM289" s="1106" t="n"/>
      <c r="AN289" s="1106" t="n"/>
      <c r="AO289" s="1106" t="n"/>
      <c r="AP289" s="1106" t="n"/>
      <c r="AQ289" s="1106" t="n"/>
      <c r="AR289" s="1106" t="n"/>
      <c r="AS289" s="1106" t="n"/>
      <c r="AT289" s="1106" t="n"/>
      <c r="AU289" s="1106" t="n"/>
      <c r="AV289" s="1106" t="n"/>
      <c r="AW289" s="1106" t="n"/>
      <c r="AX289" s="1106" t="n"/>
      <c r="AY289" s="1106" t="n"/>
      <c r="AZ289" s="144" t="n"/>
      <c r="BA289" s="1106" t="n"/>
      <c r="BB289" s="1106" t="n"/>
      <c r="BC289" s="1106" t="n"/>
      <c r="BD289" s="1106" t="n"/>
      <c r="BE289" s="1106" t="n"/>
      <c r="BF289" s="1106" t="n"/>
      <c r="BG289" s="1106" t="n"/>
      <c r="BH289" s="1106" t="n"/>
      <c r="BI289" s="1106" t="n"/>
      <c r="BJ289" s="1106" t="n"/>
      <c r="BK289" s="1106" t="n"/>
      <c r="BL289" s="1106" t="n"/>
      <c r="BM289" s="1106" t="n"/>
      <c r="BN289" s="1106" t="n"/>
      <c r="BO289" s="1106" t="n"/>
      <c r="BP289" s="1106" t="n"/>
      <c r="BQ289" s="1106" t="n"/>
      <c r="BR289" s="1106" t="n"/>
      <c r="BS289" s="1106" t="n"/>
      <c r="BT289" s="1106" t="n"/>
      <c r="BU289" s="1106" t="n"/>
      <c r="BV289" s="1106" t="n"/>
      <c r="BW289" s="1106" t="n"/>
      <c r="BX289" s="1106" t="n"/>
      <c r="BY289" s="1106" t="n"/>
      <c r="BZ289" s="1106" t="n"/>
      <c r="CA289" s="1106" t="n"/>
      <c r="CB289" s="1106" t="n"/>
      <c r="CC289" s="1106" t="n"/>
      <c r="CD289" s="1106" t="n"/>
      <c r="CE289" s="1106" t="n"/>
      <c r="CF289" s="1106" t="n"/>
      <c r="CG289" s="1106" t="n"/>
      <c r="CH289" s="1106" t="n"/>
      <c r="CI289" s="1106" t="n"/>
      <c r="CJ289" s="1106" t="n"/>
      <c r="CK289" s="1106" t="n"/>
      <c r="CL289" s="1106" t="n"/>
      <c r="CM289" s="1106" t="n"/>
      <c r="CN289" s="1106" t="n"/>
      <c r="CO289" s="1106" t="n"/>
      <c r="CP289" s="1106" t="n"/>
      <c r="CQ289" s="1106" t="n"/>
      <c r="CR289" s="1106" t="n"/>
      <c r="CS289" s="1106" t="n"/>
      <c r="CT289" s="1106" t="n"/>
      <c r="CU289" s="1106" t="n"/>
      <c r="CV289" s="1106" t="n"/>
      <c r="CW289" s="1106" t="n"/>
      <c r="CX289" s="1106" t="n"/>
      <c r="CY289" s="1106" t="n"/>
      <c r="CZ289" s="1106" t="n"/>
      <c r="DA289" s="1106" t="n"/>
      <c r="DB289" s="1106" t="n"/>
      <c r="DC289" s="1106" t="n"/>
      <c r="DD289" s="1106" t="n"/>
      <c r="DE289" s="1106" t="n"/>
      <c r="DF289" s="1106" t="n"/>
      <c r="DG289" s="1106" t="n"/>
      <c r="DH289" s="1106" t="n"/>
      <c r="DI289" s="1106" t="n"/>
    </row>
    <row r="290" ht="13.5" customHeight="1" s="1178">
      <c r="A290" s="1106" t="n"/>
      <c r="B290" s="1106" t="n"/>
      <c r="C290" s="1106" t="n"/>
      <c r="D290" s="1106" t="n"/>
      <c r="E290" s="1106" t="n"/>
      <c r="F290" s="1106" t="n"/>
      <c r="G290" s="144" t="n"/>
      <c r="H290" s="1106" t="n"/>
      <c r="I290" s="1106" t="n"/>
      <c r="J290" s="1106" t="n"/>
      <c r="K290" s="1106" t="n"/>
      <c r="L290" s="1106" t="n"/>
      <c r="M290" s="1106" t="n"/>
      <c r="N290" s="1106" t="n"/>
      <c r="O290" s="1106" t="n"/>
      <c r="P290" s="1106" t="n"/>
      <c r="Q290" s="1106" t="n"/>
      <c r="R290" s="1106" t="n"/>
      <c r="S290" s="1106" t="n"/>
      <c r="T290" s="230" t="n"/>
      <c r="U290" s="1106" t="n"/>
      <c r="V290" s="1106" t="n"/>
      <c r="W290" s="1106" t="n"/>
      <c r="X290" s="1106" t="n"/>
      <c r="Y290" s="1106" t="n"/>
      <c r="Z290" s="1106" t="n"/>
      <c r="AA290" s="144" t="n"/>
      <c r="AB290" s="1106" t="n"/>
      <c r="AC290" s="1106" t="n"/>
      <c r="AD290" s="1106" t="n"/>
      <c r="AE290" s="1106" t="n"/>
      <c r="AF290" s="1106" t="n"/>
      <c r="AG290" s="1106" t="n"/>
      <c r="AH290" s="144" t="n"/>
      <c r="AI290" s="1106" t="n"/>
      <c r="AJ290" s="1106" t="n"/>
      <c r="AK290" s="1106" t="n"/>
      <c r="AL290" s="1106" t="n"/>
      <c r="AM290" s="1106" t="n"/>
      <c r="AN290" s="1106" t="n"/>
      <c r="AO290" s="1106" t="n"/>
      <c r="AP290" s="1106" t="n"/>
      <c r="AQ290" s="1106" t="n"/>
      <c r="AR290" s="1106" t="n"/>
      <c r="AS290" s="1106" t="n"/>
      <c r="AT290" s="1106" t="n"/>
      <c r="AU290" s="1106" t="n"/>
      <c r="AV290" s="1106" t="n"/>
      <c r="AW290" s="1106" t="n"/>
      <c r="AX290" s="1106" t="n"/>
      <c r="AY290" s="1106" t="n"/>
      <c r="AZ290" s="144" t="n"/>
      <c r="BA290" s="1106" t="n"/>
      <c r="BB290" s="1106" t="n"/>
      <c r="BC290" s="1106" t="n"/>
      <c r="BD290" s="1106" t="n"/>
      <c r="BE290" s="1106" t="n"/>
      <c r="BF290" s="1106" t="n"/>
      <c r="BG290" s="1106" t="n"/>
      <c r="BH290" s="1106" t="n"/>
      <c r="BI290" s="1106" t="n"/>
      <c r="BJ290" s="1106" t="n"/>
      <c r="BK290" s="1106" t="n"/>
      <c r="BL290" s="1106" t="n"/>
      <c r="BM290" s="1106" t="n"/>
      <c r="BN290" s="1106" t="n"/>
      <c r="BO290" s="1106" t="n"/>
      <c r="BP290" s="1106" t="n"/>
      <c r="BQ290" s="1106" t="n"/>
      <c r="BR290" s="1106" t="n"/>
      <c r="BS290" s="1106" t="n"/>
      <c r="BT290" s="1106" t="n"/>
      <c r="BU290" s="1106" t="n"/>
      <c r="BV290" s="1106" t="n"/>
      <c r="BW290" s="1106" t="n"/>
      <c r="BX290" s="1106" t="n"/>
      <c r="BY290" s="1106" t="n"/>
      <c r="BZ290" s="1106" t="n"/>
      <c r="CA290" s="1106" t="n"/>
      <c r="CB290" s="1106" t="n"/>
      <c r="CC290" s="1106" t="n"/>
      <c r="CD290" s="1106" t="n"/>
      <c r="CE290" s="1106" t="n"/>
      <c r="CF290" s="1106" t="n"/>
      <c r="CG290" s="1106" t="n"/>
      <c r="CH290" s="1106" t="n"/>
      <c r="CI290" s="1106" t="n"/>
      <c r="CJ290" s="1106" t="n"/>
      <c r="CK290" s="1106" t="n"/>
      <c r="CL290" s="1106" t="n"/>
      <c r="CM290" s="1106" t="n"/>
      <c r="CN290" s="1106" t="n"/>
      <c r="CO290" s="1106" t="n"/>
      <c r="CP290" s="1106" t="n"/>
      <c r="CQ290" s="1106" t="n"/>
      <c r="CR290" s="1106" t="n"/>
      <c r="CS290" s="1106" t="n"/>
      <c r="CT290" s="1106" t="n"/>
      <c r="CU290" s="1106" t="n"/>
      <c r="CV290" s="1106" t="n"/>
      <c r="CW290" s="1106" t="n"/>
      <c r="CX290" s="1106" t="n"/>
      <c r="CY290" s="1106" t="n"/>
      <c r="CZ290" s="1106" t="n"/>
      <c r="DA290" s="1106" t="n"/>
      <c r="DB290" s="1106" t="n"/>
      <c r="DC290" s="1106" t="n"/>
      <c r="DD290" s="1106" t="n"/>
      <c r="DE290" s="1106" t="n"/>
      <c r="DF290" s="1106" t="n"/>
      <c r="DG290" s="1106" t="n"/>
      <c r="DH290" s="1106" t="n"/>
      <c r="DI290" s="1106" t="n"/>
    </row>
    <row r="291" ht="13.5" customHeight="1" s="1178">
      <c r="A291" s="1106" t="n"/>
      <c r="B291" s="1106" t="n"/>
      <c r="C291" s="1106" t="n"/>
      <c r="D291" s="1106" t="n"/>
      <c r="E291" s="1106" t="n"/>
      <c r="F291" s="1106" t="n"/>
      <c r="G291" s="144" t="n"/>
      <c r="H291" s="1106" t="n"/>
      <c r="I291" s="1106" t="n"/>
      <c r="J291" s="1106" t="n"/>
      <c r="K291" s="1106" t="n"/>
      <c r="L291" s="1106" t="n"/>
      <c r="M291" s="1106" t="n"/>
      <c r="N291" s="1106" t="n"/>
      <c r="O291" s="1106" t="n"/>
      <c r="P291" s="1106" t="n"/>
      <c r="Q291" s="1106" t="n"/>
      <c r="R291" s="1106" t="n"/>
      <c r="S291" s="1106" t="n"/>
      <c r="T291" s="230" t="n"/>
      <c r="U291" s="1106" t="n"/>
      <c r="V291" s="1106" t="n"/>
      <c r="W291" s="1106" t="n"/>
      <c r="X291" s="1106" t="n"/>
      <c r="Y291" s="1106" t="n"/>
      <c r="Z291" s="1106" t="n"/>
      <c r="AA291" s="144" t="n"/>
      <c r="AB291" s="1106" t="n"/>
      <c r="AC291" s="1106" t="n"/>
      <c r="AD291" s="1106" t="n"/>
      <c r="AE291" s="1106" t="n"/>
      <c r="AF291" s="1106" t="n"/>
      <c r="AG291" s="1106" t="n"/>
      <c r="AH291" s="144" t="n"/>
      <c r="AI291" s="1106" t="n"/>
      <c r="AJ291" s="1106" t="n"/>
      <c r="AK291" s="1106" t="n"/>
      <c r="AL291" s="1106" t="n"/>
      <c r="AM291" s="1106" t="n"/>
      <c r="AN291" s="1106" t="n"/>
      <c r="AO291" s="1106" t="n"/>
      <c r="AP291" s="1106" t="n"/>
      <c r="AQ291" s="1106" t="n"/>
      <c r="AR291" s="1106" t="n"/>
      <c r="AS291" s="1106" t="n"/>
      <c r="AT291" s="1106" t="n"/>
      <c r="AU291" s="1106" t="n"/>
      <c r="AV291" s="1106" t="n"/>
      <c r="AW291" s="1106" t="n"/>
      <c r="AX291" s="1106" t="n"/>
      <c r="AY291" s="1106" t="n"/>
      <c r="AZ291" s="144" t="n"/>
      <c r="BA291" s="1106" t="n"/>
      <c r="BB291" s="1106" t="n"/>
      <c r="BC291" s="1106" t="n"/>
      <c r="BD291" s="1106" t="n"/>
      <c r="BE291" s="1106" t="n"/>
      <c r="BF291" s="1106" t="n"/>
      <c r="BG291" s="1106" t="n"/>
      <c r="BH291" s="1106" t="n"/>
      <c r="BI291" s="1106" t="n"/>
      <c r="BJ291" s="1106" t="n"/>
      <c r="BK291" s="1106" t="n"/>
      <c r="BL291" s="1106" t="n"/>
      <c r="BM291" s="1106" t="n"/>
      <c r="BN291" s="1106" t="n"/>
      <c r="BO291" s="1106" t="n"/>
      <c r="BP291" s="1106" t="n"/>
      <c r="BQ291" s="1106" t="n"/>
      <c r="BR291" s="1106" t="n"/>
      <c r="BS291" s="1106" t="n"/>
      <c r="BT291" s="1106" t="n"/>
      <c r="BU291" s="1106" t="n"/>
      <c r="BV291" s="1106" t="n"/>
      <c r="BW291" s="1106" t="n"/>
      <c r="BX291" s="1106" t="n"/>
      <c r="BY291" s="1106" t="n"/>
      <c r="BZ291" s="1106" t="n"/>
      <c r="CA291" s="1106" t="n"/>
      <c r="CB291" s="1106" t="n"/>
      <c r="CC291" s="1106" t="n"/>
      <c r="CD291" s="1106" t="n"/>
      <c r="CE291" s="1106" t="n"/>
      <c r="CF291" s="1106" t="n"/>
      <c r="CG291" s="1106" t="n"/>
      <c r="CH291" s="1106" t="n"/>
      <c r="CI291" s="1106" t="n"/>
      <c r="CJ291" s="1106" t="n"/>
      <c r="CK291" s="1106" t="n"/>
      <c r="CL291" s="1106" t="n"/>
      <c r="CM291" s="1106" t="n"/>
      <c r="CN291" s="1106" t="n"/>
      <c r="CO291" s="1106" t="n"/>
      <c r="CP291" s="1106" t="n"/>
      <c r="CQ291" s="1106" t="n"/>
      <c r="CR291" s="1106" t="n"/>
      <c r="CS291" s="1106" t="n"/>
      <c r="CT291" s="1106" t="n"/>
      <c r="CU291" s="1106" t="n"/>
      <c r="CV291" s="1106" t="n"/>
      <c r="CW291" s="1106" t="n"/>
      <c r="CX291" s="1106" t="n"/>
      <c r="CY291" s="1106" t="n"/>
      <c r="CZ291" s="1106" t="n"/>
      <c r="DA291" s="1106" t="n"/>
      <c r="DB291" s="1106" t="n"/>
      <c r="DC291" s="1106" t="n"/>
      <c r="DD291" s="1106" t="n"/>
      <c r="DE291" s="1106" t="n"/>
      <c r="DF291" s="1106" t="n"/>
      <c r="DG291" s="1106" t="n"/>
      <c r="DH291" s="1106" t="n"/>
      <c r="DI291" s="1106" t="n"/>
    </row>
    <row r="292" ht="13.5" customHeight="1" s="1178">
      <c r="A292" s="1106" t="n"/>
      <c r="B292" s="1106" t="n"/>
      <c r="C292" s="1106" t="n"/>
      <c r="D292" s="1106" t="n"/>
      <c r="E292" s="1106" t="n"/>
      <c r="F292" s="1106" t="n"/>
      <c r="G292" s="144" t="n"/>
      <c r="H292" s="1106" t="n"/>
      <c r="I292" s="1106" t="n"/>
      <c r="J292" s="1106" t="n"/>
      <c r="K292" s="1106" t="n"/>
      <c r="L292" s="1106" t="n"/>
      <c r="M292" s="1106" t="n"/>
      <c r="N292" s="1106" t="n"/>
      <c r="O292" s="1106" t="n"/>
      <c r="P292" s="1106" t="n"/>
      <c r="Q292" s="1106" t="n"/>
      <c r="R292" s="1106" t="n"/>
      <c r="S292" s="1106" t="n"/>
      <c r="T292" s="230" t="n"/>
      <c r="U292" s="1106" t="n"/>
      <c r="V292" s="1106" t="n"/>
      <c r="W292" s="1106" t="n"/>
      <c r="X292" s="1106" t="n"/>
      <c r="Y292" s="1106" t="n"/>
      <c r="Z292" s="1106" t="n"/>
      <c r="AA292" s="144" t="n"/>
      <c r="AB292" s="1106" t="n"/>
      <c r="AC292" s="1106" t="n"/>
      <c r="AD292" s="1106" t="n"/>
      <c r="AE292" s="1106" t="n"/>
      <c r="AF292" s="1106" t="n"/>
      <c r="AG292" s="1106" t="n"/>
      <c r="AH292" s="144" t="n"/>
      <c r="AI292" s="1106" t="n"/>
      <c r="AJ292" s="1106" t="n"/>
      <c r="AK292" s="1106" t="n"/>
      <c r="AL292" s="1106" t="n"/>
      <c r="AM292" s="1106" t="n"/>
      <c r="AN292" s="1106" t="n"/>
      <c r="AO292" s="1106" t="n"/>
      <c r="AP292" s="1106" t="n"/>
      <c r="AQ292" s="1106" t="n"/>
      <c r="AR292" s="1106" t="n"/>
      <c r="AS292" s="1106" t="n"/>
      <c r="AT292" s="1106" t="n"/>
      <c r="AU292" s="1106" t="n"/>
      <c r="AV292" s="1106" t="n"/>
      <c r="AW292" s="1106" t="n"/>
      <c r="AX292" s="1106" t="n"/>
      <c r="AY292" s="1106" t="n"/>
      <c r="AZ292" s="144" t="n"/>
      <c r="BA292" s="1106" t="n"/>
      <c r="BB292" s="1106" t="n"/>
      <c r="BC292" s="1106" t="n"/>
      <c r="BD292" s="1106" t="n"/>
      <c r="BE292" s="1106" t="n"/>
      <c r="BF292" s="1106" t="n"/>
      <c r="BG292" s="1106" t="n"/>
      <c r="BH292" s="1106" t="n"/>
      <c r="BI292" s="1106" t="n"/>
      <c r="BJ292" s="1106" t="n"/>
      <c r="BK292" s="1106" t="n"/>
      <c r="BL292" s="1106" t="n"/>
      <c r="BM292" s="1106" t="n"/>
      <c r="BN292" s="1106" t="n"/>
      <c r="BO292" s="1106" t="n"/>
      <c r="BP292" s="1106" t="n"/>
      <c r="BQ292" s="1106" t="n"/>
      <c r="BR292" s="1106" t="n"/>
      <c r="BS292" s="1106" t="n"/>
      <c r="BT292" s="1106" t="n"/>
      <c r="BU292" s="1106" t="n"/>
      <c r="BV292" s="1106" t="n"/>
      <c r="BW292" s="1106" t="n"/>
      <c r="BX292" s="1106" t="n"/>
      <c r="BY292" s="1106" t="n"/>
      <c r="BZ292" s="1106" t="n"/>
      <c r="CA292" s="1106" t="n"/>
      <c r="CB292" s="1106" t="n"/>
      <c r="CC292" s="1106" t="n"/>
      <c r="CD292" s="1106" t="n"/>
      <c r="CE292" s="1106" t="n"/>
      <c r="CF292" s="1106" t="n"/>
      <c r="CG292" s="1106" t="n"/>
      <c r="CH292" s="1106" t="n"/>
      <c r="CI292" s="1106" t="n"/>
      <c r="CJ292" s="1106" t="n"/>
      <c r="CK292" s="1106" t="n"/>
      <c r="CL292" s="1106" t="n"/>
      <c r="CM292" s="1106" t="n"/>
      <c r="CN292" s="1106" t="n"/>
      <c r="CO292" s="1106" t="n"/>
      <c r="CP292" s="1106" t="n"/>
      <c r="CQ292" s="1106" t="n"/>
      <c r="CR292" s="1106" t="n"/>
      <c r="CS292" s="1106" t="n"/>
      <c r="CT292" s="1106" t="n"/>
      <c r="CU292" s="1106" t="n"/>
      <c r="CV292" s="1106" t="n"/>
      <c r="CW292" s="1106" t="n"/>
      <c r="CX292" s="1106" t="n"/>
      <c r="CY292" s="1106" t="n"/>
      <c r="CZ292" s="1106" t="n"/>
      <c r="DA292" s="1106" t="n"/>
      <c r="DB292" s="1106" t="n"/>
      <c r="DC292" s="1106" t="n"/>
      <c r="DD292" s="1106" t="n"/>
      <c r="DE292" s="1106" t="n"/>
      <c r="DF292" s="1106" t="n"/>
      <c r="DG292" s="1106" t="n"/>
      <c r="DH292" s="1106" t="n"/>
      <c r="DI292" s="1106" t="n"/>
    </row>
    <row r="293" ht="13.5" customHeight="1" s="1178">
      <c r="A293" s="1106" t="n"/>
      <c r="B293" s="1106" t="n"/>
      <c r="C293" s="1106" t="n"/>
      <c r="D293" s="1106" t="n"/>
      <c r="E293" s="1106" t="n"/>
      <c r="F293" s="1106" t="n"/>
      <c r="G293" s="144" t="n"/>
      <c r="H293" s="1106" t="n"/>
      <c r="I293" s="1106" t="n"/>
      <c r="J293" s="1106" t="n"/>
      <c r="K293" s="1106" t="n"/>
      <c r="L293" s="1106" t="n"/>
      <c r="M293" s="1106" t="n"/>
      <c r="N293" s="1106" t="n"/>
      <c r="O293" s="1106" t="n"/>
      <c r="P293" s="1106" t="n"/>
      <c r="Q293" s="1106" t="n"/>
      <c r="R293" s="1106" t="n"/>
      <c r="S293" s="1106" t="n"/>
      <c r="T293" s="230" t="n"/>
      <c r="U293" s="1106" t="n"/>
      <c r="V293" s="1106" t="n"/>
      <c r="W293" s="1106" t="n"/>
      <c r="X293" s="1106" t="n"/>
      <c r="Y293" s="1106" t="n"/>
      <c r="Z293" s="1106" t="n"/>
      <c r="AA293" s="144" t="n"/>
      <c r="AB293" s="1106" t="n"/>
      <c r="AC293" s="1106" t="n"/>
      <c r="AD293" s="1106" t="n"/>
      <c r="AE293" s="1106" t="n"/>
      <c r="AF293" s="1106" t="n"/>
      <c r="AG293" s="1106" t="n"/>
      <c r="AH293" s="144" t="n"/>
      <c r="AI293" s="1106" t="n"/>
      <c r="AJ293" s="1106" t="n"/>
      <c r="AK293" s="1106" t="n"/>
      <c r="AL293" s="1106" t="n"/>
      <c r="AM293" s="1106" t="n"/>
      <c r="AN293" s="1106" t="n"/>
      <c r="AO293" s="1106" t="n"/>
      <c r="AP293" s="1106" t="n"/>
      <c r="AQ293" s="1106" t="n"/>
      <c r="AR293" s="1106" t="n"/>
      <c r="AS293" s="1106" t="n"/>
      <c r="AT293" s="1106" t="n"/>
      <c r="AU293" s="1106" t="n"/>
      <c r="AV293" s="1106" t="n"/>
      <c r="AW293" s="1106" t="n"/>
      <c r="AX293" s="1106" t="n"/>
      <c r="AY293" s="1106" t="n"/>
      <c r="AZ293" s="144" t="n"/>
      <c r="BA293" s="1106" t="n"/>
      <c r="BB293" s="1106" t="n"/>
      <c r="BC293" s="1106" t="n"/>
      <c r="BD293" s="1106" t="n"/>
      <c r="BE293" s="1106" t="n"/>
      <c r="BF293" s="1106" t="n"/>
      <c r="BG293" s="1106" t="n"/>
      <c r="BH293" s="1106" t="n"/>
      <c r="BI293" s="1106" t="n"/>
      <c r="BJ293" s="1106" t="n"/>
      <c r="BK293" s="1106" t="n"/>
      <c r="BL293" s="1106" t="n"/>
      <c r="BM293" s="1106" t="n"/>
      <c r="BN293" s="1106" t="n"/>
      <c r="BO293" s="1106" t="n"/>
      <c r="BP293" s="1106" t="n"/>
      <c r="BQ293" s="1106" t="n"/>
      <c r="BR293" s="1106" t="n"/>
      <c r="BS293" s="1106" t="n"/>
      <c r="BT293" s="1106" t="n"/>
      <c r="BU293" s="1106" t="n"/>
      <c r="BV293" s="1106" t="n"/>
      <c r="BW293" s="1106" t="n"/>
      <c r="BX293" s="1106" t="n"/>
      <c r="BY293" s="1106" t="n"/>
      <c r="BZ293" s="1106" t="n"/>
      <c r="CA293" s="1106" t="n"/>
      <c r="CB293" s="1106" t="n"/>
      <c r="CC293" s="1106" t="n"/>
      <c r="CD293" s="1106" t="n"/>
      <c r="CE293" s="1106" t="n"/>
      <c r="CF293" s="1106" t="n"/>
      <c r="CG293" s="1106" t="n"/>
      <c r="CH293" s="1106" t="n"/>
      <c r="CI293" s="1106" t="n"/>
      <c r="CJ293" s="1106" t="n"/>
      <c r="CK293" s="1106" t="n"/>
      <c r="CL293" s="1106" t="n"/>
      <c r="CM293" s="1106" t="n"/>
      <c r="CN293" s="1106" t="n"/>
      <c r="CO293" s="1106" t="n"/>
      <c r="CP293" s="1106" t="n"/>
      <c r="CQ293" s="1106" t="n"/>
      <c r="CR293" s="1106" t="n"/>
      <c r="CS293" s="1106" t="n"/>
      <c r="CT293" s="1106" t="n"/>
      <c r="CU293" s="1106" t="n"/>
      <c r="CV293" s="1106" t="n"/>
      <c r="CW293" s="1106" t="n"/>
      <c r="CX293" s="1106" t="n"/>
      <c r="CY293" s="1106" t="n"/>
      <c r="CZ293" s="1106" t="n"/>
      <c r="DA293" s="1106" t="n"/>
      <c r="DB293" s="1106" t="n"/>
      <c r="DC293" s="1106" t="n"/>
      <c r="DD293" s="1106" t="n"/>
      <c r="DE293" s="1106" t="n"/>
      <c r="DF293" s="1106" t="n"/>
      <c r="DG293" s="1106" t="n"/>
      <c r="DH293" s="1106" t="n"/>
      <c r="DI293" s="1106" t="n"/>
    </row>
    <row r="294" ht="13.5" customHeight="1" s="1178">
      <c r="A294" s="1106" t="n"/>
      <c r="B294" s="1106" t="n"/>
      <c r="C294" s="1106" t="n"/>
      <c r="D294" s="1106" t="n"/>
      <c r="E294" s="1106" t="n"/>
      <c r="F294" s="1106" t="n"/>
      <c r="G294" s="144" t="n"/>
      <c r="H294" s="1106" t="n"/>
      <c r="I294" s="1106" t="n"/>
      <c r="J294" s="1106" t="n"/>
      <c r="K294" s="1106" t="n"/>
      <c r="L294" s="1106" t="n"/>
      <c r="M294" s="1106" t="n"/>
      <c r="N294" s="1106" t="n"/>
      <c r="O294" s="1106" t="n"/>
      <c r="P294" s="1106" t="n"/>
      <c r="Q294" s="1106" t="n"/>
      <c r="R294" s="1106" t="n"/>
      <c r="S294" s="1106" t="n"/>
      <c r="T294" s="230" t="n"/>
      <c r="U294" s="1106" t="n"/>
      <c r="V294" s="1106" t="n"/>
      <c r="W294" s="1106" t="n"/>
      <c r="X294" s="1106" t="n"/>
      <c r="Y294" s="1106" t="n"/>
      <c r="Z294" s="1106" t="n"/>
      <c r="AA294" s="144" t="n"/>
      <c r="AB294" s="1106" t="n"/>
      <c r="AC294" s="1106" t="n"/>
      <c r="AD294" s="1106" t="n"/>
      <c r="AE294" s="1106" t="n"/>
      <c r="AF294" s="1106" t="n"/>
      <c r="AG294" s="1106" t="n"/>
      <c r="AH294" s="144" t="n"/>
      <c r="AI294" s="1106" t="n"/>
      <c r="AJ294" s="1106" t="n"/>
      <c r="AK294" s="1106" t="n"/>
      <c r="AL294" s="1106" t="n"/>
      <c r="AM294" s="1106" t="n"/>
      <c r="AN294" s="1106" t="n"/>
      <c r="AO294" s="1106" t="n"/>
      <c r="AP294" s="1106" t="n"/>
      <c r="AQ294" s="1106" t="n"/>
      <c r="AR294" s="1106" t="n"/>
      <c r="AS294" s="1106" t="n"/>
      <c r="AT294" s="1106" t="n"/>
      <c r="AU294" s="1106" t="n"/>
      <c r="AV294" s="1106" t="n"/>
      <c r="AW294" s="1106" t="n"/>
      <c r="AX294" s="1106" t="n"/>
      <c r="AY294" s="1106" t="n"/>
      <c r="AZ294" s="144" t="n"/>
      <c r="BA294" s="1106" t="n"/>
      <c r="BB294" s="1106" t="n"/>
      <c r="BC294" s="1106" t="n"/>
      <c r="BD294" s="1106" t="n"/>
      <c r="BE294" s="1106" t="n"/>
      <c r="BF294" s="1106" t="n"/>
      <c r="BG294" s="1106" t="n"/>
      <c r="BH294" s="1106" t="n"/>
      <c r="BI294" s="1106" t="n"/>
      <c r="BJ294" s="1106" t="n"/>
      <c r="BK294" s="1106" t="n"/>
      <c r="BL294" s="1106" t="n"/>
      <c r="BM294" s="1106" t="n"/>
      <c r="BN294" s="1106" t="n"/>
      <c r="BO294" s="1106" t="n"/>
      <c r="BP294" s="1106" t="n"/>
      <c r="BQ294" s="1106" t="n"/>
      <c r="BR294" s="1106" t="n"/>
      <c r="BS294" s="1106" t="n"/>
      <c r="BT294" s="1106" t="n"/>
      <c r="BU294" s="1106" t="n"/>
      <c r="BV294" s="1106" t="n"/>
      <c r="BW294" s="1106" t="n"/>
      <c r="BX294" s="1106" t="n"/>
      <c r="BY294" s="1106" t="n"/>
      <c r="BZ294" s="1106" t="n"/>
      <c r="CA294" s="1106" t="n"/>
      <c r="CB294" s="1106" t="n"/>
      <c r="CC294" s="1106" t="n"/>
      <c r="CD294" s="1106" t="n"/>
      <c r="CE294" s="1106" t="n"/>
      <c r="CF294" s="1106" t="n"/>
      <c r="CG294" s="1106" t="n"/>
      <c r="CH294" s="1106" t="n"/>
      <c r="CI294" s="1106" t="n"/>
      <c r="CJ294" s="1106" t="n"/>
      <c r="CK294" s="1106" t="n"/>
      <c r="CL294" s="1106" t="n"/>
      <c r="CM294" s="1106" t="n"/>
      <c r="CN294" s="1106" t="n"/>
      <c r="CO294" s="1106" t="n"/>
      <c r="CP294" s="1106" t="n"/>
      <c r="CQ294" s="1106" t="n"/>
      <c r="CR294" s="1106" t="n"/>
      <c r="CS294" s="1106" t="n"/>
      <c r="CT294" s="1106" t="n"/>
      <c r="CU294" s="1106" t="n"/>
      <c r="CV294" s="1106" t="n"/>
      <c r="CW294" s="1106" t="n"/>
      <c r="CX294" s="1106" t="n"/>
      <c r="CY294" s="1106" t="n"/>
      <c r="CZ294" s="1106" t="n"/>
      <c r="DA294" s="1106" t="n"/>
      <c r="DB294" s="1106" t="n"/>
      <c r="DC294" s="1106" t="n"/>
      <c r="DD294" s="1106" t="n"/>
      <c r="DE294" s="1106" t="n"/>
      <c r="DF294" s="1106" t="n"/>
      <c r="DG294" s="1106" t="n"/>
      <c r="DH294" s="1106" t="n"/>
      <c r="DI294" s="1106" t="n"/>
    </row>
    <row r="295" ht="13.5" customHeight="1" s="1178">
      <c r="A295" s="1106" t="n"/>
      <c r="B295" s="1106" t="n"/>
      <c r="C295" s="1106" t="n"/>
      <c r="D295" s="1106" t="n"/>
      <c r="E295" s="1106" t="n"/>
      <c r="F295" s="1106" t="n"/>
      <c r="G295" s="144" t="n"/>
      <c r="H295" s="1106" t="n"/>
      <c r="I295" s="1106" t="n"/>
      <c r="J295" s="1106" t="n"/>
      <c r="K295" s="1106" t="n"/>
      <c r="L295" s="1106" t="n"/>
      <c r="M295" s="1106" t="n"/>
      <c r="N295" s="1106" t="n"/>
      <c r="O295" s="1106" t="n"/>
      <c r="P295" s="1106" t="n"/>
      <c r="Q295" s="1106" t="n"/>
      <c r="R295" s="1106" t="n"/>
      <c r="S295" s="1106" t="n"/>
      <c r="T295" s="230" t="n"/>
      <c r="U295" s="1106" t="n"/>
      <c r="V295" s="1106" t="n"/>
      <c r="W295" s="1106" t="n"/>
      <c r="X295" s="1106" t="n"/>
      <c r="Y295" s="1106" t="n"/>
      <c r="Z295" s="1106" t="n"/>
      <c r="AA295" s="144" t="n"/>
      <c r="AB295" s="1106" t="n"/>
      <c r="AC295" s="1106" t="n"/>
      <c r="AD295" s="1106" t="n"/>
      <c r="AE295" s="1106" t="n"/>
      <c r="AF295" s="1106" t="n"/>
      <c r="AG295" s="1106" t="n"/>
      <c r="AH295" s="144" t="n"/>
      <c r="AI295" s="1106" t="n"/>
      <c r="AJ295" s="1106" t="n"/>
      <c r="AK295" s="1106" t="n"/>
      <c r="AL295" s="1106" t="n"/>
      <c r="AM295" s="1106" t="n"/>
      <c r="AN295" s="1106" t="n"/>
      <c r="AO295" s="1106" t="n"/>
      <c r="AP295" s="1106" t="n"/>
      <c r="AQ295" s="1106" t="n"/>
      <c r="AR295" s="1106" t="n"/>
      <c r="AS295" s="1106" t="n"/>
      <c r="AT295" s="1106" t="n"/>
      <c r="AU295" s="1106" t="n"/>
      <c r="AV295" s="1106" t="n"/>
      <c r="AW295" s="1106" t="n"/>
      <c r="AX295" s="1106" t="n"/>
      <c r="AY295" s="1106" t="n"/>
      <c r="AZ295" s="144" t="n"/>
      <c r="BA295" s="1106" t="n"/>
      <c r="BB295" s="1106" t="n"/>
      <c r="BC295" s="1106" t="n"/>
      <c r="BD295" s="1106" t="n"/>
      <c r="BE295" s="1106" t="n"/>
      <c r="BF295" s="1106" t="n"/>
      <c r="BG295" s="1106" t="n"/>
      <c r="BH295" s="1106" t="n"/>
      <c r="BI295" s="1106" t="n"/>
      <c r="BJ295" s="1106" t="n"/>
      <c r="BK295" s="1106" t="n"/>
      <c r="BL295" s="1106" t="n"/>
      <c r="BM295" s="1106" t="n"/>
      <c r="BN295" s="1106" t="n"/>
      <c r="BO295" s="1106" t="n"/>
      <c r="BP295" s="1106" t="n"/>
      <c r="BQ295" s="1106" t="n"/>
      <c r="BR295" s="1106" t="n"/>
      <c r="BS295" s="1106" t="n"/>
      <c r="BT295" s="1106" t="n"/>
      <c r="BU295" s="1106" t="n"/>
      <c r="BV295" s="1106" t="n"/>
      <c r="BW295" s="1106" t="n"/>
      <c r="BX295" s="1106" t="n"/>
      <c r="BY295" s="1106" t="n"/>
      <c r="BZ295" s="1106" t="n"/>
      <c r="CA295" s="1106" t="n"/>
      <c r="CB295" s="1106" t="n"/>
      <c r="CC295" s="1106" t="n"/>
      <c r="CD295" s="1106" t="n"/>
      <c r="CE295" s="1106" t="n"/>
      <c r="CF295" s="1106" t="n"/>
      <c r="CG295" s="1106" t="n"/>
      <c r="CH295" s="1106" t="n"/>
      <c r="CI295" s="1106" t="n"/>
      <c r="CJ295" s="1106" t="n"/>
      <c r="CK295" s="1106" t="n"/>
      <c r="CL295" s="1106" t="n"/>
      <c r="CM295" s="1106" t="n"/>
      <c r="CN295" s="1106" t="n"/>
      <c r="CO295" s="1106" t="n"/>
      <c r="CP295" s="1106" t="n"/>
      <c r="CQ295" s="1106" t="n"/>
      <c r="CR295" s="1106" t="n"/>
      <c r="CS295" s="1106" t="n"/>
      <c r="CT295" s="1106" t="n"/>
      <c r="CU295" s="1106" t="n"/>
      <c r="CV295" s="1106" t="n"/>
      <c r="CW295" s="1106" t="n"/>
      <c r="CX295" s="1106" t="n"/>
      <c r="CY295" s="1106" t="n"/>
      <c r="CZ295" s="1106" t="n"/>
      <c r="DA295" s="1106" t="n"/>
      <c r="DB295" s="1106" t="n"/>
      <c r="DC295" s="1106" t="n"/>
      <c r="DD295" s="1106" t="n"/>
      <c r="DE295" s="1106" t="n"/>
      <c r="DF295" s="1106" t="n"/>
      <c r="DG295" s="1106" t="n"/>
      <c r="DH295" s="1106" t="n"/>
      <c r="DI295" s="1106" t="n"/>
    </row>
    <row r="296" ht="13.5" customHeight="1" s="1178">
      <c r="A296" s="1106" t="n"/>
      <c r="B296" s="1106" t="n"/>
      <c r="C296" s="1106" t="n"/>
      <c r="D296" s="1106" t="n"/>
      <c r="E296" s="1106" t="n"/>
      <c r="F296" s="1106" t="n"/>
      <c r="G296" s="144" t="n"/>
      <c r="H296" s="1106" t="n"/>
      <c r="I296" s="1106" t="n"/>
      <c r="J296" s="1106" t="n"/>
      <c r="K296" s="1106" t="n"/>
      <c r="L296" s="1106" t="n"/>
      <c r="M296" s="1106" t="n"/>
      <c r="N296" s="1106" t="n"/>
      <c r="O296" s="1106" t="n"/>
      <c r="P296" s="1106" t="n"/>
      <c r="Q296" s="1106" t="n"/>
      <c r="R296" s="1106" t="n"/>
      <c r="S296" s="1106" t="n"/>
      <c r="T296" s="230" t="n"/>
      <c r="U296" s="1106" t="n"/>
      <c r="V296" s="1106" t="n"/>
      <c r="W296" s="1106" t="n"/>
      <c r="X296" s="1106" t="n"/>
      <c r="Y296" s="1106" t="n"/>
      <c r="Z296" s="1106" t="n"/>
      <c r="AA296" s="144" t="n"/>
      <c r="AB296" s="1106" t="n"/>
      <c r="AC296" s="1106" t="n"/>
      <c r="AD296" s="1106" t="n"/>
      <c r="AE296" s="1106" t="n"/>
      <c r="AF296" s="1106" t="n"/>
      <c r="AG296" s="1106" t="n"/>
      <c r="AH296" s="144" t="n"/>
      <c r="AI296" s="1106" t="n"/>
      <c r="AJ296" s="1106" t="n"/>
      <c r="AK296" s="1106" t="n"/>
      <c r="AL296" s="1106" t="n"/>
      <c r="AM296" s="1106" t="n"/>
      <c r="AN296" s="1106" t="n"/>
      <c r="AO296" s="1106" t="n"/>
      <c r="AP296" s="1106" t="n"/>
      <c r="AQ296" s="1106" t="n"/>
      <c r="AR296" s="1106" t="n"/>
      <c r="AS296" s="1106" t="n"/>
      <c r="AT296" s="1106" t="n"/>
      <c r="AU296" s="1106" t="n"/>
      <c r="AV296" s="1106" t="n"/>
      <c r="AW296" s="1106" t="n"/>
      <c r="AX296" s="1106" t="n"/>
      <c r="AY296" s="1106" t="n"/>
      <c r="AZ296" s="144" t="n"/>
      <c r="BA296" s="1106" t="n"/>
      <c r="BB296" s="1106" t="n"/>
      <c r="BC296" s="1106" t="n"/>
      <c r="BD296" s="1106" t="n"/>
      <c r="BE296" s="1106" t="n"/>
      <c r="BF296" s="1106" t="n"/>
      <c r="BG296" s="1106" t="n"/>
      <c r="BH296" s="1106" t="n"/>
      <c r="BI296" s="1106" t="n"/>
      <c r="BJ296" s="1106" t="n"/>
      <c r="BK296" s="1106" t="n"/>
      <c r="BL296" s="1106" t="n"/>
      <c r="BM296" s="1106" t="n"/>
      <c r="BN296" s="1106" t="n"/>
      <c r="BO296" s="1106" t="n"/>
      <c r="BP296" s="1106" t="n"/>
      <c r="BQ296" s="1106" t="n"/>
      <c r="BR296" s="1106" t="n"/>
      <c r="BS296" s="1106" t="n"/>
      <c r="BT296" s="1106" t="n"/>
      <c r="BU296" s="1106" t="n"/>
      <c r="BV296" s="1106" t="n"/>
      <c r="BW296" s="1106" t="n"/>
      <c r="BX296" s="1106" t="n"/>
      <c r="BY296" s="1106" t="n"/>
      <c r="BZ296" s="1106" t="n"/>
      <c r="CA296" s="1106" t="n"/>
      <c r="CB296" s="1106" t="n"/>
      <c r="CC296" s="1106" t="n"/>
      <c r="CD296" s="1106" t="n"/>
      <c r="CE296" s="1106" t="n"/>
      <c r="CF296" s="1106" t="n"/>
      <c r="CG296" s="1106" t="n"/>
      <c r="CH296" s="1106" t="n"/>
      <c r="CI296" s="1106" t="n"/>
      <c r="CJ296" s="1106" t="n"/>
      <c r="CK296" s="1106" t="n"/>
      <c r="CL296" s="1106" t="n"/>
      <c r="CM296" s="1106" t="n"/>
      <c r="CN296" s="1106" t="n"/>
      <c r="CO296" s="1106" t="n"/>
      <c r="CP296" s="1106" t="n"/>
      <c r="CQ296" s="1106" t="n"/>
      <c r="CR296" s="1106" t="n"/>
      <c r="CS296" s="1106" t="n"/>
      <c r="CT296" s="1106" t="n"/>
      <c r="CU296" s="1106" t="n"/>
      <c r="CV296" s="1106" t="n"/>
      <c r="CW296" s="1106" t="n"/>
      <c r="CX296" s="1106" t="n"/>
      <c r="CY296" s="1106" t="n"/>
      <c r="CZ296" s="1106" t="n"/>
      <c r="DA296" s="1106" t="n"/>
      <c r="DB296" s="1106" t="n"/>
      <c r="DC296" s="1106" t="n"/>
      <c r="DD296" s="1106" t="n"/>
      <c r="DE296" s="1106" t="n"/>
      <c r="DF296" s="1106" t="n"/>
      <c r="DG296" s="1106" t="n"/>
      <c r="DH296" s="1106" t="n"/>
      <c r="DI296" s="1106" t="n"/>
    </row>
    <row r="297" ht="13.5" customHeight="1" s="1178">
      <c r="A297" s="1106" t="n"/>
      <c r="B297" s="1106" t="n"/>
      <c r="C297" s="1106" t="n"/>
      <c r="D297" s="1106" t="n"/>
      <c r="E297" s="1106" t="n"/>
      <c r="F297" s="1106" t="n"/>
      <c r="G297" s="144" t="n"/>
      <c r="H297" s="1106" t="n"/>
      <c r="I297" s="1106" t="n"/>
      <c r="J297" s="1106" t="n"/>
      <c r="K297" s="1106" t="n"/>
      <c r="L297" s="1106" t="n"/>
      <c r="M297" s="1106" t="n"/>
      <c r="N297" s="1106" t="n"/>
      <c r="O297" s="1106" t="n"/>
      <c r="P297" s="1106" t="n"/>
      <c r="Q297" s="1106" t="n"/>
      <c r="R297" s="1106" t="n"/>
      <c r="S297" s="1106" t="n"/>
      <c r="T297" s="230" t="n"/>
      <c r="U297" s="1106" t="n"/>
      <c r="V297" s="1106" t="n"/>
      <c r="W297" s="1106" t="n"/>
      <c r="X297" s="1106" t="n"/>
      <c r="Y297" s="1106" t="n"/>
      <c r="Z297" s="1106" t="n"/>
      <c r="AA297" s="144" t="n"/>
      <c r="AB297" s="1106" t="n"/>
      <c r="AC297" s="1106" t="n"/>
      <c r="AD297" s="1106" t="n"/>
      <c r="AE297" s="1106" t="n"/>
      <c r="AF297" s="1106" t="n"/>
      <c r="AG297" s="1106" t="n"/>
      <c r="AH297" s="144" t="n"/>
      <c r="AI297" s="1106" t="n"/>
      <c r="AJ297" s="1106" t="n"/>
      <c r="AK297" s="1106" t="n"/>
      <c r="AL297" s="1106" t="n"/>
      <c r="AM297" s="1106" t="n"/>
      <c r="AN297" s="1106" t="n"/>
      <c r="AO297" s="1106" t="n"/>
      <c r="AP297" s="1106" t="n"/>
      <c r="AQ297" s="1106" t="n"/>
      <c r="AR297" s="1106" t="n"/>
      <c r="AS297" s="1106" t="n"/>
      <c r="AT297" s="1106" t="n"/>
      <c r="AU297" s="1106" t="n"/>
      <c r="AV297" s="1106" t="n"/>
      <c r="AW297" s="1106" t="n"/>
      <c r="AX297" s="1106" t="n"/>
      <c r="AY297" s="1106" t="n"/>
      <c r="AZ297" s="144" t="n"/>
      <c r="BA297" s="1106" t="n"/>
      <c r="BB297" s="1106" t="n"/>
      <c r="BC297" s="1106" t="n"/>
      <c r="BD297" s="1106" t="n"/>
      <c r="BE297" s="1106" t="n"/>
      <c r="BF297" s="1106" t="n"/>
      <c r="BG297" s="1106" t="n"/>
      <c r="BH297" s="1106" t="n"/>
      <c r="BI297" s="1106" t="n"/>
      <c r="BJ297" s="1106" t="n"/>
      <c r="BK297" s="1106" t="n"/>
      <c r="BL297" s="1106" t="n"/>
      <c r="BM297" s="1106" t="n"/>
      <c r="BN297" s="1106" t="n"/>
      <c r="BO297" s="1106" t="n"/>
      <c r="BP297" s="1106" t="n"/>
      <c r="BQ297" s="1106" t="n"/>
      <c r="BR297" s="1106" t="n"/>
      <c r="BS297" s="1106" t="n"/>
      <c r="BT297" s="1106" t="n"/>
      <c r="BU297" s="1106" t="n"/>
      <c r="BV297" s="1106" t="n"/>
      <c r="BW297" s="1106" t="n"/>
      <c r="BX297" s="1106" t="n"/>
      <c r="BY297" s="1106" t="n"/>
      <c r="BZ297" s="1106" t="n"/>
      <c r="CA297" s="1106" t="n"/>
      <c r="CB297" s="1106" t="n"/>
      <c r="CC297" s="1106" t="n"/>
      <c r="CD297" s="1106" t="n"/>
      <c r="CE297" s="1106" t="n"/>
      <c r="CF297" s="1106" t="n"/>
      <c r="CG297" s="1106" t="n"/>
      <c r="CH297" s="1106" t="n"/>
      <c r="CI297" s="1106" t="n"/>
      <c r="CJ297" s="1106" t="n"/>
      <c r="CK297" s="1106" t="n"/>
      <c r="CL297" s="1106" t="n"/>
      <c r="CM297" s="1106" t="n"/>
      <c r="CN297" s="1106" t="n"/>
      <c r="CO297" s="1106" t="n"/>
      <c r="CP297" s="1106" t="n"/>
      <c r="CQ297" s="1106" t="n"/>
      <c r="CR297" s="1106" t="n"/>
      <c r="CS297" s="1106" t="n"/>
      <c r="CT297" s="1106" t="n"/>
      <c r="CU297" s="1106" t="n"/>
      <c r="CV297" s="1106" t="n"/>
      <c r="CW297" s="1106" t="n"/>
      <c r="CX297" s="1106" t="n"/>
      <c r="CY297" s="1106" t="n"/>
      <c r="CZ297" s="1106" t="n"/>
      <c r="DA297" s="1106" t="n"/>
      <c r="DB297" s="1106" t="n"/>
      <c r="DC297" s="1106" t="n"/>
      <c r="DD297" s="1106" t="n"/>
      <c r="DE297" s="1106" t="n"/>
      <c r="DF297" s="1106" t="n"/>
      <c r="DG297" s="1106" t="n"/>
      <c r="DH297" s="1106" t="n"/>
      <c r="DI297" s="1106" t="n"/>
    </row>
    <row r="298" ht="13.5" customHeight="1" s="1178">
      <c r="A298" s="1106" t="n"/>
      <c r="B298" s="1106" t="n"/>
      <c r="C298" s="1106" t="n"/>
      <c r="D298" s="1106" t="n"/>
      <c r="E298" s="1106" t="n"/>
      <c r="F298" s="1106" t="n"/>
      <c r="G298" s="144" t="n"/>
      <c r="H298" s="1106" t="n"/>
      <c r="I298" s="1106" t="n"/>
      <c r="J298" s="1106" t="n"/>
      <c r="K298" s="1106" t="n"/>
      <c r="L298" s="1106" t="n"/>
      <c r="M298" s="1106" t="n"/>
      <c r="N298" s="1106" t="n"/>
      <c r="O298" s="1106" t="n"/>
      <c r="P298" s="1106" t="n"/>
      <c r="Q298" s="1106" t="n"/>
      <c r="R298" s="1106" t="n"/>
      <c r="S298" s="1106" t="n"/>
      <c r="T298" s="230" t="n"/>
      <c r="U298" s="1106" t="n"/>
      <c r="V298" s="1106" t="n"/>
      <c r="W298" s="1106" t="n"/>
      <c r="X298" s="1106" t="n"/>
      <c r="Y298" s="1106" t="n"/>
      <c r="Z298" s="1106" t="n"/>
      <c r="AA298" s="144" t="n"/>
      <c r="AB298" s="1106" t="n"/>
      <c r="AC298" s="1106" t="n"/>
      <c r="AD298" s="1106" t="n"/>
      <c r="AE298" s="1106" t="n"/>
      <c r="AF298" s="1106" t="n"/>
      <c r="AG298" s="1106" t="n"/>
      <c r="AH298" s="144" t="n"/>
      <c r="AI298" s="1106" t="n"/>
      <c r="AJ298" s="1106" t="n"/>
      <c r="AK298" s="1106" t="n"/>
      <c r="AL298" s="1106" t="n"/>
      <c r="AM298" s="1106" t="n"/>
      <c r="AN298" s="1106" t="n"/>
      <c r="AO298" s="1106" t="n"/>
      <c r="AP298" s="1106" t="n"/>
      <c r="AQ298" s="1106" t="n"/>
      <c r="AR298" s="1106" t="n"/>
      <c r="AS298" s="1106" t="n"/>
      <c r="AT298" s="1106" t="n"/>
      <c r="AU298" s="1106" t="n"/>
      <c r="AV298" s="1106" t="n"/>
      <c r="AW298" s="1106" t="n"/>
      <c r="AX298" s="1106" t="n"/>
      <c r="AY298" s="1106" t="n"/>
      <c r="AZ298" s="144" t="n"/>
      <c r="BA298" s="1106" t="n"/>
      <c r="BB298" s="1106" t="n"/>
      <c r="BC298" s="1106" t="n"/>
      <c r="BD298" s="1106" t="n"/>
      <c r="BE298" s="1106" t="n"/>
      <c r="BF298" s="1106" t="n"/>
      <c r="BG298" s="1106" t="n"/>
      <c r="BH298" s="1106" t="n"/>
      <c r="BI298" s="1106" t="n"/>
      <c r="BJ298" s="1106" t="n"/>
      <c r="BK298" s="1106" t="n"/>
      <c r="BL298" s="1106" t="n"/>
      <c r="BM298" s="1106" t="n"/>
      <c r="BN298" s="1106" t="n"/>
      <c r="BO298" s="1106" t="n"/>
      <c r="BP298" s="1106" t="n"/>
      <c r="BQ298" s="1106" t="n"/>
      <c r="BR298" s="1106" t="n"/>
      <c r="BS298" s="1106" t="n"/>
      <c r="BT298" s="1106" t="n"/>
      <c r="BU298" s="1106" t="n"/>
      <c r="BV298" s="1106" t="n"/>
      <c r="BW298" s="1106" t="n"/>
      <c r="BX298" s="1106" t="n"/>
      <c r="BY298" s="1106" t="n"/>
      <c r="BZ298" s="1106" t="n"/>
      <c r="CA298" s="1106" t="n"/>
      <c r="CB298" s="1106" t="n"/>
      <c r="CC298" s="1106" t="n"/>
      <c r="CD298" s="1106" t="n"/>
      <c r="CE298" s="1106" t="n"/>
      <c r="CF298" s="1106" t="n"/>
      <c r="CG298" s="1106" t="n"/>
      <c r="CH298" s="1106" t="n"/>
      <c r="CI298" s="1106" t="n"/>
      <c r="CJ298" s="1106" t="n"/>
      <c r="CK298" s="1106" t="n"/>
      <c r="CL298" s="1106" t="n"/>
      <c r="CM298" s="1106" t="n"/>
      <c r="CN298" s="1106" t="n"/>
      <c r="CO298" s="1106" t="n"/>
      <c r="CP298" s="1106" t="n"/>
      <c r="CQ298" s="1106" t="n"/>
      <c r="CR298" s="1106" t="n"/>
      <c r="CS298" s="1106" t="n"/>
      <c r="CT298" s="1106" t="n"/>
      <c r="CU298" s="1106" t="n"/>
      <c r="CV298" s="1106" t="n"/>
      <c r="CW298" s="1106" t="n"/>
      <c r="CX298" s="1106" t="n"/>
      <c r="CY298" s="1106" t="n"/>
      <c r="CZ298" s="1106" t="n"/>
      <c r="DA298" s="1106" t="n"/>
      <c r="DB298" s="1106" t="n"/>
      <c r="DC298" s="1106" t="n"/>
      <c r="DD298" s="1106" t="n"/>
      <c r="DE298" s="1106" t="n"/>
      <c r="DF298" s="1106" t="n"/>
      <c r="DG298" s="1106" t="n"/>
      <c r="DH298" s="1106" t="n"/>
      <c r="DI298" s="1106" t="n"/>
    </row>
    <row r="299" ht="13.5" customHeight="1" s="1178">
      <c r="A299" s="1106" t="n"/>
      <c r="B299" s="1106" t="n"/>
      <c r="C299" s="1106" t="n"/>
      <c r="D299" s="1106" t="n"/>
      <c r="E299" s="1106" t="n"/>
      <c r="F299" s="1106" t="n"/>
      <c r="G299" s="144" t="n"/>
      <c r="H299" s="1106" t="n"/>
      <c r="I299" s="1106" t="n"/>
      <c r="J299" s="1106" t="n"/>
      <c r="K299" s="1106" t="n"/>
      <c r="L299" s="1106" t="n"/>
      <c r="M299" s="1106" t="n"/>
      <c r="N299" s="1106" t="n"/>
      <c r="O299" s="1106" t="n"/>
      <c r="P299" s="1106" t="n"/>
      <c r="Q299" s="1106" t="n"/>
      <c r="R299" s="1106" t="n"/>
      <c r="S299" s="1106" t="n"/>
      <c r="T299" s="230" t="n"/>
      <c r="U299" s="1106" t="n"/>
      <c r="V299" s="1106" t="n"/>
      <c r="W299" s="1106" t="n"/>
      <c r="X299" s="1106" t="n"/>
      <c r="Y299" s="1106" t="n"/>
      <c r="Z299" s="1106" t="n"/>
      <c r="AA299" s="144" t="n"/>
      <c r="AB299" s="1106" t="n"/>
      <c r="AC299" s="1106" t="n"/>
      <c r="AD299" s="1106" t="n"/>
      <c r="AE299" s="1106" t="n"/>
      <c r="AF299" s="1106" t="n"/>
      <c r="AG299" s="1106" t="n"/>
      <c r="AH299" s="144" t="n"/>
      <c r="AI299" s="1106" t="n"/>
      <c r="AJ299" s="1106" t="n"/>
      <c r="AK299" s="1106" t="n"/>
      <c r="AL299" s="1106" t="n"/>
      <c r="AM299" s="1106" t="n"/>
      <c r="AN299" s="1106" t="n"/>
      <c r="AO299" s="1106" t="n"/>
      <c r="AP299" s="1106" t="n"/>
      <c r="AQ299" s="1106" t="n"/>
      <c r="AR299" s="1106" t="n"/>
      <c r="AS299" s="1106" t="n"/>
      <c r="AT299" s="1106" t="n"/>
      <c r="AU299" s="1106" t="n"/>
      <c r="AV299" s="1106" t="n"/>
      <c r="AW299" s="1106" t="n"/>
      <c r="AX299" s="1106" t="n"/>
      <c r="AY299" s="1106" t="n"/>
      <c r="AZ299" s="144" t="n"/>
      <c r="BA299" s="1106" t="n"/>
      <c r="BB299" s="1106" t="n"/>
      <c r="BC299" s="1106" t="n"/>
      <c r="BD299" s="1106" t="n"/>
      <c r="BE299" s="1106" t="n"/>
      <c r="BF299" s="1106" t="n"/>
      <c r="BG299" s="1106" t="n"/>
      <c r="BH299" s="1106" t="n"/>
      <c r="BI299" s="1106" t="n"/>
      <c r="BJ299" s="1106" t="n"/>
      <c r="BK299" s="1106" t="n"/>
      <c r="BL299" s="1106" t="n"/>
      <c r="BM299" s="1106" t="n"/>
      <c r="BN299" s="1106" t="n"/>
      <c r="BO299" s="1106" t="n"/>
      <c r="BP299" s="1106" t="n"/>
      <c r="BQ299" s="1106" t="n"/>
      <c r="BR299" s="1106" t="n"/>
      <c r="BS299" s="1106" t="n"/>
      <c r="BT299" s="1106" t="n"/>
      <c r="BU299" s="1106" t="n"/>
      <c r="BV299" s="1106" t="n"/>
      <c r="BW299" s="1106" t="n"/>
      <c r="BX299" s="1106" t="n"/>
      <c r="BY299" s="1106" t="n"/>
      <c r="BZ299" s="1106" t="n"/>
      <c r="CA299" s="1106" t="n"/>
      <c r="CB299" s="1106" t="n"/>
      <c r="CC299" s="1106" t="n"/>
      <c r="CD299" s="1106" t="n"/>
      <c r="CE299" s="1106" t="n"/>
      <c r="CF299" s="1106" t="n"/>
      <c r="CG299" s="1106" t="n"/>
      <c r="CH299" s="1106" t="n"/>
      <c r="CI299" s="1106" t="n"/>
      <c r="CJ299" s="1106" t="n"/>
      <c r="CK299" s="1106" t="n"/>
      <c r="CL299" s="1106" t="n"/>
      <c r="CM299" s="1106" t="n"/>
      <c r="CN299" s="1106" t="n"/>
      <c r="CO299" s="1106" t="n"/>
      <c r="CP299" s="1106" t="n"/>
      <c r="CQ299" s="1106" t="n"/>
      <c r="CR299" s="1106" t="n"/>
      <c r="CS299" s="1106" t="n"/>
      <c r="CT299" s="1106" t="n"/>
      <c r="CU299" s="1106" t="n"/>
      <c r="CV299" s="1106" t="n"/>
      <c r="CW299" s="1106" t="n"/>
      <c r="CX299" s="1106" t="n"/>
      <c r="CY299" s="1106" t="n"/>
      <c r="CZ299" s="1106" t="n"/>
      <c r="DA299" s="1106" t="n"/>
      <c r="DB299" s="1106" t="n"/>
      <c r="DC299" s="1106" t="n"/>
      <c r="DD299" s="1106" t="n"/>
      <c r="DE299" s="1106" t="n"/>
      <c r="DF299" s="1106" t="n"/>
      <c r="DG299" s="1106" t="n"/>
      <c r="DH299" s="1106" t="n"/>
      <c r="DI299" s="1106" t="n"/>
    </row>
    <row r="300" ht="13.5" customHeight="1" s="1178">
      <c r="A300" s="1106" t="n"/>
      <c r="B300" s="1106" t="n"/>
      <c r="C300" s="1106" t="n"/>
      <c r="D300" s="1106" t="n"/>
      <c r="E300" s="1106" t="n"/>
      <c r="F300" s="1106" t="n"/>
      <c r="G300" s="144" t="n"/>
      <c r="H300" s="1106" t="n"/>
      <c r="I300" s="1106" t="n"/>
      <c r="J300" s="1106" t="n"/>
      <c r="K300" s="1106" t="n"/>
      <c r="L300" s="1106" t="n"/>
      <c r="M300" s="1106" t="n"/>
      <c r="N300" s="1106" t="n"/>
      <c r="O300" s="1106" t="n"/>
      <c r="P300" s="1106" t="n"/>
      <c r="Q300" s="1106" t="n"/>
      <c r="R300" s="1106" t="n"/>
      <c r="S300" s="1106" t="n"/>
      <c r="T300" s="230" t="n"/>
      <c r="U300" s="1106" t="n"/>
      <c r="V300" s="1106" t="n"/>
      <c r="W300" s="1106" t="n"/>
      <c r="X300" s="1106" t="n"/>
      <c r="Y300" s="1106" t="n"/>
      <c r="Z300" s="1106" t="n"/>
      <c r="AA300" s="144" t="n"/>
      <c r="AB300" s="1106" t="n"/>
      <c r="AC300" s="1106" t="n"/>
      <c r="AD300" s="1106" t="n"/>
      <c r="AE300" s="1106" t="n"/>
      <c r="AF300" s="1106" t="n"/>
      <c r="AG300" s="1106" t="n"/>
      <c r="AH300" s="144" t="n"/>
      <c r="AI300" s="1106" t="n"/>
      <c r="AJ300" s="1106" t="n"/>
      <c r="AK300" s="1106" t="n"/>
      <c r="AL300" s="1106" t="n"/>
      <c r="AM300" s="1106" t="n"/>
      <c r="AN300" s="1106" t="n"/>
      <c r="AO300" s="1106" t="n"/>
      <c r="AP300" s="1106" t="n"/>
      <c r="AQ300" s="1106" t="n"/>
      <c r="AR300" s="1106" t="n"/>
      <c r="AS300" s="1106" t="n"/>
      <c r="AT300" s="1106" t="n"/>
      <c r="AU300" s="1106" t="n"/>
      <c r="AV300" s="1106" t="n"/>
      <c r="AW300" s="1106" t="n"/>
      <c r="AX300" s="1106" t="n"/>
      <c r="AY300" s="1106" t="n"/>
      <c r="AZ300" s="144" t="n"/>
      <c r="BA300" s="1106" t="n"/>
      <c r="BB300" s="1106" t="n"/>
      <c r="BC300" s="1106" t="n"/>
      <c r="BD300" s="1106" t="n"/>
      <c r="BE300" s="1106" t="n"/>
      <c r="BF300" s="1106" t="n"/>
      <c r="BG300" s="1106" t="n"/>
      <c r="BH300" s="1106" t="n"/>
      <c r="BI300" s="1106" t="n"/>
      <c r="BJ300" s="1106" t="n"/>
      <c r="BK300" s="1106" t="n"/>
      <c r="BL300" s="1106" t="n"/>
      <c r="BM300" s="1106" t="n"/>
      <c r="BN300" s="1106" t="n"/>
      <c r="BO300" s="1106" t="n"/>
      <c r="BP300" s="1106" t="n"/>
      <c r="BQ300" s="1106" t="n"/>
      <c r="BR300" s="1106" t="n"/>
      <c r="BS300" s="1106" t="n"/>
      <c r="BT300" s="1106" t="n"/>
      <c r="BU300" s="1106" t="n"/>
      <c r="BV300" s="1106" t="n"/>
      <c r="BW300" s="1106" t="n"/>
      <c r="BX300" s="1106" t="n"/>
      <c r="BY300" s="1106" t="n"/>
      <c r="BZ300" s="1106" t="n"/>
      <c r="CA300" s="1106" t="n"/>
      <c r="CB300" s="1106" t="n"/>
      <c r="CC300" s="1106" t="n"/>
      <c r="CD300" s="1106" t="n"/>
      <c r="CE300" s="1106" t="n"/>
      <c r="CF300" s="1106" t="n"/>
      <c r="CG300" s="1106" t="n"/>
      <c r="CH300" s="1106" t="n"/>
      <c r="CI300" s="1106" t="n"/>
      <c r="CJ300" s="1106" t="n"/>
      <c r="CK300" s="1106" t="n"/>
      <c r="CL300" s="1106" t="n"/>
      <c r="CM300" s="1106" t="n"/>
      <c r="CN300" s="1106" t="n"/>
      <c r="CO300" s="1106" t="n"/>
      <c r="CP300" s="1106" t="n"/>
      <c r="CQ300" s="1106" t="n"/>
      <c r="CR300" s="1106" t="n"/>
      <c r="CS300" s="1106" t="n"/>
      <c r="CT300" s="1106" t="n"/>
      <c r="CU300" s="1106" t="n"/>
      <c r="CV300" s="1106" t="n"/>
      <c r="CW300" s="1106" t="n"/>
      <c r="CX300" s="1106" t="n"/>
      <c r="CY300" s="1106" t="n"/>
      <c r="CZ300" s="1106" t="n"/>
      <c r="DA300" s="1106" t="n"/>
      <c r="DB300" s="1106" t="n"/>
      <c r="DC300" s="1106" t="n"/>
      <c r="DD300" s="1106" t="n"/>
      <c r="DE300" s="1106" t="n"/>
      <c r="DF300" s="1106" t="n"/>
      <c r="DG300" s="1106" t="n"/>
      <c r="DH300" s="1106" t="n"/>
      <c r="DI300" s="1106" t="n"/>
    </row>
    <row r="301" ht="13.5" customHeight="1" s="1178">
      <c r="A301" s="1106" t="n"/>
      <c r="B301" s="1106" t="n"/>
      <c r="C301" s="1106" t="n"/>
      <c r="D301" s="1106" t="n"/>
      <c r="E301" s="1106" t="n"/>
      <c r="F301" s="1106" t="n"/>
      <c r="G301" s="144" t="n"/>
      <c r="H301" s="1106" t="n"/>
      <c r="I301" s="1106" t="n"/>
      <c r="J301" s="1106" t="n"/>
      <c r="K301" s="1106" t="n"/>
      <c r="L301" s="1106" t="n"/>
      <c r="M301" s="1106" t="n"/>
      <c r="N301" s="1106" t="n"/>
      <c r="O301" s="1106" t="n"/>
      <c r="P301" s="1106" t="n"/>
      <c r="Q301" s="1106" t="n"/>
      <c r="R301" s="1106" t="n"/>
      <c r="S301" s="1106" t="n"/>
      <c r="T301" s="230" t="n"/>
      <c r="U301" s="1106" t="n"/>
      <c r="V301" s="1106" t="n"/>
      <c r="W301" s="1106" t="n"/>
      <c r="X301" s="1106" t="n"/>
      <c r="Y301" s="1106" t="n"/>
      <c r="Z301" s="1106" t="n"/>
      <c r="AA301" s="144" t="n"/>
      <c r="AB301" s="1106" t="n"/>
      <c r="AC301" s="1106" t="n"/>
      <c r="AD301" s="1106" t="n"/>
      <c r="AE301" s="1106" t="n"/>
      <c r="AF301" s="1106" t="n"/>
      <c r="AG301" s="1106" t="n"/>
      <c r="AH301" s="144" t="n"/>
      <c r="AI301" s="1106" t="n"/>
      <c r="AJ301" s="1106" t="n"/>
      <c r="AK301" s="1106" t="n"/>
      <c r="AL301" s="1106" t="n"/>
      <c r="AM301" s="1106" t="n"/>
      <c r="AN301" s="1106" t="n"/>
      <c r="AO301" s="1106" t="n"/>
      <c r="AP301" s="1106" t="n"/>
      <c r="AQ301" s="1106" t="n"/>
      <c r="AR301" s="1106" t="n"/>
      <c r="AS301" s="1106" t="n"/>
      <c r="AT301" s="1106" t="n"/>
      <c r="AU301" s="1106" t="n"/>
      <c r="AV301" s="1106" t="n"/>
      <c r="AW301" s="1106" t="n"/>
      <c r="AX301" s="1106" t="n"/>
      <c r="AY301" s="1106" t="n"/>
      <c r="AZ301" s="144" t="n"/>
      <c r="BA301" s="1106" t="n"/>
      <c r="BB301" s="1106" t="n"/>
      <c r="BC301" s="1106" t="n"/>
      <c r="BD301" s="1106" t="n"/>
      <c r="BE301" s="1106" t="n"/>
      <c r="BF301" s="1106" t="n"/>
      <c r="BG301" s="1106" t="n"/>
      <c r="BH301" s="1106" t="n"/>
      <c r="BI301" s="1106" t="n"/>
      <c r="BJ301" s="1106" t="n"/>
      <c r="BK301" s="1106" t="n"/>
      <c r="BL301" s="1106" t="n"/>
      <c r="BM301" s="1106" t="n"/>
      <c r="BN301" s="1106" t="n"/>
      <c r="BO301" s="1106" t="n"/>
      <c r="BP301" s="1106" t="n"/>
      <c r="BQ301" s="1106" t="n"/>
      <c r="BR301" s="1106" t="n"/>
      <c r="BS301" s="1106" t="n"/>
      <c r="BT301" s="1106" t="n"/>
      <c r="BU301" s="1106" t="n"/>
      <c r="BV301" s="1106" t="n"/>
      <c r="BW301" s="1106" t="n"/>
      <c r="BX301" s="1106" t="n"/>
      <c r="BY301" s="1106" t="n"/>
      <c r="BZ301" s="1106" t="n"/>
      <c r="CA301" s="1106" t="n"/>
      <c r="CB301" s="1106" t="n"/>
      <c r="CC301" s="1106" t="n"/>
      <c r="CD301" s="1106" t="n"/>
      <c r="CE301" s="1106" t="n"/>
      <c r="CF301" s="1106" t="n"/>
      <c r="CG301" s="1106" t="n"/>
      <c r="CH301" s="1106" t="n"/>
      <c r="CI301" s="1106" t="n"/>
      <c r="CJ301" s="1106" t="n"/>
      <c r="CK301" s="1106" t="n"/>
      <c r="CL301" s="1106" t="n"/>
      <c r="CM301" s="1106" t="n"/>
      <c r="CN301" s="1106" t="n"/>
      <c r="CO301" s="1106" t="n"/>
      <c r="CP301" s="1106" t="n"/>
      <c r="CQ301" s="1106" t="n"/>
      <c r="CR301" s="1106" t="n"/>
      <c r="CS301" s="1106" t="n"/>
      <c r="CT301" s="1106" t="n"/>
      <c r="CU301" s="1106" t="n"/>
      <c r="CV301" s="1106" t="n"/>
      <c r="CW301" s="1106" t="n"/>
      <c r="CX301" s="1106" t="n"/>
      <c r="CY301" s="1106" t="n"/>
      <c r="CZ301" s="1106" t="n"/>
      <c r="DA301" s="1106" t="n"/>
      <c r="DB301" s="1106" t="n"/>
      <c r="DC301" s="1106" t="n"/>
      <c r="DD301" s="1106" t="n"/>
      <c r="DE301" s="1106" t="n"/>
      <c r="DF301" s="1106" t="n"/>
      <c r="DG301" s="1106" t="n"/>
      <c r="DH301" s="1106" t="n"/>
      <c r="DI301" s="1106" t="n"/>
    </row>
    <row r="302" ht="13.5" customHeight="1" s="1178">
      <c r="A302" s="1106" t="n"/>
      <c r="B302" s="1106" t="n"/>
      <c r="C302" s="1106" t="n"/>
      <c r="D302" s="1106" t="n"/>
      <c r="E302" s="1106" t="n"/>
      <c r="F302" s="1106" t="n"/>
      <c r="G302" s="144" t="n"/>
      <c r="H302" s="1106" t="n"/>
      <c r="I302" s="1106" t="n"/>
      <c r="J302" s="1106" t="n"/>
      <c r="K302" s="1106" t="n"/>
      <c r="L302" s="1106" t="n"/>
      <c r="M302" s="1106" t="n"/>
      <c r="N302" s="1106" t="n"/>
      <c r="O302" s="1106" t="n"/>
      <c r="P302" s="1106" t="n"/>
      <c r="Q302" s="1106" t="n"/>
      <c r="R302" s="1106" t="n"/>
      <c r="S302" s="1106" t="n"/>
      <c r="T302" s="230" t="n"/>
      <c r="U302" s="1106" t="n"/>
      <c r="V302" s="1106" t="n"/>
      <c r="W302" s="1106" t="n"/>
      <c r="X302" s="1106" t="n"/>
      <c r="Y302" s="1106" t="n"/>
      <c r="Z302" s="1106" t="n"/>
      <c r="AA302" s="144" t="n"/>
      <c r="AB302" s="1106" t="n"/>
      <c r="AC302" s="1106" t="n"/>
      <c r="AD302" s="1106" t="n"/>
      <c r="AE302" s="1106" t="n"/>
      <c r="AF302" s="1106" t="n"/>
      <c r="AG302" s="1106" t="n"/>
      <c r="AH302" s="144" t="n"/>
      <c r="AI302" s="1106" t="n"/>
      <c r="AJ302" s="1106" t="n"/>
      <c r="AK302" s="1106" t="n"/>
      <c r="AL302" s="1106" t="n"/>
      <c r="AM302" s="1106" t="n"/>
      <c r="AN302" s="1106" t="n"/>
      <c r="AO302" s="1106" t="n"/>
      <c r="AP302" s="1106" t="n"/>
      <c r="AQ302" s="1106" t="n"/>
      <c r="AR302" s="1106" t="n"/>
      <c r="AS302" s="1106" t="n"/>
      <c r="AT302" s="1106" t="n"/>
      <c r="AU302" s="1106" t="n"/>
      <c r="AV302" s="1106" t="n"/>
      <c r="AW302" s="1106" t="n"/>
      <c r="AX302" s="1106" t="n"/>
      <c r="AY302" s="1106" t="n"/>
      <c r="AZ302" s="144" t="n"/>
      <c r="BA302" s="1106" t="n"/>
      <c r="BB302" s="1106" t="n"/>
      <c r="BC302" s="1106" t="n"/>
      <c r="BD302" s="1106" t="n"/>
      <c r="BE302" s="1106" t="n"/>
      <c r="BF302" s="1106" t="n"/>
      <c r="BG302" s="1106" t="n"/>
      <c r="BH302" s="1106" t="n"/>
      <c r="BI302" s="1106" t="n"/>
      <c r="BJ302" s="1106" t="n"/>
      <c r="BK302" s="1106" t="n"/>
      <c r="BL302" s="1106" t="n"/>
      <c r="BM302" s="1106" t="n"/>
      <c r="BN302" s="1106" t="n"/>
      <c r="BO302" s="1106" t="n"/>
      <c r="BP302" s="1106" t="n"/>
      <c r="BQ302" s="1106" t="n"/>
      <c r="BR302" s="1106" t="n"/>
      <c r="BS302" s="1106" t="n"/>
      <c r="BT302" s="1106" t="n"/>
      <c r="BU302" s="1106" t="n"/>
      <c r="BV302" s="1106" t="n"/>
      <c r="BW302" s="1106" t="n"/>
      <c r="BX302" s="1106" t="n"/>
      <c r="BY302" s="1106" t="n"/>
      <c r="BZ302" s="1106" t="n"/>
      <c r="CA302" s="1106" t="n"/>
      <c r="CB302" s="1106" t="n"/>
      <c r="CC302" s="1106" t="n"/>
      <c r="CD302" s="1106" t="n"/>
      <c r="CE302" s="1106" t="n"/>
      <c r="CF302" s="1106" t="n"/>
      <c r="CG302" s="1106" t="n"/>
      <c r="CH302" s="1106" t="n"/>
      <c r="CI302" s="1106" t="n"/>
      <c r="CJ302" s="1106" t="n"/>
      <c r="CK302" s="1106" t="n"/>
      <c r="CL302" s="1106" t="n"/>
      <c r="CM302" s="1106" t="n"/>
      <c r="CN302" s="1106" t="n"/>
      <c r="CO302" s="1106" t="n"/>
      <c r="CP302" s="1106" t="n"/>
      <c r="CQ302" s="1106" t="n"/>
      <c r="CR302" s="1106" t="n"/>
      <c r="CS302" s="1106" t="n"/>
      <c r="CT302" s="1106" t="n"/>
      <c r="CU302" s="1106" t="n"/>
      <c r="CV302" s="1106" t="n"/>
      <c r="CW302" s="1106" t="n"/>
      <c r="CX302" s="1106" t="n"/>
      <c r="CY302" s="1106" t="n"/>
      <c r="CZ302" s="1106" t="n"/>
      <c r="DA302" s="1106" t="n"/>
      <c r="DB302" s="1106" t="n"/>
      <c r="DC302" s="1106" t="n"/>
      <c r="DD302" s="1106" t="n"/>
      <c r="DE302" s="1106" t="n"/>
      <c r="DF302" s="1106" t="n"/>
      <c r="DG302" s="1106" t="n"/>
      <c r="DH302" s="1106" t="n"/>
      <c r="DI302" s="1106" t="n"/>
    </row>
    <row r="303" ht="13.5" customHeight="1" s="1178">
      <c r="A303" s="1106" t="n"/>
      <c r="B303" s="1106" t="n"/>
      <c r="C303" s="1106" t="n"/>
      <c r="D303" s="1106" t="n"/>
      <c r="E303" s="1106" t="n"/>
      <c r="F303" s="1106" t="n"/>
      <c r="G303" s="144" t="n"/>
      <c r="H303" s="1106" t="n"/>
      <c r="I303" s="1106" t="n"/>
      <c r="J303" s="1106" t="n"/>
      <c r="K303" s="1106" t="n"/>
      <c r="L303" s="1106" t="n"/>
      <c r="M303" s="1106" t="n"/>
      <c r="N303" s="1106" t="n"/>
      <c r="O303" s="1106" t="n"/>
      <c r="P303" s="1106" t="n"/>
      <c r="Q303" s="1106" t="n"/>
      <c r="R303" s="1106" t="n"/>
      <c r="S303" s="1106" t="n"/>
      <c r="T303" s="230" t="n"/>
      <c r="U303" s="1106" t="n"/>
      <c r="V303" s="1106" t="n"/>
      <c r="W303" s="1106" t="n"/>
      <c r="X303" s="1106" t="n"/>
      <c r="Y303" s="1106" t="n"/>
      <c r="Z303" s="1106" t="n"/>
      <c r="AA303" s="144" t="n"/>
      <c r="AB303" s="1106" t="n"/>
      <c r="AC303" s="1106" t="n"/>
      <c r="AD303" s="1106" t="n"/>
      <c r="AE303" s="1106" t="n"/>
      <c r="AF303" s="1106" t="n"/>
      <c r="AG303" s="1106" t="n"/>
      <c r="AH303" s="144" t="n"/>
      <c r="AI303" s="1106" t="n"/>
      <c r="AJ303" s="1106" t="n"/>
      <c r="AK303" s="1106" t="n"/>
      <c r="AL303" s="1106" t="n"/>
      <c r="AM303" s="1106" t="n"/>
      <c r="AN303" s="1106" t="n"/>
      <c r="AO303" s="1106" t="n"/>
      <c r="AP303" s="1106" t="n"/>
      <c r="AQ303" s="1106" t="n"/>
      <c r="AR303" s="1106" t="n"/>
      <c r="AS303" s="1106" t="n"/>
      <c r="AT303" s="1106" t="n"/>
      <c r="AU303" s="1106" t="n"/>
      <c r="AV303" s="1106" t="n"/>
      <c r="AW303" s="1106" t="n"/>
      <c r="AX303" s="1106" t="n"/>
      <c r="AY303" s="1106" t="n"/>
      <c r="AZ303" s="144" t="n"/>
      <c r="BA303" s="1106" t="n"/>
      <c r="BB303" s="1106" t="n"/>
      <c r="BC303" s="1106" t="n"/>
      <c r="BD303" s="1106" t="n"/>
      <c r="BE303" s="1106" t="n"/>
      <c r="BF303" s="1106" t="n"/>
      <c r="BG303" s="1106" t="n"/>
      <c r="BH303" s="1106" t="n"/>
      <c r="BI303" s="1106" t="n"/>
      <c r="BJ303" s="1106" t="n"/>
      <c r="BK303" s="1106" t="n"/>
      <c r="BL303" s="1106" t="n"/>
      <c r="BM303" s="1106" t="n"/>
      <c r="BN303" s="1106" t="n"/>
      <c r="BO303" s="1106" t="n"/>
      <c r="BP303" s="1106" t="n"/>
      <c r="BQ303" s="1106" t="n"/>
      <c r="BR303" s="1106" t="n"/>
      <c r="BS303" s="1106" t="n"/>
      <c r="BT303" s="1106" t="n"/>
      <c r="BU303" s="1106" t="n"/>
      <c r="BV303" s="1106" t="n"/>
      <c r="BW303" s="1106" t="n"/>
      <c r="BX303" s="1106" t="n"/>
      <c r="BY303" s="1106" t="n"/>
      <c r="BZ303" s="1106" t="n"/>
      <c r="CA303" s="1106" t="n"/>
      <c r="CB303" s="1106" t="n"/>
      <c r="CC303" s="1106" t="n"/>
      <c r="CD303" s="1106" t="n"/>
      <c r="CE303" s="1106" t="n"/>
      <c r="CF303" s="1106" t="n"/>
      <c r="CG303" s="1106" t="n"/>
      <c r="CH303" s="1106" t="n"/>
      <c r="CI303" s="1106" t="n"/>
      <c r="CJ303" s="1106" t="n"/>
      <c r="CK303" s="1106" t="n"/>
      <c r="CL303" s="1106" t="n"/>
      <c r="CM303" s="1106" t="n"/>
      <c r="CN303" s="1106" t="n"/>
      <c r="CO303" s="1106" t="n"/>
      <c r="CP303" s="1106" t="n"/>
      <c r="CQ303" s="1106" t="n"/>
      <c r="CR303" s="1106" t="n"/>
      <c r="CS303" s="1106" t="n"/>
      <c r="CT303" s="1106" t="n"/>
      <c r="CU303" s="1106" t="n"/>
      <c r="CV303" s="1106" t="n"/>
      <c r="CW303" s="1106" t="n"/>
      <c r="CX303" s="1106" t="n"/>
      <c r="CY303" s="1106" t="n"/>
      <c r="CZ303" s="1106" t="n"/>
      <c r="DA303" s="1106" t="n"/>
      <c r="DB303" s="1106" t="n"/>
      <c r="DC303" s="1106" t="n"/>
      <c r="DD303" s="1106" t="n"/>
      <c r="DE303" s="1106" t="n"/>
      <c r="DF303" s="1106" t="n"/>
      <c r="DG303" s="1106" t="n"/>
      <c r="DH303" s="1106" t="n"/>
      <c r="DI303" s="1106" t="n"/>
    </row>
    <row r="304" ht="13.5" customHeight="1" s="1178">
      <c r="A304" s="1106" t="n"/>
      <c r="B304" s="1106" t="n"/>
      <c r="C304" s="1106" t="n"/>
      <c r="D304" s="1106" t="n"/>
      <c r="E304" s="1106" t="n"/>
      <c r="F304" s="1106" t="n"/>
      <c r="G304" s="144" t="n"/>
      <c r="H304" s="1106" t="n"/>
      <c r="I304" s="1106" t="n"/>
      <c r="J304" s="1106" t="n"/>
      <c r="K304" s="1106" t="n"/>
      <c r="L304" s="1106" t="n"/>
      <c r="M304" s="1106" t="n"/>
      <c r="N304" s="1106" t="n"/>
      <c r="O304" s="1106" t="n"/>
      <c r="P304" s="1106" t="n"/>
      <c r="Q304" s="1106" t="n"/>
      <c r="R304" s="1106" t="n"/>
      <c r="S304" s="1106" t="n"/>
      <c r="T304" s="230" t="n"/>
      <c r="U304" s="1106" t="n"/>
      <c r="V304" s="1106" t="n"/>
      <c r="W304" s="1106" t="n"/>
      <c r="X304" s="1106" t="n"/>
      <c r="Y304" s="1106" t="n"/>
      <c r="Z304" s="1106" t="n"/>
      <c r="AA304" s="144" t="n"/>
      <c r="AB304" s="1106" t="n"/>
      <c r="AC304" s="1106" t="n"/>
      <c r="AD304" s="1106" t="n"/>
      <c r="AE304" s="1106" t="n"/>
      <c r="AF304" s="1106" t="n"/>
      <c r="AG304" s="1106" t="n"/>
      <c r="AH304" s="144" t="n"/>
      <c r="AI304" s="1106" t="n"/>
      <c r="AJ304" s="1106" t="n"/>
      <c r="AK304" s="1106" t="n"/>
      <c r="AL304" s="1106" t="n"/>
      <c r="AM304" s="1106" t="n"/>
      <c r="AN304" s="1106" t="n"/>
      <c r="AO304" s="1106" t="n"/>
      <c r="AP304" s="1106" t="n"/>
      <c r="AQ304" s="1106" t="n"/>
      <c r="AR304" s="1106" t="n"/>
      <c r="AS304" s="1106" t="n"/>
      <c r="AT304" s="1106" t="n"/>
      <c r="AU304" s="1106" t="n"/>
      <c r="AV304" s="1106" t="n"/>
      <c r="AW304" s="1106" t="n"/>
      <c r="AX304" s="1106" t="n"/>
      <c r="AY304" s="1106" t="n"/>
      <c r="AZ304" s="144" t="n"/>
      <c r="BA304" s="1106" t="n"/>
      <c r="BB304" s="1106" t="n"/>
      <c r="BC304" s="1106" t="n"/>
      <c r="BD304" s="1106" t="n"/>
      <c r="BE304" s="1106" t="n"/>
      <c r="BF304" s="1106" t="n"/>
      <c r="BG304" s="1106" t="n"/>
      <c r="BH304" s="1106" t="n"/>
      <c r="BI304" s="1106" t="n"/>
      <c r="BJ304" s="1106" t="n"/>
      <c r="BK304" s="1106" t="n"/>
      <c r="BL304" s="1106" t="n"/>
      <c r="BM304" s="1106" t="n"/>
      <c r="BN304" s="1106" t="n"/>
      <c r="BO304" s="1106" t="n"/>
      <c r="BP304" s="1106" t="n"/>
      <c r="BQ304" s="1106" t="n"/>
      <c r="BR304" s="1106" t="n"/>
      <c r="BS304" s="1106" t="n"/>
      <c r="BT304" s="1106" t="n"/>
      <c r="BU304" s="1106" t="n"/>
      <c r="BV304" s="1106" t="n"/>
      <c r="BW304" s="1106" t="n"/>
      <c r="BX304" s="1106" t="n"/>
      <c r="BY304" s="1106" t="n"/>
      <c r="BZ304" s="1106" t="n"/>
      <c r="CA304" s="1106" t="n"/>
      <c r="CB304" s="1106" t="n"/>
      <c r="CC304" s="1106" t="n"/>
      <c r="CD304" s="1106" t="n"/>
      <c r="CE304" s="1106" t="n"/>
      <c r="CF304" s="1106" t="n"/>
      <c r="CG304" s="1106" t="n"/>
      <c r="CH304" s="1106" t="n"/>
      <c r="CI304" s="1106" t="n"/>
      <c r="CJ304" s="1106" t="n"/>
      <c r="CK304" s="1106" t="n"/>
      <c r="CL304" s="1106" t="n"/>
      <c r="CM304" s="1106" t="n"/>
      <c r="CN304" s="1106" t="n"/>
      <c r="CO304" s="1106" t="n"/>
      <c r="CP304" s="1106" t="n"/>
      <c r="CQ304" s="1106" t="n"/>
      <c r="CR304" s="1106" t="n"/>
      <c r="CS304" s="1106" t="n"/>
      <c r="CT304" s="1106" t="n"/>
      <c r="CU304" s="1106" t="n"/>
      <c r="CV304" s="1106" t="n"/>
      <c r="CW304" s="1106" t="n"/>
      <c r="CX304" s="1106" t="n"/>
      <c r="CY304" s="1106" t="n"/>
      <c r="CZ304" s="1106" t="n"/>
      <c r="DA304" s="1106" t="n"/>
      <c r="DB304" s="1106" t="n"/>
      <c r="DC304" s="1106" t="n"/>
      <c r="DD304" s="1106" t="n"/>
      <c r="DE304" s="1106" t="n"/>
      <c r="DF304" s="1106" t="n"/>
      <c r="DG304" s="1106" t="n"/>
      <c r="DH304" s="1106" t="n"/>
      <c r="DI304" s="1106" t="n"/>
    </row>
    <row r="305" ht="13.5" customHeight="1" s="1178">
      <c r="A305" s="1106" t="n"/>
      <c r="B305" s="1106" t="n"/>
      <c r="C305" s="1106" t="n"/>
      <c r="D305" s="1106" t="n"/>
      <c r="E305" s="1106" t="n"/>
      <c r="F305" s="1106" t="n"/>
      <c r="G305" s="144" t="n"/>
      <c r="H305" s="1106" t="n"/>
      <c r="I305" s="1106" t="n"/>
      <c r="J305" s="1106" t="n"/>
      <c r="K305" s="1106" t="n"/>
      <c r="L305" s="1106" t="n"/>
      <c r="M305" s="1106" t="n"/>
      <c r="N305" s="1106" t="n"/>
      <c r="O305" s="1106" t="n"/>
      <c r="P305" s="1106" t="n"/>
      <c r="Q305" s="1106" t="n"/>
      <c r="R305" s="1106" t="n"/>
      <c r="S305" s="1106" t="n"/>
      <c r="T305" s="230" t="n"/>
      <c r="U305" s="1106" t="n"/>
      <c r="V305" s="1106" t="n"/>
      <c r="W305" s="1106" t="n"/>
      <c r="X305" s="1106" t="n"/>
      <c r="Y305" s="1106" t="n"/>
      <c r="Z305" s="1106" t="n"/>
      <c r="AA305" s="144" t="n"/>
      <c r="AB305" s="1106" t="n"/>
      <c r="AC305" s="1106" t="n"/>
      <c r="AD305" s="1106" t="n"/>
      <c r="AE305" s="1106" t="n"/>
      <c r="AF305" s="1106" t="n"/>
      <c r="AG305" s="1106" t="n"/>
      <c r="AH305" s="144" t="n"/>
      <c r="AI305" s="1106" t="n"/>
      <c r="AJ305" s="1106" t="n"/>
      <c r="AK305" s="1106" t="n"/>
      <c r="AL305" s="1106" t="n"/>
      <c r="AM305" s="1106" t="n"/>
      <c r="AN305" s="1106" t="n"/>
      <c r="AO305" s="1106" t="n"/>
      <c r="AP305" s="1106" t="n"/>
      <c r="AQ305" s="1106" t="n"/>
      <c r="AR305" s="1106" t="n"/>
      <c r="AS305" s="1106" t="n"/>
      <c r="AT305" s="1106" t="n"/>
      <c r="AU305" s="1106" t="n"/>
      <c r="AV305" s="1106" t="n"/>
      <c r="AW305" s="1106" t="n"/>
      <c r="AX305" s="1106" t="n"/>
      <c r="AY305" s="1106" t="n"/>
      <c r="AZ305" s="144" t="n"/>
      <c r="BA305" s="1106" t="n"/>
      <c r="BB305" s="1106" t="n"/>
      <c r="BC305" s="1106" t="n"/>
      <c r="BD305" s="1106" t="n"/>
      <c r="BE305" s="1106" t="n"/>
      <c r="BF305" s="1106" t="n"/>
      <c r="BG305" s="1106" t="n"/>
      <c r="BH305" s="1106" t="n"/>
      <c r="BI305" s="1106" t="n"/>
      <c r="BJ305" s="1106" t="n"/>
      <c r="BK305" s="1106" t="n"/>
      <c r="BL305" s="1106" t="n"/>
      <c r="BM305" s="1106" t="n"/>
      <c r="BN305" s="1106" t="n"/>
      <c r="BO305" s="1106" t="n"/>
      <c r="BP305" s="1106" t="n"/>
      <c r="BQ305" s="1106" t="n"/>
      <c r="BR305" s="1106" t="n"/>
      <c r="BS305" s="1106" t="n"/>
      <c r="BT305" s="1106" t="n"/>
      <c r="BU305" s="1106" t="n"/>
      <c r="BV305" s="1106" t="n"/>
      <c r="BW305" s="1106" t="n"/>
      <c r="BX305" s="1106" t="n"/>
      <c r="BY305" s="1106" t="n"/>
      <c r="BZ305" s="1106" t="n"/>
      <c r="CA305" s="1106" t="n"/>
      <c r="CB305" s="1106" t="n"/>
      <c r="CC305" s="1106" t="n"/>
      <c r="CD305" s="1106" t="n"/>
      <c r="CE305" s="1106" t="n"/>
      <c r="CF305" s="1106" t="n"/>
      <c r="CG305" s="1106" t="n"/>
      <c r="CH305" s="1106" t="n"/>
      <c r="CI305" s="1106" t="n"/>
      <c r="CJ305" s="1106" t="n"/>
      <c r="CK305" s="1106" t="n"/>
      <c r="CL305" s="1106" t="n"/>
      <c r="CM305" s="1106" t="n"/>
      <c r="CN305" s="1106" t="n"/>
      <c r="CO305" s="1106" t="n"/>
      <c r="CP305" s="1106" t="n"/>
      <c r="CQ305" s="1106" t="n"/>
      <c r="CR305" s="1106" t="n"/>
      <c r="CS305" s="1106" t="n"/>
      <c r="CT305" s="1106" t="n"/>
      <c r="CU305" s="1106" t="n"/>
      <c r="CV305" s="1106" t="n"/>
      <c r="CW305" s="1106" t="n"/>
      <c r="CX305" s="1106" t="n"/>
      <c r="CY305" s="1106" t="n"/>
      <c r="CZ305" s="1106" t="n"/>
      <c r="DA305" s="1106" t="n"/>
      <c r="DB305" s="1106" t="n"/>
      <c r="DC305" s="1106" t="n"/>
      <c r="DD305" s="1106" t="n"/>
      <c r="DE305" s="1106" t="n"/>
      <c r="DF305" s="1106" t="n"/>
      <c r="DG305" s="1106" t="n"/>
      <c r="DH305" s="1106" t="n"/>
      <c r="DI305" s="1106" t="n"/>
    </row>
    <row r="306" ht="13.5" customHeight="1" s="1178">
      <c r="A306" s="1106" t="n"/>
      <c r="B306" s="1106" t="n"/>
      <c r="C306" s="1106" t="n"/>
      <c r="D306" s="1106" t="n"/>
      <c r="E306" s="1106" t="n"/>
      <c r="F306" s="1106" t="n"/>
      <c r="G306" s="144" t="n"/>
      <c r="H306" s="1106" t="n"/>
      <c r="I306" s="1106" t="n"/>
      <c r="J306" s="1106" t="n"/>
      <c r="K306" s="1106" t="n"/>
      <c r="L306" s="1106" t="n"/>
      <c r="M306" s="1106" t="n"/>
      <c r="N306" s="1106" t="n"/>
      <c r="O306" s="1106" t="n"/>
      <c r="P306" s="1106" t="n"/>
      <c r="Q306" s="1106" t="n"/>
      <c r="R306" s="1106" t="n"/>
      <c r="S306" s="1106" t="n"/>
      <c r="T306" s="230" t="n"/>
      <c r="U306" s="1106" t="n"/>
      <c r="V306" s="1106" t="n"/>
      <c r="W306" s="1106" t="n"/>
      <c r="X306" s="1106" t="n"/>
      <c r="Y306" s="1106" t="n"/>
      <c r="Z306" s="1106" t="n"/>
      <c r="AA306" s="144" t="n"/>
      <c r="AB306" s="1106" t="n"/>
      <c r="AC306" s="1106" t="n"/>
      <c r="AD306" s="1106" t="n"/>
      <c r="AE306" s="1106" t="n"/>
      <c r="AF306" s="1106" t="n"/>
      <c r="AG306" s="1106" t="n"/>
      <c r="AH306" s="144" t="n"/>
      <c r="AI306" s="1106" t="n"/>
      <c r="AJ306" s="1106" t="n"/>
      <c r="AK306" s="1106" t="n"/>
      <c r="AL306" s="1106" t="n"/>
      <c r="AM306" s="1106" t="n"/>
      <c r="AN306" s="1106" t="n"/>
      <c r="AO306" s="1106" t="n"/>
      <c r="AP306" s="1106" t="n"/>
      <c r="AQ306" s="1106" t="n"/>
      <c r="AR306" s="1106" t="n"/>
      <c r="AS306" s="1106" t="n"/>
      <c r="AT306" s="1106" t="n"/>
      <c r="AU306" s="1106" t="n"/>
      <c r="AV306" s="1106" t="n"/>
      <c r="AW306" s="1106" t="n"/>
      <c r="AX306" s="1106" t="n"/>
      <c r="AY306" s="1106" t="n"/>
      <c r="AZ306" s="144" t="n"/>
      <c r="BA306" s="1106" t="n"/>
      <c r="BB306" s="1106" t="n"/>
      <c r="BC306" s="1106" t="n"/>
      <c r="BD306" s="1106" t="n"/>
      <c r="BE306" s="1106" t="n"/>
      <c r="BF306" s="1106" t="n"/>
      <c r="BG306" s="1106" t="n"/>
      <c r="BH306" s="1106" t="n"/>
      <c r="BI306" s="1106" t="n"/>
      <c r="BJ306" s="1106" t="n"/>
      <c r="BK306" s="1106" t="n"/>
      <c r="BL306" s="1106" t="n"/>
      <c r="BM306" s="1106" t="n"/>
      <c r="BN306" s="1106" t="n"/>
      <c r="BO306" s="1106" t="n"/>
      <c r="BP306" s="1106" t="n"/>
      <c r="BQ306" s="1106" t="n"/>
      <c r="BR306" s="1106" t="n"/>
      <c r="BS306" s="1106" t="n"/>
      <c r="BT306" s="1106" t="n"/>
      <c r="BU306" s="1106" t="n"/>
      <c r="BV306" s="1106" t="n"/>
      <c r="BW306" s="1106" t="n"/>
      <c r="BX306" s="1106" t="n"/>
      <c r="BY306" s="1106" t="n"/>
      <c r="BZ306" s="1106" t="n"/>
      <c r="CA306" s="1106" t="n"/>
      <c r="CB306" s="1106" t="n"/>
      <c r="CC306" s="1106" t="n"/>
      <c r="CD306" s="1106" t="n"/>
      <c r="CE306" s="1106" t="n"/>
      <c r="CF306" s="1106" t="n"/>
      <c r="CG306" s="1106" t="n"/>
      <c r="CH306" s="1106" t="n"/>
      <c r="CI306" s="1106" t="n"/>
      <c r="CJ306" s="1106" t="n"/>
      <c r="CK306" s="1106" t="n"/>
      <c r="CL306" s="1106" t="n"/>
      <c r="CM306" s="1106" t="n"/>
      <c r="CN306" s="1106" t="n"/>
      <c r="CO306" s="1106" t="n"/>
      <c r="CP306" s="1106" t="n"/>
      <c r="CQ306" s="1106" t="n"/>
      <c r="CR306" s="1106" t="n"/>
      <c r="CS306" s="1106" t="n"/>
      <c r="CT306" s="1106" t="n"/>
      <c r="CU306" s="1106" t="n"/>
      <c r="CV306" s="1106" t="n"/>
      <c r="CW306" s="1106" t="n"/>
      <c r="CX306" s="1106" t="n"/>
      <c r="CY306" s="1106" t="n"/>
      <c r="CZ306" s="1106" t="n"/>
      <c r="DA306" s="1106" t="n"/>
      <c r="DB306" s="1106" t="n"/>
      <c r="DC306" s="1106" t="n"/>
      <c r="DD306" s="1106" t="n"/>
      <c r="DE306" s="1106" t="n"/>
      <c r="DF306" s="1106" t="n"/>
      <c r="DG306" s="1106" t="n"/>
      <c r="DH306" s="1106" t="n"/>
      <c r="DI306" s="1106" t="n"/>
    </row>
    <row r="307" ht="13.5" customHeight="1" s="1178">
      <c r="A307" s="1106" t="n"/>
      <c r="B307" s="1106" t="n"/>
      <c r="C307" s="1106" t="n"/>
      <c r="D307" s="1106" t="n"/>
      <c r="E307" s="1106" t="n"/>
      <c r="F307" s="1106" t="n"/>
      <c r="G307" s="144" t="n"/>
      <c r="H307" s="1106" t="n"/>
      <c r="I307" s="1106" t="n"/>
      <c r="J307" s="1106" t="n"/>
      <c r="K307" s="1106" t="n"/>
      <c r="L307" s="1106" t="n"/>
      <c r="M307" s="1106" t="n"/>
      <c r="N307" s="1106" t="n"/>
      <c r="O307" s="1106" t="n"/>
      <c r="P307" s="1106" t="n"/>
      <c r="Q307" s="1106" t="n"/>
      <c r="R307" s="1106" t="n"/>
      <c r="S307" s="1106" t="n"/>
      <c r="T307" s="230" t="n"/>
      <c r="U307" s="1106" t="n"/>
      <c r="V307" s="1106" t="n"/>
      <c r="W307" s="1106" t="n"/>
      <c r="X307" s="1106" t="n"/>
      <c r="Y307" s="1106" t="n"/>
      <c r="Z307" s="1106" t="n"/>
      <c r="AA307" s="144" t="n"/>
      <c r="AB307" s="1106" t="n"/>
      <c r="AC307" s="1106" t="n"/>
      <c r="AD307" s="1106" t="n"/>
      <c r="AE307" s="1106" t="n"/>
      <c r="AF307" s="1106" t="n"/>
      <c r="AG307" s="1106" t="n"/>
      <c r="AH307" s="144" t="n"/>
      <c r="AI307" s="1106" t="n"/>
      <c r="AJ307" s="1106" t="n"/>
      <c r="AK307" s="1106" t="n"/>
      <c r="AL307" s="1106" t="n"/>
      <c r="AM307" s="1106" t="n"/>
      <c r="AN307" s="1106" t="n"/>
      <c r="AO307" s="1106" t="n"/>
      <c r="AP307" s="1106" t="n"/>
      <c r="AQ307" s="1106" t="n"/>
      <c r="AR307" s="1106" t="n"/>
      <c r="AS307" s="1106" t="n"/>
      <c r="AT307" s="1106" t="n"/>
      <c r="AU307" s="1106" t="n"/>
      <c r="AV307" s="1106" t="n"/>
      <c r="AW307" s="1106" t="n"/>
      <c r="AX307" s="1106" t="n"/>
      <c r="AY307" s="1106" t="n"/>
      <c r="AZ307" s="144" t="n"/>
      <c r="BA307" s="1106" t="n"/>
      <c r="BB307" s="1106" t="n"/>
      <c r="BC307" s="1106" t="n"/>
      <c r="BD307" s="1106" t="n"/>
      <c r="BE307" s="1106" t="n"/>
      <c r="BF307" s="1106" t="n"/>
      <c r="BG307" s="1106" t="n"/>
      <c r="BH307" s="1106" t="n"/>
      <c r="BI307" s="1106" t="n"/>
      <c r="BJ307" s="1106" t="n"/>
      <c r="BK307" s="1106" t="n"/>
      <c r="BL307" s="1106" t="n"/>
      <c r="BM307" s="1106" t="n"/>
      <c r="BN307" s="1106" t="n"/>
      <c r="BO307" s="1106" t="n"/>
      <c r="BP307" s="1106" t="n"/>
      <c r="BQ307" s="1106" t="n"/>
      <c r="BR307" s="1106" t="n"/>
      <c r="BS307" s="1106" t="n"/>
      <c r="BT307" s="1106" t="n"/>
      <c r="BU307" s="1106" t="n"/>
      <c r="BV307" s="1106" t="n"/>
      <c r="BW307" s="1106" t="n"/>
      <c r="BX307" s="1106" t="n"/>
      <c r="BY307" s="1106" t="n"/>
      <c r="BZ307" s="1106" t="n"/>
      <c r="CA307" s="1106" t="n"/>
      <c r="CB307" s="1106" t="n"/>
      <c r="CC307" s="1106" t="n"/>
      <c r="CD307" s="1106" t="n"/>
      <c r="CE307" s="1106" t="n"/>
      <c r="CF307" s="1106" t="n"/>
      <c r="CG307" s="1106" t="n"/>
      <c r="CH307" s="1106" t="n"/>
      <c r="CI307" s="1106" t="n"/>
      <c r="CJ307" s="1106" t="n"/>
      <c r="CK307" s="1106" t="n"/>
      <c r="CL307" s="1106" t="n"/>
      <c r="CM307" s="1106" t="n"/>
      <c r="CN307" s="1106" t="n"/>
      <c r="CO307" s="1106" t="n"/>
      <c r="CP307" s="1106" t="n"/>
      <c r="CQ307" s="1106" t="n"/>
      <c r="CR307" s="1106" t="n"/>
      <c r="CS307" s="1106" t="n"/>
      <c r="CT307" s="1106" t="n"/>
      <c r="CU307" s="1106" t="n"/>
      <c r="CV307" s="1106" t="n"/>
      <c r="CW307" s="1106" t="n"/>
      <c r="CX307" s="1106" t="n"/>
      <c r="CY307" s="1106" t="n"/>
      <c r="CZ307" s="1106" t="n"/>
      <c r="DA307" s="1106" t="n"/>
      <c r="DB307" s="1106" t="n"/>
      <c r="DC307" s="1106" t="n"/>
      <c r="DD307" s="1106" t="n"/>
      <c r="DE307" s="1106" t="n"/>
      <c r="DF307" s="1106" t="n"/>
      <c r="DG307" s="1106" t="n"/>
      <c r="DH307" s="1106" t="n"/>
      <c r="DI307" s="1106" t="n"/>
    </row>
    <row r="308" ht="13.5" customHeight="1" s="1178">
      <c r="A308" s="1106" t="n"/>
      <c r="B308" s="1106" t="n"/>
      <c r="C308" s="1106" t="n"/>
      <c r="D308" s="1106" t="n"/>
      <c r="E308" s="1106" t="n"/>
      <c r="F308" s="1106" t="n"/>
      <c r="G308" s="144" t="n"/>
      <c r="H308" s="1106" t="n"/>
      <c r="I308" s="1106" t="n"/>
      <c r="J308" s="1106" t="n"/>
      <c r="K308" s="1106" t="n"/>
      <c r="L308" s="1106" t="n"/>
      <c r="M308" s="1106" t="n"/>
      <c r="N308" s="1106" t="n"/>
      <c r="O308" s="1106" t="n"/>
      <c r="P308" s="1106" t="n"/>
      <c r="Q308" s="1106" t="n"/>
      <c r="R308" s="1106" t="n"/>
      <c r="S308" s="1106" t="n"/>
      <c r="T308" s="230" t="n"/>
      <c r="U308" s="1106" t="n"/>
      <c r="V308" s="1106" t="n"/>
      <c r="W308" s="1106" t="n"/>
      <c r="X308" s="1106" t="n"/>
      <c r="Y308" s="1106" t="n"/>
      <c r="Z308" s="1106" t="n"/>
      <c r="AA308" s="144" t="n"/>
      <c r="AB308" s="1106" t="n"/>
      <c r="AC308" s="1106" t="n"/>
      <c r="AD308" s="1106" t="n"/>
      <c r="AE308" s="1106" t="n"/>
      <c r="AF308" s="1106" t="n"/>
      <c r="AG308" s="1106" t="n"/>
      <c r="AH308" s="144" t="n"/>
      <c r="AI308" s="1106" t="n"/>
      <c r="AJ308" s="1106" t="n"/>
      <c r="AK308" s="1106" t="n"/>
      <c r="AL308" s="1106" t="n"/>
      <c r="AM308" s="1106" t="n"/>
      <c r="AN308" s="1106" t="n"/>
      <c r="AO308" s="1106" t="n"/>
      <c r="AP308" s="1106" t="n"/>
      <c r="AQ308" s="1106" t="n"/>
      <c r="AR308" s="1106" t="n"/>
      <c r="AS308" s="1106" t="n"/>
      <c r="AT308" s="1106" t="n"/>
      <c r="AU308" s="1106" t="n"/>
      <c r="AV308" s="1106" t="n"/>
      <c r="AW308" s="1106" t="n"/>
      <c r="AX308" s="1106" t="n"/>
      <c r="AY308" s="1106" t="n"/>
      <c r="AZ308" s="144" t="n"/>
      <c r="BA308" s="1106" t="n"/>
      <c r="BB308" s="1106" t="n"/>
      <c r="BC308" s="1106" t="n"/>
      <c r="BD308" s="1106" t="n"/>
      <c r="BE308" s="1106" t="n"/>
      <c r="BF308" s="1106" t="n"/>
      <c r="BG308" s="1106" t="n"/>
      <c r="BH308" s="1106" t="n"/>
      <c r="BI308" s="1106" t="n"/>
      <c r="BJ308" s="1106" t="n"/>
      <c r="BK308" s="1106" t="n"/>
      <c r="BL308" s="1106" t="n"/>
      <c r="BM308" s="1106" t="n"/>
      <c r="BN308" s="1106" t="n"/>
      <c r="BO308" s="1106" t="n"/>
      <c r="BP308" s="1106" t="n"/>
      <c r="BQ308" s="1106" t="n"/>
      <c r="BR308" s="1106" t="n"/>
      <c r="BS308" s="1106" t="n"/>
      <c r="BT308" s="1106" t="n"/>
      <c r="BU308" s="1106" t="n"/>
      <c r="BV308" s="1106" t="n"/>
      <c r="BW308" s="1106" t="n"/>
      <c r="BX308" s="1106" t="n"/>
      <c r="BY308" s="1106" t="n"/>
      <c r="BZ308" s="1106" t="n"/>
      <c r="CA308" s="1106" t="n"/>
      <c r="CB308" s="1106" t="n"/>
      <c r="CC308" s="1106" t="n"/>
      <c r="CD308" s="1106" t="n"/>
      <c r="CE308" s="1106" t="n"/>
      <c r="CF308" s="1106" t="n"/>
      <c r="CG308" s="1106" t="n"/>
      <c r="CH308" s="1106" t="n"/>
      <c r="CI308" s="1106" t="n"/>
      <c r="CJ308" s="1106" t="n"/>
      <c r="CK308" s="1106" t="n"/>
      <c r="CL308" s="1106" t="n"/>
      <c r="CM308" s="1106" t="n"/>
      <c r="CN308" s="1106" t="n"/>
      <c r="CO308" s="1106" t="n"/>
      <c r="CP308" s="1106" t="n"/>
      <c r="CQ308" s="1106" t="n"/>
      <c r="CR308" s="1106" t="n"/>
      <c r="CS308" s="1106" t="n"/>
      <c r="CT308" s="1106" t="n"/>
      <c r="CU308" s="1106" t="n"/>
      <c r="CV308" s="1106" t="n"/>
      <c r="CW308" s="1106" t="n"/>
      <c r="CX308" s="1106" t="n"/>
      <c r="CY308" s="1106" t="n"/>
      <c r="CZ308" s="1106" t="n"/>
      <c r="DA308" s="1106" t="n"/>
      <c r="DB308" s="1106" t="n"/>
      <c r="DC308" s="1106" t="n"/>
      <c r="DD308" s="1106" t="n"/>
      <c r="DE308" s="1106" t="n"/>
      <c r="DF308" s="1106" t="n"/>
      <c r="DG308" s="1106" t="n"/>
      <c r="DH308" s="1106" t="n"/>
      <c r="DI308" s="1106" t="n"/>
    </row>
    <row r="309" ht="13.5" customHeight="1" s="1178">
      <c r="A309" s="1106" t="n"/>
      <c r="B309" s="1106" t="n"/>
      <c r="C309" s="1106" t="n"/>
      <c r="D309" s="1106" t="n"/>
      <c r="E309" s="1106" t="n"/>
      <c r="F309" s="1106" t="n"/>
      <c r="G309" s="144" t="n"/>
      <c r="H309" s="1106" t="n"/>
      <c r="I309" s="1106" t="n"/>
      <c r="J309" s="1106" t="n"/>
      <c r="K309" s="1106" t="n"/>
      <c r="L309" s="1106" t="n"/>
      <c r="M309" s="1106" t="n"/>
      <c r="N309" s="1106" t="n"/>
      <c r="O309" s="1106" t="n"/>
      <c r="P309" s="1106" t="n"/>
      <c r="Q309" s="1106" t="n"/>
      <c r="R309" s="1106" t="n"/>
      <c r="S309" s="1106" t="n"/>
      <c r="T309" s="230" t="n"/>
      <c r="U309" s="1106" t="n"/>
      <c r="V309" s="1106" t="n"/>
      <c r="W309" s="1106" t="n"/>
      <c r="X309" s="1106" t="n"/>
      <c r="Y309" s="1106" t="n"/>
      <c r="Z309" s="1106" t="n"/>
      <c r="AA309" s="144" t="n"/>
      <c r="AB309" s="1106" t="n"/>
      <c r="AC309" s="1106" t="n"/>
      <c r="AD309" s="1106" t="n"/>
      <c r="AE309" s="1106" t="n"/>
      <c r="AF309" s="1106" t="n"/>
      <c r="AG309" s="1106" t="n"/>
      <c r="AH309" s="144" t="n"/>
      <c r="AI309" s="1106" t="n"/>
      <c r="AJ309" s="1106" t="n"/>
      <c r="AK309" s="1106" t="n"/>
      <c r="AL309" s="1106" t="n"/>
      <c r="AM309" s="1106" t="n"/>
      <c r="AN309" s="1106" t="n"/>
      <c r="AO309" s="1106" t="n"/>
      <c r="AP309" s="1106" t="n"/>
      <c r="AQ309" s="1106" t="n"/>
      <c r="AR309" s="1106" t="n"/>
      <c r="AS309" s="1106" t="n"/>
      <c r="AT309" s="1106" t="n"/>
      <c r="AU309" s="1106" t="n"/>
      <c r="AV309" s="1106" t="n"/>
      <c r="AW309" s="1106" t="n"/>
      <c r="AX309" s="1106" t="n"/>
      <c r="AY309" s="1106" t="n"/>
      <c r="AZ309" s="144" t="n"/>
      <c r="BA309" s="1106" t="n"/>
      <c r="BB309" s="1106" t="n"/>
      <c r="BC309" s="1106" t="n"/>
      <c r="BD309" s="1106" t="n"/>
      <c r="BE309" s="1106" t="n"/>
      <c r="BF309" s="1106" t="n"/>
      <c r="BG309" s="1106" t="n"/>
      <c r="BH309" s="1106" t="n"/>
      <c r="BI309" s="1106" t="n"/>
      <c r="BJ309" s="1106" t="n"/>
      <c r="BK309" s="1106" t="n"/>
      <c r="BL309" s="1106" t="n"/>
      <c r="BM309" s="1106" t="n"/>
      <c r="BN309" s="1106" t="n"/>
      <c r="BO309" s="1106" t="n"/>
      <c r="BP309" s="1106" t="n"/>
      <c r="BQ309" s="1106" t="n"/>
      <c r="BR309" s="1106" t="n"/>
      <c r="BS309" s="1106" t="n"/>
      <c r="BT309" s="1106" t="n"/>
      <c r="BU309" s="1106" t="n"/>
      <c r="BV309" s="1106" t="n"/>
      <c r="BW309" s="1106" t="n"/>
      <c r="BX309" s="1106" t="n"/>
      <c r="BY309" s="1106" t="n"/>
      <c r="BZ309" s="1106" t="n"/>
      <c r="CA309" s="1106" t="n"/>
      <c r="CB309" s="1106" t="n"/>
      <c r="CC309" s="1106" t="n"/>
      <c r="CD309" s="1106" t="n"/>
      <c r="CE309" s="1106" t="n"/>
      <c r="CF309" s="1106" t="n"/>
      <c r="CG309" s="1106" t="n"/>
      <c r="CH309" s="1106" t="n"/>
      <c r="CI309" s="1106" t="n"/>
      <c r="CJ309" s="1106" t="n"/>
      <c r="CK309" s="1106" t="n"/>
      <c r="CL309" s="1106" t="n"/>
      <c r="CM309" s="1106" t="n"/>
      <c r="CN309" s="1106" t="n"/>
      <c r="CO309" s="1106" t="n"/>
      <c r="CP309" s="1106" t="n"/>
      <c r="CQ309" s="1106" t="n"/>
      <c r="CR309" s="1106" t="n"/>
      <c r="CS309" s="1106" t="n"/>
      <c r="CT309" s="1106" t="n"/>
      <c r="CU309" s="1106" t="n"/>
      <c r="CV309" s="1106" t="n"/>
      <c r="CW309" s="1106" t="n"/>
      <c r="CX309" s="1106" t="n"/>
      <c r="CY309" s="1106" t="n"/>
      <c r="CZ309" s="1106" t="n"/>
      <c r="DA309" s="1106" t="n"/>
      <c r="DB309" s="1106" t="n"/>
      <c r="DC309" s="1106" t="n"/>
      <c r="DD309" s="1106" t="n"/>
      <c r="DE309" s="1106" t="n"/>
      <c r="DF309" s="1106" t="n"/>
      <c r="DG309" s="1106" t="n"/>
      <c r="DH309" s="1106" t="n"/>
      <c r="DI309" s="1106" t="n"/>
    </row>
    <row r="310" ht="13.5" customHeight="1" s="1178">
      <c r="A310" s="1106" t="n"/>
      <c r="B310" s="1106" t="n"/>
      <c r="C310" s="1106" t="n"/>
      <c r="D310" s="1106" t="n"/>
      <c r="E310" s="1106" t="n"/>
      <c r="F310" s="1106" t="n"/>
      <c r="G310" s="144" t="n"/>
      <c r="H310" s="1106" t="n"/>
      <c r="I310" s="1106" t="n"/>
      <c r="J310" s="1106" t="n"/>
      <c r="K310" s="1106" t="n"/>
      <c r="L310" s="1106" t="n"/>
      <c r="M310" s="1106" t="n"/>
      <c r="N310" s="1106" t="n"/>
      <c r="O310" s="1106" t="n"/>
      <c r="P310" s="1106" t="n"/>
      <c r="Q310" s="1106" t="n"/>
      <c r="R310" s="1106" t="n"/>
      <c r="S310" s="1106" t="n"/>
      <c r="T310" s="230" t="n"/>
      <c r="U310" s="1106" t="n"/>
      <c r="V310" s="1106" t="n"/>
      <c r="W310" s="1106" t="n"/>
      <c r="X310" s="1106" t="n"/>
      <c r="Y310" s="1106" t="n"/>
      <c r="Z310" s="1106" t="n"/>
      <c r="AA310" s="144" t="n"/>
      <c r="AB310" s="1106" t="n"/>
      <c r="AC310" s="1106" t="n"/>
      <c r="AD310" s="1106" t="n"/>
      <c r="AE310" s="1106" t="n"/>
      <c r="AF310" s="1106" t="n"/>
      <c r="AG310" s="1106" t="n"/>
      <c r="AH310" s="144" t="n"/>
      <c r="AI310" s="1106" t="n"/>
      <c r="AJ310" s="1106" t="n"/>
      <c r="AK310" s="1106" t="n"/>
      <c r="AL310" s="1106" t="n"/>
      <c r="AM310" s="1106" t="n"/>
      <c r="AN310" s="1106" t="n"/>
      <c r="AO310" s="1106" t="n"/>
      <c r="AP310" s="1106" t="n"/>
      <c r="AQ310" s="1106" t="n"/>
      <c r="AR310" s="1106" t="n"/>
      <c r="AS310" s="1106" t="n"/>
      <c r="AT310" s="1106" t="n"/>
      <c r="AU310" s="1106" t="n"/>
      <c r="AV310" s="1106" t="n"/>
      <c r="AW310" s="1106" t="n"/>
      <c r="AX310" s="1106" t="n"/>
      <c r="AY310" s="1106" t="n"/>
      <c r="AZ310" s="144" t="n"/>
      <c r="BA310" s="1106" t="n"/>
      <c r="BB310" s="1106" t="n"/>
      <c r="BC310" s="1106" t="n"/>
      <c r="BD310" s="1106" t="n"/>
      <c r="BE310" s="1106" t="n"/>
      <c r="BF310" s="1106" t="n"/>
      <c r="BG310" s="1106" t="n"/>
      <c r="BH310" s="1106" t="n"/>
      <c r="BI310" s="1106" t="n"/>
      <c r="BJ310" s="1106" t="n"/>
      <c r="BK310" s="1106" t="n"/>
      <c r="BL310" s="1106" t="n"/>
      <c r="BM310" s="1106" t="n"/>
      <c r="BN310" s="1106" t="n"/>
      <c r="BO310" s="1106" t="n"/>
      <c r="BP310" s="1106" t="n"/>
      <c r="BQ310" s="1106" t="n"/>
      <c r="BR310" s="1106" t="n"/>
      <c r="BS310" s="1106" t="n"/>
      <c r="BT310" s="1106" t="n"/>
      <c r="BU310" s="1106" t="n"/>
      <c r="BV310" s="1106" t="n"/>
      <c r="BW310" s="1106" t="n"/>
      <c r="BX310" s="1106" t="n"/>
      <c r="BY310" s="1106" t="n"/>
      <c r="BZ310" s="1106" t="n"/>
      <c r="CA310" s="1106" t="n"/>
      <c r="CB310" s="1106" t="n"/>
      <c r="CC310" s="1106" t="n"/>
      <c r="CD310" s="1106" t="n"/>
      <c r="CE310" s="1106" t="n"/>
      <c r="CF310" s="1106" t="n"/>
      <c r="CG310" s="1106" t="n"/>
      <c r="CH310" s="1106" t="n"/>
      <c r="CI310" s="1106" t="n"/>
      <c r="CJ310" s="1106" t="n"/>
      <c r="CK310" s="1106" t="n"/>
      <c r="CL310" s="1106" t="n"/>
      <c r="CM310" s="1106" t="n"/>
      <c r="CN310" s="1106" t="n"/>
      <c r="CO310" s="1106" t="n"/>
      <c r="CP310" s="1106" t="n"/>
      <c r="CQ310" s="1106" t="n"/>
      <c r="CR310" s="1106" t="n"/>
      <c r="CS310" s="1106" t="n"/>
      <c r="CT310" s="1106" t="n"/>
      <c r="CU310" s="1106" t="n"/>
      <c r="CV310" s="1106" t="n"/>
      <c r="CW310" s="1106" t="n"/>
      <c r="CX310" s="1106" t="n"/>
      <c r="CY310" s="1106" t="n"/>
      <c r="CZ310" s="1106" t="n"/>
      <c r="DA310" s="1106" t="n"/>
      <c r="DB310" s="1106" t="n"/>
      <c r="DC310" s="1106" t="n"/>
      <c r="DD310" s="1106" t="n"/>
      <c r="DE310" s="1106" t="n"/>
      <c r="DF310" s="1106" t="n"/>
      <c r="DG310" s="1106" t="n"/>
      <c r="DH310" s="1106" t="n"/>
      <c r="DI310" s="1106" t="n"/>
    </row>
    <row r="311" ht="13.5" customHeight="1" s="1178">
      <c r="A311" s="1106" t="n"/>
      <c r="B311" s="1106" t="n"/>
      <c r="C311" s="1106" t="n"/>
      <c r="D311" s="1106" t="n"/>
      <c r="E311" s="1106" t="n"/>
      <c r="F311" s="1106" t="n"/>
      <c r="G311" s="144" t="n"/>
      <c r="H311" s="1106" t="n"/>
      <c r="I311" s="1106" t="n"/>
      <c r="J311" s="1106" t="n"/>
      <c r="K311" s="1106" t="n"/>
      <c r="L311" s="1106" t="n"/>
      <c r="M311" s="1106" t="n"/>
      <c r="N311" s="1106" t="n"/>
      <c r="O311" s="1106" t="n"/>
      <c r="P311" s="1106" t="n"/>
      <c r="Q311" s="1106" t="n"/>
      <c r="R311" s="1106" t="n"/>
      <c r="S311" s="1106" t="n"/>
      <c r="T311" s="230" t="n"/>
      <c r="U311" s="1106" t="n"/>
      <c r="V311" s="1106" t="n"/>
      <c r="W311" s="1106" t="n"/>
      <c r="X311" s="1106" t="n"/>
      <c r="Y311" s="1106" t="n"/>
      <c r="Z311" s="1106" t="n"/>
      <c r="AA311" s="144" t="n"/>
      <c r="AB311" s="1106" t="n"/>
      <c r="AC311" s="1106" t="n"/>
      <c r="AD311" s="1106" t="n"/>
      <c r="AE311" s="1106" t="n"/>
      <c r="AF311" s="1106" t="n"/>
      <c r="AG311" s="1106" t="n"/>
      <c r="AH311" s="144" t="n"/>
      <c r="AI311" s="1106" t="n"/>
      <c r="AJ311" s="1106" t="n"/>
      <c r="AK311" s="1106" t="n"/>
      <c r="AL311" s="1106" t="n"/>
      <c r="AM311" s="1106" t="n"/>
      <c r="AN311" s="1106" t="n"/>
      <c r="AO311" s="1106" t="n"/>
      <c r="AP311" s="1106" t="n"/>
      <c r="AQ311" s="1106" t="n"/>
      <c r="AR311" s="1106" t="n"/>
      <c r="AS311" s="1106" t="n"/>
      <c r="AT311" s="1106" t="n"/>
      <c r="AU311" s="1106" t="n"/>
      <c r="AV311" s="1106" t="n"/>
      <c r="AW311" s="1106" t="n"/>
      <c r="AX311" s="1106" t="n"/>
      <c r="AY311" s="1106" t="n"/>
      <c r="AZ311" s="144" t="n"/>
      <c r="BA311" s="1106" t="n"/>
      <c r="BB311" s="1106" t="n"/>
      <c r="BC311" s="1106" t="n"/>
      <c r="BD311" s="1106" t="n"/>
      <c r="BE311" s="1106" t="n"/>
      <c r="BF311" s="1106" t="n"/>
      <c r="BG311" s="1106" t="n"/>
      <c r="BH311" s="1106" t="n"/>
      <c r="BI311" s="1106" t="n"/>
      <c r="BJ311" s="1106" t="n"/>
      <c r="BK311" s="1106" t="n"/>
      <c r="BL311" s="1106" t="n"/>
      <c r="BM311" s="1106" t="n"/>
      <c r="BN311" s="1106" t="n"/>
      <c r="BO311" s="1106" t="n"/>
      <c r="BP311" s="1106" t="n"/>
      <c r="BQ311" s="1106" t="n"/>
      <c r="BR311" s="1106" t="n"/>
      <c r="BS311" s="1106" t="n"/>
      <c r="BT311" s="1106" t="n"/>
      <c r="BU311" s="1106" t="n"/>
      <c r="BV311" s="1106" t="n"/>
      <c r="BW311" s="1106" t="n"/>
      <c r="BX311" s="1106" t="n"/>
      <c r="BY311" s="1106" t="n"/>
      <c r="BZ311" s="1106" t="n"/>
      <c r="CA311" s="1106" t="n"/>
      <c r="CB311" s="1106" t="n"/>
      <c r="CC311" s="1106" t="n"/>
      <c r="CD311" s="1106" t="n"/>
      <c r="CE311" s="1106" t="n"/>
      <c r="CF311" s="1106" t="n"/>
      <c r="CG311" s="1106" t="n"/>
      <c r="CH311" s="1106" t="n"/>
      <c r="CI311" s="1106" t="n"/>
      <c r="CJ311" s="1106" t="n"/>
      <c r="CK311" s="1106" t="n"/>
      <c r="CL311" s="1106" t="n"/>
      <c r="CM311" s="1106" t="n"/>
      <c r="CN311" s="1106" t="n"/>
      <c r="CO311" s="1106" t="n"/>
      <c r="CP311" s="1106" t="n"/>
      <c r="CQ311" s="1106" t="n"/>
      <c r="CR311" s="1106" t="n"/>
      <c r="CS311" s="1106" t="n"/>
      <c r="CT311" s="1106" t="n"/>
      <c r="CU311" s="1106" t="n"/>
      <c r="CV311" s="1106" t="n"/>
      <c r="CW311" s="1106" t="n"/>
      <c r="CX311" s="1106" t="n"/>
      <c r="CY311" s="1106" t="n"/>
      <c r="CZ311" s="1106" t="n"/>
      <c r="DA311" s="1106" t="n"/>
      <c r="DB311" s="1106" t="n"/>
      <c r="DC311" s="1106" t="n"/>
      <c r="DD311" s="1106" t="n"/>
      <c r="DE311" s="1106" t="n"/>
      <c r="DF311" s="1106" t="n"/>
      <c r="DG311" s="1106" t="n"/>
      <c r="DH311" s="1106" t="n"/>
      <c r="DI311" s="1106" t="n"/>
    </row>
    <row r="312" ht="13.5" customHeight="1" s="1178">
      <c r="A312" s="1106" t="n"/>
      <c r="B312" s="1106" t="n"/>
      <c r="C312" s="1106" t="n"/>
      <c r="D312" s="1106" t="n"/>
      <c r="E312" s="1106" t="n"/>
      <c r="F312" s="1106" t="n"/>
      <c r="G312" s="144" t="n"/>
      <c r="H312" s="1106" t="n"/>
      <c r="I312" s="1106" t="n"/>
      <c r="J312" s="1106" t="n"/>
      <c r="K312" s="1106" t="n"/>
      <c r="L312" s="1106" t="n"/>
      <c r="M312" s="1106" t="n"/>
      <c r="N312" s="1106" t="n"/>
      <c r="O312" s="1106" t="n"/>
      <c r="P312" s="1106" t="n"/>
      <c r="Q312" s="1106" t="n"/>
      <c r="R312" s="1106" t="n"/>
      <c r="S312" s="1106" t="n"/>
      <c r="T312" s="230" t="n"/>
      <c r="U312" s="1106" t="n"/>
      <c r="V312" s="1106" t="n"/>
      <c r="W312" s="1106" t="n"/>
      <c r="X312" s="1106" t="n"/>
      <c r="Y312" s="1106" t="n"/>
      <c r="Z312" s="1106" t="n"/>
      <c r="AA312" s="144" t="n"/>
      <c r="AB312" s="1106" t="n"/>
      <c r="AC312" s="1106" t="n"/>
      <c r="AD312" s="1106" t="n"/>
      <c r="AE312" s="1106" t="n"/>
      <c r="AF312" s="1106" t="n"/>
      <c r="AG312" s="1106" t="n"/>
      <c r="AH312" s="144" t="n"/>
      <c r="AI312" s="1106" t="n"/>
      <c r="AJ312" s="1106" t="n"/>
      <c r="AK312" s="1106" t="n"/>
      <c r="AL312" s="1106" t="n"/>
      <c r="AM312" s="1106" t="n"/>
      <c r="AN312" s="1106" t="n"/>
      <c r="AO312" s="1106" t="n"/>
      <c r="AP312" s="1106" t="n"/>
      <c r="AQ312" s="1106" t="n"/>
      <c r="AR312" s="1106" t="n"/>
      <c r="AS312" s="1106" t="n"/>
      <c r="AT312" s="1106" t="n"/>
      <c r="AU312" s="1106" t="n"/>
      <c r="AV312" s="1106" t="n"/>
      <c r="AW312" s="1106" t="n"/>
      <c r="AX312" s="1106" t="n"/>
      <c r="AY312" s="1106" t="n"/>
      <c r="AZ312" s="144" t="n"/>
      <c r="BA312" s="1106" t="n"/>
      <c r="BB312" s="1106" t="n"/>
      <c r="BC312" s="1106" t="n"/>
      <c r="BD312" s="1106" t="n"/>
      <c r="BE312" s="1106" t="n"/>
      <c r="BF312" s="1106" t="n"/>
      <c r="BG312" s="1106" t="n"/>
      <c r="BH312" s="1106" t="n"/>
      <c r="BI312" s="1106" t="n"/>
      <c r="BJ312" s="1106" t="n"/>
      <c r="BK312" s="1106" t="n"/>
      <c r="BL312" s="1106" t="n"/>
      <c r="BM312" s="1106" t="n"/>
      <c r="BN312" s="1106" t="n"/>
      <c r="BO312" s="1106" t="n"/>
      <c r="BP312" s="1106" t="n"/>
      <c r="BQ312" s="1106" t="n"/>
      <c r="BR312" s="1106" t="n"/>
      <c r="BS312" s="1106" t="n"/>
      <c r="BT312" s="1106" t="n"/>
      <c r="BU312" s="1106" t="n"/>
      <c r="BV312" s="1106" t="n"/>
      <c r="BW312" s="1106" t="n"/>
      <c r="BX312" s="1106" t="n"/>
      <c r="BY312" s="1106" t="n"/>
      <c r="BZ312" s="1106" t="n"/>
      <c r="CA312" s="1106" t="n"/>
      <c r="CB312" s="1106" t="n"/>
      <c r="CC312" s="1106" t="n"/>
      <c r="CD312" s="1106" t="n"/>
      <c r="CE312" s="1106" t="n"/>
      <c r="CF312" s="1106" t="n"/>
      <c r="CG312" s="1106" t="n"/>
      <c r="CH312" s="1106" t="n"/>
      <c r="CI312" s="1106" t="n"/>
      <c r="CJ312" s="1106" t="n"/>
      <c r="CK312" s="1106" t="n"/>
      <c r="CL312" s="1106" t="n"/>
      <c r="CM312" s="1106" t="n"/>
      <c r="CN312" s="1106" t="n"/>
      <c r="CO312" s="1106" t="n"/>
      <c r="CP312" s="1106" t="n"/>
      <c r="CQ312" s="1106" t="n"/>
      <c r="CR312" s="1106" t="n"/>
      <c r="CS312" s="1106" t="n"/>
      <c r="CT312" s="1106" t="n"/>
      <c r="CU312" s="1106" t="n"/>
      <c r="CV312" s="1106" t="n"/>
      <c r="CW312" s="1106" t="n"/>
      <c r="CX312" s="1106" t="n"/>
      <c r="CY312" s="1106" t="n"/>
      <c r="CZ312" s="1106" t="n"/>
      <c r="DA312" s="1106" t="n"/>
      <c r="DB312" s="1106" t="n"/>
      <c r="DC312" s="1106" t="n"/>
      <c r="DD312" s="1106" t="n"/>
      <c r="DE312" s="1106" t="n"/>
      <c r="DF312" s="1106" t="n"/>
      <c r="DG312" s="1106" t="n"/>
      <c r="DH312" s="1106" t="n"/>
      <c r="DI312" s="1106" t="n"/>
    </row>
    <row r="313" ht="13.5" customHeight="1" s="1178">
      <c r="A313" s="1106" t="n"/>
      <c r="B313" s="1106" t="n"/>
      <c r="C313" s="1106" t="n"/>
      <c r="D313" s="1106" t="n"/>
      <c r="E313" s="1106" t="n"/>
      <c r="F313" s="1106" t="n"/>
      <c r="G313" s="144" t="n"/>
      <c r="H313" s="1106" t="n"/>
      <c r="I313" s="1106" t="n"/>
      <c r="J313" s="1106" t="n"/>
      <c r="K313" s="1106" t="n"/>
      <c r="L313" s="1106" t="n"/>
      <c r="M313" s="1106" t="n"/>
      <c r="N313" s="1106" t="n"/>
      <c r="O313" s="1106" t="n"/>
      <c r="P313" s="1106" t="n"/>
      <c r="Q313" s="1106" t="n"/>
      <c r="R313" s="1106" t="n"/>
      <c r="S313" s="1106" t="n"/>
      <c r="T313" s="230" t="n"/>
      <c r="U313" s="1106" t="n"/>
      <c r="V313" s="1106" t="n"/>
      <c r="W313" s="1106" t="n"/>
      <c r="X313" s="1106" t="n"/>
      <c r="Y313" s="1106" t="n"/>
      <c r="Z313" s="1106" t="n"/>
      <c r="AA313" s="144" t="n"/>
      <c r="AB313" s="1106" t="n"/>
      <c r="AC313" s="1106" t="n"/>
      <c r="AD313" s="1106" t="n"/>
      <c r="AE313" s="1106" t="n"/>
      <c r="AF313" s="1106" t="n"/>
      <c r="AG313" s="1106" t="n"/>
      <c r="AH313" s="144" t="n"/>
      <c r="AI313" s="1106" t="n"/>
      <c r="AJ313" s="1106" t="n"/>
      <c r="AK313" s="1106" t="n"/>
      <c r="AL313" s="1106" t="n"/>
      <c r="AM313" s="1106" t="n"/>
      <c r="AN313" s="1106" t="n"/>
      <c r="AO313" s="1106" t="n"/>
      <c r="AP313" s="1106" t="n"/>
      <c r="AQ313" s="1106" t="n"/>
      <c r="AR313" s="1106" t="n"/>
      <c r="AS313" s="1106" t="n"/>
      <c r="AT313" s="1106" t="n"/>
      <c r="AU313" s="1106" t="n"/>
      <c r="AV313" s="1106" t="n"/>
      <c r="AW313" s="1106" t="n"/>
      <c r="AX313" s="1106" t="n"/>
      <c r="AY313" s="1106" t="n"/>
      <c r="AZ313" s="144" t="n"/>
      <c r="BA313" s="1106" t="n"/>
      <c r="BB313" s="1106" t="n"/>
      <c r="BC313" s="1106" t="n"/>
      <c r="BD313" s="1106" t="n"/>
      <c r="BE313" s="1106" t="n"/>
      <c r="BF313" s="1106" t="n"/>
      <c r="BG313" s="1106" t="n"/>
      <c r="BH313" s="1106" t="n"/>
      <c r="BI313" s="1106" t="n"/>
      <c r="BJ313" s="1106" t="n"/>
      <c r="BK313" s="1106" t="n"/>
      <c r="BL313" s="1106" t="n"/>
      <c r="BM313" s="1106" t="n"/>
      <c r="BN313" s="1106" t="n"/>
      <c r="BO313" s="1106" t="n"/>
      <c r="BP313" s="1106" t="n"/>
      <c r="BQ313" s="1106" t="n"/>
      <c r="BR313" s="1106" t="n"/>
      <c r="BS313" s="1106" t="n"/>
      <c r="BT313" s="1106" t="n"/>
      <c r="BU313" s="1106" t="n"/>
      <c r="BV313" s="1106" t="n"/>
      <c r="BW313" s="1106" t="n"/>
      <c r="BX313" s="1106" t="n"/>
      <c r="BY313" s="1106" t="n"/>
      <c r="BZ313" s="1106" t="n"/>
      <c r="CA313" s="1106" t="n"/>
      <c r="CB313" s="1106" t="n"/>
      <c r="CC313" s="1106" t="n"/>
      <c r="CD313" s="1106" t="n"/>
      <c r="CE313" s="1106" t="n"/>
      <c r="CF313" s="1106" t="n"/>
      <c r="CG313" s="1106" t="n"/>
      <c r="CH313" s="1106" t="n"/>
      <c r="CI313" s="1106" t="n"/>
      <c r="CJ313" s="1106" t="n"/>
      <c r="CK313" s="1106" t="n"/>
      <c r="CL313" s="1106" t="n"/>
      <c r="CM313" s="1106" t="n"/>
      <c r="CN313" s="1106" t="n"/>
      <c r="CO313" s="1106" t="n"/>
      <c r="CP313" s="1106" t="n"/>
      <c r="CQ313" s="1106" t="n"/>
      <c r="CR313" s="1106" t="n"/>
      <c r="CS313" s="1106" t="n"/>
      <c r="CT313" s="1106" t="n"/>
      <c r="CU313" s="1106" t="n"/>
      <c r="CV313" s="1106" t="n"/>
      <c r="CW313" s="1106" t="n"/>
      <c r="CX313" s="1106" t="n"/>
      <c r="CY313" s="1106" t="n"/>
      <c r="CZ313" s="1106" t="n"/>
      <c r="DA313" s="1106" t="n"/>
      <c r="DB313" s="1106" t="n"/>
      <c r="DC313" s="1106" t="n"/>
      <c r="DD313" s="1106" t="n"/>
      <c r="DE313" s="1106" t="n"/>
      <c r="DF313" s="1106" t="n"/>
      <c r="DG313" s="1106" t="n"/>
      <c r="DH313" s="1106" t="n"/>
      <c r="DI313" s="1106" t="n"/>
    </row>
    <row r="314" ht="13.5" customHeight="1" s="1178">
      <c r="A314" s="1106" t="n"/>
      <c r="B314" s="1106" t="n"/>
      <c r="C314" s="1106" t="n"/>
      <c r="D314" s="1106" t="n"/>
      <c r="E314" s="1106" t="n"/>
      <c r="F314" s="1106" t="n"/>
      <c r="G314" s="144" t="n"/>
      <c r="H314" s="1106" t="n"/>
      <c r="I314" s="1106" t="n"/>
      <c r="J314" s="1106" t="n"/>
      <c r="K314" s="1106" t="n"/>
      <c r="L314" s="1106" t="n"/>
      <c r="M314" s="1106" t="n"/>
      <c r="N314" s="1106" t="n"/>
      <c r="O314" s="1106" t="n"/>
      <c r="P314" s="1106" t="n"/>
      <c r="Q314" s="1106" t="n"/>
      <c r="R314" s="1106" t="n"/>
      <c r="S314" s="1106" t="n"/>
      <c r="T314" s="230" t="n"/>
      <c r="U314" s="1106" t="n"/>
      <c r="V314" s="1106" t="n"/>
      <c r="W314" s="1106" t="n"/>
      <c r="X314" s="1106" t="n"/>
      <c r="Y314" s="1106" t="n"/>
      <c r="Z314" s="1106" t="n"/>
      <c r="AA314" s="144" t="n"/>
      <c r="AB314" s="1106" t="n"/>
      <c r="AC314" s="1106" t="n"/>
      <c r="AD314" s="1106" t="n"/>
      <c r="AE314" s="1106" t="n"/>
      <c r="AF314" s="1106" t="n"/>
      <c r="AG314" s="1106" t="n"/>
      <c r="AH314" s="144" t="n"/>
      <c r="AI314" s="1106" t="n"/>
      <c r="AJ314" s="1106" t="n"/>
      <c r="AK314" s="1106" t="n"/>
      <c r="AL314" s="1106" t="n"/>
      <c r="AM314" s="1106" t="n"/>
      <c r="AN314" s="1106" t="n"/>
      <c r="AO314" s="1106" t="n"/>
      <c r="AP314" s="1106" t="n"/>
      <c r="AQ314" s="1106" t="n"/>
      <c r="AR314" s="1106" t="n"/>
      <c r="AS314" s="1106" t="n"/>
      <c r="AT314" s="1106" t="n"/>
      <c r="AU314" s="1106" t="n"/>
      <c r="AV314" s="1106" t="n"/>
      <c r="AW314" s="1106" t="n"/>
      <c r="AX314" s="1106" t="n"/>
      <c r="AY314" s="1106" t="n"/>
      <c r="AZ314" s="144" t="n"/>
      <c r="BA314" s="1106" t="n"/>
      <c r="BB314" s="1106" t="n"/>
      <c r="BC314" s="1106" t="n"/>
      <c r="BD314" s="1106" t="n"/>
      <c r="BE314" s="1106" t="n"/>
      <c r="BF314" s="1106" t="n"/>
      <c r="BG314" s="1106" t="n"/>
      <c r="BH314" s="1106" t="n"/>
      <c r="BI314" s="1106" t="n"/>
      <c r="BJ314" s="1106" t="n"/>
      <c r="BK314" s="1106" t="n"/>
      <c r="BL314" s="1106" t="n"/>
      <c r="BM314" s="1106" t="n"/>
      <c r="BN314" s="1106" t="n"/>
      <c r="BO314" s="1106" t="n"/>
      <c r="BP314" s="1106" t="n"/>
      <c r="BQ314" s="1106" t="n"/>
      <c r="BR314" s="1106" t="n"/>
      <c r="BS314" s="1106" t="n"/>
      <c r="BT314" s="1106" t="n"/>
      <c r="BU314" s="1106" t="n"/>
      <c r="BV314" s="1106" t="n"/>
      <c r="BW314" s="1106" t="n"/>
      <c r="BX314" s="1106" t="n"/>
      <c r="BY314" s="1106" t="n"/>
      <c r="BZ314" s="1106" t="n"/>
      <c r="CA314" s="1106" t="n"/>
      <c r="CB314" s="1106" t="n"/>
      <c r="CC314" s="1106" t="n"/>
      <c r="CD314" s="1106" t="n"/>
      <c r="CE314" s="1106" t="n"/>
      <c r="CF314" s="1106" t="n"/>
      <c r="CG314" s="1106" t="n"/>
      <c r="CH314" s="1106" t="n"/>
      <c r="CI314" s="1106" t="n"/>
      <c r="CJ314" s="1106" t="n"/>
      <c r="CK314" s="1106" t="n"/>
      <c r="CL314" s="1106" t="n"/>
      <c r="CM314" s="1106" t="n"/>
      <c r="CN314" s="1106" t="n"/>
      <c r="CO314" s="1106" t="n"/>
      <c r="CP314" s="1106" t="n"/>
      <c r="CQ314" s="1106" t="n"/>
      <c r="CR314" s="1106" t="n"/>
      <c r="CS314" s="1106" t="n"/>
      <c r="CT314" s="1106" t="n"/>
      <c r="CU314" s="1106" t="n"/>
      <c r="CV314" s="1106" t="n"/>
      <c r="CW314" s="1106" t="n"/>
      <c r="CX314" s="1106" t="n"/>
      <c r="CY314" s="1106" t="n"/>
      <c r="CZ314" s="1106" t="n"/>
      <c r="DA314" s="1106" t="n"/>
      <c r="DB314" s="1106" t="n"/>
      <c r="DC314" s="1106" t="n"/>
      <c r="DD314" s="1106" t="n"/>
      <c r="DE314" s="1106" t="n"/>
      <c r="DF314" s="1106" t="n"/>
      <c r="DG314" s="1106" t="n"/>
      <c r="DH314" s="1106" t="n"/>
      <c r="DI314" s="1106" t="n"/>
    </row>
    <row r="315" ht="13.5" customHeight="1" s="1178">
      <c r="A315" s="1106" t="n"/>
      <c r="B315" s="1106" t="n"/>
      <c r="C315" s="1106" t="n"/>
      <c r="D315" s="1106" t="n"/>
      <c r="E315" s="1106" t="n"/>
      <c r="F315" s="1106" t="n"/>
      <c r="G315" s="144" t="n"/>
      <c r="H315" s="1106" t="n"/>
      <c r="I315" s="1106" t="n"/>
      <c r="J315" s="1106" t="n"/>
      <c r="K315" s="1106" t="n"/>
      <c r="L315" s="1106" t="n"/>
      <c r="M315" s="1106" t="n"/>
      <c r="N315" s="1106" t="n"/>
      <c r="O315" s="1106" t="n"/>
      <c r="P315" s="1106" t="n"/>
      <c r="Q315" s="1106" t="n"/>
      <c r="R315" s="1106" t="n"/>
      <c r="S315" s="1106" t="n"/>
      <c r="T315" s="230" t="n"/>
      <c r="U315" s="1106" t="n"/>
      <c r="V315" s="1106" t="n"/>
      <c r="W315" s="1106" t="n"/>
      <c r="X315" s="1106" t="n"/>
      <c r="Y315" s="1106" t="n"/>
      <c r="Z315" s="1106" t="n"/>
      <c r="AA315" s="144" t="n"/>
      <c r="AB315" s="1106" t="n"/>
      <c r="AC315" s="1106" t="n"/>
      <c r="AD315" s="1106" t="n"/>
      <c r="AE315" s="1106" t="n"/>
      <c r="AF315" s="1106" t="n"/>
      <c r="AG315" s="1106" t="n"/>
      <c r="AH315" s="144" t="n"/>
      <c r="AI315" s="1106" t="n"/>
      <c r="AJ315" s="1106" t="n"/>
      <c r="AK315" s="1106" t="n"/>
      <c r="AL315" s="1106" t="n"/>
      <c r="AM315" s="1106" t="n"/>
      <c r="AN315" s="1106" t="n"/>
      <c r="AO315" s="1106" t="n"/>
      <c r="AP315" s="1106" t="n"/>
      <c r="AQ315" s="1106" t="n"/>
      <c r="AR315" s="1106" t="n"/>
      <c r="AS315" s="1106" t="n"/>
      <c r="AT315" s="1106" t="n"/>
      <c r="AU315" s="1106" t="n"/>
      <c r="AV315" s="1106" t="n"/>
      <c r="AW315" s="1106" t="n"/>
      <c r="AX315" s="1106" t="n"/>
      <c r="AY315" s="1106" t="n"/>
      <c r="AZ315" s="144" t="n"/>
      <c r="BA315" s="1106" t="n"/>
      <c r="BB315" s="1106" t="n"/>
      <c r="BC315" s="1106" t="n"/>
      <c r="BD315" s="1106" t="n"/>
      <c r="BE315" s="1106" t="n"/>
      <c r="BF315" s="1106" t="n"/>
      <c r="BG315" s="1106" t="n"/>
      <c r="BH315" s="1106" t="n"/>
      <c r="BI315" s="1106" t="n"/>
      <c r="BJ315" s="1106" t="n"/>
      <c r="BK315" s="1106" t="n"/>
      <c r="BL315" s="1106" t="n"/>
      <c r="BM315" s="1106" t="n"/>
      <c r="BN315" s="1106" t="n"/>
      <c r="BO315" s="1106" t="n"/>
      <c r="BP315" s="1106" t="n"/>
      <c r="BQ315" s="1106" t="n"/>
      <c r="BR315" s="1106" t="n"/>
      <c r="BS315" s="1106" t="n"/>
      <c r="BT315" s="1106" t="n"/>
      <c r="BU315" s="1106" t="n"/>
      <c r="BV315" s="1106" t="n"/>
      <c r="BW315" s="1106" t="n"/>
      <c r="BX315" s="1106" t="n"/>
      <c r="BY315" s="1106" t="n"/>
      <c r="BZ315" s="1106" t="n"/>
      <c r="CA315" s="1106" t="n"/>
      <c r="CB315" s="1106" t="n"/>
      <c r="CC315" s="1106" t="n"/>
      <c r="CD315" s="1106" t="n"/>
      <c r="CE315" s="1106" t="n"/>
      <c r="CF315" s="1106" t="n"/>
      <c r="CG315" s="1106" t="n"/>
      <c r="CH315" s="1106" t="n"/>
      <c r="CI315" s="1106" t="n"/>
      <c r="CJ315" s="1106" t="n"/>
      <c r="CK315" s="1106" t="n"/>
      <c r="CL315" s="1106" t="n"/>
      <c r="CM315" s="1106" t="n"/>
      <c r="CN315" s="1106" t="n"/>
      <c r="CO315" s="1106" t="n"/>
      <c r="CP315" s="1106" t="n"/>
      <c r="CQ315" s="1106" t="n"/>
      <c r="CR315" s="1106" t="n"/>
      <c r="CS315" s="1106" t="n"/>
      <c r="CT315" s="1106" t="n"/>
      <c r="CU315" s="1106" t="n"/>
      <c r="CV315" s="1106" t="n"/>
      <c r="CW315" s="1106" t="n"/>
      <c r="CX315" s="1106" t="n"/>
      <c r="CY315" s="1106" t="n"/>
      <c r="CZ315" s="1106" t="n"/>
      <c r="DA315" s="1106" t="n"/>
      <c r="DB315" s="1106" t="n"/>
      <c r="DC315" s="1106" t="n"/>
      <c r="DD315" s="1106" t="n"/>
      <c r="DE315" s="1106" t="n"/>
      <c r="DF315" s="1106" t="n"/>
      <c r="DG315" s="1106" t="n"/>
      <c r="DH315" s="1106" t="n"/>
      <c r="DI315" s="1106" t="n"/>
    </row>
    <row r="316" ht="13.5" customHeight="1" s="1178">
      <c r="A316" s="1106" t="n"/>
      <c r="B316" s="1106" t="n"/>
      <c r="C316" s="1106" t="n"/>
      <c r="D316" s="1106" t="n"/>
      <c r="E316" s="1106" t="n"/>
      <c r="F316" s="1106" t="n"/>
      <c r="G316" s="144" t="n"/>
      <c r="H316" s="1106" t="n"/>
      <c r="I316" s="1106" t="n"/>
      <c r="J316" s="1106" t="n"/>
      <c r="K316" s="1106" t="n"/>
      <c r="L316" s="1106" t="n"/>
      <c r="M316" s="1106" t="n"/>
      <c r="N316" s="1106" t="n"/>
      <c r="O316" s="1106" t="n"/>
      <c r="P316" s="1106" t="n"/>
      <c r="Q316" s="1106" t="n"/>
      <c r="R316" s="1106" t="n"/>
      <c r="S316" s="1106" t="n"/>
      <c r="T316" s="230" t="n"/>
      <c r="U316" s="1106" t="n"/>
      <c r="V316" s="1106" t="n"/>
      <c r="W316" s="1106" t="n"/>
      <c r="X316" s="1106" t="n"/>
      <c r="Y316" s="1106" t="n"/>
      <c r="Z316" s="1106" t="n"/>
      <c r="AA316" s="144" t="n"/>
      <c r="AB316" s="1106" t="n"/>
      <c r="AC316" s="1106" t="n"/>
      <c r="AD316" s="1106" t="n"/>
      <c r="AE316" s="1106" t="n"/>
      <c r="AF316" s="1106" t="n"/>
      <c r="AG316" s="1106" t="n"/>
      <c r="AH316" s="144" t="n"/>
      <c r="AI316" s="1106" t="n"/>
      <c r="AJ316" s="1106" t="n"/>
      <c r="AK316" s="1106" t="n"/>
      <c r="AL316" s="1106" t="n"/>
      <c r="AM316" s="1106" t="n"/>
      <c r="AN316" s="1106" t="n"/>
      <c r="AO316" s="1106" t="n"/>
      <c r="AP316" s="1106" t="n"/>
      <c r="AQ316" s="1106" t="n"/>
      <c r="AR316" s="1106" t="n"/>
      <c r="AS316" s="1106" t="n"/>
      <c r="AT316" s="1106" t="n"/>
      <c r="AU316" s="1106" t="n"/>
      <c r="AV316" s="1106" t="n"/>
      <c r="AW316" s="1106" t="n"/>
      <c r="AX316" s="1106" t="n"/>
      <c r="AY316" s="1106" t="n"/>
      <c r="AZ316" s="144" t="n"/>
      <c r="BA316" s="1106" t="n"/>
      <c r="BB316" s="1106" t="n"/>
      <c r="BC316" s="1106" t="n"/>
      <c r="BD316" s="1106" t="n"/>
      <c r="BE316" s="1106" t="n"/>
      <c r="BF316" s="1106" t="n"/>
      <c r="BG316" s="1106" t="n"/>
      <c r="BH316" s="1106" t="n"/>
      <c r="BI316" s="1106" t="n"/>
      <c r="BJ316" s="1106" t="n"/>
      <c r="BK316" s="1106" t="n"/>
      <c r="BL316" s="1106" t="n"/>
      <c r="BM316" s="1106" t="n"/>
      <c r="BN316" s="1106" t="n"/>
      <c r="BO316" s="1106" t="n"/>
      <c r="BP316" s="1106" t="n"/>
      <c r="BQ316" s="1106" t="n"/>
      <c r="BR316" s="1106" t="n"/>
      <c r="BS316" s="1106" t="n"/>
      <c r="BT316" s="1106" t="n"/>
      <c r="BU316" s="1106" t="n"/>
      <c r="BV316" s="1106" t="n"/>
      <c r="BW316" s="1106" t="n"/>
      <c r="BX316" s="1106" t="n"/>
      <c r="BY316" s="1106" t="n"/>
      <c r="BZ316" s="1106" t="n"/>
      <c r="CA316" s="1106" t="n"/>
      <c r="CB316" s="1106" t="n"/>
      <c r="CC316" s="1106" t="n"/>
      <c r="CD316" s="1106" t="n"/>
      <c r="CE316" s="1106" t="n"/>
      <c r="CF316" s="1106" t="n"/>
      <c r="CG316" s="1106" t="n"/>
      <c r="CH316" s="1106" t="n"/>
      <c r="CI316" s="1106" t="n"/>
      <c r="CJ316" s="1106" t="n"/>
      <c r="CK316" s="1106" t="n"/>
      <c r="CL316" s="1106" t="n"/>
      <c r="CM316" s="1106" t="n"/>
      <c r="CN316" s="1106" t="n"/>
      <c r="CO316" s="1106" t="n"/>
      <c r="CP316" s="1106" t="n"/>
      <c r="CQ316" s="1106" t="n"/>
      <c r="CR316" s="1106" t="n"/>
      <c r="CS316" s="1106" t="n"/>
      <c r="CT316" s="1106" t="n"/>
      <c r="CU316" s="1106" t="n"/>
      <c r="CV316" s="1106" t="n"/>
      <c r="CW316" s="1106" t="n"/>
      <c r="CX316" s="1106" t="n"/>
      <c r="CY316" s="1106" t="n"/>
      <c r="CZ316" s="1106" t="n"/>
      <c r="DA316" s="1106" t="n"/>
      <c r="DB316" s="1106" t="n"/>
      <c r="DC316" s="1106" t="n"/>
      <c r="DD316" s="1106" t="n"/>
      <c r="DE316" s="1106" t="n"/>
      <c r="DF316" s="1106" t="n"/>
      <c r="DG316" s="1106" t="n"/>
      <c r="DH316" s="1106" t="n"/>
      <c r="DI316" s="1106" t="n"/>
    </row>
    <row r="317" ht="13.5" customHeight="1" s="1178">
      <c r="A317" s="1106" t="n"/>
      <c r="B317" s="1106" t="n"/>
      <c r="C317" s="1106" t="n"/>
      <c r="D317" s="1106" t="n"/>
      <c r="E317" s="1106" t="n"/>
      <c r="F317" s="1106" t="n"/>
      <c r="G317" s="144" t="n"/>
      <c r="H317" s="1106" t="n"/>
      <c r="I317" s="1106" t="n"/>
      <c r="J317" s="1106" t="n"/>
      <c r="K317" s="1106" t="n"/>
      <c r="L317" s="1106" t="n"/>
      <c r="M317" s="1106" t="n"/>
      <c r="N317" s="1106" t="n"/>
      <c r="O317" s="1106" t="n"/>
      <c r="P317" s="1106" t="n"/>
      <c r="Q317" s="1106" t="n"/>
      <c r="R317" s="1106" t="n"/>
      <c r="S317" s="1106" t="n"/>
      <c r="T317" s="230" t="n"/>
      <c r="U317" s="1106" t="n"/>
      <c r="V317" s="1106" t="n"/>
      <c r="W317" s="1106" t="n"/>
      <c r="X317" s="1106" t="n"/>
      <c r="Y317" s="1106" t="n"/>
      <c r="Z317" s="1106" t="n"/>
      <c r="AA317" s="144" t="n"/>
      <c r="AB317" s="1106" t="n"/>
      <c r="AC317" s="1106" t="n"/>
      <c r="AD317" s="1106" t="n"/>
      <c r="AE317" s="1106" t="n"/>
      <c r="AF317" s="1106" t="n"/>
      <c r="AG317" s="1106" t="n"/>
      <c r="AH317" s="144" t="n"/>
      <c r="AI317" s="1106" t="n"/>
      <c r="AJ317" s="1106" t="n"/>
      <c r="AK317" s="1106" t="n"/>
      <c r="AL317" s="1106" t="n"/>
      <c r="AM317" s="1106" t="n"/>
      <c r="AN317" s="1106" t="n"/>
      <c r="AO317" s="1106" t="n"/>
      <c r="AP317" s="1106" t="n"/>
      <c r="AQ317" s="1106" t="n"/>
      <c r="AR317" s="1106" t="n"/>
      <c r="AS317" s="1106" t="n"/>
      <c r="AT317" s="1106" t="n"/>
      <c r="AU317" s="1106" t="n"/>
      <c r="AV317" s="1106" t="n"/>
      <c r="AW317" s="1106" t="n"/>
      <c r="AX317" s="1106" t="n"/>
      <c r="AY317" s="1106" t="n"/>
      <c r="AZ317" s="144" t="n"/>
      <c r="BA317" s="1106" t="n"/>
      <c r="BB317" s="1106" t="n"/>
      <c r="BC317" s="1106" t="n"/>
      <c r="BD317" s="1106" t="n"/>
      <c r="BE317" s="1106" t="n"/>
      <c r="BF317" s="1106" t="n"/>
      <c r="BG317" s="1106" t="n"/>
      <c r="BH317" s="1106" t="n"/>
      <c r="BI317" s="1106" t="n"/>
      <c r="BJ317" s="1106" t="n"/>
      <c r="BK317" s="1106" t="n"/>
      <c r="BL317" s="1106" t="n"/>
      <c r="BM317" s="1106" t="n"/>
      <c r="BN317" s="1106" t="n"/>
      <c r="BO317" s="1106" t="n"/>
      <c r="BP317" s="1106" t="n"/>
      <c r="BQ317" s="1106" t="n"/>
      <c r="BR317" s="1106" t="n"/>
      <c r="BS317" s="1106" t="n"/>
      <c r="BT317" s="1106" t="n"/>
      <c r="BU317" s="1106" t="n"/>
      <c r="BV317" s="1106" t="n"/>
      <c r="BW317" s="1106" t="n"/>
      <c r="BX317" s="1106" t="n"/>
      <c r="BY317" s="1106" t="n"/>
      <c r="BZ317" s="1106" t="n"/>
      <c r="CA317" s="1106" t="n"/>
      <c r="CB317" s="1106" t="n"/>
      <c r="CC317" s="1106" t="n"/>
      <c r="CD317" s="1106" t="n"/>
      <c r="CE317" s="1106" t="n"/>
      <c r="CF317" s="1106" t="n"/>
      <c r="CG317" s="1106" t="n"/>
      <c r="CH317" s="1106" t="n"/>
      <c r="CI317" s="1106" t="n"/>
      <c r="CJ317" s="1106" t="n"/>
      <c r="CK317" s="1106" t="n"/>
      <c r="CL317" s="1106" t="n"/>
      <c r="CM317" s="1106" t="n"/>
      <c r="CN317" s="1106" t="n"/>
      <c r="CO317" s="1106" t="n"/>
      <c r="CP317" s="1106" t="n"/>
      <c r="CQ317" s="1106" t="n"/>
      <c r="CR317" s="1106" t="n"/>
      <c r="CS317" s="1106" t="n"/>
      <c r="CT317" s="1106" t="n"/>
      <c r="CU317" s="1106" t="n"/>
      <c r="CV317" s="1106" t="n"/>
      <c r="CW317" s="1106" t="n"/>
      <c r="CX317" s="1106" t="n"/>
      <c r="CY317" s="1106" t="n"/>
      <c r="CZ317" s="1106" t="n"/>
      <c r="DA317" s="1106" t="n"/>
      <c r="DB317" s="1106" t="n"/>
      <c r="DC317" s="1106" t="n"/>
      <c r="DD317" s="1106" t="n"/>
      <c r="DE317" s="1106" t="n"/>
      <c r="DF317" s="1106" t="n"/>
      <c r="DG317" s="1106" t="n"/>
      <c r="DH317" s="1106" t="n"/>
      <c r="DI317" s="1106" t="n"/>
    </row>
    <row r="318" ht="13.5" customHeight="1" s="1178">
      <c r="A318" s="1106" t="n"/>
      <c r="B318" s="1106" t="n"/>
      <c r="C318" s="1106" t="n"/>
      <c r="D318" s="1106" t="n"/>
      <c r="E318" s="1106" t="n"/>
      <c r="F318" s="1106" t="n"/>
      <c r="G318" s="144" t="n"/>
      <c r="H318" s="1106" t="n"/>
      <c r="I318" s="1106" t="n"/>
      <c r="J318" s="1106" t="n"/>
      <c r="K318" s="1106" t="n"/>
      <c r="L318" s="1106" t="n"/>
      <c r="M318" s="1106" t="n"/>
      <c r="N318" s="1106" t="n"/>
      <c r="O318" s="1106" t="n"/>
      <c r="P318" s="1106" t="n"/>
      <c r="Q318" s="1106" t="n"/>
      <c r="R318" s="1106" t="n"/>
      <c r="S318" s="1106" t="n"/>
      <c r="T318" s="230" t="n"/>
      <c r="U318" s="1106" t="n"/>
      <c r="V318" s="1106" t="n"/>
      <c r="W318" s="1106" t="n"/>
      <c r="X318" s="1106" t="n"/>
      <c r="Y318" s="1106" t="n"/>
      <c r="Z318" s="1106" t="n"/>
      <c r="AA318" s="144" t="n"/>
      <c r="AB318" s="1106" t="n"/>
      <c r="AC318" s="1106" t="n"/>
      <c r="AD318" s="1106" t="n"/>
      <c r="AE318" s="1106" t="n"/>
      <c r="AF318" s="1106" t="n"/>
      <c r="AG318" s="1106" t="n"/>
      <c r="AH318" s="144" t="n"/>
      <c r="AI318" s="1106" t="n"/>
      <c r="AJ318" s="1106" t="n"/>
      <c r="AK318" s="1106" t="n"/>
      <c r="AL318" s="1106" t="n"/>
      <c r="AM318" s="1106" t="n"/>
      <c r="AN318" s="1106" t="n"/>
      <c r="AO318" s="1106" t="n"/>
      <c r="AP318" s="1106" t="n"/>
      <c r="AQ318" s="1106" t="n"/>
      <c r="AR318" s="1106" t="n"/>
      <c r="AS318" s="1106" t="n"/>
      <c r="AT318" s="1106" t="n"/>
      <c r="AU318" s="1106" t="n"/>
      <c r="AV318" s="1106" t="n"/>
      <c r="AW318" s="1106" t="n"/>
      <c r="AX318" s="1106" t="n"/>
      <c r="AY318" s="1106" t="n"/>
      <c r="AZ318" s="144" t="n"/>
      <c r="BA318" s="1106" t="n"/>
      <c r="BB318" s="1106" t="n"/>
      <c r="BC318" s="1106" t="n"/>
      <c r="BD318" s="1106" t="n"/>
      <c r="BE318" s="1106" t="n"/>
      <c r="BF318" s="1106" t="n"/>
      <c r="BG318" s="1106" t="n"/>
      <c r="BH318" s="1106" t="n"/>
      <c r="BI318" s="1106" t="n"/>
      <c r="BJ318" s="1106" t="n"/>
      <c r="BK318" s="1106" t="n"/>
      <c r="BL318" s="1106" t="n"/>
      <c r="BM318" s="1106" t="n"/>
      <c r="BN318" s="1106" t="n"/>
      <c r="BO318" s="1106" t="n"/>
      <c r="BP318" s="1106" t="n"/>
      <c r="BQ318" s="1106" t="n"/>
      <c r="BR318" s="1106" t="n"/>
      <c r="BS318" s="1106" t="n"/>
      <c r="BT318" s="1106" t="n"/>
      <c r="BU318" s="1106" t="n"/>
      <c r="BV318" s="1106" t="n"/>
      <c r="BW318" s="1106" t="n"/>
      <c r="BX318" s="1106" t="n"/>
      <c r="BY318" s="1106" t="n"/>
      <c r="BZ318" s="1106" t="n"/>
      <c r="CA318" s="1106" t="n"/>
      <c r="CB318" s="1106" t="n"/>
      <c r="CC318" s="1106" t="n"/>
      <c r="CD318" s="1106" t="n"/>
      <c r="CE318" s="1106" t="n"/>
      <c r="CF318" s="1106" t="n"/>
      <c r="CG318" s="1106" t="n"/>
      <c r="CH318" s="1106" t="n"/>
      <c r="CI318" s="1106" t="n"/>
      <c r="CJ318" s="1106" t="n"/>
      <c r="CK318" s="1106" t="n"/>
      <c r="CL318" s="1106" t="n"/>
      <c r="CM318" s="1106" t="n"/>
      <c r="CN318" s="1106" t="n"/>
      <c r="CO318" s="1106" t="n"/>
      <c r="CP318" s="1106" t="n"/>
      <c r="CQ318" s="1106" t="n"/>
      <c r="CR318" s="1106" t="n"/>
      <c r="CS318" s="1106" t="n"/>
      <c r="CT318" s="1106" t="n"/>
      <c r="CU318" s="1106" t="n"/>
      <c r="CV318" s="1106" t="n"/>
      <c r="CW318" s="1106" t="n"/>
      <c r="CX318" s="1106" t="n"/>
      <c r="CY318" s="1106" t="n"/>
      <c r="CZ318" s="1106" t="n"/>
      <c r="DA318" s="1106" t="n"/>
      <c r="DB318" s="1106" t="n"/>
      <c r="DC318" s="1106" t="n"/>
      <c r="DD318" s="1106" t="n"/>
      <c r="DE318" s="1106" t="n"/>
      <c r="DF318" s="1106" t="n"/>
      <c r="DG318" s="1106" t="n"/>
      <c r="DH318" s="1106" t="n"/>
      <c r="DI318" s="1106" t="n"/>
    </row>
    <row r="319" ht="13.5" customHeight="1" s="1178">
      <c r="A319" s="1106" t="n"/>
      <c r="B319" s="1106" t="n"/>
      <c r="C319" s="1106" t="n"/>
      <c r="D319" s="1106" t="n"/>
      <c r="E319" s="1106" t="n"/>
      <c r="F319" s="1106" t="n"/>
      <c r="G319" s="144" t="n"/>
      <c r="H319" s="1106" t="n"/>
      <c r="I319" s="1106" t="n"/>
      <c r="J319" s="1106" t="n"/>
      <c r="K319" s="1106" t="n"/>
      <c r="L319" s="1106" t="n"/>
      <c r="M319" s="1106" t="n"/>
      <c r="N319" s="1106" t="n"/>
      <c r="O319" s="1106" t="n"/>
      <c r="P319" s="1106" t="n"/>
      <c r="Q319" s="1106" t="n"/>
      <c r="R319" s="1106" t="n"/>
      <c r="S319" s="1106" t="n"/>
      <c r="T319" s="230" t="n"/>
      <c r="U319" s="1106" t="n"/>
      <c r="V319" s="1106" t="n"/>
      <c r="W319" s="1106" t="n"/>
      <c r="X319" s="1106" t="n"/>
      <c r="Y319" s="1106" t="n"/>
      <c r="Z319" s="1106" t="n"/>
      <c r="AA319" s="144" t="n"/>
      <c r="AB319" s="1106" t="n"/>
      <c r="AC319" s="1106" t="n"/>
      <c r="AD319" s="1106" t="n"/>
      <c r="AE319" s="1106" t="n"/>
      <c r="AF319" s="1106" t="n"/>
      <c r="AG319" s="1106" t="n"/>
      <c r="AH319" s="144" t="n"/>
      <c r="AI319" s="1106" t="n"/>
      <c r="AJ319" s="1106" t="n"/>
      <c r="AK319" s="1106" t="n"/>
      <c r="AL319" s="1106" t="n"/>
      <c r="AM319" s="1106" t="n"/>
      <c r="AN319" s="1106" t="n"/>
      <c r="AO319" s="1106" t="n"/>
      <c r="AP319" s="1106" t="n"/>
      <c r="AQ319" s="1106" t="n"/>
      <c r="AR319" s="1106" t="n"/>
      <c r="AS319" s="1106" t="n"/>
      <c r="AT319" s="1106" t="n"/>
      <c r="AU319" s="1106" t="n"/>
      <c r="AV319" s="1106" t="n"/>
      <c r="AW319" s="1106" t="n"/>
      <c r="AX319" s="1106" t="n"/>
      <c r="AY319" s="1106" t="n"/>
      <c r="AZ319" s="144" t="n"/>
      <c r="BA319" s="1106" t="n"/>
      <c r="BB319" s="1106" t="n"/>
      <c r="BC319" s="1106" t="n"/>
      <c r="BD319" s="1106" t="n"/>
      <c r="BE319" s="1106" t="n"/>
      <c r="BF319" s="1106" t="n"/>
      <c r="BG319" s="1106" t="n"/>
      <c r="BH319" s="1106" t="n"/>
      <c r="BI319" s="1106" t="n"/>
      <c r="BJ319" s="1106" t="n"/>
      <c r="BK319" s="1106" t="n"/>
      <c r="BL319" s="1106" t="n"/>
      <c r="BM319" s="1106" t="n"/>
      <c r="BN319" s="1106" t="n"/>
      <c r="BO319" s="1106" t="n"/>
      <c r="BP319" s="1106" t="n"/>
      <c r="BQ319" s="1106" t="n"/>
      <c r="BR319" s="1106" t="n"/>
      <c r="BS319" s="1106" t="n"/>
      <c r="BT319" s="1106" t="n"/>
      <c r="BU319" s="1106" t="n"/>
      <c r="BV319" s="1106" t="n"/>
      <c r="BW319" s="1106" t="n"/>
      <c r="BX319" s="1106" t="n"/>
      <c r="BY319" s="1106" t="n"/>
      <c r="BZ319" s="1106" t="n"/>
      <c r="CA319" s="1106" t="n"/>
      <c r="CB319" s="1106" t="n"/>
      <c r="CC319" s="1106" t="n"/>
      <c r="CD319" s="1106" t="n"/>
      <c r="CE319" s="1106" t="n"/>
      <c r="CF319" s="1106" t="n"/>
      <c r="CG319" s="1106" t="n"/>
      <c r="CH319" s="1106" t="n"/>
      <c r="CI319" s="1106" t="n"/>
      <c r="CJ319" s="1106" t="n"/>
      <c r="CK319" s="1106" t="n"/>
      <c r="CL319" s="1106" t="n"/>
      <c r="CM319" s="1106" t="n"/>
      <c r="CN319" s="1106" t="n"/>
      <c r="CO319" s="1106" t="n"/>
      <c r="CP319" s="1106" t="n"/>
      <c r="CQ319" s="1106" t="n"/>
      <c r="CR319" s="1106" t="n"/>
      <c r="CS319" s="1106" t="n"/>
      <c r="CT319" s="1106" t="n"/>
      <c r="CU319" s="1106" t="n"/>
      <c r="CV319" s="1106" t="n"/>
      <c r="CW319" s="1106" t="n"/>
      <c r="CX319" s="1106" t="n"/>
      <c r="CY319" s="1106" t="n"/>
      <c r="CZ319" s="1106" t="n"/>
      <c r="DA319" s="1106" t="n"/>
      <c r="DB319" s="1106" t="n"/>
      <c r="DC319" s="1106" t="n"/>
      <c r="DD319" s="1106" t="n"/>
      <c r="DE319" s="1106" t="n"/>
      <c r="DF319" s="1106" t="n"/>
      <c r="DG319" s="1106" t="n"/>
      <c r="DH319" s="1106" t="n"/>
      <c r="DI319" s="1106" t="n"/>
    </row>
    <row r="320" ht="13.5" customHeight="1" s="1178">
      <c r="A320" s="1106" t="n"/>
      <c r="B320" s="1106" t="n"/>
      <c r="C320" s="1106" t="n"/>
      <c r="D320" s="1106" t="n"/>
      <c r="E320" s="1106" t="n"/>
      <c r="F320" s="1106" t="n"/>
      <c r="G320" s="144" t="n"/>
      <c r="H320" s="1106" t="n"/>
      <c r="I320" s="1106" t="n"/>
      <c r="J320" s="1106" t="n"/>
      <c r="K320" s="1106" t="n"/>
      <c r="L320" s="1106" t="n"/>
      <c r="M320" s="1106" t="n"/>
      <c r="N320" s="1106" t="n"/>
      <c r="O320" s="1106" t="n"/>
      <c r="P320" s="1106" t="n"/>
      <c r="Q320" s="1106" t="n"/>
      <c r="R320" s="1106" t="n"/>
      <c r="S320" s="1106" t="n"/>
      <c r="T320" s="230" t="n"/>
      <c r="U320" s="1106" t="n"/>
      <c r="V320" s="1106" t="n"/>
      <c r="W320" s="1106" t="n"/>
      <c r="X320" s="1106" t="n"/>
      <c r="Y320" s="1106" t="n"/>
      <c r="Z320" s="1106" t="n"/>
      <c r="AA320" s="144" t="n"/>
      <c r="AB320" s="1106" t="n"/>
      <c r="AC320" s="1106" t="n"/>
      <c r="AD320" s="1106" t="n"/>
      <c r="AE320" s="1106" t="n"/>
      <c r="AF320" s="1106" t="n"/>
      <c r="AG320" s="1106" t="n"/>
      <c r="AH320" s="144" t="n"/>
      <c r="AI320" s="1106" t="n"/>
      <c r="AJ320" s="1106" t="n"/>
      <c r="AK320" s="1106" t="n"/>
      <c r="AL320" s="1106" t="n"/>
      <c r="AM320" s="1106" t="n"/>
      <c r="AN320" s="1106" t="n"/>
      <c r="AO320" s="1106" t="n"/>
      <c r="AP320" s="1106" t="n"/>
      <c r="AQ320" s="1106" t="n"/>
      <c r="AR320" s="1106" t="n"/>
      <c r="AS320" s="1106" t="n"/>
      <c r="AT320" s="1106" t="n"/>
      <c r="AU320" s="1106" t="n"/>
      <c r="AV320" s="1106" t="n"/>
      <c r="AW320" s="1106" t="n"/>
      <c r="AX320" s="1106" t="n"/>
      <c r="AY320" s="1106" t="n"/>
      <c r="AZ320" s="144" t="n"/>
      <c r="BA320" s="1106" t="n"/>
      <c r="BB320" s="1106" t="n"/>
      <c r="BC320" s="1106" t="n"/>
      <c r="BD320" s="1106" t="n"/>
      <c r="BE320" s="1106" t="n"/>
      <c r="BF320" s="1106" t="n"/>
      <c r="BG320" s="1106" t="n"/>
      <c r="BH320" s="1106" t="n"/>
      <c r="BI320" s="1106" t="n"/>
      <c r="BJ320" s="1106" t="n"/>
      <c r="BK320" s="1106" t="n"/>
      <c r="BL320" s="1106" t="n"/>
      <c r="BM320" s="1106" t="n"/>
      <c r="BN320" s="1106" t="n"/>
      <c r="BO320" s="1106" t="n"/>
      <c r="BP320" s="1106" t="n"/>
      <c r="BQ320" s="1106" t="n"/>
      <c r="BR320" s="1106" t="n"/>
      <c r="BS320" s="1106" t="n"/>
      <c r="BT320" s="1106" t="n"/>
      <c r="BU320" s="1106" t="n"/>
      <c r="BV320" s="1106" t="n"/>
      <c r="BW320" s="1106" t="n"/>
      <c r="BX320" s="1106" t="n"/>
      <c r="BY320" s="1106" t="n"/>
      <c r="BZ320" s="1106" t="n"/>
      <c r="CA320" s="1106" t="n"/>
      <c r="CB320" s="1106" t="n"/>
      <c r="CC320" s="1106" t="n"/>
      <c r="CD320" s="1106" t="n"/>
      <c r="CE320" s="1106" t="n"/>
      <c r="CF320" s="1106" t="n"/>
      <c r="CG320" s="1106" t="n"/>
      <c r="CH320" s="1106" t="n"/>
      <c r="CI320" s="1106" t="n"/>
      <c r="CJ320" s="1106" t="n"/>
      <c r="CK320" s="1106" t="n"/>
      <c r="CL320" s="1106" t="n"/>
      <c r="CM320" s="1106" t="n"/>
      <c r="CN320" s="1106" t="n"/>
      <c r="CO320" s="1106" t="n"/>
      <c r="CP320" s="1106" t="n"/>
      <c r="CQ320" s="1106" t="n"/>
      <c r="CR320" s="1106" t="n"/>
      <c r="CS320" s="1106" t="n"/>
      <c r="CT320" s="1106" t="n"/>
      <c r="CU320" s="1106" t="n"/>
      <c r="CV320" s="1106" t="n"/>
      <c r="CW320" s="1106" t="n"/>
      <c r="CX320" s="1106" t="n"/>
      <c r="CY320" s="1106" t="n"/>
      <c r="CZ320" s="1106" t="n"/>
      <c r="DA320" s="1106" t="n"/>
      <c r="DB320" s="1106" t="n"/>
      <c r="DC320" s="1106" t="n"/>
      <c r="DD320" s="1106" t="n"/>
      <c r="DE320" s="1106" t="n"/>
      <c r="DF320" s="1106" t="n"/>
      <c r="DG320" s="1106" t="n"/>
      <c r="DH320" s="1106" t="n"/>
      <c r="DI320" s="1106" t="n"/>
    </row>
    <row r="321" ht="13.5" customHeight="1" s="1178">
      <c r="A321" s="1106" t="n"/>
      <c r="B321" s="1106" t="n"/>
      <c r="C321" s="1106" t="n"/>
      <c r="D321" s="1106" t="n"/>
      <c r="E321" s="1106" t="n"/>
      <c r="F321" s="1106" t="n"/>
      <c r="G321" s="144" t="n"/>
      <c r="H321" s="1106" t="n"/>
      <c r="I321" s="1106" t="n"/>
      <c r="J321" s="1106" t="n"/>
      <c r="K321" s="1106" t="n"/>
      <c r="L321" s="1106" t="n"/>
      <c r="M321" s="1106" t="n"/>
      <c r="N321" s="1106" t="n"/>
      <c r="O321" s="1106" t="n"/>
      <c r="P321" s="1106" t="n"/>
      <c r="Q321" s="1106" t="n"/>
      <c r="R321" s="1106" t="n"/>
      <c r="S321" s="1106" t="n"/>
      <c r="T321" s="230" t="n"/>
      <c r="U321" s="1106" t="n"/>
      <c r="V321" s="1106" t="n"/>
      <c r="W321" s="1106" t="n"/>
      <c r="X321" s="1106" t="n"/>
      <c r="Y321" s="1106" t="n"/>
      <c r="Z321" s="1106" t="n"/>
      <c r="AA321" s="144" t="n"/>
      <c r="AB321" s="1106" t="n"/>
      <c r="AC321" s="1106" t="n"/>
      <c r="AD321" s="1106" t="n"/>
      <c r="AE321" s="1106" t="n"/>
      <c r="AF321" s="1106" t="n"/>
      <c r="AG321" s="1106" t="n"/>
      <c r="AH321" s="144" t="n"/>
      <c r="AI321" s="1106" t="n"/>
      <c r="AJ321" s="1106" t="n"/>
      <c r="AK321" s="1106" t="n"/>
      <c r="AL321" s="1106" t="n"/>
      <c r="AM321" s="1106" t="n"/>
      <c r="AN321" s="1106" t="n"/>
      <c r="AO321" s="1106" t="n"/>
      <c r="AP321" s="1106" t="n"/>
      <c r="AQ321" s="1106" t="n"/>
      <c r="AR321" s="1106" t="n"/>
      <c r="AS321" s="1106" t="n"/>
      <c r="AT321" s="1106" t="n"/>
      <c r="AU321" s="1106" t="n"/>
      <c r="AV321" s="1106" t="n"/>
      <c r="AW321" s="1106" t="n"/>
      <c r="AX321" s="1106" t="n"/>
      <c r="AY321" s="1106" t="n"/>
      <c r="AZ321" s="144" t="n"/>
      <c r="BA321" s="1106" t="n"/>
      <c r="BB321" s="1106" t="n"/>
      <c r="BC321" s="1106" t="n"/>
      <c r="BD321" s="1106" t="n"/>
      <c r="BE321" s="1106" t="n"/>
      <c r="BF321" s="1106" t="n"/>
      <c r="BG321" s="1106" t="n"/>
      <c r="BH321" s="1106" t="n"/>
      <c r="BI321" s="1106" t="n"/>
      <c r="BJ321" s="1106" t="n"/>
      <c r="BK321" s="1106" t="n"/>
      <c r="BL321" s="1106" t="n"/>
      <c r="BM321" s="1106" t="n"/>
      <c r="BN321" s="1106" t="n"/>
      <c r="BO321" s="1106" t="n"/>
      <c r="BP321" s="1106" t="n"/>
      <c r="BQ321" s="1106" t="n"/>
      <c r="BR321" s="1106" t="n"/>
      <c r="BS321" s="1106" t="n"/>
      <c r="BT321" s="1106" t="n"/>
      <c r="BU321" s="1106" t="n"/>
      <c r="BV321" s="1106" t="n"/>
      <c r="BW321" s="1106" t="n"/>
      <c r="BX321" s="1106" t="n"/>
      <c r="BY321" s="1106" t="n"/>
      <c r="BZ321" s="1106" t="n"/>
      <c r="CA321" s="1106" t="n"/>
      <c r="CB321" s="1106" t="n"/>
      <c r="CC321" s="1106" t="n"/>
      <c r="CD321" s="1106" t="n"/>
      <c r="CE321" s="1106" t="n"/>
      <c r="CF321" s="1106" t="n"/>
      <c r="CG321" s="1106" t="n"/>
      <c r="CH321" s="1106" t="n"/>
      <c r="CI321" s="1106" t="n"/>
      <c r="CJ321" s="1106" t="n"/>
      <c r="CK321" s="1106" t="n"/>
      <c r="CL321" s="1106" t="n"/>
      <c r="CM321" s="1106" t="n"/>
      <c r="CN321" s="1106" t="n"/>
      <c r="CO321" s="1106" t="n"/>
      <c r="CP321" s="1106" t="n"/>
      <c r="CQ321" s="1106" t="n"/>
      <c r="CR321" s="1106" t="n"/>
      <c r="CS321" s="1106" t="n"/>
      <c r="CT321" s="1106" t="n"/>
      <c r="CU321" s="1106" t="n"/>
      <c r="CV321" s="1106" t="n"/>
      <c r="CW321" s="1106" t="n"/>
      <c r="CX321" s="1106" t="n"/>
      <c r="CY321" s="1106" t="n"/>
      <c r="CZ321" s="1106" t="n"/>
      <c r="DA321" s="1106" t="n"/>
      <c r="DB321" s="1106" t="n"/>
      <c r="DC321" s="1106" t="n"/>
      <c r="DD321" s="1106" t="n"/>
      <c r="DE321" s="1106" t="n"/>
      <c r="DF321" s="1106" t="n"/>
      <c r="DG321" s="1106" t="n"/>
      <c r="DH321" s="1106" t="n"/>
      <c r="DI321" s="1106" t="n"/>
    </row>
    <row r="322" ht="13.5" customHeight="1" s="1178">
      <c r="A322" s="1106" t="n"/>
      <c r="B322" s="1106" t="n"/>
      <c r="C322" s="1106" t="n"/>
      <c r="D322" s="1106" t="n"/>
      <c r="E322" s="1106" t="n"/>
      <c r="F322" s="1106" t="n"/>
      <c r="G322" s="144" t="n"/>
      <c r="H322" s="1106" t="n"/>
      <c r="I322" s="1106" t="n"/>
      <c r="J322" s="1106" t="n"/>
      <c r="K322" s="1106" t="n"/>
      <c r="L322" s="1106" t="n"/>
      <c r="M322" s="1106" t="n"/>
      <c r="N322" s="1106" t="n"/>
      <c r="O322" s="1106" t="n"/>
      <c r="P322" s="1106" t="n"/>
      <c r="Q322" s="1106" t="n"/>
      <c r="R322" s="1106" t="n"/>
      <c r="S322" s="1106" t="n"/>
      <c r="T322" s="230" t="n"/>
      <c r="U322" s="1106" t="n"/>
      <c r="V322" s="1106" t="n"/>
      <c r="W322" s="1106" t="n"/>
      <c r="X322" s="1106" t="n"/>
      <c r="Y322" s="1106" t="n"/>
      <c r="Z322" s="1106" t="n"/>
      <c r="AA322" s="144" t="n"/>
      <c r="AB322" s="1106" t="n"/>
      <c r="AC322" s="1106" t="n"/>
      <c r="AD322" s="1106" t="n"/>
      <c r="AE322" s="1106" t="n"/>
      <c r="AF322" s="1106" t="n"/>
      <c r="AG322" s="1106" t="n"/>
      <c r="AH322" s="144" t="n"/>
      <c r="AI322" s="1106" t="n"/>
      <c r="AJ322" s="1106" t="n"/>
      <c r="AK322" s="1106" t="n"/>
      <c r="AL322" s="1106" t="n"/>
      <c r="AM322" s="1106" t="n"/>
      <c r="AN322" s="1106" t="n"/>
      <c r="AO322" s="1106" t="n"/>
      <c r="AP322" s="1106" t="n"/>
      <c r="AQ322" s="1106" t="n"/>
      <c r="AR322" s="1106" t="n"/>
      <c r="AS322" s="1106" t="n"/>
      <c r="AT322" s="1106" t="n"/>
      <c r="AU322" s="1106" t="n"/>
      <c r="AV322" s="1106" t="n"/>
      <c r="AW322" s="1106" t="n"/>
      <c r="AX322" s="1106" t="n"/>
      <c r="AY322" s="1106" t="n"/>
      <c r="AZ322" s="144" t="n"/>
      <c r="BA322" s="1106" t="n"/>
      <c r="BB322" s="1106" t="n"/>
      <c r="BC322" s="1106" t="n"/>
      <c r="BD322" s="1106" t="n"/>
      <c r="BE322" s="1106" t="n"/>
      <c r="BF322" s="1106" t="n"/>
      <c r="BG322" s="1106" t="n"/>
      <c r="BH322" s="1106" t="n"/>
      <c r="BI322" s="1106" t="n"/>
      <c r="BJ322" s="1106" t="n"/>
      <c r="BK322" s="1106" t="n"/>
      <c r="BL322" s="1106" t="n"/>
      <c r="BM322" s="1106" t="n"/>
      <c r="BN322" s="1106" t="n"/>
      <c r="BO322" s="1106" t="n"/>
      <c r="BP322" s="1106" t="n"/>
      <c r="BQ322" s="1106" t="n"/>
      <c r="BR322" s="1106" t="n"/>
      <c r="BS322" s="1106" t="n"/>
      <c r="BT322" s="1106" t="n"/>
      <c r="BU322" s="1106" t="n"/>
      <c r="BV322" s="1106" t="n"/>
      <c r="BW322" s="1106" t="n"/>
      <c r="BX322" s="1106" t="n"/>
      <c r="BY322" s="1106" t="n"/>
      <c r="BZ322" s="1106" t="n"/>
      <c r="CA322" s="1106" t="n"/>
      <c r="CB322" s="1106" t="n"/>
      <c r="CC322" s="1106" t="n"/>
      <c r="CD322" s="1106" t="n"/>
      <c r="CE322" s="1106" t="n"/>
      <c r="CF322" s="1106" t="n"/>
      <c r="CG322" s="1106" t="n"/>
      <c r="CH322" s="1106" t="n"/>
      <c r="CI322" s="1106" t="n"/>
      <c r="CJ322" s="1106" t="n"/>
      <c r="CK322" s="1106" t="n"/>
      <c r="CL322" s="1106" t="n"/>
      <c r="CM322" s="1106" t="n"/>
      <c r="CN322" s="1106" t="n"/>
      <c r="CO322" s="1106" t="n"/>
      <c r="CP322" s="1106" t="n"/>
      <c r="CQ322" s="1106" t="n"/>
      <c r="CR322" s="1106" t="n"/>
      <c r="CS322" s="1106" t="n"/>
      <c r="CT322" s="1106" t="n"/>
      <c r="CU322" s="1106" t="n"/>
      <c r="CV322" s="1106" t="n"/>
      <c r="CW322" s="1106" t="n"/>
      <c r="CX322" s="1106" t="n"/>
      <c r="CY322" s="1106" t="n"/>
      <c r="CZ322" s="1106" t="n"/>
      <c r="DA322" s="1106" t="n"/>
      <c r="DB322" s="1106" t="n"/>
      <c r="DC322" s="1106" t="n"/>
      <c r="DD322" s="1106" t="n"/>
      <c r="DE322" s="1106" t="n"/>
      <c r="DF322" s="1106" t="n"/>
      <c r="DG322" s="1106" t="n"/>
      <c r="DH322" s="1106" t="n"/>
      <c r="DI322" s="1106" t="n"/>
    </row>
    <row r="323" ht="13.5" customHeight="1" s="1178">
      <c r="A323" s="1106" t="n"/>
      <c r="B323" s="1106" t="n"/>
      <c r="C323" s="1106" t="n"/>
      <c r="D323" s="1106" t="n"/>
      <c r="E323" s="1106" t="n"/>
      <c r="F323" s="1106" t="n"/>
      <c r="G323" s="144" t="n"/>
      <c r="H323" s="1106" t="n"/>
      <c r="I323" s="1106" t="n"/>
      <c r="J323" s="1106" t="n"/>
      <c r="K323" s="1106" t="n"/>
      <c r="L323" s="1106" t="n"/>
      <c r="M323" s="1106" t="n"/>
      <c r="N323" s="1106" t="n"/>
      <c r="O323" s="1106" t="n"/>
      <c r="P323" s="1106" t="n"/>
      <c r="Q323" s="1106" t="n"/>
      <c r="R323" s="1106" t="n"/>
      <c r="S323" s="1106" t="n"/>
      <c r="T323" s="230" t="n"/>
      <c r="U323" s="1106" t="n"/>
      <c r="V323" s="1106" t="n"/>
      <c r="W323" s="1106" t="n"/>
      <c r="X323" s="1106" t="n"/>
      <c r="Y323" s="1106" t="n"/>
      <c r="Z323" s="1106" t="n"/>
      <c r="AA323" s="144" t="n"/>
      <c r="AB323" s="1106" t="n"/>
      <c r="AC323" s="1106" t="n"/>
      <c r="AD323" s="1106" t="n"/>
      <c r="AE323" s="1106" t="n"/>
      <c r="AF323" s="1106" t="n"/>
      <c r="AG323" s="1106" t="n"/>
      <c r="AH323" s="144" t="n"/>
      <c r="AI323" s="1106" t="n"/>
      <c r="AJ323" s="1106" t="n"/>
      <c r="AK323" s="1106" t="n"/>
      <c r="AL323" s="1106" t="n"/>
      <c r="AM323" s="1106" t="n"/>
      <c r="AN323" s="1106" t="n"/>
      <c r="AO323" s="1106" t="n"/>
      <c r="AP323" s="1106" t="n"/>
      <c r="AQ323" s="1106" t="n"/>
      <c r="AR323" s="1106" t="n"/>
      <c r="AS323" s="1106" t="n"/>
      <c r="AT323" s="1106" t="n"/>
      <c r="AU323" s="1106" t="n"/>
      <c r="AV323" s="1106" t="n"/>
      <c r="AW323" s="1106" t="n"/>
      <c r="AX323" s="1106" t="n"/>
      <c r="AY323" s="1106" t="n"/>
      <c r="AZ323" s="144" t="n"/>
      <c r="BA323" s="1106" t="n"/>
      <c r="BB323" s="1106" t="n"/>
      <c r="BC323" s="1106" t="n"/>
      <c r="BD323" s="1106" t="n"/>
      <c r="BE323" s="1106" t="n"/>
      <c r="BF323" s="1106" t="n"/>
      <c r="BG323" s="1106" t="n"/>
      <c r="BH323" s="1106" t="n"/>
      <c r="BI323" s="1106" t="n"/>
      <c r="BJ323" s="1106" t="n"/>
      <c r="BK323" s="1106" t="n"/>
      <c r="BL323" s="1106" t="n"/>
      <c r="BM323" s="1106" t="n"/>
      <c r="BN323" s="1106" t="n"/>
      <c r="BO323" s="1106" t="n"/>
      <c r="BP323" s="1106" t="n"/>
      <c r="BQ323" s="1106" t="n"/>
      <c r="BR323" s="1106" t="n"/>
      <c r="BS323" s="1106" t="n"/>
      <c r="BT323" s="1106" t="n"/>
      <c r="BU323" s="1106" t="n"/>
      <c r="BV323" s="1106" t="n"/>
      <c r="BW323" s="1106" t="n"/>
      <c r="BX323" s="1106" t="n"/>
      <c r="BY323" s="1106" t="n"/>
      <c r="BZ323" s="1106" t="n"/>
      <c r="CA323" s="1106" t="n"/>
      <c r="CB323" s="1106" t="n"/>
      <c r="CC323" s="1106" t="n"/>
      <c r="CD323" s="1106" t="n"/>
      <c r="CE323" s="1106" t="n"/>
      <c r="CF323" s="1106" t="n"/>
      <c r="CG323" s="1106" t="n"/>
      <c r="CH323" s="1106" t="n"/>
      <c r="CI323" s="1106" t="n"/>
      <c r="CJ323" s="1106" t="n"/>
      <c r="CK323" s="1106" t="n"/>
      <c r="CL323" s="1106" t="n"/>
      <c r="CM323" s="1106" t="n"/>
      <c r="CN323" s="1106" t="n"/>
      <c r="CO323" s="1106" t="n"/>
      <c r="CP323" s="1106" t="n"/>
      <c r="CQ323" s="1106" t="n"/>
      <c r="CR323" s="1106" t="n"/>
      <c r="CS323" s="1106" t="n"/>
      <c r="CT323" s="1106" t="n"/>
      <c r="CU323" s="1106" t="n"/>
      <c r="CV323" s="1106" t="n"/>
      <c r="CW323" s="1106" t="n"/>
      <c r="CX323" s="1106" t="n"/>
      <c r="CY323" s="1106" t="n"/>
      <c r="CZ323" s="1106" t="n"/>
      <c r="DA323" s="1106" t="n"/>
      <c r="DB323" s="1106" t="n"/>
      <c r="DC323" s="1106" t="n"/>
      <c r="DD323" s="1106" t="n"/>
      <c r="DE323" s="1106" t="n"/>
      <c r="DF323" s="1106" t="n"/>
      <c r="DG323" s="1106" t="n"/>
      <c r="DH323" s="1106" t="n"/>
      <c r="DI323" s="1106" t="n"/>
    </row>
    <row r="324" ht="13.5" customHeight="1" s="1178">
      <c r="A324" s="1106" t="n"/>
      <c r="B324" s="1106" t="n"/>
      <c r="C324" s="1106" t="n"/>
      <c r="D324" s="1106" t="n"/>
      <c r="E324" s="1106" t="n"/>
      <c r="F324" s="1106" t="n"/>
      <c r="G324" s="144" t="n"/>
      <c r="H324" s="1106" t="n"/>
      <c r="I324" s="1106" t="n"/>
      <c r="J324" s="1106" t="n"/>
      <c r="K324" s="1106" t="n"/>
      <c r="L324" s="1106" t="n"/>
      <c r="M324" s="1106" t="n"/>
      <c r="N324" s="1106" t="n"/>
      <c r="O324" s="1106" t="n"/>
      <c r="P324" s="1106" t="n"/>
      <c r="Q324" s="1106" t="n"/>
      <c r="R324" s="1106" t="n"/>
      <c r="S324" s="1106" t="n"/>
      <c r="T324" s="230" t="n"/>
      <c r="U324" s="1106" t="n"/>
      <c r="V324" s="1106" t="n"/>
      <c r="W324" s="1106" t="n"/>
      <c r="X324" s="1106" t="n"/>
      <c r="Y324" s="1106" t="n"/>
      <c r="Z324" s="1106" t="n"/>
      <c r="AA324" s="144" t="n"/>
      <c r="AB324" s="1106" t="n"/>
      <c r="AC324" s="1106" t="n"/>
      <c r="AD324" s="1106" t="n"/>
      <c r="AE324" s="1106" t="n"/>
      <c r="AF324" s="1106" t="n"/>
      <c r="AG324" s="1106" t="n"/>
      <c r="AH324" s="144" t="n"/>
      <c r="AI324" s="1106" t="n"/>
      <c r="AJ324" s="1106" t="n"/>
      <c r="AK324" s="1106" t="n"/>
      <c r="AL324" s="1106" t="n"/>
      <c r="AM324" s="1106" t="n"/>
      <c r="AN324" s="1106" t="n"/>
      <c r="AO324" s="1106" t="n"/>
      <c r="AP324" s="1106" t="n"/>
      <c r="AQ324" s="1106" t="n"/>
      <c r="AR324" s="1106" t="n"/>
      <c r="AS324" s="1106" t="n"/>
      <c r="AT324" s="1106" t="n"/>
      <c r="AU324" s="1106" t="n"/>
      <c r="AV324" s="1106" t="n"/>
      <c r="AW324" s="1106" t="n"/>
      <c r="AX324" s="1106" t="n"/>
      <c r="AY324" s="1106" t="n"/>
      <c r="AZ324" s="144" t="n"/>
      <c r="BA324" s="1106" t="n"/>
      <c r="BB324" s="1106" t="n"/>
      <c r="BC324" s="1106" t="n"/>
      <c r="BD324" s="1106" t="n"/>
      <c r="BE324" s="1106" t="n"/>
      <c r="BF324" s="1106" t="n"/>
      <c r="BG324" s="1106" t="n"/>
      <c r="BH324" s="1106" t="n"/>
      <c r="BI324" s="1106" t="n"/>
      <c r="BJ324" s="1106" t="n"/>
      <c r="BK324" s="1106" t="n"/>
      <c r="BL324" s="1106" t="n"/>
      <c r="BM324" s="1106" t="n"/>
      <c r="BN324" s="1106" t="n"/>
      <c r="BO324" s="1106" t="n"/>
      <c r="BP324" s="1106" t="n"/>
      <c r="BQ324" s="1106" t="n"/>
      <c r="BR324" s="1106" t="n"/>
      <c r="BS324" s="1106" t="n"/>
      <c r="BT324" s="1106" t="n"/>
      <c r="BU324" s="1106" t="n"/>
      <c r="BV324" s="1106" t="n"/>
      <c r="BW324" s="1106" t="n"/>
      <c r="BX324" s="1106" t="n"/>
      <c r="BY324" s="1106" t="n"/>
      <c r="BZ324" s="1106" t="n"/>
      <c r="CA324" s="1106" t="n"/>
      <c r="CB324" s="1106" t="n"/>
      <c r="CC324" s="1106" t="n"/>
      <c r="CD324" s="1106" t="n"/>
      <c r="CE324" s="1106" t="n"/>
      <c r="CF324" s="1106" t="n"/>
      <c r="CG324" s="1106" t="n"/>
      <c r="CH324" s="1106" t="n"/>
      <c r="CI324" s="1106" t="n"/>
      <c r="CJ324" s="1106" t="n"/>
      <c r="CK324" s="1106" t="n"/>
      <c r="CL324" s="1106" t="n"/>
      <c r="CM324" s="1106" t="n"/>
      <c r="CN324" s="1106" t="n"/>
      <c r="CO324" s="1106" t="n"/>
      <c r="CP324" s="1106" t="n"/>
      <c r="CQ324" s="1106" t="n"/>
      <c r="CR324" s="1106" t="n"/>
      <c r="CS324" s="1106" t="n"/>
      <c r="CT324" s="1106" t="n"/>
      <c r="CU324" s="1106" t="n"/>
      <c r="CV324" s="1106" t="n"/>
      <c r="CW324" s="1106" t="n"/>
      <c r="CX324" s="1106" t="n"/>
      <c r="CY324" s="1106" t="n"/>
      <c r="CZ324" s="1106" t="n"/>
      <c r="DA324" s="1106" t="n"/>
      <c r="DB324" s="1106" t="n"/>
      <c r="DC324" s="1106" t="n"/>
      <c r="DD324" s="1106" t="n"/>
      <c r="DE324" s="1106" t="n"/>
      <c r="DF324" s="1106" t="n"/>
      <c r="DG324" s="1106" t="n"/>
      <c r="DH324" s="1106" t="n"/>
      <c r="DI324" s="1106" t="n"/>
    </row>
    <row r="325" ht="13.5" customHeight="1" s="1178">
      <c r="A325" s="1106" t="n"/>
      <c r="B325" s="1106" t="n"/>
      <c r="C325" s="1106" t="n"/>
      <c r="D325" s="1106" t="n"/>
      <c r="E325" s="1106" t="n"/>
      <c r="F325" s="1106" t="n"/>
      <c r="G325" s="144" t="n"/>
      <c r="H325" s="1106" t="n"/>
      <c r="I325" s="1106" t="n"/>
      <c r="J325" s="1106" t="n"/>
      <c r="K325" s="1106" t="n"/>
      <c r="L325" s="1106" t="n"/>
      <c r="M325" s="1106" t="n"/>
      <c r="N325" s="1106" t="n"/>
      <c r="O325" s="1106" t="n"/>
      <c r="P325" s="1106" t="n"/>
      <c r="Q325" s="1106" t="n"/>
      <c r="R325" s="1106" t="n"/>
      <c r="S325" s="1106" t="n"/>
      <c r="T325" s="230" t="n"/>
      <c r="U325" s="1106" t="n"/>
      <c r="V325" s="1106" t="n"/>
      <c r="W325" s="1106" t="n"/>
      <c r="X325" s="1106" t="n"/>
      <c r="Y325" s="1106" t="n"/>
      <c r="Z325" s="1106" t="n"/>
      <c r="AA325" s="144" t="n"/>
      <c r="AB325" s="1106" t="n"/>
      <c r="AC325" s="1106" t="n"/>
      <c r="AD325" s="1106" t="n"/>
      <c r="AE325" s="1106" t="n"/>
      <c r="AF325" s="1106" t="n"/>
      <c r="AG325" s="1106" t="n"/>
      <c r="AH325" s="144" t="n"/>
      <c r="AI325" s="1106" t="n"/>
      <c r="AJ325" s="1106" t="n"/>
      <c r="AK325" s="1106" t="n"/>
      <c r="AL325" s="1106" t="n"/>
      <c r="AM325" s="1106" t="n"/>
      <c r="AN325" s="1106" t="n"/>
      <c r="AO325" s="1106" t="n"/>
      <c r="AP325" s="1106" t="n"/>
      <c r="AQ325" s="1106" t="n"/>
      <c r="AR325" s="1106" t="n"/>
      <c r="AS325" s="1106" t="n"/>
      <c r="AT325" s="1106" t="n"/>
      <c r="AU325" s="1106" t="n"/>
      <c r="AV325" s="1106" t="n"/>
      <c r="AW325" s="1106" t="n"/>
      <c r="AX325" s="1106" t="n"/>
      <c r="AY325" s="1106" t="n"/>
      <c r="AZ325" s="144" t="n"/>
      <c r="BA325" s="1106" t="n"/>
      <c r="BB325" s="1106" t="n"/>
      <c r="BC325" s="1106" t="n"/>
      <c r="BD325" s="1106" t="n"/>
      <c r="BE325" s="1106" t="n"/>
      <c r="BF325" s="1106" t="n"/>
      <c r="BG325" s="1106" t="n"/>
      <c r="BH325" s="1106" t="n"/>
      <c r="BI325" s="1106" t="n"/>
      <c r="BJ325" s="1106" t="n"/>
      <c r="BK325" s="1106" t="n"/>
      <c r="BL325" s="1106" t="n"/>
      <c r="BM325" s="1106" t="n"/>
      <c r="BN325" s="1106" t="n"/>
      <c r="BO325" s="1106" t="n"/>
      <c r="BP325" s="1106" t="n"/>
      <c r="BQ325" s="1106" t="n"/>
      <c r="BR325" s="1106" t="n"/>
      <c r="BS325" s="1106" t="n"/>
      <c r="BT325" s="1106" t="n"/>
      <c r="BU325" s="1106" t="n"/>
      <c r="BV325" s="1106" t="n"/>
      <c r="BW325" s="1106" t="n"/>
      <c r="BX325" s="1106" t="n"/>
      <c r="BY325" s="1106" t="n"/>
      <c r="BZ325" s="1106" t="n"/>
      <c r="CA325" s="1106" t="n"/>
      <c r="CB325" s="1106" t="n"/>
      <c r="CC325" s="1106" t="n"/>
      <c r="CD325" s="1106" t="n"/>
      <c r="CE325" s="1106" t="n"/>
      <c r="CF325" s="1106" t="n"/>
      <c r="CG325" s="1106" t="n"/>
      <c r="CH325" s="1106" t="n"/>
      <c r="CI325" s="1106" t="n"/>
      <c r="CJ325" s="1106" t="n"/>
      <c r="CK325" s="1106" t="n"/>
      <c r="CL325" s="1106" t="n"/>
      <c r="CM325" s="1106" t="n"/>
      <c r="CN325" s="1106" t="n"/>
      <c r="CO325" s="1106" t="n"/>
      <c r="CP325" s="1106" t="n"/>
      <c r="CQ325" s="1106" t="n"/>
      <c r="CR325" s="1106" t="n"/>
      <c r="CS325" s="1106" t="n"/>
      <c r="CT325" s="1106" t="n"/>
      <c r="CU325" s="1106" t="n"/>
      <c r="CV325" s="1106" t="n"/>
      <c r="CW325" s="1106" t="n"/>
      <c r="CX325" s="1106" t="n"/>
      <c r="CY325" s="1106" t="n"/>
      <c r="CZ325" s="1106" t="n"/>
      <c r="DA325" s="1106" t="n"/>
      <c r="DB325" s="1106" t="n"/>
      <c r="DC325" s="1106" t="n"/>
      <c r="DD325" s="1106" t="n"/>
      <c r="DE325" s="1106" t="n"/>
      <c r="DF325" s="1106" t="n"/>
      <c r="DG325" s="1106" t="n"/>
      <c r="DH325" s="1106" t="n"/>
      <c r="DI325" s="1106" t="n"/>
    </row>
    <row r="326" ht="13.5" customHeight="1" s="1178">
      <c r="A326" s="1106" t="n"/>
      <c r="B326" s="1106" t="n"/>
      <c r="C326" s="1106" t="n"/>
      <c r="D326" s="1106" t="n"/>
      <c r="E326" s="1106" t="n"/>
      <c r="F326" s="1106" t="n"/>
      <c r="G326" s="144" t="n"/>
      <c r="H326" s="1106" t="n"/>
      <c r="I326" s="1106" t="n"/>
      <c r="J326" s="1106" t="n"/>
      <c r="K326" s="1106" t="n"/>
      <c r="L326" s="1106" t="n"/>
      <c r="M326" s="1106" t="n"/>
      <c r="N326" s="1106" t="n"/>
      <c r="O326" s="1106" t="n"/>
      <c r="P326" s="1106" t="n"/>
      <c r="Q326" s="1106" t="n"/>
      <c r="R326" s="1106" t="n"/>
      <c r="S326" s="1106" t="n"/>
      <c r="T326" s="230" t="n"/>
      <c r="U326" s="1106" t="n"/>
      <c r="V326" s="1106" t="n"/>
      <c r="W326" s="1106" t="n"/>
      <c r="X326" s="1106" t="n"/>
      <c r="Y326" s="1106" t="n"/>
      <c r="Z326" s="1106" t="n"/>
      <c r="AA326" s="144" t="n"/>
      <c r="AB326" s="1106" t="n"/>
      <c r="AC326" s="1106" t="n"/>
      <c r="AD326" s="1106" t="n"/>
      <c r="AE326" s="1106" t="n"/>
      <c r="AF326" s="1106" t="n"/>
      <c r="AG326" s="1106" t="n"/>
      <c r="AH326" s="144" t="n"/>
      <c r="AI326" s="1106" t="n"/>
      <c r="AJ326" s="1106" t="n"/>
      <c r="AK326" s="1106" t="n"/>
      <c r="AL326" s="1106" t="n"/>
      <c r="AM326" s="1106" t="n"/>
      <c r="AN326" s="1106" t="n"/>
      <c r="AO326" s="1106" t="n"/>
      <c r="AP326" s="1106" t="n"/>
      <c r="AQ326" s="1106" t="n"/>
      <c r="AR326" s="1106" t="n"/>
      <c r="AS326" s="1106" t="n"/>
      <c r="AT326" s="1106" t="n"/>
      <c r="AU326" s="1106" t="n"/>
      <c r="AV326" s="1106" t="n"/>
      <c r="AW326" s="1106" t="n"/>
      <c r="AX326" s="1106" t="n"/>
      <c r="AY326" s="1106" t="n"/>
      <c r="AZ326" s="144" t="n"/>
      <c r="BA326" s="1106" t="n"/>
      <c r="BB326" s="1106" t="n"/>
      <c r="BC326" s="1106" t="n"/>
      <c r="BD326" s="1106" t="n"/>
      <c r="BE326" s="1106" t="n"/>
      <c r="BF326" s="1106" t="n"/>
      <c r="BG326" s="1106" t="n"/>
      <c r="BH326" s="1106" t="n"/>
      <c r="BI326" s="1106" t="n"/>
      <c r="BJ326" s="1106" t="n"/>
      <c r="BK326" s="1106" t="n"/>
      <c r="BL326" s="1106" t="n"/>
      <c r="BM326" s="1106" t="n"/>
      <c r="BN326" s="1106" t="n"/>
      <c r="BO326" s="1106" t="n"/>
      <c r="BP326" s="1106" t="n"/>
      <c r="BQ326" s="1106" t="n"/>
      <c r="BR326" s="1106" t="n"/>
      <c r="BS326" s="1106" t="n"/>
      <c r="BT326" s="1106" t="n"/>
      <c r="BU326" s="1106" t="n"/>
      <c r="BV326" s="1106" t="n"/>
      <c r="BW326" s="1106" t="n"/>
      <c r="BX326" s="1106" t="n"/>
      <c r="BY326" s="1106" t="n"/>
      <c r="BZ326" s="1106" t="n"/>
      <c r="CA326" s="1106" t="n"/>
      <c r="CB326" s="1106" t="n"/>
      <c r="CC326" s="1106" t="n"/>
      <c r="CD326" s="1106" t="n"/>
      <c r="CE326" s="1106" t="n"/>
      <c r="CF326" s="1106" t="n"/>
      <c r="CG326" s="1106" t="n"/>
      <c r="CH326" s="1106" t="n"/>
      <c r="CI326" s="1106" t="n"/>
      <c r="CJ326" s="1106" t="n"/>
      <c r="CK326" s="1106" t="n"/>
      <c r="CL326" s="1106" t="n"/>
      <c r="CM326" s="1106" t="n"/>
      <c r="CN326" s="1106" t="n"/>
      <c r="CO326" s="1106" t="n"/>
      <c r="CP326" s="1106" t="n"/>
      <c r="CQ326" s="1106" t="n"/>
      <c r="CR326" s="1106" t="n"/>
      <c r="CS326" s="1106" t="n"/>
      <c r="CT326" s="1106" t="n"/>
      <c r="CU326" s="1106" t="n"/>
      <c r="CV326" s="1106" t="n"/>
      <c r="CW326" s="1106" t="n"/>
      <c r="CX326" s="1106" t="n"/>
      <c r="CY326" s="1106" t="n"/>
      <c r="CZ326" s="1106" t="n"/>
      <c r="DA326" s="1106" t="n"/>
      <c r="DB326" s="1106" t="n"/>
      <c r="DC326" s="1106" t="n"/>
      <c r="DD326" s="1106" t="n"/>
      <c r="DE326" s="1106" t="n"/>
      <c r="DF326" s="1106" t="n"/>
      <c r="DG326" s="1106" t="n"/>
      <c r="DH326" s="1106" t="n"/>
      <c r="DI326" s="1106" t="n"/>
    </row>
    <row r="327" ht="13.5" customHeight="1" s="1178">
      <c r="A327" s="1106" t="n"/>
      <c r="B327" s="1106" t="n"/>
      <c r="C327" s="1106" t="n"/>
      <c r="D327" s="1106" t="n"/>
      <c r="E327" s="1106" t="n"/>
      <c r="F327" s="1106" t="n"/>
      <c r="G327" s="144" t="n"/>
      <c r="H327" s="1106" t="n"/>
      <c r="I327" s="1106" t="n"/>
      <c r="J327" s="1106" t="n"/>
      <c r="K327" s="1106" t="n"/>
      <c r="L327" s="1106" t="n"/>
      <c r="M327" s="1106" t="n"/>
      <c r="N327" s="1106" t="n"/>
      <c r="O327" s="1106" t="n"/>
      <c r="P327" s="1106" t="n"/>
      <c r="Q327" s="1106" t="n"/>
      <c r="R327" s="1106" t="n"/>
      <c r="S327" s="1106" t="n"/>
      <c r="T327" s="230" t="n"/>
      <c r="U327" s="1106" t="n"/>
      <c r="V327" s="1106" t="n"/>
      <c r="W327" s="1106" t="n"/>
      <c r="X327" s="1106" t="n"/>
      <c r="Y327" s="1106" t="n"/>
      <c r="Z327" s="1106" t="n"/>
      <c r="AA327" s="144" t="n"/>
      <c r="AB327" s="1106" t="n"/>
      <c r="AC327" s="1106" t="n"/>
      <c r="AD327" s="1106" t="n"/>
      <c r="AE327" s="1106" t="n"/>
      <c r="AF327" s="1106" t="n"/>
      <c r="AG327" s="1106" t="n"/>
      <c r="AH327" s="144" t="n"/>
      <c r="AI327" s="1106" t="n"/>
      <c r="AJ327" s="1106" t="n"/>
      <c r="AK327" s="1106" t="n"/>
      <c r="AL327" s="1106" t="n"/>
      <c r="AM327" s="1106" t="n"/>
      <c r="AN327" s="1106" t="n"/>
      <c r="AO327" s="1106" t="n"/>
      <c r="AP327" s="1106" t="n"/>
      <c r="AQ327" s="1106" t="n"/>
      <c r="AR327" s="1106" t="n"/>
      <c r="AS327" s="1106" t="n"/>
      <c r="AT327" s="1106" t="n"/>
      <c r="AU327" s="1106" t="n"/>
      <c r="AV327" s="1106" t="n"/>
      <c r="AW327" s="1106" t="n"/>
      <c r="AX327" s="1106" t="n"/>
      <c r="AY327" s="1106" t="n"/>
      <c r="AZ327" s="144" t="n"/>
      <c r="BA327" s="1106" t="n"/>
      <c r="BB327" s="1106" t="n"/>
      <c r="BC327" s="1106" t="n"/>
      <c r="BD327" s="1106" t="n"/>
      <c r="BE327" s="1106" t="n"/>
      <c r="BF327" s="1106" t="n"/>
      <c r="BG327" s="1106" t="n"/>
      <c r="BH327" s="1106" t="n"/>
      <c r="BI327" s="1106" t="n"/>
      <c r="BJ327" s="1106" t="n"/>
      <c r="BK327" s="1106" t="n"/>
      <c r="BL327" s="1106" t="n"/>
      <c r="BM327" s="1106" t="n"/>
      <c r="BN327" s="1106" t="n"/>
      <c r="BO327" s="1106" t="n"/>
      <c r="BP327" s="1106" t="n"/>
      <c r="BQ327" s="1106" t="n"/>
      <c r="BR327" s="1106" t="n"/>
      <c r="BS327" s="1106" t="n"/>
      <c r="BT327" s="1106" t="n"/>
      <c r="BU327" s="1106" t="n"/>
      <c r="BV327" s="1106" t="n"/>
      <c r="BW327" s="1106" t="n"/>
      <c r="BX327" s="1106" t="n"/>
      <c r="BY327" s="1106" t="n"/>
      <c r="BZ327" s="1106" t="n"/>
      <c r="CA327" s="1106" t="n"/>
      <c r="CB327" s="1106" t="n"/>
      <c r="CC327" s="1106" t="n"/>
      <c r="CD327" s="1106" t="n"/>
      <c r="CE327" s="1106" t="n"/>
      <c r="CF327" s="1106" t="n"/>
      <c r="CG327" s="1106" t="n"/>
      <c r="CH327" s="1106" t="n"/>
      <c r="CI327" s="1106" t="n"/>
      <c r="CJ327" s="1106" t="n"/>
      <c r="CK327" s="1106" t="n"/>
      <c r="CL327" s="1106" t="n"/>
      <c r="CM327" s="1106" t="n"/>
      <c r="CN327" s="1106" t="n"/>
      <c r="CO327" s="1106" t="n"/>
      <c r="CP327" s="1106" t="n"/>
      <c r="CQ327" s="1106" t="n"/>
      <c r="CR327" s="1106" t="n"/>
      <c r="CS327" s="1106" t="n"/>
      <c r="CT327" s="1106" t="n"/>
      <c r="CU327" s="1106" t="n"/>
      <c r="CV327" s="1106" t="n"/>
      <c r="CW327" s="1106" t="n"/>
      <c r="CX327" s="1106" t="n"/>
      <c r="CY327" s="1106" t="n"/>
      <c r="CZ327" s="1106" t="n"/>
      <c r="DA327" s="1106" t="n"/>
      <c r="DB327" s="1106" t="n"/>
      <c r="DC327" s="1106" t="n"/>
      <c r="DD327" s="1106" t="n"/>
      <c r="DE327" s="1106" t="n"/>
      <c r="DF327" s="1106" t="n"/>
      <c r="DG327" s="1106" t="n"/>
      <c r="DH327" s="1106" t="n"/>
      <c r="DI327" s="1106" t="n"/>
    </row>
    <row r="328" ht="13.5" customHeight="1" s="1178">
      <c r="A328" s="1106" t="n"/>
      <c r="B328" s="1106" t="n"/>
      <c r="C328" s="1106" t="n"/>
      <c r="D328" s="1106" t="n"/>
      <c r="E328" s="1106" t="n"/>
      <c r="F328" s="1106" t="n"/>
      <c r="G328" s="144" t="n"/>
      <c r="H328" s="1106" t="n"/>
      <c r="I328" s="1106" t="n"/>
      <c r="J328" s="1106" t="n"/>
      <c r="K328" s="1106" t="n"/>
      <c r="L328" s="1106" t="n"/>
      <c r="M328" s="1106" t="n"/>
      <c r="N328" s="1106" t="n"/>
      <c r="O328" s="1106" t="n"/>
      <c r="P328" s="1106" t="n"/>
      <c r="Q328" s="1106" t="n"/>
      <c r="R328" s="1106" t="n"/>
      <c r="S328" s="1106" t="n"/>
      <c r="T328" s="230" t="n"/>
      <c r="U328" s="1106" t="n"/>
      <c r="V328" s="1106" t="n"/>
      <c r="W328" s="1106" t="n"/>
      <c r="X328" s="1106" t="n"/>
      <c r="Y328" s="1106" t="n"/>
      <c r="Z328" s="1106" t="n"/>
      <c r="AA328" s="144" t="n"/>
      <c r="AB328" s="1106" t="n"/>
      <c r="AC328" s="1106" t="n"/>
      <c r="AD328" s="1106" t="n"/>
      <c r="AE328" s="1106" t="n"/>
      <c r="AF328" s="1106" t="n"/>
      <c r="AG328" s="1106" t="n"/>
      <c r="AH328" s="144" t="n"/>
      <c r="AI328" s="1106" t="n"/>
      <c r="AJ328" s="1106" t="n"/>
      <c r="AK328" s="1106" t="n"/>
      <c r="AL328" s="1106" t="n"/>
      <c r="AM328" s="1106" t="n"/>
      <c r="AN328" s="1106" t="n"/>
      <c r="AO328" s="1106" t="n"/>
      <c r="AP328" s="1106" t="n"/>
      <c r="AQ328" s="1106" t="n"/>
      <c r="AR328" s="1106" t="n"/>
      <c r="AS328" s="1106" t="n"/>
      <c r="AT328" s="1106" t="n"/>
      <c r="AU328" s="1106" t="n"/>
      <c r="AV328" s="1106" t="n"/>
      <c r="AW328" s="1106" t="n"/>
      <c r="AX328" s="1106" t="n"/>
      <c r="AY328" s="1106" t="n"/>
      <c r="AZ328" s="144" t="n"/>
      <c r="BA328" s="1106" t="n"/>
      <c r="BB328" s="1106" t="n"/>
      <c r="BC328" s="1106" t="n"/>
      <c r="BD328" s="1106" t="n"/>
      <c r="BE328" s="1106" t="n"/>
      <c r="BF328" s="1106" t="n"/>
      <c r="BG328" s="1106" t="n"/>
      <c r="BH328" s="1106" t="n"/>
      <c r="BI328" s="1106" t="n"/>
      <c r="BJ328" s="1106" t="n"/>
      <c r="BK328" s="1106" t="n"/>
      <c r="BL328" s="1106" t="n"/>
      <c r="BM328" s="1106" t="n"/>
      <c r="BN328" s="1106" t="n"/>
      <c r="BO328" s="1106" t="n"/>
      <c r="BP328" s="1106" t="n"/>
      <c r="BQ328" s="1106" t="n"/>
      <c r="BR328" s="1106" t="n"/>
      <c r="BS328" s="1106" t="n"/>
      <c r="BT328" s="1106" t="n"/>
      <c r="BU328" s="1106" t="n"/>
      <c r="BV328" s="1106" t="n"/>
      <c r="BW328" s="1106" t="n"/>
      <c r="BX328" s="1106" t="n"/>
      <c r="BY328" s="1106" t="n"/>
      <c r="BZ328" s="1106" t="n"/>
      <c r="CA328" s="1106" t="n"/>
      <c r="CB328" s="1106" t="n"/>
      <c r="CC328" s="1106" t="n"/>
      <c r="CD328" s="1106" t="n"/>
      <c r="CE328" s="1106" t="n"/>
      <c r="CF328" s="1106" t="n"/>
      <c r="CG328" s="1106" t="n"/>
      <c r="CH328" s="1106" t="n"/>
      <c r="CI328" s="1106" t="n"/>
      <c r="CJ328" s="1106" t="n"/>
      <c r="CK328" s="1106" t="n"/>
      <c r="CL328" s="1106" t="n"/>
      <c r="CM328" s="1106" t="n"/>
      <c r="CN328" s="1106" t="n"/>
      <c r="CO328" s="1106" t="n"/>
      <c r="CP328" s="1106" t="n"/>
      <c r="CQ328" s="1106" t="n"/>
      <c r="CR328" s="1106" t="n"/>
      <c r="CS328" s="1106" t="n"/>
      <c r="CT328" s="1106" t="n"/>
      <c r="CU328" s="1106" t="n"/>
      <c r="CV328" s="1106" t="n"/>
      <c r="CW328" s="1106" t="n"/>
      <c r="CX328" s="1106" t="n"/>
      <c r="CY328" s="1106" t="n"/>
      <c r="CZ328" s="1106" t="n"/>
      <c r="DA328" s="1106" t="n"/>
      <c r="DB328" s="1106" t="n"/>
      <c r="DC328" s="1106" t="n"/>
      <c r="DD328" s="1106" t="n"/>
      <c r="DE328" s="1106" t="n"/>
      <c r="DF328" s="1106" t="n"/>
      <c r="DG328" s="1106" t="n"/>
      <c r="DH328" s="1106" t="n"/>
      <c r="DI328" s="1106" t="n"/>
    </row>
    <row r="329" ht="13.5" customHeight="1" s="1178">
      <c r="A329" s="1106" t="n"/>
      <c r="B329" s="1106" t="n"/>
      <c r="C329" s="1106" t="n"/>
      <c r="D329" s="1106" t="n"/>
      <c r="E329" s="1106" t="n"/>
      <c r="F329" s="1106" t="n"/>
      <c r="G329" s="144" t="n"/>
      <c r="H329" s="1106" t="n"/>
      <c r="I329" s="1106" t="n"/>
      <c r="J329" s="1106" t="n"/>
      <c r="K329" s="1106" t="n"/>
      <c r="L329" s="1106" t="n"/>
      <c r="M329" s="1106" t="n"/>
      <c r="N329" s="1106" t="n"/>
      <c r="O329" s="1106" t="n"/>
      <c r="P329" s="1106" t="n"/>
      <c r="Q329" s="1106" t="n"/>
      <c r="R329" s="1106" t="n"/>
      <c r="S329" s="1106" t="n"/>
      <c r="T329" s="230" t="n"/>
      <c r="U329" s="1106" t="n"/>
      <c r="V329" s="1106" t="n"/>
      <c r="W329" s="1106" t="n"/>
      <c r="X329" s="1106" t="n"/>
      <c r="Y329" s="1106" t="n"/>
      <c r="Z329" s="1106" t="n"/>
      <c r="AA329" s="144" t="n"/>
      <c r="AB329" s="1106" t="n"/>
      <c r="AC329" s="1106" t="n"/>
      <c r="AD329" s="1106" t="n"/>
      <c r="AE329" s="1106" t="n"/>
      <c r="AF329" s="1106" t="n"/>
      <c r="AG329" s="1106" t="n"/>
      <c r="AH329" s="144" t="n"/>
      <c r="AI329" s="1106" t="n"/>
      <c r="AJ329" s="1106" t="n"/>
      <c r="AK329" s="1106" t="n"/>
      <c r="AL329" s="1106" t="n"/>
      <c r="AM329" s="1106" t="n"/>
      <c r="AN329" s="1106" t="n"/>
      <c r="AO329" s="1106" t="n"/>
      <c r="AP329" s="1106" t="n"/>
      <c r="AQ329" s="1106" t="n"/>
      <c r="AR329" s="1106" t="n"/>
      <c r="AS329" s="1106" t="n"/>
      <c r="AT329" s="1106" t="n"/>
      <c r="AU329" s="1106" t="n"/>
      <c r="AV329" s="1106" t="n"/>
      <c r="AW329" s="1106" t="n"/>
      <c r="AX329" s="1106" t="n"/>
      <c r="AY329" s="1106" t="n"/>
      <c r="AZ329" s="144" t="n"/>
      <c r="BA329" s="1106" t="n"/>
      <c r="BB329" s="1106" t="n"/>
      <c r="BC329" s="1106" t="n"/>
      <c r="BD329" s="1106" t="n"/>
      <c r="BE329" s="1106" t="n"/>
      <c r="BF329" s="1106" t="n"/>
      <c r="BG329" s="1106" t="n"/>
      <c r="BH329" s="1106" t="n"/>
      <c r="BI329" s="1106" t="n"/>
      <c r="BJ329" s="1106" t="n"/>
      <c r="BK329" s="1106" t="n"/>
      <c r="BL329" s="1106" t="n"/>
      <c r="BM329" s="1106" t="n"/>
      <c r="BN329" s="1106" t="n"/>
      <c r="BO329" s="1106" t="n"/>
      <c r="BP329" s="1106" t="n"/>
      <c r="BQ329" s="1106" t="n"/>
      <c r="BR329" s="1106" t="n"/>
      <c r="BS329" s="1106" t="n"/>
      <c r="BT329" s="1106" t="n"/>
      <c r="BU329" s="1106" t="n"/>
      <c r="BV329" s="1106" t="n"/>
      <c r="BW329" s="1106" t="n"/>
      <c r="BX329" s="1106" t="n"/>
      <c r="BY329" s="1106" t="n"/>
      <c r="BZ329" s="1106" t="n"/>
      <c r="CA329" s="1106" t="n"/>
      <c r="CB329" s="1106" t="n"/>
      <c r="CC329" s="1106" t="n"/>
      <c r="CD329" s="1106" t="n"/>
      <c r="CE329" s="1106" t="n"/>
      <c r="CF329" s="1106" t="n"/>
      <c r="CG329" s="1106" t="n"/>
      <c r="CH329" s="1106" t="n"/>
      <c r="CI329" s="1106" t="n"/>
      <c r="CJ329" s="1106" t="n"/>
      <c r="CK329" s="1106" t="n"/>
      <c r="CL329" s="1106" t="n"/>
      <c r="CM329" s="1106" t="n"/>
      <c r="CN329" s="1106" t="n"/>
      <c r="CO329" s="1106" t="n"/>
      <c r="CP329" s="1106" t="n"/>
      <c r="CQ329" s="1106" t="n"/>
      <c r="CR329" s="1106" t="n"/>
      <c r="CS329" s="1106" t="n"/>
      <c r="CT329" s="1106" t="n"/>
      <c r="CU329" s="1106" t="n"/>
      <c r="CV329" s="1106" t="n"/>
      <c r="CW329" s="1106" t="n"/>
      <c r="CX329" s="1106" t="n"/>
      <c r="CY329" s="1106" t="n"/>
      <c r="CZ329" s="1106" t="n"/>
      <c r="DA329" s="1106" t="n"/>
      <c r="DB329" s="1106" t="n"/>
      <c r="DC329" s="1106" t="n"/>
      <c r="DD329" s="1106" t="n"/>
      <c r="DE329" s="1106" t="n"/>
      <c r="DF329" s="1106" t="n"/>
      <c r="DG329" s="1106" t="n"/>
      <c r="DH329" s="1106" t="n"/>
      <c r="DI329" s="1106" t="n"/>
    </row>
    <row r="330" ht="13.5" customHeight="1" s="1178">
      <c r="A330" s="1106" t="n"/>
      <c r="B330" s="1106" t="n"/>
      <c r="C330" s="1106" t="n"/>
      <c r="D330" s="1106" t="n"/>
      <c r="E330" s="1106" t="n"/>
      <c r="F330" s="1106" t="n"/>
      <c r="G330" s="144" t="n"/>
      <c r="H330" s="1106" t="n"/>
      <c r="I330" s="1106" t="n"/>
      <c r="J330" s="1106" t="n"/>
      <c r="K330" s="1106" t="n"/>
      <c r="L330" s="1106" t="n"/>
      <c r="M330" s="1106" t="n"/>
      <c r="N330" s="1106" t="n"/>
      <c r="O330" s="1106" t="n"/>
      <c r="P330" s="1106" t="n"/>
      <c r="Q330" s="1106" t="n"/>
      <c r="R330" s="1106" t="n"/>
      <c r="S330" s="1106" t="n"/>
      <c r="T330" s="230" t="n"/>
      <c r="U330" s="1106" t="n"/>
      <c r="V330" s="1106" t="n"/>
      <c r="W330" s="1106" t="n"/>
      <c r="X330" s="1106" t="n"/>
      <c r="Y330" s="1106" t="n"/>
      <c r="Z330" s="1106" t="n"/>
      <c r="AA330" s="144" t="n"/>
      <c r="AB330" s="1106" t="n"/>
      <c r="AC330" s="1106" t="n"/>
      <c r="AD330" s="1106" t="n"/>
      <c r="AE330" s="1106" t="n"/>
      <c r="AF330" s="1106" t="n"/>
      <c r="AG330" s="1106" t="n"/>
      <c r="AH330" s="144" t="n"/>
      <c r="AI330" s="1106" t="n"/>
      <c r="AJ330" s="1106" t="n"/>
      <c r="AK330" s="1106" t="n"/>
      <c r="AL330" s="1106" t="n"/>
      <c r="AM330" s="1106" t="n"/>
      <c r="AN330" s="1106" t="n"/>
      <c r="AO330" s="1106" t="n"/>
      <c r="AP330" s="1106" t="n"/>
      <c r="AQ330" s="1106" t="n"/>
      <c r="AR330" s="1106" t="n"/>
      <c r="AS330" s="1106" t="n"/>
      <c r="AT330" s="1106" t="n"/>
      <c r="AU330" s="1106" t="n"/>
      <c r="AV330" s="1106" t="n"/>
      <c r="AW330" s="1106" t="n"/>
      <c r="AX330" s="1106" t="n"/>
      <c r="AY330" s="1106" t="n"/>
      <c r="AZ330" s="144" t="n"/>
      <c r="BA330" s="1106" t="n"/>
      <c r="BB330" s="1106" t="n"/>
      <c r="BC330" s="1106" t="n"/>
      <c r="BD330" s="1106" t="n"/>
      <c r="BE330" s="1106" t="n"/>
      <c r="BF330" s="1106" t="n"/>
      <c r="BG330" s="1106" t="n"/>
      <c r="BH330" s="1106" t="n"/>
      <c r="BI330" s="1106" t="n"/>
      <c r="BJ330" s="1106" t="n"/>
      <c r="BK330" s="1106" t="n"/>
      <c r="BL330" s="1106" t="n"/>
      <c r="BM330" s="1106" t="n"/>
      <c r="BN330" s="1106" t="n"/>
      <c r="BO330" s="1106" t="n"/>
      <c r="BP330" s="1106" t="n"/>
      <c r="BQ330" s="1106" t="n"/>
      <c r="BR330" s="1106" t="n"/>
      <c r="BS330" s="1106" t="n"/>
      <c r="BT330" s="1106" t="n"/>
      <c r="BU330" s="1106" t="n"/>
      <c r="BV330" s="1106" t="n"/>
      <c r="BW330" s="1106" t="n"/>
      <c r="BX330" s="1106" t="n"/>
      <c r="BY330" s="1106" t="n"/>
      <c r="BZ330" s="1106" t="n"/>
      <c r="CA330" s="1106" t="n"/>
      <c r="CB330" s="1106" t="n"/>
      <c r="CC330" s="1106" t="n"/>
      <c r="CD330" s="1106" t="n"/>
      <c r="CE330" s="1106" t="n"/>
      <c r="CF330" s="1106" t="n"/>
      <c r="CG330" s="1106" t="n"/>
      <c r="CH330" s="1106" t="n"/>
      <c r="CI330" s="1106" t="n"/>
      <c r="CJ330" s="1106" t="n"/>
      <c r="CK330" s="1106" t="n"/>
      <c r="CL330" s="1106" t="n"/>
      <c r="CM330" s="1106" t="n"/>
      <c r="CN330" s="1106" t="n"/>
      <c r="CO330" s="1106" t="n"/>
      <c r="CP330" s="1106" t="n"/>
      <c r="CQ330" s="1106" t="n"/>
      <c r="CR330" s="1106" t="n"/>
      <c r="CS330" s="1106" t="n"/>
      <c r="CT330" s="1106" t="n"/>
      <c r="CU330" s="1106" t="n"/>
      <c r="CV330" s="1106" t="n"/>
      <c r="CW330" s="1106" t="n"/>
      <c r="CX330" s="1106" t="n"/>
      <c r="CY330" s="1106" t="n"/>
      <c r="CZ330" s="1106" t="n"/>
      <c r="DA330" s="1106" t="n"/>
      <c r="DB330" s="1106" t="n"/>
      <c r="DC330" s="1106" t="n"/>
      <c r="DD330" s="1106" t="n"/>
      <c r="DE330" s="1106" t="n"/>
      <c r="DF330" s="1106" t="n"/>
      <c r="DG330" s="1106" t="n"/>
      <c r="DH330" s="1106" t="n"/>
      <c r="DI330" s="1106" t="n"/>
    </row>
    <row r="331" ht="13.5" customHeight="1" s="1178">
      <c r="A331" s="1106" t="n"/>
      <c r="B331" s="1106" t="n"/>
      <c r="C331" s="1106" t="n"/>
      <c r="D331" s="1106" t="n"/>
      <c r="E331" s="1106" t="n"/>
      <c r="F331" s="1106" t="n"/>
      <c r="G331" s="144" t="n"/>
      <c r="H331" s="1106" t="n"/>
      <c r="I331" s="1106" t="n"/>
      <c r="J331" s="1106" t="n"/>
      <c r="K331" s="1106" t="n"/>
      <c r="L331" s="1106" t="n"/>
      <c r="M331" s="1106" t="n"/>
      <c r="N331" s="1106" t="n"/>
      <c r="O331" s="1106" t="n"/>
      <c r="P331" s="1106" t="n"/>
      <c r="Q331" s="1106" t="n"/>
      <c r="R331" s="1106" t="n"/>
      <c r="S331" s="1106" t="n"/>
      <c r="T331" s="230" t="n"/>
      <c r="U331" s="1106" t="n"/>
      <c r="V331" s="1106" t="n"/>
      <c r="W331" s="1106" t="n"/>
      <c r="X331" s="1106" t="n"/>
      <c r="Y331" s="1106" t="n"/>
      <c r="Z331" s="1106" t="n"/>
      <c r="AA331" s="144" t="n"/>
      <c r="AB331" s="1106" t="n"/>
      <c r="AC331" s="1106" t="n"/>
      <c r="AD331" s="1106" t="n"/>
      <c r="AE331" s="1106" t="n"/>
      <c r="AF331" s="1106" t="n"/>
      <c r="AG331" s="1106" t="n"/>
      <c r="AH331" s="144" t="n"/>
      <c r="AI331" s="1106" t="n"/>
      <c r="AJ331" s="1106" t="n"/>
      <c r="AK331" s="1106" t="n"/>
      <c r="AL331" s="1106" t="n"/>
      <c r="AM331" s="1106" t="n"/>
      <c r="AN331" s="1106" t="n"/>
      <c r="AO331" s="1106" t="n"/>
      <c r="AP331" s="1106" t="n"/>
      <c r="AQ331" s="1106" t="n"/>
      <c r="AR331" s="1106" t="n"/>
      <c r="AS331" s="1106" t="n"/>
      <c r="AT331" s="1106" t="n"/>
      <c r="AU331" s="1106" t="n"/>
      <c r="AV331" s="1106" t="n"/>
      <c r="AW331" s="1106" t="n"/>
      <c r="AX331" s="1106" t="n"/>
      <c r="AY331" s="1106" t="n"/>
      <c r="AZ331" s="144" t="n"/>
      <c r="BA331" s="1106" t="n"/>
      <c r="BB331" s="1106" t="n"/>
      <c r="BC331" s="1106" t="n"/>
      <c r="BD331" s="1106" t="n"/>
      <c r="BE331" s="1106" t="n"/>
      <c r="BF331" s="1106" t="n"/>
      <c r="BG331" s="1106" t="n"/>
      <c r="BH331" s="1106" t="n"/>
      <c r="BI331" s="1106" t="n"/>
      <c r="BJ331" s="1106" t="n"/>
      <c r="BK331" s="1106" t="n"/>
      <c r="BL331" s="1106" t="n"/>
      <c r="BM331" s="1106" t="n"/>
      <c r="BN331" s="1106" t="n"/>
      <c r="BO331" s="1106" t="n"/>
      <c r="BP331" s="1106" t="n"/>
      <c r="BQ331" s="1106" t="n"/>
      <c r="BR331" s="1106" t="n"/>
      <c r="BS331" s="1106" t="n"/>
      <c r="BT331" s="1106" t="n"/>
      <c r="BU331" s="1106" t="n"/>
      <c r="BV331" s="1106" t="n"/>
      <c r="BW331" s="1106" t="n"/>
      <c r="BX331" s="1106" t="n"/>
      <c r="BY331" s="1106" t="n"/>
      <c r="BZ331" s="1106" t="n"/>
      <c r="CA331" s="1106" t="n"/>
      <c r="CB331" s="1106" t="n"/>
      <c r="CC331" s="1106" t="n"/>
      <c r="CD331" s="1106" t="n"/>
      <c r="CE331" s="1106" t="n"/>
      <c r="CF331" s="1106" t="n"/>
      <c r="CG331" s="1106" t="n"/>
      <c r="CH331" s="1106" t="n"/>
      <c r="CI331" s="1106" t="n"/>
      <c r="CJ331" s="1106" t="n"/>
      <c r="CK331" s="1106" t="n"/>
      <c r="CL331" s="1106" t="n"/>
      <c r="CM331" s="1106" t="n"/>
      <c r="CN331" s="1106" t="n"/>
      <c r="CO331" s="1106" t="n"/>
      <c r="CP331" s="1106" t="n"/>
      <c r="CQ331" s="1106" t="n"/>
      <c r="CR331" s="1106" t="n"/>
      <c r="CS331" s="1106" t="n"/>
      <c r="CT331" s="1106" t="n"/>
      <c r="CU331" s="1106" t="n"/>
      <c r="CV331" s="1106" t="n"/>
      <c r="CW331" s="1106" t="n"/>
      <c r="CX331" s="1106" t="n"/>
      <c r="CY331" s="1106" t="n"/>
      <c r="CZ331" s="1106" t="n"/>
      <c r="DA331" s="1106" t="n"/>
      <c r="DB331" s="1106" t="n"/>
      <c r="DC331" s="1106" t="n"/>
      <c r="DD331" s="1106" t="n"/>
      <c r="DE331" s="1106" t="n"/>
      <c r="DF331" s="1106" t="n"/>
      <c r="DG331" s="1106" t="n"/>
      <c r="DH331" s="1106" t="n"/>
      <c r="DI331" s="1106" t="n"/>
    </row>
    <row r="332" ht="13.5" customHeight="1" s="1178">
      <c r="A332" s="1106" t="n"/>
      <c r="B332" s="1106" t="n"/>
      <c r="C332" s="1106" t="n"/>
      <c r="D332" s="1106" t="n"/>
      <c r="E332" s="1106" t="n"/>
      <c r="F332" s="1106" t="n"/>
      <c r="G332" s="144" t="n"/>
      <c r="H332" s="1106" t="n"/>
      <c r="I332" s="1106" t="n"/>
      <c r="J332" s="1106" t="n"/>
      <c r="K332" s="1106" t="n"/>
      <c r="L332" s="1106" t="n"/>
      <c r="M332" s="1106" t="n"/>
      <c r="N332" s="1106" t="n"/>
      <c r="O332" s="1106" t="n"/>
      <c r="P332" s="1106" t="n"/>
      <c r="Q332" s="1106" t="n"/>
      <c r="R332" s="1106" t="n"/>
      <c r="S332" s="1106" t="n"/>
      <c r="T332" s="230" t="n"/>
      <c r="U332" s="1106" t="n"/>
      <c r="V332" s="1106" t="n"/>
      <c r="W332" s="1106" t="n"/>
      <c r="X332" s="1106" t="n"/>
      <c r="Y332" s="1106" t="n"/>
      <c r="Z332" s="1106" t="n"/>
      <c r="AA332" s="144" t="n"/>
      <c r="AB332" s="1106" t="n"/>
      <c r="AC332" s="1106" t="n"/>
      <c r="AD332" s="1106" t="n"/>
      <c r="AE332" s="1106" t="n"/>
      <c r="AF332" s="1106" t="n"/>
      <c r="AG332" s="1106" t="n"/>
      <c r="AH332" s="144" t="n"/>
      <c r="AI332" s="1106" t="n"/>
      <c r="AJ332" s="1106" t="n"/>
      <c r="AK332" s="1106" t="n"/>
      <c r="AL332" s="1106" t="n"/>
      <c r="AM332" s="1106" t="n"/>
      <c r="AN332" s="1106" t="n"/>
      <c r="AO332" s="1106" t="n"/>
      <c r="AP332" s="1106" t="n"/>
      <c r="AQ332" s="1106" t="n"/>
      <c r="AR332" s="1106" t="n"/>
      <c r="AS332" s="1106" t="n"/>
      <c r="AT332" s="1106" t="n"/>
      <c r="AU332" s="1106" t="n"/>
      <c r="AV332" s="1106" t="n"/>
      <c r="AW332" s="1106" t="n"/>
      <c r="AX332" s="1106" t="n"/>
      <c r="AY332" s="1106" t="n"/>
      <c r="AZ332" s="144" t="n"/>
      <c r="BA332" s="1106" t="n"/>
      <c r="BB332" s="1106" t="n"/>
      <c r="BC332" s="1106" t="n"/>
      <c r="BD332" s="1106" t="n"/>
      <c r="BE332" s="1106" t="n"/>
      <c r="BF332" s="1106" t="n"/>
      <c r="BG332" s="1106" t="n"/>
      <c r="BH332" s="1106" t="n"/>
      <c r="BI332" s="1106" t="n"/>
      <c r="BJ332" s="1106" t="n"/>
      <c r="BK332" s="1106" t="n"/>
      <c r="BL332" s="1106" t="n"/>
      <c r="BM332" s="1106" t="n"/>
      <c r="BN332" s="1106" t="n"/>
      <c r="BO332" s="1106" t="n"/>
      <c r="BP332" s="1106" t="n"/>
      <c r="BQ332" s="1106" t="n"/>
      <c r="BR332" s="1106" t="n"/>
      <c r="BS332" s="1106" t="n"/>
      <c r="BT332" s="1106" t="n"/>
      <c r="BU332" s="1106" t="n"/>
      <c r="BV332" s="1106" t="n"/>
      <c r="BW332" s="1106" t="n"/>
      <c r="BX332" s="1106" t="n"/>
      <c r="BY332" s="1106" t="n"/>
      <c r="BZ332" s="1106" t="n"/>
      <c r="CA332" s="1106" t="n"/>
      <c r="CB332" s="1106" t="n"/>
      <c r="CC332" s="1106" t="n"/>
      <c r="CD332" s="1106" t="n"/>
      <c r="CE332" s="1106" t="n"/>
      <c r="CF332" s="1106" t="n"/>
      <c r="CG332" s="1106" t="n"/>
      <c r="CH332" s="1106" t="n"/>
      <c r="CI332" s="1106" t="n"/>
      <c r="CJ332" s="1106" t="n"/>
      <c r="CK332" s="1106" t="n"/>
      <c r="CL332" s="1106" t="n"/>
      <c r="CM332" s="1106" t="n"/>
      <c r="CN332" s="1106" t="n"/>
      <c r="CO332" s="1106" t="n"/>
      <c r="CP332" s="1106" t="n"/>
      <c r="CQ332" s="1106" t="n"/>
      <c r="CR332" s="1106" t="n"/>
      <c r="CS332" s="1106" t="n"/>
      <c r="CT332" s="1106" t="n"/>
      <c r="CU332" s="1106" t="n"/>
      <c r="CV332" s="1106" t="n"/>
      <c r="CW332" s="1106" t="n"/>
      <c r="CX332" s="1106" t="n"/>
      <c r="CY332" s="1106" t="n"/>
      <c r="CZ332" s="1106" t="n"/>
      <c r="DA332" s="1106" t="n"/>
      <c r="DB332" s="1106" t="n"/>
      <c r="DC332" s="1106" t="n"/>
      <c r="DD332" s="1106" t="n"/>
      <c r="DE332" s="1106" t="n"/>
      <c r="DF332" s="1106" t="n"/>
      <c r="DG332" s="1106" t="n"/>
      <c r="DH332" s="1106" t="n"/>
      <c r="DI332" s="1106" t="n"/>
    </row>
    <row r="333" ht="13.5" customHeight="1" s="1178">
      <c r="A333" s="1106" t="n"/>
      <c r="B333" s="1106" t="n"/>
      <c r="C333" s="1106" t="n"/>
      <c r="D333" s="1106" t="n"/>
      <c r="E333" s="1106" t="n"/>
      <c r="F333" s="1106" t="n"/>
      <c r="G333" s="144" t="n"/>
      <c r="H333" s="1106" t="n"/>
      <c r="I333" s="1106" t="n"/>
      <c r="J333" s="1106" t="n"/>
      <c r="K333" s="1106" t="n"/>
      <c r="L333" s="1106" t="n"/>
      <c r="M333" s="1106" t="n"/>
      <c r="N333" s="1106" t="n"/>
      <c r="O333" s="1106" t="n"/>
      <c r="P333" s="1106" t="n"/>
      <c r="Q333" s="1106" t="n"/>
      <c r="R333" s="1106" t="n"/>
      <c r="S333" s="1106" t="n"/>
      <c r="T333" s="230" t="n"/>
      <c r="U333" s="1106" t="n"/>
      <c r="V333" s="1106" t="n"/>
      <c r="W333" s="1106" t="n"/>
      <c r="X333" s="1106" t="n"/>
      <c r="Y333" s="1106" t="n"/>
      <c r="Z333" s="1106" t="n"/>
      <c r="AA333" s="144" t="n"/>
      <c r="AB333" s="1106" t="n"/>
      <c r="AC333" s="1106" t="n"/>
      <c r="AD333" s="1106" t="n"/>
      <c r="AE333" s="1106" t="n"/>
      <c r="AF333" s="1106" t="n"/>
      <c r="AG333" s="1106" t="n"/>
      <c r="AH333" s="144" t="n"/>
      <c r="AI333" s="1106" t="n"/>
      <c r="AJ333" s="1106" t="n"/>
      <c r="AK333" s="1106" t="n"/>
      <c r="AL333" s="1106" t="n"/>
      <c r="AM333" s="1106" t="n"/>
      <c r="AN333" s="1106" t="n"/>
      <c r="AO333" s="1106" t="n"/>
      <c r="AP333" s="1106" t="n"/>
      <c r="AQ333" s="1106" t="n"/>
      <c r="AR333" s="1106" t="n"/>
      <c r="AS333" s="1106" t="n"/>
      <c r="AT333" s="1106" t="n"/>
      <c r="AU333" s="1106" t="n"/>
      <c r="AV333" s="1106" t="n"/>
      <c r="AW333" s="1106" t="n"/>
      <c r="AX333" s="1106" t="n"/>
      <c r="AY333" s="1106" t="n"/>
      <c r="AZ333" s="144" t="n"/>
      <c r="BA333" s="1106" t="n"/>
      <c r="BB333" s="1106" t="n"/>
      <c r="BC333" s="1106" t="n"/>
      <c r="BD333" s="1106" t="n"/>
      <c r="BE333" s="1106" t="n"/>
      <c r="BF333" s="1106" t="n"/>
      <c r="BG333" s="1106" t="n"/>
      <c r="BH333" s="1106" t="n"/>
      <c r="BI333" s="1106" t="n"/>
      <c r="BJ333" s="1106" t="n"/>
      <c r="BK333" s="1106" t="n"/>
      <c r="BL333" s="1106" t="n"/>
      <c r="BM333" s="1106" t="n"/>
      <c r="BN333" s="1106" t="n"/>
      <c r="BO333" s="1106" t="n"/>
      <c r="BP333" s="1106" t="n"/>
      <c r="BQ333" s="1106" t="n"/>
      <c r="BR333" s="1106" t="n"/>
      <c r="BS333" s="1106" t="n"/>
      <c r="BT333" s="1106" t="n"/>
      <c r="BU333" s="1106" t="n"/>
      <c r="BV333" s="1106" t="n"/>
      <c r="BW333" s="1106" t="n"/>
      <c r="BX333" s="1106" t="n"/>
      <c r="BY333" s="1106" t="n"/>
      <c r="BZ333" s="1106" t="n"/>
      <c r="CA333" s="1106" t="n"/>
      <c r="CB333" s="1106" t="n"/>
      <c r="CC333" s="1106" t="n"/>
      <c r="CD333" s="1106" t="n"/>
      <c r="CE333" s="1106" t="n"/>
      <c r="CF333" s="1106" t="n"/>
      <c r="CG333" s="1106" t="n"/>
      <c r="CH333" s="1106" t="n"/>
      <c r="CI333" s="1106" t="n"/>
      <c r="CJ333" s="1106" t="n"/>
      <c r="CK333" s="1106" t="n"/>
      <c r="CL333" s="1106" t="n"/>
      <c r="CM333" s="1106" t="n"/>
      <c r="CN333" s="1106" t="n"/>
      <c r="CO333" s="1106" t="n"/>
      <c r="CP333" s="1106" t="n"/>
      <c r="CQ333" s="1106" t="n"/>
      <c r="CR333" s="1106" t="n"/>
      <c r="CS333" s="1106" t="n"/>
      <c r="CT333" s="1106" t="n"/>
      <c r="CU333" s="1106" t="n"/>
      <c r="CV333" s="1106" t="n"/>
      <c r="CW333" s="1106" t="n"/>
      <c r="CX333" s="1106" t="n"/>
      <c r="CY333" s="1106" t="n"/>
      <c r="CZ333" s="1106" t="n"/>
      <c r="DA333" s="1106" t="n"/>
      <c r="DB333" s="1106" t="n"/>
      <c r="DC333" s="1106" t="n"/>
      <c r="DD333" s="1106" t="n"/>
      <c r="DE333" s="1106" t="n"/>
      <c r="DF333" s="1106" t="n"/>
      <c r="DG333" s="1106" t="n"/>
      <c r="DH333" s="1106" t="n"/>
      <c r="DI333" s="1106" t="n"/>
    </row>
    <row r="334" ht="13.5" customHeight="1" s="1178">
      <c r="A334" s="1106" t="n"/>
      <c r="B334" s="1106" t="n"/>
      <c r="C334" s="1106" t="n"/>
      <c r="D334" s="1106" t="n"/>
      <c r="E334" s="1106" t="n"/>
      <c r="F334" s="1106" t="n"/>
      <c r="G334" s="144" t="n"/>
      <c r="H334" s="1106" t="n"/>
      <c r="I334" s="1106" t="n"/>
      <c r="J334" s="1106" t="n"/>
      <c r="K334" s="1106" t="n"/>
      <c r="L334" s="1106" t="n"/>
      <c r="M334" s="1106" t="n"/>
      <c r="N334" s="1106" t="n"/>
      <c r="O334" s="1106" t="n"/>
      <c r="P334" s="1106" t="n"/>
      <c r="Q334" s="1106" t="n"/>
      <c r="R334" s="1106" t="n"/>
      <c r="S334" s="1106" t="n"/>
      <c r="T334" s="230" t="n"/>
      <c r="U334" s="1106" t="n"/>
      <c r="V334" s="1106" t="n"/>
      <c r="W334" s="1106" t="n"/>
      <c r="X334" s="1106" t="n"/>
      <c r="Y334" s="1106" t="n"/>
      <c r="Z334" s="1106" t="n"/>
      <c r="AA334" s="144" t="n"/>
      <c r="AB334" s="1106" t="n"/>
      <c r="AC334" s="1106" t="n"/>
      <c r="AD334" s="1106" t="n"/>
      <c r="AE334" s="1106" t="n"/>
      <c r="AF334" s="1106" t="n"/>
      <c r="AG334" s="1106" t="n"/>
      <c r="AH334" s="144" t="n"/>
      <c r="AI334" s="1106" t="n"/>
      <c r="AJ334" s="1106" t="n"/>
      <c r="AK334" s="1106" t="n"/>
      <c r="AL334" s="1106" t="n"/>
      <c r="AM334" s="1106" t="n"/>
      <c r="AN334" s="1106" t="n"/>
      <c r="AO334" s="1106" t="n"/>
      <c r="AP334" s="1106" t="n"/>
      <c r="AQ334" s="1106" t="n"/>
      <c r="AR334" s="1106" t="n"/>
      <c r="AS334" s="1106" t="n"/>
      <c r="AT334" s="1106" t="n"/>
      <c r="AU334" s="1106" t="n"/>
      <c r="AV334" s="1106" t="n"/>
      <c r="AW334" s="1106" t="n"/>
      <c r="AX334" s="1106" t="n"/>
      <c r="AY334" s="1106" t="n"/>
      <c r="AZ334" s="144" t="n"/>
      <c r="BA334" s="1106" t="n"/>
      <c r="BB334" s="1106" t="n"/>
      <c r="BC334" s="1106" t="n"/>
      <c r="BD334" s="1106" t="n"/>
      <c r="BE334" s="1106" t="n"/>
      <c r="BF334" s="1106" t="n"/>
      <c r="BG334" s="1106" t="n"/>
      <c r="BH334" s="1106" t="n"/>
      <c r="BI334" s="1106" t="n"/>
      <c r="BJ334" s="1106" t="n"/>
      <c r="BK334" s="1106" t="n"/>
      <c r="BL334" s="1106" t="n"/>
      <c r="BM334" s="1106" t="n"/>
      <c r="BN334" s="1106" t="n"/>
      <c r="BO334" s="1106" t="n"/>
      <c r="BP334" s="1106" t="n"/>
      <c r="BQ334" s="1106" t="n"/>
      <c r="BR334" s="1106" t="n"/>
      <c r="BS334" s="1106" t="n"/>
      <c r="BT334" s="1106" t="n"/>
      <c r="BU334" s="1106" t="n"/>
      <c r="BV334" s="1106" t="n"/>
      <c r="BW334" s="1106" t="n"/>
      <c r="BX334" s="1106" t="n"/>
      <c r="BY334" s="1106" t="n"/>
      <c r="BZ334" s="1106" t="n"/>
      <c r="CA334" s="1106" t="n"/>
      <c r="CB334" s="1106" t="n"/>
      <c r="CC334" s="1106" t="n"/>
      <c r="CD334" s="1106" t="n"/>
      <c r="CE334" s="1106" t="n"/>
      <c r="CF334" s="1106" t="n"/>
      <c r="CG334" s="1106" t="n"/>
      <c r="CH334" s="1106" t="n"/>
      <c r="CI334" s="1106" t="n"/>
      <c r="CJ334" s="1106" t="n"/>
      <c r="CK334" s="1106" t="n"/>
      <c r="CL334" s="1106" t="n"/>
      <c r="CM334" s="1106" t="n"/>
      <c r="CN334" s="1106" t="n"/>
      <c r="CO334" s="1106" t="n"/>
      <c r="CP334" s="1106" t="n"/>
      <c r="CQ334" s="1106" t="n"/>
      <c r="CR334" s="1106" t="n"/>
      <c r="CS334" s="1106" t="n"/>
      <c r="CT334" s="1106" t="n"/>
      <c r="CU334" s="1106" t="n"/>
      <c r="CV334" s="1106" t="n"/>
      <c r="CW334" s="1106" t="n"/>
      <c r="CX334" s="1106" t="n"/>
      <c r="CY334" s="1106" t="n"/>
      <c r="CZ334" s="1106" t="n"/>
      <c r="DA334" s="1106" t="n"/>
      <c r="DB334" s="1106" t="n"/>
      <c r="DC334" s="1106" t="n"/>
      <c r="DD334" s="1106" t="n"/>
      <c r="DE334" s="1106" t="n"/>
      <c r="DF334" s="1106" t="n"/>
      <c r="DG334" s="1106" t="n"/>
      <c r="DH334" s="1106" t="n"/>
      <c r="DI334" s="1106" t="n"/>
    </row>
    <row r="335" ht="13.5" customHeight="1" s="1178">
      <c r="A335" s="1106" t="n"/>
      <c r="B335" s="1106" t="n"/>
      <c r="C335" s="1106" t="n"/>
      <c r="D335" s="1106" t="n"/>
      <c r="E335" s="1106" t="n"/>
      <c r="F335" s="1106" t="n"/>
      <c r="G335" s="144" t="n"/>
      <c r="H335" s="1106" t="n"/>
      <c r="I335" s="1106" t="n"/>
      <c r="J335" s="1106" t="n"/>
      <c r="K335" s="1106" t="n"/>
      <c r="L335" s="1106" t="n"/>
      <c r="M335" s="1106" t="n"/>
      <c r="N335" s="1106" t="n"/>
      <c r="O335" s="1106" t="n"/>
      <c r="P335" s="1106" t="n"/>
      <c r="Q335" s="1106" t="n"/>
      <c r="R335" s="1106" t="n"/>
      <c r="S335" s="1106" t="n"/>
      <c r="T335" s="230" t="n"/>
      <c r="U335" s="1106" t="n"/>
      <c r="V335" s="1106" t="n"/>
      <c r="W335" s="1106" t="n"/>
      <c r="X335" s="1106" t="n"/>
      <c r="Y335" s="1106" t="n"/>
      <c r="Z335" s="1106" t="n"/>
      <c r="AA335" s="144" t="n"/>
      <c r="AB335" s="1106" t="n"/>
      <c r="AC335" s="1106" t="n"/>
      <c r="AD335" s="1106" t="n"/>
      <c r="AE335" s="1106" t="n"/>
      <c r="AF335" s="1106" t="n"/>
      <c r="AG335" s="1106" t="n"/>
      <c r="AH335" s="144" t="n"/>
      <c r="AI335" s="1106" t="n"/>
      <c r="AJ335" s="1106" t="n"/>
      <c r="AK335" s="1106" t="n"/>
      <c r="AL335" s="1106" t="n"/>
      <c r="AM335" s="1106" t="n"/>
      <c r="AN335" s="1106" t="n"/>
      <c r="AO335" s="1106" t="n"/>
      <c r="AP335" s="1106" t="n"/>
      <c r="AQ335" s="1106" t="n"/>
      <c r="AR335" s="1106" t="n"/>
      <c r="AS335" s="1106" t="n"/>
      <c r="AT335" s="1106" t="n"/>
      <c r="AU335" s="1106" t="n"/>
      <c r="AV335" s="1106" t="n"/>
      <c r="AW335" s="1106" t="n"/>
      <c r="AX335" s="1106" t="n"/>
      <c r="AY335" s="1106" t="n"/>
      <c r="AZ335" s="144" t="n"/>
      <c r="BA335" s="1106" t="n"/>
      <c r="BB335" s="1106" t="n"/>
      <c r="BC335" s="1106" t="n"/>
      <c r="BD335" s="1106" t="n"/>
      <c r="BE335" s="1106" t="n"/>
      <c r="BF335" s="1106" t="n"/>
      <c r="BG335" s="1106" t="n"/>
      <c r="BH335" s="1106" t="n"/>
      <c r="BI335" s="1106" t="n"/>
      <c r="BJ335" s="1106" t="n"/>
      <c r="BK335" s="1106" t="n"/>
      <c r="BL335" s="1106" t="n"/>
      <c r="BM335" s="1106" t="n"/>
      <c r="BN335" s="1106" t="n"/>
      <c r="BO335" s="1106" t="n"/>
      <c r="BP335" s="1106" t="n"/>
      <c r="BQ335" s="1106" t="n"/>
      <c r="BR335" s="1106" t="n"/>
      <c r="BS335" s="1106" t="n"/>
      <c r="BT335" s="1106" t="n"/>
      <c r="BU335" s="1106" t="n"/>
      <c r="BV335" s="1106" t="n"/>
      <c r="BW335" s="1106" t="n"/>
      <c r="BX335" s="1106" t="n"/>
      <c r="BY335" s="1106" t="n"/>
      <c r="BZ335" s="1106" t="n"/>
      <c r="CA335" s="1106" t="n"/>
      <c r="CB335" s="1106" t="n"/>
      <c r="CC335" s="1106" t="n"/>
      <c r="CD335" s="1106" t="n"/>
      <c r="CE335" s="1106" t="n"/>
      <c r="CF335" s="1106" t="n"/>
      <c r="CG335" s="1106" t="n"/>
      <c r="CH335" s="1106" t="n"/>
      <c r="CI335" s="1106" t="n"/>
      <c r="CJ335" s="1106" t="n"/>
      <c r="CK335" s="1106" t="n"/>
      <c r="CL335" s="1106" t="n"/>
      <c r="CM335" s="1106" t="n"/>
      <c r="CN335" s="1106" t="n"/>
      <c r="CO335" s="1106" t="n"/>
      <c r="CP335" s="1106" t="n"/>
      <c r="CQ335" s="1106" t="n"/>
      <c r="CR335" s="1106" t="n"/>
      <c r="CS335" s="1106" t="n"/>
      <c r="CT335" s="1106" t="n"/>
      <c r="CU335" s="1106" t="n"/>
      <c r="CV335" s="1106" t="n"/>
      <c r="CW335" s="1106" t="n"/>
      <c r="CX335" s="1106" t="n"/>
      <c r="CY335" s="1106" t="n"/>
      <c r="CZ335" s="1106" t="n"/>
      <c r="DA335" s="1106" t="n"/>
      <c r="DB335" s="1106" t="n"/>
      <c r="DC335" s="1106" t="n"/>
      <c r="DD335" s="1106" t="n"/>
      <c r="DE335" s="1106" t="n"/>
      <c r="DF335" s="1106" t="n"/>
      <c r="DG335" s="1106" t="n"/>
      <c r="DH335" s="1106" t="n"/>
      <c r="DI335" s="1106" t="n"/>
    </row>
    <row r="336" ht="13.5" customHeight="1" s="1178">
      <c r="A336" s="1106" t="n"/>
      <c r="B336" s="1106" t="n"/>
      <c r="C336" s="1106" t="n"/>
      <c r="D336" s="1106" t="n"/>
      <c r="E336" s="1106" t="n"/>
      <c r="F336" s="1106" t="n"/>
      <c r="G336" s="144" t="n"/>
      <c r="H336" s="1106" t="n"/>
      <c r="I336" s="1106" t="n"/>
      <c r="J336" s="1106" t="n"/>
      <c r="K336" s="1106" t="n"/>
      <c r="L336" s="1106" t="n"/>
      <c r="M336" s="1106" t="n"/>
      <c r="N336" s="1106" t="n"/>
      <c r="O336" s="1106" t="n"/>
      <c r="P336" s="1106" t="n"/>
      <c r="Q336" s="1106" t="n"/>
      <c r="R336" s="1106" t="n"/>
      <c r="S336" s="1106" t="n"/>
      <c r="T336" s="230" t="n"/>
      <c r="U336" s="1106" t="n"/>
      <c r="V336" s="1106" t="n"/>
      <c r="W336" s="1106" t="n"/>
      <c r="X336" s="1106" t="n"/>
      <c r="Y336" s="1106" t="n"/>
      <c r="Z336" s="1106" t="n"/>
      <c r="AA336" s="144" t="n"/>
      <c r="AB336" s="1106" t="n"/>
      <c r="AC336" s="1106" t="n"/>
      <c r="AD336" s="1106" t="n"/>
      <c r="AE336" s="1106" t="n"/>
      <c r="AF336" s="1106" t="n"/>
      <c r="AG336" s="1106" t="n"/>
      <c r="AH336" s="144" t="n"/>
      <c r="AI336" s="1106" t="n"/>
      <c r="AJ336" s="1106" t="n"/>
      <c r="AK336" s="1106" t="n"/>
      <c r="AL336" s="1106" t="n"/>
      <c r="AM336" s="1106" t="n"/>
      <c r="AN336" s="1106" t="n"/>
      <c r="AO336" s="1106" t="n"/>
      <c r="AP336" s="1106" t="n"/>
      <c r="AQ336" s="1106" t="n"/>
      <c r="AR336" s="1106" t="n"/>
      <c r="AS336" s="1106" t="n"/>
      <c r="AT336" s="1106" t="n"/>
      <c r="AU336" s="1106" t="n"/>
      <c r="AV336" s="1106" t="n"/>
      <c r="AW336" s="1106" t="n"/>
      <c r="AX336" s="1106" t="n"/>
      <c r="AY336" s="1106" t="n"/>
      <c r="AZ336" s="144" t="n"/>
      <c r="BA336" s="1106" t="n"/>
      <c r="BB336" s="1106" t="n"/>
      <c r="BC336" s="1106" t="n"/>
      <c r="BD336" s="1106" t="n"/>
      <c r="BE336" s="1106" t="n"/>
      <c r="BF336" s="1106" t="n"/>
      <c r="BG336" s="1106" t="n"/>
      <c r="BH336" s="1106" t="n"/>
      <c r="BI336" s="1106" t="n"/>
      <c r="BJ336" s="1106" t="n"/>
      <c r="BK336" s="1106" t="n"/>
      <c r="BL336" s="1106" t="n"/>
      <c r="BM336" s="1106" t="n"/>
      <c r="BN336" s="1106" t="n"/>
      <c r="BO336" s="1106" t="n"/>
      <c r="BP336" s="1106" t="n"/>
      <c r="BQ336" s="1106" t="n"/>
      <c r="BR336" s="1106" t="n"/>
      <c r="BS336" s="1106" t="n"/>
      <c r="BT336" s="1106" t="n"/>
      <c r="BU336" s="1106" t="n"/>
      <c r="BV336" s="1106" t="n"/>
      <c r="BW336" s="1106" t="n"/>
      <c r="BX336" s="1106" t="n"/>
      <c r="BY336" s="1106" t="n"/>
      <c r="BZ336" s="1106" t="n"/>
      <c r="CA336" s="1106" t="n"/>
      <c r="CB336" s="1106" t="n"/>
      <c r="CC336" s="1106" t="n"/>
      <c r="CD336" s="1106" t="n"/>
      <c r="CE336" s="1106" t="n"/>
      <c r="CF336" s="1106" t="n"/>
      <c r="CG336" s="1106" t="n"/>
      <c r="CH336" s="1106" t="n"/>
      <c r="CI336" s="1106" t="n"/>
      <c r="CJ336" s="1106" t="n"/>
      <c r="CK336" s="1106" t="n"/>
      <c r="CL336" s="1106" t="n"/>
      <c r="CM336" s="1106" t="n"/>
      <c r="CN336" s="1106" t="n"/>
      <c r="CO336" s="1106" t="n"/>
      <c r="CP336" s="1106" t="n"/>
      <c r="CQ336" s="1106" t="n"/>
      <c r="CR336" s="1106" t="n"/>
      <c r="CS336" s="1106" t="n"/>
      <c r="CT336" s="1106" t="n"/>
      <c r="CU336" s="1106" t="n"/>
      <c r="CV336" s="1106" t="n"/>
      <c r="CW336" s="1106" t="n"/>
      <c r="CX336" s="1106" t="n"/>
      <c r="CY336" s="1106" t="n"/>
      <c r="CZ336" s="1106" t="n"/>
      <c r="DA336" s="1106" t="n"/>
      <c r="DB336" s="1106" t="n"/>
      <c r="DC336" s="1106" t="n"/>
      <c r="DD336" s="1106" t="n"/>
      <c r="DE336" s="1106" t="n"/>
      <c r="DF336" s="1106" t="n"/>
      <c r="DG336" s="1106" t="n"/>
      <c r="DH336" s="1106" t="n"/>
      <c r="DI336" s="1106" t="n"/>
    </row>
    <row r="337" ht="13.5" customHeight="1" s="1178">
      <c r="A337" s="1106" t="n"/>
      <c r="B337" s="1106" t="n"/>
      <c r="C337" s="1106" t="n"/>
      <c r="D337" s="1106" t="n"/>
      <c r="E337" s="1106" t="n"/>
      <c r="F337" s="1106" t="n"/>
      <c r="G337" s="144" t="n"/>
      <c r="H337" s="1106" t="n"/>
      <c r="I337" s="1106" t="n"/>
      <c r="J337" s="1106" t="n"/>
      <c r="K337" s="1106" t="n"/>
      <c r="L337" s="1106" t="n"/>
      <c r="M337" s="1106" t="n"/>
      <c r="N337" s="1106" t="n"/>
      <c r="O337" s="1106" t="n"/>
      <c r="P337" s="1106" t="n"/>
      <c r="Q337" s="1106" t="n"/>
      <c r="R337" s="1106" t="n"/>
      <c r="S337" s="1106" t="n"/>
      <c r="T337" s="230" t="n"/>
      <c r="U337" s="1106" t="n"/>
      <c r="V337" s="1106" t="n"/>
      <c r="W337" s="1106" t="n"/>
      <c r="X337" s="1106" t="n"/>
      <c r="Y337" s="1106" t="n"/>
      <c r="Z337" s="1106" t="n"/>
      <c r="AA337" s="144" t="n"/>
      <c r="AB337" s="1106" t="n"/>
      <c r="AC337" s="1106" t="n"/>
      <c r="AD337" s="1106" t="n"/>
      <c r="AE337" s="1106" t="n"/>
      <c r="AF337" s="1106" t="n"/>
      <c r="AG337" s="1106" t="n"/>
      <c r="AH337" s="144" t="n"/>
      <c r="AI337" s="1106" t="n"/>
      <c r="AJ337" s="1106" t="n"/>
      <c r="AK337" s="1106" t="n"/>
      <c r="AL337" s="1106" t="n"/>
      <c r="AM337" s="1106" t="n"/>
      <c r="AN337" s="1106" t="n"/>
      <c r="AO337" s="1106" t="n"/>
      <c r="AP337" s="1106" t="n"/>
      <c r="AQ337" s="1106" t="n"/>
      <c r="AR337" s="1106" t="n"/>
      <c r="AS337" s="1106" t="n"/>
      <c r="AT337" s="1106" t="n"/>
      <c r="AU337" s="1106" t="n"/>
      <c r="AV337" s="1106" t="n"/>
      <c r="AW337" s="1106" t="n"/>
      <c r="AX337" s="1106" t="n"/>
      <c r="AY337" s="1106" t="n"/>
      <c r="AZ337" s="144" t="n"/>
      <c r="BA337" s="1106" t="n"/>
      <c r="BB337" s="1106" t="n"/>
      <c r="BC337" s="1106" t="n"/>
      <c r="BD337" s="1106" t="n"/>
      <c r="BE337" s="1106" t="n"/>
      <c r="BF337" s="1106" t="n"/>
      <c r="BG337" s="1106" t="n"/>
      <c r="BH337" s="1106" t="n"/>
      <c r="BI337" s="1106" t="n"/>
      <c r="BJ337" s="1106" t="n"/>
      <c r="BK337" s="1106" t="n"/>
      <c r="BL337" s="1106" t="n"/>
      <c r="BM337" s="1106" t="n"/>
      <c r="BN337" s="1106" t="n"/>
      <c r="BO337" s="1106" t="n"/>
      <c r="BP337" s="1106" t="n"/>
      <c r="BQ337" s="1106" t="n"/>
      <c r="BR337" s="1106" t="n"/>
      <c r="BS337" s="1106" t="n"/>
      <c r="BT337" s="1106" t="n"/>
      <c r="BU337" s="1106" t="n"/>
      <c r="BV337" s="1106" t="n"/>
      <c r="BW337" s="1106" t="n"/>
      <c r="BX337" s="1106" t="n"/>
      <c r="BY337" s="1106" t="n"/>
      <c r="BZ337" s="1106" t="n"/>
      <c r="CA337" s="1106" t="n"/>
      <c r="CB337" s="1106" t="n"/>
      <c r="CC337" s="1106" t="n"/>
      <c r="CD337" s="1106" t="n"/>
      <c r="CE337" s="1106" t="n"/>
      <c r="CF337" s="1106" t="n"/>
      <c r="CG337" s="1106" t="n"/>
      <c r="CH337" s="1106" t="n"/>
      <c r="CI337" s="1106" t="n"/>
      <c r="CJ337" s="1106" t="n"/>
      <c r="CK337" s="1106" t="n"/>
      <c r="CL337" s="1106" t="n"/>
      <c r="CM337" s="1106" t="n"/>
      <c r="CN337" s="1106" t="n"/>
      <c r="CO337" s="1106" t="n"/>
      <c r="CP337" s="1106" t="n"/>
      <c r="CQ337" s="1106" t="n"/>
      <c r="CR337" s="1106" t="n"/>
      <c r="CS337" s="1106" t="n"/>
      <c r="CT337" s="1106" t="n"/>
      <c r="CU337" s="1106" t="n"/>
      <c r="CV337" s="1106" t="n"/>
      <c r="CW337" s="1106" t="n"/>
      <c r="CX337" s="1106" t="n"/>
      <c r="CY337" s="1106" t="n"/>
      <c r="CZ337" s="1106" t="n"/>
      <c r="DA337" s="1106" t="n"/>
      <c r="DB337" s="1106" t="n"/>
      <c r="DC337" s="1106" t="n"/>
      <c r="DD337" s="1106" t="n"/>
      <c r="DE337" s="1106" t="n"/>
      <c r="DF337" s="1106" t="n"/>
      <c r="DG337" s="1106" t="n"/>
      <c r="DH337" s="1106" t="n"/>
      <c r="DI337" s="1106" t="n"/>
    </row>
    <row r="338" ht="13.5" customHeight="1" s="1178">
      <c r="A338" s="1106" t="n"/>
      <c r="B338" s="1106" t="n"/>
      <c r="C338" s="1106" t="n"/>
      <c r="D338" s="1106" t="n"/>
      <c r="E338" s="1106" t="n"/>
      <c r="F338" s="1106" t="n"/>
      <c r="G338" s="144" t="n"/>
      <c r="H338" s="1106" t="n"/>
      <c r="I338" s="1106" t="n"/>
      <c r="J338" s="1106" t="n"/>
      <c r="K338" s="1106" t="n"/>
      <c r="L338" s="1106" t="n"/>
      <c r="M338" s="1106" t="n"/>
      <c r="N338" s="1106" t="n"/>
      <c r="O338" s="1106" t="n"/>
      <c r="P338" s="1106" t="n"/>
      <c r="Q338" s="1106" t="n"/>
      <c r="R338" s="1106" t="n"/>
      <c r="S338" s="1106" t="n"/>
      <c r="T338" s="230" t="n"/>
      <c r="U338" s="1106" t="n"/>
      <c r="V338" s="1106" t="n"/>
      <c r="W338" s="1106" t="n"/>
      <c r="X338" s="1106" t="n"/>
      <c r="Y338" s="1106" t="n"/>
      <c r="Z338" s="1106" t="n"/>
      <c r="AA338" s="144" t="n"/>
      <c r="AB338" s="1106" t="n"/>
      <c r="AC338" s="1106" t="n"/>
      <c r="AD338" s="1106" t="n"/>
      <c r="AE338" s="1106" t="n"/>
      <c r="AF338" s="1106" t="n"/>
      <c r="AG338" s="1106" t="n"/>
      <c r="AH338" s="144" t="n"/>
      <c r="AI338" s="1106" t="n"/>
      <c r="AJ338" s="1106" t="n"/>
      <c r="AK338" s="1106" t="n"/>
      <c r="AL338" s="1106" t="n"/>
      <c r="AM338" s="1106" t="n"/>
      <c r="AN338" s="1106" t="n"/>
      <c r="AO338" s="1106" t="n"/>
      <c r="AP338" s="1106" t="n"/>
      <c r="AQ338" s="1106" t="n"/>
      <c r="AR338" s="1106" t="n"/>
      <c r="AS338" s="1106" t="n"/>
      <c r="AT338" s="1106" t="n"/>
      <c r="AU338" s="1106" t="n"/>
      <c r="AV338" s="1106" t="n"/>
      <c r="AW338" s="1106" t="n"/>
      <c r="AX338" s="1106" t="n"/>
      <c r="AY338" s="1106" t="n"/>
      <c r="AZ338" s="144" t="n"/>
      <c r="BA338" s="1106" t="n"/>
      <c r="BB338" s="1106" t="n"/>
      <c r="BC338" s="1106" t="n"/>
      <c r="BD338" s="1106" t="n"/>
      <c r="BE338" s="1106" t="n"/>
      <c r="BF338" s="1106" t="n"/>
      <c r="BG338" s="1106" t="n"/>
      <c r="BH338" s="1106" t="n"/>
      <c r="BI338" s="1106" t="n"/>
      <c r="BJ338" s="1106" t="n"/>
      <c r="BK338" s="1106" t="n"/>
      <c r="BL338" s="1106" t="n"/>
      <c r="BM338" s="1106" t="n"/>
      <c r="BN338" s="1106" t="n"/>
      <c r="BO338" s="1106" t="n"/>
      <c r="BP338" s="1106" t="n"/>
      <c r="BQ338" s="1106" t="n"/>
      <c r="BR338" s="1106" t="n"/>
      <c r="BS338" s="1106" t="n"/>
      <c r="BT338" s="1106" t="n"/>
      <c r="BU338" s="1106" t="n"/>
      <c r="BV338" s="1106" t="n"/>
      <c r="BW338" s="1106" t="n"/>
      <c r="BX338" s="1106" t="n"/>
      <c r="BY338" s="1106" t="n"/>
      <c r="BZ338" s="1106" t="n"/>
      <c r="CA338" s="1106" t="n"/>
      <c r="CB338" s="1106" t="n"/>
      <c r="CC338" s="1106" t="n"/>
      <c r="CD338" s="1106" t="n"/>
      <c r="CE338" s="1106" t="n"/>
      <c r="CF338" s="1106" t="n"/>
      <c r="CG338" s="1106" t="n"/>
      <c r="CH338" s="1106" t="n"/>
      <c r="CI338" s="1106" t="n"/>
      <c r="CJ338" s="1106" t="n"/>
      <c r="CK338" s="1106" t="n"/>
      <c r="CL338" s="1106" t="n"/>
      <c r="CM338" s="1106" t="n"/>
      <c r="CN338" s="1106" t="n"/>
      <c r="CO338" s="1106" t="n"/>
      <c r="CP338" s="1106" t="n"/>
      <c r="CQ338" s="1106" t="n"/>
      <c r="CR338" s="1106" t="n"/>
      <c r="CS338" s="1106" t="n"/>
      <c r="CT338" s="1106" t="n"/>
      <c r="CU338" s="1106" t="n"/>
      <c r="CV338" s="1106" t="n"/>
      <c r="CW338" s="1106" t="n"/>
      <c r="CX338" s="1106" t="n"/>
      <c r="CY338" s="1106" t="n"/>
      <c r="CZ338" s="1106" t="n"/>
      <c r="DA338" s="1106" t="n"/>
      <c r="DB338" s="1106" t="n"/>
      <c r="DC338" s="1106" t="n"/>
      <c r="DD338" s="1106" t="n"/>
      <c r="DE338" s="1106" t="n"/>
      <c r="DF338" s="1106" t="n"/>
      <c r="DG338" s="1106" t="n"/>
      <c r="DH338" s="1106" t="n"/>
      <c r="DI338" s="1106" t="n"/>
    </row>
    <row r="339" ht="13.5" customHeight="1" s="1178">
      <c r="A339" s="1106" t="n"/>
      <c r="B339" s="1106" t="n"/>
      <c r="C339" s="1106" t="n"/>
      <c r="D339" s="1106" t="n"/>
      <c r="E339" s="1106" t="n"/>
      <c r="F339" s="1106" t="n"/>
      <c r="G339" s="144" t="n"/>
      <c r="H339" s="1106" t="n"/>
      <c r="I339" s="1106" t="n"/>
      <c r="J339" s="1106" t="n"/>
      <c r="K339" s="1106" t="n"/>
      <c r="L339" s="1106" t="n"/>
      <c r="M339" s="1106" t="n"/>
      <c r="N339" s="1106" t="n"/>
      <c r="O339" s="1106" t="n"/>
      <c r="P339" s="1106" t="n"/>
      <c r="Q339" s="1106" t="n"/>
      <c r="R339" s="1106" t="n"/>
      <c r="S339" s="1106" t="n"/>
      <c r="T339" s="230" t="n"/>
      <c r="U339" s="1106" t="n"/>
      <c r="V339" s="1106" t="n"/>
      <c r="W339" s="1106" t="n"/>
      <c r="X339" s="1106" t="n"/>
      <c r="Y339" s="1106" t="n"/>
      <c r="Z339" s="1106" t="n"/>
      <c r="AA339" s="144" t="n"/>
      <c r="AB339" s="1106" t="n"/>
      <c r="AC339" s="1106" t="n"/>
      <c r="AD339" s="1106" t="n"/>
      <c r="AE339" s="1106" t="n"/>
      <c r="AF339" s="1106" t="n"/>
      <c r="AG339" s="1106" t="n"/>
      <c r="AH339" s="144" t="n"/>
      <c r="AI339" s="1106" t="n"/>
      <c r="AJ339" s="1106" t="n"/>
      <c r="AK339" s="1106" t="n"/>
      <c r="AL339" s="1106" t="n"/>
      <c r="AM339" s="1106" t="n"/>
      <c r="AN339" s="1106" t="n"/>
      <c r="AO339" s="1106" t="n"/>
      <c r="AP339" s="1106" t="n"/>
      <c r="AQ339" s="1106" t="n"/>
      <c r="AR339" s="1106" t="n"/>
      <c r="AS339" s="1106" t="n"/>
      <c r="AT339" s="1106" t="n"/>
      <c r="AU339" s="1106" t="n"/>
      <c r="AV339" s="1106" t="n"/>
      <c r="AW339" s="1106" t="n"/>
      <c r="AX339" s="1106" t="n"/>
      <c r="AY339" s="1106" t="n"/>
      <c r="AZ339" s="144" t="n"/>
      <c r="BA339" s="1106" t="n"/>
      <c r="BB339" s="1106" t="n"/>
      <c r="BC339" s="1106" t="n"/>
      <c r="BD339" s="1106" t="n"/>
      <c r="BE339" s="1106" t="n"/>
      <c r="BF339" s="1106" t="n"/>
      <c r="BG339" s="1106" t="n"/>
      <c r="BH339" s="1106" t="n"/>
      <c r="BI339" s="1106" t="n"/>
      <c r="BJ339" s="1106" t="n"/>
      <c r="BK339" s="1106" t="n"/>
      <c r="BL339" s="1106" t="n"/>
      <c r="BM339" s="1106" t="n"/>
      <c r="BN339" s="1106" t="n"/>
      <c r="BO339" s="1106" t="n"/>
      <c r="BP339" s="1106" t="n"/>
      <c r="BQ339" s="1106" t="n"/>
      <c r="BR339" s="1106" t="n"/>
      <c r="BS339" s="1106" t="n"/>
      <c r="BT339" s="1106" t="n"/>
      <c r="BU339" s="1106" t="n"/>
      <c r="BV339" s="1106" t="n"/>
      <c r="BW339" s="1106" t="n"/>
      <c r="BX339" s="1106" t="n"/>
      <c r="BY339" s="1106" t="n"/>
      <c r="BZ339" s="1106" t="n"/>
      <c r="CA339" s="1106" t="n"/>
      <c r="CB339" s="1106" t="n"/>
      <c r="CC339" s="1106" t="n"/>
      <c r="CD339" s="1106" t="n"/>
      <c r="CE339" s="1106" t="n"/>
      <c r="CF339" s="1106" t="n"/>
      <c r="CG339" s="1106" t="n"/>
      <c r="CH339" s="1106" t="n"/>
      <c r="CI339" s="1106" t="n"/>
      <c r="CJ339" s="1106" t="n"/>
      <c r="CK339" s="1106" t="n"/>
      <c r="CL339" s="1106" t="n"/>
      <c r="CM339" s="1106" t="n"/>
      <c r="CN339" s="1106" t="n"/>
      <c r="CO339" s="1106" t="n"/>
      <c r="CP339" s="1106" t="n"/>
      <c r="CQ339" s="1106" t="n"/>
      <c r="CR339" s="1106" t="n"/>
      <c r="CS339" s="1106" t="n"/>
      <c r="CT339" s="1106" t="n"/>
      <c r="CU339" s="1106" t="n"/>
      <c r="CV339" s="1106" t="n"/>
      <c r="CW339" s="1106" t="n"/>
      <c r="CX339" s="1106" t="n"/>
      <c r="CY339" s="1106" t="n"/>
      <c r="CZ339" s="1106" t="n"/>
      <c r="DA339" s="1106" t="n"/>
      <c r="DB339" s="1106" t="n"/>
      <c r="DC339" s="1106" t="n"/>
      <c r="DD339" s="1106" t="n"/>
      <c r="DE339" s="1106" t="n"/>
      <c r="DF339" s="1106" t="n"/>
      <c r="DG339" s="1106" t="n"/>
      <c r="DH339" s="1106" t="n"/>
      <c r="DI339" s="1106" t="n"/>
    </row>
    <row r="340" ht="13.5" customHeight="1" s="1178">
      <c r="A340" s="1106" t="n"/>
      <c r="B340" s="1106" t="n"/>
      <c r="C340" s="1106" t="n"/>
      <c r="D340" s="1106" t="n"/>
      <c r="E340" s="1106" t="n"/>
      <c r="F340" s="1106" t="n"/>
      <c r="G340" s="144" t="n"/>
      <c r="H340" s="1106" t="n"/>
      <c r="I340" s="1106" t="n"/>
      <c r="J340" s="1106" t="n"/>
      <c r="K340" s="1106" t="n"/>
      <c r="L340" s="1106" t="n"/>
      <c r="M340" s="1106" t="n"/>
      <c r="N340" s="1106" t="n"/>
      <c r="O340" s="1106" t="n"/>
      <c r="P340" s="1106" t="n"/>
      <c r="Q340" s="1106" t="n"/>
      <c r="R340" s="1106" t="n"/>
      <c r="S340" s="1106" t="n"/>
      <c r="T340" s="230" t="n"/>
      <c r="U340" s="1106" t="n"/>
      <c r="V340" s="1106" t="n"/>
      <c r="W340" s="1106" t="n"/>
      <c r="X340" s="1106" t="n"/>
      <c r="Y340" s="1106" t="n"/>
      <c r="Z340" s="1106" t="n"/>
      <c r="AA340" s="144" t="n"/>
      <c r="AB340" s="1106" t="n"/>
      <c r="AC340" s="1106" t="n"/>
      <c r="AD340" s="1106" t="n"/>
      <c r="AE340" s="1106" t="n"/>
      <c r="AF340" s="1106" t="n"/>
      <c r="AG340" s="1106" t="n"/>
      <c r="AH340" s="144" t="n"/>
      <c r="AI340" s="1106" t="n"/>
      <c r="AJ340" s="1106" t="n"/>
      <c r="AK340" s="1106" t="n"/>
      <c r="AL340" s="1106" t="n"/>
      <c r="AM340" s="1106" t="n"/>
      <c r="AN340" s="1106" t="n"/>
      <c r="AO340" s="1106" t="n"/>
      <c r="AP340" s="1106" t="n"/>
      <c r="AQ340" s="1106" t="n"/>
      <c r="AR340" s="1106" t="n"/>
      <c r="AS340" s="1106" t="n"/>
      <c r="AT340" s="1106" t="n"/>
      <c r="AU340" s="1106" t="n"/>
      <c r="AV340" s="1106" t="n"/>
      <c r="AW340" s="1106" t="n"/>
      <c r="AX340" s="1106" t="n"/>
      <c r="AY340" s="1106" t="n"/>
      <c r="AZ340" s="144" t="n"/>
      <c r="BA340" s="1106" t="n"/>
      <c r="BB340" s="1106" t="n"/>
      <c r="BC340" s="1106" t="n"/>
      <c r="BD340" s="1106" t="n"/>
      <c r="BE340" s="1106" t="n"/>
      <c r="BF340" s="1106" t="n"/>
      <c r="BG340" s="1106" t="n"/>
      <c r="BH340" s="1106" t="n"/>
      <c r="BI340" s="1106" t="n"/>
      <c r="BJ340" s="1106" t="n"/>
      <c r="BK340" s="1106" t="n"/>
      <c r="BL340" s="1106" t="n"/>
      <c r="BM340" s="1106" t="n"/>
      <c r="BN340" s="1106" t="n"/>
      <c r="BO340" s="1106" t="n"/>
      <c r="BP340" s="1106" t="n"/>
      <c r="BQ340" s="1106" t="n"/>
      <c r="BR340" s="1106" t="n"/>
      <c r="BS340" s="1106" t="n"/>
      <c r="BT340" s="1106" t="n"/>
      <c r="BU340" s="1106" t="n"/>
      <c r="BV340" s="1106" t="n"/>
      <c r="BW340" s="1106" t="n"/>
      <c r="BX340" s="1106" t="n"/>
      <c r="BY340" s="1106" t="n"/>
      <c r="BZ340" s="1106" t="n"/>
      <c r="CA340" s="1106" t="n"/>
      <c r="CB340" s="1106" t="n"/>
      <c r="CC340" s="1106" t="n"/>
      <c r="CD340" s="1106" t="n"/>
      <c r="CE340" s="1106" t="n"/>
      <c r="CF340" s="1106" t="n"/>
      <c r="CG340" s="1106" t="n"/>
      <c r="CH340" s="1106" t="n"/>
      <c r="CI340" s="1106" t="n"/>
      <c r="CJ340" s="1106" t="n"/>
      <c r="CK340" s="1106" t="n"/>
      <c r="CL340" s="1106" t="n"/>
      <c r="CM340" s="1106" t="n"/>
      <c r="CN340" s="1106" t="n"/>
      <c r="CO340" s="1106" t="n"/>
      <c r="CP340" s="1106" t="n"/>
      <c r="CQ340" s="1106" t="n"/>
      <c r="CR340" s="1106" t="n"/>
      <c r="CS340" s="1106" t="n"/>
      <c r="CT340" s="1106" t="n"/>
      <c r="CU340" s="1106" t="n"/>
      <c r="CV340" s="1106" t="n"/>
      <c r="CW340" s="1106" t="n"/>
      <c r="CX340" s="1106" t="n"/>
      <c r="CY340" s="1106" t="n"/>
      <c r="CZ340" s="1106" t="n"/>
      <c r="DA340" s="1106" t="n"/>
      <c r="DB340" s="1106" t="n"/>
      <c r="DC340" s="1106" t="n"/>
      <c r="DD340" s="1106" t="n"/>
      <c r="DE340" s="1106" t="n"/>
      <c r="DF340" s="1106" t="n"/>
      <c r="DG340" s="1106" t="n"/>
      <c r="DH340" s="1106" t="n"/>
      <c r="DI340" s="1106" t="n"/>
    </row>
    <row r="341" ht="13.5" customHeight="1" s="1178">
      <c r="A341" s="1106" t="n"/>
      <c r="B341" s="1106" t="n"/>
      <c r="C341" s="1106" t="n"/>
      <c r="D341" s="1106" t="n"/>
      <c r="E341" s="1106" t="n"/>
      <c r="F341" s="1106" t="n"/>
      <c r="G341" s="144" t="n"/>
      <c r="H341" s="1106" t="n"/>
      <c r="I341" s="1106" t="n"/>
      <c r="J341" s="1106" t="n"/>
      <c r="K341" s="1106" t="n"/>
      <c r="L341" s="1106" t="n"/>
      <c r="M341" s="1106" t="n"/>
      <c r="N341" s="1106" t="n"/>
      <c r="O341" s="1106" t="n"/>
      <c r="P341" s="1106" t="n"/>
      <c r="Q341" s="1106" t="n"/>
      <c r="R341" s="1106" t="n"/>
      <c r="S341" s="1106" t="n"/>
      <c r="T341" s="230" t="n"/>
      <c r="U341" s="1106" t="n"/>
      <c r="V341" s="1106" t="n"/>
      <c r="W341" s="1106" t="n"/>
      <c r="X341" s="1106" t="n"/>
      <c r="Y341" s="1106" t="n"/>
      <c r="Z341" s="1106" t="n"/>
      <c r="AA341" s="144" t="n"/>
      <c r="AB341" s="1106" t="n"/>
      <c r="AC341" s="1106" t="n"/>
      <c r="AD341" s="1106" t="n"/>
      <c r="AE341" s="1106" t="n"/>
      <c r="AF341" s="1106" t="n"/>
      <c r="AG341" s="1106" t="n"/>
      <c r="AH341" s="144" t="n"/>
      <c r="AI341" s="1106" t="n"/>
      <c r="AJ341" s="1106" t="n"/>
      <c r="AK341" s="1106" t="n"/>
      <c r="AL341" s="1106" t="n"/>
      <c r="AM341" s="1106" t="n"/>
      <c r="AN341" s="1106" t="n"/>
      <c r="AO341" s="1106" t="n"/>
      <c r="AP341" s="1106" t="n"/>
      <c r="AQ341" s="1106" t="n"/>
      <c r="AR341" s="1106" t="n"/>
      <c r="AS341" s="1106" t="n"/>
      <c r="AT341" s="1106" t="n"/>
      <c r="AU341" s="1106" t="n"/>
      <c r="AV341" s="1106" t="n"/>
      <c r="AW341" s="1106" t="n"/>
      <c r="AX341" s="1106" t="n"/>
      <c r="AY341" s="1106" t="n"/>
      <c r="AZ341" s="144" t="n"/>
      <c r="BA341" s="1106" t="n"/>
      <c r="BB341" s="1106" t="n"/>
      <c r="BC341" s="1106" t="n"/>
      <c r="BD341" s="1106" t="n"/>
      <c r="BE341" s="1106" t="n"/>
      <c r="BF341" s="1106" t="n"/>
      <c r="BG341" s="1106" t="n"/>
      <c r="BH341" s="1106" t="n"/>
      <c r="BI341" s="1106" t="n"/>
      <c r="BJ341" s="1106" t="n"/>
      <c r="BK341" s="1106" t="n"/>
      <c r="BL341" s="1106" t="n"/>
      <c r="BM341" s="1106" t="n"/>
      <c r="BN341" s="1106" t="n"/>
      <c r="BO341" s="1106" t="n"/>
      <c r="BP341" s="1106" t="n"/>
      <c r="BQ341" s="1106" t="n"/>
      <c r="BR341" s="1106" t="n"/>
      <c r="BS341" s="1106" t="n"/>
      <c r="BT341" s="1106" t="n"/>
      <c r="BU341" s="1106" t="n"/>
      <c r="BV341" s="1106" t="n"/>
      <c r="BW341" s="1106" t="n"/>
      <c r="BX341" s="1106" t="n"/>
      <c r="BY341" s="1106" t="n"/>
      <c r="BZ341" s="1106" t="n"/>
      <c r="CA341" s="1106" t="n"/>
      <c r="CB341" s="1106" t="n"/>
      <c r="CC341" s="1106" t="n"/>
      <c r="CD341" s="1106" t="n"/>
      <c r="CE341" s="1106" t="n"/>
      <c r="CF341" s="1106" t="n"/>
      <c r="CG341" s="1106" t="n"/>
      <c r="CH341" s="1106" t="n"/>
      <c r="CI341" s="1106" t="n"/>
      <c r="CJ341" s="1106" t="n"/>
      <c r="CK341" s="1106" t="n"/>
      <c r="CL341" s="1106" t="n"/>
      <c r="CM341" s="1106" t="n"/>
      <c r="CN341" s="1106" t="n"/>
      <c r="CO341" s="1106" t="n"/>
      <c r="CP341" s="1106" t="n"/>
      <c r="CQ341" s="1106" t="n"/>
      <c r="CR341" s="1106" t="n"/>
      <c r="CS341" s="1106" t="n"/>
      <c r="CT341" s="1106" t="n"/>
      <c r="CU341" s="1106" t="n"/>
      <c r="CV341" s="1106" t="n"/>
      <c r="CW341" s="1106" t="n"/>
      <c r="CX341" s="1106" t="n"/>
      <c r="CY341" s="1106" t="n"/>
      <c r="CZ341" s="1106" t="n"/>
      <c r="DA341" s="1106" t="n"/>
      <c r="DB341" s="1106" t="n"/>
      <c r="DC341" s="1106" t="n"/>
      <c r="DD341" s="1106" t="n"/>
      <c r="DE341" s="1106" t="n"/>
      <c r="DF341" s="1106" t="n"/>
      <c r="DG341" s="1106" t="n"/>
      <c r="DH341" s="1106" t="n"/>
      <c r="DI341" s="1106" t="n"/>
    </row>
    <row r="342" ht="13.5" customHeight="1" s="1178">
      <c r="A342" s="1106" t="n"/>
      <c r="B342" s="1106" t="n"/>
      <c r="C342" s="1106" t="n"/>
      <c r="D342" s="1106" t="n"/>
      <c r="E342" s="1106" t="n"/>
      <c r="F342" s="1106" t="n"/>
      <c r="G342" s="144" t="n"/>
      <c r="H342" s="1106" t="n"/>
      <c r="I342" s="1106" t="n"/>
      <c r="J342" s="1106" t="n"/>
      <c r="K342" s="1106" t="n"/>
      <c r="L342" s="1106" t="n"/>
      <c r="M342" s="1106" t="n"/>
      <c r="N342" s="1106" t="n"/>
      <c r="O342" s="1106" t="n"/>
      <c r="P342" s="1106" t="n"/>
      <c r="Q342" s="1106" t="n"/>
      <c r="R342" s="1106" t="n"/>
      <c r="S342" s="1106" t="n"/>
      <c r="T342" s="230" t="n"/>
      <c r="U342" s="1106" t="n"/>
      <c r="V342" s="1106" t="n"/>
      <c r="W342" s="1106" t="n"/>
      <c r="X342" s="1106" t="n"/>
      <c r="Y342" s="1106" t="n"/>
      <c r="Z342" s="1106" t="n"/>
      <c r="AA342" s="144" t="n"/>
      <c r="AB342" s="1106" t="n"/>
      <c r="AC342" s="1106" t="n"/>
      <c r="AD342" s="1106" t="n"/>
      <c r="AE342" s="1106" t="n"/>
      <c r="AF342" s="1106" t="n"/>
      <c r="AG342" s="1106" t="n"/>
      <c r="AH342" s="144" t="n"/>
      <c r="AI342" s="1106" t="n"/>
      <c r="AJ342" s="1106" t="n"/>
      <c r="AK342" s="1106" t="n"/>
      <c r="AL342" s="1106" t="n"/>
      <c r="AM342" s="1106" t="n"/>
      <c r="AN342" s="1106" t="n"/>
      <c r="AO342" s="1106" t="n"/>
      <c r="AP342" s="1106" t="n"/>
      <c r="AQ342" s="1106" t="n"/>
      <c r="AR342" s="1106" t="n"/>
      <c r="AS342" s="1106" t="n"/>
      <c r="AT342" s="1106" t="n"/>
      <c r="AU342" s="1106" t="n"/>
      <c r="AV342" s="1106" t="n"/>
      <c r="AW342" s="1106" t="n"/>
      <c r="AX342" s="1106" t="n"/>
      <c r="AY342" s="1106" t="n"/>
      <c r="AZ342" s="144" t="n"/>
      <c r="BA342" s="1106" t="n"/>
      <c r="BB342" s="1106" t="n"/>
      <c r="BC342" s="1106" t="n"/>
      <c r="BD342" s="1106" t="n"/>
      <c r="BE342" s="1106" t="n"/>
      <c r="BF342" s="1106" t="n"/>
      <c r="BG342" s="1106" t="n"/>
      <c r="BH342" s="1106" t="n"/>
      <c r="BI342" s="1106" t="n"/>
      <c r="BJ342" s="1106" t="n"/>
      <c r="BK342" s="1106" t="n"/>
      <c r="BL342" s="1106" t="n"/>
      <c r="BM342" s="1106" t="n"/>
      <c r="BN342" s="1106" t="n"/>
      <c r="BO342" s="1106" t="n"/>
      <c r="BP342" s="1106" t="n"/>
      <c r="BQ342" s="1106" t="n"/>
      <c r="BR342" s="1106" t="n"/>
      <c r="BS342" s="1106" t="n"/>
      <c r="BT342" s="1106" t="n"/>
      <c r="BU342" s="1106" t="n"/>
      <c r="BV342" s="1106" t="n"/>
      <c r="BW342" s="1106" t="n"/>
      <c r="BX342" s="1106" t="n"/>
      <c r="BY342" s="1106" t="n"/>
      <c r="BZ342" s="1106" t="n"/>
      <c r="CA342" s="1106" t="n"/>
      <c r="CB342" s="1106" t="n"/>
      <c r="CC342" s="1106" t="n"/>
      <c r="CD342" s="1106" t="n"/>
      <c r="CE342" s="1106" t="n"/>
      <c r="CF342" s="1106" t="n"/>
      <c r="CG342" s="1106" t="n"/>
      <c r="CH342" s="1106" t="n"/>
      <c r="CI342" s="1106" t="n"/>
      <c r="CJ342" s="1106" t="n"/>
      <c r="CK342" s="1106" t="n"/>
      <c r="CL342" s="1106" t="n"/>
      <c r="CM342" s="1106" t="n"/>
      <c r="CN342" s="1106" t="n"/>
      <c r="CO342" s="1106" t="n"/>
      <c r="CP342" s="1106" t="n"/>
      <c r="CQ342" s="1106" t="n"/>
      <c r="CR342" s="1106" t="n"/>
      <c r="CS342" s="1106" t="n"/>
      <c r="CT342" s="1106" t="n"/>
      <c r="CU342" s="1106" t="n"/>
      <c r="CV342" s="1106" t="n"/>
      <c r="CW342" s="1106" t="n"/>
      <c r="CX342" s="1106" t="n"/>
      <c r="CY342" s="1106" t="n"/>
      <c r="CZ342" s="1106" t="n"/>
      <c r="DA342" s="1106" t="n"/>
      <c r="DB342" s="1106" t="n"/>
      <c r="DC342" s="1106" t="n"/>
      <c r="DD342" s="1106" t="n"/>
      <c r="DE342" s="1106" t="n"/>
      <c r="DF342" s="1106" t="n"/>
      <c r="DG342" s="1106" t="n"/>
      <c r="DH342" s="1106" t="n"/>
      <c r="DI342" s="1106" t="n"/>
    </row>
    <row r="343" ht="13.5" customHeight="1" s="1178">
      <c r="A343" s="1106" t="n"/>
      <c r="B343" s="1106" t="n"/>
      <c r="C343" s="1106" t="n"/>
      <c r="D343" s="1106" t="n"/>
      <c r="E343" s="1106" t="n"/>
      <c r="F343" s="1106" t="n"/>
      <c r="G343" s="144" t="n"/>
      <c r="H343" s="1106" t="n"/>
      <c r="I343" s="1106" t="n"/>
      <c r="J343" s="1106" t="n"/>
      <c r="K343" s="1106" t="n"/>
      <c r="L343" s="1106" t="n"/>
      <c r="M343" s="1106" t="n"/>
      <c r="N343" s="1106" t="n"/>
      <c r="O343" s="1106" t="n"/>
      <c r="P343" s="1106" t="n"/>
      <c r="Q343" s="1106" t="n"/>
      <c r="R343" s="1106" t="n"/>
      <c r="S343" s="1106" t="n"/>
      <c r="T343" s="230" t="n"/>
      <c r="U343" s="1106" t="n"/>
      <c r="V343" s="1106" t="n"/>
      <c r="W343" s="1106" t="n"/>
      <c r="X343" s="1106" t="n"/>
      <c r="Y343" s="1106" t="n"/>
      <c r="Z343" s="1106" t="n"/>
      <c r="AA343" s="144" t="n"/>
      <c r="AB343" s="1106" t="n"/>
      <c r="AC343" s="1106" t="n"/>
      <c r="AD343" s="1106" t="n"/>
      <c r="AE343" s="1106" t="n"/>
      <c r="AF343" s="1106" t="n"/>
      <c r="AG343" s="1106" t="n"/>
      <c r="AH343" s="144" t="n"/>
      <c r="AI343" s="1106" t="n"/>
      <c r="AJ343" s="1106" t="n"/>
      <c r="AK343" s="1106" t="n"/>
      <c r="AL343" s="1106" t="n"/>
      <c r="AM343" s="1106" t="n"/>
      <c r="AN343" s="1106" t="n"/>
      <c r="AO343" s="1106" t="n"/>
      <c r="AP343" s="1106" t="n"/>
      <c r="AQ343" s="1106" t="n"/>
      <c r="AR343" s="1106" t="n"/>
      <c r="AS343" s="1106" t="n"/>
      <c r="AT343" s="1106" t="n"/>
      <c r="AU343" s="1106" t="n"/>
      <c r="AV343" s="1106" t="n"/>
      <c r="AW343" s="1106" t="n"/>
      <c r="AX343" s="1106" t="n"/>
      <c r="AY343" s="1106" t="n"/>
      <c r="AZ343" s="144" t="n"/>
      <c r="BA343" s="1106" t="n"/>
      <c r="BB343" s="1106" t="n"/>
      <c r="BC343" s="1106" t="n"/>
      <c r="BD343" s="1106" t="n"/>
      <c r="BE343" s="1106" t="n"/>
      <c r="BF343" s="1106" t="n"/>
      <c r="BG343" s="1106" t="n"/>
      <c r="BH343" s="1106" t="n"/>
      <c r="BI343" s="1106" t="n"/>
      <c r="BJ343" s="1106" t="n"/>
      <c r="BK343" s="1106" t="n"/>
      <c r="BL343" s="1106" t="n"/>
      <c r="BM343" s="1106" t="n"/>
      <c r="BN343" s="1106" t="n"/>
      <c r="BO343" s="1106" t="n"/>
      <c r="BP343" s="1106" t="n"/>
      <c r="BQ343" s="1106" t="n"/>
      <c r="BR343" s="1106" t="n"/>
      <c r="BS343" s="1106" t="n"/>
      <c r="BT343" s="1106" t="n"/>
      <c r="BU343" s="1106" t="n"/>
      <c r="BV343" s="1106" t="n"/>
      <c r="BW343" s="1106" t="n"/>
      <c r="BX343" s="1106" t="n"/>
      <c r="BY343" s="1106" t="n"/>
      <c r="BZ343" s="1106" t="n"/>
      <c r="CA343" s="1106" t="n"/>
      <c r="CB343" s="1106" t="n"/>
      <c r="CC343" s="1106" t="n"/>
      <c r="CD343" s="1106" t="n"/>
      <c r="CE343" s="1106" t="n"/>
      <c r="CF343" s="1106" t="n"/>
      <c r="CG343" s="1106" t="n"/>
      <c r="CH343" s="1106" t="n"/>
      <c r="CI343" s="1106" t="n"/>
      <c r="CJ343" s="1106" t="n"/>
      <c r="CK343" s="1106" t="n"/>
      <c r="CL343" s="1106" t="n"/>
      <c r="CM343" s="1106" t="n"/>
      <c r="CN343" s="1106" t="n"/>
      <c r="CO343" s="1106" t="n"/>
      <c r="CP343" s="1106" t="n"/>
      <c r="CQ343" s="1106" t="n"/>
      <c r="CR343" s="1106" t="n"/>
      <c r="CS343" s="1106" t="n"/>
      <c r="CT343" s="1106" t="n"/>
      <c r="CU343" s="1106" t="n"/>
      <c r="CV343" s="1106" t="n"/>
      <c r="CW343" s="1106" t="n"/>
      <c r="CX343" s="1106" t="n"/>
      <c r="CY343" s="1106" t="n"/>
      <c r="CZ343" s="1106" t="n"/>
      <c r="DA343" s="1106" t="n"/>
      <c r="DB343" s="1106" t="n"/>
      <c r="DC343" s="1106" t="n"/>
      <c r="DD343" s="1106" t="n"/>
      <c r="DE343" s="1106" t="n"/>
      <c r="DF343" s="1106" t="n"/>
      <c r="DG343" s="1106" t="n"/>
      <c r="DH343" s="1106" t="n"/>
      <c r="DI343" s="1106" t="n"/>
    </row>
    <row r="344" ht="13.5" customHeight="1" s="1178">
      <c r="A344" s="1106" t="n"/>
      <c r="B344" s="1106" t="n"/>
      <c r="C344" s="1106" t="n"/>
      <c r="D344" s="1106" t="n"/>
      <c r="E344" s="1106" t="n"/>
      <c r="F344" s="1106" t="n"/>
      <c r="G344" s="144" t="n"/>
      <c r="H344" s="1106" t="n"/>
      <c r="I344" s="1106" t="n"/>
      <c r="J344" s="1106" t="n"/>
      <c r="K344" s="1106" t="n"/>
      <c r="L344" s="1106" t="n"/>
      <c r="M344" s="1106" t="n"/>
      <c r="N344" s="1106" t="n"/>
      <c r="O344" s="1106" t="n"/>
      <c r="P344" s="1106" t="n"/>
      <c r="Q344" s="1106" t="n"/>
      <c r="R344" s="1106" t="n"/>
      <c r="S344" s="1106" t="n"/>
      <c r="T344" s="230" t="n"/>
      <c r="U344" s="1106" t="n"/>
      <c r="V344" s="1106" t="n"/>
      <c r="W344" s="1106" t="n"/>
      <c r="X344" s="1106" t="n"/>
      <c r="Y344" s="1106" t="n"/>
      <c r="Z344" s="1106" t="n"/>
      <c r="AA344" s="144" t="n"/>
      <c r="AB344" s="1106" t="n"/>
      <c r="AC344" s="1106" t="n"/>
      <c r="AD344" s="1106" t="n"/>
      <c r="AE344" s="1106" t="n"/>
      <c r="AF344" s="1106" t="n"/>
      <c r="AG344" s="1106" t="n"/>
      <c r="AH344" s="144" t="n"/>
      <c r="AI344" s="1106" t="n"/>
      <c r="AJ344" s="1106" t="n"/>
      <c r="AK344" s="1106" t="n"/>
      <c r="AL344" s="1106" t="n"/>
      <c r="AM344" s="1106" t="n"/>
      <c r="AN344" s="1106" t="n"/>
      <c r="AO344" s="1106" t="n"/>
      <c r="AP344" s="1106" t="n"/>
      <c r="AQ344" s="1106" t="n"/>
      <c r="AR344" s="1106" t="n"/>
      <c r="AS344" s="1106" t="n"/>
      <c r="AT344" s="1106" t="n"/>
      <c r="AU344" s="1106" t="n"/>
      <c r="AV344" s="1106" t="n"/>
      <c r="AW344" s="1106" t="n"/>
      <c r="AX344" s="1106" t="n"/>
      <c r="AY344" s="1106" t="n"/>
      <c r="AZ344" s="144" t="n"/>
      <c r="BA344" s="1106" t="n"/>
      <c r="BB344" s="1106" t="n"/>
      <c r="BC344" s="1106" t="n"/>
      <c r="BD344" s="1106" t="n"/>
      <c r="BE344" s="1106" t="n"/>
      <c r="BF344" s="1106" t="n"/>
      <c r="BG344" s="1106" t="n"/>
      <c r="BH344" s="1106" t="n"/>
      <c r="BI344" s="1106" t="n"/>
      <c r="BJ344" s="1106" t="n"/>
      <c r="BK344" s="1106" t="n"/>
      <c r="BL344" s="1106" t="n"/>
      <c r="BM344" s="1106" t="n"/>
      <c r="BN344" s="1106" t="n"/>
      <c r="BO344" s="1106" t="n"/>
      <c r="BP344" s="1106" t="n"/>
      <c r="BQ344" s="1106" t="n"/>
      <c r="BR344" s="1106" t="n"/>
      <c r="BS344" s="1106" t="n"/>
      <c r="BT344" s="1106" t="n"/>
      <c r="BU344" s="1106" t="n"/>
      <c r="BV344" s="1106" t="n"/>
      <c r="BW344" s="1106" t="n"/>
      <c r="BX344" s="1106" t="n"/>
      <c r="BY344" s="1106" t="n"/>
      <c r="BZ344" s="1106" t="n"/>
      <c r="CA344" s="1106" t="n"/>
      <c r="CB344" s="1106" t="n"/>
      <c r="CC344" s="1106" t="n"/>
      <c r="CD344" s="1106" t="n"/>
      <c r="CE344" s="1106" t="n"/>
      <c r="CF344" s="1106" t="n"/>
      <c r="CG344" s="1106" t="n"/>
      <c r="CH344" s="1106" t="n"/>
      <c r="CI344" s="1106" t="n"/>
      <c r="CJ344" s="1106" t="n"/>
      <c r="CK344" s="1106" t="n"/>
      <c r="CL344" s="1106" t="n"/>
      <c r="CM344" s="1106" t="n"/>
      <c r="CN344" s="1106" t="n"/>
      <c r="CO344" s="1106" t="n"/>
      <c r="CP344" s="1106" t="n"/>
      <c r="CQ344" s="1106" t="n"/>
      <c r="CR344" s="1106" t="n"/>
      <c r="CS344" s="1106" t="n"/>
      <c r="CT344" s="1106" t="n"/>
      <c r="CU344" s="1106" t="n"/>
      <c r="CV344" s="1106" t="n"/>
      <c r="CW344" s="1106" t="n"/>
      <c r="CX344" s="1106" t="n"/>
      <c r="CY344" s="1106" t="n"/>
      <c r="CZ344" s="1106" t="n"/>
      <c r="DA344" s="1106" t="n"/>
      <c r="DB344" s="1106" t="n"/>
      <c r="DC344" s="1106" t="n"/>
      <c r="DD344" s="1106" t="n"/>
      <c r="DE344" s="1106" t="n"/>
      <c r="DF344" s="1106" t="n"/>
      <c r="DG344" s="1106" t="n"/>
      <c r="DH344" s="1106" t="n"/>
      <c r="DI344" s="1106" t="n"/>
    </row>
    <row r="345" ht="13.5" customHeight="1" s="1178">
      <c r="A345" s="1106" t="n"/>
      <c r="B345" s="1106" t="n"/>
      <c r="C345" s="1106" t="n"/>
      <c r="D345" s="1106" t="n"/>
      <c r="E345" s="1106" t="n"/>
      <c r="F345" s="1106" t="n"/>
      <c r="G345" s="144" t="n"/>
      <c r="H345" s="1106" t="n"/>
      <c r="I345" s="1106" t="n"/>
      <c r="J345" s="1106" t="n"/>
      <c r="K345" s="1106" t="n"/>
      <c r="L345" s="1106" t="n"/>
      <c r="M345" s="1106" t="n"/>
      <c r="N345" s="1106" t="n"/>
      <c r="O345" s="1106" t="n"/>
      <c r="P345" s="1106" t="n"/>
      <c r="Q345" s="1106" t="n"/>
      <c r="R345" s="1106" t="n"/>
      <c r="S345" s="1106" t="n"/>
      <c r="T345" s="230" t="n"/>
      <c r="U345" s="1106" t="n"/>
      <c r="V345" s="1106" t="n"/>
      <c r="W345" s="1106" t="n"/>
      <c r="X345" s="1106" t="n"/>
      <c r="Y345" s="1106" t="n"/>
      <c r="Z345" s="1106" t="n"/>
      <c r="AA345" s="144" t="n"/>
      <c r="AB345" s="1106" t="n"/>
      <c r="AC345" s="1106" t="n"/>
      <c r="AD345" s="1106" t="n"/>
      <c r="AE345" s="1106" t="n"/>
      <c r="AF345" s="1106" t="n"/>
      <c r="AG345" s="1106" t="n"/>
      <c r="AH345" s="144" t="n"/>
      <c r="AI345" s="1106" t="n"/>
      <c r="AJ345" s="1106" t="n"/>
      <c r="AK345" s="1106" t="n"/>
      <c r="AL345" s="1106" t="n"/>
      <c r="AM345" s="1106" t="n"/>
      <c r="AN345" s="1106" t="n"/>
      <c r="AO345" s="1106" t="n"/>
      <c r="AP345" s="1106" t="n"/>
      <c r="AQ345" s="1106" t="n"/>
      <c r="AR345" s="1106" t="n"/>
      <c r="AS345" s="1106" t="n"/>
      <c r="AT345" s="1106" t="n"/>
      <c r="AU345" s="1106" t="n"/>
      <c r="AV345" s="1106" t="n"/>
      <c r="AW345" s="1106" t="n"/>
      <c r="AX345" s="1106" t="n"/>
      <c r="AY345" s="1106" t="n"/>
      <c r="AZ345" s="144" t="n"/>
      <c r="BA345" s="1106" t="n"/>
      <c r="BB345" s="1106" t="n"/>
      <c r="BC345" s="1106" t="n"/>
      <c r="BD345" s="1106" t="n"/>
      <c r="BE345" s="1106" t="n"/>
      <c r="BF345" s="1106" t="n"/>
      <c r="BG345" s="1106" t="n"/>
      <c r="BH345" s="1106" t="n"/>
      <c r="BI345" s="1106" t="n"/>
      <c r="BJ345" s="1106" t="n"/>
      <c r="BK345" s="1106" t="n"/>
      <c r="BL345" s="1106" t="n"/>
      <c r="BM345" s="1106" t="n"/>
      <c r="BN345" s="1106" t="n"/>
      <c r="BO345" s="1106" t="n"/>
      <c r="BP345" s="1106" t="n"/>
      <c r="BQ345" s="1106" t="n"/>
      <c r="BR345" s="1106" t="n"/>
      <c r="BS345" s="1106" t="n"/>
      <c r="BT345" s="1106" t="n"/>
      <c r="BU345" s="1106" t="n"/>
      <c r="BV345" s="1106" t="n"/>
      <c r="BW345" s="1106" t="n"/>
      <c r="BX345" s="1106" t="n"/>
      <c r="BY345" s="1106" t="n"/>
      <c r="BZ345" s="1106" t="n"/>
      <c r="CA345" s="1106" t="n"/>
      <c r="CB345" s="1106" t="n"/>
      <c r="CC345" s="1106" t="n"/>
      <c r="CD345" s="1106" t="n"/>
      <c r="CE345" s="1106" t="n"/>
      <c r="CF345" s="1106" t="n"/>
      <c r="CG345" s="1106" t="n"/>
      <c r="CH345" s="1106" t="n"/>
      <c r="CI345" s="1106" t="n"/>
      <c r="CJ345" s="1106" t="n"/>
      <c r="CK345" s="1106" t="n"/>
      <c r="CL345" s="1106" t="n"/>
      <c r="CM345" s="1106" t="n"/>
      <c r="CN345" s="1106" t="n"/>
      <c r="CO345" s="1106" t="n"/>
      <c r="CP345" s="1106" t="n"/>
      <c r="CQ345" s="1106" t="n"/>
      <c r="CR345" s="1106" t="n"/>
      <c r="CS345" s="1106" t="n"/>
      <c r="CT345" s="1106" t="n"/>
      <c r="CU345" s="1106" t="n"/>
      <c r="CV345" s="1106" t="n"/>
      <c r="CW345" s="1106" t="n"/>
      <c r="CX345" s="1106" t="n"/>
      <c r="CY345" s="1106" t="n"/>
      <c r="CZ345" s="1106" t="n"/>
      <c r="DA345" s="1106" t="n"/>
      <c r="DB345" s="1106" t="n"/>
      <c r="DC345" s="1106" t="n"/>
      <c r="DD345" s="1106" t="n"/>
      <c r="DE345" s="1106" t="n"/>
      <c r="DF345" s="1106" t="n"/>
      <c r="DG345" s="1106" t="n"/>
      <c r="DH345" s="1106" t="n"/>
      <c r="DI345" s="1106" t="n"/>
    </row>
    <row r="346" ht="13.5" customHeight="1" s="1178">
      <c r="A346" s="1106" t="n"/>
      <c r="B346" s="1106" t="n"/>
      <c r="C346" s="1106" t="n"/>
      <c r="D346" s="1106" t="n"/>
      <c r="E346" s="1106" t="n"/>
      <c r="F346" s="1106" t="n"/>
      <c r="G346" s="144" t="n"/>
      <c r="H346" s="1106" t="n"/>
      <c r="I346" s="1106" t="n"/>
      <c r="J346" s="1106" t="n"/>
      <c r="K346" s="1106" t="n"/>
      <c r="L346" s="1106" t="n"/>
      <c r="M346" s="1106" t="n"/>
      <c r="N346" s="1106" t="n"/>
      <c r="O346" s="1106" t="n"/>
      <c r="P346" s="1106" t="n"/>
      <c r="Q346" s="1106" t="n"/>
      <c r="R346" s="1106" t="n"/>
      <c r="S346" s="1106" t="n"/>
      <c r="T346" s="230" t="n"/>
      <c r="U346" s="1106" t="n"/>
      <c r="V346" s="1106" t="n"/>
      <c r="W346" s="1106" t="n"/>
      <c r="X346" s="1106" t="n"/>
      <c r="Y346" s="1106" t="n"/>
      <c r="Z346" s="1106" t="n"/>
      <c r="AA346" s="144" t="n"/>
      <c r="AB346" s="1106" t="n"/>
      <c r="AC346" s="1106" t="n"/>
      <c r="AD346" s="1106" t="n"/>
      <c r="AE346" s="1106" t="n"/>
      <c r="AF346" s="1106" t="n"/>
      <c r="AG346" s="1106" t="n"/>
      <c r="AH346" s="144" t="n"/>
      <c r="AI346" s="1106" t="n"/>
      <c r="AJ346" s="1106" t="n"/>
      <c r="AK346" s="1106" t="n"/>
      <c r="AL346" s="1106" t="n"/>
      <c r="AM346" s="1106" t="n"/>
      <c r="AN346" s="1106" t="n"/>
      <c r="AO346" s="1106" t="n"/>
      <c r="AP346" s="1106" t="n"/>
      <c r="AQ346" s="1106" t="n"/>
      <c r="AR346" s="1106" t="n"/>
      <c r="AS346" s="1106" t="n"/>
      <c r="AT346" s="1106" t="n"/>
      <c r="AU346" s="1106" t="n"/>
      <c r="AV346" s="1106" t="n"/>
      <c r="AW346" s="1106" t="n"/>
      <c r="AX346" s="1106" t="n"/>
      <c r="AY346" s="1106" t="n"/>
      <c r="AZ346" s="144" t="n"/>
      <c r="BA346" s="1106" t="n"/>
      <c r="BB346" s="1106" t="n"/>
      <c r="BC346" s="1106" t="n"/>
      <c r="BD346" s="1106" t="n"/>
      <c r="BE346" s="1106" t="n"/>
      <c r="BF346" s="1106" t="n"/>
      <c r="BG346" s="1106" t="n"/>
      <c r="BH346" s="1106" t="n"/>
      <c r="BI346" s="1106" t="n"/>
      <c r="BJ346" s="1106" t="n"/>
      <c r="BK346" s="1106" t="n"/>
      <c r="BL346" s="1106" t="n"/>
      <c r="BM346" s="1106" t="n"/>
      <c r="BN346" s="1106" t="n"/>
      <c r="BO346" s="1106" t="n"/>
      <c r="BP346" s="1106" t="n"/>
      <c r="BQ346" s="1106" t="n"/>
      <c r="BR346" s="1106" t="n"/>
      <c r="BS346" s="1106" t="n"/>
      <c r="BT346" s="1106" t="n"/>
      <c r="BU346" s="1106" t="n"/>
      <c r="BV346" s="1106" t="n"/>
      <c r="BW346" s="1106" t="n"/>
      <c r="BX346" s="1106" t="n"/>
      <c r="BY346" s="1106" t="n"/>
      <c r="BZ346" s="1106" t="n"/>
      <c r="CA346" s="1106" t="n"/>
      <c r="CB346" s="1106" t="n"/>
      <c r="CC346" s="1106" t="n"/>
      <c r="CD346" s="1106" t="n"/>
      <c r="CE346" s="1106" t="n"/>
      <c r="CF346" s="1106" t="n"/>
      <c r="CG346" s="1106" t="n"/>
      <c r="CH346" s="1106" t="n"/>
      <c r="CI346" s="1106" t="n"/>
      <c r="CJ346" s="1106" t="n"/>
      <c r="CK346" s="1106" t="n"/>
      <c r="CL346" s="1106" t="n"/>
      <c r="CM346" s="1106" t="n"/>
      <c r="CN346" s="1106" t="n"/>
      <c r="CO346" s="1106" t="n"/>
      <c r="CP346" s="1106" t="n"/>
      <c r="CQ346" s="1106" t="n"/>
      <c r="CR346" s="1106" t="n"/>
      <c r="CS346" s="1106" t="n"/>
      <c r="CT346" s="1106" t="n"/>
      <c r="CU346" s="1106" t="n"/>
      <c r="CV346" s="1106" t="n"/>
      <c r="CW346" s="1106" t="n"/>
      <c r="CX346" s="1106" t="n"/>
      <c r="CY346" s="1106" t="n"/>
      <c r="CZ346" s="1106" t="n"/>
      <c r="DA346" s="1106" t="n"/>
      <c r="DB346" s="1106" t="n"/>
      <c r="DC346" s="1106" t="n"/>
      <c r="DD346" s="1106" t="n"/>
      <c r="DE346" s="1106" t="n"/>
      <c r="DF346" s="1106" t="n"/>
      <c r="DG346" s="1106" t="n"/>
      <c r="DH346" s="1106" t="n"/>
      <c r="DI346" s="1106" t="n"/>
    </row>
    <row r="347" ht="13.5" customHeight="1" s="1178">
      <c r="A347" s="1106" t="n"/>
      <c r="B347" s="1106" t="n"/>
      <c r="C347" s="1106" t="n"/>
      <c r="D347" s="1106" t="n"/>
      <c r="E347" s="1106" t="n"/>
      <c r="F347" s="1106" t="n"/>
      <c r="G347" s="144" t="n"/>
      <c r="H347" s="1106" t="n"/>
      <c r="I347" s="1106" t="n"/>
      <c r="J347" s="1106" t="n"/>
      <c r="K347" s="1106" t="n"/>
      <c r="L347" s="1106" t="n"/>
      <c r="M347" s="1106" t="n"/>
      <c r="N347" s="1106" t="n"/>
      <c r="O347" s="1106" t="n"/>
      <c r="P347" s="1106" t="n"/>
      <c r="Q347" s="1106" t="n"/>
      <c r="R347" s="1106" t="n"/>
      <c r="S347" s="1106" t="n"/>
      <c r="T347" s="230" t="n"/>
      <c r="U347" s="1106" t="n"/>
      <c r="V347" s="1106" t="n"/>
      <c r="W347" s="1106" t="n"/>
      <c r="X347" s="1106" t="n"/>
      <c r="Y347" s="1106" t="n"/>
      <c r="Z347" s="1106" t="n"/>
      <c r="AA347" s="144" t="n"/>
      <c r="AB347" s="1106" t="n"/>
      <c r="AC347" s="1106" t="n"/>
      <c r="AD347" s="1106" t="n"/>
      <c r="AE347" s="1106" t="n"/>
      <c r="AF347" s="1106" t="n"/>
      <c r="AG347" s="1106" t="n"/>
      <c r="AH347" s="144" t="n"/>
      <c r="AI347" s="1106" t="n"/>
      <c r="AJ347" s="1106" t="n"/>
      <c r="AK347" s="1106" t="n"/>
      <c r="AL347" s="1106" t="n"/>
      <c r="AM347" s="1106" t="n"/>
      <c r="AN347" s="1106" t="n"/>
      <c r="AO347" s="1106" t="n"/>
      <c r="AP347" s="1106" t="n"/>
      <c r="AQ347" s="1106" t="n"/>
      <c r="AR347" s="1106" t="n"/>
      <c r="AS347" s="1106" t="n"/>
      <c r="AT347" s="1106" t="n"/>
      <c r="AU347" s="1106" t="n"/>
      <c r="AV347" s="1106" t="n"/>
      <c r="AW347" s="1106" t="n"/>
      <c r="AX347" s="1106" t="n"/>
      <c r="AY347" s="1106" t="n"/>
      <c r="AZ347" s="144" t="n"/>
      <c r="BA347" s="1106" t="n"/>
      <c r="BB347" s="1106" t="n"/>
      <c r="BC347" s="1106" t="n"/>
      <c r="BD347" s="1106" t="n"/>
      <c r="BE347" s="1106" t="n"/>
      <c r="BF347" s="1106" t="n"/>
      <c r="BG347" s="1106" t="n"/>
      <c r="BH347" s="1106" t="n"/>
      <c r="BI347" s="1106" t="n"/>
      <c r="BJ347" s="1106" t="n"/>
      <c r="BK347" s="1106" t="n"/>
      <c r="BL347" s="1106" t="n"/>
      <c r="BM347" s="1106" t="n"/>
      <c r="BN347" s="1106" t="n"/>
      <c r="BO347" s="1106" t="n"/>
      <c r="BP347" s="1106" t="n"/>
      <c r="BQ347" s="1106" t="n"/>
      <c r="BR347" s="1106" t="n"/>
      <c r="BS347" s="1106" t="n"/>
      <c r="BT347" s="1106" t="n"/>
      <c r="BU347" s="1106" t="n"/>
      <c r="BV347" s="1106" t="n"/>
      <c r="BW347" s="1106" t="n"/>
      <c r="BX347" s="1106" t="n"/>
      <c r="BY347" s="1106" t="n"/>
      <c r="BZ347" s="1106" t="n"/>
      <c r="CA347" s="1106" t="n"/>
      <c r="CB347" s="1106" t="n"/>
      <c r="CC347" s="1106" t="n"/>
      <c r="CD347" s="1106" t="n"/>
      <c r="CE347" s="1106" t="n"/>
      <c r="CF347" s="1106" t="n"/>
      <c r="CG347" s="1106" t="n"/>
      <c r="CH347" s="1106" t="n"/>
      <c r="CI347" s="1106" t="n"/>
      <c r="CJ347" s="1106" t="n"/>
      <c r="CK347" s="1106" t="n"/>
      <c r="CL347" s="1106" t="n"/>
      <c r="CM347" s="1106" t="n"/>
      <c r="CN347" s="1106" t="n"/>
      <c r="CO347" s="1106" t="n"/>
      <c r="CP347" s="1106" t="n"/>
      <c r="CQ347" s="1106" t="n"/>
      <c r="CR347" s="1106" t="n"/>
      <c r="CS347" s="1106" t="n"/>
      <c r="CT347" s="1106" t="n"/>
      <c r="CU347" s="1106" t="n"/>
      <c r="CV347" s="1106" t="n"/>
      <c r="CW347" s="1106" t="n"/>
      <c r="CX347" s="1106" t="n"/>
      <c r="CY347" s="1106" t="n"/>
      <c r="CZ347" s="1106" t="n"/>
      <c r="DA347" s="1106" t="n"/>
      <c r="DB347" s="1106" t="n"/>
      <c r="DC347" s="1106" t="n"/>
      <c r="DD347" s="1106" t="n"/>
      <c r="DE347" s="1106" t="n"/>
      <c r="DF347" s="1106" t="n"/>
      <c r="DG347" s="1106" t="n"/>
      <c r="DH347" s="1106" t="n"/>
      <c r="DI347" s="1106" t="n"/>
    </row>
    <row r="348" ht="13.5" customHeight="1" s="1178">
      <c r="A348" s="1106" t="n"/>
      <c r="B348" s="1106" t="n"/>
      <c r="C348" s="1106" t="n"/>
      <c r="D348" s="1106" t="n"/>
      <c r="E348" s="1106" t="n"/>
      <c r="F348" s="1106" t="n"/>
      <c r="G348" s="144" t="n"/>
      <c r="H348" s="1106" t="n"/>
      <c r="I348" s="1106" t="n"/>
      <c r="J348" s="1106" t="n"/>
      <c r="K348" s="1106" t="n"/>
      <c r="L348" s="1106" t="n"/>
      <c r="M348" s="1106" t="n"/>
      <c r="N348" s="1106" t="n"/>
      <c r="O348" s="1106" t="n"/>
      <c r="P348" s="1106" t="n"/>
      <c r="Q348" s="1106" t="n"/>
      <c r="R348" s="1106" t="n"/>
      <c r="S348" s="1106" t="n"/>
      <c r="T348" s="230" t="n"/>
      <c r="U348" s="1106" t="n"/>
      <c r="V348" s="1106" t="n"/>
      <c r="W348" s="1106" t="n"/>
      <c r="X348" s="1106" t="n"/>
      <c r="Y348" s="1106" t="n"/>
      <c r="Z348" s="1106" t="n"/>
      <c r="AA348" s="144" t="n"/>
      <c r="AB348" s="1106" t="n"/>
      <c r="AC348" s="1106" t="n"/>
      <c r="AD348" s="1106" t="n"/>
      <c r="AE348" s="1106" t="n"/>
      <c r="AF348" s="1106" t="n"/>
      <c r="AG348" s="1106" t="n"/>
      <c r="AH348" s="144" t="n"/>
      <c r="AI348" s="1106" t="n"/>
      <c r="AJ348" s="1106" t="n"/>
      <c r="AK348" s="1106" t="n"/>
      <c r="AL348" s="1106" t="n"/>
      <c r="AM348" s="1106" t="n"/>
      <c r="AN348" s="1106" t="n"/>
      <c r="AO348" s="1106" t="n"/>
      <c r="AP348" s="1106" t="n"/>
      <c r="AQ348" s="1106" t="n"/>
      <c r="AR348" s="1106" t="n"/>
      <c r="AS348" s="1106" t="n"/>
      <c r="AT348" s="1106" t="n"/>
      <c r="AU348" s="1106" t="n"/>
      <c r="AV348" s="1106" t="n"/>
      <c r="AW348" s="1106" t="n"/>
      <c r="AX348" s="1106" t="n"/>
      <c r="AY348" s="1106" t="n"/>
      <c r="AZ348" s="144" t="n"/>
      <c r="BA348" s="1106" t="n"/>
      <c r="BB348" s="1106" t="n"/>
      <c r="BC348" s="1106" t="n"/>
      <c r="BD348" s="1106" t="n"/>
      <c r="BE348" s="1106" t="n"/>
      <c r="BF348" s="1106" t="n"/>
      <c r="BG348" s="1106" t="n"/>
      <c r="BH348" s="1106" t="n"/>
      <c r="BI348" s="1106" t="n"/>
      <c r="BJ348" s="1106" t="n"/>
      <c r="BK348" s="1106" t="n"/>
      <c r="BL348" s="1106" t="n"/>
      <c r="BM348" s="1106" t="n"/>
      <c r="BN348" s="1106" t="n"/>
      <c r="BO348" s="1106" t="n"/>
      <c r="BP348" s="1106" t="n"/>
      <c r="BQ348" s="1106" t="n"/>
      <c r="BR348" s="1106" t="n"/>
      <c r="BS348" s="1106" t="n"/>
      <c r="BT348" s="1106" t="n"/>
      <c r="BU348" s="1106" t="n"/>
      <c r="BV348" s="1106" t="n"/>
      <c r="BW348" s="1106" t="n"/>
      <c r="BX348" s="1106" t="n"/>
      <c r="BY348" s="1106" t="n"/>
      <c r="BZ348" s="1106" t="n"/>
      <c r="CA348" s="1106" t="n"/>
      <c r="CB348" s="1106" t="n"/>
      <c r="CC348" s="1106" t="n"/>
      <c r="CD348" s="1106" t="n"/>
      <c r="CE348" s="1106" t="n"/>
      <c r="CF348" s="1106" t="n"/>
      <c r="CG348" s="1106" t="n"/>
      <c r="CH348" s="1106" t="n"/>
      <c r="CI348" s="1106" t="n"/>
      <c r="CJ348" s="1106" t="n"/>
      <c r="CK348" s="1106" t="n"/>
      <c r="CL348" s="1106" t="n"/>
      <c r="CM348" s="1106" t="n"/>
      <c r="CN348" s="1106" t="n"/>
      <c r="CO348" s="1106" t="n"/>
      <c r="CP348" s="1106" t="n"/>
      <c r="CQ348" s="1106" t="n"/>
      <c r="CR348" s="1106" t="n"/>
      <c r="CS348" s="1106" t="n"/>
      <c r="CT348" s="1106" t="n"/>
      <c r="CU348" s="1106" t="n"/>
      <c r="CV348" s="1106" t="n"/>
      <c r="CW348" s="1106" t="n"/>
      <c r="CX348" s="1106" t="n"/>
      <c r="CY348" s="1106" t="n"/>
      <c r="CZ348" s="1106" t="n"/>
      <c r="DA348" s="1106" t="n"/>
      <c r="DB348" s="1106" t="n"/>
      <c r="DC348" s="1106" t="n"/>
      <c r="DD348" s="1106" t="n"/>
      <c r="DE348" s="1106" t="n"/>
      <c r="DF348" s="1106" t="n"/>
      <c r="DG348" s="1106" t="n"/>
      <c r="DH348" s="1106" t="n"/>
      <c r="DI348" s="1106" t="n"/>
    </row>
  </sheetData>
  <mergeCells count="104">
    <mergeCell ref="BS1:CI2"/>
    <mergeCell ref="A64:B64"/>
    <mergeCell ref="A51:B51"/>
    <mergeCell ref="AR35:AU35"/>
    <mergeCell ref="H41:L41"/>
    <mergeCell ref="AI34:AY34"/>
    <mergeCell ref="A54:B54"/>
    <mergeCell ref="A41:B41"/>
    <mergeCell ref="A56:B56"/>
    <mergeCell ref="AR59:AU59"/>
    <mergeCell ref="AD40:AE40"/>
    <mergeCell ref="AV35:AY35"/>
    <mergeCell ref="AI35:AI36"/>
    <mergeCell ref="H11:L11"/>
    <mergeCell ref="CK3:CS3"/>
    <mergeCell ref="AI6:AQ7"/>
    <mergeCell ref="A33:B33"/>
    <mergeCell ref="N38:O38"/>
    <mergeCell ref="A42:B42"/>
    <mergeCell ref="J39:L39"/>
    <mergeCell ref="A53:B53"/>
    <mergeCell ref="A35:B35"/>
    <mergeCell ref="A62:B62"/>
    <mergeCell ref="BN5:BQ5"/>
    <mergeCell ref="CF28:CI28"/>
    <mergeCell ref="A28:B28"/>
    <mergeCell ref="BA4:BQ4"/>
    <mergeCell ref="A39:B39"/>
    <mergeCell ref="A48:B48"/>
    <mergeCell ref="N4:R4"/>
    <mergeCell ref="AI59:AI60"/>
    <mergeCell ref="A30:B30"/>
    <mergeCell ref="A66:C66"/>
    <mergeCell ref="A59:B59"/>
    <mergeCell ref="BS27:BV27"/>
    <mergeCell ref="A45:B45"/>
    <mergeCell ref="AB41:AC41"/>
    <mergeCell ref="A61:B61"/>
    <mergeCell ref="C28:F28"/>
    <mergeCell ref="BT28:BW28"/>
    <mergeCell ref="A46:B46"/>
    <mergeCell ref="A37:B37"/>
    <mergeCell ref="AB1:AG2"/>
    <mergeCell ref="A21:A22"/>
    <mergeCell ref="AN35:AQ35"/>
    <mergeCell ref="A23:A24"/>
    <mergeCell ref="M23:M24"/>
    <mergeCell ref="BB5:BE5"/>
    <mergeCell ref="A52:B52"/>
    <mergeCell ref="CB28:CE28"/>
    <mergeCell ref="B80:C80"/>
    <mergeCell ref="A63:B63"/>
    <mergeCell ref="A1:F3"/>
    <mergeCell ref="E66:F66"/>
    <mergeCell ref="AN59:AQ59"/>
    <mergeCell ref="BM30:BQ30"/>
    <mergeCell ref="AB42:AC42"/>
    <mergeCell ref="A34:B34"/>
    <mergeCell ref="A49:B49"/>
    <mergeCell ref="AI82:AV82"/>
    <mergeCell ref="N47:R47"/>
    <mergeCell ref="A36:B36"/>
    <mergeCell ref="U1:Z2"/>
    <mergeCell ref="A26:F26"/>
    <mergeCell ref="H4:L4"/>
    <mergeCell ref="AB40:AC40"/>
    <mergeCell ref="K29:L29"/>
    <mergeCell ref="F21:F22"/>
    <mergeCell ref="BJ5:BM5"/>
    <mergeCell ref="BA1:BQ2"/>
    <mergeCell ref="A55:B55"/>
    <mergeCell ref="H45:L45"/>
    <mergeCell ref="A57:B57"/>
    <mergeCell ref="A32:B32"/>
    <mergeCell ref="A38:B38"/>
    <mergeCell ref="A43:B43"/>
    <mergeCell ref="A40:B40"/>
    <mergeCell ref="A60:B60"/>
    <mergeCell ref="AJ35:AM35"/>
    <mergeCell ref="AI4:AY5"/>
    <mergeCell ref="BF5:BI5"/>
    <mergeCell ref="AJ59:AM59"/>
    <mergeCell ref="A4:F4"/>
    <mergeCell ref="AU83:AV83"/>
    <mergeCell ref="AV59:AY59"/>
    <mergeCell ref="A50:B50"/>
    <mergeCell ref="N39:R39"/>
    <mergeCell ref="BA5:BA6"/>
    <mergeCell ref="BX28:CA28"/>
    <mergeCell ref="AD42:AE42"/>
    <mergeCell ref="A47:B47"/>
    <mergeCell ref="H1:R2"/>
    <mergeCell ref="AD41:AE41"/>
    <mergeCell ref="AI1:AY2"/>
    <mergeCell ref="N31:R31"/>
    <mergeCell ref="AI31:AY33"/>
    <mergeCell ref="A29:B29"/>
    <mergeCell ref="AI58:AY58"/>
    <mergeCell ref="A44:B44"/>
    <mergeCell ref="H23:L23"/>
    <mergeCell ref="T18:T19"/>
    <mergeCell ref="A31:B31"/>
    <mergeCell ref="A58:B58"/>
    <mergeCell ref="BS28:BS29"/>
  </mergeCells>
  <conditionalFormatting sqref="G4">
    <cfRule type="cellIs" priority="7" operator="equal" dxfId="13">
      <formula>"""价格打错"""</formula>
    </cfRule>
  </conditionalFormatting>
  <conditionalFormatting sqref="AG11">
    <cfRule type="cellIs" priority="5" operator="equal" dxfId="12" stopIfTrue="1">
      <formula>"正确"</formula>
    </cfRule>
    <cfRule type="cellIs" priority="6" operator="equal" dxfId="11" stopIfTrue="1">
      <formula>"未粘报表"</formula>
    </cfRule>
  </conditionalFormatting>
  <conditionalFormatting sqref="AH11">
    <cfRule type="cellIs" priority="11" operator="equal" dxfId="3" stopIfTrue="1">
      <formula>"未粘报表"</formula>
    </cfRule>
    <cfRule type="cellIs" priority="16" operator="equal" dxfId="3" stopIfTrue="1">
      <formula>"现金错误"</formula>
    </cfRule>
    <cfRule type="cellIs" priority="17" operator="equal" dxfId="2" stopIfTrue="1">
      <formula>"现金正确"</formula>
    </cfRule>
  </conditionalFormatting>
  <conditionalFormatting sqref="AG13">
    <cfRule type="cellIs" priority="2" operator="equal" dxfId="3" stopIfTrue="1">
      <formula>"未粘报表"</formula>
    </cfRule>
    <cfRule type="cellIs" priority="3" operator="equal" dxfId="3" stopIfTrue="1">
      <formula>"成本错误"</formula>
    </cfRule>
    <cfRule type="cellIs" priority="4" operator="equal" dxfId="2" stopIfTrue="1">
      <formula>"成本正确"</formula>
    </cfRule>
  </conditionalFormatting>
  <conditionalFormatting sqref="AH13">
    <cfRule type="cellIs" priority="9" operator="equal" dxfId="3" stopIfTrue="1">
      <formula>"未粘报表"</formula>
    </cfRule>
    <cfRule type="cellIs" priority="12" operator="equal" dxfId="3" stopIfTrue="1">
      <formula>"分红错误"</formula>
    </cfRule>
    <cfRule type="cellIs" priority="13" operator="equal" dxfId="2" stopIfTrue="1">
      <formula>"分红正确"</formula>
    </cfRule>
  </conditionalFormatting>
  <conditionalFormatting sqref="K18">
    <cfRule type="cellIs" priority="21" operator="lessThan" dxfId="0" stopIfTrue="1">
      <formula>$J$17</formula>
    </cfRule>
  </conditionalFormatting>
  <conditionalFormatting sqref="K43">
    <cfRule type="cellIs" priority="22" operator="lessThan" dxfId="0" stopIfTrue="1">
      <formula>$I$43</formula>
    </cfRule>
  </conditionalFormatting>
  <dataValidations count="2">
    <dataValidation sqref="K43" showDropDown="0" showInputMessage="1" showErrorMessage="1" allowBlank="1" error="请输入正确" type="whole">
      <formula1>I43</formula1>
      <formula2>10000000000</formula2>
    </dataValidation>
    <dataValidation sqref="R45" showDropDown="0" showInputMessage="1" showErrorMessage="1" allowBlank="1" error="请输入正确" type="decimal">
      <formula1>1</formula1>
      <formula2>2</formula2>
    </dataValidation>
  </dataValidations>
  <pageMargins left="0.698611111111111" right="0.698611111111111" top="0.75" bottom="0.75" header="0.3" footer="0.3"/>
  <pageSetup orientation="portrait" paperSize="9" firstPageNumber="4294963191" useFirstPageNumber="1"/>
  <legacyDrawing xmlns:r="http://schemas.openxmlformats.org/officeDocument/2006/relationships" r:id="anysvml"/>
</worksheet>
</file>

<file path=xl/worksheets/sheet8.xml><?xml version="1.0" encoding="utf-8"?>
<worksheet xmlns="http://schemas.openxmlformats.org/spreadsheetml/2006/main">
  <sheetPr codeName="Sheet37">
    <outlinePr summaryBelow="1" summaryRight="1"/>
    <pageSetUpPr/>
  </sheetPr>
  <dimension ref="A1:DI348"/>
  <sheetViews>
    <sheetView showGridLines="0" topLeftCell="N15" zoomScale="70" zoomScaleNormal="70" workbookViewId="0">
      <selection activeCell="V36" sqref="V36:Y39"/>
    </sheetView>
  </sheetViews>
  <sheetFormatPr baseColWidth="8" defaultColWidth="9" defaultRowHeight="13.5" customHeight="1"/>
  <cols>
    <col width="17.26953125" customWidth="1" style="141" min="1" max="1"/>
    <col width="10" customWidth="1" style="141" min="2" max="3"/>
    <col width="13.90625" customWidth="1" style="141" min="4" max="4"/>
    <col width="14.6328125" customWidth="1" style="141" min="5" max="6"/>
    <col width="11.7265625" customWidth="1" style="142" min="7" max="7"/>
    <col width="12.36328125" customWidth="1" style="141" min="8" max="8"/>
    <col width="10" customWidth="1" style="141" min="9" max="10"/>
    <col width="10.08984375" customWidth="1" style="141" min="11" max="11"/>
    <col width="10" customWidth="1" style="141" min="12" max="12"/>
    <col width="11" customWidth="1" style="141" min="13" max="13"/>
    <col width="14.6328125" customWidth="1" style="141" min="14" max="16"/>
    <col width="14.7265625" customWidth="1" style="141" min="17" max="17"/>
    <col width="14.6328125" customWidth="1" style="141" min="18" max="19"/>
    <col width="12.90625" customWidth="1" style="143" min="20" max="20"/>
    <col width="14.6328125" customWidth="1" style="141" min="21" max="21"/>
    <col width="9.6328125" customWidth="1" style="141" min="22" max="26"/>
    <col width="11" customWidth="1" style="142" min="27" max="27"/>
    <col width="14.6328125" customWidth="1" style="141" min="28" max="28"/>
    <col width="10" customWidth="1" style="141" min="29" max="29"/>
    <col width="9.6328125" customWidth="1" style="141" min="30" max="33"/>
    <col width="11" customWidth="1" style="142" min="34" max="34"/>
    <col width="8.90625" customWidth="1" style="141" min="35" max="35"/>
    <col width="13.26953125" customWidth="1" style="141" min="36" max="39"/>
    <col width="10.6328125" customWidth="1" style="141" min="40" max="40"/>
    <col width="13.26953125" customWidth="1" style="141" min="41" max="41"/>
    <col width="14.36328125" customWidth="1" style="141" min="42" max="42"/>
    <col width="10.6328125" customWidth="1" style="141" min="43" max="49"/>
    <col width="15.26953125" customWidth="1" style="141" min="50" max="50"/>
    <col width="10.6328125" customWidth="1" style="141" min="51" max="51"/>
    <col width="11" customWidth="1" style="142" min="52" max="52"/>
    <col width="12.36328125" customWidth="1" style="141" min="53" max="53"/>
    <col width="11.26953125" customWidth="1" style="141" min="54" max="57"/>
    <col width="12.36328125" customWidth="1" style="141" min="58" max="58"/>
    <col width="10" customWidth="1" style="141" min="59" max="59"/>
    <col width="9.6328125" customWidth="1" style="141" min="60" max="69"/>
    <col width="11" customWidth="1" style="141" min="70" max="70"/>
    <col width="9" customWidth="1" style="141" min="71" max="71"/>
    <col width="9.6328125" customWidth="1" style="141" min="72" max="74"/>
    <col width="10" customWidth="1" style="141" min="75" max="75"/>
    <col width="9.6328125" customWidth="1" style="141" min="76" max="76"/>
    <col width="10" customWidth="1" style="141" min="77" max="77"/>
    <col width="11.36328125" customWidth="1" style="141" min="78" max="78"/>
    <col width="9.6328125" customWidth="1" style="141" min="79" max="83"/>
    <col width="13.7265625" customWidth="1" style="141" min="84" max="84"/>
    <col width="9.6328125" customWidth="1" style="141" min="85" max="87"/>
    <col width="11" customWidth="1" style="141" min="88" max="88"/>
    <col width="9" customWidth="1" style="141" min="89" max="16384"/>
  </cols>
  <sheetData>
    <row r="1" ht="16" customHeight="1" s="1178">
      <c r="A1" s="1232" t="inlineStr">
        <is>
          <t>企业状况总揽</t>
        </is>
      </c>
      <c r="B1" s="1210" t="n"/>
      <c r="C1" s="1210" t="n"/>
      <c r="D1" s="1210" t="n"/>
      <c r="E1" s="1210" t="n"/>
      <c r="F1" s="1210" t="n"/>
      <c r="G1" s="144" t="n"/>
      <c r="H1" s="1078" t="inlineStr">
        <is>
          <t xml:space="preserve">      决策部分</t>
        </is>
      </c>
      <c r="S1" s="144" t="n"/>
      <c r="T1" s="230" t="n"/>
      <c r="U1" s="1078" t="inlineStr">
        <is>
          <t>市场信息</t>
        </is>
      </c>
      <c r="AA1" s="144" t="n"/>
      <c r="AB1" s="1077" t="inlineStr">
        <is>
          <t>成本利润分析</t>
        </is>
      </c>
      <c r="AC1" s="1210" t="n"/>
      <c r="AD1" s="1210" t="n"/>
      <c r="AE1" s="1210" t="n"/>
      <c r="AF1" s="1210" t="n"/>
      <c r="AG1" s="1210" t="n"/>
      <c r="AH1" s="144" t="n"/>
      <c r="AI1" s="1078" t="inlineStr">
        <is>
          <t>报表摘抄</t>
        </is>
      </c>
      <c r="AZ1" s="144" t="n"/>
      <c r="BA1" s="1078" t="inlineStr">
        <is>
          <t>对手市场分析</t>
        </is>
      </c>
      <c r="BR1" s="1106" t="n"/>
      <c r="BS1" s="1078" t="inlineStr">
        <is>
          <t>分值计算</t>
        </is>
      </c>
      <c r="CJ1" s="1106" t="n"/>
      <c r="CK1" s="1106" t="n"/>
      <c r="CL1" s="1106" t="n"/>
      <c r="CM1" s="1106" t="n"/>
      <c r="CN1" s="1106" t="n"/>
      <c r="CO1" s="1106" t="n"/>
      <c r="CP1" s="1106" t="n"/>
      <c r="CQ1" s="1106" t="n"/>
      <c r="CR1" s="1106" t="n"/>
      <c r="CS1" s="1106" t="n"/>
      <c r="CT1" s="1106" t="n"/>
      <c r="CU1" s="1106" t="n"/>
      <c r="CV1" s="1106" t="n"/>
      <c r="CW1" s="1106" t="n"/>
      <c r="CX1" s="1106" t="n"/>
      <c r="CY1" s="1106" t="n"/>
      <c r="CZ1" s="1106" t="n"/>
      <c r="DA1" s="1106" t="n"/>
      <c r="DB1" s="1106" t="n"/>
      <c r="DC1" s="1106" t="n"/>
      <c r="DD1" s="1106" t="n"/>
      <c r="DE1" s="1106" t="n"/>
      <c r="DF1" s="1106" t="n"/>
    </row>
    <row r="2" ht="16" customHeight="1" s="1178">
      <c r="A2" s="1228" t="n"/>
      <c r="G2" s="144" t="n"/>
      <c r="S2" s="144" t="n"/>
      <c r="T2" s="230" t="n"/>
      <c r="AA2" s="144" t="n"/>
      <c r="AH2" s="144" t="n"/>
      <c r="AZ2" s="144" t="n"/>
      <c r="BR2" s="1106" t="n"/>
      <c r="CJ2" s="1106" t="n"/>
      <c r="CK2" s="1106" t="n"/>
      <c r="CL2" s="1106" t="n"/>
      <c r="CM2" s="1106" t="n"/>
      <c r="CN2" s="1106" t="n"/>
      <c r="CO2" s="1106" t="n"/>
      <c r="CP2" s="1106" t="n"/>
      <c r="CQ2" s="1106" t="n"/>
      <c r="CR2" s="1106" t="n"/>
      <c r="CS2" s="1106" t="n"/>
      <c r="CT2" s="1106" t="n"/>
      <c r="CU2" s="1106" t="n"/>
      <c r="CV2" s="1106" t="n"/>
      <c r="CW2" s="1106" t="n"/>
      <c r="CX2" s="1106" t="n"/>
      <c r="CY2" s="1106" t="n"/>
      <c r="CZ2" s="1106" t="n"/>
      <c r="DA2" s="1106" t="n"/>
      <c r="DB2" s="1106" t="n"/>
      <c r="DC2" s="1106" t="n"/>
      <c r="DD2" s="1106" t="n"/>
      <c r="DE2" s="1106" t="n"/>
      <c r="DF2" s="1106" t="n"/>
      <c r="DG2" s="1106" t="n"/>
      <c r="DH2" s="1106" t="n"/>
      <c r="DI2" s="1106" t="n"/>
    </row>
    <row r="3" ht="16" customFormat="1" customHeight="1" s="140">
      <c r="A3" s="1222" t="n"/>
      <c r="B3" s="1211" t="n"/>
      <c r="C3" s="1211" t="n"/>
      <c r="D3" s="1211" t="n"/>
      <c r="E3" s="1211" t="n"/>
      <c r="F3" s="1211" t="n"/>
      <c r="G3" s="144" t="n"/>
      <c r="H3" s="1101" t="n"/>
      <c r="I3" s="1101" t="n"/>
      <c r="J3" s="1101" t="n"/>
      <c r="K3" s="1101" t="n"/>
      <c r="L3" s="1101" t="n"/>
      <c r="M3" s="178" t="n"/>
      <c r="N3" s="1101" t="n"/>
      <c r="O3" s="1101" t="n"/>
      <c r="P3" s="1101" t="n"/>
      <c r="Q3" s="1101" t="n"/>
      <c r="R3" s="1101" t="n"/>
      <c r="S3" s="1101" t="n"/>
      <c r="T3" s="230" t="n"/>
      <c r="U3" s="1101" t="n"/>
      <c r="V3" s="1101" t="n"/>
      <c r="W3" s="1101" t="n"/>
      <c r="X3" s="1101" t="n"/>
      <c r="Y3" s="1101" t="n"/>
      <c r="Z3" s="1101" t="n"/>
      <c r="AA3" s="144" t="n"/>
      <c r="AB3" s="257" t="n"/>
      <c r="AC3" s="257" t="n"/>
      <c r="AD3" s="257" t="n"/>
      <c r="AE3" s="257" t="n"/>
      <c r="AF3" s="257" t="n"/>
      <c r="AG3" s="257" t="n"/>
      <c r="AH3" s="144" t="n"/>
      <c r="AI3" s="1101" t="n"/>
      <c r="AJ3" s="1101" t="n"/>
      <c r="AK3" s="1101" t="n"/>
      <c r="AL3" s="1101" t="n"/>
      <c r="AM3" s="1101" t="n"/>
      <c r="AN3" s="1101" t="n"/>
      <c r="AO3" s="1101" t="n"/>
      <c r="AP3" s="1101" t="n"/>
      <c r="AQ3" s="1101" t="n"/>
      <c r="AR3" s="1101" t="n"/>
      <c r="AS3" s="1101" t="n"/>
      <c r="AT3" s="1101" t="n"/>
      <c r="AU3" s="1101" t="n"/>
      <c r="AV3" s="1101" t="n"/>
      <c r="AW3" s="1101" t="n"/>
      <c r="AX3" s="1101" t="n"/>
      <c r="AY3" s="1101" t="n"/>
      <c r="AZ3" s="144" t="n"/>
      <c r="BA3" s="1101" t="n"/>
      <c r="BB3" s="1101" t="n"/>
      <c r="BC3" s="1101" t="n"/>
      <c r="BD3" s="1101" t="n"/>
      <c r="BE3" s="1101" t="n"/>
      <c r="BF3" s="1101" t="n"/>
      <c r="BG3" s="1101" t="n"/>
      <c r="BH3" s="1101" t="n"/>
      <c r="BI3" s="1101" t="n"/>
      <c r="BJ3" s="1101" t="n"/>
      <c r="BK3" s="1101" t="n"/>
      <c r="BL3" s="1101" t="n"/>
      <c r="BM3" s="1101" t="n"/>
      <c r="BN3" s="1101" t="n"/>
      <c r="BO3" s="1101" t="n"/>
      <c r="BP3" s="1101" t="n"/>
      <c r="BQ3" s="1101" t="n"/>
      <c r="BR3" s="1106" t="n"/>
      <c r="BS3" s="1101" t="n"/>
      <c r="BT3" s="1101" t="n"/>
      <c r="BU3" s="1101" t="n"/>
      <c r="BV3" s="1101" t="n"/>
      <c r="BW3" s="1101" t="n"/>
      <c r="BX3" s="1101" t="n"/>
      <c r="BY3" s="1101" t="n"/>
      <c r="BZ3" s="1101" t="n"/>
      <c r="CA3" s="1101" t="n"/>
      <c r="CB3" s="1101" t="n"/>
      <c r="CC3" s="1101" t="n"/>
      <c r="CD3" s="1101" t="n"/>
      <c r="CE3" s="1101" t="inlineStr">
        <is>
          <t>0.5权重</t>
        </is>
      </c>
      <c r="CF3" s="1101" t="n"/>
      <c r="CG3" s="1101" t="n"/>
      <c r="CH3" s="1101" t="n"/>
      <c r="CI3" s="1101" t="n"/>
      <c r="CJ3" s="1106" t="n"/>
      <c r="CK3" s="1100" t="n"/>
      <c r="CT3" s="1101" t="n"/>
      <c r="CU3" s="1101" t="n"/>
      <c r="CV3" s="1101" t="n"/>
      <c r="CW3" s="1101" t="n"/>
      <c r="CX3" s="1101" t="n"/>
      <c r="CY3" s="1101" t="n"/>
      <c r="CZ3" s="1101" t="n"/>
      <c r="DA3" s="1101" t="n"/>
      <c r="DB3" s="1101" t="n"/>
      <c r="DC3" s="1101" t="n"/>
      <c r="DD3" s="1101" t="n"/>
      <c r="DE3" s="1101" t="n"/>
      <c r="DF3" s="1101" t="n"/>
      <c r="DG3" s="1101" t="n"/>
      <c r="DH3" s="1101" t="n"/>
      <c r="DI3" s="1101" t="n"/>
    </row>
    <row r="4" ht="16" customFormat="1" customHeight="1" s="140">
      <c r="A4" s="1233" t="inlineStr">
        <is>
          <t>完成决策</t>
        </is>
      </c>
      <c r="B4" s="1210" t="n"/>
      <c r="C4" s="1210" t="n"/>
      <c r="D4" s="1210" t="n"/>
      <c r="E4" s="1210" t="n"/>
      <c r="F4" s="1234" t="n"/>
      <c r="G4" s="1101">
        <f>IF(O20=0,"未做决策",IF(MAX(T20:T23)&gt;=6,"价格打错","决策无误"))</f>
        <v/>
      </c>
      <c r="H4" s="1233" t="inlineStr">
        <is>
          <t>研发决策</t>
        </is>
      </c>
      <c r="I4" s="1210" t="n"/>
      <c r="J4" s="1210" t="n"/>
      <c r="K4" s="1210" t="n"/>
      <c r="L4" s="1234" t="n"/>
      <c r="M4" s="178" t="n"/>
      <c r="N4" s="1233" t="inlineStr">
        <is>
          <t>销售决策</t>
        </is>
      </c>
      <c r="O4" s="1210" t="n"/>
      <c r="P4" s="1210" t="n"/>
      <c r="Q4" s="1210" t="n"/>
      <c r="R4" s="1234" t="n"/>
      <c r="S4" s="1101" t="n"/>
      <c r="T4" s="230" t="n"/>
      <c r="U4" s="1041" t="inlineStr">
        <is>
          <t>上期库存</t>
        </is>
      </c>
      <c r="V4" s="1053" t="inlineStr">
        <is>
          <t>市场1</t>
        </is>
      </c>
      <c r="W4" s="1053" t="inlineStr">
        <is>
          <t>市场2</t>
        </is>
      </c>
      <c r="X4" s="1053" t="inlineStr">
        <is>
          <t>市场3</t>
        </is>
      </c>
      <c r="Y4" s="1053" t="inlineStr">
        <is>
          <t>市场4</t>
        </is>
      </c>
      <c r="Z4" s="1053" t="inlineStr">
        <is>
          <t>仓库</t>
        </is>
      </c>
      <c r="AA4" s="1090" t="inlineStr">
        <is>
          <t>库存利润</t>
        </is>
      </c>
      <c r="AB4" s="710" t="inlineStr">
        <is>
          <t>产品成本</t>
        </is>
      </c>
      <c r="AC4" s="710" t="inlineStr">
        <is>
          <t>生产成本</t>
        </is>
      </c>
      <c r="AD4" s="710" t="inlineStr">
        <is>
          <t>市场1</t>
        </is>
      </c>
      <c r="AE4" s="710" t="inlineStr">
        <is>
          <t>市场2</t>
        </is>
      </c>
      <c r="AF4" s="710" t="inlineStr">
        <is>
          <t>市场3</t>
        </is>
      </c>
      <c r="AG4" s="710" t="inlineStr">
        <is>
          <t>市场4</t>
        </is>
      </c>
      <c r="AH4" s="144" t="n"/>
      <c r="AI4" s="1235" t="inlineStr">
        <is>
          <t>期末内部报表</t>
        </is>
      </c>
      <c r="AJ4" s="1210" t="n"/>
      <c r="AK4" s="1210" t="n"/>
      <c r="AL4" s="1210" t="n"/>
      <c r="AM4" s="1210" t="n"/>
      <c r="AN4" s="1210" t="n"/>
      <c r="AO4" s="1210" t="n"/>
      <c r="AP4" s="1210" t="n"/>
      <c r="AQ4" s="1210" t="n"/>
      <c r="AR4" s="1210" t="n"/>
      <c r="AS4" s="1210" t="n"/>
      <c r="AT4" s="1210" t="n"/>
      <c r="AU4" s="1210" t="n"/>
      <c r="AV4" s="1210" t="n"/>
      <c r="AW4" s="1210" t="n"/>
      <c r="AX4" s="1210" t="n"/>
      <c r="AY4" s="1234" t="n"/>
      <c r="AZ4" s="144" t="n"/>
      <c r="BA4" s="1044" t="inlineStr">
        <is>
          <t>分项目供货量</t>
        </is>
      </c>
      <c r="BR4" s="1106" t="n"/>
      <c r="BS4" s="1044" t="inlineStr">
        <is>
          <t>公司名</t>
        </is>
      </c>
      <c r="BT4" s="1044" t="inlineStr">
        <is>
          <t>存在检验</t>
        </is>
      </c>
      <c r="BU4" s="1044" t="inlineStr">
        <is>
          <t>上期滞留</t>
        </is>
      </c>
      <c r="BV4" s="1044" t="inlineStr">
        <is>
          <t>市场份额</t>
        </is>
      </c>
      <c r="BW4" s="1044" t="inlineStr">
        <is>
          <t>当期利润</t>
        </is>
      </c>
      <c r="BX4" s="1044" t="inlineStr">
        <is>
          <t>累计纳税</t>
        </is>
      </c>
      <c r="BY4" s="1044" t="inlineStr">
        <is>
          <t>累计分红</t>
        </is>
      </c>
      <c r="BZ4" s="1044" t="inlineStr">
        <is>
          <t>净资产</t>
        </is>
      </c>
      <c r="CA4" s="1044" t="inlineStr">
        <is>
          <t>资本利润率</t>
        </is>
      </c>
      <c r="CB4" s="1044" t="inlineStr">
        <is>
          <t>人均利润率</t>
        </is>
      </c>
      <c r="CC4" s="1044" t="inlineStr">
        <is>
          <t>扣分</t>
        </is>
      </c>
      <c r="CD4" s="1044" t="inlineStr">
        <is>
          <t>本期得分</t>
        </is>
      </c>
      <c r="CE4" s="1044" t="inlineStr">
        <is>
          <t>最终得分</t>
        </is>
      </c>
      <c r="CF4" s="1044" t="inlineStr">
        <is>
          <t>上期得分</t>
        </is>
      </c>
      <c r="CG4" s="1106" t="n"/>
      <c r="CH4" s="1106" t="n"/>
      <c r="CI4" s="1100" t="n"/>
      <c r="CJ4" s="1101" t="n"/>
      <c r="CK4" s="1100" t="n"/>
      <c r="CL4" s="1101" t="n"/>
      <c r="CM4" s="1101" t="n"/>
      <c r="CN4" s="1101" t="n"/>
      <c r="CO4" s="1101" t="n"/>
      <c r="CP4" s="1101" t="n"/>
      <c r="CQ4" s="1101" t="n"/>
      <c r="CR4" s="1101" t="n"/>
      <c r="CS4" s="1101" t="n"/>
      <c r="CT4" s="1100" t="n"/>
      <c r="CU4" s="1100" t="n"/>
      <c r="CV4" s="1100" t="n"/>
      <c r="CW4" s="1100" t="n"/>
      <c r="CX4" s="1100" t="n"/>
      <c r="CY4" s="1100" t="n"/>
      <c r="CZ4" s="1100" t="n"/>
      <c r="DA4" s="1100" t="n"/>
      <c r="DB4" s="1101" t="n"/>
      <c r="DC4" s="1101" t="n"/>
      <c r="DD4" s="1101" t="n"/>
      <c r="DE4" s="1101" t="n"/>
      <c r="DF4" s="1101" t="n"/>
      <c r="DG4" s="1101" t="n"/>
      <c r="DH4" s="1101" t="n"/>
      <c r="DI4" s="1101" t="n"/>
    </row>
    <row r="5" ht="16" customFormat="1" customHeight="1" s="140">
      <c r="A5" s="1047" t="inlineStr">
        <is>
          <t>销售决策</t>
        </is>
      </c>
      <c r="B5" s="1044" t="inlineStr">
        <is>
          <t>市场1</t>
        </is>
      </c>
      <c r="C5" s="1044" t="inlineStr">
        <is>
          <t>市场2</t>
        </is>
      </c>
      <c r="D5" s="1044" t="inlineStr">
        <is>
          <t>市场3</t>
        </is>
      </c>
      <c r="E5" s="1044" t="inlineStr">
        <is>
          <t>市场4</t>
        </is>
      </c>
      <c r="F5" s="1091" t="inlineStr">
        <is>
          <t>广告费</t>
        </is>
      </c>
      <c r="G5" s="1100">
        <f>IF(AI24="","未粘报表","已粘报表")</f>
        <v/>
      </c>
      <c r="H5" s="1047" t="inlineStr">
        <is>
          <t>产品</t>
        </is>
      </c>
      <c r="I5" s="1044" t="inlineStr">
        <is>
          <t>累计研发</t>
        </is>
      </c>
      <c r="J5" s="1044" t="inlineStr">
        <is>
          <t>当期投入</t>
        </is>
      </c>
      <c r="K5" s="1044" t="inlineStr">
        <is>
          <t>产品等级</t>
        </is>
      </c>
      <c r="L5" s="1091" t="inlineStr">
        <is>
          <t>下级需求</t>
        </is>
      </c>
      <c r="M5" s="178" t="n"/>
      <c r="N5" s="1047" t="inlineStr">
        <is>
          <t>广告计划</t>
        </is>
      </c>
      <c r="O5" s="1044" t="inlineStr">
        <is>
          <t>产品1</t>
        </is>
      </c>
      <c r="P5" s="1044" t="inlineStr">
        <is>
          <t>产品2</t>
        </is>
      </c>
      <c r="Q5" s="1044" t="inlineStr">
        <is>
          <t>产品3</t>
        </is>
      </c>
      <c r="R5" s="1091" t="inlineStr">
        <is>
          <t>产品4</t>
        </is>
      </c>
      <c r="S5" s="1100" t="n"/>
      <c r="T5" s="230" t="n"/>
      <c r="U5" s="1047" t="inlineStr">
        <is>
          <t>产品1</t>
        </is>
      </c>
      <c r="V5" s="1061">
        <f>第3期!AP9</f>
        <v/>
      </c>
      <c r="W5" s="1061">
        <f>第3期!AP10</f>
        <v/>
      </c>
      <c r="X5" s="1061">
        <f>第3期!AP11</f>
        <v/>
      </c>
      <c r="Y5" s="1061">
        <f>第3期!AP12</f>
        <v/>
      </c>
      <c r="Z5" s="1061">
        <f>第3期!AJ26</f>
        <v/>
      </c>
      <c r="AA5" s="187">
        <f>(V5+W5+X5+Y5)*AC11</f>
        <v/>
      </c>
      <c r="AB5" s="710" t="inlineStr">
        <is>
          <t>产品1</t>
        </is>
      </c>
      <c r="AC5" s="1236">
        <f>初始化表!$B$8*初始化表!E17*初始化表!$H$5/1300+初始化表!$B$12*初始化表!E17/1300+初始化表!E19+初始化表!E18*(-C35-C44)/(SUM(B17:E17)*初始化表!E18+SUM(B18:E18)*初始化表!F18+SUM(B19:E19)*初始化表!G18+SUM(B20:E20)*初始化表!H18)</f>
        <v/>
      </c>
      <c r="AD5" s="1237">
        <f>$AC5+初始化表!L19+$F6*B6/SUMPRODUCT($B6:$E6,$V42:$Y42)+B$10*B6/SUMPRODUCT(B$6:B$9,V$42:V$45)+初始化表!L13/I63+(IF(I25+J25=0,0,1)*初始化表!H25+IF(K25+L25=0,0,1)*初始化表!I25)/(I63+J63+K63+L63)</f>
        <v/>
      </c>
      <c r="AE5" s="1237">
        <f>$AC5+初始化表!M19+$F6*C6/SUMPRODUCT($B6:$E6,$V42:$Y42)+C$10*C6/SUMPRODUCT(C$6:C$9,W$42:W$45)+初始化表!M13/J63+(IF(I25+J25=0,0,1)*初始化表!H25+IF(K25+L25=0,0,1)*初始化表!I25)/(I63+J63+K63+L63)</f>
        <v/>
      </c>
      <c r="AF5" s="1237">
        <f>$AC5+初始化表!N19+$F6*D6/SUMPRODUCT($B6:$E6,$V42:$Y42)+D$10*D6/SUMPRODUCT(D$6:D$9,X$42:X$45)+初始化表!N13/K63+(IF(I25+J25=0,0,1)*初始化表!H25+IF(K25+L25=0,0,1)*初始化表!I25)/(I63+J63+K63+L63)</f>
        <v/>
      </c>
      <c r="AG5" s="1237">
        <f>$AC5+初始化表!O19+$F6*E6/SUMPRODUCT($B6:$E6,$V42:$Y42)+E$10*E6/SUMPRODUCT(E$6:E$9,Y$42:Y$45)+初始化表!O13/L63+(IF(I25+J25=0,0,1)*初始化表!H25+IF(K25+L25=0,0,1)*初始化表!I25)/(I63+J63+K63+L63)</f>
        <v/>
      </c>
      <c r="AH5" s="144" t="n"/>
      <c r="AI5" s="1228" t="n"/>
      <c r="AY5" s="1239" t="n"/>
      <c r="AZ5" s="144" t="n"/>
      <c r="BA5" s="1044" t="inlineStr">
        <is>
          <t>公司</t>
        </is>
      </c>
      <c r="BB5" s="1044" t="inlineStr">
        <is>
          <t>产品1</t>
        </is>
      </c>
      <c r="BF5" s="1044" t="inlineStr">
        <is>
          <t>产品2</t>
        </is>
      </c>
      <c r="BJ5" s="1044" t="inlineStr">
        <is>
          <t>产品3</t>
        </is>
      </c>
      <c r="BN5" s="1044" t="inlineStr">
        <is>
          <t>产品4</t>
        </is>
      </c>
      <c r="BR5" s="1106" t="n"/>
      <c r="BS5" s="1045">
        <f>BA7</f>
        <v/>
      </c>
      <c r="BT5" s="1061">
        <f>IF(BS5=0,0,1)</f>
        <v/>
      </c>
      <c r="BU5" s="1061">
        <f>第3期!AQ107*0.5</f>
        <v/>
      </c>
      <c r="BV5" s="1240">
        <f>AVERAGE(BT30:CI30)*初始化表!B$31</f>
        <v/>
      </c>
      <c r="BW5" s="1240">
        <f>$BT5*(AL107-BW$25)/BW$26*初始化表!B$30</f>
        <v/>
      </c>
      <c r="BX5" s="1240">
        <f>$BT5*(AM107-BX$25)/BX$26*初始化表!B$33</f>
        <v/>
      </c>
      <c r="BY5" s="1240">
        <f>$BT5*(AN107-BY$25)/BY$26*初始化表!B$32</f>
        <v/>
      </c>
      <c r="BZ5" s="1240">
        <f>$BT5*(AP107-BZ$25)/BZ$26*初始化表!B$34</f>
        <v/>
      </c>
      <c r="CA5" s="1240">
        <f>$BT$5*(AW107-CA$25)/CA$26*初始化表!B$36</f>
        <v/>
      </c>
      <c r="CB5" s="1240">
        <f>CE5-CC5-BU5-SUM(BV5:CA5)/2</f>
        <v/>
      </c>
      <c r="CC5" s="1061">
        <f>IF(AO107-AX107&gt;=0,0,-0.1*(1-EXP(2*10^(-6)*(AO107-AX107))))</f>
        <v/>
      </c>
      <c r="CD5" s="1241">
        <f>SUM(BV5:CB5)</f>
        <v/>
      </c>
      <c r="CE5" s="1241">
        <f>AQ107</f>
        <v/>
      </c>
      <c r="CF5" s="1241">
        <f>BU5*2</f>
        <v/>
      </c>
      <c r="CG5" s="1106" t="n"/>
      <c r="CH5" s="1106" t="n"/>
      <c r="CI5" s="1101" t="n"/>
      <c r="CJ5" s="1101" t="n"/>
      <c r="CK5" s="1101" t="n"/>
      <c r="CL5" s="1101" t="n"/>
      <c r="CM5" s="1101" t="n"/>
      <c r="CN5" s="1101" t="n"/>
      <c r="CO5" s="1101" t="n"/>
      <c r="CP5" s="1101" t="n"/>
      <c r="CQ5" s="1101" t="n"/>
      <c r="CR5" s="1101" t="n"/>
      <c r="CS5" s="1101" t="n"/>
      <c r="CT5" s="1101" t="n"/>
      <c r="CU5" s="1101" t="n"/>
      <c r="CV5" s="1101" t="n"/>
      <c r="CW5" s="1101" t="n"/>
      <c r="CX5" s="1101" t="n"/>
      <c r="CY5" s="1101" t="n"/>
      <c r="CZ5" s="1101" t="n"/>
      <c r="DA5" s="1101" t="n"/>
      <c r="DB5" s="1101" t="n"/>
      <c r="DC5" s="1101" t="n"/>
      <c r="DD5" s="1101" t="n"/>
      <c r="DE5" s="1101" t="n"/>
      <c r="DF5" s="1101" t="n"/>
      <c r="DG5" s="1101" t="n"/>
      <c r="DH5" s="1101" t="n"/>
      <c r="DI5" s="1101" t="n"/>
    </row>
    <row r="6" ht="16" customFormat="1" customHeight="1" s="140">
      <c r="A6" s="1047" t="inlineStr">
        <is>
          <t>产品1</t>
        </is>
      </c>
      <c r="B6" s="1242">
        <f>O20</f>
        <v/>
      </c>
      <c r="C6" s="1242">
        <f>P20</f>
        <v/>
      </c>
      <c r="D6" s="1242">
        <f>Q20</f>
        <v/>
      </c>
      <c r="E6" s="1242">
        <f>R20</f>
        <v/>
      </c>
      <c r="F6" s="1243">
        <f>O28</f>
        <v/>
      </c>
      <c r="G6" s="144" t="n"/>
      <c r="H6" s="1047" t="inlineStr">
        <is>
          <t>产品1</t>
        </is>
      </c>
      <c r="I6" s="1244">
        <f>第3期!I6+第3期!J6</f>
        <v/>
      </c>
      <c r="J6" s="1245" t="n"/>
      <c r="K6" s="1246">
        <f>IF(IF((I6+F17)&gt;=初始化表!I31,5,IF((I6+F17)&gt;=初始化表!H31,4,IF((I6+F17)&gt;=初始化表!G31,3,IF((I6+F17)&gt;=初始化表!F31,2,IF((I6+F17)&gt;=初始化表!E31,1,0)))))+IF(I6+F17&gt;初始化表!E31,O$45)&lt;第3期!K6+1,IF((I6+F17)&gt;=初始化表!I31,5,IF((I6+F17)&gt;=初始化表!H31,4,IF((I6+F17)&gt;=初始化表!G31,3,IF((I6+F17)&gt;=初始化表!F31,2,IF((I6+F17)&gt;=初始化表!E31,1,0)))))+IF(I6+F17&gt;初始化表!E31,O$45),第3期!K6+1)</f>
        <v/>
      </c>
      <c r="L6" s="1243">
        <f>IF(I6&lt;初始化表!E31,初始化表!E31-I6,IF(I6&lt;初始化表!F31,初始化表!F31-I6,IF(I6&lt;初始化表!G31,初始化表!G31-I6,IF(I6&lt;初始化表!H31,初始化表!H31-I6,IF(I6&lt;初始化表!I31,初始化表!I31-I6,0)))))</f>
        <v/>
      </c>
      <c r="M6" s="178" t="n"/>
      <c r="N6" s="1047" t="inlineStr">
        <is>
          <t>投入比例</t>
        </is>
      </c>
      <c r="O6" s="181" t="n">
        <v>0.034</v>
      </c>
      <c r="P6" s="181" t="n">
        <v>0.034</v>
      </c>
      <c r="Q6" s="181" t="n">
        <v>0.034</v>
      </c>
      <c r="R6" s="231" t="n">
        <v>0.034</v>
      </c>
      <c r="S6" s="181" t="n"/>
      <c r="T6" s="230" t="n"/>
      <c r="U6" s="1047" t="inlineStr">
        <is>
          <t>产品2</t>
        </is>
      </c>
      <c r="V6" s="1061">
        <f>第3期!AP13</f>
        <v/>
      </c>
      <c r="W6" s="1061">
        <f>第3期!AP14</f>
        <v/>
      </c>
      <c r="X6" s="1061">
        <f>第3期!AP15</f>
        <v/>
      </c>
      <c r="Y6" s="1061">
        <f>第3期!AP16</f>
        <v/>
      </c>
      <c r="Z6" s="1061">
        <f>第3期!AJ27</f>
        <v/>
      </c>
      <c r="AA6" s="187">
        <f>(V6+W6+X6+Y6)*AC12</f>
        <v/>
      </c>
      <c r="AB6" s="710" t="inlineStr">
        <is>
          <t>产品2</t>
        </is>
      </c>
      <c r="AC6" s="1236">
        <f>初始化表!$B$8*初始化表!F17*初始化表!$H$5/1300+初始化表!$B$12*初始化表!F17/1300+初始化表!F19+初始化表!F18*(-C35-C44)/(SUM(B17:E17)*初始化表!E18+SUM(B18:E18)*初始化表!F18+SUM(B19:E19)*初始化表!G18+SUM(B20:E20)*初始化表!H18)</f>
        <v/>
      </c>
      <c r="AD6" s="1237">
        <f>$AC6+初始化表!L20+$F7*B7/SUMPRODUCT($B7:$E7,$V43:$Y43)+B$10*B7/SUMPRODUCT(B$6:B$9,V$42:V$45)+初始化表!L14/I64+(IF(I26+J26=0,0,1)*初始化表!H26+IF(K26+L26=0,0,1)*初始化表!I26)/(I64+J64+K64+L64)</f>
        <v/>
      </c>
      <c r="AE6" s="1237">
        <f>$AC6+初始化表!M20+$F7*C7/SUMPRODUCT($B7:$E7,$V43:$Y43)+C$10*C7/SUMPRODUCT(C$6:C$9,W$42:W$45)+初始化表!M14/J64+(IF(I26+J26=0,0,1)*初始化表!H26+IF(K26+L26=0,0,1)*初始化表!I26)/(I64+J64+K64+L64)</f>
        <v/>
      </c>
      <c r="AF6" s="1237">
        <f>$AC6+初始化表!N20+$F7*D7/SUMPRODUCT($B7:$E7,$V43:$Y43)+D$10*D7/SUMPRODUCT(D$6:D$9,X$42:X$45)+初始化表!N14/K64+(IF(I26+J26=0,0,1)*初始化表!H26+IF(K26+L26=0,0,1)*初始化表!I26)/(I64+J64+K64+L64)</f>
        <v/>
      </c>
      <c r="AG6" s="1237">
        <f>$AC6+初始化表!O20+$F7*E7/SUMPRODUCT($B7:$E7,$V43:$Y43)+E$10*E7/SUMPRODUCT(E$6:E$9,Y$42:Y$45)+初始化表!O14/L64+(IF(I26+J26=0,0,1)*初始化表!H26+IF(K26+L26=0,0,1)*初始化表!I26)/(I64+J64+K64+L64)</f>
        <v/>
      </c>
      <c r="AH6" s="144" t="n"/>
      <c r="AI6" s="1233" t="n"/>
      <c r="AJ6" s="1210" t="n"/>
      <c r="AK6" s="1210" t="n"/>
      <c r="AL6" s="1210" t="n"/>
      <c r="AM6" s="1210" t="n"/>
      <c r="AN6" s="1210" t="n"/>
      <c r="AO6" s="1210" t="n"/>
      <c r="AP6" s="1210" t="n"/>
      <c r="AQ6" s="1234" t="n"/>
      <c r="AR6" s="1101" t="n"/>
      <c r="AS6" s="1101" t="n"/>
      <c r="AT6" s="1101" t="n"/>
      <c r="AU6" s="1101" t="n"/>
      <c r="AV6" s="1101" t="n"/>
      <c r="AW6" s="1101" t="n"/>
      <c r="AX6" s="1101" t="n"/>
      <c r="AY6" s="350" t="n"/>
      <c r="AZ6" s="144" t="n"/>
      <c r="BB6" s="1044" t="inlineStr">
        <is>
          <t>市场1</t>
        </is>
      </c>
      <c r="BC6" s="1044" t="inlineStr">
        <is>
          <t>市场2</t>
        </is>
      </c>
      <c r="BD6" s="1044" t="inlineStr">
        <is>
          <t>市场3</t>
        </is>
      </c>
      <c r="BE6" s="1044" t="inlineStr">
        <is>
          <t>市场4</t>
        </is>
      </c>
      <c r="BF6" s="1044" t="inlineStr">
        <is>
          <t>市场1</t>
        </is>
      </c>
      <c r="BG6" s="1044" t="inlineStr">
        <is>
          <t>市场2</t>
        </is>
      </c>
      <c r="BH6" s="1044" t="inlineStr">
        <is>
          <t>市场3</t>
        </is>
      </c>
      <c r="BI6" s="1044" t="inlineStr">
        <is>
          <t>市场4</t>
        </is>
      </c>
      <c r="BJ6" s="1044" t="inlineStr">
        <is>
          <t>市场1</t>
        </is>
      </c>
      <c r="BK6" s="1044" t="inlineStr">
        <is>
          <t>市场2</t>
        </is>
      </c>
      <c r="BL6" s="1044" t="inlineStr">
        <is>
          <t>市场3</t>
        </is>
      </c>
      <c r="BM6" s="1044" t="inlineStr">
        <is>
          <t>市场4</t>
        </is>
      </c>
      <c r="BN6" s="1044" t="inlineStr">
        <is>
          <t>市场1</t>
        </is>
      </c>
      <c r="BO6" s="1044" t="inlineStr">
        <is>
          <t>市场2</t>
        </is>
      </c>
      <c r="BP6" s="1044" t="inlineStr">
        <is>
          <t>市场3</t>
        </is>
      </c>
      <c r="BQ6" s="1044" t="inlineStr">
        <is>
          <t>市场4</t>
        </is>
      </c>
      <c r="BR6" s="1106" t="n"/>
      <c r="BS6" s="1045">
        <f>BA8</f>
        <v/>
      </c>
      <c r="BT6" s="1061">
        <f>IF(BS6=0,0,1)</f>
        <v/>
      </c>
      <c r="BU6" s="1061">
        <f>第3期!AQ108*0.5</f>
        <v/>
      </c>
      <c r="BV6" s="1240">
        <f>AVERAGE(BT31:CI31)*初始化表!B$31</f>
        <v/>
      </c>
      <c r="BW6" s="1240">
        <f>$BT6*(AL108-BW$25)/BW$26*初始化表!B$30</f>
        <v/>
      </c>
      <c r="BX6" s="1240">
        <f>$BT6*(AM108-BX$25)/BX$26*初始化表!B$33</f>
        <v/>
      </c>
      <c r="BY6" s="1240">
        <f>$BT6*(AN108-BY$25)/BY$26*初始化表!B$32</f>
        <v/>
      </c>
      <c r="BZ6" s="1240">
        <f>$BT6*(AP108-BZ$25)/BZ$26*初始化表!B$34</f>
        <v/>
      </c>
      <c r="CA6" s="1240">
        <f>$BT$5*(AW108-CA$25)/CA$26*初始化表!B$36</f>
        <v/>
      </c>
      <c r="CB6" s="1240">
        <f>CE6-CC6-BU6-SUM(BV6:CA6)/2</f>
        <v/>
      </c>
      <c r="CC6" s="1061">
        <f>IF(AO108-AX108&gt;=0,0,-0.1*(1-EXP(2*10^(-6)*(AO108-AX108))))</f>
        <v/>
      </c>
      <c r="CD6" s="1241">
        <f>SUM(BV6:CB6)</f>
        <v/>
      </c>
      <c r="CE6" s="1241">
        <f>AQ108</f>
        <v/>
      </c>
      <c r="CF6" s="1241">
        <f>BU6*2</f>
        <v/>
      </c>
      <c r="CG6" s="1106" t="n"/>
      <c r="CH6" s="1106" t="n"/>
      <c r="CI6" s="1100" t="n"/>
      <c r="CJ6" s="1101" t="n"/>
      <c r="CK6" s="1100" t="n"/>
      <c r="CL6" s="1101" t="n"/>
      <c r="CM6" s="1101" t="n"/>
      <c r="CN6" s="1101" t="n"/>
      <c r="CO6" s="1101" t="n"/>
      <c r="CP6" s="1101" t="n"/>
      <c r="CQ6" s="1101" t="n"/>
      <c r="CR6" s="1101" t="n"/>
      <c r="CS6" s="1101" t="n"/>
      <c r="CT6" s="1101" t="n"/>
      <c r="CU6" s="1101" t="n"/>
      <c r="CV6" s="1101" t="n"/>
      <c r="CW6" s="1101" t="n"/>
      <c r="CX6" s="1101" t="n"/>
      <c r="CY6" s="1101" t="n"/>
      <c r="CZ6" s="1101" t="n"/>
      <c r="DA6" s="1101" t="n"/>
      <c r="DB6" s="1101" t="n"/>
      <c r="DC6" s="1101" t="n"/>
      <c r="DD6" s="1101" t="n"/>
      <c r="DE6" s="1101" t="n"/>
      <c r="DF6" s="1101" t="n"/>
      <c r="DG6" s="1101" t="n"/>
      <c r="DH6" s="1101" t="n"/>
      <c r="DI6" s="1101" t="n"/>
    </row>
    <row r="7" ht="16" customFormat="1" customHeight="1" s="140">
      <c r="A7" s="1047" t="inlineStr">
        <is>
          <t>产品2</t>
        </is>
      </c>
      <c r="B7" s="1242">
        <f>O21</f>
        <v/>
      </c>
      <c r="C7" s="1242">
        <f>P21</f>
        <v/>
      </c>
      <c r="D7" s="1242">
        <f>Q21</f>
        <v/>
      </c>
      <c r="E7" s="1242">
        <f>R21</f>
        <v/>
      </c>
      <c r="F7" s="1243">
        <f>P28</f>
        <v/>
      </c>
      <c r="G7" s="144" t="n"/>
      <c r="H7" s="1047" t="inlineStr">
        <is>
          <t>产品2</t>
        </is>
      </c>
      <c r="I7" s="1244">
        <f>第3期!I7+第3期!J7</f>
        <v/>
      </c>
      <c r="J7" s="1245" t="n"/>
      <c r="K7" s="1246">
        <f>IF(IF((I7+F18)&gt;=初始化表!I32,5,IF((I7+F18)&gt;=初始化表!H32,4,IF((I7+F18)&gt;=初始化表!G32,3,IF((I7+F18)&gt;=初始化表!F32,2,IF((I7+F18)&gt;=初始化表!E32,1,0)))))+IF(I7+F18&gt;初始化表!E32,O$45)&lt;第3期!K7+1,IF((I7+F18)&gt;=初始化表!I32,5,IF((I7+F18)&gt;=初始化表!H32,4,IF((I7+F18)&gt;=初始化表!G32,3,IF((I7+F18)&gt;=初始化表!F32,2,IF((I7+F18)&gt;=初始化表!E32,1,0)))))+IF(I7+F18&gt;初始化表!E32,O$45),第3期!K7+1)</f>
        <v/>
      </c>
      <c r="L7" s="1243">
        <f>IF(I7&lt;初始化表!E32,初始化表!E32-I7,IF(I7&lt;初始化表!F32,初始化表!F32-I7,IF(I7&lt;初始化表!G32,初始化表!G32-I7,IF(I7&lt;初始化表!H32,初始化表!H32-I7,IF(I7&lt;初始化表!I32,初始化表!I32-I7,0)))))</f>
        <v/>
      </c>
      <c r="M7" s="178" t="n"/>
      <c r="N7" s="1047" t="inlineStr">
        <is>
          <t>促销计划</t>
        </is>
      </c>
      <c r="O7" s="1044" t="inlineStr">
        <is>
          <t>市场1</t>
        </is>
      </c>
      <c r="P7" s="1044" t="inlineStr">
        <is>
          <t>市场2</t>
        </is>
      </c>
      <c r="Q7" s="1044" t="inlineStr">
        <is>
          <t>市场3</t>
        </is>
      </c>
      <c r="R7" s="1091" t="inlineStr">
        <is>
          <t>市场4</t>
        </is>
      </c>
      <c r="S7" s="1100" t="n"/>
      <c r="T7" s="230" t="n"/>
      <c r="U7" s="1047" t="inlineStr">
        <is>
          <t>产品3</t>
        </is>
      </c>
      <c r="V7" s="1061">
        <f>第3期!AP17</f>
        <v/>
      </c>
      <c r="W7" s="1061">
        <f>第3期!AP18</f>
        <v/>
      </c>
      <c r="X7" s="1061">
        <f>第3期!AP19</f>
        <v/>
      </c>
      <c r="Y7" s="1061">
        <f>第3期!AP20</f>
        <v/>
      </c>
      <c r="Z7" s="1061">
        <f>第3期!AJ28</f>
        <v/>
      </c>
      <c r="AA7" s="187">
        <f>(V7+W7+X7+Y7)*AC13</f>
        <v/>
      </c>
      <c r="AB7" s="710" t="inlineStr">
        <is>
          <t>产品3</t>
        </is>
      </c>
      <c r="AC7" s="1236">
        <f>初始化表!$B$8*初始化表!G17*初始化表!$H$5/1300+初始化表!$B$12*初始化表!G17/1300+初始化表!G19+初始化表!G18*(-C35-C44)/(SUM(B17:E17)*初始化表!E18+SUM(B18:E18)*初始化表!F18+SUM(B19:E19)*初始化表!G18+SUM(B20:E20)*初始化表!H18)</f>
        <v/>
      </c>
      <c r="AD7" s="1237">
        <f>$AC7+初始化表!L21+$F8*B8/SUMPRODUCT($B8:$E8,$V44:$Y44)+B$10*B8/SUMPRODUCT(B$6:B$9,V$42:V$45)+初始化表!L15/I65+(IF(I27+J27=0,0,1)*初始化表!H27+IF(K27+L27=0,0,1)*初始化表!I27)/(I65+J65+K65+L65)</f>
        <v/>
      </c>
      <c r="AE7" s="1237">
        <f>$AC7+初始化表!M21+$F8*C8/SUMPRODUCT($B8:$E8,$V44:$Y44)+C$10*C8/SUMPRODUCT(C$6:C$9,W$42:W$45)+初始化表!M15/J65+(IF(I27+J27=0,0,1)*初始化表!H27+IF(K27+L27=0,0,1)*初始化表!I27)/(I65+J65+K65+L65)</f>
        <v/>
      </c>
      <c r="AF7" s="1237">
        <f>$AC7+初始化表!N21+$F8*D8/SUMPRODUCT($B8:$E8,$V44:$Y44)+D$10*D8/SUMPRODUCT(D$6:D$9,X$42:X$45)+初始化表!N15/K65+(IF(I27+J27=0,0,1)*初始化表!H27+IF(K27+L27=0,0,1)*初始化表!I27)/(I65+J65+K65+L65)</f>
        <v/>
      </c>
      <c r="AG7" s="1237">
        <f>$AC7+初始化表!O21+$F8*E8/SUMPRODUCT($B8:$E8,$V44:$Y44)+E$10*E8/SUMPRODUCT(E$6:E$9,Y$42:Y$45)+初始化表!O15/L65+(IF(I27+J27=0,0,1)*初始化表!H27+IF(K27+L27=0,0,1)*初始化表!I27)/(I65+J65+K65+L65)</f>
        <v/>
      </c>
      <c r="AH7" s="144" t="n"/>
      <c r="AI7" s="1228" t="n"/>
      <c r="AQ7" s="1239" t="n"/>
      <c r="AR7" s="1101" t="n"/>
      <c r="AS7" s="1101" t="n"/>
      <c r="AT7" s="1101" t="n"/>
      <c r="AU7" s="1101" t="n"/>
      <c r="AV7" s="1101" t="n"/>
      <c r="AW7" s="1101" t="n"/>
      <c r="AX7" s="1101" t="n"/>
      <c r="AY7" s="350" t="n"/>
      <c r="AZ7" s="144" t="n"/>
      <c r="BA7" s="351">
        <f>AI37</f>
        <v/>
      </c>
      <c r="BB7" s="352">
        <f>IF($BA7="","",INT(BB$28*AJ61))</f>
        <v/>
      </c>
      <c r="BC7" s="352">
        <f>IF($BA7="","",INT(BC$28*AK61))</f>
        <v/>
      </c>
      <c r="BD7" s="352">
        <f>IF($BA7="","",INT(BD$28*AL61))</f>
        <v/>
      </c>
      <c r="BE7" s="352">
        <f>IF($BA7="","",INT(BE$28*AM61))</f>
        <v/>
      </c>
      <c r="BF7" s="352">
        <f>IF($BA7="","",INT(BF$28*AN61))</f>
        <v/>
      </c>
      <c r="BG7" s="352">
        <f>IF($BA7="","",INT(BG$28*AO61))</f>
        <v/>
      </c>
      <c r="BH7" s="352">
        <f>IF($BA7="","",INT(BH$28*AP61))</f>
        <v/>
      </c>
      <c r="BI7" s="352">
        <f>IF($BA7="","",INT(BI$28*AQ61))</f>
        <v/>
      </c>
      <c r="BJ7" s="352">
        <f>IF($BA7="","",INT(BJ$28*AR61))</f>
        <v/>
      </c>
      <c r="BK7" s="352">
        <f>IF($BA7="","",INT(BK$28*AS61))</f>
        <v/>
      </c>
      <c r="BL7" s="352">
        <f>IF($BA7="","",INT(BL$28*AT61))</f>
        <v/>
      </c>
      <c r="BM7" s="352">
        <f>IF($BA7="","",INT(BM$28*AU61))</f>
        <v/>
      </c>
      <c r="BN7" s="352">
        <f>IF($BA7="","",INT(BN$28*AV61))</f>
        <v/>
      </c>
      <c r="BO7" s="352">
        <f>IF($BA7="","",INT(BO$28*AW61))</f>
        <v/>
      </c>
      <c r="BP7" s="352">
        <f>IF($BA7="","",INT(BP$28*AX61))</f>
        <v/>
      </c>
      <c r="BQ7" s="352">
        <f>IF($BA7="","",INT(BQ$28*AY61))</f>
        <v/>
      </c>
      <c r="BR7" s="1106" t="n"/>
      <c r="BS7" s="1045">
        <f>BA9</f>
        <v/>
      </c>
      <c r="BT7" s="1061">
        <f>IF(BS7=0,0,1)</f>
        <v/>
      </c>
      <c r="BU7" s="1061">
        <f>第3期!AQ109*0.5</f>
        <v/>
      </c>
      <c r="BV7" s="1240">
        <f>AVERAGE(BT32:CI32)*初始化表!B$31</f>
        <v/>
      </c>
      <c r="BW7" s="1240">
        <f>$BT7*(AL109-BW$25)/BW$26*初始化表!B$30</f>
        <v/>
      </c>
      <c r="BX7" s="1240">
        <f>$BT7*(AM109-BX$25)/BX$26*初始化表!B$33</f>
        <v/>
      </c>
      <c r="BY7" s="1240">
        <f>$BT7*(AN109-BY$25)/BY$26*初始化表!B$32</f>
        <v/>
      </c>
      <c r="BZ7" s="1240">
        <f>$BT7*(AP109-BZ$25)/BZ$26*初始化表!B$34</f>
        <v/>
      </c>
      <c r="CA7" s="1240">
        <f>$BT$5*(AW109-CA$25)/CA$26*初始化表!B$36</f>
        <v/>
      </c>
      <c r="CB7" s="1240">
        <f>CE7-CC7-BU7-SUM(BV7:CA7)/2</f>
        <v/>
      </c>
      <c r="CC7" s="1061">
        <f>IF(AO109-AX109&gt;=0,0,-0.1*(1-EXP(2*10^(-6)*(AO109-AX109))))</f>
        <v/>
      </c>
      <c r="CD7" s="1241">
        <f>SUM(BV7:CB7)</f>
        <v/>
      </c>
      <c r="CE7" s="1241">
        <f>AQ109</f>
        <v/>
      </c>
      <c r="CF7" s="1241">
        <f>BU7*2</f>
        <v/>
      </c>
      <c r="CG7" s="1106" t="n"/>
      <c r="CH7" s="1106" t="n"/>
      <c r="CI7" s="1101" t="n"/>
      <c r="CJ7" s="1101" t="n"/>
      <c r="CK7" s="1101" t="n"/>
      <c r="CL7" s="1101" t="n"/>
      <c r="CM7" s="1101" t="n"/>
      <c r="CN7" s="1101" t="n"/>
      <c r="CO7" s="1101" t="n"/>
      <c r="CP7" s="1101" t="n"/>
      <c r="CQ7" s="1101" t="n"/>
      <c r="CR7" s="1101" t="n"/>
      <c r="CS7" s="1101" t="n"/>
      <c r="CT7" s="1101" t="n"/>
      <c r="CU7" s="1101" t="n"/>
      <c r="CV7" s="1101" t="n"/>
      <c r="CW7" s="1101" t="n"/>
      <c r="CX7" s="1101" t="n"/>
      <c r="CY7" s="1101" t="n"/>
      <c r="CZ7" s="1101" t="n"/>
      <c r="DA7" s="1101" t="n"/>
      <c r="DB7" s="1101" t="n"/>
      <c r="DC7" s="1101" t="n"/>
      <c r="DD7" s="1101" t="n"/>
      <c r="DE7" s="1101" t="n"/>
      <c r="DF7" s="1101" t="n"/>
      <c r="DG7" s="1101" t="n"/>
      <c r="DH7" s="1101" t="n"/>
      <c r="DI7" s="1101" t="n"/>
    </row>
    <row r="8" ht="16" customFormat="1" customHeight="1" s="140">
      <c r="A8" s="1047" t="inlineStr">
        <is>
          <t>产品3</t>
        </is>
      </c>
      <c r="B8" s="1242">
        <f>O22</f>
        <v/>
      </c>
      <c r="C8" s="1242">
        <f>P22</f>
        <v/>
      </c>
      <c r="D8" s="1242">
        <f>Q22</f>
        <v/>
      </c>
      <c r="E8" s="1242">
        <f>R22</f>
        <v/>
      </c>
      <c r="F8" s="1243">
        <f>Q28</f>
        <v/>
      </c>
      <c r="G8" s="144" t="n"/>
      <c r="H8" s="1047" t="inlineStr">
        <is>
          <t>产品3</t>
        </is>
      </c>
      <c r="I8" s="1244">
        <f>第3期!I8+第3期!J8</f>
        <v/>
      </c>
      <c r="J8" s="1245" t="n"/>
      <c r="K8" s="1246">
        <f>IF(IF((I8+F19)&gt;=初始化表!I33,5,IF((I8+F19)&gt;=初始化表!H33,4,IF((I8+F19)&gt;=初始化表!G33,3,IF((I8+F19)&gt;=初始化表!F33,2,IF((I8+F19)&gt;=初始化表!E33,1,0)))))+IF(I8+F19&gt;初始化表!E33,O$45)&lt;第3期!K8+1,IF((I8+F19)&gt;=初始化表!I33,5,IF((I8+F19)&gt;=初始化表!H33,4,IF((I8+F19)&gt;=初始化表!G33,3,IF((I8+F19)&gt;=初始化表!F33,2,IF((I8+F19)&gt;=初始化表!E33,1,0)))))+IF(I8+F19&gt;初始化表!E33,O$45),第3期!K8+1)</f>
        <v/>
      </c>
      <c r="L8" s="1243">
        <f>IF(I8&lt;初始化表!E33,初始化表!E33-I8,IF(I8&lt;初始化表!F33,初始化表!F33-I8,IF(I8&lt;初始化表!G33,初始化表!G33-I8,IF(I8&lt;初始化表!H33,初始化表!H33-I8,IF(I8&lt;初始化表!I33,初始化表!I33-I8,0)))))</f>
        <v/>
      </c>
      <c r="M8" s="178" t="n"/>
      <c r="N8" s="1047" t="inlineStr">
        <is>
          <t>投入比例</t>
        </is>
      </c>
      <c r="O8" s="181" t="n">
        <v>0.034</v>
      </c>
      <c r="P8" s="181" t="n">
        <v>0.034</v>
      </c>
      <c r="Q8" s="181" t="n">
        <v>0.034</v>
      </c>
      <c r="R8" s="231" t="n">
        <v>0.034</v>
      </c>
      <c r="S8" s="181" t="n"/>
      <c r="T8" s="230" t="n"/>
      <c r="U8" s="1073" t="inlineStr">
        <is>
          <t>产品4</t>
        </is>
      </c>
      <c r="V8" s="1063">
        <f>第3期!AP21</f>
        <v/>
      </c>
      <c r="W8" s="1063">
        <f>第3期!AP22</f>
        <v/>
      </c>
      <c r="X8" s="1063">
        <f>第3期!AP23</f>
        <v/>
      </c>
      <c r="Y8" s="1063">
        <f>第3期!AP24</f>
        <v/>
      </c>
      <c r="Z8" s="1063">
        <f>第3期!AJ29</f>
        <v/>
      </c>
      <c r="AA8" s="1064">
        <f>(V8+W8+X8+Y8)*AC14</f>
        <v/>
      </c>
      <c r="AB8" s="710" t="inlineStr">
        <is>
          <t>产品4</t>
        </is>
      </c>
      <c r="AC8" s="1236">
        <f>初始化表!$B$8*初始化表!H17*初始化表!$H$5/1300+初始化表!$B$12*初始化表!H17/1300+初始化表!H19+初始化表!H18*(-C35-C44)/(SUM(B17:E17)*初始化表!E18+SUM(B18:E18)*初始化表!F18+SUM(B19:E19)*初始化表!G18+SUM(B20:E20)*初始化表!H18)</f>
        <v/>
      </c>
      <c r="AD8" s="1237">
        <f>$AC8+初始化表!L22+$F9*B9/SUMPRODUCT($B9:$E9,$V45:$Y45)+B$10*B9/SUMPRODUCT(B$6:B$9,V$42:V$45)+初始化表!L16/I66+(IF(I28+J28=0,0,1)*初始化表!H28+IF(K28+L28=0,0,1)*初始化表!I28)/(I66+J66+K66+L66)</f>
        <v/>
      </c>
      <c r="AE8" s="1237">
        <f>$AC8+初始化表!M22+$F9*C9/SUMPRODUCT($B9:$E9,$V45:$Y45)+C$10*C9/SUMPRODUCT(C$6:C$9,W$42:W$45)+初始化表!M16/J66+(IF(I28+J28=0,0,1)*初始化表!H28+IF(K28+L28=0,0,1)*初始化表!I28)/(I66+J66+K66+L66)</f>
        <v/>
      </c>
      <c r="AF8" s="1237">
        <f>$AC8+初始化表!N22+$F9*D9/SUMPRODUCT($B9:$E9,$V45:$Y45)+D$10*D9/SUMPRODUCT(D$6:D$9,X$42:X$45)+初始化表!N16/K66+(IF(I28+J28=0,0,1)*初始化表!H28+IF(K28+L28=0,0,1)*初始化表!I28)/(I66+J66+K66+L66)</f>
        <v/>
      </c>
      <c r="AG8" s="1237">
        <f>$AC8+初始化表!O22+$F9*E9/SUMPRODUCT($B9:$E9,$V45:$Y45)+E$10*E9/SUMPRODUCT(E$6:E$9,Y$42:Y$45)+初始化表!O16/L66+(IF(I28+J28=0,0,1)*初始化表!H28+IF(K28+L28=0,0,1)*初始化表!I28)/(I66+J66+K66+L66)</f>
        <v/>
      </c>
      <c r="AH8" s="144" t="n"/>
      <c r="AI8" s="302" t="inlineStr">
        <is>
          <t>产  品</t>
        </is>
      </c>
      <c r="AJ8" s="303" t="inlineStr">
        <is>
          <t>市  场</t>
        </is>
      </c>
      <c r="AK8" s="303" t="inlineStr">
        <is>
          <t>上期预订(件)</t>
        </is>
      </c>
      <c r="AL8" s="303" t="inlineStr">
        <is>
          <t>本期需求(件)</t>
        </is>
      </c>
      <c r="AM8" s="303" t="inlineStr">
        <is>
          <t>本期销售(件)</t>
        </is>
      </c>
      <c r="AN8" s="303" t="inlineStr">
        <is>
          <t>市场份额(%)</t>
        </is>
      </c>
      <c r="AO8" s="303" t="inlineStr">
        <is>
          <t>下期订货(件)</t>
        </is>
      </c>
      <c r="AP8" s="303" t="inlineStr">
        <is>
          <t>期末库存(件)</t>
        </is>
      </c>
      <c r="AQ8" s="303" t="inlineStr">
        <is>
          <t>废  品(件)</t>
        </is>
      </c>
      <c r="AR8" s="338" t="inlineStr">
        <is>
          <t>需求</t>
        </is>
      </c>
      <c r="AS8" s="339" t="inlineStr">
        <is>
          <t>订单是否满足</t>
        </is>
      </c>
      <c r="AT8" s="339" t="inlineStr">
        <is>
          <t>销售（剔除订单）</t>
        </is>
      </c>
      <c r="AU8" s="339" t="inlineStr">
        <is>
          <t>订单</t>
        </is>
      </c>
      <c r="AV8" s="339" t="inlineStr">
        <is>
          <t>市场库存</t>
        </is>
      </c>
      <c r="AW8" s="353" t="inlineStr">
        <is>
          <t>废品</t>
        </is>
      </c>
      <c r="AX8" s="1250" t="n"/>
      <c r="AY8" s="350" t="n"/>
      <c r="AZ8" s="144" t="n"/>
      <c r="BA8" s="351">
        <f>AI38</f>
        <v/>
      </c>
      <c r="BB8" s="352">
        <f>IF($BA8="","",INT(BB$28*AJ62))</f>
        <v/>
      </c>
      <c r="BC8" s="352">
        <f>IF($BA8="","",INT(BC$28*AK62))</f>
        <v/>
      </c>
      <c r="BD8" s="352">
        <f>IF($BA8="","",INT(BD$28*AL62))</f>
        <v/>
      </c>
      <c r="BE8" s="352">
        <f>IF($BA8="","",INT(BE$28*AM62))</f>
        <v/>
      </c>
      <c r="BF8" s="352">
        <f>IF($BA8="","",INT(BF$28*AN62))</f>
        <v/>
      </c>
      <c r="BG8" s="352">
        <f>IF($BA8="","",INT(BG$28*AO62))</f>
        <v/>
      </c>
      <c r="BH8" s="352">
        <f>IF($BA8="","",INT(BH$28*AP62))</f>
        <v/>
      </c>
      <c r="BI8" s="352">
        <f>IF($BA8="","",INT(BI$28*AQ62))</f>
        <v/>
      </c>
      <c r="BJ8" s="352">
        <f>IF($BA8="","",INT(BJ$28*AR62))</f>
        <v/>
      </c>
      <c r="BK8" s="352">
        <f>IF($BA8="","",INT(BK$28*AS62))</f>
        <v/>
      </c>
      <c r="BL8" s="352">
        <f>IF($BA8="","",INT(BL$28*AT62))</f>
        <v/>
      </c>
      <c r="BM8" s="352">
        <f>IF($BA8="","",INT(BM$28*AU62))</f>
        <v/>
      </c>
      <c r="BN8" s="352">
        <f>IF($BA8="","",INT(BN$28*AV62))</f>
        <v/>
      </c>
      <c r="BO8" s="352">
        <f>IF($BA8="","",INT(BO$28*AW62))</f>
        <v/>
      </c>
      <c r="BP8" s="352">
        <f>IF($BA8="","",INT(BP$28*AX62))</f>
        <v/>
      </c>
      <c r="BQ8" s="352">
        <f>IF($BA8="","",INT(BQ$28*AY62))</f>
        <v/>
      </c>
      <c r="BR8" s="1106" t="n"/>
      <c r="BS8" s="1045">
        <f>BA10</f>
        <v/>
      </c>
      <c r="BT8" s="1061">
        <f>IF(BS8=0,0,1)</f>
        <v/>
      </c>
      <c r="BU8" s="1061">
        <f>第3期!AQ110*0.5</f>
        <v/>
      </c>
      <c r="BV8" s="1240">
        <f>AVERAGE(BT33:CI33)*初始化表!B$31</f>
        <v/>
      </c>
      <c r="BW8" s="1240">
        <f>$BT8*(AL110-BW$25)/BW$26*初始化表!B$30</f>
        <v/>
      </c>
      <c r="BX8" s="1240">
        <f>$BT8*(AM110-BX$25)/BX$26*初始化表!B$33</f>
        <v/>
      </c>
      <c r="BY8" s="1240">
        <f>$BT8*(AN110-BY$25)/BY$26*初始化表!B$32</f>
        <v/>
      </c>
      <c r="BZ8" s="1240">
        <f>$BT8*(AP110-BZ$25)/BZ$26*初始化表!B$34</f>
        <v/>
      </c>
      <c r="CA8" s="1240">
        <f>$BT$5*(AW110-CA$25)/CA$26*初始化表!B$36</f>
        <v/>
      </c>
      <c r="CB8" s="1240">
        <f>CE8-CC8-BU8-SUM(BV8:CA8)/2</f>
        <v/>
      </c>
      <c r="CC8" s="1061">
        <f>IF(AO110-AX110&gt;=0,0,-0.1*(1-EXP(2*10^(-6)*(AO110-AX110))))</f>
        <v/>
      </c>
      <c r="CD8" s="1241">
        <f>SUM(BV8:CB8)</f>
        <v/>
      </c>
      <c r="CE8" s="1241">
        <f>AQ110</f>
        <v/>
      </c>
      <c r="CF8" s="1241">
        <f>BU8*2</f>
        <v/>
      </c>
      <c r="CG8" s="1106" t="n"/>
      <c r="CH8" s="1106" t="n"/>
      <c r="CI8" s="1101" t="n"/>
      <c r="CJ8" s="1101" t="n"/>
      <c r="CK8" s="1101" t="n"/>
      <c r="CL8" s="1101" t="n"/>
      <c r="CM8" s="1101" t="n"/>
      <c r="CN8" s="1101" t="n"/>
      <c r="CO8" s="1101" t="n"/>
      <c r="CP8" s="1101" t="n"/>
      <c r="CQ8" s="1101" t="n"/>
      <c r="CR8" s="1101" t="n"/>
      <c r="CS8" s="1101" t="n"/>
      <c r="CT8" s="1101" t="n"/>
      <c r="CU8" s="1101" t="n"/>
      <c r="CV8" s="1101" t="n"/>
      <c r="CW8" s="1101" t="n"/>
      <c r="CX8" s="1101" t="n"/>
      <c r="CY8" s="1101" t="n"/>
      <c r="CZ8" s="1101" t="n"/>
      <c r="DA8" s="1101" t="n"/>
      <c r="DB8" s="1101" t="n"/>
      <c r="DC8" s="1101" t="n"/>
      <c r="DD8" s="1101" t="n"/>
      <c r="DE8" s="1101" t="n"/>
      <c r="DF8" s="1101" t="n"/>
      <c r="DG8" s="1101" t="n"/>
      <c r="DH8" s="1101" t="n"/>
      <c r="DI8" s="1101" t="n"/>
    </row>
    <row r="9" ht="16" customFormat="1" customHeight="1" s="140">
      <c r="A9" s="1047" t="inlineStr">
        <is>
          <t>产品4</t>
        </is>
      </c>
      <c r="B9" s="1242">
        <f>O23</f>
        <v/>
      </c>
      <c r="C9" s="1242">
        <f>P23</f>
        <v/>
      </c>
      <c r="D9" s="1242">
        <f>Q23</f>
        <v/>
      </c>
      <c r="E9" s="1242">
        <f>R23</f>
        <v/>
      </c>
      <c r="F9" s="1243">
        <f>R28</f>
        <v/>
      </c>
      <c r="G9" s="144" t="n"/>
      <c r="H9" s="1073" t="inlineStr">
        <is>
          <t>产品4</t>
        </is>
      </c>
      <c r="I9" s="1251">
        <f>第3期!I9+第3期!J9</f>
        <v/>
      </c>
      <c r="J9" s="1245" t="n"/>
      <c r="K9" s="1252">
        <f>IF(IF((I9+F20)&gt;=初始化表!I34,5,IF((I9+F20)&gt;=初始化表!H34,4,IF((I9+F20)&gt;=初始化表!G34,3,IF((I9+F20)&gt;=初始化表!F34,2,IF((I9+F20)&gt;=初始化表!E34,1,0)))))+IF(I9+F20&gt;初始化表!E34,O$45)&lt;第3期!K9+1,IF((I9+F20)&gt;=初始化表!I34,5,IF((I9+F20)&gt;=初始化表!H34,4,IF((I9+F20)&gt;=初始化表!G34,3,IF((I9+F20)&gt;=初始化表!F34,2,IF((I9+F20)&gt;=初始化表!E34,1,0)))))+IF(I9+F20&gt;初始化表!E34,O$45),第3期!K9+1)</f>
        <v/>
      </c>
      <c r="L9" s="1253">
        <f>IF(I9&lt;初始化表!E34,初始化表!E34-I9,IF(I9&lt;初始化表!F34,初始化表!F34-I9,IF(I9&lt;初始化表!G34,初始化表!G34-I9,IF(I9&lt;初始化表!H34,初始化表!H34-I9,IF(I9&lt;初始化表!I34,初始化表!I34-I9,0)))))</f>
        <v/>
      </c>
      <c r="M9" s="178" t="n"/>
      <c r="N9" s="1047" t="inlineStr">
        <is>
          <t>价格浮动</t>
        </is>
      </c>
      <c r="O9" s="1044" t="inlineStr">
        <is>
          <t>市场1</t>
        </is>
      </c>
      <c r="P9" s="1044" t="inlineStr">
        <is>
          <t>市场2</t>
        </is>
      </c>
      <c r="Q9" s="1044" t="inlineStr">
        <is>
          <t>市场3</t>
        </is>
      </c>
      <c r="R9" s="1091" t="inlineStr">
        <is>
          <t>市场4</t>
        </is>
      </c>
      <c r="S9" s="1100" t="n"/>
      <c r="T9" s="230" t="n"/>
      <c r="U9" s="1101" t="n"/>
      <c r="V9" s="1101" t="n"/>
      <c r="W9" s="1101" t="n"/>
      <c r="X9" s="1101" t="n"/>
      <c r="Y9" s="1101" t="n"/>
      <c r="Z9" s="1101">
        <f>SUMPRODUCT(V5:Y8,V23:Y26)</f>
        <v/>
      </c>
      <c r="AA9" s="144" t="n"/>
      <c r="AB9" s="711" t="n"/>
      <c r="AC9" s="267" t="n"/>
      <c r="AD9" s="267" t="n"/>
      <c r="AE9" s="267" t="n"/>
      <c r="AF9" s="267" t="n"/>
      <c r="AG9" s="267" t="n"/>
      <c r="AH9" s="144" t="n"/>
      <c r="AI9" s="304" t="n"/>
      <c r="AJ9" s="305" t="n"/>
      <c r="AK9" s="306" t="n"/>
      <c r="AL9" s="306">
        <f>AM9</f>
        <v/>
      </c>
      <c r="AM9" s="306">
        <f>V42</f>
        <v/>
      </c>
      <c r="AN9" s="307" t="n"/>
      <c r="AO9" s="306" t="n"/>
      <c r="AP9" s="306" t="n"/>
      <c r="AQ9" s="340" t="n"/>
      <c r="AR9" s="1050" t="n"/>
      <c r="AS9" s="1045">
        <f>AM9-AK9</f>
        <v/>
      </c>
      <c r="AT9" s="1045" t="n"/>
      <c r="AU9" s="1045" t="n"/>
      <c r="AV9" s="1045" t="n"/>
      <c r="AW9" s="1052" t="n"/>
      <c r="AX9" s="1101" t="n"/>
      <c r="AY9" s="350" t="n"/>
      <c r="AZ9" s="144" t="n"/>
      <c r="BA9" s="351">
        <f>AI39</f>
        <v/>
      </c>
      <c r="BB9" s="352">
        <f>IF($BA9="","",INT(BB$28*AJ63))</f>
        <v/>
      </c>
      <c r="BC9" s="352">
        <f>IF($BA9="","",INT(BC$28*AK63))</f>
        <v/>
      </c>
      <c r="BD9" s="352">
        <f>IF($BA9="","",INT(BD$28*AL63))</f>
        <v/>
      </c>
      <c r="BE9" s="352">
        <f>IF($BA9="","",INT(BE$28*AM63))</f>
        <v/>
      </c>
      <c r="BF9" s="352">
        <f>IF($BA9="","",INT(BF$28*AN63))</f>
        <v/>
      </c>
      <c r="BG9" s="352">
        <f>IF($BA9="","",INT(BG$28*AO63))</f>
        <v/>
      </c>
      <c r="BH9" s="352">
        <f>IF($BA9="","",INT(BH$28*AP63))</f>
        <v/>
      </c>
      <c r="BI9" s="352">
        <f>IF($BA9="","",INT(BI$28*AQ63))</f>
        <v/>
      </c>
      <c r="BJ9" s="352">
        <f>IF($BA9="","",INT(BJ$28*AR63))</f>
        <v/>
      </c>
      <c r="BK9" s="352">
        <f>IF($BA9="","",INT(BK$28*AS63))</f>
        <v/>
      </c>
      <c r="BL9" s="352">
        <f>IF($BA9="","",INT(BL$28*AT63))</f>
        <v/>
      </c>
      <c r="BM9" s="352">
        <f>IF($BA9="","",INT(BM$28*AU63))</f>
        <v/>
      </c>
      <c r="BN9" s="352">
        <f>IF($BA9="","",INT(BN$28*AV63))</f>
        <v/>
      </c>
      <c r="BO9" s="352">
        <f>IF($BA9="","",INT(BO$28*AW63))</f>
        <v/>
      </c>
      <c r="BP9" s="352">
        <f>IF($BA9="","",INT(BP$28*AX63))</f>
        <v/>
      </c>
      <c r="BQ9" s="352">
        <f>IF($BA9="","",INT(BQ$28*AY63))</f>
        <v/>
      </c>
      <c r="BR9" s="1106" t="n"/>
      <c r="BS9" s="1045">
        <f>BA11</f>
        <v/>
      </c>
      <c r="BT9" s="1061">
        <f>IF(BS9=0,0,1)</f>
        <v/>
      </c>
      <c r="BU9" s="1061">
        <f>第3期!AQ111*0.5</f>
        <v/>
      </c>
      <c r="BV9" s="1240">
        <f>AVERAGE(BT34:CI34)*初始化表!B$31</f>
        <v/>
      </c>
      <c r="BW9" s="1240">
        <f>$BT9*(AL111-BW$25)/BW$26*初始化表!B$30</f>
        <v/>
      </c>
      <c r="BX9" s="1240">
        <f>$BT9*(AM111-BX$25)/BX$26*初始化表!B$33</f>
        <v/>
      </c>
      <c r="BY9" s="1240">
        <f>$BT9*(AN111-BY$25)/BY$26*初始化表!B$32</f>
        <v/>
      </c>
      <c r="BZ9" s="1240">
        <f>$BT9*(AP111-BZ$25)/BZ$26*初始化表!B$34</f>
        <v/>
      </c>
      <c r="CA9" s="1240">
        <f>$BT$5*(AW111-CA$25)/CA$26*初始化表!B$36</f>
        <v/>
      </c>
      <c r="CB9" s="1240">
        <f>CE9-CC9-BU9-SUM(BV9:CA9)/2</f>
        <v/>
      </c>
      <c r="CC9" s="1061">
        <f>IF(AO111-AX111&gt;=0,0,-0.1*(1-EXP(2*10^(-6)*(AO111-AX111))))</f>
        <v/>
      </c>
      <c r="CD9" s="1241">
        <f>SUM(BV9:CB9)</f>
        <v/>
      </c>
      <c r="CE9" s="1241">
        <f>AQ111</f>
        <v/>
      </c>
      <c r="CF9" s="1241">
        <f>BU9*2</f>
        <v/>
      </c>
      <c r="CG9" s="1106" t="n"/>
      <c r="CH9" s="1106" t="n"/>
      <c r="CI9" s="1101" t="n"/>
      <c r="CJ9" s="1266" t="n"/>
      <c r="CK9" s="1101" t="n"/>
      <c r="CL9" s="1266" t="n"/>
      <c r="CM9" s="1266" t="n"/>
      <c r="CN9" s="1266" t="n"/>
      <c r="CO9" s="1266" t="n"/>
      <c r="CP9" s="1101" t="n"/>
      <c r="CQ9" s="1101" t="n"/>
      <c r="CR9" s="1101" t="n"/>
      <c r="CS9" s="1101" t="n"/>
      <c r="CT9" s="1101" t="n"/>
      <c r="CU9" s="1101" t="n"/>
      <c r="CV9" s="1219" t="n"/>
      <c r="CW9" s="1219" t="n"/>
      <c r="CX9" s="1219" t="n"/>
      <c r="CY9" s="1219" t="n"/>
      <c r="CZ9" s="1101" t="n"/>
      <c r="DA9" s="1101" t="n"/>
      <c r="DB9" s="1101" t="n"/>
      <c r="DC9" s="1101" t="n"/>
      <c r="DD9" s="1101" t="n"/>
      <c r="DE9" s="1101" t="n"/>
      <c r="DF9" s="1101" t="n"/>
      <c r="DG9" s="1101" t="n"/>
      <c r="DH9" s="1101" t="n"/>
      <c r="DI9" s="1101" t="n"/>
    </row>
    <row r="10" ht="16" customFormat="1" customHeight="1" s="140">
      <c r="A10" s="1047" t="inlineStr">
        <is>
          <t>促销费</t>
        </is>
      </c>
      <c r="B10" s="1244">
        <f>O29</f>
        <v/>
      </c>
      <c r="C10" s="1244">
        <f>P29</f>
        <v/>
      </c>
      <c r="D10" s="1244">
        <f>Q29</f>
        <v/>
      </c>
      <c r="E10" s="1244">
        <f>R29</f>
        <v/>
      </c>
      <c r="F10" s="1091" t="inlineStr">
        <is>
          <t>利润</t>
        </is>
      </c>
      <c r="G10" s="144" t="n"/>
      <c r="M10" s="178" t="n"/>
      <c r="N10" s="1047" t="inlineStr">
        <is>
          <t>产品1</t>
        </is>
      </c>
      <c r="O10" s="1256">
        <f>2%-(V5-V11)*0.1%</f>
        <v/>
      </c>
      <c r="P10" s="1256">
        <f>2%-(W5-W11)*0.1%</f>
        <v/>
      </c>
      <c r="Q10" s="1256">
        <f>2%-(X5-X11)*0.1%</f>
        <v/>
      </c>
      <c r="R10" s="1256">
        <f>2%-(Y5-Y11)*0.1%</f>
        <v/>
      </c>
      <c r="S10" s="1257" t="n">
        <v>0.01</v>
      </c>
      <c r="T10" s="230" t="n"/>
      <c r="U10" s="1041" t="inlineStr">
        <is>
          <t>上期预定</t>
        </is>
      </c>
      <c r="V10" s="1053" t="inlineStr">
        <is>
          <t>市场1</t>
        </is>
      </c>
      <c r="W10" s="1053" t="inlineStr">
        <is>
          <t>市场2</t>
        </is>
      </c>
      <c r="X10" s="1053" t="inlineStr">
        <is>
          <t>市场3</t>
        </is>
      </c>
      <c r="Y10" s="1090" t="inlineStr">
        <is>
          <t>市场4</t>
        </is>
      </c>
      <c r="Z10" s="1101" t="n"/>
      <c r="AA10" s="144" t="n"/>
      <c r="AB10" s="710" t="inlineStr">
        <is>
          <t>产品利润</t>
        </is>
      </c>
      <c r="AC10" s="710" t="inlineStr">
        <is>
          <t>市场1</t>
        </is>
      </c>
      <c r="AD10" s="710" t="inlineStr">
        <is>
          <t>市场2</t>
        </is>
      </c>
      <c r="AE10" s="710" t="inlineStr">
        <is>
          <t>市场3</t>
        </is>
      </c>
      <c r="AF10" s="710" t="inlineStr">
        <is>
          <t>市场4</t>
        </is>
      </c>
      <c r="AG10" s="712" t="inlineStr">
        <is>
          <t>废品检验</t>
        </is>
      </c>
      <c r="AH10" s="309" t="inlineStr">
        <is>
          <t>现金流检验</t>
        </is>
      </c>
      <c r="AI10" s="310" t="n"/>
      <c r="AJ10" s="311" t="n"/>
      <c r="AK10" s="312" t="n"/>
      <c r="AL10" s="306">
        <f>AM10</f>
        <v/>
      </c>
      <c r="AM10" s="312">
        <f>W42</f>
        <v/>
      </c>
      <c r="AN10" s="313" t="n"/>
      <c r="AO10" s="312" t="n"/>
      <c r="AP10" s="306" t="n"/>
      <c r="AQ10" s="341" t="n"/>
      <c r="AR10" s="1050" t="n"/>
      <c r="AS10" s="1045">
        <f>AM10-AK10</f>
        <v/>
      </c>
      <c r="AT10" s="1045" t="n"/>
      <c r="AU10" s="1045" t="n"/>
      <c r="AV10" s="1045" t="n"/>
      <c r="AW10" s="1052" t="n"/>
      <c r="AX10" s="1101" t="n"/>
      <c r="AY10" s="350" t="n"/>
      <c r="AZ10" s="144" t="n"/>
      <c r="BA10" s="351">
        <f>AI40</f>
        <v/>
      </c>
      <c r="BB10" s="352">
        <f>IF($BA10="","",INT(BB$28*AJ64))</f>
        <v/>
      </c>
      <c r="BC10" s="352">
        <f>IF($BA10="","",INT(BC$28*AK64))</f>
        <v/>
      </c>
      <c r="BD10" s="352">
        <f>IF($BA10="","",INT(BD$28*AL64))</f>
        <v/>
      </c>
      <c r="BE10" s="352">
        <f>IF($BA10="","",INT(BE$28*AM64))</f>
        <v/>
      </c>
      <c r="BF10" s="352">
        <f>IF($BA10="","",INT(BF$28*AN64))</f>
        <v/>
      </c>
      <c r="BG10" s="352">
        <f>IF($BA10="","",INT(BG$28*AO64))</f>
        <v/>
      </c>
      <c r="BH10" s="352">
        <f>IF($BA10="","",INT(BH$28*AP64))</f>
        <v/>
      </c>
      <c r="BI10" s="352">
        <f>IF($BA10="","",INT(BI$28*AQ64))</f>
        <v/>
      </c>
      <c r="BJ10" s="352">
        <f>IF($BA10="","",INT(BJ$28*AR64))</f>
        <v/>
      </c>
      <c r="BK10" s="352">
        <f>IF($BA10="","",INT(BK$28*AS64))</f>
        <v/>
      </c>
      <c r="BL10" s="352">
        <f>IF($BA10="","",INT(BL$28*AT64))</f>
        <v/>
      </c>
      <c r="BM10" s="352">
        <f>IF($BA10="","",INT(BM$28*AU64))</f>
        <v/>
      </c>
      <c r="BN10" s="352">
        <f>IF($BA10="","",INT(BN$28*AV64))</f>
        <v/>
      </c>
      <c r="BO10" s="352">
        <f>IF($BA10="","",INT(BO$28*AW64))</f>
        <v/>
      </c>
      <c r="BP10" s="352">
        <f>IF($BA10="","",INT(BP$28*AX64))</f>
        <v/>
      </c>
      <c r="BQ10" s="352">
        <f>IF($BA10="","",INT(BQ$28*AY64))</f>
        <v/>
      </c>
      <c r="BR10" s="1106" t="n"/>
      <c r="BS10" s="1045">
        <f>BA12</f>
        <v/>
      </c>
      <c r="BT10" s="1061">
        <f>IF(BS10=0,0,1)</f>
        <v/>
      </c>
      <c r="BU10" s="1061">
        <f>第3期!AQ112*0.5</f>
        <v/>
      </c>
      <c r="BV10" s="1240">
        <f>AVERAGE(BT35:CI35)*初始化表!B$31</f>
        <v/>
      </c>
      <c r="BW10" s="1240">
        <f>$BT10*(AL112-BW$25)/BW$26*初始化表!B$30</f>
        <v/>
      </c>
      <c r="BX10" s="1240">
        <f>$BT10*(AM112-BX$25)/BX$26*初始化表!B$33</f>
        <v/>
      </c>
      <c r="BY10" s="1240">
        <f>$BT10*(AN112-BY$25)/BY$26*初始化表!B$32</f>
        <v/>
      </c>
      <c r="BZ10" s="1240">
        <f>$BT10*(AP112-BZ$25)/BZ$26*初始化表!B$34</f>
        <v/>
      </c>
      <c r="CA10" s="1240">
        <f>$BT$5*(AW112-CA$25)/CA$26*初始化表!B$36</f>
        <v/>
      </c>
      <c r="CB10" s="1240">
        <f>CE10-CC10-BU10-SUM(BV10:CA10)/2</f>
        <v/>
      </c>
      <c r="CC10" s="1061">
        <f>IF(AO112-AX112&gt;=0,0,-0.1*(1-EXP(2*10^(-6)*(AO112-AX112))))</f>
        <v/>
      </c>
      <c r="CD10" s="1241">
        <f>SUM(BV10:CB10)</f>
        <v/>
      </c>
      <c r="CE10" s="1241">
        <f>AQ112</f>
        <v/>
      </c>
      <c r="CF10" s="1241">
        <f>BU10*2</f>
        <v/>
      </c>
      <c r="CG10" s="1106" t="n"/>
      <c r="CH10" s="1106" t="n"/>
      <c r="CI10" s="1101" t="n"/>
      <c r="CJ10" s="1101" t="n"/>
      <c r="CK10" s="1101" t="n"/>
      <c r="CL10" s="1101" t="n"/>
      <c r="CM10" s="1101" t="n"/>
      <c r="CN10" s="1101" t="n"/>
      <c r="CO10" s="1101" t="n"/>
      <c r="CP10" s="1101" t="n"/>
      <c r="CQ10" s="1101" t="n"/>
      <c r="CR10" s="1101" t="n"/>
      <c r="CS10" s="1101" t="n"/>
      <c r="CT10" s="1101" t="n"/>
      <c r="CU10" s="1101" t="n"/>
      <c r="CV10" s="1101" t="n"/>
      <c r="CW10" s="1101" t="n"/>
      <c r="CX10" s="1101" t="n"/>
      <c r="CY10" s="1101" t="n"/>
      <c r="CZ10" s="1101" t="n"/>
      <c r="DA10" s="1101" t="n"/>
      <c r="DB10" s="1101" t="n"/>
      <c r="DC10" s="1101" t="n"/>
      <c r="DD10" s="1101" t="n"/>
      <c r="DE10" s="1101" t="n"/>
      <c r="DF10" s="1101" t="n"/>
      <c r="DG10" s="1101" t="n"/>
      <c r="DH10" s="1101" t="n"/>
      <c r="DI10" s="1101" t="n"/>
    </row>
    <row r="11" ht="16" customFormat="1" customHeight="1" s="140">
      <c r="A11" s="1047" t="inlineStr">
        <is>
          <t>运输决策</t>
        </is>
      </c>
      <c r="B11" s="1044" t="inlineStr">
        <is>
          <t>市场1</t>
        </is>
      </c>
      <c r="C11" s="1044" t="inlineStr">
        <is>
          <t>市场2</t>
        </is>
      </c>
      <c r="D11" s="1044" t="inlineStr">
        <is>
          <t>市场3</t>
        </is>
      </c>
      <c r="E11" s="1044" t="inlineStr">
        <is>
          <t>市场4</t>
        </is>
      </c>
      <c r="F11" s="1258">
        <f>F77</f>
        <v/>
      </c>
      <c r="G11" s="144" t="n"/>
      <c r="H11" s="1233" t="inlineStr">
        <is>
          <t>员工决策</t>
        </is>
      </c>
      <c r="I11" s="1210" t="n"/>
      <c r="J11" s="1210" t="n"/>
      <c r="K11" s="1210" t="n"/>
      <c r="L11" s="1234" t="n"/>
      <c r="M11" s="178" t="n"/>
      <c r="N11" s="1047" t="inlineStr">
        <is>
          <t>产品2</t>
        </is>
      </c>
      <c r="O11" s="1256">
        <f>2%-(V6-V12)*0.1%</f>
        <v/>
      </c>
      <c r="P11" s="1256">
        <f>2%-(W6-W12)*0.1%</f>
        <v/>
      </c>
      <c r="Q11" s="1256">
        <f>2%-(X6-X12)*0.1%</f>
        <v/>
      </c>
      <c r="R11" s="1256">
        <f>2%-(Y6-Y12)*0.1%</f>
        <v/>
      </c>
      <c r="S11" s="1259" t="n">
        <v>0.02</v>
      </c>
      <c r="T11" s="230" t="n"/>
      <c r="U11" s="1047" t="inlineStr">
        <is>
          <t>产品1</t>
        </is>
      </c>
      <c r="V11" s="1061">
        <f>第3期!AO9</f>
        <v/>
      </c>
      <c r="W11" s="1061">
        <f>第3期!AO10</f>
        <v/>
      </c>
      <c r="X11" s="1061">
        <f>第3期!AO11</f>
        <v/>
      </c>
      <c r="Y11" s="187">
        <f>第3期!AO12</f>
        <v/>
      </c>
      <c r="Z11" s="1101" t="n"/>
      <c r="AA11" s="144" t="n"/>
      <c r="AB11" s="710" t="inlineStr">
        <is>
          <t>产品1</t>
        </is>
      </c>
      <c r="AC11" s="1237">
        <f>B6-AD5</f>
        <v/>
      </c>
      <c r="AD11" s="1237">
        <f>C6-AE5</f>
        <v/>
      </c>
      <c r="AE11" s="1237">
        <f>D6-AF5</f>
        <v/>
      </c>
      <c r="AF11" s="1237">
        <f>E6-AG5</f>
        <v/>
      </c>
      <c r="AG11" s="1365">
        <f>IF(AJ24="","未粘报表",IF(AND(V36=AQ9,W36=AQ10,X36=AQ11,Y36=AQ12,V37=AQ13,W37=AQ14,X37=AQ15,Y37=AQ16,V38=AQ17,W38=AQ18,X38=AQ19,Y38=AQ20,V39=AQ21,W39=AQ22,X39=AQ23,Y39=AQ24),"正确","错误"))</f>
        <v/>
      </c>
      <c r="AH11" s="1261">
        <f>IF(AJ24="","未粘报表",IF(INT(VLOOKUP(初期!$G$52,$AI$107:$AQ$126,7,0))=INT(F64),"现金正确","现金错误"))</f>
        <v/>
      </c>
      <c r="AI11" s="310" t="n"/>
      <c r="AJ11" s="311" t="n"/>
      <c r="AK11" s="312" t="n"/>
      <c r="AL11" s="306">
        <f>AM11</f>
        <v/>
      </c>
      <c r="AM11" s="312">
        <f>X42</f>
        <v/>
      </c>
      <c r="AN11" s="313" t="n"/>
      <c r="AO11" s="312" t="n"/>
      <c r="AP11" s="306" t="n"/>
      <c r="AQ11" s="341" t="n"/>
      <c r="AR11" s="1050" t="n"/>
      <c r="AS11" s="1045">
        <f>AM11-AK11</f>
        <v/>
      </c>
      <c r="AT11" s="1045" t="n"/>
      <c r="AU11" s="1045" t="n"/>
      <c r="AV11" s="1045" t="n"/>
      <c r="AW11" s="1052" t="n"/>
      <c r="AX11" s="1101" t="n"/>
      <c r="AY11" s="350" t="n"/>
      <c r="AZ11" s="144" t="n"/>
      <c r="BA11" s="351">
        <f>AI41</f>
        <v/>
      </c>
      <c r="BB11" s="352">
        <f>IF($BA11="","",INT(BB$28*AJ65))</f>
        <v/>
      </c>
      <c r="BC11" s="352">
        <f>IF($BA11="","",INT(BC$28*AK65))</f>
        <v/>
      </c>
      <c r="BD11" s="352">
        <f>IF($BA11="","",INT(BD$28*AL65))</f>
        <v/>
      </c>
      <c r="BE11" s="352">
        <f>IF($BA11="","",INT(BE$28*AM65))</f>
        <v/>
      </c>
      <c r="BF11" s="352">
        <f>IF($BA11="","",INT(BF$28*AN65))</f>
        <v/>
      </c>
      <c r="BG11" s="352">
        <f>IF($BA11="","",INT(BG$28*AO65))</f>
        <v/>
      </c>
      <c r="BH11" s="352">
        <f>IF($BA11="","",INT(BH$28*AP65))</f>
        <v/>
      </c>
      <c r="BI11" s="352">
        <f>IF($BA11="","",INT(BI$28*AQ65))</f>
        <v/>
      </c>
      <c r="BJ11" s="352">
        <f>IF($BA11="","",INT(BJ$28*AR65))</f>
        <v/>
      </c>
      <c r="BK11" s="352">
        <f>IF($BA11="","",INT(BK$28*AS65))</f>
        <v/>
      </c>
      <c r="BL11" s="352">
        <f>IF($BA11="","",INT(BL$28*AT65))</f>
        <v/>
      </c>
      <c r="BM11" s="352">
        <f>IF($BA11="","",INT(BM$28*AU65))</f>
        <v/>
      </c>
      <c r="BN11" s="352">
        <f>IF($BA11="","",INT(BN$28*AV65))</f>
        <v/>
      </c>
      <c r="BO11" s="352">
        <f>IF($BA11="","",INT(BO$28*AW65))</f>
        <v/>
      </c>
      <c r="BP11" s="352">
        <f>IF($BA11="","",INT(BP$28*AX65))</f>
        <v/>
      </c>
      <c r="BQ11" s="352">
        <f>IF($BA11="","",INT(BQ$28*AY65))</f>
        <v/>
      </c>
      <c r="BR11" s="1106" t="n"/>
      <c r="BS11" s="1045">
        <f>BA13</f>
        <v/>
      </c>
      <c r="BT11" s="1061">
        <f>IF(BS11=0,0,1)</f>
        <v/>
      </c>
      <c r="BU11" s="1061">
        <f>第3期!AQ113*0.5</f>
        <v/>
      </c>
      <c r="BV11" s="1240">
        <f>AVERAGE(BT36:CI36)*初始化表!B$31</f>
        <v/>
      </c>
      <c r="BW11" s="1240">
        <f>$BT11*(AL113-BW$25)/BW$26*初始化表!B$30</f>
        <v/>
      </c>
      <c r="BX11" s="1240">
        <f>$BT11*(AM113-BX$25)/BX$26*初始化表!B$33</f>
        <v/>
      </c>
      <c r="BY11" s="1240">
        <f>$BT11*(AN113-BY$25)/BY$26*初始化表!B$32</f>
        <v/>
      </c>
      <c r="BZ11" s="1240">
        <f>$BT11*(AP113-BZ$25)/BZ$26*初始化表!B$34</f>
        <v/>
      </c>
      <c r="CA11" s="1240">
        <f>$BT$5*(AW113-CA$25)/CA$26*初始化表!B$36</f>
        <v/>
      </c>
      <c r="CB11" s="1240">
        <f>CE11-CC11-BU11-SUM(BV11:CA11)/2</f>
        <v/>
      </c>
      <c r="CC11" s="1061">
        <f>IF(AO113-AX113&gt;=0,0,-0.1*(1-EXP(2*10^(-6)*(AO113-AX113))))</f>
        <v/>
      </c>
      <c r="CD11" s="1241">
        <f>SUM(BV11:CB11)</f>
        <v/>
      </c>
      <c r="CE11" s="1241">
        <f>AQ113</f>
        <v/>
      </c>
      <c r="CF11" s="1241">
        <f>BU11*2</f>
        <v/>
      </c>
      <c r="CG11" s="1106" t="n"/>
      <c r="CH11" s="1106" t="n"/>
      <c r="CI11" s="1100" t="n"/>
      <c r="CJ11" s="1101" t="n"/>
      <c r="CK11" s="1100" t="n"/>
      <c r="CL11" s="1101" t="n"/>
      <c r="CM11" s="1101" t="n"/>
      <c r="CN11" s="1101" t="n"/>
      <c r="CO11" s="1101" t="n"/>
      <c r="CP11" s="1101" t="n"/>
      <c r="CQ11" s="1101" t="n"/>
      <c r="CR11" s="1101" t="n"/>
      <c r="CS11" s="1101" t="n"/>
      <c r="CT11" s="1101" t="n"/>
      <c r="CU11" s="1101" t="n"/>
      <c r="CV11" s="1101" t="n"/>
      <c r="CW11" s="1101" t="n"/>
      <c r="CX11" s="1101" t="n"/>
      <c r="CY11" s="1101" t="n"/>
      <c r="CZ11" s="1101" t="n"/>
      <c r="DA11" s="1101" t="n"/>
      <c r="DB11" s="1101" t="n"/>
      <c r="DC11" s="1101" t="n"/>
      <c r="DD11" s="1101" t="n"/>
      <c r="DE11" s="1101" t="n"/>
      <c r="DF11" s="1101" t="n"/>
      <c r="DG11" s="1101" t="n"/>
      <c r="DH11" s="1101" t="n"/>
      <c r="DI11" s="1101" t="n"/>
    </row>
    <row r="12" ht="16" customFormat="1" customHeight="1" s="140">
      <c r="A12" s="1047" t="inlineStr">
        <is>
          <t>产品1</t>
        </is>
      </c>
      <c r="B12" s="1242">
        <f>I63</f>
        <v/>
      </c>
      <c r="C12" s="1242">
        <f>J63</f>
        <v/>
      </c>
      <c r="D12" s="1242">
        <f>K63</f>
        <v/>
      </c>
      <c r="E12" s="1242">
        <f>L63</f>
        <v/>
      </c>
      <c r="F12" s="1091" t="inlineStr">
        <is>
          <t>成本</t>
        </is>
      </c>
      <c r="G12" s="144" t="n"/>
      <c r="H12" s="1047" t="inlineStr">
        <is>
          <t>产品结构</t>
        </is>
      </c>
      <c r="I12" s="1044" t="inlineStr">
        <is>
          <t>产品1</t>
        </is>
      </c>
      <c r="J12" s="1044" t="inlineStr">
        <is>
          <t>产品2</t>
        </is>
      </c>
      <c r="K12" s="1044" t="inlineStr">
        <is>
          <t>产品3</t>
        </is>
      </c>
      <c r="L12" s="1091" t="inlineStr">
        <is>
          <t>产品4</t>
        </is>
      </c>
      <c r="M12" s="178" t="n"/>
      <c r="N12" s="1047" t="inlineStr">
        <is>
          <t>产品3</t>
        </is>
      </c>
      <c r="O12" s="1256">
        <f>2%-(V7-V13)*0.1%</f>
        <v/>
      </c>
      <c r="P12" s="1256">
        <f>2%-(W7-W13)*0.1%</f>
        <v/>
      </c>
      <c r="Q12" s="1256">
        <f>2%-(X7-X13)*0.1%</f>
        <v/>
      </c>
      <c r="R12" s="1256">
        <f>2%-(Y7-Y13)*0.1%</f>
        <v/>
      </c>
      <c r="S12" s="1259" t="n">
        <v>0.02</v>
      </c>
      <c r="T12" s="230" t="n"/>
      <c r="U12" s="1047" t="inlineStr">
        <is>
          <t>产品2</t>
        </is>
      </c>
      <c r="V12" s="1061">
        <f>第3期!AO13</f>
        <v/>
      </c>
      <c r="W12" s="1061">
        <f>第3期!AO14</f>
        <v/>
      </c>
      <c r="X12" s="1061">
        <f>第3期!AO15</f>
        <v/>
      </c>
      <c r="Y12" s="187">
        <f>第3期!AO16</f>
        <v/>
      </c>
      <c r="Z12" s="1101" t="n"/>
      <c r="AA12" s="144" t="n"/>
      <c r="AB12" s="710" t="inlineStr">
        <is>
          <t>产品2</t>
        </is>
      </c>
      <c r="AC12" s="1237">
        <f>B7-AD6</f>
        <v/>
      </c>
      <c r="AD12" s="1237">
        <f>C7-AE6</f>
        <v/>
      </c>
      <c r="AE12" s="1237">
        <f>D7-AF6</f>
        <v/>
      </c>
      <c r="AF12" s="1237">
        <f>E7-AG6</f>
        <v/>
      </c>
      <c r="AG12" s="712" t="inlineStr">
        <is>
          <t>成本检验</t>
        </is>
      </c>
      <c r="AH12" s="309" t="inlineStr">
        <is>
          <t>分红检验</t>
        </is>
      </c>
      <c r="AI12" s="310" t="n"/>
      <c r="AJ12" s="311" t="n"/>
      <c r="AK12" s="312" t="n"/>
      <c r="AL12" s="306">
        <f>AM12</f>
        <v/>
      </c>
      <c r="AM12" s="312">
        <f>Y42</f>
        <v/>
      </c>
      <c r="AN12" s="313" t="n"/>
      <c r="AO12" s="312" t="n"/>
      <c r="AP12" s="306" t="n"/>
      <c r="AQ12" s="341" t="n"/>
      <c r="AR12" s="1050">
        <f>SUM(AL9:AL12)</f>
        <v/>
      </c>
      <c r="AS12" s="1045">
        <f>AM12-AK12</f>
        <v/>
      </c>
      <c r="AT12" s="1045">
        <f>SUMIF(AS9:AS12,"&gt;=0",AS9:AS12)</f>
        <v/>
      </c>
      <c r="AU12" s="1045">
        <f>SUM(AO9:AO12)</f>
        <v/>
      </c>
      <c r="AV12" s="1045">
        <f>SUM(AP9:AP12)</f>
        <v/>
      </c>
      <c r="AW12" s="1052">
        <f>SUM(AQ9:AQ12)</f>
        <v/>
      </c>
      <c r="AX12" s="1101" t="n"/>
      <c r="AY12" s="350" t="n"/>
      <c r="AZ12" s="144" t="n"/>
      <c r="BA12" s="351">
        <f>AI42</f>
        <v/>
      </c>
      <c r="BB12" s="352">
        <f>IF($BA12="","",INT(BB$28*AJ66))</f>
        <v/>
      </c>
      <c r="BC12" s="352">
        <f>IF($BA12="","",INT(BC$28*AK66))</f>
        <v/>
      </c>
      <c r="BD12" s="352">
        <f>IF($BA12="","",INT(BD$28*AL66))</f>
        <v/>
      </c>
      <c r="BE12" s="352">
        <f>IF($BA12="","",INT(BE$28*AM66))</f>
        <v/>
      </c>
      <c r="BF12" s="352">
        <f>IF($BA12="","",INT(BF$28*AN66))</f>
        <v/>
      </c>
      <c r="BG12" s="352">
        <f>IF($BA12="","",INT(BG$28*AO66))</f>
        <v/>
      </c>
      <c r="BH12" s="352">
        <f>IF($BA12="","",INT(BH$28*AP66))</f>
        <v/>
      </c>
      <c r="BI12" s="352">
        <f>IF($BA12="","",INT(BI$28*AQ66))</f>
        <v/>
      </c>
      <c r="BJ12" s="352">
        <f>IF($BA12="","",INT(BJ$28*AR66))</f>
        <v/>
      </c>
      <c r="BK12" s="352">
        <f>IF($BA12="","",INT(BK$28*AS66))</f>
        <v/>
      </c>
      <c r="BL12" s="352">
        <f>IF($BA12="","",INT(BL$28*AT66))</f>
        <v/>
      </c>
      <c r="BM12" s="352">
        <f>IF($BA12="","",INT(BM$28*AU66))</f>
        <v/>
      </c>
      <c r="BN12" s="352">
        <f>IF($BA12="","",INT(BN$28*AV66))</f>
        <v/>
      </c>
      <c r="BO12" s="352">
        <f>IF($BA12="","",INT(BO$28*AW66))</f>
        <v/>
      </c>
      <c r="BP12" s="352">
        <f>IF($BA12="","",INT(BP$28*AX66))</f>
        <v/>
      </c>
      <c r="BQ12" s="352">
        <f>IF($BA12="","",INT(BQ$28*AY66))</f>
        <v/>
      </c>
      <c r="BR12" s="1106" t="n"/>
      <c r="BS12" s="1045">
        <f>BA14</f>
        <v/>
      </c>
      <c r="BT12" s="1061">
        <f>IF(BS12=0,0,1)</f>
        <v/>
      </c>
      <c r="BU12" s="1061">
        <f>第3期!AQ114*0.5</f>
        <v/>
      </c>
      <c r="BV12" s="1240">
        <f>AVERAGE(BT37:CI37)*初始化表!B$31</f>
        <v/>
      </c>
      <c r="BW12" s="1240">
        <f>$BT12*(AL114-BW$25)/BW$26*初始化表!B$30</f>
        <v/>
      </c>
      <c r="BX12" s="1240">
        <f>$BT12*(AM114-BX$25)/BX$26*初始化表!B$33</f>
        <v/>
      </c>
      <c r="BY12" s="1240">
        <f>$BT12*(AN114-BY$25)/BY$26*初始化表!B$32</f>
        <v/>
      </c>
      <c r="BZ12" s="1240">
        <f>$BT12*(AP114-BZ$25)/BZ$26*初始化表!B$34</f>
        <v/>
      </c>
      <c r="CA12" s="1240">
        <f>$BT$5*(AW114-CA$25)/CA$26*初始化表!B$36</f>
        <v/>
      </c>
      <c r="CB12" s="1240">
        <f>CE12-CC12-BU12-SUM(BV12:CA12)/2</f>
        <v/>
      </c>
      <c r="CC12" s="1061">
        <f>IF(AO114-AX114&gt;=0,0,-0.1*(1-EXP(2*10^(-6)*(AO114-AX114))))</f>
        <v/>
      </c>
      <c r="CD12" s="1241">
        <f>SUM(BV12:CB12)</f>
        <v/>
      </c>
      <c r="CE12" s="1241">
        <f>AQ114</f>
        <v/>
      </c>
      <c r="CF12" s="1241">
        <f>BU12*2</f>
        <v/>
      </c>
      <c r="CG12" s="1106" t="n"/>
      <c r="CH12" s="1106" t="n"/>
      <c r="CI12" s="1219" t="n"/>
      <c r="CJ12" s="1219" t="n"/>
      <c r="CK12" s="1219" t="n"/>
      <c r="CL12" s="1219" t="n"/>
      <c r="CM12" s="1219" t="n"/>
      <c r="CN12" s="1219" t="n"/>
      <c r="CO12" s="1219" t="n"/>
      <c r="CP12" s="1219" t="n"/>
      <c r="CQ12" s="1219" t="n"/>
      <c r="CR12" s="1219" t="n"/>
      <c r="CS12" s="1219" t="n"/>
      <c r="CT12" s="1219" t="n"/>
      <c r="CU12" s="1219" t="n"/>
      <c r="CV12" s="1219" t="n"/>
      <c r="CW12" s="1219" t="n"/>
      <c r="CX12" s="1219" t="n"/>
      <c r="CY12" s="1219" t="n"/>
      <c r="CZ12" s="1219" t="n"/>
      <c r="DA12" s="1101" t="n"/>
      <c r="DB12" s="1101" t="n"/>
      <c r="DC12" s="1101" t="n"/>
      <c r="DD12" s="1101" t="n"/>
      <c r="DE12" s="1101" t="n"/>
      <c r="DF12" s="1101" t="n"/>
      <c r="DG12" s="1101" t="n"/>
      <c r="DH12" s="1101" t="n"/>
      <c r="DI12" s="1101" t="n"/>
    </row>
    <row r="13" ht="16" customFormat="1" customHeight="1" s="140">
      <c r="A13" s="1047" t="inlineStr">
        <is>
          <t>产品2</t>
        </is>
      </c>
      <c r="B13" s="1242">
        <f>I64</f>
        <v/>
      </c>
      <c r="C13" s="1242">
        <f>J64</f>
        <v/>
      </c>
      <c r="D13" s="1242">
        <f>K64</f>
        <v/>
      </c>
      <c r="E13" s="1242">
        <f>L64</f>
        <v/>
      </c>
      <c r="F13" s="1262">
        <f>E60</f>
        <v/>
      </c>
      <c r="G13" s="144" t="n"/>
      <c r="H13" s="1047" t="inlineStr">
        <is>
          <t>比例系数</t>
        </is>
      </c>
      <c r="I13" s="185" t="n">
        <v>3</v>
      </c>
      <c r="J13" s="185" t="n">
        <v>2</v>
      </c>
      <c r="K13" s="185" t="n">
        <v>1</v>
      </c>
      <c r="L13" s="186" t="n">
        <v>1</v>
      </c>
      <c r="M13" s="178" t="n"/>
      <c r="N13" s="1047" t="inlineStr">
        <is>
          <t>产品4</t>
        </is>
      </c>
      <c r="O13" s="1256">
        <f>2%-(V8-V14)*0.1%</f>
        <v/>
      </c>
      <c r="P13" s="1256">
        <f>2%-(W8-W14)*0.1%</f>
        <v/>
      </c>
      <c r="Q13" s="1256">
        <f>2%-(X8-X14)*0.1%</f>
        <v/>
      </c>
      <c r="R13" s="1256">
        <f>2%-(Y8-Y14)*0.1%</f>
        <v/>
      </c>
      <c r="S13" s="1263" t="n">
        <v>0.025</v>
      </c>
      <c r="T13" s="230" t="n"/>
      <c r="U13" s="1047" t="inlineStr">
        <is>
          <t>产品3</t>
        </is>
      </c>
      <c r="V13" s="1061">
        <f>第3期!AO17</f>
        <v/>
      </c>
      <c r="W13" s="1061">
        <f>第3期!AO18</f>
        <v/>
      </c>
      <c r="X13" s="1061">
        <f>第3期!AO19</f>
        <v/>
      </c>
      <c r="Y13" s="187">
        <f>第3期!AO20</f>
        <v/>
      </c>
      <c r="Z13" s="1101" t="n"/>
      <c r="AA13" s="144" t="n"/>
      <c r="AB13" s="710" t="inlineStr">
        <is>
          <t>产品3</t>
        </is>
      </c>
      <c r="AC13" s="1237">
        <f>B8-AD7</f>
        <v/>
      </c>
      <c r="AD13" s="1237">
        <f>C8-AE7</f>
        <v/>
      </c>
      <c r="AE13" s="1237">
        <f>D8-AF7</f>
        <v/>
      </c>
      <c r="AF13" s="1237">
        <f>E8-AG7</f>
        <v/>
      </c>
      <c r="AG13" s="1366">
        <f>IF(AJ24="","未粘报表",IF(INT(VLOOKUP(初期!$G$52,$AI$107:$AQ$126,3,0))=INT($E$60),"成本正确","成本错误"))</f>
        <v/>
      </c>
      <c r="AH13" s="1261">
        <f>IF(AJ24="","未粘报表",IF(INT(VLOOKUP(初期!$G$52,$AI$107:$AQ$126,6,0))=INT($F$81),"分红正确","分红错误"))</f>
        <v/>
      </c>
      <c r="AI13" s="310" t="n"/>
      <c r="AJ13" s="311" t="n"/>
      <c r="AK13" s="312" t="n"/>
      <c r="AL13" s="306">
        <f>AM13</f>
        <v/>
      </c>
      <c r="AM13" s="312">
        <f>V43</f>
        <v/>
      </c>
      <c r="AN13" s="313" t="n"/>
      <c r="AO13" s="312" t="n"/>
      <c r="AP13" s="312" t="n"/>
      <c r="AQ13" s="341" t="n"/>
      <c r="AR13" s="1050" t="n"/>
      <c r="AS13" s="1045">
        <f>AM13-AK13</f>
        <v/>
      </c>
      <c r="AT13" s="1045" t="n"/>
      <c r="AU13" s="1045" t="n"/>
      <c r="AV13" s="1045" t="n"/>
      <c r="AW13" s="1052" t="n"/>
      <c r="AX13" s="1101" t="n"/>
      <c r="AY13" s="350" t="n"/>
      <c r="AZ13" s="144" t="n"/>
      <c r="BA13" s="351">
        <f>AI43</f>
        <v/>
      </c>
      <c r="BB13" s="352">
        <f>IF($BA13="","",INT(BB$28*AJ67))</f>
        <v/>
      </c>
      <c r="BC13" s="352">
        <f>IF($BA13="","",INT(BC$28*AK67))</f>
        <v/>
      </c>
      <c r="BD13" s="352">
        <f>IF($BA13="","",INT(BD$28*AL67))</f>
        <v/>
      </c>
      <c r="BE13" s="352">
        <f>IF($BA13="","",INT(BE$28*AM67))</f>
        <v/>
      </c>
      <c r="BF13" s="352">
        <f>IF($BA13="","",INT(BF$28*AN67))</f>
        <v/>
      </c>
      <c r="BG13" s="352">
        <f>IF($BA13="","",INT(BG$28*AO67))</f>
        <v/>
      </c>
      <c r="BH13" s="352">
        <f>IF($BA13="","",INT(BH$28*AP67))</f>
        <v/>
      </c>
      <c r="BI13" s="352">
        <f>IF($BA13="","",INT(BI$28*AQ67))</f>
        <v/>
      </c>
      <c r="BJ13" s="352">
        <f>IF($BA13="","",INT(BJ$28*AR67))</f>
        <v/>
      </c>
      <c r="BK13" s="352">
        <f>IF($BA13="","",INT(BK$28*AS67))</f>
        <v/>
      </c>
      <c r="BL13" s="352">
        <f>IF($BA13="","",INT(BL$28*AT67))</f>
        <v/>
      </c>
      <c r="BM13" s="352">
        <f>IF($BA13="","",INT(BM$28*AU67))</f>
        <v/>
      </c>
      <c r="BN13" s="352">
        <f>IF($BA13="","",INT(BN$28*AV67))</f>
        <v/>
      </c>
      <c r="BO13" s="352">
        <f>IF($BA13="","",INT(BO$28*AW67))</f>
        <v/>
      </c>
      <c r="BP13" s="352">
        <f>IF($BA13="","",INT(BP$28*AX67))</f>
        <v/>
      </c>
      <c r="BQ13" s="352">
        <f>IF($BA13="","",INT(BQ$28*AY67))</f>
        <v/>
      </c>
      <c r="BR13" s="1106" t="n"/>
      <c r="BS13" s="1045">
        <f>BA15</f>
        <v/>
      </c>
      <c r="BT13" s="1061">
        <f>IF(BS13=0,0,1)</f>
        <v/>
      </c>
      <c r="BU13" s="1061">
        <f>第3期!AQ115*0.5</f>
        <v/>
      </c>
      <c r="BV13" s="1240">
        <f>AVERAGE(BT38:CI38)*初始化表!B$31</f>
        <v/>
      </c>
      <c r="BW13" s="1240">
        <f>$BT13*(AL115-BW$25)/BW$26*初始化表!B$30</f>
        <v/>
      </c>
      <c r="BX13" s="1240">
        <f>$BT13*(AM115-BX$25)/BX$26*初始化表!B$33</f>
        <v/>
      </c>
      <c r="BY13" s="1240">
        <f>$BT13*(AN115-BY$25)/BY$26*初始化表!B$32</f>
        <v/>
      </c>
      <c r="BZ13" s="1240">
        <f>$BT13*(AP115-BZ$25)/BZ$26*初始化表!B$34</f>
        <v/>
      </c>
      <c r="CA13" s="1240">
        <f>$BT$5*(AW115-CA$25)/CA$26*初始化表!B$36</f>
        <v/>
      </c>
      <c r="CB13" s="1240">
        <f>CE13-CC13-BU13-SUM(BV13:CA13)/2</f>
        <v/>
      </c>
      <c r="CC13" s="1061">
        <f>IF(AO115-AX115&gt;=0,0,-0.1*(1-EXP(2*10^(-6)*(AO115-AX115))))</f>
        <v/>
      </c>
      <c r="CD13" s="1241">
        <f>SUM(BV13:CB13)</f>
        <v/>
      </c>
      <c r="CE13" s="1241">
        <f>AQ115</f>
        <v/>
      </c>
      <c r="CF13" s="1241">
        <f>BU13*2</f>
        <v/>
      </c>
      <c r="CG13" s="1106" t="n"/>
      <c r="CH13" s="1106" t="n"/>
      <c r="CI13" s="1101" t="n"/>
      <c r="CJ13" s="1101" t="n"/>
      <c r="CK13" s="1101" t="n"/>
      <c r="CL13" s="1101" t="n"/>
      <c r="CM13" s="1101" t="n"/>
      <c r="CN13" s="1101" t="n"/>
      <c r="CO13" s="1101" t="n"/>
      <c r="CP13" s="1101" t="n"/>
      <c r="CQ13" s="1101" t="n"/>
      <c r="CR13" s="1101" t="n"/>
      <c r="CS13" s="1101" t="n"/>
      <c r="CT13" s="1101" t="n"/>
      <c r="CU13" s="1101" t="n"/>
      <c r="CV13" s="1101" t="n"/>
      <c r="CW13" s="1101" t="n"/>
      <c r="CX13" s="1101" t="n"/>
      <c r="CY13" s="1101" t="n"/>
      <c r="CZ13" s="1101" t="n"/>
      <c r="DA13" s="1101" t="n"/>
      <c r="DB13" s="1101" t="n"/>
      <c r="DC13" s="1101" t="n"/>
      <c r="DD13" s="1101" t="n"/>
      <c r="DE13" s="1101" t="n"/>
      <c r="DF13" s="1101" t="n"/>
      <c r="DG13" s="1101" t="n"/>
      <c r="DH13" s="1101" t="n"/>
      <c r="DI13" s="1101" t="n"/>
    </row>
    <row r="14" ht="16" customFormat="1" customHeight="1" s="140">
      <c r="A14" s="1047" t="inlineStr">
        <is>
          <t>产品3</t>
        </is>
      </c>
      <c r="B14" s="1242">
        <f>I65</f>
        <v/>
      </c>
      <c r="C14" s="1242">
        <f>J65</f>
        <v/>
      </c>
      <c r="D14" s="1242">
        <f>K65</f>
        <v/>
      </c>
      <c r="E14" s="1242">
        <f>L65</f>
        <v/>
      </c>
      <c r="F14" s="1091" t="inlineStr">
        <is>
          <t>期末现金</t>
        </is>
      </c>
      <c r="G14" s="144" t="n"/>
      <c r="H14" s="1047" t="inlineStr">
        <is>
          <t>最优人机比</t>
        </is>
      </c>
      <c r="I14" s="1246">
        <f>2*(I13*初始化表!E18+J13*初始化表!F18+K13*初始化表!G18+初始化表!H18/初始化表!H17*(L13*初始化表!H17-1/5*(I13*初始化表!E17+J13*初始化表!F17+K13*初始化表!G17+L13*初始化表!H17)))/((I13*初始化表!E17+J13*初始化表!F17+K13*初始化表!G17+L13*初始化表!H17)*4/5)</f>
        <v/>
      </c>
      <c r="J14" s="1044" t="inlineStr">
        <is>
          <t>最优浮动</t>
        </is>
      </c>
      <c r="K14" s="1044" t="inlineStr">
        <is>
          <t>上期浮动</t>
        </is>
      </c>
      <c r="L14" s="1091" t="inlineStr">
        <is>
          <t>下期维持</t>
        </is>
      </c>
      <c r="M14" s="178" t="n"/>
      <c r="N14" s="1047" t="inlineStr">
        <is>
          <t>推荐价格</t>
        </is>
      </c>
      <c r="O14" s="1044" t="inlineStr">
        <is>
          <t>市场1</t>
        </is>
      </c>
      <c r="P14" s="1044" t="inlineStr">
        <is>
          <t>市场2</t>
        </is>
      </c>
      <c r="Q14" s="1044" t="inlineStr">
        <is>
          <t>市场3</t>
        </is>
      </c>
      <c r="R14" s="1091" t="inlineStr">
        <is>
          <t>市场4</t>
        </is>
      </c>
      <c r="S14" s="1100" t="n"/>
      <c r="T14" s="230" t="n"/>
      <c r="U14" s="1073" t="inlineStr">
        <is>
          <t>产品4</t>
        </is>
      </c>
      <c r="V14" s="1063">
        <f>第3期!AO21</f>
        <v/>
      </c>
      <c r="W14" s="1063">
        <f>第3期!AO22</f>
        <v/>
      </c>
      <c r="X14" s="1063">
        <f>第3期!AO23</f>
        <v/>
      </c>
      <c r="Y14" s="1064">
        <f>第3期!AO24</f>
        <v/>
      </c>
      <c r="Z14" s="1101" t="n"/>
      <c r="AA14" s="144" t="n"/>
      <c r="AB14" s="710" t="inlineStr">
        <is>
          <t>产品4</t>
        </is>
      </c>
      <c r="AC14" s="1237">
        <f>B9-AD8</f>
        <v/>
      </c>
      <c r="AD14" s="1237">
        <f>C9-AE8</f>
        <v/>
      </c>
      <c r="AE14" s="1237">
        <f>D9-AF8</f>
        <v/>
      </c>
      <c r="AF14" s="1237">
        <f>E9-AG8</f>
        <v/>
      </c>
      <c r="AG14" s="1101" t="n"/>
      <c r="AH14" s="144" t="n"/>
      <c r="AI14" s="317" t="n"/>
      <c r="AJ14" s="311" t="n"/>
      <c r="AK14" s="312" t="n"/>
      <c r="AL14" s="306">
        <f>AM14</f>
        <v/>
      </c>
      <c r="AM14" s="312">
        <f>W43</f>
        <v/>
      </c>
      <c r="AN14" s="313" t="n"/>
      <c r="AO14" s="312" t="n"/>
      <c r="AP14" s="312" t="n"/>
      <c r="AQ14" s="341" t="n"/>
      <c r="AR14" s="1050" t="n"/>
      <c r="AS14" s="1045">
        <f>AM14-AK14</f>
        <v/>
      </c>
      <c r="AT14" s="1045" t="n"/>
      <c r="AU14" s="1045" t="n"/>
      <c r="AV14" s="1045" t="n"/>
      <c r="AW14" s="1052" t="n"/>
      <c r="AX14" s="1101" t="n"/>
      <c r="AY14" s="350" t="n"/>
      <c r="AZ14" s="144" t="n"/>
      <c r="BA14" s="351">
        <f>AI44</f>
        <v/>
      </c>
      <c r="BB14" s="352">
        <f>IF($BA14="","",INT(BB$28*AJ68))</f>
        <v/>
      </c>
      <c r="BC14" s="352">
        <f>IF($BA14="","",INT(BC$28*AK68))</f>
        <v/>
      </c>
      <c r="BD14" s="352">
        <f>IF($BA14="","",INT(BD$28*AL68))</f>
        <v/>
      </c>
      <c r="BE14" s="352">
        <f>IF($BA14="","",INT(BE$28*AM68))</f>
        <v/>
      </c>
      <c r="BF14" s="352">
        <f>IF($BA14="","",INT(BF$28*AN68))</f>
        <v/>
      </c>
      <c r="BG14" s="352">
        <f>IF($BA14="","",INT(BG$28*AO68))</f>
        <v/>
      </c>
      <c r="BH14" s="352">
        <f>IF($BA14="","",INT(BH$28*AP68))</f>
        <v/>
      </c>
      <c r="BI14" s="352">
        <f>IF($BA14="","",INT(BI$28*AQ68))</f>
        <v/>
      </c>
      <c r="BJ14" s="352">
        <f>IF($BA14="","",INT(BJ$28*AR68))</f>
        <v/>
      </c>
      <c r="BK14" s="352">
        <f>IF($BA14="","",INT(BK$28*AS68))</f>
        <v/>
      </c>
      <c r="BL14" s="352">
        <f>IF($BA14="","",INT(BL$28*AT68))</f>
        <v/>
      </c>
      <c r="BM14" s="352">
        <f>IF($BA14="","",INT(BM$28*AU68))</f>
        <v/>
      </c>
      <c r="BN14" s="352">
        <f>IF($BA14="","",INT(BN$28*AV68))</f>
        <v/>
      </c>
      <c r="BO14" s="352">
        <f>IF($BA14="","",INT(BO$28*AW68))</f>
        <v/>
      </c>
      <c r="BP14" s="352">
        <f>IF($BA14="","",INT(BP$28*AX68))</f>
        <v/>
      </c>
      <c r="BQ14" s="352">
        <f>IF($BA14="","",INT(BQ$28*AY68))</f>
        <v/>
      </c>
      <c r="BR14" s="1106" t="n"/>
      <c r="BS14" s="1045">
        <f>BA16</f>
        <v/>
      </c>
      <c r="BT14" s="1061">
        <f>IF(BS14=0,0,1)</f>
        <v/>
      </c>
      <c r="BU14" s="1061">
        <f>第3期!AQ116*0.5</f>
        <v/>
      </c>
      <c r="BV14" s="1240">
        <f>AVERAGE(BT39:CI39)*初始化表!B$31</f>
        <v/>
      </c>
      <c r="BW14" s="1240">
        <f>$BT14*(AL116-BW$25)/BW$26*初始化表!B$30</f>
        <v/>
      </c>
      <c r="BX14" s="1240">
        <f>$BT14*(AM116-BX$25)/BX$26*初始化表!B$33</f>
        <v/>
      </c>
      <c r="BY14" s="1240">
        <f>$BT14*(AN116-BY$25)/BY$26*初始化表!B$32</f>
        <v/>
      </c>
      <c r="BZ14" s="1240">
        <f>$BT14*(AP116-BZ$25)/BZ$26*初始化表!B$34</f>
        <v/>
      </c>
      <c r="CA14" s="1240">
        <f>$BT$5*(AW116-CA$25)/CA$26*初始化表!B$36</f>
        <v/>
      </c>
      <c r="CB14" s="1240">
        <f>CE14-CC14-BU14-SUM(BV14:CA14)/2</f>
        <v/>
      </c>
      <c r="CC14" s="1061">
        <f>IF(AO116-AX116&gt;=0,0,-0.1*(1-EXP(2*10^(-6)*(AO116-AX116))))</f>
        <v/>
      </c>
      <c r="CD14" s="1241">
        <f>SUM(BV14:CB14)</f>
        <v/>
      </c>
      <c r="CE14" s="1241">
        <f>AQ116</f>
        <v/>
      </c>
      <c r="CF14" s="1241">
        <f>BU14*2</f>
        <v/>
      </c>
      <c r="CG14" s="1106" t="n"/>
      <c r="CH14" s="1106" t="n"/>
      <c r="CI14" s="1101" t="n"/>
      <c r="CJ14" s="1101" t="n"/>
      <c r="CK14" s="1101" t="n"/>
      <c r="CL14" s="1101" t="n"/>
      <c r="CM14" s="1101" t="n"/>
      <c r="CN14" s="1101" t="n"/>
      <c r="CO14" s="1101" t="n"/>
      <c r="CP14" s="1101" t="n"/>
      <c r="CQ14" s="1101" t="n"/>
      <c r="CR14" s="1101" t="n"/>
      <c r="CS14" s="1101" t="n"/>
      <c r="CT14" s="1101" t="n"/>
      <c r="CU14" s="1101" t="n"/>
      <c r="CV14" s="1101" t="n"/>
      <c r="CW14" s="1101" t="n"/>
      <c r="CX14" s="1101" t="n"/>
      <c r="CY14" s="1101" t="n"/>
      <c r="CZ14" s="1101" t="n"/>
      <c r="DA14" s="1101" t="n"/>
      <c r="DB14" s="1101" t="n"/>
      <c r="DC14" s="1101" t="n"/>
      <c r="DD14" s="1101" t="n"/>
      <c r="DE14" s="1101" t="n"/>
      <c r="DF14" s="1101" t="n"/>
      <c r="DG14" s="1101" t="n"/>
      <c r="DH14" s="1101" t="n"/>
      <c r="DI14" s="1101" t="n"/>
    </row>
    <row r="15" ht="16" customFormat="1" customHeight="1" s="140">
      <c r="A15" s="1047" t="inlineStr">
        <is>
          <t>产品4</t>
        </is>
      </c>
      <c r="B15" s="1242">
        <f>I66</f>
        <v/>
      </c>
      <c r="C15" s="1242">
        <f>J66</f>
        <v/>
      </c>
      <c r="D15" s="1242">
        <f>K66</f>
        <v/>
      </c>
      <c r="E15" s="1242">
        <f>L66</f>
        <v/>
      </c>
      <c r="F15" s="1262">
        <f>F64</f>
        <v/>
      </c>
      <c r="G15" s="144" t="n"/>
      <c r="H15" s="1047" t="inlineStr">
        <is>
          <t>上期人机比</t>
        </is>
      </c>
      <c r="I15" s="1246">
        <f>第3期!H17/第3期!N49</f>
        <v/>
      </c>
      <c r="J15" s="1246">
        <f>N49*I14-H17</f>
        <v/>
      </c>
      <c r="K15" s="1246">
        <f>N49*I15-H17</f>
        <v/>
      </c>
      <c r="L15" s="187">
        <f>C22+I15*(O49-N49)</f>
        <v/>
      </c>
      <c r="M15" s="178" t="n"/>
      <c r="N15" s="1047" t="inlineStr">
        <is>
          <t>产品1</t>
        </is>
      </c>
      <c r="O15" s="1242">
        <f>INT((1+O10+IF(V42&gt;V17,(V17-V42)/V17/15,(V17-V42)/V17/10))*V23)</f>
        <v/>
      </c>
      <c r="P15" s="1242">
        <f>INT((1+P10+IF(W42&gt;W17,(W17-W42)/W17/15,(W17-W42)/W17/10))*W23)</f>
        <v/>
      </c>
      <c r="Q15" s="1242">
        <f>INT((1+Q10+IF(X42&gt;X17,(X17-X42)/X17/15,(X17-X42)/X17/10))*X23)</f>
        <v/>
      </c>
      <c r="R15" s="1265">
        <f>INT((1+R10+IF(Y42&gt;Y17,(Y17-Y42)/Y17/15,(Y17-Y42)/Y17/10))*Y23)</f>
        <v/>
      </c>
      <c r="S15" s="1266" t="n"/>
      <c r="T15" s="230" t="n"/>
      <c r="U15" s="1101" t="n"/>
      <c r="V15" s="1101" t="n"/>
      <c r="W15" s="1101" t="n"/>
      <c r="X15" s="1101" t="n"/>
      <c r="Y15" s="1101" t="n"/>
      <c r="Z15" s="1101" t="n"/>
      <c r="AA15" s="144" t="n"/>
      <c r="AB15" s="711" t="n"/>
      <c r="AC15" s="267" t="n"/>
      <c r="AD15" s="267" t="n"/>
      <c r="AE15" s="267" t="n"/>
      <c r="AF15" s="267" t="n"/>
      <c r="AG15" s="267" t="n"/>
      <c r="AH15" s="144" t="n"/>
      <c r="AI15" s="317" t="n"/>
      <c r="AJ15" s="311" t="n"/>
      <c r="AK15" s="312" t="n"/>
      <c r="AL15" s="306">
        <f>AM15</f>
        <v/>
      </c>
      <c r="AM15" s="312">
        <f>X43</f>
        <v/>
      </c>
      <c r="AN15" s="313" t="n"/>
      <c r="AO15" s="312" t="n"/>
      <c r="AP15" s="312" t="n"/>
      <c r="AQ15" s="341" t="n"/>
      <c r="AR15" s="1050" t="n"/>
      <c r="AS15" s="1045">
        <f>AM15-AK15</f>
        <v/>
      </c>
      <c r="AT15" s="1045" t="n"/>
      <c r="AU15" s="1045" t="n"/>
      <c r="AV15" s="1045" t="n"/>
      <c r="AW15" s="1052" t="n"/>
      <c r="AX15" s="1101" t="n"/>
      <c r="AY15" s="350" t="n"/>
      <c r="AZ15" s="144" t="n"/>
      <c r="BA15" s="351">
        <f>AI45</f>
        <v/>
      </c>
      <c r="BB15" s="352">
        <f>IF($BA15="","",INT(BB$28*AJ69))</f>
        <v/>
      </c>
      <c r="BC15" s="352">
        <f>IF($BA15="","",INT(BC$28*AK69))</f>
        <v/>
      </c>
      <c r="BD15" s="352">
        <f>IF($BA15="","",INT(BD$28*AL69))</f>
        <v/>
      </c>
      <c r="BE15" s="352">
        <f>IF($BA15="","",INT(BE$28*AM69))</f>
        <v/>
      </c>
      <c r="BF15" s="352">
        <f>IF($BA15="","",INT(BF$28*AN69))</f>
        <v/>
      </c>
      <c r="BG15" s="352">
        <f>IF($BA15="","",INT(BG$28*AO69))</f>
        <v/>
      </c>
      <c r="BH15" s="352">
        <f>IF($BA15="","",INT(BH$28*AP69))</f>
        <v/>
      </c>
      <c r="BI15" s="352">
        <f>IF($BA15="","",INT(BI$28*AQ69))</f>
        <v/>
      </c>
      <c r="BJ15" s="352">
        <f>IF($BA15="","",INT(BJ$28*AR69))</f>
        <v/>
      </c>
      <c r="BK15" s="352">
        <f>IF($BA15="","",INT(BK$28*AS69))</f>
        <v/>
      </c>
      <c r="BL15" s="352">
        <f>IF($BA15="","",INT(BL$28*AT69))</f>
        <v/>
      </c>
      <c r="BM15" s="352">
        <f>IF($BA15="","",INT(BM$28*AU69))</f>
        <v/>
      </c>
      <c r="BN15" s="352">
        <f>IF($BA15="","",INT(BN$28*AV69))</f>
        <v/>
      </c>
      <c r="BO15" s="352">
        <f>IF($BA15="","",INT(BO$28*AW69))</f>
        <v/>
      </c>
      <c r="BP15" s="352">
        <f>IF($BA15="","",INT(BP$28*AX69))</f>
        <v/>
      </c>
      <c r="BQ15" s="352">
        <f>IF($BA15="","",INT(BQ$28*AY69))</f>
        <v/>
      </c>
      <c r="BR15" s="1106" t="n"/>
      <c r="BS15" s="1045">
        <f>BA17</f>
        <v/>
      </c>
      <c r="BT15" s="1061">
        <f>IF(BS15=0,0,1)</f>
        <v/>
      </c>
      <c r="BU15" s="1061">
        <f>第3期!AQ117*0.5</f>
        <v/>
      </c>
      <c r="BV15" s="1240">
        <f>AVERAGE(BT40:CI40)*初始化表!B$31</f>
        <v/>
      </c>
      <c r="BW15" s="1240">
        <f>$BT15*(AL117-BW$25)/BW$26*初始化表!B$30</f>
        <v/>
      </c>
      <c r="BX15" s="1240">
        <f>$BT15*(AM117-BX$25)/BX$26*初始化表!B$33</f>
        <v/>
      </c>
      <c r="BY15" s="1240">
        <f>$BT15*(AN117-BY$25)/BY$26*初始化表!B$32</f>
        <v/>
      </c>
      <c r="BZ15" s="1240">
        <f>$BT15*(AP117-BZ$25)/BZ$26*初始化表!B$34</f>
        <v/>
      </c>
      <c r="CA15" s="1240">
        <f>$BT$5*(AW117-CA$25)/CA$26*初始化表!B$36</f>
        <v/>
      </c>
      <c r="CB15" s="1240">
        <f>CE15-CC15-BU15-SUM(BV15:CA15)/2</f>
        <v/>
      </c>
      <c r="CC15" s="1061">
        <f>IF(AO117-AX117&gt;=0,0,-0.1*(1-EXP(2*10^(-6)*(AO117-AX117))))</f>
        <v/>
      </c>
      <c r="CD15" s="1241">
        <f>SUM(BV15:CB15)</f>
        <v/>
      </c>
      <c r="CE15" s="1241">
        <f>AQ117</f>
        <v/>
      </c>
      <c r="CF15" s="1241">
        <f>BU15*2</f>
        <v/>
      </c>
      <c r="CG15" s="1106" t="n"/>
      <c r="CH15" s="1106" t="n"/>
      <c r="CI15" s="1101" t="n"/>
      <c r="CJ15" s="1101" t="n"/>
      <c r="CK15" s="1101" t="n"/>
      <c r="CL15" s="1101" t="n"/>
      <c r="CM15" s="1101" t="n"/>
      <c r="CN15" s="1101" t="n"/>
      <c r="CO15" s="1101" t="n"/>
      <c r="CP15" s="1101" t="n"/>
      <c r="CQ15" s="1101" t="n"/>
      <c r="CR15" s="1101" t="n"/>
      <c r="CS15" s="1101" t="n"/>
      <c r="CT15" s="1101" t="n"/>
      <c r="CU15" s="1101" t="n"/>
      <c r="CV15" s="1101" t="n"/>
      <c r="CW15" s="1101" t="n"/>
      <c r="CX15" s="1101" t="n"/>
      <c r="CY15" s="1101" t="n"/>
      <c r="CZ15" s="1101" t="n"/>
      <c r="DA15" s="1101" t="n"/>
      <c r="DB15" s="1101" t="n"/>
      <c r="DC15" s="1101" t="n"/>
      <c r="DD15" s="1101" t="n"/>
      <c r="DE15" s="1101" t="n"/>
      <c r="DF15" s="1101" t="n"/>
      <c r="DG15" s="1101" t="n"/>
      <c r="DH15" s="1101" t="n"/>
      <c r="DI15" s="1101" t="n"/>
    </row>
    <row r="16" ht="16" customFormat="1" customHeight="1" s="140">
      <c r="A16" s="1047" t="inlineStr">
        <is>
          <t>生产决策</t>
        </is>
      </c>
      <c r="B16" s="1044" t="inlineStr">
        <is>
          <t>第一班</t>
        </is>
      </c>
      <c r="C16" s="1044" t="inlineStr">
        <is>
          <t>第一班加</t>
        </is>
      </c>
      <c r="D16" s="1044" t="inlineStr">
        <is>
          <t>第二班</t>
        </is>
      </c>
      <c r="E16" s="1044" t="inlineStr">
        <is>
          <t>第二班加</t>
        </is>
      </c>
      <c r="F16" s="1091" t="inlineStr">
        <is>
          <t>研发费用</t>
        </is>
      </c>
      <c r="G16" s="144" t="n"/>
      <c r="H16" s="1047" t="inlineStr">
        <is>
          <t>期初人数</t>
        </is>
      </c>
      <c r="I16" s="1044" t="inlineStr">
        <is>
          <t>最大可雇</t>
        </is>
      </c>
      <c r="J16" s="1044" t="inlineStr">
        <is>
          <t>必要退休</t>
        </is>
      </c>
      <c r="K16" s="1044" t="inlineStr">
        <is>
          <t>最大辞退</t>
        </is>
      </c>
      <c r="L16" s="1091" t="inlineStr">
        <is>
          <t>期末人数</t>
        </is>
      </c>
      <c r="M16" s="178" t="n"/>
      <c r="N16" s="1047" t="inlineStr">
        <is>
          <t>产品2</t>
        </is>
      </c>
      <c r="O16" s="1242">
        <f>INT((1+O11+IF(V43&gt;V18,(V18-V43)/V18/15,(V18-V43)/V18/10))*V24)</f>
        <v/>
      </c>
      <c r="P16" s="1242">
        <f>INT((1+P11+IF(W43&gt;W18,(W18-W43)/W18/15,(W18-W43)/W18/10))*W24)</f>
        <v/>
      </c>
      <c r="Q16" s="1242">
        <f>INT((1+Q11+IF(X43&gt;X18,(X18-X43)/X18/15,(X18-X43)/X18/10))*X24)</f>
        <v/>
      </c>
      <c r="R16" s="1265">
        <f>INT((1+R11+IF(Y43&gt;Y18,(Y18-Y43)/Y18/15,(Y18-Y43)/Y18/10))*Y24)</f>
        <v/>
      </c>
      <c r="S16" s="1266" t="n"/>
      <c r="T16" s="230" t="n"/>
      <c r="U16" s="1041" t="inlineStr">
        <is>
          <t>上期需求</t>
        </is>
      </c>
      <c r="V16" s="1053" t="inlineStr">
        <is>
          <t>市场1</t>
        </is>
      </c>
      <c r="W16" s="1053" t="inlineStr">
        <is>
          <t>市场2</t>
        </is>
      </c>
      <c r="X16" s="1053" t="inlineStr">
        <is>
          <t>市场3</t>
        </is>
      </c>
      <c r="Y16" s="1053" t="inlineStr">
        <is>
          <t>市场4</t>
        </is>
      </c>
      <c r="Z16" s="1090" t="inlineStr">
        <is>
          <t>总需求</t>
        </is>
      </c>
      <c r="AA16" s="144" t="n"/>
      <c r="AB16" s="259" t="inlineStr">
        <is>
          <t>单位人时利润</t>
        </is>
      </c>
      <c r="AC16" s="260" t="inlineStr">
        <is>
          <t>市场1</t>
        </is>
      </c>
      <c r="AD16" s="260" t="inlineStr">
        <is>
          <t>市场2</t>
        </is>
      </c>
      <c r="AE16" s="260" t="inlineStr">
        <is>
          <t>市场3</t>
        </is>
      </c>
      <c r="AF16" s="268" t="inlineStr">
        <is>
          <t>市场4</t>
        </is>
      </c>
      <c r="AG16" s="1101" t="n"/>
      <c r="AH16" s="144" t="n"/>
      <c r="AI16" s="317" t="n"/>
      <c r="AJ16" s="311" t="n"/>
      <c r="AK16" s="312" t="n"/>
      <c r="AL16" s="306">
        <f>AM16</f>
        <v/>
      </c>
      <c r="AM16" s="312">
        <f>Y43</f>
        <v/>
      </c>
      <c r="AN16" s="313" t="n"/>
      <c r="AO16" s="312" t="n"/>
      <c r="AP16" s="312" t="n"/>
      <c r="AQ16" s="341" t="n"/>
      <c r="AR16" s="1050">
        <f>SUM(AL13:AL16)</f>
        <v/>
      </c>
      <c r="AS16" s="1045">
        <f>AM16-AK16</f>
        <v/>
      </c>
      <c r="AT16" s="1045">
        <f>SUMIF(AS13:AS16,"&gt;=0",AS13:AS16)</f>
        <v/>
      </c>
      <c r="AU16" s="1045">
        <f>SUM(AO13:AO16)</f>
        <v/>
      </c>
      <c r="AV16" s="1045">
        <f>SUM(AP13:AP16)</f>
        <v/>
      </c>
      <c r="AW16" s="1052">
        <f>SUM(AQ13:AQ16)</f>
        <v/>
      </c>
      <c r="AX16" s="1101" t="n"/>
      <c r="AY16" s="350" t="n"/>
      <c r="AZ16" s="144" t="n"/>
      <c r="BA16" s="351">
        <f>AI46</f>
        <v/>
      </c>
      <c r="BB16" s="352">
        <f>IF($BA16="","",INT(BB$28*AJ70))</f>
        <v/>
      </c>
      <c r="BC16" s="352">
        <f>IF($BA16="","",INT(BC$28*AK70))</f>
        <v/>
      </c>
      <c r="BD16" s="352">
        <f>IF($BA16="","",INT(BD$28*AL70))</f>
        <v/>
      </c>
      <c r="BE16" s="352">
        <f>IF($BA16="","",INT(BE$28*AM70))</f>
        <v/>
      </c>
      <c r="BF16" s="352">
        <f>IF($BA16="","",INT(BF$28*AN70))</f>
        <v/>
      </c>
      <c r="BG16" s="352">
        <f>IF($BA16="","",INT(BG$28*AO70))</f>
        <v/>
      </c>
      <c r="BH16" s="352">
        <f>IF($BA16="","",INT(BH$28*AP70))</f>
        <v/>
      </c>
      <c r="BI16" s="352">
        <f>IF($BA16="","",INT(BI$28*AQ70))</f>
        <v/>
      </c>
      <c r="BJ16" s="352">
        <f>IF($BA16="","",INT(BJ$28*AR70))</f>
        <v/>
      </c>
      <c r="BK16" s="352">
        <f>IF($BA16="","",INT(BK$28*AS70))</f>
        <v/>
      </c>
      <c r="BL16" s="352">
        <f>IF($BA16="","",INT(BL$28*AT70))</f>
        <v/>
      </c>
      <c r="BM16" s="352">
        <f>IF($BA16="","",INT(BM$28*AU70))</f>
        <v/>
      </c>
      <c r="BN16" s="352">
        <f>IF($BA16="","",INT(BN$28*AV70))</f>
        <v/>
      </c>
      <c r="BO16" s="352">
        <f>IF($BA16="","",INT(BO$28*AW70))</f>
        <v/>
      </c>
      <c r="BP16" s="352">
        <f>IF($BA16="","",INT(BP$28*AX70))</f>
        <v/>
      </c>
      <c r="BQ16" s="352">
        <f>IF($BA16="","",INT(BQ$28*AY70))</f>
        <v/>
      </c>
      <c r="BR16" s="1106" t="n"/>
      <c r="BS16" s="1045">
        <f>BA18</f>
        <v/>
      </c>
      <c r="BT16" s="1061">
        <f>IF(BS16=0,0,1)</f>
        <v/>
      </c>
      <c r="BU16" s="1061">
        <f>第3期!AQ118*0.5</f>
        <v/>
      </c>
      <c r="BV16" s="1240">
        <f>AVERAGE(BT41:CI41)*初始化表!B$31</f>
        <v/>
      </c>
      <c r="BW16" s="1240">
        <f>$BT16*(AL118-BW$25)/BW$26*初始化表!B$30</f>
        <v/>
      </c>
      <c r="BX16" s="1240">
        <f>$BT16*(AM118-BX$25)/BX$26*初始化表!B$33</f>
        <v/>
      </c>
      <c r="BY16" s="1240">
        <f>$BT16*(AN118-BY$25)/BY$26*初始化表!B$32</f>
        <v/>
      </c>
      <c r="BZ16" s="1240">
        <f>$BT16*(AP118-BZ$25)/BZ$26*初始化表!B$34</f>
        <v/>
      </c>
      <c r="CA16" s="1240">
        <f>$BT$5*(AW118-CA$25)/CA$26*初始化表!B$36</f>
        <v/>
      </c>
      <c r="CB16" s="1240">
        <f>CE16-CC16-BU16-SUM(BV16:CA16)/2</f>
        <v/>
      </c>
      <c r="CC16" s="1061">
        <f>IF(AO118-AX118&gt;=0,0,-0.1*(1-EXP(2*10^(-6)*(AO118-AX118))))</f>
        <v/>
      </c>
      <c r="CD16" s="1241">
        <f>SUM(BV16:CB16)</f>
        <v/>
      </c>
      <c r="CE16" s="1241">
        <f>AQ118</f>
        <v/>
      </c>
      <c r="CF16" s="1241">
        <f>BU16*2</f>
        <v/>
      </c>
      <c r="CG16" s="1106" t="n"/>
      <c r="CH16" s="1106" t="n"/>
      <c r="CI16" s="1100" t="n"/>
      <c r="CJ16" s="1101" t="n"/>
      <c r="CK16" s="1100" t="n"/>
      <c r="CL16" s="1101" t="n"/>
      <c r="CM16" s="1101" t="n"/>
      <c r="CN16" s="1101" t="n"/>
      <c r="CO16" s="1101" t="n"/>
      <c r="CP16" s="1101" t="n"/>
      <c r="CQ16" s="1101" t="n"/>
      <c r="CR16" s="1101" t="n"/>
      <c r="CS16" s="1101" t="n"/>
      <c r="CT16" s="1101" t="n"/>
      <c r="CU16" s="1101" t="n"/>
      <c r="CV16" s="1101" t="n"/>
      <c r="CW16" s="1101" t="n"/>
      <c r="CX16" s="1101" t="n"/>
      <c r="CY16" s="1101" t="n"/>
      <c r="CZ16" s="1101" t="n"/>
      <c r="DA16" s="1101" t="n"/>
      <c r="DB16" s="1101" t="n"/>
      <c r="DC16" s="1101" t="n"/>
      <c r="DD16" s="1101" t="n"/>
      <c r="DE16" s="1101" t="n"/>
      <c r="DF16" s="1101" t="n"/>
      <c r="DG16" s="1101" t="n"/>
      <c r="DH16" s="1101" t="n"/>
      <c r="DI16" s="1101" t="n"/>
    </row>
    <row r="17" ht="16" customFormat="1" customHeight="1" s="140">
      <c r="A17" s="1047" t="inlineStr">
        <is>
          <t>产品1</t>
        </is>
      </c>
      <c r="B17" s="1242">
        <f>I25</f>
        <v/>
      </c>
      <c r="C17" s="1242">
        <f>J25</f>
        <v/>
      </c>
      <c r="D17" s="1242">
        <f>K25</f>
        <v/>
      </c>
      <c r="E17" s="1242">
        <f>L25</f>
        <v/>
      </c>
      <c r="F17" s="1243">
        <f>J6</f>
        <v/>
      </c>
      <c r="G17" s="144" t="n"/>
      <c r="H17" s="157">
        <f>第3期!F68</f>
        <v/>
      </c>
      <c r="I17" s="1061">
        <f>INT(0.5*H17)</f>
        <v/>
      </c>
      <c r="J17" s="1061">
        <f>IF(初始化表!B1=1,INT(3%*H17),INT(3%*H17+0.99))</f>
        <v/>
      </c>
      <c r="K17" s="1061">
        <f>INT(0.1*H17)</f>
        <v/>
      </c>
      <c r="L17" s="1064">
        <f>H17+B22-C22</f>
        <v/>
      </c>
      <c r="M17" s="178" t="n"/>
      <c r="N17" s="1047" t="inlineStr">
        <is>
          <t>产品3</t>
        </is>
      </c>
      <c r="O17" s="1242">
        <f>INT((1+O12+IF(V44&gt;V19,(V19-V44)/V19/20,(V19-V44)/V19/8))*V25)</f>
        <v/>
      </c>
      <c r="P17" s="1242">
        <f>INT((1+P12+IF(W44&gt;W19,(W19-W44)/W19/20,(W19-W44)/W19/8))*W25)</f>
        <v/>
      </c>
      <c r="Q17" s="1242">
        <f>INT((1+Q12+IF(X44&gt;X19,(X19-X44)/X19/20,(X19-X44)/X19/8))*X25)</f>
        <v/>
      </c>
      <c r="R17" s="1265">
        <f>INT((1+R12+IF(Y44&gt;Y19,(Y19-Y44)/Y19/20,(Y19-Y44)/Y19/8))*Y25)</f>
        <v/>
      </c>
      <c r="S17" s="1266" t="n"/>
      <c r="T17" s="230" t="n"/>
      <c r="U17" s="1047" t="inlineStr">
        <is>
          <t>产品1</t>
        </is>
      </c>
      <c r="V17" s="1061">
        <f>第3期!AL9</f>
        <v/>
      </c>
      <c r="W17" s="1061">
        <f>第3期!AL10</f>
        <v/>
      </c>
      <c r="X17" s="1061">
        <f>第3期!AL11</f>
        <v/>
      </c>
      <c r="Y17" s="1061">
        <f>第3期!AL12</f>
        <v/>
      </c>
      <c r="Z17" s="271">
        <f>SUM(V17:Y17)</f>
        <v/>
      </c>
      <c r="AA17" s="144" t="n"/>
      <c r="AB17" s="261" t="inlineStr">
        <is>
          <t>产品1</t>
        </is>
      </c>
      <c r="AC17" s="1267">
        <f>AC11/初始化表!$E$18</f>
        <v/>
      </c>
      <c r="AD17" s="1267">
        <f>AD11/初始化表!$E$18</f>
        <v/>
      </c>
      <c r="AE17" s="1267">
        <f>AE11/初始化表!$E$18</f>
        <v/>
      </c>
      <c r="AF17" s="1268">
        <f>AF11/初始化表!$E$18</f>
        <v/>
      </c>
      <c r="AG17" s="1101" t="n"/>
      <c r="AH17" s="144" t="n"/>
      <c r="AI17" s="317" t="n"/>
      <c r="AJ17" s="311" t="n"/>
      <c r="AK17" s="312" t="n"/>
      <c r="AL17" s="306">
        <f>AM17</f>
        <v/>
      </c>
      <c r="AM17" s="312">
        <f>V44</f>
        <v/>
      </c>
      <c r="AN17" s="313" t="n"/>
      <c r="AO17" s="312" t="n"/>
      <c r="AP17" s="312" t="n"/>
      <c r="AQ17" s="341" t="n"/>
      <c r="AR17" s="1050" t="n"/>
      <c r="AS17" s="1045">
        <f>AM17-AK17</f>
        <v/>
      </c>
      <c r="AT17" s="1045" t="n"/>
      <c r="AU17" s="1045" t="n"/>
      <c r="AV17" s="1045" t="n"/>
      <c r="AW17" s="1052" t="n"/>
      <c r="AX17" s="1101" t="n"/>
      <c r="AY17" s="350" t="n"/>
      <c r="AZ17" s="144" t="n"/>
      <c r="BA17" s="351">
        <f>AI47</f>
        <v/>
      </c>
      <c r="BB17" s="352">
        <f>IF($BA17="","",INT(BB$28*AJ71))</f>
        <v/>
      </c>
      <c r="BC17" s="352">
        <f>IF($BA17="","",INT(BC$28*AK71))</f>
        <v/>
      </c>
      <c r="BD17" s="352">
        <f>IF($BA17="","",INT(BD$28*AL71))</f>
        <v/>
      </c>
      <c r="BE17" s="352">
        <f>IF($BA17="","",INT(BE$28*AM71))</f>
        <v/>
      </c>
      <c r="BF17" s="352">
        <f>IF($BA17="","",INT(BF$28*AN71))</f>
        <v/>
      </c>
      <c r="BG17" s="352">
        <f>IF($BA17="","",INT(BG$28*AO71))</f>
        <v/>
      </c>
      <c r="BH17" s="352">
        <f>IF($BA17="","",INT(BH$28*AP71))</f>
        <v/>
      </c>
      <c r="BI17" s="352">
        <f>IF($BA17="","",INT(BI$28*AQ71))</f>
        <v/>
      </c>
      <c r="BJ17" s="352">
        <f>IF($BA17="","",INT(BJ$28*AR71))</f>
        <v/>
      </c>
      <c r="BK17" s="352">
        <f>IF($BA17="","",INT(BK$28*AS71))</f>
        <v/>
      </c>
      <c r="BL17" s="352">
        <f>IF($BA17="","",INT(BL$28*AT71))</f>
        <v/>
      </c>
      <c r="BM17" s="352">
        <f>IF($BA17="","",INT(BM$28*AU71))</f>
        <v/>
      </c>
      <c r="BN17" s="352">
        <f>IF($BA17="","",INT(BN$28*AV71))</f>
        <v/>
      </c>
      <c r="BO17" s="352">
        <f>IF($BA17="","",INT(BO$28*AW71))</f>
        <v/>
      </c>
      <c r="BP17" s="352">
        <f>IF($BA17="","",INT(BP$28*AX71))</f>
        <v/>
      </c>
      <c r="BQ17" s="352">
        <f>IF($BA17="","",INT(BQ$28*AY71))</f>
        <v/>
      </c>
      <c r="BR17" s="1106" t="n"/>
      <c r="BS17" s="1045">
        <f>BA19</f>
        <v/>
      </c>
      <c r="BT17" s="1061">
        <f>IF(BS17=0,0,1)</f>
        <v/>
      </c>
      <c r="BU17" s="1061">
        <f>第3期!AQ119*0.5</f>
        <v/>
      </c>
      <c r="BV17" s="1240">
        <f>AVERAGE(BT42:CI42)*初始化表!B$31</f>
        <v/>
      </c>
      <c r="BW17" s="1240">
        <f>$BT17*(AL119-BW$25)/BW$26*初始化表!B$30</f>
        <v/>
      </c>
      <c r="BX17" s="1240">
        <f>$BT17*(AM119-BX$25)/BX$26*初始化表!B$33</f>
        <v/>
      </c>
      <c r="BY17" s="1240">
        <f>$BT17*(AN119-BY$25)/BY$26*初始化表!B$32</f>
        <v/>
      </c>
      <c r="BZ17" s="1240">
        <f>$BT17*(AP119-BZ$25)/BZ$26*初始化表!B$34</f>
        <v/>
      </c>
      <c r="CA17" s="1240">
        <f>$BT$5*(AW119-CA$25)/CA$26*初始化表!B$36</f>
        <v/>
      </c>
      <c r="CB17" s="1240">
        <f>CE17-CC17-BU17-SUM(BV17:CA17)/2</f>
        <v/>
      </c>
      <c r="CC17" s="1061">
        <f>IF(AO119-AX119&gt;=0,0,-0.1*(1-EXP(2*10^(-6)*(AO119-AX119))))</f>
        <v/>
      </c>
      <c r="CD17" s="1241">
        <f>SUM(BV17:CB17)</f>
        <v/>
      </c>
      <c r="CE17" s="1241">
        <f>AQ119</f>
        <v/>
      </c>
      <c r="CF17" s="1241">
        <f>BU17*2</f>
        <v/>
      </c>
      <c r="CG17" s="1106" t="n"/>
      <c r="CH17" s="1106" t="n"/>
      <c r="CI17" s="1101" t="n"/>
      <c r="CJ17" s="1101" t="n"/>
      <c r="CK17" s="1101" t="n"/>
      <c r="CL17" s="1101" t="n"/>
      <c r="CM17" s="1101" t="n"/>
      <c r="CN17" s="1101" t="n"/>
      <c r="CO17" s="1101" t="n"/>
      <c r="CP17" s="1101" t="n"/>
      <c r="CQ17" s="1101" t="n"/>
      <c r="CR17" s="1101" t="n"/>
      <c r="CS17" s="1101" t="n"/>
      <c r="CT17" s="1101" t="n"/>
      <c r="CU17" s="1101" t="n"/>
      <c r="CV17" s="1101" t="n"/>
      <c r="CW17" s="1101" t="n"/>
      <c r="CX17" s="1101" t="n"/>
      <c r="CY17" s="1101" t="n"/>
      <c r="CZ17" s="1101" t="n"/>
      <c r="DA17" s="1101" t="n"/>
      <c r="DB17" s="1101" t="n"/>
      <c r="DC17" s="1101" t="n"/>
      <c r="DD17" s="1101" t="n"/>
      <c r="DE17" s="1101" t="n"/>
      <c r="DF17" s="1101" t="n"/>
      <c r="DG17" s="1101" t="n"/>
      <c r="DH17" s="1101" t="n"/>
      <c r="DI17" s="1101" t="n"/>
    </row>
    <row r="18" ht="16" customFormat="1" customHeight="1" s="140">
      <c r="A18" s="1047" t="inlineStr">
        <is>
          <t>产品2</t>
        </is>
      </c>
      <c r="B18" s="1242">
        <f>I26</f>
        <v/>
      </c>
      <c r="C18" s="1242">
        <f>J26</f>
        <v/>
      </c>
      <c r="D18" s="1242">
        <f>K26</f>
        <v/>
      </c>
      <c r="E18" s="1242">
        <f>L26</f>
        <v/>
      </c>
      <c r="F18" s="1243">
        <f>J7</f>
        <v/>
      </c>
      <c r="G18" s="144" t="n"/>
      <c r="H18" s="1047" t="inlineStr">
        <is>
          <t>当期雇佣</t>
        </is>
      </c>
      <c r="I18" s="188" t="n"/>
      <c r="J18" s="1044" t="inlineStr">
        <is>
          <t>当期辞退</t>
        </is>
      </c>
      <c r="K18" s="189" t="n"/>
      <c r="L18" s="1101" t="n"/>
      <c r="M18" s="178" t="n"/>
      <c r="N18" s="1047" t="inlineStr">
        <is>
          <t>产品4</t>
        </is>
      </c>
      <c r="O18" s="1242">
        <f>INT((1+O13+IF(V45&gt;V20,(V20-V45)/V20/20,(V20-V45)/V20/8))*V26)</f>
        <v/>
      </c>
      <c r="P18" s="1242">
        <f>INT((1+P13+IF(W45&gt;W20,(W20-W45)/W20/20,(W20-W45)/W20/8))*W26)</f>
        <v/>
      </c>
      <c r="Q18" s="1242">
        <f>INT((1+Q13+IF(X45&gt;X20,(X20-X45)/X20/20,(X20-X45)/X20/8))*X26)</f>
        <v/>
      </c>
      <c r="R18" s="1265">
        <f>INT((1+R13+IF(Y45&gt;Y20,(Y20-Y45)/Y20/20,(Y20-Y45)/Y20/8))*Y26)</f>
        <v/>
      </c>
      <c r="S18" s="1266" t="n"/>
      <c r="T18" s="1055" t="inlineStr">
        <is>
          <t>机器利用率检验数(尽可能小）</t>
        </is>
      </c>
      <c r="U18" s="1047" t="inlineStr">
        <is>
          <t>产品2</t>
        </is>
      </c>
      <c r="V18" s="1061">
        <f>第3期!AL13</f>
        <v/>
      </c>
      <c r="W18" s="1061">
        <f>第3期!AL14</f>
        <v/>
      </c>
      <c r="X18" s="1061">
        <f>第3期!AL15</f>
        <v/>
      </c>
      <c r="Y18" s="1061">
        <f>第3期!AL16</f>
        <v/>
      </c>
      <c r="Z18" s="271">
        <f>SUM(V18:Y18)</f>
        <v/>
      </c>
      <c r="AA18" s="144" t="n"/>
      <c r="AB18" s="261" t="inlineStr">
        <is>
          <t>产品2</t>
        </is>
      </c>
      <c r="AC18" s="1267">
        <f>AC12/初始化表!$F$18</f>
        <v/>
      </c>
      <c r="AD18" s="1267">
        <f>AD12/初始化表!$F$18</f>
        <v/>
      </c>
      <c r="AE18" s="1267">
        <f>AE12/初始化表!$F$18</f>
        <v/>
      </c>
      <c r="AF18" s="1268">
        <f>AF12/初始化表!$F$18</f>
        <v/>
      </c>
      <c r="AG18" s="1101" t="n"/>
      <c r="AH18" s="144" t="n"/>
      <c r="AI18" s="317" t="n"/>
      <c r="AJ18" s="311" t="n"/>
      <c r="AK18" s="312" t="n"/>
      <c r="AL18" s="306">
        <f>AM18</f>
        <v/>
      </c>
      <c r="AM18" s="312">
        <f>W44</f>
        <v/>
      </c>
      <c r="AN18" s="313" t="n"/>
      <c r="AO18" s="312" t="n"/>
      <c r="AP18" s="312" t="n"/>
      <c r="AQ18" s="341" t="n"/>
      <c r="AR18" s="1050" t="n"/>
      <c r="AS18" s="1045">
        <f>AM18-AK18</f>
        <v/>
      </c>
      <c r="AT18" s="1045" t="n"/>
      <c r="AU18" s="1045" t="n"/>
      <c r="AV18" s="1045" t="n"/>
      <c r="AW18" s="1052" t="n"/>
      <c r="AX18" s="1101" t="n"/>
      <c r="AY18" s="350" t="n"/>
      <c r="AZ18" s="144" t="n"/>
      <c r="BA18" s="351">
        <f>AI48</f>
        <v/>
      </c>
      <c r="BB18" s="352">
        <f>IF($BA18="","",INT(BB$28*AJ72))</f>
        <v/>
      </c>
      <c r="BC18" s="352">
        <f>IF($BA18="","",INT(BC$28*AK72))</f>
        <v/>
      </c>
      <c r="BD18" s="352">
        <f>IF($BA18="","",INT(BD$28*AL72))</f>
        <v/>
      </c>
      <c r="BE18" s="352">
        <f>IF($BA18="","",INT(BE$28*AM72))</f>
        <v/>
      </c>
      <c r="BF18" s="352">
        <f>IF($BA18="","",INT(BF$28*AN72))</f>
        <v/>
      </c>
      <c r="BG18" s="352">
        <f>IF($BA18="","",INT(BG$28*AO72))</f>
        <v/>
      </c>
      <c r="BH18" s="352">
        <f>IF($BA18="","",INT(BH$28*AP72))</f>
        <v/>
      </c>
      <c r="BI18" s="352">
        <f>IF($BA18="","",INT(BI$28*AQ72))</f>
        <v/>
      </c>
      <c r="BJ18" s="352">
        <f>IF($BA18="","",INT(BJ$28*AR72))</f>
        <v/>
      </c>
      <c r="BK18" s="352">
        <f>IF($BA18="","",INT(BK$28*AS72))</f>
        <v/>
      </c>
      <c r="BL18" s="352">
        <f>IF($BA18="","",INT(BL$28*AT72))</f>
        <v/>
      </c>
      <c r="BM18" s="352">
        <f>IF($BA18="","",INT(BM$28*AU72))</f>
        <v/>
      </c>
      <c r="BN18" s="352">
        <f>IF($BA18="","",INT(BN$28*AV72))</f>
        <v/>
      </c>
      <c r="BO18" s="352">
        <f>IF($BA18="","",INT(BO$28*AW72))</f>
        <v/>
      </c>
      <c r="BP18" s="352">
        <f>IF($BA18="","",INT(BP$28*AX72))</f>
        <v/>
      </c>
      <c r="BQ18" s="352">
        <f>IF($BA18="","",INT(BQ$28*AY72))</f>
        <v/>
      </c>
      <c r="BR18" s="1106" t="n"/>
      <c r="BS18" s="1045">
        <f>BA20</f>
        <v/>
      </c>
      <c r="BT18" s="1061">
        <f>IF(BS18=0,0,1)</f>
        <v/>
      </c>
      <c r="BU18" s="1061">
        <f>第3期!AQ120*0.5</f>
        <v/>
      </c>
      <c r="BV18" s="1240">
        <f>AVERAGE(BT43:CI43)*初始化表!B$31</f>
        <v/>
      </c>
      <c r="BW18" s="1240">
        <f>$BT18*(AL120-BW$25)/BW$26*初始化表!B$30</f>
        <v/>
      </c>
      <c r="BX18" s="1240">
        <f>$BT18*(AM120-BX$25)/BX$26*初始化表!B$33</f>
        <v/>
      </c>
      <c r="BY18" s="1240">
        <f>$BT18*(AN120-BY$25)/BY$26*初始化表!B$32</f>
        <v/>
      </c>
      <c r="BZ18" s="1240">
        <f>$BT18*(AP120-BZ$25)/BZ$26*初始化表!B$34</f>
        <v/>
      </c>
      <c r="CA18" s="1240">
        <f>$BT$5*(AW120-CA$25)/CA$26*初始化表!B$36</f>
        <v/>
      </c>
      <c r="CB18" s="1240">
        <f>CE18-CC18-BU18-SUM(BV18:CA18)/2</f>
        <v/>
      </c>
      <c r="CC18" s="1061">
        <f>IF(AO120-AX120&gt;=0,0,-0.1*(1-EXP(2*10^(-6)*(AO120-AX120))))</f>
        <v/>
      </c>
      <c r="CD18" s="1241">
        <f>SUM(BV18:CB18)</f>
        <v/>
      </c>
      <c r="CE18" s="1241">
        <f>AQ120</f>
        <v/>
      </c>
      <c r="CF18" s="1241">
        <f>BU18*2</f>
        <v/>
      </c>
      <c r="CG18" s="1106" t="n"/>
      <c r="CH18" s="1106" t="n"/>
      <c r="CI18" s="1100" t="n"/>
      <c r="CJ18" s="1101" t="n"/>
      <c r="CK18" s="1100" t="n"/>
      <c r="CL18" s="1101" t="n"/>
      <c r="CM18" s="1101" t="n"/>
      <c r="CN18" s="1101" t="n"/>
      <c r="CO18" s="1101" t="n"/>
      <c r="CP18" s="1101" t="n"/>
      <c r="CQ18" s="1101" t="n"/>
      <c r="CR18" s="1101" t="n"/>
      <c r="CS18" s="1101" t="n"/>
      <c r="CT18" s="1101" t="n"/>
      <c r="CU18" s="1101" t="n"/>
      <c r="CV18" s="1101" t="n"/>
      <c r="CW18" s="1101" t="n"/>
      <c r="CX18" s="1101" t="n"/>
      <c r="CY18" s="1101" t="n"/>
      <c r="CZ18" s="1101" t="n"/>
      <c r="DA18" s="1101" t="n"/>
      <c r="DB18" s="1101" t="n"/>
      <c r="DC18" s="1101" t="n"/>
      <c r="DD18" s="1101" t="n"/>
      <c r="DE18" s="1101" t="n"/>
      <c r="DF18" s="1101" t="n"/>
      <c r="DG18" s="1101" t="n"/>
      <c r="DH18" s="1101" t="n"/>
      <c r="DI18" s="1101" t="n"/>
    </row>
    <row r="19" ht="16" customFormat="1" customHeight="1" s="140">
      <c r="A19" s="1047" t="inlineStr">
        <is>
          <t>产品3</t>
        </is>
      </c>
      <c r="B19" s="1242">
        <f>I27</f>
        <v/>
      </c>
      <c r="C19" s="1242">
        <f>J27</f>
        <v/>
      </c>
      <c r="D19" s="1242">
        <f>K27</f>
        <v/>
      </c>
      <c r="E19" s="1242">
        <f>L27</f>
        <v/>
      </c>
      <c r="F19" s="1243">
        <f>J8</f>
        <v/>
      </c>
      <c r="G19" s="144" t="n"/>
      <c r="H19" s="1050" t="n"/>
      <c r="I19" s="1044" t="inlineStr">
        <is>
          <t>下限</t>
        </is>
      </c>
      <c r="J19" s="1044" t="inlineStr">
        <is>
          <t>上限</t>
        </is>
      </c>
      <c r="K19" s="1091" t="inlineStr">
        <is>
          <t>实际</t>
        </is>
      </c>
      <c r="L19" s="1101" t="n"/>
      <c r="M19" s="178" t="n"/>
      <c r="N19" s="1047" t="inlineStr">
        <is>
          <t>实际价格</t>
        </is>
      </c>
      <c r="O19" s="1044" t="inlineStr">
        <is>
          <t>市场1</t>
        </is>
      </c>
      <c r="P19" s="1044" t="inlineStr">
        <is>
          <t>市场2</t>
        </is>
      </c>
      <c r="Q19" s="1044" t="inlineStr">
        <is>
          <t>市场3</t>
        </is>
      </c>
      <c r="R19" s="1091" t="inlineStr">
        <is>
          <t>市场4</t>
        </is>
      </c>
      <c r="S19" s="234" t="n"/>
      <c r="U19" s="1047" t="inlineStr">
        <is>
          <t>产品3</t>
        </is>
      </c>
      <c r="V19" s="1061">
        <f>第3期!AL17</f>
        <v/>
      </c>
      <c r="W19" s="1061">
        <f>第3期!AL18</f>
        <v/>
      </c>
      <c r="X19" s="1061">
        <f>第3期!AL19</f>
        <v/>
      </c>
      <c r="Y19" s="1061">
        <f>第3期!AL20</f>
        <v/>
      </c>
      <c r="Z19" s="271">
        <f>SUM(V19:Y19)</f>
        <v/>
      </c>
      <c r="AA19" s="144" t="n"/>
      <c r="AB19" s="261" t="inlineStr">
        <is>
          <t>产品3</t>
        </is>
      </c>
      <c r="AC19" s="1267">
        <f>AC13/初始化表!$G$18</f>
        <v/>
      </c>
      <c r="AD19" s="1267">
        <f>AD13/初始化表!$G$18</f>
        <v/>
      </c>
      <c r="AE19" s="1267">
        <f>AE13/初始化表!$G$18</f>
        <v/>
      </c>
      <c r="AF19" s="1268">
        <f>AF13/初始化表!$G$18</f>
        <v/>
      </c>
      <c r="AG19" s="1101" t="n"/>
      <c r="AH19" s="144" t="n"/>
      <c r="AI19" s="317" t="n"/>
      <c r="AJ19" s="311" t="n"/>
      <c r="AK19" s="312" t="n"/>
      <c r="AL19" s="306">
        <f>AM19</f>
        <v/>
      </c>
      <c r="AM19" s="312">
        <f>X44</f>
        <v/>
      </c>
      <c r="AN19" s="313" t="n"/>
      <c r="AO19" s="312" t="n"/>
      <c r="AP19" s="312" t="n"/>
      <c r="AQ19" s="341" t="n"/>
      <c r="AR19" s="1050" t="n"/>
      <c r="AS19" s="1045">
        <f>AM19-AK19</f>
        <v/>
      </c>
      <c r="AT19" s="1045" t="n"/>
      <c r="AU19" s="1045" t="n"/>
      <c r="AV19" s="1045" t="n"/>
      <c r="AW19" s="1052" t="n"/>
      <c r="AX19" s="1101" t="n"/>
      <c r="AY19" s="350" t="n"/>
      <c r="AZ19" s="144" t="n"/>
      <c r="BA19" s="351">
        <f>AI49</f>
        <v/>
      </c>
      <c r="BB19" s="352">
        <f>IF($BA19="","",INT(BB$28*AJ73))</f>
        <v/>
      </c>
      <c r="BC19" s="352">
        <f>IF($BA19="","",INT(BC$28*AK73))</f>
        <v/>
      </c>
      <c r="BD19" s="352">
        <f>IF($BA19="","",INT(BD$28*AL73))</f>
        <v/>
      </c>
      <c r="BE19" s="352">
        <f>IF($BA19="","",INT(BE$28*AM73))</f>
        <v/>
      </c>
      <c r="BF19" s="352">
        <f>IF($BA19="","",INT(BF$28*AN73))</f>
        <v/>
      </c>
      <c r="BG19" s="352">
        <f>IF($BA19="","",INT(BG$28*AO73))</f>
        <v/>
      </c>
      <c r="BH19" s="352">
        <f>IF($BA19="","",INT(BH$28*AP73))</f>
        <v/>
      </c>
      <c r="BI19" s="352">
        <f>IF($BA19="","",INT(BI$28*AQ73))</f>
        <v/>
      </c>
      <c r="BJ19" s="352">
        <f>IF($BA19="","",INT(BJ$28*AR73))</f>
        <v/>
      </c>
      <c r="BK19" s="352">
        <f>IF($BA19="","",INT(BK$28*AS73))</f>
        <v/>
      </c>
      <c r="BL19" s="352">
        <f>IF($BA19="","",INT(BL$28*AT73))</f>
        <v/>
      </c>
      <c r="BM19" s="352">
        <f>IF($BA19="","",INT(BM$28*AU73))</f>
        <v/>
      </c>
      <c r="BN19" s="352">
        <f>IF($BA19="","",INT(BN$28*AV73))</f>
        <v/>
      </c>
      <c r="BO19" s="352">
        <f>IF($BA19="","",INT(BO$28*AW73))</f>
        <v/>
      </c>
      <c r="BP19" s="352">
        <f>IF($BA19="","",INT(BP$28*AX73))</f>
        <v/>
      </c>
      <c r="BQ19" s="352">
        <f>IF($BA19="","",INT(BQ$28*AY73))</f>
        <v/>
      </c>
      <c r="BR19" s="1106" t="n"/>
      <c r="BS19" s="1045">
        <f>BA21</f>
        <v/>
      </c>
      <c r="BT19" s="1061">
        <f>IF(BS19=0,0,1)</f>
        <v/>
      </c>
      <c r="BU19" s="1061">
        <f>第3期!AQ121*0.5</f>
        <v/>
      </c>
      <c r="BV19" s="1240">
        <f>AVERAGE(BT44:CI44)*初始化表!B$31</f>
        <v/>
      </c>
      <c r="BW19" s="1240">
        <f>$BT19*(AL121-BW$25)/BW$26*初始化表!B$30</f>
        <v/>
      </c>
      <c r="BX19" s="1240">
        <f>$BT19*(AM121-BX$25)/BX$26*初始化表!B$33</f>
        <v/>
      </c>
      <c r="BY19" s="1240">
        <f>$BT19*(AN121-BY$25)/BY$26*初始化表!B$32</f>
        <v/>
      </c>
      <c r="BZ19" s="1240">
        <f>$BT19*(AP121-BZ$25)/BZ$26*初始化表!B$34</f>
        <v/>
      </c>
      <c r="CA19" s="1240">
        <f>$BT$5*(AW121-CA$25)/CA$26*初始化表!B$36</f>
        <v/>
      </c>
      <c r="CB19" s="1240">
        <f>CE19-CC19-BU19-SUM(BV19:CA19)/2</f>
        <v/>
      </c>
      <c r="CC19" s="1061">
        <f>IF(AO121-AX121&gt;=0,0,-0.1*(1-EXP(2*10^(-6)*(AO121-AX121))))</f>
        <v/>
      </c>
      <c r="CD19" s="1241">
        <f>SUM(BV19:CB19)</f>
        <v/>
      </c>
      <c r="CE19" s="1241">
        <f>AQ121</f>
        <v/>
      </c>
      <c r="CF19" s="1241">
        <f>BU19*2</f>
        <v/>
      </c>
      <c r="CG19" s="1106" t="n"/>
      <c r="CH19" s="1106" t="n"/>
      <c r="CI19" s="1101" t="n"/>
      <c r="CJ19" s="1101" t="n"/>
      <c r="CK19" s="1101" t="n"/>
      <c r="CL19" s="1101" t="n"/>
      <c r="CM19" s="1101" t="n"/>
      <c r="CN19" s="1101" t="n"/>
      <c r="CO19" s="1101" t="n"/>
      <c r="CP19" s="1101" t="n"/>
      <c r="CQ19" s="1101" t="n"/>
      <c r="CR19" s="1101" t="n"/>
      <c r="CS19" s="1101" t="n"/>
      <c r="CT19" s="1101" t="n"/>
      <c r="CU19" s="1101" t="n"/>
      <c r="CV19" s="1101" t="n"/>
      <c r="CW19" s="1101" t="n"/>
      <c r="CX19" s="1101" t="n"/>
      <c r="CY19" s="1101" t="n"/>
      <c r="CZ19" s="1101" t="n"/>
      <c r="DA19" s="1101" t="n"/>
      <c r="DB19" s="1101" t="n"/>
      <c r="DC19" s="1101" t="n"/>
      <c r="DD19" s="1101" t="n"/>
      <c r="DE19" s="1101" t="n"/>
      <c r="DF19" s="1101" t="n"/>
      <c r="DG19" s="1101" t="n"/>
      <c r="DH19" s="1101" t="n"/>
      <c r="DI19" s="1101" t="n"/>
    </row>
    <row r="20" ht="16" customFormat="1" customHeight="1" s="140">
      <c r="A20" s="1047" t="inlineStr">
        <is>
          <t>产品4</t>
        </is>
      </c>
      <c r="B20" s="1242">
        <f>I28</f>
        <v/>
      </c>
      <c r="C20" s="1242">
        <f>J28</f>
        <v/>
      </c>
      <c r="D20" s="1242">
        <f>K28</f>
        <v/>
      </c>
      <c r="E20" s="1242">
        <f>L28</f>
        <v/>
      </c>
      <c r="F20" s="1243">
        <f>J9</f>
        <v/>
      </c>
      <c r="G20" s="144" t="n"/>
      <c r="H20" s="1047" t="inlineStr">
        <is>
          <t>期初人机比</t>
        </is>
      </c>
      <c r="I20" s="1241">
        <f>(H17-K18)/N49</f>
        <v/>
      </c>
      <c r="J20" s="1241">
        <f>(H17-K18+I17/4)/N49</f>
        <v/>
      </c>
      <c r="K20" s="1269">
        <f>(H17-K18+I18/4)/N49</f>
        <v/>
      </c>
      <c r="L20" s="1101" t="n"/>
      <c r="M20" s="178" t="n"/>
      <c r="N20" s="1047" t="inlineStr">
        <is>
          <t>产品1</t>
        </is>
      </c>
      <c r="O20" s="1270">
        <f>O15</f>
        <v/>
      </c>
      <c r="P20" s="1270">
        <f>P15</f>
        <v/>
      </c>
      <c r="Q20" s="1270">
        <f>Q15</f>
        <v/>
      </c>
      <c r="R20" s="1270">
        <f>R15</f>
        <v/>
      </c>
      <c r="S20" s="235" t="n"/>
      <c r="T20" s="1271">
        <f>MAX(AC23,AD23,AE23,AF23)-MIN(AC23,AD23,AE23,AF23)</f>
        <v/>
      </c>
      <c r="U20" s="1073" t="inlineStr">
        <is>
          <t>产品4</t>
        </is>
      </c>
      <c r="V20" s="1063">
        <f>第3期!AL21</f>
        <v/>
      </c>
      <c r="W20" s="1063">
        <f>第3期!AL22</f>
        <v/>
      </c>
      <c r="X20" s="1063">
        <f>第3期!AL23</f>
        <v/>
      </c>
      <c r="Y20" s="1063">
        <f>第3期!AL24</f>
        <v/>
      </c>
      <c r="Z20" s="274">
        <f>SUM(V20:Y20)</f>
        <v/>
      </c>
      <c r="AA20" s="144" t="n"/>
      <c r="AB20" s="264" t="inlineStr">
        <is>
          <t>产品4</t>
        </is>
      </c>
      <c r="AC20" s="1272">
        <f>AC14/初始化表!$H$18</f>
        <v/>
      </c>
      <c r="AD20" s="1272">
        <f>AD14/初始化表!$H$18</f>
        <v/>
      </c>
      <c r="AE20" s="1272">
        <f>AE14/初始化表!$H$18</f>
        <v/>
      </c>
      <c r="AF20" s="1273">
        <f>AF14/初始化表!$H$18</f>
        <v/>
      </c>
      <c r="AG20" s="1101" t="n"/>
      <c r="AH20" s="144" t="n"/>
      <c r="AI20" s="317" t="n"/>
      <c r="AJ20" s="311" t="n"/>
      <c r="AK20" s="312" t="n"/>
      <c r="AL20" s="306">
        <f>AM20</f>
        <v/>
      </c>
      <c r="AM20" s="312">
        <f>Y44</f>
        <v/>
      </c>
      <c r="AN20" s="313" t="n"/>
      <c r="AO20" s="312" t="n"/>
      <c r="AP20" s="312" t="n"/>
      <c r="AQ20" s="341" t="n"/>
      <c r="AR20" s="1050">
        <f>SUM(AL17:AL20)</f>
        <v/>
      </c>
      <c r="AS20" s="1045">
        <f>AM20-AK20</f>
        <v/>
      </c>
      <c r="AT20" s="1045">
        <f>SUMIF(AS17:AS20,"&gt;=0",AS17:AS20)</f>
        <v/>
      </c>
      <c r="AU20" s="1045">
        <f>SUM(AO17:AO20)</f>
        <v/>
      </c>
      <c r="AV20" s="1045">
        <f>SUM(AP17:AP20)</f>
        <v/>
      </c>
      <c r="AW20" s="1052">
        <f>SUM(AQ17:AQ20)</f>
        <v/>
      </c>
      <c r="AX20" s="1101" t="n"/>
      <c r="AY20" s="350" t="n"/>
      <c r="AZ20" s="144" t="n"/>
      <c r="BA20" s="351">
        <f>AI50</f>
        <v/>
      </c>
      <c r="BB20" s="352">
        <f>IF($BA20="","",INT(BB$28*AJ74))</f>
        <v/>
      </c>
      <c r="BC20" s="352">
        <f>IF($BA20="","",INT(BC$28*AK74))</f>
        <v/>
      </c>
      <c r="BD20" s="352">
        <f>IF($BA20="","",INT(BD$28*AL74))</f>
        <v/>
      </c>
      <c r="BE20" s="352">
        <f>IF($BA20="","",INT(BE$28*AM74))</f>
        <v/>
      </c>
      <c r="BF20" s="352">
        <f>IF($BA20="","",INT(BF$28*AN74))</f>
        <v/>
      </c>
      <c r="BG20" s="352">
        <f>IF($BA20="","",INT(BG$28*AO74))</f>
        <v/>
      </c>
      <c r="BH20" s="352">
        <f>IF($BA20="","",INT(BH$28*AP74))</f>
        <v/>
      </c>
      <c r="BI20" s="352">
        <f>IF($BA20="","",INT(BI$28*AQ74))</f>
        <v/>
      </c>
      <c r="BJ20" s="352">
        <f>IF($BA20="","",INT(BJ$28*AR74))</f>
        <v/>
      </c>
      <c r="BK20" s="352">
        <f>IF($BA20="","",INT(BK$28*AS74))</f>
        <v/>
      </c>
      <c r="BL20" s="352">
        <f>IF($BA20="","",INT(BL$28*AT74))</f>
        <v/>
      </c>
      <c r="BM20" s="352">
        <f>IF($BA20="","",INT(BM$28*AU74))</f>
        <v/>
      </c>
      <c r="BN20" s="352">
        <f>IF($BA20="","",INT(BN$28*AV74))</f>
        <v/>
      </c>
      <c r="BO20" s="352">
        <f>IF($BA20="","",INT(BO$28*AW74))</f>
        <v/>
      </c>
      <c r="BP20" s="352">
        <f>IF($BA20="","",INT(BP$28*AX74))</f>
        <v/>
      </c>
      <c r="BQ20" s="352">
        <f>IF($BA20="","",INT(BQ$28*AY74))</f>
        <v/>
      </c>
      <c r="BR20" s="1106" t="n"/>
      <c r="BS20" s="1045">
        <f>BA22</f>
        <v/>
      </c>
      <c r="BT20" s="1061">
        <f>IF(BS20=0,0,1)</f>
        <v/>
      </c>
      <c r="BU20" s="1061">
        <f>第3期!AQ122*0.5</f>
        <v/>
      </c>
      <c r="BV20" s="1240">
        <f>AVERAGE(BT45:CI45)*初始化表!B$31</f>
        <v/>
      </c>
      <c r="BW20" s="1240">
        <f>$BT20*(AL122-BW$25)/BW$26*初始化表!B$30</f>
        <v/>
      </c>
      <c r="BX20" s="1240">
        <f>$BT20*(AM122-BX$25)/BX$26*初始化表!B$33</f>
        <v/>
      </c>
      <c r="BY20" s="1240">
        <f>$BT20*(AN122-BY$25)/BY$26*初始化表!B$32</f>
        <v/>
      </c>
      <c r="BZ20" s="1240">
        <f>$BT20*(AP122-BZ$25)/BZ$26*初始化表!B$34</f>
        <v/>
      </c>
      <c r="CA20" s="1240">
        <f>$BT$5*(AW122-CA$25)/CA$26*初始化表!B$36</f>
        <v/>
      </c>
      <c r="CB20" s="1240">
        <f>CE20-CC20-BU20-SUM(BV20:CA20)/2</f>
        <v/>
      </c>
      <c r="CC20" s="1061">
        <f>IF(AO122-AX122&gt;=0,0,-0.1*(1-EXP(2*10^(-6)*(AO122-AX122))))</f>
        <v/>
      </c>
      <c r="CD20" s="1241">
        <f>SUM(BV20:CB20)</f>
        <v/>
      </c>
      <c r="CE20" s="1241">
        <f>AQ122</f>
        <v/>
      </c>
      <c r="CF20" s="1241">
        <f>BU20*2</f>
        <v/>
      </c>
      <c r="CG20" s="1106" t="n"/>
      <c r="CH20" s="1106" t="n"/>
      <c r="CI20" s="1101" t="n"/>
      <c r="CJ20" s="1101" t="n"/>
      <c r="CK20" s="1101" t="n"/>
      <c r="CL20" s="1101" t="n"/>
      <c r="CM20" s="1101" t="n"/>
      <c r="CN20" s="1101" t="n"/>
      <c r="CO20" s="1101" t="n"/>
      <c r="CP20" s="1101" t="n"/>
      <c r="CQ20" s="1101" t="n"/>
      <c r="CR20" s="1101" t="n"/>
      <c r="CS20" s="1101" t="n"/>
      <c r="CT20" s="1101" t="n"/>
      <c r="CU20" s="1101" t="n"/>
      <c r="CV20" s="1101" t="n"/>
      <c r="CW20" s="1101" t="n"/>
      <c r="CX20" s="1101" t="n"/>
      <c r="CY20" s="1101" t="n"/>
      <c r="CZ20" s="1101" t="n"/>
      <c r="DA20" s="1101" t="n"/>
      <c r="DB20" s="1101" t="n"/>
      <c r="DC20" s="1101" t="n"/>
      <c r="DD20" s="1101" t="n"/>
      <c r="DE20" s="1101" t="n"/>
      <c r="DF20" s="1101" t="n"/>
      <c r="DG20" s="1101" t="n"/>
      <c r="DH20" s="1101" t="n"/>
      <c r="DI20" s="1101" t="n"/>
    </row>
    <row r="21" ht="16" customFormat="1" customHeight="1" s="140">
      <c r="A21" s="1047" t="inlineStr">
        <is>
          <t>发展</t>
        </is>
      </c>
      <c r="B21" s="1044" t="inlineStr">
        <is>
          <t>新雇员工</t>
        </is>
      </c>
      <c r="C21" s="1044" t="inlineStr">
        <is>
          <t>辞退员工</t>
        </is>
      </c>
      <c r="D21" s="1044" t="inlineStr">
        <is>
          <t>买机器</t>
        </is>
      </c>
      <c r="E21" s="1044" t="inlineStr">
        <is>
          <t>买原材料</t>
        </is>
      </c>
      <c r="F21" s="1052" t="n"/>
      <c r="G21" s="144" t="n"/>
      <c r="H21" s="1073" t="inlineStr">
        <is>
          <t>期末人机比</t>
        </is>
      </c>
      <c r="I21" s="1274">
        <f>(L17-ROUND(L17*0.03,0))/O49</f>
        <v/>
      </c>
      <c r="J21" s="1274">
        <f>(L17-ROUND(L17*0.03,0)+ROUNDDOWN(L17/2,0)/4)/O49</f>
        <v/>
      </c>
      <c r="K21" s="1275" t="n"/>
      <c r="L21" s="1101" t="n"/>
      <c r="M21" s="178" t="n"/>
      <c r="N21" s="1047" t="inlineStr">
        <is>
          <t>产品2</t>
        </is>
      </c>
      <c r="O21" s="1270">
        <f>O16</f>
        <v/>
      </c>
      <c r="P21" s="1270">
        <f>P16</f>
        <v/>
      </c>
      <c r="Q21" s="1270">
        <f>Q16</f>
        <v/>
      </c>
      <c r="R21" s="1270">
        <f>R16</f>
        <v/>
      </c>
      <c r="S21" s="235" t="n"/>
      <c r="T21" s="1271">
        <f>MAX(AC24,AD24,AE24,AF24)-MIN(AC24,AD24,AE24,AF24)</f>
        <v/>
      </c>
      <c r="U21" s="1101" t="n"/>
      <c r="V21" s="1101" t="n"/>
      <c r="W21" s="1101" t="n"/>
      <c r="X21" s="1101" t="n"/>
      <c r="Y21" s="1101" t="n"/>
      <c r="Z21" s="1101" t="n"/>
      <c r="AA21" s="144" t="n"/>
      <c r="AB21" s="267" t="n"/>
      <c r="AC21" s="267" t="n"/>
      <c r="AD21" s="267" t="n"/>
      <c r="AE21" s="267" t="n"/>
      <c r="AF21" s="267" t="n"/>
      <c r="AG21" s="267" t="n"/>
      <c r="AH21" s="144" t="n"/>
      <c r="AI21" s="317" t="n"/>
      <c r="AJ21" s="311" t="n"/>
      <c r="AK21" s="312" t="n"/>
      <c r="AL21" s="306">
        <f>AM21</f>
        <v/>
      </c>
      <c r="AM21" s="312">
        <f>V45</f>
        <v/>
      </c>
      <c r="AN21" s="313" t="n"/>
      <c r="AO21" s="312" t="n"/>
      <c r="AP21" s="312" t="n"/>
      <c r="AQ21" s="341" t="n"/>
      <c r="AR21" s="1050" t="n"/>
      <c r="AS21" s="1045">
        <f>AM21-AK21</f>
        <v/>
      </c>
      <c r="AT21" s="1045" t="n"/>
      <c r="AU21" s="1045" t="n"/>
      <c r="AV21" s="1045" t="n"/>
      <c r="AW21" s="1052" t="n"/>
      <c r="AX21" s="1101" t="n"/>
      <c r="AY21" s="350" t="n"/>
      <c r="AZ21" s="144" t="n"/>
      <c r="BA21" s="351">
        <f>AI51</f>
        <v/>
      </c>
      <c r="BB21" s="352">
        <f>IF($BA21="","",INT(BB$28*AJ75))</f>
        <v/>
      </c>
      <c r="BC21" s="352">
        <f>IF($BA21="","",INT(BC$28*AK75))</f>
        <v/>
      </c>
      <c r="BD21" s="352">
        <f>IF($BA21="","",INT(BD$28*AL75))</f>
        <v/>
      </c>
      <c r="BE21" s="352">
        <f>IF($BA21="","",INT(BE$28*AM75))</f>
        <v/>
      </c>
      <c r="BF21" s="352">
        <f>IF($BA21="","",INT(BF$28*AN75))</f>
        <v/>
      </c>
      <c r="BG21" s="352">
        <f>IF($BA21="","",INT(BG$28*AO75))</f>
        <v/>
      </c>
      <c r="BH21" s="352">
        <f>IF($BA21="","",INT(BH$28*AP75))</f>
        <v/>
      </c>
      <c r="BI21" s="352">
        <f>IF($BA21="","",INT(BI$28*AQ75))</f>
        <v/>
      </c>
      <c r="BJ21" s="352">
        <f>IF($BA21="","",INT(BJ$28*AR75))</f>
        <v/>
      </c>
      <c r="BK21" s="352">
        <f>IF($BA21="","",INT(BK$28*AS75))</f>
        <v/>
      </c>
      <c r="BL21" s="352">
        <f>IF($BA21="","",INT(BL$28*AT75))</f>
        <v/>
      </c>
      <c r="BM21" s="352">
        <f>IF($BA21="","",INT(BM$28*AU75))</f>
        <v/>
      </c>
      <c r="BN21" s="352">
        <f>IF($BA21="","",INT(BN$28*AV75))</f>
        <v/>
      </c>
      <c r="BO21" s="352">
        <f>IF($BA21="","",INT(BO$28*AW75))</f>
        <v/>
      </c>
      <c r="BP21" s="352">
        <f>IF($BA21="","",INT(BP$28*AX75))</f>
        <v/>
      </c>
      <c r="BQ21" s="352">
        <f>IF($BA21="","",INT(BQ$28*AY75))</f>
        <v/>
      </c>
      <c r="BR21" s="1106" t="n"/>
      <c r="BS21" s="1045">
        <f>BA23</f>
        <v/>
      </c>
      <c r="BT21" s="1061">
        <f>IF(BS21=0,0,1)</f>
        <v/>
      </c>
      <c r="BU21" s="1061">
        <f>第3期!AQ123*0.5</f>
        <v/>
      </c>
      <c r="BV21" s="1240">
        <f>AVERAGE(BT46:CI46)*初始化表!B$31</f>
        <v/>
      </c>
      <c r="BW21" s="1240">
        <f>$BT21*(AL123-BW$25)/BW$26*初始化表!B$30</f>
        <v/>
      </c>
      <c r="BX21" s="1240">
        <f>$BT21*(AM123-BX$25)/BX$26*初始化表!B$33</f>
        <v/>
      </c>
      <c r="BY21" s="1240">
        <f>$BT21*(AN123-BY$25)/BY$26*初始化表!B$32</f>
        <v/>
      </c>
      <c r="BZ21" s="1240">
        <f>$BT21*(AP123-BZ$25)/BZ$26*初始化表!B$34</f>
        <v/>
      </c>
      <c r="CA21" s="1240">
        <f>$BT$5*(AW123-CA$25)/CA$26*初始化表!B$36</f>
        <v/>
      </c>
      <c r="CB21" s="1240">
        <f>CE21-CC21-BU21-SUM(BV21:CA21)/2</f>
        <v/>
      </c>
      <c r="CC21" s="1061">
        <f>IF(AO123-AX123&gt;=0,0,-0.1*(1-EXP(2*10^(-6)*(AO123-AX123))))</f>
        <v/>
      </c>
      <c r="CD21" s="1241">
        <f>SUM(BV21:CB21)</f>
        <v/>
      </c>
      <c r="CE21" s="1241">
        <f>AQ123</f>
        <v/>
      </c>
      <c r="CF21" s="1241">
        <f>BU21*2</f>
        <v/>
      </c>
      <c r="CG21" s="1106" t="n"/>
      <c r="CH21" s="1106" t="n"/>
      <c r="CI21" s="1101" t="n"/>
      <c r="CJ21" s="1101" t="n"/>
      <c r="CK21" s="1101" t="n"/>
      <c r="CL21" s="1101" t="n"/>
      <c r="CM21" s="1101" t="n"/>
      <c r="CN21" s="1101" t="n"/>
      <c r="CO21" s="1101" t="n"/>
      <c r="CP21" s="1101" t="n"/>
      <c r="CQ21" s="1101" t="n"/>
      <c r="CR21" s="1101" t="n"/>
      <c r="CS21" s="1101" t="n"/>
      <c r="CT21" s="1101" t="n"/>
      <c r="CU21" s="1101" t="n"/>
      <c r="CV21" s="1101" t="n"/>
      <c r="CW21" s="1101" t="n"/>
      <c r="CX21" s="1101" t="n"/>
      <c r="CY21" s="1101" t="n"/>
      <c r="CZ21" s="1101" t="n"/>
      <c r="DA21" s="1101" t="n"/>
      <c r="DB21" s="1101" t="n"/>
      <c r="DC21" s="1101" t="n"/>
      <c r="DD21" s="1101" t="n"/>
      <c r="DE21" s="1101" t="n"/>
      <c r="DF21" s="1101" t="n"/>
      <c r="DG21" s="1101" t="n"/>
      <c r="DH21" s="1101" t="n"/>
      <c r="DI21" s="1101" t="n"/>
    </row>
    <row r="22" ht="16" customFormat="1" customHeight="1" s="140">
      <c r="A22" s="1228" t="n"/>
      <c r="B22" s="1061">
        <f>I18</f>
        <v/>
      </c>
      <c r="C22" s="1061">
        <f>K18</f>
        <v/>
      </c>
      <c r="D22" s="1244">
        <f>R49</f>
        <v/>
      </c>
      <c r="E22" s="1244">
        <f>K43</f>
        <v/>
      </c>
      <c r="F22" s="1239" t="n"/>
      <c r="G22" s="144" t="n"/>
      <c r="H22" s="1100" t="inlineStr">
        <is>
          <t>生产增加幅度</t>
        </is>
      </c>
      <c r="I22" s="1101">
        <f>(M25-第3期!M25)/第3期!M25</f>
        <v/>
      </c>
      <c r="J22" s="1101">
        <f>(M26-第3期!M26)/第3期!M26</f>
        <v/>
      </c>
      <c r="K22" s="1101">
        <f>(M27-第3期!M27)/第3期!M27</f>
        <v/>
      </c>
      <c r="L22" s="1101">
        <f>(M28-第3期!M28)/第3期!M28</f>
        <v/>
      </c>
      <c r="M22" s="178" t="n"/>
      <c r="N22" s="1047" t="inlineStr">
        <is>
          <t>产品3</t>
        </is>
      </c>
      <c r="O22" s="1270">
        <f>O17</f>
        <v/>
      </c>
      <c r="P22" s="1270">
        <f>P17</f>
        <v/>
      </c>
      <c r="Q22" s="1270">
        <f>Q17</f>
        <v/>
      </c>
      <c r="R22" s="1270">
        <f>R17</f>
        <v/>
      </c>
      <c r="S22" s="235" t="n"/>
      <c r="T22" s="1271">
        <f>MAX(AC25,AD25,AE25,AF25)-MIN(AC25,AD25,AE25,AF25)</f>
        <v/>
      </c>
      <c r="U22" s="1041" t="inlineStr">
        <is>
          <t>上期价格</t>
        </is>
      </c>
      <c r="V22" s="1053" t="inlineStr">
        <is>
          <t>市场1</t>
        </is>
      </c>
      <c r="W22" s="1053" t="inlineStr">
        <is>
          <t>市场2</t>
        </is>
      </c>
      <c r="X22" s="1053" t="inlineStr">
        <is>
          <t>市场3</t>
        </is>
      </c>
      <c r="Y22" s="1053" t="inlineStr">
        <is>
          <t>市场4</t>
        </is>
      </c>
      <c r="Z22" s="1090" t="inlineStr">
        <is>
          <t>广告费</t>
        </is>
      </c>
      <c r="AA22" s="144" t="n"/>
      <c r="AB22" s="277" t="inlineStr">
        <is>
          <t>单位机时利润</t>
        </is>
      </c>
      <c r="AC22" s="278" t="inlineStr">
        <is>
          <t>市场1</t>
        </is>
      </c>
      <c r="AD22" s="278" t="inlineStr">
        <is>
          <t>市场2</t>
        </is>
      </c>
      <c r="AE22" s="278" t="inlineStr">
        <is>
          <t>市场3</t>
        </is>
      </c>
      <c r="AF22" s="279" t="inlineStr">
        <is>
          <t>市场4</t>
        </is>
      </c>
      <c r="AG22" s="1101" t="n"/>
      <c r="AH22" s="144" t="n"/>
      <c r="AI22" s="317" t="n"/>
      <c r="AJ22" s="311" t="n"/>
      <c r="AK22" s="312" t="n"/>
      <c r="AL22" s="306">
        <f>AM22</f>
        <v/>
      </c>
      <c r="AM22" s="312">
        <f>W45</f>
        <v/>
      </c>
      <c r="AN22" s="313" t="n"/>
      <c r="AO22" s="312" t="n"/>
      <c r="AP22" s="312" t="n"/>
      <c r="AQ22" s="341" t="n"/>
      <c r="AR22" s="1050" t="n"/>
      <c r="AS22" s="1045">
        <f>AM22-AK22</f>
        <v/>
      </c>
      <c r="AT22" s="1045" t="n"/>
      <c r="AU22" s="1045" t="n"/>
      <c r="AV22" s="1045" t="n"/>
      <c r="AW22" s="1052" t="n"/>
      <c r="AX22" s="1101" t="n"/>
      <c r="AY22" s="350" t="n"/>
      <c r="AZ22" s="144" t="n"/>
      <c r="BA22" s="351">
        <f>AI52</f>
        <v/>
      </c>
      <c r="BB22" s="352">
        <f>IF($BA22="","",INT(BB$28*AJ76))</f>
        <v/>
      </c>
      <c r="BC22" s="352">
        <f>IF($BA22="","",INT(BC$28*AK76))</f>
        <v/>
      </c>
      <c r="BD22" s="352">
        <f>IF($BA22="","",INT(BD$28*AL76))</f>
        <v/>
      </c>
      <c r="BE22" s="352">
        <f>IF($BA22="","",INT(BE$28*AM76))</f>
        <v/>
      </c>
      <c r="BF22" s="352">
        <f>IF($BA22="","",INT(BF$28*AN76))</f>
        <v/>
      </c>
      <c r="BG22" s="352">
        <f>IF($BA22="","",INT(BG$28*AO76))</f>
        <v/>
      </c>
      <c r="BH22" s="352">
        <f>IF($BA22="","",INT(BH$28*AP76))</f>
        <v/>
      </c>
      <c r="BI22" s="352">
        <f>IF($BA22="","",INT(BI$28*AQ76))</f>
        <v/>
      </c>
      <c r="BJ22" s="352">
        <f>IF($BA22="","",INT(BJ$28*AR76))</f>
        <v/>
      </c>
      <c r="BK22" s="352">
        <f>IF($BA22="","",INT(BK$28*AS76))</f>
        <v/>
      </c>
      <c r="BL22" s="352">
        <f>IF($BA22="","",INT(BL$28*AT76))</f>
        <v/>
      </c>
      <c r="BM22" s="352">
        <f>IF($BA22="","",INT(BM$28*AU76))</f>
        <v/>
      </c>
      <c r="BN22" s="352">
        <f>IF($BA22="","",INT(BN$28*AV76))</f>
        <v/>
      </c>
      <c r="BO22" s="352">
        <f>IF($BA22="","",INT(BO$28*AW76))</f>
        <v/>
      </c>
      <c r="BP22" s="352">
        <f>IF($BA22="","",INT(BP$28*AX76))</f>
        <v/>
      </c>
      <c r="BQ22" s="352">
        <f>IF($BA22="","",INT(BQ$28*AY76))</f>
        <v/>
      </c>
      <c r="BR22" s="1106" t="n"/>
      <c r="BS22" s="1045">
        <f>BA24</f>
        <v/>
      </c>
      <c r="BT22" s="1061">
        <f>IF(BS22=0,0,1)</f>
        <v/>
      </c>
      <c r="BU22" s="1061">
        <f>第3期!AQ124*0.5</f>
        <v/>
      </c>
      <c r="BV22" s="1240">
        <f>AVERAGE(BT47:CI47)*初始化表!B$31</f>
        <v/>
      </c>
      <c r="BW22" s="1240">
        <f>$BT22*(AL124-BW$25)/BW$26*初始化表!B$30</f>
        <v/>
      </c>
      <c r="BX22" s="1240">
        <f>$BT22*(AM124-BX$25)/BX$26*初始化表!B$33</f>
        <v/>
      </c>
      <c r="BY22" s="1240">
        <f>$BT22*(AN124-BY$25)/BY$26*初始化表!B$32</f>
        <v/>
      </c>
      <c r="BZ22" s="1240">
        <f>$BT22*(AP124-BZ$25)/BZ$26*初始化表!B$34</f>
        <v/>
      </c>
      <c r="CA22" s="1240">
        <f>$BT$5*(AW124-CA$25)/CA$26*初始化表!B$36</f>
        <v/>
      </c>
      <c r="CB22" s="1240">
        <f>CE22-CC22-BU22-SUM(BV22:CA22)/2</f>
        <v/>
      </c>
      <c r="CC22" s="1061">
        <f>IF(AO124-AX124&gt;=0,0,-0.1*(1-EXP(2*10^(-6)*(AO124-AX124))))</f>
        <v/>
      </c>
      <c r="CD22" s="1241">
        <f>SUM(BV22:CB22)</f>
        <v/>
      </c>
      <c r="CE22" s="1241">
        <f>AQ124</f>
        <v/>
      </c>
      <c r="CF22" s="1241">
        <f>BU22*2</f>
        <v/>
      </c>
      <c r="CG22" s="1106" t="n"/>
      <c r="CH22" s="1106" t="n"/>
      <c r="CI22" s="1101" t="n"/>
      <c r="CJ22" s="1101" t="n"/>
      <c r="CK22" s="1101" t="n"/>
      <c r="CL22" s="1101" t="n"/>
      <c r="CM22" s="1101" t="n"/>
      <c r="CN22" s="1101" t="n"/>
      <c r="CO22" s="1101" t="n"/>
      <c r="CP22" s="1101" t="n"/>
      <c r="CQ22" s="1101" t="n"/>
      <c r="CR22" s="1101" t="n"/>
      <c r="CS22" s="1101" t="n"/>
      <c r="CT22" s="1101" t="n"/>
      <c r="CU22" s="1101" t="n"/>
      <c r="CV22" s="1101" t="n"/>
      <c r="CW22" s="1101" t="n"/>
      <c r="CX22" s="1101" t="n"/>
      <c r="CY22" s="1101" t="n"/>
      <c r="CZ22" s="1101" t="n"/>
      <c r="DA22" s="1101" t="n"/>
      <c r="DB22" s="1101" t="n"/>
      <c r="DC22" s="1101" t="n"/>
      <c r="DD22" s="1101" t="n"/>
      <c r="DE22" s="1101" t="n"/>
      <c r="DF22" s="1101" t="n"/>
      <c r="DG22" s="1101" t="n"/>
      <c r="DH22" s="1101" t="n"/>
      <c r="DI22" s="1101" t="n"/>
    </row>
    <row r="23" ht="16" customFormat="1" customHeight="1" s="140">
      <c r="A23" s="1073" t="inlineStr">
        <is>
          <t>财务</t>
        </is>
      </c>
      <c r="B23" s="1044" t="inlineStr">
        <is>
          <t>银行贷款</t>
        </is>
      </c>
      <c r="C23" s="1044" t="inlineStr">
        <is>
          <t>债券</t>
        </is>
      </c>
      <c r="D23" s="1044" t="inlineStr">
        <is>
          <t>国债</t>
        </is>
      </c>
      <c r="E23" s="1044" t="inlineStr">
        <is>
          <t>分红</t>
        </is>
      </c>
      <c r="F23" s="1091" t="inlineStr">
        <is>
          <t>工资系数</t>
        </is>
      </c>
      <c r="G23" s="144" t="n"/>
      <c r="H23" s="1041" t="inlineStr">
        <is>
          <t>生产决策</t>
        </is>
      </c>
      <c r="I23" s="1210" t="n"/>
      <c r="J23" s="1210" t="n"/>
      <c r="K23" s="1210" t="n"/>
      <c r="L23" s="1210" t="n"/>
      <c r="M23" s="1008" t="inlineStr">
        <is>
          <t>总量</t>
        </is>
      </c>
      <c r="N23" s="1047" t="inlineStr">
        <is>
          <t>产品4</t>
        </is>
      </c>
      <c r="O23" s="1270">
        <f>O18</f>
        <v/>
      </c>
      <c r="P23" s="1270">
        <f>P18</f>
        <v/>
      </c>
      <c r="Q23" s="1270">
        <f>Q18</f>
        <v/>
      </c>
      <c r="R23" s="1270">
        <f>R18</f>
        <v/>
      </c>
      <c r="S23" s="235" t="n"/>
      <c r="T23" s="1271">
        <f>MAX(AC26,AD26,AE26,AF26)-MIN(AC26,AD26,AE26,AF26)</f>
        <v/>
      </c>
      <c r="U23" s="1047" t="inlineStr">
        <is>
          <t>产品1</t>
        </is>
      </c>
      <c r="V23" s="1061">
        <f>第3期!B6</f>
        <v/>
      </c>
      <c r="W23" s="1061">
        <f>第3期!C6</f>
        <v/>
      </c>
      <c r="X23" s="1061">
        <f>第3期!D6</f>
        <v/>
      </c>
      <c r="Y23" s="1061">
        <f>第3期!E6</f>
        <v/>
      </c>
      <c r="Z23" s="1276">
        <f>第3期!F6</f>
        <v/>
      </c>
      <c r="AA23" s="144" t="n"/>
      <c r="AB23" s="280" t="inlineStr">
        <is>
          <t>产品1</t>
        </is>
      </c>
      <c r="AC23" s="1277">
        <f>AC11/初始化表!$E$17</f>
        <v/>
      </c>
      <c r="AD23" s="1277">
        <f>AD11/初始化表!$E$17</f>
        <v/>
      </c>
      <c r="AE23" s="1277">
        <f>AE11/初始化表!$E$17</f>
        <v/>
      </c>
      <c r="AF23" s="1278">
        <f>AF11/初始化表!$E$17</f>
        <v/>
      </c>
      <c r="AG23" s="1101" t="n"/>
      <c r="AH23" s="144" t="n"/>
      <c r="AI23" s="317" t="n"/>
      <c r="AJ23" s="311" t="n"/>
      <c r="AK23" s="312" t="n"/>
      <c r="AL23" s="306">
        <f>AM23</f>
        <v/>
      </c>
      <c r="AM23" s="312">
        <f>X45</f>
        <v/>
      </c>
      <c r="AN23" s="313" t="n"/>
      <c r="AO23" s="312" t="n"/>
      <c r="AP23" s="312" t="n"/>
      <c r="AQ23" s="341" t="n"/>
      <c r="AR23" s="1050" t="n"/>
      <c r="AS23" s="1045">
        <f>AM23-AK23</f>
        <v/>
      </c>
      <c r="AT23" s="1045" t="n"/>
      <c r="AU23" s="1045" t="n"/>
      <c r="AV23" s="1045" t="n"/>
      <c r="AW23" s="1052" t="n"/>
      <c r="AX23" s="1101" t="n"/>
      <c r="AY23" s="350" t="n"/>
      <c r="AZ23" s="144" t="n"/>
      <c r="BA23" s="351">
        <f>AI53</f>
        <v/>
      </c>
      <c r="BB23" s="352">
        <f>IF($BA23="","",INT(BB$28*AJ77))</f>
        <v/>
      </c>
      <c r="BC23" s="352">
        <f>IF($BA23="","",INT(BC$28*AK77))</f>
        <v/>
      </c>
      <c r="BD23" s="352">
        <f>IF($BA23="","",INT(BD$28*AL77))</f>
        <v/>
      </c>
      <c r="BE23" s="352">
        <f>IF($BA23="","",INT(BE$28*AM77))</f>
        <v/>
      </c>
      <c r="BF23" s="352">
        <f>IF($BA23="","",INT(BF$28*AN77))</f>
        <v/>
      </c>
      <c r="BG23" s="352">
        <f>IF($BA23="","",INT(BG$28*AO77))</f>
        <v/>
      </c>
      <c r="BH23" s="352">
        <f>IF($BA23="","",INT(BH$28*AP77))</f>
        <v/>
      </c>
      <c r="BI23" s="352">
        <f>IF($BA23="","",INT(BI$28*AQ77))</f>
        <v/>
      </c>
      <c r="BJ23" s="352">
        <f>IF($BA23="","",INT(BJ$28*AR77))</f>
        <v/>
      </c>
      <c r="BK23" s="352">
        <f>IF($BA23="","",INT(BK$28*AS77))</f>
        <v/>
      </c>
      <c r="BL23" s="352">
        <f>IF($BA23="","",INT(BL$28*AT77))</f>
        <v/>
      </c>
      <c r="BM23" s="352">
        <f>IF($BA23="","",INT(BM$28*AU77))</f>
        <v/>
      </c>
      <c r="BN23" s="352">
        <f>IF($BA23="","",INT(BN$28*AV77))</f>
        <v/>
      </c>
      <c r="BO23" s="352">
        <f>IF($BA23="","",INT(BO$28*AW77))</f>
        <v/>
      </c>
      <c r="BP23" s="352">
        <f>IF($BA23="","",INT(BP$28*AX77))</f>
        <v/>
      </c>
      <c r="BQ23" s="352">
        <f>IF($BA23="","",INT(BQ$28*AY77))</f>
        <v/>
      </c>
      <c r="BR23" s="1106" t="n"/>
      <c r="BS23" s="1045">
        <f>BA25</f>
        <v/>
      </c>
      <c r="BT23" s="1061">
        <f>IF(BS23=0,0,1)</f>
        <v/>
      </c>
      <c r="BU23" s="1061">
        <f>第3期!AQ125*0.5</f>
        <v/>
      </c>
      <c r="BV23" s="1240">
        <f>AVERAGE(BT48:CI48)*初始化表!B$31</f>
        <v/>
      </c>
      <c r="BW23" s="1240">
        <f>$BT23*(AL125-BW$25)/BW$26*初始化表!B$30</f>
        <v/>
      </c>
      <c r="BX23" s="1240">
        <f>$BT23*(AM125-BX$25)/BX$26*初始化表!B$33</f>
        <v/>
      </c>
      <c r="BY23" s="1240">
        <f>$BT23*(AN125-BY$25)/BY$26*初始化表!B$32</f>
        <v/>
      </c>
      <c r="BZ23" s="1240">
        <f>$BT23*(AP125-BZ$25)/BZ$26*初始化表!B$34</f>
        <v/>
      </c>
      <c r="CA23" s="1240">
        <f>$BT$5*(AW125-CA$25)/CA$26*初始化表!B$36</f>
        <v/>
      </c>
      <c r="CB23" s="1240">
        <f>CE23-CC23-BU23-SUM(BV23:CA23)/2</f>
        <v/>
      </c>
      <c r="CC23" s="1061">
        <f>IF(AO125-AX125&gt;=0,0,-0.1*(1-EXP(2*10^(-6)*(AO125-AX125))))</f>
        <v/>
      </c>
      <c r="CD23" s="1241">
        <f>SUM(BV23:CB23)</f>
        <v/>
      </c>
      <c r="CE23" s="1241">
        <f>AQ125</f>
        <v/>
      </c>
      <c r="CF23" s="1241">
        <f>BU23*2</f>
        <v/>
      </c>
      <c r="CG23" s="1106" t="n"/>
      <c r="CH23" s="1106" t="n"/>
      <c r="CI23" s="1101" t="n"/>
      <c r="CJ23" s="1101" t="n"/>
      <c r="CK23" s="1101" t="n"/>
      <c r="CL23" s="1101" t="n"/>
      <c r="CM23" s="1101" t="n"/>
      <c r="CN23" s="1101" t="n"/>
      <c r="CO23" s="1101" t="n"/>
      <c r="CP23" s="1101" t="n"/>
      <c r="CQ23" s="1101" t="n"/>
      <c r="CR23" s="1101" t="n"/>
      <c r="CS23" s="1101" t="n"/>
      <c r="CT23" s="1101" t="n"/>
      <c r="CU23" s="1101" t="n"/>
      <c r="CV23" s="1101" t="n"/>
      <c r="CW23" s="1101" t="n"/>
      <c r="CX23" s="1101" t="n"/>
      <c r="CY23" s="1101" t="n"/>
      <c r="CZ23" s="1101" t="n"/>
      <c r="DA23" s="1101" t="n"/>
      <c r="DB23" s="1101" t="n"/>
      <c r="DC23" s="1101" t="n"/>
      <c r="DD23" s="1101" t="n"/>
      <c r="DE23" s="1101" t="n"/>
      <c r="DF23" s="1101" t="n"/>
      <c r="DG23" s="1101" t="n"/>
      <c r="DH23" s="1101" t="n"/>
      <c r="DI23" s="1101" t="n"/>
    </row>
    <row r="24" ht="16" customFormat="1" customHeight="1" s="140">
      <c r="A24" s="1222" t="n"/>
      <c r="B24" s="1251">
        <f>Q33</f>
        <v/>
      </c>
      <c r="C24" s="1251">
        <f>R35</f>
        <v/>
      </c>
      <c r="D24" s="1251">
        <f>O37</f>
        <v/>
      </c>
      <c r="E24" s="1251">
        <f>-C63</f>
        <v/>
      </c>
      <c r="F24" s="1064">
        <f>R45</f>
        <v/>
      </c>
      <c r="G24" s="144" t="n"/>
      <c r="H24" s="1050" t="n"/>
      <c r="I24" s="1044" t="inlineStr">
        <is>
          <t>第一班</t>
        </is>
      </c>
      <c r="J24" s="1044" t="inlineStr">
        <is>
          <t>第一班加</t>
        </is>
      </c>
      <c r="K24" s="1044" t="inlineStr">
        <is>
          <t>第二班</t>
        </is>
      </c>
      <c r="L24" s="1044" t="inlineStr">
        <is>
          <t>第二班加</t>
        </is>
      </c>
      <c r="M24" s="1211" t="n"/>
      <c r="N24" s="1047" t="inlineStr">
        <is>
          <t>推荐营销</t>
        </is>
      </c>
      <c r="O24" s="1044" t="inlineStr">
        <is>
          <t>产品市场1</t>
        </is>
      </c>
      <c r="P24" s="1044" t="inlineStr">
        <is>
          <t>产品市场2</t>
        </is>
      </c>
      <c r="Q24" s="1044" t="inlineStr">
        <is>
          <t>产品市场3</t>
        </is>
      </c>
      <c r="R24" s="1091" t="inlineStr">
        <is>
          <t>产品市场4</t>
        </is>
      </c>
      <c r="S24" s="1100" t="n"/>
      <c r="T24" s="230" t="n"/>
      <c r="U24" s="1047" t="inlineStr">
        <is>
          <t>产品2</t>
        </is>
      </c>
      <c r="V24" s="1061">
        <f>第3期!B7</f>
        <v/>
      </c>
      <c r="W24" s="1061">
        <f>第3期!C7</f>
        <v/>
      </c>
      <c r="X24" s="1061">
        <f>第3期!D7</f>
        <v/>
      </c>
      <c r="Y24" s="1061">
        <f>第3期!E7</f>
        <v/>
      </c>
      <c r="Z24" s="1276">
        <f>第3期!F7</f>
        <v/>
      </c>
      <c r="AA24" s="144" t="n"/>
      <c r="AB24" s="280" t="inlineStr">
        <is>
          <t>产品2</t>
        </is>
      </c>
      <c r="AC24" s="1277">
        <f>AC12/初始化表!$F$17</f>
        <v/>
      </c>
      <c r="AD24" s="1277">
        <f>AD12/初始化表!$F$17</f>
        <v/>
      </c>
      <c r="AE24" s="1277">
        <f>AE12/初始化表!$F$17</f>
        <v/>
      </c>
      <c r="AF24" s="1278">
        <f>AF12/初始化表!$F$17</f>
        <v/>
      </c>
      <c r="AG24" s="1101" t="n"/>
      <c r="AH24" s="144" t="n"/>
      <c r="AI24" s="317" t="n"/>
      <c r="AJ24" s="311" t="n"/>
      <c r="AK24" s="312" t="n"/>
      <c r="AL24" s="306">
        <f>AM24</f>
        <v/>
      </c>
      <c r="AM24" s="312">
        <f>Y45</f>
        <v/>
      </c>
      <c r="AN24" s="313" t="n"/>
      <c r="AO24" s="312" t="n"/>
      <c r="AP24" s="312" t="n"/>
      <c r="AQ24" s="341" t="n"/>
      <c r="AR24" s="1050">
        <f>SUM(AL21:AL24)</f>
        <v/>
      </c>
      <c r="AS24" s="1045">
        <f>AM24-AK24</f>
        <v/>
      </c>
      <c r="AT24" s="1045">
        <f>SUMIF(AS21:AS24,"&gt;=0",AS21:AS24)</f>
        <v/>
      </c>
      <c r="AU24" s="1045">
        <f>SUM(AO21:AO24)</f>
        <v/>
      </c>
      <c r="AV24" s="1045">
        <f>SUM(AP21:AP24)</f>
        <v/>
      </c>
      <c r="AW24" s="1052">
        <f>SUM(AQ21:AQ24)</f>
        <v/>
      </c>
      <c r="AX24" s="1101" t="n"/>
      <c r="AY24" s="350" t="n"/>
      <c r="AZ24" s="144" t="n"/>
      <c r="BA24" s="351">
        <f>AI54</f>
        <v/>
      </c>
      <c r="BB24" s="352">
        <f>IF($BA24="","",INT(BB$28*AJ78))</f>
        <v/>
      </c>
      <c r="BC24" s="352">
        <f>IF($BA24="","",INT(BC$28*AK78))</f>
        <v/>
      </c>
      <c r="BD24" s="352">
        <f>IF($BA24="","",INT(BD$28*AL78))</f>
        <v/>
      </c>
      <c r="BE24" s="352">
        <f>IF($BA24="","",INT(BE$28*AM78))</f>
        <v/>
      </c>
      <c r="BF24" s="352">
        <f>IF($BA24="","",INT(BF$28*AN78))</f>
        <v/>
      </c>
      <c r="BG24" s="352">
        <f>IF($BA24="","",INT(BG$28*AO78))</f>
        <v/>
      </c>
      <c r="BH24" s="352">
        <f>IF($BA24="","",INT(BH$28*AP78))</f>
        <v/>
      </c>
      <c r="BI24" s="352">
        <f>IF($BA24="","",INT(BI$28*AQ78))</f>
        <v/>
      </c>
      <c r="BJ24" s="352">
        <f>IF($BA24="","",INT(BJ$28*AR78))</f>
        <v/>
      </c>
      <c r="BK24" s="352">
        <f>IF($BA24="","",INT(BK$28*AS78))</f>
        <v/>
      </c>
      <c r="BL24" s="352">
        <f>IF($BA24="","",INT(BL$28*AT78))</f>
        <v/>
      </c>
      <c r="BM24" s="352">
        <f>IF($BA24="","",INT(BM$28*AU78))</f>
        <v/>
      </c>
      <c r="BN24" s="352">
        <f>IF($BA24="","",INT(BN$28*AV78))</f>
        <v/>
      </c>
      <c r="BO24" s="352">
        <f>IF($BA24="","",INT(BO$28*AW78))</f>
        <v/>
      </c>
      <c r="BP24" s="352">
        <f>IF($BA24="","",INT(BP$28*AX78))</f>
        <v/>
      </c>
      <c r="BQ24" s="352">
        <f>IF($BA24="","",INT(BQ$28*AY78))</f>
        <v/>
      </c>
      <c r="BR24" s="1106" t="n"/>
      <c r="BS24" s="1045">
        <f>BA26</f>
        <v/>
      </c>
      <c r="BT24" s="1061">
        <f>IF(BS24=0,0,1)</f>
        <v/>
      </c>
      <c r="BU24" s="1061">
        <f>第3期!AQ126*0.5</f>
        <v/>
      </c>
      <c r="BV24" s="1240">
        <f>AVERAGE(BT49:CI49)*初始化表!B$31</f>
        <v/>
      </c>
      <c r="BW24" s="1240">
        <f>$BT24*(AL126-BW$25)/BW$26*初始化表!B$30</f>
        <v/>
      </c>
      <c r="BX24" s="1240">
        <f>$BT24*(AM126-BX$25)/BX$26*初始化表!B$33</f>
        <v/>
      </c>
      <c r="BY24" s="1240">
        <f>$BT24*(AN126-BY$25)/BY$26*初始化表!B$32</f>
        <v/>
      </c>
      <c r="BZ24" s="1240">
        <f>$BT24*(AP126-BZ$25)/BZ$26*初始化表!B$34</f>
        <v/>
      </c>
      <c r="CA24" s="1240">
        <f>$BT$5*(AW126-CA$25)/CA$26*初始化表!B$36</f>
        <v/>
      </c>
      <c r="CB24" s="1240">
        <f>CE24-CC24-BU24-SUM(BV24:CA24)/2</f>
        <v/>
      </c>
      <c r="CC24" s="1061">
        <f>IF(AO126-AX126&gt;=0,0,-0.1*(1-EXP(2*10^(-6)*(AO126-AX126))))</f>
        <v/>
      </c>
      <c r="CD24" s="1241">
        <f>SUM(BV24:CB24)</f>
        <v/>
      </c>
      <c r="CE24" s="1241">
        <f>AQ126</f>
        <v/>
      </c>
      <c r="CF24" s="1241">
        <f>BU24*2</f>
        <v/>
      </c>
      <c r="CG24" s="1106" t="n"/>
      <c r="CH24" s="1106" t="n"/>
      <c r="CI24" s="1101" t="n"/>
      <c r="CJ24" s="1101" t="n"/>
      <c r="CK24" s="1101" t="n"/>
      <c r="CL24" s="1101" t="n"/>
      <c r="CM24" s="1101" t="n"/>
      <c r="CN24" s="1101" t="n"/>
      <c r="CO24" s="1101" t="n"/>
      <c r="CP24" s="1101" t="n"/>
      <c r="CQ24" s="1101" t="n"/>
      <c r="CR24" s="1101" t="n"/>
      <c r="CS24" s="1101" t="n"/>
      <c r="CT24" s="1101" t="n"/>
      <c r="CU24" s="1101" t="n"/>
      <c r="CV24" s="1101" t="n"/>
      <c r="CW24" s="1101" t="n"/>
      <c r="CX24" s="1101" t="n"/>
      <c r="CY24" s="1101" t="n"/>
      <c r="CZ24" s="1101" t="n"/>
      <c r="DA24" s="1101" t="n"/>
      <c r="DB24" s="1101" t="n"/>
      <c r="DC24" s="1101" t="n"/>
      <c r="DD24" s="1101" t="n"/>
      <c r="DE24" s="1101" t="n"/>
      <c r="DF24" s="1101" t="n"/>
      <c r="DG24" s="1101" t="n"/>
      <c r="DH24" s="1101" t="n"/>
      <c r="DI24" s="1101" t="n"/>
    </row>
    <row r="25" ht="16" customFormat="1" customHeight="1" s="140">
      <c r="A25" s="1101" t="n"/>
      <c r="B25" s="1101" t="n"/>
      <c r="C25" s="1101" t="n"/>
      <c r="D25" s="1101" t="n"/>
      <c r="E25" s="1101" t="n"/>
      <c r="F25" s="1101" t="n"/>
      <c r="G25" s="144" t="n"/>
      <c r="H25" s="1047" t="inlineStr">
        <is>
          <t>产品1</t>
        </is>
      </c>
      <c r="I25" s="1279" t="n">
        <v>0</v>
      </c>
      <c r="J25" s="1279" t="n">
        <v>0</v>
      </c>
      <c r="K25" s="1279" t="n">
        <v>0</v>
      </c>
      <c r="L25" s="1279" t="n">
        <v>0</v>
      </c>
      <c r="M25" s="1280">
        <f>I25+J25+K25+L25</f>
        <v/>
      </c>
      <c r="N25" s="1047" t="inlineStr">
        <is>
          <t>广告费</t>
        </is>
      </c>
      <c r="O25" s="1281">
        <f>INT(SUMPRODUCT(V42:Y42,B6:E6)*O6/1000+0.5)*1000</f>
        <v/>
      </c>
      <c r="P25" s="1281">
        <f>INT(SUMPRODUCT(V43:Y43,B7:E7)*P6/1000+0.5)*1000</f>
        <v/>
      </c>
      <c r="Q25" s="1281">
        <f>INT(SUMPRODUCT(V44:Y44,B8:E8)*Q6/1000+0.5)*1000</f>
        <v/>
      </c>
      <c r="R25" s="1276">
        <f>INT(SUMPRODUCT(V45:Y45,B9:E9)*R6/1000+0.5)*1000</f>
        <v/>
      </c>
      <c r="S25" s="1282" t="n"/>
      <c r="T25" s="230" t="n"/>
      <c r="U25" s="1047" t="inlineStr">
        <is>
          <t>产品3</t>
        </is>
      </c>
      <c r="V25" s="1061">
        <f>第3期!B8</f>
        <v/>
      </c>
      <c r="W25" s="1061">
        <f>第3期!C8</f>
        <v/>
      </c>
      <c r="X25" s="1061">
        <f>第3期!D8</f>
        <v/>
      </c>
      <c r="Y25" s="1061">
        <f>第3期!E8</f>
        <v/>
      </c>
      <c r="Z25" s="1276">
        <f>第3期!F8</f>
        <v/>
      </c>
      <c r="AA25" s="144" t="n"/>
      <c r="AB25" s="280" t="inlineStr">
        <is>
          <t>产品3</t>
        </is>
      </c>
      <c r="AC25" s="1277">
        <f>AC13/初始化表!$G$17</f>
        <v/>
      </c>
      <c r="AD25" s="1277">
        <f>AD13/初始化表!$G$17</f>
        <v/>
      </c>
      <c r="AE25" s="1277">
        <f>AE13/初始化表!$G$17</f>
        <v/>
      </c>
      <c r="AF25" s="1278">
        <f>AF13/初始化表!$G$17</f>
        <v/>
      </c>
      <c r="AG25" s="1101" t="n"/>
      <c r="AH25" s="144" t="n"/>
      <c r="AI25" s="318" t="n"/>
      <c r="AJ25" s="319" t="n"/>
      <c r="AK25" s="319" t="n"/>
      <c r="AL25" s="319" t="n"/>
      <c r="AM25" s="319" t="n"/>
      <c r="AN25" s="320" t="n"/>
      <c r="AO25" s="342" t="n"/>
      <c r="AP25" s="342" t="n"/>
      <c r="AQ25" s="342" t="n"/>
      <c r="AR25" s="1050" t="n"/>
      <c r="AS25" s="1045" t="n"/>
      <c r="AT25" s="1045" t="n"/>
      <c r="AU25" s="1283">
        <f>(AU12*初始化表!E17+AU16*初始化表!F17+AU20*初始化表!G17+AU24*初始化表!H17)/1300</f>
        <v/>
      </c>
      <c r="AV25" s="1283">
        <f>(AV12*初始化表!E17+AV16*初始化表!F17+AV20*初始化表!G17+AV24*初始化表!H17)/1300</f>
        <v/>
      </c>
      <c r="AW25" s="1284">
        <f>(AW12*初始化表!E17+AW16*初始化表!F17+AW20*初始化表!G17+AW24*初始化表!H17)/1300</f>
        <v/>
      </c>
      <c r="AX25" s="1101" t="n"/>
      <c r="AY25" s="350" t="n"/>
      <c r="AZ25" s="144" t="n"/>
      <c r="BA25" s="351">
        <f>AI55</f>
        <v/>
      </c>
      <c r="BB25" s="352">
        <f>IF($BA25="","",INT(BB$28*AJ79))</f>
        <v/>
      </c>
      <c r="BC25" s="352">
        <f>IF($BA25="","",INT(BC$28*AK79))</f>
        <v/>
      </c>
      <c r="BD25" s="352">
        <f>IF($BA25="","",INT(BD$28*AL79))</f>
        <v/>
      </c>
      <c r="BE25" s="352">
        <f>IF($BA25="","",INT(BE$28*AM79))</f>
        <v/>
      </c>
      <c r="BF25" s="352">
        <f>IF($BA25="","",INT(BF$28*AN79))</f>
        <v/>
      </c>
      <c r="BG25" s="352">
        <f>IF($BA25="","",INT(BG$28*AO79))</f>
        <v/>
      </c>
      <c r="BH25" s="352">
        <f>IF($BA25="","",INT(BH$28*AP79))</f>
        <v/>
      </c>
      <c r="BI25" s="352">
        <f>IF($BA25="","",INT(BI$28*AQ79))</f>
        <v/>
      </c>
      <c r="BJ25" s="352">
        <f>IF($BA25="","",INT(BJ$28*AR79))</f>
        <v/>
      </c>
      <c r="BK25" s="352">
        <f>IF($BA25="","",INT(BK$28*AS79))</f>
        <v/>
      </c>
      <c r="BL25" s="352">
        <f>IF($BA25="","",INT(BL$28*AT79))</f>
        <v/>
      </c>
      <c r="BM25" s="352">
        <f>IF($BA25="","",INT(BM$28*AU79))</f>
        <v/>
      </c>
      <c r="BN25" s="352">
        <f>IF($BA25="","",INT(BN$28*AV79))</f>
        <v/>
      </c>
      <c r="BO25" s="352">
        <f>IF($BA25="","",INT(BO$28*AW79))</f>
        <v/>
      </c>
      <c r="BP25" s="352">
        <f>IF($BA25="","",INT(BP$28*AX79))</f>
        <v/>
      </c>
      <c r="BQ25" s="352">
        <f>IF($BA25="","",INT(BQ$28*AY79))</f>
        <v/>
      </c>
      <c r="BR25" s="1106" t="n"/>
      <c r="BS25" s="1044" t="inlineStr">
        <is>
          <t>平均值</t>
        </is>
      </c>
      <c r="BT25" s="1101" t="n"/>
      <c r="BU25" s="1101" t="n"/>
      <c r="BV25" s="1101" t="n"/>
      <c r="BW25" s="1061">
        <f>SUM(AL107:AL126)/初始化表!$B5</f>
        <v/>
      </c>
      <c r="BX25" s="1061">
        <f>SUM(AM107:AM126)/初始化表!$B5</f>
        <v/>
      </c>
      <c r="BY25" s="1061">
        <f>SUM(AN107:AN126)/初始化表!$B5</f>
        <v/>
      </c>
      <c r="BZ25" s="1061">
        <f>SUM(AP107:AP126)/初始化表!$B5</f>
        <v/>
      </c>
      <c r="CA25" s="1061">
        <f>SUM(AW107:AW126)/初始化表!$B5</f>
        <v/>
      </c>
      <c r="CB25" s="1101" t="n"/>
      <c r="CC25" s="1101" t="n"/>
      <c r="CD25" s="1101" t="n"/>
      <c r="CE25" s="1101" t="n"/>
      <c r="CF25" s="1101" t="n"/>
      <c r="CG25" s="1101" t="n"/>
      <c r="CH25" s="1101" t="n"/>
      <c r="CI25" s="1101" t="n"/>
      <c r="CJ25" s="1106" t="n"/>
      <c r="CK25" s="1101" t="n"/>
      <c r="CL25" s="1101" t="n"/>
      <c r="CM25" s="1101" t="n"/>
      <c r="CN25" s="1101" t="n"/>
      <c r="CO25" s="1101" t="n"/>
      <c r="CP25" s="1101" t="n"/>
      <c r="CQ25" s="1101" t="n"/>
      <c r="CR25" s="1101" t="n"/>
      <c r="CS25" s="1101" t="n"/>
      <c r="CT25" s="1101" t="n"/>
      <c r="CU25" s="1101" t="n"/>
      <c r="CV25" s="1101" t="n"/>
      <c r="CW25" s="1101" t="n"/>
      <c r="CX25" s="1101" t="n"/>
      <c r="CY25" s="1101" t="n"/>
      <c r="CZ25" s="1101" t="n"/>
      <c r="DA25" s="1101" t="n"/>
      <c r="DB25" s="1101" t="n"/>
      <c r="DC25" s="1101" t="n"/>
      <c r="DD25" s="1101" t="n"/>
      <c r="DE25" s="1101" t="n"/>
      <c r="DF25" s="1101" t="n"/>
      <c r="DG25" s="1101" t="n"/>
      <c r="DH25" s="1101" t="n"/>
      <c r="DI25" s="1101" t="n"/>
    </row>
    <row r="26" ht="16" customFormat="1" customHeight="1" s="140">
      <c r="A26" s="1233" t="inlineStr">
        <is>
          <t>公司会计项目</t>
        </is>
      </c>
      <c r="B26" s="1210" t="n"/>
      <c r="C26" s="1210" t="n"/>
      <c r="D26" s="1210" t="n"/>
      <c r="E26" s="1210" t="n"/>
      <c r="F26" s="1234" t="n"/>
      <c r="G26" s="144" t="n"/>
      <c r="H26" s="1047" t="inlineStr">
        <is>
          <t>产品2</t>
        </is>
      </c>
      <c r="I26" s="1279" t="n">
        <v>0</v>
      </c>
      <c r="J26" s="1279" t="n">
        <v>0</v>
      </c>
      <c r="K26" s="1279" t="n">
        <v>0</v>
      </c>
      <c r="L26" s="1279" t="n">
        <v>0</v>
      </c>
      <c r="M26" s="1280">
        <f>I26+J26+K26+L26</f>
        <v/>
      </c>
      <c r="N26" s="1047" t="inlineStr">
        <is>
          <t>促销费</t>
        </is>
      </c>
      <c r="O26" s="1281">
        <f>INT(SUMPRODUCT(V42:V45,B6:B9)*O8/1000+0.5)*1000</f>
        <v/>
      </c>
      <c r="P26" s="1281">
        <f>INT(SUMPRODUCT(W42:W45,C6:C9)*P8/1000+0.5)*1000</f>
        <v/>
      </c>
      <c r="Q26" s="1281">
        <f>INT(SUMPRODUCT(X42:X45,D6:D9)*Q8/1000+0.5)*1000</f>
        <v/>
      </c>
      <c r="R26" s="1276">
        <f>INT(SUMPRODUCT(Y42:Y45,E6:E9)*R8/1000+0.5)*1000</f>
        <v/>
      </c>
      <c r="S26" s="1282" t="n"/>
      <c r="T26" s="230" t="n"/>
      <c r="U26" s="1047" t="inlineStr">
        <is>
          <t>产品4</t>
        </is>
      </c>
      <c r="V26" s="1061">
        <f>第3期!B9</f>
        <v/>
      </c>
      <c r="W26" s="1061">
        <f>第3期!C9</f>
        <v/>
      </c>
      <c r="X26" s="1061">
        <f>第3期!D9</f>
        <v/>
      </c>
      <c r="Y26" s="1061">
        <f>第3期!E9</f>
        <v/>
      </c>
      <c r="Z26" s="1276">
        <f>第3期!F9</f>
        <v/>
      </c>
      <c r="AA26" s="144" t="n"/>
      <c r="AB26" s="283" t="inlineStr">
        <is>
          <t>产品4</t>
        </is>
      </c>
      <c r="AC26" s="1285">
        <f>AC14/初始化表!$H$17</f>
        <v/>
      </c>
      <c r="AD26" s="1285">
        <f>AD14/初始化表!$H$17</f>
        <v/>
      </c>
      <c r="AE26" s="1285">
        <f>AE14/初始化表!$H$17</f>
        <v/>
      </c>
      <c r="AF26" s="1286">
        <f>AF14/初始化表!$H$17</f>
        <v/>
      </c>
      <c r="AG26" s="1101" t="n"/>
      <c r="AH26" s="144" t="n"/>
      <c r="AI26" s="317" t="n"/>
      <c r="AJ26" s="312">
        <f>I56</f>
        <v/>
      </c>
      <c r="AK26" s="321" t="n"/>
      <c r="AL26" s="321" t="n"/>
      <c r="AM26" s="312" t="n"/>
      <c r="AN26" s="1287">
        <f>O43</f>
        <v/>
      </c>
      <c r="AO26" s="342" t="n"/>
      <c r="AP26" s="342" t="n"/>
      <c r="AQ26" s="342" t="n"/>
      <c r="AR26" s="1050" t="n"/>
      <c r="AS26" s="1288" t="inlineStr">
        <is>
          <t>本期销售</t>
        </is>
      </c>
      <c r="AT26" s="1283">
        <f>(SUM(AM9:AM12)*初始化表!E17+SUM(AM13:AM16)*初始化表!F17+SUM(AM17:AM20)*初始化表!G17+SUM(AM21:AM24)*初始化表!H17)/1300</f>
        <v/>
      </c>
      <c r="AU26" s="1045" t="n"/>
      <c r="AV26" s="1045" t="n"/>
      <c r="AW26" s="1052" t="n"/>
      <c r="AX26" s="1101" t="n"/>
      <c r="AY26" s="350" t="n"/>
      <c r="AZ26" s="144" t="n"/>
      <c r="BA26" s="351">
        <f>AI56</f>
        <v/>
      </c>
      <c r="BB26" s="352">
        <f>IF($BA26="","",INT(BB$28*AJ80))</f>
        <v/>
      </c>
      <c r="BC26" s="352">
        <f>IF($BA26="","",INT(BC$28*AK80))</f>
        <v/>
      </c>
      <c r="BD26" s="352">
        <f>IF($BA26="","",INT(BD$28*AL80))</f>
        <v/>
      </c>
      <c r="BE26" s="352">
        <f>IF($BA26="","",INT(BE$28*AM80))</f>
        <v/>
      </c>
      <c r="BF26" s="352">
        <f>IF($BA26="","",INT(BF$28*AN80))</f>
        <v/>
      </c>
      <c r="BG26" s="352">
        <f>IF($BA26="","",INT(BG$28*AO80))</f>
        <v/>
      </c>
      <c r="BH26" s="352">
        <f>IF($BA26="","",INT(BH$28*AP80))</f>
        <v/>
      </c>
      <c r="BI26" s="352">
        <f>IF($BA26="","",INT(BI$28*AQ80))</f>
        <v/>
      </c>
      <c r="BJ26" s="352">
        <f>IF($BA26="","",INT(BJ$28*AR80))</f>
        <v/>
      </c>
      <c r="BK26" s="352">
        <f>IF($BA26="","",INT(BK$28*AS80))</f>
        <v/>
      </c>
      <c r="BL26" s="352">
        <f>IF($BA26="","",INT(BL$28*AT80))</f>
        <v/>
      </c>
      <c r="BM26" s="352">
        <f>IF($BA26="","",INT(BM$28*AU80))</f>
        <v/>
      </c>
      <c r="BN26" s="352">
        <f>IF($BA26="","",INT(BN$28*AV80))</f>
        <v/>
      </c>
      <c r="BO26" s="352">
        <f>IF($BA26="","",INT(BO$28*AW80))</f>
        <v/>
      </c>
      <c r="BP26" s="352">
        <f>IF($BA26="","",INT(BP$28*AX80))</f>
        <v/>
      </c>
      <c r="BQ26" s="352">
        <f>IF($BA26="","",INT(BQ$28*AY80))</f>
        <v/>
      </c>
      <c r="BR26" s="1106" t="n"/>
      <c r="BS26" s="1044" t="inlineStr">
        <is>
          <t>标准差</t>
        </is>
      </c>
      <c r="BT26" s="1101" t="n"/>
      <c r="BU26" s="1101" t="n"/>
      <c r="BV26" s="1101" t="n"/>
      <c r="BW26" s="370">
        <f>_xlfn.STDEV.P(AL107:AL126)</f>
        <v/>
      </c>
      <c r="BX26" s="370">
        <f>_xlfn.STDEV.P(AM107:AM126)</f>
        <v/>
      </c>
      <c r="BY26" s="371">
        <f>_xlfn.STDEV.P(AN107:AN126)</f>
        <v/>
      </c>
      <c r="BZ26" s="371">
        <f>_xlfn.STDEV.P(AP107:AP126)</f>
        <v/>
      </c>
      <c r="CA26" s="1289">
        <f>_xlfn.STDEV.P(AW107:AW126)</f>
        <v/>
      </c>
      <c r="CB26" s="1101" t="n"/>
      <c r="CC26" s="1101" t="n"/>
      <c r="CD26" s="1101" t="n"/>
      <c r="CE26" s="1101" t="n"/>
      <c r="CF26" s="1101" t="n"/>
      <c r="CG26" s="1101" t="n"/>
      <c r="CH26" s="1101" t="n"/>
      <c r="CI26" s="1101" t="n"/>
      <c r="CJ26" s="1106" t="n"/>
      <c r="CK26" s="1101" t="n"/>
      <c r="CL26" s="1101" t="n"/>
      <c r="CM26" s="1101" t="n"/>
      <c r="CN26" s="1101" t="n"/>
      <c r="CO26" s="1101" t="n"/>
      <c r="CP26" s="1101" t="n"/>
      <c r="CQ26" s="1101" t="n"/>
      <c r="CR26" s="1101" t="n"/>
      <c r="CS26" s="1101" t="n"/>
      <c r="CT26" s="1101" t="n"/>
      <c r="CU26" s="1101" t="n"/>
      <c r="CV26" s="1101" t="n"/>
      <c r="CW26" s="1101" t="n"/>
      <c r="CX26" s="1101" t="n"/>
      <c r="CY26" s="1101" t="n"/>
      <c r="CZ26" s="1101" t="n"/>
      <c r="DA26" s="1101" t="n"/>
      <c r="DB26" s="1101" t="n"/>
      <c r="DC26" s="1101" t="n"/>
      <c r="DD26" s="1101" t="n"/>
      <c r="DE26" s="1101" t="n"/>
      <c r="DF26" s="1101" t="n"/>
      <c r="DG26" s="1101" t="n"/>
      <c r="DH26" s="1101" t="n"/>
      <c r="DI26" s="1101" t="n"/>
    </row>
    <row r="27" ht="16" customFormat="1" customHeight="1" s="140">
      <c r="A27" s="1047" t="inlineStr">
        <is>
          <t>第8期会计项目</t>
        </is>
      </c>
      <c r="B27" s="1045" t="n"/>
      <c r="C27" s="1044" t="inlineStr">
        <is>
          <t>收  支</t>
        </is>
      </c>
      <c r="D27" s="1044" t="inlineStr">
        <is>
          <t>本期收入</t>
        </is>
      </c>
      <c r="E27" s="1044" t="inlineStr">
        <is>
          <t>本期成本</t>
        </is>
      </c>
      <c r="F27" s="1091" t="inlineStr">
        <is>
          <t>现金累计</t>
        </is>
      </c>
      <c r="G27" s="144" t="n"/>
      <c r="H27" s="1047" t="inlineStr">
        <is>
          <t>产品3</t>
        </is>
      </c>
      <c r="I27" s="1279" t="n">
        <v>0</v>
      </c>
      <c r="J27" s="1279" t="n">
        <v>0</v>
      </c>
      <c r="K27" s="1279" t="n">
        <v>0</v>
      </c>
      <c r="L27" s="1279" t="n">
        <v>0</v>
      </c>
      <c r="M27" s="1280">
        <f>I27+J27+K27+L27</f>
        <v/>
      </c>
      <c r="N27" s="1047" t="inlineStr">
        <is>
          <t>实际营销</t>
        </is>
      </c>
      <c r="O27" s="1044" t="inlineStr">
        <is>
          <t>产品市场1</t>
        </is>
      </c>
      <c r="P27" s="1044" t="inlineStr">
        <is>
          <t>产品市场2</t>
        </is>
      </c>
      <c r="Q27" s="1044" t="inlineStr">
        <is>
          <t>产品市场3</t>
        </is>
      </c>
      <c r="R27" s="1091" t="inlineStr">
        <is>
          <t>产品市场4</t>
        </is>
      </c>
      <c r="S27" s="1100" t="n"/>
      <c r="T27" s="230" t="n"/>
      <c r="U27" s="1073" t="inlineStr">
        <is>
          <t>促销费</t>
        </is>
      </c>
      <c r="V27" s="1290">
        <f>第3期!B10</f>
        <v/>
      </c>
      <c r="W27" s="1290">
        <f>第3期!C10</f>
        <v/>
      </c>
      <c r="X27" s="1290">
        <f>第3期!D10</f>
        <v/>
      </c>
      <c r="Y27" s="1290">
        <f>第3期!E10</f>
        <v/>
      </c>
      <c r="Z27" s="1064" t="n"/>
      <c r="AA27" s="144" t="n"/>
      <c r="AB27" s="267" t="n"/>
      <c r="AC27" s="267" t="n"/>
      <c r="AD27" s="267" t="n"/>
      <c r="AE27" s="267" t="n"/>
      <c r="AF27" s="267" t="n"/>
      <c r="AG27" s="267" t="n"/>
      <c r="AH27" s="144" t="n"/>
      <c r="AI27" s="317" t="n"/>
      <c r="AJ27" s="312">
        <f>J56</f>
        <v/>
      </c>
      <c r="AK27" s="321" t="n"/>
      <c r="AL27" s="321" t="n"/>
      <c r="AM27" s="312" t="n"/>
      <c r="AN27" s="1287">
        <f>P43</f>
        <v/>
      </c>
      <c r="AO27" s="342" t="n"/>
      <c r="AP27" s="342" t="n"/>
      <c r="AQ27" s="342" t="n"/>
      <c r="AR27" s="1050" t="n"/>
      <c r="AS27" s="1288" t="inlineStr">
        <is>
          <t>本期需求</t>
        </is>
      </c>
      <c r="AT27" s="1283">
        <f>(AR12*初始化表!E17+AR16*初始化表!F17+AR20*初始化表!G17+AR24*初始化表!H17)/1300</f>
        <v/>
      </c>
      <c r="AU27" s="1045" t="n"/>
      <c r="AV27" s="1045" t="n"/>
      <c r="AW27" s="1052" t="n"/>
      <c r="AX27" s="1101" t="n"/>
      <c r="AY27" s="350" t="n"/>
      <c r="AZ27" s="144" t="n"/>
      <c r="BA27" s="1044" t="inlineStr">
        <is>
          <t>市场均价</t>
        </is>
      </c>
      <c r="BB27" s="352">
        <f>INT(SUMPRODUCT(AJ37:AJ56,AJ61:AJ80))</f>
        <v/>
      </c>
      <c r="BC27" s="352">
        <f>INT(SUMPRODUCT(AK37:AK56,AK61:AK80))</f>
        <v/>
      </c>
      <c r="BD27" s="352">
        <f>INT(SUMPRODUCT(AL37:AL56,AL61:AL80))</f>
        <v/>
      </c>
      <c r="BE27" s="352">
        <f>INT(SUMPRODUCT(AM37:AM56,AM61:AM80))</f>
        <v/>
      </c>
      <c r="BF27" s="352">
        <f>INT(SUMPRODUCT(AN37:AN56,AN61:AN80))</f>
        <v/>
      </c>
      <c r="BG27" s="352">
        <f>INT(SUMPRODUCT(AO37:AO56,AO61:AO80))</f>
        <v/>
      </c>
      <c r="BH27" s="352">
        <f>INT(SUMPRODUCT(AP37:AP56,AP61:AP80))</f>
        <v/>
      </c>
      <c r="BI27" s="352">
        <f>INT(SUMPRODUCT(AQ37:AQ56,AQ61:AQ80))</f>
        <v/>
      </c>
      <c r="BJ27" s="352">
        <f>INT(SUMPRODUCT(AR37:AR56,AR61:AR80))</f>
        <v/>
      </c>
      <c r="BK27" s="352">
        <f>INT(SUMPRODUCT(AS37:AS56,AS61:AS80))</f>
        <v/>
      </c>
      <c r="BL27" s="352">
        <f>INT(SUMPRODUCT(AT37:AT56,AT61:AT80))</f>
        <v/>
      </c>
      <c r="BM27" s="352">
        <f>INT(SUMPRODUCT(AU37:AU56,AU61:AU80))</f>
        <v/>
      </c>
      <c r="BN27" s="352">
        <f>INT(SUMPRODUCT(AV37:AV56,AV61:AV80))</f>
        <v/>
      </c>
      <c r="BO27" s="352">
        <f>INT(SUMPRODUCT(AW37:AW56,AW61:AW80))</f>
        <v/>
      </c>
      <c r="BP27" s="352">
        <f>INT(SUMPRODUCT(AX37:AX56,AX61:AX80))</f>
        <v/>
      </c>
      <c r="BQ27" s="352">
        <f>INT(SUMPRODUCT(AY37:AY56,AY61:AY80))</f>
        <v/>
      </c>
      <c r="BR27" s="1106" t="n"/>
      <c r="BS27" s="1046" t="inlineStr">
        <is>
          <t>每10W收益</t>
        </is>
      </c>
      <c r="BW27" s="373">
        <f>100000/BW26*初始化表!B30</f>
        <v/>
      </c>
      <c r="BX27" s="373">
        <f>100000/BX26*初始化表!B33</f>
        <v/>
      </c>
      <c r="BY27" s="373">
        <f>100000/BY26*初始化表!B32</f>
        <v/>
      </c>
      <c r="BZ27" s="373">
        <f>100000/BZ26*初始化表!B34</f>
        <v/>
      </c>
      <c r="CA27" s="1106" t="n"/>
      <c r="CB27" s="1106" t="n"/>
      <c r="CC27" s="1106" t="n"/>
      <c r="CD27" s="1106" t="n"/>
      <c r="CE27" s="1106" t="n"/>
      <c r="CF27" s="1106" t="n"/>
      <c r="CG27" s="1106" t="n"/>
      <c r="CH27" s="1106" t="n"/>
      <c r="CI27" s="1106" t="n"/>
      <c r="CJ27" s="1106" t="n"/>
      <c r="CK27" s="1101" t="n"/>
      <c r="CL27" s="1101" t="n"/>
      <c r="CM27" s="1101" t="n"/>
      <c r="CN27" s="1101" t="n"/>
      <c r="CO27" s="1101" t="n"/>
      <c r="CP27" s="1101" t="n"/>
      <c r="CQ27" s="1101" t="n"/>
      <c r="CR27" s="1101" t="n"/>
      <c r="CS27" s="1101" t="n"/>
      <c r="CT27" s="1101" t="n"/>
      <c r="CU27" s="1101" t="n"/>
      <c r="CV27" s="1101" t="n"/>
      <c r="CW27" s="1101" t="n"/>
      <c r="CX27" s="1101" t="n"/>
      <c r="CY27" s="1101" t="n"/>
      <c r="CZ27" s="1101" t="n"/>
      <c r="DA27" s="1101" t="n"/>
      <c r="DB27" s="1101" t="n"/>
      <c r="DC27" s="1101" t="n"/>
      <c r="DD27" s="1101" t="n"/>
      <c r="DE27" s="1101" t="n"/>
      <c r="DF27" s="1101" t="n"/>
      <c r="DG27" s="1101" t="n"/>
      <c r="DH27" s="1101" t="n"/>
      <c r="DI27" s="1101" t="n"/>
    </row>
    <row r="28" ht="16" customFormat="1" customHeight="1" s="140">
      <c r="A28" s="1047" t="inlineStr">
        <is>
          <t>上期转来</t>
        </is>
      </c>
      <c r="C28" s="1291">
        <f>第3期!F64</f>
        <v/>
      </c>
      <c r="F28" s="1239" t="n"/>
      <c r="G28" s="144" t="n"/>
      <c r="H28" s="1047" t="inlineStr">
        <is>
          <t>产品4</t>
        </is>
      </c>
      <c r="I28" s="1279" t="n">
        <v>0</v>
      </c>
      <c r="J28" s="1279" t="n">
        <v>0</v>
      </c>
      <c r="K28" s="1279" t="n">
        <v>0</v>
      </c>
      <c r="L28" s="1279" t="n">
        <v>0</v>
      </c>
      <c r="M28" s="1280">
        <f>I28+J28+K28+L28</f>
        <v/>
      </c>
      <c r="N28" s="1047" t="inlineStr">
        <is>
          <t>广告费</t>
        </is>
      </c>
      <c r="O28" s="1270" t="e">
        <v>#DIV/0!</v>
      </c>
      <c r="P28" s="1270" t="e">
        <v>#DIV/0!</v>
      </c>
      <c r="Q28" s="1270" t="e">
        <v>#DIV/0!</v>
      </c>
      <c r="R28" s="1270" t="e">
        <v>#DIV/0!</v>
      </c>
      <c r="S28" s="1282" t="n"/>
      <c r="T28" s="230" t="n"/>
      <c r="U28" s="1101" t="n"/>
      <c r="V28" s="1101" t="n"/>
      <c r="W28" s="1101" t="n"/>
      <c r="X28" s="1101" t="n"/>
      <c r="Y28" s="1101" t="n"/>
      <c r="Z28" s="1101" t="n"/>
      <c r="AA28" s="144" t="n"/>
      <c r="AB28" s="710" t="inlineStr">
        <is>
          <t>单位成本利润</t>
        </is>
      </c>
      <c r="AC28" s="710" t="inlineStr">
        <is>
          <t>市场1</t>
        </is>
      </c>
      <c r="AD28" s="710" t="inlineStr">
        <is>
          <t>市场2</t>
        </is>
      </c>
      <c r="AE28" s="710" t="inlineStr">
        <is>
          <t>市场3</t>
        </is>
      </c>
      <c r="AF28" s="710" t="inlineStr">
        <is>
          <t>市场4</t>
        </is>
      </c>
      <c r="AG28" s="1101" t="n"/>
      <c r="AH28" s="144" t="n"/>
      <c r="AI28" s="317" t="n"/>
      <c r="AJ28" s="312">
        <f>K56</f>
        <v/>
      </c>
      <c r="AK28" s="321" t="n"/>
      <c r="AL28" s="321" t="n"/>
      <c r="AM28" s="312" t="n"/>
      <c r="AN28" s="1287">
        <f>Q43</f>
        <v/>
      </c>
      <c r="AO28" s="342" t="n"/>
      <c r="AP28" s="342" t="n"/>
      <c r="AQ28" s="342" t="n"/>
      <c r="AR28" s="1050" t="n"/>
      <c r="AS28" s="1288" t="inlineStr">
        <is>
          <t>本期实际销售（剔除满足上期订单后）</t>
        </is>
      </c>
      <c r="AT28" s="1283">
        <f>(AT12*初始化表!E17+AT16*初始化表!F17+AT20*初始化表!G17+AT24*初始化表!H17)/1300</f>
        <v/>
      </c>
      <c r="AU28" s="1045" t="n"/>
      <c r="AV28" s="1288" t="inlineStr">
        <is>
          <t>当期生产</t>
        </is>
      </c>
      <c r="AW28" s="1284">
        <f>(SUM(I25:L25)*初始化表!E17+SUM(I26:L26)*初始化表!F17+SUM(I27:L27)*初始化表!G17+SUM(I28:L28)*初始化表!H17)/1300</f>
        <v/>
      </c>
      <c r="AX28" s="1101" t="n"/>
      <c r="AY28" s="350" t="n"/>
      <c r="AZ28" s="144" t="n"/>
      <c r="BA28" s="1044" t="inlineStr">
        <is>
          <t>市场总需求</t>
        </is>
      </c>
      <c r="BB28" s="1292">
        <f>IF(ISERROR(AM9/AN9),0,AM9/AN9)</f>
        <v/>
      </c>
      <c r="BC28" s="1292">
        <f>IF(ISERROR($AM$10/$AN$10),0,$AM$10/$AN$10)</f>
        <v/>
      </c>
      <c r="BD28" s="1292">
        <f>IF(ISERROR($AM$11/$AN$11),0,$AM$11/$AN$11)</f>
        <v/>
      </c>
      <c r="BE28" s="1292">
        <f>IF(ISERROR($AM$12/$AN$12),0,$AM$12/$AN$12)</f>
        <v/>
      </c>
      <c r="BF28" s="1292">
        <f>IF(ISERROR($AM$13/$AN$13),0,$AM$13/$AN$13)</f>
        <v/>
      </c>
      <c r="BG28" s="1292">
        <f>IF(ISERROR($AM$14/$AN$14),0,$AM$14/$AN$14)</f>
        <v/>
      </c>
      <c r="BH28" s="1292">
        <f>IF(ISERROR($AM$15/$AN$15),0,$AM$15/$AN$15)</f>
        <v/>
      </c>
      <c r="BI28" s="1292">
        <f>IF(ISERROR($AM$16/$AN$16),0,$AM$16/$AN$16)</f>
        <v/>
      </c>
      <c r="BJ28" s="1292">
        <f>IF(ISERROR($AM$17/$AN$17),0,$AM$17/$AN$17)</f>
        <v/>
      </c>
      <c r="BK28" s="1292">
        <f>IF(ISERROR($AM$18/$AN$18),0,$AM$18/$AN$18)</f>
        <v/>
      </c>
      <c r="BL28" s="1292">
        <f>IF(ISERROR($AM$19/$AN$19),0,$AM$19/$AN$19)</f>
        <v/>
      </c>
      <c r="BM28" s="1292">
        <f>IF(ISERROR($AM$20/$AN$20),0,$AM$20/$AN$20)</f>
        <v/>
      </c>
      <c r="BN28" s="1292">
        <f>IF(ISERROR($AM$21/$AN$21),0,$AM$21/$AN$21)</f>
        <v/>
      </c>
      <c r="BO28" s="1292">
        <f>IF(ISERROR($AM$22/$AN$22),0,$AM$22/$AN$22)</f>
        <v/>
      </c>
      <c r="BP28" s="1292">
        <f>IF(ISERROR($AM$23/$AN$23),0,$AM$23/$AN$23)</f>
        <v/>
      </c>
      <c r="BQ28" s="1292">
        <f>IF(ISERROR($AM$24/$AN$24),0,$AM$24/$AN$24)</f>
        <v/>
      </c>
      <c r="BR28" s="1106" t="n"/>
      <c r="BS28" s="1044" t="inlineStr">
        <is>
          <t>公司</t>
        </is>
      </c>
      <c r="BT28" s="1044" t="inlineStr">
        <is>
          <t>产品1</t>
        </is>
      </c>
      <c r="BX28" s="1044" t="inlineStr">
        <is>
          <t>产品2</t>
        </is>
      </c>
      <c r="CB28" s="1044" t="inlineStr">
        <is>
          <t>产品3</t>
        </is>
      </c>
      <c r="CF28" s="1044" t="inlineStr">
        <is>
          <t>产品4</t>
        </is>
      </c>
      <c r="CJ28" s="1106" t="n"/>
      <c r="CK28" s="1101" t="n"/>
      <c r="CL28" s="1101" t="n"/>
      <c r="CM28" s="1101" t="n"/>
      <c r="CN28" s="1101" t="n"/>
      <c r="CO28" s="1101" t="n"/>
      <c r="CP28" s="1101" t="n"/>
      <c r="CQ28" s="1101" t="n"/>
      <c r="CR28" s="1101" t="n"/>
      <c r="CS28" s="1101" t="n"/>
      <c r="CT28" s="1101" t="n"/>
      <c r="CU28" s="1101" t="n"/>
      <c r="CV28" s="1101" t="n"/>
      <c r="CW28" s="1101" t="n"/>
      <c r="CX28" s="1101" t="n"/>
      <c r="CY28" s="1101" t="n"/>
      <c r="CZ28" s="1101" t="n"/>
      <c r="DA28" s="1101" t="n"/>
      <c r="DB28" s="1101" t="n"/>
      <c r="DC28" s="1101" t="n"/>
      <c r="DD28" s="1101" t="n"/>
      <c r="DE28" s="1101" t="n"/>
      <c r="DF28" s="1101" t="n"/>
      <c r="DG28" s="1101" t="n"/>
      <c r="DH28" s="1101" t="n"/>
      <c r="DI28" s="1101" t="n"/>
    </row>
    <row r="29" ht="16" customFormat="1" customHeight="1" s="140">
      <c r="A29" s="1047" t="inlineStr">
        <is>
          <t>银行贷款</t>
        </is>
      </c>
      <c r="C29" s="1061">
        <f>B24</f>
        <v/>
      </c>
      <c r="D29" s="1293" t="n"/>
      <c r="E29" s="1293" t="n"/>
      <c r="F29" s="1291">
        <f>C28+C29</f>
        <v/>
      </c>
      <c r="G29" s="144" t="n"/>
      <c r="H29" s="167" t="inlineStr">
        <is>
          <t>剩余工人</t>
        </is>
      </c>
      <c r="I29" s="1294">
        <f>(H17-C22+初始化表!H4*B22)-((B17+D17)*初始化表!E18+(B18+D18)*初始化表!F18+(B19+D19)*初始化表!G18+(B20+D20)*初始化表!H18)/520</f>
        <v/>
      </c>
      <c r="J29" s="200" t="inlineStr">
        <is>
          <t>原料剩余</t>
        </is>
      </c>
      <c r="K29" s="1295">
        <f>H43-(SUM(B17:E17)*初始化表!E19+SUM(B18:E18)*初始化表!F19+SUM(B19:E19)*初始化表!G19+SUM(B20:E20)*初始化表!H19)</f>
        <v/>
      </c>
      <c r="L29" s="1239" t="n"/>
      <c r="M29" s="178" t="n"/>
      <c r="N29" s="1073" t="inlineStr">
        <is>
          <t>促销费</t>
        </is>
      </c>
      <c r="O29" s="1270" t="e">
        <v>#DIV/0!</v>
      </c>
      <c r="P29" s="1270" t="e">
        <v>#DIV/0!</v>
      </c>
      <c r="Q29" s="1270" t="e">
        <v>#DIV/0!</v>
      </c>
      <c r="R29" s="1270" t="e">
        <v>#DIV/0!</v>
      </c>
      <c r="S29" s="1282" t="n"/>
      <c r="T29" s="230" t="n"/>
      <c r="U29" s="1041" t="inlineStr">
        <is>
          <t>上期均价</t>
        </is>
      </c>
      <c r="V29" s="1053" t="inlineStr">
        <is>
          <t>市场1</t>
        </is>
      </c>
      <c r="W29" s="1053" t="inlineStr">
        <is>
          <t>市场2</t>
        </is>
      </c>
      <c r="X29" s="1053" t="inlineStr">
        <is>
          <t>市场3</t>
        </is>
      </c>
      <c r="Y29" s="1090" t="inlineStr">
        <is>
          <t>市场4</t>
        </is>
      </c>
      <c r="Z29" s="1101" t="n"/>
      <c r="AA29" s="144" t="n"/>
      <c r="AB29" s="710" t="inlineStr">
        <is>
          <t>产品1</t>
        </is>
      </c>
      <c r="AC29" s="1267">
        <f>AC11/AD5</f>
        <v/>
      </c>
      <c r="AD29" s="1267">
        <f>AD11/AE5</f>
        <v/>
      </c>
      <c r="AE29" s="1267">
        <f>AE11/AF5</f>
        <v/>
      </c>
      <c r="AF29" s="1267">
        <f>AF11/AG5</f>
        <v/>
      </c>
      <c r="AG29" s="1101" t="n"/>
      <c r="AH29" s="144" t="n"/>
      <c r="AI29" s="323" t="n"/>
      <c r="AJ29" s="324">
        <f>L56</f>
        <v/>
      </c>
      <c r="AK29" s="325" t="n"/>
      <c r="AL29" s="325" t="n"/>
      <c r="AM29" s="324" t="n"/>
      <c r="AN29" s="1296">
        <f>R43</f>
        <v/>
      </c>
      <c r="AO29" s="345" t="n"/>
      <c r="AP29" s="345" t="n"/>
      <c r="AQ29" s="345" t="n"/>
      <c r="AR29" s="1050" t="n"/>
      <c r="AS29" s="1288" t="inlineStr">
        <is>
          <t>上期订单</t>
        </is>
      </c>
      <c r="AT29" s="1283">
        <f>(SUM(AK9:AK12)*初始化表!E17+SUM(AK13:AK16)*初始化表!F17+SUM(AK17:AK20)*初始化表!G17+SUM(AK21:AK24)*初始化表!H17)/1300</f>
        <v/>
      </c>
      <c r="AU29" s="1045" t="n"/>
      <c r="AV29" s="1288" t="n"/>
      <c r="AW29" s="1284" t="n"/>
      <c r="AX29" s="1101" t="n"/>
      <c r="AY29" s="350" t="n"/>
      <c r="AZ29" s="144" t="n"/>
      <c r="BA29" s="356" t="inlineStr">
        <is>
          <t>本公司价格</t>
        </is>
      </c>
      <c r="BB29" s="1061">
        <f>B6</f>
        <v/>
      </c>
      <c r="BC29" s="1061">
        <f>C6</f>
        <v/>
      </c>
      <c r="BD29" s="1061">
        <f>D6</f>
        <v/>
      </c>
      <c r="BE29" s="1061">
        <f>E6</f>
        <v/>
      </c>
      <c r="BF29" s="1061">
        <f>B7</f>
        <v/>
      </c>
      <c r="BG29" s="1061">
        <f>C7</f>
        <v/>
      </c>
      <c r="BH29" s="1061">
        <f>D7</f>
        <v/>
      </c>
      <c r="BI29" s="1061">
        <f>E7</f>
        <v/>
      </c>
      <c r="BJ29" s="1061">
        <f>B8</f>
        <v/>
      </c>
      <c r="BK29" s="1061">
        <f>C8</f>
        <v/>
      </c>
      <c r="BL29" s="1061">
        <f>D8</f>
        <v/>
      </c>
      <c r="BM29" s="1061">
        <f>E8</f>
        <v/>
      </c>
      <c r="BN29" s="1061">
        <f>B9</f>
        <v/>
      </c>
      <c r="BO29" s="1061">
        <f>C9</f>
        <v/>
      </c>
      <c r="BP29" s="1061">
        <f>D9</f>
        <v/>
      </c>
      <c r="BQ29" s="1061">
        <f>E9</f>
        <v/>
      </c>
      <c r="BR29" s="1106" t="n"/>
      <c r="BT29" s="1044" t="inlineStr">
        <is>
          <t>市场1</t>
        </is>
      </c>
      <c r="BU29" s="1044" t="inlineStr">
        <is>
          <t>市场2</t>
        </is>
      </c>
      <c r="BV29" s="1044" t="inlineStr">
        <is>
          <t>市场3</t>
        </is>
      </c>
      <c r="BW29" s="1044" t="inlineStr">
        <is>
          <t>市场4</t>
        </is>
      </c>
      <c r="BX29" s="1044" t="inlineStr">
        <is>
          <t>市场1</t>
        </is>
      </c>
      <c r="BY29" s="1044" t="inlineStr">
        <is>
          <t>市场2</t>
        </is>
      </c>
      <c r="BZ29" s="1044" t="inlineStr">
        <is>
          <t>市场3</t>
        </is>
      </c>
      <c r="CA29" s="1044" t="inlineStr">
        <is>
          <t>市场4</t>
        </is>
      </c>
      <c r="CB29" s="1044" t="inlineStr">
        <is>
          <t>市场1</t>
        </is>
      </c>
      <c r="CC29" s="1044" t="inlineStr">
        <is>
          <t>市场2</t>
        </is>
      </c>
      <c r="CD29" s="1044" t="inlineStr">
        <is>
          <t>市场3</t>
        </is>
      </c>
      <c r="CE29" s="1044" t="inlineStr">
        <is>
          <t>市场4</t>
        </is>
      </c>
      <c r="CF29" s="1044" t="inlineStr">
        <is>
          <t>市场1</t>
        </is>
      </c>
      <c r="CG29" s="1044" t="inlineStr">
        <is>
          <t>市场2</t>
        </is>
      </c>
      <c r="CH29" s="1044" t="inlineStr">
        <is>
          <t>市场3</t>
        </is>
      </c>
      <c r="CI29" s="1044" t="inlineStr">
        <is>
          <t>市场4</t>
        </is>
      </c>
      <c r="CJ29" s="1106" t="n"/>
      <c r="CK29" s="1101" t="n"/>
      <c r="CL29" s="1101" t="n"/>
      <c r="CM29" s="1101" t="n"/>
      <c r="CN29" s="1101" t="n"/>
      <c r="CO29" s="1101" t="n"/>
      <c r="CP29" s="1101" t="n"/>
      <c r="CQ29" s="1101" t="n"/>
      <c r="CR29" s="1101" t="n"/>
      <c r="CS29" s="1101" t="n"/>
      <c r="CT29" s="1101" t="n"/>
      <c r="CU29" s="1101" t="n"/>
      <c r="CV29" s="1101" t="n"/>
      <c r="CW29" s="1101" t="n"/>
      <c r="CX29" s="1101" t="n"/>
      <c r="CY29" s="1101" t="n"/>
      <c r="CZ29" s="1101" t="n"/>
      <c r="DA29" s="1101" t="n"/>
      <c r="DB29" s="1101" t="n"/>
      <c r="DC29" s="1101" t="n"/>
      <c r="DD29" s="1101" t="n"/>
      <c r="DE29" s="1101" t="n"/>
      <c r="DF29" s="1101" t="n"/>
      <c r="DG29" s="1101" t="n"/>
      <c r="DH29" s="1101" t="n"/>
      <c r="DI29" s="1101" t="n"/>
    </row>
    <row r="30" ht="16" customFormat="1" customHeight="1" s="140">
      <c r="A30" s="1047" t="inlineStr">
        <is>
          <t>发行债券</t>
        </is>
      </c>
      <c r="C30" s="1061">
        <f>C24</f>
        <v/>
      </c>
      <c r="D30" s="1293" t="n"/>
      <c r="E30" s="1293" t="n"/>
      <c r="F30" s="1291">
        <f>F29+C30</f>
        <v/>
      </c>
      <c r="G30" s="144" t="n"/>
      <c r="H30" s="167" t="inlineStr">
        <is>
          <t>一正机余</t>
        </is>
      </c>
      <c r="I30" s="200" t="inlineStr">
        <is>
          <t>二正机余</t>
        </is>
      </c>
      <c r="J30" s="200" t="inlineStr">
        <is>
          <t>二加机余</t>
        </is>
      </c>
      <c r="K30" s="200" t="inlineStr">
        <is>
          <t>二加工余</t>
        </is>
      </c>
      <c r="L30" s="201" t="inlineStr">
        <is>
          <t>一加工余</t>
        </is>
      </c>
      <c r="M30" s="202" t="n"/>
      <c r="N30" s="463" t="n"/>
      <c r="R30" s="464" t="n"/>
      <c r="S30" s="178" t="n"/>
      <c r="T30" s="230" t="n"/>
      <c r="U30" s="1047" t="inlineStr">
        <is>
          <t>产品1</t>
        </is>
      </c>
      <c r="V30" s="1061">
        <f>第3期!BB27</f>
        <v/>
      </c>
      <c r="W30" s="1061">
        <f>第3期!BC27</f>
        <v/>
      </c>
      <c r="X30" s="1061">
        <f>第3期!BD27</f>
        <v/>
      </c>
      <c r="Y30" s="187">
        <f>第3期!BE27</f>
        <v/>
      </c>
      <c r="Z30" s="1101" t="n"/>
      <c r="AA30" s="144" t="n"/>
      <c r="AB30" s="710" t="inlineStr">
        <is>
          <t>产品2</t>
        </is>
      </c>
      <c r="AC30" s="1267">
        <f>AC12/AD6</f>
        <v/>
      </c>
      <c r="AD30" s="1267">
        <f>AD12/AE6</f>
        <v/>
      </c>
      <c r="AE30" s="1267">
        <f>AE12/AF6</f>
        <v/>
      </c>
      <c r="AF30" s="1267">
        <f>AF12/AG6</f>
        <v/>
      </c>
      <c r="AG30" s="1101" t="n"/>
      <c r="AH30" s="144" t="n"/>
      <c r="AI30" s="327" t="n"/>
      <c r="AJ30" s="257" t="n"/>
      <c r="AK30" s="257" t="n"/>
      <c r="AL30" s="257" t="n"/>
      <c r="AM30" s="257" t="n"/>
      <c r="AN30" s="257" t="n"/>
      <c r="AO30" s="257" t="n"/>
      <c r="AP30" s="257" t="n"/>
      <c r="AQ30" s="257" t="n"/>
      <c r="AR30" s="1051" t="n"/>
      <c r="AS30" s="1297" t="inlineStr">
        <is>
          <t>本期工厂库存</t>
        </is>
      </c>
      <c r="AT30" s="1298">
        <f>(AJ26*初始化表!E17+AJ27*初始化表!F17+AJ28*初始化表!G17+AJ29*初始化表!H17)/1300</f>
        <v/>
      </c>
      <c r="AU30" s="1074" t="n"/>
      <c r="AV30" s="1074" t="n"/>
      <c r="AW30" s="357" t="n"/>
      <c r="AX30" s="257" t="n"/>
      <c r="AY30" s="358" t="n"/>
      <c r="AZ30" s="144" t="n"/>
      <c r="BA30" s="1044" t="inlineStr">
        <is>
          <t>公司</t>
        </is>
      </c>
      <c r="BB30" s="1044" t="inlineStr">
        <is>
          <t>产品1总量</t>
        </is>
      </c>
      <c r="BC30" s="1044" t="inlineStr">
        <is>
          <t>产品2总量</t>
        </is>
      </c>
      <c r="BD30" s="1044" t="inlineStr">
        <is>
          <t>产品3总量</t>
        </is>
      </c>
      <c r="BE30" s="1044" t="inlineStr">
        <is>
          <t>产品4总量</t>
        </is>
      </c>
      <c r="BF30" s="1044" t="inlineStr">
        <is>
          <t>销售总机时</t>
        </is>
      </c>
      <c r="BG30" s="1044" t="inlineStr">
        <is>
          <t>单机利润</t>
        </is>
      </c>
      <c r="BH30" s="1044" t="inlineStr">
        <is>
          <t>单机销售</t>
        </is>
      </c>
      <c r="BI30" s="365" t="inlineStr">
        <is>
          <t>预测库存</t>
        </is>
      </c>
      <c r="BJ30" s="1044" t="inlineStr">
        <is>
          <t>单机利润排名</t>
        </is>
      </c>
      <c r="BK30" s="1044" t="inlineStr">
        <is>
          <t>单机销售排名</t>
        </is>
      </c>
      <c r="BL30" s="1101" t="n"/>
      <c r="BM30" s="1044" t="inlineStr">
        <is>
          <t>进入市场公司总数</t>
        </is>
      </c>
      <c r="BR30" s="1106" t="n"/>
      <c r="BS30" s="351">
        <f>BS5</f>
        <v/>
      </c>
      <c r="BT30" s="1299">
        <f>$BT5*(AJ61-BT$50)/BT$51</f>
        <v/>
      </c>
      <c r="BU30" s="1299">
        <f>$BT5*(AK61-BU$50)/BU$51</f>
        <v/>
      </c>
      <c r="BV30" s="1299">
        <f>$BT5*(AL61-BV$50)/BV$51</f>
        <v/>
      </c>
      <c r="BW30" s="1299">
        <f>$BT5*(AM61-BW$50)/BW$51</f>
        <v/>
      </c>
      <c r="BX30" s="1299">
        <f>$BT5*(AN61-BX$50)/BX$51</f>
        <v/>
      </c>
      <c r="BY30" s="1299">
        <f>$BT5*(AO61-BY$50)/BY$51</f>
        <v/>
      </c>
      <c r="BZ30" s="1299">
        <f>$BT5*(AP61-BZ$50)/BZ$51</f>
        <v/>
      </c>
      <c r="CA30" s="1299">
        <f>$BT5*(AQ61-CA$50)/CA$51</f>
        <v/>
      </c>
      <c r="CB30" s="1299">
        <f>$BT5*(AR61-CB$50)/CB$51</f>
        <v/>
      </c>
      <c r="CC30" s="1299">
        <f>$BT5*(AS61-CC$50)/CC$51</f>
        <v/>
      </c>
      <c r="CD30" s="1299">
        <f>$BT5*(AT61-CD$50)/CD$51</f>
        <v/>
      </c>
      <c r="CE30" s="1299">
        <f>$BT5*(AU61-CE$50)/CE$51</f>
        <v/>
      </c>
      <c r="CF30" s="1299">
        <f>$BT5*(AV61-CF$50)/CF$51</f>
        <v/>
      </c>
      <c r="CG30" s="1299">
        <f>$BT5*(AW61-CG$50)/CG$51</f>
        <v/>
      </c>
      <c r="CH30" s="1299">
        <f>$BT5*(AX61-CH$50)/CH$51</f>
        <v/>
      </c>
      <c r="CI30" s="1299">
        <f>$BT5*(AY61-CI$50)/CI$51</f>
        <v/>
      </c>
      <c r="CJ30" s="1106" t="n"/>
      <c r="CK30" s="1101" t="n"/>
      <c r="CL30" s="1101" t="n"/>
      <c r="CM30" s="1101" t="n"/>
      <c r="CN30" s="1101" t="n"/>
      <c r="CO30" s="1101" t="n"/>
      <c r="CP30" s="1101" t="n"/>
      <c r="CQ30" s="1101" t="n"/>
      <c r="CR30" s="1101" t="n"/>
      <c r="CS30" s="1101" t="n"/>
      <c r="CT30" s="1101" t="n"/>
      <c r="CU30" s="1101" t="n"/>
      <c r="CV30" s="1101" t="n"/>
      <c r="CW30" s="1101" t="n"/>
      <c r="CX30" s="1101" t="n"/>
      <c r="CY30" s="1101" t="n"/>
      <c r="CZ30" s="1101" t="n"/>
      <c r="DA30" s="1101" t="n"/>
      <c r="DB30" s="1101" t="n"/>
      <c r="DC30" s="1101" t="n"/>
      <c r="DD30" s="1101" t="n"/>
      <c r="DE30" s="1101" t="n"/>
      <c r="DF30" s="1101" t="n"/>
      <c r="DG30" s="1101" t="n"/>
      <c r="DH30" s="1101" t="n"/>
      <c r="DI30" s="1101" t="n"/>
    </row>
    <row r="31" ht="16" customFormat="1" customHeight="1" s="140">
      <c r="A31" s="1047" t="inlineStr">
        <is>
          <t>还债券本金</t>
        </is>
      </c>
      <c r="C31" s="1061">
        <f>-N35*5%</f>
        <v/>
      </c>
      <c r="D31" s="1293" t="n"/>
      <c r="E31" s="1293" t="n"/>
      <c r="F31" s="1291">
        <f>F30+C31</f>
        <v/>
      </c>
      <c r="G31" s="144" t="n"/>
      <c r="H31" s="1300">
        <f>N49-(B17*初始化表!E17+B18*初始化表!F17+B19*初始化表!G17+B20*初始化表!H17)/520</f>
        <v/>
      </c>
      <c r="I31" s="1294">
        <f>N49-(D17*初始化表!E17+D18*初始化表!F17+D19*初始化表!G17+D20*初始化表!H17)/520-(C17*初始化表!E17+C18*初始化表!F17+C19*初始化表!G17+C20*初始化表!H17)/260</f>
        <v/>
      </c>
      <c r="J31" s="1294">
        <f>N49-(E17*初始化表!E17+E18*初始化表!F17+E19*初始化表!G17+E20*初始化表!H17)/260</f>
        <v/>
      </c>
      <c r="K31" s="1294">
        <f>((D17-2*E17)*初始化表!E18+(D18-2*E18)*初始化表!F18+(D19-2*E19)*初始化表!G18+(D20-2*E20)*初始化表!H18)/520</f>
        <v/>
      </c>
      <c r="L31" s="1301">
        <f>((B17-2*C17)*初始化表!E18+(B18-2*C18)*初始化表!F18+(B19-2*C19)*初始化表!G18+(B20-2*C20)*初始化表!H18)/520</f>
        <v/>
      </c>
      <c r="M31" s="178" t="n"/>
      <c r="N31" s="1179" t="inlineStr">
        <is>
          <t>财务决策</t>
        </is>
      </c>
      <c r="O31" s="1180" t="n"/>
      <c r="P31" s="1180" t="n"/>
      <c r="Q31" s="1180" t="n"/>
      <c r="R31" s="1181" t="n"/>
      <c r="S31" s="1101" t="n"/>
      <c r="T31" s="230" t="n"/>
      <c r="U31" s="1047" t="inlineStr">
        <is>
          <t>产品2</t>
        </is>
      </c>
      <c r="V31" s="1061">
        <f>第3期!BF27</f>
        <v/>
      </c>
      <c r="W31" s="1061">
        <f>第3期!BG27</f>
        <v/>
      </c>
      <c r="X31" s="1061">
        <f>第3期!BH27</f>
        <v/>
      </c>
      <c r="Y31" s="187">
        <f>第3期!BI27</f>
        <v/>
      </c>
      <c r="Z31" s="1101" t="n"/>
      <c r="AA31" s="144" t="n"/>
      <c r="AB31" s="710" t="inlineStr">
        <is>
          <t>产品3</t>
        </is>
      </c>
      <c r="AC31" s="1267">
        <f>AC13/AD7</f>
        <v/>
      </c>
      <c r="AD31" s="1267">
        <f>AD13/AE7</f>
        <v/>
      </c>
      <c r="AE31" s="1267">
        <f>AE13/AF7</f>
        <v/>
      </c>
      <c r="AF31" s="1267">
        <f>AF13/AG7</f>
        <v/>
      </c>
      <c r="AG31" s="1101" t="n"/>
      <c r="AH31" s="144" t="n"/>
      <c r="AI31" s="1302" t="inlineStr">
        <is>
          <t>期末公共报表</t>
        </is>
      </c>
      <c r="AJ31" s="1210" t="n"/>
      <c r="AK31" s="1210" t="n"/>
      <c r="AL31" s="1210" t="n"/>
      <c r="AM31" s="1210" t="n"/>
      <c r="AN31" s="1210" t="n"/>
      <c r="AO31" s="1210" t="n"/>
      <c r="AP31" s="1210" t="n"/>
      <c r="AQ31" s="1210" t="n"/>
      <c r="AR31" s="1210" t="n"/>
      <c r="AS31" s="1210" t="n"/>
      <c r="AT31" s="1210" t="n"/>
      <c r="AU31" s="1210" t="n"/>
      <c r="AV31" s="1210" t="n"/>
      <c r="AW31" s="1210" t="n"/>
      <c r="AX31" s="1210" t="n"/>
      <c r="AY31" s="1234" t="n"/>
      <c r="AZ31" s="144" t="n"/>
      <c r="BA31" s="351">
        <f>BA7</f>
        <v/>
      </c>
      <c r="BB31" s="1061">
        <f>SUM(BB7:BE7)</f>
        <v/>
      </c>
      <c r="BC31" s="1061">
        <f>SUM(BF7:BI7)</f>
        <v/>
      </c>
      <c r="BD31" s="1061">
        <f>SUM(BJ7:BM7)</f>
        <v/>
      </c>
      <c r="BE31" s="1061">
        <f>SUM(BN7:BQ7)</f>
        <v/>
      </c>
      <c r="BF31" s="1242">
        <f>(BB31*初始化表!E$17+BC31*初始化表!F$17+BD31*初始化表!G$17+BE31*初始化表!H$17)/1300</f>
        <v/>
      </c>
      <c r="BG31" s="1292">
        <f>IF(BF31=0,0,AL107/BF31)</f>
        <v/>
      </c>
      <c r="BH31" s="1292">
        <f>IF(BF31=0,0,AJ107/BF31)</f>
        <v/>
      </c>
      <c r="BI31" s="1303">
        <f>$BI$51+MAX(0,第3期!BI31)-BF31</f>
        <v/>
      </c>
      <c r="BJ31" s="1061">
        <f>IF(BA31=0,"",RANK(BG31,$BG$31:$BG$50))</f>
        <v/>
      </c>
      <c r="BK31" s="1061">
        <f>IF(BA31=0,"",RANK(BH31,$BH$31:$BH$50))</f>
        <v/>
      </c>
      <c r="BL31" s="1101" t="n"/>
      <c r="BM31" s="1045" t="n"/>
      <c r="BN31" s="1044" t="inlineStr">
        <is>
          <t>市场1</t>
        </is>
      </c>
      <c r="BO31" s="1044" t="inlineStr">
        <is>
          <t>市场2</t>
        </is>
      </c>
      <c r="BP31" s="1044" t="inlineStr">
        <is>
          <t>市场3</t>
        </is>
      </c>
      <c r="BQ31" s="1044" t="inlineStr">
        <is>
          <t>市场4</t>
        </is>
      </c>
      <c r="BR31" s="1106" t="n"/>
      <c r="BS31" s="351">
        <f>BS6</f>
        <v/>
      </c>
      <c r="BT31" s="1299">
        <f>$BT6*(AJ62-BT$50)/BT$51</f>
        <v/>
      </c>
      <c r="BU31" s="1299">
        <f>$BT6*(AK62-BU$50)/BU$51</f>
        <v/>
      </c>
      <c r="BV31" s="1299">
        <f>$BT6*(AL62-BV$50)/BV$51</f>
        <v/>
      </c>
      <c r="BW31" s="1299">
        <f>$BT6*(AM62-BW$50)/BW$51</f>
        <v/>
      </c>
      <c r="BX31" s="1299">
        <f>$BT6*(AN62-BX$50)/BX$51</f>
        <v/>
      </c>
      <c r="BY31" s="1299">
        <f>$BT6*(AO62-BY$50)/BY$51</f>
        <v/>
      </c>
      <c r="BZ31" s="1299">
        <f>$BT6*(AP62-BZ$50)/BZ$51</f>
        <v/>
      </c>
      <c r="CA31" s="1299">
        <f>$BT6*(AQ62-CA$50)/CA$51</f>
        <v/>
      </c>
      <c r="CB31" s="1299">
        <f>$BT6*(AR62-CB$50)/CB$51</f>
        <v/>
      </c>
      <c r="CC31" s="1299">
        <f>$BT6*(AS62-CC$50)/CC$51</f>
        <v/>
      </c>
      <c r="CD31" s="1299">
        <f>$BT6*(AT62-CD$50)/CD$51</f>
        <v/>
      </c>
      <c r="CE31" s="1299">
        <f>$BT6*(AU62-CE$50)/CE$51</f>
        <v/>
      </c>
      <c r="CF31" s="1299">
        <f>$BT6*(AV62-CF$50)/CF$51</f>
        <v/>
      </c>
      <c r="CG31" s="1299">
        <f>$BT6*(AW62-CG$50)/CG$51</f>
        <v/>
      </c>
      <c r="CH31" s="1299">
        <f>$BT6*(AX62-CH$50)/CH$51</f>
        <v/>
      </c>
      <c r="CI31" s="1299">
        <f>$BT6*(AY62-CI$50)/CI$51</f>
        <v/>
      </c>
      <c r="CJ31" s="1106" t="n"/>
      <c r="CK31" s="1101" t="n"/>
      <c r="CL31" s="1101" t="n"/>
      <c r="CM31" s="1101" t="n"/>
      <c r="CN31" s="1101" t="n"/>
      <c r="CO31" s="1101" t="n"/>
      <c r="CP31" s="1101" t="n"/>
      <c r="CQ31" s="1101" t="n"/>
      <c r="CR31" s="1101" t="n"/>
      <c r="CS31" s="1101" t="n"/>
      <c r="CT31" s="1101" t="n"/>
      <c r="CU31" s="1101" t="n"/>
      <c r="CV31" s="1101" t="n"/>
      <c r="CW31" s="1101" t="n"/>
      <c r="CX31" s="1101" t="n"/>
      <c r="CY31" s="1101" t="n"/>
      <c r="CZ31" s="1101" t="n"/>
      <c r="DA31" s="1101" t="n"/>
      <c r="DB31" s="1101" t="n"/>
      <c r="DC31" s="1101" t="n"/>
      <c r="DD31" s="1101" t="n"/>
      <c r="DE31" s="1101" t="n"/>
      <c r="DF31" s="1101" t="n"/>
      <c r="DG31" s="1101" t="n"/>
      <c r="DH31" s="1101" t="n"/>
      <c r="DI31" s="1101" t="n"/>
    </row>
    <row r="32" ht="16" customFormat="1" customHeight="1" s="140">
      <c r="A32" s="1047" t="inlineStr">
        <is>
          <t>还债券利息</t>
        </is>
      </c>
      <c r="C32" s="1061">
        <f>-O35*初始化表!B24/4</f>
        <v/>
      </c>
      <c r="D32" s="1293" t="n"/>
      <c r="E32" s="1293">
        <f>-C32</f>
        <v/>
      </c>
      <c r="F32" s="1291">
        <f>F31+C32</f>
        <v/>
      </c>
      <c r="G32" s="144" t="n"/>
      <c r="H32" s="167" t="inlineStr">
        <is>
          <t>一正机时余</t>
        </is>
      </c>
      <c r="I32" s="200" t="inlineStr">
        <is>
          <t>二正机时余</t>
        </is>
      </c>
      <c r="J32" s="200" t="inlineStr">
        <is>
          <t>二加机时余</t>
        </is>
      </c>
      <c r="K32" s="201" t="inlineStr">
        <is>
          <t>剩余人时</t>
        </is>
      </c>
      <c r="L32" s="178" t="n"/>
      <c r="M32" s="178" t="n"/>
      <c r="N32" s="1047" t="inlineStr">
        <is>
          <t>自动贷款</t>
        </is>
      </c>
      <c r="O32" s="1044" t="inlineStr">
        <is>
          <t>推荐贷款</t>
        </is>
      </c>
      <c r="P32" s="1044" t="inlineStr">
        <is>
          <t>贷款限额</t>
        </is>
      </c>
      <c r="Q32" s="1044" t="inlineStr">
        <is>
          <t>实际贷款</t>
        </is>
      </c>
      <c r="R32" s="1091" t="inlineStr">
        <is>
          <t>上期紧急贷款</t>
        </is>
      </c>
      <c r="S32" s="1100" t="n"/>
      <c r="T32" s="230" t="n"/>
      <c r="U32" s="1047" t="inlineStr">
        <is>
          <t>产品3</t>
        </is>
      </c>
      <c r="V32" s="1061">
        <f>第3期!BJ27</f>
        <v/>
      </c>
      <c r="W32" s="1061">
        <f>第3期!BK27</f>
        <v/>
      </c>
      <c r="X32" s="1061">
        <f>第3期!BL27</f>
        <v/>
      </c>
      <c r="Y32" s="187">
        <f>第3期!BM27</f>
        <v/>
      </c>
      <c r="Z32" s="1101" t="n"/>
      <c r="AA32" s="144" t="n"/>
      <c r="AB32" s="710" t="inlineStr">
        <is>
          <t>产品4</t>
        </is>
      </c>
      <c r="AC32" s="1267">
        <f>AC14/AD8</f>
        <v/>
      </c>
      <c r="AD32" s="1267">
        <f>AD14/AE8</f>
        <v/>
      </c>
      <c r="AE32" s="1267">
        <f>AE14/AF8</f>
        <v/>
      </c>
      <c r="AF32" s="1267">
        <f>AF14/AG8</f>
        <v/>
      </c>
      <c r="AG32" s="1101" t="n"/>
      <c r="AH32" s="144" t="n"/>
      <c r="AI32" s="1228" t="n"/>
      <c r="AY32" s="1239" t="n"/>
      <c r="AZ32" s="144" t="n"/>
      <c r="BA32" s="351">
        <f>BA8</f>
        <v/>
      </c>
      <c r="BB32" s="1061">
        <f>SUM(BB8:BE8)</f>
        <v/>
      </c>
      <c r="BC32" s="1061">
        <f>SUM(BF8:BI8)</f>
        <v/>
      </c>
      <c r="BD32" s="1061">
        <f>SUM(BJ8:BM8)</f>
        <v/>
      </c>
      <c r="BE32" s="1061">
        <f>SUM(BN8:BQ8)</f>
        <v/>
      </c>
      <c r="BF32" s="1242">
        <f>(BB32*初始化表!E$17+BC32*初始化表!F$17+BD32*初始化表!G$17+BE32*初始化表!H$17)/1300</f>
        <v/>
      </c>
      <c r="BG32" s="1292">
        <f>IF(BF32=0,0,AL108/BF32)</f>
        <v/>
      </c>
      <c r="BH32" s="1292">
        <f>IF(BF32=0,0,AJ108/BF32)</f>
        <v/>
      </c>
      <c r="BI32" s="1303">
        <f>$BI$51+MAX(0,第3期!BI32)-BF32</f>
        <v/>
      </c>
      <c r="BJ32" s="1061">
        <f>IF(BA32=0,"",RANK(BG32,$BG$31:$BG$50))</f>
        <v/>
      </c>
      <c r="BK32" s="1061">
        <f>IF(BA32=0,"",RANK(BH32,$BH$31:$BH$50))</f>
        <v/>
      </c>
      <c r="BL32" s="1101" t="n"/>
      <c r="BM32" s="1044" t="inlineStr">
        <is>
          <t>产品1</t>
        </is>
      </c>
      <c r="BN32" s="1061">
        <f>COUNTIF(BB7:BB26,"&gt;0")</f>
        <v/>
      </c>
      <c r="BO32" s="1061">
        <f>COUNTIF(BC7:BC26,"&gt;0")</f>
        <v/>
      </c>
      <c r="BP32" s="1061">
        <f>COUNTIF(BD7:BD26,"&gt;0")</f>
        <v/>
      </c>
      <c r="BQ32" s="1061">
        <f>COUNTIF(BE7:BE26,"&gt;0")</f>
        <v/>
      </c>
      <c r="BR32" s="1106" t="n"/>
      <c r="BS32" s="351">
        <f>BS7</f>
        <v/>
      </c>
      <c r="BT32" s="1299">
        <f>$BT7*(AJ63-BT$50)/BT$51</f>
        <v/>
      </c>
      <c r="BU32" s="1299">
        <f>$BT7*(AK63-BU$50)/BU$51</f>
        <v/>
      </c>
      <c r="BV32" s="1299">
        <f>$BT7*(AL63-BV$50)/BV$51</f>
        <v/>
      </c>
      <c r="BW32" s="1299">
        <f>$BT7*(AM63-BW$50)/BW$51</f>
        <v/>
      </c>
      <c r="BX32" s="1299">
        <f>$BT7*(AN63-BX$50)/BX$51</f>
        <v/>
      </c>
      <c r="BY32" s="1299">
        <f>$BT7*(AO63-BY$50)/BY$51</f>
        <v/>
      </c>
      <c r="BZ32" s="1299">
        <f>$BT7*(AP63-BZ$50)/BZ$51</f>
        <v/>
      </c>
      <c r="CA32" s="1299">
        <f>$BT7*(AQ63-CA$50)/CA$51</f>
        <v/>
      </c>
      <c r="CB32" s="1299">
        <f>$BT7*(AR63-CB$50)/CB$51</f>
        <v/>
      </c>
      <c r="CC32" s="1299">
        <f>$BT7*(AS63-CC$50)/CC$51</f>
        <v/>
      </c>
      <c r="CD32" s="1299">
        <f>$BT7*(AT63-CD$50)/CD$51</f>
        <v/>
      </c>
      <c r="CE32" s="1299">
        <f>$BT7*(AU63-CE$50)/CE$51</f>
        <v/>
      </c>
      <c r="CF32" s="1299">
        <f>$BT7*(AV63-CF$50)/CF$51</f>
        <v/>
      </c>
      <c r="CG32" s="1299">
        <f>$BT7*(AW63-CG$50)/CG$51</f>
        <v/>
      </c>
      <c r="CH32" s="1299">
        <f>$BT7*(AX63-CH$50)/CH$51</f>
        <v/>
      </c>
      <c r="CI32" s="1299">
        <f>$BT7*(AY63-CI$50)/CI$51</f>
        <v/>
      </c>
      <c r="CJ32" s="1106" t="n"/>
      <c r="CK32" s="1101" t="n"/>
      <c r="CL32" s="1101" t="n"/>
      <c r="CM32" s="1101" t="n"/>
      <c r="CN32" s="1101" t="n"/>
      <c r="CO32" s="1101" t="n"/>
      <c r="CP32" s="1101" t="n"/>
      <c r="CQ32" s="1101" t="n"/>
      <c r="CR32" s="1101" t="n"/>
      <c r="CS32" s="1101" t="n"/>
      <c r="CT32" s="1101" t="n"/>
      <c r="CU32" s="1101" t="n"/>
      <c r="CV32" s="1101" t="n"/>
      <c r="CW32" s="1101" t="n"/>
      <c r="CX32" s="1101" t="n"/>
      <c r="CY32" s="1101" t="n"/>
      <c r="CZ32" s="1101" t="n"/>
      <c r="DA32" s="1101" t="n"/>
      <c r="DB32" s="1101" t="n"/>
      <c r="DC32" s="1101" t="n"/>
      <c r="DD32" s="1101" t="n"/>
      <c r="DE32" s="1101" t="n"/>
      <c r="DF32" s="1101" t="n"/>
      <c r="DG32" s="1101" t="n"/>
      <c r="DH32" s="1101" t="n"/>
      <c r="DI32" s="1101" t="n"/>
    </row>
    <row r="33" ht="16" customFormat="1" customHeight="1" s="140">
      <c r="A33" s="1047" t="inlineStr">
        <is>
          <t>新工人培训费</t>
        </is>
      </c>
      <c r="C33" s="1061">
        <f>-B22*初始化表!B13</f>
        <v/>
      </c>
      <c r="D33" s="1293" t="n"/>
      <c r="E33" s="1293">
        <f>E32-C33</f>
        <v/>
      </c>
      <c r="F33" s="1291">
        <f>F32+C33</f>
        <v/>
      </c>
      <c r="G33" s="144" t="n"/>
      <c r="H33" s="1304">
        <f>520*H31</f>
        <v/>
      </c>
      <c r="I33" s="1292">
        <f>520*I31</f>
        <v/>
      </c>
      <c r="J33" s="1305">
        <f>260*J31</f>
        <v/>
      </c>
      <c r="K33" s="1306">
        <f>I29*520</f>
        <v/>
      </c>
      <c r="L33" s="207" t="n"/>
      <c r="M33" s="207" t="n"/>
      <c r="N33" s="1307">
        <f>INT(IF(C28&lt;初始化表!B21,MIN((初始化表!B21-C28),P33),0)+1)</f>
        <v/>
      </c>
      <c r="O33" s="1281">
        <f>MAX(N33,IF(F48&lt;0,INT(-F48+1),0))</f>
        <v/>
      </c>
      <c r="P33" s="1281">
        <f>第3期!P33-第3期!B24</f>
        <v/>
      </c>
      <c r="Q33" s="1245" t="n"/>
      <c r="R33" s="1276">
        <f>第3期!C37</f>
        <v/>
      </c>
      <c r="S33" s="1282" t="n"/>
      <c r="T33" s="230" t="n"/>
      <c r="U33" s="1073" t="inlineStr">
        <is>
          <t>产品4</t>
        </is>
      </c>
      <c r="V33" s="1063">
        <f>第3期!BN27</f>
        <v/>
      </c>
      <c r="W33" s="1063">
        <f>第3期!BO27</f>
        <v/>
      </c>
      <c r="X33" s="1063">
        <f>第3期!BP27</f>
        <v/>
      </c>
      <c r="Y33" s="1064">
        <f>第3期!BQ27</f>
        <v/>
      </c>
      <c r="Z33" s="1101" t="n"/>
      <c r="AA33" s="144" t="n"/>
      <c r="AB33" s="267" t="n"/>
      <c r="AC33" s="267" t="n"/>
      <c r="AD33" s="267" t="n"/>
      <c r="AE33" s="267" t="n"/>
      <c r="AF33" s="267" t="n"/>
      <c r="AG33" s="267" t="n"/>
      <c r="AH33" s="144" t="n"/>
      <c r="AI33" s="1228" t="n"/>
      <c r="AY33" s="1239" t="n"/>
      <c r="AZ33" s="144" t="n"/>
      <c r="BA33" s="351">
        <f>BA9</f>
        <v/>
      </c>
      <c r="BB33" s="1061">
        <f>SUM(BB9:BE9)</f>
        <v/>
      </c>
      <c r="BC33" s="1061">
        <f>SUM(BF9:BI9)</f>
        <v/>
      </c>
      <c r="BD33" s="1061">
        <f>SUM(BJ9:BM9)</f>
        <v/>
      </c>
      <c r="BE33" s="1061">
        <f>SUM(BN9:BQ9)</f>
        <v/>
      </c>
      <c r="BF33" s="1242">
        <f>(BB33*初始化表!E$17+BC33*初始化表!F$17+BD33*初始化表!G$17+BE33*初始化表!H$17)/1300</f>
        <v/>
      </c>
      <c r="BG33" s="1292">
        <f>IF(BF33=0,0,AL109/BF33)</f>
        <v/>
      </c>
      <c r="BH33" s="1292">
        <f>IF(BF33=0,0,AJ109/BF33)</f>
        <v/>
      </c>
      <c r="BI33" s="1303">
        <f>$BI$51+MAX(0,第3期!BI33)-BF33</f>
        <v/>
      </c>
      <c r="BJ33" s="1061">
        <f>IF(BA33=0,"",RANK(BG33,$BG$31:$BG$50))</f>
        <v/>
      </c>
      <c r="BK33" s="1061">
        <f>IF(BA33=0,"",RANK(BH33,$BH$31:$BH$50))</f>
        <v/>
      </c>
      <c r="BL33" s="1101" t="n"/>
      <c r="BM33" s="1044" t="inlineStr">
        <is>
          <t>产品2</t>
        </is>
      </c>
      <c r="BN33" s="1061">
        <f>COUNTIF(BF7:BF26,"&gt;0")</f>
        <v/>
      </c>
      <c r="BO33" s="1061">
        <f>COUNTIF(BG7:BG26,"&gt;0")</f>
        <v/>
      </c>
      <c r="BP33" s="1061">
        <f>COUNTIF(BH7:BH26,"&gt;0")</f>
        <v/>
      </c>
      <c r="BQ33" s="1061">
        <f>COUNTIF(BI7:BI26,"&gt;0")</f>
        <v/>
      </c>
      <c r="BR33" s="1106" t="n"/>
      <c r="BS33" s="351">
        <f>BS8</f>
        <v/>
      </c>
      <c r="BT33" s="1299">
        <f>$BT8*(AJ64-BT$50)/BT$51</f>
        <v/>
      </c>
      <c r="BU33" s="1299">
        <f>$BT8*(AK64-BU$50)/BU$51</f>
        <v/>
      </c>
      <c r="BV33" s="1299">
        <f>$BT8*(AL64-BV$50)/BV$51</f>
        <v/>
      </c>
      <c r="BW33" s="1299">
        <f>$BT8*(AM64-BW$50)/BW$51</f>
        <v/>
      </c>
      <c r="BX33" s="1299">
        <f>$BT8*(AN64-BX$50)/BX$51</f>
        <v/>
      </c>
      <c r="BY33" s="1299">
        <f>$BT8*(AO64-BY$50)/BY$51</f>
        <v/>
      </c>
      <c r="BZ33" s="1299">
        <f>$BT8*(AP64-BZ$50)/BZ$51</f>
        <v/>
      </c>
      <c r="CA33" s="1299">
        <f>$BT8*(AQ64-CA$50)/CA$51</f>
        <v/>
      </c>
      <c r="CB33" s="1299">
        <f>$BT8*(AR64-CB$50)/CB$51</f>
        <v/>
      </c>
      <c r="CC33" s="1299">
        <f>$BT8*(AS64-CC$50)/CC$51</f>
        <v/>
      </c>
      <c r="CD33" s="1299">
        <f>$BT8*(AT64-CD$50)/CD$51</f>
        <v/>
      </c>
      <c r="CE33" s="1299">
        <f>$BT8*(AU64-CE$50)/CE$51</f>
        <v/>
      </c>
      <c r="CF33" s="1299">
        <f>$BT8*(AV64-CF$50)/CF$51</f>
        <v/>
      </c>
      <c r="CG33" s="1299">
        <f>$BT8*(AW64-CG$50)/CG$51</f>
        <v/>
      </c>
      <c r="CH33" s="1299">
        <f>$BT8*(AX64-CH$50)/CH$51</f>
        <v/>
      </c>
      <c r="CI33" s="1299">
        <f>$BT8*(AY64-CI$50)/CI$51</f>
        <v/>
      </c>
      <c r="CJ33" s="1106" t="n"/>
      <c r="CK33" s="1101" t="n"/>
      <c r="CL33" s="1101" t="n"/>
      <c r="CM33" s="1101" t="n"/>
      <c r="CN33" s="1101" t="n"/>
      <c r="CO33" s="1101" t="n"/>
      <c r="CP33" s="1101" t="n"/>
      <c r="CQ33" s="1101" t="n"/>
      <c r="CR33" s="1101" t="n"/>
      <c r="CS33" s="1101" t="n"/>
      <c r="CT33" s="1101" t="n"/>
      <c r="CU33" s="1101" t="n"/>
      <c r="CV33" s="1101" t="n"/>
      <c r="CW33" s="1101" t="n"/>
      <c r="CX33" s="1101" t="n"/>
      <c r="CY33" s="1101" t="n"/>
      <c r="CZ33" s="1101" t="n"/>
      <c r="DA33" s="1101" t="n"/>
      <c r="DB33" s="1101" t="n"/>
      <c r="DC33" s="1101" t="n"/>
      <c r="DD33" s="1101" t="n"/>
      <c r="DE33" s="1101" t="n"/>
      <c r="DF33" s="1101" t="n"/>
      <c r="DG33" s="1101" t="n"/>
      <c r="DH33" s="1101" t="n"/>
      <c r="DI33" s="1101" t="n"/>
    </row>
    <row r="34" ht="16" customFormat="1" customHeight="1" s="140">
      <c r="A34" s="1047" t="inlineStr">
        <is>
          <t>解雇工人安置费</t>
        </is>
      </c>
      <c r="C34" s="1061">
        <f>-C22*初始化表!B14</f>
        <v/>
      </c>
      <c r="D34" s="1293" t="n"/>
      <c r="E34" s="1293">
        <f>E33-C34</f>
        <v/>
      </c>
      <c r="F34" s="1291">
        <f>F33+C34</f>
        <v/>
      </c>
      <c r="G34" s="144" t="n"/>
      <c r="H34" s="1308" t="inlineStr">
        <is>
          <t>管理费</t>
        </is>
      </c>
      <c r="I34" s="1309">
        <f>-C43</f>
        <v/>
      </c>
      <c r="J34" s="1041" t="inlineStr">
        <is>
          <t>剩余生产</t>
        </is>
      </c>
      <c r="K34" s="210" t="inlineStr">
        <is>
          <t>自动排版须预估产量</t>
        </is>
      </c>
      <c r="L34" s="211" t="n"/>
      <c r="M34" s="178" t="n"/>
      <c r="N34" s="1047" t="inlineStr">
        <is>
          <t>累发债券</t>
        </is>
      </c>
      <c r="O34" s="1044" t="inlineStr">
        <is>
          <t>未还债券</t>
        </is>
      </c>
      <c r="P34" s="1044" t="inlineStr">
        <is>
          <t>推荐债券</t>
        </is>
      </c>
      <c r="Q34" s="1044" t="inlineStr">
        <is>
          <t>债券限额</t>
        </is>
      </c>
      <c r="R34" s="1091" t="inlineStr">
        <is>
          <t>实发债券</t>
        </is>
      </c>
      <c r="S34" s="1100" t="n"/>
      <c r="T34" s="230" t="n"/>
      <c r="Z34" s="1101" t="n"/>
      <c r="AA34" s="144" t="n"/>
      <c r="AB34" s="710" t="inlineStr">
        <is>
          <t>库存利润</t>
        </is>
      </c>
      <c r="AC34" s="710" t="inlineStr">
        <is>
          <t>仓库</t>
        </is>
      </c>
      <c r="AD34" s="710" t="inlineStr">
        <is>
          <t>市场1</t>
        </is>
      </c>
      <c r="AE34" s="710" t="inlineStr">
        <is>
          <t>市场2</t>
        </is>
      </c>
      <c r="AF34" s="710" t="inlineStr">
        <is>
          <t>市场3</t>
        </is>
      </c>
      <c r="AG34" s="710" t="inlineStr">
        <is>
          <t>市场4</t>
        </is>
      </c>
      <c r="AH34" s="144" t="n"/>
      <c r="AI34" s="1047" t="inlineStr">
        <is>
          <t>市场价格报表</t>
        </is>
      </c>
      <c r="AZ34" s="144" t="n"/>
      <c r="BA34" s="351">
        <f>BA10</f>
        <v/>
      </c>
      <c r="BB34" s="1061">
        <f>SUM(BB10:BE10)</f>
        <v/>
      </c>
      <c r="BC34" s="1061">
        <f>SUM(BF10:BI10)</f>
        <v/>
      </c>
      <c r="BD34" s="1061">
        <f>SUM(BJ10:BM10)</f>
        <v/>
      </c>
      <c r="BE34" s="1061">
        <f>SUM(BN10:BQ10)</f>
        <v/>
      </c>
      <c r="BF34" s="1242">
        <f>(BB34*初始化表!E$17+BC34*初始化表!F$17+BD34*初始化表!G$17+BE34*初始化表!H$17)/1300</f>
        <v/>
      </c>
      <c r="BG34" s="1292">
        <f>IF(BF34=0,0,AL110/BF34)</f>
        <v/>
      </c>
      <c r="BH34" s="1292">
        <f>IF(BF34=0,0,AJ110/BF34)</f>
        <v/>
      </c>
      <c r="BI34" s="1303">
        <f>$BI$51+MAX(0,第3期!BI34)-BF34</f>
        <v/>
      </c>
      <c r="BJ34" s="1061">
        <f>IF(BA34=0,"",RANK(BG34,$BG$31:$BG$50))</f>
        <v/>
      </c>
      <c r="BK34" s="1061">
        <f>IF(BA34=0,"",RANK(BH34,$BH$31:$BH$50))</f>
        <v/>
      </c>
      <c r="BL34" s="1101" t="n"/>
      <c r="BM34" s="1044" t="inlineStr">
        <is>
          <t>产品3</t>
        </is>
      </c>
      <c r="BN34" s="1061">
        <f>COUNTIF(BJ7:BJ26,"&gt;0")</f>
        <v/>
      </c>
      <c r="BO34" s="1061">
        <f>COUNTIF(BK7:BK26,"&gt;0")</f>
        <v/>
      </c>
      <c r="BP34" s="1061">
        <f>COUNTIF(BL7:BL26,"&gt;0")</f>
        <v/>
      </c>
      <c r="BQ34" s="1061">
        <f>COUNTIF(BM7:BM26,"&gt;0")</f>
        <v/>
      </c>
      <c r="BR34" s="1106" t="n"/>
      <c r="BS34" s="351">
        <f>BS9</f>
        <v/>
      </c>
      <c r="BT34" s="1299">
        <f>$BT9*(AJ65-BT$50)/BT$51</f>
        <v/>
      </c>
      <c r="BU34" s="1299">
        <f>$BT9*(AK65-BU$50)/BU$51</f>
        <v/>
      </c>
      <c r="BV34" s="1299">
        <f>$BT9*(AL65-BV$50)/BV$51</f>
        <v/>
      </c>
      <c r="BW34" s="1299">
        <f>$BT9*(AM65-BW$50)/BW$51</f>
        <v/>
      </c>
      <c r="BX34" s="1299">
        <f>$BT9*(AN65-BX$50)/BX$51</f>
        <v/>
      </c>
      <c r="BY34" s="1299">
        <f>$BT9*(AO65-BY$50)/BY$51</f>
        <v/>
      </c>
      <c r="BZ34" s="1299">
        <f>$BT9*(AP65-BZ$50)/BZ$51</f>
        <v/>
      </c>
      <c r="CA34" s="1299">
        <f>$BT9*(AQ65-CA$50)/CA$51</f>
        <v/>
      </c>
      <c r="CB34" s="1299">
        <f>$BT9*(AR65-CB$50)/CB$51</f>
        <v/>
      </c>
      <c r="CC34" s="1299">
        <f>$BT9*(AS65-CC$50)/CC$51</f>
        <v/>
      </c>
      <c r="CD34" s="1299">
        <f>$BT9*(AT65-CD$50)/CD$51</f>
        <v/>
      </c>
      <c r="CE34" s="1299">
        <f>$BT9*(AU65-CE$50)/CE$51</f>
        <v/>
      </c>
      <c r="CF34" s="1299">
        <f>$BT9*(AV65-CF$50)/CF$51</f>
        <v/>
      </c>
      <c r="CG34" s="1299">
        <f>$BT9*(AW65-CG$50)/CG$51</f>
        <v/>
      </c>
      <c r="CH34" s="1299">
        <f>$BT9*(AX65-CH$50)/CH$51</f>
        <v/>
      </c>
      <c r="CI34" s="1299">
        <f>$BT9*(AY65-CI$50)/CI$51</f>
        <v/>
      </c>
      <c r="CJ34" s="1106" t="n"/>
      <c r="CK34" s="1101" t="n"/>
      <c r="CL34" s="1101" t="n"/>
      <c r="CM34" s="1101" t="n"/>
      <c r="CN34" s="1101" t="n"/>
      <c r="CO34" s="1101" t="n"/>
      <c r="CP34" s="1101" t="n"/>
      <c r="CQ34" s="1101" t="n"/>
      <c r="CR34" s="1101" t="n"/>
      <c r="CS34" s="1101" t="n"/>
      <c r="CT34" s="1101" t="n"/>
      <c r="CU34" s="1101" t="n"/>
      <c r="CV34" s="1101" t="n"/>
      <c r="CW34" s="1101" t="n"/>
      <c r="CX34" s="1101" t="n"/>
      <c r="CY34" s="1101" t="n"/>
      <c r="CZ34" s="1101" t="n"/>
      <c r="DA34" s="1101" t="n"/>
      <c r="DB34" s="1101" t="n"/>
      <c r="DC34" s="1101" t="n"/>
      <c r="DD34" s="1101" t="n"/>
      <c r="DE34" s="1101" t="n"/>
      <c r="DF34" s="1101" t="n"/>
      <c r="DG34" s="1101" t="n"/>
      <c r="DH34" s="1101" t="n"/>
      <c r="DI34" s="1101" t="n"/>
    </row>
    <row r="35" ht="16" customFormat="1" customHeight="1" s="140">
      <c r="A35" s="1047" t="inlineStr">
        <is>
          <t>工人基本工资</t>
        </is>
      </c>
      <c r="C35" s="1061">
        <f>-(H17-C22+B22*初始化表!H4)*初始化表!B15*520*F24</f>
        <v/>
      </c>
      <c r="D35" s="1293" t="n"/>
      <c r="E35" s="1293">
        <f>E34-C35</f>
        <v/>
      </c>
      <c r="F35" s="1291">
        <f>F34+C35</f>
        <v/>
      </c>
      <c r="G35" s="144" t="n"/>
      <c r="H35" s="1310" t="inlineStr">
        <is>
          <t>新工培训费</t>
        </is>
      </c>
      <c r="I35" s="1311">
        <f>-C33</f>
        <v/>
      </c>
      <c r="J35" s="157">
        <f>INT(($N$49*1300-SUMPRODUCT($L$177:$L$180,$H$177:$H$180))/H177)</f>
        <v/>
      </c>
      <c r="K35" s="1044" t="inlineStr">
        <is>
          <t>产品1</t>
        </is>
      </c>
      <c r="L35" s="1265" t="n"/>
      <c r="M35" s="178" t="n"/>
      <c r="N35" s="1307">
        <f>第3期!C24+第3期!N35</f>
        <v/>
      </c>
      <c r="O35" s="1281">
        <f>第3期!O35+第3期!C31+第3期!C30</f>
        <v/>
      </c>
      <c r="P35" s="1281">
        <f>INT(Q35)</f>
        <v/>
      </c>
      <c r="Q35" s="1312">
        <f>0.5*第3期!B80-O35</f>
        <v/>
      </c>
      <c r="R35" s="1245" t="n"/>
      <c r="S35" s="1101" t="n"/>
      <c r="T35" s="230" t="n"/>
      <c r="U35" s="1041" t="inlineStr">
        <is>
          <t>预计废品</t>
        </is>
      </c>
      <c r="V35" s="1053" t="inlineStr">
        <is>
          <t>市场1</t>
        </is>
      </c>
      <c r="W35" s="1053" t="inlineStr">
        <is>
          <t>市场2</t>
        </is>
      </c>
      <c r="X35" s="1053" t="inlineStr">
        <is>
          <t>市场3</t>
        </is>
      </c>
      <c r="Y35" s="1090" t="inlineStr">
        <is>
          <t>市场4</t>
        </is>
      </c>
      <c r="Z35" s="1101" t="n"/>
      <c r="AA35" s="144" t="n"/>
      <c r="AB35" s="710" t="inlineStr">
        <is>
          <t>产品1</t>
        </is>
      </c>
      <c r="AC35" s="1236">
        <f>初始化表!$E$22-AC5</f>
        <v/>
      </c>
      <c r="AD35" s="1236">
        <f>初始化表!$E$22-AD5</f>
        <v/>
      </c>
      <c r="AE35" s="1236">
        <f>初始化表!$E$22-AE5</f>
        <v/>
      </c>
      <c r="AF35" s="1236">
        <f>初始化表!$E$22-AF5</f>
        <v/>
      </c>
      <c r="AG35" s="1236">
        <f>初始化表!$E$22-AG5</f>
        <v/>
      </c>
      <c r="AH35" s="144" t="n"/>
      <c r="AI35" s="1047" t="inlineStr">
        <is>
          <t>公司</t>
        </is>
      </c>
      <c r="AJ35" s="1044" t="inlineStr">
        <is>
          <t>产品A</t>
        </is>
      </c>
      <c r="AN35" s="1044" t="inlineStr">
        <is>
          <t>产品2</t>
        </is>
      </c>
      <c r="AR35" s="1044" t="inlineStr">
        <is>
          <t>产品3</t>
        </is>
      </c>
      <c r="AV35" s="1091" t="inlineStr">
        <is>
          <t>产品4</t>
        </is>
      </c>
      <c r="AY35" s="1239" t="n"/>
      <c r="AZ35" s="144" t="n"/>
      <c r="BA35" s="351">
        <f>BA11</f>
        <v/>
      </c>
      <c r="BB35" s="1061">
        <f>SUM(BB11:BE11)</f>
        <v/>
      </c>
      <c r="BC35" s="1061">
        <f>SUM(BF11:BI11)</f>
        <v/>
      </c>
      <c r="BD35" s="1061">
        <f>SUM(BJ11:BM11)</f>
        <v/>
      </c>
      <c r="BE35" s="1061">
        <f>SUM(BN11:BQ11)</f>
        <v/>
      </c>
      <c r="BF35" s="1242">
        <f>(BB35*初始化表!E$17+BC35*初始化表!F$17+BD35*初始化表!G$17+BE35*初始化表!H$17)/1300</f>
        <v/>
      </c>
      <c r="BG35" s="1292">
        <f>IF(BF35=0,0,AL111/BF35)</f>
        <v/>
      </c>
      <c r="BH35" s="1292">
        <f>IF(BF35=0,0,AJ111/BF35)</f>
        <v/>
      </c>
      <c r="BI35" s="1303">
        <f>$BI$51+MAX(0,第3期!BI35)-BF35</f>
        <v/>
      </c>
      <c r="BJ35" s="1061">
        <f>IF(BA35=0,"",RANK(BG35,$BG$31:$BG$50))</f>
        <v/>
      </c>
      <c r="BK35" s="1061">
        <f>IF(BA35=0,"",RANK(BH35,$BH$31:$BH$50))</f>
        <v/>
      </c>
      <c r="BL35" s="1101" t="n"/>
      <c r="BM35" s="1044" t="inlineStr">
        <is>
          <t>产品4</t>
        </is>
      </c>
      <c r="BN35" s="1061">
        <f>COUNTIF(BN7:BN26,"&gt;0")</f>
        <v/>
      </c>
      <c r="BO35" s="1061">
        <f>COUNTIF(BO7:BO26,"&gt;0")</f>
        <v/>
      </c>
      <c r="BP35" s="1061">
        <f>COUNTIF(BP7:BP26,"&gt;0")</f>
        <v/>
      </c>
      <c r="BQ35" s="1061">
        <f>COUNTIF(BQ7:BQ26,"&gt;0")</f>
        <v/>
      </c>
      <c r="BR35" s="1106" t="n"/>
      <c r="BS35" s="351">
        <f>BS10</f>
        <v/>
      </c>
      <c r="BT35" s="1299">
        <f>$BT10*(AJ66-BT$50)/BT$51</f>
        <v/>
      </c>
      <c r="BU35" s="1299">
        <f>$BT10*(AK66-BU$50)/BU$51</f>
        <v/>
      </c>
      <c r="BV35" s="1299">
        <f>$BT10*(AL66-BV$50)/BV$51</f>
        <v/>
      </c>
      <c r="BW35" s="1299">
        <f>$BT10*(AM66-BW$50)/BW$51</f>
        <v/>
      </c>
      <c r="BX35" s="1299">
        <f>$BT10*(AN66-BX$50)/BX$51</f>
        <v/>
      </c>
      <c r="BY35" s="1299">
        <f>$BT10*(AO66-BY$50)/BY$51</f>
        <v/>
      </c>
      <c r="BZ35" s="1299">
        <f>$BT10*(AP66-BZ$50)/BZ$51</f>
        <v/>
      </c>
      <c r="CA35" s="1299">
        <f>$BT10*(AQ66-CA$50)/CA$51</f>
        <v/>
      </c>
      <c r="CB35" s="1299">
        <f>$BT10*(AR66-CB$50)/CB$51</f>
        <v/>
      </c>
      <c r="CC35" s="1299">
        <f>$BT10*(AS66-CC$50)/CC$51</f>
        <v/>
      </c>
      <c r="CD35" s="1299">
        <f>$BT10*(AT66-CD$50)/CD$51</f>
        <v/>
      </c>
      <c r="CE35" s="1299">
        <f>$BT10*(AU66-CE$50)/CE$51</f>
        <v/>
      </c>
      <c r="CF35" s="1299">
        <f>$BT10*(AV66-CF$50)/CF$51</f>
        <v/>
      </c>
      <c r="CG35" s="1299">
        <f>$BT10*(AW66-CG$50)/CG$51</f>
        <v/>
      </c>
      <c r="CH35" s="1299">
        <f>$BT10*(AX66-CH$50)/CH$51</f>
        <v/>
      </c>
      <c r="CI35" s="1299">
        <f>$BT10*(AY66-CI$50)/CI$51</f>
        <v/>
      </c>
      <c r="CJ35" s="1106" t="n"/>
      <c r="CK35" s="1101" t="n"/>
      <c r="CL35" s="1101" t="n"/>
      <c r="CM35" s="1101" t="n"/>
      <c r="CN35" s="1101" t="n"/>
      <c r="CO35" s="1101" t="n"/>
      <c r="CP35" s="1101" t="n"/>
      <c r="CQ35" s="1101" t="n"/>
      <c r="CR35" s="1101" t="n"/>
      <c r="CS35" s="1101" t="n"/>
      <c r="CT35" s="1101" t="n"/>
      <c r="CU35" s="1101" t="n"/>
      <c r="CV35" s="1101" t="n"/>
      <c r="CW35" s="1101" t="n"/>
      <c r="CX35" s="1101" t="n"/>
      <c r="CY35" s="1101" t="n"/>
      <c r="CZ35" s="1101" t="n"/>
      <c r="DA35" s="1101" t="n"/>
      <c r="DB35" s="1101" t="n"/>
      <c r="DC35" s="1101" t="n"/>
      <c r="DD35" s="1101" t="n"/>
      <c r="DE35" s="1101" t="n"/>
      <c r="DF35" s="1101" t="n"/>
      <c r="DG35" s="1101" t="n"/>
      <c r="DH35" s="1101" t="n"/>
      <c r="DI35" s="1101" t="n"/>
    </row>
    <row r="36" ht="16" customFormat="1" customHeight="1" s="140">
      <c r="A36" s="1047" t="inlineStr">
        <is>
          <t>机器维修费</t>
        </is>
      </c>
      <c r="C36" s="1061">
        <f>-N49*初始化表!B12</f>
        <v/>
      </c>
      <c r="D36" s="1293" t="n"/>
      <c r="E36" s="1293">
        <f>E35-C36</f>
        <v/>
      </c>
      <c r="F36" s="1291">
        <f>F35+C36</f>
        <v/>
      </c>
      <c r="G36" s="144" t="n"/>
      <c r="H36" s="1310" t="inlineStr">
        <is>
          <t>工人安置费</t>
        </is>
      </c>
      <c r="I36" s="1311">
        <f>-C34</f>
        <v/>
      </c>
      <c r="J36" s="157">
        <f>INT(($N$49*1300-SUMPRODUCT($L$177:$L$180,$H$177:$H$180))/H178)</f>
        <v/>
      </c>
      <c r="K36" s="1044" t="inlineStr">
        <is>
          <t>产品2</t>
        </is>
      </c>
      <c r="L36" s="1265" t="n"/>
      <c r="M36" s="178" t="n"/>
      <c r="N36" s="1047" t="inlineStr">
        <is>
          <t>拥有国债</t>
        </is>
      </c>
      <c r="O36" s="1044" t="inlineStr">
        <is>
          <t>购入国债</t>
        </is>
      </c>
      <c r="P36" s="1044" t="inlineStr">
        <is>
          <t>分红额度</t>
        </is>
      </c>
      <c r="Q36" s="1044" t="inlineStr">
        <is>
          <t>分红安值</t>
        </is>
      </c>
      <c r="R36" s="1091" t="inlineStr">
        <is>
          <t>当期分红</t>
        </is>
      </c>
      <c r="S36" s="1100" t="n"/>
      <c r="T36" s="230" t="n"/>
      <c r="U36" s="1047" t="inlineStr">
        <is>
          <t>产品1</t>
        </is>
      </c>
      <c r="V36" s="242">
        <f>INT(B12*(1-$O$43))</f>
        <v/>
      </c>
      <c r="W36" s="242">
        <f>INT(C12*(1-$O$43))</f>
        <v/>
      </c>
      <c r="X36" s="242">
        <f>INT(D12*(1-$O$43))</f>
        <v/>
      </c>
      <c r="Y36" s="286">
        <f>INT(E12*(1-$O$43))</f>
        <v/>
      </c>
      <c r="Z36" s="1101" t="n"/>
      <c r="AA36" s="144" t="n"/>
      <c r="AB36" s="710" t="inlineStr">
        <is>
          <t>产品2</t>
        </is>
      </c>
      <c r="AC36" s="1236">
        <f>初始化表!$F$22-AC6</f>
        <v/>
      </c>
      <c r="AD36" s="1236">
        <f>初始化表!$F$22-AD6</f>
        <v/>
      </c>
      <c r="AE36" s="1236">
        <f>初始化表!$F$22-AE6</f>
        <v/>
      </c>
      <c r="AF36" s="1236">
        <f>初始化表!$F$22-AF6</f>
        <v/>
      </c>
      <c r="AG36" s="1236">
        <f>初始化表!$F$22-AG6</f>
        <v/>
      </c>
      <c r="AH36" s="144" t="n"/>
      <c r="AI36" s="1228" t="n"/>
      <c r="AJ36" s="1044" t="inlineStr">
        <is>
          <t>市场1</t>
        </is>
      </c>
      <c r="AK36" s="1044" t="inlineStr">
        <is>
          <t>市场2</t>
        </is>
      </c>
      <c r="AL36" s="1044" t="inlineStr">
        <is>
          <t>市场3</t>
        </is>
      </c>
      <c r="AM36" s="1044" t="inlineStr">
        <is>
          <t>市场4</t>
        </is>
      </c>
      <c r="AN36" s="1044" t="inlineStr">
        <is>
          <t>市场1</t>
        </is>
      </c>
      <c r="AO36" s="1044" t="inlineStr">
        <is>
          <t>市场2</t>
        </is>
      </c>
      <c r="AP36" s="1044" t="inlineStr">
        <is>
          <t>市场3</t>
        </is>
      </c>
      <c r="AQ36" s="1044" t="inlineStr">
        <is>
          <t>市场4</t>
        </is>
      </c>
      <c r="AR36" s="1044" t="inlineStr">
        <is>
          <t>市场1</t>
        </is>
      </c>
      <c r="AS36" s="1044" t="inlineStr">
        <is>
          <t>市场2</t>
        </is>
      </c>
      <c r="AT36" s="1044" t="inlineStr">
        <is>
          <t>市场3</t>
        </is>
      </c>
      <c r="AU36" s="1044" t="inlineStr">
        <is>
          <t>市场4</t>
        </is>
      </c>
      <c r="AV36" s="1044" t="inlineStr">
        <is>
          <t>市场1</t>
        </is>
      </c>
      <c r="AW36" s="1044" t="inlineStr">
        <is>
          <t>市场2</t>
        </is>
      </c>
      <c r="AX36" s="1044" t="inlineStr">
        <is>
          <t>市场3</t>
        </is>
      </c>
      <c r="AY36" s="1091" t="inlineStr">
        <is>
          <t>市场4</t>
        </is>
      </c>
      <c r="AZ36" s="144" t="n"/>
      <c r="BA36" s="351">
        <f>BA12</f>
        <v/>
      </c>
      <c r="BB36" s="1061">
        <f>SUM(BB12:BE12)</f>
        <v/>
      </c>
      <c r="BC36" s="1061">
        <f>SUM(BF12:BI12)</f>
        <v/>
      </c>
      <c r="BD36" s="1061">
        <f>SUM(BJ12:BM12)</f>
        <v/>
      </c>
      <c r="BE36" s="1061">
        <f>SUM(BN12:BQ12)</f>
        <v/>
      </c>
      <c r="BF36" s="1242">
        <f>(BB36*初始化表!E$17+BC36*初始化表!F$17+BD36*初始化表!G$17+BE36*初始化表!H$17)/1300</f>
        <v/>
      </c>
      <c r="BG36" s="1292">
        <f>IF(BF36=0,0,AL112/BF36)</f>
        <v/>
      </c>
      <c r="BH36" s="1292">
        <f>IF(BF36=0,0,AJ112/BF36)</f>
        <v/>
      </c>
      <c r="BI36" s="1303">
        <f>$BI$51+MAX(0,第3期!BI36)-BF36</f>
        <v/>
      </c>
      <c r="BJ36" s="1061">
        <f>IF(BA36=0,"",RANK(BG36,$BG$31:$BG$50))</f>
        <v/>
      </c>
      <c r="BK36" s="1061">
        <f>IF(BA36=0,"",RANK(BH36,$BH$31:$BH$50))</f>
        <v/>
      </c>
      <c r="BL36" s="1101" t="n"/>
      <c r="BM36" s="1045" t="n"/>
      <c r="BN36" s="1044" t="inlineStr">
        <is>
          <t>市场1</t>
        </is>
      </c>
      <c r="BO36" s="1044" t="inlineStr">
        <is>
          <t>市场2</t>
        </is>
      </c>
      <c r="BP36" s="1044" t="inlineStr">
        <is>
          <t>市场3</t>
        </is>
      </c>
      <c r="BQ36" s="1044" t="inlineStr">
        <is>
          <t>市场4</t>
        </is>
      </c>
      <c r="BR36" s="1106" t="n"/>
      <c r="BS36" s="351">
        <f>BS11</f>
        <v/>
      </c>
      <c r="BT36" s="1299">
        <f>$BT11*(AJ67-BT$50)/BT$51</f>
        <v/>
      </c>
      <c r="BU36" s="1299">
        <f>$BT11*(AK67-BU$50)/BU$51</f>
        <v/>
      </c>
      <c r="BV36" s="1299">
        <f>$BT11*(AL67-BV$50)/BV$51</f>
        <v/>
      </c>
      <c r="BW36" s="1299">
        <f>$BT11*(AM67-BW$50)/BW$51</f>
        <v/>
      </c>
      <c r="BX36" s="1299">
        <f>$BT11*(AN67-BX$50)/BX$51</f>
        <v/>
      </c>
      <c r="BY36" s="1299">
        <f>$BT11*(AO67-BY$50)/BY$51</f>
        <v/>
      </c>
      <c r="BZ36" s="1299">
        <f>$BT11*(AP67-BZ$50)/BZ$51</f>
        <v/>
      </c>
      <c r="CA36" s="1299">
        <f>$BT11*(AQ67-CA$50)/CA$51</f>
        <v/>
      </c>
      <c r="CB36" s="1299">
        <f>$BT11*(AR67-CB$50)/CB$51</f>
        <v/>
      </c>
      <c r="CC36" s="1299">
        <f>$BT11*(AS67-CC$50)/CC$51</f>
        <v/>
      </c>
      <c r="CD36" s="1299">
        <f>$BT11*(AT67-CD$50)/CD$51</f>
        <v/>
      </c>
      <c r="CE36" s="1299">
        <f>$BT11*(AU67-CE$50)/CE$51</f>
        <v/>
      </c>
      <c r="CF36" s="1299">
        <f>$BT11*(AV67-CF$50)/CF$51</f>
        <v/>
      </c>
      <c r="CG36" s="1299">
        <f>$BT11*(AW67-CG$50)/CG$51</f>
        <v/>
      </c>
      <c r="CH36" s="1299">
        <f>$BT11*(AX67-CH$50)/CH$51</f>
        <v/>
      </c>
      <c r="CI36" s="1299">
        <f>$BT11*(AY67-CI$50)/CI$51</f>
        <v/>
      </c>
      <c r="CJ36" s="1106" t="n"/>
      <c r="CK36" s="1101" t="n"/>
      <c r="CL36" s="1101" t="n"/>
      <c r="CM36" s="1101" t="n"/>
      <c r="CN36" s="1101" t="n"/>
      <c r="CO36" s="1101" t="n"/>
      <c r="CP36" s="1101" t="n"/>
      <c r="CQ36" s="1101" t="n"/>
      <c r="CR36" s="1101" t="n"/>
      <c r="CS36" s="1101" t="n"/>
      <c r="CT36" s="1101" t="n"/>
      <c r="CU36" s="1101" t="n"/>
      <c r="CV36" s="1101" t="n"/>
      <c r="CW36" s="1101" t="n"/>
      <c r="CX36" s="1101" t="n"/>
      <c r="CY36" s="1101" t="n"/>
      <c r="CZ36" s="1101" t="n"/>
      <c r="DA36" s="1101" t="n"/>
      <c r="DB36" s="1101" t="n"/>
      <c r="DC36" s="1101" t="n"/>
      <c r="DD36" s="1101" t="n"/>
      <c r="DE36" s="1101" t="n"/>
      <c r="DF36" s="1101" t="n"/>
      <c r="DG36" s="1101" t="n"/>
      <c r="DH36" s="1101" t="n"/>
      <c r="DI36" s="1101" t="n"/>
    </row>
    <row r="37" ht="16" customFormat="1" customHeight="1" s="140">
      <c r="A37" s="1047" t="inlineStr">
        <is>
          <t>紧急贷款</t>
        </is>
      </c>
      <c r="C37" s="1061">
        <f>IF(F36&lt;0,INT(1-F36),0)</f>
        <v/>
      </c>
      <c r="D37" s="1293" t="n"/>
      <c r="E37" s="1293" t="n"/>
      <c r="F37" s="1291">
        <f>F36+C37</f>
        <v/>
      </c>
      <c r="G37" s="144" t="n"/>
      <c r="H37" s="1310" t="inlineStr">
        <is>
          <t>基本工资</t>
        </is>
      </c>
      <c r="I37" s="1311">
        <f>-C35</f>
        <v/>
      </c>
      <c r="J37" s="157">
        <f>INT(($N$49*1300-SUMPRODUCT($L$177:$L$180,$H$177:$H$180))/H179)</f>
        <v/>
      </c>
      <c r="K37" s="1044" t="inlineStr">
        <is>
          <t>产品3</t>
        </is>
      </c>
      <c r="L37" s="1265" t="n"/>
      <c r="M37" s="178" t="n"/>
      <c r="N37" s="1307">
        <f>第3期!D24</f>
        <v/>
      </c>
      <c r="O37" s="1245" t="n"/>
      <c r="P37" s="1281">
        <f>MAX(0,INT(MIN(D56-E60+C61,F62-初始化表!B21)))</f>
        <v/>
      </c>
      <c r="Q37" s="1281">
        <f>MAX(0,INT(MIN(F62-MAX(E60,C28),F62+第5期!Q35+第5期!P33-F30+F48,P37)))</f>
        <v/>
      </c>
      <c r="R37" s="1245" t="e">
        <v>#DIV/0!</v>
      </c>
      <c r="T37" s="230" t="n"/>
      <c r="U37" s="1047" t="inlineStr">
        <is>
          <t>产品2</t>
        </is>
      </c>
      <c r="V37" s="242">
        <f>INT(B13*(1-$P$43))</f>
        <v/>
      </c>
      <c r="W37" s="242">
        <f>INT(C13*(1-$P$43))</f>
        <v/>
      </c>
      <c r="X37" s="242">
        <f>INT(D13*(1-$P$43))</f>
        <v/>
      </c>
      <c r="Y37" s="286">
        <f>INT(E13*(1-$P$43))</f>
        <v/>
      </c>
      <c r="Z37" s="1101" t="n"/>
      <c r="AA37" s="144" t="n"/>
      <c r="AB37" s="710" t="inlineStr">
        <is>
          <t>产品3</t>
        </is>
      </c>
      <c r="AC37" s="1236">
        <f>初始化表!$G$22-AC7</f>
        <v/>
      </c>
      <c r="AD37" s="1236">
        <f>初始化表!$G$22-AD7</f>
        <v/>
      </c>
      <c r="AE37" s="1236">
        <f>初始化表!$G$22-AE7</f>
        <v/>
      </c>
      <c r="AF37" s="1236">
        <f>初始化表!$G$22-AF7</f>
        <v/>
      </c>
      <c r="AG37" s="1236">
        <f>初始化表!$G$22-AG7</f>
        <v/>
      </c>
      <c r="AH37" s="144" t="n"/>
      <c r="AI37" s="329" t="n"/>
      <c r="AJ37" s="330" t="n"/>
      <c r="AK37" s="330" t="n"/>
      <c r="AL37" s="330" t="n"/>
      <c r="AM37" s="330" t="n"/>
      <c r="AN37" s="330" t="n"/>
      <c r="AO37" s="330" t="n"/>
      <c r="AP37" s="330" t="n"/>
      <c r="AQ37" s="330" t="n"/>
      <c r="AR37" s="330" t="n"/>
      <c r="AS37" s="330" t="n"/>
      <c r="AT37" s="330" t="n"/>
      <c r="AU37" s="330" t="n"/>
      <c r="AV37" s="330" t="n"/>
      <c r="AW37" s="330" t="n"/>
      <c r="AX37" s="330" t="n"/>
      <c r="AY37" s="359" t="n"/>
      <c r="AZ37" s="144" t="n"/>
      <c r="BA37" s="351">
        <f>BA13</f>
        <v/>
      </c>
      <c r="BB37" s="1061">
        <f>SUM(BB13:BE13)</f>
        <v/>
      </c>
      <c r="BC37" s="1061">
        <f>SUM(BF13:BI13)</f>
        <v/>
      </c>
      <c r="BD37" s="1061">
        <f>SUM(BJ13:BM13)</f>
        <v/>
      </c>
      <c r="BE37" s="1061">
        <f>SUM(BN13:BQ13)</f>
        <v/>
      </c>
      <c r="BF37" s="1242">
        <f>(BB37*初始化表!E$17+BC37*初始化表!F$17+BD37*初始化表!G$17+BE37*初始化表!H$17)/1300</f>
        <v/>
      </c>
      <c r="BG37" s="1292">
        <f>IF(BF37=0,0,AL113/BF37)</f>
        <v/>
      </c>
      <c r="BH37" s="1292">
        <f>IF(BF37=0,0,AJ113/BF37)</f>
        <v/>
      </c>
      <c r="BI37" s="1303">
        <f>$BI$51+MAX(0,第3期!BI37)-BF37</f>
        <v/>
      </c>
      <c r="BJ37" s="1061">
        <f>IF(BA37=0,"",RANK(BG37,$BG$31:$BG$50))</f>
        <v/>
      </c>
      <c r="BK37" s="1061">
        <f>IF(BA37=0,"",RANK(BH37,$BH$31:$BH$50))</f>
        <v/>
      </c>
      <c r="BL37" s="1101" t="n"/>
      <c r="BM37" s="1044" t="inlineStr">
        <is>
          <t>产品1</t>
        </is>
      </c>
      <c r="BN37" s="1061">
        <f>BB28</f>
        <v/>
      </c>
      <c r="BO37" s="1061">
        <f>BC28</f>
        <v/>
      </c>
      <c r="BP37" s="1061">
        <f>BD28</f>
        <v/>
      </c>
      <c r="BQ37" s="1061">
        <f>BE28</f>
        <v/>
      </c>
      <c r="BR37" s="1106" t="n"/>
      <c r="BS37" s="351">
        <f>BS12</f>
        <v/>
      </c>
      <c r="BT37" s="1299">
        <f>$BT12*(AJ68-BT$50)/BT$51</f>
        <v/>
      </c>
      <c r="BU37" s="1299">
        <f>$BT12*(AK68-BU$50)/BU$51</f>
        <v/>
      </c>
      <c r="BV37" s="1299">
        <f>$BT12*(AL68-BV$50)/BV$51</f>
        <v/>
      </c>
      <c r="BW37" s="1299">
        <f>$BT12*(AM68-BW$50)/BW$51</f>
        <v/>
      </c>
      <c r="BX37" s="1299">
        <f>$BT12*(AN68-BX$50)/BX$51</f>
        <v/>
      </c>
      <c r="BY37" s="1299">
        <f>$BT12*(AO68-BY$50)/BY$51</f>
        <v/>
      </c>
      <c r="BZ37" s="1299">
        <f>$BT12*(AP68-BZ$50)/BZ$51</f>
        <v/>
      </c>
      <c r="CA37" s="1299">
        <f>$BT12*(AQ68-CA$50)/CA$51</f>
        <v/>
      </c>
      <c r="CB37" s="1299">
        <f>$BT12*(AR68-CB$50)/CB$51</f>
        <v/>
      </c>
      <c r="CC37" s="1299">
        <f>$BT12*(AS68-CC$50)/CC$51</f>
        <v/>
      </c>
      <c r="CD37" s="1299">
        <f>$BT12*(AT68-CD$50)/CD$51</f>
        <v/>
      </c>
      <c r="CE37" s="1299">
        <f>$BT12*(AU68-CE$50)/CE$51</f>
        <v/>
      </c>
      <c r="CF37" s="1299">
        <f>$BT12*(AV68-CF$50)/CF$51</f>
        <v/>
      </c>
      <c r="CG37" s="1299">
        <f>$BT12*(AW68-CG$50)/CG$51</f>
        <v/>
      </c>
      <c r="CH37" s="1299">
        <f>$BT12*(AX68-CH$50)/CH$51</f>
        <v/>
      </c>
      <c r="CI37" s="1299">
        <f>$BT12*(AY68-CI$50)/CI$51</f>
        <v/>
      </c>
      <c r="CJ37" s="1106" t="n"/>
      <c r="CK37" s="1101" t="n"/>
      <c r="CL37" s="1101" t="n"/>
      <c r="CM37" s="1101" t="n"/>
      <c r="CN37" s="1101" t="n"/>
      <c r="CO37" s="1101" t="n"/>
      <c r="CP37" s="1101" t="n"/>
      <c r="CQ37" s="1101" t="n"/>
      <c r="CR37" s="1101" t="n"/>
      <c r="CS37" s="1101" t="n"/>
      <c r="CT37" s="1101" t="n"/>
      <c r="CU37" s="1101" t="n"/>
      <c r="CV37" s="1101" t="n"/>
      <c r="CW37" s="1101" t="n"/>
      <c r="CX37" s="1101" t="n"/>
      <c r="CY37" s="1101" t="n"/>
      <c r="CZ37" s="1101" t="n"/>
      <c r="DA37" s="1101" t="n"/>
      <c r="DB37" s="1101" t="n"/>
      <c r="DC37" s="1101" t="n"/>
      <c r="DD37" s="1101" t="n"/>
      <c r="DE37" s="1101" t="n"/>
      <c r="DF37" s="1101" t="n"/>
      <c r="DG37" s="1101" t="n"/>
      <c r="DH37" s="1101" t="n"/>
      <c r="DI37" s="1101" t="n"/>
    </row>
    <row r="38" ht="16" customFormat="1" customHeight="1" s="140">
      <c r="A38" s="1047" t="inlineStr">
        <is>
          <t>研发费</t>
        </is>
      </c>
      <c r="C38" s="1061">
        <f>-SUM(F17:F20)</f>
        <v/>
      </c>
      <c r="D38" s="1293" t="n"/>
      <c r="E38" s="1293" t="n"/>
      <c r="F38" s="1291">
        <f>F37+C38</f>
        <v/>
      </c>
      <c r="G38" s="144" t="n"/>
      <c r="H38" s="1310" t="inlineStr">
        <is>
          <t>特殊工资</t>
        </is>
      </c>
      <c r="I38" s="1311">
        <f>-C44</f>
        <v/>
      </c>
      <c r="J38" s="157">
        <f>INT(($N$49*1300-SUMPRODUCT($L$177:$L$180,$H$177:$H$180))/H180)</f>
        <v/>
      </c>
      <c r="K38" s="1044" t="inlineStr">
        <is>
          <t>产品4</t>
        </is>
      </c>
      <c r="L38" s="1265" t="n"/>
      <c r="M38" s="178" t="n"/>
      <c r="N38" s="1060" t="inlineStr">
        <is>
          <t>销售收入实现前现金余额</t>
        </is>
      </c>
      <c r="P38" s="1314">
        <f>F48</f>
        <v/>
      </c>
      <c r="Q38" s="1044" t="inlineStr">
        <is>
          <t>罚分余量</t>
        </is>
      </c>
      <c r="R38" s="1276">
        <f>F64-MAX(E60,第3期!F64)</f>
        <v/>
      </c>
      <c r="S38" s="1282" t="n"/>
      <c r="T38" s="230" t="n"/>
      <c r="U38" s="1047" t="inlineStr">
        <is>
          <t>产品3</t>
        </is>
      </c>
      <c r="V38" s="242">
        <f>INT(B14*(1-$Q$43))</f>
        <v/>
      </c>
      <c r="W38" s="242">
        <f>INT(C14*(1-$Q$43))</f>
        <v/>
      </c>
      <c r="X38" s="242">
        <f>INT(D14*(1-$Q$43))</f>
        <v/>
      </c>
      <c r="Y38" s="286">
        <f>INT(E14*(1-$Q$43))</f>
        <v/>
      </c>
      <c r="Z38" s="1101" t="n"/>
      <c r="AA38" s="144" t="n"/>
      <c r="AB38" s="710" t="inlineStr">
        <is>
          <t>产品4</t>
        </is>
      </c>
      <c r="AC38" s="1236">
        <f>初始化表!$H$22-AC8</f>
        <v/>
      </c>
      <c r="AD38" s="1236">
        <f>初始化表!$H$22-AD8</f>
        <v/>
      </c>
      <c r="AE38" s="1236">
        <f>初始化表!$H$22-AE8</f>
        <v/>
      </c>
      <c r="AF38" s="1236">
        <f>初始化表!$H$22-AF8</f>
        <v/>
      </c>
      <c r="AG38" s="1236">
        <f>初始化表!$H$22-AG8</f>
        <v/>
      </c>
      <c r="AH38" s="144" t="n"/>
      <c r="AI38" s="332" t="n"/>
      <c r="AJ38" s="333" t="n"/>
      <c r="AK38" s="333" t="n"/>
      <c r="AL38" s="333" t="n"/>
      <c r="AM38" s="333" t="n"/>
      <c r="AN38" s="333" t="n"/>
      <c r="AO38" s="333" t="n"/>
      <c r="AP38" s="333" t="n"/>
      <c r="AQ38" s="333" t="n"/>
      <c r="AR38" s="333" t="n"/>
      <c r="AS38" s="333" t="n"/>
      <c r="AT38" s="333" t="n"/>
      <c r="AU38" s="333" t="n"/>
      <c r="AV38" s="333" t="n"/>
      <c r="AW38" s="333" t="n"/>
      <c r="AX38" s="333" t="n"/>
      <c r="AY38" s="360" t="n"/>
      <c r="AZ38" s="144" t="n"/>
      <c r="BA38" s="351">
        <f>BA14</f>
        <v/>
      </c>
      <c r="BB38" s="1061">
        <f>SUM(BB14:BE14)</f>
        <v/>
      </c>
      <c r="BC38" s="1061">
        <f>SUM(BF14:BI14)</f>
        <v/>
      </c>
      <c r="BD38" s="1061">
        <f>SUM(BJ14:BM14)</f>
        <v/>
      </c>
      <c r="BE38" s="1061">
        <f>SUM(BN14:BQ14)</f>
        <v/>
      </c>
      <c r="BF38" s="1242">
        <f>(BB38*初始化表!E$17+BC38*初始化表!F$17+BD38*初始化表!G$17+BE38*初始化表!H$17)/1300</f>
        <v/>
      </c>
      <c r="BG38" s="1292">
        <f>IF(BF38=0,0,AL114/BF38)</f>
        <v/>
      </c>
      <c r="BH38" s="1292">
        <f>IF(BF38=0,0,AJ114/BF38)</f>
        <v/>
      </c>
      <c r="BI38" s="1303">
        <f>$BI$51+MAX(0,第3期!BI38)-BF38</f>
        <v/>
      </c>
      <c r="BJ38" s="1061">
        <f>IF(BA38=0,"",RANK(BG38,$BG$31:$BG$50))</f>
        <v/>
      </c>
      <c r="BK38" s="1061">
        <f>IF(BA38=0,"",RANK(BH38,$BH$31:$BH$50))</f>
        <v/>
      </c>
      <c r="BL38" s="1101" t="n"/>
      <c r="BM38" s="1044" t="inlineStr">
        <is>
          <t>产品2</t>
        </is>
      </c>
      <c r="BN38" s="1061">
        <f>BF28</f>
        <v/>
      </c>
      <c r="BO38" s="1061">
        <f>BG28</f>
        <v/>
      </c>
      <c r="BP38" s="1061">
        <f>BH28</f>
        <v/>
      </c>
      <c r="BQ38" s="1061">
        <f>BI28</f>
        <v/>
      </c>
      <c r="BR38" s="1106" t="n"/>
      <c r="BS38" s="351">
        <f>BS13</f>
        <v/>
      </c>
      <c r="BT38" s="1299">
        <f>$BT13*(AJ69-BT$50)/BT$51</f>
        <v/>
      </c>
      <c r="BU38" s="1299">
        <f>$BT13*(AK69-BU$50)/BU$51</f>
        <v/>
      </c>
      <c r="BV38" s="1299">
        <f>$BT13*(AL69-BV$50)/BV$51</f>
        <v/>
      </c>
      <c r="BW38" s="1299">
        <f>$BT13*(AM69-BW$50)/BW$51</f>
        <v/>
      </c>
      <c r="BX38" s="1299">
        <f>$BT13*(AN69-BX$50)/BX$51</f>
        <v/>
      </c>
      <c r="BY38" s="1299">
        <f>$BT13*(AO69-BY$50)/BY$51</f>
        <v/>
      </c>
      <c r="BZ38" s="1299">
        <f>$BT13*(AP69-BZ$50)/BZ$51</f>
        <v/>
      </c>
      <c r="CA38" s="1299">
        <f>$BT13*(AQ69-CA$50)/CA$51</f>
        <v/>
      </c>
      <c r="CB38" s="1299">
        <f>$BT13*(AR69-CB$50)/CB$51</f>
        <v/>
      </c>
      <c r="CC38" s="1299">
        <f>$BT13*(AS69-CC$50)/CC$51</f>
        <v/>
      </c>
      <c r="CD38" s="1299">
        <f>$BT13*(AT69-CD$50)/CD$51</f>
        <v/>
      </c>
      <c r="CE38" s="1299">
        <f>$BT13*(AU69-CE$50)/CE$51</f>
        <v/>
      </c>
      <c r="CF38" s="1299">
        <f>$BT13*(AV69-CF$50)/CF$51</f>
        <v/>
      </c>
      <c r="CG38" s="1299">
        <f>$BT13*(AW69-CG$50)/CG$51</f>
        <v/>
      </c>
      <c r="CH38" s="1299">
        <f>$BT13*(AX69-CH$50)/CH$51</f>
        <v/>
      </c>
      <c r="CI38" s="1299">
        <f>$BT13*(AY69-CI$50)/CI$51</f>
        <v/>
      </c>
      <c r="CJ38" s="1106" t="n"/>
      <c r="CK38" s="1101" t="n"/>
      <c r="CL38" s="1101" t="n"/>
      <c r="CM38" s="1101" t="n"/>
      <c r="CN38" s="1101" t="n"/>
      <c r="CO38" s="1101" t="n"/>
      <c r="CP38" s="1101" t="n"/>
      <c r="CQ38" s="1101" t="n"/>
      <c r="CR38" s="1101" t="n"/>
      <c r="CS38" s="1101" t="n"/>
      <c r="CT38" s="1101" t="n"/>
      <c r="CU38" s="1101" t="n"/>
      <c r="CV38" s="1101" t="n"/>
      <c r="CW38" s="1101" t="n"/>
      <c r="CX38" s="1101" t="n"/>
      <c r="CY38" s="1101" t="n"/>
      <c r="CZ38" s="1101" t="n"/>
      <c r="DA38" s="1101" t="n"/>
      <c r="DB38" s="1101" t="n"/>
      <c r="DC38" s="1101" t="n"/>
      <c r="DD38" s="1101" t="n"/>
      <c r="DE38" s="1101" t="n"/>
      <c r="DF38" s="1101" t="n"/>
      <c r="DG38" s="1101" t="n"/>
      <c r="DH38" s="1101" t="n"/>
      <c r="DI38" s="1101" t="n"/>
    </row>
    <row r="39" ht="16" customFormat="1" customHeight="1" s="140">
      <c r="A39" s="1047" t="inlineStr">
        <is>
          <t>研发费分摊</t>
        </is>
      </c>
      <c r="C39" s="1061">
        <f>(C38+第3期!C38)/2</f>
        <v/>
      </c>
      <c r="D39" s="1293" t="n"/>
      <c r="E39" s="1293">
        <f>E36-C39</f>
        <v/>
      </c>
      <c r="F39" s="1291" t="n"/>
      <c r="G39" s="144" t="n"/>
      <c r="H39" s="1316" t="inlineStr">
        <is>
          <t>生产成本</t>
        </is>
      </c>
      <c r="I39" s="1317">
        <f>SUM(I34:I38)</f>
        <v/>
      </c>
      <c r="J39" s="1318" t="n"/>
      <c r="K39" s="1211" t="n"/>
      <c r="L39" s="1183" t="n"/>
      <c r="M39" s="178" t="n"/>
      <c r="N39" s="1319" t="inlineStr">
        <is>
          <t>工资系数决策</t>
        </is>
      </c>
      <c r="R39" s="1239" t="n"/>
      <c r="S39" s="1101" t="n"/>
      <c r="T39" s="230" t="n"/>
      <c r="U39" s="1073" t="inlineStr">
        <is>
          <t>产品4</t>
        </is>
      </c>
      <c r="V39" s="244">
        <f>INT(B15*(1-$R$43))</f>
        <v/>
      </c>
      <c r="W39" s="244">
        <f>INT(C15*(1-$R$43))</f>
        <v/>
      </c>
      <c r="X39" s="244">
        <f>INT(D15*(1-$R$43))</f>
        <v/>
      </c>
      <c r="Y39" s="287">
        <f>INT(E15*(1-$R$43))</f>
        <v/>
      </c>
      <c r="Z39" s="1101" t="n"/>
      <c r="AA39" s="144" t="n"/>
      <c r="AB39" s="1101" t="n"/>
      <c r="AC39" s="1101" t="n"/>
      <c r="AD39" s="1101" t="n"/>
      <c r="AE39" s="1101" t="n"/>
      <c r="AF39" s="1101" t="n"/>
      <c r="AG39" s="1101" t="n"/>
      <c r="AH39" s="144" t="n"/>
      <c r="AI39" s="332" t="n"/>
      <c r="AJ39" s="333" t="n"/>
      <c r="AK39" s="333" t="n"/>
      <c r="AL39" s="333" t="n"/>
      <c r="AM39" s="333" t="n"/>
      <c r="AN39" s="333" t="n"/>
      <c r="AO39" s="333" t="n"/>
      <c r="AP39" s="333" t="n"/>
      <c r="AQ39" s="333" t="n"/>
      <c r="AR39" s="333" t="n"/>
      <c r="AS39" s="333" t="n"/>
      <c r="AT39" s="333" t="n"/>
      <c r="AU39" s="333" t="n"/>
      <c r="AV39" s="333" t="n"/>
      <c r="AW39" s="333" t="n"/>
      <c r="AX39" s="333" t="n"/>
      <c r="AY39" s="360" t="n"/>
      <c r="AZ39" s="144" t="n"/>
      <c r="BA39" s="351">
        <f>BA15</f>
        <v/>
      </c>
      <c r="BB39" s="1061">
        <f>SUM(BB15:BE15)</f>
        <v/>
      </c>
      <c r="BC39" s="1061">
        <f>SUM(BF15:BI15)</f>
        <v/>
      </c>
      <c r="BD39" s="1061">
        <f>SUM(BJ15:BM15)</f>
        <v/>
      </c>
      <c r="BE39" s="1061">
        <f>SUM(BN15:BQ15)</f>
        <v/>
      </c>
      <c r="BF39" s="1242">
        <f>(BB39*初始化表!E$17+BC39*初始化表!F$17+BD39*初始化表!G$17+BE39*初始化表!H$17)/1300</f>
        <v/>
      </c>
      <c r="BG39" s="1292">
        <f>IF(BF39=0,0,AL115/BF39)</f>
        <v/>
      </c>
      <c r="BH39" s="1292">
        <f>IF(BF39=0,0,AJ115/BF39)</f>
        <v/>
      </c>
      <c r="BI39" s="1303">
        <f>$BI$51+MAX(0,第3期!BI39)-BF39</f>
        <v/>
      </c>
      <c r="BJ39" s="1061">
        <f>IF(BA39=0,"",RANK(BG39,$BG$31:$BG$50))</f>
        <v/>
      </c>
      <c r="BK39" s="1061">
        <f>IF(BA39=0,"",RANK(BH39,$BH$31:$BH$50))</f>
        <v/>
      </c>
      <c r="BL39" s="1101" t="n"/>
      <c r="BM39" s="1044" t="inlineStr">
        <is>
          <t>产品3</t>
        </is>
      </c>
      <c r="BN39" s="1061">
        <f>BJ28</f>
        <v/>
      </c>
      <c r="BO39" s="1061">
        <f>BK28</f>
        <v/>
      </c>
      <c r="BP39" s="1061">
        <f>BL28</f>
        <v/>
      </c>
      <c r="BQ39" s="1061">
        <f>BM28</f>
        <v/>
      </c>
      <c r="BR39" s="1106" t="n"/>
      <c r="BS39" s="351">
        <f>BS14</f>
        <v/>
      </c>
      <c r="BT39" s="1299">
        <f>$BT14*(AJ70-BT$50)/BT$51</f>
        <v/>
      </c>
      <c r="BU39" s="1299">
        <f>$BT14*(AK70-BU$50)/BU$51</f>
        <v/>
      </c>
      <c r="BV39" s="1299">
        <f>$BT14*(AL70-BV$50)/BV$51</f>
        <v/>
      </c>
      <c r="BW39" s="1299">
        <f>$BT14*(AM70-BW$50)/BW$51</f>
        <v/>
      </c>
      <c r="BX39" s="1299">
        <f>$BT14*(AN70-BX$50)/BX$51</f>
        <v/>
      </c>
      <c r="BY39" s="1299">
        <f>$BT14*(AO70-BY$50)/BY$51</f>
        <v/>
      </c>
      <c r="BZ39" s="1299">
        <f>$BT14*(AP70-BZ$50)/BZ$51</f>
        <v/>
      </c>
      <c r="CA39" s="1299">
        <f>$BT14*(AQ70-CA$50)/CA$51</f>
        <v/>
      </c>
      <c r="CB39" s="1299">
        <f>$BT14*(AR70-CB$50)/CB$51</f>
        <v/>
      </c>
      <c r="CC39" s="1299">
        <f>$BT14*(AS70-CC$50)/CC$51</f>
        <v/>
      </c>
      <c r="CD39" s="1299">
        <f>$BT14*(AT70-CD$50)/CD$51</f>
        <v/>
      </c>
      <c r="CE39" s="1299">
        <f>$BT14*(AU70-CE$50)/CE$51</f>
        <v/>
      </c>
      <c r="CF39" s="1299">
        <f>$BT14*(AV70-CF$50)/CF$51</f>
        <v/>
      </c>
      <c r="CG39" s="1299">
        <f>$BT14*(AW70-CG$50)/CG$51</f>
        <v/>
      </c>
      <c r="CH39" s="1299">
        <f>$BT14*(AX70-CH$50)/CH$51</f>
        <v/>
      </c>
      <c r="CI39" s="1299">
        <f>$BT14*(AY70-CI$50)/CI$51</f>
        <v/>
      </c>
      <c r="CJ39" s="1106" t="n"/>
      <c r="CK39" s="1101" t="n"/>
      <c r="CL39" s="1101" t="n"/>
      <c r="CM39" s="1101" t="n"/>
      <c r="CN39" s="1101" t="n"/>
      <c r="CO39" s="1101" t="n"/>
      <c r="CP39" s="1101" t="n"/>
      <c r="CQ39" s="1101" t="n"/>
      <c r="CR39" s="1101" t="n"/>
      <c r="CS39" s="1101" t="n"/>
      <c r="CT39" s="1101" t="n"/>
      <c r="CU39" s="1101" t="n"/>
      <c r="CV39" s="1101" t="n"/>
      <c r="CW39" s="1101" t="n"/>
      <c r="CX39" s="1101" t="n"/>
      <c r="CY39" s="1101" t="n"/>
      <c r="CZ39" s="1101" t="n"/>
      <c r="DA39" s="1101" t="n"/>
      <c r="DB39" s="1101" t="n"/>
      <c r="DC39" s="1101" t="n"/>
      <c r="DD39" s="1101" t="n"/>
      <c r="DE39" s="1101" t="n"/>
      <c r="DF39" s="1101" t="n"/>
      <c r="DG39" s="1101" t="n"/>
      <c r="DH39" s="1101" t="n"/>
      <c r="DI39" s="1101" t="n"/>
    </row>
    <row r="40" ht="16" customFormat="1" customHeight="1" s="140">
      <c r="A40" s="1047" t="inlineStr">
        <is>
          <t>购原材料</t>
        </is>
      </c>
      <c r="C40" s="1061">
        <f>-E22</f>
        <v/>
      </c>
      <c r="D40" s="1293" t="n"/>
      <c r="E40" s="1293" t="n"/>
      <c r="F40" s="1291">
        <f>F38+C40</f>
        <v/>
      </c>
      <c r="G40" s="144" t="n"/>
      <c r="H40" s="1101" t="n"/>
      <c r="I40" s="1101" t="n"/>
      <c r="J40" s="1101" t="n"/>
      <c r="K40" s="1101" t="n"/>
      <c r="L40" s="1101" t="n"/>
      <c r="M40" s="178" t="n"/>
      <c r="N40" s="1047" t="inlineStr">
        <is>
          <t>上期产品状况</t>
        </is>
      </c>
      <c r="O40" s="1044" t="inlineStr">
        <is>
          <t>产品1</t>
        </is>
      </c>
      <c r="P40" s="1044" t="inlineStr">
        <is>
          <t>产品2</t>
        </is>
      </c>
      <c r="Q40" s="1044" t="inlineStr">
        <is>
          <t>产品3</t>
        </is>
      </c>
      <c r="R40" s="1091" t="inlineStr">
        <is>
          <t>产品4</t>
        </is>
      </c>
      <c r="S40" s="1100" t="n"/>
      <c r="T40" s="230" t="n"/>
      <c r="U40" s="230" t="n"/>
      <c r="V40" s="230" t="n"/>
      <c r="W40" s="230" t="n"/>
      <c r="X40" s="230" t="n"/>
      <c r="Y40" s="230" t="n"/>
      <c r="Z40" s="1101" t="n"/>
      <c r="AA40" s="144" t="n"/>
      <c r="AB40" s="1102" t="inlineStr">
        <is>
          <t>预计单机利润</t>
        </is>
      </c>
      <c r="AD40" s="1367">
        <f>F77/AD41</f>
        <v/>
      </c>
      <c r="AF40" s="1101" t="n"/>
      <c r="AG40" s="1101" t="n"/>
      <c r="AH40" s="144" t="n"/>
      <c r="AI40" s="332" t="n"/>
      <c r="AJ40" s="333" t="n"/>
      <c r="AK40" s="333" t="n"/>
      <c r="AL40" s="333" t="n"/>
      <c r="AM40" s="333" t="n"/>
      <c r="AN40" s="333" t="n"/>
      <c r="AO40" s="333" t="n"/>
      <c r="AP40" s="333" t="n"/>
      <c r="AQ40" s="333" t="n"/>
      <c r="AR40" s="333" t="n"/>
      <c r="AS40" s="333" t="n"/>
      <c r="AT40" s="333" t="n"/>
      <c r="AU40" s="333" t="n"/>
      <c r="AV40" s="333" t="n"/>
      <c r="AW40" s="333" t="n"/>
      <c r="AX40" s="333" t="n"/>
      <c r="AY40" s="360" t="n"/>
      <c r="AZ40" s="144" t="n"/>
      <c r="BA40" s="351">
        <f>BA16</f>
        <v/>
      </c>
      <c r="BB40" s="1061">
        <f>SUM(BB16:BE16)</f>
        <v/>
      </c>
      <c r="BC40" s="1061">
        <f>SUM(BF16:BI16)</f>
        <v/>
      </c>
      <c r="BD40" s="1061">
        <f>SUM(BJ16:BM16)</f>
        <v/>
      </c>
      <c r="BE40" s="1061">
        <f>SUM(BN16:BQ16)</f>
        <v/>
      </c>
      <c r="BF40" s="1242">
        <f>(BB40*初始化表!E$17+BC40*初始化表!F$17+BD40*初始化表!G$17+BE40*初始化表!H$17)/1300</f>
        <v/>
      </c>
      <c r="BG40" s="1292">
        <f>IF(BF40=0,0,AL116/BF40)</f>
        <v/>
      </c>
      <c r="BH40" s="1292">
        <f>IF(BF40=0,0,AJ116/BF40)</f>
        <v/>
      </c>
      <c r="BI40" s="1303">
        <f>$BI$51+MAX(0,第3期!BI40)-BF40</f>
        <v/>
      </c>
      <c r="BJ40" s="1061">
        <f>IF(BA40=0,"",RANK(BG40,$BG$31:$BG$50))</f>
        <v/>
      </c>
      <c r="BK40" s="1061">
        <f>IF(BA40=0,"",RANK(BH40,$BH$31:$BH$50))</f>
        <v/>
      </c>
      <c r="BL40" s="1101" t="n"/>
      <c r="BM40" s="1044" t="inlineStr">
        <is>
          <t>产品4</t>
        </is>
      </c>
      <c r="BN40" s="1061">
        <f>BN28</f>
        <v/>
      </c>
      <c r="BO40" s="1061">
        <f>BO28</f>
        <v/>
      </c>
      <c r="BP40" s="1061">
        <f>BP28</f>
        <v/>
      </c>
      <c r="BQ40" s="1061">
        <f>BQ28</f>
        <v/>
      </c>
      <c r="BR40" s="1106" t="n"/>
      <c r="BS40" s="351">
        <f>BS15</f>
        <v/>
      </c>
      <c r="BT40" s="1299">
        <f>$BT15*(AJ71-BT$50)/BT$51</f>
        <v/>
      </c>
      <c r="BU40" s="1299">
        <f>$BT15*(AK71-BU$50)/BU$51</f>
        <v/>
      </c>
      <c r="BV40" s="1299">
        <f>$BT15*(AL71-BV$50)/BV$51</f>
        <v/>
      </c>
      <c r="BW40" s="1299">
        <f>$BT15*(AM71-BW$50)/BW$51</f>
        <v/>
      </c>
      <c r="BX40" s="1299">
        <f>$BT15*(AN71-BX$50)/BX$51</f>
        <v/>
      </c>
      <c r="BY40" s="1299">
        <f>$BT15*(AO71-BY$50)/BY$51</f>
        <v/>
      </c>
      <c r="BZ40" s="1299">
        <f>$BT15*(AP71-BZ$50)/BZ$51</f>
        <v/>
      </c>
      <c r="CA40" s="1299">
        <f>$BT15*(AQ71-CA$50)/CA$51</f>
        <v/>
      </c>
      <c r="CB40" s="1299">
        <f>$BT15*(AR71-CB$50)/CB$51</f>
        <v/>
      </c>
      <c r="CC40" s="1299">
        <f>$BT15*(AS71-CC$50)/CC$51</f>
        <v/>
      </c>
      <c r="CD40" s="1299">
        <f>$BT15*(AT71-CD$50)/CD$51</f>
        <v/>
      </c>
      <c r="CE40" s="1299">
        <f>$BT15*(AU71-CE$50)/CE$51</f>
        <v/>
      </c>
      <c r="CF40" s="1299">
        <f>$BT15*(AV71-CF$50)/CF$51</f>
        <v/>
      </c>
      <c r="CG40" s="1299">
        <f>$BT15*(AW71-CG$50)/CG$51</f>
        <v/>
      </c>
      <c r="CH40" s="1299">
        <f>$BT15*(AX71-CH$50)/CH$51</f>
        <v/>
      </c>
      <c r="CI40" s="1299">
        <f>$BT15*(AY71-CI$50)/CI$51</f>
        <v/>
      </c>
      <c r="CJ40" s="1106" t="n"/>
      <c r="CK40" s="1101" t="n"/>
      <c r="CL40" s="1101" t="n"/>
      <c r="CM40" s="1101" t="n"/>
      <c r="CN40" s="1101" t="n"/>
      <c r="CO40" s="1101" t="n"/>
      <c r="CP40" s="1101" t="n"/>
      <c r="CQ40" s="1101" t="n"/>
      <c r="CR40" s="1101" t="n"/>
      <c r="CS40" s="1101" t="n"/>
      <c r="CT40" s="1101" t="n"/>
      <c r="CU40" s="1101" t="n"/>
      <c r="CV40" s="1101" t="n"/>
      <c r="CW40" s="1101" t="n"/>
      <c r="CX40" s="1101" t="n"/>
      <c r="CY40" s="1101" t="n"/>
      <c r="CZ40" s="1101" t="n"/>
      <c r="DA40" s="1101" t="n"/>
      <c r="DB40" s="1101" t="n"/>
      <c r="DC40" s="1101" t="n"/>
      <c r="DD40" s="1101" t="n"/>
      <c r="DE40" s="1101" t="n"/>
      <c r="DF40" s="1101" t="n"/>
      <c r="DG40" s="1101" t="n"/>
      <c r="DH40" s="1101" t="n"/>
      <c r="DI40" s="1101" t="n"/>
    </row>
    <row r="41" ht="16" customFormat="1" customHeight="1" s="140">
      <c r="A41" s="1047" t="inlineStr">
        <is>
          <t>购原材料折扣</t>
        </is>
      </c>
      <c r="C41" s="1061">
        <f>IF(E22&gt;=初始化表!K30,E22*(1-初始化表!L30),IF(E22&gt;=初始化表!K31,E22*(1-初始化表!L31),IF(E22&gt;=初始化表!K32,E22*(1-初始化表!L32),0)))</f>
        <v/>
      </c>
      <c r="D41" s="1293">
        <f>C41</f>
        <v/>
      </c>
      <c r="E41" s="1293" t="n"/>
      <c r="F41" s="1291">
        <f>F40+C41</f>
        <v/>
      </c>
      <c r="G41" s="144" t="n"/>
      <c r="H41" s="1233" t="inlineStr">
        <is>
          <t>原材料决策</t>
        </is>
      </c>
      <c r="I41" s="1210" t="n"/>
      <c r="J41" s="1210" t="n"/>
      <c r="K41" s="1210" t="n"/>
      <c r="L41" s="1234" t="n"/>
      <c r="M41" s="178" t="n"/>
      <c r="N41" s="1047" t="inlineStr">
        <is>
          <t>正品率</t>
        </is>
      </c>
      <c r="O41" s="1321">
        <f>第3期!AN26</f>
        <v/>
      </c>
      <c r="P41" s="1321">
        <f>第3期!AN27</f>
        <v/>
      </c>
      <c r="Q41" s="1321">
        <f>第3期!AN28</f>
        <v/>
      </c>
      <c r="R41" s="1322">
        <f>第3期!AN29</f>
        <v/>
      </c>
      <c r="S41" s="1323" t="n"/>
      <c r="T41" s="230" t="n"/>
      <c r="U41" s="1041" t="inlineStr">
        <is>
          <t>本期待销</t>
        </is>
      </c>
      <c r="V41" s="1053" t="inlineStr">
        <is>
          <t>市场1</t>
        </is>
      </c>
      <c r="W41" s="1053" t="inlineStr">
        <is>
          <t>市场2</t>
        </is>
      </c>
      <c r="X41" s="1053" t="inlineStr">
        <is>
          <t>市场3</t>
        </is>
      </c>
      <c r="Y41" s="1053" t="inlineStr">
        <is>
          <t>市场4</t>
        </is>
      </c>
      <c r="Z41" s="1090" t="inlineStr">
        <is>
          <t>总量</t>
        </is>
      </c>
      <c r="AA41" s="144" t="n"/>
      <c r="AB41" s="1102" t="inlineStr">
        <is>
          <t>预计销售机时</t>
        </is>
      </c>
      <c r="AD41" s="1368">
        <f>((SUM(V42:Y42,V11:Y11))*初始化表!E17+(SUM(V43:Y43,V12:Y12))*初始化表!F17+(SUM(V44:Y44,V13:Y13))*初始化表!G17+(SUM(V45:Y45,V14:Y14))*初始化表!H17)/1300</f>
        <v/>
      </c>
      <c r="AF41" s="1101" t="n"/>
      <c r="AG41" s="1101" t="n"/>
      <c r="AH41" s="144" t="n"/>
      <c r="AI41" s="332" t="n"/>
      <c r="AJ41" s="333" t="n"/>
      <c r="AK41" s="333" t="n"/>
      <c r="AL41" s="333" t="n"/>
      <c r="AM41" s="333" t="n"/>
      <c r="AN41" s="333" t="n"/>
      <c r="AO41" s="333" t="n"/>
      <c r="AP41" s="333" t="n"/>
      <c r="AQ41" s="333" t="n"/>
      <c r="AR41" s="333" t="n"/>
      <c r="AS41" s="333" t="n"/>
      <c r="AT41" s="333" t="n"/>
      <c r="AU41" s="333" t="n"/>
      <c r="AV41" s="333" t="n"/>
      <c r="AW41" s="333" t="n"/>
      <c r="AX41" s="333" t="n"/>
      <c r="AY41" s="360" t="n"/>
      <c r="AZ41" s="144" t="n"/>
      <c r="BA41" s="351">
        <f>BA17</f>
        <v/>
      </c>
      <c r="BB41" s="1061">
        <f>SUM(BB17:BE17)</f>
        <v/>
      </c>
      <c r="BC41" s="1061">
        <f>SUM(BF17:BI17)</f>
        <v/>
      </c>
      <c r="BD41" s="1061">
        <f>SUM(BJ17:BM17)</f>
        <v/>
      </c>
      <c r="BE41" s="1061">
        <f>SUM(BN17:BQ17)</f>
        <v/>
      </c>
      <c r="BF41" s="1242">
        <f>(BB41*初始化表!E$17+BC41*初始化表!F$17+BD41*初始化表!G$17+BE41*初始化表!H$17)/1300</f>
        <v/>
      </c>
      <c r="BG41" s="1292">
        <f>IF(BF41=0,0,AL117/BF41)</f>
        <v/>
      </c>
      <c r="BH41" s="1292">
        <f>IF(BF41=0,0,AJ117/BF41)</f>
        <v/>
      </c>
      <c r="BI41" s="1303">
        <f>$BI$51+MAX(0,第3期!BI41)-BF41</f>
        <v/>
      </c>
      <c r="BJ41" s="1061">
        <f>IF(BA41=0,"",RANK(BG41,$BG$31:$BG$50))</f>
        <v/>
      </c>
      <c r="BK41" s="1061">
        <f>IF(BA41=0,"",RANK(BH41,$BH$31:$BH$50))</f>
        <v/>
      </c>
      <c r="BL41" s="1101" t="n"/>
      <c r="BM41" s="1045" t="n"/>
      <c r="BN41" s="1044" t="inlineStr">
        <is>
          <t>市场1</t>
        </is>
      </c>
      <c r="BO41" s="1044" t="inlineStr">
        <is>
          <t>市场2</t>
        </is>
      </c>
      <c r="BP41" s="1044" t="inlineStr">
        <is>
          <t>市场3</t>
        </is>
      </c>
      <c r="BQ41" s="1044" t="inlineStr">
        <is>
          <t>市场4</t>
        </is>
      </c>
      <c r="BR41" s="1106" t="n"/>
      <c r="BS41" s="351">
        <f>BS16</f>
        <v/>
      </c>
      <c r="BT41" s="1299">
        <f>$BT16*(AJ72-BT$50)/BT$51</f>
        <v/>
      </c>
      <c r="BU41" s="1299">
        <f>$BT16*(AK72-BU$50)/BU$51</f>
        <v/>
      </c>
      <c r="BV41" s="1299">
        <f>$BT16*(AL72-BV$50)/BV$51</f>
        <v/>
      </c>
      <c r="BW41" s="1299">
        <f>$BT16*(AM72-BW$50)/BW$51</f>
        <v/>
      </c>
      <c r="BX41" s="1299">
        <f>$BT16*(AN72-BX$50)/BX$51</f>
        <v/>
      </c>
      <c r="BY41" s="1299">
        <f>$BT16*(AO72-BY$50)/BY$51</f>
        <v/>
      </c>
      <c r="BZ41" s="1299">
        <f>$BT16*(AP72-BZ$50)/BZ$51</f>
        <v/>
      </c>
      <c r="CA41" s="1299">
        <f>$BT16*(AQ72-CA$50)/CA$51</f>
        <v/>
      </c>
      <c r="CB41" s="1299">
        <f>$BT16*(AR72-CB$50)/CB$51</f>
        <v/>
      </c>
      <c r="CC41" s="1299">
        <f>$BT16*(AS72-CC$50)/CC$51</f>
        <v/>
      </c>
      <c r="CD41" s="1299">
        <f>$BT16*(AT72-CD$50)/CD$51</f>
        <v/>
      </c>
      <c r="CE41" s="1299">
        <f>$BT16*(AU72-CE$50)/CE$51</f>
        <v/>
      </c>
      <c r="CF41" s="1299">
        <f>$BT16*(AV72-CF$50)/CF$51</f>
        <v/>
      </c>
      <c r="CG41" s="1299">
        <f>$BT16*(AW72-CG$50)/CG$51</f>
        <v/>
      </c>
      <c r="CH41" s="1299">
        <f>$BT16*(AX72-CH$50)/CH$51</f>
        <v/>
      </c>
      <c r="CI41" s="1299">
        <f>$BT16*(AY72-CI$50)/CI$51</f>
        <v/>
      </c>
      <c r="CJ41" s="1106" t="n"/>
      <c r="CK41" s="1101" t="n"/>
      <c r="CL41" s="1101" t="n"/>
      <c r="CM41" s="1101" t="n"/>
      <c r="CN41" s="1101" t="n"/>
      <c r="CO41" s="1101" t="n"/>
      <c r="CP41" s="1101" t="n"/>
      <c r="CQ41" s="1101" t="n"/>
      <c r="CR41" s="1101" t="n"/>
      <c r="CS41" s="1101" t="n"/>
      <c r="CT41" s="1101" t="n"/>
      <c r="CU41" s="1101" t="n"/>
      <c r="CV41" s="1101" t="n"/>
      <c r="CW41" s="1101" t="n"/>
      <c r="CX41" s="1101" t="n"/>
      <c r="CY41" s="1101" t="n"/>
      <c r="CZ41" s="1101" t="n"/>
      <c r="DA41" s="1101" t="n"/>
      <c r="DB41" s="1101" t="n"/>
      <c r="DC41" s="1101" t="n"/>
      <c r="DD41" s="1101" t="n"/>
      <c r="DE41" s="1101" t="n"/>
      <c r="DF41" s="1101" t="n"/>
      <c r="DG41" s="1101" t="n"/>
      <c r="DH41" s="1101" t="n"/>
      <c r="DI41" s="1101" t="n"/>
    </row>
    <row r="42" ht="16" customFormat="1" customHeight="1" s="140">
      <c r="A42" s="1047" t="inlineStr">
        <is>
          <t>购材料运费</t>
        </is>
      </c>
      <c r="C42" s="1061">
        <f>IF(E22&gt;0,-初始化表!B9-初始化表!B10*E22,0)</f>
        <v/>
      </c>
      <c r="D42" s="1293" t="n"/>
      <c r="E42" s="1293">
        <f>E39-C42</f>
        <v/>
      </c>
      <c r="F42" s="1291">
        <f>F41+C42</f>
        <v/>
      </c>
      <c r="G42" s="144" t="n"/>
      <c r="H42" s="1047" t="inlineStr">
        <is>
          <t>期初原材料</t>
        </is>
      </c>
      <c r="I42" s="1044" t="inlineStr">
        <is>
          <t>必要购入</t>
        </is>
      </c>
      <c r="J42" s="1044" t="inlineStr">
        <is>
          <t>推荐购入</t>
        </is>
      </c>
      <c r="K42" s="1044" t="inlineStr">
        <is>
          <t>当期购入</t>
        </is>
      </c>
      <c r="L42" s="1091" t="inlineStr">
        <is>
          <t>期末原材料</t>
        </is>
      </c>
      <c r="M42" s="178" t="n"/>
      <c r="N42" s="1047" t="inlineStr">
        <is>
          <t>正品要求</t>
        </is>
      </c>
      <c r="O42" s="1321">
        <f>1-0.5/MAX(B12:E12)</f>
        <v/>
      </c>
      <c r="P42" s="1321">
        <f>1-0.5/MAX(B13:E13)</f>
        <v/>
      </c>
      <c r="Q42" s="1321">
        <f>1-0.5/MAX(B14:E14)</f>
        <v/>
      </c>
      <c r="R42" s="1322">
        <f>1-0.5/MAX(B15:E15)</f>
        <v/>
      </c>
      <c r="S42" s="1323" t="n"/>
      <c r="T42" s="230" t="n"/>
      <c r="U42" s="1047" t="inlineStr">
        <is>
          <t>产品1</t>
        </is>
      </c>
      <c r="V42" s="1061">
        <f>MAX(B12+V5-V11-V36,0)</f>
        <v/>
      </c>
      <c r="W42" s="1061">
        <f>MAX(C12+W5-W11-W36,0)</f>
        <v/>
      </c>
      <c r="X42" s="1061">
        <f>MAX(D12+X5-X11-X36,0)</f>
        <v/>
      </c>
      <c r="Y42" s="1061">
        <f>MAX(E12+Y5-Y11-Y36,0)</f>
        <v/>
      </c>
      <c r="Z42" s="271">
        <f>SUM(V42:Y42)</f>
        <v/>
      </c>
      <c r="AA42" s="144" t="n"/>
      <c r="AB42" s="1044" t="inlineStr">
        <is>
          <t>预计单机销售</t>
        </is>
      </c>
      <c r="AD42" s="1242">
        <f>C49/AD41</f>
        <v/>
      </c>
      <c r="AF42" s="1101" t="n"/>
      <c r="AG42" s="1101" t="n"/>
      <c r="AH42" s="144" t="n"/>
      <c r="AI42" s="332" t="n"/>
      <c r="AJ42" s="333" t="n"/>
      <c r="AK42" s="333" t="n"/>
      <c r="AL42" s="333" t="n"/>
      <c r="AM42" s="333" t="n"/>
      <c r="AN42" s="333" t="n"/>
      <c r="AO42" s="333" t="n"/>
      <c r="AP42" s="333" t="n"/>
      <c r="AQ42" s="333" t="n"/>
      <c r="AR42" s="333" t="n"/>
      <c r="AS42" s="333" t="n"/>
      <c r="AT42" s="333" t="n"/>
      <c r="AU42" s="333" t="n"/>
      <c r="AV42" s="333" t="n"/>
      <c r="AW42" s="333" t="n"/>
      <c r="AX42" s="333" t="n"/>
      <c r="AY42" s="360" t="n"/>
      <c r="AZ42" s="144" t="n"/>
      <c r="BA42" s="351">
        <f>BA18</f>
        <v/>
      </c>
      <c r="BB42" s="1061">
        <f>SUM(BB18:BE18)</f>
        <v/>
      </c>
      <c r="BC42" s="1061">
        <f>SUM(BF18:BI18)</f>
        <v/>
      </c>
      <c r="BD42" s="1061">
        <f>SUM(BJ18:BM18)</f>
        <v/>
      </c>
      <c r="BE42" s="1061">
        <f>SUM(BN18:BQ18)</f>
        <v/>
      </c>
      <c r="BF42" s="1242">
        <f>(BB42*初始化表!E$17+BC42*初始化表!F$17+BD42*初始化表!G$17+BE42*初始化表!H$17)/1300</f>
        <v/>
      </c>
      <c r="BG42" s="1292">
        <f>IF(BF42=0,0,AL118/BF42)</f>
        <v/>
      </c>
      <c r="BH42" s="1292">
        <f>IF(BF42=0,0,AJ118/BF42)</f>
        <v/>
      </c>
      <c r="BI42" s="1303">
        <f>$BI$51+MAX(0,第3期!BI42)-BF42</f>
        <v/>
      </c>
      <c r="BJ42" s="1061">
        <f>IF(BA42=0,"",RANK(BG42,$BG$31:$BG$50))</f>
        <v/>
      </c>
      <c r="BK42" s="1061">
        <f>IF(BA42=0,"",RANK(BH42,$BH$31:$BH$50))</f>
        <v/>
      </c>
      <c r="BL42" s="1101" t="n"/>
      <c r="BM42" s="1044" t="inlineStr">
        <is>
          <t>产品1</t>
        </is>
      </c>
      <c r="BN42" s="1061">
        <f>INT(1/BN32*BN37)</f>
        <v/>
      </c>
      <c r="BO42" s="1061">
        <f>INT(1/BO32*BO37)</f>
        <v/>
      </c>
      <c r="BP42" s="1061">
        <f>INT(1/BP32*BP37)</f>
        <v/>
      </c>
      <c r="BQ42" s="1061">
        <f>INT(1/BQ32*BQ37)</f>
        <v/>
      </c>
      <c r="BR42" s="1106" t="n"/>
      <c r="BS42" s="351">
        <f>BS17</f>
        <v/>
      </c>
      <c r="BT42" s="1299">
        <f>$BT17*(AJ73-BT$50)/BT$51</f>
        <v/>
      </c>
      <c r="BU42" s="1299">
        <f>$BT17*(AK73-BU$50)/BU$51</f>
        <v/>
      </c>
      <c r="BV42" s="1299">
        <f>$BT17*(AL73-BV$50)/BV$51</f>
        <v/>
      </c>
      <c r="BW42" s="1299">
        <f>$BT17*(AM73-BW$50)/BW$51</f>
        <v/>
      </c>
      <c r="BX42" s="1299">
        <f>$BT17*(AN73-BX$50)/BX$51</f>
        <v/>
      </c>
      <c r="BY42" s="1299">
        <f>$BT17*(AO73-BY$50)/BY$51</f>
        <v/>
      </c>
      <c r="BZ42" s="1299">
        <f>$BT17*(AP73-BZ$50)/BZ$51</f>
        <v/>
      </c>
      <c r="CA42" s="1299">
        <f>$BT17*(AQ73-CA$50)/CA$51</f>
        <v/>
      </c>
      <c r="CB42" s="1299">
        <f>$BT17*(AR73-CB$50)/CB$51</f>
        <v/>
      </c>
      <c r="CC42" s="1299">
        <f>$BT17*(AS73-CC$50)/CC$51</f>
        <v/>
      </c>
      <c r="CD42" s="1299">
        <f>$BT17*(AT73-CD$50)/CD$51</f>
        <v/>
      </c>
      <c r="CE42" s="1299">
        <f>$BT17*(AU73-CE$50)/CE$51</f>
        <v/>
      </c>
      <c r="CF42" s="1299">
        <f>$BT17*(AV73-CF$50)/CF$51</f>
        <v/>
      </c>
      <c r="CG42" s="1299">
        <f>$BT17*(AW73-CG$50)/CG$51</f>
        <v/>
      </c>
      <c r="CH42" s="1299">
        <f>$BT17*(AX73-CH$50)/CH$51</f>
        <v/>
      </c>
      <c r="CI42" s="1299">
        <f>$BT17*(AY73-CI$50)/CI$51</f>
        <v/>
      </c>
      <c r="CJ42" s="1106" t="n"/>
      <c r="CK42" s="1101" t="n"/>
      <c r="CL42" s="1101" t="n"/>
      <c r="CM42" s="1101" t="n"/>
      <c r="CN42" s="1101" t="n"/>
      <c r="CO42" s="1101" t="n"/>
      <c r="CP42" s="1101" t="n"/>
      <c r="CQ42" s="1101" t="n"/>
      <c r="CR42" s="1101" t="n"/>
      <c r="CS42" s="1101" t="n"/>
      <c r="CT42" s="1101" t="n"/>
      <c r="CU42" s="1101" t="n"/>
      <c r="CV42" s="1101" t="n"/>
      <c r="CW42" s="1101" t="n"/>
      <c r="CX42" s="1101" t="n"/>
      <c r="CY42" s="1101" t="n"/>
      <c r="CZ42" s="1101" t="n"/>
      <c r="DA42" s="1101" t="n"/>
      <c r="DB42" s="1101" t="n"/>
      <c r="DC42" s="1101" t="n"/>
      <c r="DD42" s="1101" t="n"/>
      <c r="DE42" s="1101" t="n"/>
      <c r="DF42" s="1101" t="n"/>
      <c r="DG42" s="1101" t="n"/>
      <c r="DH42" s="1101" t="n"/>
      <c r="DI42" s="1101" t="n"/>
    </row>
    <row r="43" ht="16" customFormat="1" customHeight="1" s="140">
      <c r="A43" s="1047" t="inlineStr">
        <is>
          <t>管理费</t>
        </is>
      </c>
      <c r="C43" s="1061">
        <f>-(IF(SUM(B17:C17)=0,0,初始化表!H25)+IF(SUM(B18:C18)=0,0,初始化表!H26)+IF(SUM(B19:C19)=0,0,初始化表!H27)+IF(SUM(B20:C20)=0,0,初始化表!H28)+IF(SUM(D17:E17)=0,0,初始化表!I25)+IF(SUM(D18:E18)=0,0,初始化表!I26)+IF(SUM(D19:E19)=0,0,初始化表!I27)+IF(SUM(D20:E20)=0,0,初始化表!I28))</f>
        <v/>
      </c>
      <c r="D43" s="1293" t="n"/>
      <c r="E43" s="1293">
        <f>E42-C43</f>
        <v/>
      </c>
      <c r="F43" s="1291">
        <f>F42+C43</f>
        <v/>
      </c>
      <c r="G43" s="144" t="n"/>
      <c r="H43" s="1326">
        <f>第3期!F70</f>
        <v/>
      </c>
      <c r="I43" s="1290">
        <f>ROUNDUP(MAX(-K29/初始化表!B11,0),0)</f>
        <v/>
      </c>
      <c r="J43" s="1290">
        <f>IF(I43&lt;=0,0,IF(I43&lt;初始化表!K32,初始化表!K32,IF(I43&lt;初始化表!K31,初始化表!K31,IF(I43&lt;初始化表!K30,初始化表!K30,I43))))</f>
        <v/>
      </c>
      <c r="K43" s="1327" t="n"/>
      <c r="L43" s="1328">
        <f>E22+H43-(SUM(B17:E17)*初始化表!E19+SUM(B18:E18)*初始化表!F19+SUM(B19:E19)*初始化表!G19+SUM(B20:E20)*初始化表!H19)</f>
        <v/>
      </c>
      <c r="M43" s="178" t="n"/>
      <c r="N43" s="1047" t="inlineStr">
        <is>
          <t>预计正品率</t>
        </is>
      </c>
      <c r="O43" s="1321">
        <f>工资系数初始化!D22</f>
        <v/>
      </c>
      <c r="P43" s="1321">
        <f>工资系数初始化!E22</f>
        <v/>
      </c>
      <c r="Q43" s="1321">
        <f>工资系数初始化!F22</f>
        <v/>
      </c>
      <c r="R43" s="1322">
        <f>工资系数初始化!G22</f>
        <v/>
      </c>
      <c r="S43" s="1323" t="n"/>
      <c r="T43" s="230" t="n"/>
      <c r="U43" s="1047" t="inlineStr">
        <is>
          <t>产品2</t>
        </is>
      </c>
      <c r="V43" s="1061">
        <f>MAX(B13+V6-V12-V37,0)</f>
        <v/>
      </c>
      <c r="W43" s="1061">
        <f>MAX(C13+W6-W12-W37,0)</f>
        <v/>
      </c>
      <c r="X43" s="1061">
        <f>MAX(D13+X6-X12-X37,0)</f>
        <v/>
      </c>
      <c r="Y43" s="1061">
        <f>MAX(E13+Y6-Y12-Y37,0)</f>
        <v/>
      </c>
      <c r="Z43" s="271">
        <f>SUM(V43:Y43)</f>
        <v/>
      </c>
      <c r="AA43" s="144" t="n"/>
      <c r="AB43" s="1101" t="n"/>
      <c r="AC43" s="1101" t="n"/>
      <c r="AD43" s="1101" t="n"/>
      <c r="AE43" s="1101" t="n"/>
      <c r="AF43" s="1101" t="n"/>
      <c r="AG43" s="1101" t="n"/>
      <c r="AH43" s="144" t="n"/>
      <c r="AI43" s="332" t="n"/>
      <c r="AJ43" s="333" t="n"/>
      <c r="AK43" s="333" t="n"/>
      <c r="AL43" s="333" t="n"/>
      <c r="AM43" s="333" t="n"/>
      <c r="AN43" s="333" t="n"/>
      <c r="AO43" s="333" t="n"/>
      <c r="AP43" s="333" t="n"/>
      <c r="AQ43" s="333" t="n"/>
      <c r="AR43" s="333" t="n"/>
      <c r="AS43" s="333" t="n"/>
      <c r="AT43" s="333" t="n"/>
      <c r="AU43" s="333" t="n"/>
      <c r="AV43" s="333" t="n"/>
      <c r="AW43" s="333" t="n"/>
      <c r="AX43" s="333" t="n"/>
      <c r="AY43" s="360" t="n"/>
      <c r="AZ43" s="144" t="n"/>
      <c r="BA43" s="351">
        <f>BA19</f>
        <v/>
      </c>
      <c r="BB43" s="1061">
        <f>SUM(BB19:BE19)</f>
        <v/>
      </c>
      <c r="BC43" s="1061">
        <f>SUM(BF19:BI19)</f>
        <v/>
      </c>
      <c r="BD43" s="1061">
        <f>SUM(BJ19:BM19)</f>
        <v/>
      </c>
      <c r="BE43" s="1061">
        <f>SUM(BN19:BQ19)</f>
        <v/>
      </c>
      <c r="BF43" s="1242">
        <f>(BB43*初始化表!E$17+BC43*初始化表!F$17+BD43*初始化表!G$17+BE43*初始化表!H$17)/1300</f>
        <v/>
      </c>
      <c r="BG43" s="1292">
        <f>IF(BF43=0,0,AL119/BF43)</f>
        <v/>
      </c>
      <c r="BH43" s="1292">
        <f>IF(BF43=0,0,AJ119/BF43)</f>
        <v/>
      </c>
      <c r="BI43" s="1303">
        <f>$BI$51+MAX(0,第3期!BI43)-BF43</f>
        <v/>
      </c>
      <c r="BJ43" s="1061">
        <f>IF(BA43=0,"",RANK(BG43,$BG$31:$BG$50))</f>
        <v/>
      </c>
      <c r="BK43" s="1061">
        <f>IF(BA43=0,"",RANK(BH43,$BH$31:$BH$50))</f>
        <v/>
      </c>
      <c r="BL43" s="1101" t="n"/>
      <c r="BM43" s="1044" t="inlineStr">
        <is>
          <t>产品2</t>
        </is>
      </c>
      <c r="BN43" s="1061">
        <f>INT(1/BN33*BN38)</f>
        <v/>
      </c>
      <c r="BO43" s="1061">
        <f>INT(1/BO33*BO38)</f>
        <v/>
      </c>
      <c r="BP43" s="1061">
        <f>INT(1/BP33*BP38)</f>
        <v/>
      </c>
      <c r="BQ43" s="1061">
        <f>INT(1/BQ33*BQ38)</f>
        <v/>
      </c>
      <c r="BR43" s="1106" t="n"/>
      <c r="BS43" s="351">
        <f>BS18</f>
        <v/>
      </c>
      <c r="BT43" s="1299">
        <f>$BT18*(AJ74-BT$50)/BT$51</f>
        <v/>
      </c>
      <c r="BU43" s="1299">
        <f>$BT18*(AK74-BU$50)/BU$51</f>
        <v/>
      </c>
      <c r="BV43" s="1299">
        <f>$BT18*(AL74-BV$50)/BV$51</f>
        <v/>
      </c>
      <c r="BW43" s="1299">
        <f>$BT18*(AM74-BW$50)/BW$51</f>
        <v/>
      </c>
      <c r="BX43" s="1299">
        <f>$BT18*(AN74-BX$50)/BX$51</f>
        <v/>
      </c>
      <c r="BY43" s="1299">
        <f>$BT18*(AO74-BY$50)/BY$51</f>
        <v/>
      </c>
      <c r="BZ43" s="1299">
        <f>$BT18*(AP74-BZ$50)/BZ$51</f>
        <v/>
      </c>
      <c r="CA43" s="1299">
        <f>$BT18*(AQ74-CA$50)/CA$51</f>
        <v/>
      </c>
      <c r="CB43" s="1299">
        <f>$BT18*(AR74-CB$50)/CB$51</f>
        <v/>
      </c>
      <c r="CC43" s="1299">
        <f>$BT18*(AS74-CC$50)/CC$51</f>
        <v/>
      </c>
      <c r="CD43" s="1299">
        <f>$BT18*(AT74-CD$50)/CD$51</f>
        <v/>
      </c>
      <c r="CE43" s="1299">
        <f>$BT18*(AU74-CE$50)/CE$51</f>
        <v/>
      </c>
      <c r="CF43" s="1299">
        <f>$BT18*(AV74-CF$50)/CF$51</f>
        <v/>
      </c>
      <c r="CG43" s="1299">
        <f>$BT18*(AW74-CG$50)/CG$51</f>
        <v/>
      </c>
      <c r="CH43" s="1299">
        <f>$BT18*(AX74-CH$50)/CH$51</f>
        <v/>
      </c>
      <c r="CI43" s="1299">
        <f>$BT18*(AY74-CI$50)/CI$51</f>
        <v/>
      </c>
      <c r="CJ43" s="1106" t="n"/>
      <c r="CK43" s="1101" t="n"/>
      <c r="CL43" s="1101" t="n"/>
      <c r="CM43" s="1101" t="n"/>
      <c r="CN43" s="1101" t="n"/>
      <c r="CO43" s="1101" t="n"/>
      <c r="CP43" s="1101" t="n"/>
      <c r="CQ43" s="1101" t="n"/>
      <c r="CR43" s="1101" t="n"/>
      <c r="CS43" s="1101" t="n"/>
      <c r="CT43" s="1101" t="n"/>
      <c r="CU43" s="1101" t="n"/>
      <c r="CV43" s="1101" t="n"/>
      <c r="CW43" s="1101" t="n"/>
      <c r="CX43" s="1101" t="n"/>
      <c r="CY43" s="1101" t="n"/>
      <c r="CZ43" s="1101" t="n"/>
      <c r="DA43" s="1101" t="n"/>
      <c r="DB43" s="1101" t="n"/>
      <c r="DC43" s="1101" t="n"/>
      <c r="DD43" s="1101" t="n"/>
      <c r="DE43" s="1101" t="n"/>
      <c r="DF43" s="1101" t="n"/>
      <c r="DG43" s="1101" t="n"/>
      <c r="DH43" s="1101" t="n"/>
      <c r="DI43" s="1101" t="n"/>
    </row>
    <row r="44" ht="16" customFormat="1" customHeight="1" s="140">
      <c r="A44" s="1047" t="inlineStr">
        <is>
          <t>特殊班工资</t>
        </is>
      </c>
      <c r="C44" s="1061">
        <f>-F24*(SUM(C17*初始化表!E18+C18*初始化表!F18+C19*初始化表!G18+C20*初始化表!H18)*初始化表!B16+SUM(D17*初始化表!E18+D18*初始化表!F18+D19*初始化表!G18+D20*初始化表!H18)*(初始化表!B17-初始化表!B15)+SUM(E17*初始化表!E18+E18*初始化表!F18+E19*初始化表!G18+E20*初始化表!H18)*初始化表!B18)</f>
        <v/>
      </c>
      <c r="D44" s="1293" t="n"/>
      <c r="E44" s="1293">
        <f>E43-C44</f>
        <v/>
      </c>
      <c r="F44" s="1291">
        <f>F43+C44</f>
        <v/>
      </c>
      <c r="G44" s="144" t="n"/>
      <c r="H44" s="1101" t="n"/>
      <c r="K44" s="1044" t="inlineStr">
        <is>
          <t>本期利润</t>
        </is>
      </c>
      <c r="L44" s="1329">
        <f>F77</f>
        <v/>
      </c>
      <c r="M44" s="178" t="n"/>
      <c r="N44" s="1047" t="inlineStr">
        <is>
          <t>上期工资系数</t>
        </is>
      </c>
      <c r="O44" s="1044" t="inlineStr">
        <is>
          <t>产品等级浮动</t>
        </is>
      </c>
      <c r="P44" s="1044" t="inlineStr">
        <is>
          <t>推荐工资系数</t>
        </is>
      </c>
      <c r="Q44" s="1044" t="inlineStr">
        <is>
          <t>安全工资系数</t>
        </is>
      </c>
      <c r="R44" s="1091" t="inlineStr">
        <is>
          <t>工资系数</t>
        </is>
      </c>
      <c r="S44" s="247" t="n"/>
      <c r="T44" s="230" t="n"/>
      <c r="U44" s="1047" t="inlineStr">
        <is>
          <t>产品3</t>
        </is>
      </c>
      <c r="V44" s="1061">
        <f>MAX(B14+V7-V13-V38,0)</f>
        <v/>
      </c>
      <c r="W44" s="1061">
        <f>MAX(C14+W7-W13-W38,0)</f>
        <v/>
      </c>
      <c r="X44" s="1061">
        <f>MAX(D14+X7-X13-X38,0)</f>
        <v/>
      </c>
      <c r="Y44" s="1061">
        <f>MAX(E14+Y7-Y13-Y38,0)</f>
        <v/>
      </c>
      <c r="Z44" s="271">
        <f>SUM(V44:Y44)</f>
        <v/>
      </c>
      <c r="AA44" s="144" t="n"/>
      <c r="AB44" s="1101" t="n"/>
      <c r="AC44" s="1101" t="n"/>
      <c r="AD44" s="1101" t="n"/>
      <c r="AE44" s="1101" t="n"/>
      <c r="AF44" s="1101" t="n"/>
      <c r="AG44" s="1101" t="n"/>
      <c r="AH44" s="144" t="n"/>
      <c r="AI44" s="332" t="n"/>
      <c r="AJ44" s="333" t="n"/>
      <c r="AK44" s="333" t="n"/>
      <c r="AL44" s="333" t="n"/>
      <c r="AM44" s="333" t="n"/>
      <c r="AN44" s="333" t="n"/>
      <c r="AO44" s="333" t="n"/>
      <c r="AP44" s="333" t="n"/>
      <c r="AQ44" s="333" t="n"/>
      <c r="AR44" s="333" t="n"/>
      <c r="AS44" s="333" t="n"/>
      <c r="AT44" s="333" t="n"/>
      <c r="AU44" s="333" t="n"/>
      <c r="AV44" s="333" t="n"/>
      <c r="AW44" s="333" t="n"/>
      <c r="AX44" s="333" t="n"/>
      <c r="AY44" s="360" t="n"/>
      <c r="AZ44" s="144" t="n"/>
      <c r="BA44" s="351">
        <f>BA20</f>
        <v/>
      </c>
      <c r="BB44" s="1061">
        <f>SUM(BB20:BE20)</f>
        <v/>
      </c>
      <c r="BC44" s="1061">
        <f>SUM(BF20:BI20)</f>
        <v/>
      </c>
      <c r="BD44" s="1061">
        <f>SUM(BJ20:BM20)</f>
        <v/>
      </c>
      <c r="BE44" s="1061">
        <f>SUM(BN20:BQ20)</f>
        <v/>
      </c>
      <c r="BF44" s="1242">
        <f>(BB44*初始化表!E$17+BC44*初始化表!F$17+BD44*初始化表!G$17+BE44*初始化表!H$17)/1300</f>
        <v/>
      </c>
      <c r="BG44" s="1292">
        <f>IF(BF44=0,0,AL120/BF44)</f>
        <v/>
      </c>
      <c r="BH44" s="1292">
        <f>IF(BF44=0,0,AJ120/BF44)</f>
        <v/>
      </c>
      <c r="BI44" s="1303">
        <f>$BI$51+MAX(0,第3期!BI44)-BF44</f>
        <v/>
      </c>
      <c r="BJ44" s="1061">
        <f>IF(BA44=0,"",RANK(BG44,$BG$31:$BG$50))</f>
        <v/>
      </c>
      <c r="BK44" s="1061">
        <f>IF(BA44=0,"",RANK(BH44,$BH$31:$BH$50))</f>
        <v/>
      </c>
      <c r="BL44" s="1101" t="n"/>
      <c r="BM44" s="1044" t="inlineStr">
        <is>
          <t>产品3</t>
        </is>
      </c>
      <c r="BN44" s="1061">
        <f>INT(1/BN34*BN39)</f>
        <v/>
      </c>
      <c r="BO44" s="1061">
        <f>INT(1/BO34*BO39)</f>
        <v/>
      </c>
      <c r="BP44" s="1061">
        <f>INT(1/BP34*BP39)</f>
        <v/>
      </c>
      <c r="BQ44" s="1061">
        <f>INT(1/BQ34*BQ39)</f>
        <v/>
      </c>
      <c r="BR44" s="1106" t="n"/>
      <c r="BS44" s="351">
        <f>BS19</f>
        <v/>
      </c>
      <c r="BT44" s="1299">
        <f>$BT19*(AJ75-BT$50)/BT$51</f>
        <v/>
      </c>
      <c r="BU44" s="1299">
        <f>$BT19*(AK75-BU$50)/BU$51</f>
        <v/>
      </c>
      <c r="BV44" s="1299">
        <f>$BT19*(AL75-BV$50)/BV$51</f>
        <v/>
      </c>
      <c r="BW44" s="1299">
        <f>$BT19*(AM75-BW$50)/BW$51</f>
        <v/>
      </c>
      <c r="BX44" s="1299">
        <f>$BT19*(AN75-BX$50)/BX$51</f>
        <v/>
      </c>
      <c r="BY44" s="1299">
        <f>$BT19*(AO75-BY$50)/BY$51</f>
        <v/>
      </c>
      <c r="BZ44" s="1299">
        <f>$BT19*(AP75-BZ$50)/BZ$51</f>
        <v/>
      </c>
      <c r="CA44" s="1299">
        <f>$BT19*(AQ75-CA$50)/CA$51</f>
        <v/>
      </c>
      <c r="CB44" s="1299">
        <f>$BT19*(AR75-CB$50)/CB$51</f>
        <v/>
      </c>
      <c r="CC44" s="1299">
        <f>$BT19*(AS75-CC$50)/CC$51</f>
        <v/>
      </c>
      <c r="CD44" s="1299">
        <f>$BT19*(AT75-CD$50)/CD$51</f>
        <v/>
      </c>
      <c r="CE44" s="1299">
        <f>$BT19*(AU75-CE$50)/CE$51</f>
        <v/>
      </c>
      <c r="CF44" s="1299">
        <f>$BT19*(AV75-CF$50)/CF$51</f>
        <v/>
      </c>
      <c r="CG44" s="1299">
        <f>$BT19*(AW75-CG$50)/CG$51</f>
        <v/>
      </c>
      <c r="CH44" s="1299">
        <f>$BT19*(AX75-CH$50)/CH$51</f>
        <v/>
      </c>
      <c r="CI44" s="1299">
        <f>$BT19*(AY75-CI$50)/CI$51</f>
        <v/>
      </c>
      <c r="CJ44" s="1106" t="n"/>
      <c r="CK44" s="1101" t="n"/>
      <c r="CL44" s="1101" t="n"/>
      <c r="CM44" s="1101" t="n"/>
      <c r="CN44" s="1101" t="n"/>
      <c r="CO44" s="1101" t="n"/>
      <c r="CP44" s="1101" t="n"/>
      <c r="CQ44" s="1101" t="n"/>
      <c r="CR44" s="1101" t="n"/>
      <c r="CS44" s="1101" t="n"/>
      <c r="CT44" s="1101" t="n"/>
      <c r="CU44" s="1101" t="n"/>
      <c r="CV44" s="1101" t="n"/>
      <c r="CW44" s="1101" t="n"/>
      <c r="CX44" s="1101" t="n"/>
      <c r="CY44" s="1101" t="n"/>
      <c r="CZ44" s="1101" t="n"/>
      <c r="DA44" s="1101" t="n"/>
      <c r="DB44" s="1101" t="n"/>
      <c r="DC44" s="1101" t="n"/>
      <c r="DD44" s="1101" t="n"/>
      <c r="DE44" s="1101" t="n"/>
      <c r="DF44" s="1101" t="n"/>
      <c r="DG44" s="1101" t="n"/>
      <c r="DH44" s="1101" t="n"/>
      <c r="DI44" s="1101" t="n"/>
    </row>
    <row r="45" ht="16" customFormat="1" customHeight="1" s="140">
      <c r="A45" s="1047" t="inlineStr">
        <is>
          <t>使用材料费</t>
        </is>
      </c>
      <c r="C45" s="1061">
        <f>-SUM(B17:E17)*初始化表!E19-SUM(B18:E18)*初始化表!F19-SUM(B19:E19)*初始化表!G19-SUM(B20:E20)*初始化表!H19</f>
        <v/>
      </c>
      <c r="D45" s="1293" t="n"/>
      <c r="E45" s="1293">
        <f>E44-C45</f>
        <v/>
      </c>
      <c r="F45" s="1291" t="n"/>
      <c r="G45" s="144" t="n"/>
      <c r="H45" s="1233" t="inlineStr">
        <is>
          <t>运输决策</t>
        </is>
      </c>
      <c r="I45" s="1210" t="n"/>
      <c r="J45" s="1210" t="n"/>
      <c r="K45" s="1210" t="n"/>
      <c r="L45" s="1234" t="n"/>
      <c r="M45" s="178" t="n"/>
      <c r="N45" s="223">
        <f>第3期!F24</f>
        <v/>
      </c>
      <c r="O45" s="1063">
        <f>IF(0.99*LOG(F24,初始化表!B20)&lt;0.99,0.99*LOG(F24,初始化表!B20),0.99)</f>
        <v/>
      </c>
      <c r="P45" s="1063">
        <f>INT(((R42-0.95-(R41-0.95)*0.2)/0.8*10/初始化表!B19+1)*1000+0.5)/1000</f>
        <v/>
      </c>
      <c r="Q45" s="1063">
        <f>INT(((0.05-(R41-0.95)*0.2)/0.8*10/初始化表!B19+1)*1000+0.5)/1000</f>
        <v/>
      </c>
      <c r="R45" s="248" t="n">
        <v>1</v>
      </c>
      <c r="S45" s="1330" t="inlineStr">
        <is>
          <t>记录工资系数</t>
        </is>
      </c>
      <c r="T45" s="1061" t="n">
        <v>1</v>
      </c>
      <c r="U45" s="1073" t="inlineStr">
        <is>
          <t>产品4</t>
        </is>
      </c>
      <c r="V45" s="1063">
        <f>MAX(B15+V8-V14-V39,0)</f>
        <v/>
      </c>
      <c r="W45" s="1063">
        <f>MAX(C15+W8-W14-W39,0)</f>
        <v/>
      </c>
      <c r="X45" s="1063">
        <f>MAX(D15+X8-X14-X39,0)</f>
        <v/>
      </c>
      <c r="Y45" s="1063">
        <f>MAX(E15+Y8-Y14-Y39,0)</f>
        <v/>
      </c>
      <c r="Z45" s="274">
        <f>SUM(V45:Y45)</f>
        <v/>
      </c>
      <c r="AA45" s="144" t="n"/>
      <c r="AB45" s="1101" t="n"/>
      <c r="AC45" s="1101" t="n"/>
      <c r="AD45" s="1101" t="n"/>
      <c r="AE45" s="1101" t="n"/>
      <c r="AF45" s="1101" t="n"/>
      <c r="AG45" s="1101" t="n"/>
      <c r="AH45" s="144" t="n"/>
      <c r="AI45" s="332" t="n"/>
      <c r="AJ45" s="333" t="n"/>
      <c r="AK45" s="333" t="n"/>
      <c r="AL45" s="333" t="n"/>
      <c r="AM45" s="333" t="n"/>
      <c r="AN45" s="333" t="n"/>
      <c r="AO45" s="333" t="n"/>
      <c r="AP45" s="333" t="n"/>
      <c r="AQ45" s="333" t="n"/>
      <c r="AR45" s="333" t="n"/>
      <c r="AS45" s="333" t="n"/>
      <c r="AT45" s="333" t="n"/>
      <c r="AU45" s="333" t="n"/>
      <c r="AV45" s="333" t="n"/>
      <c r="AW45" s="333" t="n"/>
      <c r="AX45" s="333" t="n"/>
      <c r="AY45" s="360" t="n"/>
      <c r="AZ45" s="144" t="n"/>
      <c r="BA45" s="351">
        <f>BA21</f>
        <v/>
      </c>
      <c r="BB45" s="1061">
        <f>SUM(BB21:BE21)</f>
        <v/>
      </c>
      <c r="BC45" s="1061">
        <f>SUM(BF21:BI21)</f>
        <v/>
      </c>
      <c r="BD45" s="1061">
        <f>SUM(BJ21:BM21)</f>
        <v/>
      </c>
      <c r="BE45" s="1061">
        <f>SUM(BN21:BQ21)</f>
        <v/>
      </c>
      <c r="BF45" s="1242">
        <f>(BB45*初始化表!E$17+BC45*初始化表!F$17+BD45*初始化表!G$17+BE45*初始化表!H$17)/1300</f>
        <v/>
      </c>
      <c r="BG45" s="1292">
        <f>IF(BF45=0,0,AL121/BF45)</f>
        <v/>
      </c>
      <c r="BH45" s="1292">
        <f>IF(BF45=0,0,AJ121/BF45)</f>
        <v/>
      </c>
      <c r="BI45" s="1303">
        <f>$BI$51+MAX(0,第3期!BI45)-BF45</f>
        <v/>
      </c>
      <c r="BJ45" s="1061">
        <f>IF(BA45=0,"",RANK(BG45,$BG$31:$BG$50))</f>
        <v/>
      </c>
      <c r="BK45" s="1061">
        <f>IF(BA45=0,"",RANK(BH45,$BH$31:$BH$50))</f>
        <v/>
      </c>
      <c r="BL45" s="1101" t="n"/>
      <c r="BM45" s="1044" t="inlineStr">
        <is>
          <t>产品4</t>
        </is>
      </c>
      <c r="BN45" s="1061">
        <f>INT(1/BN35*BN40)</f>
        <v/>
      </c>
      <c r="BO45" s="1061">
        <f>INT(1/BO35*BO40)</f>
        <v/>
      </c>
      <c r="BP45" s="1061">
        <f>INT(1/BP35*BP40)</f>
        <v/>
      </c>
      <c r="BQ45" s="1061">
        <f>INT(1/BQ35*BQ40)</f>
        <v/>
      </c>
      <c r="BR45" s="1106" t="n"/>
      <c r="BS45" s="351">
        <f>BS20</f>
        <v/>
      </c>
      <c r="BT45" s="1299">
        <f>$BT20*(AJ76-BT$50)/BT$51</f>
        <v/>
      </c>
      <c r="BU45" s="1299">
        <f>$BT20*(AK76-BU$50)/BU$51</f>
        <v/>
      </c>
      <c r="BV45" s="1299">
        <f>$BT20*(AL76-BV$50)/BV$51</f>
        <v/>
      </c>
      <c r="BW45" s="1299">
        <f>$BT20*(AM76-BW$50)/BW$51</f>
        <v/>
      </c>
      <c r="BX45" s="1299">
        <f>$BT20*(AN76-BX$50)/BX$51</f>
        <v/>
      </c>
      <c r="BY45" s="1299">
        <f>$BT20*(AO76-BY$50)/BY$51</f>
        <v/>
      </c>
      <c r="BZ45" s="1299">
        <f>$BT20*(AP76-BZ$50)/BZ$51</f>
        <v/>
      </c>
      <c r="CA45" s="1299">
        <f>$BT20*(AQ76-CA$50)/CA$51</f>
        <v/>
      </c>
      <c r="CB45" s="1299">
        <f>$BT20*(AR76-CB$50)/CB$51</f>
        <v/>
      </c>
      <c r="CC45" s="1299">
        <f>$BT20*(AS76-CC$50)/CC$51</f>
        <v/>
      </c>
      <c r="CD45" s="1299">
        <f>$BT20*(AT76-CD$50)/CD$51</f>
        <v/>
      </c>
      <c r="CE45" s="1299">
        <f>$BT20*(AU76-CE$50)/CE$51</f>
        <v/>
      </c>
      <c r="CF45" s="1299">
        <f>$BT20*(AV76-CF$50)/CF$51</f>
        <v/>
      </c>
      <c r="CG45" s="1299">
        <f>$BT20*(AW76-CG$50)/CG$51</f>
        <v/>
      </c>
      <c r="CH45" s="1299">
        <f>$BT20*(AX76-CH$50)/CH$51</f>
        <v/>
      </c>
      <c r="CI45" s="1299">
        <f>$BT20*(AY76-CI$50)/CI$51</f>
        <v/>
      </c>
      <c r="CJ45" s="1106" t="n"/>
      <c r="CK45" s="1101" t="n"/>
      <c r="CL45" s="1101" t="n"/>
      <c r="CM45" s="1101" t="n"/>
      <c r="CN45" s="1101" t="n"/>
      <c r="CO45" s="1101" t="n"/>
      <c r="CP45" s="1101" t="n"/>
      <c r="CQ45" s="1101" t="n"/>
      <c r="CR45" s="1101" t="n"/>
      <c r="CS45" s="1101" t="n"/>
      <c r="CT45" s="1101" t="n"/>
      <c r="CU45" s="1101" t="n"/>
      <c r="CV45" s="1101" t="n"/>
      <c r="CW45" s="1101" t="n"/>
      <c r="CX45" s="1101" t="n"/>
      <c r="CY45" s="1101" t="n"/>
      <c r="CZ45" s="1101" t="n"/>
      <c r="DA45" s="1101" t="n"/>
      <c r="DB45" s="1101" t="n"/>
      <c r="DC45" s="1101" t="n"/>
      <c r="DD45" s="1101" t="n"/>
      <c r="DE45" s="1101" t="n"/>
      <c r="DF45" s="1101" t="n"/>
      <c r="DG45" s="1101" t="n"/>
      <c r="DH45" s="1101" t="n"/>
      <c r="DI45" s="1101" t="n"/>
    </row>
    <row r="46" ht="16" customFormat="1" customHeight="1" s="140">
      <c r="A46" s="1047" t="inlineStr">
        <is>
          <t>成品运输费</t>
        </is>
      </c>
      <c r="C46" s="1061">
        <f>-(SUMPRODUCT(B12:E15,初始化表!L19:O22)+IF(B12=0,0,初始化表!L13)+IF(B13=0,0,初始化表!L14)+IF(B14=0,0,初始化表!L15)+IF(B15=0,0,初始化表!L16)+IF(C12=0,0,初始化表!M13)+IF(C13=0,0,初始化表!M14)+IF(C14=0,0,初始化表!M15)+IF(C15=0,0,初始化表!M16)+IF(D12=0,0,初始化表!N13)+IF(D13=0,0,初始化表!N14)+IF(D14=0,0,初始化表!N15)+IF(D15=0,0,初始化表!N16)+IF(E12=0,0,初始化表!O13)+IF(E13=0,0,初始化表!O14)+IF(E14=0,0,初始化表!O15)+IF(E15=0,0,初始化表!O16))</f>
        <v/>
      </c>
      <c r="D46" s="1293" t="n"/>
      <c r="E46" s="1293">
        <f>E45-C46</f>
        <v/>
      </c>
      <c r="F46" s="1291">
        <f>F44+C46</f>
        <v/>
      </c>
      <c r="G46" s="144" t="n"/>
      <c r="H46" s="1047" t="inlineStr">
        <is>
          <t>配货比例</t>
        </is>
      </c>
      <c r="I46" s="1044" t="inlineStr">
        <is>
          <t>市场1</t>
        </is>
      </c>
      <c r="J46" s="1044" t="inlineStr">
        <is>
          <t>市场2</t>
        </is>
      </c>
      <c r="K46" s="1044" t="inlineStr">
        <is>
          <t>市场3</t>
        </is>
      </c>
      <c r="L46" s="1091" t="inlineStr">
        <is>
          <t>市场4</t>
        </is>
      </c>
      <c r="M46" s="178" t="n"/>
      <c r="N46" s="1101" t="n"/>
      <c r="O46" s="1101" t="n"/>
      <c r="P46" s="1101" t="n"/>
      <c r="Q46" s="1044" t="inlineStr">
        <is>
          <t>本期利润</t>
        </is>
      </c>
      <c r="R46" s="1281">
        <f>F77</f>
        <v/>
      </c>
      <c r="S46" s="1330" t="inlineStr">
        <is>
          <t>记录本期利润</t>
        </is>
      </c>
      <c r="T46" s="1061" t="n">
        <v>-2161798</v>
      </c>
      <c r="U46" s="1101" t="n"/>
      <c r="V46" s="1101" t="n"/>
      <c r="W46" s="1101" t="n"/>
      <c r="X46" s="1101" t="n"/>
      <c r="Y46" s="1101" t="n"/>
      <c r="Z46" s="1101" t="n"/>
      <c r="AA46" s="144" t="n"/>
      <c r="AB46" s="1101" t="n"/>
      <c r="AC46" s="1101" t="n"/>
      <c r="AD46" s="1101" t="n"/>
      <c r="AE46" s="1101" t="n"/>
      <c r="AF46" s="1101" t="n"/>
      <c r="AG46" s="1101" t="n"/>
      <c r="AH46" s="144" t="n"/>
      <c r="AI46" s="332" t="n"/>
      <c r="AJ46" s="333" t="n"/>
      <c r="AK46" s="333" t="n"/>
      <c r="AL46" s="333" t="n"/>
      <c r="AM46" s="333" t="n"/>
      <c r="AN46" s="333" t="n"/>
      <c r="AO46" s="333" t="n"/>
      <c r="AP46" s="333" t="n"/>
      <c r="AQ46" s="333" t="n"/>
      <c r="AR46" s="333" t="n"/>
      <c r="AS46" s="333" t="n"/>
      <c r="AT46" s="333" t="n"/>
      <c r="AU46" s="333" t="n"/>
      <c r="AV46" s="333" t="n"/>
      <c r="AW46" s="333" t="n"/>
      <c r="AX46" s="333" t="n"/>
      <c r="AY46" s="360" t="n"/>
      <c r="AZ46" s="144" t="n"/>
      <c r="BA46" s="351">
        <f>BA22</f>
        <v/>
      </c>
      <c r="BB46" s="1061">
        <f>SUM(BB22:BE22)</f>
        <v/>
      </c>
      <c r="BC46" s="1061">
        <f>SUM(BF22:BI22)</f>
        <v/>
      </c>
      <c r="BD46" s="1061">
        <f>SUM(BJ22:BM22)</f>
        <v/>
      </c>
      <c r="BE46" s="1061">
        <f>SUM(BN22:BQ22)</f>
        <v/>
      </c>
      <c r="BF46" s="1242">
        <f>(BB46*初始化表!E$17+BC46*初始化表!F$17+BD46*初始化表!G$17+BE46*初始化表!H$17)/1300</f>
        <v/>
      </c>
      <c r="BG46" s="1292">
        <f>IF(BF46=0,0,AL122/BF46)</f>
        <v/>
      </c>
      <c r="BH46" s="1292">
        <f>IF(BF46=0,0,AJ122/BF46)</f>
        <v/>
      </c>
      <c r="BI46" s="1303">
        <f>$BI$51+MAX(0,第3期!BI46)-BF46</f>
        <v/>
      </c>
      <c r="BJ46" s="1061">
        <f>IF(BA46=0,"",RANK(BG46,$BG$31:$BG$50))</f>
        <v/>
      </c>
      <c r="BK46" s="1061">
        <f>IF(BA46=0,"",RANK(BH46,$BH$31:$BH$50))</f>
        <v/>
      </c>
      <c r="BL46" s="1101" t="n"/>
      <c r="BM46" s="1101" t="n"/>
      <c r="BN46" s="1101" t="n"/>
      <c r="BO46" s="1101" t="n"/>
      <c r="BP46" s="1101" t="n"/>
      <c r="BQ46" s="1101" t="n"/>
      <c r="BR46" s="1106" t="n"/>
      <c r="BS46" s="351">
        <f>BS21</f>
        <v/>
      </c>
      <c r="BT46" s="1299">
        <f>$BT21*(AJ77-BT$50)/BT$51</f>
        <v/>
      </c>
      <c r="BU46" s="1299">
        <f>$BT21*(AK77-BU$50)/BU$51</f>
        <v/>
      </c>
      <c r="BV46" s="1299">
        <f>$BT21*(AL77-BV$50)/BV$51</f>
        <v/>
      </c>
      <c r="BW46" s="1299">
        <f>$BT21*(AM77-BW$50)/BW$51</f>
        <v/>
      </c>
      <c r="BX46" s="1299">
        <f>$BT21*(AN77-BX$50)/BX$51</f>
        <v/>
      </c>
      <c r="BY46" s="1299">
        <f>$BT21*(AO77-BY$50)/BY$51</f>
        <v/>
      </c>
      <c r="BZ46" s="1299">
        <f>$BT21*(AP77-BZ$50)/BZ$51</f>
        <v/>
      </c>
      <c r="CA46" s="1299">
        <f>$BT21*(AQ77-CA$50)/CA$51</f>
        <v/>
      </c>
      <c r="CB46" s="1299">
        <f>$BT21*(AR77-CB$50)/CB$51</f>
        <v/>
      </c>
      <c r="CC46" s="1299">
        <f>$BT21*(AS77-CC$50)/CC$51</f>
        <v/>
      </c>
      <c r="CD46" s="1299">
        <f>$BT21*(AT77-CD$50)/CD$51</f>
        <v/>
      </c>
      <c r="CE46" s="1299">
        <f>$BT21*(AU77-CE$50)/CE$51</f>
        <v/>
      </c>
      <c r="CF46" s="1299">
        <f>$BT21*(AV77-CF$50)/CF$51</f>
        <v/>
      </c>
      <c r="CG46" s="1299">
        <f>$BT21*(AW77-CG$50)/CG$51</f>
        <v/>
      </c>
      <c r="CH46" s="1299">
        <f>$BT21*(AX77-CH$50)/CH$51</f>
        <v/>
      </c>
      <c r="CI46" s="1299">
        <f>$BT21*(AY77-CI$50)/CI$51</f>
        <v/>
      </c>
      <c r="CJ46" s="1106" t="n"/>
      <c r="CK46" s="1101" t="n"/>
      <c r="CL46" s="1101" t="n"/>
      <c r="CM46" s="1101" t="n"/>
      <c r="CN46" s="1101" t="n"/>
      <c r="CO46" s="1101" t="n"/>
      <c r="CP46" s="1101" t="n"/>
      <c r="CQ46" s="1101" t="n"/>
      <c r="CR46" s="1101" t="n"/>
      <c r="CS46" s="1101" t="n"/>
      <c r="CT46" s="1101" t="n"/>
      <c r="CU46" s="1101" t="n"/>
      <c r="CV46" s="1101" t="n"/>
      <c r="CW46" s="1101" t="n"/>
      <c r="CX46" s="1101" t="n"/>
      <c r="CY46" s="1101" t="n"/>
      <c r="CZ46" s="1101" t="n"/>
      <c r="DA46" s="1101" t="n"/>
      <c r="DB46" s="1101" t="n"/>
      <c r="DC46" s="1101" t="n"/>
      <c r="DD46" s="1101" t="n"/>
      <c r="DE46" s="1101" t="n"/>
      <c r="DF46" s="1101" t="n"/>
      <c r="DG46" s="1101" t="n"/>
      <c r="DH46" s="1101" t="n"/>
      <c r="DI46" s="1101" t="n"/>
    </row>
    <row r="47" ht="16" customFormat="1" customHeight="1" s="140">
      <c r="A47" s="1047" t="inlineStr">
        <is>
          <t>广告费</t>
        </is>
      </c>
      <c r="C47" s="1061">
        <f>-SUM(F6:F9)</f>
        <v/>
      </c>
      <c r="D47" s="1293" t="n"/>
      <c r="E47" s="1293">
        <f>E46-C47</f>
        <v/>
      </c>
      <c r="F47" s="1291">
        <f>F46+C47</f>
        <v/>
      </c>
      <c r="G47" s="144" t="n"/>
      <c r="H47" s="1047" t="inlineStr">
        <is>
          <t>产品1</t>
        </is>
      </c>
      <c r="I47" s="1061">
        <f>第3期!AL9</f>
        <v/>
      </c>
      <c r="J47" s="1061">
        <f>第3期!AL10</f>
        <v/>
      </c>
      <c r="K47" s="1061">
        <f>第3期!AL11</f>
        <v/>
      </c>
      <c r="L47" s="187">
        <f>第3期!AL12</f>
        <v/>
      </c>
      <c r="M47" s="178" t="n"/>
      <c r="N47" s="1233" t="inlineStr">
        <is>
          <t>扩张决策</t>
        </is>
      </c>
      <c r="O47" s="1210" t="n"/>
      <c r="P47" s="1210" t="n"/>
      <c r="Q47" s="1210" t="n"/>
      <c r="R47" s="1234" t="n"/>
      <c r="S47" s="1330" t="inlineStr">
        <is>
          <t>利润差</t>
        </is>
      </c>
      <c r="T47" s="1061">
        <f>R46-T46</f>
        <v/>
      </c>
      <c r="U47" s="1041" t="inlineStr">
        <is>
          <t>均价变动比例</t>
        </is>
      </c>
      <c r="V47" s="1053" t="inlineStr">
        <is>
          <t>市场1</t>
        </is>
      </c>
      <c r="W47" s="1053" t="inlineStr">
        <is>
          <t>市场2</t>
        </is>
      </c>
      <c r="X47" s="1053" t="inlineStr">
        <is>
          <t>市场3</t>
        </is>
      </c>
      <c r="Y47" s="1090" t="inlineStr">
        <is>
          <t>市场4</t>
        </is>
      </c>
      <c r="Z47" s="1101" t="n"/>
      <c r="AA47" s="144" t="n"/>
      <c r="AB47" s="1101" t="n"/>
      <c r="AC47" s="1101" t="n"/>
      <c r="AD47" s="1101" t="n"/>
      <c r="AE47" s="1101" t="n"/>
      <c r="AF47" s="1101" t="n"/>
      <c r="AG47" s="1101" t="n"/>
      <c r="AH47" s="144" t="n"/>
      <c r="AI47" s="332" t="n"/>
      <c r="AJ47" s="333" t="n"/>
      <c r="AK47" s="333" t="n"/>
      <c r="AL47" s="333" t="n"/>
      <c r="AM47" s="333" t="n"/>
      <c r="AN47" s="333" t="n"/>
      <c r="AO47" s="333" t="n"/>
      <c r="AP47" s="333" t="n"/>
      <c r="AQ47" s="333" t="n"/>
      <c r="AR47" s="333" t="n"/>
      <c r="AS47" s="333" t="n"/>
      <c r="AT47" s="333" t="n"/>
      <c r="AU47" s="333" t="n"/>
      <c r="AV47" s="333" t="n"/>
      <c r="AW47" s="333" t="n"/>
      <c r="AX47" s="333" t="n"/>
      <c r="AY47" s="360" t="n"/>
      <c r="AZ47" s="144" t="n"/>
      <c r="BA47" s="351">
        <f>BA23</f>
        <v/>
      </c>
      <c r="BB47" s="1061">
        <f>SUM(BB23:BE23)</f>
        <v/>
      </c>
      <c r="BC47" s="1061">
        <f>SUM(BF23:BI23)</f>
        <v/>
      </c>
      <c r="BD47" s="1061">
        <f>SUM(BJ23:BM23)</f>
        <v/>
      </c>
      <c r="BE47" s="1061">
        <f>SUM(BN23:BQ23)</f>
        <v/>
      </c>
      <c r="BF47" s="1242">
        <f>(BB47*初始化表!E$17+BC47*初始化表!F$17+BD47*初始化表!G$17+BE47*初始化表!H$17)/1300</f>
        <v/>
      </c>
      <c r="BG47" s="1292">
        <f>IF(BF47=0,0,AL123/BF47)</f>
        <v/>
      </c>
      <c r="BH47" s="1292">
        <f>IF(BF47=0,0,AJ123/BF47)</f>
        <v/>
      </c>
      <c r="BI47" s="1303">
        <f>$BI$51+MAX(0,第3期!BI47)-BF47</f>
        <v/>
      </c>
      <c r="BJ47" s="1061">
        <f>IF(BA47=0,"",RANK(BG47,$BG$31:$BG$50))</f>
        <v/>
      </c>
      <c r="BK47" s="1061">
        <f>IF(BA47=0,"",RANK(BH47,$BH$31:$BH$50))</f>
        <v/>
      </c>
      <c r="BL47" s="1101" t="n"/>
      <c r="BM47" s="1101" t="n"/>
      <c r="BN47" s="1101" t="n"/>
      <c r="BO47" s="1101" t="n"/>
      <c r="BP47" s="1101" t="n"/>
      <c r="BQ47" s="1101" t="n"/>
      <c r="BR47" s="1106" t="n"/>
      <c r="BS47" s="351">
        <f>BS22</f>
        <v/>
      </c>
      <c r="BT47" s="1299">
        <f>$BT22*(AJ78-BT$50)/BT$51</f>
        <v/>
      </c>
      <c r="BU47" s="1299">
        <f>$BT22*(AK78-BU$50)/BU$51</f>
        <v/>
      </c>
      <c r="BV47" s="1299">
        <f>$BT22*(AL78-BV$50)/BV$51</f>
        <v/>
      </c>
      <c r="BW47" s="1299">
        <f>$BT22*(AM78-BW$50)/BW$51</f>
        <v/>
      </c>
      <c r="BX47" s="1299">
        <f>$BT22*(AN78-BX$50)/BX$51</f>
        <v/>
      </c>
      <c r="BY47" s="1299">
        <f>$BT22*(AO78-BY$50)/BY$51</f>
        <v/>
      </c>
      <c r="BZ47" s="1299">
        <f>$BT22*(AP78-BZ$50)/BZ$51</f>
        <v/>
      </c>
      <c r="CA47" s="1299">
        <f>$BT22*(AQ78-CA$50)/CA$51</f>
        <v/>
      </c>
      <c r="CB47" s="1299">
        <f>$BT22*(AR78-CB$50)/CB$51</f>
        <v/>
      </c>
      <c r="CC47" s="1299">
        <f>$BT22*(AS78-CC$50)/CC$51</f>
        <v/>
      </c>
      <c r="CD47" s="1299">
        <f>$BT22*(AT78-CD$50)/CD$51</f>
        <v/>
      </c>
      <c r="CE47" s="1299">
        <f>$BT22*(AU78-CE$50)/CE$51</f>
        <v/>
      </c>
      <c r="CF47" s="1299">
        <f>$BT22*(AV78-CF$50)/CF$51</f>
        <v/>
      </c>
      <c r="CG47" s="1299">
        <f>$BT22*(AW78-CG$50)/CG$51</f>
        <v/>
      </c>
      <c r="CH47" s="1299">
        <f>$BT22*(AX78-CH$50)/CH$51</f>
        <v/>
      </c>
      <c r="CI47" s="1299">
        <f>$BT22*(AY78-CI$50)/CI$51</f>
        <v/>
      </c>
      <c r="CJ47" s="1106" t="n"/>
      <c r="CK47" s="1101" t="n"/>
      <c r="CL47" s="1101" t="n"/>
      <c r="CM47" s="1101" t="n"/>
      <c r="CN47" s="1101" t="n"/>
      <c r="CO47" s="1101" t="n"/>
      <c r="CP47" s="1101" t="n"/>
      <c r="CQ47" s="1101" t="n"/>
      <c r="CR47" s="1101" t="n"/>
      <c r="CS47" s="1101" t="n"/>
      <c r="CT47" s="1101" t="n"/>
      <c r="CU47" s="1101" t="n"/>
      <c r="CV47" s="1101" t="n"/>
      <c r="CW47" s="1101" t="n"/>
      <c r="CX47" s="1101" t="n"/>
      <c r="CY47" s="1101" t="n"/>
      <c r="CZ47" s="1101" t="n"/>
      <c r="DA47" s="1101" t="n"/>
      <c r="DB47" s="1101" t="n"/>
      <c r="DC47" s="1101" t="n"/>
      <c r="DD47" s="1101" t="n"/>
      <c r="DE47" s="1101" t="n"/>
      <c r="DF47" s="1101" t="n"/>
      <c r="DG47" s="1101" t="n"/>
      <c r="DH47" s="1101" t="n"/>
      <c r="DI47" s="1101" t="n"/>
    </row>
    <row r="48" ht="16" customFormat="1" customHeight="1" s="140">
      <c r="A48" s="1047" t="inlineStr">
        <is>
          <t>促销费</t>
        </is>
      </c>
      <c r="C48" s="1061">
        <f>-SUM(B10:E10)</f>
        <v/>
      </c>
      <c r="D48" s="1293" t="n"/>
      <c r="E48" s="1293">
        <f>E47-C48</f>
        <v/>
      </c>
      <c r="F48" s="1291">
        <f>F47+C48</f>
        <v/>
      </c>
      <c r="G48" s="144" t="n"/>
      <c r="H48" s="1047" t="inlineStr">
        <is>
          <t>产品2</t>
        </is>
      </c>
      <c r="I48" s="1061">
        <f>第3期!AL13</f>
        <v/>
      </c>
      <c r="J48" s="1061">
        <f>第3期!AL14</f>
        <v/>
      </c>
      <c r="K48" s="1061">
        <f>第3期!AL15</f>
        <v/>
      </c>
      <c r="L48" s="187">
        <f>第3期!AL16</f>
        <v/>
      </c>
      <c r="M48" s="178" t="n"/>
      <c r="N48" s="1047" t="inlineStr">
        <is>
          <t>期初机器</t>
        </is>
      </c>
      <c r="O48" s="1044" t="inlineStr">
        <is>
          <t>下期机器</t>
        </is>
      </c>
      <c r="P48" s="1044" t="inlineStr">
        <is>
          <t>安全推荐</t>
        </is>
      </c>
      <c r="Q48" s="1044" t="inlineStr">
        <is>
          <t>极限(0分红）</t>
        </is>
      </c>
      <c r="R48" s="1091" t="inlineStr">
        <is>
          <t>当期购入</t>
        </is>
      </c>
      <c r="S48" s="1100" t="n"/>
      <c r="T48" s="230" t="n"/>
      <c r="U48" s="1047" t="inlineStr">
        <is>
          <t>产品1</t>
        </is>
      </c>
      <c r="V48" s="1061">
        <f>IF(第2期!BB27=0,0,第3期!BB27/第2期!BB27)</f>
        <v/>
      </c>
      <c r="W48" s="1061">
        <f>IF(第2期!BC27=0,0,第3期!BC27/第2期!BC27)</f>
        <v/>
      </c>
      <c r="X48" s="1061">
        <f>IF(第2期!BD27=0,0,第3期!BD27/第2期!BD27)</f>
        <v/>
      </c>
      <c r="Y48" s="187">
        <f>IF(第2期!BE27=0,0,第3期!BE27/第2期!BE27)</f>
        <v/>
      </c>
      <c r="Z48" s="1101" t="n"/>
      <c r="AA48" s="144" t="n"/>
      <c r="AB48" s="1101" t="n"/>
      <c r="AC48" s="1101" t="n"/>
      <c r="AD48" s="1101" t="n"/>
      <c r="AE48" s="1101" t="n"/>
      <c r="AF48" s="1101" t="n"/>
      <c r="AG48" s="1101" t="n"/>
      <c r="AH48" s="144" t="n"/>
      <c r="AI48" s="332" t="n"/>
      <c r="AJ48" s="333" t="n"/>
      <c r="AK48" s="333" t="n"/>
      <c r="AL48" s="333" t="n"/>
      <c r="AM48" s="333" t="n"/>
      <c r="AN48" s="333" t="n"/>
      <c r="AO48" s="333" t="n"/>
      <c r="AP48" s="333" t="n"/>
      <c r="AQ48" s="333" t="n"/>
      <c r="AR48" s="333" t="n"/>
      <c r="AS48" s="333" t="n"/>
      <c r="AT48" s="333" t="n"/>
      <c r="AU48" s="333" t="n"/>
      <c r="AV48" s="333" t="n"/>
      <c r="AW48" s="333" t="n"/>
      <c r="AX48" s="333" t="n"/>
      <c r="AY48" s="360" t="n"/>
      <c r="AZ48" s="144" t="n"/>
      <c r="BA48" s="351">
        <f>BA24</f>
        <v/>
      </c>
      <c r="BB48" s="1061">
        <f>SUM(BB24:BE24)</f>
        <v/>
      </c>
      <c r="BC48" s="1061">
        <f>SUM(BF24:BI24)</f>
        <v/>
      </c>
      <c r="BD48" s="1061">
        <f>SUM(BJ24:BM24)</f>
        <v/>
      </c>
      <c r="BE48" s="1061">
        <f>SUM(BN24:BQ24)</f>
        <v/>
      </c>
      <c r="BF48" s="1242">
        <f>(BB48*初始化表!E$17+BC48*初始化表!F$17+BD48*初始化表!G$17+BE48*初始化表!H$17)/1300</f>
        <v/>
      </c>
      <c r="BG48" s="1292">
        <f>IF(BF48=0,0,AL124/BF48)</f>
        <v/>
      </c>
      <c r="BH48" s="1292">
        <f>IF(BF48=0,0,AJ124/BF48)</f>
        <v/>
      </c>
      <c r="BI48" s="1303">
        <f>$BI$51+MAX(0,第3期!BI48)-BF48</f>
        <v/>
      </c>
      <c r="BJ48" s="1061">
        <f>IF(BA48=0,"",RANK(BG48,$BG$31:$BG$50))</f>
        <v/>
      </c>
      <c r="BK48" s="1061">
        <f>IF(BA48=0,"",RANK(BH48,$BH$31:$BH$50))</f>
        <v/>
      </c>
      <c r="BL48" s="1101" t="n"/>
      <c r="BM48" s="1101" t="n"/>
      <c r="BN48" s="1101" t="n"/>
      <c r="BO48" s="1101" t="n"/>
      <c r="BP48" s="1101" t="n"/>
      <c r="BQ48" s="1101" t="n"/>
      <c r="BR48" s="1106" t="n"/>
      <c r="BS48" s="351">
        <f>BS23</f>
        <v/>
      </c>
      <c r="BT48" s="1299">
        <f>$BT23*(AJ79-BT$50)/BT$51</f>
        <v/>
      </c>
      <c r="BU48" s="1299">
        <f>$BT23*(AK79-BU$50)/BU$51</f>
        <v/>
      </c>
      <c r="BV48" s="1299">
        <f>$BT23*(AL79-BV$50)/BV$51</f>
        <v/>
      </c>
      <c r="BW48" s="1299">
        <f>$BT23*(AM79-BW$50)/BW$51</f>
        <v/>
      </c>
      <c r="BX48" s="1299">
        <f>$BT23*(AN79-BX$50)/BX$51</f>
        <v/>
      </c>
      <c r="BY48" s="1299">
        <f>$BT23*(AO79-BY$50)/BY$51</f>
        <v/>
      </c>
      <c r="BZ48" s="1299">
        <f>$BT23*(AP79-BZ$50)/BZ$51</f>
        <v/>
      </c>
      <c r="CA48" s="1299">
        <f>$BT23*(AQ79-CA$50)/CA$51</f>
        <v/>
      </c>
      <c r="CB48" s="1299">
        <f>$BT23*(AR79-CB$50)/CB$51</f>
        <v/>
      </c>
      <c r="CC48" s="1299">
        <f>$BT23*(AS79-CC$50)/CC$51</f>
        <v/>
      </c>
      <c r="CD48" s="1299">
        <f>$BT23*(AT79-CD$50)/CD$51</f>
        <v/>
      </c>
      <c r="CE48" s="1299">
        <f>$BT23*(AU79-CE$50)/CE$51</f>
        <v/>
      </c>
      <c r="CF48" s="1299">
        <f>$BT23*(AV79-CF$50)/CF$51</f>
        <v/>
      </c>
      <c r="CG48" s="1299">
        <f>$BT23*(AW79-CG$50)/CG$51</f>
        <v/>
      </c>
      <c r="CH48" s="1299">
        <f>$BT23*(AX79-CH$50)/CH$51</f>
        <v/>
      </c>
      <c r="CI48" s="1299">
        <f>$BT23*(AY79-CI$50)/CI$51</f>
        <v/>
      </c>
      <c r="CJ48" s="1106" t="n"/>
      <c r="CK48" s="1101" t="n"/>
      <c r="CL48" s="1101" t="n"/>
      <c r="CM48" s="1101" t="n"/>
      <c r="CN48" s="1101" t="n"/>
      <c r="CO48" s="1101" t="n"/>
      <c r="CP48" s="1101" t="n"/>
      <c r="CQ48" s="1101" t="n"/>
      <c r="CR48" s="1101" t="n"/>
      <c r="CS48" s="1101" t="n"/>
      <c r="CT48" s="1101" t="n"/>
      <c r="CU48" s="1101" t="n"/>
      <c r="CV48" s="1101" t="n"/>
      <c r="CW48" s="1101" t="n"/>
      <c r="CX48" s="1101" t="n"/>
      <c r="CY48" s="1101" t="n"/>
      <c r="CZ48" s="1101" t="n"/>
      <c r="DA48" s="1101" t="n"/>
      <c r="DB48" s="1101" t="n"/>
      <c r="DC48" s="1101" t="n"/>
      <c r="DD48" s="1101" t="n"/>
      <c r="DE48" s="1101" t="n"/>
      <c r="DF48" s="1101" t="n"/>
      <c r="DG48" s="1101" t="n"/>
      <c r="DH48" s="1101" t="n"/>
      <c r="DI48" s="1101" t="n"/>
    </row>
    <row r="49" ht="16" customFormat="1" customHeight="1" s="140">
      <c r="A49" s="1047" t="inlineStr">
        <is>
          <t>销售收入</t>
        </is>
      </c>
      <c r="C49" s="1061">
        <f>IF(AJ24="",SUMPRODUCT(B6:E9,V42:Y45),B6*MAX(0,AM9-AK9)+MAX(0,AM10-AK10)*C6+MAX(0,AM11-AK11)*D6+MAX(0,AM12-AK12)*E6+MAX(0,AM13-AK13)*B7+MAX(0,AM14-AK14)*C7+MAX(0,AM15-AK15)*D7+MAX(0,AM16-AK16)*E7+MAX(0,AM17-AK17)*B8+MAX(0,AM18-AK18)*C8+MAX(0,AM19-AK19)*D8+MAX(0,AM20-AK20)*E8+MAX(0,AM21-AK21)*B9+MAX(0,AM22-AK22)*C9+MAX(0,AM23-AK23)*D9+MAX(0,AM24-AK24)*E9)+MIN(B6,V23)*MIN(V11,B12-V36)+MIN(W11,C12-W36)*MIN(C6,W23)+MIN(X11,D12-X36)*MIN(D6,X23)+MIN(Y11,E12-Y36)*MIN(E6,Y23)+MIN(B7,V24)*MIN(V12,B13-V37)+MIN(W12,C13-W37)*MIN(C7,W24)+MIN(X12,D13-X37)*MIN(D7,X24)+MIN(Y12,E13-Y37)*MIN(E7,Y24)+MIN(B8,V25)*MIN(V13,B14-V38)+MIN(W13,C14-W38)*MIN(C8,W25)+MIN(X13,D14-X38)*MIN(D8,X25)+MIN(Y13,E14-Y38)*MIN(E8,Y25)+MIN(B9,V26)*MIN(V14,B15-V39)+MIN(W14,C15-W39)*MIN(C9,W26)+MIN(X14,D15-X39)*MIN(D9,X26)+MIN(Y14,E15-Y39)*MIN(E9,Y26)</f>
        <v/>
      </c>
      <c r="D49" s="1293">
        <f>D41+C49</f>
        <v/>
      </c>
      <c r="E49" s="1293" t="n"/>
      <c r="F49" s="1291">
        <f>F48+C49</f>
        <v/>
      </c>
      <c r="G49" s="144" t="n"/>
      <c r="H49" s="1047" t="inlineStr">
        <is>
          <t>产品3</t>
        </is>
      </c>
      <c r="I49" s="1061">
        <f>第3期!AL17</f>
        <v/>
      </c>
      <c r="J49" s="1061">
        <f>第3期!AL18</f>
        <v/>
      </c>
      <c r="K49" s="1061">
        <f>第3期!AL19</f>
        <v/>
      </c>
      <c r="L49" s="187">
        <f>第3期!AL20</f>
        <v/>
      </c>
      <c r="M49" s="178" t="n"/>
      <c r="N49" s="223">
        <f>第3期!F69</f>
        <v/>
      </c>
      <c r="O49" s="1063">
        <f>N49+第3期!R49</f>
        <v/>
      </c>
      <c r="P49" s="1063">
        <f>INT((F61-0.05*C49+0-(F30-F48)*O49/N49)/初始化表!B8)</f>
        <v/>
      </c>
      <c r="Q49" s="1063">
        <f>INT((F61+第5期!P33+第5期!Q35-F30+F48)/初始化表!B8)</f>
        <v/>
      </c>
      <c r="R49" s="1245" t="n"/>
      <c r="S49" s="1101" t="n"/>
      <c r="T49" s="230" t="n"/>
      <c r="U49" s="1047" t="inlineStr">
        <is>
          <t>产品2</t>
        </is>
      </c>
      <c r="V49" s="1061">
        <f>IF(第2期!BF27=0,0,第3期!BF27/第2期!BF27)</f>
        <v/>
      </c>
      <c r="W49" s="1061">
        <f>IF(第2期!BG27=0,0,第3期!BG27/第2期!BG27)</f>
        <v/>
      </c>
      <c r="X49" s="1061">
        <f>IF(第2期!BH27=0,0,第3期!BH27/第2期!BH27)</f>
        <v/>
      </c>
      <c r="Y49" s="187">
        <f>IF(第2期!BI27=0,0,第3期!BI27/第2期!BI27)</f>
        <v/>
      </c>
      <c r="Z49" s="1101" t="n"/>
      <c r="AA49" s="144" t="n"/>
      <c r="AB49" s="1101" t="n"/>
      <c r="AC49" s="1101" t="n"/>
      <c r="AD49" s="1101" t="n"/>
      <c r="AE49" s="1101" t="n"/>
      <c r="AF49" s="1101" t="n"/>
      <c r="AG49" s="1101" t="n"/>
      <c r="AH49" s="144" t="n"/>
      <c r="AI49" s="332" t="n"/>
      <c r="AJ49" s="333" t="n"/>
      <c r="AK49" s="333" t="n"/>
      <c r="AL49" s="333" t="n"/>
      <c r="AM49" s="333" t="n"/>
      <c r="AN49" s="333" t="n"/>
      <c r="AO49" s="333" t="n"/>
      <c r="AP49" s="333" t="n"/>
      <c r="AQ49" s="333" t="n"/>
      <c r="AR49" s="333" t="n"/>
      <c r="AS49" s="333" t="n"/>
      <c r="AT49" s="333" t="n"/>
      <c r="AU49" s="333" t="n"/>
      <c r="AV49" s="333" t="n"/>
      <c r="AW49" s="333" t="n"/>
      <c r="AX49" s="333" t="n"/>
      <c r="AY49" s="360" t="n"/>
      <c r="AZ49" s="144" t="n"/>
      <c r="BA49" s="351">
        <f>BA25</f>
        <v/>
      </c>
      <c r="BB49" s="1061">
        <f>SUM(BB25:BE25)</f>
        <v/>
      </c>
      <c r="BC49" s="1061">
        <f>SUM(BF25:BI25)</f>
        <v/>
      </c>
      <c r="BD49" s="1061">
        <f>SUM(BJ25:BM25)</f>
        <v/>
      </c>
      <c r="BE49" s="1061">
        <f>SUM(BN25:BQ25)</f>
        <v/>
      </c>
      <c r="BF49" s="1242">
        <f>(BB49*初始化表!E$17+BC49*初始化表!F$17+BD49*初始化表!G$17+BE49*初始化表!H$17)/1300</f>
        <v/>
      </c>
      <c r="BG49" s="1292">
        <f>IF(BF49=0,0,AL125/BF49)</f>
        <v/>
      </c>
      <c r="BH49" s="1292">
        <f>IF(BF49=0,0,AJ125/BF49)</f>
        <v/>
      </c>
      <c r="BI49" s="1303">
        <f>$BI$51+MAX(0,第3期!BI49)-BF49</f>
        <v/>
      </c>
      <c r="BJ49" s="1061">
        <f>IF(BA49=0,"",RANK(BG49,$BG$31:$BG$50))</f>
        <v/>
      </c>
      <c r="BK49" s="1061">
        <f>IF(BA49=0,"",RANK(BH49,$BH$31:$BH$50))</f>
        <v/>
      </c>
      <c r="BL49" s="1101" t="n"/>
      <c r="BM49" s="1101" t="n"/>
      <c r="BN49" s="1101" t="n"/>
      <c r="BO49" s="1101" t="n"/>
      <c r="BP49" s="1101" t="n"/>
      <c r="BQ49" s="1101" t="n"/>
      <c r="BR49" s="1106" t="n"/>
      <c r="BS49" s="351">
        <f>BS24</f>
        <v/>
      </c>
      <c r="BT49" s="1299">
        <f>$BT24*(AJ80-BT$50)/BT$51</f>
        <v/>
      </c>
      <c r="BU49" s="1299">
        <f>$BT24*(AK80-BU$50)/BU$51</f>
        <v/>
      </c>
      <c r="BV49" s="1299">
        <f>$BT24*(AL80-BV$50)/BV$51</f>
        <v/>
      </c>
      <c r="BW49" s="1299">
        <f>$BT24*(AM80-BW$50)/BW$51</f>
        <v/>
      </c>
      <c r="BX49" s="1299">
        <f>$BT24*(AN80-BX$50)/BX$51</f>
        <v/>
      </c>
      <c r="BY49" s="1299">
        <f>$BT24*(AO80-BY$50)/BY$51</f>
        <v/>
      </c>
      <c r="BZ49" s="1299">
        <f>$BT24*(AP80-BZ$50)/BZ$51</f>
        <v/>
      </c>
      <c r="CA49" s="1299">
        <f>$BT24*(AQ80-CA$50)/CA$51</f>
        <v/>
      </c>
      <c r="CB49" s="1299">
        <f>$BT24*(AR80-CB$50)/CB$51</f>
        <v/>
      </c>
      <c r="CC49" s="1299">
        <f>$BT24*(AS80-CC$50)/CC$51</f>
        <v/>
      </c>
      <c r="CD49" s="1299">
        <f>$BT24*(AT80-CD$50)/CD$51</f>
        <v/>
      </c>
      <c r="CE49" s="1299">
        <f>$BT24*(AU80-CE$50)/CE$51</f>
        <v/>
      </c>
      <c r="CF49" s="1299">
        <f>$BT24*(AV80-CF$50)/CF$51</f>
        <v/>
      </c>
      <c r="CG49" s="1299">
        <f>$BT24*(AW80-CG$50)/CG$51</f>
        <v/>
      </c>
      <c r="CH49" s="1299">
        <f>$BT24*(AX80-CH$50)/CH$51</f>
        <v/>
      </c>
      <c r="CI49" s="1299">
        <f>$BT24*(AY80-CI$50)/CI$51</f>
        <v/>
      </c>
      <c r="CJ49" s="1106" t="n"/>
      <c r="CK49" s="1101" t="n"/>
      <c r="CL49" s="1101" t="n"/>
      <c r="CM49" s="1101" t="n"/>
      <c r="CN49" s="1101" t="n"/>
      <c r="CO49" s="1101" t="n"/>
      <c r="CP49" s="1101" t="n"/>
      <c r="CQ49" s="1101" t="n"/>
      <c r="CR49" s="1101" t="n"/>
      <c r="CS49" s="1101" t="n"/>
      <c r="CT49" s="1101" t="n"/>
      <c r="CU49" s="1101" t="n"/>
      <c r="CV49" s="1101" t="n"/>
      <c r="CW49" s="1101" t="n"/>
      <c r="CX49" s="1101" t="n"/>
      <c r="CY49" s="1101" t="n"/>
      <c r="CZ49" s="1101" t="n"/>
      <c r="DA49" s="1101" t="n"/>
      <c r="DB49" s="1101" t="n"/>
      <c r="DC49" s="1101" t="n"/>
      <c r="DD49" s="1101" t="n"/>
      <c r="DE49" s="1101" t="n"/>
      <c r="DF49" s="1101" t="n"/>
      <c r="DG49" s="1101" t="n"/>
      <c r="DH49" s="1101" t="n"/>
      <c r="DI49" s="1101" t="n"/>
    </row>
    <row r="50" ht="16" customFormat="1" customHeight="1" s="140">
      <c r="A50" s="1047" t="inlineStr">
        <is>
          <t>废品损失</t>
        </is>
      </c>
      <c r="C50" s="1061">
        <f>-IF(AJ24="",0.4*SUMPRODUCT(B6:E9,V36:Y39),0.4*(AQ9*B6+AQ10*C6+AQ11*D6+AQ12*E6+AQ13*B7+AQ14*C7+AQ15*D7+AQ16*E7+AQ17*B8+AQ18*C8+AQ19*D8+AQ20*E8+AQ21*B9+AQ22*C9+AQ23*D9+AQ24*E9))</f>
        <v/>
      </c>
      <c r="D50" s="1293" t="n"/>
      <c r="E50" s="1293">
        <f>E48-C50</f>
        <v/>
      </c>
      <c r="F50" s="1291">
        <f>F49+C50</f>
        <v/>
      </c>
      <c r="G50" s="144" t="n"/>
      <c r="H50" s="1047" t="inlineStr">
        <is>
          <t>产品4</t>
        </is>
      </c>
      <c r="I50" s="1061">
        <f>第3期!AL21</f>
        <v/>
      </c>
      <c r="J50" s="1061">
        <f>第3期!AL22</f>
        <v/>
      </c>
      <c r="K50" s="1061">
        <f>第3期!AL23</f>
        <v/>
      </c>
      <c r="L50" s="187">
        <f>第3期!AL24</f>
        <v/>
      </c>
      <c r="M50" s="178" t="n"/>
      <c r="N50" s="1101" t="n"/>
      <c r="O50" s="1041" t="inlineStr">
        <is>
          <t>本期成本</t>
        </is>
      </c>
      <c r="P50" s="1331">
        <f>E60</f>
        <v/>
      </c>
      <c r="Q50" s="250" t="n"/>
      <c r="R50" s="1332" t="n"/>
      <c r="S50" s="1333" t="n"/>
      <c r="T50" s="230" t="n"/>
      <c r="U50" s="1047" t="inlineStr">
        <is>
          <t>产品3</t>
        </is>
      </c>
      <c r="V50" s="1061">
        <f>IF(第2期!BJ27=0,0,第3期!BJ27/第2期!BJ27)</f>
        <v/>
      </c>
      <c r="W50" s="1061">
        <f>IF(第2期!BK27=0,0,第3期!BK27/第2期!BK27)</f>
        <v/>
      </c>
      <c r="X50" s="1061">
        <f>IF(第2期!BL27=0,0,第3期!BL27/第2期!BL27)</f>
        <v/>
      </c>
      <c r="Y50" s="187">
        <f>IF(第2期!BM27=0,0,第3期!BM27/第2期!BM27)</f>
        <v/>
      </c>
      <c r="Z50" s="1101" t="n"/>
      <c r="AA50" s="144" t="n"/>
      <c r="AB50" s="1101" t="n"/>
      <c r="AC50" s="1101" t="n"/>
      <c r="AD50" s="1101" t="n"/>
      <c r="AE50" s="1101" t="n"/>
      <c r="AF50" s="1101" t="n"/>
      <c r="AG50" s="1101" t="n"/>
      <c r="AH50" s="144" t="n"/>
      <c r="AI50" s="332" t="n"/>
      <c r="AJ50" s="333" t="n"/>
      <c r="AK50" s="333" t="n"/>
      <c r="AL50" s="333" t="n"/>
      <c r="AM50" s="333" t="n"/>
      <c r="AN50" s="333" t="n"/>
      <c r="AO50" s="333" t="n"/>
      <c r="AP50" s="333" t="n"/>
      <c r="AQ50" s="333" t="n"/>
      <c r="AR50" s="333" t="n"/>
      <c r="AS50" s="333" t="n"/>
      <c r="AT50" s="333" t="n"/>
      <c r="AU50" s="333" t="n"/>
      <c r="AV50" s="333" t="n"/>
      <c r="AW50" s="333" t="n"/>
      <c r="AX50" s="333" t="n"/>
      <c r="AY50" s="360" t="n"/>
      <c r="AZ50" s="144" t="n"/>
      <c r="BA50" s="351">
        <f>BA26</f>
        <v/>
      </c>
      <c r="BB50" s="1061">
        <f>SUM(BB26:BE26)</f>
        <v/>
      </c>
      <c r="BC50" s="1061">
        <f>SUM(BF26:BI26)</f>
        <v/>
      </c>
      <c r="BD50" s="1061">
        <f>SUM(BJ26:BM26)</f>
        <v/>
      </c>
      <c r="BE50" s="1061">
        <f>SUM(BN26:BQ26)</f>
        <v/>
      </c>
      <c r="BF50" s="1242">
        <f>(BB50*初始化表!E$17+BC50*初始化表!F$17+BD50*初始化表!G$17+BE50*初始化表!H$17)/1300</f>
        <v/>
      </c>
      <c r="BG50" s="1292">
        <f>IF(BF50=0,0,AL126/BF50)</f>
        <v/>
      </c>
      <c r="BH50" s="1292">
        <f>IF(BF50=0,0,AJ126/BF50)</f>
        <v/>
      </c>
      <c r="BI50" s="1303">
        <f>$BI$51+MAX(0,第3期!BI50)-BF50</f>
        <v/>
      </c>
      <c r="BJ50" s="1061">
        <f>IF(BA50=0,"",RANK(BG50,$BG$31:$BG$50))</f>
        <v/>
      </c>
      <c r="BK50" s="1061">
        <f>IF(BA50=0,"",RANK(BH50,$BH$31:$BH$50))</f>
        <v/>
      </c>
      <c r="BL50" s="1101" t="n"/>
      <c r="BM50" s="1101" t="n"/>
      <c r="BN50" s="1101" t="n"/>
      <c r="BO50" s="1101" t="n"/>
      <c r="BP50" s="1101" t="n"/>
      <c r="BQ50" s="1101" t="n"/>
      <c r="BR50" s="1106" t="n"/>
      <c r="BS50" s="1044" t="inlineStr">
        <is>
          <t>平均值</t>
        </is>
      </c>
      <c r="BT50" s="1299">
        <f>SUM(AJ61:AJ80)/初始化表!$B5</f>
        <v/>
      </c>
      <c r="BU50" s="1299">
        <f>SUM(AK61:AK80)/初始化表!$B5</f>
        <v/>
      </c>
      <c r="BV50" s="1299">
        <f>SUM(AL61:AL80)/初始化表!$B5</f>
        <v/>
      </c>
      <c r="BW50" s="1299">
        <f>SUM(AM61:AM80)/初始化表!$B5</f>
        <v/>
      </c>
      <c r="BX50" s="1299">
        <f>SUM(AN61:AN80)/初始化表!$B5</f>
        <v/>
      </c>
      <c r="BY50" s="1299">
        <f>SUM(AO61:AO80)/初始化表!$B5</f>
        <v/>
      </c>
      <c r="BZ50" s="1299">
        <f>SUM(AP61:AP80)/初始化表!$B5</f>
        <v/>
      </c>
      <c r="CA50" s="1299">
        <f>SUM(AQ61:AQ80)/初始化表!$B5</f>
        <v/>
      </c>
      <c r="CB50" s="1299">
        <f>SUM(AR61:AR80)/初始化表!$B5</f>
        <v/>
      </c>
      <c r="CC50" s="1299">
        <f>SUM(AS61:AS80)/初始化表!$B5</f>
        <v/>
      </c>
      <c r="CD50" s="1299">
        <f>SUM(AT61:AT80)/初始化表!$B5</f>
        <v/>
      </c>
      <c r="CE50" s="1299">
        <f>SUM(AU61:AU80)/初始化表!$B5</f>
        <v/>
      </c>
      <c r="CF50" s="1299">
        <f>SUM(AV61:AV80)/初始化表!$B5</f>
        <v/>
      </c>
      <c r="CG50" s="1299">
        <f>SUM(AW61:AW80)/初始化表!$B5</f>
        <v/>
      </c>
      <c r="CH50" s="1299">
        <f>SUM(AX61:AX80)/初始化表!$B5</f>
        <v/>
      </c>
      <c r="CI50" s="1299">
        <f>SUM(AY61:AY80)/初始化表!$B5</f>
        <v/>
      </c>
      <c r="CJ50" s="1106" t="n"/>
      <c r="CK50" s="1101" t="n"/>
      <c r="CL50" s="1101" t="n"/>
      <c r="CM50" s="1101" t="n"/>
      <c r="CN50" s="1101" t="n"/>
      <c r="CO50" s="1101" t="n"/>
      <c r="CP50" s="1101" t="n"/>
      <c r="CQ50" s="1101" t="n"/>
      <c r="CR50" s="1101" t="n"/>
      <c r="CS50" s="1101" t="n"/>
      <c r="CT50" s="1101" t="n"/>
      <c r="CU50" s="1101" t="n"/>
      <c r="CV50" s="1101" t="n"/>
      <c r="CW50" s="1101" t="n"/>
      <c r="CX50" s="1101" t="n"/>
      <c r="CY50" s="1101" t="n"/>
      <c r="CZ50" s="1101" t="n"/>
      <c r="DA50" s="1101" t="n"/>
      <c r="DB50" s="1101" t="n"/>
      <c r="DC50" s="1101" t="n"/>
      <c r="DD50" s="1101" t="n"/>
      <c r="DE50" s="1101" t="n"/>
      <c r="DF50" s="1101" t="n"/>
      <c r="DG50" s="1101" t="n"/>
      <c r="DH50" s="1101" t="n"/>
      <c r="DI50" s="1101" t="n"/>
    </row>
    <row r="51" ht="16" customFormat="1" customHeight="1" s="140">
      <c r="A51" s="1047" t="inlineStr">
        <is>
          <t>折旧费</t>
        </is>
      </c>
      <c r="C51" s="1061">
        <f>-初始化表!H5*N49*初始化表!B8</f>
        <v/>
      </c>
      <c r="D51" s="1293" t="n"/>
      <c r="E51" s="1293">
        <f>E50-C51</f>
        <v/>
      </c>
      <c r="F51" s="1291" t="n"/>
      <c r="G51" s="144" t="n"/>
      <c r="H51" s="1047" t="inlineStr">
        <is>
          <t>可运输货物</t>
        </is>
      </c>
      <c r="I51" s="1044" t="inlineStr">
        <is>
          <t>产品1</t>
        </is>
      </c>
      <c r="J51" s="1044" t="inlineStr">
        <is>
          <t>产品2</t>
        </is>
      </c>
      <c r="K51" s="1044" t="inlineStr">
        <is>
          <t>产品3</t>
        </is>
      </c>
      <c r="L51" s="1091" t="inlineStr">
        <is>
          <t>产品4</t>
        </is>
      </c>
      <c r="M51" s="178" t="n"/>
      <c r="N51" s="1101" t="n"/>
      <c r="O51" s="1073" t="inlineStr">
        <is>
          <t>期末现金</t>
        </is>
      </c>
      <c r="P51" s="1334">
        <f>F64</f>
        <v/>
      </c>
      <c r="Q51" s="253" t="n"/>
      <c r="R51" s="1275" t="n"/>
      <c r="S51" s="1333" t="n"/>
      <c r="T51" s="230" t="n"/>
      <c r="U51" s="1073" t="inlineStr">
        <is>
          <t>产品4</t>
        </is>
      </c>
      <c r="V51" s="1063">
        <f>IF(第2期!BN27=0,0,第3期!BN27/第2期!BN27)</f>
        <v/>
      </c>
      <c r="W51" s="1063">
        <f>IF(第2期!BO27=0,0,第3期!BO27/第2期!BO27)</f>
        <v/>
      </c>
      <c r="X51" s="1063">
        <f>IF(第2期!BP27=0,0,第3期!BP27/第2期!BP27)</f>
        <v/>
      </c>
      <c r="Y51" s="1064">
        <f>IF(第2期!BQ27=0,0,第3期!BQ27/第2期!BQ27)</f>
        <v/>
      </c>
      <c r="Z51" s="1101" t="n"/>
      <c r="AA51" s="144" t="n"/>
      <c r="AB51" s="1101" t="n"/>
      <c r="AC51" s="1101" t="n"/>
      <c r="AD51" s="1101" t="n"/>
      <c r="AE51" s="1101" t="n"/>
      <c r="AF51" s="1101" t="n"/>
      <c r="AG51" s="1101" t="n"/>
      <c r="AH51" s="144" t="n"/>
      <c r="AI51" s="332" t="n"/>
      <c r="AJ51" s="333" t="n"/>
      <c r="AK51" s="333" t="n"/>
      <c r="AL51" s="333" t="n"/>
      <c r="AM51" s="333" t="n"/>
      <c r="AN51" s="333" t="n"/>
      <c r="AO51" s="333" t="n"/>
      <c r="AP51" s="333" t="n"/>
      <c r="AQ51" s="333" t="n"/>
      <c r="AR51" s="333" t="n"/>
      <c r="AS51" s="333" t="n"/>
      <c r="AT51" s="333" t="n"/>
      <c r="AU51" s="333" t="n"/>
      <c r="AV51" s="333" t="n"/>
      <c r="AW51" s="333" t="n"/>
      <c r="AX51" s="333" t="n"/>
      <c r="AY51" s="360" t="n"/>
      <c r="AZ51" s="144" t="n"/>
      <c r="BA51" s="1044" t="inlineStr">
        <is>
          <t>平均</t>
        </is>
      </c>
      <c r="BB51" s="1242">
        <f>SUM(BB31:BB50)/初始化表!$B$5</f>
        <v/>
      </c>
      <c r="BC51" s="1242">
        <f>SUM(BC31:BC50)/初始化表!$B$5</f>
        <v/>
      </c>
      <c r="BD51" s="1242">
        <f>SUM(BD31:BD50)/初始化表!$B$5</f>
        <v/>
      </c>
      <c r="BE51" s="1242">
        <f>SUM(BE31:BE50)/初始化表!$B$5</f>
        <v/>
      </c>
      <c r="BF51" s="1242">
        <f>SUM(BF31:BF50)/初始化表!$B$5</f>
        <v/>
      </c>
      <c r="BG51" s="1242">
        <f>SUM(BG31:BG50)/初始化表!$B$5</f>
        <v/>
      </c>
      <c r="BH51" s="1242">
        <f>SUM(AJ107:AJ126)/SUM(BF31:BF50)</f>
        <v/>
      </c>
      <c r="BI51" s="1045">
        <f>((INT(I52)-SUM(AQ9:AQ12))*初始化表!E17+(INT(J52)-SUM(AQ13:AQ16))*初始化表!F17+(INT(K52)-SUM(AQ17:AQ20))*初始化表!G17+(INT(L52)-SUM(AQ21:AQ24))*初始化表!H17)/1300</f>
        <v/>
      </c>
      <c r="BJ51" s="1061" t="n"/>
      <c r="BK51" s="1061" t="n"/>
      <c r="BL51" s="1101" t="n"/>
      <c r="BM51" s="1101" t="n"/>
      <c r="BN51" s="1101" t="n"/>
      <c r="BO51" s="1101" t="n"/>
      <c r="BP51" s="1101" t="n"/>
      <c r="BQ51" s="1101" t="n"/>
      <c r="BR51" s="1106" t="n"/>
      <c r="BS51" s="1044" t="inlineStr">
        <is>
          <t>标准差</t>
        </is>
      </c>
      <c r="BT51" s="1240">
        <f>_xlfn.STDEV.P(AJ61:AJ80)</f>
        <v/>
      </c>
      <c r="BU51" s="1240">
        <f>_xlfn.STDEV.P(AK61:AK80)</f>
        <v/>
      </c>
      <c r="BV51" s="1240">
        <f>_xlfn.STDEV.P(AL61:AL80)</f>
        <v/>
      </c>
      <c r="BW51" s="1240">
        <f>_xlfn.STDEV.P(AM61:AM80)</f>
        <v/>
      </c>
      <c r="BX51" s="1240">
        <f>_xlfn.STDEV.P(AN61:AN80)</f>
        <v/>
      </c>
      <c r="BY51" s="1240">
        <f>_xlfn.STDEV.P(AO61:AO80)</f>
        <v/>
      </c>
      <c r="BZ51" s="1240">
        <f>_xlfn.STDEV.P(AP61:AP80)</f>
        <v/>
      </c>
      <c r="CA51" s="1240">
        <f>_xlfn.STDEV.P(AQ61:AQ80)</f>
        <v/>
      </c>
      <c r="CB51" s="1240">
        <f>_xlfn.STDEV.P(AR61:AR80)</f>
        <v/>
      </c>
      <c r="CC51" s="1240">
        <f>_xlfn.STDEV.P(AS61:AS80)</f>
        <v/>
      </c>
      <c r="CD51" s="1240">
        <f>_xlfn.STDEV.P(AT61:AT80)</f>
        <v/>
      </c>
      <c r="CE51" s="1240">
        <f>_xlfn.STDEV.P(AU61:AU80)</f>
        <v/>
      </c>
      <c r="CF51" s="1240">
        <f>_xlfn.STDEV.P(AV61:AV80)</f>
        <v/>
      </c>
      <c r="CG51" s="1240">
        <f>_xlfn.STDEV.P(AW61:AW80)</f>
        <v/>
      </c>
      <c r="CH51" s="1240">
        <f>_xlfn.STDEV.P(AX61:AX80)</f>
        <v/>
      </c>
      <c r="CI51" s="1240">
        <f>_xlfn.STDEV.P(AY61:AY80)</f>
        <v/>
      </c>
      <c r="CJ51" s="1106" t="n"/>
      <c r="CK51" s="1101" t="n"/>
      <c r="CL51" s="1101" t="n"/>
      <c r="CM51" s="1101" t="n"/>
      <c r="CN51" s="1101" t="n"/>
      <c r="CO51" s="1101" t="n"/>
      <c r="CP51" s="1101" t="n"/>
      <c r="CQ51" s="1101" t="n"/>
      <c r="CR51" s="1101" t="n"/>
      <c r="CS51" s="1101" t="n"/>
      <c r="CT51" s="1101" t="n"/>
      <c r="CU51" s="1101" t="n"/>
      <c r="CV51" s="1101" t="n"/>
      <c r="CW51" s="1101" t="n"/>
      <c r="CX51" s="1101" t="n"/>
      <c r="CY51" s="1101" t="n"/>
      <c r="CZ51" s="1101" t="n"/>
      <c r="DA51" s="1101" t="n"/>
      <c r="DB51" s="1101" t="n"/>
      <c r="DC51" s="1101" t="n"/>
      <c r="DD51" s="1101" t="n"/>
      <c r="DE51" s="1101" t="n"/>
      <c r="DF51" s="1101" t="n"/>
      <c r="DG51" s="1101" t="n"/>
      <c r="DH51" s="1101" t="n"/>
      <c r="DI51" s="1101" t="n"/>
    </row>
    <row r="52" ht="16" customFormat="1" customHeight="1" s="140">
      <c r="A52" s="1047" t="inlineStr">
        <is>
          <t>产品库存变化</t>
        </is>
      </c>
      <c r="C52" s="1061">
        <f>IF(AJ24="",0,SUM(AP9:AP12)*初始化表!E22+SUM(AP13:AP16)*初始化表!F22+SUM(AP17:AP20)*初始化表!G22+SUM(AP21:AP24)*初始化表!H22)-(SUM(V5:Z5,-I56)*初始化表!E22+SUM(V6:Z6,-J56)*初始化表!F22+SUM(V7:Z7,-K56)*初始化表!G22+SUM(V8:Z8,-L56)*初始化表!H22)</f>
        <v/>
      </c>
      <c r="D52" s="1293" t="n"/>
      <c r="E52" s="1293">
        <f>E51-C52</f>
        <v/>
      </c>
      <c r="F52" s="1291" t="n"/>
      <c r="G52" s="144" t="n"/>
      <c r="H52" s="1047" t="inlineStr">
        <is>
          <t>数量</t>
        </is>
      </c>
      <c r="I52" s="1061">
        <f>Z5+初始化表!B4*SUM(B17:E17)</f>
        <v/>
      </c>
      <c r="J52" s="1061">
        <f>Z6+初始化表!B4*SUM(B18:E18)</f>
        <v/>
      </c>
      <c r="K52" s="1061">
        <f>Z7+初始化表!B4*SUM(B19:E19)</f>
        <v/>
      </c>
      <c r="L52" s="187">
        <f>Z8+初始化表!B4*SUM(B20:E20)</f>
        <v/>
      </c>
      <c r="M52" s="178" t="n"/>
      <c r="N52" s="1101" t="n"/>
      <c r="O52" s="181" t="n"/>
      <c r="P52" s="181" t="n"/>
      <c r="Q52" s="181" t="n"/>
      <c r="R52" s="181" t="n"/>
      <c r="S52" s="1101" t="n"/>
      <c r="T52" s="230" t="n"/>
      <c r="U52" s="230" t="n"/>
      <c r="V52" s="230" t="n"/>
      <c r="W52" s="230" t="n"/>
      <c r="X52" s="230" t="n"/>
      <c r="Y52" s="230" t="n"/>
      <c r="Z52" s="1101" t="n"/>
      <c r="AA52" s="144" t="n"/>
      <c r="AB52" s="144" t="n"/>
      <c r="AC52" s="144" t="n"/>
      <c r="AD52" s="144" t="n"/>
      <c r="AE52" s="144" t="n"/>
      <c r="AF52" s="144" t="n"/>
      <c r="AG52" s="144" t="n"/>
      <c r="AH52" s="144" t="n"/>
      <c r="AI52" s="332" t="n"/>
      <c r="AJ52" s="333" t="n"/>
      <c r="AK52" s="333" t="n"/>
      <c r="AL52" s="333" t="n"/>
      <c r="AM52" s="333" t="n"/>
      <c r="AN52" s="333" t="n"/>
      <c r="AO52" s="333" t="n"/>
      <c r="AP52" s="333" t="n"/>
      <c r="AQ52" s="333" t="n"/>
      <c r="AR52" s="333" t="n"/>
      <c r="AS52" s="333" t="n"/>
      <c r="AT52" s="333" t="n"/>
      <c r="AU52" s="333" t="n"/>
      <c r="AV52" s="333" t="n"/>
      <c r="AW52" s="333" t="n"/>
      <c r="AX52" s="333" t="n"/>
      <c r="AY52" s="360" t="n"/>
      <c r="AZ52" s="144" t="n"/>
      <c r="BA52" s="1101" t="n"/>
      <c r="BB52" s="1101" t="n"/>
      <c r="BC52" s="1101" t="n"/>
      <c r="BD52" s="1101" t="n"/>
      <c r="BE52" s="1101" t="n"/>
      <c r="BF52" s="1101" t="n"/>
      <c r="BG52" s="1101" t="n"/>
      <c r="BH52" s="1101" t="n"/>
      <c r="BI52" s="1101" t="n"/>
      <c r="BJ52" s="1101" t="n"/>
      <c r="BK52" s="1101" t="n"/>
      <c r="BL52" s="1101" t="n"/>
      <c r="BM52" s="1101" t="n"/>
      <c r="BN52" s="1101" t="n"/>
      <c r="BO52" s="1101" t="n"/>
      <c r="BP52" s="1101" t="n"/>
      <c r="BQ52" s="1101" t="n"/>
      <c r="BR52" s="1106" t="n"/>
      <c r="BS52" s="1106" t="n"/>
      <c r="BT52" s="1106" t="n"/>
      <c r="BU52" s="1106" t="n"/>
      <c r="BV52" s="1106" t="n"/>
      <c r="BW52" s="1106" t="n"/>
      <c r="BX52" s="1106" t="n"/>
      <c r="BY52" s="1106" t="n"/>
      <c r="BZ52" s="1106" t="n"/>
      <c r="CA52" s="1106" t="n"/>
      <c r="CB52" s="1106" t="n"/>
      <c r="CC52" s="1106" t="n"/>
      <c r="CD52" s="1106" t="n"/>
      <c r="CE52" s="1106" t="n"/>
      <c r="CF52" s="1106" t="n"/>
      <c r="CG52" s="1106" t="n"/>
      <c r="CH52" s="1106" t="n"/>
      <c r="CI52" s="1106" t="n"/>
      <c r="CJ52" s="1106" t="n"/>
      <c r="CK52" s="1101" t="n"/>
      <c r="CL52" s="1101" t="n"/>
      <c r="CM52" s="1101" t="n"/>
      <c r="CN52" s="1101" t="n"/>
      <c r="CO52" s="1101" t="n"/>
      <c r="CP52" s="1101" t="n"/>
      <c r="CQ52" s="1101" t="n"/>
      <c r="CR52" s="1101" t="n"/>
      <c r="CS52" s="1101" t="n"/>
      <c r="CT52" s="1101" t="n"/>
      <c r="CU52" s="1101" t="n"/>
      <c r="CV52" s="1101" t="n"/>
      <c r="CW52" s="1101" t="n"/>
      <c r="CX52" s="1101" t="n"/>
      <c r="CY52" s="1101" t="n"/>
      <c r="CZ52" s="1101" t="n"/>
      <c r="DA52" s="1101" t="n"/>
      <c r="DB52" s="1101" t="n"/>
      <c r="DC52" s="1101" t="n"/>
      <c r="DD52" s="1101" t="n"/>
      <c r="DE52" s="1101" t="n"/>
      <c r="DF52" s="1101" t="n"/>
      <c r="DG52" s="1101" t="n"/>
      <c r="DH52" s="1101" t="n"/>
      <c r="DI52" s="1101" t="n"/>
    </row>
    <row r="53" ht="16" customFormat="1" customHeight="1" s="140">
      <c r="A53" s="1047" t="inlineStr">
        <is>
          <t>原材料存储费</t>
        </is>
      </c>
      <c r="C53" s="1061">
        <f>-(H43+L43)/2*初始化表!B7</f>
        <v/>
      </c>
      <c r="D53" s="1293" t="n"/>
      <c r="E53" s="1293">
        <f>E52-C53</f>
        <v/>
      </c>
      <c r="F53" s="1291">
        <f>F50+C53</f>
        <v/>
      </c>
      <c r="G53" s="144" t="n"/>
      <c r="H53" s="1047" t="inlineStr">
        <is>
          <t>可运输余量</t>
        </is>
      </c>
      <c r="I53" s="1044" t="inlineStr">
        <is>
          <t>产品1</t>
        </is>
      </c>
      <c r="J53" s="1044" t="inlineStr">
        <is>
          <t>产品2</t>
        </is>
      </c>
      <c r="K53" s="1044" t="inlineStr">
        <is>
          <t>产品3</t>
        </is>
      </c>
      <c r="L53" s="1091" t="inlineStr">
        <is>
          <t>产品4</t>
        </is>
      </c>
      <c r="M53" s="178" t="n"/>
      <c r="N53" s="1101" t="n"/>
      <c r="O53" s="181" t="n"/>
      <c r="P53" s="181" t="n"/>
      <c r="Q53" s="181" t="n"/>
      <c r="R53" s="181" t="n"/>
      <c r="S53" s="1101" t="n"/>
      <c r="T53" s="230" t="n"/>
      <c r="U53" s="1041" t="inlineStr">
        <is>
          <t>需求变动比例</t>
        </is>
      </c>
      <c r="V53" s="1053" t="inlineStr">
        <is>
          <t>市场1</t>
        </is>
      </c>
      <c r="W53" s="1053" t="inlineStr">
        <is>
          <t>市场2</t>
        </is>
      </c>
      <c r="X53" s="1053" t="inlineStr">
        <is>
          <t>市场3</t>
        </is>
      </c>
      <c r="Y53" s="1090" t="inlineStr">
        <is>
          <t>市场4</t>
        </is>
      </c>
      <c r="Z53" s="1101" t="n"/>
      <c r="AA53" s="288" t="inlineStr">
        <is>
          <t>需求变动</t>
        </is>
      </c>
      <c r="AB53" s="289" t="inlineStr">
        <is>
          <t>市场1</t>
        </is>
      </c>
      <c r="AC53" s="289" t="inlineStr">
        <is>
          <t>市场2</t>
        </is>
      </c>
      <c r="AD53" s="289" t="inlineStr">
        <is>
          <t>市场3</t>
        </is>
      </c>
      <c r="AE53" s="290" t="inlineStr">
        <is>
          <t>市场4</t>
        </is>
      </c>
      <c r="AF53" s="144" t="n"/>
      <c r="AG53" s="144" t="n"/>
      <c r="AH53" s="144" t="n"/>
      <c r="AI53" s="332" t="n"/>
      <c r="AJ53" s="333" t="n"/>
      <c r="AK53" s="333" t="n"/>
      <c r="AL53" s="333" t="n"/>
      <c r="AM53" s="333" t="n"/>
      <c r="AN53" s="333" t="n"/>
      <c r="AO53" s="333" t="n"/>
      <c r="AP53" s="333" t="n"/>
      <c r="AQ53" s="333" t="n"/>
      <c r="AR53" s="333" t="n"/>
      <c r="AS53" s="333" t="n"/>
      <c r="AT53" s="333" t="n"/>
      <c r="AU53" s="333" t="n"/>
      <c r="AV53" s="333" t="n"/>
      <c r="AW53" s="333" t="n"/>
      <c r="AX53" s="333" t="n"/>
      <c r="AY53" s="360" t="n"/>
      <c r="AZ53" s="144" t="n"/>
      <c r="BA53" s="1044" t="inlineStr">
        <is>
          <t>公司</t>
        </is>
      </c>
      <c r="BB53" s="1044" t="inlineStr">
        <is>
          <t>估资本利润</t>
        </is>
      </c>
      <c r="BC53" s="1101" t="n"/>
      <c r="BD53" s="1044" t="inlineStr">
        <is>
          <t>生产结构</t>
        </is>
      </c>
      <c r="BE53" s="1044" t="inlineStr">
        <is>
          <t>产品1</t>
        </is>
      </c>
      <c r="BF53" s="1044" t="inlineStr">
        <is>
          <t>产品2</t>
        </is>
      </c>
      <c r="BG53" s="1044" t="inlineStr">
        <is>
          <t>产品3</t>
        </is>
      </c>
      <c r="BH53" s="1044" t="inlineStr">
        <is>
          <t>产品4</t>
        </is>
      </c>
      <c r="BI53" s="1101" t="n"/>
      <c r="BJ53" s="1101" t="n"/>
      <c r="BK53" s="1101" t="n"/>
      <c r="BL53" s="1101" t="n"/>
      <c r="BM53" s="1101" t="n"/>
      <c r="BN53" s="1101" t="n"/>
      <c r="BO53" s="1101" t="n"/>
      <c r="BP53" s="1101" t="n"/>
      <c r="BQ53" s="1101" t="n"/>
      <c r="BR53" s="1106" t="n"/>
      <c r="BS53" s="1106" t="n"/>
      <c r="BT53" s="1106" t="n"/>
      <c r="BU53" s="1106" t="n"/>
      <c r="BV53" s="1106" t="n"/>
      <c r="BW53" s="1106" t="n"/>
      <c r="BX53" s="1106" t="n"/>
      <c r="BY53" s="1106" t="n"/>
      <c r="BZ53" s="1106" t="n"/>
      <c r="CA53" s="1106" t="n"/>
      <c r="CB53" s="1106" t="n"/>
      <c r="CC53" s="1106" t="n"/>
      <c r="CD53" s="1106" t="n"/>
      <c r="CE53" s="1106" t="n"/>
      <c r="CF53" s="1106" t="n"/>
      <c r="CG53" s="1106" t="n"/>
      <c r="CH53" s="1106" t="n"/>
      <c r="CI53" s="1106" t="n"/>
      <c r="CJ53" s="1106" t="n"/>
      <c r="CK53" s="1101" t="n"/>
      <c r="CL53" s="1101" t="n"/>
      <c r="CM53" s="1101" t="n"/>
      <c r="CN53" s="1101" t="n"/>
      <c r="CO53" s="1101" t="n"/>
      <c r="CP53" s="1101" t="n"/>
      <c r="CQ53" s="1101" t="n"/>
      <c r="CR53" s="1101" t="n"/>
      <c r="CS53" s="1101" t="n"/>
      <c r="CT53" s="1101" t="n"/>
      <c r="CU53" s="1101" t="n"/>
      <c r="CV53" s="1101" t="n"/>
      <c r="CW53" s="1101" t="n"/>
      <c r="CX53" s="1101" t="n"/>
      <c r="CY53" s="1101" t="n"/>
      <c r="CZ53" s="1101" t="n"/>
      <c r="DA53" s="1101" t="n"/>
      <c r="DB53" s="1101" t="n"/>
      <c r="DC53" s="1101" t="n"/>
      <c r="DD53" s="1101" t="n"/>
      <c r="DE53" s="1101" t="n"/>
      <c r="DF53" s="1101" t="n"/>
      <c r="DG53" s="1101" t="n"/>
      <c r="DH53" s="1101" t="n"/>
      <c r="DI53" s="1101" t="n"/>
    </row>
    <row r="54" ht="16" customFormat="1" customHeight="1" s="140">
      <c r="A54" s="1047" t="inlineStr">
        <is>
          <t>成品存储费</t>
        </is>
      </c>
      <c r="C54" s="1061">
        <f>-(SUM(V5:Z5,I56)/2*初始化表!E5+SUM(V6:Z6,J56)/2*初始化表!E6+SUM(V7:Z7,K56)/2*初始化表!E7+SUM(V8:Z8,L56)/2*初始化表!E8+IF(AJ24="",0,(SUM(AP9:AP12)*初始化表!E5+SUM(AP13:AP16)*初始化表!E6+SUM(AP17:AP20)*初始化表!E7+SUM(AP21:AP24)*初始化表!E8)/2))</f>
        <v/>
      </c>
      <c r="D54" s="1293" t="n"/>
      <c r="E54" s="1293">
        <f>E53-C54</f>
        <v/>
      </c>
      <c r="F54" s="1291">
        <f>F53+C54</f>
        <v/>
      </c>
      <c r="G54" s="144" t="n"/>
      <c r="H54" s="1047" t="inlineStr">
        <is>
          <t>数量</t>
        </is>
      </c>
      <c r="I54" s="1292">
        <f>INT(I52)-SUM(B12:E12)</f>
        <v/>
      </c>
      <c r="J54" s="1292">
        <f>INT(J52)-SUM(B13:E13)</f>
        <v/>
      </c>
      <c r="K54" s="1292">
        <f>INT(K52)-SUM(B14:E14)</f>
        <v/>
      </c>
      <c r="L54" s="1335">
        <f>INT(L52)-SUM(B15:E15)</f>
        <v/>
      </c>
      <c r="M54" s="178" t="n"/>
      <c r="N54" s="181" t="n"/>
      <c r="O54" s="181" t="n"/>
      <c r="P54" s="181" t="n"/>
      <c r="Q54" s="181" t="n"/>
      <c r="R54" s="181" t="n"/>
      <c r="S54" s="1101" t="n"/>
      <c r="T54" s="230" t="n"/>
      <c r="U54" s="1047" t="inlineStr">
        <is>
          <t>产品1</t>
        </is>
      </c>
      <c r="V54" s="1061">
        <f>IF(第2期!BB28=0,0,第3期!BB28/第2期!BB28)</f>
        <v/>
      </c>
      <c r="W54" s="1061">
        <f>IF(第2期!BC28=0,0,第3期!BC28/第2期!BC28)</f>
        <v/>
      </c>
      <c r="X54" s="1061">
        <f>IF(第2期!BD28=0,0,第3期!BD28/第2期!BD28)</f>
        <v/>
      </c>
      <c r="Y54" s="187">
        <f>IF(第2期!BE28=0,0,第3期!BE28/第2期!BE28)</f>
        <v/>
      </c>
      <c r="Z54" s="1101" t="n"/>
      <c r="AA54" s="291" t="inlineStr">
        <is>
          <t>产品1</t>
        </is>
      </c>
      <c r="AB54" s="292">
        <f>IF(第2期!BB28=0,0,(第3期!BB28-第2期!BB28)/20)</f>
        <v/>
      </c>
      <c r="AC54" s="292">
        <f>IF(第2期!BC28=0,0,(第3期!BC28-第2期!BC28)/20)</f>
        <v/>
      </c>
      <c r="AD54" s="292">
        <f>IF(第2期!BD28=0,0,(第3期!BD28-第2期!BD28)/20)</f>
        <v/>
      </c>
      <c r="AE54" s="293">
        <f>IF(第2期!BE28=0,0,(第3期!BE28-第2期!BE28)/20)</f>
        <v/>
      </c>
      <c r="AF54" s="144" t="n"/>
      <c r="AG54" s="144" t="n"/>
      <c r="AH54" s="144" t="n"/>
      <c r="AI54" s="332" t="n"/>
      <c r="AJ54" s="333" t="n"/>
      <c r="AK54" s="333" t="n"/>
      <c r="AL54" s="333" t="n"/>
      <c r="AM54" s="333" t="n"/>
      <c r="AN54" s="333" t="n"/>
      <c r="AO54" s="333" t="n"/>
      <c r="AP54" s="333" t="n"/>
      <c r="AQ54" s="333" t="n"/>
      <c r="AR54" s="333" t="n"/>
      <c r="AS54" s="333" t="n"/>
      <c r="AT54" s="333" t="n"/>
      <c r="AU54" s="333" t="n"/>
      <c r="AV54" s="333" t="n"/>
      <c r="AW54" s="333" t="n"/>
      <c r="AX54" s="333" t="n"/>
      <c r="AY54" s="360" t="n"/>
      <c r="AZ54" s="144" t="n"/>
      <c r="BA54" s="1045">
        <f>BA31</f>
        <v/>
      </c>
      <c r="BB54" s="1240">
        <f>IF(BT5=1,AL107/(第3期!AP107/2+AP107),0)</f>
        <v/>
      </c>
      <c r="BC54" s="1101" t="n"/>
      <c r="BD54" s="1044">
        <f>BA54</f>
        <v/>
      </c>
      <c r="BE54" s="1336">
        <f>BB31/$BE$31</f>
        <v/>
      </c>
      <c r="BF54" s="1336">
        <f>BC31/$BE$31</f>
        <v/>
      </c>
      <c r="BG54" s="1336">
        <f>BD31/$BE$31</f>
        <v/>
      </c>
      <c r="BH54" s="1336" t="n">
        <v>1</v>
      </c>
      <c r="BI54" s="1101" t="n"/>
      <c r="BJ54" s="1101" t="n"/>
      <c r="BK54" s="1101" t="n"/>
      <c r="BL54" s="1101" t="n"/>
      <c r="BM54" s="1101" t="n"/>
      <c r="BN54" s="1101" t="n"/>
      <c r="BO54" s="1101" t="n"/>
      <c r="BP54" s="1101" t="n"/>
      <c r="BQ54" s="1101" t="n"/>
      <c r="BR54" s="1106" t="n"/>
      <c r="BS54" s="1106" t="n"/>
      <c r="BT54" s="1106" t="n"/>
      <c r="BU54" s="1106" t="n"/>
      <c r="BV54" s="1106" t="n"/>
      <c r="BW54" s="1106" t="n"/>
      <c r="BX54" s="1106" t="n"/>
      <c r="BY54" s="1106" t="n"/>
      <c r="BZ54" s="1106" t="n"/>
      <c r="CA54" s="1106" t="n"/>
      <c r="CB54" s="1106" t="n"/>
      <c r="CC54" s="1106" t="n"/>
      <c r="CD54" s="1106" t="n"/>
      <c r="CE54" s="1106" t="n"/>
      <c r="CF54" s="1106" t="n"/>
      <c r="CG54" s="1106" t="n"/>
      <c r="CH54" s="1106" t="n"/>
      <c r="CI54" s="1106" t="n"/>
      <c r="CJ54" s="1106" t="n"/>
      <c r="CK54" s="1101" t="n"/>
      <c r="CL54" s="1101" t="n"/>
      <c r="CM54" s="1101" t="n"/>
      <c r="CN54" s="1101" t="n"/>
      <c r="CO54" s="1101" t="n"/>
      <c r="CP54" s="1101" t="n"/>
      <c r="CQ54" s="1101" t="n"/>
      <c r="CR54" s="1101" t="n"/>
      <c r="CS54" s="1101" t="n"/>
      <c r="CT54" s="1101" t="n"/>
      <c r="CU54" s="1101" t="n"/>
      <c r="CV54" s="1101" t="n"/>
      <c r="CW54" s="1101" t="n"/>
      <c r="CX54" s="1101" t="n"/>
      <c r="CY54" s="1101" t="n"/>
      <c r="CZ54" s="1101" t="n"/>
      <c r="DA54" s="1101" t="n"/>
      <c r="DB54" s="1101" t="n"/>
      <c r="DC54" s="1101" t="n"/>
      <c r="DD54" s="1101" t="n"/>
      <c r="DE54" s="1101" t="n"/>
      <c r="DF54" s="1101" t="n"/>
      <c r="DG54" s="1101" t="n"/>
      <c r="DH54" s="1101" t="n"/>
      <c r="DI54" s="1101" t="n"/>
    </row>
    <row r="55" ht="16" customFormat="1" customHeight="1" s="140">
      <c r="A55" s="1047" t="inlineStr">
        <is>
          <t>上期国债返回</t>
        </is>
      </c>
      <c r="C55" s="1061">
        <f>N37</f>
        <v/>
      </c>
      <c r="D55" s="1293" t="n"/>
      <c r="E55" s="1293" t="n"/>
      <c r="F55" s="1291">
        <f>F54+C55</f>
        <v/>
      </c>
      <c r="G55" s="144" t="n"/>
      <c r="H55" s="1047" t="inlineStr">
        <is>
          <t>仓库库存</t>
        </is>
      </c>
      <c r="I55" s="1044" t="inlineStr">
        <is>
          <t>产品1</t>
        </is>
      </c>
      <c r="J55" s="1044" t="inlineStr">
        <is>
          <t>产品2</t>
        </is>
      </c>
      <c r="K55" s="1044" t="inlineStr">
        <is>
          <t>产品3</t>
        </is>
      </c>
      <c r="L55" s="1091" t="inlineStr">
        <is>
          <t>产品4</t>
        </is>
      </c>
      <c r="M55" s="178" t="n"/>
      <c r="N55" s="181" t="n"/>
      <c r="O55" s="181" t="n"/>
      <c r="P55" s="181" t="n"/>
      <c r="Q55" s="181" t="n"/>
      <c r="R55" s="181" t="n"/>
      <c r="S55" s="1101" t="n"/>
      <c r="T55" s="230" t="n"/>
      <c r="U55" s="1047" t="inlineStr">
        <is>
          <t>产品2</t>
        </is>
      </c>
      <c r="V55" s="1061">
        <f>IF(第2期!BF28=0,0,第3期!BF28/第2期!BF28)</f>
        <v/>
      </c>
      <c r="W55" s="1061">
        <f>IF(第2期!BG28=0,0,第3期!BG28/第2期!BG28)</f>
        <v/>
      </c>
      <c r="X55" s="1061">
        <f>IF(第2期!BH28=0,0,第3期!BH28/第2期!BH28)</f>
        <v/>
      </c>
      <c r="Y55" s="187">
        <f>IF(第2期!BI28=0,0,第3期!BI28/第2期!BI28)</f>
        <v/>
      </c>
      <c r="Z55" s="1101" t="n"/>
      <c r="AA55" s="291" t="inlineStr">
        <is>
          <t>产品2</t>
        </is>
      </c>
      <c r="AB55" s="292">
        <f>IF(第2期!BF28=0,0,(第3期!BF28-第2期!BF28)/20)</f>
        <v/>
      </c>
      <c r="AC55" s="292">
        <f>IF(第2期!BG28=0,0,(第3期!BG28-第2期!BG28)/20)</f>
        <v/>
      </c>
      <c r="AD55" s="292">
        <f>IF(第2期!BH28=0,0,(第3期!BH28-第2期!BH28)/20)</f>
        <v/>
      </c>
      <c r="AE55" s="293">
        <f>IF(第2期!BI28=0,0,(第3期!BI28-第2期!BI28)/20)</f>
        <v/>
      </c>
      <c r="AF55" s="144" t="n"/>
      <c r="AG55" s="144" t="n"/>
      <c r="AH55" s="144" t="n"/>
      <c r="AI55" s="332" t="n"/>
      <c r="AJ55" s="333" t="n"/>
      <c r="AK55" s="333" t="n"/>
      <c r="AL55" s="333" t="n"/>
      <c r="AM55" s="333" t="n"/>
      <c r="AN55" s="333" t="n"/>
      <c r="AO55" s="333" t="n"/>
      <c r="AP55" s="333" t="n"/>
      <c r="AQ55" s="333" t="n"/>
      <c r="AR55" s="333" t="n"/>
      <c r="AS55" s="333" t="n"/>
      <c r="AT55" s="333" t="n"/>
      <c r="AU55" s="333" t="n"/>
      <c r="AV55" s="333" t="n"/>
      <c r="AW55" s="333" t="n"/>
      <c r="AX55" s="333" t="n"/>
      <c r="AY55" s="360" t="n"/>
      <c r="AZ55" s="144" t="n"/>
      <c r="BA55" s="1045">
        <f>BA32</f>
        <v/>
      </c>
      <c r="BB55" s="1240">
        <f>IF(BT6=1,AL108/(第3期!AP108/2+AP108),0)</f>
        <v/>
      </c>
      <c r="BC55" s="1101" t="n"/>
      <c r="BD55" s="1044">
        <f>BA55</f>
        <v/>
      </c>
      <c r="BE55" s="1336">
        <f>BB32/$BE$31</f>
        <v/>
      </c>
      <c r="BF55" s="1336">
        <f>BC32/$BE$31</f>
        <v/>
      </c>
      <c r="BG55" s="1336">
        <f>BD32/$BE$31</f>
        <v/>
      </c>
      <c r="BH55" s="1336">
        <f>BE32/$BE$31</f>
        <v/>
      </c>
      <c r="BI55" s="1101" t="n"/>
      <c r="BJ55" s="1101" t="n"/>
      <c r="BK55" s="1101" t="n"/>
      <c r="BL55" s="1101" t="n"/>
      <c r="BM55" s="1101" t="n"/>
      <c r="BN55" s="1101" t="n"/>
      <c r="BO55" s="1101" t="n"/>
      <c r="BP55" s="1101" t="n"/>
      <c r="BQ55" s="1101" t="n"/>
      <c r="BR55" s="1106" t="n"/>
      <c r="BS55" s="1106" t="n"/>
      <c r="BT55" s="1106" t="n"/>
      <c r="BU55" s="1106" t="n"/>
      <c r="BV55" s="1106" t="n"/>
      <c r="BW55" s="1106" t="n"/>
      <c r="BX55" s="1106" t="n"/>
      <c r="BY55" s="1106" t="n"/>
      <c r="BZ55" s="1106" t="n"/>
      <c r="CA55" s="1106" t="n"/>
      <c r="CB55" s="1106" t="n"/>
      <c r="CC55" s="1106" t="n"/>
      <c r="CD55" s="1106" t="n"/>
      <c r="CE55" s="1106" t="n"/>
      <c r="CF55" s="1106" t="n"/>
      <c r="CG55" s="1106" t="n"/>
      <c r="CH55" s="1106" t="n"/>
      <c r="CI55" s="1106" t="n"/>
      <c r="CJ55" s="1106" t="n"/>
      <c r="CK55" s="1101" t="n"/>
      <c r="CL55" s="1101" t="n"/>
      <c r="CM55" s="1101" t="n"/>
      <c r="CN55" s="1101" t="n"/>
      <c r="CO55" s="1101" t="n"/>
      <c r="CP55" s="1101" t="n"/>
      <c r="CQ55" s="1101" t="n"/>
      <c r="CR55" s="1101" t="n"/>
      <c r="CS55" s="1101" t="n"/>
      <c r="CT55" s="1101" t="n"/>
      <c r="CU55" s="1101" t="n"/>
      <c r="CV55" s="1101" t="n"/>
      <c r="CW55" s="1101" t="n"/>
      <c r="CX55" s="1101" t="n"/>
      <c r="CY55" s="1101" t="n"/>
      <c r="CZ55" s="1101" t="n"/>
      <c r="DA55" s="1101" t="n"/>
      <c r="DB55" s="1101" t="n"/>
      <c r="DC55" s="1101" t="n"/>
      <c r="DD55" s="1101" t="n"/>
      <c r="DE55" s="1101" t="n"/>
      <c r="DF55" s="1101" t="n"/>
      <c r="DG55" s="1101" t="n"/>
      <c r="DH55" s="1101" t="n"/>
      <c r="DI55" s="1101" t="n"/>
    </row>
    <row r="56" ht="16" customFormat="1" customHeight="1" s="140">
      <c r="A56" s="1047" t="inlineStr">
        <is>
          <t>上期国债利息</t>
        </is>
      </c>
      <c r="C56" s="1061">
        <f>N37*初始化表!B23/4</f>
        <v/>
      </c>
      <c r="D56" s="1293">
        <f>D49+C56</f>
        <v/>
      </c>
      <c r="E56" s="1293" t="n"/>
      <c r="F56" s="1291">
        <f>F55+C56</f>
        <v/>
      </c>
      <c r="G56" s="144" t="n"/>
      <c r="H56" s="1047" t="inlineStr">
        <is>
          <t>数量</t>
        </is>
      </c>
      <c r="I56" s="1061">
        <f>SUM(B17:E17)+Z5-SUM(B12:E12)</f>
        <v/>
      </c>
      <c r="J56" s="1061">
        <f>SUM(B18:E18)+Z6-SUM(B13:E13)</f>
        <v/>
      </c>
      <c r="K56" s="1061">
        <f>SUM(B19:E19)+Z7-SUM(B14:E14)</f>
        <v/>
      </c>
      <c r="L56" s="187">
        <f>SUM(B20:E20)+Z8-SUM(B15:E15)</f>
        <v/>
      </c>
      <c r="M56" s="178" t="n"/>
      <c r="N56" s="181" t="n"/>
      <c r="O56" s="181" t="n"/>
      <c r="P56" s="181" t="n"/>
      <c r="Q56" s="181" t="n"/>
      <c r="R56" s="181" t="n"/>
      <c r="S56" s="1101" t="n"/>
      <c r="T56" s="230" t="n"/>
      <c r="U56" s="1047" t="inlineStr">
        <is>
          <t>产品3</t>
        </is>
      </c>
      <c r="V56" s="1061">
        <f>IF(第2期!BJ28=0,0,第3期!BJ28/第2期!BJ28)</f>
        <v/>
      </c>
      <c r="W56" s="1061">
        <f>IF(第2期!BK28=0,0,第3期!BK28/第2期!BK28)</f>
        <v/>
      </c>
      <c r="X56" s="1061">
        <f>IF(第2期!BL28=0,0,第3期!BL28/第2期!BL28)</f>
        <v/>
      </c>
      <c r="Y56" s="187">
        <f>IF(第2期!BM28=0,0,第3期!BM28/第2期!BM28)</f>
        <v/>
      </c>
      <c r="Z56" s="1101" t="n"/>
      <c r="AA56" s="291" t="inlineStr">
        <is>
          <t>产品3</t>
        </is>
      </c>
      <c r="AB56" s="292">
        <f>IF(第2期!BJ28=0,0,(第3期!BJ28-第2期!BJ28)/20)</f>
        <v/>
      </c>
      <c r="AC56" s="292">
        <f>IF(第2期!BK28=0,0,(第3期!BK28-第2期!BK28)/20)</f>
        <v/>
      </c>
      <c r="AD56" s="292">
        <f>IF(第2期!BL28=0,0,(第3期!BL28-第2期!BL28)/20)</f>
        <v/>
      </c>
      <c r="AE56" s="293">
        <f>IF(第2期!BM28=0,0,(第3期!BM28-第2期!BM28)/20)</f>
        <v/>
      </c>
      <c r="AF56" s="144" t="n"/>
      <c r="AG56" s="144" t="n"/>
      <c r="AH56" s="144" t="n"/>
      <c r="AI56" s="332" t="n"/>
      <c r="AJ56" s="333" t="n"/>
      <c r="AK56" s="333" t="n"/>
      <c r="AL56" s="333" t="n"/>
      <c r="AM56" s="333" t="n"/>
      <c r="AN56" s="333" t="n"/>
      <c r="AO56" s="333" t="n"/>
      <c r="AP56" s="333" t="n"/>
      <c r="AQ56" s="333" t="n"/>
      <c r="AR56" s="333" t="n"/>
      <c r="AS56" s="333" t="n"/>
      <c r="AT56" s="333" t="n"/>
      <c r="AU56" s="333" t="n"/>
      <c r="AV56" s="333" t="n"/>
      <c r="AW56" s="333" t="n"/>
      <c r="AX56" s="333" t="n"/>
      <c r="AY56" s="360" t="n"/>
      <c r="AZ56" s="144" t="n"/>
      <c r="BA56" s="1045">
        <f>BA33</f>
        <v/>
      </c>
      <c r="BB56" s="1240">
        <f>IF(BT7=1,AL109/(第3期!AP109/2+AP109),0)</f>
        <v/>
      </c>
      <c r="BC56" s="1101" t="n"/>
      <c r="BD56" s="1044">
        <f>BA56</f>
        <v/>
      </c>
      <c r="BE56" s="1336">
        <f>BB33/$BE$31</f>
        <v/>
      </c>
      <c r="BF56" s="1336">
        <f>BC33/$BE$31</f>
        <v/>
      </c>
      <c r="BG56" s="1336">
        <f>BD33/$BE$31</f>
        <v/>
      </c>
      <c r="BH56" s="1336">
        <f>BE33/$BE$31</f>
        <v/>
      </c>
      <c r="BI56" s="1101" t="n"/>
      <c r="BJ56" s="1101" t="n"/>
      <c r="BK56" s="1101" t="n"/>
      <c r="BL56" s="1101" t="n"/>
      <c r="BM56" s="1101" t="n"/>
      <c r="BN56" s="1101" t="n"/>
      <c r="BO56" s="1101" t="n"/>
      <c r="BP56" s="1101" t="n"/>
      <c r="BQ56" s="1101" t="n"/>
      <c r="BR56" s="1106" t="n"/>
      <c r="BS56" s="1106" t="n"/>
      <c r="BT56" s="1106" t="n"/>
      <c r="BU56" s="1106" t="n"/>
      <c r="BV56" s="1106" t="n"/>
      <c r="BW56" s="1106" t="n"/>
      <c r="BX56" s="1106" t="n"/>
      <c r="BY56" s="1106" t="n"/>
      <c r="BZ56" s="1106" t="n"/>
      <c r="CA56" s="1106" t="n"/>
      <c r="CB56" s="1106" t="n"/>
      <c r="CC56" s="1106" t="n"/>
      <c r="CD56" s="1106" t="n"/>
      <c r="CE56" s="1106" t="n"/>
      <c r="CF56" s="1106" t="n"/>
      <c r="CG56" s="1106" t="n"/>
      <c r="CH56" s="1106" t="n"/>
      <c r="CI56" s="1106" t="n"/>
      <c r="CJ56" s="1106" t="n"/>
      <c r="CK56" s="1101" t="n"/>
      <c r="CL56" s="1101" t="n"/>
      <c r="CM56" s="1101" t="n"/>
      <c r="CN56" s="1101" t="n"/>
      <c r="CO56" s="1101" t="n"/>
      <c r="CP56" s="1101" t="n"/>
      <c r="CQ56" s="1101" t="n"/>
      <c r="CR56" s="1101" t="n"/>
      <c r="CS56" s="1101" t="n"/>
      <c r="CT56" s="1101" t="n"/>
      <c r="CU56" s="1101" t="n"/>
      <c r="CV56" s="1101" t="n"/>
      <c r="CW56" s="1101" t="n"/>
      <c r="CX56" s="1101" t="n"/>
      <c r="CY56" s="1101" t="n"/>
      <c r="CZ56" s="1101" t="n"/>
      <c r="DA56" s="1101" t="n"/>
      <c r="DB56" s="1101" t="n"/>
      <c r="DC56" s="1101" t="n"/>
      <c r="DD56" s="1101" t="n"/>
      <c r="DE56" s="1101" t="n"/>
      <c r="DF56" s="1101" t="n"/>
      <c r="DG56" s="1101" t="n"/>
      <c r="DH56" s="1101" t="n"/>
      <c r="DI56" s="1101" t="n"/>
    </row>
    <row r="57" ht="16" customFormat="1" customHeight="1" s="140">
      <c r="A57" s="1047" t="inlineStr">
        <is>
          <t>还银行贷款</t>
        </is>
      </c>
      <c r="C57" s="1061">
        <f>-B24</f>
        <v/>
      </c>
      <c r="D57" s="1293" t="n"/>
      <c r="E57" s="1293" t="n"/>
      <c r="F57" s="1291">
        <f>F56+C57</f>
        <v/>
      </c>
      <c r="G57" s="144" t="n"/>
      <c r="H57" s="1047" t="inlineStr">
        <is>
          <t>推荐运量</t>
        </is>
      </c>
      <c r="I57" s="1044" t="inlineStr">
        <is>
          <t>市场1</t>
        </is>
      </c>
      <c r="J57" s="1044" t="inlineStr">
        <is>
          <t>市场2</t>
        </is>
      </c>
      <c r="K57" s="1044" t="inlineStr">
        <is>
          <t>市场3</t>
        </is>
      </c>
      <c r="L57" s="1091" t="inlineStr">
        <is>
          <t>市场4</t>
        </is>
      </c>
      <c r="M57" s="178" t="n"/>
      <c r="N57" s="1101" t="n"/>
      <c r="O57" s="181" t="n"/>
      <c r="P57" s="181" t="n"/>
      <c r="Q57" s="181" t="n"/>
      <c r="R57" s="181" t="n"/>
      <c r="S57" s="181" t="n"/>
      <c r="T57" s="230" t="n"/>
      <c r="U57" s="1073" t="inlineStr">
        <is>
          <t>产品4</t>
        </is>
      </c>
      <c r="V57" s="1063">
        <f>IF(第2期!BN28=0,0,第3期!BN28/第2期!BN28)</f>
        <v/>
      </c>
      <c r="W57" s="1063">
        <f>IF(第2期!BO28=0,0,第3期!BO28/第2期!BO28)</f>
        <v/>
      </c>
      <c r="X57" s="1063">
        <f>IF(第2期!BP28=0,0,第3期!BP28/第2期!BP28)</f>
        <v/>
      </c>
      <c r="Y57" s="1064">
        <f>IF(第2期!BQ28=0,0,第3期!BQ28/第2期!BQ28)</f>
        <v/>
      </c>
      <c r="Z57" s="1101" t="n"/>
      <c r="AA57" s="294" t="inlineStr">
        <is>
          <t>产品4</t>
        </is>
      </c>
      <c r="AB57" s="295">
        <f>IF(第2期!BN28=0,0,(第3期!BN28-第2期!BN28)/20)</f>
        <v/>
      </c>
      <c r="AC57" s="295">
        <f>IF(第2期!BO28=0,0,(第3期!BO28-第2期!BO28)/20)</f>
        <v/>
      </c>
      <c r="AD57" s="295">
        <f>IF(第2期!BP28=0,0,(第3期!BP28-第2期!BP28)/20)</f>
        <v/>
      </c>
      <c r="AE57" s="296">
        <f>IF(第2期!BQ28=0,0,(第3期!BQ28-第2期!BQ28)/20)</f>
        <v/>
      </c>
      <c r="AF57" s="144" t="n"/>
      <c r="AG57" s="144" t="n"/>
      <c r="AH57" s="144" t="n"/>
      <c r="AI57" s="334" t="inlineStr">
        <is>
          <t>预计均价</t>
        </is>
      </c>
      <c r="AJ57" s="335">
        <f>IF(AJ37="",0,SUM(AJ37:AJ56)/TEXT(COUNTA(AJ37:AJ56),"0;;"))</f>
        <v/>
      </c>
      <c r="AK57" s="335">
        <f>IF(AK37="",0,SUM(AK37:AK56)/TEXT(COUNTA(AK37:AK56),"0;;"))</f>
        <v/>
      </c>
      <c r="AL57" s="335">
        <f>IF(AL37="",0,SUM(AL37:AL56)/TEXT(COUNTA(AL37:AL56),"0;;"))</f>
        <v/>
      </c>
      <c r="AM57" s="335">
        <f>IF(AM37="",0,SUM(AM37:AM56)/TEXT(COUNTA(AM37:AM56),"0;;"))</f>
        <v/>
      </c>
      <c r="AN57" s="335">
        <f>IF(AN37="",0,SUM(AN37:AN56)/TEXT(COUNTA(AN37:AN56),"0;;"))</f>
        <v/>
      </c>
      <c r="AO57" s="335">
        <f>IF(AO37="",0,SUM(AO37:AO56)/TEXT(COUNTA(AO37:AO56),"0;;"))</f>
        <v/>
      </c>
      <c r="AP57" s="335">
        <f>IF(AP37="",0,SUM(AP37:AP56)/TEXT(COUNTA(AP37:AP56),"0;;"))</f>
        <v/>
      </c>
      <c r="AQ57" s="335">
        <f>IF(AQ37="",0,SUM(AQ37:AQ56)/TEXT(COUNTA(AQ37:AQ56),"0;;"))</f>
        <v/>
      </c>
      <c r="AR57" s="335">
        <f>IF(AR37="",0,SUM(AR37:AR56)/TEXT(COUNTA(AR37:AR56),"0;;"))</f>
        <v/>
      </c>
      <c r="AS57" s="335">
        <f>IF(AS37="",0,SUM(AS37:AS56)/TEXT(COUNTA(AS37:AS56),"0;;"))</f>
        <v/>
      </c>
      <c r="AT57" s="335">
        <f>IF(AT37="",0,SUM(AT37:AT56)/TEXT(COUNTA(AT37:AT56),"0;;"))</f>
        <v/>
      </c>
      <c r="AU57" s="335">
        <f>IF(AU37="",0,SUM(AU37:AU56)/TEXT(COUNTA(AU37:AU56),"0;;"))</f>
        <v/>
      </c>
      <c r="AV57" s="335">
        <f>IF(AV37="",0,SUM(AV37:AV56)/TEXT(COUNTA(AV37:AV56),"0;;"))</f>
        <v/>
      </c>
      <c r="AW57" s="335">
        <f>IF(AW37="",0,SUM(AW37:AW56)/TEXT(COUNTA(AW37:AW56),"0;;"))</f>
        <v/>
      </c>
      <c r="AX57" s="335">
        <f>IF(AX37="",0,SUM(AX37:AX56)/TEXT(COUNTA(AX37:AX56),"0;;"))</f>
        <v/>
      </c>
      <c r="AY57" s="362">
        <f>IF(AY37="",0,SUM(AY37:AY56)/TEXT(COUNTA(AY37:AY56),"0;;"))</f>
        <v/>
      </c>
      <c r="AZ57" s="144" t="n"/>
      <c r="BA57" s="1045">
        <f>BA34</f>
        <v/>
      </c>
      <c r="BB57" s="1240">
        <f>IF(BT8=1,AL110/(第3期!AP110/2+AP110),0)</f>
        <v/>
      </c>
      <c r="BC57" s="1101" t="n"/>
      <c r="BD57" s="1044">
        <f>BA57</f>
        <v/>
      </c>
      <c r="BE57" s="1336">
        <f>BB34/$BE$31</f>
        <v/>
      </c>
      <c r="BF57" s="1336">
        <f>BC34/$BE$31</f>
        <v/>
      </c>
      <c r="BG57" s="1336">
        <f>BD34/$BE$31</f>
        <v/>
      </c>
      <c r="BH57" s="1336">
        <f>BE34/$BE$31</f>
        <v/>
      </c>
      <c r="BI57" s="1101" t="n"/>
      <c r="BJ57" s="1101" t="n"/>
      <c r="BK57" s="1101" t="n"/>
      <c r="BL57" s="1101" t="n"/>
      <c r="BM57" s="1101" t="n"/>
      <c r="BN57" s="1101" t="n"/>
      <c r="BO57" s="1101" t="n"/>
      <c r="BP57" s="1101" t="n"/>
      <c r="BQ57" s="1101" t="n"/>
      <c r="BR57" s="1106" t="n"/>
      <c r="BS57" s="1106" t="n"/>
      <c r="BT57" s="1106" t="n"/>
      <c r="BU57" s="1106" t="n"/>
      <c r="BV57" s="1106" t="n"/>
      <c r="BW57" s="1106" t="n"/>
      <c r="BX57" s="1106" t="n"/>
      <c r="BY57" s="1106" t="n"/>
      <c r="BZ57" s="1106" t="n"/>
      <c r="CA57" s="1106" t="n"/>
      <c r="CB57" s="1106" t="n"/>
      <c r="CC57" s="1106" t="n"/>
      <c r="CD57" s="1106" t="n"/>
      <c r="CE57" s="1106" t="n"/>
      <c r="CF57" s="1106" t="n"/>
      <c r="CG57" s="1106" t="n"/>
      <c r="CH57" s="1106" t="n"/>
      <c r="CI57" s="1106" t="n"/>
      <c r="CJ57" s="1106" t="n"/>
      <c r="CK57" s="1101" t="n"/>
      <c r="CL57" s="1101" t="n"/>
      <c r="CM57" s="1101" t="n"/>
      <c r="CN57" s="1101" t="n"/>
      <c r="CO57" s="1101" t="n"/>
      <c r="CP57" s="1101" t="n"/>
      <c r="CQ57" s="1101" t="n"/>
      <c r="CR57" s="1101" t="n"/>
      <c r="CS57" s="1101" t="n"/>
      <c r="CT57" s="1101" t="n"/>
      <c r="CU57" s="1101" t="n"/>
      <c r="CV57" s="1101" t="n"/>
      <c r="CW57" s="1101" t="n"/>
      <c r="CX57" s="1101" t="n"/>
      <c r="CY57" s="1101" t="n"/>
      <c r="CZ57" s="1101" t="n"/>
      <c r="DA57" s="1101" t="n"/>
      <c r="DB57" s="1101" t="n"/>
      <c r="DC57" s="1101" t="n"/>
      <c r="DD57" s="1101" t="n"/>
      <c r="DE57" s="1101" t="n"/>
      <c r="DF57" s="1101" t="n"/>
      <c r="DG57" s="1101" t="n"/>
      <c r="DH57" s="1101" t="n"/>
      <c r="DI57" s="1101" t="n"/>
    </row>
    <row r="58" ht="16" customFormat="1" customHeight="1" s="140">
      <c r="A58" s="1047" t="inlineStr">
        <is>
          <t>银行贷款利息</t>
        </is>
      </c>
      <c r="C58" s="1061">
        <f>-B24*初始化表!B22/4</f>
        <v/>
      </c>
      <c r="D58" s="1293" t="n"/>
      <c r="E58" s="1293">
        <f>E54-C58</f>
        <v/>
      </c>
      <c r="F58" s="1291">
        <f>F57+C58</f>
        <v/>
      </c>
      <c r="G58" s="144" t="n"/>
      <c r="H58" s="1047" t="inlineStr">
        <is>
          <t>产品1</t>
        </is>
      </c>
      <c r="I58" s="1061">
        <f>INT(IF($F$24=1,IF(MOD(($I52+SUM($V5:$Y5)-SUM($V11:$Y11))*I47/SUM($I47:$L47)-V5+V11-9,20)&gt;11,(($I52+SUM($V5:$Y5)-SUM($V11:$Y11))*I47/SUM($I47:$L47)-V5+V11),(($I52+SUM($V5:$Y5)-SUM($V11:$Y11))*I47/SUM($I47:$L47)-V5+V11)-MOD(($I52+SUM($V5:$Y5)-SUM($V11:$Y11))*I47/SUM($I47:$L47)-V5+V11-9,20)),($I52+SUM($V5:$Y5)-SUM($V11:$Y11))*I47/SUM($I47:$L47)-V5+V11))</f>
        <v/>
      </c>
      <c r="J58" s="1061">
        <f>INT(IF($F$24=1,IF(MOD(($I52+SUM($V5:$Y5)-SUM($V11:$Y11))*J47/SUM($I47:$L47)-W5+W11-9,20)&gt;11,(($I52+SUM($V5:$Y5)-SUM($V11:$Y11))*J47/SUM($I47:$L47)-W5+W11),(($I52+SUM($V5:$Y5)-SUM($V11:$Y11))*J47/SUM($I47:$L47)-W5+W11)-MOD(($I52+SUM($V5:$Y5)-SUM($V11:$Y11))*J47/SUM($I47:$L47)-W5+W11-9,20)),($I52+SUM($V5:$Y5)-SUM($V11:$Y11))*J47/SUM($I47:$L47)-W5+W11))</f>
        <v/>
      </c>
      <c r="K58" s="1061">
        <f>INT(IF($F$24=1,IF(MOD(($I52+SUM($V5:$Y5)-SUM($V11:$Y11))*K47/SUM($I47:$L47)-X5+X11-9,20)&gt;11,(($I52+SUM($V5:$Y5)-SUM($V11:$Y11))*K47/SUM($I47:$L47)-X5+X11),(($I52+SUM($V5:$Y5)-SUM($V11:$Y11))*K47/SUM($I47:$L47)-X5+X11)-MOD(($I52+SUM($V5:$Y5)-SUM($V11:$Y11))*K47/SUM($I47:$L47)-X5+X11-9,20)),($I52+SUM($V5:$Y5)-SUM($V11:$Y11))*K47/SUM($I47:$L47)-X5+X11))</f>
        <v/>
      </c>
      <c r="L58" s="187">
        <f>INT(IF($F$24=1,IF(MOD(($I52+SUM($V5:$Y5)-SUM($V11:$Y11))*L47/SUM($I47:$L47)-Y5+Y11-9,20)&gt;11,(($I52+SUM($V5:$Y5)-SUM($V11:$Y11))*L47/SUM($I47:$L47)-Y5+Y11),(($I52+SUM($V5:$Y5)-SUM($V11:$Y11))*L47/SUM($I47:$L47)-Y5+Y11)-MOD(($I52+SUM($V5:$Y5)-SUM($V11:$Y11))*L47/SUM($I47:$L47)-Y5+Y11-9,20)),($I52+SUM($V5:$Y5)-SUM($V11:$Y11))*L47/SUM($I47:$L47)-Y5+Y11))</f>
        <v/>
      </c>
      <c r="M58" s="178" t="n"/>
      <c r="N58" s="1101" t="n"/>
      <c r="O58" s="181" t="n"/>
      <c r="P58" s="181" t="n"/>
      <c r="Q58" s="181" t="n"/>
      <c r="R58" s="181" t="n"/>
      <c r="S58" s="181" t="n"/>
      <c r="T58" s="230" t="n"/>
      <c r="U58" s="1101" t="n"/>
      <c r="V58" s="1101" t="n"/>
      <c r="W58" s="1101" t="n"/>
      <c r="X58" s="1101" t="n"/>
      <c r="Y58" s="1101" t="n"/>
      <c r="Z58" s="1101" t="n"/>
      <c r="AA58" s="1101" t="n"/>
      <c r="AB58" s="1101" t="n"/>
      <c r="AC58" s="1101" t="n"/>
      <c r="AD58" s="1101" t="n"/>
      <c r="AE58" s="1101" t="n"/>
      <c r="AF58" s="1101" t="n"/>
      <c r="AG58" s="144" t="n"/>
      <c r="AH58" s="144" t="n"/>
      <c r="AI58" s="1047" t="inlineStr">
        <is>
          <t>市场份额报表</t>
        </is>
      </c>
      <c r="AZ58" s="144" t="n"/>
      <c r="BA58" s="1045">
        <f>BA35</f>
        <v/>
      </c>
      <c r="BB58" s="1240">
        <f>IF(BT9=1,AL111/(第3期!AP111/2+AP111),0)</f>
        <v/>
      </c>
      <c r="BC58" s="1101" t="n"/>
      <c r="BD58" s="1044">
        <f>BA58</f>
        <v/>
      </c>
      <c r="BE58" s="1336">
        <f>BB35/$BE$31</f>
        <v/>
      </c>
      <c r="BF58" s="1336">
        <f>BC35/$BE$31</f>
        <v/>
      </c>
      <c r="BG58" s="1336">
        <f>BD35/$BE$31</f>
        <v/>
      </c>
      <c r="BH58" s="1336">
        <f>BE35/$BE$31</f>
        <v/>
      </c>
      <c r="BI58" s="1101" t="n"/>
      <c r="BJ58" s="1101" t="n"/>
      <c r="BK58" s="1101" t="n"/>
      <c r="BL58" s="1101" t="n"/>
      <c r="BM58" s="1101" t="n"/>
      <c r="BN58" s="1101" t="n"/>
      <c r="BO58" s="1101" t="n"/>
      <c r="BP58" s="1101" t="n"/>
      <c r="BQ58" s="1101" t="n"/>
      <c r="BR58" s="1106" t="n"/>
      <c r="BS58" s="1106" t="n"/>
      <c r="BT58" s="1106" t="n"/>
      <c r="BU58" s="1106" t="n"/>
      <c r="BV58" s="1106" t="n"/>
      <c r="BW58" s="1106" t="n"/>
      <c r="BX58" s="1106" t="n"/>
      <c r="BY58" s="1106" t="n"/>
      <c r="BZ58" s="1106" t="n"/>
      <c r="CA58" s="1106" t="n"/>
      <c r="CB58" s="1106" t="n"/>
      <c r="CC58" s="1106" t="n"/>
      <c r="CD58" s="1106" t="n"/>
      <c r="CE58" s="1106" t="n"/>
      <c r="CF58" s="1106" t="n"/>
      <c r="CG58" s="1106" t="n"/>
      <c r="CH58" s="1106" t="n"/>
      <c r="CI58" s="1106" t="n"/>
      <c r="CJ58" s="1106" t="n"/>
      <c r="CK58" s="1101" t="n"/>
      <c r="CL58" s="1101" t="n"/>
      <c r="CM58" s="1101" t="n"/>
      <c r="CN58" s="1101" t="n"/>
      <c r="CO58" s="1101" t="n"/>
      <c r="CP58" s="1101" t="n"/>
      <c r="CQ58" s="1101" t="n"/>
      <c r="CR58" s="1101" t="n"/>
      <c r="CS58" s="1101" t="n"/>
      <c r="CT58" s="1101" t="n"/>
      <c r="CU58" s="1101" t="n"/>
      <c r="CV58" s="1101" t="n"/>
      <c r="CW58" s="1101" t="n"/>
      <c r="CX58" s="1101" t="n"/>
      <c r="CY58" s="1101" t="n"/>
      <c r="CZ58" s="1101" t="n"/>
      <c r="DA58" s="1101" t="n"/>
      <c r="DB58" s="1101" t="n"/>
      <c r="DC58" s="1101" t="n"/>
      <c r="DD58" s="1101" t="n"/>
      <c r="DE58" s="1101" t="n"/>
      <c r="DF58" s="1101" t="n"/>
      <c r="DG58" s="1101" t="n"/>
      <c r="DH58" s="1101" t="n"/>
      <c r="DI58" s="1101" t="n"/>
    </row>
    <row r="59" ht="16" customFormat="1" customHeight="1" s="140">
      <c r="A59" s="1047" t="inlineStr">
        <is>
          <t>还上期紧急贷款</t>
        </is>
      </c>
      <c r="C59" s="1061">
        <f>-R33</f>
        <v/>
      </c>
      <c r="D59" s="1293" t="n"/>
      <c r="E59" s="1293" t="n"/>
      <c r="F59" s="1291">
        <f>F58+C59</f>
        <v/>
      </c>
      <c r="G59" s="144" t="n"/>
      <c r="H59" s="1047" t="inlineStr">
        <is>
          <t>产品2</t>
        </is>
      </c>
      <c r="I59" s="1061">
        <f>INT(IF($F$24=1,IF(MOD(($J52+SUM($V6:$Y6)-SUM($V12:$Y12))*I48/SUM($I48:$L48)-V6+V12-9,20)&gt;11,(($J52+SUM($V6:$Y6)-SUM($V12:$Y12))*I48/SUM($I48:$L48)-V6+V12),(($J52+SUM($V6:$Y6)-SUM($V12:$Y12))*I48/SUM($I48:$L48)-V6+V12)-MOD(($J52+SUM($V6:$Y6)-SUM($V12:$Y12))*I48/SUM($I48:$L48)-V6+V12-9,20)),($J52+SUM($V6:$Y6)-SUM($V12:$Y12))*I48/SUM($I48:$L48)-V6+V12))</f>
        <v/>
      </c>
      <c r="J59" s="1061">
        <f>INT(IF($F$24=1,IF(MOD(($J52+SUM($V6:$Y6)-SUM($V12:$Y12))*J48/SUM($I48:$L48)-W6+W12-9,20)&gt;11,(($J52+SUM($V6:$Y6)-SUM($V12:$Y12))*J48/SUM($I48:$L48)-W6+W12),(($J52+SUM($V6:$Y6)-SUM($V12:$Y12))*J48/SUM($I48:$L48)-W6+W12)-MOD(($J52+SUM($V6:$Y6)-SUM($V12:$Y12))*J48/SUM($I48:$L48)-W6+W12-9,20)),($J52+SUM($V6:$Y6)-SUM($V12:$Y12))*J48/SUM($I48:$L48)-W6+W12))</f>
        <v/>
      </c>
      <c r="K59" s="1061">
        <f>INT(IF($F$24=1,IF(MOD(($J52+SUM($V6:$Y6)-SUM($V12:$Y12))*K48/SUM($I48:$L48)-X6+X12-9,20)&gt;11,(($J52+SUM($V6:$Y6)-SUM($V12:$Y12))*K48/SUM($I48:$L48)-X6+X12),(($J52+SUM($V6:$Y6)-SUM($V12:$Y12))*K48/SUM($I48:$L48)-X6+X12)-MOD(($J52+SUM($V6:$Y6)-SUM($V12:$Y12))*K48/SUM($I48:$L48)-X6+X12-9,20)),($J52+SUM($V6:$Y6)-SUM($V12:$Y12))*K48/SUM($I48:$L48)-X6+X12))</f>
        <v/>
      </c>
      <c r="L59" s="187">
        <f>INT(IF($F$24=1,IF(MOD(($J52+SUM($V6:$Y6)-SUM($V12:$Y12))*L48/SUM($I48:$L48)-Y6+Y12-9,20)&gt;11,(($J52+SUM($V6:$Y6)-SUM($V12:$Y12))*L48/SUM($I48:$L48)-Y6+Y12),(($J52+SUM($V6:$Y6)-SUM($V12:$Y12))*L48/SUM($I48:$L48)-Y6+Y12)-MOD(($J52+SUM($V6:$Y6)-SUM($V12:$Y12))*L48/SUM($I48:$L48)-Y6+Y12-9,20)),($J52+SUM($V6:$Y6)-SUM($V12:$Y12))*L48/SUM($I48:$L48)-Y6+Y12))</f>
        <v/>
      </c>
      <c r="M59" s="178" t="n"/>
      <c r="N59" s="1101" t="n"/>
      <c r="O59" s="181" t="n"/>
      <c r="P59" s="181" t="n"/>
      <c r="Q59" s="181" t="n"/>
      <c r="R59" s="181" t="n"/>
      <c r="S59" s="181" t="n"/>
      <c r="T59" s="230" t="n"/>
      <c r="U59" s="1041" t="inlineStr">
        <is>
          <t>均价变动值</t>
        </is>
      </c>
      <c r="V59" s="1053" t="inlineStr">
        <is>
          <t>市场1</t>
        </is>
      </c>
      <c r="W59" s="1053" t="inlineStr">
        <is>
          <t>市场2</t>
        </is>
      </c>
      <c r="X59" s="1053" t="inlineStr">
        <is>
          <t>市场3</t>
        </is>
      </c>
      <c r="Y59" s="1090" t="inlineStr">
        <is>
          <t>市场4</t>
        </is>
      </c>
      <c r="Z59" s="288" t="inlineStr">
        <is>
          <t>平均值</t>
        </is>
      </c>
      <c r="AA59" s="289" t="inlineStr">
        <is>
          <t>市场容量（上一期）</t>
        </is>
      </c>
      <c r="AB59" s="289" t="inlineStr">
        <is>
          <t>市场1</t>
        </is>
      </c>
      <c r="AC59" s="289" t="inlineStr">
        <is>
          <t>市场2</t>
        </is>
      </c>
      <c r="AD59" s="289" t="inlineStr">
        <is>
          <t>市场3</t>
        </is>
      </c>
      <c r="AE59" s="289" t="inlineStr">
        <is>
          <t>市场4</t>
        </is>
      </c>
      <c r="AF59" s="290" t="inlineStr">
        <is>
          <t>总量</t>
        </is>
      </c>
      <c r="AG59" s="144" t="n"/>
      <c r="AH59" s="144" t="n"/>
      <c r="AI59" s="1047" t="inlineStr">
        <is>
          <t>公司</t>
        </is>
      </c>
      <c r="AJ59" s="1044" t="inlineStr">
        <is>
          <t>产品A</t>
        </is>
      </c>
      <c r="AN59" s="1044" t="inlineStr">
        <is>
          <t>产品2</t>
        </is>
      </c>
      <c r="AR59" s="1044" t="inlineStr">
        <is>
          <t>产品3</t>
        </is>
      </c>
      <c r="AV59" s="1091" t="inlineStr">
        <is>
          <t>产品4</t>
        </is>
      </c>
      <c r="AY59" s="1239" t="n"/>
      <c r="AZ59" s="144" t="n"/>
      <c r="BA59" s="1045">
        <f>BA36</f>
        <v/>
      </c>
      <c r="BB59" s="1240">
        <f>IF(BT10=1,AL112/(第3期!AP112/2+AP112),0)</f>
        <v/>
      </c>
      <c r="BC59" s="1101" t="n"/>
      <c r="BD59" s="1044">
        <f>BA59</f>
        <v/>
      </c>
      <c r="BE59" s="1336">
        <f>BB36/$BE$31</f>
        <v/>
      </c>
      <c r="BF59" s="1336">
        <f>BC36/$BE$31</f>
        <v/>
      </c>
      <c r="BG59" s="1336">
        <f>BD36/$BE$31</f>
        <v/>
      </c>
      <c r="BH59" s="1336">
        <f>BE36/$BE$31</f>
        <v/>
      </c>
      <c r="BI59" s="1101" t="n"/>
      <c r="BJ59" s="1101" t="n"/>
      <c r="BK59" s="1101" t="n"/>
      <c r="BL59" s="1101" t="n"/>
      <c r="BM59" s="1101" t="n"/>
      <c r="BN59" s="1101" t="n"/>
      <c r="BO59" s="1101" t="n"/>
      <c r="BP59" s="1101" t="n"/>
      <c r="BQ59" s="1101" t="n"/>
      <c r="BR59" s="1106" t="n"/>
      <c r="BS59" s="1106" t="n"/>
      <c r="BT59" s="1106" t="n"/>
      <c r="BU59" s="1106" t="n"/>
      <c r="BV59" s="1106" t="n"/>
      <c r="BW59" s="1106" t="n"/>
      <c r="BX59" s="1106" t="n"/>
      <c r="BY59" s="1106" t="n"/>
      <c r="BZ59" s="1106" t="n"/>
      <c r="CA59" s="1106" t="n"/>
      <c r="CB59" s="1106" t="n"/>
      <c r="CC59" s="1106" t="n"/>
      <c r="CD59" s="1106" t="n"/>
      <c r="CE59" s="1106" t="n"/>
      <c r="CF59" s="1106" t="n"/>
      <c r="CG59" s="1106" t="n"/>
      <c r="CH59" s="1106" t="n"/>
      <c r="CI59" s="1106" t="n"/>
      <c r="CJ59" s="1106" t="n"/>
      <c r="CK59" s="1101" t="n"/>
      <c r="CL59" s="1101" t="n"/>
      <c r="CM59" s="1101" t="n"/>
      <c r="CN59" s="1101" t="n"/>
      <c r="CO59" s="1101" t="n"/>
      <c r="CP59" s="1101" t="n"/>
      <c r="CQ59" s="1101" t="n"/>
      <c r="CR59" s="1101" t="n"/>
      <c r="CS59" s="1101" t="n"/>
      <c r="CT59" s="1101" t="n"/>
      <c r="CU59" s="1101" t="n"/>
      <c r="CV59" s="1101" t="n"/>
      <c r="CW59" s="1101" t="n"/>
      <c r="CX59" s="1101" t="n"/>
      <c r="CY59" s="1101" t="n"/>
      <c r="CZ59" s="1101" t="n"/>
      <c r="DA59" s="1101" t="n"/>
      <c r="DB59" s="1101" t="n"/>
      <c r="DC59" s="1101" t="n"/>
      <c r="DD59" s="1101" t="n"/>
      <c r="DE59" s="1101" t="n"/>
      <c r="DF59" s="1101" t="n"/>
      <c r="DG59" s="1101" t="n"/>
      <c r="DH59" s="1101" t="n"/>
      <c r="DI59" s="1101" t="n"/>
    </row>
    <row r="60" ht="16" customFormat="1" customHeight="1" s="140">
      <c r="A60" s="1047" t="inlineStr">
        <is>
          <t>上期紧急贷款利息</t>
        </is>
      </c>
      <c r="C60" s="1061">
        <f>C59*0.1</f>
        <v/>
      </c>
      <c r="D60" s="1293" t="n"/>
      <c r="E60" s="1293">
        <f>E58-C60</f>
        <v/>
      </c>
      <c r="F60" s="1291">
        <f>F59+C60</f>
        <v/>
      </c>
      <c r="G60" s="144" t="n"/>
      <c r="H60" s="1047" t="inlineStr">
        <is>
          <t>产品3</t>
        </is>
      </c>
      <c r="I60" s="1061">
        <f>INT(IF($F$24=1,IF(MOD(($K52+SUM($V7:$Y7)-SUM($V13:$Y13))*I49/SUM($I49:$L49)-V7+V13-9,20)&gt;11,(($K52+SUM($V7:$Y7)-SUM($V13:$Y13))*I49/SUM($I49:$L49)-V7+V13),(($K52+SUM($V7:$Y7)-SUM($V13:$Y13))*I49/SUM($I49:$L49)-V7+V13)-MOD(($K52+SUM($V7:$Y7)-SUM($V13:$Y13))*I49/SUM($I49:$L49)-V7+V13-9,20)),($K52+SUM($V7:$Y7)-SUM($V13:$Y13))*I49/SUM($I49:$L49)-V7+V13))</f>
        <v/>
      </c>
      <c r="J60" s="1061">
        <f>INT(IF($F$24=1,IF(MOD(($K52+SUM($V7:$Y7)-SUM($V13:$Y13))*J49/SUM($I49:$L49)-W7+W13-9,20)&gt;11,(($K52+SUM($V7:$Y7)-SUM($V13:$Y13))*J49/SUM($I49:$L49)-W7+W13),(($K52+SUM($V7:$Y7)-SUM($V13:$Y13))*J49/SUM($I49:$L49)-W7+W13)-MOD(($K52+SUM($V7:$Y7)-SUM($V13:$Y13))*J49/SUM($I49:$L49)-W7+W13-9,20)),($K52+SUM($V7:$Y7)-SUM($V13:$Y13))*J49/SUM($I49:$L49)-W7+W13))</f>
        <v/>
      </c>
      <c r="K60" s="1061">
        <f>INT(IF($F$24=1,IF(MOD(($K52+SUM($V7:$Y7)-SUM($V13:$Y13))*K49/SUM($I49:$L49)-X7+X13-9,20)&gt;11,(($K52+SUM($V7:$Y7)-SUM($V13:$Y13))*K49/SUM($I49:$L49)-X7+X13),(($K52+SUM($V7:$Y7)-SUM($V13:$Y13))*K49/SUM($I49:$L49)-X7+X13)-MOD(($K52+SUM($V7:$Y7)-SUM($V13:$Y13))*K49/SUM($I49:$L49)-X7+X13-9,20)),($K52+SUM($V7:$Y7)-SUM($V13:$Y13))*K49/SUM($I49:$L49)-X7+X13))</f>
        <v/>
      </c>
      <c r="L60" s="187">
        <f>INT(IF($F$24=1,IF(MOD(($K52+SUM($V7:$Y7)-SUM($V13:$Y13))*L49/SUM($I49:$L49)-Y7+Y13-9,20)&gt;11,(($K52+SUM($V7:$Y7)-SUM($V13:$Y13))*L49/SUM($I49:$L49)-Y7+Y13),(($K52+SUM($V7:$Y7)-SUM($V13:$Y13))*L49/SUM($I49:$L49)-Y7+Y13)-MOD(($K52+SUM($V7:$Y7)-SUM($V13:$Y13))*L49/SUM($I49:$L49)-Y7+Y13-9,20)),($K52+SUM($V7:$Y7)-SUM($V13:$Y13))*L49/SUM($I49:$L49)-Y7+Y13))</f>
        <v/>
      </c>
      <c r="M60" s="178" t="n"/>
      <c r="N60" s="181" t="n"/>
      <c r="O60" s="181" t="n"/>
      <c r="P60" s="181" t="n"/>
      <c r="Q60" s="181" t="n"/>
      <c r="R60" s="181" t="n"/>
      <c r="S60" s="181" t="n"/>
      <c r="T60" s="230" t="n"/>
      <c r="U60" s="1047" t="inlineStr">
        <is>
          <t>产品1</t>
        </is>
      </c>
      <c r="V60" s="1061">
        <f>V30-第3期!V30</f>
        <v/>
      </c>
      <c r="W60" s="1061">
        <f>W30-第3期!W30</f>
        <v/>
      </c>
      <c r="X60" s="1061">
        <f>X30-第3期!X30</f>
        <v/>
      </c>
      <c r="Y60" s="187">
        <f>Y30-第3期!Y30</f>
        <v/>
      </c>
      <c r="Z60" s="297">
        <f>SUM(V60:Y60)/4</f>
        <v/>
      </c>
      <c r="AA60" s="298" t="inlineStr">
        <is>
          <t>产品1</t>
        </is>
      </c>
      <c r="AB60" s="292">
        <f>第3期!BB28</f>
        <v/>
      </c>
      <c r="AC60" s="292">
        <f>第3期!BC28</f>
        <v/>
      </c>
      <c r="AD60" s="292">
        <f>第3期!BD28</f>
        <v/>
      </c>
      <c r="AE60" s="292">
        <f>第3期!BE28</f>
        <v/>
      </c>
      <c r="AF60" s="293">
        <f>SUM(AB60:AE60)</f>
        <v/>
      </c>
      <c r="AG60" s="144" t="n"/>
      <c r="AH60" s="144" t="n"/>
      <c r="AI60" s="1228" t="n"/>
      <c r="AJ60" s="1044" t="inlineStr">
        <is>
          <t>市场1</t>
        </is>
      </c>
      <c r="AK60" s="1044" t="inlineStr">
        <is>
          <t>市场2</t>
        </is>
      </c>
      <c r="AL60" s="1044" t="inlineStr">
        <is>
          <t>市场3</t>
        </is>
      </c>
      <c r="AM60" s="1044" t="inlineStr">
        <is>
          <t>市场4</t>
        </is>
      </c>
      <c r="AN60" s="1044" t="inlineStr">
        <is>
          <t>市场1</t>
        </is>
      </c>
      <c r="AO60" s="1044" t="inlineStr">
        <is>
          <t>市场2</t>
        </is>
      </c>
      <c r="AP60" s="1044" t="inlineStr">
        <is>
          <t>市场3</t>
        </is>
      </c>
      <c r="AQ60" s="1044" t="inlineStr">
        <is>
          <t>市场4</t>
        </is>
      </c>
      <c r="AR60" s="1044" t="inlineStr">
        <is>
          <t>市场1</t>
        </is>
      </c>
      <c r="AS60" s="1044" t="inlineStr">
        <is>
          <t>市场2</t>
        </is>
      </c>
      <c r="AT60" s="1044" t="inlineStr">
        <is>
          <t>市场3</t>
        </is>
      </c>
      <c r="AU60" s="1044" t="inlineStr">
        <is>
          <t>市场4</t>
        </is>
      </c>
      <c r="AV60" s="1044" t="inlineStr">
        <is>
          <t>市场1</t>
        </is>
      </c>
      <c r="AW60" s="1044" t="inlineStr">
        <is>
          <t>市场2</t>
        </is>
      </c>
      <c r="AX60" s="1044" t="inlineStr">
        <is>
          <t>市场3</t>
        </is>
      </c>
      <c r="AY60" s="1091" t="inlineStr">
        <is>
          <t>市场4</t>
        </is>
      </c>
      <c r="AZ60" s="144" t="n"/>
      <c r="BA60" s="1045">
        <f>BA37</f>
        <v/>
      </c>
      <c r="BB60" s="1240">
        <f>IF(BT11=1,AL113/(第3期!AP113/2+AP113),0)</f>
        <v/>
      </c>
      <c r="BC60" s="1101" t="n"/>
      <c r="BD60" s="1044">
        <f>BA60</f>
        <v/>
      </c>
      <c r="BE60" s="1336">
        <f>BB37/$BE$31</f>
        <v/>
      </c>
      <c r="BF60" s="1336">
        <f>BC37/$BE$31</f>
        <v/>
      </c>
      <c r="BG60" s="1336">
        <f>BD37/$BE$31</f>
        <v/>
      </c>
      <c r="BH60" s="1336">
        <f>BE37/$BE$31</f>
        <v/>
      </c>
      <c r="BI60" s="1101" t="n"/>
      <c r="BJ60" s="1101" t="n"/>
      <c r="BK60" s="1101" t="n"/>
      <c r="BL60" s="1101" t="n"/>
      <c r="BM60" s="1101" t="n"/>
      <c r="BN60" s="1101" t="n"/>
      <c r="BO60" s="1101" t="n"/>
      <c r="BP60" s="1101" t="n"/>
      <c r="BQ60" s="1101" t="n"/>
      <c r="BR60" s="1106" t="n"/>
      <c r="BS60" s="1106" t="n"/>
      <c r="BT60" s="1106" t="n"/>
      <c r="BU60" s="1106" t="n"/>
      <c r="BV60" s="1106" t="n"/>
      <c r="BW60" s="1106" t="n"/>
      <c r="BX60" s="1106" t="n"/>
      <c r="BY60" s="1106" t="n"/>
      <c r="BZ60" s="1106" t="n"/>
      <c r="CA60" s="1106" t="n"/>
      <c r="CB60" s="1106" t="n"/>
      <c r="CC60" s="1106" t="n"/>
      <c r="CD60" s="1106" t="n"/>
      <c r="CE60" s="1106" t="n"/>
      <c r="CF60" s="1106" t="n"/>
      <c r="CG60" s="1106" t="n"/>
      <c r="CH60" s="1106" t="n"/>
      <c r="CI60" s="1106" t="n"/>
      <c r="CJ60" s="1106" t="n"/>
      <c r="CK60" s="1101" t="n"/>
      <c r="CL60" s="1101" t="n"/>
      <c r="CM60" s="1101" t="n"/>
      <c r="CN60" s="1101" t="n"/>
      <c r="CO60" s="1101" t="n"/>
      <c r="CP60" s="1101" t="n"/>
      <c r="CQ60" s="1101" t="n"/>
      <c r="CR60" s="1101" t="n"/>
      <c r="CS60" s="1101" t="n"/>
      <c r="CT60" s="1101" t="n"/>
      <c r="CU60" s="1101" t="n"/>
      <c r="CV60" s="1101" t="n"/>
      <c r="CW60" s="1101" t="n"/>
      <c r="CX60" s="1101" t="n"/>
      <c r="CY60" s="1101" t="n"/>
      <c r="CZ60" s="1101" t="n"/>
      <c r="DA60" s="1101" t="n"/>
      <c r="DB60" s="1101" t="n"/>
      <c r="DC60" s="1101" t="n"/>
      <c r="DD60" s="1101" t="n"/>
      <c r="DE60" s="1101" t="n"/>
      <c r="DF60" s="1101" t="n"/>
      <c r="DG60" s="1101" t="n"/>
      <c r="DH60" s="1101" t="n"/>
      <c r="DI60" s="1101" t="n"/>
    </row>
    <row r="61" ht="16" customFormat="1" customHeight="1" s="140">
      <c r="A61" s="1047" t="inlineStr">
        <is>
          <t>纳  税</t>
        </is>
      </c>
      <c r="C61" s="1061">
        <f>-IF(F77*初始化表!B25&gt;-第3期!F80,F77*初始化表!B25+第3期!F80,0)</f>
        <v/>
      </c>
      <c r="D61" s="1293" t="n"/>
      <c r="E61" s="1293" t="n"/>
      <c r="F61" s="1291">
        <f>F60+C61</f>
        <v/>
      </c>
      <c r="G61" s="144" t="n"/>
      <c r="H61" s="1047" t="inlineStr">
        <is>
          <t>产品4</t>
        </is>
      </c>
      <c r="I61" s="1061">
        <f>INT(IF($F$24=1,IF(MOD(($L52+SUM($V8:$Y8)-SUM($V14:$Y14))*I50/SUM($I50:$L50)-V8+V14-9,20)&gt;11,(($L52+SUM($V8:$Y8)-SUM($V14:$Y14))*I50/SUM($I50:$L50)-V8+V14),(($L52+SUM($V8:$Y8)-SUM($V14:$Y14))*I50/SUM($I50:$L50)-V8+V14)-MOD(($L52+SUM($V8:$Y8)-SUM($V14:$Y14))*I50/SUM($I50:$L50)-V8+V14-9,20)),($L52+SUM($V8:$Y8)-SUM($V14:$Y14))*I50/SUM($I50:$L50)-V8+V14))</f>
        <v/>
      </c>
      <c r="J61" s="1061">
        <f>INT(IF($F$24=1,IF(MOD(($L52+SUM($V8:$Y8)-SUM($V14:$Y14))*J50/SUM($I50:$L50)-W8+W14-9,20)&gt;11,(($L52+SUM($V8:$Y8)-SUM($V14:$Y14))*J50/SUM($I50:$L50)-W8+W14),(($L52+SUM($V8:$Y8)-SUM($V14:$Y14))*J50/SUM($I50:$L50)-W8+W14)-MOD(($L52+SUM($V8:$Y8)-SUM($V14:$Y14))*J50/SUM($I50:$L50)-W8+W14-9,20)),($L52+SUM($V8:$Y8)-SUM($V14:$Y14))*J50/SUM($I50:$L50)-W8+W14))</f>
        <v/>
      </c>
      <c r="K61" s="1061">
        <f>INT(IF($F$24=1,IF(MOD(($L52+SUM($V8:$Y8)-SUM($V14:$Y14))*K50/SUM($I50:$L50)-X8+X14-9,20)&gt;11,(($L52+SUM($V8:$Y8)-SUM($V14:$Y14))*K50/SUM($I50:$L50)-X8+X14),(($L52+SUM($V8:$Y8)-SUM($V14:$Y14))*K50/SUM($I50:$L50)-X8+X14)-MOD(($L52+SUM($V8:$Y8)-SUM($V14:$Y14))*K50/SUM($I50:$L50)-X8+X14-9,20)),($L52+SUM($V8:$Y8)-SUM($V14:$Y14))*K50/SUM($I50:$L50)-X8+X14))</f>
        <v/>
      </c>
      <c r="L61" s="187">
        <f>INT(IF($F$24=1,IF(MOD(($L52+SUM($V8:$Y8)-SUM($V14:$Y14))*L50/SUM($I50:$L50)-Y8+Y14-9,20)&gt;11,(($L52+SUM($V8:$Y8)-SUM($V14:$Y14))*L50/SUM($I50:$L50)-Y8+Y14),(($L52+SUM($V8:$Y8)-SUM($V14:$Y14))*L50/SUM($I50:$L50)-Y8+Y14)-MOD(($L52+SUM($V8:$Y8)-SUM($V14:$Y14))*L50/SUM($I50:$L50)-Y8+Y14-9,20)),($L52+SUM($V8:$Y8)-SUM($V14:$Y14))*L50/SUM($I50:$L50)-Y8+Y14))</f>
        <v/>
      </c>
      <c r="M61" s="178" t="n"/>
      <c r="N61" s="181" t="n"/>
      <c r="O61" s="181" t="n"/>
      <c r="P61" s="181" t="n"/>
      <c r="Q61" s="181" t="n"/>
      <c r="R61" s="181" t="n"/>
      <c r="S61" s="1101" t="n"/>
      <c r="T61" s="230" t="n"/>
      <c r="U61" s="1047" t="inlineStr">
        <is>
          <t>产品2</t>
        </is>
      </c>
      <c r="V61" s="1061">
        <f>V31-第3期!V31</f>
        <v/>
      </c>
      <c r="W61" s="1061">
        <f>W31-第3期!W31</f>
        <v/>
      </c>
      <c r="X61" s="1061">
        <f>X31-第3期!X31</f>
        <v/>
      </c>
      <c r="Y61" s="187">
        <f>Y31-第3期!Y31</f>
        <v/>
      </c>
      <c r="Z61" s="297">
        <f>SUM(V61:Y61)/4</f>
        <v/>
      </c>
      <c r="AA61" s="298" t="inlineStr">
        <is>
          <t>产品2</t>
        </is>
      </c>
      <c r="AB61" s="292">
        <f>第3期!BF28</f>
        <v/>
      </c>
      <c r="AC61" s="292">
        <f>第3期!BG28</f>
        <v/>
      </c>
      <c r="AD61" s="292">
        <f>第3期!BH28</f>
        <v/>
      </c>
      <c r="AE61" s="292">
        <f>第3期!BI28</f>
        <v/>
      </c>
      <c r="AF61" s="293">
        <f>SUM(AB61:AE61)</f>
        <v/>
      </c>
      <c r="AG61" s="144" t="n"/>
      <c r="AH61" s="144" t="n"/>
      <c r="AI61" s="329" t="n"/>
      <c r="AJ61" s="336" t="n"/>
      <c r="AK61" s="336" t="n"/>
      <c r="AL61" s="336" t="n"/>
      <c r="AM61" s="336" t="n"/>
      <c r="AN61" s="336" t="n"/>
      <c r="AO61" s="336" t="n"/>
      <c r="AP61" s="336" t="n"/>
      <c r="AQ61" s="336" t="n"/>
      <c r="AR61" s="336" t="n"/>
      <c r="AS61" s="336" t="n"/>
      <c r="AT61" s="336" t="n"/>
      <c r="AU61" s="336" t="n"/>
      <c r="AV61" s="336" t="n"/>
      <c r="AW61" s="336" t="n"/>
      <c r="AX61" s="336" t="n"/>
      <c r="AY61" s="363" t="n"/>
      <c r="AZ61" s="144" t="n"/>
      <c r="BA61" s="1045">
        <f>BA38</f>
        <v/>
      </c>
      <c r="BB61" s="1240">
        <f>IF(BT12=1,AL114/(第3期!AP114/2+AP114),0)</f>
        <v/>
      </c>
      <c r="BC61" s="1101" t="n"/>
      <c r="BD61" s="1044">
        <f>BA61</f>
        <v/>
      </c>
      <c r="BE61" s="1336">
        <f>BB38/$BE$31</f>
        <v/>
      </c>
      <c r="BF61" s="1336">
        <f>BC38/$BE$31</f>
        <v/>
      </c>
      <c r="BG61" s="1336">
        <f>BD38/$BE$31</f>
        <v/>
      </c>
      <c r="BH61" s="1336">
        <f>BE38/$BE$31</f>
        <v/>
      </c>
      <c r="BI61" s="1101" t="n"/>
      <c r="BJ61" s="1101" t="n"/>
      <c r="BK61" s="1101" t="n"/>
      <c r="BL61" s="1101" t="n"/>
      <c r="BM61" s="1101" t="n"/>
      <c r="BN61" s="1101" t="n"/>
      <c r="BO61" s="1101" t="n"/>
      <c r="BP61" s="1101" t="n"/>
      <c r="BQ61" s="1101" t="n"/>
      <c r="BR61" s="1106" t="n"/>
      <c r="BS61" s="1106" t="n"/>
      <c r="BT61" s="1106" t="n"/>
      <c r="BU61" s="1106" t="n"/>
      <c r="BV61" s="1106" t="n"/>
      <c r="BW61" s="1106" t="n"/>
      <c r="BX61" s="1106" t="n"/>
      <c r="BY61" s="1106" t="n"/>
      <c r="BZ61" s="1106" t="n"/>
      <c r="CA61" s="1106" t="n"/>
      <c r="CB61" s="1106" t="n"/>
      <c r="CC61" s="1106" t="n"/>
      <c r="CD61" s="1106" t="n"/>
      <c r="CE61" s="1106" t="n"/>
      <c r="CF61" s="1106" t="n"/>
      <c r="CG61" s="1106" t="n"/>
      <c r="CH61" s="1106" t="n"/>
      <c r="CI61" s="1106" t="n"/>
      <c r="CJ61" s="1106" t="n"/>
      <c r="CK61" s="1101" t="n"/>
      <c r="CL61" s="1101" t="n"/>
      <c r="CM61" s="1101" t="n"/>
      <c r="CN61" s="1101" t="n"/>
      <c r="CO61" s="1101" t="n"/>
      <c r="CP61" s="1101" t="n"/>
      <c r="CQ61" s="1101" t="n"/>
      <c r="CR61" s="1101" t="n"/>
      <c r="CS61" s="1101" t="n"/>
      <c r="CT61" s="1101" t="n"/>
      <c r="CU61" s="1101" t="n"/>
      <c r="CV61" s="1101" t="n"/>
      <c r="CW61" s="1101" t="n"/>
      <c r="CX61" s="1101" t="n"/>
      <c r="CY61" s="1101" t="n"/>
      <c r="CZ61" s="1101" t="n"/>
      <c r="DA61" s="1101" t="n"/>
      <c r="DB61" s="1101" t="n"/>
      <c r="DC61" s="1101" t="n"/>
      <c r="DD61" s="1101" t="n"/>
      <c r="DE61" s="1101" t="n"/>
      <c r="DF61" s="1101" t="n"/>
      <c r="DG61" s="1101" t="n"/>
      <c r="DH61" s="1101" t="n"/>
      <c r="DI61" s="1101" t="n"/>
    </row>
    <row r="62" ht="16" customFormat="1" customHeight="1" s="140">
      <c r="A62" s="1047" t="inlineStr">
        <is>
          <t>买机器</t>
        </is>
      </c>
      <c r="C62" s="1061">
        <f>-D22*初始化表!B8</f>
        <v/>
      </c>
      <c r="D62" s="1293" t="n"/>
      <c r="E62" s="1293" t="n"/>
      <c r="F62" s="1291">
        <f>F61+C62</f>
        <v/>
      </c>
      <c r="G62" s="144" t="n"/>
      <c r="H62" s="1047" t="inlineStr">
        <is>
          <t>本期运输</t>
        </is>
      </c>
      <c r="I62" s="1044" t="inlineStr">
        <is>
          <t>市场1</t>
        </is>
      </c>
      <c r="J62" s="1044" t="inlineStr">
        <is>
          <t>市场2</t>
        </is>
      </c>
      <c r="K62" s="1044" t="inlineStr">
        <is>
          <t>市场3</t>
        </is>
      </c>
      <c r="L62" s="1091" t="inlineStr">
        <is>
          <t>市场4</t>
        </is>
      </c>
      <c r="M62" s="178" t="n"/>
      <c r="N62" s="226" t="inlineStr">
        <is>
          <t>弹性变化</t>
        </is>
      </c>
      <c r="O62" s="227" t="inlineStr">
        <is>
          <t>市场1</t>
        </is>
      </c>
      <c r="P62" s="227" t="inlineStr">
        <is>
          <t>市场2</t>
        </is>
      </c>
      <c r="Q62" s="227" t="inlineStr">
        <is>
          <t>市场3</t>
        </is>
      </c>
      <c r="R62" s="254" t="inlineStr">
        <is>
          <t>市场4</t>
        </is>
      </c>
      <c r="S62" s="1338" t="n"/>
      <c r="T62" s="230" t="n"/>
      <c r="U62" s="1047" t="inlineStr">
        <is>
          <t>产品3</t>
        </is>
      </c>
      <c r="V62" s="1061">
        <f>V32-第3期!V32</f>
        <v/>
      </c>
      <c r="W62" s="1061">
        <f>W32-第3期!W32</f>
        <v/>
      </c>
      <c r="X62" s="1061">
        <f>X32-第3期!X32</f>
        <v/>
      </c>
      <c r="Y62" s="187">
        <f>Y32-第3期!Y32</f>
        <v/>
      </c>
      <c r="Z62" s="297">
        <f>SUM(V62:Y62)/4</f>
        <v/>
      </c>
      <c r="AA62" s="298" t="inlineStr">
        <is>
          <t>产品3</t>
        </is>
      </c>
      <c r="AB62" s="292">
        <f>第3期!BJ28</f>
        <v/>
      </c>
      <c r="AC62" s="292">
        <f>第3期!BK28</f>
        <v/>
      </c>
      <c r="AD62" s="292">
        <f>第3期!BL28</f>
        <v/>
      </c>
      <c r="AE62" s="292">
        <f>第3期!BM28</f>
        <v/>
      </c>
      <c r="AF62" s="293">
        <f>SUM(AB62:AE62)</f>
        <v/>
      </c>
      <c r="AG62" s="144" t="n"/>
      <c r="AH62" s="144" t="n"/>
      <c r="AI62" s="332" t="n"/>
      <c r="AJ62" s="337" t="n"/>
      <c r="AK62" s="337" t="n"/>
      <c r="AL62" s="337" t="n"/>
      <c r="AM62" s="337" t="n"/>
      <c r="AN62" s="337" t="n"/>
      <c r="AO62" s="337" t="n"/>
      <c r="AP62" s="337" t="n"/>
      <c r="AQ62" s="337" t="n"/>
      <c r="AR62" s="337" t="n"/>
      <c r="AS62" s="337" t="n"/>
      <c r="AT62" s="337" t="n"/>
      <c r="AU62" s="337" t="n"/>
      <c r="AV62" s="337" t="n"/>
      <c r="AW62" s="337" t="n"/>
      <c r="AX62" s="337" t="n"/>
      <c r="AY62" s="364" t="n"/>
      <c r="AZ62" s="144" t="n"/>
      <c r="BA62" s="1045">
        <f>BA39</f>
        <v/>
      </c>
      <c r="BB62" s="1240">
        <f>IF(BT13=1,AL115/(第3期!AP115/2+AP115),0)</f>
        <v/>
      </c>
      <c r="BC62" s="1101" t="n"/>
      <c r="BD62" s="1044">
        <f>BA62</f>
        <v/>
      </c>
      <c r="BE62" s="1336">
        <f>BB39/$BE$31</f>
        <v/>
      </c>
      <c r="BF62" s="1336">
        <f>BC39/$BE$31</f>
        <v/>
      </c>
      <c r="BG62" s="1336">
        <f>BD39/$BE$31</f>
        <v/>
      </c>
      <c r="BH62" s="1336">
        <f>BE39/$BE$31</f>
        <v/>
      </c>
      <c r="BI62" s="1101" t="n"/>
      <c r="BJ62" s="1101" t="n"/>
      <c r="BK62" s="1101" t="n"/>
      <c r="BL62" s="1101" t="n"/>
      <c r="BM62" s="1101" t="n"/>
      <c r="BN62" s="1101" t="n"/>
      <c r="BO62" s="1101" t="n"/>
      <c r="BP62" s="1101" t="n"/>
      <c r="BQ62" s="1101" t="n"/>
      <c r="BR62" s="1106" t="n"/>
      <c r="BS62" s="1106" t="n"/>
      <c r="BT62" s="1106" t="n"/>
      <c r="BU62" s="1106" t="n"/>
      <c r="BV62" s="1106" t="n"/>
      <c r="BW62" s="1106" t="n"/>
      <c r="BX62" s="1106" t="n"/>
      <c r="BY62" s="1106" t="n"/>
      <c r="BZ62" s="1106" t="n"/>
      <c r="CA62" s="1106" t="n"/>
      <c r="CB62" s="1106" t="n"/>
      <c r="CC62" s="1106" t="n"/>
      <c r="CD62" s="1106" t="n"/>
      <c r="CE62" s="1106" t="n"/>
      <c r="CF62" s="1106" t="n"/>
      <c r="CG62" s="1106" t="n"/>
      <c r="CH62" s="1106" t="n"/>
      <c r="CI62" s="1106" t="n"/>
      <c r="CJ62" s="1106" t="n"/>
      <c r="CK62" s="1101" t="n"/>
      <c r="CL62" s="1101" t="n"/>
      <c r="CM62" s="1101" t="n"/>
      <c r="CN62" s="1101" t="n"/>
      <c r="CO62" s="1101" t="n"/>
      <c r="CP62" s="1101" t="n"/>
      <c r="CQ62" s="1101" t="n"/>
      <c r="CR62" s="1101" t="n"/>
      <c r="CS62" s="1101" t="n"/>
      <c r="CT62" s="1101" t="n"/>
      <c r="CU62" s="1101" t="n"/>
      <c r="CV62" s="1101" t="n"/>
      <c r="CW62" s="1101" t="n"/>
      <c r="CX62" s="1101" t="n"/>
      <c r="CY62" s="1101" t="n"/>
      <c r="CZ62" s="1101" t="n"/>
      <c r="DA62" s="1101" t="n"/>
      <c r="DB62" s="1101" t="n"/>
      <c r="DC62" s="1101" t="n"/>
      <c r="DD62" s="1101" t="n"/>
      <c r="DE62" s="1101" t="n"/>
      <c r="DF62" s="1101" t="n"/>
      <c r="DG62" s="1101" t="n"/>
      <c r="DH62" s="1101" t="n"/>
      <c r="DI62" s="1101" t="n"/>
    </row>
    <row r="63" ht="16" customFormat="1" customHeight="1" s="140">
      <c r="A63" s="1047" t="inlineStr">
        <is>
          <t>分  红</t>
        </is>
      </c>
      <c r="C63" s="1061">
        <f>IF(R37&gt;P37,-P37,-R37)</f>
        <v/>
      </c>
      <c r="D63" s="1293" t="n"/>
      <c r="E63" s="1293" t="n"/>
      <c r="F63" s="1291">
        <f>F62+C63</f>
        <v/>
      </c>
      <c r="G63" s="144" t="n"/>
      <c r="H63" s="1047" t="inlineStr">
        <is>
          <t>产品1</t>
        </is>
      </c>
      <c r="I63" s="1279" t="n">
        <v>0</v>
      </c>
      <c r="J63" s="1279" t="n">
        <v>0</v>
      </c>
      <c r="K63" s="1279" t="n">
        <v>0</v>
      </c>
      <c r="L63" s="1279" t="n">
        <v>0</v>
      </c>
      <c r="M63" s="178" t="n"/>
      <c r="N63" s="228" t="inlineStr">
        <is>
          <t>产品1</t>
        </is>
      </c>
      <c r="O63" s="229">
        <f>O68-第3期!O68</f>
        <v/>
      </c>
      <c r="P63" s="229">
        <f>P68-第3期!P68</f>
        <v/>
      </c>
      <c r="Q63" s="229">
        <f>Q68-第3期!Q68</f>
        <v/>
      </c>
      <c r="R63" s="256">
        <f>R68-第3期!R68</f>
        <v/>
      </c>
      <c r="S63" s="1338" t="n"/>
      <c r="T63" s="230" t="n"/>
      <c r="U63" s="1073" t="inlineStr">
        <is>
          <t>产品4</t>
        </is>
      </c>
      <c r="V63" s="1063">
        <f>V33-第3期!V33</f>
        <v/>
      </c>
      <c r="W63" s="1063">
        <f>W33-第3期!W33</f>
        <v/>
      </c>
      <c r="X63" s="1063">
        <f>X33-第3期!X33</f>
        <v/>
      </c>
      <c r="Y63" s="1064">
        <f>Y33-第3期!Y33</f>
        <v/>
      </c>
      <c r="Z63" s="299">
        <f>SUM(V63:Y63)/4</f>
        <v/>
      </c>
      <c r="AA63" s="300" t="inlineStr">
        <is>
          <t>产品4</t>
        </is>
      </c>
      <c r="AB63" s="295">
        <f>第3期!BN28</f>
        <v/>
      </c>
      <c r="AC63" s="295">
        <f>第3期!BO28</f>
        <v/>
      </c>
      <c r="AD63" s="295">
        <f>第3期!BP28</f>
        <v/>
      </c>
      <c r="AE63" s="295">
        <f>第3期!BQ28</f>
        <v/>
      </c>
      <c r="AF63" s="296">
        <f>SUM(AB63:AE63)</f>
        <v/>
      </c>
      <c r="AG63" s="144" t="n"/>
      <c r="AH63" s="144" t="n"/>
      <c r="AI63" s="332" t="n"/>
      <c r="AJ63" s="337" t="n"/>
      <c r="AK63" s="337" t="n"/>
      <c r="AL63" s="337" t="n"/>
      <c r="AM63" s="337" t="n"/>
      <c r="AN63" s="337" t="n"/>
      <c r="AO63" s="337" t="n"/>
      <c r="AP63" s="337" t="n"/>
      <c r="AQ63" s="337" t="n"/>
      <c r="AR63" s="337" t="n"/>
      <c r="AS63" s="337" t="n"/>
      <c r="AT63" s="337" t="n"/>
      <c r="AU63" s="337" t="n"/>
      <c r="AV63" s="337" t="n"/>
      <c r="AW63" s="337" t="n"/>
      <c r="AX63" s="337" t="n"/>
      <c r="AY63" s="364" t="n"/>
      <c r="AZ63" s="144" t="n"/>
      <c r="BA63" s="1045">
        <f>BA40</f>
        <v/>
      </c>
      <c r="BB63" s="1240">
        <f>IF(BT14=1,AL116/(第3期!AP116/2+AP116),0)</f>
        <v/>
      </c>
      <c r="BC63" s="1101" t="n"/>
      <c r="BD63" s="1044">
        <f>BA63</f>
        <v/>
      </c>
      <c r="BE63" s="1336">
        <f>BB40/$BE$31</f>
        <v/>
      </c>
      <c r="BF63" s="1336">
        <f>BC40/$BE$31</f>
        <v/>
      </c>
      <c r="BG63" s="1336">
        <f>BD40/$BE$31</f>
        <v/>
      </c>
      <c r="BH63" s="1336">
        <f>BE40/$BE$31</f>
        <v/>
      </c>
      <c r="BI63" s="1101" t="n"/>
      <c r="BJ63" s="1101" t="n"/>
      <c r="BK63" s="1101" t="n"/>
      <c r="BL63" s="1101" t="n"/>
      <c r="BM63" s="1101" t="n"/>
      <c r="BN63" s="1101" t="n"/>
      <c r="BO63" s="1101" t="n"/>
      <c r="BP63" s="1101" t="n"/>
      <c r="BQ63" s="1101" t="n"/>
      <c r="BR63" s="1106" t="n"/>
      <c r="BS63" s="1106" t="n"/>
      <c r="BT63" s="1106" t="n"/>
      <c r="BU63" s="1106" t="n"/>
      <c r="BV63" s="1106" t="n"/>
      <c r="BW63" s="1106" t="n"/>
      <c r="BX63" s="1106" t="n"/>
      <c r="BY63" s="1106" t="n"/>
      <c r="BZ63" s="1106" t="n"/>
      <c r="CA63" s="1106" t="n"/>
      <c r="CB63" s="1106" t="n"/>
      <c r="CC63" s="1106" t="n"/>
      <c r="CD63" s="1106" t="n"/>
      <c r="CE63" s="1106" t="n"/>
      <c r="CF63" s="1106" t="n"/>
      <c r="CG63" s="1106" t="n"/>
      <c r="CH63" s="1106" t="n"/>
      <c r="CI63" s="1106" t="n"/>
      <c r="CJ63" s="1106" t="n"/>
      <c r="CK63" s="1101" t="n"/>
      <c r="CL63" s="1101" t="n"/>
      <c r="CM63" s="1101" t="n"/>
      <c r="CN63" s="1101" t="n"/>
      <c r="CO63" s="1101" t="n"/>
      <c r="CP63" s="1101" t="n"/>
      <c r="CQ63" s="1101" t="n"/>
      <c r="CR63" s="1101" t="n"/>
      <c r="CS63" s="1101" t="n"/>
      <c r="CT63" s="1101" t="n"/>
      <c r="CU63" s="1101" t="n"/>
      <c r="CV63" s="1101" t="n"/>
      <c r="CW63" s="1101" t="n"/>
      <c r="CX63" s="1101" t="n"/>
      <c r="CY63" s="1101" t="n"/>
      <c r="CZ63" s="1101" t="n"/>
      <c r="DA63" s="1101" t="n"/>
      <c r="DB63" s="1101" t="n"/>
      <c r="DC63" s="1101" t="n"/>
      <c r="DD63" s="1101" t="n"/>
      <c r="DE63" s="1101" t="n"/>
      <c r="DF63" s="1101" t="n"/>
      <c r="DG63" s="1101" t="n"/>
      <c r="DH63" s="1101" t="n"/>
      <c r="DI63" s="1101" t="n"/>
    </row>
    <row r="64" ht="16" customFormat="1" customHeight="1" s="140">
      <c r="A64" s="1073" t="inlineStr">
        <is>
          <t>买国债</t>
        </is>
      </c>
      <c r="B64" s="1211" t="n"/>
      <c r="C64" s="1063">
        <f>-D24</f>
        <v/>
      </c>
      <c r="D64" s="1334" t="n"/>
      <c r="E64" s="1334" t="n"/>
      <c r="F64" s="1339">
        <f>F63+C64</f>
        <v/>
      </c>
      <c r="G64" s="144" t="n"/>
      <c r="H64" s="1047" t="inlineStr">
        <is>
          <t>产品2</t>
        </is>
      </c>
      <c r="I64" s="1279" t="n">
        <v>0</v>
      </c>
      <c r="J64" s="1279" t="n">
        <v>0</v>
      </c>
      <c r="K64" s="1279" t="n">
        <v>0</v>
      </c>
      <c r="L64" s="1279" t="n">
        <v>0</v>
      </c>
      <c r="M64" s="178" t="n"/>
      <c r="N64" s="228" t="inlineStr">
        <is>
          <t>产品2</t>
        </is>
      </c>
      <c r="O64" s="229">
        <f>O69-第3期!O69</f>
        <v/>
      </c>
      <c r="P64" s="229">
        <f>P69-第3期!P69</f>
        <v/>
      </c>
      <c r="Q64" s="229">
        <f>Q69-第3期!Q69</f>
        <v/>
      </c>
      <c r="R64" s="256">
        <f>R69-第3期!R69</f>
        <v/>
      </c>
      <c r="S64" s="1338" t="n"/>
      <c r="T64" s="230" t="n"/>
      <c r="U64" s="1101" t="n"/>
      <c r="V64" s="1101" t="n"/>
      <c r="W64" s="1101" t="n"/>
      <c r="X64" s="1101" t="n"/>
      <c r="Y64" s="1101" t="n"/>
      <c r="Z64" s="144" t="n"/>
      <c r="AA64" s="144" t="n"/>
      <c r="AB64" s="144" t="n"/>
      <c r="AC64" s="144" t="n"/>
      <c r="AD64" s="144" t="n"/>
      <c r="AE64" s="144" t="n"/>
      <c r="AF64" s="144" t="n"/>
      <c r="AG64" s="144" t="n"/>
      <c r="AH64" s="144" t="n"/>
      <c r="AI64" s="332" t="n"/>
      <c r="AJ64" s="337" t="n"/>
      <c r="AK64" s="337" t="n"/>
      <c r="AL64" s="337" t="n"/>
      <c r="AM64" s="337" t="n"/>
      <c r="AN64" s="337" t="n"/>
      <c r="AO64" s="337" t="n"/>
      <c r="AP64" s="337" t="n"/>
      <c r="AQ64" s="337" t="n"/>
      <c r="AR64" s="337" t="n"/>
      <c r="AS64" s="337" t="n"/>
      <c r="AT64" s="337" t="n"/>
      <c r="AU64" s="337" t="n"/>
      <c r="AV64" s="337" t="n"/>
      <c r="AW64" s="337" t="n"/>
      <c r="AX64" s="337" t="n"/>
      <c r="AY64" s="364" t="n"/>
      <c r="AZ64" s="144" t="n"/>
      <c r="BA64" s="1045">
        <f>BA41</f>
        <v/>
      </c>
      <c r="BB64" s="1240">
        <f>IF(BT15=1,AL117/(第3期!AP117/2+AP117),0)</f>
        <v/>
      </c>
      <c r="BC64" s="1101" t="n"/>
      <c r="BD64" s="1044">
        <f>BA64</f>
        <v/>
      </c>
      <c r="BE64" s="1336">
        <f>BB41/$BE$31</f>
        <v/>
      </c>
      <c r="BF64" s="1336">
        <f>BC41/$BE$31</f>
        <v/>
      </c>
      <c r="BG64" s="1336">
        <f>BD41/$BE$31</f>
        <v/>
      </c>
      <c r="BH64" s="1336">
        <f>BE41/$BE$31</f>
        <v/>
      </c>
      <c r="BI64" s="1101" t="n"/>
      <c r="BJ64" s="1101" t="n"/>
      <c r="BK64" s="1101" t="n"/>
      <c r="BL64" s="1101" t="n"/>
      <c r="BM64" s="1101" t="n"/>
      <c r="BN64" s="1101" t="n"/>
      <c r="BO64" s="1101" t="n"/>
      <c r="BP64" s="1101" t="n"/>
      <c r="BQ64" s="1101" t="n"/>
      <c r="BR64" s="1106" t="n"/>
      <c r="BS64" s="1106" t="n"/>
      <c r="BT64" s="1106" t="n"/>
      <c r="BU64" s="1106" t="n"/>
      <c r="BV64" s="1106" t="n"/>
      <c r="BW64" s="1106" t="n"/>
      <c r="BX64" s="1106" t="n"/>
      <c r="BY64" s="1106" t="n"/>
      <c r="BZ64" s="1106" t="n"/>
      <c r="CA64" s="1106" t="n"/>
      <c r="CB64" s="1106" t="n"/>
      <c r="CC64" s="1106" t="n"/>
      <c r="CD64" s="1106" t="n"/>
      <c r="CE64" s="1106" t="n"/>
      <c r="CF64" s="1106" t="n"/>
      <c r="CG64" s="1106" t="n"/>
      <c r="CH64" s="1106" t="n"/>
      <c r="CI64" s="1106" t="n"/>
      <c r="CJ64" s="1106" t="n"/>
      <c r="CK64" s="1101" t="n"/>
      <c r="CL64" s="1101" t="n"/>
      <c r="CM64" s="1101" t="n"/>
      <c r="CN64" s="1101" t="n"/>
      <c r="CO64" s="1101" t="n"/>
      <c r="CP64" s="1101" t="n"/>
      <c r="CQ64" s="1101" t="n"/>
      <c r="CR64" s="1101" t="n"/>
      <c r="CS64" s="1101" t="n"/>
      <c r="CT64" s="1101" t="n"/>
      <c r="CU64" s="1101" t="n"/>
      <c r="CV64" s="1101" t="n"/>
      <c r="CW64" s="1101" t="n"/>
      <c r="CX64" s="1101" t="n"/>
      <c r="CY64" s="1101" t="n"/>
      <c r="CZ64" s="1101" t="n"/>
      <c r="DA64" s="1101" t="n"/>
      <c r="DB64" s="1101" t="n"/>
      <c r="DC64" s="1101" t="n"/>
      <c r="DD64" s="1101" t="n"/>
      <c r="DE64" s="1101" t="n"/>
      <c r="DF64" s="1101" t="n"/>
      <c r="DG64" s="1101" t="n"/>
      <c r="DH64" s="1101" t="n"/>
      <c r="DI64" s="1101" t="n"/>
    </row>
    <row r="65" ht="16" customFormat="1" customHeight="1" s="140">
      <c r="A65" s="1101" t="n"/>
      <c r="B65" s="1101" t="n"/>
      <c r="C65" s="1101" t="n"/>
      <c r="D65" s="1101" t="n"/>
      <c r="E65" s="1101" t="n"/>
      <c r="F65" s="1101" t="n"/>
      <c r="G65" s="144" t="n"/>
      <c r="H65" s="1047" t="inlineStr">
        <is>
          <t>产品3</t>
        </is>
      </c>
      <c r="I65" s="1279" t="n">
        <v>0</v>
      </c>
      <c r="J65" s="1279" t="n">
        <v>0</v>
      </c>
      <c r="K65" s="1279" t="n">
        <v>0</v>
      </c>
      <c r="L65" s="1279" t="n">
        <v>0</v>
      </c>
      <c r="M65" s="178" t="n"/>
      <c r="N65" s="228" t="inlineStr">
        <is>
          <t>产品3</t>
        </is>
      </c>
      <c r="O65" s="229">
        <f>O70-第3期!O70</f>
        <v/>
      </c>
      <c r="P65" s="229">
        <f>P70-第3期!P70</f>
        <v/>
      </c>
      <c r="Q65" s="229">
        <f>Q70-第3期!Q70</f>
        <v/>
      </c>
      <c r="R65" s="256">
        <f>R70-第3期!R70</f>
        <v/>
      </c>
      <c r="S65" s="1338" t="n"/>
      <c r="T65" s="230" t="n"/>
      <c r="U65" s="288" t="inlineStr">
        <is>
          <t>预计弹性</t>
        </is>
      </c>
      <c r="V65" s="289" t="inlineStr">
        <is>
          <t>市场1</t>
        </is>
      </c>
      <c r="W65" s="289" t="inlineStr">
        <is>
          <t>市场2</t>
        </is>
      </c>
      <c r="X65" s="289" t="inlineStr">
        <is>
          <t>市场3</t>
        </is>
      </c>
      <c r="Y65" s="290" t="inlineStr">
        <is>
          <t>市场4</t>
        </is>
      </c>
      <c r="Z65" s="144" t="n"/>
      <c r="AA65" s="144" t="n"/>
      <c r="AB65" s="144" t="n"/>
      <c r="AC65" s="144" t="n"/>
      <c r="AD65" s="144" t="n"/>
      <c r="AE65" s="144" t="n"/>
      <c r="AF65" s="144" t="n"/>
      <c r="AG65" s="144" t="n"/>
      <c r="AH65" s="144" t="n"/>
      <c r="AI65" s="332" t="n"/>
      <c r="AJ65" s="337" t="n"/>
      <c r="AK65" s="337" t="n"/>
      <c r="AL65" s="337" t="n"/>
      <c r="AM65" s="337" t="n"/>
      <c r="AN65" s="337" t="n"/>
      <c r="AO65" s="337" t="n"/>
      <c r="AP65" s="337" t="n"/>
      <c r="AQ65" s="337" t="n"/>
      <c r="AR65" s="337" t="n"/>
      <c r="AS65" s="337" t="n"/>
      <c r="AT65" s="337" t="n"/>
      <c r="AU65" s="337" t="n"/>
      <c r="AV65" s="337" t="n"/>
      <c r="AW65" s="337" t="n"/>
      <c r="AX65" s="337" t="n"/>
      <c r="AY65" s="364" t="n"/>
      <c r="AZ65" s="144" t="n"/>
      <c r="BA65" s="1045">
        <f>BA42</f>
        <v/>
      </c>
      <c r="BB65" s="1240">
        <f>IF(BT16=1,AL118/(第3期!AP118/2+AP118),0)</f>
        <v/>
      </c>
      <c r="BC65" s="1101" t="n"/>
      <c r="BD65" s="1044">
        <f>BA65</f>
        <v/>
      </c>
      <c r="BE65" s="1336">
        <f>BB42/$BE$31</f>
        <v/>
      </c>
      <c r="BF65" s="1336">
        <f>BC42/$BE$31</f>
        <v/>
      </c>
      <c r="BG65" s="1336">
        <f>BD42/$BE$31</f>
        <v/>
      </c>
      <c r="BH65" s="1336">
        <f>BE42/$BE$31</f>
        <v/>
      </c>
      <c r="BI65" s="1101" t="n"/>
      <c r="BJ65" s="1101" t="n"/>
      <c r="BK65" s="1101" t="n"/>
      <c r="BL65" s="1101" t="n"/>
      <c r="BM65" s="1101" t="n"/>
      <c r="BN65" s="1101" t="n"/>
      <c r="BO65" s="1101" t="n"/>
      <c r="BP65" s="1101" t="n"/>
      <c r="BQ65" s="1101" t="n"/>
      <c r="BR65" s="1106" t="n"/>
      <c r="BS65" s="1106" t="n"/>
      <c r="BT65" s="1106" t="n"/>
      <c r="BU65" s="1106" t="n"/>
      <c r="BV65" s="1106" t="n"/>
      <c r="BW65" s="1106" t="n"/>
      <c r="BX65" s="1106" t="n"/>
      <c r="BY65" s="1106" t="n"/>
      <c r="BZ65" s="1106" t="n"/>
      <c r="CA65" s="1106" t="n"/>
      <c r="CB65" s="1106" t="n"/>
      <c r="CC65" s="1106" t="n"/>
      <c r="CD65" s="1106" t="n"/>
      <c r="CE65" s="1106" t="n"/>
      <c r="CF65" s="1106" t="n"/>
      <c r="CG65" s="1106" t="n"/>
      <c r="CH65" s="1106" t="n"/>
      <c r="CI65" s="1106" t="n"/>
      <c r="CJ65" s="1106" t="n"/>
      <c r="CK65" s="1101" t="n"/>
      <c r="CL65" s="1101" t="n"/>
      <c r="CM65" s="1101" t="n"/>
      <c r="CN65" s="1101" t="n"/>
      <c r="CO65" s="1101" t="n"/>
      <c r="CP65" s="1101" t="n"/>
      <c r="CQ65" s="1101" t="n"/>
      <c r="CR65" s="1101" t="n"/>
      <c r="CS65" s="1101" t="n"/>
      <c r="CT65" s="1101" t="n"/>
      <c r="CU65" s="1101" t="n"/>
      <c r="CV65" s="1101" t="n"/>
      <c r="CW65" s="1101" t="n"/>
      <c r="CX65" s="1101" t="n"/>
      <c r="CY65" s="1101" t="n"/>
      <c r="CZ65" s="1101" t="n"/>
      <c r="DA65" s="1101" t="n"/>
      <c r="DB65" s="1101" t="n"/>
      <c r="DC65" s="1101" t="n"/>
      <c r="DD65" s="1101" t="n"/>
      <c r="DE65" s="1101" t="n"/>
      <c r="DF65" s="1101" t="n"/>
      <c r="DG65" s="1101" t="n"/>
      <c r="DH65" s="1101" t="n"/>
      <c r="DI65" s="1101" t="n"/>
    </row>
    <row r="66" ht="16" customFormat="1" customHeight="1" s="140">
      <c r="A66" s="1233" t="inlineStr">
        <is>
          <t>期末净资产</t>
        </is>
      </c>
      <c r="B66" s="1210" t="n"/>
      <c r="C66" s="1234" t="n"/>
      <c r="D66" s="1101" t="n"/>
      <c r="E66" s="1233" t="inlineStr">
        <is>
          <t>期末企业状况</t>
        </is>
      </c>
      <c r="F66" s="1234" t="n"/>
      <c r="G66" s="144" t="n"/>
      <c r="H66" s="1047" t="inlineStr">
        <is>
          <t>产品4</t>
        </is>
      </c>
      <c r="I66" s="1341" t="n">
        <v>0</v>
      </c>
      <c r="J66" s="1341" t="n">
        <v>0</v>
      </c>
      <c r="K66" s="1341" t="n">
        <v>0</v>
      </c>
      <c r="L66" s="1341" t="n">
        <v>0</v>
      </c>
      <c r="M66" s="178" t="n"/>
      <c r="N66" s="390" t="inlineStr">
        <is>
          <t>产品4</t>
        </is>
      </c>
      <c r="O66" s="391">
        <f>O71-第3期!O71</f>
        <v/>
      </c>
      <c r="P66" s="391">
        <f>P71-第3期!P71</f>
        <v/>
      </c>
      <c r="Q66" s="391">
        <f>Q71-第3期!Q71</f>
        <v/>
      </c>
      <c r="R66" s="420">
        <f>R71-第3期!R71</f>
        <v/>
      </c>
      <c r="S66" s="1101" t="n"/>
      <c r="T66" s="230" t="n"/>
      <c r="U66" s="291" t="inlineStr">
        <is>
          <t>产品1</t>
        </is>
      </c>
      <c r="V66" s="292">
        <f>ABS(IF(AB54=0,0,V60/AB54))</f>
        <v/>
      </c>
      <c r="W66" s="292">
        <f>ABS(IF(AC54=0,0,W60/AC54))</f>
        <v/>
      </c>
      <c r="X66" s="292">
        <f>ABS(IF(AD54=0,0,X60/AD54))</f>
        <v/>
      </c>
      <c r="Y66" s="293">
        <f>ABS(IF(AE54=0,0,Y60/AE54))</f>
        <v/>
      </c>
      <c r="Z66" s="144" t="n"/>
      <c r="AA66" s="144" t="n"/>
      <c r="AB66" s="144" t="n"/>
      <c r="AC66" s="144" t="n"/>
      <c r="AD66" s="144" t="n"/>
      <c r="AE66" s="144" t="n"/>
      <c r="AF66" s="144" t="n"/>
      <c r="AG66" s="144" t="n"/>
      <c r="AH66" s="144" t="n"/>
      <c r="AI66" s="332" t="n"/>
      <c r="AJ66" s="337" t="n"/>
      <c r="AK66" s="337" t="n"/>
      <c r="AL66" s="337" t="n"/>
      <c r="AM66" s="337" t="n"/>
      <c r="AN66" s="337" t="n"/>
      <c r="AO66" s="337" t="n"/>
      <c r="AP66" s="337" t="n"/>
      <c r="AQ66" s="337" t="n"/>
      <c r="AR66" s="337" t="n"/>
      <c r="AS66" s="337" t="n"/>
      <c r="AT66" s="337" t="n"/>
      <c r="AU66" s="337" t="n"/>
      <c r="AV66" s="337" t="n"/>
      <c r="AW66" s="337" t="n"/>
      <c r="AX66" s="337" t="n"/>
      <c r="AY66" s="364" t="n"/>
      <c r="AZ66" s="144" t="n"/>
      <c r="BA66" s="1045">
        <f>BA43</f>
        <v/>
      </c>
      <c r="BB66" s="1240">
        <f>IF(BT17=1,AL119/(第3期!AP119/2+AP119),0)</f>
        <v/>
      </c>
      <c r="BC66" s="1101" t="n"/>
      <c r="BD66" s="1044">
        <f>BA66</f>
        <v/>
      </c>
      <c r="BE66" s="1336">
        <f>BB43/$BE$31</f>
        <v/>
      </c>
      <c r="BF66" s="1336">
        <f>BC43/$BE$31</f>
        <v/>
      </c>
      <c r="BG66" s="1336">
        <f>BD43/$BE$31</f>
        <v/>
      </c>
      <c r="BH66" s="1336">
        <f>BE43/$BE$31</f>
        <v/>
      </c>
      <c r="BI66" s="1101" t="n"/>
      <c r="BJ66" s="1101" t="n"/>
      <c r="BK66" s="1101" t="n"/>
      <c r="BL66" s="1101" t="n"/>
      <c r="BM66" s="1101" t="n"/>
      <c r="BN66" s="1101" t="n"/>
      <c r="BO66" s="1101" t="n"/>
      <c r="BP66" s="1101" t="n"/>
      <c r="BQ66" s="1101" t="n"/>
      <c r="BR66" s="1106" t="n"/>
      <c r="BS66" s="1106" t="n"/>
      <c r="BT66" s="1106" t="n"/>
      <c r="BU66" s="1106" t="n"/>
      <c r="BV66" s="1106" t="n"/>
      <c r="BW66" s="1106" t="n"/>
      <c r="BX66" s="1106" t="n"/>
      <c r="BY66" s="1106" t="n"/>
      <c r="BZ66" s="1106" t="n"/>
      <c r="CA66" s="1106" t="n"/>
      <c r="CB66" s="1106" t="n"/>
      <c r="CC66" s="1106" t="n"/>
      <c r="CD66" s="1106" t="n"/>
      <c r="CE66" s="1106" t="n"/>
      <c r="CF66" s="1106" t="n"/>
      <c r="CG66" s="1106" t="n"/>
      <c r="CH66" s="1106" t="n"/>
      <c r="CI66" s="1106" t="n"/>
      <c r="CJ66" s="1106" t="n"/>
      <c r="CK66" s="1101" t="n"/>
      <c r="CL66" s="1101" t="n"/>
      <c r="CM66" s="1101" t="n"/>
      <c r="CN66" s="1101" t="n"/>
      <c r="CO66" s="1101" t="n"/>
      <c r="CP66" s="1101" t="n"/>
      <c r="CQ66" s="1101" t="n"/>
      <c r="CR66" s="1101" t="n"/>
      <c r="CS66" s="1101" t="n"/>
      <c r="CT66" s="1101" t="n"/>
      <c r="CU66" s="1101" t="n"/>
      <c r="CV66" s="1101" t="n"/>
      <c r="CW66" s="1101" t="n"/>
      <c r="CX66" s="1101" t="n"/>
      <c r="CY66" s="1101" t="n"/>
      <c r="CZ66" s="1101" t="n"/>
      <c r="DA66" s="1101" t="n"/>
      <c r="DB66" s="1101" t="n"/>
      <c r="DC66" s="1101" t="n"/>
      <c r="DD66" s="1101" t="n"/>
      <c r="DE66" s="1101" t="n"/>
      <c r="DF66" s="1101" t="n"/>
      <c r="DG66" s="1101" t="n"/>
      <c r="DH66" s="1101" t="n"/>
      <c r="DI66" s="1101" t="n"/>
    </row>
    <row r="67" ht="16" customFormat="1" customHeight="1" s="140">
      <c r="A67" s="1047" t="inlineStr">
        <is>
          <t>项  目</t>
        </is>
      </c>
      <c r="B67" s="1044" t="inlineStr">
        <is>
          <t>金  额</t>
        </is>
      </c>
      <c r="C67" s="1091" t="inlineStr">
        <is>
          <t>累  计</t>
        </is>
      </c>
      <c r="D67" s="1101" t="n"/>
      <c r="E67" s="375" t="inlineStr">
        <is>
          <t>指  标</t>
        </is>
      </c>
      <c r="F67" s="376" t="inlineStr">
        <is>
          <t>数  值</t>
        </is>
      </c>
      <c r="G67" s="144" t="n"/>
      <c r="H67" s="1041" t="inlineStr">
        <is>
          <t>预计废品</t>
        </is>
      </c>
      <c r="I67" s="1053">
        <f>I62</f>
        <v/>
      </c>
      <c r="J67" s="1053">
        <f>J62</f>
        <v/>
      </c>
      <c r="K67" s="1053">
        <f>K62</f>
        <v/>
      </c>
      <c r="L67" s="1053">
        <f>L62</f>
        <v/>
      </c>
      <c r="M67" s="1125" t="inlineStr">
        <is>
          <t>运输总量</t>
        </is>
      </c>
      <c r="N67" s="288" t="inlineStr">
        <is>
          <t>价格弹性</t>
        </is>
      </c>
      <c r="O67" s="1356" t="inlineStr">
        <is>
          <t>市场1</t>
        </is>
      </c>
      <c r="P67" s="1356" t="inlineStr">
        <is>
          <t>市场2</t>
        </is>
      </c>
      <c r="Q67" s="1356" t="inlineStr">
        <is>
          <t>市场3</t>
        </is>
      </c>
      <c r="R67" s="1357" t="inlineStr">
        <is>
          <t>市场4</t>
        </is>
      </c>
      <c r="S67" s="181" t="n"/>
      <c r="T67" s="230" t="n"/>
      <c r="U67" s="291" t="inlineStr">
        <is>
          <t>产品2</t>
        </is>
      </c>
      <c r="V67" s="292">
        <f>ABS(IF(AB55=0,0,V61/AB55))</f>
        <v/>
      </c>
      <c r="W67" s="292">
        <f>ABS(IF(AC55=0,0,W61/AC55))</f>
        <v/>
      </c>
      <c r="X67" s="292">
        <f>ABS(IF(AD55=0,0,X61/AD55))</f>
        <v/>
      </c>
      <c r="Y67" s="293">
        <f>ABS(IF(AE55=0,0,Y61/AE55))</f>
        <v/>
      </c>
      <c r="Z67" s="144" t="n"/>
      <c r="AA67" s="144" t="n"/>
      <c r="AB67" s="144" t="n"/>
      <c r="AC67" s="144" t="n"/>
      <c r="AD67" s="144" t="n"/>
      <c r="AE67" s="144" t="n"/>
      <c r="AF67" s="144" t="n"/>
      <c r="AG67" s="144" t="n"/>
      <c r="AH67" s="144" t="n"/>
      <c r="AI67" s="332" t="n"/>
      <c r="AJ67" s="337" t="n"/>
      <c r="AK67" s="337" t="n"/>
      <c r="AL67" s="337" t="n"/>
      <c r="AM67" s="337" t="n"/>
      <c r="AN67" s="337" t="n"/>
      <c r="AO67" s="337" t="n"/>
      <c r="AP67" s="337" t="n"/>
      <c r="AQ67" s="337" t="n"/>
      <c r="AR67" s="337" t="n"/>
      <c r="AS67" s="337" t="n"/>
      <c r="AT67" s="337" t="n"/>
      <c r="AU67" s="337" t="n"/>
      <c r="AV67" s="337" t="n"/>
      <c r="AW67" s="337" t="n"/>
      <c r="AX67" s="337" t="n"/>
      <c r="AY67" s="364" t="n"/>
      <c r="AZ67" s="144" t="n"/>
      <c r="BA67" s="1045">
        <f>BA44</f>
        <v/>
      </c>
      <c r="BB67" s="1240">
        <f>IF(BT18=1,AL120/(第3期!AP120/2+AP120),0)</f>
        <v/>
      </c>
      <c r="BC67" s="1101" t="n"/>
      <c r="BD67" s="1044">
        <f>BA67</f>
        <v/>
      </c>
      <c r="BE67" s="1336">
        <f>BB44/$BE$31</f>
        <v/>
      </c>
      <c r="BF67" s="1336">
        <f>BC44/$BE$31</f>
        <v/>
      </c>
      <c r="BG67" s="1336">
        <f>BD44/$BE$31</f>
        <v/>
      </c>
      <c r="BH67" s="1336">
        <f>BE44/$BE$31</f>
        <v/>
      </c>
      <c r="BI67" s="1101" t="n"/>
      <c r="BJ67" s="1101" t="n"/>
      <c r="BK67" s="1101" t="n"/>
      <c r="BL67" s="1101" t="n"/>
      <c r="BM67" s="1101" t="n"/>
      <c r="BN67" s="1101" t="n"/>
      <c r="BO67" s="1101" t="n"/>
      <c r="BP67" s="1101" t="n"/>
      <c r="BQ67" s="1101" t="n"/>
      <c r="BR67" s="1106" t="n"/>
      <c r="BS67" s="1106" t="n"/>
      <c r="BT67" s="1106" t="n"/>
      <c r="BU67" s="1106" t="n"/>
      <c r="BV67" s="1106" t="n"/>
      <c r="BW67" s="1106" t="n"/>
      <c r="BX67" s="1106" t="n"/>
      <c r="BY67" s="1106" t="n"/>
      <c r="BZ67" s="1106" t="n"/>
      <c r="CA67" s="1106" t="n"/>
      <c r="CB67" s="1106" t="n"/>
      <c r="CC67" s="1106" t="n"/>
      <c r="CD67" s="1106" t="n"/>
      <c r="CE67" s="1106" t="n"/>
      <c r="CF67" s="1106" t="n"/>
      <c r="CG67" s="1106" t="n"/>
      <c r="CH67" s="1106" t="n"/>
      <c r="CI67" s="1106" t="n"/>
      <c r="CJ67" s="1106" t="n"/>
      <c r="CK67" s="1101" t="n"/>
      <c r="CL67" s="1101" t="n"/>
      <c r="CM67" s="1101" t="n"/>
      <c r="CN67" s="1101" t="n"/>
      <c r="CO67" s="1101" t="n"/>
      <c r="CP67" s="1101" t="n"/>
      <c r="CQ67" s="1101" t="n"/>
      <c r="CR67" s="1101" t="n"/>
      <c r="CS67" s="1101" t="n"/>
      <c r="CT67" s="1101" t="n"/>
      <c r="CU67" s="1101" t="n"/>
      <c r="CV67" s="1101" t="n"/>
      <c r="CW67" s="1101" t="n"/>
      <c r="CX67" s="1101" t="n"/>
      <c r="CY67" s="1101" t="n"/>
      <c r="CZ67" s="1101" t="n"/>
      <c r="DA67" s="1101" t="n"/>
      <c r="DB67" s="1101" t="n"/>
      <c r="DC67" s="1101" t="n"/>
      <c r="DD67" s="1101" t="n"/>
      <c r="DE67" s="1101" t="n"/>
      <c r="DF67" s="1101" t="n"/>
      <c r="DG67" s="1101" t="n"/>
      <c r="DH67" s="1101" t="n"/>
      <c r="DI67" s="1101" t="n"/>
    </row>
    <row r="68" ht="16" customFormat="1" customHeight="1" s="140">
      <c r="A68" s="1047" t="inlineStr">
        <is>
          <t>现  金</t>
        </is>
      </c>
      <c r="B68" s="1061">
        <f>F64</f>
        <v/>
      </c>
      <c r="C68" s="187">
        <f>B68</f>
        <v/>
      </c>
      <c r="D68" s="1101" t="n"/>
      <c r="E68" s="375" t="inlineStr">
        <is>
          <t>工人数</t>
        </is>
      </c>
      <c r="F68" s="377">
        <f>L17</f>
        <v/>
      </c>
      <c r="G68" s="144" t="n"/>
      <c r="H68" s="1047">
        <f>H63</f>
        <v/>
      </c>
      <c r="I68" s="1061">
        <f>V36</f>
        <v/>
      </c>
      <c r="J68" s="1061">
        <f>W36</f>
        <v/>
      </c>
      <c r="K68" s="1061">
        <f>X36</f>
        <v/>
      </c>
      <c r="L68" s="1061">
        <f>Y36</f>
        <v/>
      </c>
      <c r="M68" s="1343">
        <f>SUM(I63:L63)</f>
        <v/>
      </c>
      <c r="N68" s="291" t="inlineStr">
        <is>
          <t>产品1</t>
        </is>
      </c>
      <c r="O68" s="1358">
        <f>IF(第3期!$AI$9=0,4,ABS((V23-第3期!V23)/((V17-第3期!V17)-IF(第3期!$J6&gt;0,10,0))))</f>
        <v/>
      </c>
      <c r="P68" s="1358">
        <f>IF(第3期!$AI$9=0,4,ABS((W23-第3期!W23)/((W17-第3期!W17)-IF(第3期!$J6&gt;0,10,0))))</f>
        <v/>
      </c>
      <c r="Q68" s="1358">
        <f>IF(第3期!$AI$9=0,3,ABS((X23-第3期!X23)/((X17-第3期!X17)-IF(第3期!$J6&gt;0,10,0))))</f>
        <v/>
      </c>
      <c r="R68" s="1359">
        <f>IF(第3期!$AI$9=0,3,ABS((Y23-第3期!Y23)/((Y17-第3期!Y17)-IF(第3期!$J6&gt;0,10,0))))</f>
        <v/>
      </c>
      <c r="S68" s="181" t="n"/>
      <c r="T68" s="230" t="n"/>
      <c r="U68" s="291" t="inlineStr">
        <is>
          <t>产品3</t>
        </is>
      </c>
      <c r="V68" s="292">
        <f>ABS(IF(AB56=0,0,V62/AB56))</f>
        <v/>
      </c>
      <c r="W68" s="292">
        <f>ABS(IF(AC56=0,0,W62/AC56))</f>
        <v/>
      </c>
      <c r="X68" s="292">
        <f>ABS(IF(AD56=0,0,X62/AD56))</f>
        <v/>
      </c>
      <c r="Y68" s="293">
        <f>ABS(IF(AE56=0,0,Y62/AE56))</f>
        <v/>
      </c>
      <c r="Z68" s="144" t="n"/>
      <c r="AA68" s="144" t="n"/>
      <c r="AB68" s="144" t="n"/>
      <c r="AC68" s="144" t="n"/>
      <c r="AD68" s="144" t="n"/>
      <c r="AE68" s="144" t="n"/>
      <c r="AF68" s="144" t="n"/>
      <c r="AG68" s="144" t="n"/>
      <c r="AH68" s="144" t="n"/>
      <c r="AI68" s="332" t="n"/>
      <c r="AJ68" s="337" t="n"/>
      <c r="AK68" s="337" t="n"/>
      <c r="AL68" s="337" t="n"/>
      <c r="AM68" s="337" t="n"/>
      <c r="AN68" s="337" t="n"/>
      <c r="AO68" s="337" t="n"/>
      <c r="AP68" s="337" t="n"/>
      <c r="AQ68" s="337" t="n"/>
      <c r="AR68" s="337" t="n"/>
      <c r="AS68" s="337" t="n"/>
      <c r="AT68" s="337" t="n"/>
      <c r="AU68" s="337" t="n"/>
      <c r="AV68" s="337" t="n"/>
      <c r="AW68" s="337" t="n"/>
      <c r="AX68" s="337" t="n"/>
      <c r="AY68" s="364" t="n"/>
      <c r="AZ68" s="144" t="n"/>
      <c r="BA68" s="1045">
        <f>BA45</f>
        <v/>
      </c>
      <c r="BB68" s="1240">
        <f>IF(BT19=1,AL121/(第3期!AP121/2+AP121),0)</f>
        <v/>
      </c>
      <c r="BC68" s="1101" t="n"/>
      <c r="BD68" s="1044">
        <f>BA68</f>
        <v/>
      </c>
      <c r="BE68" s="1336">
        <f>BB45/$BE$31</f>
        <v/>
      </c>
      <c r="BF68" s="1336">
        <f>BC45/$BE$31</f>
        <v/>
      </c>
      <c r="BG68" s="1336">
        <f>BD45/$BE$31</f>
        <v/>
      </c>
      <c r="BH68" s="1336">
        <f>BE45/$BE$31</f>
        <v/>
      </c>
      <c r="BI68" s="1101" t="n"/>
      <c r="BJ68" s="1101" t="n"/>
      <c r="BK68" s="1101" t="n"/>
      <c r="BL68" s="1101" t="n"/>
      <c r="BM68" s="1101" t="n"/>
      <c r="BN68" s="1101" t="n"/>
      <c r="BO68" s="1101" t="n"/>
      <c r="BP68" s="1101" t="n"/>
      <c r="BQ68" s="1101" t="n"/>
      <c r="BR68" s="1106" t="n"/>
      <c r="BS68" s="1106" t="n"/>
      <c r="BT68" s="1106" t="n"/>
      <c r="BU68" s="1106" t="n"/>
      <c r="BV68" s="1106" t="n"/>
      <c r="BW68" s="1106" t="n"/>
      <c r="BX68" s="1106" t="n"/>
      <c r="BY68" s="1106" t="n"/>
      <c r="BZ68" s="1106" t="n"/>
      <c r="CA68" s="1106" t="n"/>
      <c r="CB68" s="1106" t="n"/>
      <c r="CC68" s="1106" t="n"/>
      <c r="CD68" s="1106" t="n"/>
      <c r="CE68" s="1106" t="n"/>
      <c r="CF68" s="1106" t="n"/>
      <c r="CG68" s="1106" t="n"/>
      <c r="CH68" s="1106" t="n"/>
      <c r="CI68" s="1106" t="n"/>
      <c r="CJ68" s="1106" t="n"/>
      <c r="CK68" s="1101" t="n"/>
      <c r="CL68" s="1101" t="n"/>
      <c r="CM68" s="1101" t="n"/>
      <c r="CN68" s="1101" t="n"/>
      <c r="CO68" s="1101" t="n"/>
      <c r="CP68" s="1101" t="n"/>
      <c r="CQ68" s="1101" t="n"/>
      <c r="CR68" s="1101" t="n"/>
      <c r="CS68" s="1101" t="n"/>
      <c r="CT68" s="1101" t="n"/>
      <c r="CU68" s="1101" t="n"/>
      <c r="CV68" s="1101" t="n"/>
      <c r="CW68" s="1101" t="n"/>
      <c r="CX68" s="1101" t="n"/>
      <c r="CY68" s="1101" t="n"/>
      <c r="CZ68" s="1101" t="n"/>
      <c r="DA68" s="1101" t="n"/>
      <c r="DB68" s="1101" t="n"/>
      <c r="DC68" s="1101" t="n"/>
      <c r="DD68" s="1101" t="n"/>
      <c r="DE68" s="1101" t="n"/>
      <c r="DF68" s="1101" t="n"/>
      <c r="DG68" s="1101" t="n"/>
      <c r="DH68" s="1101" t="n"/>
      <c r="DI68" s="1101" t="n"/>
    </row>
    <row r="69" ht="16" customFormat="1" customHeight="1" s="140">
      <c r="A69" s="1047" t="inlineStr">
        <is>
          <t>国  债</t>
        </is>
      </c>
      <c r="B69" s="1061">
        <f>D24</f>
        <v/>
      </c>
      <c r="C69" s="187">
        <f>C68+B69</f>
        <v/>
      </c>
      <c r="D69" s="1101" t="n"/>
      <c r="E69" s="375" t="inlineStr">
        <is>
          <t>机器数</t>
        </is>
      </c>
      <c r="F69" s="377">
        <f>O49</f>
        <v/>
      </c>
      <c r="G69" s="144" t="n"/>
      <c r="H69" s="1047">
        <f>H64</f>
        <v/>
      </c>
      <c r="I69" s="1061">
        <f>V37</f>
        <v/>
      </c>
      <c r="J69" s="1061">
        <f>W37</f>
        <v/>
      </c>
      <c r="K69" s="1061">
        <f>X37</f>
        <v/>
      </c>
      <c r="L69" s="1061">
        <f>Y37</f>
        <v/>
      </c>
      <c r="M69" s="1343">
        <f>SUM(I64:L64)</f>
        <v/>
      </c>
      <c r="N69" s="291" t="inlineStr">
        <is>
          <t>产品2</t>
        </is>
      </c>
      <c r="O69" s="229">
        <f>IF(第3期!$AI$9=0,5,ABS((V24-第3期!V24)/((V18-第3期!V18)-IF(第3期!$J7&gt;0,10,0))))</f>
        <v/>
      </c>
      <c r="P69" s="229">
        <f>IF(第3期!$AI$9=0,5,ABS((W24-第3期!W24)/((W18-第3期!W18)-IF(第3期!$J7&gt;0,10,0))))</f>
        <v/>
      </c>
      <c r="Q69" s="229">
        <f>IF(第3期!$AI$9=0,4,ABS((X24-第3期!X24)/((X18-第3期!X18)-IF(第3期!$J7&gt;0,10,0))))</f>
        <v/>
      </c>
      <c r="R69" s="256">
        <f>IF(第3期!$AI$9=0,4,ABS((Y24-第3期!Y24)/((Y18-第3期!Y18)-IF(第3期!$J7&gt;0,10,0))))</f>
        <v/>
      </c>
      <c r="S69" s="181" t="n"/>
      <c r="T69" s="230" t="n"/>
      <c r="U69" s="294" t="inlineStr">
        <is>
          <t>产品4</t>
        </is>
      </c>
      <c r="V69" s="295">
        <f>ABS(IF(AB57=0,0,V63/AB57))</f>
        <v/>
      </c>
      <c r="W69" s="295">
        <f>ABS(IF(AC57=0,0,W63/AC57))</f>
        <v/>
      </c>
      <c r="X69" s="295">
        <f>ABS(IF(AD57=0,0,X63/AD57))</f>
        <v/>
      </c>
      <c r="Y69" s="296">
        <f>ABS(IF(AE57=0,0,Y63/AE57))</f>
        <v/>
      </c>
      <c r="Z69" s="144" t="n"/>
      <c r="AA69" s="144" t="n"/>
      <c r="AB69" s="144" t="n"/>
      <c r="AC69" s="144" t="n"/>
      <c r="AD69" s="144" t="n"/>
      <c r="AE69" s="144" t="n"/>
      <c r="AF69" s="144" t="n"/>
      <c r="AG69" s="144" t="n"/>
      <c r="AH69" s="144" t="n"/>
      <c r="AI69" s="332" t="n"/>
      <c r="AJ69" s="337" t="n"/>
      <c r="AK69" s="337" t="n"/>
      <c r="AL69" s="337" t="n"/>
      <c r="AM69" s="337" t="n"/>
      <c r="AN69" s="337" t="n"/>
      <c r="AO69" s="337" t="n"/>
      <c r="AP69" s="337" t="n"/>
      <c r="AQ69" s="337" t="n"/>
      <c r="AR69" s="337" t="n"/>
      <c r="AS69" s="337" t="n"/>
      <c r="AT69" s="337" t="n"/>
      <c r="AU69" s="337" t="n"/>
      <c r="AV69" s="337" t="n"/>
      <c r="AW69" s="337" t="n"/>
      <c r="AX69" s="337" t="n"/>
      <c r="AY69" s="364" t="n"/>
      <c r="AZ69" s="144" t="n"/>
      <c r="BA69" s="1045">
        <f>BA46</f>
        <v/>
      </c>
      <c r="BB69" s="1240">
        <f>IF(BT20=1,AL122/(第3期!AP122/2+AP122),0)</f>
        <v/>
      </c>
      <c r="BC69" s="1101" t="n"/>
      <c r="BD69" s="1044">
        <f>BA69</f>
        <v/>
      </c>
      <c r="BE69" s="1336">
        <f>BB46/$BE$31</f>
        <v/>
      </c>
      <c r="BF69" s="1336">
        <f>BC46/$BE$31</f>
        <v/>
      </c>
      <c r="BG69" s="1336">
        <f>BD46/$BE$31</f>
        <v/>
      </c>
      <c r="BH69" s="1336">
        <f>BE46/$BE$31</f>
        <v/>
      </c>
      <c r="BI69" s="1101" t="n"/>
      <c r="BJ69" s="1101" t="n"/>
      <c r="BK69" s="1101" t="n"/>
      <c r="BL69" s="1101" t="n"/>
      <c r="BM69" s="1101" t="n"/>
      <c r="BN69" s="1101" t="n"/>
      <c r="BO69" s="1101" t="n"/>
      <c r="BP69" s="1101" t="n"/>
      <c r="BQ69" s="1101" t="n"/>
      <c r="BR69" s="1106" t="n"/>
      <c r="BS69" s="1106" t="n"/>
      <c r="BT69" s="1106" t="n"/>
      <c r="BU69" s="1106" t="n"/>
      <c r="BV69" s="1106" t="n"/>
      <c r="BW69" s="1106" t="n"/>
      <c r="BX69" s="1106" t="n"/>
      <c r="BY69" s="1106" t="n"/>
      <c r="BZ69" s="1106" t="n"/>
      <c r="CA69" s="1106" t="n"/>
      <c r="CB69" s="1106" t="n"/>
      <c r="CC69" s="1106" t="n"/>
      <c r="CD69" s="1106" t="n"/>
      <c r="CE69" s="1106" t="n"/>
      <c r="CF69" s="1106" t="n"/>
      <c r="CG69" s="1106" t="n"/>
      <c r="CH69" s="1106" t="n"/>
      <c r="CI69" s="1106" t="n"/>
      <c r="CJ69" s="1106" t="n"/>
      <c r="CK69" s="1101" t="n"/>
      <c r="CL69" s="1101" t="n"/>
      <c r="CM69" s="1101" t="n"/>
      <c r="CN69" s="1101" t="n"/>
      <c r="CO69" s="1101" t="n"/>
      <c r="CP69" s="1101" t="n"/>
      <c r="CQ69" s="1101" t="n"/>
      <c r="CR69" s="1101" t="n"/>
      <c r="CS69" s="1101" t="n"/>
      <c r="CT69" s="1101" t="n"/>
      <c r="CU69" s="1101" t="n"/>
      <c r="CV69" s="1101" t="n"/>
      <c r="CW69" s="1101" t="n"/>
      <c r="CX69" s="1101" t="n"/>
      <c r="CY69" s="1101" t="n"/>
      <c r="CZ69" s="1101" t="n"/>
      <c r="DA69" s="1101" t="n"/>
      <c r="DB69" s="1101" t="n"/>
      <c r="DC69" s="1101" t="n"/>
      <c r="DD69" s="1101" t="n"/>
      <c r="DE69" s="1101" t="n"/>
      <c r="DF69" s="1101" t="n"/>
      <c r="DG69" s="1101" t="n"/>
      <c r="DH69" s="1101" t="n"/>
      <c r="DI69" s="1101" t="n"/>
    </row>
    <row r="70" ht="16" customFormat="1" customHeight="1" s="140">
      <c r="A70" s="1047" t="inlineStr">
        <is>
          <t>原材料</t>
        </is>
      </c>
      <c r="B70" s="1061">
        <f>L43</f>
        <v/>
      </c>
      <c r="C70" s="187">
        <f>C69+B70</f>
        <v/>
      </c>
      <c r="D70" s="1101" t="n"/>
      <c r="E70" s="375" t="inlineStr">
        <is>
          <t>原材料</t>
        </is>
      </c>
      <c r="F70" s="1344">
        <f>L43</f>
        <v/>
      </c>
      <c r="G70" s="144" t="n"/>
      <c r="H70" s="1047">
        <f>H65</f>
        <v/>
      </c>
      <c r="I70" s="1061">
        <f>V38</f>
        <v/>
      </c>
      <c r="J70" s="1061">
        <f>W38</f>
        <v/>
      </c>
      <c r="K70" s="1061">
        <f>X38</f>
        <v/>
      </c>
      <c r="L70" s="1061">
        <f>Y38</f>
        <v/>
      </c>
      <c r="M70" s="1343">
        <f>SUM(I65:L65)</f>
        <v/>
      </c>
      <c r="N70" s="291" t="inlineStr">
        <is>
          <t>产品3</t>
        </is>
      </c>
      <c r="O70" s="229">
        <f>IF(第3期!$AI$9=0,8,ABS((V25-第3期!V25)/((V19-第3期!V19)-IF(第3期!$J8&gt;0,5,0))))</f>
        <v/>
      </c>
      <c r="P70" s="229">
        <f>IF(第3期!$AI$9=0,8,ABS((W25-第3期!W25)/((W19-第3期!W19)-IF(第3期!$J8&gt;0,5,0))))</f>
        <v/>
      </c>
      <c r="Q70" s="229">
        <f>IF(第3期!$AI$9=0,7,ABS((X25-第3期!X25)/((X19-第3期!X19)-IF(第3期!$J8&gt;0,5,0))))</f>
        <v/>
      </c>
      <c r="R70" s="256">
        <f>IF(第3期!$AI$9=0,7,ABS((Y25-第3期!Y25)/((Y19-第3期!Y19)-IF(第3期!$J8&gt;0,5,0))))</f>
        <v/>
      </c>
      <c r="S70" s="181" t="n"/>
      <c r="T70" s="230" t="n"/>
      <c r="U70" s="144" t="n"/>
      <c r="V70" s="144" t="n"/>
      <c r="W70" s="144" t="n"/>
      <c r="X70" s="144" t="n"/>
      <c r="Y70" s="144" t="n"/>
      <c r="Z70" s="144" t="n"/>
      <c r="AA70" s="144" t="n"/>
      <c r="AB70" s="144" t="n"/>
      <c r="AC70" s="144" t="n"/>
      <c r="AD70" s="144" t="n"/>
      <c r="AE70" s="144" t="n"/>
      <c r="AF70" s="144" t="n"/>
      <c r="AG70" s="144" t="n"/>
      <c r="AH70" s="144" t="n"/>
      <c r="AI70" s="332" t="n"/>
      <c r="AJ70" s="337" t="n"/>
      <c r="AK70" s="337" t="n"/>
      <c r="AL70" s="337" t="n"/>
      <c r="AM70" s="337" t="n"/>
      <c r="AN70" s="337" t="n"/>
      <c r="AO70" s="337" t="n"/>
      <c r="AP70" s="337" t="n"/>
      <c r="AQ70" s="337" t="n"/>
      <c r="AR70" s="337" t="n"/>
      <c r="AS70" s="337" t="n"/>
      <c r="AT70" s="337" t="n"/>
      <c r="AU70" s="337" t="n"/>
      <c r="AV70" s="337" t="n"/>
      <c r="AW70" s="337" t="n"/>
      <c r="AX70" s="337" t="n"/>
      <c r="AY70" s="364" t="n"/>
      <c r="AZ70" s="144" t="n"/>
      <c r="BA70" s="1045">
        <f>BA47</f>
        <v/>
      </c>
      <c r="BB70" s="1240">
        <f>IF(BT21=1,AL123/(第3期!AP123/2+AP123),0)</f>
        <v/>
      </c>
      <c r="BC70" s="1101" t="n"/>
      <c r="BD70" s="1044">
        <f>BA70</f>
        <v/>
      </c>
      <c r="BE70" s="1336">
        <f>BB47/$BE$31</f>
        <v/>
      </c>
      <c r="BF70" s="1336">
        <f>BC47/$BE$31</f>
        <v/>
      </c>
      <c r="BG70" s="1336">
        <f>BD47/$BE$31</f>
        <v/>
      </c>
      <c r="BH70" s="1336">
        <f>BE47/$BE$31</f>
        <v/>
      </c>
      <c r="BI70" s="1101" t="n"/>
      <c r="BJ70" s="1101" t="n"/>
      <c r="BK70" s="1101" t="n"/>
      <c r="BL70" s="1101" t="n"/>
      <c r="BM70" s="1101" t="n"/>
      <c r="BN70" s="1101" t="n"/>
      <c r="BO70" s="1101" t="n"/>
      <c r="BP70" s="1101" t="n"/>
      <c r="BQ70" s="1101" t="n"/>
      <c r="BR70" s="1106" t="n"/>
      <c r="BS70" s="1106" t="n"/>
      <c r="BT70" s="1106" t="n"/>
      <c r="BU70" s="1106" t="n"/>
      <c r="BV70" s="1106" t="n"/>
      <c r="BW70" s="1106" t="n"/>
      <c r="BX70" s="1106" t="n"/>
      <c r="BY70" s="1106" t="n"/>
      <c r="BZ70" s="1106" t="n"/>
      <c r="CA70" s="1106" t="n"/>
      <c r="CB70" s="1106" t="n"/>
      <c r="CC70" s="1106" t="n"/>
      <c r="CD70" s="1106" t="n"/>
      <c r="CE70" s="1106" t="n"/>
      <c r="CF70" s="1106" t="n"/>
      <c r="CG70" s="1106" t="n"/>
      <c r="CH70" s="1106" t="n"/>
      <c r="CI70" s="1106" t="n"/>
      <c r="CJ70" s="1106" t="n"/>
      <c r="CK70" s="1101" t="n"/>
      <c r="CL70" s="1101" t="n"/>
      <c r="CM70" s="1101" t="n"/>
      <c r="CN70" s="1101" t="n"/>
      <c r="CO70" s="1101" t="n"/>
      <c r="CP70" s="1101" t="n"/>
      <c r="CQ70" s="1101" t="n"/>
      <c r="CR70" s="1101" t="n"/>
      <c r="CS70" s="1101" t="n"/>
      <c r="CT70" s="1101" t="n"/>
      <c r="CU70" s="1101" t="n"/>
      <c r="CV70" s="1101" t="n"/>
      <c r="CW70" s="1101" t="n"/>
      <c r="CX70" s="1101" t="n"/>
      <c r="CY70" s="1101" t="n"/>
      <c r="CZ70" s="1101" t="n"/>
      <c r="DA70" s="1101" t="n"/>
      <c r="DB70" s="1101" t="n"/>
      <c r="DC70" s="1101" t="n"/>
      <c r="DD70" s="1101" t="n"/>
      <c r="DE70" s="1101" t="n"/>
      <c r="DF70" s="1101" t="n"/>
      <c r="DG70" s="1101" t="n"/>
      <c r="DH70" s="1101" t="n"/>
      <c r="DI70" s="1101" t="n"/>
    </row>
    <row r="71" ht="16" customFormat="1" customHeight="1" s="140">
      <c r="A71" s="1047" t="inlineStr">
        <is>
          <t>产  品1</t>
        </is>
      </c>
      <c r="B71" s="1061">
        <f>(SUM(AP9:AP12)+I56)*初始化表!E22</f>
        <v/>
      </c>
      <c r="C71" s="187">
        <f>C70+B71</f>
        <v/>
      </c>
      <c r="D71" s="1101" t="n"/>
      <c r="E71" s="375" t="inlineStr">
        <is>
          <t>现  金</t>
        </is>
      </c>
      <c r="F71" s="1344">
        <f>F64</f>
        <v/>
      </c>
      <c r="G71" s="144" t="n"/>
      <c r="H71" s="1073">
        <f>H66</f>
        <v/>
      </c>
      <c r="I71" s="1063">
        <f>V39</f>
        <v/>
      </c>
      <c r="J71" s="1063">
        <f>W39</f>
        <v/>
      </c>
      <c r="K71" s="1063">
        <f>X39</f>
        <v/>
      </c>
      <c r="L71" s="1063">
        <f>Y39</f>
        <v/>
      </c>
      <c r="M71" s="1345">
        <f>SUM(I66:L66)</f>
        <v/>
      </c>
      <c r="N71" s="294" t="inlineStr">
        <is>
          <t>产品4</t>
        </is>
      </c>
      <c r="O71" s="300">
        <f>IF(第3期!$AI$9=0,12,ABS((V26-第3期!V26)/((V20-第3期!V20)-IF(第3期!$J9&gt;0,5,0))))</f>
        <v/>
      </c>
      <c r="P71" s="295">
        <f>IF(第3期!$AI$9=0,12,ABS((W26-第3期!W26)/((W20-第3期!W20)-IF(第3期!$J9&gt;0,5,0))))</f>
        <v/>
      </c>
      <c r="Q71" s="295">
        <f>IF(第3期!$AI$9=0,10,ABS((X26-第3期!X26)/((X20-第3期!X20)-IF(第3期!$J9&gt;0,5,0))))</f>
        <v/>
      </c>
      <c r="R71" s="296">
        <f>IF(第3期!$AI$9=0,10,ABS((Y26-第3期!Y26)/((Y20-第3期!Y20)-IF(第3期!$J9&gt;0,5,0))))</f>
        <v/>
      </c>
      <c r="S71" s="1101" t="n"/>
      <c r="T71" s="230" t="n"/>
      <c r="U71" s="144" t="n"/>
      <c r="V71" s="144" t="n"/>
      <c r="W71" s="144" t="n"/>
      <c r="X71" s="144" t="n"/>
      <c r="Y71" s="144" t="n"/>
      <c r="Z71" s="144" t="n"/>
      <c r="AA71" s="144" t="n"/>
      <c r="AB71" s="144" t="n"/>
      <c r="AC71" s="144" t="n"/>
      <c r="AD71" s="144" t="n"/>
      <c r="AE71" s="144" t="n"/>
      <c r="AF71" s="144" t="n"/>
      <c r="AG71" s="144" t="n"/>
      <c r="AH71" s="144" t="n"/>
      <c r="AI71" s="332" t="n"/>
      <c r="AJ71" s="337" t="n"/>
      <c r="AK71" s="337" t="n"/>
      <c r="AL71" s="337" t="n"/>
      <c r="AM71" s="337" t="n"/>
      <c r="AN71" s="337" t="n"/>
      <c r="AO71" s="337" t="n"/>
      <c r="AP71" s="337" t="n"/>
      <c r="AQ71" s="337" t="n"/>
      <c r="AR71" s="337" t="n"/>
      <c r="AS71" s="337" t="n"/>
      <c r="AT71" s="337" t="n"/>
      <c r="AU71" s="337" t="n"/>
      <c r="AV71" s="337" t="n"/>
      <c r="AW71" s="337" t="n"/>
      <c r="AX71" s="337" t="n"/>
      <c r="AY71" s="364" t="n"/>
      <c r="AZ71" s="144" t="n"/>
      <c r="BA71" s="1045">
        <f>BA48</f>
        <v/>
      </c>
      <c r="BB71" s="1240">
        <f>IF(BT22=1,AL124/(第3期!AP124/2+AP124),0)</f>
        <v/>
      </c>
      <c r="BC71" s="1101" t="n"/>
      <c r="BD71" s="1044">
        <f>BA71</f>
        <v/>
      </c>
      <c r="BE71" s="1336">
        <f>BB48/$BE$31</f>
        <v/>
      </c>
      <c r="BF71" s="1336">
        <f>BC48/$BE$31</f>
        <v/>
      </c>
      <c r="BG71" s="1336">
        <f>BD48/$BE$31</f>
        <v/>
      </c>
      <c r="BH71" s="1336">
        <f>BE48/$BE$31</f>
        <v/>
      </c>
      <c r="BI71" s="1101" t="n"/>
      <c r="BJ71" s="1101" t="n"/>
      <c r="BK71" s="1101" t="n"/>
      <c r="BL71" s="1101" t="n"/>
      <c r="BM71" s="1101" t="n"/>
      <c r="BN71" s="1101" t="n"/>
      <c r="BO71" s="1101" t="n"/>
      <c r="BP71" s="1101" t="n"/>
      <c r="BQ71" s="1101" t="n"/>
      <c r="BR71" s="1106" t="n"/>
      <c r="BS71" s="1106" t="n"/>
      <c r="BT71" s="1106" t="n"/>
      <c r="BU71" s="1106" t="n"/>
      <c r="BV71" s="1106" t="n"/>
      <c r="BW71" s="1106" t="n"/>
      <c r="BX71" s="1106" t="n"/>
      <c r="BY71" s="1106" t="n"/>
      <c r="BZ71" s="1106" t="n"/>
      <c r="CA71" s="1106" t="n"/>
      <c r="CB71" s="1106" t="n"/>
      <c r="CC71" s="1106" t="n"/>
      <c r="CD71" s="1106" t="n"/>
      <c r="CE71" s="1106" t="n"/>
      <c r="CF71" s="1106" t="n"/>
      <c r="CG71" s="1106" t="n"/>
      <c r="CH71" s="1106" t="n"/>
      <c r="CI71" s="1106" t="n"/>
      <c r="CJ71" s="1106" t="n"/>
      <c r="CK71" s="1101" t="n"/>
      <c r="CL71" s="1101" t="n"/>
      <c r="CM71" s="1101" t="n"/>
      <c r="CN71" s="1101" t="n"/>
      <c r="CO71" s="1101" t="n"/>
      <c r="CP71" s="1101" t="n"/>
      <c r="CQ71" s="1101" t="n"/>
      <c r="CR71" s="1101" t="n"/>
      <c r="CS71" s="1101" t="n"/>
      <c r="CT71" s="1101" t="n"/>
      <c r="CU71" s="1101" t="n"/>
      <c r="CV71" s="1101" t="n"/>
      <c r="CW71" s="1101" t="n"/>
      <c r="CX71" s="1101" t="n"/>
      <c r="CY71" s="1101" t="n"/>
      <c r="CZ71" s="1101" t="n"/>
      <c r="DA71" s="1101" t="n"/>
      <c r="DB71" s="1101" t="n"/>
      <c r="DC71" s="1101" t="n"/>
      <c r="DD71" s="1101" t="n"/>
      <c r="DE71" s="1101" t="n"/>
      <c r="DF71" s="1101" t="n"/>
      <c r="DG71" s="1101" t="n"/>
      <c r="DH71" s="1101" t="n"/>
      <c r="DI71" s="1101" t="n"/>
    </row>
    <row r="72" ht="16" customFormat="1" customHeight="1" s="140">
      <c r="A72" s="1047" t="inlineStr">
        <is>
          <t>产  品2</t>
        </is>
      </c>
      <c r="B72" s="1061">
        <f>(SUM(AP13:AP16)+J56)*初始化表!F22</f>
        <v/>
      </c>
      <c r="C72" s="187">
        <f>C71+B72</f>
        <v/>
      </c>
      <c r="D72" s="1101" t="n"/>
      <c r="E72" s="375" t="inlineStr">
        <is>
          <t>累计折旧</t>
        </is>
      </c>
      <c r="F72" s="1344">
        <f>B77</f>
        <v/>
      </c>
      <c r="G72" s="144" t="n"/>
      <c r="H72" s="1041">
        <f>U41</f>
        <v/>
      </c>
      <c r="I72" s="1053">
        <f>V41</f>
        <v/>
      </c>
      <c r="J72" s="1053">
        <f>W41</f>
        <v/>
      </c>
      <c r="K72" s="1053">
        <f>X41</f>
        <v/>
      </c>
      <c r="L72" s="1053">
        <f>Y41</f>
        <v/>
      </c>
      <c r="M72" s="1125" t="inlineStr">
        <is>
          <t>对应产量</t>
        </is>
      </c>
      <c r="N72" s="288" t="inlineStr">
        <is>
          <t>需求差</t>
        </is>
      </c>
      <c r="O72" s="1356" t="inlineStr">
        <is>
          <t>市场1</t>
        </is>
      </c>
      <c r="P72" s="397" t="inlineStr">
        <is>
          <t>市场2</t>
        </is>
      </c>
      <c r="Q72" s="397" t="inlineStr">
        <is>
          <t>市场3</t>
        </is>
      </c>
      <c r="R72" s="423" t="inlineStr">
        <is>
          <t>市场4</t>
        </is>
      </c>
      <c r="S72" s="1047" t="inlineStr">
        <is>
          <t>单位价格影响</t>
        </is>
      </c>
      <c r="T72" s="230" t="n"/>
      <c r="U72" s="288" t="inlineStr">
        <is>
          <t>预计需求</t>
        </is>
      </c>
      <c r="V72" s="289" t="inlineStr">
        <is>
          <t>市场1</t>
        </is>
      </c>
      <c r="W72" s="289" t="inlineStr">
        <is>
          <t>市场2</t>
        </is>
      </c>
      <c r="X72" s="289" t="inlineStr">
        <is>
          <t>市场3</t>
        </is>
      </c>
      <c r="Y72" s="290" t="inlineStr">
        <is>
          <t>市场4</t>
        </is>
      </c>
      <c r="Z72" s="144" t="n"/>
      <c r="AA72" s="144" t="n"/>
      <c r="AB72" s="144" t="n"/>
      <c r="AC72" s="288" t="inlineStr">
        <is>
          <t>预计库存</t>
        </is>
      </c>
      <c r="AD72" s="289" t="inlineStr">
        <is>
          <t>市场1</t>
        </is>
      </c>
      <c r="AE72" s="289" t="inlineStr">
        <is>
          <t>市场2</t>
        </is>
      </c>
      <c r="AF72" s="289" t="inlineStr">
        <is>
          <t>市场3</t>
        </is>
      </c>
      <c r="AG72" s="290" t="inlineStr">
        <is>
          <t>市场4</t>
        </is>
      </c>
      <c r="AH72" s="144" t="n"/>
      <c r="AI72" s="332" t="n"/>
      <c r="AJ72" s="337" t="n"/>
      <c r="AK72" s="337" t="n"/>
      <c r="AL72" s="337" t="n"/>
      <c r="AM72" s="337" t="n"/>
      <c r="AN72" s="337" t="n"/>
      <c r="AO72" s="337" t="n"/>
      <c r="AP72" s="337" t="n"/>
      <c r="AQ72" s="337" t="n"/>
      <c r="AR72" s="337" t="n"/>
      <c r="AS72" s="337" t="n"/>
      <c r="AT72" s="337" t="n"/>
      <c r="AU72" s="337" t="n"/>
      <c r="AV72" s="337" t="n"/>
      <c r="AW72" s="337" t="n"/>
      <c r="AX72" s="337" t="n"/>
      <c r="AY72" s="364" t="n"/>
      <c r="AZ72" s="144" t="n"/>
      <c r="BA72" s="1045">
        <f>BA49</f>
        <v/>
      </c>
      <c r="BB72" s="1240">
        <f>IF(BT23=1,AL125/(第3期!AP125/2+AP125),0)</f>
        <v/>
      </c>
      <c r="BC72" s="1101" t="n"/>
      <c r="BD72" s="1044">
        <f>BA72</f>
        <v/>
      </c>
      <c r="BE72" s="1336">
        <f>BB49/$BE$31</f>
        <v/>
      </c>
      <c r="BF72" s="1336">
        <f>BC49/$BE$31</f>
        <v/>
      </c>
      <c r="BG72" s="1336">
        <f>BD49/$BE$31</f>
        <v/>
      </c>
      <c r="BH72" s="1336">
        <f>BE49/$BE$31</f>
        <v/>
      </c>
      <c r="BI72" s="1101" t="n"/>
      <c r="BJ72" s="1101" t="n"/>
      <c r="BK72" s="1101" t="n"/>
      <c r="BL72" s="1101" t="n"/>
      <c r="BM72" s="1101" t="n"/>
      <c r="BN72" s="1101" t="n"/>
      <c r="BO72" s="1101" t="n"/>
      <c r="BP72" s="1101" t="n"/>
      <c r="BQ72" s="1101" t="n"/>
      <c r="BR72" s="1106" t="n"/>
      <c r="BS72" s="1106" t="n"/>
      <c r="BT72" s="1106" t="n"/>
      <c r="BU72" s="1106" t="n"/>
      <c r="BV72" s="1106" t="n"/>
      <c r="BW72" s="1106" t="n"/>
      <c r="BX72" s="1106" t="n"/>
      <c r="BY72" s="1106" t="n"/>
      <c r="BZ72" s="1106" t="n"/>
      <c r="CA72" s="1106" t="n"/>
      <c r="CB72" s="1106" t="n"/>
      <c r="CC72" s="1106" t="n"/>
      <c r="CD72" s="1106" t="n"/>
      <c r="CE72" s="1106" t="n"/>
      <c r="CF72" s="1106" t="n"/>
      <c r="CG72" s="1106" t="n"/>
      <c r="CH72" s="1106" t="n"/>
      <c r="CI72" s="1106" t="n"/>
      <c r="CJ72" s="1106" t="n"/>
      <c r="CK72" s="1101" t="n"/>
      <c r="CL72" s="1101" t="n"/>
      <c r="CM72" s="1101" t="n"/>
      <c r="CN72" s="1101" t="n"/>
      <c r="CO72" s="1101" t="n"/>
      <c r="CP72" s="1101" t="n"/>
      <c r="CQ72" s="1101" t="n"/>
      <c r="CR72" s="1101" t="n"/>
      <c r="CS72" s="1101" t="n"/>
      <c r="CT72" s="1101" t="n"/>
      <c r="CU72" s="1101" t="n"/>
      <c r="CV72" s="1101" t="n"/>
      <c r="CW72" s="1101" t="n"/>
      <c r="CX72" s="1101" t="n"/>
      <c r="CY72" s="1101" t="n"/>
      <c r="CZ72" s="1101" t="n"/>
      <c r="DA72" s="1101" t="n"/>
      <c r="DB72" s="1101" t="n"/>
      <c r="DC72" s="1101" t="n"/>
      <c r="DD72" s="1101" t="n"/>
      <c r="DE72" s="1101" t="n"/>
      <c r="DF72" s="1101" t="n"/>
      <c r="DG72" s="1101" t="n"/>
      <c r="DH72" s="1101" t="n"/>
      <c r="DI72" s="1101" t="n"/>
    </row>
    <row r="73" ht="16" customFormat="1" customHeight="1" s="140">
      <c r="A73" s="1047" t="inlineStr">
        <is>
          <t>产  品3</t>
        </is>
      </c>
      <c r="B73" s="1061">
        <f>(SUM(AP17:AP20)+K56)*初始化表!G22</f>
        <v/>
      </c>
      <c r="C73" s="187">
        <f>C72+B73</f>
        <v/>
      </c>
      <c r="D73" s="1101" t="n"/>
      <c r="E73" s="375" t="inlineStr">
        <is>
          <t>银行信用额度</t>
        </is>
      </c>
      <c r="F73" s="1344">
        <f>MAX(P33-B24,0)</f>
        <v/>
      </c>
      <c r="G73" s="144" t="n"/>
      <c r="H73" s="1047">
        <f>U42</f>
        <v/>
      </c>
      <c r="I73" s="1061">
        <f>V42</f>
        <v/>
      </c>
      <c r="J73" s="1061">
        <f>W42</f>
        <v/>
      </c>
      <c r="K73" s="1061">
        <f>X42</f>
        <v/>
      </c>
      <c r="L73" s="1061">
        <f>Y42</f>
        <v/>
      </c>
      <c r="M73" s="398">
        <f>INT((M68-Z5)/初始化表!$B$4)</f>
        <v/>
      </c>
      <c r="N73" s="291" t="inlineStr">
        <is>
          <t>产品1</t>
        </is>
      </c>
      <c r="O73" s="1358">
        <f>V42-IF(V17=0,第3期!I73,V17)</f>
        <v/>
      </c>
      <c r="P73" s="399">
        <f>W42-IF(W17=0,第3期!J73,W17)</f>
        <v/>
      </c>
      <c r="Q73" s="399">
        <f>X42-IF(X17=0,第3期!K73,X17)</f>
        <v/>
      </c>
      <c r="R73" s="424">
        <f>Y42-IF(Y17=0,第3期!L73,Y17)</f>
        <v/>
      </c>
      <c r="S73" s="1061">
        <f>IF(I85=0,0,ABS(P85-O85)/ABS(I85-J85))</f>
        <v/>
      </c>
      <c r="T73" s="230" t="n"/>
      <c r="U73" s="291" t="inlineStr">
        <is>
          <t>产品1</t>
        </is>
      </c>
      <c r="V73" s="292">
        <f>INT(IF(IF(B6&lt;V23,(1+((V23-B6)/V23+O10)*15)*IF($F17&gt;$L6,1.1,1)*V17,(1+((V23-B6)/V23+O10)*5)*IF($F17&gt;$L6,1.1,1)*V17)&gt;0,IF(B6&lt;V23,(1+((V23-B6)/V23+O10)*15)*IF($F17&gt;$L6,1.1,1)*V17,(1+((V23-B6)/V23+O10)*5)*IF($F17&gt;$L6,1.1,1)*V17),0))</f>
        <v/>
      </c>
      <c r="W73" s="292">
        <f>INT(IF(IF(C6&lt;W23,(1+((W23-C6)/W23+P10)*15)*IF($F17&gt;$L6,1.1,1)*W17,(1+((W23-C6)/W23+P10)*5)*IF($F17&gt;$L6,1.1,1)*W17)&gt;0,IF(C6&lt;W23,(1+((W23-C6)/W23+P10)*15)*IF($F17&gt;$L6,1.1,1)*W17,(1+((W23-C6)/W23+P10)*5)*IF($F17&gt;$L6,1.1,1)*W17),0))</f>
        <v/>
      </c>
      <c r="X73" s="292">
        <f>INT(IF(IF(D6&lt;X23,(1+((X23-D6)/X23+Q10)*15)*IF($F17&gt;$L6,1.1,1)*X17,(1+((X23-D6)/X23+Q10)*5)*IF($F17&gt;$L6,1.1,1)*X17)&gt;0,IF(D6&lt;X23,(1+((X23-D6)/X23+Q10)*15)*IF($F17&gt;$L6,1.1,1)*X17,(1+((X23-D6)/X23+Q10)*5)*IF($F17&gt;$L6,1.1,1)*X17),0))</f>
        <v/>
      </c>
      <c r="Y73" s="293">
        <f>INT(IF(IF(E6&lt;Y23,(1+((Y23-E6)/Y23+R10)*15)*IF($F17&gt;$L6,1.1,1)*Y17,(1+((Y23-E6)/Y23+R10)*5)*IF($F17&gt;$L6,1.1,1)*Y17)&gt;0,IF(E6&lt;Y23,(1+((Y23-E6)/Y23+R10)*15)*IF($F17&gt;$L6,1.1,1)*Y17,(1+((Y23-E6)/Y23+R10)*5)*IF($F17&gt;$L6,1.1,1)*Y17),0))</f>
        <v/>
      </c>
      <c r="Z73" s="144" t="n"/>
      <c r="AA73" s="144" t="n"/>
      <c r="AB73" s="144" t="n"/>
      <c r="AC73" s="291" t="inlineStr">
        <is>
          <t>产品1</t>
        </is>
      </c>
      <c r="AD73" s="292">
        <f>IF(V42&gt;V73,V42-V73,0)</f>
        <v/>
      </c>
      <c r="AE73" s="292">
        <f>IF(W42&gt;W73,W42-W73,0)</f>
        <v/>
      </c>
      <c r="AF73" s="292">
        <f>IF(X42&gt;X73,X42-X73,0)</f>
        <v/>
      </c>
      <c r="AG73" s="293">
        <f>IF(Y42&gt;Y73,Y42-Y73,0)</f>
        <v/>
      </c>
      <c r="AH73" s="144" t="n"/>
      <c r="AI73" s="332" t="n"/>
      <c r="AJ73" s="337" t="n"/>
      <c r="AK73" s="337" t="n"/>
      <c r="AL73" s="337" t="n"/>
      <c r="AM73" s="337" t="n"/>
      <c r="AN73" s="337" t="n"/>
      <c r="AO73" s="441" t="n"/>
      <c r="AP73" s="337" t="n"/>
      <c r="AQ73" s="337" t="n"/>
      <c r="AR73" s="337" t="n"/>
      <c r="AS73" s="337" t="n"/>
      <c r="AT73" s="337" t="n"/>
      <c r="AU73" s="337" t="n"/>
      <c r="AV73" s="337" t="n"/>
      <c r="AW73" s="337" t="n"/>
      <c r="AX73" s="337" t="n"/>
      <c r="AY73" s="364" t="n"/>
      <c r="AZ73" s="144" t="n"/>
      <c r="BA73" s="1045">
        <f>BA50</f>
        <v/>
      </c>
      <c r="BB73" s="1240">
        <f>IF(BT24=1,AL126/(第3期!AP126/2+AP126),0)</f>
        <v/>
      </c>
      <c r="BC73" s="1101" t="n"/>
      <c r="BD73" s="1044">
        <f>BA73</f>
        <v/>
      </c>
      <c r="BE73" s="1336">
        <f>BB50/$BE$31</f>
        <v/>
      </c>
      <c r="BF73" s="1336">
        <f>BC50/$BE$31</f>
        <v/>
      </c>
      <c r="BG73" s="1336">
        <f>BD50/$BE$31</f>
        <v/>
      </c>
      <c r="BH73" s="1336">
        <f>BE50/$BE$31</f>
        <v/>
      </c>
      <c r="BI73" s="1101" t="n"/>
      <c r="BJ73" s="1101" t="n"/>
      <c r="BK73" s="1101" t="n"/>
      <c r="BL73" s="1101" t="n"/>
      <c r="BM73" s="1101" t="n"/>
      <c r="BN73" s="1101" t="n"/>
      <c r="BO73" s="1101" t="n"/>
      <c r="BP73" s="1101" t="n"/>
      <c r="BQ73" s="1101" t="n"/>
      <c r="BR73" s="1106" t="n"/>
      <c r="BS73" s="1106" t="n"/>
      <c r="BT73" s="1106" t="n"/>
      <c r="BU73" s="1106" t="n"/>
      <c r="BV73" s="1106" t="n"/>
      <c r="BW73" s="1106" t="n"/>
      <c r="BX73" s="1106" t="n"/>
      <c r="BY73" s="1106" t="n"/>
      <c r="BZ73" s="1106" t="n"/>
      <c r="CA73" s="1106" t="n"/>
      <c r="CB73" s="1106" t="n"/>
      <c r="CC73" s="1106" t="n"/>
      <c r="CD73" s="1106" t="n"/>
      <c r="CE73" s="1106" t="n"/>
      <c r="CF73" s="1106" t="n"/>
      <c r="CG73" s="1106" t="n"/>
      <c r="CH73" s="1106" t="n"/>
      <c r="CI73" s="1106" t="n"/>
      <c r="CJ73" s="1106" t="n"/>
      <c r="CK73" s="1101" t="n"/>
      <c r="CL73" s="1101" t="n"/>
      <c r="CM73" s="1101" t="n"/>
      <c r="CN73" s="1101" t="n"/>
      <c r="CO73" s="1101" t="n"/>
      <c r="CP73" s="1101" t="n"/>
      <c r="CQ73" s="1101" t="n"/>
      <c r="CR73" s="1101" t="n"/>
      <c r="CS73" s="1101" t="n"/>
      <c r="CT73" s="1101" t="n"/>
      <c r="CU73" s="1101" t="n"/>
      <c r="CV73" s="1101" t="n"/>
      <c r="CW73" s="1101" t="n"/>
      <c r="CX73" s="1101" t="n"/>
      <c r="CY73" s="1101" t="n"/>
      <c r="CZ73" s="1101" t="n"/>
      <c r="DA73" s="1101" t="n"/>
      <c r="DB73" s="1101" t="n"/>
      <c r="DC73" s="1101" t="n"/>
      <c r="DD73" s="1101" t="n"/>
      <c r="DE73" s="1101" t="n"/>
      <c r="DF73" s="1101" t="n"/>
      <c r="DG73" s="1101" t="n"/>
      <c r="DH73" s="1101" t="n"/>
      <c r="DI73" s="1101" t="n"/>
    </row>
    <row r="74" ht="16" customFormat="1" customHeight="1" s="140">
      <c r="A74" s="1047" t="inlineStr">
        <is>
          <t>产  品4</t>
        </is>
      </c>
      <c r="B74" s="1061">
        <f>(SUM(AP21:AP24)+L56)*初始化表!H22</f>
        <v/>
      </c>
      <c r="C74" s="187">
        <f>C73+B74</f>
        <v/>
      </c>
      <c r="D74" s="1101" t="n"/>
      <c r="E74" s="375" t="inlineStr">
        <is>
          <t>国  债</t>
        </is>
      </c>
      <c r="F74" s="1344">
        <f>D24</f>
        <v/>
      </c>
      <c r="G74" s="144" t="n"/>
      <c r="H74" s="1047">
        <f>U43</f>
        <v/>
      </c>
      <c r="I74" s="1061">
        <f>V43</f>
        <v/>
      </c>
      <c r="J74" s="1061">
        <f>W43</f>
        <v/>
      </c>
      <c r="K74" s="1061">
        <f>X43</f>
        <v/>
      </c>
      <c r="L74" s="1061">
        <f>Y43</f>
        <v/>
      </c>
      <c r="M74" s="398">
        <f>INT((M69-Z6)/初始化表!$B$4)</f>
        <v/>
      </c>
      <c r="N74" s="291" t="inlineStr">
        <is>
          <t>产品2</t>
        </is>
      </c>
      <c r="O74" s="1358">
        <f>V43-IF(V18=0,第3期!I74,V18)</f>
        <v/>
      </c>
      <c r="P74" s="399">
        <f>W43-IF(W18=0,第3期!J74,W18)</f>
        <v/>
      </c>
      <c r="Q74" s="399">
        <f>X43-IF(X18=0,第3期!K74,X18)</f>
        <v/>
      </c>
      <c r="R74" s="424">
        <f>Y43-IF(Y18=0,第3期!L74,Y18)</f>
        <v/>
      </c>
      <c r="S74" s="1061">
        <f>IF(I86=0,0,ABS(P86-O86)/ABS(I86-J86))</f>
        <v/>
      </c>
      <c r="T74" s="230" t="n"/>
      <c r="U74" s="291" t="inlineStr">
        <is>
          <t>产品2</t>
        </is>
      </c>
      <c r="V74" s="292">
        <f>INT(IF(IF(B7&lt;V24,(1+((V24-B7)/V24+O11)*15)*IF($F18&gt;$L7,1.1,1)*V18,(1+((V24-B7)/V24+O11)*5)*IF($F18&gt;$L7,1.1,1)*V18)&gt;0,IF(B7&lt;V24,(1+((V24-B7)/V24+O11)*15)*IF($F18&gt;$L7,1.1,1)*V18,(1+((V24-B7)/V24+O11)*5)*IF($F18&gt;$L7,1.1,1)*V18),0))</f>
        <v/>
      </c>
      <c r="W74" s="292">
        <f>INT(IF(IF(C7&lt;W24,(1+((W24-C7)/W24+P11)*15)*IF($F18&gt;$L7,1.1,1)*W18,(1+((W24-C7)/W24+P11)*5)*IF($F18&gt;$L7,1.1,1)*W18)&gt;0,IF(C7&lt;W24,(1+((W24-C7)/W24+P11)*15)*IF($F18&gt;$L7,1.1,1)*W18,(1+((W24-C7)/W24+P11)*5)*IF($F18&gt;$L7,1.1,1)*W18),0))</f>
        <v/>
      </c>
      <c r="X74" s="292">
        <f>INT(IF(IF(D7&lt;X24,(1+((X24-D7)/X24+Q11)*15)*IF($F18&gt;$L7,1.1,1)*X18,(1+((X24-D7)/X24+Q11)*5)*IF($F18&gt;$L7,1.1,1)*X18)&gt;0,IF(D7&lt;X24,(1+((X24-D7)/X24+Q11)*15)*IF($F18&gt;$L7,1.1,1)*X18,(1+((X24-D7)/X24+Q11)*5)*IF($F18&gt;$L7,1.1,1)*X18),0))</f>
        <v/>
      </c>
      <c r="Y74" s="293">
        <f>INT(IF(IF(E7&lt;Y24,(1+((Y24-E7)/Y24+R11)*15)*IF($F18&gt;$L7,1.1,1)*Y18,(1+((Y24-E7)/Y24+R11)*5)*IF($F18&gt;$L7,1.1,1)*Y18)&gt;0,IF(E7&lt;Y24,(1+((Y24-E7)/Y24+R11)*15)*IF($F18&gt;$L7,1.1,1)*Y18,(1+((Y24-E7)/Y24+R11)*5)*IF($F18&gt;$L7,1.1,1)*Y18),0))</f>
        <v/>
      </c>
      <c r="Z74" s="144" t="n"/>
      <c r="AA74" s="144" t="n"/>
      <c r="AB74" s="144" t="n"/>
      <c r="AC74" s="291" t="inlineStr">
        <is>
          <t>产品2</t>
        </is>
      </c>
      <c r="AD74" s="292">
        <f>IF(V43&gt;V74,V43-V74,0)</f>
        <v/>
      </c>
      <c r="AE74" s="292">
        <f>IF(W43&gt;W74,W43-W74,0)</f>
        <v/>
      </c>
      <c r="AF74" s="292">
        <f>IF(X43&gt;X74,X43-X74,0)</f>
        <v/>
      </c>
      <c r="AG74" s="293">
        <f>IF(Y43&gt;Y74,Y43-Y74,0)</f>
        <v/>
      </c>
      <c r="AH74" s="144" t="n"/>
      <c r="AI74" s="332" t="n"/>
      <c r="AJ74" s="337" t="n"/>
      <c r="AK74" s="337" t="n"/>
      <c r="AL74" s="337" t="n"/>
      <c r="AM74" s="337" t="n"/>
      <c r="AN74" s="337" t="n"/>
      <c r="AO74" s="337" t="n"/>
      <c r="AP74" s="337" t="n"/>
      <c r="AQ74" s="337" t="n"/>
      <c r="AR74" s="337" t="n"/>
      <c r="AS74" s="337" t="n"/>
      <c r="AT74" s="337" t="n"/>
      <c r="AU74" s="337" t="n"/>
      <c r="AV74" s="337" t="n"/>
      <c r="AW74" s="337" t="n"/>
      <c r="AX74" s="337" t="n"/>
      <c r="AY74" s="364" t="n"/>
      <c r="AZ74" s="144" t="n"/>
      <c r="BA74" s="1101" t="n"/>
      <c r="BB74" s="1101" t="n"/>
      <c r="BC74" s="1101" t="n"/>
      <c r="BD74" s="1101" t="n"/>
      <c r="BE74" s="1101" t="n"/>
      <c r="BF74" s="1101" t="n"/>
      <c r="BG74" s="1101" t="n"/>
      <c r="BH74" s="1101" t="n"/>
      <c r="BI74" s="1101" t="n"/>
      <c r="BJ74" s="1101" t="n"/>
      <c r="BK74" s="1101" t="n"/>
      <c r="BL74" s="1101" t="n"/>
      <c r="BM74" s="1101" t="n"/>
      <c r="BN74" s="1101" t="n"/>
      <c r="BO74" s="1101" t="n"/>
      <c r="BP74" s="1101" t="n"/>
      <c r="BQ74" s="1101" t="n"/>
      <c r="BR74" s="1106" t="n"/>
      <c r="BS74" s="1106" t="n"/>
      <c r="BT74" s="1106" t="n"/>
      <c r="BU74" s="1106" t="n"/>
      <c r="BV74" s="1106" t="n"/>
      <c r="BW74" s="1106" t="n"/>
      <c r="BX74" s="1106" t="n"/>
      <c r="BY74" s="1106" t="n"/>
      <c r="BZ74" s="1106" t="n"/>
      <c r="CA74" s="1106" t="n"/>
      <c r="CB74" s="1106" t="n"/>
      <c r="CC74" s="1106" t="n"/>
      <c r="CD74" s="1106" t="n"/>
      <c r="CE74" s="1106" t="n"/>
      <c r="CF74" s="1106" t="n"/>
      <c r="CG74" s="1106" t="n"/>
      <c r="CH74" s="1106" t="n"/>
      <c r="CI74" s="1106" t="n"/>
      <c r="CJ74" s="1106" t="n"/>
      <c r="CK74" s="1101" t="n"/>
      <c r="CL74" s="1101" t="n"/>
      <c r="CM74" s="1101" t="n"/>
      <c r="CN74" s="1101" t="n"/>
      <c r="CO74" s="1101" t="n"/>
      <c r="CP74" s="1101" t="n"/>
      <c r="CQ74" s="1101" t="n"/>
      <c r="CR74" s="1101" t="n"/>
      <c r="CS74" s="1101" t="n"/>
      <c r="CT74" s="1101" t="n"/>
      <c r="CU74" s="1101" t="n"/>
      <c r="CV74" s="1101" t="n"/>
      <c r="CW74" s="1101" t="n"/>
      <c r="CX74" s="1101" t="n"/>
      <c r="CY74" s="1101" t="n"/>
      <c r="CZ74" s="1101" t="n"/>
      <c r="DA74" s="1101" t="n"/>
      <c r="DB74" s="1101" t="n"/>
      <c r="DC74" s="1101" t="n"/>
      <c r="DD74" s="1101" t="n"/>
      <c r="DE74" s="1101" t="n"/>
      <c r="DF74" s="1101" t="n"/>
      <c r="DG74" s="1101" t="n"/>
      <c r="DH74" s="1101" t="n"/>
      <c r="DI74" s="1101" t="n"/>
    </row>
    <row r="75" ht="16" customFormat="1" customHeight="1" s="140">
      <c r="A75" s="1047" t="inlineStr">
        <is>
          <t>研发费用待摊</t>
        </is>
      </c>
      <c r="B75" s="1061">
        <f>SUM(F17:F20)/2</f>
        <v/>
      </c>
      <c r="C75" s="187">
        <f>C74+B75</f>
        <v/>
      </c>
      <c r="D75" s="1101" t="n"/>
      <c r="E75" s="375" t="inlineStr">
        <is>
          <t>债  券</t>
        </is>
      </c>
      <c r="F75" s="1344">
        <f>B78</f>
        <v/>
      </c>
      <c r="G75" s="144" t="n"/>
      <c r="H75" s="1047">
        <f>U44</f>
        <v/>
      </c>
      <c r="I75" s="1061">
        <f>V44</f>
        <v/>
      </c>
      <c r="J75" s="1061">
        <f>W44</f>
        <v/>
      </c>
      <c r="K75" s="1061">
        <f>X44</f>
        <v/>
      </c>
      <c r="L75" s="1061">
        <f>Y44</f>
        <v/>
      </c>
      <c r="M75" s="398">
        <f>INT((M70-Z7)/初始化表!$B$4)</f>
        <v/>
      </c>
      <c r="N75" s="291" t="inlineStr">
        <is>
          <t>产品3</t>
        </is>
      </c>
      <c r="O75" s="1358">
        <f>V44-IF(V19=0,第3期!I75,V19)</f>
        <v/>
      </c>
      <c r="P75" s="399">
        <f>W44-IF(W19=0,第3期!J75,W19)</f>
        <v/>
      </c>
      <c r="Q75" s="399">
        <f>X44-IF(X19=0,第3期!K75,X19)</f>
        <v/>
      </c>
      <c r="R75" s="424">
        <f>Y44-IF(Y19=0,第3期!L75,Y19)</f>
        <v/>
      </c>
      <c r="S75" s="1061">
        <f>IF(I87=0,0,ABS(P87-O87)/ABS(I87-J87))</f>
        <v/>
      </c>
      <c r="T75" s="230" t="n"/>
      <c r="U75" s="291" t="inlineStr">
        <is>
          <t>产品3</t>
        </is>
      </c>
      <c r="V75" s="292">
        <f>INT(IF(IF(B8&lt;V25,(1+((V25-B8)/V25+O12)*15)*IF($F19&gt;$L8,1.1,1)*V19,(1+((V25-B8)/V25+O12)*5)*IF($F19&gt;$L8,1.1,1)*V19)&gt;0,IF(B8&lt;V25,(1+((V25-B8)/V25+O12)*15)*IF($F19&gt;$L8,1.1,1)*V19,(1+((V25-B8)/V25+O12)*5)*IF($F19&gt;$L8,1.1,1)*V19),0))</f>
        <v/>
      </c>
      <c r="W75" s="292">
        <f>INT(IF(IF(C8&lt;W25,(1+((W25-C8)/W25+P12)*15)*IF($F19&gt;$L8,1.1,1)*W19,(1+((W25-C8)/W25+P12)*5)*IF($F19&gt;$L8,1.1,1)*W19)&gt;0,IF(C8&lt;W25,(1+((W25-C8)/W25+P12)*15)*IF($F19&gt;$L8,1.1,1)*W19,(1+((W25-C8)/W25+P12)*5)*IF($F19&gt;$L8,1.1,1)*W19),0))</f>
        <v/>
      </c>
      <c r="X75" s="292">
        <f>INT(IF(IF(D8&lt;X25,(1+((X25-D8)/X25+Q12)*15)*IF($F19&gt;$L8,1.1,1)*X19,(1+((X25-D8)/X25+Q12)*5)*IF($F19&gt;$L8,1.1,1)*X19)&gt;0,IF(D8&lt;X25,(1+((X25-D8)/X25+Q12)*15)*IF($F19&gt;$L8,1.1,1)*X19,(1+((X25-D8)/X25+Q12)*5)*IF($F19&gt;$L8,1.1,1)*X19),0))</f>
        <v/>
      </c>
      <c r="Y75" s="293">
        <f>INT(IF(IF(E8&lt;Y25,(1+((Y25-E8)/Y25+R12)*15)*IF($F19&gt;$L8,1.1,1)*Y19,(1+((Y25-E8)/Y25+R12)*5)*IF($F19&gt;$L8,1.1,1)*Y19)&gt;0,IF(E8&lt;Y25,(1+((Y25-E8)/Y25+R12)*15)*IF($F19&gt;$L8,1.1,1)*Y19,(1+((Y25-E8)/Y25+R12)*5)*IF($F19&gt;$L8,1.1,1)*Y19),0))</f>
        <v/>
      </c>
      <c r="Z75" s="144" t="n"/>
      <c r="AA75" s="144" t="n"/>
      <c r="AB75" s="144" t="n"/>
      <c r="AC75" s="291" t="inlineStr">
        <is>
          <t>产品3</t>
        </is>
      </c>
      <c r="AD75" s="292">
        <f>IF(V44&gt;V75,V44-V75,0)</f>
        <v/>
      </c>
      <c r="AE75" s="292">
        <f>IF(W44&gt;W75,W44-W75,0)</f>
        <v/>
      </c>
      <c r="AF75" s="292">
        <f>IF(X44&gt;X75,X44-X75,0)</f>
        <v/>
      </c>
      <c r="AG75" s="293">
        <f>IF(Y44&gt;Y75,Y44-Y75,0)</f>
        <v/>
      </c>
      <c r="AH75" s="144" t="n"/>
      <c r="AI75" s="332" t="n"/>
      <c r="AJ75" s="337" t="n"/>
      <c r="AK75" s="337" t="n"/>
      <c r="AL75" s="337" t="n"/>
      <c r="AM75" s="337" t="n"/>
      <c r="AN75" s="337" t="n"/>
      <c r="AO75" s="337" t="n"/>
      <c r="AP75" s="337" t="n"/>
      <c r="AQ75" s="337" t="n"/>
      <c r="AR75" s="337" t="n"/>
      <c r="AS75" s="337" t="n"/>
      <c r="AT75" s="337" t="n"/>
      <c r="AU75" s="337" t="n"/>
      <c r="AV75" s="337" t="n"/>
      <c r="AW75" s="337" t="n"/>
      <c r="AX75" s="337" t="n"/>
      <c r="AY75" s="364" t="n"/>
      <c r="AZ75" s="144" t="n"/>
      <c r="BA75" s="1101" t="n"/>
      <c r="BB75" s="1101" t="n"/>
      <c r="BC75" s="1101" t="n"/>
      <c r="BD75" s="1101" t="n"/>
      <c r="BE75" s="1101" t="n"/>
      <c r="BF75" s="1101" t="n"/>
      <c r="BG75" s="1101" t="n"/>
      <c r="BH75" s="1101" t="n"/>
      <c r="BI75" s="1101" t="n"/>
      <c r="BJ75" s="1101" t="n"/>
      <c r="BK75" s="1101" t="n"/>
      <c r="BL75" s="1101" t="n"/>
      <c r="BM75" s="1101" t="n"/>
      <c r="BN75" s="1101" t="n"/>
      <c r="BO75" s="1101" t="n"/>
      <c r="BP75" s="1101" t="n"/>
      <c r="BQ75" s="1101" t="n"/>
      <c r="BR75" s="1106" t="n"/>
      <c r="BS75" s="1106" t="n"/>
      <c r="BT75" s="1106" t="n"/>
      <c r="BU75" s="1106" t="n"/>
      <c r="BV75" s="1106" t="n"/>
      <c r="BW75" s="1106" t="n"/>
      <c r="BX75" s="1106" t="n"/>
      <c r="BY75" s="1106" t="n"/>
      <c r="BZ75" s="1106" t="n"/>
      <c r="CA75" s="1106" t="n"/>
      <c r="CB75" s="1106" t="n"/>
      <c r="CC75" s="1106" t="n"/>
      <c r="CD75" s="1106" t="n"/>
      <c r="CE75" s="1106" t="n"/>
      <c r="CF75" s="1106" t="n"/>
      <c r="CG75" s="1106" t="n"/>
      <c r="CH75" s="1106" t="n"/>
      <c r="CI75" s="1106" t="n"/>
      <c r="CJ75" s="1106" t="n"/>
      <c r="CK75" s="1101" t="n"/>
      <c r="CL75" s="1101" t="n"/>
      <c r="CM75" s="1101" t="n"/>
      <c r="CN75" s="1101" t="n"/>
      <c r="CO75" s="1101" t="n"/>
      <c r="CP75" s="1101" t="n"/>
      <c r="CQ75" s="1101" t="n"/>
      <c r="CR75" s="1101" t="n"/>
      <c r="CS75" s="1101" t="n"/>
      <c r="CT75" s="1101" t="n"/>
      <c r="CU75" s="1101" t="n"/>
      <c r="CV75" s="1101" t="n"/>
      <c r="CW75" s="1101" t="n"/>
      <c r="CX75" s="1101" t="n"/>
      <c r="CY75" s="1101" t="n"/>
      <c r="CZ75" s="1101" t="n"/>
      <c r="DA75" s="1101" t="n"/>
      <c r="DB75" s="1101" t="n"/>
      <c r="DC75" s="1101" t="n"/>
      <c r="DD75" s="1101" t="n"/>
      <c r="DE75" s="1101" t="n"/>
      <c r="DF75" s="1101" t="n"/>
      <c r="DG75" s="1101" t="n"/>
      <c r="DH75" s="1101" t="n"/>
      <c r="DI75" s="1101" t="n"/>
    </row>
    <row r="76" ht="16" customFormat="1" customHeight="1" s="140">
      <c r="A76" s="1047" t="inlineStr">
        <is>
          <t>机器原值</t>
        </is>
      </c>
      <c r="B76" s="1061">
        <f>O49*初始化表!B8</f>
        <v/>
      </c>
      <c r="C76" s="187">
        <f>C75+B76</f>
        <v/>
      </c>
      <c r="D76" s="1101" t="n"/>
      <c r="E76" s="375" t="inlineStr">
        <is>
          <t>累计研发费</t>
        </is>
      </c>
      <c r="F76" s="1344">
        <f>SUM(I6:I9,F17:F20)</f>
        <v/>
      </c>
      <c r="G76" s="144" t="n"/>
      <c r="H76" s="1073">
        <f>U45</f>
        <v/>
      </c>
      <c r="I76" s="1063">
        <f>V45</f>
        <v/>
      </c>
      <c r="J76" s="1063">
        <f>W45</f>
        <v/>
      </c>
      <c r="K76" s="1063">
        <f>X45</f>
        <v/>
      </c>
      <c r="L76" s="1063">
        <f>Y45</f>
        <v/>
      </c>
      <c r="M76" s="1151">
        <f>INT((M71-Z8)/初始化表!$B$4)</f>
        <v/>
      </c>
      <c r="N76" s="294" t="inlineStr">
        <is>
          <t>产品4</t>
        </is>
      </c>
      <c r="O76" s="295">
        <f>V45-IF(V20=0,第3期!I76,V20)</f>
        <v/>
      </c>
      <c r="P76" s="295">
        <f>W45-IF(W20=0,第3期!J76,W20)</f>
        <v/>
      </c>
      <c r="Q76" s="295">
        <f>X45-IF(X20=0,第3期!K76,X20)</f>
        <v/>
      </c>
      <c r="R76" s="296">
        <f>Y45-IF(Y20=0,第3期!L76,Y20)</f>
        <v/>
      </c>
      <c r="S76" s="1061">
        <f>IF(I88=0,0,ABS(P88-O88)/ABS(I88-J88))</f>
        <v/>
      </c>
      <c r="T76" s="230" t="n"/>
      <c r="U76" s="294" t="inlineStr">
        <is>
          <t>产品4</t>
        </is>
      </c>
      <c r="V76" s="295">
        <f>INT(IF(IF(B9&lt;V26,(1+((V26-B9)/V26+O13)*15)*IF($F20&gt;$L9,1.1,1)*V20,(1+((V26-B9)/V26+O13)*5)*IF($F20&gt;$L9,1.1,1)*V20)&gt;0,IF(B9&lt;V26,(1+((V26-B9)/V26+O13)*15)*IF($F20&gt;$L9,1.1,1)*V20,(1+((V26-B9)/V26+O13)*5)*IF($F20&gt;$L9,1.1,1)*V20),0))</f>
        <v/>
      </c>
      <c r="W76" s="295">
        <f>INT(IF(IF(C9&lt;W26,(1+((W26-C9)/W26+P13)*15)*IF($F20&gt;$L9,1.1,1)*W20,(1+((W26-C9)/W26+P13)*5)*IF($F20&gt;$L9,1.1,1)*W20)&gt;0,IF(C9&lt;W26,(1+((W26-C9)/W26+P13)*15)*IF($F20&gt;$L9,1.1,1)*W20,(1+((W26-C9)/W26+P13)*5)*IF($F20&gt;$L9,1.1,1)*W20),0))</f>
        <v/>
      </c>
      <c r="X76" s="295">
        <f>INT(IF(IF(D9&lt;X26,(1+((X26-D9)/X26+Q13)*15)*IF($F20&gt;$L9,1.1,1)*X20,(1+((X26-D9)/X26+Q13)*5)*IF($F20&gt;$L9,1.1,1)*X20)&gt;0,IF(D9&lt;X26,(1+((X26-D9)/X26+Q13)*15)*IF($F20&gt;$L9,1.1,1)*X20,(1+((X26-D9)/X26+Q13)*5)*IF($F20&gt;$L9,1.1,1)*X20),0))</f>
        <v/>
      </c>
      <c r="Y76" s="296">
        <f>INT(IF(IF(E9&lt;Y26,(1+((Y26-E9)/Y26+R13)*15)*IF($F20&gt;$L9,1.1,1)*Y20,(1+((Y26-E9)/Y26+R13)*5)*IF($F20&gt;$L9,1.1,1)*Y20)&gt;0,IF(E9&lt;Y26,(1+((Y26-E9)/Y26+R13)*15)*IF($F20&gt;$L9,1.1,1)*Y20,(1+((Y26-E9)/Y26+R13)*5)*IF($F20&gt;$L9,1.1,1)*Y20),0))</f>
        <v/>
      </c>
      <c r="Z76" s="144" t="n"/>
      <c r="AA76" s="144" t="n"/>
      <c r="AB76" s="144" t="n"/>
      <c r="AC76" s="294" t="inlineStr">
        <is>
          <t>产品4</t>
        </is>
      </c>
      <c r="AD76" s="295">
        <f>IF(V45&gt;V76,V45-V76,0)</f>
        <v/>
      </c>
      <c r="AE76" s="295">
        <f>IF(W45&gt;W76,W45-W76,0)</f>
        <v/>
      </c>
      <c r="AF76" s="295">
        <f>IF(X45&gt;X76,X45-X76,0)</f>
        <v/>
      </c>
      <c r="AG76" s="296">
        <f>IF(Y45&gt;Y76,Y45-Y76,0)</f>
        <v/>
      </c>
      <c r="AH76" s="144" t="n"/>
      <c r="AI76" s="332" t="n"/>
      <c r="AJ76" s="337" t="n"/>
      <c r="AK76" s="337" t="n"/>
      <c r="AL76" s="337" t="n"/>
      <c r="AM76" s="337" t="n"/>
      <c r="AN76" s="337" t="n"/>
      <c r="AO76" s="337" t="n"/>
      <c r="AP76" s="337" t="n"/>
      <c r="AQ76" s="337" t="n"/>
      <c r="AR76" s="337" t="n"/>
      <c r="AS76" s="337" t="n"/>
      <c r="AT76" s="337" t="n"/>
      <c r="AU76" s="337" t="n"/>
      <c r="AV76" s="337" t="n"/>
      <c r="AW76" s="337" t="n"/>
      <c r="AX76" s="337" t="n"/>
      <c r="AY76" s="364" t="n"/>
      <c r="AZ76" s="144" t="n"/>
      <c r="BA76" s="1101" t="n"/>
      <c r="BB76" s="1101" t="n"/>
      <c r="BC76" s="1101" t="n"/>
      <c r="BD76" s="1101" t="n"/>
      <c r="BE76" s="1101" t="n"/>
      <c r="BF76" s="1101" t="n"/>
      <c r="BG76" s="1101" t="n"/>
      <c r="BH76" s="1101" t="n"/>
      <c r="BI76" s="1101" t="n"/>
      <c r="BJ76" s="1101" t="n"/>
      <c r="BK76" s="1101" t="n"/>
      <c r="BL76" s="1101" t="n"/>
      <c r="BM76" s="1101" t="n"/>
      <c r="BN76" s="1101" t="n"/>
      <c r="BO76" s="1101" t="n"/>
      <c r="BP76" s="1101" t="n"/>
      <c r="BQ76" s="1101" t="n"/>
      <c r="BR76" s="1106" t="n"/>
      <c r="BS76" s="1106" t="n"/>
      <c r="BT76" s="1106" t="n"/>
      <c r="BU76" s="1106" t="n"/>
      <c r="BV76" s="1106" t="n"/>
      <c r="BW76" s="1106" t="n"/>
      <c r="BX76" s="1106" t="n"/>
      <c r="BY76" s="1106" t="n"/>
      <c r="BZ76" s="1106" t="n"/>
      <c r="CA76" s="1106" t="n"/>
      <c r="CB76" s="1106" t="n"/>
      <c r="CC76" s="1106" t="n"/>
      <c r="CD76" s="1106" t="n"/>
      <c r="CE76" s="1106" t="n"/>
      <c r="CF76" s="1106" t="n"/>
      <c r="CG76" s="1106" t="n"/>
      <c r="CH76" s="1106" t="n"/>
      <c r="CI76" s="1106" t="n"/>
      <c r="CJ76" s="1106" t="n"/>
      <c r="CK76" s="1101" t="n"/>
      <c r="CL76" s="1101" t="n"/>
      <c r="CM76" s="1101" t="n"/>
      <c r="CN76" s="1101" t="n"/>
      <c r="CO76" s="1101" t="n"/>
      <c r="CP76" s="1101" t="n"/>
      <c r="CQ76" s="1101" t="n"/>
      <c r="CR76" s="1101" t="n"/>
      <c r="CS76" s="1101" t="n"/>
      <c r="CT76" s="1101" t="n"/>
      <c r="CU76" s="1101" t="n"/>
      <c r="CV76" s="1101" t="n"/>
      <c r="CW76" s="1101" t="n"/>
      <c r="CX76" s="1101" t="n"/>
      <c r="CY76" s="1101" t="n"/>
      <c r="CZ76" s="1101" t="n"/>
      <c r="DA76" s="1101" t="n"/>
      <c r="DB76" s="1101" t="n"/>
      <c r="DC76" s="1101" t="n"/>
      <c r="DD76" s="1101" t="n"/>
      <c r="DE76" s="1101" t="n"/>
      <c r="DF76" s="1101" t="n"/>
      <c r="DG76" s="1101" t="n"/>
      <c r="DH76" s="1101" t="n"/>
      <c r="DI76" s="1101" t="n"/>
    </row>
    <row r="77" ht="16" customFormat="1" customHeight="1" s="140">
      <c r="A77" s="1047" t="inlineStr">
        <is>
          <t>机器折旧</t>
        </is>
      </c>
      <c r="B77" s="1061">
        <f>第3期!B77-C51</f>
        <v/>
      </c>
      <c r="C77" s="187">
        <f>C76-B77</f>
        <v/>
      </c>
      <c r="D77" s="1101" t="n"/>
      <c r="E77" s="375" t="inlineStr">
        <is>
          <t>本期利润</t>
        </is>
      </c>
      <c r="F77" s="1346">
        <f>D56-E60</f>
        <v/>
      </c>
      <c r="G77" s="144" t="n"/>
      <c r="H77" s="380" t="inlineStr">
        <is>
          <t>达到组内上期平均市场份额所必须的产品分销量</t>
        </is>
      </c>
      <c r="I77" s="401" t="n"/>
      <c r="J77" s="401" t="n"/>
      <c r="K77" s="401" t="n"/>
      <c r="L77" s="401" t="n"/>
      <c r="M77" s="402" t="inlineStr">
        <is>
          <t>总计</t>
        </is>
      </c>
      <c r="N77" s="386" t="inlineStr">
        <is>
          <t>估计价格</t>
        </is>
      </c>
      <c r="O77" s="1360" t="inlineStr">
        <is>
          <t>市场1</t>
        </is>
      </c>
      <c r="P77" s="1360" t="inlineStr">
        <is>
          <t>市场2</t>
        </is>
      </c>
      <c r="Q77" s="411" t="inlineStr">
        <is>
          <t>市场3</t>
        </is>
      </c>
      <c r="R77" s="1361" t="inlineStr">
        <is>
          <t>市场4</t>
        </is>
      </c>
      <c r="S77" s="1047" t="inlineStr">
        <is>
          <t>破产数量</t>
        </is>
      </c>
      <c r="T77" s="1266" t="n"/>
      <c r="U77" s="144" t="n"/>
      <c r="V77" s="144" t="n"/>
      <c r="W77" s="144" t="n"/>
      <c r="X77" s="144" t="n"/>
      <c r="Y77" s="144" t="n"/>
      <c r="Z77" s="1101" t="n"/>
      <c r="AA77" s="144" t="n"/>
      <c r="AB77" s="1101" t="n"/>
      <c r="AC77" s="1101" t="n"/>
      <c r="AD77" s="1101" t="n"/>
      <c r="AE77" s="1101" t="n"/>
      <c r="AF77" s="1101" t="n"/>
      <c r="AG77" s="1101" t="n"/>
      <c r="AH77" s="144" t="n"/>
      <c r="AI77" s="332" t="n"/>
      <c r="AJ77" s="337" t="n"/>
      <c r="AK77" s="337" t="n"/>
      <c r="AL77" s="337" t="n"/>
      <c r="AM77" s="337" t="n"/>
      <c r="AN77" s="337" t="n"/>
      <c r="AO77" s="337" t="n"/>
      <c r="AP77" s="337" t="n"/>
      <c r="AQ77" s="337" t="n"/>
      <c r="AR77" s="337" t="n"/>
      <c r="AS77" s="337" t="n"/>
      <c r="AT77" s="337" t="n"/>
      <c r="AU77" s="337" t="n"/>
      <c r="AV77" s="337" t="n"/>
      <c r="AW77" s="337" t="n"/>
      <c r="AX77" s="337" t="n"/>
      <c r="AY77" s="364" t="n"/>
      <c r="AZ77" s="144" t="n"/>
      <c r="BA77" s="1101" t="n"/>
      <c r="BB77" s="1101" t="n"/>
      <c r="BC77" s="1101" t="n"/>
      <c r="BD77" s="1101" t="n"/>
      <c r="BE77" s="1101" t="n"/>
      <c r="BF77" s="1101" t="n"/>
      <c r="BG77" s="1101" t="n"/>
      <c r="BH77" s="1101" t="n"/>
      <c r="BI77" s="1101" t="n"/>
      <c r="BJ77" s="1101" t="n"/>
      <c r="BK77" s="1101" t="n"/>
      <c r="BL77" s="1101" t="n"/>
      <c r="BM77" s="1101" t="n"/>
      <c r="BN77" s="1101" t="n"/>
      <c r="BO77" s="1101" t="n"/>
      <c r="BP77" s="1101" t="n"/>
      <c r="BQ77" s="1101" t="n"/>
      <c r="BR77" s="1106" t="n"/>
      <c r="BS77" s="1106" t="n"/>
      <c r="BT77" s="1106" t="n"/>
      <c r="BU77" s="1106" t="n"/>
      <c r="BV77" s="1106" t="n"/>
      <c r="BW77" s="1101" t="n"/>
      <c r="BX77" s="1347" t="n"/>
      <c r="BY77" s="1106" t="n"/>
      <c r="BZ77" s="1106" t="n"/>
      <c r="CA77" s="1106" t="n"/>
      <c r="CB77" s="1106" t="n"/>
      <c r="CC77" s="1106" t="n"/>
      <c r="CD77" s="1106" t="n"/>
      <c r="CE77" s="1106" t="n"/>
      <c r="CF77" s="1106" t="n"/>
      <c r="CG77" s="1106" t="n"/>
      <c r="CH77" s="1106" t="n"/>
      <c r="CI77" s="1106" t="n"/>
      <c r="CJ77" s="1106" t="n"/>
      <c r="CK77" s="1101" t="n"/>
      <c r="CL77" s="1101" t="n"/>
      <c r="CM77" s="1101" t="n"/>
      <c r="CN77" s="1101" t="n"/>
      <c r="CO77" s="1101" t="n"/>
      <c r="CP77" s="1101" t="n"/>
      <c r="CQ77" s="1101" t="n"/>
      <c r="CR77" s="1101" t="n"/>
      <c r="CS77" s="1101" t="n"/>
      <c r="CT77" s="1101" t="n"/>
      <c r="CU77" s="1101" t="n"/>
      <c r="CV77" s="1101" t="n"/>
      <c r="CW77" s="1101" t="n"/>
      <c r="CX77" s="1101" t="n"/>
      <c r="CY77" s="1101" t="n"/>
      <c r="CZ77" s="1101" t="n"/>
      <c r="DA77" s="1101" t="n"/>
      <c r="DB77" s="1101" t="n"/>
      <c r="DC77" s="1101" t="n"/>
      <c r="DD77" s="1101" t="n"/>
      <c r="DE77" s="1101" t="n"/>
      <c r="DF77" s="1101" t="n"/>
      <c r="DG77" s="1101" t="n"/>
      <c r="DH77" s="1101" t="n"/>
      <c r="DI77" s="1101" t="n"/>
    </row>
    <row r="78" ht="16" customFormat="1" customHeight="1" s="140">
      <c r="A78" s="1047" t="inlineStr">
        <is>
          <t>债券</t>
        </is>
      </c>
      <c r="B78" s="1242">
        <f>O35+C24+C31</f>
        <v/>
      </c>
      <c r="C78" s="1265">
        <f>C77-B78</f>
        <v/>
      </c>
      <c r="D78" s="1101" t="n"/>
      <c r="E78" s="375" t="inlineStr">
        <is>
          <t>本期交税</t>
        </is>
      </c>
      <c r="F78" s="1344">
        <f>-C61</f>
        <v/>
      </c>
      <c r="G78" s="144" t="n"/>
      <c r="H78" s="381" t="inlineStr">
        <is>
          <t>产品1</t>
        </is>
      </c>
      <c r="I78" s="404">
        <f>第3期!BN42</f>
        <v/>
      </c>
      <c r="J78" s="404">
        <f>第3期!BO42</f>
        <v/>
      </c>
      <c r="K78" s="404">
        <f>第3期!BP42</f>
        <v/>
      </c>
      <c r="L78" s="404">
        <f>第3期!BQ42</f>
        <v/>
      </c>
      <c r="M78" s="405">
        <f>SUM(I78:L78)</f>
        <v/>
      </c>
      <c r="N78" s="387" t="inlineStr">
        <is>
          <t>产品1</t>
        </is>
      </c>
      <c r="O78" s="1362">
        <f>V23-O68*(O73-IF($J6&gt;0,10,0))</f>
        <v/>
      </c>
      <c r="P78" s="1362">
        <f>W23-P68*(P73-IF($J6&gt;0,10,0))</f>
        <v/>
      </c>
      <c r="Q78" s="416">
        <f>X23-Q68*(Q73-IF($J6&gt;0,10,0))</f>
        <v/>
      </c>
      <c r="R78" s="1363">
        <f>Y23-R68*(R73-IF($J6&gt;0,10,0))</f>
        <v/>
      </c>
      <c r="S78" s="1061">
        <f>SUM(第3期!AY107:AY126)</f>
        <v/>
      </c>
      <c r="T78" s="1266" t="n"/>
      <c r="U78" s="144" t="n"/>
      <c r="V78" s="144" t="n"/>
      <c r="W78" s="144" t="n"/>
      <c r="X78" s="144" t="n"/>
      <c r="Y78" s="144" t="n"/>
      <c r="Z78" s="1101" t="n"/>
      <c r="AA78" s="144" t="n"/>
      <c r="AB78" s="1101" t="n"/>
      <c r="AC78" s="1101" t="n"/>
      <c r="AD78" s="1101" t="n"/>
      <c r="AE78" s="1101" t="n"/>
      <c r="AF78" s="1101" t="n"/>
      <c r="AG78" s="1101" t="n"/>
      <c r="AH78" s="144" t="n"/>
      <c r="AI78" s="332" t="n"/>
      <c r="AJ78" s="337" t="n"/>
      <c r="AK78" s="337" t="n"/>
      <c r="AL78" s="337" t="n"/>
      <c r="AM78" s="337" t="n"/>
      <c r="AN78" s="337" t="n"/>
      <c r="AO78" s="337" t="n"/>
      <c r="AP78" s="337" t="n"/>
      <c r="AQ78" s="337" t="n"/>
      <c r="AR78" s="337" t="n"/>
      <c r="AS78" s="337" t="n"/>
      <c r="AT78" s="337" t="n"/>
      <c r="AU78" s="337" t="n"/>
      <c r="AV78" s="337" t="n"/>
      <c r="AW78" s="337" t="n"/>
      <c r="AX78" s="337" t="n"/>
      <c r="AY78" s="364" t="n"/>
      <c r="AZ78" s="144" t="n"/>
      <c r="BA78" s="1101" t="n"/>
      <c r="BB78" s="1101" t="n"/>
      <c r="BC78" s="1101" t="n"/>
      <c r="BD78" s="1101" t="n"/>
      <c r="BE78" s="1101" t="n"/>
      <c r="BF78" s="1101" t="n"/>
      <c r="BG78" s="1101" t="n"/>
      <c r="BH78" s="1101" t="n"/>
      <c r="BI78" s="1101" t="n"/>
      <c r="BJ78" s="1101" t="n"/>
      <c r="BK78" s="1101" t="n"/>
      <c r="BL78" s="1101" t="n"/>
      <c r="BM78" s="1101" t="n"/>
      <c r="BN78" s="1101" t="n"/>
      <c r="BO78" s="1101" t="n"/>
      <c r="BP78" s="1101" t="n"/>
      <c r="BQ78" s="1101" t="n"/>
      <c r="BR78" s="1106" t="n"/>
      <c r="BS78" s="1106" t="n"/>
      <c r="BT78" s="1106" t="n"/>
      <c r="BU78" s="1106" t="n"/>
      <c r="BV78" s="1106" t="n"/>
      <c r="BW78" s="1106" t="n"/>
      <c r="BX78" s="1106" t="n"/>
      <c r="BY78" s="1106" t="n"/>
      <c r="BZ78" s="1106" t="n"/>
      <c r="CA78" s="1106" t="n"/>
      <c r="CB78" s="1106" t="n"/>
      <c r="CC78" s="1106" t="n"/>
      <c r="CD78" s="1106" t="n"/>
      <c r="CE78" s="1106" t="n"/>
      <c r="CF78" s="1106" t="n"/>
      <c r="CG78" s="1106" t="n"/>
      <c r="CH78" s="1106" t="n"/>
      <c r="CI78" s="1106" t="n"/>
      <c r="CJ78" s="1106" t="n"/>
      <c r="CK78" s="1101" t="n"/>
      <c r="CL78" s="1101" t="n"/>
      <c r="CM78" s="1101" t="n"/>
      <c r="CN78" s="1101" t="n"/>
      <c r="CO78" s="1101" t="n"/>
      <c r="CP78" s="1101" t="n"/>
      <c r="CQ78" s="1101" t="n"/>
      <c r="CR78" s="1101" t="n"/>
      <c r="CS78" s="1101" t="n"/>
      <c r="CT78" s="1101" t="n"/>
      <c r="CU78" s="1101" t="n"/>
      <c r="CV78" s="1101" t="n"/>
      <c r="CW78" s="1101" t="n"/>
      <c r="CX78" s="1101" t="n"/>
      <c r="CY78" s="1101" t="n"/>
      <c r="CZ78" s="1101" t="n"/>
      <c r="DA78" s="1101" t="n"/>
      <c r="DB78" s="1101" t="n"/>
      <c r="DC78" s="1101" t="n"/>
      <c r="DD78" s="1101" t="n"/>
      <c r="DE78" s="1101" t="n"/>
      <c r="DF78" s="1101" t="n"/>
      <c r="DG78" s="1101" t="n"/>
      <c r="DH78" s="1101" t="n"/>
      <c r="DI78" s="1101" t="n"/>
    </row>
    <row r="79" ht="16" customFormat="1" customHeight="1" s="140">
      <c r="A79" s="1047" t="inlineStr">
        <is>
          <t>未投产机器原值</t>
        </is>
      </c>
      <c r="B79" s="1061">
        <f>-C62</f>
        <v/>
      </c>
      <c r="C79" s="187">
        <f>C78+B79</f>
        <v/>
      </c>
      <c r="D79" s="1101" t="n"/>
      <c r="E79" s="375" t="inlineStr">
        <is>
          <t>累计交税</t>
        </is>
      </c>
      <c r="F79" s="1344">
        <f>第3期!F79*(1+初始化表!B27/4)+F78</f>
        <v/>
      </c>
      <c r="G79" s="144" t="n"/>
      <c r="H79" s="381" t="inlineStr">
        <is>
          <t>产品2</t>
        </is>
      </c>
      <c r="I79" s="404">
        <f>第3期!BN43</f>
        <v/>
      </c>
      <c r="J79" s="404">
        <f>第3期!BO43</f>
        <v/>
      </c>
      <c r="K79" s="404">
        <f>第3期!BP43</f>
        <v/>
      </c>
      <c r="L79" s="404">
        <f>第3期!BQ43</f>
        <v/>
      </c>
      <c r="M79" s="405">
        <f>SUM(I79:L79)</f>
        <v/>
      </c>
      <c r="N79" s="387" t="inlineStr">
        <is>
          <t>产品2</t>
        </is>
      </c>
      <c r="O79" s="1364">
        <f>V24-O69*(O74-IF($J7&gt;0,10,0))</f>
        <v/>
      </c>
      <c r="P79" s="1364">
        <f>W24-P69*(P74-IF($J7&gt;0,10,0))</f>
        <v/>
      </c>
      <c r="Q79" s="185">
        <f>X24-Q69*(Q74-IF($J7&gt;0,10,0))</f>
        <v/>
      </c>
      <c r="R79" s="186">
        <f>Y24-R69*(R74-IF($J7&gt;0,10,0))</f>
        <v/>
      </c>
      <c r="S79" s="144" t="n"/>
      <c r="T79" s="1101" t="n"/>
      <c r="U79" s="144" t="n"/>
      <c r="V79" s="144" t="n"/>
      <c r="W79" s="144" t="n"/>
      <c r="X79" s="144" t="n"/>
      <c r="Y79" s="144" t="n"/>
      <c r="Z79" s="1101" t="n"/>
      <c r="AA79" s="144" t="n"/>
      <c r="AB79" s="1101" t="n"/>
      <c r="AC79" s="1101" t="n"/>
      <c r="AD79" s="1101" t="n"/>
      <c r="AE79" s="1101" t="n"/>
      <c r="AF79" s="1101" t="n"/>
      <c r="AG79" s="1101" t="n"/>
      <c r="AH79" s="144" t="n"/>
      <c r="AI79" s="332" t="n"/>
      <c r="AJ79" s="337" t="n"/>
      <c r="AK79" s="337" t="n"/>
      <c r="AL79" s="337" t="n"/>
      <c r="AM79" s="337" t="n"/>
      <c r="AN79" s="337" t="n"/>
      <c r="AO79" s="337" t="n"/>
      <c r="AP79" s="337" t="n"/>
      <c r="AQ79" s="337" t="n"/>
      <c r="AR79" s="337" t="n"/>
      <c r="AS79" s="337" t="n"/>
      <c r="AT79" s="337" t="n"/>
      <c r="AU79" s="337" t="n"/>
      <c r="AV79" s="337" t="n"/>
      <c r="AW79" s="337" t="n"/>
      <c r="AX79" s="337" t="n"/>
      <c r="AY79" s="364" t="n"/>
      <c r="AZ79" s="144" t="n"/>
      <c r="BA79" s="1101" t="n"/>
      <c r="BB79" s="1101" t="n"/>
      <c r="BC79" s="1101" t="n"/>
      <c r="BD79" s="1101" t="n"/>
      <c r="BE79" s="1101" t="n"/>
      <c r="BF79" s="1101" t="n"/>
      <c r="BG79" s="1101" t="n"/>
      <c r="BH79" s="1101" t="n"/>
      <c r="BI79" s="1101" t="n"/>
      <c r="BJ79" s="1101" t="n"/>
      <c r="BK79" s="1101" t="n"/>
      <c r="BL79" s="1101" t="n"/>
      <c r="BM79" s="1101" t="n"/>
      <c r="BN79" s="1101" t="n"/>
      <c r="BO79" s="1101" t="n"/>
      <c r="BP79" s="1101" t="n"/>
      <c r="BQ79" s="1101" t="n"/>
      <c r="BR79" s="1106" t="n"/>
      <c r="BS79" s="1106" t="n"/>
      <c r="BT79" s="1106" t="n"/>
      <c r="BU79" s="1106" t="n"/>
      <c r="BV79" s="1106" t="n"/>
      <c r="BW79" s="1106" t="n"/>
      <c r="BX79" s="1106" t="n"/>
      <c r="BY79" s="1106" t="n"/>
      <c r="BZ79" s="1106" t="n"/>
      <c r="CA79" s="1106" t="n"/>
      <c r="CB79" s="1106" t="n"/>
      <c r="CC79" s="1106" t="n"/>
      <c r="CD79" s="1106" t="n"/>
      <c r="CE79" s="1106" t="n"/>
      <c r="CF79" s="1106" t="n"/>
      <c r="CG79" s="1106" t="n"/>
      <c r="CH79" s="1106" t="n"/>
      <c r="CI79" s="1106" t="n"/>
      <c r="CJ79" s="1106" t="n"/>
      <c r="CK79" s="1101" t="n"/>
      <c r="CL79" s="1101" t="n"/>
      <c r="CM79" s="1101" t="n"/>
      <c r="CN79" s="1101" t="n"/>
      <c r="CO79" s="1101" t="n"/>
      <c r="CP79" s="1101" t="n"/>
      <c r="CQ79" s="1101" t="n"/>
      <c r="CR79" s="1101" t="n"/>
      <c r="CS79" s="1101" t="n"/>
      <c r="CT79" s="1101" t="n"/>
      <c r="CU79" s="1101" t="n"/>
      <c r="CV79" s="1101" t="n"/>
      <c r="CW79" s="1101" t="n"/>
      <c r="CX79" s="1101" t="n"/>
      <c r="CY79" s="1101" t="n"/>
      <c r="CZ79" s="1101" t="n"/>
      <c r="DA79" s="1101" t="n"/>
      <c r="DB79" s="1101" t="n"/>
      <c r="DC79" s="1101" t="n"/>
      <c r="DD79" s="1101" t="n"/>
      <c r="DE79" s="1101" t="n"/>
      <c r="DF79" s="1101" t="n"/>
      <c r="DG79" s="1101" t="n"/>
      <c r="DH79" s="1101" t="n"/>
      <c r="DI79" s="1101" t="n"/>
    </row>
    <row r="80" ht="16" customFormat="1" customHeight="1" s="140">
      <c r="A80" s="1073" t="inlineStr">
        <is>
          <t>合  计</t>
        </is>
      </c>
      <c r="B80" s="1064">
        <f>C79</f>
        <v/>
      </c>
      <c r="C80" s="1183" t="n"/>
      <c r="D80" s="1101" t="n"/>
      <c r="E80" s="375" t="inlineStr">
        <is>
          <t>交税信用</t>
        </is>
      </c>
      <c r="F80" s="1344">
        <f>IF(F77&lt;0,F77*初始化表!B26+第3期!F80,IF(F77*初始化表!B25&gt;-第3期!F80,0,第3期!F80+F77*初始化表!B25))</f>
        <v/>
      </c>
      <c r="G80" s="144" t="n"/>
      <c r="H80" s="381" t="inlineStr">
        <is>
          <t>产品3</t>
        </is>
      </c>
      <c r="I80" s="404">
        <f>第3期!BN44</f>
        <v/>
      </c>
      <c r="J80" s="404">
        <f>第3期!BO44</f>
        <v/>
      </c>
      <c r="K80" s="404">
        <f>第3期!BP44</f>
        <v/>
      </c>
      <c r="L80" s="404">
        <f>第3期!BQ44</f>
        <v/>
      </c>
      <c r="M80" s="405">
        <f>SUM(I80:L80)</f>
        <v/>
      </c>
      <c r="N80" s="387" t="inlineStr">
        <is>
          <t>产品3</t>
        </is>
      </c>
      <c r="O80" s="1364">
        <f>V25-O70*(O75-IF($J8&gt;0,5,0))</f>
        <v/>
      </c>
      <c r="P80" s="1364">
        <f>W25-P70*(P75-IF($J8&gt;0,5,0))</f>
        <v/>
      </c>
      <c r="Q80" s="185">
        <f>X25-Q70*(Q75-IF($J8&gt;0,5,0))</f>
        <v/>
      </c>
      <c r="R80" s="186">
        <f>Y25-R70*(R75-IF($J8&gt;0,5,0))</f>
        <v/>
      </c>
      <c r="S80" s="144" t="n"/>
      <c r="T80" s="1101" t="n"/>
      <c r="U80" s="288" t="inlineStr">
        <is>
          <t>预计预定</t>
        </is>
      </c>
      <c r="V80" s="289" t="inlineStr">
        <is>
          <t>市场1</t>
        </is>
      </c>
      <c r="W80" s="289" t="inlineStr">
        <is>
          <t>市场2</t>
        </is>
      </c>
      <c r="X80" s="289" t="inlineStr">
        <is>
          <t>市场3</t>
        </is>
      </c>
      <c r="Y80" s="290" t="inlineStr">
        <is>
          <t>市场4</t>
        </is>
      </c>
      <c r="Z80" s="1101" t="n"/>
      <c r="AA80" s="144" t="n"/>
      <c r="AB80" s="1101" t="n"/>
      <c r="AC80" s="1101" t="n"/>
      <c r="AD80" s="1101" t="n"/>
      <c r="AE80" s="1101" t="n"/>
      <c r="AF80" s="1101" t="n"/>
      <c r="AG80" s="1101" t="n"/>
      <c r="AH80" s="144" t="n"/>
      <c r="AI80" s="332" t="n"/>
      <c r="AJ80" s="337" t="n"/>
      <c r="AK80" s="337" t="n"/>
      <c r="AL80" s="337" t="n"/>
      <c r="AM80" s="337" t="n"/>
      <c r="AN80" s="337" t="n"/>
      <c r="AO80" s="337" t="n"/>
      <c r="AP80" s="337" t="n"/>
      <c r="AQ80" s="337" t="n"/>
      <c r="AR80" s="337" t="n"/>
      <c r="AS80" s="337" t="n"/>
      <c r="AT80" s="337" t="n"/>
      <c r="AU80" s="337" t="n"/>
      <c r="AV80" s="337" t="n"/>
      <c r="AW80" s="337" t="n"/>
      <c r="AX80" s="337" t="n"/>
      <c r="AY80" s="364" t="n"/>
      <c r="AZ80" s="144" t="n"/>
      <c r="BA80" s="1101" t="n"/>
      <c r="BB80" s="1101" t="n"/>
      <c r="BC80" s="1101" t="n"/>
      <c r="BD80" s="1101" t="n"/>
      <c r="BE80" s="1101" t="n"/>
      <c r="BF80" s="1101" t="n"/>
      <c r="BG80" s="1101" t="n"/>
      <c r="BH80" s="1101" t="n"/>
      <c r="BI80" s="1101" t="n"/>
      <c r="BJ80" s="1101" t="n"/>
      <c r="BK80" s="1101" t="n"/>
      <c r="BL80" s="1101" t="n"/>
      <c r="BM80" s="1101" t="n"/>
      <c r="BN80" s="1101" t="n"/>
      <c r="BO80" s="1101" t="n"/>
      <c r="BP80" s="1101" t="n"/>
      <c r="BQ80" s="1101" t="n"/>
      <c r="BR80" s="1106" t="n"/>
      <c r="BS80" s="1106" t="n"/>
      <c r="BT80" s="1106" t="n"/>
      <c r="BU80" s="1106" t="n"/>
      <c r="BV80" s="1106" t="n"/>
      <c r="BW80" s="1106" t="n"/>
      <c r="BX80" s="1106" t="n"/>
      <c r="BY80" s="1106" t="n"/>
      <c r="BZ80" s="1106" t="n"/>
      <c r="CA80" s="1106" t="n"/>
      <c r="CB80" s="1106" t="n"/>
      <c r="CC80" s="1106" t="n"/>
      <c r="CD80" s="1106" t="n"/>
      <c r="CE80" s="1106" t="n"/>
      <c r="CF80" s="1106" t="n"/>
      <c r="CG80" s="1106" t="n"/>
      <c r="CH80" s="1106" t="n"/>
      <c r="CI80" s="1106" t="n"/>
      <c r="CJ80" s="1106" t="n"/>
      <c r="CK80" s="1101" t="n"/>
      <c r="CL80" s="1101" t="n"/>
      <c r="CM80" s="1101" t="n"/>
      <c r="CN80" s="1101" t="n"/>
      <c r="CO80" s="1101" t="n"/>
      <c r="CP80" s="1101" t="n"/>
      <c r="CQ80" s="1101" t="n"/>
      <c r="CR80" s="1101" t="n"/>
      <c r="CS80" s="1101" t="n"/>
      <c r="CT80" s="1101" t="n"/>
      <c r="CU80" s="1101" t="n"/>
      <c r="CV80" s="1101" t="n"/>
      <c r="CW80" s="1101" t="n"/>
      <c r="CX80" s="1101" t="n"/>
      <c r="CY80" s="1101" t="n"/>
      <c r="CZ80" s="1101" t="n"/>
      <c r="DA80" s="1101" t="n"/>
      <c r="DB80" s="1101" t="n"/>
      <c r="DC80" s="1101" t="n"/>
      <c r="DD80" s="1101" t="n"/>
      <c r="DE80" s="1101" t="n"/>
      <c r="DF80" s="1101" t="n"/>
      <c r="DG80" s="1101" t="n"/>
      <c r="DH80" s="1101" t="n"/>
      <c r="DI80" s="1101" t="n"/>
    </row>
    <row r="81" ht="16" customFormat="1" customHeight="1" s="140">
      <c r="A81" s="1101" t="n"/>
      <c r="B81" s="1101" t="n"/>
      <c r="C81" s="1101" t="n"/>
      <c r="D81" s="1101" t="n"/>
      <c r="E81" s="375" t="inlineStr">
        <is>
          <t>累计分红</t>
        </is>
      </c>
      <c r="F81" s="1344">
        <f>第3期!F81*(1+初始化表!B27/4)+E24</f>
        <v/>
      </c>
      <c r="G81" s="144" t="n"/>
      <c r="H81" s="382" t="inlineStr">
        <is>
          <t>产品4</t>
        </is>
      </c>
      <c r="I81" s="408">
        <f>第3期!BN45</f>
        <v/>
      </c>
      <c r="J81" s="408">
        <f>第3期!BO45</f>
        <v/>
      </c>
      <c r="K81" s="408">
        <f>第3期!BP45</f>
        <v/>
      </c>
      <c r="L81" s="408">
        <f>第3期!BQ45</f>
        <v/>
      </c>
      <c r="M81" s="409">
        <f>SUM(I81:L81)</f>
        <v/>
      </c>
      <c r="N81" s="388" t="inlineStr">
        <is>
          <t>产品4</t>
        </is>
      </c>
      <c r="O81" s="410">
        <f>V26-O71*(O76-IF($J9&gt;0,5,0))</f>
        <v/>
      </c>
      <c r="P81" s="410">
        <f>W26-P71*(P76-IF($J9&gt;0,5,0))</f>
        <v/>
      </c>
      <c r="Q81" s="410">
        <f>X26-Q71*(Q76-IF($J9&gt;0,5,0))</f>
        <v/>
      </c>
      <c r="R81" s="419">
        <f>Y26-R71*(R76-IF($J9&gt;0,5,0))</f>
        <v/>
      </c>
      <c r="S81" s="144" t="n"/>
      <c r="T81" s="1101" t="n"/>
      <c r="U81" s="291" t="inlineStr">
        <is>
          <t>产品1</t>
        </is>
      </c>
      <c r="V81" s="292">
        <f>IF(V73&gt;V42,INT((V73-V42)*初始化表!E11),0)</f>
        <v/>
      </c>
      <c r="W81" s="292">
        <f>IF(W73&gt;W42,INT((W73-W42)*初始化表!F11),0)</f>
        <v/>
      </c>
      <c r="X81" s="292">
        <f>IF(X73&gt;X42,INT((X73-X42)*初始化表!G11),0)</f>
        <v/>
      </c>
      <c r="Y81" s="293">
        <f>IF(Y73&gt;Y42,INT((Y73-Y42)*初始化表!H11),0)</f>
        <v/>
      </c>
      <c r="Z81" s="1101" t="n"/>
      <c r="AA81" s="144" t="n"/>
      <c r="AB81" s="1101" t="n"/>
      <c r="AC81" s="1101" t="n"/>
      <c r="AD81" s="1101" t="n"/>
      <c r="AE81" s="1101" t="n"/>
      <c r="AF81" s="1101" t="n"/>
      <c r="AG81" s="1101" t="n"/>
      <c r="AH81" s="144" t="n"/>
      <c r="AI81" s="432" t="n"/>
      <c r="AJ81" s="433" t="n"/>
      <c r="AK81" s="433" t="n"/>
      <c r="AL81" s="433" t="n"/>
      <c r="AM81" s="433" t="n"/>
      <c r="AN81" s="433" t="n"/>
      <c r="AO81" s="433" t="n"/>
      <c r="AP81" s="433" t="n"/>
      <c r="AQ81" s="433" t="n"/>
      <c r="AR81" s="433" t="n"/>
      <c r="AS81" s="433" t="n"/>
      <c r="AT81" s="433" t="n"/>
      <c r="AU81" s="433" t="n"/>
      <c r="AV81" s="433" t="n"/>
      <c r="AW81" s="433" t="n"/>
      <c r="AX81" s="433" t="n"/>
      <c r="AY81" s="451" t="n"/>
      <c r="AZ81" s="144" t="n"/>
      <c r="BA81" s="1101" t="n"/>
      <c r="BB81" s="1101" t="n"/>
      <c r="BC81" s="1101" t="n"/>
      <c r="BD81" s="1101" t="n"/>
      <c r="BE81" s="1101" t="n"/>
      <c r="BF81" s="1101" t="n"/>
      <c r="BG81" s="1101" t="n"/>
      <c r="BH81" s="1101" t="n"/>
      <c r="BI81" s="1101" t="n"/>
      <c r="BJ81" s="1101" t="n"/>
      <c r="BK81" s="1101" t="n"/>
      <c r="BL81" s="1101" t="n"/>
      <c r="BM81" s="1101" t="n"/>
      <c r="BN81" s="1101" t="n"/>
      <c r="BO81" s="1101" t="n"/>
      <c r="BP81" s="1101" t="n"/>
      <c r="BQ81" s="1101" t="n"/>
      <c r="BR81" s="1106" t="n"/>
      <c r="BS81" s="1106" t="n"/>
      <c r="BT81" s="1106" t="n"/>
      <c r="BU81" s="1106" t="n"/>
      <c r="BV81" s="1106" t="n"/>
      <c r="BW81" s="1106" t="n"/>
      <c r="BX81" s="1106" t="n"/>
      <c r="BY81" s="1106" t="n"/>
      <c r="BZ81" s="1106" t="n"/>
      <c r="CA81" s="1106" t="n"/>
      <c r="CB81" s="1106" t="n"/>
      <c r="CC81" s="1106" t="n"/>
      <c r="CD81" s="1106" t="n"/>
      <c r="CE81" s="1106" t="n"/>
      <c r="CF81" s="1106" t="n"/>
      <c r="CG81" s="1106" t="n"/>
      <c r="CH81" s="1106" t="n"/>
      <c r="CI81" s="1106" t="n"/>
      <c r="CJ81" s="1106" t="n"/>
      <c r="CK81" s="1101" t="n"/>
      <c r="CL81" s="1101" t="n"/>
      <c r="CM81" s="1101" t="n"/>
      <c r="CN81" s="1101" t="n"/>
      <c r="CO81" s="1101" t="n"/>
      <c r="CP81" s="1101" t="n"/>
      <c r="CQ81" s="1101" t="n"/>
      <c r="CR81" s="1101" t="n"/>
      <c r="CS81" s="1101" t="n"/>
      <c r="CT81" s="1101" t="n"/>
      <c r="CU81" s="1101" t="n"/>
      <c r="CV81" s="1101" t="n"/>
      <c r="CW81" s="1101" t="n"/>
      <c r="CX81" s="1101" t="n"/>
      <c r="CY81" s="1101" t="n"/>
      <c r="CZ81" s="1101" t="n"/>
      <c r="DA81" s="1101" t="n"/>
      <c r="DB81" s="1101" t="n"/>
      <c r="DC81" s="1101" t="n"/>
      <c r="DD81" s="1101" t="n"/>
      <c r="DE81" s="1101" t="n"/>
      <c r="DF81" s="1101" t="n"/>
      <c r="DG81" s="1101" t="n"/>
      <c r="DH81" s="1101" t="n"/>
      <c r="DI81" s="1101" t="n"/>
    </row>
    <row r="82" ht="16" customFormat="1" customHeight="1" s="140">
      <c r="A82" s="1101" t="n"/>
      <c r="B82" s="1101" t="n"/>
      <c r="C82" s="1101" t="n"/>
      <c r="D82" s="1101" t="n"/>
      <c r="E82" s="375" t="inlineStr">
        <is>
          <t>净资产</t>
        </is>
      </c>
      <c r="F82" s="1344">
        <f>B80</f>
        <v/>
      </c>
      <c r="G82" s="144" t="n"/>
      <c r="H82" s="144" t="n"/>
      <c r="I82" s="144" t="n"/>
      <c r="J82" s="144" t="n"/>
      <c r="K82" s="144" t="n"/>
      <c r="L82" s="144" t="n"/>
      <c r="M82" s="144" t="n"/>
      <c r="N82" s="144" t="n"/>
      <c r="O82" s="144" t="n"/>
      <c r="P82" s="144" t="n"/>
      <c r="Q82" s="144" t="n"/>
      <c r="R82" s="144" t="n"/>
      <c r="S82" s="144" t="n"/>
      <c r="T82" s="230" t="n"/>
      <c r="U82" s="291" t="inlineStr">
        <is>
          <t>产品2</t>
        </is>
      </c>
      <c r="V82" s="292">
        <f>IF(V74&gt;V43,INT((V74-V43)*初始化表!E12),0)</f>
        <v/>
      </c>
      <c r="W82" s="292">
        <f>IF(W74&gt;W43,INT((W74-W43)*初始化表!F12),0)</f>
        <v/>
      </c>
      <c r="X82" s="292">
        <f>IF(X74&gt;X43,INT((X74-X43)*初始化表!G12),0)</f>
        <v/>
      </c>
      <c r="Y82" s="293">
        <f>IF(Y74&gt;Y43,INT((Y74-Y43)*初始化表!H12),0)</f>
        <v/>
      </c>
      <c r="Z82" s="1101" t="n"/>
      <c r="AA82" s="144" t="n"/>
      <c r="AB82" s="1101" t="n"/>
      <c r="AC82" s="1101" t="n"/>
      <c r="AD82" s="1101" t="n"/>
      <c r="AE82" s="1101" t="n"/>
      <c r="AF82" s="1101" t="n"/>
      <c r="AG82" s="1101" t="n"/>
      <c r="AH82" s="144" t="n"/>
      <c r="AI82" s="1233" t="inlineStr">
        <is>
          <t>分项指标排序报表</t>
        </is>
      </c>
      <c r="AJ82" s="1210" t="n"/>
      <c r="AK82" s="1210" t="n"/>
      <c r="AL82" s="1210" t="n"/>
      <c r="AM82" s="1210" t="n"/>
      <c r="AN82" s="1210" t="n"/>
      <c r="AO82" s="1210" t="n"/>
      <c r="AP82" s="1210" t="n"/>
      <c r="AQ82" s="1210" t="n"/>
      <c r="AR82" s="1210" t="n"/>
      <c r="AS82" s="1210" t="n"/>
      <c r="AT82" s="1210" t="n"/>
      <c r="AU82" s="1210" t="n"/>
      <c r="AV82" s="1234" t="n"/>
      <c r="AW82" s="1101" t="n"/>
      <c r="AX82" s="1101" t="n"/>
      <c r="AY82" s="1101" t="n"/>
      <c r="AZ82" s="144" t="n"/>
      <c r="BA82" s="1101" t="n"/>
      <c r="BB82" s="1101" t="n"/>
      <c r="BC82" s="1101" t="n"/>
      <c r="BD82" s="1101" t="n"/>
      <c r="BE82" s="1101" t="n"/>
      <c r="BF82" s="1101" t="n"/>
      <c r="BG82" s="1101" t="n"/>
      <c r="BH82" s="1101" t="n"/>
      <c r="BI82" s="1101" t="n"/>
      <c r="BJ82" s="1101" t="n"/>
      <c r="BK82" s="1101" t="n"/>
      <c r="BL82" s="1101" t="n"/>
      <c r="BM82" s="1101" t="n"/>
      <c r="BN82" s="1101" t="n"/>
      <c r="BO82" s="1101" t="n"/>
      <c r="BP82" s="1101" t="n"/>
      <c r="BQ82" s="1101" t="n"/>
      <c r="BR82" s="1106" t="n"/>
      <c r="BS82" s="1106" t="n"/>
      <c r="BT82" s="1106" t="n"/>
      <c r="BU82" s="1106" t="n"/>
      <c r="BV82" s="1106" t="n"/>
      <c r="BW82" s="1106" t="n"/>
      <c r="BX82" s="1106" t="n"/>
      <c r="BY82" s="1106" t="n"/>
      <c r="BZ82" s="1106" t="n"/>
      <c r="CA82" s="1106" t="n"/>
      <c r="CB82" s="1106" t="n"/>
      <c r="CC82" s="1106" t="n"/>
      <c r="CD82" s="1106" t="n"/>
      <c r="CE82" s="1106" t="n"/>
      <c r="CF82" s="1106" t="n"/>
      <c r="CG82" s="1106" t="n"/>
      <c r="CH82" s="1106" t="n"/>
      <c r="CI82" s="1106" t="n"/>
      <c r="CJ82" s="1106" t="n"/>
      <c r="CK82" s="1101" t="n"/>
      <c r="CL82" s="1101" t="n"/>
      <c r="CM82" s="1101" t="n"/>
      <c r="CN82" s="1101" t="n"/>
      <c r="CO82" s="1101" t="n"/>
      <c r="CP82" s="1101" t="n"/>
      <c r="CQ82" s="1101" t="n"/>
      <c r="CR82" s="1101" t="n"/>
      <c r="CS82" s="1101" t="n"/>
      <c r="CT82" s="1101" t="n"/>
      <c r="CU82" s="1101" t="n"/>
      <c r="CV82" s="1101" t="n"/>
      <c r="CW82" s="1101" t="n"/>
      <c r="CX82" s="1101" t="n"/>
      <c r="CY82" s="1101" t="n"/>
      <c r="CZ82" s="1101" t="n"/>
      <c r="DA82" s="1101" t="n"/>
      <c r="DB82" s="1101" t="n"/>
      <c r="DC82" s="1101" t="n"/>
      <c r="DD82" s="1101" t="n"/>
      <c r="DE82" s="1101" t="n"/>
      <c r="DF82" s="1101" t="n"/>
      <c r="DG82" s="1101" t="n"/>
      <c r="DH82" s="1101" t="n"/>
      <c r="DI82" s="1101" t="n"/>
    </row>
    <row r="83" ht="16" customFormat="1" customHeight="1" s="140">
      <c r="A83" s="1101" t="n"/>
      <c r="B83" s="1101" t="n"/>
      <c r="C83" s="1101" t="n"/>
      <c r="D83" s="1101" t="n"/>
      <c r="E83" s="375" t="inlineStr">
        <is>
          <t>人均利润率</t>
        </is>
      </c>
      <c r="F83" s="1344">
        <f>IF(初始化表!B1=1,F77/(L17+K18),F77/L17)</f>
        <v/>
      </c>
      <c r="G83" s="144" t="n"/>
      <c r="H83" s="144" t="n"/>
      <c r="I83" s="144" t="n"/>
      <c r="J83" s="144" t="n"/>
      <c r="K83" s="144" t="n"/>
      <c r="L83" s="144" t="n"/>
      <c r="M83" s="144" t="n"/>
      <c r="N83" s="144" t="n"/>
      <c r="O83" s="144" t="n"/>
      <c r="P83" s="144" t="n"/>
      <c r="Q83" s="144" t="n"/>
      <c r="R83" s="144" t="n"/>
      <c r="S83" s="144" t="n"/>
      <c r="T83" s="230" t="n"/>
      <c r="U83" s="291" t="inlineStr">
        <is>
          <t>产品3</t>
        </is>
      </c>
      <c r="V83" s="292">
        <f>IF(V75&gt;V44,INT((V75-V44)*初始化表!E13),0)</f>
        <v/>
      </c>
      <c r="W83" s="292">
        <f>IF(W75&gt;W44,INT((W75-W44)*初始化表!F13),0)</f>
        <v/>
      </c>
      <c r="X83" s="292">
        <f>IF(X75&gt;X44,INT((X75-X44)*初始化表!G13),0)</f>
        <v/>
      </c>
      <c r="Y83" s="293">
        <f>IF(Y75&gt;Y44,INT((Y75-Y44)*初始化表!H13),0)</f>
        <v/>
      </c>
      <c r="Z83" s="1101" t="n"/>
      <c r="AA83" s="144" t="n"/>
      <c r="AB83" s="1101" t="n"/>
      <c r="AC83" s="1101" t="n"/>
      <c r="AD83" s="1101" t="n"/>
      <c r="AE83" s="1101" t="n"/>
      <c r="AF83" s="1101" t="n"/>
      <c r="AG83" s="1101" t="n"/>
      <c r="AH83" s="144" t="n"/>
      <c r="AI83" s="375" t="inlineStr">
        <is>
          <t>公司</t>
        </is>
      </c>
      <c r="AJ83" s="1044" t="inlineStr">
        <is>
          <t>综合评分</t>
        </is>
      </c>
      <c r="AK83" s="1044" t="inlineStr">
        <is>
          <t>总评名次</t>
        </is>
      </c>
      <c r="AL83" s="1044" t="inlineStr">
        <is>
          <t>工人数</t>
        </is>
      </c>
      <c r="AM83" s="1044" t="inlineStr">
        <is>
          <t>机器数</t>
        </is>
      </c>
      <c r="AN83" s="1044" t="inlineStr">
        <is>
          <t>债券</t>
        </is>
      </c>
      <c r="AO83" s="1044" t="inlineStr">
        <is>
          <t>工资系数</t>
        </is>
      </c>
      <c r="AP83" s="1044" t="inlineStr">
        <is>
          <t>累计研发</t>
        </is>
      </c>
      <c r="AQ83" s="1044" t="inlineStr">
        <is>
          <t>累计分红</t>
        </is>
      </c>
      <c r="AR83" s="1044" t="inlineStr">
        <is>
          <t>净资产</t>
        </is>
      </c>
      <c r="AS83" s="1044" t="inlineStr">
        <is>
          <t>人均利润率</t>
        </is>
      </c>
      <c r="AT83" s="1044" t="inlineStr">
        <is>
          <t>资本利润率</t>
        </is>
      </c>
      <c r="AU83" s="1091">
        <f>IF(初始化表!$B1=1,"综合评分","")</f>
        <v/>
      </c>
      <c r="AV83" s="1239" t="n"/>
      <c r="AW83" s="1101" t="n"/>
      <c r="AX83" s="1105" t="n"/>
      <c r="AY83" s="1101" t="n"/>
      <c r="AZ83" s="144" t="n"/>
      <c r="BA83" s="1101" t="n"/>
      <c r="BB83" s="1101" t="n"/>
      <c r="BC83" s="1101" t="n"/>
      <c r="BD83" s="1101" t="n"/>
      <c r="BE83" s="1101" t="n"/>
      <c r="BF83" s="1101" t="n"/>
      <c r="BG83" s="1101" t="n"/>
      <c r="BH83" s="1101" t="n"/>
      <c r="BI83" s="1101" t="n"/>
      <c r="BJ83" s="1101" t="n"/>
      <c r="BK83" s="1101" t="n"/>
      <c r="BL83" s="1101" t="n"/>
      <c r="BM83" s="1101" t="n"/>
      <c r="BN83" s="1101" t="n"/>
      <c r="BO83" s="1101" t="n"/>
      <c r="BP83" s="1101" t="n"/>
      <c r="BQ83" s="1101" t="n"/>
      <c r="BR83" s="1106" t="n"/>
      <c r="BS83" s="1106" t="n"/>
      <c r="BT83" s="1106" t="n"/>
      <c r="BU83" s="1106" t="n"/>
      <c r="BV83" s="1106" t="n"/>
      <c r="BW83" s="1106" t="n"/>
      <c r="BX83" s="1106" t="n"/>
      <c r="BY83" s="1106" t="n"/>
      <c r="BZ83" s="1106" t="n"/>
      <c r="CA83" s="1106" t="n"/>
      <c r="CB83" s="1106" t="n"/>
      <c r="CC83" s="1106" t="n"/>
      <c r="CD83" s="1106" t="n"/>
      <c r="CE83" s="1106" t="n"/>
      <c r="CF83" s="1106" t="n"/>
      <c r="CG83" s="1106" t="n"/>
      <c r="CH83" s="1106" t="n"/>
      <c r="CI83" s="1106" t="n"/>
      <c r="CJ83" s="1106" t="n"/>
      <c r="CK83" s="1101" t="n"/>
      <c r="CL83" s="1101" t="n"/>
      <c r="CM83" s="1101" t="n"/>
      <c r="CN83" s="1101" t="n"/>
      <c r="CO83" s="1101" t="n"/>
      <c r="CP83" s="1101" t="n"/>
      <c r="CQ83" s="1101" t="n"/>
      <c r="CR83" s="1101" t="n"/>
      <c r="CS83" s="1101" t="n"/>
      <c r="CT83" s="1101" t="n"/>
      <c r="CU83" s="1101" t="n"/>
      <c r="CV83" s="1101" t="n"/>
      <c r="CW83" s="1101" t="n"/>
      <c r="CX83" s="1101" t="n"/>
      <c r="CY83" s="1101" t="n"/>
      <c r="CZ83" s="1101" t="n"/>
      <c r="DA83" s="1101" t="n"/>
      <c r="DB83" s="1101" t="n"/>
      <c r="DC83" s="1101" t="n"/>
      <c r="DD83" s="1101" t="n"/>
      <c r="DE83" s="1101" t="n"/>
      <c r="DF83" s="1101" t="n"/>
      <c r="DG83" s="1101" t="n"/>
      <c r="DH83" s="1101" t="n"/>
      <c r="DI83" s="1101" t="n"/>
    </row>
    <row r="84" ht="16" customFormat="1" customHeight="1" s="140">
      <c r="A84" s="1101" t="n"/>
      <c r="B84" s="1101" t="n"/>
      <c r="C84" s="1101" t="n"/>
      <c r="D84" s="1101" t="n"/>
      <c r="E84" s="384" t="inlineStr">
        <is>
          <t>总资本利润率</t>
        </is>
      </c>
      <c r="F84" s="1349">
        <f>F77/(F82+F75+C37)</f>
        <v/>
      </c>
      <c r="G84" s="144" t="n"/>
      <c r="H84" s="386" t="inlineStr">
        <is>
          <t>上期需求</t>
        </is>
      </c>
      <c r="I84" s="411" t="inlineStr">
        <is>
          <t>市场1</t>
        </is>
      </c>
      <c r="J84" s="411" t="inlineStr">
        <is>
          <t>市场2</t>
        </is>
      </c>
      <c r="K84" s="411" t="inlineStr">
        <is>
          <t>市场3</t>
        </is>
      </c>
      <c r="L84" s="411" t="inlineStr">
        <is>
          <t>市场4</t>
        </is>
      </c>
      <c r="M84" s="402" t="inlineStr">
        <is>
          <t>总需求</t>
        </is>
      </c>
      <c r="N84" s="386" t="inlineStr">
        <is>
          <t>上期价格</t>
        </is>
      </c>
      <c r="O84" s="411" t="inlineStr">
        <is>
          <t>市场1</t>
        </is>
      </c>
      <c r="P84" s="411" t="inlineStr">
        <is>
          <t>市场2</t>
        </is>
      </c>
      <c r="Q84" s="411" t="inlineStr">
        <is>
          <t>市场3</t>
        </is>
      </c>
      <c r="R84" s="414" t="inlineStr">
        <is>
          <t>市场4</t>
        </is>
      </c>
      <c r="S84" s="144" t="n"/>
      <c r="T84" s="230" t="n"/>
      <c r="U84" s="294" t="inlineStr">
        <is>
          <t>产品4</t>
        </is>
      </c>
      <c r="V84" s="295">
        <f>IF(V76&gt;V45,INT((V76-V45)*初始化表!E14),0)</f>
        <v/>
      </c>
      <c r="W84" s="295">
        <f>IF(W76&gt;W45,INT((W76-W45)*初始化表!F14),0)</f>
        <v/>
      </c>
      <c r="X84" s="295">
        <f>IF(X76&gt;X45,INT((X76-X45)*初始化表!G14),0)</f>
        <v/>
      </c>
      <c r="Y84" s="296">
        <f>IF(Y76&gt;Y45,INT((Y76-Y45)*初始化表!H14),0)</f>
        <v/>
      </c>
      <c r="Z84" s="1101" t="n"/>
      <c r="AA84" s="144" t="n"/>
      <c r="AB84" s="1101" t="n"/>
      <c r="AC84" s="1101" t="n"/>
      <c r="AD84" s="1101" t="n"/>
      <c r="AE84" s="1101" t="n"/>
      <c r="AF84" s="1101" t="n"/>
      <c r="AG84" s="1101" t="n"/>
      <c r="AH84" s="144" t="n"/>
      <c r="AI84" s="329" t="n"/>
      <c r="AJ84" s="434" t="n"/>
      <c r="AK84" s="434" t="n"/>
      <c r="AL84" s="434" t="n"/>
      <c r="AM84" s="434" t="n"/>
      <c r="AN84" s="434" t="n"/>
      <c r="AO84" s="434" t="n"/>
      <c r="AP84" s="434" t="n"/>
      <c r="AQ84" s="434" t="n"/>
      <c r="AR84" s="434" t="n"/>
      <c r="AS84" s="434" t="n"/>
      <c r="AT84" s="434" t="n"/>
      <c r="AU84" s="1084" t="n"/>
      <c r="AV84" s="1085" t="n"/>
      <c r="AW84" s="1101" t="n"/>
      <c r="AX84" s="1101" t="n"/>
      <c r="AY84" s="1101" t="n"/>
      <c r="AZ84" s="144" t="n"/>
      <c r="BA84" s="1101" t="n"/>
      <c r="BB84" s="1101" t="n"/>
      <c r="BC84" s="1101" t="n"/>
      <c r="BD84" s="1101" t="n"/>
      <c r="BE84" s="1101" t="n"/>
      <c r="BF84" s="1101" t="n"/>
      <c r="BG84" s="1101" t="n"/>
      <c r="BH84" s="1101" t="n"/>
      <c r="BI84" s="1101" t="n"/>
      <c r="BJ84" s="1101" t="n"/>
      <c r="BK84" s="1101" t="n"/>
      <c r="BL84" s="1101" t="n"/>
      <c r="BM84" s="1101" t="n"/>
      <c r="BN84" s="1101" t="n"/>
      <c r="BO84" s="1101" t="n"/>
      <c r="BP84" s="1101" t="n"/>
      <c r="BQ84" s="1101" t="n"/>
      <c r="BR84" s="1106" t="n"/>
      <c r="BS84" s="1106" t="n"/>
      <c r="BT84" s="1106" t="n"/>
      <c r="BU84" s="1106" t="n"/>
      <c r="BV84" s="1106" t="n"/>
      <c r="BW84" s="1106" t="n"/>
      <c r="BX84" s="1106" t="n"/>
      <c r="BY84" s="1106" t="n"/>
      <c r="BZ84" s="1106" t="n"/>
      <c r="CA84" s="1106" t="n"/>
      <c r="CB84" s="1106" t="n"/>
      <c r="CC84" s="1106" t="n"/>
      <c r="CD84" s="1106" t="n"/>
      <c r="CE84" s="1106" t="n"/>
      <c r="CF84" s="1106" t="n"/>
      <c r="CG84" s="1106" t="n"/>
      <c r="CH84" s="1106" t="n"/>
      <c r="CI84" s="1106" t="n"/>
      <c r="CJ84" s="1106" t="n"/>
      <c r="CK84" s="1101" t="n"/>
      <c r="CL84" s="1101" t="n"/>
      <c r="CM84" s="1101" t="n"/>
      <c r="CN84" s="1101" t="n"/>
      <c r="CO84" s="1101" t="n"/>
      <c r="CP84" s="1101" t="n"/>
      <c r="CQ84" s="1101" t="n"/>
      <c r="CR84" s="1101" t="n"/>
      <c r="CS84" s="1101" t="n"/>
      <c r="CT84" s="1101" t="n"/>
      <c r="CU84" s="1101" t="n"/>
      <c r="CV84" s="1101" t="n"/>
      <c r="CW84" s="1101" t="n"/>
      <c r="CX84" s="1101" t="n"/>
      <c r="CY84" s="1101" t="n"/>
      <c r="CZ84" s="1101" t="n"/>
      <c r="DA84" s="1101" t="n"/>
      <c r="DB84" s="1101" t="n"/>
      <c r="DC84" s="1101" t="n"/>
      <c r="DD84" s="1101" t="n"/>
      <c r="DE84" s="1101" t="n"/>
      <c r="DF84" s="1101" t="n"/>
      <c r="DG84" s="1101" t="n"/>
      <c r="DH84" s="1101" t="n"/>
      <c r="DI84" s="1101" t="n"/>
    </row>
    <row r="85" ht="16" customFormat="1" customHeight="1" s="140">
      <c r="A85" s="1101" t="n"/>
      <c r="B85" s="1101" t="n"/>
      <c r="C85" s="1101" t="n"/>
      <c r="D85" s="1101" t="n"/>
      <c r="E85" s="1101" t="n"/>
      <c r="F85" s="1101" t="n"/>
      <c r="G85" s="144" t="n"/>
      <c r="H85" s="387" t="inlineStr">
        <is>
          <t>产品1</t>
        </is>
      </c>
      <c r="I85" s="185">
        <f>V17</f>
        <v/>
      </c>
      <c r="J85" s="185">
        <f>W17</f>
        <v/>
      </c>
      <c r="K85" s="185">
        <f>X17</f>
        <v/>
      </c>
      <c r="L85" s="185">
        <f>Y17</f>
        <v/>
      </c>
      <c r="M85" s="412">
        <f>SUM(I85:L85)</f>
        <v/>
      </c>
      <c r="N85" s="387" t="inlineStr">
        <is>
          <t>产品1</t>
        </is>
      </c>
      <c r="O85" s="185">
        <f>V23</f>
        <v/>
      </c>
      <c r="P85" s="185">
        <f>W23</f>
        <v/>
      </c>
      <c r="Q85" s="185">
        <f>X23</f>
        <v/>
      </c>
      <c r="R85" s="186">
        <f>Y23</f>
        <v/>
      </c>
      <c r="S85" s="144" t="n"/>
      <c r="T85" s="230" t="n"/>
      <c r="U85" s="1101" t="n"/>
      <c r="V85" s="1101" t="n"/>
      <c r="W85" s="1101" t="n"/>
      <c r="X85" s="1101" t="n"/>
      <c r="Y85" s="1101" t="n"/>
      <c r="Z85" s="1101" t="n"/>
      <c r="AA85" s="144" t="n"/>
      <c r="AB85" s="1101" t="n"/>
      <c r="AC85" s="1101" t="n"/>
      <c r="AD85" s="1101" t="n"/>
      <c r="AE85" s="1101" t="n"/>
      <c r="AF85" s="1101" t="n"/>
      <c r="AG85" s="1101" t="n"/>
      <c r="AH85" s="144" t="n"/>
      <c r="AI85" s="332" t="n"/>
      <c r="AJ85" s="435" t="n"/>
      <c r="AK85" s="435" t="n"/>
      <c r="AL85" s="435" t="n"/>
      <c r="AM85" s="435" t="n"/>
      <c r="AN85" s="435" t="n"/>
      <c r="AO85" s="435" t="n"/>
      <c r="AP85" s="435" t="n"/>
      <c r="AQ85" s="435" t="n"/>
      <c r="AR85" s="435" t="n"/>
      <c r="AS85" s="435" t="n"/>
      <c r="AT85" s="435" t="n"/>
      <c r="AU85" s="1084" t="n"/>
      <c r="AV85" s="1085" t="n"/>
      <c r="AW85" s="1101" t="n"/>
      <c r="AX85" s="1101" t="n"/>
      <c r="AY85" s="1101" t="n"/>
      <c r="AZ85" s="144" t="n"/>
      <c r="BA85" s="1101" t="n"/>
      <c r="BB85" s="1101" t="n"/>
      <c r="BC85" s="1101" t="n"/>
      <c r="BD85" s="1101" t="n"/>
      <c r="BE85" s="1101" t="n"/>
      <c r="BF85" s="1101" t="n"/>
      <c r="BG85" s="1101" t="n"/>
      <c r="BH85" s="1101" t="n"/>
      <c r="BI85" s="1101" t="n"/>
      <c r="BJ85" s="1101" t="n"/>
      <c r="BK85" s="1101" t="n"/>
      <c r="BL85" s="1101" t="n"/>
      <c r="BM85" s="1101" t="n"/>
      <c r="BN85" s="1101" t="n"/>
      <c r="BO85" s="1101" t="n"/>
      <c r="BP85" s="1101" t="n"/>
      <c r="BQ85" s="1101" t="n"/>
      <c r="BR85" s="1106" t="n"/>
      <c r="BS85" s="1106" t="n"/>
      <c r="BT85" s="1106" t="n"/>
      <c r="BU85" s="1106" t="n"/>
      <c r="BV85" s="1106" t="n"/>
      <c r="BW85" s="1106" t="n"/>
      <c r="BX85" s="1106" t="n"/>
      <c r="BY85" s="1106" t="n"/>
      <c r="BZ85" s="1106" t="n"/>
      <c r="CA85" s="1106" t="n"/>
      <c r="CB85" s="1106" t="n"/>
      <c r="CC85" s="1106" t="n"/>
      <c r="CD85" s="1106" t="n"/>
      <c r="CE85" s="1106" t="n"/>
      <c r="CF85" s="1106" t="n"/>
      <c r="CG85" s="1106" t="n"/>
      <c r="CH85" s="1106" t="n"/>
      <c r="CI85" s="1106" t="n"/>
      <c r="CJ85" s="1106" t="n"/>
      <c r="CK85" s="1101" t="n"/>
      <c r="CL85" s="1101" t="n"/>
      <c r="CM85" s="1101" t="n"/>
      <c r="CN85" s="1101" t="n"/>
      <c r="CO85" s="1101" t="n"/>
      <c r="CP85" s="1101" t="n"/>
      <c r="CQ85" s="1101" t="n"/>
      <c r="CR85" s="1101" t="n"/>
      <c r="CS85" s="1101" t="n"/>
      <c r="CT85" s="1101" t="n"/>
      <c r="CU85" s="1101" t="n"/>
      <c r="CV85" s="1101" t="n"/>
      <c r="CW85" s="1101" t="n"/>
      <c r="CX85" s="1101" t="n"/>
      <c r="CY85" s="1101" t="n"/>
      <c r="CZ85" s="1101" t="n"/>
      <c r="DA85" s="1101" t="n"/>
      <c r="DB85" s="1101" t="n"/>
      <c r="DC85" s="1101" t="n"/>
      <c r="DD85" s="1101" t="n"/>
      <c r="DE85" s="1101" t="n"/>
      <c r="DF85" s="1101" t="n"/>
      <c r="DG85" s="1101" t="n"/>
      <c r="DH85" s="1101" t="n"/>
      <c r="DI85" s="1101" t="n"/>
    </row>
    <row r="86" ht="16" customFormat="1" customHeight="1" s="140">
      <c r="A86" s="1101" t="n"/>
      <c r="B86" s="1101" t="n"/>
      <c r="C86" s="1101" t="n"/>
      <c r="D86" s="1101" t="n"/>
      <c r="E86" s="1101" t="n"/>
      <c r="F86" s="1101" t="n"/>
      <c r="G86" s="144" t="n"/>
      <c r="H86" s="387" t="inlineStr">
        <is>
          <t>产品2</t>
        </is>
      </c>
      <c r="I86" s="185">
        <f>V18</f>
        <v/>
      </c>
      <c r="J86" s="185">
        <f>W18</f>
        <v/>
      </c>
      <c r="K86" s="185">
        <f>X18</f>
        <v/>
      </c>
      <c r="L86" s="185">
        <f>Y18</f>
        <v/>
      </c>
      <c r="M86" s="412">
        <f>SUM(I86:L86)</f>
        <v/>
      </c>
      <c r="N86" s="387" t="inlineStr">
        <is>
          <t>产品2</t>
        </is>
      </c>
      <c r="O86" s="185">
        <f>V24</f>
        <v/>
      </c>
      <c r="P86" s="185">
        <f>W24</f>
        <v/>
      </c>
      <c r="Q86" s="185">
        <f>X24</f>
        <v/>
      </c>
      <c r="R86" s="186">
        <f>Y24</f>
        <v/>
      </c>
      <c r="S86" s="144" t="n"/>
      <c r="T86" s="230" t="n"/>
      <c r="U86" s="1101" t="n"/>
      <c r="V86" s="1101" t="n"/>
      <c r="W86" s="1101" t="n"/>
      <c r="X86" s="1101" t="n"/>
      <c r="Y86" s="1101" t="n"/>
      <c r="Z86" s="1101" t="n"/>
      <c r="AA86" s="144" t="n"/>
      <c r="AB86" s="1101" t="n"/>
      <c r="AC86" s="1101" t="n"/>
      <c r="AD86" s="1101" t="n"/>
      <c r="AE86" s="1101" t="n"/>
      <c r="AF86" s="1101" t="n"/>
      <c r="AG86" s="1101" t="n"/>
      <c r="AH86" s="144" t="n"/>
      <c r="AI86" s="332" t="n"/>
      <c r="AJ86" s="435" t="n"/>
      <c r="AK86" s="435" t="n"/>
      <c r="AL86" s="435" t="n"/>
      <c r="AM86" s="435" t="n"/>
      <c r="AN86" s="435" t="n"/>
      <c r="AO86" s="435" t="n"/>
      <c r="AP86" s="435" t="n"/>
      <c r="AQ86" s="435" t="n"/>
      <c r="AR86" s="435" t="n"/>
      <c r="AS86" s="435" t="n"/>
      <c r="AT86" s="435" t="n"/>
      <c r="AU86" s="1084" t="n"/>
      <c r="AV86" s="1085" t="n"/>
      <c r="AW86" s="1101" t="n"/>
      <c r="AX86" s="1101" t="n"/>
      <c r="AY86" s="1101" t="n"/>
      <c r="AZ86" s="144" t="n"/>
      <c r="BA86" s="1101" t="n"/>
      <c r="BB86" s="1101" t="n"/>
      <c r="BC86" s="1101" t="n"/>
      <c r="BD86" s="1101" t="n"/>
      <c r="BE86" s="1101" t="n"/>
      <c r="BF86" s="1101" t="n"/>
      <c r="BG86" s="1101" t="n"/>
      <c r="BH86" s="1101" t="n"/>
      <c r="BI86" s="1101" t="n"/>
      <c r="BJ86" s="1101" t="n"/>
      <c r="BK86" s="1101" t="n"/>
      <c r="BL86" s="1101" t="n"/>
      <c r="BM86" s="1101" t="n"/>
      <c r="BN86" s="1101" t="n"/>
      <c r="BO86" s="1101" t="n"/>
      <c r="BP86" s="1101" t="n"/>
      <c r="BQ86" s="1101" t="n"/>
      <c r="BR86" s="1106" t="n"/>
      <c r="BS86" s="1106" t="n"/>
      <c r="BT86" s="1106" t="n"/>
      <c r="BU86" s="1106" t="n"/>
      <c r="BV86" s="1106" t="n"/>
      <c r="BW86" s="1106" t="n"/>
      <c r="BX86" s="1106" t="n"/>
      <c r="BY86" s="1106" t="n"/>
      <c r="BZ86" s="1106" t="n"/>
      <c r="CA86" s="1106" t="n"/>
      <c r="CB86" s="1106" t="n"/>
      <c r="CC86" s="1106" t="n"/>
      <c r="CD86" s="1106" t="n"/>
      <c r="CE86" s="1106" t="n"/>
      <c r="CF86" s="1106" t="n"/>
      <c r="CG86" s="1106" t="n"/>
      <c r="CH86" s="1106" t="n"/>
      <c r="CI86" s="1106" t="n"/>
      <c r="CJ86" s="1106" t="n"/>
      <c r="CK86" s="1101" t="n"/>
      <c r="CL86" s="1101" t="n"/>
      <c r="CM86" s="1101" t="n"/>
      <c r="CN86" s="1101" t="n"/>
      <c r="CO86" s="1101" t="n"/>
      <c r="CP86" s="1101" t="n"/>
      <c r="CQ86" s="1101" t="n"/>
      <c r="CR86" s="1101" t="n"/>
      <c r="CS86" s="1101" t="n"/>
      <c r="CT86" s="1101" t="n"/>
      <c r="CU86" s="1101" t="n"/>
      <c r="CV86" s="1101" t="n"/>
      <c r="CW86" s="1101" t="n"/>
      <c r="CX86" s="1101" t="n"/>
      <c r="CY86" s="1101" t="n"/>
      <c r="CZ86" s="1101" t="n"/>
      <c r="DA86" s="1101" t="n"/>
      <c r="DB86" s="1101" t="n"/>
      <c r="DC86" s="1101" t="n"/>
      <c r="DD86" s="1101" t="n"/>
      <c r="DE86" s="1101" t="n"/>
      <c r="DF86" s="1101" t="n"/>
      <c r="DG86" s="1101" t="n"/>
      <c r="DH86" s="1101" t="n"/>
      <c r="DI86" s="1101" t="n"/>
    </row>
    <row r="87" ht="16" customFormat="1" customHeight="1" s="140">
      <c r="A87" s="1101" t="n"/>
      <c r="B87" s="1101" t="n"/>
      <c r="C87" s="1101" t="n"/>
      <c r="D87" s="1101" t="n"/>
      <c r="E87" s="1101" t="n"/>
      <c r="F87" s="1101" t="n"/>
      <c r="G87" s="144" t="n"/>
      <c r="H87" s="387" t="inlineStr">
        <is>
          <t>产品3</t>
        </is>
      </c>
      <c r="I87" s="185">
        <f>V19</f>
        <v/>
      </c>
      <c r="J87" s="185">
        <f>W19</f>
        <v/>
      </c>
      <c r="K87" s="185">
        <f>X19</f>
        <v/>
      </c>
      <c r="L87" s="185">
        <f>Y19</f>
        <v/>
      </c>
      <c r="M87" s="412">
        <f>SUM(I87:L87)</f>
        <v/>
      </c>
      <c r="N87" s="387" t="inlineStr">
        <is>
          <t>产品3</t>
        </is>
      </c>
      <c r="O87" s="185">
        <f>V25</f>
        <v/>
      </c>
      <c r="P87" s="185">
        <f>W25</f>
        <v/>
      </c>
      <c r="Q87" s="185">
        <f>X25</f>
        <v/>
      </c>
      <c r="R87" s="186">
        <f>Y25</f>
        <v/>
      </c>
      <c r="S87" s="144" t="n"/>
      <c r="T87" s="230" t="n"/>
      <c r="U87" s="1101" t="n"/>
      <c r="V87" s="1101" t="n"/>
      <c r="W87" s="1101" t="n"/>
      <c r="X87" s="1101" t="n"/>
      <c r="Y87" s="1101" t="n"/>
      <c r="Z87" s="1101" t="n"/>
      <c r="AA87" s="144" t="n"/>
      <c r="AB87" s="1101" t="n"/>
      <c r="AC87" s="1101" t="n"/>
      <c r="AD87" s="1101" t="n"/>
      <c r="AE87" s="1101" t="n"/>
      <c r="AF87" s="1101" t="n"/>
      <c r="AG87" s="1101" t="n"/>
      <c r="AH87" s="144" t="n"/>
      <c r="AI87" s="332" t="n"/>
      <c r="AJ87" s="435" t="n"/>
      <c r="AK87" s="435" t="n"/>
      <c r="AL87" s="435" t="n"/>
      <c r="AM87" s="435" t="n"/>
      <c r="AN87" s="435" t="n"/>
      <c r="AO87" s="435" t="n"/>
      <c r="AP87" s="435" t="n"/>
      <c r="AQ87" s="435" t="n"/>
      <c r="AR87" s="435" t="n"/>
      <c r="AS87" s="435" t="n"/>
      <c r="AT87" s="435" t="n"/>
      <c r="AU87" s="1084" t="n"/>
      <c r="AV87" s="1085" t="n"/>
      <c r="AW87" s="1101" t="n"/>
      <c r="AX87" s="1101" t="n"/>
      <c r="AY87" s="1101" t="n"/>
      <c r="AZ87" s="144" t="n"/>
      <c r="BA87" s="1101" t="n"/>
      <c r="BB87" s="1101" t="n"/>
      <c r="BC87" s="1101" t="n"/>
      <c r="BD87" s="1101" t="n"/>
      <c r="BE87" s="1101" t="n"/>
      <c r="BF87" s="1101" t="n"/>
      <c r="BG87" s="1101" t="n"/>
      <c r="BH87" s="1101" t="n"/>
      <c r="BI87" s="1101" t="n"/>
      <c r="BJ87" s="1101" t="n"/>
      <c r="BK87" s="1101" t="n"/>
      <c r="BL87" s="1101" t="n"/>
      <c r="BM87" s="1101" t="n"/>
      <c r="BN87" s="1101" t="n"/>
      <c r="BO87" s="1101" t="n"/>
      <c r="BP87" s="1101" t="n"/>
      <c r="BQ87" s="1101" t="n"/>
      <c r="BR87" s="1106" t="n"/>
      <c r="BS87" s="1106" t="n"/>
      <c r="BT87" s="1106" t="n"/>
      <c r="BU87" s="1106" t="n"/>
      <c r="BV87" s="1106" t="n"/>
      <c r="BW87" s="1106" t="n"/>
      <c r="BX87" s="1106" t="n"/>
      <c r="BY87" s="1106" t="n"/>
      <c r="BZ87" s="1106" t="n"/>
      <c r="CA87" s="1106" t="n"/>
      <c r="CB87" s="1106" t="n"/>
      <c r="CC87" s="1106" t="n"/>
      <c r="CD87" s="1106" t="n"/>
      <c r="CE87" s="1106" t="n"/>
      <c r="CF87" s="1106" t="n"/>
      <c r="CG87" s="1106" t="n"/>
      <c r="CH87" s="1106" t="n"/>
      <c r="CI87" s="1106" t="n"/>
      <c r="CJ87" s="1106" t="n"/>
      <c r="CK87" s="1101" t="n"/>
      <c r="CL87" s="1101" t="n"/>
      <c r="CM87" s="1101" t="n"/>
      <c r="CN87" s="1101" t="n"/>
      <c r="CO87" s="1101" t="n"/>
      <c r="CP87" s="1101" t="n"/>
      <c r="CQ87" s="1101" t="n"/>
      <c r="CR87" s="1101" t="n"/>
      <c r="CS87" s="1101" t="n"/>
      <c r="CT87" s="1101" t="n"/>
      <c r="CU87" s="1101" t="n"/>
      <c r="CV87" s="1101" t="n"/>
      <c r="CW87" s="1101" t="n"/>
      <c r="CX87" s="1101" t="n"/>
      <c r="CY87" s="1101" t="n"/>
      <c r="CZ87" s="1101" t="n"/>
      <c r="DA87" s="1101" t="n"/>
      <c r="DB87" s="1101" t="n"/>
      <c r="DC87" s="1101" t="n"/>
      <c r="DD87" s="1101" t="n"/>
      <c r="DE87" s="1101" t="n"/>
      <c r="DF87" s="1101" t="n"/>
      <c r="DG87" s="1101" t="n"/>
      <c r="DH87" s="1101" t="n"/>
      <c r="DI87" s="1101" t="n"/>
    </row>
    <row r="88" ht="16" customFormat="1" customHeight="1" s="140">
      <c r="A88" s="1101" t="n"/>
      <c r="B88" s="1101" t="n"/>
      <c r="C88" s="1101" t="n"/>
      <c r="D88" s="1101" t="n"/>
      <c r="E88" s="1101" t="n"/>
      <c r="F88" s="1101" t="n"/>
      <c r="G88" s="144" t="n"/>
      <c r="H88" s="388" t="inlineStr">
        <is>
          <t>产品4</t>
        </is>
      </c>
      <c r="I88" s="410">
        <f>V20</f>
        <v/>
      </c>
      <c r="J88" s="410">
        <f>W20</f>
        <v/>
      </c>
      <c r="K88" s="410">
        <f>X20</f>
        <v/>
      </c>
      <c r="L88" s="410">
        <f>Y20</f>
        <v/>
      </c>
      <c r="M88" s="413">
        <f>SUM(I88:L88)</f>
        <v/>
      </c>
      <c r="N88" s="388" t="inlineStr">
        <is>
          <t>产品4</t>
        </is>
      </c>
      <c r="O88" s="410">
        <f>V26</f>
        <v/>
      </c>
      <c r="P88" s="410">
        <f>W26</f>
        <v/>
      </c>
      <c r="Q88" s="410">
        <f>X26</f>
        <v/>
      </c>
      <c r="R88" s="419">
        <f>Y26</f>
        <v/>
      </c>
      <c r="S88" s="144" t="n"/>
      <c r="T88" s="230" t="n"/>
      <c r="U88" s="1101" t="n"/>
      <c r="V88" s="1101" t="n"/>
      <c r="W88" s="1101" t="n"/>
      <c r="X88" s="1101" t="n"/>
      <c r="Y88" s="1101" t="n"/>
      <c r="Z88" s="1101" t="n"/>
      <c r="AA88" s="144" t="n"/>
      <c r="AB88" s="1101" t="n"/>
      <c r="AC88" s="1101" t="n"/>
      <c r="AD88" s="1101" t="n"/>
      <c r="AE88" s="1101" t="n"/>
      <c r="AF88" s="1101" t="n"/>
      <c r="AG88" s="1101" t="n"/>
      <c r="AH88" s="144" t="n"/>
      <c r="AI88" s="332" t="n"/>
      <c r="AJ88" s="435" t="n"/>
      <c r="AK88" s="435" t="n"/>
      <c r="AL88" s="435" t="n"/>
      <c r="AM88" s="435" t="n"/>
      <c r="AN88" s="435" t="n"/>
      <c r="AO88" s="435" t="n"/>
      <c r="AP88" s="435" t="n"/>
      <c r="AQ88" s="435" t="n"/>
      <c r="AR88" s="435" t="n"/>
      <c r="AS88" s="435" t="n"/>
      <c r="AT88" s="435" t="n"/>
      <c r="AU88" s="1084" t="n"/>
      <c r="AV88" s="1085" t="n"/>
      <c r="AW88" s="1101" t="n"/>
      <c r="AX88" s="1101" t="n"/>
      <c r="AY88" s="1101" t="n"/>
      <c r="AZ88" s="144" t="n"/>
      <c r="BA88" s="1101" t="n"/>
      <c r="BB88" s="1101" t="n"/>
      <c r="BC88" s="1101" t="n"/>
      <c r="BD88" s="1101" t="n"/>
      <c r="BE88" s="1101" t="n"/>
      <c r="BF88" s="1101" t="n"/>
      <c r="BG88" s="1101" t="n"/>
      <c r="BH88" s="1101" t="n"/>
      <c r="BI88" s="1101" t="n"/>
      <c r="BJ88" s="1101" t="n"/>
      <c r="BK88" s="1101" t="n"/>
      <c r="BL88" s="1101" t="n"/>
      <c r="BM88" s="1101" t="n"/>
      <c r="BN88" s="1101" t="n"/>
      <c r="BO88" s="1101" t="n"/>
      <c r="BP88" s="1101" t="n"/>
      <c r="BQ88" s="1101" t="n"/>
      <c r="BR88" s="1106" t="n"/>
      <c r="BS88" s="1106" t="n"/>
      <c r="BT88" s="1106" t="n"/>
      <c r="BU88" s="1106" t="n"/>
      <c r="BV88" s="1106" t="n"/>
      <c r="BW88" s="1106" t="n"/>
      <c r="BX88" s="1106" t="n"/>
      <c r="BY88" s="1106" t="n"/>
      <c r="BZ88" s="1106" t="n"/>
      <c r="CA88" s="1106" t="n"/>
      <c r="CB88" s="1106" t="n"/>
      <c r="CC88" s="1106" t="n"/>
      <c r="CD88" s="1106" t="n"/>
      <c r="CE88" s="1106" t="n"/>
      <c r="CF88" s="1106" t="n"/>
      <c r="CG88" s="1106" t="n"/>
      <c r="CH88" s="1106" t="n"/>
      <c r="CI88" s="1106" t="n"/>
      <c r="CJ88" s="1106" t="n"/>
      <c r="CK88" s="1101" t="n"/>
      <c r="CL88" s="1101" t="n"/>
      <c r="CM88" s="1101" t="n"/>
      <c r="CN88" s="1101" t="n"/>
      <c r="CO88" s="1101" t="n"/>
      <c r="CP88" s="1101" t="n"/>
      <c r="CQ88" s="1101" t="n"/>
      <c r="CR88" s="1101" t="n"/>
      <c r="CS88" s="1101" t="n"/>
      <c r="CT88" s="1101" t="n"/>
      <c r="CU88" s="1101" t="n"/>
      <c r="CV88" s="1101" t="n"/>
      <c r="CW88" s="1101" t="n"/>
      <c r="CX88" s="1101" t="n"/>
      <c r="CY88" s="1101" t="n"/>
      <c r="CZ88" s="1101" t="n"/>
      <c r="DA88" s="1101" t="n"/>
      <c r="DB88" s="1101" t="n"/>
      <c r="DC88" s="1101" t="n"/>
      <c r="DD88" s="1101" t="n"/>
      <c r="DE88" s="1101" t="n"/>
      <c r="DF88" s="1101" t="n"/>
      <c r="DG88" s="1101" t="n"/>
      <c r="DH88" s="1101" t="n"/>
      <c r="DI88" s="1101" t="n"/>
    </row>
    <row r="89" ht="16" customFormat="1" customHeight="1" s="140">
      <c r="A89" s="1101" t="n"/>
      <c r="B89" s="1101" t="n"/>
      <c r="C89" s="1101" t="n"/>
      <c r="D89" s="1101" t="n"/>
      <c r="E89" s="1101" t="n"/>
      <c r="F89" s="1101" t="n"/>
      <c r="G89" s="144" t="n"/>
      <c r="H89" s="144" t="n"/>
      <c r="I89" s="144" t="n"/>
      <c r="J89" s="144" t="n"/>
      <c r="K89" s="144" t="n"/>
      <c r="L89" s="144" t="n"/>
      <c r="M89" s="144" t="n"/>
      <c r="N89" s="144" t="n"/>
      <c r="O89" s="144" t="n"/>
      <c r="P89" s="144" t="n"/>
      <c r="Q89" s="144" t="n"/>
      <c r="R89" s="144" t="n"/>
      <c r="S89" s="144" t="n"/>
      <c r="T89" s="230" t="n"/>
      <c r="U89" s="1101" t="n"/>
      <c r="V89" s="1101" t="n"/>
      <c r="W89" s="1101" t="n"/>
      <c r="X89" s="1101" t="n"/>
      <c r="Y89" s="1101" t="n"/>
      <c r="Z89" s="1101" t="n"/>
      <c r="AA89" s="144" t="n"/>
      <c r="AB89" s="1101" t="n"/>
      <c r="AC89" s="1101" t="n"/>
      <c r="AD89" s="1101" t="n"/>
      <c r="AE89" s="1101" t="n"/>
      <c r="AF89" s="1101" t="n"/>
      <c r="AG89" s="1101" t="n"/>
      <c r="AH89" s="144" t="n"/>
      <c r="AI89" s="332" t="n"/>
      <c r="AJ89" s="435" t="n"/>
      <c r="AK89" s="435" t="n"/>
      <c r="AL89" s="435" t="n"/>
      <c r="AM89" s="435" t="n"/>
      <c r="AN89" s="435" t="n"/>
      <c r="AO89" s="435" t="n"/>
      <c r="AP89" s="435" t="n"/>
      <c r="AQ89" s="435" t="n"/>
      <c r="AR89" s="435" t="n"/>
      <c r="AS89" s="435" t="n"/>
      <c r="AT89" s="435" t="n"/>
      <c r="AU89" s="1084" t="n"/>
      <c r="AV89" s="1085" t="n"/>
      <c r="AW89" s="1101" t="n"/>
      <c r="AX89" s="1101" t="n"/>
      <c r="AY89" s="1101" t="n"/>
      <c r="AZ89" s="144" t="n"/>
      <c r="BA89" s="1101" t="n"/>
      <c r="BB89" s="1101" t="n"/>
      <c r="BC89" s="1101" t="n"/>
      <c r="BD89" s="1101" t="n"/>
      <c r="BE89" s="1101" t="n"/>
      <c r="BF89" s="1101" t="n"/>
      <c r="BG89" s="1101" t="n"/>
      <c r="BH89" s="1101" t="n"/>
      <c r="BI89" s="1101" t="n"/>
      <c r="BJ89" s="1101" t="n"/>
      <c r="BK89" s="1101" t="n"/>
      <c r="BL89" s="1101" t="n"/>
      <c r="BM89" s="1101" t="n"/>
      <c r="BN89" s="1101" t="n"/>
      <c r="BO89" s="1101" t="n"/>
      <c r="BP89" s="1101" t="n"/>
      <c r="BQ89" s="1101" t="n"/>
      <c r="BR89" s="1106" t="n"/>
      <c r="BS89" s="1106" t="n"/>
      <c r="BT89" s="1106" t="n"/>
      <c r="BU89" s="1106" t="n"/>
      <c r="BV89" s="1106" t="n"/>
      <c r="BW89" s="1106" t="n"/>
      <c r="BX89" s="1106" t="n"/>
      <c r="BY89" s="1106" t="n"/>
      <c r="BZ89" s="1106" t="n"/>
      <c r="CA89" s="1106" t="n"/>
      <c r="CB89" s="1106" t="n"/>
      <c r="CC89" s="1106" t="n"/>
      <c r="CD89" s="1106" t="n"/>
      <c r="CE89" s="1106" t="n"/>
      <c r="CF89" s="1106" t="n"/>
      <c r="CG89" s="1106" t="n"/>
      <c r="CH89" s="1106" t="n"/>
      <c r="CI89" s="1106" t="n"/>
      <c r="CJ89" s="1106" t="n"/>
      <c r="CK89" s="1101" t="n"/>
      <c r="CL89" s="1101" t="n"/>
      <c r="CM89" s="1101" t="n"/>
      <c r="CN89" s="1101" t="n"/>
      <c r="CO89" s="1101" t="n"/>
      <c r="CP89" s="1101" t="n"/>
      <c r="CQ89" s="1101" t="n"/>
      <c r="CR89" s="1101" t="n"/>
      <c r="CS89" s="1101" t="n"/>
      <c r="CT89" s="1101" t="n"/>
      <c r="CU89" s="1101" t="n"/>
      <c r="CV89" s="1101" t="n"/>
      <c r="CW89" s="1101" t="n"/>
      <c r="CX89" s="1101" t="n"/>
      <c r="CY89" s="1101" t="n"/>
      <c r="CZ89" s="1101" t="n"/>
      <c r="DA89" s="1101" t="n"/>
      <c r="DB89" s="1101" t="n"/>
      <c r="DC89" s="1101" t="n"/>
      <c r="DD89" s="1101" t="n"/>
      <c r="DE89" s="1101" t="n"/>
      <c r="DF89" s="1101" t="n"/>
      <c r="DG89" s="1101" t="n"/>
      <c r="DH89" s="1101" t="n"/>
      <c r="DI89" s="1101" t="n"/>
    </row>
    <row r="90" ht="16" customFormat="1" customHeight="1" s="140">
      <c r="A90" s="1101" t="n"/>
      <c r="B90" s="1101" t="n"/>
      <c r="C90" s="1101" t="n"/>
      <c r="D90" s="1101" t="n"/>
      <c r="E90" s="1101" t="n"/>
      <c r="F90" s="1101" t="n"/>
      <c r="G90" s="144" t="n"/>
      <c r="H90" s="386" t="inlineStr">
        <is>
          <t>需求变动比例</t>
        </is>
      </c>
      <c r="I90" s="411" t="inlineStr">
        <is>
          <t>市场1</t>
        </is>
      </c>
      <c r="J90" s="411" t="inlineStr">
        <is>
          <t>市场2</t>
        </is>
      </c>
      <c r="K90" s="411" t="inlineStr">
        <is>
          <t>市场3</t>
        </is>
      </c>
      <c r="L90" s="411" t="inlineStr">
        <is>
          <t>市场4</t>
        </is>
      </c>
      <c r="M90" s="414" t="inlineStr">
        <is>
          <t>市场提醒</t>
        </is>
      </c>
      <c r="N90" s="411" t="inlineStr">
        <is>
          <t>单位机时利润</t>
        </is>
      </c>
      <c r="O90" s="411" t="inlineStr">
        <is>
          <t>市场1</t>
        </is>
      </c>
      <c r="P90" s="411" t="inlineStr">
        <is>
          <t>市场2</t>
        </is>
      </c>
      <c r="Q90" s="411" t="inlineStr">
        <is>
          <t>市场3</t>
        </is>
      </c>
      <c r="R90" s="414" t="inlineStr">
        <is>
          <t>市场4</t>
        </is>
      </c>
      <c r="S90" s="144" t="n"/>
      <c r="T90" s="230" t="n"/>
      <c r="U90" s="1101" t="n"/>
      <c r="V90" s="1101" t="n"/>
      <c r="W90" s="1101" t="n"/>
      <c r="X90" s="1101" t="n"/>
      <c r="Y90" s="1101" t="n"/>
      <c r="Z90" s="1101" t="n"/>
      <c r="AA90" s="144" t="n"/>
      <c r="AB90" s="1101" t="n"/>
      <c r="AC90" s="1101" t="n"/>
      <c r="AD90" s="1101" t="n"/>
      <c r="AE90" s="1101" t="n"/>
      <c r="AF90" s="1101" t="n"/>
      <c r="AG90" s="1101" t="n"/>
      <c r="AH90" s="144" t="n"/>
      <c r="AI90" s="332" t="n"/>
      <c r="AJ90" s="435" t="n"/>
      <c r="AK90" s="435" t="n"/>
      <c r="AL90" s="435" t="n"/>
      <c r="AM90" s="435" t="n"/>
      <c r="AN90" s="435" t="n"/>
      <c r="AO90" s="435" t="n"/>
      <c r="AP90" s="435" t="n"/>
      <c r="AQ90" s="435" t="n"/>
      <c r="AR90" s="435" t="n"/>
      <c r="AS90" s="435" t="n"/>
      <c r="AT90" s="435" t="n"/>
      <c r="AU90" s="1084" t="n"/>
      <c r="AV90" s="1085" t="n"/>
      <c r="AW90" s="1101" t="n"/>
      <c r="AX90" s="1101" t="n"/>
      <c r="AY90" s="1101" t="n"/>
      <c r="AZ90" s="144" t="n"/>
      <c r="BA90" s="1101" t="n"/>
      <c r="BB90" s="1101" t="n"/>
      <c r="BC90" s="1101" t="n"/>
      <c r="BD90" s="1101" t="n"/>
      <c r="BE90" s="1101" t="n"/>
      <c r="BF90" s="1101" t="n"/>
      <c r="BG90" s="1101" t="n"/>
      <c r="BH90" s="1101" t="n"/>
      <c r="BI90" s="1101" t="n"/>
      <c r="BJ90" s="1101" t="n"/>
      <c r="BK90" s="1101" t="n"/>
      <c r="BL90" s="1101" t="n"/>
      <c r="BM90" s="1101" t="n"/>
      <c r="BN90" s="1101" t="n"/>
      <c r="BO90" s="1101" t="n"/>
      <c r="BP90" s="1101" t="n"/>
      <c r="BQ90" s="1101" t="n"/>
      <c r="BR90" s="1106" t="n"/>
      <c r="BS90" s="1106" t="n"/>
      <c r="BT90" s="1106" t="n"/>
      <c r="BU90" s="1106" t="n"/>
      <c r="BV90" s="1106" t="n"/>
      <c r="BW90" s="1106" t="n"/>
      <c r="BX90" s="1106" t="n"/>
      <c r="BY90" s="1106" t="n"/>
      <c r="BZ90" s="1106" t="n"/>
      <c r="CA90" s="1106" t="n"/>
      <c r="CB90" s="1106" t="n"/>
      <c r="CC90" s="1106" t="n"/>
      <c r="CD90" s="1106" t="n"/>
      <c r="CE90" s="1106" t="n"/>
      <c r="CF90" s="1106" t="n"/>
      <c r="CG90" s="1106" t="n"/>
      <c r="CH90" s="1106" t="n"/>
      <c r="CI90" s="1106" t="n"/>
      <c r="CJ90" s="1106" t="n"/>
      <c r="CK90" s="1101" t="n"/>
      <c r="CL90" s="1101" t="n"/>
      <c r="CM90" s="1101" t="n"/>
      <c r="CN90" s="1101" t="n"/>
      <c r="CO90" s="1101" t="n"/>
      <c r="CP90" s="1101" t="n"/>
      <c r="CQ90" s="1101" t="n"/>
      <c r="CR90" s="1101" t="n"/>
      <c r="CS90" s="1101" t="n"/>
      <c r="CT90" s="1101" t="n"/>
      <c r="CU90" s="1101" t="n"/>
      <c r="CV90" s="1101" t="n"/>
      <c r="CW90" s="1101" t="n"/>
      <c r="CX90" s="1101" t="n"/>
      <c r="CY90" s="1101" t="n"/>
      <c r="CZ90" s="1101" t="n"/>
      <c r="DA90" s="1101" t="n"/>
      <c r="DB90" s="1101" t="n"/>
      <c r="DC90" s="1101" t="n"/>
      <c r="DD90" s="1101" t="n"/>
      <c r="DE90" s="1101" t="n"/>
      <c r="DF90" s="1101" t="n"/>
      <c r="DG90" s="1101" t="n"/>
      <c r="DH90" s="1101" t="n"/>
      <c r="DI90" s="1101" t="n"/>
    </row>
    <row r="91" ht="16" customFormat="1" customHeight="1" s="140">
      <c r="A91" s="1101" t="n"/>
      <c r="B91" s="1101" t="n"/>
      <c r="C91" s="1101" t="n"/>
      <c r="D91" s="1101" t="n"/>
      <c r="E91" s="1101" t="n"/>
      <c r="F91" s="1101" t="n"/>
      <c r="G91" s="144" t="n"/>
      <c r="H91" s="387" t="inlineStr">
        <is>
          <t>产品1</t>
        </is>
      </c>
      <c r="I91" s="185">
        <f>V54</f>
        <v/>
      </c>
      <c r="J91" s="185">
        <f>W54</f>
        <v/>
      </c>
      <c r="K91" s="185">
        <f>X54</f>
        <v/>
      </c>
      <c r="L91" s="185">
        <f>Y54</f>
        <v/>
      </c>
      <c r="M91" s="415">
        <f>IF((IF(I91&lt;1.1,1,0)+IF(J91&lt;1.1,1,0)+IF(K91&lt;1.1,1,0)+IF(L91&lt;1.1,1,0))&gt;=1,"市场异常","市场正常")</f>
        <v/>
      </c>
      <c r="N91" s="416" t="inlineStr">
        <is>
          <t>产品1</t>
        </is>
      </c>
      <c r="O91" s="185">
        <f>IF(O20="","",AC23)</f>
        <v/>
      </c>
      <c r="P91" s="185">
        <f>IF(P20="","",AD23)</f>
        <v/>
      </c>
      <c r="Q91" s="185">
        <f>IF(Q20="","",AE23)</f>
        <v/>
      </c>
      <c r="R91" s="186">
        <f>IF(R20="","",AF23)</f>
        <v/>
      </c>
      <c r="S91" s="144" t="n"/>
      <c r="T91" s="230" t="n"/>
      <c r="U91" s="1101" t="n"/>
      <c r="V91" s="1101" t="n"/>
      <c r="W91" s="1101" t="n"/>
      <c r="X91" s="1101" t="n"/>
      <c r="Y91" s="1101" t="n"/>
      <c r="Z91" s="1101" t="n"/>
      <c r="AA91" s="144" t="n"/>
      <c r="AB91" s="1101" t="n"/>
      <c r="AC91" s="1101" t="n"/>
      <c r="AD91" s="1101" t="n"/>
      <c r="AE91" s="1101" t="n"/>
      <c r="AF91" s="1101" t="n"/>
      <c r="AG91" s="1101" t="n"/>
      <c r="AH91" s="144" t="n"/>
      <c r="AI91" s="332" t="n"/>
      <c r="AJ91" s="435" t="n"/>
      <c r="AK91" s="435" t="n"/>
      <c r="AL91" s="435" t="n"/>
      <c r="AM91" s="435" t="n"/>
      <c r="AN91" s="435" t="n"/>
      <c r="AO91" s="435" t="n"/>
      <c r="AP91" s="435" t="n"/>
      <c r="AQ91" s="435" t="n"/>
      <c r="AR91" s="435" t="n"/>
      <c r="AS91" s="435" t="n"/>
      <c r="AT91" s="435" t="n"/>
      <c r="AU91" s="1084" t="n"/>
      <c r="AV91" s="1085" t="n"/>
      <c r="AW91" s="1101" t="n"/>
      <c r="AX91" s="1101" t="n"/>
      <c r="AY91" s="1101" t="n"/>
      <c r="AZ91" s="144" t="n"/>
      <c r="BA91" s="1101" t="n"/>
      <c r="BB91" s="1101" t="n"/>
      <c r="BC91" s="1101" t="n"/>
      <c r="BD91" s="1101" t="n"/>
      <c r="BE91" s="1101" t="n"/>
      <c r="BF91" s="1101" t="n"/>
      <c r="BG91" s="1101" t="n"/>
      <c r="BH91" s="1101" t="n"/>
      <c r="BI91" s="1101" t="n"/>
      <c r="BJ91" s="1101" t="n"/>
      <c r="BK91" s="1101" t="n"/>
      <c r="BL91" s="1101" t="n"/>
      <c r="BM91" s="1101" t="n"/>
      <c r="BN91" s="1101" t="n"/>
      <c r="BO91" s="1101" t="n"/>
      <c r="BP91" s="1101" t="n"/>
      <c r="BQ91" s="1101" t="n"/>
      <c r="BR91" s="1106" t="n"/>
      <c r="BS91" s="1106" t="n"/>
      <c r="BT91" s="1106" t="n"/>
      <c r="BU91" s="1106" t="n"/>
      <c r="BV91" s="1106" t="n"/>
      <c r="BW91" s="1106" t="n"/>
      <c r="BX91" s="1106" t="n"/>
      <c r="BY91" s="1106" t="n"/>
      <c r="BZ91" s="1106" t="n"/>
      <c r="CA91" s="1106" t="n"/>
      <c r="CB91" s="1106" t="n"/>
      <c r="CC91" s="1106" t="n"/>
      <c r="CD91" s="1106" t="n"/>
      <c r="CE91" s="1106" t="n"/>
      <c r="CF91" s="1106" t="n"/>
      <c r="CG91" s="1106" t="n"/>
      <c r="CH91" s="1106" t="n"/>
      <c r="CI91" s="1106" t="n"/>
      <c r="CJ91" s="1106" t="n"/>
      <c r="CK91" s="1101" t="n"/>
      <c r="CL91" s="1101" t="n"/>
      <c r="CM91" s="1101" t="n"/>
      <c r="CN91" s="1101" t="n"/>
      <c r="CO91" s="1101" t="n"/>
      <c r="CP91" s="1101" t="n"/>
      <c r="CQ91" s="1101" t="n"/>
      <c r="CR91" s="1101" t="n"/>
      <c r="CS91" s="1101" t="n"/>
      <c r="CT91" s="1101" t="n"/>
      <c r="CU91" s="1101" t="n"/>
      <c r="CV91" s="1101" t="n"/>
      <c r="CW91" s="1101" t="n"/>
      <c r="CX91" s="1101" t="n"/>
      <c r="CY91" s="1101" t="n"/>
      <c r="CZ91" s="1101" t="n"/>
      <c r="DA91" s="1101" t="n"/>
      <c r="DB91" s="1101" t="n"/>
      <c r="DC91" s="1101" t="n"/>
      <c r="DD91" s="1101" t="n"/>
      <c r="DE91" s="1101" t="n"/>
      <c r="DF91" s="1101" t="n"/>
      <c r="DG91" s="1101" t="n"/>
      <c r="DH91" s="1101" t="n"/>
      <c r="DI91" s="1101" t="n"/>
    </row>
    <row r="92" ht="16" customFormat="1" customHeight="1" s="140">
      <c r="A92" s="1101" t="n"/>
      <c r="B92" s="1101" t="n"/>
      <c r="C92" s="1101" t="n"/>
      <c r="D92" s="1101" t="n"/>
      <c r="E92" s="1101" t="n"/>
      <c r="F92" s="1101" t="n"/>
      <c r="G92" s="144" t="n"/>
      <c r="H92" s="387" t="inlineStr">
        <is>
          <t>产品2</t>
        </is>
      </c>
      <c r="I92" s="185">
        <f>V55</f>
        <v/>
      </c>
      <c r="J92" s="185">
        <f>W55</f>
        <v/>
      </c>
      <c r="K92" s="185">
        <f>X55</f>
        <v/>
      </c>
      <c r="L92" s="185">
        <f>Y55</f>
        <v/>
      </c>
      <c r="M92" s="415">
        <f>IF((IF(I92&lt;1.1,1,0)+IF(J92&lt;1.1,1,0)+IF(K92&lt;1.1,1,0)+IF(L92&lt;1.1,1,0))&gt;=1,"市场异常","市场正常")</f>
        <v/>
      </c>
      <c r="N92" s="416" t="inlineStr">
        <is>
          <t>产品2</t>
        </is>
      </c>
      <c r="O92" s="185">
        <f>IF(O21="","",AC24)</f>
        <v/>
      </c>
      <c r="P92" s="185">
        <f>IF(P21="","",AD24)</f>
        <v/>
      </c>
      <c r="Q92" s="185">
        <f>IF(Q21="","",AE24)</f>
        <v/>
      </c>
      <c r="R92" s="186">
        <f>IF(R21="","",AF24)</f>
        <v/>
      </c>
      <c r="S92" s="144" t="n"/>
      <c r="T92" s="230" t="n"/>
      <c r="U92" s="1101" t="n"/>
      <c r="V92" s="1101" t="n"/>
      <c r="W92" s="1101" t="n"/>
      <c r="X92" s="1101" t="n"/>
      <c r="Y92" s="1101" t="n"/>
      <c r="Z92" s="1101" t="n"/>
      <c r="AA92" s="144" t="n"/>
      <c r="AB92" s="1101" t="n"/>
      <c r="AC92" s="1101" t="n"/>
      <c r="AD92" s="1101" t="n"/>
      <c r="AE92" s="1101" t="n"/>
      <c r="AF92" s="1101" t="n"/>
      <c r="AG92" s="1101" t="n"/>
      <c r="AH92" s="144" t="n"/>
      <c r="AI92" s="332" t="n"/>
      <c r="AJ92" s="435" t="n"/>
      <c r="AK92" s="435" t="n"/>
      <c r="AL92" s="435" t="n"/>
      <c r="AM92" s="435" t="n"/>
      <c r="AN92" s="435" t="n"/>
      <c r="AO92" s="435" t="n"/>
      <c r="AP92" s="435" t="n"/>
      <c r="AQ92" s="435" t="n"/>
      <c r="AR92" s="435" t="n"/>
      <c r="AS92" s="435" t="n"/>
      <c r="AT92" s="435" t="n"/>
      <c r="AU92" s="1084" t="n"/>
      <c r="AV92" s="1085" t="n"/>
      <c r="AW92" s="1101" t="n"/>
      <c r="AX92" s="1101" t="n"/>
      <c r="AY92" s="1101" t="n"/>
      <c r="AZ92" s="144" t="n"/>
      <c r="BA92" s="1101" t="n"/>
      <c r="BB92" s="1101" t="n"/>
      <c r="BC92" s="1101" t="n"/>
      <c r="BD92" s="1101" t="n"/>
      <c r="BE92" s="1101" t="n"/>
      <c r="BF92" s="1101" t="n"/>
      <c r="BG92" s="1101" t="n"/>
      <c r="BH92" s="1101" t="n"/>
      <c r="BI92" s="1101" t="n"/>
      <c r="BJ92" s="1101" t="n"/>
      <c r="BK92" s="1101" t="n"/>
      <c r="BL92" s="1101" t="n"/>
      <c r="BM92" s="1101" t="n"/>
      <c r="BN92" s="1101" t="n"/>
      <c r="BO92" s="1101" t="n"/>
      <c r="BP92" s="1101" t="n"/>
      <c r="BQ92" s="1101" t="n"/>
      <c r="BR92" s="1106" t="n"/>
      <c r="BS92" s="1106" t="n"/>
      <c r="BT92" s="1106" t="n"/>
      <c r="BU92" s="1106" t="n"/>
      <c r="BV92" s="1106" t="n"/>
      <c r="BW92" s="1106" t="n"/>
      <c r="BX92" s="1106" t="n"/>
      <c r="BY92" s="1106" t="n"/>
      <c r="BZ92" s="1106" t="n"/>
      <c r="CA92" s="1106" t="n"/>
      <c r="CB92" s="1106" t="n"/>
      <c r="CC92" s="1106" t="n"/>
      <c r="CD92" s="1106" t="n"/>
      <c r="CE92" s="1106" t="n"/>
      <c r="CF92" s="1106" t="n"/>
      <c r="CG92" s="1106" t="n"/>
      <c r="CH92" s="1106" t="n"/>
      <c r="CI92" s="1106" t="n"/>
      <c r="CJ92" s="1106" t="n"/>
      <c r="CK92" s="1101" t="n"/>
      <c r="CL92" s="1101" t="n"/>
      <c r="CM92" s="1101" t="n"/>
      <c r="CN92" s="1101" t="n"/>
      <c r="CO92" s="1101" t="n"/>
      <c r="CP92" s="1101" t="n"/>
      <c r="CQ92" s="1101" t="n"/>
      <c r="CR92" s="1101" t="n"/>
      <c r="CS92" s="1101" t="n"/>
      <c r="CT92" s="1101" t="n"/>
      <c r="CU92" s="1101" t="n"/>
      <c r="CV92" s="1101" t="n"/>
      <c r="CW92" s="1101" t="n"/>
      <c r="CX92" s="1101" t="n"/>
      <c r="CY92" s="1101" t="n"/>
      <c r="CZ92" s="1101" t="n"/>
      <c r="DA92" s="1101" t="n"/>
      <c r="DB92" s="1101" t="n"/>
      <c r="DC92" s="1101" t="n"/>
      <c r="DD92" s="1101" t="n"/>
      <c r="DE92" s="1101" t="n"/>
      <c r="DF92" s="1101" t="n"/>
      <c r="DG92" s="1101" t="n"/>
      <c r="DH92" s="1101" t="n"/>
      <c r="DI92" s="1101" t="n"/>
    </row>
    <row r="93" ht="16" customFormat="1" customHeight="1" s="140">
      <c r="A93" s="1101" t="n"/>
      <c r="B93" s="1101" t="n"/>
      <c r="C93" s="1101" t="n"/>
      <c r="D93" s="1101" t="n"/>
      <c r="E93" s="1101" t="n"/>
      <c r="F93" s="1101" t="n"/>
      <c r="G93" s="144" t="n"/>
      <c r="H93" s="387" t="inlineStr">
        <is>
          <t>产品3</t>
        </is>
      </c>
      <c r="I93" s="185">
        <f>V56</f>
        <v/>
      </c>
      <c r="J93" s="185">
        <f>W56</f>
        <v/>
      </c>
      <c r="K93" s="185">
        <f>X56</f>
        <v/>
      </c>
      <c r="L93" s="185">
        <f>Y56</f>
        <v/>
      </c>
      <c r="M93" s="415">
        <f>IF((IF(I93&lt;1.1,1,0)+IF(J93&lt;1.1,1,0)+IF(K93&lt;1.1,1,0)+IF(L93&lt;1.1,1,0))&gt;=1,"市场异常","市场正常")</f>
        <v/>
      </c>
      <c r="N93" s="416" t="inlineStr">
        <is>
          <t>产品3</t>
        </is>
      </c>
      <c r="O93" s="185">
        <f>IF(O22="","",AC25)</f>
        <v/>
      </c>
      <c r="P93" s="185">
        <f>IF(P22="","",AD25)</f>
        <v/>
      </c>
      <c r="Q93" s="185">
        <f>IF(Q22="","",AE25)</f>
        <v/>
      </c>
      <c r="R93" s="186">
        <f>IF(R22="","",AF25)</f>
        <v/>
      </c>
      <c r="S93" s="144" t="n"/>
      <c r="T93" s="230" t="n"/>
      <c r="U93" s="1101" t="n"/>
      <c r="V93" s="1101" t="n"/>
      <c r="W93" s="1101" t="n"/>
      <c r="X93" s="1101" t="n"/>
      <c r="Y93" s="1101" t="n"/>
      <c r="Z93" s="1101" t="n"/>
      <c r="AA93" s="144" t="n"/>
      <c r="AB93" s="1101" t="n"/>
      <c r="AC93" s="1101" t="n"/>
      <c r="AD93" s="1101" t="n"/>
      <c r="AE93" s="1101" t="n"/>
      <c r="AF93" s="1101" t="n"/>
      <c r="AG93" s="1101" t="n"/>
      <c r="AH93" s="144" t="n"/>
      <c r="AI93" s="332" t="n"/>
      <c r="AJ93" s="435" t="n"/>
      <c r="AK93" s="435" t="n"/>
      <c r="AL93" s="435" t="n"/>
      <c r="AM93" s="435" t="n"/>
      <c r="AN93" s="435" t="n"/>
      <c r="AO93" s="435" t="n"/>
      <c r="AP93" s="435" t="n"/>
      <c r="AQ93" s="435" t="n"/>
      <c r="AR93" s="435" t="n"/>
      <c r="AS93" s="435" t="n"/>
      <c r="AT93" s="435" t="n"/>
      <c r="AU93" s="1084" t="n"/>
      <c r="AV93" s="1085" t="n"/>
      <c r="AW93" s="1101" t="n"/>
      <c r="AX93" s="1101" t="n"/>
      <c r="AY93" s="1101" t="n"/>
      <c r="AZ93" s="144" t="n"/>
      <c r="BA93" s="1101" t="n"/>
      <c r="BB93" s="1101" t="n"/>
      <c r="BC93" s="1101" t="n"/>
      <c r="BD93" s="1101" t="n"/>
      <c r="BE93" s="1101" t="n"/>
      <c r="BF93" s="1101" t="n"/>
      <c r="BG93" s="1101" t="n"/>
      <c r="BH93" s="1101" t="n"/>
      <c r="BI93" s="1101" t="n"/>
      <c r="BJ93" s="1101" t="n"/>
      <c r="BK93" s="1101" t="n"/>
      <c r="BL93" s="1101" t="n"/>
      <c r="BM93" s="1101" t="n"/>
      <c r="BN93" s="1101" t="n"/>
      <c r="BO93" s="1101" t="n"/>
      <c r="BP93" s="1101" t="n"/>
      <c r="BQ93" s="1101" t="n"/>
      <c r="BR93" s="1106" t="n"/>
      <c r="BS93" s="1106" t="n"/>
      <c r="BT93" s="1106" t="n"/>
      <c r="BU93" s="1106" t="n"/>
      <c r="BV93" s="1106" t="n"/>
      <c r="BW93" s="1106" t="n"/>
      <c r="BX93" s="1106" t="n"/>
      <c r="BY93" s="1106" t="n"/>
      <c r="BZ93" s="1106" t="n"/>
      <c r="CA93" s="1106" t="n"/>
      <c r="CB93" s="1106" t="n"/>
      <c r="CC93" s="1106" t="n"/>
      <c r="CD93" s="1106" t="n"/>
      <c r="CE93" s="1106" t="n"/>
      <c r="CF93" s="1106" t="n"/>
      <c r="CG93" s="1106" t="n"/>
      <c r="CH93" s="1106" t="n"/>
      <c r="CI93" s="1106" t="n"/>
      <c r="CJ93" s="1106" t="n"/>
      <c r="CK93" s="1101" t="n"/>
      <c r="CL93" s="1101" t="n"/>
      <c r="CM93" s="1101" t="n"/>
      <c r="CN93" s="1101" t="n"/>
      <c r="CO93" s="1101" t="n"/>
      <c r="CP93" s="1101" t="n"/>
      <c r="CQ93" s="1101" t="n"/>
      <c r="CR93" s="1101" t="n"/>
      <c r="CS93" s="1101" t="n"/>
      <c r="CT93" s="1101" t="n"/>
      <c r="CU93" s="1101" t="n"/>
      <c r="CV93" s="1101" t="n"/>
      <c r="CW93" s="1101" t="n"/>
      <c r="CX93" s="1101" t="n"/>
      <c r="CY93" s="1101" t="n"/>
      <c r="CZ93" s="1101" t="n"/>
      <c r="DA93" s="1101" t="n"/>
      <c r="DB93" s="1101" t="n"/>
      <c r="DC93" s="1101" t="n"/>
      <c r="DD93" s="1101" t="n"/>
      <c r="DE93" s="1101" t="n"/>
      <c r="DF93" s="1101" t="n"/>
      <c r="DG93" s="1101" t="n"/>
      <c r="DH93" s="1101" t="n"/>
      <c r="DI93" s="1101" t="n"/>
    </row>
    <row r="94" ht="16" customFormat="1" customHeight="1" s="140">
      <c r="A94" s="1101" t="n"/>
      <c r="B94" s="1101" t="n"/>
      <c r="C94" s="1101" t="n"/>
      <c r="D94" s="1101" t="n"/>
      <c r="E94" s="1101" t="n"/>
      <c r="F94" s="1101" t="n"/>
      <c r="G94" s="144" t="n"/>
      <c r="H94" s="388" t="inlineStr">
        <is>
          <t>产品4</t>
        </is>
      </c>
      <c r="I94" s="410">
        <f>V57</f>
        <v/>
      </c>
      <c r="J94" s="410">
        <f>W57</f>
        <v/>
      </c>
      <c r="K94" s="410">
        <f>X57</f>
        <v/>
      </c>
      <c r="L94" s="410">
        <f>Y57</f>
        <v/>
      </c>
      <c r="M94" s="417">
        <f>IF((IF(I94&lt;1.1,1,0)+IF(J94&lt;1.1,1,0)+IF(K94&lt;1.1,1,0)+IF(L94&lt;1.1,1,0))&gt;=1,"市场异常","市场正常")</f>
        <v/>
      </c>
      <c r="N94" s="418" t="inlineStr">
        <is>
          <t>产品4</t>
        </is>
      </c>
      <c r="O94" s="410">
        <f>IF(O23="","",AC26)</f>
        <v/>
      </c>
      <c r="P94" s="410">
        <f>IF(P23="","",AD26)</f>
        <v/>
      </c>
      <c r="Q94" s="410">
        <f>IF(Q23="","",AE26)</f>
        <v/>
      </c>
      <c r="R94" s="419">
        <f>IF(R23="","",AF26)</f>
        <v/>
      </c>
      <c r="S94" s="144" t="n"/>
      <c r="T94" s="230" t="n"/>
      <c r="U94" s="1101" t="n"/>
      <c r="V94" s="1101" t="n"/>
      <c r="W94" s="1101" t="n"/>
      <c r="X94" s="1101" t="n"/>
      <c r="Y94" s="1101" t="n"/>
      <c r="Z94" s="1101" t="n"/>
      <c r="AA94" s="144" t="n"/>
      <c r="AB94" s="1101" t="n"/>
      <c r="AC94" s="1101" t="n"/>
      <c r="AD94" s="1101" t="n"/>
      <c r="AE94" s="1101" t="n"/>
      <c r="AF94" s="1101" t="n"/>
      <c r="AG94" s="1101" t="n"/>
      <c r="AH94" s="144" t="n"/>
      <c r="AI94" s="332" t="n"/>
      <c r="AJ94" s="435" t="n"/>
      <c r="AK94" s="435" t="n"/>
      <c r="AL94" s="435" t="n"/>
      <c r="AM94" s="435" t="n"/>
      <c r="AN94" s="435" t="n"/>
      <c r="AO94" s="435" t="n"/>
      <c r="AP94" s="435" t="n"/>
      <c r="AQ94" s="435" t="n"/>
      <c r="AR94" s="435" t="n"/>
      <c r="AS94" s="435" t="n"/>
      <c r="AT94" s="435" t="n"/>
      <c r="AU94" s="1084" t="n"/>
      <c r="AV94" s="1085" t="n"/>
      <c r="AW94" s="1101" t="n"/>
      <c r="AX94" s="1101" t="n"/>
      <c r="AY94" s="1101" t="n"/>
      <c r="AZ94" s="144" t="n"/>
      <c r="BA94" s="1101" t="n"/>
      <c r="BB94" s="1101" t="n"/>
      <c r="BC94" s="1101" t="n"/>
      <c r="BD94" s="1101" t="n"/>
      <c r="BE94" s="1101" t="n"/>
      <c r="BF94" s="1101" t="n"/>
      <c r="BG94" s="1101" t="n"/>
      <c r="BH94" s="1101" t="n"/>
      <c r="BI94" s="1101" t="n"/>
      <c r="BJ94" s="1101" t="n"/>
      <c r="BK94" s="1101" t="n"/>
      <c r="BL94" s="1101" t="n"/>
      <c r="BM94" s="1101" t="n"/>
      <c r="BN94" s="1101" t="n"/>
      <c r="BO94" s="1101" t="n"/>
      <c r="BP94" s="1101" t="n"/>
      <c r="BQ94" s="1101" t="n"/>
      <c r="BR94" s="1106" t="n"/>
      <c r="BS94" s="1106" t="n"/>
      <c r="BT94" s="1106" t="n"/>
      <c r="BU94" s="1106" t="n"/>
      <c r="BV94" s="1106" t="n"/>
      <c r="BW94" s="1106" t="n"/>
      <c r="BX94" s="1106" t="n"/>
      <c r="BY94" s="1106" t="n"/>
      <c r="BZ94" s="1106" t="n"/>
      <c r="CA94" s="1106" t="n"/>
      <c r="CB94" s="1106" t="n"/>
      <c r="CC94" s="1106" t="n"/>
      <c r="CD94" s="1106" t="n"/>
      <c r="CE94" s="1106" t="n"/>
      <c r="CF94" s="1106" t="n"/>
      <c r="CG94" s="1106" t="n"/>
      <c r="CH94" s="1106" t="n"/>
      <c r="CI94" s="1106" t="n"/>
      <c r="CJ94" s="1106" t="n"/>
      <c r="CK94" s="1101" t="n"/>
      <c r="CL94" s="1101" t="n"/>
      <c r="CM94" s="1101" t="n"/>
      <c r="CN94" s="1101" t="n"/>
      <c r="CO94" s="1101" t="n"/>
      <c r="CP94" s="1101" t="n"/>
      <c r="CQ94" s="1101" t="n"/>
      <c r="CR94" s="1101" t="n"/>
      <c r="CS94" s="1101" t="n"/>
      <c r="CT94" s="1101" t="n"/>
      <c r="CU94" s="1101" t="n"/>
      <c r="CV94" s="1101" t="n"/>
      <c r="CW94" s="1101" t="n"/>
      <c r="CX94" s="1101" t="n"/>
      <c r="CY94" s="1101" t="n"/>
      <c r="CZ94" s="1101" t="n"/>
      <c r="DA94" s="1101" t="n"/>
      <c r="DB94" s="1101" t="n"/>
      <c r="DC94" s="1101" t="n"/>
      <c r="DD94" s="1101" t="n"/>
      <c r="DE94" s="1101" t="n"/>
      <c r="DF94" s="1101" t="n"/>
      <c r="DG94" s="1101" t="n"/>
      <c r="DH94" s="1101" t="n"/>
      <c r="DI94" s="1101" t="n"/>
    </row>
    <row r="95" ht="16" customFormat="1" customHeight="1" s="140">
      <c r="A95" s="1101" t="n"/>
      <c r="B95" s="1101" t="n"/>
      <c r="C95" s="1101" t="n"/>
      <c r="D95" s="1101" t="n"/>
      <c r="E95" s="1101" t="n"/>
      <c r="F95" s="1101" t="n"/>
      <c r="G95" s="144" t="n"/>
      <c r="H95" s="144" t="n"/>
      <c r="I95" s="144" t="n"/>
      <c r="J95" s="144" t="n"/>
      <c r="K95" s="144" t="n"/>
      <c r="L95" s="144" t="n"/>
      <c r="M95" s="144" t="n"/>
      <c r="N95" s="144" t="n"/>
      <c r="O95" s="144" t="n"/>
      <c r="P95" s="144" t="n"/>
      <c r="Q95" s="144" t="n"/>
      <c r="R95" s="144" t="n"/>
      <c r="S95" s="144" t="n"/>
      <c r="T95" s="230" t="n"/>
      <c r="U95" s="1101" t="n"/>
      <c r="V95" s="1101" t="n"/>
      <c r="W95" s="1101" t="n"/>
      <c r="X95" s="1101" t="n"/>
      <c r="Y95" s="1101" t="n"/>
      <c r="Z95" s="1101" t="n"/>
      <c r="AA95" s="144" t="n"/>
      <c r="AB95" s="1101" t="n"/>
      <c r="AC95" s="1101" t="n"/>
      <c r="AD95" s="1101" t="n"/>
      <c r="AE95" s="1101" t="n"/>
      <c r="AF95" s="1101" t="n"/>
      <c r="AG95" s="1101" t="n"/>
      <c r="AH95" s="144" t="n"/>
      <c r="AI95" s="332" t="n"/>
      <c r="AJ95" s="435" t="n"/>
      <c r="AK95" s="435" t="n"/>
      <c r="AL95" s="435" t="n"/>
      <c r="AM95" s="435" t="n"/>
      <c r="AN95" s="435" t="n"/>
      <c r="AO95" s="435" t="n"/>
      <c r="AP95" s="435" t="n"/>
      <c r="AQ95" s="435" t="n"/>
      <c r="AR95" s="435" t="n"/>
      <c r="AS95" s="435" t="n"/>
      <c r="AT95" s="435" t="n"/>
      <c r="AU95" s="1084" t="n"/>
      <c r="AV95" s="1085" t="n"/>
      <c r="AW95" s="1101" t="n"/>
      <c r="AX95" s="1101" t="n"/>
      <c r="AY95" s="1101" t="n"/>
      <c r="AZ95" s="144" t="n"/>
      <c r="BA95" s="1101" t="n"/>
      <c r="BB95" s="1101" t="n"/>
      <c r="BC95" s="1101" t="n"/>
      <c r="BD95" s="1101" t="n"/>
      <c r="BE95" s="1101" t="n"/>
      <c r="BF95" s="1101" t="n"/>
      <c r="BG95" s="1101" t="n"/>
      <c r="BH95" s="1101" t="n"/>
      <c r="BI95" s="1101" t="n"/>
      <c r="BJ95" s="1101" t="n"/>
      <c r="BK95" s="1101" t="n"/>
      <c r="BL95" s="1101" t="n"/>
      <c r="BM95" s="1101" t="n"/>
      <c r="BN95" s="1101" t="n"/>
      <c r="BO95" s="1101" t="n"/>
      <c r="BP95" s="1101" t="n"/>
      <c r="BQ95" s="1101" t="n"/>
      <c r="BR95" s="1106" t="n"/>
      <c r="BS95" s="1106" t="n"/>
      <c r="BT95" s="1106" t="n"/>
      <c r="BU95" s="1106" t="n"/>
      <c r="BV95" s="1106" t="n"/>
      <c r="BW95" s="1106" t="n"/>
      <c r="BX95" s="1106" t="n"/>
      <c r="BY95" s="1106" t="n"/>
      <c r="BZ95" s="1106" t="n"/>
      <c r="CA95" s="1106" t="n"/>
      <c r="CB95" s="1106" t="n"/>
      <c r="CC95" s="1106" t="n"/>
      <c r="CD95" s="1106" t="n"/>
      <c r="CE95" s="1106" t="n"/>
      <c r="CF95" s="1106" t="n"/>
      <c r="CG95" s="1106" t="n"/>
      <c r="CH95" s="1106" t="n"/>
      <c r="CI95" s="1106" t="n"/>
      <c r="CJ95" s="1106" t="n"/>
      <c r="CK95" s="1101" t="n"/>
      <c r="CL95" s="1101" t="n"/>
      <c r="CM95" s="1101" t="n"/>
      <c r="CN95" s="1101" t="n"/>
      <c r="CO95" s="1101" t="n"/>
      <c r="CP95" s="1101" t="n"/>
      <c r="CQ95" s="1101" t="n"/>
      <c r="CR95" s="1101" t="n"/>
      <c r="CS95" s="1101" t="n"/>
      <c r="CT95" s="1101" t="n"/>
      <c r="CU95" s="1101" t="n"/>
      <c r="CV95" s="1101" t="n"/>
      <c r="CW95" s="1101" t="n"/>
      <c r="CX95" s="1101" t="n"/>
      <c r="CY95" s="1101" t="n"/>
      <c r="CZ95" s="1101" t="n"/>
      <c r="DA95" s="1101" t="n"/>
      <c r="DB95" s="1101" t="n"/>
      <c r="DC95" s="1101" t="n"/>
      <c r="DD95" s="1101" t="n"/>
      <c r="DE95" s="1101" t="n"/>
      <c r="DF95" s="1101" t="n"/>
      <c r="DG95" s="1101" t="n"/>
      <c r="DH95" s="1101" t="n"/>
      <c r="DI95" s="1101" t="n"/>
    </row>
    <row r="96" ht="16" customFormat="1" customHeight="1" s="140">
      <c r="A96" s="1101" t="n"/>
      <c r="B96" s="1101" t="n"/>
      <c r="C96" s="1101" t="n"/>
      <c r="D96" s="1101" t="n"/>
      <c r="E96" s="1101" t="n"/>
      <c r="F96" s="1101" t="n"/>
      <c r="G96" s="144" t="n"/>
      <c r="H96" s="386" t="inlineStr">
        <is>
          <t>价格变化</t>
        </is>
      </c>
      <c r="I96" s="411" t="inlineStr">
        <is>
          <t>市场1</t>
        </is>
      </c>
      <c r="J96" s="411" t="inlineStr">
        <is>
          <t>市场2</t>
        </is>
      </c>
      <c r="K96" s="411" t="inlineStr">
        <is>
          <t>市场3</t>
        </is>
      </c>
      <c r="L96" s="414" t="inlineStr">
        <is>
          <t>市场4</t>
        </is>
      </c>
      <c r="M96" s="144" t="n"/>
      <c r="N96" s="386" t="inlineStr">
        <is>
          <t>需求变化</t>
        </is>
      </c>
      <c r="O96" s="411" t="inlineStr">
        <is>
          <t>市场1</t>
        </is>
      </c>
      <c r="P96" s="411" t="inlineStr">
        <is>
          <t>市场2</t>
        </is>
      </c>
      <c r="Q96" s="411" t="inlineStr">
        <is>
          <t>市场3</t>
        </is>
      </c>
      <c r="R96" s="411" t="inlineStr">
        <is>
          <t>市场4</t>
        </is>
      </c>
      <c r="S96" s="411" t="inlineStr">
        <is>
          <t>上期市场变动</t>
        </is>
      </c>
      <c r="T96" s="429" t="inlineStr">
        <is>
          <t>波动变化</t>
        </is>
      </c>
      <c r="U96" s="1101" t="n"/>
      <c r="V96" s="1101" t="n"/>
      <c r="W96" s="1101" t="n"/>
      <c r="X96" s="1101" t="n"/>
      <c r="Y96" s="1101" t="n"/>
      <c r="Z96" s="1101" t="n"/>
      <c r="AA96" s="144" t="n"/>
      <c r="AB96" s="1101" t="n"/>
      <c r="AC96" s="1101" t="n"/>
      <c r="AD96" s="1101" t="n"/>
      <c r="AE96" s="1101" t="n"/>
      <c r="AF96" s="1101" t="n"/>
      <c r="AG96" s="1101" t="n"/>
      <c r="AH96" s="144" t="n"/>
      <c r="AI96" s="332" t="n"/>
      <c r="AJ96" s="435" t="n"/>
      <c r="AK96" s="435" t="n"/>
      <c r="AL96" s="435" t="n"/>
      <c r="AM96" s="435" t="n"/>
      <c r="AN96" s="435" t="n"/>
      <c r="AO96" s="435" t="n"/>
      <c r="AP96" s="435" t="n"/>
      <c r="AQ96" s="435" t="n"/>
      <c r="AR96" s="435" t="n"/>
      <c r="AS96" s="435" t="n"/>
      <c r="AT96" s="435" t="n"/>
      <c r="AU96" s="1084" t="n"/>
      <c r="AV96" s="1085" t="n"/>
      <c r="AW96" s="1101" t="n"/>
      <c r="AX96" s="1101" t="n"/>
      <c r="AY96" s="1101" t="n"/>
      <c r="AZ96" s="144" t="n"/>
      <c r="BA96" s="1101" t="n"/>
      <c r="BB96" s="1101" t="n"/>
      <c r="BC96" s="1101" t="n"/>
      <c r="BD96" s="1101" t="n"/>
      <c r="BE96" s="1101" t="n"/>
      <c r="BF96" s="1101" t="n"/>
      <c r="BG96" s="1101" t="n"/>
      <c r="BH96" s="1101" t="n"/>
      <c r="BI96" s="1101" t="n"/>
      <c r="BJ96" s="1101" t="n"/>
      <c r="BK96" s="1101" t="n"/>
      <c r="BL96" s="1101" t="n"/>
      <c r="BM96" s="1101" t="n"/>
      <c r="BN96" s="1101" t="n"/>
      <c r="BO96" s="1101" t="n"/>
      <c r="BP96" s="1101" t="n"/>
      <c r="BQ96" s="1101" t="n"/>
      <c r="BR96" s="1106" t="n"/>
      <c r="BS96" s="1106" t="n"/>
      <c r="BT96" s="1106" t="n"/>
      <c r="BU96" s="1106" t="n"/>
      <c r="BV96" s="1106" t="n"/>
      <c r="BW96" s="1106" t="n"/>
      <c r="BX96" s="1106" t="n"/>
      <c r="BY96" s="1106" t="n"/>
      <c r="BZ96" s="1106" t="n"/>
      <c r="CA96" s="1106" t="n"/>
      <c r="CB96" s="1106" t="n"/>
      <c r="CC96" s="1106" t="n"/>
      <c r="CD96" s="1106" t="n"/>
      <c r="CE96" s="1106" t="n"/>
      <c r="CF96" s="1106" t="n"/>
      <c r="CG96" s="1106" t="n"/>
      <c r="CH96" s="1106" t="n"/>
      <c r="CI96" s="1106" t="n"/>
      <c r="CJ96" s="1106" t="n"/>
      <c r="CK96" s="1101" t="n"/>
      <c r="CL96" s="1101" t="n"/>
      <c r="CM96" s="1101" t="n"/>
      <c r="CN96" s="1101" t="n"/>
      <c r="CO96" s="1101" t="n"/>
      <c r="CP96" s="1101" t="n"/>
      <c r="CQ96" s="1101" t="n"/>
      <c r="CR96" s="1101" t="n"/>
      <c r="CS96" s="1101" t="n"/>
      <c r="CT96" s="1101" t="n"/>
      <c r="CU96" s="1101" t="n"/>
      <c r="CV96" s="1101" t="n"/>
      <c r="CW96" s="1101" t="n"/>
      <c r="CX96" s="1101" t="n"/>
      <c r="CY96" s="1101" t="n"/>
      <c r="CZ96" s="1101" t="n"/>
      <c r="DA96" s="1101" t="n"/>
      <c r="DB96" s="1101" t="n"/>
      <c r="DC96" s="1101" t="n"/>
      <c r="DD96" s="1101" t="n"/>
      <c r="DE96" s="1101" t="n"/>
      <c r="DF96" s="1101" t="n"/>
      <c r="DG96" s="1101" t="n"/>
      <c r="DH96" s="1101" t="n"/>
      <c r="DI96" s="1101" t="n"/>
    </row>
    <row r="97" ht="16" customFormat="1" customHeight="1" s="140">
      <c r="A97" s="1101" t="n"/>
      <c r="B97" s="1101" t="n"/>
      <c r="C97" s="1101" t="n"/>
      <c r="D97" s="1101" t="n"/>
      <c r="E97" s="1101" t="n"/>
      <c r="F97" s="1101" t="n"/>
      <c r="G97" s="144" t="n"/>
      <c r="H97" s="387" t="inlineStr">
        <is>
          <t>产品1</t>
        </is>
      </c>
      <c r="I97" s="185">
        <f>第3期!O20-第2期!O20</f>
        <v/>
      </c>
      <c r="J97" s="185">
        <f>第3期!P20-第2期!P20</f>
        <v/>
      </c>
      <c r="K97" s="185">
        <f>第3期!Q20-第2期!Q20</f>
        <v/>
      </c>
      <c r="L97" s="186">
        <f>第3期!R20-第2期!R20</f>
        <v/>
      </c>
      <c r="M97" s="144" t="n"/>
      <c r="N97" s="387" t="inlineStr">
        <is>
          <t>产品1</t>
        </is>
      </c>
      <c r="O97" s="185">
        <f>V17-第3期!V17</f>
        <v/>
      </c>
      <c r="P97" s="185">
        <f>W17-第3期!W17</f>
        <v/>
      </c>
      <c r="Q97" s="185">
        <f>X17-第3期!X17</f>
        <v/>
      </c>
      <c r="R97" s="185">
        <f>Y17-第3期!Y17</f>
        <v/>
      </c>
      <c r="S97" s="185">
        <f>(I97+J97)/2+(O97+P97)/2*S73</f>
        <v/>
      </c>
      <c r="T97" s="430">
        <f>S97-第3期!S97</f>
        <v/>
      </c>
      <c r="U97" s="1101" t="n"/>
      <c r="V97" s="1101" t="n"/>
      <c r="W97" s="1101" t="n"/>
      <c r="X97" s="1101" t="n"/>
      <c r="Y97" s="1101" t="n"/>
      <c r="Z97" s="1101" t="n"/>
      <c r="AA97" s="144" t="n"/>
      <c r="AB97" s="1101" t="n"/>
      <c r="AC97" s="1101" t="n"/>
      <c r="AD97" s="1101" t="n"/>
      <c r="AE97" s="1101" t="n"/>
      <c r="AF97" s="1101" t="n"/>
      <c r="AG97" s="1101" t="n"/>
      <c r="AH97" s="144" t="n"/>
      <c r="AI97" s="332" t="n"/>
      <c r="AJ97" s="435" t="n"/>
      <c r="AK97" s="435" t="n"/>
      <c r="AL97" s="435" t="n"/>
      <c r="AM97" s="435" t="n"/>
      <c r="AN97" s="435" t="n"/>
      <c r="AO97" s="435" t="n"/>
      <c r="AP97" s="435" t="n"/>
      <c r="AQ97" s="435" t="n"/>
      <c r="AR97" s="435" t="n"/>
      <c r="AS97" s="435" t="n"/>
      <c r="AT97" s="435" t="n"/>
      <c r="AU97" s="1084" t="n"/>
      <c r="AV97" s="1085" t="n"/>
      <c r="AW97" s="1101" t="n"/>
      <c r="AX97" s="1101" t="n"/>
      <c r="AY97" s="1101" t="n"/>
      <c r="AZ97" s="144" t="n"/>
      <c r="BA97" s="1101" t="n"/>
      <c r="BB97" s="1101" t="n"/>
      <c r="BC97" s="1101" t="n"/>
      <c r="BD97" s="1101" t="n"/>
      <c r="BE97" s="1101" t="n"/>
      <c r="BF97" s="1101" t="n"/>
      <c r="BG97" s="1101" t="n"/>
      <c r="BH97" s="1101" t="n"/>
      <c r="BI97" s="1101" t="n"/>
      <c r="BJ97" s="1101" t="n"/>
      <c r="BK97" s="1101" t="n"/>
      <c r="BL97" s="1101" t="n"/>
      <c r="BM97" s="1101" t="n"/>
      <c r="BN97" s="1101" t="n"/>
      <c r="BO97" s="1101" t="n"/>
      <c r="BP97" s="1101" t="n"/>
      <c r="BQ97" s="1101" t="n"/>
      <c r="BR97" s="1106" t="n"/>
      <c r="BS97" s="1106" t="n"/>
      <c r="BT97" s="1106" t="n"/>
      <c r="BU97" s="1106" t="n"/>
      <c r="BV97" s="1106" t="n"/>
      <c r="BW97" s="1106" t="n"/>
      <c r="BX97" s="1106" t="n"/>
      <c r="BY97" s="1106" t="n"/>
      <c r="BZ97" s="1106" t="n"/>
      <c r="CA97" s="1106" t="n"/>
      <c r="CB97" s="1106" t="n"/>
      <c r="CC97" s="1106" t="n"/>
      <c r="CD97" s="1106" t="n"/>
      <c r="CE97" s="1106" t="n"/>
      <c r="CF97" s="1106" t="n"/>
      <c r="CG97" s="1106" t="n"/>
      <c r="CH97" s="1106" t="n"/>
      <c r="CI97" s="1106" t="n"/>
      <c r="CJ97" s="1106" t="n"/>
      <c r="CK97" s="1101" t="n"/>
      <c r="CL97" s="1101" t="n"/>
      <c r="CM97" s="1101" t="n"/>
      <c r="CN97" s="1101" t="n"/>
      <c r="CO97" s="1101" t="n"/>
      <c r="CP97" s="1101" t="n"/>
      <c r="CQ97" s="1101" t="n"/>
      <c r="CR97" s="1101" t="n"/>
      <c r="CS97" s="1101" t="n"/>
      <c r="CT97" s="1101" t="n"/>
      <c r="CU97" s="1101" t="n"/>
      <c r="CV97" s="1101" t="n"/>
      <c r="CW97" s="1101" t="n"/>
      <c r="CX97" s="1101" t="n"/>
      <c r="CY97" s="1101" t="n"/>
      <c r="CZ97" s="1101" t="n"/>
      <c r="DA97" s="1101" t="n"/>
      <c r="DB97" s="1101" t="n"/>
      <c r="DC97" s="1101" t="n"/>
      <c r="DD97" s="1101" t="n"/>
      <c r="DE97" s="1101" t="n"/>
      <c r="DF97" s="1101" t="n"/>
      <c r="DG97" s="1101" t="n"/>
      <c r="DH97" s="1101" t="n"/>
      <c r="DI97" s="1101" t="n"/>
    </row>
    <row r="98" ht="16" customFormat="1" customHeight="1" s="140">
      <c r="A98" s="1101" t="n"/>
      <c r="B98" s="1101" t="n"/>
      <c r="C98" s="1101" t="n"/>
      <c r="D98" s="1101" t="n"/>
      <c r="E98" s="1101" t="n"/>
      <c r="F98" s="1101" t="n"/>
      <c r="G98" s="144" t="n"/>
      <c r="H98" s="387" t="inlineStr">
        <is>
          <t>产品2</t>
        </is>
      </c>
      <c r="I98" s="185">
        <f>第3期!O21-第2期!O21</f>
        <v/>
      </c>
      <c r="J98" s="185">
        <f>第3期!P21-第2期!P21</f>
        <v/>
      </c>
      <c r="K98" s="185">
        <f>第3期!Q21-第2期!Q21</f>
        <v/>
      </c>
      <c r="L98" s="186">
        <f>第3期!R21-第2期!R21</f>
        <v/>
      </c>
      <c r="M98" s="144" t="n"/>
      <c r="N98" s="387" t="inlineStr">
        <is>
          <t>产品2</t>
        </is>
      </c>
      <c r="O98" s="185">
        <f>V18-第3期!V18</f>
        <v/>
      </c>
      <c r="P98" s="185">
        <f>W18-第3期!W18</f>
        <v/>
      </c>
      <c r="Q98" s="185">
        <f>X18-第3期!X18</f>
        <v/>
      </c>
      <c r="R98" s="185">
        <f>Y18-第3期!Y18</f>
        <v/>
      </c>
      <c r="S98" s="185">
        <f>(I98+J98)/2+(O98+P98)/2*S74</f>
        <v/>
      </c>
      <c r="T98" s="430">
        <f>S98-第3期!S98</f>
        <v/>
      </c>
      <c r="U98" s="1101" t="n"/>
      <c r="V98" s="1101" t="n"/>
      <c r="W98" s="1101" t="n"/>
      <c r="X98" s="1101" t="n"/>
      <c r="Y98" s="1101" t="n"/>
      <c r="Z98" s="1101" t="n"/>
      <c r="AA98" s="144" t="n"/>
      <c r="AB98" s="1101" t="n"/>
      <c r="AC98" s="1101" t="n"/>
      <c r="AD98" s="1101" t="n"/>
      <c r="AE98" s="1101" t="n"/>
      <c r="AF98" s="1101" t="n"/>
      <c r="AG98" s="1101" t="n"/>
      <c r="AH98" s="144" t="n"/>
      <c r="AI98" s="332" t="n"/>
      <c r="AJ98" s="435" t="n"/>
      <c r="AK98" s="435" t="n"/>
      <c r="AL98" s="435" t="n"/>
      <c r="AM98" s="435" t="n"/>
      <c r="AN98" s="435" t="n"/>
      <c r="AO98" s="435" t="n"/>
      <c r="AP98" s="435" t="n"/>
      <c r="AQ98" s="435" t="n"/>
      <c r="AR98" s="435" t="n"/>
      <c r="AS98" s="435" t="n"/>
      <c r="AT98" s="435" t="n"/>
      <c r="AU98" s="1084" t="n"/>
      <c r="AV98" s="1085" t="n"/>
      <c r="AW98" s="1101" t="n"/>
      <c r="AX98" s="1101" t="n"/>
      <c r="AY98" s="1101" t="n"/>
      <c r="AZ98" s="144" t="n"/>
      <c r="BA98" s="1101" t="n"/>
      <c r="BB98" s="1101" t="n"/>
      <c r="BC98" s="1101" t="n"/>
      <c r="BD98" s="1101" t="n"/>
      <c r="BE98" s="1101" t="n"/>
      <c r="BF98" s="1101" t="n"/>
      <c r="BG98" s="1101" t="n"/>
      <c r="BH98" s="1101" t="n"/>
      <c r="BI98" s="1101" t="n"/>
      <c r="BJ98" s="1101" t="n"/>
      <c r="BK98" s="1101" t="n"/>
      <c r="BL98" s="1101" t="n"/>
      <c r="BM98" s="1101" t="n"/>
      <c r="BN98" s="1101" t="n"/>
      <c r="BO98" s="1101" t="n"/>
      <c r="BP98" s="1101" t="n"/>
      <c r="BQ98" s="1101" t="n"/>
      <c r="BR98" s="1106" t="n"/>
      <c r="BS98" s="1106" t="n"/>
      <c r="BT98" s="1106" t="n"/>
      <c r="BU98" s="1106" t="n"/>
      <c r="BV98" s="1106" t="n"/>
      <c r="BW98" s="1106" t="n"/>
      <c r="BX98" s="1106" t="n"/>
      <c r="BY98" s="1106" t="n"/>
      <c r="BZ98" s="1106" t="n"/>
      <c r="CA98" s="1106" t="n"/>
      <c r="CB98" s="1106" t="n"/>
      <c r="CC98" s="1106" t="n"/>
      <c r="CD98" s="1106" t="n"/>
      <c r="CE98" s="1106" t="n"/>
      <c r="CF98" s="1106" t="n"/>
      <c r="CG98" s="1106" t="n"/>
      <c r="CH98" s="1106" t="n"/>
      <c r="CI98" s="1106" t="n"/>
      <c r="CJ98" s="1106" t="n"/>
      <c r="CK98" s="1101" t="n"/>
      <c r="CL98" s="1101" t="n"/>
      <c r="CM98" s="1101" t="n"/>
      <c r="CN98" s="1101" t="n"/>
      <c r="CO98" s="1101" t="n"/>
      <c r="CP98" s="1101" t="n"/>
      <c r="CQ98" s="1101" t="n"/>
      <c r="CR98" s="1101" t="n"/>
      <c r="CS98" s="1101" t="n"/>
      <c r="CT98" s="1101" t="n"/>
      <c r="CU98" s="1101" t="n"/>
      <c r="CV98" s="1101" t="n"/>
      <c r="CW98" s="1101" t="n"/>
      <c r="CX98" s="1101" t="n"/>
      <c r="CY98" s="1101" t="n"/>
      <c r="CZ98" s="1101" t="n"/>
      <c r="DA98" s="1101" t="n"/>
      <c r="DB98" s="1101" t="n"/>
      <c r="DC98" s="1101" t="n"/>
      <c r="DD98" s="1101" t="n"/>
      <c r="DE98" s="1101" t="n"/>
      <c r="DF98" s="1101" t="n"/>
      <c r="DG98" s="1101" t="n"/>
      <c r="DH98" s="1101" t="n"/>
      <c r="DI98" s="1101" t="n"/>
    </row>
    <row r="99" ht="16" customFormat="1" customHeight="1" s="140">
      <c r="A99" s="1101" t="n"/>
      <c r="B99" s="1101" t="n"/>
      <c r="C99" s="1101" t="n"/>
      <c r="D99" s="1101" t="n"/>
      <c r="E99" s="1101" t="n"/>
      <c r="F99" s="1101" t="n"/>
      <c r="G99" s="144" t="n"/>
      <c r="H99" s="387" t="inlineStr">
        <is>
          <t>产品3</t>
        </is>
      </c>
      <c r="I99" s="185">
        <f>第3期!O22-第2期!O22</f>
        <v/>
      </c>
      <c r="J99" s="185">
        <f>第3期!P22-第2期!P22</f>
        <v/>
      </c>
      <c r="K99" s="185">
        <f>第3期!Q22-第2期!Q22</f>
        <v/>
      </c>
      <c r="L99" s="186">
        <f>第3期!R22-第2期!R22</f>
        <v/>
      </c>
      <c r="M99" s="144" t="n"/>
      <c r="N99" s="387" t="inlineStr">
        <is>
          <t>产品3</t>
        </is>
      </c>
      <c r="O99" s="185">
        <f>V19-第3期!V19</f>
        <v/>
      </c>
      <c r="P99" s="185">
        <f>W19-第3期!W19</f>
        <v/>
      </c>
      <c r="Q99" s="185">
        <f>X19-第3期!X19</f>
        <v/>
      </c>
      <c r="R99" s="185">
        <f>Y19-第3期!Y19</f>
        <v/>
      </c>
      <c r="S99" s="185">
        <f>(I99+J99)/2+(O99+P99)/2*S75</f>
        <v/>
      </c>
      <c r="T99" s="430">
        <f>S99-第3期!S99</f>
        <v/>
      </c>
      <c r="U99" s="1101" t="n"/>
      <c r="V99" s="1101" t="n"/>
      <c r="W99" s="1101" t="n"/>
      <c r="X99" s="1101" t="n"/>
      <c r="Y99" s="1101" t="n"/>
      <c r="Z99" s="1101" t="n"/>
      <c r="AA99" s="144" t="n"/>
      <c r="AB99" s="1101" t="n"/>
      <c r="AC99" s="1101" t="n"/>
      <c r="AD99" s="1101" t="n"/>
      <c r="AE99" s="1101" t="n"/>
      <c r="AF99" s="1101" t="n"/>
      <c r="AG99" s="1101" t="n"/>
      <c r="AH99" s="144" t="n"/>
      <c r="AI99" s="332" t="n"/>
      <c r="AJ99" s="435" t="n"/>
      <c r="AK99" s="435" t="n"/>
      <c r="AL99" s="435" t="n"/>
      <c r="AM99" s="435" t="n"/>
      <c r="AN99" s="435" t="n"/>
      <c r="AO99" s="435" t="n"/>
      <c r="AP99" s="435" t="n"/>
      <c r="AQ99" s="435" t="n"/>
      <c r="AR99" s="435" t="n"/>
      <c r="AS99" s="435" t="n"/>
      <c r="AT99" s="435" t="n"/>
      <c r="AU99" s="1084" t="n"/>
      <c r="AV99" s="1085" t="n"/>
      <c r="AW99" s="1101" t="n"/>
      <c r="AX99" s="1101" t="n"/>
      <c r="AY99" s="1101" t="n"/>
      <c r="AZ99" s="144" t="n"/>
      <c r="BA99" s="1101" t="n"/>
      <c r="BB99" s="1101" t="n"/>
      <c r="BC99" s="1101" t="n"/>
      <c r="BD99" s="1101" t="n"/>
      <c r="BE99" s="1101" t="n"/>
      <c r="BF99" s="1101" t="n"/>
      <c r="BG99" s="1101" t="n"/>
      <c r="BH99" s="1101" t="n"/>
      <c r="BI99" s="1101" t="n"/>
      <c r="BJ99" s="1101" t="n"/>
      <c r="BK99" s="1101" t="n"/>
      <c r="BL99" s="1101" t="n"/>
      <c r="BM99" s="1101" t="n"/>
      <c r="BN99" s="1101" t="n"/>
      <c r="BO99" s="1101" t="n"/>
      <c r="BP99" s="1101" t="n"/>
      <c r="BQ99" s="1101" t="n"/>
      <c r="BR99" s="1106" t="n"/>
      <c r="BS99" s="1106" t="n"/>
      <c r="BT99" s="1106" t="n"/>
      <c r="BU99" s="1106" t="n"/>
      <c r="BV99" s="1106" t="n"/>
      <c r="BW99" s="1106" t="n"/>
      <c r="BX99" s="1106" t="n"/>
      <c r="BY99" s="1106" t="n"/>
      <c r="BZ99" s="1106" t="n"/>
      <c r="CA99" s="1106" t="n"/>
      <c r="CB99" s="1106" t="n"/>
      <c r="CC99" s="1106" t="n"/>
      <c r="CD99" s="1106" t="n"/>
      <c r="CE99" s="1106" t="n"/>
      <c r="CF99" s="1106" t="n"/>
      <c r="CG99" s="1106" t="n"/>
      <c r="CH99" s="1106" t="n"/>
      <c r="CI99" s="1106" t="n"/>
      <c r="CJ99" s="1106" t="n"/>
      <c r="CK99" s="1101" t="n"/>
      <c r="CL99" s="1101" t="n"/>
      <c r="CM99" s="1101" t="n"/>
      <c r="CN99" s="1101" t="n"/>
      <c r="CO99" s="1101" t="n"/>
      <c r="CP99" s="1101" t="n"/>
      <c r="CQ99" s="1101" t="n"/>
      <c r="CR99" s="1101" t="n"/>
      <c r="CS99" s="1101" t="n"/>
      <c r="CT99" s="1101" t="n"/>
      <c r="CU99" s="1101" t="n"/>
      <c r="CV99" s="1101" t="n"/>
      <c r="CW99" s="1101" t="n"/>
      <c r="CX99" s="1101" t="n"/>
      <c r="CY99" s="1101" t="n"/>
      <c r="CZ99" s="1101" t="n"/>
      <c r="DA99" s="1101" t="n"/>
      <c r="DB99" s="1101" t="n"/>
      <c r="DC99" s="1101" t="n"/>
      <c r="DD99" s="1101" t="n"/>
      <c r="DE99" s="1101" t="n"/>
      <c r="DF99" s="1101" t="n"/>
      <c r="DG99" s="1101" t="n"/>
      <c r="DH99" s="1101" t="n"/>
      <c r="DI99" s="1101" t="n"/>
    </row>
    <row r="100" ht="16" customFormat="1" customHeight="1" s="140">
      <c r="A100" s="1101" t="n"/>
      <c r="B100" s="1101" t="n"/>
      <c r="C100" s="1101" t="n"/>
      <c r="D100" s="1101" t="n"/>
      <c r="E100" s="1101" t="n"/>
      <c r="F100" s="1101" t="n"/>
      <c r="G100" s="144" t="n"/>
      <c r="H100" s="388" t="inlineStr">
        <is>
          <t>产品4</t>
        </is>
      </c>
      <c r="I100" s="410">
        <f>第3期!O23-第2期!O23</f>
        <v/>
      </c>
      <c r="J100" s="410">
        <f>第3期!P23-第2期!P23</f>
        <v/>
      </c>
      <c r="K100" s="410">
        <f>第3期!Q23-第2期!Q23</f>
        <v/>
      </c>
      <c r="L100" s="419">
        <f>第3期!R23-第2期!R23</f>
        <v/>
      </c>
      <c r="M100" s="144" t="n"/>
      <c r="N100" s="388" t="inlineStr">
        <is>
          <t>产品4</t>
        </is>
      </c>
      <c r="O100" s="410">
        <f>V20-第3期!V20</f>
        <v/>
      </c>
      <c r="P100" s="410">
        <f>W20-第3期!W20</f>
        <v/>
      </c>
      <c r="Q100" s="410">
        <f>X20-第3期!X20</f>
        <v/>
      </c>
      <c r="R100" s="410">
        <f>Y20-第3期!Y20</f>
        <v/>
      </c>
      <c r="S100" s="410">
        <f>(I100+J100)/2+(O100+P100)/2*S76</f>
        <v/>
      </c>
      <c r="T100" s="431">
        <f>S100-第3期!S100</f>
        <v/>
      </c>
      <c r="U100" s="1101" t="n"/>
      <c r="V100" s="1101" t="n"/>
      <c r="W100" s="1101" t="n"/>
      <c r="X100" s="1101" t="n"/>
      <c r="Y100" s="1101" t="n"/>
      <c r="Z100" s="1101" t="n"/>
      <c r="AA100" s="144" t="n"/>
      <c r="AB100" s="1101" t="n"/>
      <c r="AC100" s="1101" t="n"/>
      <c r="AD100" s="1101" t="n"/>
      <c r="AE100" s="1101" t="n"/>
      <c r="AF100" s="1101" t="n"/>
      <c r="AG100" s="1101" t="n"/>
      <c r="AH100" s="144" t="n"/>
      <c r="AI100" s="332" t="n"/>
      <c r="AJ100" s="435" t="n"/>
      <c r="AK100" s="435" t="n"/>
      <c r="AL100" s="435" t="n"/>
      <c r="AM100" s="435" t="n"/>
      <c r="AN100" s="435" t="n"/>
      <c r="AO100" s="435" t="n"/>
      <c r="AP100" s="435" t="n"/>
      <c r="AQ100" s="435" t="n"/>
      <c r="AR100" s="435" t="n"/>
      <c r="AS100" s="435" t="n"/>
      <c r="AT100" s="435" t="n"/>
      <c r="AU100" s="1084" t="n"/>
      <c r="AV100" s="1085" t="n"/>
      <c r="AW100" s="1101" t="n"/>
      <c r="AX100" s="1101" t="n"/>
      <c r="AY100" s="1101" t="n"/>
      <c r="AZ100" s="144" t="n"/>
      <c r="BA100" s="1101" t="n"/>
      <c r="BB100" s="1101" t="n"/>
      <c r="BC100" s="1101" t="n"/>
      <c r="BD100" s="1101" t="n"/>
      <c r="BE100" s="1101" t="n"/>
      <c r="BF100" s="1101" t="n"/>
      <c r="BG100" s="1101" t="n"/>
      <c r="BH100" s="1101" t="n"/>
      <c r="BI100" s="1101" t="n"/>
      <c r="BJ100" s="1101" t="n"/>
      <c r="BK100" s="1101" t="n"/>
      <c r="BL100" s="1101" t="n"/>
      <c r="BM100" s="1101" t="n"/>
      <c r="BN100" s="1101" t="n"/>
      <c r="BO100" s="1101" t="n"/>
      <c r="BP100" s="1101" t="n"/>
      <c r="BQ100" s="1101" t="n"/>
      <c r="BR100" s="1106" t="n"/>
      <c r="BS100" s="1106" t="n"/>
      <c r="BT100" s="1106" t="n"/>
      <c r="BU100" s="1106" t="n"/>
      <c r="BV100" s="1106" t="n"/>
      <c r="BW100" s="1106" t="n"/>
      <c r="BX100" s="1106" t="n"/>
      <c r="BY100" s="1106" t="n"/>
      <c r="BZ100" s="1106" t="n"/>
      <c r="CA100" s="1106" t="n"/>
      <c r="CB100" s="1106" t="n"/>
      <c r="CC100" s="1106" t="n"/>
      <c r="CD100" s="1106" t="n"/>
      <c r="CE100" s="1106" t="n"/>
      <c r="CF100" s="1106" t="n"/>
      <c r="CG100" s="1106" t="n"/>
      <c r="CH100" s="1106" t="n"/>
      <c r="CI100" s="1106" t="n"/>
      <c r="CJ100" s="1106" t="n"/>
      <c r="CK100" s="1101" t="n"/>
      <c r="CL100" s="1101" t="n"/>
      <c r="CM100" s="1101" t="n"/>
      <c r="CN100" s="1101" t="n"/>
      <c r="CO100" s="1101" t="n"/>
      <c r="CP100" s="1101" t="n"/>
      <c r="CQ100" s="1101" t="n"/>
      <c r="CR100" s="1101" t="n"/>
      <c r="CS100" s="1101" t="n"/>
      <c r="CT100" s="1101" t="n"/>
      <c r="CU100" s="1101" t="n"/>
      <c r="CV100" s="1101" t="n"/>
      <c r="CW100" s="1101" t="n"/>
      <c r="CX100" s="1101" t="n"/>
      <c r="CY100" s="1101" t="n"/>
      <c r="CZ100" s="1101" t="n"/>
      <c r="DA100" s="1101" t="n"/>
      <c r="DB100" s="1101" t="n"/>
      <c r="DC100" s="1101" t="n"/>
      <c r="DD100" s="1101" t="n"/>
      <c r="DE100" s="1101" t="n"/>
      <c r="DF100" s="1101" t="n"/>
      <c r="DG100" s="1101" t="n"/>
      <c r="DH100" s="1101" t="n"/>
      <c r="DI100" s="1101" t="n"/>
    </row>
    <row r="101" ht="16" customFormat="1" customHeight="1" s="140">
      <c r="A101" s="1101" t="n"/>
      <c r="B101" s="1101" t="n"/>
      <c r="C101" s="1101" t="n"/>
      <c r="D101" s="1101" t="n"/>
      <c r="E101" s="1101" t="n"/>
      <c r="F101" s="1101" t="n"/>
      <c r="G101" s="144" t="n"/>
      <c r="H101" s="1101" t="n"/>
      <c r="I101" s="1101" t="n"/>
      <c r="J101" s="1101" t="n"/>
      <c r="K101" s="1101" t="n"/>
      <c r="L101" s="1101" t="n"/>
      <c r="M101" s="178" t="n"/>
      <c r="N101" s="1101" t="n"/>
      <c r="O101" s="1101" t="n"/>
      <c r="P101" s="1101" t="n"/>
      <c r="Q101" s="1101" t="n"/>
      <c r="R101" s="1101" t="n"/>
      <c r="S101" s="1101" t="n"/>
      <c r="T101" s="230" t="n"/>
      <c r="U101" s="1101" t="n"/>
      <c r="V101" s="1101" t="n"/>
      <c r="W101" s="1101" t="n"/>
      <c r="X101" s="1101" t="n"/>
      <c r="Y101" s="1101" t="n"/>
      <c r="Z101" s="1101" t="n"/>
      <c r="AA101" s="144" t="n"/>
      <c r="AB101" s="1101" t="n"/>
      <c r="AC101" s="1101" t="n"/>
      <c r="AD101" s="1101" t="n"/>
      <c r="AE101" s="1101" t="n"/>
      <c r="AF101" s="1101" t="n"/>
      <c r="AG101" s="1101" t="n"/>
      <c r="AH101" s="144" t="n"/>
      <c r="AI101" s="332" t="n"/>
      <c r="AJ101" s="435" t="n"/>
      <c r="AK101" s="435" t="n"/>
      <c r="AL101" s="435" t="n"/>
      <c r="AM101" s="435" t="n"/>
      <c r="AN101" s="435" t="n"/>
      <c r="AO101" s="435" t="n"/>
      <c r="AP101" s="435" t="n"/>
      <c r="AQ101" s="435" t="n"/>
      <c r="AR101" s="435" t="n"/>
      <c r="AS101" s="435" t="n"/>
      <c r="AT101" s="435" t="n"/>
      <c r="AU101" s="1084" t="n"/>
      <c r="AV101" s="1085" t="n"/>
      <c r="AW101" s="1101" t="n"/>
      <c r="AX101" s="1101" t="n"/>
      <c r="AY101" s="1101" t="n"/>
      <c r="AZ101" s="144" t="n"/>
      <c r="BA101" s="1101" t="n"/>
      <c r="BB101" s="1101" t="n"/>
      <c r="BC101" s="1101" t="n"/>
      <c r="BD101" s="1101" t="n"/>
      <c r="BE101" s="1101" t="n"/>
      <c r="BF101" s="1101" t="n"/>
      <c r="BG101" s="1101" t="n"/>
      <c r="BH101" s="1101" t="n"/>
      <c r="BI101" s="1101" t="n"/>
      <c r="BJ101" s="1101" t="n"/>
      <c r="BK101" s="1101" t="n"/>
      <c r="BL101" s="1101" t="n"/>
      <c r="BM101" s="1101" t="n"/>
      <c r="BN101" s="1101" t="n"/>
      <c r="BO101" s="1101" t="n"/>
      <c r="BP101" s="1101" t="n"/>
      <c r="BQ101" s="1101" t="n"/>
      <c r="BR101" s="1106" t="n"/>
      <c r="BS101" s="1106" t="n"/>
      <c r="BT101" s="1106" t="n"/>
      <c r="BU101" s="1106" t="n"/>
      <c r="BV101" s="1106" t="n"/>
      <c r="BW101" s="1106" t="n"/>
      <c r="BX101" s="1106" t="n"/>
      <c r="BY101" s="1106" t="n"/>
      <c r="BZ101" s="1106" t="n"/>
      <c r="CA101" s="1106" t="n"/>
      <c r="CB101" s="1106" t="n"/>
      <c r="CC101" s="1106" t="n"/>
      <c r="CD101" s="1106" t="n"/>
      <c r="CE101" s="1106" t="n"/>
      <c r="CF101" s="1106" t="n"/>
      <c r="CG101" s="1106" t="n"/>
      <c r="CH101" s="1106" t="n"/>
      <c r="CI101" s="1106" t="n"/>
      <c r="CJ101" s="1106" t="n"/>
      <c r="CK101" s="1101" t="n"/>
      <c r="CL101" s="1101" t="n"/>
      <c r="CM101" s="1101" t="n"/>
      <c r="CN101" s="1101" t="n"/>
      <c r="CO101" s="1101" t="n"/>
      <c r="CP101" s="1101" t="n"/>
      <c r="CQ101" s="1101" t="n"/>
      <c r="CR101" s="1101" t="n"/>
      <c r="CS101" s="1101" t="n"/>
      <c r="CT101" s="1101" t="n"/>
      <c r="CU101" s="1101" t="n"/>
      <c r="CV101" s="1101" t="n"/>
      <c r="CW101" s="1101" t="n"/>
      <c r="CX101" s="1101" t="n"/>
      <c r="CY101" s="1101" t="n"/>
      <c r="CZ101" s="1101" t="n"/>
      <c r="DA101" s="1101" t="n"/>
      <c r="DB101" s="1101" t="n"/>
      <c r="DC101" s="1101" t="n"/>
      <c r="DD101" s="1101" t="n"/>
      <c r="DE101" s="1101" t="n"/>
      <c r="DF101" s="1101" t="n"/>
      <c r="DG101" s="1101" t="n"/>
      <c r="DH101" s="1101" t="n"/>
      <c r="DI101" s="1101" t="n"/>
    </row>
    <row r="102" ht="16" customFormat="1" customHeight="1" s="140">
      <c r="A102" s="1101" t="n"/>
      <c r="B102" s="1101" t="n"/>
      <c r="C102" s="1101" t="n"/>
      <c r="D102" s="1101" t="n"/>
      <c r="E102" s="1101" t="n"/>
      <c r="F102" s="1101" t="n"/>
      <c r="G102" s="144" t="n"/>
      <c r="H102" s="1101" t="n"/>
      <c r="I102" s="1101" t="n"/>
      <c r="J102" s="1101" t="n"/>
      <c r="K102" s="1101" t="n"/>
      <c r="L102" s="1101" t="n"/>
      <c r="M102" s="178" t="n"/>
      <c r="N102" s="1101" t="n"/>
      <c r="O102" s="1101" t="n"/>
      <c r="P102" s="1101" t="n"/>
      <c r="Q102" s="1101" t="n"/>
      <c r="R102" s="1101" t="n"/>
      <c r="S102" s="1101" t="n"/>
      <c r="T102" s="230" t="n"/>
      <c r="U102" s="1101" t="n"/>
      <c r="V102" s="1101" t="n"/>
      <c r="W102" s="1101" t="n"/>
      <c r="X102" s="1101" t="n"/>
      <c r="Y102" s="1101" t="n"/>
      <c r="Z102" s="1101" t="n"/>
      <c r="AA102" s="144" t="n"/>
      <c r="AB102" s="1101" t="n"/>
      <c r="AC102" s="1101" t="n"/>
      <c r="AD102" s="1101" t="n"/>
      <c r="AE102" s="1101" t="n"/>
      <c r="AF102" s="1101" t="n"/>
      <c r="AG102" s="1101" t="n"/>
      <c r="AH102" s="144" t="n"/>
      <c r="AI102" s="436" t="n"/>
      <c r="AJ102" s="437" t="n"/>
      <c r="AK102" s="437" t="n"/>
      <c r="AL102" s="437" t="n"/>
      <c r="AM102" s="437" t="n"/>
      <c r="AN102" s="437" t="n"/>
      <c r="AO102" s="437" t="n"/>
      <c r="AP102" s="437" t="n"/>
      <c r="AQ102" s="437" t="n"/>
      <c r="AR102" s="437" t="n"/>
      <c r="AS102" s="437" t="n"/>
      <c r="AT102" s="442" t="n"/>
      <c r="AU102" s="1084" t="n"/>
      <c r="AV102" s="1085" t="n"/>
      <c r="AW102" s="1101" t="n"/>
      <c r="AX102" s="1101" t="n"/>
      <c r="AY102" s="1101" t="n"/>
      <c r="AZ102" s="144" t="n"/>
      <c r="BA102" s="1101" t="n"/>
      <c r="BB102" s="1101" t="n"/>
      <c r="BC102" s="1101" t="n"/>
      <c r="BD102" s="1101" t="n"/>
      <c r="BE102" s="1101" t="n"/>
      <c r="BF102" s="1101" t="n"/>
      <c r="BG102" s="1101" t="n"/>
      <c r="BH102" s="1101" t="n"/>
      <c r="BI102" s="1101" t="n"/>
      <c r="BJ102" s="1101" t="n"/>
      <c r="BK102" s="1101" t="n"/>
      <c r="BL102" s="1101" t="n"/>
      <c r="BM102" s="1101" t="n"/>
      <c r="BN102" s="1101" t="n"/>
      <c r="BO102" s="1101" t="n"/>
      <c r="BP102" s="1101" t="n"/>
      <c r="BQ102" s="1101" t="n"/>
      <c r="BR102" s="1106" t="n"/>
      <c r="BS102" s="1106" t="n"/>
      <c r="BT102" s="1106" t="n"/>
      <c r="BU102" s="1106" t="n"/>
      <c r="BV102" s="1106" t="n"/>
      <c r="BW102" s="1106" t="n"/>
      <c r="BX102" s="1106" t="n"/>
      <c r="BY102" s="1106" t="n"/>
      <c r="BZ102" s="1106" t="n"/>
      <c r="CA102" s="1106" t="n"/>
      <c r="CB102" s="1106" t="n"/>
      <c r="CC102" s="1106" t="n"/>
      <c r="CD102" s="1106" t="n"/>
      <c r="CE102" s="1106" t="n"/>
      <c r="CF102" s="1106" t="n"/>
      <c r="CG102" s="1106" t="n"/>
      <c r="CH102" s="1106" t="n"/>
      <c r="CI102" s="1106" t="n"/>
      <c r="CJ102" s="1106" t="n"/>
      <c r="CK102" s="1101" t="n"/>
      <c r="CL102" s="1101" t="n"/>
      <c r="CM102" s="1101" t="n"/>
      <c r="CN102" s="1101" t="n"/>
      <c r="CO102" s="1101" t="n"/>
      <c r="CP102" s="1101" t="n"/>
      <c r="CQ102" s="1101" t="n"/>
      <c r="CR102" s="1101" t="n"/>
      <c r="CS102" s="1101" t="n"/>
      <c r="CT102" s="1101" t="n"/>
      <c r="CU102" s="1101" t="n"/>
      <c r="CV102" s="1101" t="n"/>
      <c r="CW102" s="1101" t="n"/>
      <c r="CX102" s="1101" t="n"/>
      <c r="CY102" s="1101" t="n"/>
      <c r="CZ102" s="1101" t="n"/>
      <c r="DA102" s="1101" t="n"/>
      <c r="DB102" s="1101" t="n"/>
      <c r="DC102" s="1101" t="n"/>
      <c r="DD102" s="1101" t="n"/>
      <c r="DE102" s="1101" t="n"/>
      <c r="DF102" s="1101" t="n"/>
      <c r="DG102" s="1101" t="n"/>
      <c r="DH102" s="1101" t="n"/>
      <c r="DI102" s="1101" t="n"/>
    </row>
    <row r="103" ht="16" customFormat="1" customHeight="1" s="140">
      <c r="A103" s="1101" t="n"/>
      <c r="B103" s="1101" t="n"/>
      <c r="C103" s="1101" t="n"/>
      <c r="D103" s="1101" t="n"/>
      <c r="E103" s="1101" t="n"/>
      <c r="F103" s="1101" t="n"/>
      <c r="G103" s="144" t="n"/>
      <c r="H103" s="1101" t="n"/>
      <c r="I103" s="1101" t="n"/>
      <c r="J103" s="1101" t="n"/>
      <c r="K103" s="1101" t="n"/>
      <c r="L103" s="1101" t="n"/>
      <c r="M103" s="178" t="n"/>
      <c r="N103" s="1101" t="n"/>
      <c r="O103" s="1101" t="n"/>
      <c r="P103" s="1101" t="n"/>
      <c r="Q103" s="1101" t="n"/>
      <c r="R103" s="1101" t="n"/>
      <c r="S103" s="1101" t="n"/>
      <c r="T103" s="230" t="n"/>
      <c r="U103" s="1101" t="n"/>
      <c r="V103" s="1101" t="n"/>
      <c r="W103" s="1101" t="n"/>
      <c r="X103" s="1101" t="n"/>
      <c r="Y103" s="1101" t="n"/>
      <c r="Z103" s="1101" t="n"/>
      <c r="AA103" s="144" t="n"/>
      <c r="AB103" s="1101" t="n"/>
      <c r="AC103" s="1101" t="n"/>
      <c r="AD103" s="1101" t="n"/>
      <c r="AE103" s="1101" t="n"/>
      <c r="AF103" s="1101" t="n"/>
      <c r="AG103" s="1101" t="n"/>
      <c r="AH103" s="144" t="n"/>
      <c r="AI103" s="436" t="n"/>
      <c r="AJ103" s="437" t="n"/>
      <c r="AK103" s="437" t="n"/>
      <c r="AL103" s="437" t="n"/>
      <c r="AM103" s="437" t="n"/>
      <c r="AN103" s="437" t="n"/>
      <c r="AO103" s="437" t="n"/>
      <c r="AP103" s="437" t="n"/>
      <c r="AQ103" s="437" t="n"/>
      <c r="AR103" s="437" t="n"/>
      <c r="AS103" s="437" t="n"/>
      <c r="AT103" s="437" t="n"/>
      <c r="AU103" s="443" t="n"/>
      <c r="AV103" s="444" t="n"/>
      <c r="AW103" s="1101" t="n"/>
      <c r="AX103" s="1101" t="n"/>
      <c r="AY103" s="1101" t="n"/>
      <c r="AZ103" s="144" t="n"/>
      <c r="BA103" s="1101" t="n"/>
      <c r="BB103" s="1101" t="n"/>
      <c r="BC103" s="1101" t="n"/>
      <c r="BD103" s="1101" t="n"/>
      <c r="BE103" s="1101" t="n"/>
      <c r="BF103" s="1101" t="n"/>
      <c r="BG103" s="1101" t="n"/>
      <c r="BH103" s="1101" t="n"/>
      <c r="BI103" s="1101" t="n"/>
      <c r="BJ103" s="1101" t="n"/>
      <c r="BK103" s="1101" t="n"/>
      <c r="BL103" s="1101" t="n"/>
      <c r="BM103" s="1101" t="n"/>
      <c r="BN103" s="1101" t="n"/>
      <c r="BO103" s="1101" t="n"/>
      <c r="BP103" s="1101" t="n"/>
      <c r="BQ103" s="1101" t="n"/>
      <c r="BR103" s="1106" t="n"/>
      <c r="BS103" s="1106" t="n"/>
      <c r="BT103" s="1106" t="n"/>
      <c r="BU103" s="1106" t="n"/>
      <c r="BV103" s="1106" t="n"/>
      <c r="BW103" s="1106" t="n"/>
      <c r="BX103" s="1106" t="n"/>
      <c r="BY103" s="1106" t="n"/>
      <c r="BZ103" s="1106" t="n"/>
      <c r="CA103" s="1106" t="n"/>
      <c r="CB103" s="1106" t="n"/>
      <c r="CC103" s="1106" t="n"/>
      <c r="CD103" s="1106" t="n"/>
      <c r="CE103" s="1106" t="n"/>
      <c r="CF103" s="1106" t="n"/>
      <c r="CG103" s="1106" t="n"/>
      <c r="CH103" s="1106" t="n"/>
      <c r="CI103" s="1106" t="n"/>
      <c r="CJ103" s="1106" t="n"/>
      <c r="CK103" s="1101" t="n"/>
      <c r="CL103" s="1101" t="n"/>
      <c r="CM103" s="1101" t="n"/>
      <c r="CN103" s="1101" t="n"/>
      <c r="CO103" s="1101" t="n"/>
      <c r="CP103" s="1101" t="n"/>
      <c r="CQ103" s="1101" t="n"/>
      <c r="CR103" s="1101" t="n"/>
      <c r="CS103" s="1101" t="n"/>
      <c r="CT103" s="1101" t="n"/>
      <c r="CU103" s="1101" t="n"/>
      <c r="CV103" s="1101" t="n"/>
      <c r="CW103" s="1101" t="n"/>
      <c r="CX103" s="1101" t="n"/>
      <c r="CY103" s="1101" t="n"/>
      <c r="CZ103" s="1101" t="n"/>
      <c r="DA103" s="1101" t="n"/>
      <c r="DB103" s="1101" t="n"/>
      <c r="DC103" s="1101" t="n"/>
      <c r="DD103" s="1101" t="n"/>
      <c r="DE103" s="1101" t="n"/>
      <c r="DF103" s="1101" t="n"/>
      <c r="DG103" s="1101" t="n"/>
      <c r="DH103" s="1101" t="n"/>
      <c r="DI103" s="1101" t="n"/>
    </row>
    <row r="104" ht="16" customFormat="1" customHeight="1" s="140">
      <c r="A104" s="1101" t="n"/>
      <c r="B104" s="1101" t="n"/>
      <c r="C104" s="1101" t="n"/>
      <c r="D104" s="1101" t="n"/>
      <c r="E104" s="1101" t="n"/>
      <c r="F104" s="1101" t="n"/>
      <c r="G104" s="144" t="n"/>
      <c r="H104" s="1101" t="n"/>
      <c r="I104" s="1101" t="n"/>
      <c r="J104" s="1101" t="n"/>
      <c r="K104" s="1101" t="n"/>
      <c r="L104" s="1101" t="n"/>
      <c r="M104" s="178" t="n"/>
      <c r="N104" s="1101" t="n"/>
      <c r="O104" s="1101" t="n"/>
      <c r="P104" s="1101" t="n"/>
      <c r="Q104" s="1101" t="n"/>
      <c r="R104" s="1101" t="n"/>
      <c r="S104" s="1101" t="n"/>
      <c r="T104" s="230" t="n"/>
      <c r="U104" s="1101" t="n"/>
      <c r="V104" s="1101" t="n"/>
      <c r="W104" s="1101" t="n"/>
      <c r="X104" s="1101" t="n"/>
      <c r="Y104" s="1101" t="n"/>
      <c r="Z104" s="1101" t="n"/>
      <c r="AA104" s="144" t="n"/>
      <c r="AB104" s="1101" t="n"/>
      <c r="AC104" s="1101" t="n"/>
      <c r="AD104" s="1101" t="n"/>
      <c r="AE104" s="1101" t="n"/>
      <c r="AF104" s="1101" t="n"/>
      <c r="AG104" s="1101" t="n"/>
      <c r="AH104" s="144" t="n"/>
      <c r="AI104" s="1101" t="n"/>
      <c r="AJ104" s="1101" t="n"/>
      <c r="AK104" s="1101" t="n"/>
      <c r="AL104" s="1101" t="n"/>
      <c r="AM104" s="1101" t="n"/>
      <c r="AN104" s="1101" t="n"/>
      <c r="AO104" s="1101" t="n"/>
      <c r="AP104" s="1101" t="n"/>
      <c r="AQ104" s="1101" t="n"/>
      <c r="AR104" s="1101" t="n"/>
      <c r="AS104" s="1101" t="n"/>
      <c r="AT104" s="1101" t="n"/>
      <c r="AU104" s="1101" t="n"/>
      <c r="AV104" s="1101" t="n"/>
      <c r="AW104" s="1101" t="n"/>
      <c r="AX104" s="1101" t="n"/>
      <c r="AY104" s="1101" t="n"/>
      <c r="AZ104" s="144" t="n"/>
      <c r="BA104" s="1101" t="n"/>
      <c r="BB104" s="1101" t="n"/>
      <c r="BC104" s="1101" t="n"/>
      <c r="BD104" s="1101" t="n"/>
      <c r="BE104" s="1101" t="n"/>
      <c r="BF104" s="1101" t="n"/>
      <c r="BG104" s="1101" t="n"/>
      <c r="BH104" s="1101" t="n"/>
      <c r="BI104" s="1101" t="n"/>
      <c r="BJ104" s="1101" t="n"/>
      <c r="BK104" s="1101" t="n"/>
      <c r="BL104" s="1101" t="n"/>
      <c r="BM104" s="1101" t="n"/>
      <c r="BN104" s="1101" t="n"/>
      <c r="BO104" s="1101" t="n"/>
      <c r="BP104" s="1101" t="n"/>
      <c r="BQ104" s="1101" t="n"/>
      <c r="BR104" s="1106" t="n"/>
      <c r="BS104" s="1106" t="n"/>
      <c r="BT104" s="1106" t="n"/>
      <c r="BU104" s="1106" t="n"/>
      <c r="BV104" s="1106" t="n"/>
      <c r="BW104" s="1106" t="n"/>
      <c r="BX104" s="1106" t="n"/>
      <c r="BY104" s="1106" t="n"/>
      <c r="BZ104" s="1106" t="n"/>
      <c r="CA104" s="1106" t="n"/>
      <c r="CB104" s="1106" t="n"/>
      <c r="CC104" s="1106" t="n"/>
      <c r="CD104" s="1106" t="n"/>
      <c r="CE104" s="1106" t="n"/>
      <c r="CF104" s="1106" t="n"/>
      <c r="CG104" s="1106" t="n"/>
      <c r="CH104" s="1106" t="n"/>
      <c r="CI104" s="1106" t="n"/>
      <c r="CJ104" s="1106" t="n"/>
      <c r="CK104" s="1101" t="n"/>
      <c r="CL104" s="1101" t="n"/>
      <c r="CM104" s="1101" t="n"/>
      <c r="CN104" s="1101" t="n"/>
      <c r="CO104" s="1101" t="n"/>
      <c r="CP104" s="1101" t="n"/>
      <c r="CQ104" s="1101" t="n"/>
      <c r="CR104" s="1101" t="n"/>
      <c r="CS104" s="1101" t="n"/>
      <c r="CT104" s="1101" t="n"/>
      <c r="CU104" s="1101" t="n"/>
      <c r="CV104" s="1101" t="n"/>
      <c r="CW104" s="1101" t="n"/>
      <c r="CX104" s="1101" t="n"/>
      <c r="CY104" s="1101" t="n"/>
      <c r="CZ104" s="1101" t="n"/>
      <c r="DA104" s="1101" t="n"/>
      <c r="DB104" s="1101" t="n"/>
      <c r="DC104" s="1101" t="n"/>
      <c r="DD104" s="1101" t="n"/>
      <c r="DE104" s="1101" t="n"/>
      <c r="DF104" s="1101" t="n"/>
      <c r="DG104" s="1101" t="n"/>
      <c r="DH104" s="1101" t="n"/>
      <c r="DI104" s="1101" t="n"/>
    </row>
    <row r="105" ht="16" customFormat="1" customHeight="1" s="140">
      <c r="A105" s="1101" t="n"/>
      <c r="B105" s="1101" t="n"/>
      <c r="C105" s="1101" t="n"/>
      <c r="D105" s="1101" t="n"/>
      <c r="E105" s="1101" t="n"/>
      <c r="F105" s="1101" t="n"/>
      <c r="G105" s="144" t="n"/>
      <c r="H105" s="1101" t="n"/>
      <c r="I105" s="1101" t="n"/>
      <c r="J105" s="1101" t="n"/>
      <c r="K105" s="1101" t="n"/>
      <c r="L105" s="1101" t="n"/>
      <c r="M105" s="178" t="n"/>
      <c r="N105" s="1101" t="n"/>
      <c r="O105" s="1101" t="n"/>
      <c r="P105" s="1101" t="n"/>
      <c r="Q105" s="1101" t="n"/>
      <c r="R105" s="1101" t="n"/>
      <c r="S105" s="1101" t="n"/>
      <c r="T105" s="230" t="n"/>
      <c r="U105" s="1101" t="n"/>
      <c r="V105" s="1101" t="n"/>
      <c r="W105" s="1101" t="n"/>
      <c r="X105" s="1101" t="n"/>
      <c r="Y105" s="1101" t="n"/>
      <c r="Z105" s="1101" t="n"/>
      <c r="AA105" s="144" t="n"/>
      <c r="AB105" s="1101" t="n"/>
      <c r="AC105" s="1101" t="n"/>
      <c r="AD105" s="1101" t="n"/>
      <c r="AE105" s="1101" t="n"/>
      <c r="AF105" s="1101" t="n"/>
      <c r="AG105" s="1101" t="n"/>
      <c r="AH105" s="144" t="n"/>
      <c r="AI105" s="1101" t="n"/>
      <c r="AJ105" s="1101" t="n"/>
      <c r="AK105" s="1101" t="n"/>
      <c r="AL105" s="1101" t="n"/>
      <c r="AM105" s="1101" t="n"/>
      <c r="AN105" s="1101" t="n"/>
      <c r="AO105" s="1101" t="n"/>
      <c r="AP105" s="1101" t="n"/>
      <c r="AQ105" s="1101" t="n"/>
      <c r="AR105" s="1101" t="n"/>
      <c r="AS105" s="1101" t="n"/>
      <c r="AT105" s="1101" t="n"/>
      <c r="AU105" s="1101" t="n"/>
      <c r="AV105" s="1101" t="n"/>
      <c r="AW105" s="1101" t="n"/>
      <c r="AX105" s="1101" t="n"/>
      <c r="AY105" s="1101" t="n"/>
      <c r="AZ105" s="144" t="n"/>
      <c r="BA105" s="1101" t="n"/>
      <c r="BB105" s="1101" t="n"/>
      <c r="BC105" s="1101" t="n"/>
      <c r="BD105" s="1101" t="n"/>
      <c r="BE105" s="1101" t="n"/>
      <c r="BF105" s="1101" t="n"/>
      <c r="BG105" s="1101" t="n"/>
      <c r="BH105" s="1101" t="n"/>
      <c r="BI105" s="1101" t="n"/>
      <c r="BJ105" s="1101" t="n"/>
      <c r="BK105" s="1101" t="n"/>
      <c r="BL105" s="1101" t="n"/>
      <c r="BM105" s="1101" t="n"/>
      <c r="BN105" s="1101" t="n"/>
      <c r="BO105" s="1101" t="n"/>
      <c r="BP105" s="1101" t="n"/>
      <c r="BQ105" s="1101" t="n"/>
      <c r="BR105" s="1106" t="n"/>
      <c r="BS105" s="1106" t="n"/>
      <c r="BT105" s="1106" t="n"/>
      <c r="BU105" s="1106" t="n"/>
      <c r="BV105" s="1106" t="n"/>
      <c r="BW105" s="1106" t="n"/>
      <c r="BX105" s="1106" t="n"/>
      <c r="BY105" s="1106" t="n"/>
      <c r="BZ105" s="1106" t="n"/>
      <c r="CA105" s="1106" t="n"/>
      <c r="CB105" s="1106" t="n"/>
      <c r="CC105" s="1106" t="n"/>
      <c r="CD105" s="1106" t="n"/>
      <c r="CE105" s="1106" t="n"/>
      <c r="CF105" s="1106" t="n"/>
      <c r="CG105" s="1106" t="n"/>
      <c r="CH105" s="1106" t="n"/>
      <c r="CI105" s="1106" t="n"/>
      <c r="CJ105" s="1106" t="n"/>
      <c r="CK105" s="1101" t="n"/>
      <c r="CL105" s="1101" t="n"/>
      <c r="CM105" s="1101" t="n"/>
      <c r="CN105" s="1101" t="n"/>
      <c r="CO105" s="1101" t="n"/>
      <c r="CP105" s="1101" t="n"/>
      <c r="CQ105" s="1101" t="n"/>
      <c r="CR105" s="1101" t="n"/>
      <c r="CS105" s="1101" t="n"/>
      <c r="CT105" s="1101" t="n"/>
      <c r="CU105" s="1101" t="n"/>
      <c r="CV105" s="1101" t="n"/>
      <c r="CW105" s="1101" t="n"/>
      <c r="CX105" s="1101" t="n"/>
      <c r="CY105" s="1101" t="n"/>
      <c r="CZ105" s="1101" t="n"/>
      <c r="DA105" s="1101" t="n"/>
      <c r="DB105" s="1101" t="n"/>
      <c r="DC105" s="1101" t="n"/>
      <c r="DD105" s="1101" t="n"/>
      <c r="DE105" s="1101" t="n"/>
      <c r="DF105" s="1101" t="n"/>
      <c r="DG105" s="1101" t="n"/>
      <c r="DH105" s="1101" t="n"/>
      <c r="DI105" s="1101" t="n"/>
    </row>
    <row r="106" ht="16" customFormat="1" customHeight="1" s="140">
      <c r="A106" s="1101" t="n"/>
      <c r="B106" s="1101" t="n"/>
      <c r="C106" s="1101" t="n"/>
      <c r="D106" s="1101" t="n"/>
      <c r="E106" s="1101" t="n"/>
      <c r="F106" s="1101" t="n"/>
      <c r="G106" s="144" t="n"/>
      <c r="H106" s="1101" t="n"/>
      <c r="I106" s="1101" t="n"/>
      <c r="J106" s="1101" t="n"/>
      <c r="K106" s="1101" t="n"/>
      <c r="L106" s="1101" t="n"/>
      <c r="M106" s="178" t="n"/>
      <c r="N106" s="1101" t="n"/>
      <c r="O106" s="1101" t="n"/>
      <c r="P106" s="1101" t="n"/>
      <c r="Q106" s="1101" t="n"/>
      <c r="R106" s="1101" t="n"/>
      <c r="S106" s="1101" t="n"/>
      <c r="T106" s="230" t="n"/>
      <c r="U106" s="1101" t="n"/>
      <c r="V106" s="1101" t="n"/>
      <c r="W106" s="1101" t="n"/>
      <c r="X106" s="1101" t="n"/>
      <c r="Y106" s="1101" t="n"/>
      <c r="Z106" s="1101" t="n"/>
      <c r="AA106" s="144" t="n"/>
      <c r="AB106" s="1101" t="n"/>
      <c r="AC106" s="1101" t="n"/>
      <c r="AD106" s="1101" t="n"/>
      <c r="AE106" s="1101" t="n"/>
      <c r="AF106" s="1101" t="n"/>
      <c r="AG106" s="1101" t="n"/>
      <c r="AH106" s="144" t="n"/>
      <c r="AI106" s="1041" t="inlineStr">
        <is>
          <t>公司</t>
        </is>
      </c>
      <c r="AJ106" s="1053" t="inlineStr">
        <is>
          <t>本期收入(元)</t>
        </is>
      </c>
      <c r="AK106" s="1053" t="inlineStr">
        <is>
          <t>本期成本(元)</t>
        </is>
      </c>
      <c r="AL106" s="1053" t="inlineStr">
        <is>
          <t>本期利润(元)</t>
        </is>
      </c>
      <c r="AM106" s="1053" t="inlineStr">
        <is>
          <t>累计纳税(元)</t>
        </is>
      </c>
      <c r="AN106" s="1053" t="inlineStr">
        <is>
          <t>累计分红(元)</t>
        </is>
      </c>
      <c r="AO106" s="1053" t="inlineStr">
        <is>
          <t>期末现金(元)</t>
        </is>
      </c>
      <c r="AP106" s="1053" t="inlineStr">
        <is>
          <t>净资产(元)</t>
        </is>
      </c>
      <c r="AQ106" s="1053" t="inlineStr">
        <is>
          <t>综合分</t>
        </is>
      </c>
      <c r="AR106" s="445" t="inlineStr">
        <is>
          <t>预计偿还债券本金</t>
        </is>
      </c>
      <c r="AS106" s="446" t="inlineStr">
        <is>
          <t>预计未偿还债券</t>
        </is>
      </c>
      <c r="AT106" s="446" t="inlineStr">
        <is>
          <t>预计累发债券</t>
        </is>
      </c>
      <c r="AU106" s="445" t="inlineStr">
        <is>
          <t>预计本期发行债券</t>
        </is>
      </c>
      <c r="AV106" s="446" t="inlineStr">
        <is>
          <t>预计债券</t>
        </is>
      </c>
      <c r="AW106" s="453" t="inlineStr">
        <is>
          <t>预计资本利润率</t>
        </is>
      </c>
      <c r="AX106" s="446" t="inlineStr">
        <is>
          <t>上期期末现金与本期成本最大值</t>
        </is>
      </c>
      <c r="AY106" s="465" t="inlineStr">
        <is>
          <t>是否破产</t>
        </is>
      </c>
      <c r="AZ106" s="144" t="n"/>
      <c r="BA106" s="1101" t="n"/>
      <c r="BB106" s="1101" t="n"/>
      <c r="BC106" s="1101" t="n"/>
      <c r="BD106" s="1101" t="n"/>
      <c r="BE106" s="1101" t="n"/>
      <c r="BF106" s="1101" t="n"/>
      <c r="BG106" s="1101" t="n"/>
      <c r="BH106" s="1101" t="n"/>
      <c r="BI106" s="1101" t="n"/>
      <c r="BJ106" s="1101" t="n"/>
      <c r="BK106" s="1101" t="n"/>
      <c r="BL106" s="1101" t="n"/>
      <c r="BM106" s="1101" t="n"/>
      <c r="BN106" s="1101" t="n"/>
      <c r="BO106" s="1101" t="n"/>
      <c r="BP106" s="1101" t="n"/>
      <c r="BQ106" s="1101" t="n"/>
      <c r="BR106" s="1106" t="n"/>
      <c r="BS106" s="1106" t="n"/>
      <c r="BT106" s="1106" t="n"/>
      <c r="BU106" s="1106" t="n"/>
      <c r="BV106" s="1106" t="n"/>
      <c r="BW106" s="1106" t="n"/>
      <c r="BX106" s="1106" t="n"/>
      <c r="BY106" s="1106" t="n"/>
      <c r="BZ106" s="1106" t="n"/>
      <c r="CA106" s="1106" t="n"/>
      <c r="CB106" s="1106" t="n"/>
      <c r="CC106" s="1106" t="n"/>
      <c r="CD106" s="1106" t="n"/>
      <c r="CE106" s="1106" t="n"/>
      <c r="CF106" s="1106" t="n"/>
      <c r="CG106" s="1106" t="n"/>
      <c r="CH106" s="1106" t="n"/>
      <c r="CI106" s="1106" t="n"/>
      <c r="CJ106" s="1106" t="n"/>
      <c r="CK106" s="1101" t="n"/>
      <c r="CL106" s="1101" t="n"/>
      <c r="CM106" s="1101" t="n"/>
      <c r="CN106" s="1101" t="n"/>
      <c r="CO106" s="1101" t="n"/>
      <c r="CP106" s="1101" t="n"/>
      <c r="CQ106" s="1101" t="n"/>
      <c r="CR106" s="1101" t="n"/>
      <c r="CS106" s="1101" t="n"/>
      <c r="CT106" s="1101" t="n"/>
      <c r="CU106" s="1101" t="n"/>
      <c r="CV106" s="1101" t="n"/>
      <c r="CW106" s="1101" t="n"/>
      <c r="CX106" s="1101" t="n"/>
      <c r="CY106" s="1101" t="n"/>
      <c r="CZ106" s="1101" t="n"/>
      <c r="DA106" s="1101" t="n"/>
      <c r="DB106" s="1101" t="n"/>
      <c r="DC106" s="1101" t="n"/>
      <c r="DD106" s="1101" t="n"/>
      <c r="DE106" s="1101" t="n"/>
      <c r="DF106" s="1101" t="n"/>
      <c r="DG106" s="1101" t="n"/>
      <c r="DH106" s="1101" t="n"/>
      <c r="DI106" s="1101" t="n"/>
    </row>
    <row r="107" ht="16" customFormat="1" customHeight="1" s="140">
      <c r="A107" s="1101" t="n"/>
      <c r="B107" s="1101" t="n"/>
      <c r="C107" s="1101" t="n"/>
      <c r="D107" s="1101" t="n"/>
      <c r="E107" s="1101" t="n"/>
      <c r="F107" s="1101" t="n"/>
      <c r="G107" s="144" t="n"/>
      <c r="H107" s="1101" t="n"/>
      <c r="I107" s="1101" t="n"/>
      <c r="J107" s="1101" t="n"/>
      <c r="K107" s="1101" t="n"/>
      <c r="L107" s="1101" t="n"/>
      <c r="M107" s="178" t="n"/>
      <c r="N107" s="1101" t="n"/>
      <c r="O107" s="1101" t="n"/>
      <c r="P107" s="1101" t="n"/>
      <c r="Q107" s="1101" t="n"/>
      <c r="R107" s="1101" t="n"/>
      <c r="S107" s="1101" t="n"/>
      <c r="T107" s="230" t="n"/>
      <c r="U107" s="1101" t="n"/>
      <c r="V107" s="1101" t="n"/>
      <c r="W107" s="1101" t="n"/>
      <c r="X107" s="1101" t="n"/>
      <c r="Y107" s="1101" t="n"/>
      <c r="Z107" s="1101" t="n"/>
      <c r="AA107" s="144" t="n"/>
      <c r="AB107" s="1101" t="n"/>
      <c r="AC107" s="1101" t="n"/>
      <c r="AD107" s="1101" t="n"/>
      <c r="AE107" s="1101" t="n"/>
      <c r="AF107" s="1101" t="n"/>
      <c r="AG107" s="1101" t="n"/>
      <c r="AH107" s="144" t="n"/>
      <c r="AI107" s="329" t="n"/>
      <c r="AJ107" s="438" t="n"/>
      <c r="AK107" s="438" t="n"/>
      <c r="AL107" s="438" t="n"/>
      <c r="AM107" s="438" t="n"/>
      <c r="AN107" s="438" t="n"/>
      <c r="AO107" s="438" t="n"/>
      <c r="AP107" s="438" t="n"/>
      <c r="AQ107" s="434" t="n"/>
      <c r="AR107" s="447">
        <f>-AT107*5%</f>
        <v/>
      </c>
      <c r="AS107" s="447">
        <f>第3期!AS107+第3期!AR107+第3期!AU107</f>
        <v/>
      </c>
      <c r="AT107" s="448">
        <f>第3期!AU107+第3期!AT107</f>
        <v/>
      </c>
      <c r="AU107" s="447">
        <f>0.5*第3期!AP107-AS107</f>
        <v/>
      </c>
      <c r="AV107" s="447">
        <f>AU107+AS107+AR107</f>
        <v/>
      </c>
      <c r="AW107" s="1350">
        <f>AL107/(AP107+AV107)</f>
        <v/>
      </c>
      <c r="AX107" s="455">
        <f>MAX(AK107,第3期!AO107)</f>
        <v/>
      </c>
      <c r="AY107" s="1085">
        <f>IF(AI107="",0,IF(AL107&lt;MAX(AL107:AL126)/3,1,0))</f>
        <v/>
      </c>
      <c r="AZ107" s="144" t="n"/>
      <c r="BA107" s="1101" t="n"/>
      <c r="BB107" s="1101" t="n"/>
      <c r="BC107" s="1101" t="n"/>
      <c r="BD107" s="1101" t="n"/>
      <c r="BE107" s="1101" t="n"/>
      <c r="BF107" s="1101" t="n"/>
      <c r="BG107" s="1101" t="n"/>
      <c r="BH107" s="1101" t="n"/>
      <c r="BI107" s="1101" t="n"/>
      <c r="BJ107" s="1101" t="n"/>
      <c r="BK107" s="1101" t="n"/>
      <c r="BL107" s="1101" t="n"/>
      <c r="BM107" s="1101" t="n"/>
      <c r="BN107" s="1101" t="n"/>
      <c r="BO107" s="1101" t="n"/>
      <c r="BP107" s="1101" t="n"/>
      <c r="BQ107" s="1101" t="n"/>
      <c r="BR107" s="1106" t="n"/>
      <c r="BS107" s="1106" t="n"/>
      <c r="BT107" s="1106" t="n"/>
      <c r="BU107" s="1106" t="n"/>
      <c r="BV107" s="1106" t="n"/>
      <c r="BW107" s="1106" t="n"/>
      <c r="BX107" s="1106" t="n"/>
      <c r="BY107" s="1106" t="n"/>
      <c r="BZ107" s="1106" t="n"/>
      <c r="CA107" s="1106" t="n"/>
      <c r="CB107" s="1106" t="n"/>
      <c r="CC107" s="1106" t="n"/>
      <c r="CD107" s="1106" t="n"/>
      <c r="CE107" s="1106" t="n"/>
      <c r="CF107" s="1106" t="n"/>
      <c r="CG107" s="1106" t="n"/>
      <c r="CH107" s="1106" t="n"/>
      <c r="CI107" s="1106" t="n"/>
      <c r="CJ107" s="1106" t="n"/>
      <c r="CK107" s="1101" t="n"/>
      <c r="CL107" s="1101" t="n"/>
      <c r="CM107" s="1101" t="n"/>
      <c r="CN107" s="1101" t="n"/>
      <c r="CO107" s="1101" t="n"/>
      <c r="CP107" s="1101" t="n"/>
      <c r="CQ107" s="1101" t="n"/>
      <c r="CR107" s="1101" t="n"/>
      <c r="CS107" s="1101" t="n"/>
      <c r="CT107" s="1101" t="n"/>
      <c r="CU107" s="1101" t="n"/>
      <c r="CV107" s="1101" t="n"/>
      <c r="CW107" s="1101" t="n"/>
      <c r="CX107" s="1101" t="n"/>
      <c r="CY107" s="1101" t="n"/>
      <c r="CZ107" s="1101" t="n"/>
      <c r="DA107" s="1101" t="n"/>
      <c r="DB107" s="1101" t="n"/>
      <c r="DC107" s="1101" t="n"/>
      <c r="DD107" s="1101" t="n"/>
      <c r="DE107" s="1101" t="n"/>
      <c r="DF107" s="1101" t="n"/>
      <c r="DG107" s="1101" t="n"/>
      <c r="DH107" s="1101" t="n"/>
      <c r="DI107" s="1101" t="n"/>
    </row>
    <row r="108" ht="16" customFormat="1" customHeight="1" s="140">
      <c r="A108" s="1101" t="n"/>
      <c r="B108" s="1101" t="n"/>
      <c r="C108" s="1101" t="n"/>
      <c r="D108" s="1101" t="n"/>
      <c r="E108" s="1101" t="n"/>
      <c r="F108" s="1101" t="n"/>
      <c r="G108" s="144" t="n"/>
      <c r="H108" s="1101" t="n"/>
      <c r="I108" s="1101" t="n"/>
      <c r="J108" s="1101" t="n"/>
      <c r="K108" s="1101" t="n"/>
      <c r="L108" s="1101" t="n"/>
      <c r="M108" s="178" t="n"/>
      <c r="N108" s="1101" t="n"/>
      <c r="O108" s="1101" t="n"/>
      <c r="P108" s="1101" t="n"/>
      <c r="Q108" s="1101" t="n"/>
      <c r="R108" s="1101" t="n"/>
      <c r="S108" s="1101" t="n"/>
      <c r="T108" s="230" t="n"/>
      <c r="U108" s="1101" t="n"/>
      <c r="V108" s="1101" t="n"/>
      <c r="W108" s="1101" t="n"/>
      <c r="X108" s="1101" t="n"/>
      <c r="Y108" s="1101" t="n"/>
      <c r="Z108" s="1101" t="n"/>
      <c r="AA108" s="144" t="n"/>
      <c r="AB108" s="1101" t="n"/>
      <c r="AC108" s="1101" t="n"/>
      <c r="AD108" s="1101" t="n"/>
      <c r="AE108" s="1101" t="n"/>
      <c r="AF108" s="1101" t="n"/>
      <c r="AG108" s="1101" t="n"/>
      <c r="AH108" s="144" t="n"/>
      <c r="AI108" s="332" t="n"/>
      <c r="AJ108" s="439" t="n"/>
      <c r="AK108" s="439" t="n"/>
      <c r="AL108" s="439" t="n"/>
      <c r="AM108" s="439" t="n"/>
      <c r="AN108" s="439" t="n"/>
      <c r="AO108" s="439" t="n"/>
      <c r="AP108" s="439" t="n"/>
      <c r="AQ108" s="435" t="n"/>
      <c r="AR108" s="447">
        <f>-AT108*5%</f>
        <v/>
      </c>
      <c r="AS108" s="447">
        <f>第3期!AS108+第3期!AR108+第3期!AU108</f>
        <v/>
      </c>
      <c r="AT108" s="448">
        <f>第3期!AU108+第3期!AT108</f>
        <v/>
      </c>
      <c r="AU108" s="447">
        <f>0.5*第3期!AP108-AS108</f>
        <v/>
      </c>
      <c r="AV108" s="447">
        <f>AU108+AS108+AR108</f>
        <v/>
      </c>
      <c r="AW108" s="1350">
        <f>AL108/(AP108+AV108)</f>
        <v/>
      </c>
      <c r="AX108" s="455">
        <f>MAX(AK108,第3期!AO108)</f>
        <v/>
      </c>
      <c r="AY108" s="1085">
        <f>IF(AI108="",0,IF(AL108&lt;MAX(AL108:AL127)/3,1,0))</f>
        <v/>
      </c>
      <c r="AZ108" s="144" t="n"/>
      <c r="BA108" s="1101" t="n"/>
      <c r="BB108" s="1101" t="n"/>
      <c r="BC108" s="1101" t="n"/>
      <c r="BD108" s="1101" t="n"/>
      <c r="BE108" s="1101" t="n"/>
      <c r="BF108" s="1101" t="n"/>
      <c r="BG108" s="1101" t="n"/>
      <c r="BH108" s="1101" t="n"/>
      <c r="BI108" s="1101" t="n"/>
      <c r="BJ108" s="1101" t="n"/>
      <c r="BK108" s="1101" t="n"/>
      <c r="BL108" s="1101" t="n"/>
      <c r="BM108" s="1101" t="n"/>
      <c r="BN108" s="1101" t="n"/>
      <c r="BO108" s="1101" t="n"/>
      <c r="BP108" s="1101" t="n"/>
      <c r="BQ108" s="1101" t="n"/>
      <c r="BR108" s="1106" t="n"/>
      <c r="BS108" s="1106" t="n"/>
      <c r="BT108" s="1106" t="n"/>
      <c r="BU108" s="1106" t="n"/>
      <c r="BV108" s="1106" t="n"/>
      <c r="BW108" s="1106" t="n"/>
      <c r="BX108" s="1106" t="n"/>
      <c r="BY108" s="1106" t="n"/>
      <c r="BZ108" s="1106" t="n"/>
      <c r="CA108" s="1106" t="n"/>
      <c r="CB108" s="1106" t="n"/>
      <c r="CC108" s="1106" t="n"/>
      <c r="CD108" s="1106" t="n"/>
      <c r="CE108" s="1106" t="n"/>
      <c r="CF108" s="1106" t="n"/>
      <c r="CG108" s="1106" t="n"/>
      <c r="CH108" s="1106" t="n"/>
      <c r="CI108" s="1106" t="n"/>
      <c r="CJ108" s="1106" t="n"/>
      <c r="CK108" s="1101" t="n"/>
      <c r="CL108" s="1101" t="n"/>
      <c r="CM108" s="1101" t="n"/>
      <c r="CN108" s="1101" t="n"/>
      <c r="CO108" s="1101" t="n"/>
      <c r="CP108" s="1101" t="n"/>
      <c r="CQ108" s="1101" t="n"/>
      <c r="CR108" s="1101" t="n"/>
      <c r="CS108" s="1101" t="n"/>
      <c r="CT108" s="1101" t="n"/>
      <c r="CU108" s="1101" t="n"/>
      <c r="CV108" s="1101" t="n"/>
      <c r="CW108" s="1101" t="n"/>
      <c r="CX108" s="1101" t="n"/>
      <c r="CY108" s="1101" t="n"/>
      <c r="CZ108" s="1101" t="n"/>
      <c r="DA108" s="1101" t="n"/>
      <c r="DB108" s="1101" t="n"/>
      <c r="DC108" s="1101" t="n"/>
      <c r="DD108" s="1101" t="n"/>
      <c r="DE108" s="1101" t="n"/>
      <c r="DF108" s="1101" t="n"/>
      <c r="DG108" s="1101" t="n"/>
      <c r="DH108" s="1101" t="n"/>
      <c r="DI108" s="1101" t="n"/>
    </row>
    <row r="109" ht="16" customFormat="1" customHeight="1" s="140">
      <c r="A109" s="1101" t="n"/>
      <c r="B109" s="1101" t="n"/>
      <c r="C109" s="1101" t="n"/>
      <c r="D109" s="1101" t="n"/>
      <c r="E109" s="1101" t="n"/>
      <c r="F109" s="1101" t="n"/>
      <c r="G109" s="144" t="n"/>
      <c r="H109" s="1101" t="n"/>
      <c r="I109" s="1101" t="n"/>
      <c r="J109" s="1101" t="n"/>
      <c r="K109" s="1101" t="n"/>
      <c r="L109" s="1101" t="n"/>
      <c r="M109" s="178" t="n"/>
      <c r="N109" s="1101" t="n"/>
      <c r="O109" s="1101" t="n"/>
      <c r="P109" s="1101" t="n"/>
      <c r="Q109" s="1101" t="n"/>
      <c r="R109" s="1101" t="n"/>
      <c r="S109" s="1101" t="n"/>
      <c r="T109" s="230" t="n"/>
      <c r="U109" s="1101" t="n"/>
      <c r="V109" s="1101" t="n"/>
      <c r="W109" s="1101" t="n"/>
      <c r="X109" s="1101" t="n"/>
      <c r="Y109" s="1101" t="n"/>
      <c r="Z109" s="1101" t="n"/>
      <c r="AA109" s="144" t="n"/>
      <c r="AB109" s="1101" t="n"/>
      <c r="AC109" s="1101" t="n"/>
      <c r="AD109" s="1101" t="n"/>
      <c r="AE109" s="1101" t="n"/>
      <c r="AF109" s="1101" t="n"/>
      <c r="AG109" s="1101" t="n"/>
      <c r="AH109" s="144" t="n"/>
      <c r="AI109" s="332" t="n"/>
      <c r="AJ109" s="439" t="n"/>
      <c r="AK109" s="439" t="n"/>
      <c r="AL109" s="439" t="n"/>
      <c r="AM109" s="439" t="n"/>
      <c r="AN109" s="439" t="n"/>
      <c r="AO109" s="439" t="n"/>
      <c r="AP109" s="439" t="n"/>
      <c r="AQ109" s="435" t="n"/>
      <c r="AR109" s="447">
        <f>-AT109*5%</f>
        <v/>
      </c>
      <c r="AS109" s="447">
        <f>第3期!AS109+第3期!AR109+第3期!AU109</f>
        <v/>
      </c>
      <c r="AT109" s="448">
        <f>第3期!AU109+第3期!AT109</f>
        <v/>
      </c>
      <c r="AU109" s="447">
        <f>0.5*第3期!AP109-AS109</f>
        <v/>
      </c>
      <c r="AV109" s="447">
        <f>AU109+AS109+AR109</f>
        <v/>
      </c>
      <c r="AW109" s="1350">
        <f>AL109/(AP109+AV109)</f>
        <v/>
      </c>
      <c r="AX109" s="455">
        <f>MAX(AK109,第3期!AO109)</f>
        <v/>
      </c>
      <c r="AY109" s="1085">
        <f>IF(AI109="",0,IF(AL109&lt;MAX(AL109:AL128)/3,1,0))</f>
        <v/>
      </c>
      <c r="AZ109" s="144" t="n"/>
      <c r="BA109" s="1101" t="n"/>
      <c r="BB109" s="1101" t="n"/>
      <c r="BC109" s="1101" t="n"/>
      <c r="BD109" s="1101" t="n"/>
      <c r="BE109" s="1101" t="n"/>
      <c r="BF109" s="1101" t="n"/>
      <c r="BG109" s="1101" t="n"/>
      <c r="BH109" s="1101" t="n"/>
      <c r="BI109" s="1101" t="n"/>
      <c r="BJ109" s="1101" t="n"/>
      <c r="BK109" s="1101" t="n"/>
      <c r="BL109" s="1101" t="n"/>
      <c r="BM109" s="1101" t="n"/>
      <c r="BN109" s="1101" t="n"/>
      <c r="BO109" s="1101" t="n"/>
      <c r="BP109" s="1101" t="n"/>
      <c r="BQ109" s="1101" t="n"/>
      <c r="BR109" s="1106" t="n"/>
      <c r="BS109" s="1106" t="n"/>
      <c r="BT109" s="1106" t="n"/>
      <c r="BU109" s="1106" t="n"/>
      <c r="BV109" s="1106" t="n"/>
      <c r="BW109" s="1106" t="n"/>
      <c r="BX109" s="1106" t="n"/>
      <c r="BY109" s="1106" t="n"/>
      <c r="BZ109" s="1106" t="n"/>
      <c r="CA109" s="1106" t="n"/>
      <c r="CB109" s="1106" t="n"/>
      <c r="CC109" s="1106" t="n"/>
      <c r="CD109" s="1106" t="n"/>
      <c r="CE109" s="1106" t="n"/>
      <c r="CF109" s="1106" t="n"/>
      <c r="CG109" s="1106" t="n"/>
      <c r="CH109" s="1106" t="n"/>
      <c r="CI109" s="1106" t="n"/>
      <c r="CJ109" s="1106" t="n"/>
      <c r="CK109" s="1101" t="n"/>
      <c r="CL109" s="1101" t="n"/>
      <c r="CM109" s="1101" t="n"/>
      <c r="CN109" s="1101" t="n"/>
      <c r="CO109" s="1101" t="n"/>
      <c r="CP109" s="1101" t="n"/>
      <c r="CQ109" s="1101" t="n"/>
      <c r="CR109" s="1101" t="n"/>
      <c r="CS109" s="1101" t="n"/>
      <c r="CT109" s="1101" t="n"/>
      <c r="CU109" s="1101" t="n"/>
      <c r="CV109" s="1101" t="n"/>
      <c r="CW109" s="1101" t="n"/>
      <c r="CX109" s="1101" t="n"/>
      <c r="CY109" s="1101" t="n"/>
      <c r="CZ109" s="1101" t="n"/>
      <c r="DA109" s="1101" t="n"/>
      <c r="DB109" s="1101" t="n"/>
      <c r="DC109" s="1101" t="n"/>
      <c r="DD109" s="1101" t="n"/>
      <c r="DE109" s="1101" t="n"/>
      <c r="DF109" s="1101" t="n"/>
      <c r="DG109" s="1101" t="n"/>
      <c r="DH109" s="1101" t="n"/>
      <c r="DI109" s="1101" t="n"/>
    </row>
    <row r="110" ht="16" customFormat="1" customHeight="1" s="140">
      <c r="A110" s="1101" t="n"/>
      <c r="B110" s="1101" t="n"/>
      <c r="C110" s="1101" t="n"/>
      <c r="D110" s="1101" t="n"/>
      <c r="E110" s="1101" t="n"/>
      <c r="F110" s="1101" t="n"/>
      <c r="G110" s="144" t="n"/>
      <c r="H110" s="1101" t="n"/>
      <c r="I110" s="1101" t="n"/>
      <c r="J110" s="1101" t="n"/>
      <c r="K110" s="1101" t="n"/>
      <c r="L110" s="1101" t="n"/>
      <c r="M110" s="178" t="n"/>
      <c r="N110" s="1101" t="n"/>
      <c r="O110" s="1101" t="n"/>
      <c r="P110" s="1101" t="n"/>
      <c r="Q110" s="1101" t="n"/>
      <c r="R110" s="1101" t="n"/>
      <c r="S110" s="1101" t="n"/>
      <c r="T110" s="230" t="n"/>
      <c r="U110" s="1101" t="n"/>
      <c r="V110" s="1101" t="n"/>
      <c r="W110" s="1101" t="n"/>
      <c r="X110" s="1101" t="n"/>
      <c r="Y110" s="1101" t="n"/>
      <c r="Z110" s="1101" t="n"/>
      <c r="AA110" s="144" t="n"/>
      <c r="AB110" s="1101" t="n"/>
      <c r="AC110" s="1101" t="n"/>
      <c r="AD110" s="1101" t="n"/>
      <c r="AE110" s="1101" t="n"/>
      <c r="AF110" s="1101" t="n"/>
      <c r="AG110" s="1101" t="n"/>
      <c r="AH110" s="144" t="n"/>
      <c r="AI110" s="332" t="n"/>
      <c r="AJ110" s="439" t="n"/>
      <c r="AK110" s="439" t="n"/>
      <c r="AL110" s="439" t="n"/>
      <c r="AM110" s="439" t="n"/>
      <c r="AN110" s="439" t="n"/>
      <c r="AO110" s="439" t="n"/>
      <c r="AP110" s="439" t="n"/>
      <c r="AQ110" s="435" t="n"/>
      <c r="AR110" s="447">
        <f>-AT110*5%</f>
        <v/>
      </c>
      <c r="AS110" s="447">
        <f>第3期!AS110+第3期!AR110+第3期!AU110</f>
        <v/>
      </c>
      <c r="AT110" s="448">
        <f>第3期!AU110+第3期!AT110</f>
        <v/>
      </c>
      <c r="AU110" s="447">
        <f>0.5*第3期!AP110-AS110</f>
        <v/>
      </c>
      <c r="AV110" s="447">
        <f>AU110+AS110+AR110</f>
        <v/>
      </c>
      <c r="AW110" s="1350">
        <f>AL110/(AP110+AV110)</f>
        <v/>
      </c>
      <c r="AX110" s="455">
        <f>MAX(AK110,第3期!AO110)</f>
        <v/>
      </c>
      <c r="AY110" s="1085">
        <f>IF(AI110="",0,IF(AL110&lt;MAX(AL110:AL129)/3,1,0))</f>
        <v/>
      </c>
      <c r="AZ110" s="144" t="n"/>
      <c r="BA110" s="1101" t="n"/>
      <c r="BB110" s="1101" t="n"/>
      <c r="BC110" s="1101" t="n"/>
      <c r="BD110" s="1101" t="n"/>
      <c r="BE110" s="1101" t="n"/>
      <c r="BF110" s="1101" t="n"/>
      <c r="BG110" s="1101" t="n"/>
      <c r="BH110" s="1101" t="n"/>
      <c r="BI110" s="1101" t="n"/>
      <c r="BJ110" s="1101" t="n"/>
      <c r="BK110" s="1101" t="n"/>
      <c r="BL110" s="1101" t="n"/>
      <c r="BM110" s="1101" t="n"/>
      <c r="BN110" s="1101" t="n"/>
      <c r="BO110" s="1101" t="n"/>
      <c r="BP110" s="1101" t="n"/>
      <c r="BQ110" s="1101" t="n"/>
      <c r="BR110" s="1106" t="n"/>
      <c r="BS110" s="1106" t="n"/>
      <c r="BT110" s="1106" t="n"/>
      <c r="BU110" s="1106" t="n"/>
      <c r="BV110" s="1106" t="n"/>
      <c r="BW110" s="1106" t="n"/>
      <c r="BX110" s="1106" t="n"/>
      <c r="BY110" s="1106" t="n"/>
      <c r="BZ110" s="1106" t="n"/>
      <c r="CA110" s="1106" t="n"/>
      <c r="CB110" s="1106" t="n"/>
      <c r="CC110" s="1106" t="n"/>
      <c r="CD110" s="1106" t="n"/>
      <c r="CE110" s="1106" t="n"/>
      <c r="CF110" s="1106" t="n"/>
      <c r="CG110" s="1106" t="n"/>
      <c r="CH110" s="1106" t="n"/>
      <c r="CI110" s="1106" t="n"/>
      <c r="CJ110" s="1106" t="n"/>
      <c r="CK110" s="1101" t="n"/>
      <c r="CL110" s="1101" t="n"/>
      <c r="CM110" s="1101" t="n"/>
      <c r="CN110" s="1101" t="n"/>
      <c r="CO110" s="1101" t="n"/>
      <c r="CP110" s="1101" t="n"/>
      <c r="CQ110" s="1101" t="n"/>
      <c r="CR110" s="1101" t="n"/>
      <c r="CS110" s="1101" t="n"/>
      <c r="CT110" s="1101" t="n"/>
      <c r="CU110" s="1101" t="n"/>
      <c r="CV110" s="1101" t="n"/>
      <c r="CW110" s="1101" t="n"/>
      <c r="CX110" s="1101" t="n"/>
      <c r="CY110" s="1101" t="n"/>
      <c r="CZ110" s="1101" t="n"/>
      <c r="DA110" s="1101" t="n"/>
      <c r="DB110" s="1101" t="n"/>
      <c r="DC110" s="1101" t="n"/>
      <c r="DD110" s="1101" t="n"/>
      <c r="DE110" s="1101" t="n"/>
      <c r="DF110" s="1101" t="n"/>
      <c r="DG110" s="1101" t="n"/>
      <c r="DH110" s="1101" t="n"/>
      <c r="DI110" s="1101" t="n"/>
    </row>
    <row r="111" ht="16" customFormat="1" customHeight="1" s="140">
      <c r="A111" s="1101" t="n"/>
      <c r="B111" s="1101" t="n"/>
      <c r="C111" s="1101" t="n"/>
      <c r="D111" s="1101" t="n"/>
      <c r="E111" s="1101" t="n"/>
      <c r="F111" s="1101" t="n"/>
      <c r="G111" s="144" t="n"/>
      <c r="H111" s="1101" t="n"/>
      <c r="I111" s="1101" t="n"/>
      <c r="J111" s="1101" t="n"/>
      <c r="K111" s="1101" t="n"/>
      <c r="L111" s="1101" t="n"/>
      <c r="M111" s="178" t="n"/>
      <c r="N111" s="1101" t="n"/>
      <c r="O111" s="1101" t="n"/>
      <c r="P111" s="1101" t="n"/>
      <c r="Q111" s="1101" t="n"/>
      <c r="R111" s="1101" t="n"/>
      <c r="S111" s="1101" t="n"/>
      <c r="T111" s="230" t="n"/>
      <c r="U111" s="1101" t="n"/>
      <c r="V111" s="1101" t="n"/>
      <c r="W111" s="1101" t="n"/>
      <c r="X111" s="1101" t="n"/>
      <c r="Y111" s="1101" t="n"/>
      <c r="Z111" s="1101" t="n"/>
      <c r="AA111" s="144" t="n"/>
      <c r="AB111" s="1101" t="n"/>
      <c r="AC111" s="1101" t="n"/>
      <c r="AD111" s="1101" t="n"/>
      <c r="AE111" s="1101" t="n"/>
      <c r="AF111" s="1101" t="n"/>
      <c r="AG111" s="1101" t="n"/>
      <c r="AH111" s="144" t="n"/>
      <c r="AI111" s="332" t="n"/>
      <c r="AJ111" s="439" t="n"/>
      <c r="AK111" s="439" t="n"/>
      <c r="AL111" s="439" t="n"/>
      <c r="AM111" s="439" t="n"/>
      <c r="AN111" s="439" t="n"/>
      <c r="AO111" s="439" t="n"/>
      <c r="AP111" s="439" t="n"/>
      <c r="AQ111" s="435" t="n"/>
      <c r="AR111" s="447">
        <f>-AT111*5%</f>
        <v/>
      </c>
      <c r="AS111" s="447">
        <f>第3期!AS111+第3期!AR111+第3期!AU111</f>
        <v/>
      </c>
      <c r="AT111" s="448">
        <f>第3期!AU111+第3期!AT111</f>
        <v/>
      </c>
      <c r="AU111" s="447">
        <f>0.5*第3期!AP111-AS111</f>
        <v/>
      </c>
      <c r="AV111" s="447">
        <f>AU111+AS111+AR111</f>
        <v/>
      </c>
      <c r="AW111" s="1350">
        <f>AL111/(AP111+AV111)</f>
        <v/>
      </c>
      <c r="AX111" s="455">
        <f>MAX(AK111,第3期!AO111)</f>
        <v/>
      </c>
      <c r="AY111" s="1085">
        <f>IF(AI111="",0,IF(AL111&lt;MAX(AL111:AL130)/3,1,0))</f>
        <v/>
      </c>
      <c r="AZ111" s="144" t="n"/>
      <c r="BA111" s="1101" t="n"/>
      <c r="BB111" s="1101" t="n"/>
      <c r="BC111" s="1101" t="n"/>
      <c r="BD111" s="1101" t="n"/>
      <c r="BE111" s="1101" t="n"/>
      <c r="BF111" s="1101" t="n"/>
      <c r="BG111" s="1101" t="n"/>
      <c r="BH111" s="1101" t="n"/>
      <c r="BI111" s="1101" t="n"/>
      <c r="BJ111" s="1101" t="n"/>
      <c r="BK111" s="1101" t="n"/>
      <c r="BL111" s="1101" t="n"/>
      <c r="BM111" s="1101" t="n"/>
      <c r="BN111" s="1101" t="n"/>
      <c r="BO111" s="1101" t="n"/>
      <c r="BP111" s="1101" t="n"/>
      <c r="BQ111" s="1101" t="n"/>
      <c r="BR111" s="1106" t="n"/>
      <c r="BS111" s="1106" t="n"/>
      <c r="BT111" s="1106" t="n"/>
      <c r="BU111" s="1106" t="n"/>
      <c r="BV111" s="1106" t="n"/>
      <c r="BW111" s="1106" t="n"/>
      <c r="BX111" s="1106" t="n"/>
      <c r="BY111" s="1106" t="n"/>
      <c r="BZ111" s="1106" t="n"/>
      <c r="CA111" s="1106" t="n"/>
      <c r="CB111" s="1106" t="n"/>
      <c r="CC111" s="1106" t="n"/>
      <c r="CD111" s="1106" t="n"/>
      <c r="CE111" s="1106" t="n"/>
      <c r="CF111" s="1106" t="n"/>
      <c r="CG111" s="1106" t="n"/>
      <c r="CH111" s="1106" t="n"/>
      <c r="CI111" s="1106" t="n"/>
      <c r="CJ111" s="1106" t="n"/>
      <c r="CK111" s="1101" t="n"/>
      <c r="CL111" s="1101" t="n"/>
      <c r="CM111" s="1101" t="n"/>
      <c r="CN111" s="1101" t="n"/>
      <c r="CO111" s="1101" t="n"/>
      <c r="CP111" s="1101" t="n"/>
      <c r="CQ111" s="1101" t="n"/>
      <c r="CR111" s="1101" t="n"/>
      <c r="CS111" s="1101" t="n"/>
      <c r="CT111" s="1101" t="n"/>
      <c r="CU111" s="1101" t="n"/>
      <c r="CV111" s="1101" t="n"/>
      <c r="CW111" s="1101" t="n"/>
      <c r="CX111" s="1101" t="n"/>
      <c r="CY111" s="1101" t="n"/>
      <c r="CZ111" s="1101" t="n"/>
      <c r="DA111" s="1101" t="n"/>
      <c r="DB111" s="1101" t="n"/>
      <c r="DC111" s="1101" t="n"/>
      <c r="DD111" s="1101" t="n"/>
      <c r="DE111" s="1101" t="n"/>
      <c r="DF111" s="1101" t="n"/>
      <c r="DG111" s="1101" t="n"/>
      <c r="DH111" s="1101" t="n"/>
      <c r="DI111" s="1101" t="n"/>
    </row>
    <row r="112" ht="16" customFormat="1" customHeight="1" s="140">
      <c r="A112" s="1101" t="n"/>
      <c r="B112" s="1101" t="n"/>
      <c r="C112" s="1101" t="n"/>
      <c r="D112" s="1101" t="n"/>
      <c r="E112" s="1101" t="n"/>
      <c r="F112" s="1101" t="n"/>
      <c r="G112" s="144" t="n"/>
      <c r="H112" s="1101" t="n"/>
      <c r="I112" s="1101" t="n"/>
      <c r="J112" s="1101" t="n"/>
      <c r="K112" s="1101" t="n"/>
      <c r="L112" s="1101" t="n"/>
      <c r="M112" s="178" t="n"/>
      <c r="N112" s="1101" t="n"/>
      <c r="O112" s="1101" t="n"/>
      <c r="P112" s="1101" t="n"/>
      <c r="Q112" s="1101" t="n"/>
      <c r="R112" s="1101" t="n"/>
      <c r="S112" s="1101" t="n"/>
      <c r="T112" s="230" t="n"/>
      <c r="U112" s="1101" t="n"/>
      <c r="V112" s="1101" t="n"/>
      <c r="W112" s="1101" t="n"/>
      <c r="X112" s="1101" t="n"/>
      <c r="Y112" s="1101" t="n"/>
      <c r="Z112" s="1101" t="n"/>
      <c r="AA112" s="144" t="n"/>
      <c r="AB112" s="1101" t="n"/>
      <c r="AC112" s="1101" t="n"/>
      <c r="AD112" s="1101" t="n"/>
      <c r="AE112" s="1101" t="n"/>
      <c r="AF112" s="1101" t="n"/>
      <c r="AG112" s="1101" t="n"/>
      <c r="AH112" s="144" t="n"/>
      <c r="AI112" s="332" t="n"/>
      <c r="AJ112" s="439" t="n"/>
      <c r="AK112" s="439" t="n"/>
      <c r="AL112" s="439" t="n"/>
      <c r="AM112" s="439" t="n"/>
      <c r="AN112" s="439" t="n"/>
      <c r="AO112" s="439" t="n"/>
      <c r="AP112" s="439" t="n"/>
      <c r="AQ112" s="435" t="n"/>
      <c r="AR112" s="447">
        <f>-AT112*5%</f>
        <v/>
      </c>
      <c r="AS112" s="447">
        <f>第3期!AS112+第3期!AR112+第3期!AU112</f>
        <v/>
      </c>
      <c r="AT112" s="448">
        <f>第3期!AU112+第3期!AT112</f>
        <v/>
      </c>
      <c r="AU112" s="447">
        <f>0.5*第3期!AP112-AS112</f>
        <v/>
      </c>
      <c r="AV112" s="447">
        <f>AU112+AS112+AR112</f>
        <v/>
      </c>
      <c r="AW112" s="1350">
        <f>AL112/(AP112+AV112)</f>
        <v/>
      </c>
      <c r="AX112" s="455">
        <f>MAX(AK112,第3期!AO112)</f>
        <v/>
      </c>
      <c r="AY112" s="1085">
        <f>IF(AI112="",0,IF(AL112&lt;MAX(AL112:AL131)/3,1,0))</f>
        <v/>
      </c>
      <c r="AZ112" s="144" t="n"/>
      <c r="BA112" s="1101" t="n"/>
      <c r="BB112" s="1101" t="n"/>
      <c r="BC112" s="1101" t="n"/>
      <c r="BD112" s="1101" t="n"/>
      <c r="BE112" s="1101" t="n"/>
      <c r="BF112" s="1101" t="n"/>
      <c r="BG112" s="1101" t="n"/>
      <c r="BH112" s="1101" t="n"/>
      <c r="BI112" s="1101" t="n"/>
      <c r="BJ112" s="1101" t="n"/>
      <c r="BK112" s="1101" t="n"/>
      <c r="BL112" s="1101" t="n"/>
      <c r="BM112" s="1101" t="n"/>
      <c r="BN112" s="1101" t="n"/>
      <c r="BO112" s="1101" t="n"/>
      <c r="BP112" s="1101" t="n"/>
      <c r="BQ112" s="1101" t="n"/>
      <c r="BR112" s="1106" t="n"/>
      <c r="BS112" s="1106" t="n"/>
      <c r="BT112" s="1106" t="n"/>
      <c r="BU112" s="1106" t="n"/>
      <c r="BV112" s="1106" t="n"/>
      <c r="BW112" s="1106" t="n"/>
      <c r="BX112" s="1106" t="n"/>
      <c r="BY112" s="1106" t="n"/>
      <c r="BZ112" s="1106" t="n"/>
      <c r="CA112" s="1106" t="n"/>
      <c r="CB112" s="1106" t="n"/>
      <c r="CC112" s="1106" t="n"/>
      <c r="CD112" s="1106" t="n"/>
      <c r="CE112" s="1106" t="n"/>
      <c r="CF112" s="1106" t="n"/>
      <c r="CG112" s="1106" t="n"/>
      <c r="CH112" s="1106" t="n"/>
      <c r="CI112" s="1106" t="n"/>
      <c r="CJ112" s="1106" t="n"/>
      <c r="CK112" s="1101" t="n"/>
      <c r="CL112" s="1101" t="n"/>
      <c r="CM112" s="1101" t="n"/>
      <c r="CN112" s="1101" t="n"/>
      <c r="CO112" s="1101" t="n"/>
      <c r="CP112" s="1101" t="n"/>
      <c r="CQ112" s="1101" t="n"/>
      <c r="CR112" s="1101" t="n"/>
      <c r="CS112" s="1101" t="n"/>
      <c r="CT112" s="1101" t="n"/>
      <c r="CU112" s="1101" t="n"/>
      <c r="CV112" s="1101" t="n"/>
      <c r="CW112" s="1101" t="n"/>
      <c r="CX112" s="1101" t="n"/>
      <c r="CY112" s="1101" t="n"/>
      <c r="CZ112" s="1101" t="n"/>
      <c r="DA112" s="1101" t="n"/>
      <c r="DB112" s="1101" t="n"/>
      <c r="DC112" s="1101" t="n"/>
      <c r="DD112" s="1101" t="n"/>
      <c r="DE112" s="1101" t="n"/>
      <c r="DF112" s="1101" t="n"/>
      <c r="DG112" s="1101" t="n"/>
      <c r="DH112" s="1101" t="n"/>
      <c r="DI112" s="1101" t="n"/>
    </row>
    <row r="113" ht="16" customFormat="1" customHeight="1" s="140">
      <c r="A113" s="1101" t="n"/>
      <c r="B113" s="1101" t="n"/>
      <c r="C113" s="1101" t="n"/>
      <c r="D113" s="1101" t="n"/>
      <c r="E113" s="1101" t="n"/>
      <c r="F113" s="1101" t="n"/>
      <c r="G113" s="144" t="n"/>
      <c r="H113" s="1101" t="n"/>
      <c r="I113" s="1101" t="n"/>
      <c r="J113" s="1101" t="n"/>
      <c r="K113" s="1101" t="n"/>
      <c r="L113" s="1101" t="n"/>
      <c r="M113" s="178" t="n"/>
      <c r="N113" s="1101" t="n"/>
      <c r="O113" s="1101" t="n"/>
      <c r="P113" s="1101" t="n"/>
      <c r="Q113" s="1101" t="n"/>
      <c r="R113" s="1101" t="n"/>
      <c r="S113" s="1101" t="n"/>
      <c r="T113" s="230" t="n"/>
      <c r="U113" s="1101" t="n"/>
      <c r="V113" s="1101" t="n"/>
      <c r="W113" s="1101" t="n"/>
      <c r="X113" s="1101" t="n"/>
      <c r="Y113" s="1101" t="n"/>
      <c r="Z113" s="1101" t="n"/>
      <c r="AA113" s="144" t="n"/>
      <c r="AB113" s="1101" t="n"/>
      <c r="AC113" s="1101" t="n"/>
      <c r="AD113" s="1101" t="n"/>
      <c r="AE113" s="1101" t="n"/>
      <c r="AF113" s="1101" t="n"/>
      <c r="AG113" s="1101" t="n"/>
      <c r="AH113" s="144" t="n"/>
      <c r="AI113" s="332" t="n"/>
      <c r="AJ113" s="439" t="n"/>
      <c r="AK113" s="439" t="n"/>
      <c r="AL113" s="439" t="n"/>
      <c r="AM113" s="439" t="n"/>
      <c r="AN113" s="439" t="n"/>
      <c r="AO113" s="439" t="n"/>
      <c r="AP113" s="439" t="n"/>
      <c r="AQ113" s="435" t="n"/>
      <c r="AR113" s="447">
        <f>-AT113*5%</f>
        <v/>
      </c>
      <c r="AS113" s="447">
        <f>第3期!AS113+第3期!AR113+第3期!AU113</f>
        <v/>
      </c>
      <c r="AT113" s="448">
        <f>第3期!AU113+第3期!AT113</f>
        <v/>
      </c>
      <c r="AU113" s="447">
        <f>0.5*第3期!AP113-AS113</f>
        <v/>
      </c>
      <c r="AV113" s="447">
        <f>AU113+AS113+AR113</f>
        <v/>
      </c>
      <c r="AW113" s="1350">
        <f>AL113/(AP113+AV113)</f>
        <v/>
      </c>
      <c r="AX113" s="455">
        <f>MAX(AK113,第3期!AO113)</f>
        <v/>
      </c>
      <c r="AY113" s="1085">
        <f>IF(AI113="",0,IF(AL113&lt;MAX(AL113:AL132)/3,1,0))</f>
        <v/>
      </c>
      <c r="AZ113" s="144" t="n"/>
      <c r="BA113" s="1101" t="n"/>
      <c r="BB113" s="1101" t="n"/>
      <c r="BC113" s="1101" t="n"/>
      <c r="BD113" s="1101" t="n"/>
      <c r="BE113" s="1101" t="n"/>
      <c r="BF113" s="1101" t="n"/>
      <c r="BG113" s="1101" t="n"/>
      <c r="BH113" s="1101" t="n"/>
      <c r="BI113" s="1101" t="n"/>
      <c r="BJ113" s="1101" t="n"/>
      <c r="BK113" s="1101" t="n"/>
      <c r="BL113" s="1101" t="n"/>
      <c r="BM113" s="1101" t="n"/>
      <c r="BN113" s="1101" t="n"/>
      <c r="BO113" s="1101" t="n"/>
      <c r="BP113" s="1101" t="n"/>
      <c r="BQ113" s="1101" t="n"/>
      <c r="BR113" s="1106" t="n"/>
      <c r="BS113" s="1106" t="n"/>
      <c r="BT113" s="1106" t="n"/>
      <c r="BU113" s="1106" t="n"/>
      <c r="BV113" s="1106" t="n"/>
      <c r="BW113" s="1106" t="n"/>
      <c r="BX113" s="1106" t="n"/>
      <c r="BY113" s="1106" t="n"/>
      <c r="BZ113" s="1106" t="n"/>
      <c r="CA113" s="1106" t="n"/>
      <c r="CB113" s="1106" t="n"/>
      <c r="CC113" s="1106" t="n"/>
      <c r="CD113" s="1106" t="n"/>
      <c r="CE113" s="1106" t="n"/>
      <c r="CF113" s="1106" t="n"/>
      <c r="CG113" s="1106" t="n"/>
      <c r="CH113" s="1106" t="n"/>
      <c r="CI113" s="1106" t="n"/>
      <c r="CJ113" s="1106" t="n"/>
      <c r="CK113" s="1101" t="n"/>
      <c r="CL113" s="1101" t="n"/>
      <c r="CM113" s="1101" t="n"/>
      <c r="CN113" s="1101" t="n"/>
      <c r="CO113" s="1101" t="n"/>
      <c r="CP113" s="1101" t="n"/>
      <c r="CQ113" s="1101" t="n"/>
      <c r="CR113" s="1101" t="n"/>
      <c r="CS113" s="1101" t="n"/>
      <c r="CT113" s="1101" t="n"/>
      <c r="CU113" s="1101" t="n"/>
      <c r="CV113" s="1101" t="n"/>
      <c r="CW113" s="1101" t="n"/>
      <c r="CX113" s="1101" t="n"/>
      <c r="CY113" s="1101" t="n"/>
      <c r="CZ113" s="1101" t="n"/>
      <c r="DA113" s="1101" t="n"/>
      <c r="DB113" s="1101" t="n"/>
      <c r="DC113" s="1101" t="n"/>
      <c r="DD113" s="1101" t="n"/>
      <c r="DE113" s="1101" t="n"/>
      <c r="DF113" s="1101" t="n"/>
      <c r="DG113" s="1101" t="n"/>
      <c r="DH113" s="1101" t="n"/>
      <c r="DI113" s="1101" t="n"/>
    </row>
    <row r="114" ht="16" customFormat="1" customHeight="1" s="140">
      <c r="A114" s="1101" t="n"/>
      <c r="B114" s="1101" t="n"/>
      <c r="C114" s="1101" t="n"/>
      <c r="D114" s="1101" t="n"/>
      <c r="E114" s="1101" t="n"/>
      <c r="F114" s="1101" t="n"/>
      <c r="G114" s="144" t="n"/>
      <c r="H114" s="1101" t="n"/>
      <c r="I114" s="1101" t="n"/>
      <c r="J114" s="1101" t="n"/>
      <c r="K114" s="1101" t="n"/>
      <c r="L114" s="1101" t="n"/>
      <c r="M114" s="178" t="n"/>
      <c r="N114" s="1101" t="n"/>
      <c r="O114" s="1101" t="n"/>
      <c r="P114" s="1101" t="n"/>
      <c r="Q114" s="1101" t="n"/>
      <c r="R114" s="1101" t="n"/>
      <c r="S114" s="1101" t="n"/>
      <c r="T114" s="230" t="n"/>
      <c r="U114" s="1101" t="n"/>
      <c r="V114" s="1101" t="n"/>
      <c r="W114" s="1101" t="n"/>
      <c r="X114" s="1101" t="n"/>
      <c r="Y114" s="1101" t="n"/>
      <c r="Z114" s="1101" t="n"/>
      <c r="AA114" s="144" t="n"/>
      <c r="AB114" s="1101" t="n"/>
      <c r="AC114" s="1101" t="n"/>
      <c r="AD114" s="1101" t="n"/>
      <c r="AE114" s="1101" t="n"/>
      <c r="AF114" s="1101" t="n"/>
      <c r="AG114" s="1101" t="n"/>
      <c r="AH114" s="144" t="n"/>
      <c r="AI114" s="332" t="n"/>
      <c r="AJ114" s="439" t="n"/>
      <c r="AK114" s="439" t="n"/>
      <c r="AL114" s="439" t="n"/>
      <c r="AM114" s="439" t="n"/>
      <c r="AN114" s="439" t="n"/>
      <c r="AO114" s="439" t="n"/>
      <c r="AP114" s="439" t="n"/>
      <c r="AQ114" s="435" t="n"/>
      <c r="AR114" s="447">
        <f>-AT114*5%</f>
        <v/>
      </c>
      <c r="AS114" s="447">
        <f>第3期!AS114+第3期!AR114+第3期!AU114</f>
        <v/>
      </c>
      <c r="AT114" s="448">
        <f>第3期!AU114+第3期!AT114</f>
        <v/>
      </c>
      <c r="AU114" s="447">
        <f>0.5*第3期!AP114-AS114</f>
        <v/>
      </c>
      <c r="AV114" s="447">
        <f>AU114+AS114+AR114</f>
        <v/>
      </c>
      <c r="AW114" s="1350">
        <f>AL114/(AP114+AV114)</f>
        <v/>
      </c>
      <c r="AX114" s="455">
        <f>MAX(AK114,第3期!AO114)</f>
        <v/>
      </c>
      <c r="AY114" s="1085">
        <f>IF(AI114="",0,IF(AL114&lt;MAX(AL114:AL133)/3,1,0))</f>
        <v/>
      </c>
      <c r="AZ114" s="144" t="n"/>
      <c r="BA114" s="1101" t="n"/>
      <c r="BB114" s="1101" t="n"/>
      <c r="BC114" s="1101" t="n"/>
      <c r="BD114" s="1101" t="n"/>
      <c r="BE114" s="1101" t="n"/>
      <c r="BF114" s="1101" t="n"/>
      <c r="BG114" s="1101" t="n"/>
      <c r="BH114" s="1101" t="n"/>
      <c r="BI114" s="1101" t="n"/>
      <c r="BJ114" s="1101" t="n"/>
      <c r="BK114" s="1101" t="n"/>
      <c r="BL114" s="1101" t="n"/>
      <c r="BM114" s="1101" t="n"/>
      <c r="BN114" s="1101" t="n"/>
      <c r="BO114" s="1101" t="n"/>
      <c r="BP114" s="1101" t="n"/>
      <c r="BQ114" s="1101" t="n"/>
      <c r="BR114" s="1106" t="n"/>
      <c r="BS114" s="1106" t="n"/>
      <c r="BT114" s="1106" t="n"/>
      <c r="BU114" s="1106" t="n"/>
      <c r="BV114" s="1106" t="n"/>
      <c r="BW114" s="1106" t="n"/>
      <c r="BX114" s="1106" t="n"/>
      <c r="BY114" s="1106" t="n"/>
      <c r="BZ114" s="1106" t="n"/>
      <c r="CA114" s="1106" t="n"/>
      <c r="CB114" s="1106" t="n"/>
      <c r="CC114" s="1106" t="n"/>
      <c r="CD114" s="1106" t="n"/>
      <c r="CE114" s="1106" t="n"/>
      <c r="CF114" s="1106" t="n"/>
      <c r="CG114" s="1106" t="n"/>
      <c r="CH114" s="1106" t="n"/>
      <c r="CI114" s="1106" t="n"/>
      <c r="CJ114" s="1106" t="n"/>
      <c r="CK114" s="1101" t="n"/>
      <c r="CL114" s="1101" t="n"/>
      <c r="CM114" s="1101" t="n"/>
      <c r="CN114" s="1101" t="n"/>
      <c r="CO114" s="1101" t="n"/>
      <c r="CP114" s="1101" t="n"/>
      <c r="CQ114" s="1101" t="n"/>
      <c r="CR114" s="1101" t="n"/>
      <c r="CS114" s="1101" t="n"/>
      <c r="CT114" s="1101" t="n"/>
      <c r="CU114" s="1101" t="n"/>
      <c r="CV114" s="1101" t="n"/>
      <c r="CW114" s="1101" t="n"/>
      <c r="CX114" s="1101" t="n"/>
      <c r="CY114" s="1101" t="n"/>
      <c r="CZ114" s="1101" t="n"/>
      <c r="DA114" s="1101" t="n"/>
      <c r="DB114" s="1101" t="n"/>
      <c r="DC114" s="1101" t="n"/>
      <c r="DD114" s="1101" t="n"/>
      <c r="DE114" s="1101" t="n"/>
      <c r="DF114" s="1101" t="n"/>
      <c r="DG114" s="1101" t="n"/>
      <c r="DH114" s="1101" t="n"/>
      <c r="DI114" s="1101" t="n"/>
    </row>
    <row r="115" ht="16" customFormat="1" customHeight="1" s="140">
      <c r="A115" s="1101" t="n"/>
      <c r="B115" s="1101" t="n"/>
      <c r="C115" s="1101" t="n"/>
      <c r="D115" s="1101" t="n"/>
      <c r="E115" s="1101" t="n"/>
      <c r="F115" s="1101" t="n"/>
      <c r="G115" s="144" t="n"/>
      <c r="H115" s="1101" t="n"/>
      <c r="I115" s="1101" t="n"/>
      <c r="J115" s="1101" t="n"/>
      <c r="K115" s="1101" t="n"/>
      <c r="L115" s="1101" t="n"/>
      <c r="M115" s="178" t="n"/>
      <c r="N115" s="1101" t="n"/>
      <c r="O115" s="1101" t="n"/>
      <c r="P115" s="1101" t="n"/>
      <c r="Q115" s="1101" t="n"/>
      <c r="R115" s="1101" t="n"/>
      <c r="S115" s="1101" t="n"/>
      <c r="T115" s="230" t="n"/>
      <c r="U115" s="1101" t="n"/>
      <c r="V115" s="1101" t="n"/>
      <c r="W115" s="1101" t="n"/>
      <c r="X115" s="1101" t="n"/>
      <c r="Y115" s="1101" t="n"/>
      <c r="Z115" s="1101" t="n"/>
      <c r="AA115" s="144" t="n"/>
      <c r="AB115" s="1101" t="n"/>
      <c r="AC115" s="1101" t="n"/>
      <c r="AD115" s="1101" t="n"/>
      <c r="AE115" s="1101" t="n"/>
      <c r="AF115" s="1101" t="n"/>
      <c r="AG115" s="1101" t="n"/>
      <c r="AH115" s="144" t="n"/>
      <c r="AI115" s="332" t="n"/>
      <c r="AJ115" s="439" t="n"/>
      <c r="AK115" s="439" t="n"/>
      <c r="AL115" s="439" t="n"/>
      <c r="AM115" s="439" t="n"/>
      <c r="AN115" s="439" t="n"/>
      <c r="AO115" s="439" t="n"/>
      <c r="AP115" s="439" t="n"/>
      <c r="AQ115" s="435" t="n"/>
      <c r="AR115" s="447">
        <f>-AT115*5%</f>
        <v/>
      </c>
      <c r="AS115" s="447">
        <f>第3期!AS115+第3期!AR115+第3期!AU115</f>
        <v/>
      </c>
      <c r="AT115" s="448">
        <f>第3期!AU115+第3期!AT115</f>
        <v/>
      </c>
      <c r="AU115" s="447">
        <f>0.5*第3期!AP115-AS115</f>
        <v/>
      </c>
      <c r="AV115" s="447">
        <f>AU115+AS115+AR115</f>
        <v/>
      </c>
      <c r="AW115" s="1350">
        <f>AL115/(AP115+AV115)</f>
        <v/>
      </c>
      <c r="AX115" s="455">
        <f>MAX(AK115,第3期!AO115)</f>
        <v/>
      </c>
      <c r="AY115" s="1085">
        <f>IF(AI115="",0,IF(AL115&lt;MAX(AL115:AL134)/3,1,0))</f>
        <v/>
      </c>
      <c r="AZ115" s="144" t="n"/>
      <c r="BA115" s="1101" t="n"/>
      <c r="BB115" s="1101" t="n"/>
      <c r="BC115" s="1101" t="n"/>
      <c r="BD115" s="1101" t="n"/>
      <c r="BE115" s="1101" t="n"/>
      <c r="BF115" s="1101" t="n"/>
      <c r="BG115" s="1101" t="n"/>
      <c r="BH115" s="1101" t="n"/>
      <c r="BI115" s="1101" t="n"/>
      <c r="BJ115" s="1101" t="n"/>
      <c r="BK115" s="1101" t="n"/>
      <c r="BL115" s="1101" t="n"/>
      <c r="BM115" s="1101" t="n"/>
      <c r="BN115" s="1101" t="n"/>
      <c r="BO115" s="1101" t="n"/>
      <c r="BP115" s="1101" t="n"/>
      <c r="BQ115" s="1101" t="n"/>
      <c r="BR115" s="1106" t="n"/>
      <c r="BS115" s="1106" t="n"/>
      <c r="BT115" s="1106" t="n"/>
      <c r="BU115" s="1106" t="n"/>
      <c r="BV115" s="1106" t="n"/>
      <c r="BW115" s="1106" t="n"/>
      <c r="BX115" s="1106" t="n"/>
      <c r="BY115" s="1106" t="n"/>
      <c r="BZ115" s="1106" t="n"/>
      <c r="CA115" s="1106" t="n"/>
      <c r="CB115" s="1106" t="n"/>
      <c r="CC115" s="1106" t="n"/>
      <c r="CD115" s="1106" t="n"/>
      <c r="CE115" s="1106" t="n"/>
      <c r="CF115" s="1106" t="n"/>
      <c r="CG115" s="1106" t="n"/>
      <c r="CH115" s="1106" t="n"/>
      <c r="CI115" s="1106" t="n"/>
      <c r="CJ115" s="1106" t="n"/>
      <c r="CK115" s="1101" t="n"/>
      <c r="CL115" s="1101" t="n"/>
      <c r="CM115" s="1101" t="n"/>
      <c r="CN115" s="1101" t="n"/>
      <c r="CO115" s="1101" t="n"/>
      <c r="CP115" s="1101" t="n"/>
      <c r="CQ115" s="1101" t="n"/>
      <c r="CR115" s="1101" t="n"/>
      <c r="CS115" s="1101" t="n"/>
      <c r="CT115" s="1101" t="n"/>
      <c r="CU115" s="1101" t="n"/>
      <c r="CV115" s="1101" t="n"/>
      <c r="CW115" s="1101" t="n"/>
      <c r="CX115" s="1101" t="n"/>
      <c r="CY115" s="1101" t="n"/>
      <c r="CZ115" s="1101" t="n"/>
      <c r="DA115" s="1101" t="n"/>
      <c r="DB115" s="1101" t="n"/>
      <c r="DC115" s="1101" t="n"/>
      <c r="DD115" s="1101" t="n"/>
      <c r="DE115" s="1101" t="n"/>
      <c r="DF115" s="1101" t="n"/>
      <c r="DG115" s="1101" t="n"/>
      <c r="DH115" s="1101" t="n"/>
      <c r="DI115" s="1101" t="n"/>
    </row>
    <row r="116" ht="16" customFormat="1" customHeight="1" s="140">
      <c r="A116" s="1101" t="n"/>
      <c r="B116" s="1101" t="n"/>
      <c r="C116" s="1101" t="n"/>
      <c r="D116" s="1101" t="n"/>
      <c r="E116" s="1101" t="n"/>
      <c r="F116" s="1101" t="n"/>
      <c r="G116" s="144" t="n"/>
      <c r="H116" s="1101" t="n"/>
      <c r="I116" s="1101" t="n"/>
      <c r="J116" s="1101" t="n"/>
      <c r="K116" s="1101" t="n"/>
      <c r="L116" s="1101" t="n"/>
      <c r="M116" s="178" t="n"/>
      <c r="N116" s="1101" t="n"/>
      <c r="O116" s="1101" t="n"/>
      <c r="P116" s="1101" t="n"/>
      <c r="Q116" s="1101" t="n"/>
      <c r="R116" s="1101" t="n"/>
      <c r="S116" s="1101" t="n"/>
      <c r="T116" s="230" t="n"/>
      <c r="U116" s="1101" t="n"/>
      <c r="V116" s="1101" t="n"/>
      <c r="W116" s="1101" t="n"/>
      <c r="X116" s="1101" t="n"/>
      <c r="Y116" s="1101" t="n"/>
      <c r="Z116" s="1101" t="n"/>
      <c r="AA116" s="144" t="n"/>
      <c r="AB116" s="1101" t="n"/>
      <c r="AC116" s="1101" t="n"/>
      <c r="AD116" s="1101" t="n"/>
      <c r="AE116" s="1101" t="n"/>
      <c r="AF116" s="1101" t="n"/>
      <c r="AG116" s="1101" t="n"/>
      <c r="AH116" s="144" t="n"/>
      <c r="AI116" s="332" t="n"/>
      <c r="AJ116" s="439" t="n"/>
      <c r="AK116" s="439" t="n"/>
      <c r="AL116" s="439" t="n"/>
      <c r="AM116" s="439" t="n"/>
      <c r="AN116" s="439" t="n"/>
      <c r="AO116" s="439" t="n"/>
      <c r="AP116" s="439" t="n"/>
      <c r="AQ116" s="435" t="n"/>
      <c r="AR116" s="447">
        <f>-AT116*5%</f>
        <v/>
      </c>
      <c r="AS116" s="447">
        <f>第3期!AS116+第3期!AR116+第3期!AU116</f>
        <v/>
      </c>
      <c r="AT116" s="448">
        <f>第3期!AU116+第3期!AT116</f>
        <v/>
      </c>
      <c r="AU116" s="447">
        <f>0.5*第3期!AP116-AS116</f>
        <v/>
      </c>
      <c r="AV116" s="447">
        <f>AU116+AS116+AR116</f>
        <v/>
      </c>
      <c r="AW116" s="1350">
        <f>AL116/(AP116+AV116)</f>
        <v/>
      </c>
      <c r="AX116" s="455">
        <f>MAX(AK116,第3期!AO116)</f>
        <v/>
      </c>
      <c r="AY116" s="1085">
        <f>IF(AI116="",0,IF(AL116&lt;MAX(AL116:AL135)/3,1,0))</f>
        <v/>
      </c>
      <c r="AZ116" s="144" t="n"/>
      <c r="BA116" s="1101" t="n"/>
      <c r="BB116" s="1101" t="n"/>
      <c r="BC116" s="1101" t="n"/>
      <c r="BD116" s="1101" t="n"/>
      <c r="BE116" s="1101" t="n"/>
      <c r="BF116" s="1101" t="n"/>
      <c r="BG116" s="1101" t="n"/>
      <c r="BH116" s="1101" t="n"/>
      <c r="BI116" s="1101" t="n"/>
      <c r="BJ116" s="1101" t="n"/>
      <c r="BK116" s="1101" t="n"/>
      <c r="BL116" s="1101" t="n"/>
      <c r="BM116" s="1101" t="n"/>
      <c r="BN116" s="1101" t="n"/>
      <c r="BO116" s="1101" t="n"/>
      <c r="BP116" s="1101" t="n"/>
      <c r="BQ116" s="1101" t="n"/>
      <c r="BR116" s="1106" t="n"/>
      <c r="BS116" s="1106" t="n"/>
      <c r="BT116" s="1106" t="n"/>
      <c r="BU116" s="1106" t="n"/>
      <c r="BV116" s="1106" t="n"/>
      <c r="BW116" s="1106" t="n"/>
      <c r="BX116" s="1106" t="n"/>
      <c r="BY116" s="1106" t="n"/>
      <c r="BZ116" s="1106" t="n"/>
      <c r="CA116" s="1106" t="n"/>
      <c r="CB116" s="1106" t="n"/>
      <c r="CC116" s="1106" t="n"/>
      <c r="CD116" s="1106" t="n"/>
      <c r="CE116" s="1106" t="n"/>
      <c r="CF116" s="1106" t="n"/>
      <c r="CG116" s="1106" t="n"/>
      <c r="CH116" s="1106" t="n"/>
      <c r="CI116" s="1106" t="n"/>
      <c r="CJ116" s="1106" t="n"/>
      <c r="CK116" s="1101" t="n"/>
      <c r="CL116" s="1101" t="n"/>
      <c r="CM116" s="1101" t="n"/>
      <c r="CN116" s="1101" t="n"/>
      <c r="CO116" s="1101" t="n"/>
      <c r="CP116" s="1101" t="n"/>
      <c r="CQ116" s="1101" t="n"/>
      <c r="CR116" s="1101" t="n"/>
      <c r="CS116" s="1101" t="n"/>
      <c r="CT116" s="1101" t="n"/>
      <c r="CU116" s="1101" t="n"/>
      <c r="CV116" s="1101" t="n"/>
      <c r="CW116" s="1101" t="n"/>
      <c r="CX116" s="1101" t="n"/>
      <c r="CY116" s="1101" t="n"/>
      <c r="CZ116" s="1101" t="n"/>
      <c r="DA116" s="1101" t="n"/>
      <c r="DB116" s="1101" t="n"/>
      <c r="DC116" s="1101" t="n"/>
      <c r="DD116" s="1101" t="n"/>
      <c r="DE116" s="1101" t="n"/>
      <c r="DF116" s="1101" t="n"/>
      <c r="DG116" s="1101" t="n"/>
      <c r="DH116" s="1101" t="n"/>
      <c r="DI116" s="1101" t="n"/>
    </row>
    <row r="117" ht="16" customFormat="1" customHeight="1" s="140">
      <c r="A117" s="1101" t="n"/>
      <c r="B117" s="1101" t="n"/>
      <c r="C117" s="1101" t="n"/>
      <c r="D117" s="1101" t="n"/>
      <c r="E117" s="1101" t="n"/>
      <c r="F117" s="1101" t="n"/>
      <c r="G117" s="144" t="n"/>
      <c r="H117" s="1101" t="n"/>
      <c r="I117" s="1101" t="n"/>
      <c r="J117" s="1101" t="n"/>
      <c r="K117" s="1101" t="n"/>
      <c r="L117" s="1101" t="n"/>
      <c r="M117" s="178" t="n"/>
      <c r="N117" s="1101" t="n"/>
      <c r="O117" s="1101" t="n"/>
      <c r="P117" s="1101" t="n"/>
      <c r="Q117" s="1101" t="n"/>
      <c r="R117" s="1101" t="n"/>
      <c r="S117" s="1101" t="n"/>
      <c r="T117" s="230" t="n"/>
      <c r="U117" s="1101" t="n"/>
      <c r="V117" s="1101" t="n"/>
      <c r="W117" s="1101" t="n"/>
      <c r="X117" s="1101" t="n"/>
      <c r="Y117" s="1101" t="n"/>
      <c r="Z117" s="1101" t="n"/>
      <c r="AA117" s="144" t="n"/>
      <c r="AB117" s="1101" t="n"/>
      <c r="AC117" s="1101" t="n"/>
      <c r="AD117" s="1101" t="n"/>
      <c r="AE117" s="1101" t="n"/>
      <c r="AF117" s="1101" t="n"/>
      <c r="AG117" s="1101" t="n"/>
      <c r="AH117" s="144" t="n"/>
      <c r="AI117" s="332" t="n"/>
      <c r="AJ117" s="439" t="n"/>
      <c r="AK117" s="439" t="n"/>
      <c r="AL117" s="439" t="n"/>
      <c r="AM117" s="439" t="n"/>
      <c r="AN117" s="439" t="n"/>
      <c r="AO117" s="439" t="n"/>
      <c r="AP117" s="439" t="n"/>
      <c r="AQ117" s="435" t="n"/>
      <c r="AR117" s="447">
        <f>-AT117*5%</f>
        <v/>
      </c>
      <c r="AS117" s="447">
        <f>第3期!AS117+第3期!AR117+第3期!AU117</f>
        <v/>
      </c>
      <c r="AT117" s="448">
        <f>第3期!AU117+第3期!AT117</f>
        <v/>
      </c>
      <c r="AU117" s="447">
        <f>0.5*第3期!AP117-AS117</f>
        <v/>
      </c>
      <c r="AV117" s="447">
        <f>AU117+AS117+AR117</f>
        <v/>
      </c>
      <c r="AW117" s="1350">
        <f>AL117/(AP117+AV117)</f>
        <v/>
      </c>
      <c r="AX117" s="455">
        <f>MAX(AK117,第3期!AO117)</f>
        <v/>
      </c>
      <c r="AY117" s="1085">
        <f>IF(AI117="",0,IF(AL117&lt;MAX(AL117:AL136)/3,1,0))</f>
        <v/>
      </c>
      <c r="AZ117" s="144" t="n"/>
      <c r="BA117" s="1101" t="n"/>
      <c r="BB117" s="1101" t="n"/>
      <c r="BC117" s="1101" t="n"/>
      <c r="BD117" s="1101" t="n"/>
      <c r="BE117" s="1101" t="n"/>
      <c r="BF117" s="1101" t="n"/>
      <c r="BG117" s="1101" t="n"/>
      <c r="BH117" s="1101" t="n"/>
      <c r="BI117" s="1101" t="n"/>
      <c r="BJ117" s="1101" t="n"/>
      <c r="BK117" s="1101" t="n"/>
      <c r="BL117" s="1101" t="n"/>
      <c r="BM117" s="1101" t="n"/>
      <c r="BN117" s="1101" t="n"/>
      <c r="BO117" s="1101" t="n"/>
      <c r="BP117" s="1101" t="n"/>
      <c r="BQ117" s="1101" t="n"/>
      <c r="BR117" s="1106" t="n"/>
      <c r="BS117" s="1106" t="n"/>
      <c r="BT117" s="1106" t="n"/>
      <c r="BU117" s="1106" t="n"/>
      <c r="BV117" s="1106" t="n"/>
      <c r="BW117" s="1106" t="n"/>
      <c r="BX117" s="1106" t="n"/>
      <c r="BY117" s="1106" t="n"/>
      <c r="BZ117" s="1106" t="n"/>
      <c r="CA117" s="1106" t="n"/>
      <c r="CB117" s="1106" t="n"/>
      <c r="CC117" s="1106" t="n"/>
      <c r="CD117" s="1106" t="n"/>
      <c r="CE117" s="1106" t="n"/>
      <c r="CF117" s="1106" t="n"/>
      <c r="CG117" s="1106" t="n"/>
      <c r="CH117" s="1106" t="n"/>
      <c r="CI117" s="1106" t="n"/>
      <c r="CJ117" s="1106" t="n"/>
      <c r="CK117" s="1101" t="n"/>
      <c r="CL117" s="1101" t="n"/>
      <c r="CM117" s="1101" t="n"/>
      <c r="CN117" s="1101" t="n"/>
      <c r="CO117" s="1101" t="n"/>
      <c r="CP117" s="1101" t="n"/>
      <c r="CQ117" s="1101" t="n"/>
      <c r="CR117" s="1101" t="n"/>
      <c r="CS117" s="1101" t="n"/>
      <c r="CT117" s="1101" t="n"/>
      <c r="CU117" s="1101" t="n"/>
      <c r="CV117" s="1101" t="n"/>
      <c r="CW117" s="1101" t="n"/>
      <c r="CX117" s="1101" t="n"/>
      <c r="CY117" s="1101" t="n"/>
      <c r="CZ117" s="1101" t="n"/>
      <c r="DA117" s="1101" t="n"/>
      <c r="DB117" s="1101" t="n"/>
      <c r="DC117" s="1101" t="n"/>
      <c r="DD117" s="1101" t="n"/>
      <c r="DE117" s="1101" t="n"/>
      <c r="DF117" s="1101" t="n"/>
      <c r="DG117" s="1101" t="n"/>
      <c r="DH117" s="1101" t="n"/>
      <c r="DI117" s="1101" t="n"/>
    </row>
    <row r="118" ht="16" customFormat="1" customHeight="1" s="140">
      <c r="A118" s="1101" t="n"/>
      <c r="B118" s="1101" t="n"/>
      <c r="C118" s="1101" t="n"/>
      <c r="D118" s="1101" t="n"/>
      <c r="E118" s="1101" t="n"/>
      <c r="F118" s="1101" t="n"/>
      <c r="G118" s="144" t="n"/>
      <c r="H118" s="1101" t="n"/>
      <c r="I118" s="1101" t="n"/>
      <c r="J118" s="1101" t="n"/>
      <c r="K118" s="1101" t="n"/>
      <c r="L118" s="1101" t="n"/>
      <c r="M118" s="178" t="n"/>
      <c r="N118" s="1101" t="n"/>
      <c r="O118" s="1101" t="n"/>
      <c r="P118" s="1101" t="n"/>
      <c r="Q118" s="1101" t="n"/>
      <c r="R118" s="1101" t="n"/>
      <c r="S118" s="1101" t="n"/>
      <c r="T118" s="230" t="n"/>
      <c r="U118" s="1101" t="n"/>
      <c r="V118" s="1101" t="n"/>
      <c r="W118" s="1101" t="n"/>
      <c r="X118" s="1101" t="n"/>
      <c r="Y118" s="1101" t="n"/>
      <c r="Z118" s="1101" t="n"/>
      <c r="AA118" s="144" t="n"/>
      <c r="AB118" s="1101" t="n"/>
      <c r="AC118" s="1101" t="n"/>
      <c r="AD118" s="1101" t="n"/>
      <c r="AE118" s="1101" t="n"/>
      <c r="AF118" s="1101" t="n"/>
      <c r="AG118" s="1101" t="n"/>
      <c r="AH118" s="144" t="n"/>
      <c r="AI118" s="332" t="n"/>
      <c r="AJ118" s="439" t="n"/>
      <c r="AK118" s="439" t="n"/>
      <c r="AL118" s="439" t="n"/>
      <c r="AM118" s="439" t="n"/>
      <c r="AN118" s="439" t="n"/>
      <c r="AO118" s="439" t="n"/>
      <c r="AP118" s="439" t="n"/>
      <c r="AQ118" s="435" t="n"/>
      <c r="AR118" s="447">
        <f>-AT118*5%</f>
        <v/>
      </c>
      <c r="AS118" s="447">
        <f>第3期!AS118+第3期!AR118+第3期!AU118</f>
        <v/>
      </c>
      <c r="AT118" s="448">
        <f>第3期!AU118+第3期!AT118</f>
        <v/>
      </c>
      <c r="AU118" s="447">
        <f>0.5*第3期!AP118-AS118</f>
        <v/>
      </c>
      <c r="AV118" s="447">
        <f>AU118+AS118+AR118</f>
        <v/>
      </c>
      <c r="AW118" s="1350">
        <f>AL118/(AP118+AV118)</f>
        <v/>
      </c>
      <c r="AX118" s="455">
        <f>MAX(AK118,第3期!AO118)</f>
        <v/>
      </c>
      <c r="AY118" s="1085">
        <f>IF(AI118="",0,IF(AL118&lt;MAX(AL118:AL137)/3,1,0))</f>
        <v/>
      </c>
      <c r="AZ118" s="144" t="n"/>
      <c r="BA118" s="1101" t="n"/>
      <c r="BB118" s="1101" t="n"/>
      <c r="BC118" s="1101" t="n"/>
      <c r="BD118" s="1101" t="n"/>
      <c r="BE118" s="1101" t="n"/>
      <c r="BF118" s="1101" t="n"/>
      <c r="BG118" s="1101" t="n"/>
      <c r="BH118" s="1101" t="n"/>
      <c r="BI118" s="1101" t="n"/>
      <c r="BJ118" s="1101" t="n"/>
      <c r="BK118" s="1101" t="n"/>
      <c r="BL118" s="1101" t="n"/>
      <c r="BM118" s="1101" t="n"/>
      <c r="BN118" s="1101" t="n"/>
      <c r="BO118" s="1101" t="n"/>
      <c r="BP118" s="1101" t="n"/>
      <c r="BQ118" s="1101" t="n"/>
      <c r="BR118" s="1106" t="n"/>
      <c r="BS118" s="1106" t="n"/>
      <c r="BT118" s="1106" t="n"/>
      <c r="BU118" s="1106" t="n"/>
      <c r="BV118" s="1106" t="n"/>
      <c r="BW118" s="1106" t="n"/>
      <c r="BX118" s="1106" t="n"/>
      <c r="BY118" s="1106" t="n"/>
      <c r="BZ118" s="1106" t="n"/>
      <c r="CA118" s="1106" t="n"/>
      <c r="CB118" s="1106" t="n"/>
      <c r="CC118" s="1106" t="n"/>
      <c r="CD118" s="1106" t="n"/>
      <c r="CE118" s="1106" t="n"/>
      <c r="CF118" s="1106" t="n"/>
      <c r="CG118" s="1106" t="n"/>
      <c r="CH118" s="1106" t="n"/>
      <c r="CI118" s="1106" t="n"/>
      <c r="CJ118" s="1106" t="n"/>
      <c r="CK118" s="1101" t="n"/>
      <c r="CL118" s="1101" t="n"/>
      <c r="CM118" s="1101" t="n"/>
      <c r="CN118" s="1101" t="n"/>
      <c r="CO118" s="1101" t="n"/>
      <c r="CP118" s="1101" t="n"/>
      <c r="CQ118" s="1101" t="n"/>
      <c r="CR118" s="1101" t="n"/>
      <c r="CS118" s="1101" t="n"/>
      <c r="CT118" s="1101" t="n"/>
      <c r="CU118" s="1101" t="n"/>
      <c r="CV118" s="1101" t="n"/>
      <c r="CW118" s="1101" t="n"/>
      <c r="CX118" s="1101" t="n"/>
      <c r="CY118" s="1101" t="n"/>
      <c r="CZ118" s="1101" t="n"/>
      <c r="DA118" s="1101" t="n"/>
      <c r="DB118" s="1101" t="n"/>
      <c r="DC118" s="1101" t="n"/>
      <c r="DD118" s="1101" t="n"/>
      <c r="DE118" s="1101" t="n"/>
      <c r="DF118" s="1101" t="n"/>
      <c r="DG118" s="1101" t="n"/>
      <c r="DH118" s="1101" t="n"/>
      <c r="DI118" s="1101" t="n"/>
    </row>
    <row r="119" ht="16" customFormat="1" customHeight="1" s="140">
      <c r="A119" s="1101" t="n"/>
      <c r="B119" s="1101" t="n"/>
      <c r="C119" s="1101" t="n"/>
      <c r="D119" s="1101" t="n"/>
      <c r="E119" s="1101" t="n"/>
      <c r="F119" s="1101" t="n"/>
      <c r="G119" s="144" t="n"/>
      <c r="H119" s="1101" t="n"/>
      <c r="I119" s="1101" t="n"/>
      <c r="J119" s="1101" t="n"/>
      <c r="K119" s="1101" t="n"/>
      <c r="L119" s="1101" t="n"/>
      <c r="M119" s="178" t="n"/>
      <c r="N119" s="1101" t="n"/>
      <c r="O119" s="1101" t="n"/>
      <c r="P119" s="1101" t="n"/>
      <c r="Q119" s="1101" t="n"/>
      <c r="R119" s="1101" t="n"/>
      <c r="S119" s="1101" t="n"/>
      <c r="T119" s="230" t="n"/>
      <c r="U119" s="1101" t="n"/>
      <c r="V119" s="1101" t="n"/>
      <c r="W119" s="1101" t="n"/>
      <c r="X119" s="1101" t="n"/>
      <c r="Y119" s="1101" t="n"/>
      <c r="Z119" s="1101" t="n"/>
      <c r="AA119" s="144" t="n"/>
      <c r="AB119" s="1101" t="n"/>
      <c r="AC119" s="1101" t="n"/>
      <c r="AD119" s="1101" t="n"/>
      <c r="AE119" s="1101" t="n"/>
      <c r="AF119" s="1101" t="n"/>
      <c r="AG119" s="1101" t="n"/>
      <c r="AH119" s="144" t="n"/>
      <c r="AI119" s="332" t="n"/>
      <c r="AJ119" s="439" t="n"/>
      <c r="AK119" s="439" t="n"/>
      <c r="AL119" s="439" t="n"/>
      <c r="AM119" s="439" t="n"/>
      <c r="AN119" s="439" t="n"/>
      <c r="AO119" s="439" t="n"/>
      <c r="AP119" s="439" t="n"/>
      <c r="AQ119" s="435" t="n"/>
      <c r="AR119" s="447">
        <f>-AT119*5%</f>
        <v/>
      </c>
      <c r="AS119" s="447">
        <f>第3期!AS119+第3期!AR119+第3期!AU119</f>
        <v/>
      </c>
      <c r="AT119" s="448">
        <f>第3期!AU119+第3期!AT119</f>
        <v/>
      </c>
      <c r="AU119" s="447">
        <f>0.5*第3期!AP119-AS119</f>
        <v/>
      </c>
      <c r="AV119" s="447">
        <f>AU119+AS119+AR119</f>
        <v/>
      </c>
      <c r="AW119" s="1350">
        <f>AL119/(AP119+AV119)</f>
        <v/>
      </c>
      <c r="AX119" s="455">
        <f>MAX(AK119,第3期!AO119)</f>
        <v/>
      </c>
      <c r="AY119" s="1085">
        <f>IF(AI119="",0,IF(AL119&lt;MAX(AL119:AL138)/3,1,0))</f>
        <v/>
      </c>
      <c r="AZ119" s="144" t="n"/>
      <c r="BA119" s="1101" t="n"/>
      <c r="BB119" s="1101" t="n"/>
      <c r="BC119" s="1101" t="n"/>
      <c r="BD119" s="1101" t="n"/>
      <c r="BE119" s="1101" t="n"/>
      <c r="BF119" s="1101" t="n"/>
      <c r="BG119" s="1101" t="n"/>
      <c r="BH119" s="1101" t="n"/>
      <c r="BI119" s="1101" t="n"/>
      <c r="BJ119" s="1101" t="n"/>
      <c r="BK119" s="1101" t="n"/>
      <c r="BL119" s="1101" t="n"/>
      <c r="BM119" s="1101" t="n"/>
      <c r="BN119" s="1101" t="n"/>
      <c r="BO119" s="1101" t="n"/>
      <c r="BP119" s="1101" t="n"/>
      <c r="BQ119" s="1101" t="n"/>
      <c r="BR119" s="1106" t="n"/>
      <c r="BS119" s="1106" t="n"/>
      <c r="BT119" s="1106" t="n"/>
      <c r="BU119" s="1106" t="n"/>
      <c r="BV119" s="1106" t="n"/>
      <c r="BW119" s="1106" t="n"/>
      <c r="BX119" s="1106" t="n"/>
      <c r="BY119" s="1106" t="n"/>
      <c r="BZ119" s="1106" t="n"/>
      <c r="CA119" s="1106" t="n"/>
      <c r="CB119" s="1106" t="n"/>
      <c r="CC119" s="1106" t="n"/>
      <c r="CD119" s="1106" t="n"/>
      <c r="CE119" s="1106" t="n"/>
      <c r="CF119" s="1106" t="n"/>
      <c r="CG119" s="1106" t="n"/>
      <c r="CH119" s="1106" t="n"/>
      <c r="CI119" s="1106" t="n"/>
      <c r="CJ119" s="1106" t="n"/>
      <c r="CK119" s="1101" t="n"/>
      <c r="CL119" s="1101" t="n"/>
      <c r="CM119" s="1101" t="n"/>
      <c r="CN119" s="1101" t="n"/>
      <c r="CO119" s="1101" t="n"/>
      <c r="CP119" s="1101" t="n"/>
      <c r="CQ119" s="1101" t="n"/>
      <c r="CR119" s="1101" t="n"/>
      <c r="CS119" s="1101" t="n"/>
      <c r="CT119" s="1101" t="n"/>
      <c r="CU119" s="1101" t="n"/>
      <c r="CV119" s="1101" t="n"/>
      <c r="CW119" s="1101" t="n"/>
      <c r="CX119" s="1101" t="n"/>
      <c r="CY119" s="1101" t="n"/>
      <c r="CZ119" s="1101" t="n"/>
      <c r="DA119" s="1101" t="n"/>
      <c r="DB119" s="1101" t="n"/>
      <c r="DC119" s="1101" t="n"/>
      <c r="DD119" s="1101" t="n"/>
      <c r="DE119" s="1101" t="n"/>
      <c r="DF119" s="1101" t="n"/>
      <c r="DG119" s="1101" t="n"/>
      <c r="DH119" s="1101" t="n"/>
      <c r="DI119" s="1101" t="n"/>
    </row>
    <row r="120" ht="16" customFormat="1" customHeight="1" s="140">
      <c r="A120" s="1101" t="n"/>
      <c r="B120" s="1101" t="n"/>
      <c r="C120" s="1101" t="n"/>
      <c r="D120" s="1101" t="n"/>
      <c r="E120" s="1101" t="n"/>
      <c r="F120" s="1101" t="n"/>
      <c r="G120" s="144" t="n"/>
      <c r="H120" s="1101" t="n"/>
      <c r="I120" s="1101" t="n"/>
      <c r="J120" s="1101" t="n"/>
      <c r="K120" s="1101" t="n"/>
      <c r="L120" s="1101" t="n"/>
      <c r="M120" s="178" t="n"/>
      <c r="N120" s="1101" t="n"/>
      <c r="O120" s="1101" t="n"/>
      <c r="P120" s="1101" t="n"/>
      <c r="Q120" s="1101" t="n"/>
      <c r="R120" s="1101" t="n"/>
      <c r="S120" s="1101" t="n"/>
      <c r="T120" s="230" t="n"/>
      <c r="U120" s="1101" t="n"/>
      <c r="V120" s="1101" t="n"/>
      <c r="W120" s="1101" t="n"/>
      <c r="X120" s="1101" t="n"/>
      <c r="Y120" s="1101" t="n"/>
      <c r="Z120" s="1101" t="n"/>
      <c r="AA120" s="144" t="n"/>
      <c r="AB120" s="1101" t="n"/>
      <c r="AC120" s="1101" t="n"/>
      <c r="AD120" s="1101" t="n"/>
      <c r="AE120" s="1101" t="n"/>
      <c r="AF120" s="1101" t="n"/>
      <c r="AG120" s="1101" t="n"/>
      <c r="AH120" s="144" t="n"/>
      <c r="AI120" s="332" t="n"/>
      <c r="AJ120" s="439" t="n"/>
      <c r="AK120" s="439" t="n"/>
      <c r="AL120" s="439" t="n"/>
      <c r="AM120" s="439" t="n"/>
      <c r="AN120" s="439" t="n"/>
      <c r="AO120" s="439" t="n"/>
      <c r="AP120" s="439" t="n"/>
      <c r="AQ120" s="435" t="n"/>
      <c r="AR120" s="447">
        <f>-AT120*5%</f>
        <v/>
      </c>
      <c r="AS120" s="447">
        <f>第3期!AS120+第3期!AR120+第3期!AU120</f>
        <v/>
      </c>
      <c r="AT120" s="448">
        <f>第3期!AU120+第3期!AT120</f>
        <v/>
      </c>
      <c r="AU120" s="447">
        <f>0.5*第3期!AP120-AS120</f>
        <v/>
      </c>
      <c r="AV120" s="447">
        <f>AU120+AS120+AR120</f>
        <v/>
      </c>
      <c r="AW120" s="1350">
        <f>AL120/(AP120+AV120)</f>
        <v/>
      </c>
      <c r="AX120" s="455">
        <f>MAX(AK120,第3期!AO120)</f>
        <v/>
      </c>
      <c r="AY120" s="1085">
        <f>IF(AI120="",0,IF(AL120&lt;MAX(AL120:AL139)/3,1,0))</f>
        <v/>
      </c>
      <c r="AZ120" s="144" t="n"/>
      <c r="BA120" s="1101" t="n"/>
      <c r="BB120" s="1101" t="n"/>
      <c r="BC120" s="1101" t="n"/>
      <c r="BD120" s="1101" t="n"/>
      <c r="BE120" s="1101" t="n"/>
      <c r="BF120" s="1101" t="n"/>
      <c r="BG120" s="1101" t="n"/>
      <c r="BH120" s="1101" t="n"/>
      <c r="BI120" s="1101" t="n"/>
      <c r="BJ120" s="1101" t="n"/>
      <c r="BK120" s="1101" t="n"/>
      <c r="BL120" s="1101" t="n"/>
      <c r="BM120" s="1101" t="n"/>
      <c r="BN120" s="1101" t="n"/>
      <c r="BO120" s="1101" t="n"/>
      <c r="BP120" s="1101" t="n"/>
      <c r="BQ120" s="1101" t="n"/>
      <c r="BR120" s="1106" t="n"/>
      <c r="BS120" s="1106" t="n"/>
      <c r="BT120" s="1106" t="n"/>
      <c r="BU120" s="1106" t="n"/>
      <c r="BV120" s="1106" t="n"/>
      <c r="BW120" s="1106" t="n"/>
      <c r="BX120" s="1106" t="n"/>
      <c r="BY120" s="1106" t="n"/>
      <c r="BZ120" s="1106" t="n"/>
      <c r="CA120" s="1106" t="n"/>
      <c r="CB120" s="1106" t="n"/>
      <c r="CC120" s="1106" t="n"/>
      <c r="CD120" s="1106" t="n"/>
      <c r="CE120" s="1106" t="n"/>
      <c r="CF120" s="1106" t="n"/>
      <c r="CG120" s="1106" t="n"/>
      <c r="CH120" s="1106" t="n"/>
      <c r="CI120" s="1106" t="n"/>
      <c r="CJ120" s="1106" t="n"/>
      <c r="CK120" s="1101" t="n"/>
      <c r="CL120" s="1101" t="n"/>
      <c r="CM120" s="1101" t="n"/>
      <c r="CN120" s="1101" t="n"/>
      <c r="CO120" s="1101" t="n"/>
      <c r="CP120" s="1101" t="n"/>
      <c r="CQ120" s="1101" t="n"/>
      <c r="CR120" s="1101" t="n"/>
      <c r="CS120" s="1101" t="n"/>
      <c r="CT120" s="1101" t="n"/>
      <c r="CU120" s="1101" t="n"/>
      <c r="CV120" s="1101" t="n"/>
      <c r="CW120" s="1101" t="n"/>
      <c r="CX120" s="1101" t="n"/>
      <c r="CY120" s="1101" t="n"/>
      <c r="CZ120" s="1101" t="n"/>
      <c r="DA120" s="1101" t="n"/>
      <c r="DB120" s="1101" t="n"/>
      <c r="DC120" s="1101" t="n"/>
      <c r="DD120" s="1101" t="n"/>
      <c r="DE120" s="1101" t="n"/>
      <c r="DF120" s="1101" t="n"/>
      <c r="DG120" s="1101" t="n"/>
      <c r="DH120" s="1101" t="n"/>
      <c r="DI120" s="1101" t="n"/>
    </row>
    <row r="121" ht="16" customFormat="1" customHeight="1" s="140">
      <c r="A121" s="1101" t="n"/>
      <c r="B121" s="1101" t="n"/>
      <c r="C121" s="1101" t="n"/>
      <c r="D121" s="1101" t="n"/>
      <c r="E121" s="1101" t="n"/>
      <c r="F121" s="1101" t="n"/>
      <c r="G121" s="144" t="n"/>
      <c r="H121" s="1101" t="n"/>
      <c r="I121" s="1101" t="n"/>
      <c r="J121" s="1101" t="n"/>
      <c r="K121" s="1101" t="n"/>
      <c r="L121" s="1101" t="n"/>
      <c r="M121" s="178" t="n"/>
      <c r="N121" s="1101" t="n"/>
      <c r="O121" s="1101" t="n"/>
      <c r="P121" s="1101" t="n"/>
      <c r="Q121" s="1101" t="n"/>
      <c r="R121" s="1101" t="n"/>
      <c r="S121" s="1101" t="n"/>
      <c r="T121" s="230" t="n"/>
      <c r="U121" s="1101" t="n"/>
      <c r="V121" s="1101" t="n"/>
      <c r="W121" s="1101" t="n"/>
      <c r="X121" s="1101" t="n"/>
      <c r="Y121" s="1101" t="n"/>
      <c r="Z121" s="1101" t="n"/>
      <c r="AA121" s="144" t="n"/>
      <c r="AB121" s="1101" t="n"/>
      <c r="AC121" s="1101" t="n"/>
      <c r="AD121" s="1101" t="n"/>
      <c r="AE121" s="1101" t="n"/>
      <c r="AF121" s="1101" t="n"/>
      <c r="AG121" s="1101" t="n"/>
      <c r="AH121" s="144" t="n"/>
      <c r="AI121" s="332" t="n"/>
      <c r="AJ121" s="439" t="n"/>
      <c r="AK121" s="439" t="n"/>
      <c r="AL121" s="439" t="n"/>
      <c r="AM121" s="439" t="n"/>
      <c r="AN121" s="439" t="n"/>
      <c r="AO121" s="439" t="n"/>
      <c r="AP121" s="439" t="n"/>
      <c r="AQ121" s="435" t="n"/>
      <c r="AR121" s="447">
        <f>-AT121*5%</f>
        <v/>
      </c>
      <c r="AS121" s="447">
        <f>第3期!AS121+第3期!AR121+第3期!AU121</f>
        <v/>
      </c>
      <c r="AT121" s="448">
        <f>第3期!AU121+第3期!AT121</f>
        <v/>
      </c>
      <c r="AU121" s="447">
        <f>0.5*第3期!AP121-AS121</f>
        <v/>
      </c>
      <c r="AV121" s="447">
        <f>AU121+AS121+AR121</f>
        <v/>
      </c>
      <c r="AW121" s="1350">
        <f>AL121/(AP121+AV121)</f>
        <v/>
      </c>
      <c r="AX121" s="455">
        <f>MAX(AK121,第3期!AO121)</f>
        <v/>
      </c>
      <c r="AY121" s="1085">
        <f>IF(AI121="",0,IF(AL121&lt;MAX(AL121:AL140)/3,1,0))</f>
        <v/>
      </c>
      <c r="AZ121" s="144" t="n"/>
      <c r="BA121" s="1101" t="n"/>
      <c r="BB121" s="1101" t="n"/>
      <c r="BC121" s="1101" t="n"/>
      <c r="BD121" s="1101" t="n"/>
      <c r="BE121" s="1101" t="n"/>
      <c r="BF121" s="1101" t="n"/>
      <c r="BG121" s="1101" t="n"/>
      <c r="BH121" s="1101" t="n"/>
      <c r="BI121" s="1101" t="n"/>
      <c r="BJ121" s="1101" t="n"/>
      <c r="BK121" s="1101" t="n"/>
      <c r="BL121" s="1101" t="n"/>
      <c r="BM121" s="1101" t="n"/>
      <c r="BN121" s="1101" t="n"/>
      <c r="BO121" s="1101" t="n"/>
      <c r="BP121" s="1101" t="n"/>
      <c r="BQ121" s="1101" t="n"/>
      <c r="BR121" s="1106" t="n"/>
      <c r="BS121" s="1106" t="n"/>
      <c r="BT121" s="1106" t="n"/>
      <c r="BU121" s="1106" t="n"/>
      <c r="BV121" s="1106" t="n"/>
      <c r="BW121" s="1106" t="n"/>
      <c r="BX121" s="1106" t="n"/>
      <c r="BY121" s="1106" t="n"/>
      <c r="BZ121" s="1106" t="n"/>
      <c r="CA121" s="1106" t="n"/>
      <c r="CB121" s="1106" t="n"/>
      <c r="CC121" s="1106" t="n"/>
      <c r="CD121" s="1106" t="n"/>
      <c r="CE121" s="1106" t="n"/>
      <c r="CF121" s="1106" t="n"/>
      <c r="CG121" s="1106" t="n"/>
      <c r="CH121" s="1106" t="n"/>
      <c r="CI121" s="1106" t="n"/>
      <c r="CJ121" s="1106" t="n"/>
      <c r="CK121" s="1101" t="n"/>
      <c r="CL121" s="1101" t="n"/>
      <c r="CM121" s="1101" t="n"/>
      <c r="CN121" s="1101" t="n"/>
      <c r="CO121" s="1101" t="n"/>
      <c r="CP121" s="1101" t="n"/>
      <c r="CQ121" s="1101" t="n"/>
      <c r="CR121" s="1101" t="n"/>
      <c r="CS121" s="1101" t="n"/>
      <c r="CT121" s="1101" t="n"/>
      <c r="CU121" s="1101" t="n"/>
      <c r="CV121" s="1101" t="n"/>
      <c r="CW121" s="1101" t="n"/>
      <c r="CX121" s="1101" t="n"/>
      <c r="CY121" s="1101" t="n"/>
      <c r="CZ121" s="1101" t="n"/>
      <c r="DA121" s="1101" t="n"/>
      <c r="DB121" s="1101" t="n"/>
      <c r="DC121" s="1101" t="n"/>
      <c r="DD121" s="1101" t="n"/>
      <c r="DE121" s="1101" t="n"/>
      <c r="DF121" s="1101" t="n"/>
      <c r="DG121" s="1101" t="n"/>
      <c r="DH121" s="1101" t="n"/>
      <c r="DI121" s="1101" t="n"/>
    </row>
    <row r="122" ht="16" customFormat="1" customHeight="1" s="140">
      <c r="A122" s="1101" t="n"/>
      <c r="B122" s="1101" t="n"/>
      <c r="C122" s="1101" t="n"/>
      <c r="D122" s="1101" t="n"/>
      <c r="E122" s="1101" t="n"/>
      <c r="F122" s="1101" t="n"/>
      <c r="G122" s="144" t="n"/>
      <c r="H122" s="1101" t="n"/>
      <c r="I122" s="1101" t="n"/>
      <c r="J122" s="1101" t="n"/>
      <c r="K122" s="1101" t="n"/>
      <c r="L122" s="1101" t="n"/>
      <c r="M122" s="178" t="n"/>
      <c r="N122" s="1101" t="n"/>
      <c r="O122" s="1101" t="n"/>
      <c r="P122" s="1101" t="n"/>
      <c r="Q122" s="1101" t="n"/>
      <c r="R122" s="1101" t="n"/>
      <c r="S122" s="1101" t="n"/>
      <c r="T122" s="230" t="n"/>
      <c r="U122" s="1101" t="n"/>
      <c r="V122" s="1101" t="n"/>
      <c r="W122" s="1101" t="n"/>
      <c r="X122" s="1101" t="n"/>
      <c r="Y122" s="1101" t="n"/>
      <c r="Z122" s="1101" t="n"/>
      <c r="AA122" s="144" t="n"/>
      <c r="AB122" s="1101" t="n"/>
      <c r="AC122" s="1101" t="n"/>
      <c r="AD122" s="1101" t="n"/>
      <c r="AE122" s="1101" t="n"/>
      <c r="AF122" s="1101" t="n"/>
      <c r="AG122" s="1101" t="n"/>
      <c r="AH122" s="144" t="n"/>
      <c r="AI122" s="332" t="n"/>
      <c r="AJ122" s="439" t="n"/>
      <c r="AK122" s="439" t="n"/>
      <c r="AL122" s="439" t="n"/>
      <c r="AM122" s="439" t="n"/>
      <c r="AN122" s="439" t="n"/>
      <c r="AO122" s="439" t="n"/>
      <c r="AP122" s="439" t="n"/>
      <c r="AQ122" s="435" t="n"/>
      <c r="AR122" s="447">
        <f>-AT122*5%</f>
        <v/>
      </c>
      <c r="AS122" s="447">
        <f>第3期!AS122+第3期!AR122+第3期!AU122</f>
        <v/>
      </c>
      <c r="AT122" s="448">
        <f>第3期!AU122+第3期!AT122</f>
        <v/>
      </c>
      <c r="AU122" s="447">
        <f>0.5*第3期!AP122-AS122</f>
        <v/>
      </c>
      <c r="AV122" s="447">
        <f>AU122+AS122+AR122</f>
        <v/>
      </c>
      <c r="AW122" s="1350">
        <f>AL122/(AP122+AV122)</f>
        <v/>
      </c>
      <c r="AX122" s="455">
        <f>MAX(AK122,第3期!AO122)</f>
        <v/>
      </c>
      <c r="AY122" s="1085">
        <f>IF(AI122="",0,IF(AL122&lt;MAX(AL122:AL141)/3,1,0))</f>
        <v/>
      </c>
      <c r="AZ122" s="144" t="n"/>
      <c r="BA122" s="1101" t="n"/>
      <c r="BB122" s="1101" t="n"/>
      <c r="BC122" s="1101" t="n"/>
      <c r="BD122" s="1101" t="n"/>
      <c r="BE122" s="1101" t="n"/>
      <c r="BF122" s="1101" t="n"/>
      <c r="BG122" s="1101" t="n"/>
      <c r="BH122" s="1101" t="n"/>
      <c r="BI122" s="1101" t="n"/>
      <c r="BJ122" s="1101" t="n"/>
      <c r="BK122" s="1101" t="n"/>
      <c r="BL122" s="1101" t="n"/>
      <c r="BM122" s="1101" t="n"/>
      <c r="BN122" s="1101" t="n"/>
      <c r="BO122" s="1101" t="n"/>
      <c r="BP122" s="1101" t="n"/>
      <c r="BQ122" s="1101" t="n"/>
      <c r="BR122" s="1106" t="n"/>
      <c r="BS122" s="1106" t="n"/>
      <c r="BT122" s="1106" t="n"/>
      <c r="BU122" s="1106" t="n"/>
      <c r="BV122" s="1106" t="n"/>
      <c r="BW122" s="1106" t="n"/>
      <c r="BX122" s="1106" t="n"/>
      <c r="BY122" s="1106" t="n"/>
      <c r="BZ122" s="1106" t="n"/>
      <c r="CA122" s="1106" t="n"/>
      <c r="CB122" s="1106" t="n"/>
      <c r="CC122" s="1106" t="n"/>
      <c r="CD122" s="1106" t="n"/>
      <c r="CE122" s="1106" t="n"/>
      <c r="CF122" s="1106" t="n"/>
      <c r="CG122" s="1106" t="n"/>
      <c r="CH122" s="1106" t="n"/>
      <c r="CI122" s="1106" t="n"/>
      <c r="CJ122" s="1106" t="n"/>
      <c r="CK122" s="1101" t="n"/>
      <c r="CL122" s="1101" t="n"/>
      <c r="CM122" s="1101" t="n"/>
      <c r="CN122" s="1101" t="n"/>
      <c r="CO122" s="1101" t="n"/>
      <c r="CP122" s="1101" t="n"/>
      <c r="CQ122" s="1101" t="n"/>
      <c r="CR122" s="1101" t="n"/>
      <c r="CS122" s="1101" t="n"/>
      <c r="CT122" s="1101" t="n"/>
      <c r="CU122" s="1101" t="n"/>
      <c r="CV122" s="1101" t="n"/>
      <c r="CW122" s="1101" t="n"/>
      <c r="CX122" s="1101" t="n"/>
      <c r="CY122" s="1101" t="n"/>
      <c r="CZ122" s="1101" t="n"/>
      <c r="DA122" s="1101" t="n"/>
      <c r="DB122" s="1101" t="n"/>
      <c r="DC122" s="1101" t="n"/>
      <c r="DD122" s="1101" t="n"/>
      <c r="DE122" s="1101" t="n"/>
      <c r="DF122" s="1101" t="n"/>
      <c r="DG122" s="1101" t="n"/>
      <c r="DH122" s="1101" t="n"/>
      <c r="DI122" s="1101" t="n"/>
    </row>
    <row r="123" ht="16" customFormat="1" customHeight="1" s="140">
      <c r="A123" s="1101" t="n"/>
      <c r="B123" s="1101" t="n"/>
      <c r="C123" s="1101" t="n"/>
      <c r="D123" s="1101" t="n"/>
      <c r="E123" s="1101" t="n"/>
      <c r="F123" s="1101" t="n"/>
      <c r="G123" s="144" t="n"/>
      <c r="H123" s="1101" t="n"/>
      <c r="I123" s="1101" t="n"/>
      <c r="J123" s="1101" t="n"/>
      <c r="K123" s="1101" t="n"/>
      <c r="L123" s="1101" t="n"/>
      <c r="M123" s="178" t="n"/>
      <c r="N123" s="1101" t="n"/>
      <c r="O123" s="1101" t="n"/>
      <c r="P123" s="1101" t="n"/>
      <c r="Q123" s="1101" t="n"/>
      <c r="R123" s="1101" t="n"/>
      <c r="S123" s="1101" t="n"/>
      <c r="T123" s="230" t="n"/>
      <c r="U123" s="1101" t="n"/>
      <c r="V123" s="1101" t="n"/>
      <c r="W123" s="1101" t="n"/>
      <c r="X123" s="1101" t="n"/>
      <c r="Y123" s="1101" t="n"/>
      <c r="Z123" s="1101" t="n"/>
      <c r="AA123" s="144" t="n"/>
      <c r="AB123" s="1101" t="n"/>
      <c r="AC123" s="1101" t="n"/>
      <c r="AD123" s="1101" t="n"/>
      <c r="AE123" s="1101" t="n"/>
      <c r="AF123" s="1101" t="n"/>
      <c r="AG123" s="1101" t="n"/>
      <c r="AH123" s="144" t="n"/>
      <c r="AI123" s="332" t="n"/>
      <c r="AJ123" s="439" t="n"/>
      <c r="AK123" s="439" t="n"/>
      <c r="AL123" s="439" t="n"/>
      <c r="AM123" s="439" t="n"/>
      <c r="AN123" s="439" t="n"/>
      <c r="AO123" s="439" t="n"/>
      <c r="AP123" s="439" t="n"/>
      <c r="AQ123" s="435" t="n"/>
      <c r="AR123" s="447">
        <f>-AT123*5%</f>
        <v/>
      </c>
      <c r="AS123" s="447">
        <f>第3期!AS123+第3期!AR123+第3期!AU123</f>
        <v/>
      </c>
      <c r="AT123" s="448">
        <f>第3期!AU123+第3期!AT123</f>
        <v/>
      </c>
      <c r="AU123" s="447">
        <f>0.5*第3期!AP123-AS123</f>
        <v/>
      </c>
      <c r="AV123" s="447">
        <f>AU123+AS123+AR123</f>
        <v/>
      </c>
      <c r="AW123" s="1350">
        <f>AL123/(AP123+AV123)</f>
        <v/>
      </c>
      <c r="AX123" s="455">
        <f>MAX(AK123,第3期!AO123)</f>
        <v/>
      </c>
      <c r="AY123" s="1085">
        <f>IF(AI123="",0,IF(AL123&lt;MAX(AL123:AL142)/3,1,0))</f>
        <v/>
      </c>
      <c r="AZ123" s="144" t="n"/>
      <c r="BA123" s="1101" t="n"/>
      <c r="BB123" s="1101" t="n"/>
      <c r="BC123" s="1101" t="n"/>
      <c r="BD123" s="1101" t="n"/>
      <c r="BE123" s="1101" t="n"/>
      <c r="BF123" s="1101" t="n"/>
      <c r="BG123" s="1101" t="n"/>
      <c r="BH123" s="1101" t="n"/>
      <c r="BI123" s="1101" t="n"/>
      <c r="BJ123" s="1101" t="n"/>
      <c r="BK123" s="1101" t="n"/>
      <c r="BL123" s="1101" t="n"/>
      <c r="BM123" s="1101" t="n"/>
      <c r="BN123" s="1101" t="n"/>
      <c r="BO123" s="1101" t="n"/>
      <c r="BP123" s="1101" t="n"/>
      <c r="BQ123" s="1101" t="n"/>
      <c r="BR123" s="1106" t="n"/>
      <c r="BS123" s="1106" t="n"/>
      <c r="BT123" s="1106" t="n"/>
      <c r="BU123" s="1106" t="n"/>
      <c r="BV123" s="1106" t="n"/>
      <c r="BW123" s="1106" t="n"/>
      <c r="BX123" s="1106" t="n"/>
      <c r="BY123" s="1106" t="n"/>
      <c r="BZ123" s="1106" t="n"/>
      <c r="CA123" s="1106" t="n"/>
      <c r="CB123" s="1106" t="n"/>
      <c r="CC123" s="1106" t="n"/>
      <c r="CD123" s="1106" t="n"/>
      <c r="CE123" s="1106" t="n"/>
      <c r="CF123" s="1106" t="n"/>
      <c r="CG123" s="1106" t="n"/>
      <c r="CH123" s="1106" t="n"/>
      <c r="CI123" s="1106" t="n"/>
      <c r="CJ123" s="1106" t="n"/>
      <c r="CK123" s="1101" t="n"/>
      <c r="CL123" s="1101" t="n"/>
      <c r="CM123" s="1101" t="n"/>
      <c r="CN123" s="1101" t="n"/>
      <c r="CO123" s="1101" t="n"/>
      <c r="CP123" s="1101" t="n"/>
      <c r="CQ123" s="1101" t="n"/>
      <c r="CR123" s="1101" t="n"/>
      <c r="CS123" s="1101" t="n"/>
      <c r="CT123" s="1101" t="n"/>
      <c r="CU123" s="1101" t="n"/>
      <c r="CV123" s="1101" t="n"/>
      <c r="CW123" s="1101" t="n"/>
      <c r="CX123" s="1101" t="n"/>
      <c r="CY123" s="1101" t="n"/>
      <c r="CZ123" s="1101" t="n"/>
      <c r="DA123" s="1101" t="n"/>
      <c r="DB123" s="1101" t="n"/>
      <c r="DC123" s="1101" t="n"/>
      <c r="DD123" s="1101" t="n"/>
      <c r="DE123" s="1101" t="n"/>
      <c r="DF123" s="1101" t="n"/>
      <c r="DG123" s="1101" t="n"/>
      <c r="DH123" s="1101" t="n"/>
      <c r="DI123" s="1101" t="n"/>
    </row>
    <row r="124" ht="16" customFormat="1" customHeight="1" s="140">
      <c r="A124" s="1101" t="n"/>
      <c r="B124" s="1101" t="n"/>
      <c r="C124" s="1101" t="n"/>
      <c r="D124" s="1101" t="n"/>
      <c r="E124" s="1101" t="n"/>
      <c r="F124" s="1101" t="n"/>
      <c r="G124" s="144" t="n"/>
      <c r="H124" s="1101" t="n"/>
      <c r="I124" s="1101" t="n"/>
      <c r="J124" s="1101" t="n"/>
      <c r="K124" s="1101" t="n"/>
      <c r="L124" s="1101" t="n"/>
      <c r="M124" s="178" t="n"/>
      <c r="N124" s="1101" t="n"/>
      <c r="O124" s="1101" t="n"/>
      <c r="P124" s="1101" t="n"/>
      <c r="Q124" s="1101" t="n"/>
      <c r="R124" s="1101" t="n"/>
      <c r="S124" s="1101" t="n"/>
      <c r="T124" s="230" t="n"/>
      <c r="U124" s="1101" t="n"/>
      <c r="V124" s="1101" t="n"/>
      <c r="W124" s="1101" t="n"/>
      <c r="X124" s="1101" t="n"/>
      <c r="Y124" s="1101" t="n"/>
      <c r="Z124" s="1101" t="n"/>
      <c r="AA124" s="144" t="n"/>
      <c r="AB124" s="1101" t="n"/>
      <c r="AC124" s="1101" t="n"/>
      <c r="AD124" s="1101" t="n"/>
      <c r="AE124" s="1101" t="n"/>
      <c r="AF124" s="1101" t="n"/>
      <c r="AG124" s="1101" t="n"/>
      <c r="AH124" s="144" t="n"/>
      <c r="AI124" s="332" t="n"/>
      <c r="AJ124" s="439" t="n"/>
      <c r="AK124" s="439" t="n"/>
      <c r="AL124" s="439" t="n"/>
      <c r="AM124" s="439" t="n"/>
      <c r="AN124" s="439" t="n"/>
      <c r="AO124" s="439" t="n"/>
      <c r="AP124" s="439" t="n"/>
      <c r="AQ124" s="435" t="n"/>
      <c r="AR124" s="447">
        <f>-AT124*5%</f>
        <v/>
      </c>
      <c r="AS124" s="447">
        <f>第3期!AS124+第3期!AR124+第3期!AU124</f>
        <v/>
      </c>
      <c r="AT124" s="448">
        <f>第3期!AU124+第3期!AT124</f>
        <v/>
      </c>
      <c r="AU124" s="447">
        <f>0.5*第3期!AP124-AS124</f>
        <v/>
      </c>
      <c r="AV124" s="447">
        <f>AU124+AS124+AR124</f>
        <v/>
      </c>
      <c r="AW124" s="1350">
        <f>AL124/(AP124+AV124)</f>
        <v/>
      </c>
      <c r="AX124" s="455">
        <f>MAX(AK124,第3期!AO124)</f>
        <v/>
      </c>
      <c r="AY124" s="1085">
        <f>IF(AI124="",0,IF(AL124&lt;MAX(AL124:AL143)/3,1,0))</f>
        <v/>
      </c>
      <c r="AZ124" s="144" t="n"/>
      <c r="BA124" s="1101" t="n"/>
      <c r="BB124" s="1101" t="n"/>
      <c r="BC124" s="1101" t="n"/>
      <c r="BD124" s="1101" t="n"/>
      <c r="BE124" s="1101" t="n"/>
      <c r="BF124" s="1101" t="n"/>
      <c r="BG124" s="1101" t="n"/>
      <c r="BH124" s="1101" t="n"/>
      <c r="BI124" s="1101" t="n"/>
      <c r="BJ124" s="1101" t="n"/>
      <c r="BK124" s="1101" t="n"/>
      <c r="BL124" s="1101" t="n"/>
      <c r="BM124" s="1101" t="n"/>
      <c r="BN124" s="1101" t="n"/>
      <c r="BO124" s="1101" t="n"/>
      <c r="BP124" s="1101" t="n"/>
      <c r="BQ124" s="1101" t="n"/>
      <c r="BR124" s="1106" t="n"/>
      <c r="BS124" s="1106" t="n"/>
      <c r="BT124" s="1106" t="n"/>
      <c r="BU124" s="1106" t="n"/>
      <c r="BV124" s="1106" t="n"/>
      <c r="BW124" s="1106" t="n"/>
      <c r="BX124" s="1106" t="n"/>
      <c r="BY124" s="1106" t="n"/>
      <c r="BZ124" s="1106" t="n"/>
      <c r="CA124" s="1106" t="n"/>
      <c r="CB124" s="1106" t="n"/>
      <c r="CC124" s="1106" t="n"/>
      <c r="CD124" s="1106" t="n"/>
      <c r="CE124" s="1106" t="n"/>
      <c r="CF124" s="1106" t="n"/>
      <c r="CG124" s="1106" t="n"/>
      <c r="CH124" s="1106" t="n"/>
      <c r="CI124" s="1106" t="n"/>
      <c r="CJ124" s="1106" t="n"/>
      <c r="CK124" s="1101" t="n"/>
      <c r="CL124" s="1101" t="n"/>
      <c r="CM124" s="1101" t="n"/>
      <c r="CN124" s="1101" t="n"/>
      <c r="CO124" s="1101" t="n"/>
      <c r="CP124" s="1101" t="n"/>
      <c r="CQ124" s="1101" t="n"/>
      <c r="CR124" s="1101" t="n"/>
      <c r="CS124" s="1101" t="n"/>
      <c r="CT124" s="1101" t="n"/>
      <c r="CU124" s="1101" t="n"/>
      <c r="CV124" s="1101" t="n"/>
      <c r="CW124" s="1101" t="n"/>
      <c r="CX124" s="1101" t="n"/>
      <c r="CY124" s="1101" t="n"/>
      <c r="CZ124" s="1101" t="n"/>
      <c r="DA124" s="1101" t="n"/>
      <c r="DB124" s="1101" t="n"/>
      <c r="DC124" s="1101" t="n"/>
      <c r="DD124" s="1101" t="n"/>
      <c r="DE124" s="1101" t="n"/>
      <c r="DF124" s="1101" t="n"/>
      <c r="DG124" s="1101" t="n"/>
      <c r="DH124" s="1101" t="n"/>
      <c r="DI124" s="1101" t="n"/>
    </row>
    <row r="125" ht="16" customFormat="1" customHeight="1" s="140">
      <c r="A125" s="1101" t="n"/>
      <c r="B125" s="1101" t="n"/>
      <c r="C125" s="1101" t="n"/>
      <c r="D125" s="1101" t="n"/>
      <c r="E125" s="1101" t="n"/>
      <c r="F125" s="1101" t="n"/>
      <c r="G125" s="144" t="n"/>
      <c r="H125" s="1101" t="n"/>
      <c r="I125" s="1101" t="n"/>
      <c r="J125" s="1101" t="n"/>
      <c r="K125" s="1101" t="n"/>
      <c r="L125" s="1101" t="n"/>
      <c r="M125" s="178" t="n"/>
      <c r="N125" s="1101" t="n"/>
      <c r="O125" s="1101" t="n"/>
      <c r="P125" s="1101" t="n"/>
      <c r="Q125" s="1101" t="n"/>
      <c r="R125" s="1101" t="n"/>
      <c r="S125" s="1101" t="n"/>
      <c r="T125" s="230" t="n"/>
      <c r="U125" s="1101" t="n"/>
      <c r="V125" s="1101" t="n"/>
      <c r="W125" s="1101" t="n"/>
      <c r="X125" s="1101" t="n"/>
      <c r="Y125" s="1101" t="n"/>
      <c r="Z125" s="1101" t="n"/>
      <c r="AA125" s="144" t="n"/>
      <c r="AB125" s="1101" t="n"/>
      <c r="AC125" s="1101" t="n"/>
      <c r="AD125" s="1101" t="n"/>
      <c r="AE125" s="1101" t="n"/>
      <c r="AF125" s="1101" t="n"/>
      <c r="AG125" s="1101" t="n"/>
      <c r="AH125" s="144" t="n"/>
      <c r="AI125" s="332" t="n"/>
      <c r="AJ125" s="439" t="n"/>
      <c r="AK125" s="439" t="n"/>
      <c r="AL125" s="439" t="n"/>
      <c r="AM125" s="439" t="n"/>
      <c r="AN125" s="439" t="n"/>
      <c r="AO125" s="439" t="n"/>
      <c r="AP125" s="439" t="n"/>
      <c r="AQ125" s="435" t="n"/>
      <c r="AR125" s="447">
        <f>-AT125*5%</f>
        <v/>
      </c>
      <c r="AS125" s="447">
        <f>第3期!AS125+第3期!AR125+第3期!AU125</f>
        <v/>
      </c>
      <c r="AT125" s="448">
        <f>第3期!AU125+第3期!AT125</f>
        <v/>
      </c>
      <c r="AU125" s="447">
        <f>0.5*第3期!AP125-AS125</f>
        <v/>
      </c>
      <c r="AV125" s="447">
        <f>AU125+AS125+AR125</f>
        <v/>
      </c>
      <c r="AW125" s="1350">
        <f>AL125/(AP125+AV125)</f>
        <v/>
      </c>
      <c r="AX125" s="455">
        <f>MAX(AK125,第3期!AO125)</f>
        <v/>
      </c>
      <c r="AY125" s="1085">
        <f>IF(AI125="",0,IF(AL125&lt;MAX(AL125:AL144)/3,1,0))</f>
        <v/>
      </c>
      <c r="AZ125" s="144" t="n"/>
      <c r="BA125" s="1101" t="n"/>
      <c r="BB125" s="1101" t="n"/>
      <c r="BC125" s="1101" t="n"/>
      <c r="BD125" s="1101" t="n"/>
      <c r="BE125" s="1101" t="n"/>
      <c r="BF125" s="1101" t="n"/>
      <c r="BG125" s="1101" t="n"/>
      <c r="BH125" s="1101" t="n"/>
      <c r="BI125" s="1101" t="n"/>
      <c r="BJ125" s="1101" t="n"/>
      <c r="BK125" s="1101" t="n"/>
      <c r="BL125" s="1101" t="n"/>
      <c r="BM125" s="1101" t="n"/>
      <c r="BN125" s="1101" t="n"/>
      <c r="BO125" s="1101" t="n"/>
      <c r="BP125" s="1101" t="n"/>
      <c r="BQ125" s="1101" t="n"/>
      <c r="BR125" s="1106" t="n"/>
      <c r="BS125" s="1106" t="n"/>
      <c r="BT125" s="1106" t="n"/>
      <c r="BU125" s="1106" t="n"/>
      <c r="BV125" s="1106" t="n"/>
      <c r="BW125" s="1106" t="n"/>
      <c r="BX125" s="1106" t="n"/>
      <c r="BY125" s="1106" t="n"/>
      <c r="BZ125" s="1106" t="n"/>
      <c r="CA125" s="1106" t="n"/>
      <c r="CB125" s="1106" t="n"/>
      <c r="CC125" s="1106" t="n"/>
      <c r="CD125" s="1106" t="n"/>
      <c r="CE125" s="1106" t="n"/>
      <c r="CF125" s="1106" t="n"/>
      <c r="CG125" s="1106" t="n"/>
      <c r="CH125" s="1106" t="n"/>
      <c r="CI125" s="1106" t="n"/>
      <c r="CJ125" s="1106" t="n"/>
      <c r="CK125" s="1101" t="n"/>
      <c r="CL125" s="1101" t="n"/>
      <c r="CM125" s="1101" t="n"/>
      <c r="CN125" s="1101" t="n"/>
      <c r="CO125" s="1101" t="n"/>
      <c r="CP125" s="1101" t="n"/>
      <c r="CQ125" s="1101" t="n"/>
      <c r="CR125" s="1101" t="n"/>
      <c r="CS125" s="1101" t="n"/>
      <c r="CT125" s="1101" t="n"/>
      <c r="CU125" s="1101" t="n"/>
      <c r="CV125" s="1101" t="n"/>
      <c r="CW125" s="1101" t="n"/>
      <c r="CX125" s="1101" t="n"/>
      <c r="CY125" s="1101" t="n"/>
      <c r="CZ125" s="1101" t="n"/>
      <c r="DA125" s="1101" t="n"/>
      <c r="DB125" s="1101" t="n"/>
      <c r="DC125" s="1101" t="n"/>
      <c r="DD125" s="1101" t="n"/>
      <c r="DE125" s="1101" t="n"/>
      <c r="DF125" s="1101" t="n"/>
      <c r="DG125" s="1101" t="n"/>
      <c r="DH125" s="1101" t="n"/>
      <c r="DI125" s="1101" t="n"/>
    </row>
    <row r="126" ht="16" customFormat="1" customHeight="1" s="140">
      <c r="A126" s="1101" t="n"/>
      <c r="B126" s="1101" t="n"/>
      <c r="C126" s="1101" t="n"/>
      <c r="D126" s="1101" t="n"/>
      <c r="E126" s="1101" t="n"/>
      <c r="F126" s="1101" t="n"/>
      <c r="G126" s="144" t="n"/>
      <c r="H126" s="1101" t="n"/>
      <c r="I126" s="1101" t="n"/>
      <c r="J126" s="1101" t="n"/>
      <c r="K126" s="1101" t="n"/>
      <c r="L126" s="1101" t="n"/>
      <c r="M126" s="178" t="n"/>
      <c r="N126" s="1101" t="n"/>
      <c r="O126" s="1101" t="n"/>
      <c r="P126" s="1101" t="n"/>
      <c r="Q126" s="1101" t="n"/>
      <c r="R126" s="1101" t="n"/>
      <c r="S126" s="1101" t="n"/>
      <c r="T126" s="230" t="n"/>
      <c r="U126" s="1101" t="n"/>
      <c r="V126" s="1101" t="n"/>
      <c r="W126" s="1101" t="n"/>
      <c r="X126" s="1101" t="n"/>
      <c r="Y126" s="1101" t="n"/>
      <c r="Z126" s="1101" t="n"/>
      <c r="AA126" s="144" t="n"/>
      <c r="AB126" s="1101" t="n"/>
      <c r="AC126" s="1101" t="n"/>
      <c r="AD126" s="1101" t="n"/>
      <c r="AE126" s="1101" t="n"/>
      <c r="AF126" s="1101" t="n"/>
      <c r="AG126" s="1101" t="n"/>
      <c r="AH126" s="144" t="n"/>
      <c r="AI126" s="436" t="n"/>
      <c r="AJ126" s="440" t="n"/>
      <c r="AK126" s="440" t="n"/>
      <c r="AL126" s="440" t="n"/>
      <c r="AM126" s="440" t="n"/>
      <c r="AN126" s="440" t="n"/>
      <c r="AO126" s="440" t="n"/>
      <c r="AP126" s="440" t="n"/>
      <c r="AQ126" s="437" t="n"/>
      <c r="AR126" s="449">
        <f>-AT126*5%</f>
        <v/>
      </c>
      <c r="AS126" s="449">
        <f>第3期!AS126+第3期!AR126+第3期!AU126</f>
        <v/>
      </c>
      <c r="AT126" s="450">
        <f>第3期!AU126+第3期!AT126</f>
        <v/>
      </c>
      <c r="AU126" s="449">
        <f>0.5*第3期!AP126-AS126</f>
        <v/>
      </c>
      <c r="AV126" s="449">
        <f>AU126+AS126+AR126</f>
        <v/>
      </c>
      <c r="AW126" s="1351">
        <f>AL126/(AP126+AV126)</f>
        <v/>
      </c>
      <c r="AX126" s="457">
        <f>MAX(AK126,第3期!AO126)</f>
        <v/>
      </c>
      <c r="AY126" s="444">
        <f>IF(AI126="",0,IF(AL126&lt;MAX(AL126:AL145)/3,1,0))</f>
        <v/>
      </c>
      <c r="AZ126" s="144" t="n"/>
      <c r="BA126" s="1101" t="n"/>
      <c r="BB126" s="1101" t="n"/>
      <c r="BC126" s="1101" t="n"/>
      <c r="BD126" s="1101" t="n"/>
      <c r="BE126" s="1101" t="n"/>
      <c r="BF126" s="1101" t="n"/>
      <c r="BG126" s="1101" t="n"/>
      <c r="BH126" s="1101" t="n"/>
      <c r="BI126" s="1101" t="n"/>
      <c r="BJ126" s="1101" t="n"/>
      <c r="BK126" s="1101" t="n"/>
      <c r="BL126" s="1101" t="n"/>
      <c r="BM126" s="1101" t="n"/>
      <c r="BN126" s="1101" t="n"/>
      <c r="BO126" s="1101" t="n"/>
      <c r="BP126" s="1101" t="n"/>
      <c r="BQ126" s="1101" t="n"/>
      <c r="BR126" s="1106" t="n"/>
      <c r="BS126" s="1106" t="n"/>
      <c r="BT126" s="1106" t="n"/>
      <c r="BU126" s="1106" t="n"/>
      <c r="BV126" s="1106" t="n"/>
      <c r="BW126" s="1106" t="n"/>
      <c r="BX126" s="1106" t="n"/>
      <c r="BY126" s="1106" t="n"/>
      <c r="BZ126" s="1106" t="n"/>
      <c r="CA126" s="1106" t="n"/>
      <c r="CB126" s="1106" t="n"/>
      <c r="CC126" s="1106" t="n"/>
      <c r="CD126" s="1106" t="n"/>
      <c r="CE126" s="1106" t="n"/>
      <c r="CF126" s="1106" t="n"/>
      <c r="CG126" s="1106" t="n"/>
      <c r="CH126" s="1106" t="n"/>
      <c r="CI126" s="1106" t="n"/>
      <c r="CJ126" s="1106" t="n"/>
      <c r="CK126" s="1101" t="n"/>
      <c r="CL126" s="1101" t="n"/>
      <c r="CM126" s="1101" t="n"/>
      <c r="CN126" s="1101" t="n"/>
      <c r="CO126" s="1101" t="n"/>
      <c r="CP126" s="1101" t="n"/>
      <c r="CQ126" s="1101" t="n"/>
      <c r="CR126" s="1101" t="n"/>
      <c r="CS126" s="1101" t="n"/>
      <c r="CT126" s="1101" t="n"/>
      <c r="CU126" s="1101" t="n"/>
      <c r="CV126" s="1101" t="n"/>
      <c r="CW126" s="1101" t="n"/>
      <c r="CX126" s="1101" t="n"/>
      <c r="CY126" s="1101" t="n"/>
      <c r="CZ126" s="1101" t="n"/>
      <c r="DA126" s="1101" t="n"/>
      <c r="DB126" s="1101" t="n"/>
      <c r="DC126" s="1101" t="n"/>
      <c r="DD126" s="1101" t="n"/>
      <c r="DE126" s="1101" t="n"/>
      <c r="DF126" s="1101" t="n"/>
      <c r="DG126" s="1101" t="n"/>
      <c r="DH126" s="1101" t="n"/>
      <c r="DI126" s="1101" t="n"/>
    </row>
    <row r="127" ht="16" customFormat="1" customHeight="1" s="140">
      <c r="A127" s="1101" t="n"/>
      <c r="B127" s="1101" t="n"/>
      <c r="C127" s="1101" t="n"/>
      <c r="D127" s="1101" t="n"/>
      <c r="E127" s="1101" t="n"/>
      <c r="F127" s="1101" t="n"/>
      <c r="G127" s="144" t="n"/>
      <c r="H127" s="1101" t="n"/>
      <c r="I127" s="1101" t="n"/>
      <c r="J127" s="1101" t="n"/>
      <c r="K127" s="1101" t="n"/>
      <c r="L127" s="1101" t="n"/>
      <c r="M127" s="178" t="n"/>
      <c r="N127" s="1101" t="n"/>
      <c r="O127" s="1101" t="n"/>
      <c r="P127" s="1101" t="n"/>
      <c r="Q127" s="1101" t="n"/>
      <c r="R127" s="1101" t="n"/>
      <c r="S127" s="1101" t="n"/>
      <c r="T127" s="230" t="n"/>
      <c r="U127" s="1101" t="n"/>
      <c r="V127" s="1101" t="n"/>
      <c r="W127" s="1101" t="n"/>
      <c r="X127" s="1101" t="n"/>
      <c r="Y127" s="1101" t="n"/>
      <c r="Z127" s="1101" t="n"/>
      <c r="AA127" s="144" t="n"/>
      <c r="AB127" s="1101" t="n"/>
      <c r="AC127" s="1101" t="n"/>
      <c r="AD127" s="1101" t="n"/>
      <c r="AE127" s="1101" t="n"/>
      <c r="AF127" s="1101" t="n"/>
      <c r="AG127" s="1101" t="n"/>
      <c r="AH127" s="144" t="n"/>
      <c r="AI127" s="1101" t="n"/>
      <c r="AJ127" s="1101" t="n"/>
      <c r="AK127" s="1101" t="n"/>
      <c r="AL127" s="1101" t="n"/>
      <c r="AM127" s="1101" t="n"/>
      <c r="AN127" s="1101" t="n"/>
      <c r="AO127" s="1101" t="n"/>
      <c r="AP127" s="1101" t="n"/>
      <c r="AQ127" s="1101" t="n"/>
      <c r="AR127" s="1101" t="n"/>
      <c r="AS127" s="1101" t="n"/>
      <c r="AT127" s="1101" t="n"/>
      <c r="AU127" s="1101" t="n"/>
      <c r="AV127" s="1101" t="n"/>
      <c r="AW127" s="1101" t="n"/>
      <c r="AX127" s="1101" t="n"/>
      <c r="AY127" s="1101" t="n"/>
      <c r="AZ127" s="144" t="n"/>
      <c r="BA127" s="1101" t="n"/>
      <c r="BB127" s="1101" t="n"/>
      <c r="BC127" s="1101" t="n"/>
      <c r="BD127" s="1101" t="n"/>
      <c r="BE127" s="1101" t="n"/>
      <c r="BF127" s="1101" t="n"/>
      <c r="BG127" s="1101" t="n"/>
      <c r="BH127" s="1101" t="n"/>
      <c r="BI127" s="1101" t="n"/>
      <c r="BJ127" s="1101" t="n"/>
      <c r="BK127" s="1101" t="n"/>
      <c r="BL127" s="1101" t="n"/>
      <c r="BM127" s="1101" t="n"/>
      <c r="BN127" s="1101" t="n"/>
      <c r="BO127" s="1101" t="n"/>
      <c r="BP127" s="1101" t="n"/>
      <c r="BQ127" s="1101" t="n"/>
      <c r="BR127" s="1106" t="n"/>
      <c r="BS127" s="1106" t="n"/>
      <c r="BT127" s="1106" t="n"/>
      <c r="BU127" s="1106" t="n"/>
      <c r="BV127" s="1106" t="n"/>
      <c r="BW127" s="1106" t="n"/>
      <c r="BX127" s="1106" t="n"/>
      <c r="BY127" s="1106" t="n"/>
      <c r="BZ127" s="1106" t="n"/>
      <c r="CA127" s="1106" t="n"/>
      <c r="CB127" s="1106" t="n"/>
      <c r="CC127" s="1106" t="n"/>
      <c r="CD127" s="1106" t="n"/>
      <c r="CE127" s="1106" t="n"/>
      <c r="CF127" s="1106" t="n"/>
      <c r="CG127" s="1106" t="n"/>
      <c r="CH127" s="1106" t="n"/>
      <c r="CI127" s="1106" t="n"/>
      <c r="CJ127" s="1106" t="n"/>
      <c r="CK127" s="1101" t="n"/>
      <c r="CL127" s="1101" t="n"/>
      <c r="CM127" s="1101" t="n"/>
      <c r="CN127" s="1101" t="n"/>
      <c r="CO127" s="1101" t="n"/>
      <c r="CP127" s="1101" t="n"/>
      <c r="CQ127" s="1101" t="n"/>
      <c r="CR127" s="1101" t="n"/>
      <c r="CS127" s="1101" t="n"/>
      <c r="CT127" s="1101" t="n"/>
      <c r="CU127" s="1101" t="n"/>
      <c r="CV127" s="1101" t="n"/>
      <c r="CW127" s="1101" t="n"/>
      <c r="CX127" s="1101" t="n"/>
      <c r="CY127" s="1101" t="n"/>
      <c r="CZ127" s="1101" t="n"/>
      <c r="DA127" s="1101" t="n"/>
      <c r="DB127" s="1101" t="n"/>
      <c r="DC127" s="1101" t="n"/>
      <c r="DD127" s="1101" t="n"/>
      <c r="DE127" s="1101" t="n"/>
      <c r="DF127" s="1101" t="n"/>
      <c r="DG127" s="1101" t="n"/>
      <c r="DH127" s="1101" t="n"/>
      <c r="DI127" s="1101" t="n"/>
    </row>
    <row r="128" ht="16" customFormat="1" customHeight="1" s="140">
      <c r="A128" s="1101" t="n"/>
      <c r="B128" s="1101" t="n"/>
      <c r="C128" s="1101" t="n"/>
      <c r="D128" s="1101" t="n"/>
      <c r="E128" s="1101" t="n"/>
      <c r="F128" s="1101" t="n"/>
      <c r="G128" s="144" t="n"/>
      <c r="H128" s="1101" t="n"/>
      <c r="I128" s="1101" t="n"/>
      <c r="J128" s="1101" t="n"/>
      <c r="K128" s="1101" t="n"/>
      <c r="L128" s="1101" t="n"/>
      <c r="M128" s="178" t="n"/>
      <c r="N128" s="1101" t="n"/>
      <c r="O128" s="1101" t="n"/>
      <c r="P128" s="1101" t="n"/>
      <c r="Q128" s="1101" t="n"/>
      <c r="R128" s="1101" t="n"/>
      <c r="S128" s="1101" t="n"/>
      <c r="T128" s="230" t="n"/>
      <c r="U128" s="1101" t="n"/>
      <c r="V128" s="1101" t="n"/>
      <c r="W128" s="1101" t="n"/>
      <c r="X128" s="1101" t="n"/>
      <c r="Y128" s="1101" t="n"/>
      <c r="Z128" s="1101" t="n"/>
      <c r="AA128" s="144" t="n"/>
      <c r="AB128" s="1101" t="n"/>
      <c r="AC128" s="1101" t="n"/>
      <c r="AD128" s="1101" t="n"/>
      <c r="AE128" s="1101" t="n"/>
      <c r="AF128" s="1101" t="n"/>
      <c r="AG128" s="1101" t="n"/>
      <c r="AH128" s="144" t="n"/>
      <c r="AI128" s="1101" t="n"/>
      <c r="AJ128" s="1101" t="n"/>
      <c r="AK128" s="1101" t="n"/>
      <c r="AL128" s="1101" t="n"/>
      <c r="AM128" s="1101" t="n"/>
      <c r="AN128" s="1101" t="n"/>
      <c r="AO128" s="1101" t="n"/>
      <c r="AP128" s="1101" t="n"/>
      <c r="AQ128" s="1101" t="n"/>
      <c r="AR128" s="1101" t="n"/>
      <c r="AS128" s="1101" t="n"/>
      <c r="AT128" s="1101" t="n"/>
      <c r="AU128" s="1101" t="n"/>
      <c r="AV128" s="1101" t="n"/>
      <c r="AW128" s="1101" t="n"/>
      <c r="AX128" s="1101" t="n"/>
      <c r="AY128" s="1101" t="n"/>
      <c r="AZ128" s="144" t="n"/>
      <c r="BA128" s="1101" t="n"/>
      <c r="BB128" s="1101" t="n"/>
      <c r="BC128" s="1101" t="n"/>
      <c r="BD128" s="1101" t="n"/>
      <c r="BE128" s="1101" t="n"/>
      <c r="BF128" s="1101" t="n"/>
      <c r="BG128" s="1101" t="n"/>
      <c r="BH128" s="1101" t="n"/>
      <c r="BI128" s="1101" t="n"/>
      <c r="BJ128" s="1101" t="n"/>
      <c r="BK128" s="1101" t="n"/>
      <c r="BL128" s="1101" t="n"/>
      <c r="BM128" s="1101" t="n"/>
      <c r="BN128" s="1101" t="n"/>
      <c r="BO128" s="1101" t="n"/>
      <c r="BP128" s="1101" t="n"/>
      <c r="BQ128" s="1101" t="n"/>
      <c r="BR128" s="1106" t="n"/>
      <c r="BS128" s="1106" t="n"/>
      <c r="BT128" s="1106" t="n"/>
      <c r="BU128" s="1106" t="n"/>
      <c r="BV128" s="1106" t="n"/>
      <c r="BW128" s="1106" t="n"/>
      <c r="BX128" s="1106" t="n"/>
      <c r="BY128" s="1106" t="n"/>
      <c r="BZ128" s="1106" t="n"/>
      <c r="CA128" s="1106" t="n"/>
      <c r="CB128" s="1106" t="n"/>
      <c r="CC128" s="1106" t="n"/>
      <c r="CD128" s="1106" t="n"/>
      <c r="CE128" s="1106" t="n"/>
      <c r="CF128" s="1106" t="n"/>
      <c r="CG128" s="1106" t="n"/>
      <c r="CH128" s="1106" t="n"/>
      <c r="CI128" s="1106" t="n"/>
      <c r="CJ128" s="1106" t="n"/>
      <c r="CK128" s="1101" t="n"/>
      <c r="CL128" s="1101" t="n"/>
      <c r="CM128" s="1101" t="n"/>
      <c r="CN128" s="1101" t="n"/>
      <c r="CO128" s="1101" t="n"/>
      <c r="CP128" s="1101" t="n"/>
      <c r="CQ128" s="1101" t="n"/>
      <c r="CR128" s="1101" t="n"/>
      <c r="CS128" s="1101" t="n"/>
      <c r="CT128" s="1101" t="n"/>
      <c r="CU128" s="1101" t="n"/>
      <c r="CV128" s="1101" t="n"/>
      <c r="CW128" s="1101" t="n"/>
      <c r="CX128" s="1101" t="n"/>
      <c r="CY128" s="1101" t="n"/>
      <c r="CZ128" s="1101" t="n"/>
      <c r="DA128" s="1101" t="n"/>
      <c r="DB128" s="1101" t="n"/>
      <c r="DC128" s="1101" t="n"/>
      <c r="DD128" s="1101" t="n"/>
      <c r="DE128" s="1101" t="n"/>
      <c r="DF128" s="1101" t="n"/>
      <c r="DG128" s="1101" t="n"/>
      <c r="DH128" s="1101" t="n"/>
      <c r="DI128" s="1101" t="n"/>
    </row>
    <row r="129" ht="16" customFormat="1" customHeight="1" s="140">
      <c r="A129" s="1101" t="n"/>
      <c r="B129" s="1101" t="n"/>
      <c r="C129" s="1101" t="n"/>
      <c r="D129" s="1101" t="n"/>
      <c r="E129" s="1101" t="n"/>
      <c r="F129" s="1101" t="n"/>
      <c r="G129" s="144" t="n"/>
      <c r="H129" s="1101" t="n"/>
      <c r="I129" s="1101" t="n"/>
      <c r="J129" s="1101" t="n"/>
      <c r="K129" s="1101" t="n"/>
      <c r="L129" s="1101" t="n"/>
      <c r="M129" s="178" t="n"/>
      <c r="N129" s="1101" t="n"/>
      <c r="O129" s="1101" t="n"/>
      <c r="P129" s="1101" t="n"/>
      <c r="Q129" s="1101" t="n"/>
      <c r="R129" s="1101" t="n"/>
      <c r="S129" s="1101" t="n"/>
      <c r="T129" s="230" t="n"/>
      <c r="U129" s="1101" t="n"/>
      <c r="V129" s="1101" t="n"/>
      <c r="W129" s="1101" t="n"/>
      <c r="X129" s="1101" t="n"/>
      <c r="Y129" s="1101" t="n"/>
      <c r="Z129" s="1101" t="n"/>
      <c r="AA129" s="144" t="n"/>
      <c r="AB129" s="1101" t="n"/>
      <c r="AC129" s="1101" t="n"/>
      <c r="AD129" s="1101" t="n"/>
      <c r="AE129" s="1101" t="n"/>
      <c r="AF129" s="1101" t="n"/>
      <c r="AG129" s="1101" t="n"/>
      <c r="AH129" s="144" t="n"/>
      <c r="AI129" s="1101" t="n"/>
      <c r="AJ129" s="1101" t="n"/>
      <c r="AK129" s="1101" t="n"/>
      <c r="AL129" s="1101" t="n"/>
      <c r="AM129" s="1101" t="n"/>
      <c r="AN129" s="1101" t="n"/>
      <c r="AO129" s="1101" t="n"/>
      <c r="AP129" s="1101" t="n"/>
      <c r="AQ129" s="1101" t="n"/>
      <c r="AR129" s="1101" t="n"/>
      <c r="AS129" s="1101" t="n"/>
      <c r="AT129" s="1101" t="n"/>
      <c r="AU129" s="1101" t="n"/>
      <c r="AV129" s="1101" t="n"/>
      <c r="AW129" s="1101" t="n"/>
      <c r="AX129" s="1101" t="n"/>
      <c r="AY129" s="1101" t="n"/>
      <c r="AZ129" s="144" t="n"/>
      <c r="BA129" s="1101" t="n"/>
      <c r="BB129" s="1101" t="n"/>
      <c r="BC129" s="1101" t="n"/>
      <c r="BD129" s="1101" t="n"/>
      <c r="BE129" s="1101" t="n"/>
      <c r="BF129" s="1101" t="n"/>
      <c r="BG129" s="1101" t="n"/>
      <c r="BH129" s="1101" t="n"/>
      <c r="BI129" s="1101" t="n"/>
      <c r="BJ129" s="1101" t="n"/>
      <c r="BK129" s="1101" t="n"/>
      <c r="BL129" s="1101" t="n"/>
      <c r="BM129" s="1101" t="n"/>
      <c r="BN129" s="1101" t="n"/>
      <c r="BO129" s="1101" t="n"/>
      <c r="BP129" s="1101" t="n"/>
      <c r="BQ129" s="1101" t="n"/>
      <c r="BR129" s="1106" t="n"/>
      <c r="BS129" s="1106" t="n"/>
      <c r="BT129" s="1106" t="n"/>
      <c r="BU129" s="1106" t="n"/>
      <c r="BV129" s="1106" t="n"/>
      <c r="BW129" s="1106" t="n"/>
      <c r="BX129" s="1106" t="n"/>
      <c r="BY129" s="1106" t="n"/>
      <c r="BZ129" s="1106" t="n"/>
      <c r="CA129" s="1106" t="n"/>
      <c r="CB129" s="1106" t="n"/>
      <c r="CC129" s="1106" t="n"/>
      <c r="CD129" s="1106" t="n"/>
      <c r="CE129" s="1106" t="n"/>
      <c r="CF129" s="1106" t="n"/>
      <c r="CG129" s="1106" t="n"/>
      <c r="CH129" s="1106" t="n"/>
      <c r="CI129" s="1106" t="n"/>
      <c r="CJ129" s="1106" t="n"/>
      <c r="CK129" s="1101" t="n"/>
      <c r="CL129" s="1101" t="n"/>
      <c r="CM129" s="1101" t="n"/>
      <c r="CN129" s="1101" t="n"/>
      <c r="CO129" s="1101" t="n"/>
      <c r="CP129" s="1101" t="n"/>
      <c r="CQ129" s="1101" t="n"/>
      <c r="CR129" s="1101" t="n"/>
      <c r="CS129" s="1101" t="n"/>
      <c r="CT129" s="1101" t="n"/>
      <c r="CU129" s="1101" t="n"/>
      <c r="CV129" s="1101" t="n"/>
      <c r="CW129" s="1101" t="n"/>
      <c r="CX129" s="1101" t="n"/>
      <c r="CY129" s="1101" t="n"/>
      <c r="CZ129" s="1101" t="n"/>
      <c r="DA129" s="1101" t="n"/>
      <c r="DB129" s="1101" t="n"/>
      <c r="DC129" s="1101" t="n"/>
      <c r="DD129" s="1101" t="n"/>
      <c r="DE129" s="1101" t="n"/>
      <c r="DF129" s="1101" t="n"/>
      <c r="DG129" s="1101" t="n"/>
      <c r="DH129" s="1101" t="n"/>
      <c r="DI129" s="1101" t="n"/>
    </row>
    <row r="130" ht="16" customFormat="1" customHeight="1" s="140">
      <c r="A130" s="1101" t="n"/>
      <c r="B130" s="1101" t="n"/>
      <c r="C130" s="1101" t="n"/>
      <c r="D130" s="1101" t="n"/>
      <c r="E130" s="1101" t="n"/>
      <c r="F130" s="1101" t="n"/>
      <c r="G130" s="144" t="n"/>
      <c r="H130" s="1101" t="n"/>
      <c r="I130" s="1101" t="n"/>
      <c r="J130" s="1101" t="n"/>
      <c r="K130" s="1101" t="n"/>
      <c r="L130" s="1101" t="n"/>
      <c r="M130" s="178" t="n"/>
      <c r="N130" s="1101" t="n"/>
      <c r="O130" s="1101" t="n"/>
      <c r="P130" s="1101" t="n"/>
      <c r="Q130" s="1101" t="n"/>
      <c r="R130" s="1101" t="n"/>
      <c r="S130" s="1101" t="n"/>
      <c r="T130" s="230" t="n"/>
      <c r="U130" s="1101" t="n"/>
      <c r="V130" s="1101" t="n"/>
      <c r="W130" s="1101" t="n"/>
      <c r="X130" s="1101" t="n"/>
      <c r="Y130" s="1101" t="n"/>
      <c r="Z130" s="1101" t="n"/>
      <c r="AA130" s="144" t="n"/>
      <c r="AB130" s="1101" t="n"/>
      <c r="AC130" s="1101" t="n"/>
      <c r="AD130" s="1101" t="n"/>
      <c r="AE130" s="1101" t="n"/>
      <c r="AF130" s="1101" t="n"/>
      <c r="AG130" s="1101" t="n"/>
      <c r="AH130" s="144" t="n"/>
      <c r="AI130" s="1101" t="n"/>
      <c r="AJ130" s="1101" t="n"/>
      <c r="AK130" s="1101" t="n"/>
      <c r="AL130" s="1101" t="n"/>
      <c r="AM130" s="1101" t="n"/>
      <c r="AN130" s="1101" t="n"/>
      <c r="AO130" s="1101" t="n"/>
      <c r="AP130" s="1101" t="n"/>
      <c r="AQ130" s="1101" t="n"/>
      <c r="AR130" s="1101" t="n"/>
      <c r="AS130" s="1101" t="n"/>
      <c r="AT130" s="1101" t="n"/>
      <c r="AU130" s="1101" t="n"/>
      <c r="AV130" s="1101" t="n"/>
      <c r="AW130" s="1101" t="n"/>
      <c r="AX130" s="1101" t="n"/>
      <c r="AY130" s="1101" t="n"/>
      <c r="AZ130" s="144" t="n"/>
      <c r="BA130" s="1101" t="n"/>
      <c r="BB130" s="1101" t="n"/>
      <c r="BC130" s="1101" t="n"/>
      <c r="BD130" s="1101" t="n"/>
      <c r="BE130" s="1101" t="n"/>
      <c r="BF130" s="1101" t="n"/>
      <c r="BG130" s="1101" t="n"/>
      <c r="BH130" s="1101" t="n"/>
      <c r="BI130" s="1101" t="n"/>
      <c r="BJ130" s="1101" t="n"/>
      <c r="BK130" s="1101" t="n"/>
      <c r="BL130" s="1101" t="n"/>
      <c r="BM130" s="1101" t="n"/>
      <c r="BN130" s="1101" t="n"/>
      <c r="BO130" s="1101" t="n"/>
      <c r="BP130" s="1101" t="n"/>
      <c r="BQ130" s="1101" t="n"/>
      <c r="BR130" s="1106" t="n"/>
      <c r="BS130" s="1106" t="n"/>
      <c r="BT130" s="1106" t="n"/>
      <c r="BU130" s="1106" t="n"/>
      <c r="BV130" s="1106" t="n"/>
      <c r="BW130" s="1106" t="n"/>
      <c r="BX130" s="1106" t="n"/>
      <c r="BY130" s="1106" t="n"/>
      <c r="BZ130" s="1106" t="n"/>
      <c r="CA130" s="1106" t="n"/>
      <c r="CB130" s="1106" t="n"/>
      <c r="CC130" s="1106" t="n"/>
      <c r="CD130" s="1106" t="n"/>
      <c r="CE130" s="1106" t="n"/>
      <c r="CF130" s="1106" t="n"/>
      <c r="CG130" s="1106" t="n"/>
      <c r="CH130" s="1106" t="n"/>
      <c r="CI130" s="1106" t="n"/>
      <c r="CJ130" s="1106" t="n"/>
      <c r="CK130" s="1101" t="n"/>
      <c r="CL130" s="1101" t="n"/>
      <c r="CM130" s="1101" t="n"/>
      <c r="CN130" s="1101" t="n"/>
      <c r="CO130" s="1101" t="n"/>
      <c r="CP130" s="1101" t="n"/>
      <c r="CQ130" s="1101" t="n"/>
      <c r="CR130" s="1101" t="n"/>
      <c r="CS130" s="1101" t="n"/>
      <c r="CT130" s="1101" t="n"/>
      <c r="CU130" s="1101" t="n"/>
      <c r="CV130" s="1101" t="n"/>
      <c r="CW130" s="1101" t="n"/>
      <c r="CX130" s="1101" t="n"/>
      <c r="CY130" s="1101" t="n"/>
      <c r="CZ130" s="1101" t="n"/>
      <c r="DA130" s="1101" t="n"/>
      <c r="DB130" s="1101" t="n"/>
      <c r="DC130" s="1101" t="n"/>
      <c r="DD130" s="1101" t="n"/>
      <c r="DE130" s="1101" t="n"/>
      <c r="DF130" s="1101" t="n"/>
      <c r="DG130" s="1101" t="n"/>
      <c r="DH130" s="1101" t="n"/>
      <c r="DI130" s="1101" t="n"/>
    </row>
    <row r="131" ht="16" customFormat="1" customHeight="1" s="140">
      <c r="A131" s="1101" t="n"/>
      <c r="B131" s="1101" t="n"/>
      <c r="C131" s="1101" t="n"/>
      <c r="D131" s="1101" t="n"/>
      <c r="E131" s="1101" t="n"/>
      <c r="F131" s="1101" t="n"/>
      <c r="G131" s="144" t="n"/>
      <c r="H131" s="1101" t="n"/>
      <c r="I131" s="1101" t="n"/>
      <c r="J131" s="1101" t="n"/>
      <c r="K131" s="1101" t="n"/>
      <c r="L131" s="1101" t="n"/>
      <c r="M131" s="178" t="n"/>
      <c r="N131" s="1101" t="n"/>
      <c r="O131" s="1101" t="n"/>
      <c r="P131" s="1101" t="n"/>
      <c r="Q131" s="1101" t="n"/>
      <c r="R131" s="1101" t="n"/>
      <c r="S131" s="1101" t="n"/>
      <c r="T131" s="230" t="n"/>
      <c r="U131" s="1101" t="n"/>
      <c r="V131" s="1101" t="n"/>
      <c r="W131" s="1101" t="n"/>
      <c r="X131" s="1101" t="n"/>
      <c r="Y131" s="1101" t="n"/>
      <c r="Z131" s="1101" t="n"/>
      <c r="AA131" s="144" t="n"/>
      <c r="AB131" s="1101" t="n"/>
      <c r="AC131" s="1101" t="n"/>
      <c r="AD131" s="1101" t="n"/>
      <c r="AE131" s="1101" t="n"/>
      <c r="AF131" s="1101" t="n"/>
      <c r="AG131" s="1101" t="n"/>
      <c r="AH131" s="144" t="n"/>
      <c r="AI131" s="1101" t="n"/>
      <c r="AJ131" s="1101" t="n"/>
      <c r="AK131" s="1101" t="n"/>
      <c r="AL131" s="1101" t="n"/>
      <c r="AM131" s="1101" t="n"/>
      <c r="AN131" s="1101" t="n"/>
      <c r="AO131" s="1101" t="n"/>
      <c r="AP131" s="1101" t="n"/>
      <c r="AQ131" s="1101" t="n"/>
      <c r="AR131" s="1101" t="n"/>
      <c r="AS131" s="1101" t="n"/>
      <c r="AT131" s="1101" t="n"/>
      <c r="AU131" s="1101" t="n"/>
      <c r="AV131" s="1101" t="n"/>
      <c r="AW131" s="1101" t="n"/>
      <c r="AX131" s="1101" t="n"/>
      <c r="AY131" s="1101" t="n"/>
      <c r="AZ131" s="144" t="n"/>
      <c r="BA131" s="1101" t="n"/>
      <c r="BB131" s="1101" t="n"/>
      <c r="BC131" s="1101" t="n"/>
      <c r="BD131" s="1101" t="n"/>
      <c r="BE131" s="1101" t="n"/>
      <c r="BF131" s="1101" t="n"/>
      <c r="BG131" s="1101" t="n"/>
      <c r="BH131" s="1101" t="n"/>
      <c r="BI131" s="1101" t="n"/>
      <c r="BJ131" s="1101" t="n"/>
      <c r="BK131" s="1101" t="n"/>
      <c r="BL131" s="1101" t="n"/>
      <c r="BM131" s="1101" t="n"/>
      <c r="BN131" s="1101" t="n"/>
      <c r="BO131" s="1101" t="n"/>
      <c r="BP131" s="1101" t="n"/>
      <c r="BQ131" s="1101" t="n"/>
      <c r="BR131" s="1106" t="n"/>
      <c r="BS131" s="1106" t="n"/>
      <c r="BT131" s="1106" t="n"/>
      <c r="BU131" s="1106" t="n"/>
      <c r="BV131" s="1106" t="n"/>
      <c r="BW131" s="1106" t="n"/>
      <c r="BX131" s="1106" t="n"/>
      <c r="BY131" s="1106" t="n"/>
      <c r="BZ131" s="1106" t="n"/>
      <c r="CA131" s="1106" t="n"/>
      <c r="CB131" s="1106" t="n"/>
      <c r="CC131" s="1106" t="n"/>
      <c r="CD131" s="1106" t="n"/>
      <c r="CE131" s="1106" t="n"/>
      <c r="CF131" s="1106" t="n"/>
      <c r="CG131" s="1106" t="n"/>
      <c r="CH131" s="1106" t="n"/>
      <c r="CI131" s="1106" t="n"/>
      <c r="CJ131" s="1106" t="n"/>
      <c r="CK131" s="1101" t="n"/>
      <c r="CL131" s="1101" t="n"/>
      <c r="CM131" s="1101" t="n"/>
      <c r="CN131" s="1101" t="n"/>
      <c r="CO131" s="1101" t="n"/>
      <c r="CP131" s="1101" t="n"/>
      <c r="CQ131" s="1101" t="n"/>
      <c r="CR131" s="1101" t="n"/>
      <c r="CS131" s="1101" t="n"/>
      <c r="CT131" s="1101" t="n"/>
      <c r="CU131" s="1101" t="n"/>
      <c r="CV131" s="1101" t="n"/>
      <c r="CW131" s="1101" t="n"/>
      <c r="CX131" s="1101" t="n"/>
      <c r="CY131" s="1101" t="n"/>
      <c r="CZ131" s="1101" t="n"/>
      <c r="DA131" s="1101" t="n"/>
      <c r="DB131" s="1101" t="n"/>
      <c r="DC131" s="1101" t="n"/>
      <c r="DD131" s="1101" t="n"/>
      <c r="DE131" s="1101" t="n"/>
      <c r="DF131" s="1101" t="n"/>
      <c r="DG131" s="1101" t="n"/>
      <c r="DH131" s="1101" t="n"/>
      <c r="DI131" s="1101" t="n"/>
    </row>
    <row r="132" ht="16" customFormat="1" customHeight="1" s="140">
      <c r="A132" s="1101" t="n"/>
      <c r="B132" s="1101" t="n"/>
      <c r="C132" s="1101" t="n"/>
      <c r="D132" s="1101" t="n"/>
      <c r="E132" s="1101" t="n"/>
      <c r="F132" s="1101" t="n"/>
      <c r="G132" s="144" t="n"/>
      <c r="H132" s="1101" t="n"/>
      <c r="I132" s="1101" t="n"/>
      <c r="J132" s="1101" t="n"/>
      <c r="K132" s="1101" t="n"/>
      <c r="L132" s="1101" t="n"/>
      <c r="M132" s="178" t="n"/>
      <c r="N132" s="1101" t="n"/>
      <c r="O132" s="1101" t="n"/>
      <c r="P132" s="1101" t="n"/>
      <c r="Q132" s="1101" t="n"/>
      <c r="R132" s="1101" t="n"/>
      <c r="S132" s="1101" t="n"/>
      <c r="T132" s="230" t="n"/>
      <c r="U132" s="1101" t="n"/>
      <c r="V132" s="1101" t="n"/>
      <c r="W132" s="1101" t="n"/>
      <c r="X132" s="1101" t="n"/>
      <c r="Y132" s="1101" t="n"/>
      <c r="Z132" s="1101" t="n"/>
      <c r="AA132" s="144" t="n"/>
      <c r="AB132" s="1101" t="n"/>
      <c r="AC132" s="1101" t="n"/>
      <c r="AD132" s="1101" t="n"/>
      <c r="AE132" s="1101" t="n"/>
      <c r="AF132" s="1101" t="n"/>
      <c r="AG132" s="1101" t="n"/>
      <c r="AH132" s="144" t="n"/>
      <c r="AI132" s="1101" t="n"/>
      <c r="AJ132" s="1101" t="n"/>
      <c r="AK132" s="1101" t="n"/>
      <c r="AL132" s="1101" t="n"/>
      <c r="AM132" s="1101" t="n"/>
      <c r="AN132" s="1101" t="n"/>
      <c r="AO132" s="1101" t="n"/>
      <c r="AP132" s="1101" t="n"/>
      <c r="AQ132" s="1101" t="n"/>
      <c r="AR132" s="1101" t="n"/>
      <c r="AS132" s="1101" t="n"/>
      <c r="AT132" s="1101" t="n"/>
      <c r="AU132" s="1101" t="n"/>
      <c r="AV132" s="1101" t="n"/>
      <c r="AW132" s="1101" t="n"/>
      <c r="AX132" s="1101" t="n"/>
      <c r="AY132" s="1101" t="n"/>
      <c r="AZ132" s="144" t="n"/>
      <c r="BA132" s="1101" t="n"/>
      <c r="BB132" s="1101" t="n"/>
      <c r="BC132" s="1101" t="n"/>
      <c r="BD132" s="1101" t="n"/>
      <c r="BE132" s="1101" t="n"/>
      <c r="BF132" s="1101" t="n"/>
      <c r="BG132" s="1101" t="n"/>
      <c r="BH132" s="1101" t="n"/>
      <c r="BI132" s="1101" t="n"/>
      <c r="BJ132" s="1101" t="n"/>
      <c r="BK132" s="1101" t="n"/>
      <c r="BL132" s="1101" t="n"/>
      <c r="BM132" s="1101" t="n"/>
      <c r="BN132" s="1101" t="n"/>
      <c r="BO132" s="1101" t="n"/>
      <c r="BP132" s="1101" t="n"/>
      <c r="BQ132" s="1101" t="n"/>
      <c r="BR132" s="1106" t="n"/>
      <c r="BS132" s="1106" t="n"/>
      <c r="BT132" s="1106" t="n"/>
      <c r="BU132" s="1106" t="n"/>
      <c r="BV132" s="1106" t="n"/>
      <c r="BW132" s="1106" t="n"/>
      <c r="BX132" s="1106" t="n"/>
      <c r="BY132" s="1106" t="n"/>
      <c r="BZ132" s="1106" t="n"/>
      <c r="CA132" s="1106" t="n"/>
      <c r="CB132" s="1106" t="n"/>
      <c r="CC132" s="1106" t="n"/>
      <c r="CD132" s="1106" t="n"/>
      <c r="CE132" s="1106" t="n"/>
      <c r="CF132" s="1106" t="n"/>
      <c r="CG132" s="1106" t="n"/>
      <c r="CH132" s="1106" t="n"/>
      <c r="CI132" s="1106" t="n"/>
      <c r="CJ132" s="1106" t="n"/>
      <c r="CK132" s="1101" t="n"/>
      <c r="CL132" s="1101" t="n"/>
      <c r="CM132" s="1101" t="n"/>
      <c r="CN132" s="1101" t="n"/>
      <c r="CO132" s="1101" t="n"/>
      <c r="CP132" s="1101" t="n"/>
      <c r="CQ132" s="1101" t="n"/>
      <c r="CR132" s="1101" t="n"/>
      <c r="CS132" s="1101" t="n"/>
      <c r="CT132" s="1101" t="n"/>
      <c r="CU132" s="1101" t="n"/>
      <c r="CV132" s="1101" t="n"/>
      <c r="CW132" s="1101" t="n"/>
      <c r="CX132" s="1101" t="n"/>
      <c r="CY132" s="1101" t="n"/>
      <c r="CZ132" s="1101" t="n"/>
      <c r="DA132" s="1101" t="n"/>
      <c r="DB132" s="1101" t="n"/>
      <c r="DC132" s="1101" t="n"/>
      <c r="DD132" s="1101" t="n"/>
      <c r="DE132" s="1101" t="n"/>
      <c r="DF132" s="1101" t="n"/>
      <c r="DG132" s="1101" t="n"/>
      <c r="DH132" s="1101" t="n"/>
      <c r="DI132" s="1101" t="n"/>
    </row>
    <row r="133" ht="16" customFormat="1" customHeight="1" s="140">
      <c r="A133" s="1101" t="n"/>
      <c r="B133" s="1101" t="n"/>
      <c r="C133" s="1101" t="n"/>
      <c r="D133" s="1101" t="n"/>
      <c r="E133" s="1101" t="n"/>
      <c r="F133" s="1101" t="n"/>
      <c r="G133" s="144" t="n"/>
      <c r="H133" s="1101" t="n"/>
      <c r="I133" s="1101" t="n"/>
      <c r="J133" s="1101" t="n"/>
      <c r="K133" s="1101" t="n"/>
      <c r="L133" s="1101" t="n"/>
      <c r="M133" s="178" t="n"/>
      <c r="N133" s="1101" t="n"/>
      <c r="O133" s="1101" t="n"/>
      <c r="P133" s="1101" t="n"/>
      <c r="Q133" s="1101" t="n"/>
      <c r="R133" s="1101" t="n"/>
      <c r="S133" s="1101" t="n"/>
      <c r="T133" s="230" t="n"/>
      <c r="U133" s="1101" t="n"/>
      <c r="V133" s="1101" t="n"/>
      <c r="W133" s="1101" t="n"/>
      <c r="X133" s="1101" t="n"/>
      <c r="Y133" s="1101" t="n"/>
      <c r="Z133" s="1101" t="n"/>
      <c r="AA133" s="144" t="n"/>
      <c r="AB133" s="1101" t="n"/>
      <c r="AC133" s="1101" t="n"/>
      <c r="AD133" s="1101" t="n"/>
      <c r="AE133" s="1101" t="n"/>
      <c r="AF133" s="1101" t="n"/>
      <c r="AG133" s="1101" t="n"/>
      <c r="AH133" s="144" t="n"/>
      <c r="AI133" s="1101" t="n"/>
      <c r="AJ133" s="1101" t="n"/>
      <c r="AK133" s="1101" t="n"/>
      <c r="AL133" s="1101" t="n"/>
      <c r="AM133" s="1101" t="n"/>
      <c r="AN133" s="1101" t="n"/>
      <c r="AO133" s="1101" t="n"/>
      <c r="AP133" s="1101" t="n"/>
      <c r="AQ133" s="1101" t="n"/>
      <c r="AR133" s="1101" t="n"/>
      <c r="AS133" s="1101" t="n"/>
      <c r="AT133" s="1101" t="n"/>
      <c r="AU133" s="1101" t="n"/>
      <c r="AV133" s="1101" t="n"/>
      <c r="AW133" s="1101" t="n"/>
      <c r="AX133" s="1101" t="n"/>
      <c r="AY133" s="1101" t="n"/>
      <c r="AZ133" s="144" t="n"/>
      <c r="BA133" s="1101" t="n"/>
      <c r="BB133" s="1101" t="n"/>
      <c r="BC133" s="1101" t="n"/>
      <c r="BD133" s="1101" t="n"/>
      <c r="BE133" s="1101" t="n"/>
      <c r="BF133" s="1101" t="n"/>
      <c r="BG133" s="1101" t="n"/>
      <c r="BH133" s="1101" t="n"/>
      <c r="BI133" s="1101" t="n"/>
      <c r="BJ133" s="1101" t="n"/>
      <c r="BK133" s="1101" t="n"/>
      <c r="BL133" s="1101" t="n"/>
      <c r="BM133" s="1101" t="n"/>
      <c r="BN133" s="1101" t="n"/>
      <c r="BO133" s="1101" t="n"/>
      <c r="BP133" s="1101" t="n"/>
      <c r="BQ133" s="1101" t="n"/>
      <c r="BR133" s="1106" t="n"/>
      <c r="BS133" s="1106" t="n"/>
      <c r="BT133" s="1106" t="n"/>
      <c r="BU133" s="1106" t="n"/>
      <c r="BV133" s="1106" t="n"/>
      <c r="BW133" s="1106" t="n"/>
      <c r="BX133" s="1106" t="n"/>
      <c r="BY133" s="1106" t="n"/>
      <c r="BZ133" s="1106" t="n"/>
      <c r="CA133" s="1106" t="n"/>
      <c r="CB133" s="1106" t="n"/>
      <c r="CC133" s="1106" t="n"/>
      <c r="CD133" s="1106" t="n"/>
      <c r="CE133" s="1106" t="n"/>
      <c r="CF133" s="1106" t="n"/>
      <c r="CG133" s="1106" t="n"/>
      <c r="CH133" s="1106" t="n"/>
      <c r="CI133" s="1106" t="n"/>
      <c r="CJ133" s="1106" t="n"/>
      <c r="CK133" s="1101" t="n"/>
      <c r="CL133" s="1101" t="n"/>
      <c r="CM133" s="1101" t="n"/>
      <c r="CN133" s="1101" t="n"/>
      <c r="CO133" s="1101" t="n"/>
      <c r="CP133" s="1101" t="n"/>
      <c r="CQ133" s="1101" t="n"/>
      <c r="CR133" s="1101" t="n"/>
      <c r="CS133" s="1101" t="n"/>
      <c r="CT133" s="1101" t="n"/>
      <c r="CU133" s="1101" t="n"/>
      <c r="CV133" s="1101" t="n"/>
      <c r="CW133" s="1101" t="n"/>
      <c r="CX133" s="1101" t="n"/>
      <c r="CY133" s="1101" t="n"/>
      <c r="CZ133" s="1101" t="n"/>
      <c r="DA133" s="1101" t="n"/>
      <c r="DB133" s="1101" t="n"/>
      <c r="DC133" s="1101" t="n"/>
      <c r="DD133" s="1101" t="n"/>
      <c r="DE133" s="1101" t="n"/>
      <c r="DF133" s="1101" t="n"/>
      <c r="DG133" s="1101" t="n"/>
      <c r="DH133" s="1101" t="n"/>
      <c r="DI133" s="1101" t="n"/>
    </row>
    <row r="134" ht="16" customFormat="1" customHeight="1" s="140">
      <c r="A134" s="1101" t="n"/>
      <c r="B134" s="1101" t="n"/>
      <c r="C134" s="1101" t="n"/>
      <c r="D134" s="1101" t="n"/>
      <c r="E134" s="1101" t="n"/>
      <c r="F134" s="1101" t="n"/>
      <c r="G134" s="144" t="n"/>
      <c r="H134" s="1101" t="n"/>
      <c r="I134" s="1101" t="n"/>
      <c r="J134" s="1101" t="n"/>
      <c r="K134" s="1101" t="n"/>
      <c r="L134" s="1101" t="n"/>
      <c r="M134" s="178" t="n"/>
      <c r="N134" s="1101" t="n"/>
      <c r="O134" s="1101" t="n"/>
      <c r="P134" s="1101" t="n"/>
      <c r="Q134" s="1101" t="n"/>
      <c r="R134" s="1101" t="n"/>
      <c r="S134" s="1101" t="n"/>
      <c r="T134" s="230" t="n"/>
      <c r="U134" s="1101" t="n"/>
      <c r="V134" s="1101" t="n"/>
      <c r="W134" s="1101" t="n"/>
      <c r="X134" s="1101" t="n"/>
      <c r="Y134" s="1101" t="n"/>
      <c r="Z134" s="1101" t="n"/>
      <c r="AA134" s="144" t="n"/>
      <c r="AB134" s="1101" t="n"/>
      <c r="AC134" s="1101" t="n"/>
      <c r="AD134" s="1101" t="n"/>
      <c r="AE134" s="1101" t="n"/>
      <c r="AF134" s="1101" t="n"/>
      <c r="AG134" s="1101" t="n"/>
      <c r="AH134" s="144" t="n"/>
      <c r="AI134" s="1101" t="n"/>
      <c r="AJ134" s="1101" t="n"/>
      <c r="AK134" s="1101" t="n"/>
      <c r="AL134" s="1101" t="n"/>
      <c r="AM134" s="1101" t="n"/>
      <c r="AN134" s="1101" t="n"/>
      <c r="AO134" s="1101" t="n"/>
      <c r="AP134" s="1101" t="n"/>
      <c r="AQ134" s="1101" t="n"/>
      <c r="AR134" s="1101" t="n"/>
      <c r="AS134" s="1101" t="n"/>
      <c r="AT134" s="1101" t="n"/>
      <c r="AU134" s="1101" t="n"/>
      <c r="AV134" s="1101" t="n"/>
      <c r="AW134" s="1101" t="n"/>
      <c r="AX134" s="1101" t="n"/>
      <c r="AY134" s="1101" t="n"/>
      <c r="AZ134" s="144" t="n"/>
      <c r="BA134" s="1101" t="n"/>
      <c r="BB134" s="1101" t="n"/>
      <c r="BC134" s="1101" t="n"/>
      <c r="BD134" s="1101" t="n"/>
      <c r="BE134" s="1101" t="n"/>
      <c r="BF134" s="1101" t="n"/>
      <c r="BG134" s="1101" t="n"/>
      <c r="BH134" s="1101" t="n"/>
      <c r="BI134" s="1101" t="n"/>
      <c r="BJ134" s="1101" t="n"/>
      <c r="BK134" s="1101" t="n"/>
      <c r="BL134" s="1101" t="n"/>
      <c r="BM134" s="1101" t="n"/>
      <c r="BN134" s="1101" t="n"/>
      <c r="BO134" s="1101" t="n"/>
      <c r="BP134" s="1101" t="n"/>
      <c r="BQ134" s="1101" t="n"/>
      <c r="BR134" s="1106" t="n"/>
      <c r="BS134" s="1106" t="n"/>
      <c r="BT134" s="1106" t="n"/>
      <c r="BU134" s="1106" t="n"/>
      <c r="BV134" s="1106" t="n"/>
      <c r="BW134" s="1106" t="n"/>
      <c r="BX134" s="1106" t="n"/>
      <c r="BY134" s="1106" t="n"/>
      <c r="BZ134" s="1106" t="n"/>
      <c r="CA134" s="1106" t="n"/>
      <c r="CB134" s="1106" t="n"/>
      <c r="CC134" s="1106" t="n"/>
      <c r="CD134" s="1106" t="n"/>
      <c r="CE134" s="1106" t="n"/>
      <c r="CF134" s="1106" t="n"/>
      <c r="CG134" s="1106" t="n"/>
      <c r="CH134" s="1106" t="n"/>
      <c r="CI134" s="1106" t="n"/>
      <c r="CJ134" s="1106" t="n"/>
      <c r="CK134" s="1101" t="n"/>
      <c r="CL134" s="1101" t="n"/>
      <c r="CM134" s="1101" t="n"/>
      <c r="CN134" s="1101" t="n"/>
      <c r="CO134" s="1101" t="n"/>
      <c r="CP134" s="1101" t="n"/>
      <c r="CQ134" s="1101" t="n"/>
      <c r="CR134" s="1101" t="n"/>
      <c r="CS134" s="1101" t="n"/>
      <c r="CT134" s="1101" t="n"/>
      <c r="CU134" s="1101" t="n"/>
      <c r="CV134" s="1101" t="n"/>
      <c r="CW134" s="1101" t="n"/>
      <c r="CX134" s="1101" t="n"/>
      <c r="CY134" s="1101" t="n"/>
      <c r="CZ134" s="1101" t="n"/>
      <c r="DA134" s="1101" t="n"/>
      <c r="DB134" s="1101" t="n"/>
      <c r="DC134" s="1101" t="n"/>
      <c r="DD134" s="1101" t="n"/>
      <c r="DE134" s="1101" t="n"/>
      <c r="DF134" s="1101" t="n"/>
      <c r="DG134" s="1101" t="n"/>
      <c r="DH134" s="1101" t="n"/>
      <c r="DI134" s="1101" t="n"/>
    </row>
    <row r="135" ht="16" customFormat="1" customHeight="1" s="140">
      <c r="A135" s="1101" t="n"/>
      <c r="B135" s="1101" t="n"/>
      <c r="C135" s="1101" t="n"/>
      <c r="D135" s="1101" t="n"/>
      <c r="E135" s="1101" t="n"/>
      <c r="F135" s="1101" t="n"/>
      <c r="G135" s="144" t="n"/>
      <c r="H135" s="1101" t="n"/>
      <c r="I135" s="1101" t="n"/>
      <c r="J135" s="1101" t="n"/>
      <c r="K135" s="1101" t="n"/>
      <c r="L135" s="1101" t="n"/>
      <c r="M135" s="178" t="n"/>
      <c r="N135" s="1101" t="n"/>
      <c r="O135" s="1101" t="n"/>
      <c r="P135" s="1101" t="n"/>
      <c r="Q135" s="1101" t="n"/>
      <c r="R135" s="1101" t="n"/>
      <c r="S135" s="1101" t="n"/>
      <c r="T135" s="230" t="n"/>
      <c r="U135" s="1101" t="n"/>
      <c r="V135" s="1101" t="n"/>
      <c r="W135" s="1101" t="n"/>
      <c r="X135" s="1101" t="n"/>
      <c r="Y135" s="1101" t="n"/>
      <c r="Z135" s="1101" t="n"/>
      <c r="AA135" s="144" t="n"/>
      <c r="AB135" s="1101" t="n"/>
      <c r="AC135" s="1101" t="n"/>
      <c r="AD135" s="1101" t="n"/>
      <c r="AE135" s="1101" t="n"/>
      <c r="AF135" s="1101" t="n"/>
      <c r="AG135" s="1101" t="n"/>
      <c r="AH135" s="144" t="n"/>
      <c r="AI135" s="1101" t="n"/>
      <c r="AJ135" s="1101" t="n"/>
      <c r="AK135" s="1101" t="n"/>
      <c r="AL135" s="1101" t="n"/>
      <c r="AM135" s="1101" t="n"/>
      <c r="AN135" s="1101" t="n"/>
      <c r="AO135" s="1101" t="n"/>
      <c r="AP135" s="1101" t="n"/>
      <c r="AQ135" s="1101" t="n"/>
      <c r="AR135" s="1101" t="n"/>
      <c r="AS135" s="1101" t="n"/>
      <c r="AT135" s="1101" t="n"/>
      <c r="AU135" s="1101" t="n"/>
      <c r="AV135" s="1101" t="n"/>
      <c r="AW135" s="1101" t="n"/>
      <c r="AX135" s="1101" t="n"/>
      <c r="AY135" s="1101" t="n"/>
      <c r="AZ135" s="144" t="n"/>
      <c r="BA135" s="1101" t="n"/>
      <c r="BB135" s="1101" t="n"/>
      <c r="BC135" s="1101" t="n"/>
      <c r="BD135" s="1101" t="n"/>
      <c r="BE135" s="1101" t="n"/>
      <c r="BF135" s="1101" t="n"/>
      <c r="BG135" s="1101" t="n"/>
      <c r="BH135" s="1101" t="n"/>
      <c r="BI135" s="1101" t="n"/>
      <c r="BJ135" s="1101" t="n"/>
      <c r="BK135" s="1101" t="n"/>
      <c r="BL135" s="1101" t="n"/>
      <c r="BM135" s="1101" t="n"/>
      <c r="BN135" s="1101" t="n"/>
      <c r="BO135" s="1101" t="n"/>
      <c r="BP135" s="1101" t="n"/>
      <c r="BQ135" s="1101" t="n"/>
      <c r="BR135" s="1106" t="n"/>
      <c r="BS135" s="1106" t="n"/>
      <c r="BT135" s="1106" t="n"/>
      <c r="BU135" s="1106" t="n"/>
      <c r="BV135" s="1106" t="n"/>
      <c r="BW135" s="1106" t="n"/>
      <c r="BX135" s="1106" t="n"/>
      <c r="BY135" s="1106" t="n"/>
      <c r="BZ135" s="1106" t="n"/>
      <c r="CA135" s="1106" t="n"/>
      <c r="CB135" s="1106" t="n"/>
      <c r="CC135" s="1106" t="n"/>
      <c r="CD135" s="1106" t="n"/>
      <c r="CE135" s="1106" t="n"/>
      <c r="CF135" s="1106" t="n"/>
      <c r="CG135" s="1106" t="n"/>
      <c r="CH135" s="1106" t="n"/>
      <c r="CI135" s="1106" t="n"/>
      <c r="CJ135" s="1106" t="n"/>
      <c r="CK135" s="1101" t="n"/>
      <c r="CL135" s="1101" t="n"/>
      <c r="CM135" s="1101" t="n"/>
      <c r="CN135" s="1101" t="n"/>
      <c r="CO135" s="1101" t="n"/>
      <c r="CP135" s="1101" t="n"/>
      <c r="CQ135" s="1101" t="n"/>
      <c r="CR135" s="1101" t="n"/>
      <c r="CS135" s="1101" t="n"/>
      <c r="CT135" s="1101" t="n"/>
      <c r="CU135" s="1101" t="n"/>
      <c r="CV135" s="1101" t="n"/>
      <c r="CW135" s="1101" t="n"/>
      <c r="CX135" s="1101" t="n"/>
      <c r="CY135" s="1101" t="n"/>
      <c r="CZ135" s="1101" t="n"/>
      <c r="DA135" s="1101" t="n"/>
      <c r="DB135" s="1101" t="n"/>
      <c r="DC135" s="1101" t="n"/>
      <c r="DD135" s="1101" t="n"/>
      <c r="DE135" s="1101" t="n"/>
      <c r="DF135" s="1101" t="n"/>
      <c r="DG135" s="1101" t="n"/>
      <c r="DH135" s="1101" t="n"/>
      <c r="DI135" s="1101" t="n"/>
    </row>
    <row r="136" ht="16" customFormat="1" customHeight="1" s="140">
      <c r="A136" s="1101" t="n"/>
      <c r="B136" s="1101" t="n"/>
      <c r="C136" s="1101" t="n"/>
      <c r="D136" s="1101" t="n"/>
      <c r="E136" s="1101" t="n"/>
      <c r="F136" s="1101" t="n"/>
      <c r="G136" s="144" t="n"/>
      <c r="H136" s="1101" t="n"/>
      <c r="I136" s="1101" t="n"/>
      <c r="J136" s="1101" t="n"/>
      <c r="K136" s="1101" t="n"/>
      <c r="L136" s="1101" t="n"/>
      <c r="M136" s="178" t="n"/>
      <c r="N136" s="1101" t="n"/>
      <c r="O136" s="1101" t="n"/>
      <c r="P136" s="1101" t="n"/>
      <c r="Q136" s="1101" t="n"/>
      <c r="R136" s="1101" t="n"/>
      <c r="S136" s="1101" t="n"/>
      <c r="T136" s="230" t="n"/>
      <c r="U136" s="1101" t="n"/>
      <c r="V136" s="1101" t="n"/>
      <c r="W136" s="1101" t="n"/>
      <c r="X136" s="1101" t="n"/>
      <c r="Y136" s="1101" t="n"/>
      <c r="Z136" s="1101" t="n"/>
      <c r="AA136" s="144" t="n"/>
      <c r="AB136" s="1101" t="n"/>
      <c r="AC136" s="1101" t="n"/>
      <c r="AD136" s="1101" t="n"/>
      <c r="AE136" s="1101" t="n"/>
      <c r="AF136" s="1101" t="n"/>
      <c r="AG136" s="1101" t="n"/>
      <c r="AH136" s="144" t="n"/>
      <c r="AI136" s="1101" t="n"/>
      <c r="AJ136" s="1101" t="n"/>
      <c r="AK136" s="1101" t="n"/>
      <c r="AL136" s="1101" t="n"/>
      <c r="AM136" s="1101" t="n"/>
      <c r="AN136" s="1101" t="n"/>
      <c r="AO136" s="1101" t="n"/>
      <c r="AP136" s="1101" t="n"/>
      <c r="AQ136" s="1101" t="n"/>
      <c r="AR136" s="1101" t="n"/>
      <c r="AS136" s="1101" t="n"/>
      <c r="AT136" s="1101" t="n"/>
      <c r="AU136" s="1101" t="n"/>
      <c r="AV136" s="1101" t="n"/>
      <c r="AW136" s="1101" t="n"/>
      <c r="AX136" s="1101" t="n"/>
      <c r="AY136" s="1101" t="n"/>
      <c r="AZ136" s="144" t="n"/>
      <c r="BA136" s="1101" t="n"/>
      <c r="BB136" s="1101" t="n"/>
      <c r="BC136" s="1101" t="n"/>
      <c r="BD136" s="1101" t="n"/>
      <c r="BE136" s="1101" t="n"/>
      <c r="BF136" s="1101" t="n"/>
      <c r="BG136" s="1101" t="n"/>
      <c r="BH136" s="1101" t="n"/>
      <c r="BI136" s="1101" t="n"/>
      <c r="BJ136" s="1101" t="n"/>
      <c r="BK136" s="1101" t="n"/>
      <c r="BL136" s="1101" t="n"/>
      <c r="BM136" s="1101" t="n"/>
      <c r="BN136" s="1101" t="n"/>
      <c r="BO136" s="1101" t="n"/>
      <c r="BP136" s="1101" t="n"/>
      <c r="BQ136" s="1101" t="n"/>
      <c r="BR136" s="1106" t="n"/>
      <c r="BS136" s="1106" t="n"/>
      <c r="BT136" s="1106" t="n"/>
      <c r="BU136" s="1106" t="n"/>
      <c r="BV136" s="1106" t="n"/>
      <c r="BW136" s="1106" t="n"/>
      <c r="BX136" s="1106" t="n"/>
      <c r="BY136" s="1106" t="n"/>
      <c r="BZ136" s="1106" t="n"/>
      <c r="CA136" s="1106" t="n"/>
      <c r="CB136" s="1106" t="n"/>
      <c r="CC136" s="1106" t="n"/>
      <c r="CD136" s="1106" t="n"/>
      <c r="CE136" s="1106" t="n"/>
      <c r="CF136" s="1106" t="n"/>
      <c r="CG136" s="1106" t="n"/>
      <c r="CH136" s="1106" t="n"/>
      <c r="CI136" s="1106" t="n"/>
      <c r="CJ136" s="1106" t="n"/>
      <c r="CK136" s="1101" t="n"/>
      <c r="CL136" s="1101" t="n"/>
      <c r="CM136" s="1101" t="n"/>
      <c r="CN136" s="1101" t="n"/>
      <c r="CO136" s="1101" t="n"/>
      <c r="CP136" s="1101" t="n"/>
      <c r="CQ136" s="1101" t="n"/>
      <c r="CR136" s="1101" t="n"/>
      <c r="CS136" s="1101" t="n"/>
      <c r="CT136" s="1101" t="n"/>
      <c r="CU136" s="1101" t="n"/>
      <c r="CV136" s="1101" t="n"/>
      <c r="CW136" s="1101" t="n"/>
      <c r="CX136" s="1101" t="n"/>
      <c r="CY136" s="1101" t="n"/>
      <c r="CZ136" s="1101" t="n"/>
      <c r="DA136" s="1101" t="n"/>
      <c r="DB136" s="1101" t="n"/>
      <c r="DC136" s="1101" t="n"/>
      <c r="DD136" s="1101" t="n"/>
      <c r="DE136" s="1101" t="n"/>
      <c r="DF136" s="1101" t="n"/>
      <c r="DG136" s="1101" t="n"/>
      <c r="DH136" s="1101" t="n"/>
      <c r="DI136" s="1101" t="n"/>
    </row>
    <row r="137" ht="16" customFormat="1" customHeight="1" s="140">
      <c r="A137" s="1101" t="n"/>
      <c r="B137" s="1101" t="n"/>
      <c r="C137" s="1101" t="n"/>
      <c r="D137" s="1101" t="n"/>
      <c r="E137" s="1101" t="n"/>
      <c r="F137" s="1101" t="n"/>
      <c r="G137" s="144" t="n"/>
      <c r="H137" s="1101" t="n"/>
      <c r="I137" s="1101" t="n"/>
      <c r="J137" s="1101" t="n"/>
      <c r="K137" s="1101" t="n"/>
      <c r="L137" s="1101" t="n"/>
      <c r="M137" s="178" t="n"/>
      <c r="N137" s="1101" t="n"/>
      <c r="O137" s="1101" t="n"/>
      <c r="P137" s="1101" t="n"/>
      <c r="Q137" s="1101" t="n"/>
      <c r="R137" s="1101" t="n"/>
      <c r="S137" s="1101" t="n"/>
      <c r="T137" s="230" t="n"/>
      <c r="U137" s="1101" t="n"/>
      <c r="V137" s="1101" t="n"/>
      <c r="W137" s="1101" t="n"/>
      <c r="X137" s="1101" t="n"/>
      <c r="Y137" s="1101" t="n"/>
      <c r="Z137" s="1101" t="n"/>
      <c r="AA137" s="144" t="n"/>
      <c r="AB137" s="1101" t="n"/>
      <c r="AC137" s="1101" t="n"/>
      <c r="AD137" s="1101" t="n"/>
      <c r="AE137" s="1101" t="n"/>
      <c r="AF137" s="1101" t="n"/>
      <c r="AG137" s="1101" t="n"/>
      <c r="AH137" s="144" t="n"/>
      <c r="AI137" s="1101" t="n"/>
      <c r="AJ137" s="1101" t="n"/>
      <c r="AK137" s="1101" t="n"/>
      <c r="AL137" s="1101" t="n"/>
      <c r="AM137" s="1101" t="n"/>
      <c r="AN137" s="1101" t="n"/>
      <c r="AO137" s="1101" t="n"/>
      <c r="AP137" s="1101" t="n"/>
      <c r="AQ137" s="1101" t="n"/>
      <c r="AR137" s="1101" t="n"/>
      <c r="AS137" s="1101" t="n"/>
      <c r="AT137" s="1101" t="n"/>
      <c r="AU137" s="1101" t="n"/>
      <c r="AV137" s="1101" t="n"/>
      <c r="AW137" s="1101" t="n"/>
      <c r="AX137" s="1101" t="n"/>
      <c r="AY137" s="1101" t="n"/>
      <c r="AZ137" s="144" t="n"/>
      <c r="BA137" s="1101" t="n"/>
      <c r="BB137" s="1101" t="n"/>
      <c r="BC137" s="1101" t="n"/>
      <c r="BD137" s="1101" t="n"/>
      <c r="BE137" s="1101" t="n"/>
      <c r="BF137" s="1101" t="n"/>
      <c r="BG137" s="1101" t="n"/>
      <c r="BH137" s="1101" t="n"/>
      <c r="BI137" s="1101" t="n"/>
      <c r="BJ137" s="1101" t="n"/>
      <c r="BK137" s="1101" t="n"/>
      <c r="BL137" s="1101" t="n"/>
      <c r="BM137" s="1101" t="n"/>
      <c r="BN137" s="1101" t="n"/>
      <c r="BO137" s="1101" t="n"/>
      <c r="BP137" s="1101" t="n"/>
      <c r="BQ137" s="1101" t="n"/>
      <c r="BR137" s="1106" t="n"/>
      <c r="BS137" s="1106" t="n"/>
      <c r="BT137" s="1106" t="n"/>
      <c r="BU137" s="1106" t="n"/>
      <c r="BV137" s="1106" t="n"/>
      <c r="BW137" s="1106" t="n"/>
      <c r="BX137" s="1106" t="n"/>
      <c r="BY137" s="1106" t="n"/>
      <c r="BZ137" s="1106" t="n"/>
      <c r="CA137" s="1106" t="n"/>
      <c r="CB137" s="1106" t="n"/>
      <c r="CC137" s="1106" t="n"/>
      <c r="CD137" s="1106" t="n"/>
      <c r="CE137" s="1106" t="n"/>
      <c r="CF137" s="1106" t="n"/>
      <c r="CG137" s="1106" t="n"/>
      <c r="CH137" s="1106" t="n"/>
      <c r="CI137" s="1106" t="n"/>
      <c r="CJ137" s="1106" t="n"/>
      <c r="CK137" s="1101" t="n"/>
      <c r="CL137" s="1101" t="n"/>
      <c r="CM137" s="1101" t="n"/>
      <c r="CN137" s="1101" t="n"/>
      <c r="CO137" s="1101" t="n"/>
      <c r="CP137" s="1101" t="n"/>
      <c r="CQ137" s="1101" t="n"/>
      <c r="CR137" s="1101" t="n"/>
      <c r="CS137" s="1101" t="n"/>
      <c r="CT137" s="1101" t="n"/>
      <c r="CU137" s="1101" t="n"/>
      <c r="CV137" s="1101" t="n"/>
      <c r="CW137" s="1101" t="n"/>
      <c r="CX137" s="1101" t="n"/>
      <c r="CY137" s="1101" t="n"/>
      <c r="CZ137" s="1101" t="n"/>
      <c r="DA137" s="1101" t="n"/>
      <c r="DB137" s="1101" t="n"/>
      <c r="DC137" s="1101" t="n"/>
      <c r="DD137" s="1101" t="n"/>
      <c r="DE137" s="1101" t="n"/>
      <c r="DF137" s="1101" t="n"/>
      <c r="DG137" s="1101" t="n"/>
      <c r="DH137" s="1101" t="n"/>
      <c r="DI137" s="1101" t="n"/>
    </row>
    <row r="138" ht="16" customFormat="1" customHeight="1" s="140">
      <c r="A138" s="1101" t="n"/>
      <c r="B138" s="1101" t="n"/>
      <c r="C138" s="1101" t="n"/>
      <c r="D138" s="1101" t="n"/>
      <c r="E138" s="1101" t="n"/>
      <c r="F138" s="1101" t="n"/>
      <c r="G138" s="144" t="n"/>
      <c r="H138" s="1101" t="n"/>
      <c r="I138" s="1101" t="n"/>
      <c r="J138" s="1101" t="n"/>
      <c r="K138" s="1101" t="n"/>
      <c r="L138" s="1101" t="n"/>
      <c r="M138" s="178" t="n"/>
      <c r="N138" s="1101" t="n"/>
      <c r="O138" s="1101" t="n"/>
      <c r="P138" s="1101" t="n"/>
      <c r="Q138" s="1101" t="n"/>
      <c r="R138" s="1101" t="n"/>
      <c r="S138" s="1101" t="n"/>
      <c r="T138" s="230" t="n"/>
      <c r="U138" s="1101" t="n"/>
      <c r="V138" s="1101" t="n"/>
      <c r="W138" s="1101" t="n"/>
      <c r="X138" s="1101" t="n"/>
      <c r="Y138" s="1101" t="n"/>
      <c r="Z138" s="1101" t="n"/>
      <c r="AA138" s="144" t="n"/>
      <c r="AB138" s="1101" t="n"/>
      <c r="AC138" s="1101" t="n"/>
      <c r="AD138" s="1101" t="n"/>
      <c r="AE138" s="1101" t="n"/>
      <c r="AF138" s="1101" t="n"/>
      <c r="AG138" s="1101" t="n"/>
      <c r="AH138" s="144" t="n"/>
      <c r="AI138" s="1101" t="n"/>
      <c r="AJ138" s="1101" t="n"/>
      <c r="AK138" s="1101" t="n"/>
      <c r="AL138" s="1101" t="n"/>
      <c r="AM138" s="1101" t="n"/>
      <c r="AN138" s="1101" t="n"/>
      <c r="AO138" s="1101" t="n"/>
      <c r="AP138" s="1101" t="n"/>
      <c r="AQ138" s="1101" t="n"/>
      <c r="AR138" s="1101" t="n"/>
      <c r="AS138" s="1101" t="n"/>
      <c r="AT138" s="1101" t="n"/>
      <c r="AU138" s="1101" t="n"/>
      <c r="AV138" s="1101" t="n"/>
      <c r="AW138" s="1101" t="n"/>
      <c r="AX138" s="1101" t="n"/>
      <c r="AY138" s="1101" t="n"/>
      <c r="AZ138" s="144" t="n"/>
      <c r="BA138" s="1101" t="n"/>
      <c r="BB138" s="1101" t="n"/>
      <c r="BC138" s="1101" t="n"/>
      <c r="BD138" s="1101" t="n"/>
      <c r="BE138" s="1101" t="n"/>
      <c r="BF138" s="1101" t="n"/>
      <c r="BG138" s="1101" t="n"/>
      <c r="BH138" s="1101" t="n"/>
      <c r="BI138" s="1101" t="n"/>
      <c r="BJ138" s="1101" t="n"/>
      <c r="BK138" s="1101" t="n"/>
      <c r="BL138" s="1101" t="n"/>
      <c r="BM138" s="1101" t="n"/>
      <c r="BN138" s="1101" t="n"/>
      <c r="BO138" s="1101" t="n"/>
      <c r="BP138" s="1101" t="n"/>
      <c r="BQ138" s="1101" t="n"/>
      <c r="BR138" s="1106" t="n"/>
      <c r="BS138" s="1106" t="n"/>
      <c r="BT138" s="1106" t="n"/>
      <c r="BU138" s="1106" t="n"/>
      <c r="BV138" s="1106" t="n"/>
      <c r="BW138" s="1106" t="n"/>
      <c r="BX138" s="1106" t="n"/>
      <c r="BY138" s="1106" t="n"/>
      <c r="BZ138" s="1106" t="n"/>
      <c r="CA138" s="1106" t="n"/>
      <c r="CB138" s="1106" t="n"/>
      <c r="CC138" s="1106" t="n"/>
      <c r="CD138" s="1106" t="n"/>
      <c r="CE138" s="1106" t="n"/>
      <c r="CF138" s="1106" t="n"/>
      <c r="CG138" s="1106" t="n"/>
      <c r="CH138" s="1106" t="n"/>
      <c r="CI138" s="1106" t="n"/>
      <c r="CJ138" s="1106" t="n"/>
      <c r="CK138" s="1101" t="n"/>
      <c r="CL138" s="1101" t="n"/>
      <c r="CM138" s="1101" t="n"/>
      <c r="CN138" s="1101" t="n"/>
      <c r="CO138" s="1101" t="n"/>
      <c r="CP138" s="1101" t="n"/>
      <c r="CQ138" s="1101" t="n"/>
      <c r="CR138" s="1101" t="n"/>
      <c r="CS138" s="1101" t="n"/>
      <c r="CT138" s="1101" t="n"/>
      <c r="CU138" s="1101" t="n"/>
      <c r="CV138" s="1101" t="n"/>
      <c r="CW138" s="1101" t="n"/>
      <c r="CX138" s="1101" t="n"/>
      <c r="CY138" s="1101" t="n"/>
      <c r="CZ138" s="1101" t="n"/>
      <c r="DA138" s="1101" t="n"/>
      <c r="DB138" s="1101" t="n"/>
      <c r="DC138" s="1101" t="n"/>
      <c r="DD138" s="1101" t="n"/>
      <c r="DE138" s="1101" t="n"/>
      <c r="DF138" s="1101" t="n"/>
      <c r="DG138" s="1101" t="n"/>
      <c r="DH138" s="1101" t="n"/>
      <c r="DI138" s="1101" t="n"/>
    </row>
    <row r="139" ht="16" customFormat="1" customHeight="1" s="140">
      <c r="A139" s="1101" t="n"/>
      <c r="B139" s="1101" t="n"/>
      <c r="C139" s="1101" t="n"/>
      <c r="D139" s="1101" t="n"/>
      <c r="E139" s="1101" t="n"/>
      <c r="F139" s="1101" t="n"/>
      <c r="G139" s="144" t="n"/>
      <c r="H139" s="1101" t="n"/>
      <c r="I139" s="1101" t="n"/>
      <c r="J139" s="1101" t="n"/>
      <c r="K139" s="1101" t="n"/>
      <c r="L139" s="1101" t="n"/>
      <c r="M139" s="178" t="n"/>
      <c r="N139" s="1101" t="n"/>
      <c r="O139" s="1101" t="n"/>
      <c r="P139" s="1101" t="n"/>
      <c r="Q139" s="1101" t="n"/>
      <c r="R139" s="1101" t="n"/>
      <c r="S139" s="1101" t="n"/>
      <c r="T139" s="230" t="n"/>
      <c r="U139" s="1101" t="n"/>
      <c r="V139" s="1101" t="n"/>
      <c r="W139" s="1101" t="n"/>
      <c r="X139" s="1101" t="n"/>
      <c r="Y139" s="1101" t="n"/>
      <c r="Z139" s="1101" t="n"/>
      <c r="AA139" s="144" t="n"/>
      <c r="AB139" s="1101" t="n"/>
      <c r="AC139" s="1101" t="n"/>
      <c r="AD139" s="1101" t="n"/>
      <c r="AE139" s="1101" t="n"/>
      <c r="AF139" s="1101" t="n"/>
      <c r="AG139" s="1101" t="n"/>
      <c r="AH139" s="144" t="n"/>
      <c r="AI139" s="1101" t="n"/>
      <c r="AJ139" s="1101" t="n"/>
      <c r="AK139" s="1101" t="n"/>
      <c r="AL139" s="1101" t="n"/>
      <c r="AM139" s="1101" t="n"/>
      <c r="AN139" s="1101" t="n"/>
      <c r="AO139" s="1101" t="n"/>
      <c r="AP139" s="1101" t="n"/>
      <c r="AQ139" s="1101" t="n"/>
      <c r="AR139" s="1101" t="n"/>
      <c r="AS139" s="1101" t="n"/>
      <c r="AT139" s="1101" t="n"/>
      <c r="AU139" s="1101" t="n"/>
      <c r="AV139" s="1101" t="n"/>
      <c r="AW139" s="1101" t="n"/>
      <c r="AX139" s="1101" t="n"/>
      <c r="AY139" s="1101" t="n"/>
      <c r="AZ139" s="144" t="n"/>
      <c r="BA139" s="1101" t="n"/>
      <c r="BB139" s="1101" t="n"/>
      <c r="BC139" s="1101" t="n"/>
      <c r="BD139" s="1101" t="n"/>
      <c r="BE139" s="1101" t="n"/>
      <c r="BF139" s="1101" t="n"/>
      <c r="BG139" s="1101" t="n"/>
      <c r="BH139" s="1101" t="n"/>
      <c r="BI139" s="1101" t="n"/>
      <c r="BJ139" s="1101" t="n"/>
      <c r="BK139" s="1101" t="n"/>
      <c r="BL139" s="1101" t="n"/>
      <c r="BM139" s="1101" t="n"/>
      <c r="BN139" s="1101" t="n"/>
      <c r="BO139" s="1101" t="n"/>
      <c r="BP139" s="1101" t="n"/>
      <c r="BQ139" s="1101" t="n"/>
      <c r="BR139" s="1106" t="n"/>
      <c r="BS139" s="1106" t="n"/>
      <c r="BT139" s="1106" t="n"/>
      <c r="BU139" s="1106" t="n"/>
      <c r="BV139" s="1106" t="n"/>
      <c r="BW139" s="1106" t="n"/>
      <c r="BX139" s="1106" t="n"/>
      <c r="BY139" s="1106" t="n"/>
      <c r="BZ139" s="1106" t="n"/>
      <c r="CA139" s="1106" t="n"/>
      <c r="CB139" s="1106" t="n"/>
      <c r="CC139" s="1106" t="n"/>
      <c r="CD139" s="1106" t="n"/>
      <c r="CE139" s="1106" t="n"/>
      <c r="CF139" s="1106" t="n"/>
      <c r="CG139" s="1106" t="n"/>
      <c r="CH139" s="1106" t="n"/>
      <c r="CI139" s="1106" t="n"/>
      <c r="CJ139" s="1106" t="n"/>
      <c r="CK139" s="1101" t="n"/>
      <c r="CL139" s="1101" t="n"/>
      <c r="CM139" s="1101" t="n"/>
      <c r="CN139" s="1101" t="n"/>
      <c r="CO139" s="1101" t="n"/>
      <c r="CP139" s="1101" t="n"/>
      <c r="CQ139" s="1101" t="n"/>
      <c r="CR139" s="1101" t="n"/>
      <c r="CS139" s="1101" t="n"/>
      <c r="CT139" s="1101" t="n"/>
      <c r="CU139" s="1101" t="n"/>
      <c r="CV139" s="1101" t="n"/>
      <c r="CW139" s="1101" t="n"/>
      <c r="CX139" s="1101" t="n"/>
      <c r="CY139" s="1101" t="n"/>
      <c r="CZ139" s="1101" t="n"/>
      <c r="DA139" s="1101" t="n"/>
      <c r="DB139" s="1101" t="n"/>
      <c r="DC139" s="1101" t="n"/>
      <c r="DD139" s="1101" t="n"/>
      <c r="DE139" s="1101" t="n"/>
      <c r="DF139" s="1101" t="n"/>
      <c r="DG139" s="1101" t="n"/>
      <c r="DH139" s="1101" t="n"/>
      <c r="DI139" s="1101" t="n"/>
    </row>
    <row r="140" ht="16" customFormat="1" customHeight="1" s="140">
      <c r="A140" s="1101" t="n"/>
      <c r="B140" s="1101" t="n"/>
      <c r="C140" s="1101" t="n"/>
      <c r="D140" s="1101" t="n"/>
      <c r="E140" s="1101" t="n"/>
      <c r="F140" s="1101" t="n"/>
      <c r="G140" s="144" t="n"/>
      <c r="H140" s="1101" t="n"/>
      <c r="I140" s="1101" t="n"/>
      <c r="J140" s="1101" t="n"/>
      <c r="K140" s="1101" t="n"/>
      <c r="L140" s="1101" t="n"/>
      <c r="M140" s="178" t="n"/>
      <c r="N140" s="1101" t="n"/>
      <c r="O140" s="1101" t="n"/>
      <c r="P140" s="1101" t="n"/>
      <c r="Q140" s="1101" t="n"/>
      <c r="R140" s="1101" t="n"/>
      <c r="S140" s="1101" t="n"/>
      <c r="T140" s="230" t="n"/>
      <c r="U140" s="1101" t="n"/>
      <c r="V140" s="1101" t="n"/>
      <c r="W140" s="1101" t="n"/>
      <c r="X140" s="1101" t="n"/>
      <c r="Y140" s="1101" t="n"/>
      <c r="Z140" s="1101" t="n"/>
      <c r="AA140" s="144" t="n"/>
      <c r="AB140" s="1101" t="n"/>
      <c r="AC140" s="1101" t="n"/>
      <c r="AD140" s="1101" t="n"/>
      <c r="AE140" s="1101" t="n"/>
      <c r="AF140" s="1101" t="n"/>
      <c r="AG140" s="1101" t="n"/>
      <c r="AH140" s="144" t="n"/>
      <c r="AI140" s="1101" t="n"/>
      <c r="AJ140" s="1101" t="n"/>
      <c r="AK140" s="1101" t="n"/>
      <c r="AL140" s="1101" t="n"/>
      <c r="AM140" s="1101" t="n"/>
      <c r="AN140" s="1101" t="n"/>
      <c r="AO140" s="1101" t="n"/>
      <c r="AP140" s="1101" t="n"/>
      <c r="AQ140" s="1101" t="n"/>
      <c r="AR140" s="1101" t="n"/>
      <c r="AS140" s="1101" t="n"/>
      <c r="AT140" s="1101" t="n"/>
      <c r="AU140" s="1101" t="n"/>
      <c r="AV140" s="1101" t="n"/>
      <c r="AW140" s="1101" t="n"/>
      <c r="AX140" s="1101" t="n"/>
      <c r="AY140" s="1101" t="n"/>
      <c r="AZ140" s="144" t="n"/>
      <c r="BA140" s="1101" t="n"/>
      <c r="BB140" s="1101" t="n"/>
      <c r="BC140" s="1101" t="n"/>
      <c r="BD140" s="1101" t="n"/>
      <c r="BE140" s="1101" t="n"/>
      <c r="BF140" s="1101" t="n"/>
      <c r="BG140" s="1101" t="n"/>
      <c r="BH140" s="1101" t="n"/>
      <c r="BI140" s="1101" t="n"/>
      <c r="BJ140" s="1101" t="n"/>
      <c r="BK140" s="1101" t="n"/>
      <c r="BL140" s="1101" t="n"/>
      <c r="BM140" s="1101" t="n"/>
      <c r="BN140" s="1101" t="n"/>
      <c r="BO140" s="1101" t="n"/>
      <c r="BP140" s="1101" t="n"/>
      <c r="BQ140" s="1101" t="n"/>
      <c r="BR140" s="1106" t="n"/>
      <c r="BS140" s="1106" t="n"/>
      <c r="BT140" s="1106" t="n"/>
      <c r="BU140" s="1106" t="n"/>
      <c r="BV140" s="1106" t="n"/>
      <c r="BW140" s="1106" t="n"/>
      <c r="BX140" s="1106" t="n"/>
      <c r="BY140" s="1106" t="n"/>
      <c r="BZ140" s="1106" t="n"/>
      <c r="CA140" s="1106" t="n"/>
      <c r="CB140" s="1106" t="n"/>
      <c r="CC140" s="1106" t="n"/>
      <c r="CD140" s="1106" t="n"/>
      <c r="CE140" s="1106" t="n"/>
      <c r="CF140" s="1106" t="n"/>
      <c r="CG140" s="1106" t="n"/>
      <c r="CH140" s="1106" t="n"/>
      <c r="CI140" s="1106" t="n"/>
      <c r="CJ140" s="1106" t="n"/>
      <c r="CK140" s="1101" t="n"/>
      <c r="CL140" s="1101" t="n"/>
      <c r="CM140" s="1101" t="n"/>
      <c r="CN140" s="1101" t="n"/>
      <c r="CO140" s="1101" t="n"/>
      <c r="CP140" s="1101" t="n"/>
      <c r="CQ140" s="1101" t="n"/>
      <c r="CR140" s="1101" t="n"/>
      <c r="CS140" s="1101" t="n"/>
      <c r="CT140" s="1101" t="n"/>
      <c r="CU140" s="1101" t="n"/>
      <c r="CV140" s="1101" t="n"/>
      <c r="CW140" s="1101" t="n"/>
      <c r="CX140" s="1101" t="n"/>
      <c r="CY140" s="1101" t="n"/>
      <c r="CZ140" s="1101" t="n"/>
      <c r="DA140" s="1101" t="n"/>
      <c r="DB140" s="1101" t="n"/>
      <c r="DC140" s="1101" t="n"/>
      <c r="DD140" s="1101" t="n"/>
      <c r="DE140" s="1101" t="n"/>
      <c r="DF140" s="1101" t="n"/>
      <c r="DG140" s="1101" t="n"/>
      <c r="DH140" s="1101" t="n"/>
      <c r="DI140" s="1101" t="n"/>
    </row>
    <row r="141" ht="16" customFormat="1" customHeight="1" s="140">
      <c r="A141" s="1101" t="n"/>
      <c r="B141" s="1101" t="n"/>
      <c r="C141" s="1101" t="n"/>
      <c r="D141" s="1101" t="n"/>
      <c r="E141" s="1101" t="n"/>
      <c r="F141" s="1101" t="n"/>
      <c r="G141" s="144" t="n"/>
      <c r="H141" s="1101" t="n"/>
      <c r="I141" s="1101" t="n"/>
      <c r="J141" s="1101" t="n"/>
      <c r="K141" s="1101" t="n"/>
      <c r="L141" s="1101" t="n"/>
      <c r="M141" s="178" t="n"/>
      <c r="N141" s="1101" t="n"/>
      <c r="O141" s="1101" t="n"/>
      <c r="P141" s="1101" t="n"/>
      <c r="Q141" s="1101" t="n"/>
      <c r="R141" s="1101" t="n"/>
      <c r="S141" s="1101" t="n"/>
      <c r="T141" s="230" t="n"/>
      <c r="U141" s="1101" t="n"/>
      <c r="V141" s="1101" t="n"/>
      <c r="W141" s="1101" t="n"/>
      <c r="X141" s="1101" t="n"/>
      <c r="Y141" s="1101" t="n"/>
      <c r="Z141" s="1101" t="n"/>
      <c r="AA141" s="144" t="n"/>
      <c r="AB141" s="1101" t="n"/>
      <c r="AC141" s="1101" t="n"/>
      <c r="AD141" s="1101" t="n"/>
      <c r="AE141" s="1101" t="n"/>
      <c r="AF141" s="1101" t="n"/>
      <c r="AG141" s="1101" t="n"/>
      <c r="AH141" s="144" t="n"/>
      <c r="AI141" s="1101" t="n"/>
      <c r="AJ141" s="1101" t="n"/>
      <c r="AK141" s="1101" t="n"/>
      <c r="AL141" s="1101" t="n"/>
      <c r="AM141" s="1101" t="n"/>
      <c r="AN141" s="1101" t="n"/>
      <c r="AO141" s="1101" t="n"/>
      <c r="AP141" s="1101" t="n"/>
      <c r="AQ141" s="1101" t="n"/>
      <c r="AR141" s="1101" t="n"/>
      <c r="AS141" s="1101" t="n"/>
      <c r="AT141" s="1101" t="n"/>
      <c r="AU141" s="1101" t="n"/>
      <c r="AV141" s="1101" t="n"/>
      <c r="AW141" s="1101" t="n"/>
      <c r="AX141" s="1101" t="n"/>
      <c r="AY141" s="1101" t="n"/>
      <c r="AZ141" s="144" t="n"/>
      <c r="BA141" s="1101" t="n"/>
      <c r="BB141" s="1101" t="n"/>
      <c r="BC141" s="1101" t="n"/>
      <c r="BD141" s="1101" t="n"/>
      <c r="BE141" s="1101" t="n"/>
      <c r="BF141" s="1101" t="n"/>
      <c r="BG141" s="1101" t="n"/>
      <c r="BH141" s="1101" t="n"/>
      <c r="BI141" s="1101" t="n"/>
      <c r="BJ141" s="1101" t="n"/>
      <c r="BK141" s="1101" t="n"/>
      <c r="BL141" s="1101" t="n"/>
      <c r="BM141" s="1101" t="n"/>
      <c r="BN141" s="1101" t="n"/>
      <c r="BO141" s="1101" t="n"/>
      <c r="BP141" s="1101" t="n"/>
      <c r="BQ141" s="1101" t="n"/>
      <c r="BR141" s="1106" t="n"/>
      <c r="BS141" s="1106" t="n"/>
      <c r="BT141" s="1106" t="n"/>
      <c r="BU141" s="1106" t="n"/>
      <c r="BV141" s="1106" t="n"/>
      <c r="BW141" s="1106" t="n"/>
      <c r="BX141" s="1106" t="n"/>
      <c r="BY141" s="1106" t="n"/>
      <c r="BZ141" s="1106" t="n"/>
      <c r="CA141" s="1106" t="n"/>
      <c r="CB141" s="1106" t="n"/>
      <c r="CC141" s="1106" t="n"/>
      <c r="CD141" s="1106" t="n"/>
      <c r="CE141" s="1106" t="n"/>
      <c r="CF141" s="1106" t="n"/>
      <c r="CG141" s="1106" t="n"/>
      <c r="CH141" s="1106" t="n"/>
      <c r="CI141" s="1106" t="n"/>
      <c r="CJ141" s="1106" t="n"/>
      <c r="CK141" s="1101" t="n"/>
      <c r="CL141" s="1101" t="n"/>
      <c r="CM141" s="1101" t="n"/>
      <c r="CN141" s="1101" t="n"/>
      <c r="CO141" s="1101" t="n"/>
      <c r="CP141" s="1101" t="n"/>
      <c r="CQ141" s="1101" t="n"/>
      <c r="CR141" s="1101" t="n"/>
      <c r="CS141" s="1101" t="n"/>
      <c r="CT141" s="1101" t="n"/>
      <c r="CU141" s="1101" t="n"/>
      <c r="CV141" s="1101" t="n"/>
      <c r="CW141" s="1101" t="n"/>
      <c r="CX141" s="1101" t="n"/>
      <c r="CY141" s="1101" t="n"/>
      <c r="CZ141" s="1101" t="n"/>
      <c r="DA141" s="1101" t="n"/>
      <c r="DB141" s="1101" t="n"/>
      <c r="DC141" s="1101" t="n"/>
      <c r="DD141" s="1101" t="n"/>
      <c r="DE141" s="1101" t="n"/>
      <c r="DF141" s="1101" t="n"/>
      <c r="DG141" s="1101" t="n"/>
      <c r="DH141" s="1101" t="n"/>
      <c r="DI141" s="1101" t="n"/>
    </row>
    <row r="142" ht="16" customFormat="1" customHeight="1" s="140">
      <c r="A142" s="1101" t="n"/>
      <c r="B142" s="1101" t="n"/>
      <c r="C142" s="1101" t="n"/>
      <c r="D142" s="1101" t="n"/>
      <c r="E142" s="1101" t="n"/>
      <c r="F142" s="1101" t="n"/>
      <c r="G142" s="144" t="n"/>
      <c r="H142" s="1101" t="n"/>
      <c r="I142" s="1101" t="n"/>
      <c r="J142" s="1101" t="n"/>
      <c r="K142" s="1101" t="n"/>
      <c r="L142" s="1101" t="n"/>
      <c r="M142" s="178" t="n"/>
      <c r="N142" s="1101" t="n"/>
      <c r="O142" s="1101" t="n"/>
      <c r="P142" s="1101" t="n"/>
      <c r="Q142" s="1101" t="n"/>
      <c r="R142" s="1101" t="n"/>
      <c r="S142" s="1101" t="n"/>
      <c r="T142" s="230" t="n"/>
      <c r="U142" s="1101" t="n"/>
      <c r="V142" s="1101" t="n"/>
      <c r="W142" s="1101" t="n"/>
      <c r="X142" s="1101" t="n"/>
      <c r="Y142" s="1101" t="n"/>
      <c r="Z142" s="1101" t="n"/>
      <c r="AA142" s="144" t="n"/>
      <c r="AB142" s="1101" t="n"/>
      <c r="AC142" s="1101" t="n"/>
      <c r="AD142" s="1101" t="n"/>
      <c r="AE142" s="1101" t="n"/>
      <c r="AF142" s="1101" t="n"/>
      <c r="AG142" s="1101" t="n"/>
      <c r="AH142" s="144" t="n"/>
      <c r="AI142" s="1101" t="n"/>
      <c r="AJ142" s="1101" t="n"/>
      <c r="AK142" s="1101" t="n"/>
      <c r="AL142" s="1101" t="n"/>
      <c r="AM142" s="1101" t="n"/>
      <c r="AN142" s="1101" t="n"/>
      <c r="AO142" s="1101" t="n"/>
      <c r="AP142" s="1101" t="n"/>
      <c r="AQ142" s="1101" t="n"/>
      <c r="AR142" s="1101" t="n"/>
      <c r="AS142" s="1101" t="n"/>
      <c r="AT142" s="1101" t="n"/>
      <c r="AU142" s="1101" t="n"/>
      <c r="AV142" s="1101" t="n"/>
      <c r="AW142" s="1101" t="n"/>
      <c r="AX142" s="1101" t="n"/>
      <c r="AY142" s="1101" t="n"/>
      <c r="AZ142" s="144" t="n"/>
      <c r="BA142" s="1101" t="n"/>
      <c r="BB142" s="1101" t="n"/>
      <c r="BC142" s="1101" t="n"/>
      <c r="BD142" s="1101" t="n"/>
      <c r="BE142" s="1101" t="n"/>
      <c r="BF142" s="1101" t="n"/>
      <c r="BG142" s="1101" t="n"/>
      <c r="BH142" s="1101" t="n"/>
      <c r="BI142" s="1101" t="n"/>
      <c r="BJ142" s="1101" t="n"/>
      <c r="BK142" s="1101" t="n"/>
      <c r="BL142" s="1101" t="n"/>
      <c r="BM142" s="1101" t="n"/>
      <c r="BN142" s="1101" t="n"/>
      <c r="BO142" s="1101" t="n"/>
      <c r="BP142" s="1101" t="n"/>
      <c r="BQ142" s="1101" t="n"/>
      <c r="BR142" s="1106" t="n"/>
      <c r="BS142" s="1106" t="n"/>
      <c r="BT142" s="1106" t="n"/>
      <c r="BU142" s="1106" t="n"/>
      <c r="BV142" s="1106" t="n"/>
      <c r="BW142" s="1106" t="n"/>
      <c r="BX142" s="1106" t="n"/>
      <c r="BY142" s="1106" t="n"/>
      <c r="BZ142" s="1106" t="n"/>
      <c r="CA142" s="1106" t="n"/>
      <c r="CB142" s="1106" t="n"/>
      <c r="CC142" s="1106" t="n"/>
      <c r="CD142" s="1106" t="n"/>
      <c r="CE142" s="1106" t="n"/>
      <c r="CF142" s="1106" t="n"/>
      <c r="CG142" s="1106" t="n"/>
      <c r="CH142" s="1106" t="n"/>
      <c r="CI142" s="1106" t="n"/>
      <c r="CJ142" s="1106" t="n"/>
      <c r="CK142" s="1101" t="n"/>
      <c r="CL142" s="1101" t="n"/>
      <c r="CM142" s="1101" t="n"/>
      <c r="CN142" s="1101" t="n"/>
      <c r="CO142" s="1101" t="n"/>
      <c r="CP142" s="1101" t="n"/>
      <c r="CQ142" s="1101" t="n"/>
      <c r="CR142" s="1101" t="n"/>
      <c r="CS142" s="1101" t="n"/>
      <c r="CT142" s="1101" t="n"/>
      <c r="CU142" s="1101" t="n"/>
      <c r="CV142" s="1101" t="n"/>
      <c r="CW142" s="1101" t="n"/>
      <c r="CX142" s="1101" t="n"/>
      <c r="CY142" s="1101" t="n"/>
      <c r="CZ142" s="1101" t="n"/>
      <c r="DA142" s="1101" t="n"/>
      <c r="DB142" s="1101" t="n"/>
      <c r="DC142" s="1101" t="n"/>
      <c r="DD142" s="1101" t="n"/>
      <c r="DE142" s="1101" t="n"/>
      <c r="DF142" s="1101" t="n"/>
      <c r="DG142" s="1101" t="n"/>
      <c r="DH142" s="1101" t="n"/>
      <c r="DI142" s="1101" t="n"/>
    </row>
    <row r="143" ht="16" customFormat="1" customHeight="1" s="140">
      <c r="A143" s="1101" t="n"/>
      <c r="B143" s="1101" t="n"/>
      <c r="C143" s="1101" t="n"/>
      <c r="D143" s="1101" t="n"/>
      <c r="E143" s="1101" t="n"/>
      <c r="F143" s="1101" t="n"/>
      <c r="G143" s="144" t="n"/>
      <c r="H143" s="1101" t="n"/>
      <c r="I143" s="1101" t="n"/>
      <c r="J143" s="1101" t="n"/>
      <c r="K143" s="1101" t="n"/>
      <c r="L143" s="1101" t="n"/>
      <c r="M143" s="178" t="n"/>
      <c r="N143" s="1101" t="n"/>
      <c r="O143" s="1101" t="n"/>
      <c r="P143" s="1101" t="n"/>
      <c r="Q143" s="1101" t="n"/>
      <c r="R143" s="1101" t="n"/>
      <c r="S143" s="1101" t="n"/>
      <c r="T143" s="230" t="n"/>
      <c r="U143" s="1101" t="n"/>
      <c r="V143" s="1101" t="n"/>
      <c r="W143" s="1101" t="n"/>
      <c r="X143" s="1101" t="n"/>
      <c r="Y143" s="1101" t="n"/>
      <c r="Z143" s="1101" t="n"/>
      <c r="AA143" s="144" t="n"/>
      <c r="AB143" s="1101" t="n"/>
      <c r="AC143" s="1101" t="n"/>
      <c r="AD143" s="1101" t="n"/>
      <c r="AE143" s="1101" t="n"/>
      <c r="AF143" s="1101" t="n"/>
      <c r="AG143" s="1101" t="n"/>
      <c r="AH143" s="144" t="n"/>
      <c r="AI143" s="1101" t="n"/>
      <c r="AJ143" s="1101" t="n"/>
      <c r="AK143" s="1101" t="n"/>
      <c r="AL143" s="1101" t="n"/>
      <c r="AM143" s="1101" t="n"/>
      <c r="AN143" s="1101" t="n"/>
      <c r="AO143" s="1101" t="n"/>
      <c r="AP143" s="1101" t="n"/>
      <c r="AQ143" s="1101" t="n"/>
      <c r="AR143" s="1101" t="n"/>
      <c r="AS143" s="1101" t="n"/>
      <c r="AT143" s="1101" t="n"/>
      <c r="AU143" s="1101" t="n"/>
      <c r="AV143" s="1101" t="n"/>
      <c r="AW143" s="1101" t="n"/>
      <c r="AX143" s="1101" t="n"/>
      <c r="AY143" s="1101" t="n"/>
      <c r="AZ143" s="144" t="n"/>
      <c r="BA143" s="1101" t="n"/>
      <c r="BB143" s="1101" t="n"/>
      <c r="BC143" s="1101" t="n"/>
      <c r="BD143" s="1101" t="n"/>
      <c r="BE143" s="1101" t="n"/>
      <c r="BF143" s="1101" t="n"/>
      <c r="BG143" s="1101" t="n"/>
      <c r="BH143" s="1101" t="n"/>
      <c r="BI143" s="1101" t="n"/>
      <c r="BJ143" s="1101" t="n"/>
      <c r="BK143" s="1101" t="n"/>
      <c r="BL143" s="1101" t="n"/>
      <c r="BM143" s="1101" t="n"/>
      <c r="BN143" s="1101" t="n"/>
      <c r="BO143" s="1101" t="n"/>
      <c r="BP143" s="1101" t="n"/>
      <c r="BQ143" s="1101" t="n"/>
      <c r="BR143" s="1106" t="n"/>
      <c r="BS143" s="1106" t="n"/>
      <c r="BT143" s="1106" t="n"/>
      <c r="BU143" s="1106" t="n"/>
      <c r="BV143" s="1106" t="n"/>
      <c r="BW143" s="1106" t="n"/>
      <c r="BX143" s="1106" t="n"/>
      <c r="BY143" s="1106" t="n"/>
      <c r="BZ143" s="1106" t="n"/>
      <c r="CA143" s="1106" t="n"/>
      <c r="CB143" s="1106" t="n"/>
      <c r="CC143" s="1106" t="n"/>
      <c r="CD143" s="1106" t="n"/>
      <c r="CE143" s="1106" t="n"/>
      <c r="CF143" s="1106" t="n"/>
      <c r="CG143" s="1106" t="n"/>
      <c r="CH143" s="1106" t="n"/>
      <c r="CI143" s="1106" t="n"/>
      <c r="CJ143" s="1106" t="n"/>
      <c r="CK143" s="1101" t="n"/>
      <c r="CL143" s="1101" t="n"/>
      <c r="CM143" s="1101" t="n"/>
      <c r="CN143" s="1101" t="n"/>
      <c r="CO143" s="1101" t="n"/>
      <c r="CP143" s="1101" t="n"/>
      <c r="CQ143" s="1101" t="n"/>
      <c r="CR143" s="1101" t="n"/>
      <c r="CS143" s="1101" t="n"/>
      <c r="CT143" s="1101" t="n"/>
      <c r="CU143" s="1101" t="n"/>
      <c r="CV143" s="1101" t="n"/>
      <c r="CW143" s="1101" t="n"/>
      <c r="CX143" s="1101" t="n"/>
      <c r="CY143" s="1101" t="n"/>
      <c r="CZ143" s="1101" t="n"/>
      <c r="DA143" s="1101" t="n"/>
      <c r="DB143" s="1101" t="n"/>
      <c r="DC143" s="1101" t="n"/>
      <c r="DD143" s="1101" t="n"/>
      <c r="DE143" s="1101" t="n"/>
      <c r="DF143" s="1101" t="n"/>
      <c r="DG143" s="1101" t="n"/>
      <c r="DH143" s="1101" t="n"/>
      <c r="DI143" s="1101" t="n"/>
    </row>
    <row r="144" ht="16" customFormat="1" customHeight="1" s="140">
      <c r="A144" s="1101" t="n"/>
      <c r="B144" s="1101" t="n"/>
      <c r="C144" s="1101" t="n"/>
      <c r="D144" s="1101" t="n"/>
      <c r="E144" s="1101" t="n"/>
      <c r="F144" s="1101" t="n"/>
      <c r="G144" s="144" t="n"/>
      <c r="H144" s="1101" t="n"/>
      <c r="I144" s="1101" t="n"/>
      <c r="J144" s="1101" t="n"/>
      <c r="K144" s="1101" t="n"/>
      <c r="L144" s="1101" t="n"/>
      <c r="M144" s="178" t="n"/>
      <c r="N144" s="1101" t="n"/>
      <c r="O144" s="1101" t="n"/>
      <c r="P144" s="1101" t="n"/>
      <c r="Q144" s="1101" t="n"/>
      <c r="R144" s="1101" t="n"/>
      <c r="S144" s="1101" t="n"/>
      <c r="T144" s="230" t="n"/>
      <c r="U144" s="1101" t="n"/>
      <c r="V144" s="1101" t="n"/>
      <c r="W144" s="1101" t="n"/>
      <c r="X144" s="1101" t="n"/>
      <c r="Y144" s="1101" t="n"/>
      <c r="Z144" s="1101" t="n"/>
      <c r="AA144" s="144" t="n"/>
      <c r="AB144" s="1101" t="n"/>
      <c r="AC144" s="1101" t="n"/>
      <c r="AD144" s="1101" t="n"/>
      <c r="AE144" s="1101" t="n"/>
      <c r="AF144" s="1101" t="n"/>
      <c r="AG144" s="1101" t="n"/>
      <c r="AH144" s="144" t="n"/>
      <c r="AI144" s="1101" t="n"/>
      <c r="AJ144" s="1101" t="n"/>
      <c r="AK144" s="1101" t="n"/>
      <c r="AL144" s="1101" t="n"/>
      <c r="AM144" s="1101" t="n"/>
      <c r="AN144" s="1101" t="n"/>
      <c r="AO144" s="1101" t="n"/>
      <c r="AP144" s="1101" t="n"/>
      <c r="AQ144" s="1101" t="n"/>
      <c r="AR144" s="1101" t="n"/>
      <c r="AS144" s="1101" t="n"/>
      <c r="AT144" s="1101" t="n"/>
      <c r="AU144" s="1101" t="n"/>
      <c r="AV144" s="1101" t="n"/>
      <c r="AW144" s="1101" t="n"/>
      <c r="AX144" s="1101" t="n"/>
      <c r="AY144" s="1101" t="n"/>
      <c r="AZ144" s="144" t="n"/>
      <c r="BA144" s="1101" t="n"/>
      <c r="BB144" s="1101" t="n"/>
      <c r="BC144" s="1101" t="n"/>
      <c r="BD144" s="1101" t="n"/>
      <c r="BE144" s="1101" t="n"/>
      <c r="BF144" s="1101" t="n"/>
      <c r="BG144" s="1101" t="n"/>
      <c r="BH144" s="1101" t="n"/>
      <c r="BI144" s="1101" t="n"/>
      <c r="BJ144" s="1101" t="n"/>
      <c r="BK144" s="1101" t="n"/>
      <c r="BL144" s="1101" t="n"/>
      <c r="BM144" s="1101" t="n"/>
      <c r="BN144" s="1101" t="n"/>
      <c r="BO144" s="1101" t="n"/>
      <c r="BP144" s="1101" t="n"/>
      <c r="BQ144" s="1101" t="n"/>
      <c r="BR144" s="1106" t="n"/>
      <c r="BS144" s="1106" t="n"/>
      <c r="BT144" s="1106" t="n"/>
      <c r="BU144" s="1106" t="n"/>
      <c r="BV144" s="1106" t="n"/>
      <c r="BW144" s="1106" t="n"/>
      <c r="BX144" s="1106" t="n"/>
      <c r="BY144" s="1106" t="n"/>
      <c r="BZ144" s="1106" t="n"/>
      <c r="CA144" s="1106" t="n"/>
      <c r="CB144" s="1106" t="n"/>
      <c r="CC144" s="1106" t="n"/>
      <c r="CD144" s="1106" t="n"/>
      <c r="CE144" s="1106" t="n"/>
      <c r="CF144" s="1106" t="n"/>
      <c r="CG144" s="1106" t="n"/>
      <c r="CH144" s="1106" t="n"/>
      <c r="CI144" s="1106" t="n"/>
      <c r="CJ144" s="1106" t="n"/>
      <c r="CK144" s="1101" t="n"/>
      <c r="CL144" s="1101" t="n"/>
      <c r="CM144" s="1101" t="n"/>
      <c r="CN144" s="1101" t="n"/>
      <c r="CO144" s="1101" t="n"/>
      <c r="CP144" s="1101" t="n"/>
      <c r="CQ144" s="1101" t="n"/>
      <c r="CR144" s="1101" t="n"/>
      <c r="CS144" s="1101" t="n"/>
      <c r="CT144" s="1101" t="n"/>
      <c r="CU144" s="1101" t="n"/>
      <c r="CV144" s="1101" t="n"/>
      <c r="CW144" s="1101" t="n"/>
      <c r="CX144" s="1101" t="n"/>
      <c r="CY144" s="1101" t="n"/>
      <c r="CZ144" s="1101" t="n"/>
      <c r="DA144" s="1101" t="n"/>
      <c r="DB144" s="1101" t="n"/>
      <c r="DC144" s="1101" t="n"/>
      <c r="DD144" s="1101" t="n"/>
      <c r="DE144" s="1101" t="n"/>
      <c r="DF144" s="1101" t="n"/>
      <c r="DG144" s="1101" t="n"/>
      <c r="DH144" s="1101" t="n"/>
      <c r="DI144" s="1101" t="n"/>
    </row>
    <row r="145" ht="16" customFormat="1" customHeight="1" s="140">
      <c r="A145" s="1101" t="n"/>
      <c r="B145" s="1101" t="n"/>
      <c r="C145" s="1101" t="n"/>
      <c r="D145" s="1101" t="n"/>
      <c r="E145" s="1101" t="n"/>
      <c r="F145" s="1101" t="n"/>
      <c r="G145" s="144" t="n"/>
      <c r="H145" s="1101" t="n"/>
      <c r="I145" s="1101" t="n"/>
      <c r="J145" s="1101" t="n"/>
      <c r="K145" s="1101" t="n"/>
      <c r="L145" s="1101" t="n"/>
      <c r="M145" s="178" t="n"/>
      <c r="N145" s="1101" t="n"/>
      <c r="O145" s="1101" t="n"/>
      <c r="P145" s="1101" t="n"/>
      <c r="Q145" s="1101" t="n"/>
      <c r="R145" s="1101" t="n"/>
      <c r="S145" s="1101" t="n"/>
      <c r="T145" s="230" t="n"/>
      <c r="U145" s="1101" t="n"/>
      <c r="V145" s="1101" t="n"/>
      <c r="W145" s="1101" t="n"/>
      <c r="X145" s="1101" t="n"/>
      <c r="Y145" s="1101" t="n"/>
      <c r="Z145" s="1101" t="n"/>
      <c r="AA145" s="144" t="n"/>
      <c r="AB145" s="1101" t="n"/>
      <c r="AC145" s="1101" t="n"/>
      <c r="AD145" s="1101" t="n"/>
      <c r="AE145" s="1101" t="n"/>
      <c r="AF145" s="1101" t="n"/>
      <c r="AG145" s="1101" t="n"/>
      <c r="AH145" s="144" t="n"/>
      <c r="AI145" s="1101" t="n"/>
      <c r="AJ145" s="1101" t="n"/>
      <c r="AK145" s="1101" t="n"/>
      <c r="AL145" s="1101" t="n"/>
      <c r="AM145" s="1101" t="n"/>
      <c r="AN145" s="1101" t="n"/>
      <c r="AO145" s="1101" t="n"/>
      <c r="AP145" s="1101" t="n"/>
      <c r="AQ145" s="1101" t="n"/>
      <c r="AR145" s="1101" t="n"/>
      <c r="AS145" s="1101" t="n"/>
      <c r="AT145" s="1101" t="n"/>
      <c r="AU145" s="1101" t="n"/>
      <c r="AV145" s="1101" t="n"/>
      <c r="AW145" s="1101" t="n"/>
      <c r="AX145" s="1101" t="n"/>
      <c r="AY145" s="1101" t="n"/>
      <c r="AZ145" s="144" t="n"/>
      <c r="BA145" s="1101" t="n"/>
      <c r="BB145" s="1101" t="n"/>
      <c r="BC145" s="1101" t="n"/>
      <c r="BD145" s="1101" t="n"/>
      <c r="BE145" s="1101" t="n"/>
      <c r="BF145" s="1101" t="n"/>
      <c r="BG145" s="1101" t="n"/>
      <c r="BH145" s="1101" t="n"/>
      <c r="BI145" s="1101" t="n"/>
      <c r="BJ145" s="1101" t="n"/>
      <c r="BK145" s="1101" t="n"/>
      <c r="BL145" s="1101" t="n"/>
      <c r="BM145" s="1101" t="n"/>
      <c r="BN145" s="1101" t="n"/>
      <c r="BO145" s="1101" t="n"/>
      <c r="BP145" s="1101" t="n"/>
      <c r="BQ145" s="1101" t="n"/>
      <c r="BR145" s="1106" t="n"/>
      <c r="BS145" s="1106" t="n"/>
      <c r="BT145" s="1106" t="n"/>
      <c r="BU145" s="1106" t="n"/>
      <c r="BV145" s="1106" t="n"/>
      <c r="BW145" s="1106" t="n"/>
      <c r="BX145" s="1106" t="n"/>
      <c r="BY145" s="1106" t="n"/>
      <c r="BZ145" s="1106" t="n"/>
      <c r="CA145" s="1106" t="n"/>
      <c r="CB145" s="1106" t="n"/>
      <c r="CC145" s="1106" t="n"/>
      <c r="CD145" s="1106" t="n"/>
      <c r="CE145" s="1106" t="n"/>
      <c r="CF145" s="1106" t="n"/>
      <c r="CG145" s="1106" t="n"/>
      <c r="CH145" s="1106" t="n"/>
      <c r="CI145" s="1106" t="n"/>
      <c r="CJ145" s="1106" t="n"/>
      <c r="CK145" s="1101" t="n"/>
      <c r="CL145" s="1101" t="n"/>
      <c r="CM145" s="1101" t="n"/>
      <c r="CN145" s="1101" t="n"/>
      <c r="CO145" s="1101" t="n"/>
      <c r="CP145" s="1101" t="n"/>
      <c r="CQ145" s="1101" t="n"/>
      <c r="CR145" s="1101" t="n"/>
      <c r="CS145" s="1101" t="n"/>
      <c r="CT145" s="1101" t="n"/>
      <c r="CU145" s="1101" t="n"/>
      <c r="CV145" s="1101" t="n"/>
      <c r="CW145" s="1101" t="n"/>
      <c r="CX145" s="1101" t="n"/>
      <c r="CY145" s="1101" t="n"/>
      <c r="CZ145" s="1101" t="n"/>
      <c r="DA145" s="1101" t="n"/>
      <c r="DB145" s="1101" t="n"/>
      <c r="DC145" s="1101" t="n"/>
      <c r="DD145" s="1101" t="n"/>
      <c r="DE145" s="1101" t="n"/>
      <c r="DF145" s="1101" t="n"/>
      <c r="DG145" s="1101" t="n"/>
      <c r="DH145" s="1101" t="n"/>
      <c r="DI145" s="1101" t="n"/>
    </row>
    <row r="146" ht="16" customFormat="1" customHeight="1" s="140">
      <c r="A146" s="1101" t="n"/>
      <c r="B146" s="1101" t="n"/>
      <c r="C146" s="1101" t="n"/>
      <c r="D146" s="1101" t="n"/>
      <c r="E146" s="1101" t="n"/>
      <c r="F146" s="1101" t="n"/>
      <c r="G146" s="144" t="n"/>
      <c r="H146" s="1101" t="n"/>
      <c r="I146" s="1101" t="n"/>
      <c r="J146" s="1101" t="n"/>
      <c r="K146" s="1101" t="n"/>
      <c r="L146" s="1101" t="n"/>
      <c r="M146" s="178" t="n"/>
      <c r="N146" s="1101" t="n"/>
      <c r="O146" s="1101" t="n"/>
      <c r="P146" s="1101" t="n"/>
      <c r="Q146" s="1101" t="n"/>
      <c r="R146" s="1101" t="n"/>
      <c r="S146" s="1101" t="n"/>
      <c r="T146" s="230" t="n"/>
      <c r="U146" s="1101" t="n"/>
      <c r="V146" s="1101" t="n"/>
      <c r="W146" s="1101" t="n"/>
      <c r="X146" s="1101" t="n"/>
      <c r="Y146" s="1101" t="n"/>
      <c r="Z146" s="1101" t="n"/>
      <c r="AA146" s="144" t="n"/>
      <c r="AB146" s="1101" t="n"/>
      <c r="AC146" s="1101" t="n"/>
      <c r="AD146" s="1101" t="n"/>
      <c r="AE146" s="1101" t="n"/>
      <c r="AF146" s="1101" t="n"/>
      <c r="AG146" s="1101" t="n"/>
      <c r="AH146" s="144" t="n"/>
      <c r="AI146" s="1101" t="n"/>
      <c r="AJ146" s="1101" t="n"/>
      <c r="AK146" s="1101" t="n"/>
      <c r="AL146" s="1101" t="n"/>
      <c r="AM146" s="1101" t="n"/>
      <c r="AN146" s="1101" t="n"/>
      <c r="AO146" s="1101" t="n"/>
      <c r="AP146" s="1101" t="n"/>
      <c r="AQ146" s="1101" t="n"/>
      <c r="AR146" s="1101" t="n"/>
      <c r="AS146" s="1101" t="n"/>
      <c r="AT146" s="1101" t="n"/>
      <c r="AU146" s="1101" t="n"/>
      <c r="AV146" s="1101" t="n"/>
      <c r="AW146" s="1101" t="n"/>
      <c r="AX146" s="1101" t="n"/>
      <c r="AY146" s="1101" t="n"/>
      <c r="AZ146" s="144" t="n"/>
      <c r="BA146" s="1101" t="n"/>
      <c r="BB146" s="1101" t="n"/>
      <c r="BC146" s="1101" t="n"/>
      <c r="BD146" s="1101" t="n"/>
      <c r="BE146" s="1101" t="n"/>
      <c r="BF146" s="1101" t="n"/>
      <c r="BG146" s="1101" t="n"/>
      <c r="BH146" s="1101" t="n"/>
      <c r="BI146" s="1101" t="n"/>
      <c r="BJ146" s="1101" t="n"/>
      <c r="BK146" s="1101" t="n"/>
      <c r="BL146" s="1101" t="n"/>
      <c r="BM146" s="1101" t="n"/>
      <c r="BN146" s="1101" t="n"/>
      <c r="BO146" s="1101" t="n"/>
      <c r="BP146" s="1101" t="n"/>
      <c r="BQ146" s="1101" t="n"/>
      <c r="BR146" s="1106" t="n"/>
      <c r="BS146" s="1106" t="n"/>
      <c r="BT146" s="1106" t="n"/>
      <c r="BU146" s="1106" t="n"/>
      <c r="BV146" s="1106" t="n"/>
      <c r="BW146" s="1106" t="n"/>
      <c r="BX146" s="1106" t="n"/>
      <c r="BY146" s="1106" t="n"/>
      <c r="BZ146" s="1106" t="n"/>
      <c r="CA146" s="1106" t="n"/>
      <c r="CB146" s="1106" t="n"/>
      <c r="CC146" s="1106" t="n"/>
      <c r="CD146" s="1106" t="n"/>
      <c r="CE146" s="1106" t="n"/>
      <c r="CF146" s="1106" t="n"/>
      <c r="CG146" s="1106" t="n"/>
      <c r="CH146" s="1106" t="n"/>
      <c r="CI146" s="1106" t="n"/>
      <c r="CJ146" s="1106" t="n"/>
      <c r="CK146" s="1101" t="n"/>
      <c r="CL146" s="1101" t="n"/>
      <c r="CM146" s="1101" t="n"/>
      <c r="CN146" s="1101" t="n"/>
      <c r="CO146" s="1101" t="n"/>
      <c r="CP146" s="1101" t="n"/>
      <c r="CQ146" s="1101" t="n"/>
      <c r="CR146" s="1101" t="n"/>
      <c r="CS146" s="1101" t="n"/>
      <c r="CT146" s="1101" t="n"/>
      <c r="CU146" s="1101" t="n"/>
      <c r="CV146" s="1101" t="n"/>
      <c r="CW146" s="1101" t="n"/>
      <c r="CX146" s="1101" t="n"/>
      <c r="CY146" s="1101" t="n"/>
      <c r="CZ146" s="1101" t="n"/>
      <c r="DA146" s="1101" t="n"/>
      <c r="DB146" s="1101" t="n"/>
      <c r="DC146" s="1101" t="n"/>
      <c r="DD146" s="1101" t="n"/>
      <c r="DE146" s="1101" t="n"/>
      <c r="DF146" s="1101" t="n"/>
      <c r="DG146" s="1101" t="n"/>
      <c r="DH146" s="1101" t="n"/>
      <c r="DI146" s="1101" t="n"/>
    </row>
    <row r="147" ht="16" customFormat="1" customHeight="1" s="140">
      <c r="A147" s="1101" t="n"/>
      <c r="B147" s="1101" t="n"/>
      <c r="C147" s="1101" t="n"/>
      <c r="D147" s="1101" t="n"/>
      <c r="E147" s="1101" t="n"/>
      <c r="F147" s="1101" t="n"/>
      <c r="G147" s="144" t="n"/>
      <c r="H147" s="1101" t="n"/>
      <c r="I147" s="1101" t="n"/>
      <c r="J147" s="1101" t="n"/>
      <c r="K147" s="1101" t="n"/>
      <c r="L147" s="1101" t="n"/>
      <c r="M147" s="178" t="n"/>
      <c r="N147" s="1101" t="n"/>
      <c r="O147" s="1101" t="n"/>
      <c r="P147" s="1101" t="n"/>
      <c r="Q147" s="1101" t="n"/>
      <c r="R147" s="1101" t="n"/>
      <c r="S147" s="1101" t="n"/>
      <c r="T147" s="230" t="n"/>
      <c r="U147" s="1101" t="n"/>
      <c r="V147" s="1101" t="n"/>
      <c r="W147" s="1101" t="n"/>
      <c r="X147" s="1101" t="n"/>
      <c r="Y147" s="1101" t="n"/>
      <c r="Z147" s="1101" t="n"/>
      <c r="AA147" s="144" t="n"/>
      <c r="AB147" s="1101" t="n"/>
      <c r="AC147" s="1101" t="n"/>
      <c r="AD147" s="1101" t="n"/>
      <c r="AE147" s="1101" t="n"/>
      <c r="AF147" s="1101" t="n"/>
      <c r="AG147" s="1101" t="n"/>
      <c r="AH147" s="144" t="n"/>
      <c r="AI147" s="1101" t="n"/>
      <c r="AJ147" s="1101" t="n"/>
      <c r="AK147" s="1101" t="n"/>
      <c r="AL147" s="1101" t="n"/>
      <c r="AM147" s="1101" t="n"/>
      <c r="AN147" s="1101" t="n"/>
      <c r="AO147" s="1101" t="n"/>
      <c r="AP147" s="1101" t="n"/>
      <c r="AQ147" s="1101" t="n"/>
      <c r="AR147" s="1101" t="n"/>
      <c r="AS147" s="1101" t="n"/>
      <c r="AT147" s="1101" t="n"/>
      <c r="AU147" s="1101" t="n"/>
      <c r="AV147" s="1101" t="n"/>
      <c r="AW147" s="1101" t="n"/>
      <c r="AX147" s="1101" t="n"/>
      <c r="AY147" s="1101" t="n"/>
      <c r="AZ147" s="144" t="n"/>
      <c r="BA147" s="1101" t="n"/>
      <c r="BB147" s="1101" t="n"/>
      <c r="BC147" s="1101" t="n"/>
      <c r="BD147" s="1101" t="n"/>
      <c r="BE147" s="1101" t="n"/>
      <c r="BF147" s="1101" t="n"/>
      <c r="BG147" s="1101" t="n"/>
      <c r="BH147" s="1101" t="n"/>
      <c r="BI147" s="1101" t="n"/>
      <c r="BJ147" s="1101" t="n"/>
      <c r="BK147" s="1101" t="n"/>
      <c r="BL147" s="1101" t="n"/>
      <c r="BM147" s="1101" t="n"/>
      <c r="BN147" s="1101" t="n"/>
      <c r="BO147" s="1101" t="n"/>
      <c r="BP147" s="1101" t="n"/>
      <c r="BQ147" s="1101" t="n"/>
      <c r="BR147" s="1106" t="n"/>
      <c r="BS147" s="1106" t="n"/>
      <c r="BT147" s="1106" t="n"/>
      <c r="BU147" s="1106" t="n"/>
      <c r="BV147" s="1106" t="n"/>
      <c r="BW147" s="1106" t="n"/>
      <c r="BX147" s="1106" t="n"/>
      <c r="BY147" s="1106" t="n"/>
      <c r="BZ147" s="1106" t="n"/>
      <c r="CA147" s="1106" t="n"/>
      <c r="CB147" s="1106" t="n"/>
      <c r="CC147" s="1106" t="n"/>
      <c r="CD147" s="1106" t="n"/>
      <c r="CE147" s="1106" t="n"/>
      <c r="CF147" s="1106" t="n"/>
      <c r="CG147" s="1106" t="n"/>
      <c r="CH147" s="1106" t="n"/>
      <c r="CI147" s="1106" t="n"/>
      <c r="CJ147" s="1106" t="n"/>
      <c r="CK147" s="1101" t="n"/>
      <c r="CL147" s="1101" t="n"/>
      <c r="CM147" s="1101" t="n"/>
      <c r="CN147" s="1101" t="n"/>
      <c r="CO147" s="1101" t="n"/>
      <c r="CP147" s="1101" t="n"/>
      <c r="CQ147" s="1101" t="n"/>
      <c r="CR147" s="1101" t="n"/>
      <c r="CS147" s="1101" t="n"/>
      <c r="CT147" s="1101" t="n"/>
      <c r="CU147" s="1101" t="n"/>
      <c r="CV147" s="1101" t="n"/>
      <c r="CW147" s="1101" t="n"/>
      <c r="CX147" s="1101" t="n"/>
      <c r="CY147" s="1101" t="n"/>
      <c r="CZ147" s="1101" t="n"/>
      <c r="DA147" s="1101" t="n"/>
      <c r="DB147" s="1101" t="n"/>
      <c r="DC147" s="1101" t="n"/>
      <c r="DD147" s="1101" t="n"/>
      <c r="DE147" s="1101" t="n"/>
      <c r="DF147" s="1101" t="n"/>
      <c r="DG147" s="1101" t="n"/>
      <c r="DH147" s="1101" t="n"/>
      <c r="DI147" s="1101" t="n"/>
    </row>
    <row r="148" ht="16" customFormat="1" customHeight="1" s="140">
      <c r="A148" s="1101" t="n"/>
      <c r="B148" s="1101" t="n"/>
      <c r="C148" s="1101" t="n"/>
      <c r="D148" s="1101" t="n"/>
      <c r="E148" s="1101" t="n"/>
      <c r="F148" s="1101" t="n"/>
      <c r="G148" s="144" t="n"/>
      <c r="H148" s="1101" t="n"/>
      <c r="I148" s="1101" t="n"/>
      <c r="J148" s="1101" t="n"/>
      <c r="K148" s="1101" t="n"/>
      <c r="L148" s="1101" t="n"/>
      <c r="M148" s="178" t="n"/>
      <c r="N148" s="1101" t="n"/>
      <c r="O148" s="1101" t="n"/>
      <c r="P148" s="1101" t="n"/>
      <c r="Q148" s="1101" t="n"/>
      <c r="R148" s="1101" t="n"/>
      <c r="S148" s="1101" t="n"/>
      <c r="T148" s="230" t="n"/>
      <c r="U148" s="1101" t="n"/>
      <c r="V148" s="1101" t="n"/>
      <c r="W148" s="1101" t="n"/>
      <c r="X148" s="1101" t="n"/>
      <c r="Y148" s="1101" t="n"/>
      <c r="Z148" s="1101" t="n"/>
      <c r="AA148" s="144" t="n"/>
      <c r="AB148" s="1101" t="n"/>
      <c r="AC148" s="1101" t="n"/>
      <c r="AD148" s="1101" t="n"/>
      <c r="AE148" s="1101" t="n"/>
      <c r="AF148" s="1101" t="n"/>
      <c r="AG148" s="1101" t="n"/>
      <c r="AH148" s="144" t="n"/>
      <c r="AI148" s="1101" t="n"/>
      <c r="AJ148" s="1101" t="n"/>
      <c r="AK148" s="1101" t="n"/>
      <c r="AL148" s="1101" t="n"/>
      <c r="AM148" s="1101" t="n"/>
      <c r="AN148" s="1101" t="n"/>
      <c r="AO148" s="1101" t="n"/>
      <c r="AP148" s="1101" t="n"/>
      <c r="AQ148" s="1101" t="n"/>
      <c r="AR148" s="1101" t="n"/>
      <c r="AS148" s="1101" t="n"/>
      <c r="AT148" s="1101" t="n"/>
      <c r="AU148" s="1101" t="n"/>
      <c r="AV148" s="1101" t="n"/>
      <c r="AW148" s="1101" t="n"/>
      <c r="AX148" s="1101" t="n"/>
      <c r="AY148" s="1101" t="n"/>
      <c r="AZ148" s="144" t="n"/>
      <c r="BA148" s="1101" t="n"/>
      <c r="BB148" s="1101" t="n"/>
      <c r="BC148" s="1101" t="n"/>
      <c r="BD148" s="1101" t="n"/>
      <c r="BE148" s="1101" t="n"/>
      <c r="BF148" s="1101" t="n"/>
      <c r="BG148" s="1101" t="n"/>
      <c r="BH148" s="1101" t="n"/>
      <c r="BI148" s="1101" t="n"/>
      <c r="BJ148" s="1101" t="n"/>
      <c r="BK148" s="1101" t="n"/>
      <c r="BL148" s="1101" t="n"/>
      <c r="BM148" s="1101" t="n"/>
      <c r="BN148" s="1101" t="n"/>
      <c r="BO148" s="1101" t="n"/>
      <c r="BP148" s="1101" t="n"/>
      <c r="BQ148" s="1101" t="n"/>
      <c r="BR148" s="1106" t="n"/>
      <c r="BS148" s="1106" t="n"/>
      <c r="BT148" s="1106" t="n"/>
      <c r="BU148" s="1106" t="n"/>
      <c r="BV148" s="1106" t="n"/>
      <c r="BW148" s="1106" t="n"/>
      <c r="BX148" s="1106" t="n"/>
      <c r="BY148" s="1106" t="n"/>
      <c r="BZ148" s="1106" t="n"/>
      <c r="CA148" s="1106" t="n"/>
      <c r="CB148" s="1106" t="n"/>
      <c r="CC148" s="1106" t="n"/>
      <c r="CD148" s="1106" t="n"/>
      <c r="CE148" s="1106" t="n"/>
      <c r="CF148" s="1106" t="n"/>
      <c r="CG148" s="1106" t="n"/>
      <c r="CH148" s="1106" t="n"/>
      <c r="CI148" s="1106" t="n"/>
      <c r="CJ148" s="1106" t="n"/>
      <c r="CK148" s="1101" t="n"/>
      <c r="CL148" s="1101" t="n"/>
      <c r="CM148" s="1101" t="n"/>
      <c r="CN148" s="1101" t="n"/>
      <c r="CO148" s="1101" t="n"/>
      <c r="CP148" s="1101" t="n"/>
      <c r="CQ148" s="1101" t="n"/>
      <c r="CR148" s="1101" t="n"/>
      <c r="CS148" s="1101" t="n"/>
      <c r="CT148" s="1101" t="n"/>
      <c r="CU148" s="1101" t="n"/>
      <c r="CV148" s="1101" t="n"/>
      <c r="CW148" s="1101" t="n"/>
      <c r="CX148" s="1101" t="n"/>
      <c r="CY148" s="1101" t="n"/>
      <c r="CZ148" s="1101" t="n"/>
      <c r="DA148" s="1101" t="n"/>
      <c r="DB148" s="1101" t="n"/>
      <c r="DC148" s="1101" t="n"/>
      <c r="DD148" s="1101" t="n"/>
      <c r="DE148" s="1101" t="n"/>
      <c r="DF148" s="1101" t="n"/>
      <c r="DG148" s="1101" t="n"/>
      <c r="DH148" s="1101" t="n"/>
      <c r="DI148" s="1101" t="n"/>
    </row>
    <row r="149" ht="16" customFormat="1" customHeight="1" s="140">
      <c r="A149" s="1101" t="n"/>
      <c r="B149" s="1101" t="n"/>
      <c r="C149" s="1101" t="n"/>
      <c r="D149" s="1101" t="n"/>
      <c r="E149" s="1101" t="n"/>
      <c r="F149" s="1101" t="n"/>
      <c r="G149" s="144" t="n"/>
      <c r="H149" s="1101" t="n"/>
      <c r="I149" s="1101" t="n"/>
      <c r="J149" s="1101" t="n"/>
      <c r="K149" s="1101" t="n"/>
      <c r="L149" s="1101" t="n"/>
      <c r="M149" s="178" t="n"/>
      <c r="N149" s="1101" t="n"/>
      <c r="O149" s="1101" t="n"/>
      <c r="P149" s="1101" t="n"/>
      <c r="Q149" s="1101" t="n"/>
      <c r="R149" s="1101" t="n"/>
      <c r="S149" s="1101" t="n"/>
      <c r="T149" s="230" t="n"/>
      <c r="U149" s="1101" t="n"/>
      <c r="V149" s="1101" t="n"/>
      <c r="W149" s="1101" t="n"/>
      <c r="X149" s="1101" t="n"/>
      <c r="Y149" s="1101" t="n"/>
      <c r="Z149" s="1101" t="n"/>
      <c r="AA149" s="144" t="n"/>
      <c r="AB149" s="1101" t="n"/>
      <c r="AC149" s="1101" t="n"/>
      <c r="AD149" s="1101" t="n"/>
      <c r="AE149" s="1101" t="n"/>
      <c r="AF149" s="1101" t="n"/>
      <c r="AG149" s="1101" t="n"/>
      <c r="AH149" s="144" t="n"/>
      <c r="AI149" s="1101" t="n"/>
      <c r="AJ149" s="1101" t="n"/>
      <c r="AK149" s="1101" t="n"/>
      <c r="AL149" s="1101" t="n"/>
      <c r="AM149" s="1101" t="n"/>
      <c r="AN149" s="1101" t="n"/>
      <c r="AO149" s="1101" t="n"/>
      <c r="AP149" s="1101" t="n"/>
      <c r="AQ149" s="1101" t="n"/>
      <c r="AR149" s="1101" t="n"/>
      <c r="AS149" s="1101" t="n"/>
      <c r="AT149" s="1101" t="n"/>
      <c r="AU149" s="1101" t="n"/>
      <c r="AV149" s="1101" t="n"/>
      <c r="AW149" s="1101" t="n"/>
      <c r="AX149" s="1101" t="n"/>
      <c r="AY149" s="1101" t="n"/>
      <c r="AZ149" s="144" t="n"/>
      <c r="BA149" s="1101" t="n"/>
      <c r="BB149" s="1101" t="n"/>
      <c r="BC149" s="1101" t="n"/>
      <c r="BD149" s="1101" t="n"/>
      <c r="BE149" s="1101" t="n"/>
      <c r="BF149" s="1101" t="n"/>
      <c r="BG149" s="1101" t="n"/>
      <c r="BH149" s="1101" t="n"/>
      <c r="BI149" s="1101" t="n"/>
      <c r="BJ149" s="1101" t="n"/>
      <c r="BK149" s="1101" t="n"/>
      <c r="BL149" s="1101" t="n"/>
      <c r="BM149" s="1101" t="n"/>
      <c r="BN149" s="1101" t="n"/>
      <c r="BO149" s="1101" t="n"/>
      <c r="BP149" s="1101" t="n"/>
      <c r="BQ149" s="1101" t="n"/>
      <c r="BR149" s="1106" t="n"/>
      <c r="BS149" s="1106" t="n"/>
      <c r="BT149" s="1106" t="n"/>
      <c r="BU149" s="1106" t="n"/>
      <c r="BV149" s="1106" t="n"/>
      <c r="BW149" s="1106" t="n"/>
      <c r="BX149" s="1106" t="n"/>
      <c r="BY149" s="1106" t="n"/>
      <c r="BZ149" s="1106" t="n"/>
      <c r="CA149" s="1106" t="n"/>
      <c r="CB149" s="1106" t="n"/>
      <c r="CC149" s="1106" t="n"/>
      <c r="CD149" s="1106" t="n"/>
      <c r="CE149" s="1106" t="n"/>
      <c r="CF149" s="1106" t="n"/>
      <c r="CG149" s="1106" t="n"/>
      <c r="CH149" s="1106" t="n"/>
      <c r="CI149" s="1106" t="n"/>
      <c r="CJ149" s="1106" t="n"/>
      <c r="CK149" s="1101" t="n"/>
      <c r="CL149" s="1101" t="n"/>
      <c r="CM149" s="1101" t="n"/>
      <c r="CN149" s="1101" t="n"/>
      <c r="CO149" s="1101" t="n"/>
      <c r="CP149" s="1101" t="n"/>
      <c r="CQ149" s="1101" t="n"/>
      <c r="CR149" s="1101" t="n"/>
      <c r="CS149" s="1101" t="n"/>
      <c r="CT149" s="1101" t="n"/>
      <c r="CU149" s="1101" t="n"/>
      <c r="CV149" s="1101" t="n"/>
      <c r="CW149" s="1101" t="n"/>
      <c r="CX149" s="1101" t="n"/>
      <c r="CY149" s="1101" t="n"/>
      <c r="CZ149" s="1101" t="n"/>
      <c r="DA149" s="1101" t="n"/>
      <c r="DB149" s="1101" t="n"/>
      <c r="DC149" s="1101" t="n"/>
      <c r="DD149" s="1101" t="n"/>
      <c r="DE149" s="1101" t="n"/>
      <c r="DF149" s="1101" t="n"/>
      <c r="DG149" s="1101" t="n"/>
      <c r="DH149" s="1101" t="n"/>
      <c r="DI149" s="1101" t="n"/>
    </row>
    <row r="150" ht="16" customFormat="1" customHeight="1" s="140">
      <c r="A150" s="1101" t="n"/>
      <c r="B150" s="1101" t="n"/>
      <c r="C150" s="1101" t="n"/>
      <c r="D150" s="1101" t="n"/>
      <c r="E150" s="1101" t="n"/>
      <c r="F150" s="1101" t="n"/>
      <c r="G150" s="144" t="n"/>
      <c r="H150" s="1101" t="n"/>
      <c r="I150" s="1101" t="n"/>
      <c r="J150" s="1101" t="n"/>
      <c r="K150" s="1101" t="n"/>
      <c r="L150" s="1101" t="n"/>
      <c r="M150" s="178" t="n"/>
      <c r="N150" s="1101" t="n"/>
      <c r="O150" s="1101" t="n"/>
      <c r="P150" s="1101" t="n"/>
      <c r="Q150" s="1101" t="n"/>
      <c r="R150" s="1101" t="n"/>
      <c r="S150" s="1101" t="n"/>
      <c r="T150" s="230" t="n"/>
      <c r="U150" s="1101" t="n"/>
      <c r="V150" s="1101" t="n"/>
      <c r="W150" s="1101" t="n"/>
      <c r="X150" s="1101" t="n"/>
      <c r="Y150" s="1101" t="n"/>
      <c r="Z150" s="1101" t="n"/>
      <c r="AA150" s="144" t="n"/>
      <c r="AB150" s="1101" t="n"/>
      <c r="AC150" s="1101" t="n"/>
      <c r="AD150" s="1101" t="n"/>
      <c r="AE150" s="1101" t="n"/>
      <c r="AF150" s="1101" t="n"/>
      <c r="AG150" s="1101" t="n"/>
      <c r="AH150" s="144" t="n"/>
      <c r="AI150" s="1101" t="n"/>
      <c r="AJ150" s="1101" t="n"/>
      <c r="AK150" s="1101" t="n"/>
      <c r="AL150" s="1101" t="n"/>
      <c r="AM150" s="1101" t="n"/>
      <c r="AN150" s="1101" t="n"/>
      <c r="AO150" s="1101" t="n"/>
      <c r="AP150" s="1101" t="n"/>
      <c r="AQ150" s="1101" t="n"/>
      <c r="AR150" s="1101" t="n"/>
      <c r="AS150" s="1101" t="n"/>
      <c r="AT150" s="1101" t="n"/>
      <c r="AU150" s="1101" t="n"/>
      <c r="AV150" s="1101" t="n"/>
      <c r="AW150" s="1101" t="n"/>
      <c r="AX150" s="1101" t="n"/>
      <c r="AY150" s="1101" t="n"/>
      <c r="AZ150" s="144" t="n"/>
      <c r="BA150" s="1101" t="n"/>
      <c r="BB150" s="1101" t="n"/>
      <c r="BC150" s="1101" t="n"/>
      <c r="BD150" s="1101" t="n"/>
      <c r="BE150" s="1101" t="n"/>
      <c r="BF150" s="1101" t="n"/>
      <c r="BG150" s="1101" t="n"/>
      <c r="BH150" s="1101" t="n"/>
      <c r="BI150" s="1101" t="n"/>
      <c r="BJ150" s="1101" t="n"/>
      <c r="BK150" s="1101" t="n"/>
      <c r="BL150" s="1101" t="n"/>
      <c r="BM150" s="1101" t="n"/>
      <c r="BN150" s="1101" t="n"/>
      <c r="BO150" s="1101" t="n"/>
      <c r="BP150" s="1101" t="n"/>
      <c r="BQ150" s="1101" t="n"/>
      <c r="BR150" s="1106" t="n"/>
      <c r="BS150" s="1106" t="n"/>
      <c r="BT150" s="1106" t="n"/>
      <c r="BU150" s="1106" t="n"/>
      <c r="BV150" s="1106" t="n"/>
      <c r="BW150" s="1106" t="n"/>
      <c r="BX150" s="1106" t="n"/>
      <c r="BY150" s="1106" t="n"/>
      <c r="BZ150" s="1106" t="n"/>
      <c r="CA150" s="1106" t="n"/>
      <c r="CB150" s="1106" t="n"/>
      <c r="CC150" s="1106" t="n"/>
      <c r="CD150" s="1106" t="n"/>
      <c r="CE150" s="1106" t="n"/>
      <c r="CF150" s="1106" t="n"/>
      <c r="CG150" s="1106" t="n"/>
      <c r="CH150" s="1106" t="n"/>
      <c r="CI150" s="1106" t="n"/>
      <c r="CJ150" s="1106" t="n"/>
      <c r="CK150" s="1101" t="n"/>
      <c r="CL150" s="1101" t="n"/>
      <c r="CM150" s="1101" t="n"/>
      <c r="CN150" s="1101" t="n"/>
      <c r="CO150" s="1101" t="n"/>
      <c r="CP150" s="1101" t="n"/>
      <c r="CQ150" s="1101" t="n"/>
      <c r="CR150" s="1101" t="n"/>
      <c r="CS150" s="1101" t="n"/>
      <c r="CT150" s="1101" t="n"/>
      <c r="CU150" s="1101" t="n"/>
      <c r="CV150" s="1101" t="n"/>
      <c r="CW150" s="1101" t="n"/>
      <c r="CX150" s="1101" t="n"/>
      <c r="CY150" s="1101" t="n"/>
      <c r="CZ150" s="1101" t="n"/>
      <c r="DA150" s="1101" t="n"/>
      <c r="DB150" s="1101" t="n"/>
      <c r="DC150" s="1101" t="n"/>
      <c r="DD150" s="1101" t="n"/>
      <c r="DE150" s="1101" t="n"/>
      <c r="DF150" s="1101" t="n"/>
      <c r="DG150" s="1101" t="n"/>
      <c r="DH150" s="1101" t="n"/>
      <c r="DI150" s="1101" t="n"/>
    </row>
    <row r="151" ht="13.5" customFormat="1" customHeight="1" s="140">
      <c r="A151" s="1101" t="n"/>
      <c r="B151" s="1101" t="n"/>
      <c r="C151" s="1101" t="n"/>
      <c r="D151" s="1101" t="n"/>
      <c r="E151" s="1101" t="n"/>
      <c r="F151" s="1101" t="n"/>
      <c r="G151" s="144" t="n"/>
      <c r="H151" s="1101" t="n"/>
      <c r="I151" s="1101" t="n"/>
      <c r="J151" s="1101" t="n"/>
      <c r="K151" s="1101" t="n"/>
      <c r="L151" s="1101" t="n"/>
      <c r="M151" s="178" t="n"/>
      <c r="N151" s="1106" t="n"/>
      <c r="O151" s="1106" t="n"/>
      <c r="P151" s="1106" t="n"/>
      <c r="Q151" s="1106" t="n"/>
      <c r="R151" s="1106" t="n"/>
      <c r="S151" s="1101" t="n"/>
      <c r="T151" s="230" t="n"/>
      <c r="U151" s="1101" t="n"/>
      <c r="V151" s="1101" t="n"/>
      <c r="W151" s="1101" t="n"/>
      <c r="X151" s="1101" t="n"/>
      <c r="Y151" s="1101" t="n"/>
      <c r="Z151" s="1101" t="n"/>
      <c r="AA151" s="144" t="n"/>
      <c r="AB151" s="1101" t="n"/>
      <c r="AC151" s="1101" t="n"/>
      <c r="AD151" s="1101" t="n"/>
      <c r="AE151" s="1101" t="n"/>
      <c r="AF151" s="1101" t="n"/>
      <c r="AG151" s="1101" t="n"/>
      <c r="AH151" s="144" t="n"/>
      <c r="AI151" s="1101" t="n"/>
      <c r="AJ151" s="1101" t="n"/>
      <c r="AK151" s="1101" t="n"/>
      <c r="AL151" s="1101" t="n"/>
      <c r="AM151" s="1101" t="n"/>
      <c r="AN151" s="1101" t="n"/>
      <c r="AO151" s="1101" t="n"/>
      <c r="AP151" s="1101" t="n"/>
      <c r="AQ151" s="1101" t="n"/>
      <c r="AR151" s="1101" t="n"/>
      <c r="AS151" s="1101" t="n"/>
      <c r="AT151" s="1101" t="n"/>
      <c r="AU151" s="1101" t="n"/>
      <c r="AV151" s="1101" t="n"/>
      <c r="AW151" s="1101" t="n"/>
      <c r="AX151" s="1101" t="n"/>
      <c r="AY151" s="1101" t="n"/>
      <c r="AZ151" s="144" t="n"/>
      <c r="BA151" s="1101" t="n"/>
      <c r="BB151" s="1101" t="n"/>
      <c r="BC151" s="1101" t="n"/>
      <c r="BD151" s="1101" t="n"/>
      <c r="BE151" s="1101" t="n"/>
      <c r="BF151" s="1101" t="n"/>
      <c r="BG151" s="1101" t="n"/>
      <c r="BH151" s="1101" t="n"/>
      <c r="BI151" s="1101" t="n"/>
      <c r="BJ151" s="1101" t="n"/>
      <c r="BK151" s="1101" t="n"/>
      <c r="BL151" s="1101" t="n"/>
      <c r="BM151" s="1101" t="n"/>
      <c r="BN151" s="1101" t="n"/>
      <c r="BO151" s="1101" t="n"/>
      <c r="BP151" s="1101" t="n"/>
      <c r="BQ151" s="1101" t="n"/>
      <c r="BR151" s="1106" t="n"/>
      <c r="BS151" s="1106" t="n"/>
      <c r="BT151" s="1106" t="n"/>
      <c r="BU151" s="1106" t="n"/>
      <c r="BV151" s="1106" t="n"/>
      <c r="BW151" s="1106" t="n"/>
      <c r="BX151" s="1106" t="n"/>
      <c r="BY151" s="1106" t="n"/>
      <c r="BZ151" s="1106" t="n"/>
      <c r="CA151" s="1106" t="n"/>
      <c r="CB151" s="1106" t="n"/>
      <c r="CC151" s="1106" t="n"/>
      <c r="CD151" s="1106" t="n"/>
      <c r="CE151" s="1106" t="n"/>
      <c r="CF151" s="1106" t="n"/>
      <c r="CG151" s="1106" t="n"/>
      <c r="CH151" s="1106" t="n"/>
      <c r="CI151" s="1106" t="n"/>
      <c r="CJ151" s="1106" t="n"/>
      <c r="CK151" s="1101" t="n"/>
      <c r="CL151" s="1101" t="n"/>
      <c r="CM151" s="1101" t="n"/>
      <c r="CN151" s="1101" t="n"/>
      <c r="CO151" s="1101" t="n"/>
      <c r="CP151" s="1101" t="n"/>
      <c r="CQ151" s="1101" t="n"/>
      <c r="CR151" s="1101" t="n"/>
      <c r="CS151" s="1101" t="n"/>
      <c r="CT151" s="1101" t="n"/>
      <c r="CU151" s="1101" t="n"/>
      <c r="CV151" s="1101" t="n"/>
      <c r="CW151" s="1101" t="n"/>
      <c r="CX151" s="1101" t="n"/>
      <c r="CY151" s="1101" t="n"/>
      <c r="CZ151" s="1101" t="n"/>
      <c r="DA151" s="1101" t="n"/>
      <c r="DB151" s="1101" t="n"/>
      <c r="DC151" s="1101" t="n"/>
      <c r="DD151" s="1101" t="n"/>
      <c r="DE151" s="1101" t="n"/>
      <c r="DF151" s="1101" t="n"/>
      <c r="DG151" s="1101" t="n"/>
      <c r="DH151" s="1101" t="n"/>
      <c r="DI151" s="1101" t="n"/>
    </row>
    <row r="152" ht="13.5" customFormat="1" customHeight="1" s="140">
      <c r="A152" s="1101" t="n"/>
      <c r="B152" s="1101" t="n"/>
      <c r="C152" s="1101" t="n"/>
      <c r="D152" s="1101" t="n"/>
      <c r="E152" s="1101" t="n"/>
      <c r="F152" s="1101" t="n"/>
      <c r="G152" s="144" t="n"/>
      <c r="H152" s="1101" t="n"/>
      <c r="I152" s="1101" t="n"/>
      <c r="J152" s="1101" t="n"/>
      <c r="K152" s="1101" t="n"/>
      <c r="L152" s="1101" t="n"/>
      <c r="M152" s="178" t="n"/>
      <c r="N152" s="1106" t="n"/>
      <c r="O152" s="1106" t="n"/>
      <c r="P152" s="1106" t="n"/>
      <c r="Q152" s="1106" t="n"/>
      <c r="R152" s="1106" t="n"/>
      <c r="S152" s="1101" t="n"/>
      <c r="T152" s="230" t="n"/>
      <c r="U152" s="1101" t="n"/>
      <c r="V152" s="1101" t="n"/>
      <c r="W152" s="1101" t="n"/>
      <c r="X152" s="1101" t="n"/>
      <c r="Y152" s="1101" t="n"/>
      <c r="Z152" s="1101" t="n"/>
      <c r="AA152" s="144" t="n"/>
      <c r="AB152" s="1101" t="n"/>
      <c r="AC152" s="1101" t="n"/>
      <c r="AD152" s="1101" t="n"/>
      <c r="AE152" s="1101" t="n"/>
      <c r="AF152" s="1101" t="n"/>
      <c r="AG152" s="1101" t="n"/>
      <c r="AH152" s="144" t="n"/>
      <c r="AI152" s="1101" t="n"/>
      <c r="AJ152" s="1101" t="n"/>
      <c r="AK152" s="1101" t="n"/>
      <c r="AL152" s="1101" t="n"/>
      <c r="AM152" s="1101" t="n"/>
      <c r="AN152" s="1101" t="n"/>
      <c r="AO152" s="1101" t="n"/>
      <c r="AP152" s="1101" t="n"/>
      <c r="AQ152" s="1101" t="n"/>
      <c r="AR152" s="1101" t="n"/>
      <c r="AS152" s="1101" t="n"/>
      <c r="AT152" s="1101" t="n"/>
      <c r="AU152" s="1101" t="n"/>
      <c r="AV152" s="1101" t="n"/>
      <c r="AW152" s="1101" t="n"/>
      <c r="AX152" s="1101" t="n"/>
      <c r="AY152" s="1101" t="n"/>
      <c r="AZ152" s="144" t="n"/>
      <c r="BA152" s="1101" t="n"/>
      <c r="BB152" s="1101" t="n"/>
      <c r="BC152" s="1101" t="n"/>
      <c r="BD152" s="1101" t="n"/>
      <c r="BE152" s="1101" t="n"/>
      <c r="BF152" s="1101" t="n"/>
      <c r="BG152" s="1101" t="n"/>
      <c r="BH152" s="1101" t="n"/>
      <c r="BI152" s="1101" t="n"/>
      <c r="BJ152" s="1101" t="n"/>
      <c r="BK152" s="1101" t="n"/>
      <c r="BL152" s="1101" t="n"/>
      <c r="BM152" s="1101" t="n"/>
      <c r="BN152" s="1101" t="n"/>
      <c r="BO152" s="1101" t="n"/>
      <c r="BP152" s="1101" t="n"/>
      <c r="BQ152" s="1101" t="n"/>
      <c r="BR152" s="1106" t="n"/>
      <c r="BS152" s="1106" t="n"/>
      <c r="BT152" s="1106" t="n"/>
      <c r="BU152" s="1106" t="n"/>
      <c r="BV152" s="1106" t="n"/>
      <c r="BW152" s="1106" t="n"/>
      <c r="BX152" s="1106" t="n"/>
      <c r="BY152" s="1106" t="n"/>
      <c r="BZ152" s="1106" t="n"/>
      <c r="CA152" s="1106" t="n"/>
      <c r="CB152" s="1106" t="n"/>
      <c r="CC152" s="1106" t="n"/>
      <c r="CD152" s="1106" t="n"/>
      <c r="CE152" s="1106" t="n"/>
      <c r="CF152" s="1106" t="n"/>
      <c r="CG152" s="1106" t="n"/>
      <c r="CH152" s="1106" t="n"/>
      <c r="CI152" s="1106" t="n"/>
      <c r="CJ152" s="1106" t="n"/>
      <c r="CK152" s="1101" t="n"/>
      <c r="CL152" s="1101" t="n"/>
      <c r="CM152" s="1101" t="n"/>
      <c r="CN152" s="1101" t="n"/>
      <c r="CO152" s="1101" t="n"/>
      <c r="CP152" s="1101" t="n"/>
      <c r="CQ152" s="1101" t="n"/>
      <c r="CR152" s="1101" t="n"/>
      <c r="CS152" s="1101" t="n"/>
      <c r="CT152" s="1101" t="n"/>
      <c r="CU152" s="1101" t="n"/>
      <c r="CV152" s="1101" t="n"/>
      <c r="CW152" s="1101" t="n"/>
      <c r="CX152" s="1101" t="n"/>
      <c r="CY152" s="1101" t="n"/>
      <c r="CZ152" s="1101" t="n"/>
      <c r="DA152" s="1101" t="n"/>
      <c r="DB152" s="1101" t="n"/>
      <c r="DC152" s="1101" t="n"/>
      <c r="DD152" s="1101" t="n"/>
      <c r="DE152" s="1101" t="n"/>
      <c r="DF152" s="1101" t="n"/>
      <c r="DG152" s="1101" t="n"/>
      <c r="DH152" s="1101" t="n"/>
      <c r="DI152" s="1101" t="n"/>
    </row>
    <row r="153" ht="13.5" customFormat="1" customHeight="1" s="140">
      <c r="A153" s="1101" t="n"/>
      <c r="B153" s="1101" t="n"/>
      <c r="C153" s="1101" t="n"/>
      <c r="D153" s="1101" t="n"/>
      <c r="E153" s="1101" t="n"/>
      <c r="F153" s="1101" t="n"/>
      <c r="G153" s="144" t="n"/>
      <c r="H153" s="1101" t="n"/>
      <c r="I153" s="1101" t="n"/>
      <c r="J153" s="1101" t="n"/>
      <c r="K153" s="1101" t="n"/>
      <c r="L153" s="1101" t="n"/>
      <c r="M153" s="178" t="n"/>
      <c r="N153" s="1106" t="n"/>
      <c r="O153" s="1106" t="n"/>
      <c r="P153" s="1106" t="n"/>
      <c r="Q153" s="1106" t="n"/>
      <c r="R153" s="1106" t="n"/>
      <c r="S153" s="1101" t="n"/>
      <c r="T153" s="230" t="n"/>
      <c r="U153" s="1101" t="n"/>
      <c r="V153" s="1101" t="n"/>
      <c r="W153" s="1101" t="n"/>
      <c r="X153" s="1101" t="n"/>
      <c r="Y153" s="1101" t="n"/>
      <c r="Z153" s="1101" t="n"/>
      <c r="AA153" s="144" t="n"/>
      <c r="AB153" s="1101" t="n"/>
      <c r="AC153" s="1101" t="n"/>
      <c r="AD153" s="1101" t="n"/>
      <c r="AE153" s="1101" t="n"/>
      <c r="AF153" s="1101" t="n"/>
      <c r="AG153" s="1101" t="n"/>
      <c r="AH153" s="144" t="n"/>
      <c r="AI153" s="1101" t="n"/>
      <c r="AJ153" s="1101" t="n"/>
      <c r="AK153" s="1101" t="n"/>
      <c r="AL153" s="1101" t="n"/>
      <c r="AM153" s="1101" t="n"/>
      <c r="AN153" s="1101" t="n"/>
      <c r="AO153" s="1101" t="n"/>
      <c r="AP153" s="1101" t="n"/>
      <c r="AQ153" s="1101" t="n"/>
      <c r="AR153" s="1101" t="n"/>
      <c r="AS153" s="1101" t="n"/>
      <c r="AT153" s="1101" t="n"/>
      <c r="AU153" s="1101" t="n"/>
      <c r="AV153" s="1101" t="n"/>
      <c r="AW153" s="1101" t="n"/>
      <c r="AX153" s="1101" t="n"/>
      <c r="AY153" s="1101" t="n"/>
      <c r="AZ153" s="144" t="n"/>
      <c r="BA153" s="1101" t="n"/>
      <c r="BB153" s="1101" t="n"/>
      <c r="BC153" s="1101" t="n"/>
      <c r="BD153" s="1101" t="n"/>
      <c r="BE153" s="1101" t="n"/>
      <c r="BF153" s="1101" t="n"/>
      <c r="BG153" s="1101" t="n"/>
      <c r="BH153" s="1101" t="n"/>
      <c r="BI153" s="1101" t="n"/>
      <c r="BJ153" s="1101" t="n"/>
      <c r="BK153" s="1101" t="n"/>
      <c r="BL153" s="1101" t="n"/>
      <c r="BM153" s="1101" t="n"/>
      <c r="BN153" s="1101" t="n"/>
      <c r="BO153" s="1101" t="n"/>
      <c r="BP153" s="1101" t="n"/>
      <c r="BQ153" s="1101" t="n"/>
      <c r="BR153" s="1106" t="n"/>
      <c r="BS153" s="1106" t="n"/>
      <c r="BT153" s="1106" t="n"/>
      <c r="BU153" s="1106" t="n"/>
      <c r="BV153" s="1106" t="n"/>
      <c r="BW153" s="1106" t="n"/>
      <c r="BX153" s="1106" t="n"/>
      <c r="BY153" s="1106" t="n"/>
      <c r="BZ153" s="1106" t="n"/>
      <c r="CA153" s="1106" t="n"/>
      <c r="CB153" s="1106" t="n"/>
      <c r="CC153" s="1106" t="n"/>
      <c r="CD153" s="1106" t="n"/>
      <c r="CE153" s="1106" t="n"/>
      <c r="CF153" s="1106" t="n"/>
      <c r="CG153" s="1106" t="n"/>
      <c r="CH153" s="1106" t="n"/>
      <c r="CI153" s="1106" t="n"/>
      <c r="CJ153" s="1106" t="n"/>
      <c r="CK153" s="1101" t="n"/>
      <c r="CL153" s="1101" t="n"/>
      <c r="CM153" s="1101" t="n"/>
      <c r="CN153" s="1101" t="n"/>
      <c r="CO153" s="1101" t="n"/>
      <c r="CP153" s="1101" t="n"/>
      <c r="CQ153" s="1101" t="n"/>
      <c r="CR153" s="1101" t="n"/>
      <c r="CS153" s="1101" t="n"/>
      <c r="CT153" s="1101" t="n"/>
      <c r="CU153" s="1101" t="n"/>
      <c r="CV153" s="1101" t="n"/>
      <c r="CW153" s="1101" t="n"/>
      <c r="CX153" s="1101" t="n"/>
      <c r="CY153" s="1101" t="n"/>
      <c r="CZ153" s="1101" t="n"/>
      <c r="DA153" s="1101" t="n"/>
      <c r="DB153" s="1101" t="n"/>
      <c r="DC153" s="1101" t="n"/>
      <c r="DD153" s="1101" t="n"/>
      <c r="DE153" s="1101" t="n"/>
      <c r="DF153" s="1101" t="n"/>
      <c r="DG153" s="1101" t="n"/>
      <c r="DH153" s="1101" t="n"/>
      <c r="DI153" s="1101" t="n"/>
    </row>
    <row r="154" ht="13.5" customFormat="1" customHeight="1" s="140">
      <c r="A154" s="1101" t="n"/>
      <c r="B154" s="1101" t="n"/>
      <c r="C154" s="1101" t="n"/>
      <c r="D154" s="1101" t="n"/>
      <c r="E154" s="1101" t="n"/>
      <c r="F154" s="1101" t="n"/>
      <c r="G154" s="144" t="n"/>
      <c r="H154" s="1101" t="n"/>
      <c r="I154" s="1101" t="n"/>
      <c r="J154" s="1101" t="n"/>
      <c r="K154" s="1101" t="n"/>
      <c r="L154" s="1101" t="n"/>
      <c r="M154" s="178" t="n"/>
      <c r="N154" s="1106" t="n"/>
      <c r="O154" s="1106" t="n"/>
      <c r="P154" s="1106" t="n"/>
      <c r="Q154" s="1106" t="n"/>
      <c r="R154" s="1106" t="n"/>
      <c r="S154" s="1101" t="n"/>
      <c r="T154" s="230" t="n"/>
      <c r="U154" s="1101" t="n"/>
      <c r="V154" s="1101" t="n"/>
      <c r="W154" s="1101" t="n"/>
      <c r="X154" s="1101" t="n"/>
      <c r="Y154" s="1101" t="n"/>
      <c r="Z154" s="1101" t="n"/>
      <c r="AA154" s="144" t="n"/>
      <c r="AB154" s="1101" t="n"/>
      <c r="AC154" s="1101" t="n"/>
      <c r="AD154" s="1101" t="n"/>
      <c r="AE154" s="1101" t="n"/>
      <c r="AF154" s="1101" t="n"/>
      <c r="AG154" s="1101" t="n"/>
      <c r="AH154" s="144" t="n"/>
      <c r="AI154" s="1101" t="n"/>
      <c r="AJ154" s="1101" t="n"/>
      <c r="AK154" s="1101" t="n"/>
      <c r="AL154" s="1101" t="n"/>
      <c r="AM154" s="1101" t="n"/>
      <c r="AN154" s="1101" t="n"/>
      <c r="AO154" s="1101" t="n"/>
      <c r="AP154" s="1101" t="n"/>
      <c r="AQ154" s="1101" t="n"/>
      <c r="AR154" s="1101" t="n"/>
      <c r="AS154" s="1101" t="n"/>
      <c r="AT154" s="1101" t="n"/>
      <c r="AU154" s="1101" t="n"/>
      <c r="AV154" s="1101" t="n"/>
      <c r="AW154" s="1101" t="n"/>
      <c r="AX154" s="1101" t="n"/>
      <c r="AY154" s="1101" t="n"/>
      <c r="AZ154" s="144" t="n"/>
      <c r="BA154" s="1101" t="n"/>
      <c r="BB154" s="1101" t="n"/>
      <c r="BC154" s="1101" t="n"/>
      <c r="BD154" s="1101" t="n"/>
      <c r="BE154" s="1101" t="n"/>
      <c r="BF154" s="1101" t="n"/>
      <c r="BG154" s="1101" t="n"/>
      <c r="BH154" s="1101" t="n"/>
      <c r="BI154" s="1101" t="n"/>
      <c r="BJ154" s="1101" t="n"/>
      <c r="BK154" s="1101" t="n"/>
      <c r="BL154" s="1101" t="n"/>
      <c r="BM154" s="1101" t="n"/>
      <c r="BN154" s="1101" t="n"/>
      <c r="BO154" s="1101" t="n"/>
      <c r="BP154" s="1101" t="n"/>
      <c r="BQ154" s="1101" t="n"/>
      <c r="BR154" s="1106" t="n"/>
      <c r="BS154" s="1106" t="n"/>
      <c r="BT154" s="1106" t="n"/>
      <c r="BU154" s="1106" t="n"/>
      <c r="BV154" s="1106" t="n"/>
      <c r="BW154" s="1106" t="n"/>
      <c r="BX154" s="1106" t="n"/>
      <c r="BY154" s="1106" t="n"/>
      <c r="BZ154" s="1106" t="n"/>
      <c r="CA154" s="1106" t="n"/>
      <c r="CB154" s="1106" t="n"/>
      <c r="CC154" s="1106" t="n"/>
      <c r="CD154" s="1106" t="n"/>
      <c r="CE154" s="1106" t="n"/>
      <c r="CF154" s="1106" t="n"/>
      <c r="CG154" s="1106" t="n"/>
      <c r="CH154" s="1106" t="n"/>
      <c r="CI154" s="1106" t="n"/>
      <c r="CJ154" s="1106" t="n"/>
      <c r="CK154" s="1101" t="n"/>
      <c r="CL154" s="1101" t="n"/>
      <c r="CM154" s="1101" t="n"/>
      <c r="CN154" s="1101" t="n"/>
      <c r="CO154" s="1101" t="n"/>
      <c r="CP154" s="1101" t="n"/>
      <c r="CQ154" s="1101" t="n"/>
      <c r="CR154" s="1101" t="n"/>
      <c r="CS154" s="1101" t="n"/>
      <c r="CT154" s="1101" t="n"/>
      <c r="CU154" s="1101" t="n"/>
      <c r="CV154" s="1101" t="n"/>
      <c r="CW154" s="1101" t="n"/>
      <c r="CX154" s="1101" t="n"/>
      <c r="CY154" s="1101" t="n"/>
      <c r="CZ154" s="1101" t="n"/>
      <c r="DA154" s="1101" t="n"/>
      <c r="DB154" s="1101" t="n"/>
      <c r="DC154" s="1101" t="n"/>
      <c r="DD154" s="1101" t="n"/>
      <c r="DE154" s="1101" t="n"/>
      <c r="DF154" s="1101" t="n"/>
      <c r="DG154" s="1101" t="n"/>
      <c r="DH154" s="1101" t="n"/>
      <c r="DI154" s="1101" t="n"/>
    </row>
    <row r="155" ht="13.5" customFormat="1" customHeight="1" s="140">
      <c r="A155" s="1101" t="n"/>
      <c r="B155" s="1101" t="n"/>
      <c r="C155" s="1101" t="n"/>
      <c r="D155" s="1101" t="n"/>
      <c r="E155" s="1101" t="n"/>
      <c r="F155" s="1101" t="n"/>
      <c r="G155" s="144" t="n"/>
      <c r="H155" s="1101" t="n"/>
      <c r="I155" s="1101" t="n"/>
      <c r="J155" s="1101" t="n"/>
      <c r="K155" s="1101" t="n"/>
      <c r="L155" s="1101" t="n"/>
      <c r="M155" s="178" t="n"/>
      <c r="N155" s="1106" t="n"/>
      <c r="O155" s="1106" t="n"/>
      <c r="P155" s="1106" t="n"/>
      <c r="Q155" s="1106" t="n"/>
      <c r="R155" s="1106" t="n"/>
      <c r="S155" s="1101" t="n"/>
      <c r="T155" s="230" t="n"/>
      <c r="U155" s="1101" t="n"/>
      <c r="V155" s="1101" t="n"/>
      <c r="W155" s="1101" t="n"/>
      <c r="X155" s="1101" t="n"/>
      <c r="Y155" s="1101" t="n"/>
      <c r="Z155" s="1101" t="n"/>
      <c r="AA155" s="144" t="n"/>
      <c r="AB155" s="1101" t="n"/>
      <c r="AC155" s="1101" t="n"/>
      <c r="AD155" s="1101" t="n"/>
      <c r="AE155" s="1101" t="n"/>
      <c r="AF155" s="1101" t="n"/>
      <c r="AG155" s="1101" t="n"/>
      <c r="AH155" s="144" t="n"/>
      <c r="AI155" s="1101" t="n"/>
      <c r="AJ155" s="1101" t="n"/>
      <c r="AK155" s="1101" t="n"/>
      <c r="AL155" s="1101" t="n"/>
      <c r="AM155" s="1101" t="n"/>
      <c r="AN155" s="1101" t="n"/>
      <c r="AO155" s="1101" t="n"/>
      <c r="AP155" s="1101" t="n"/>
      <c r="AQ155" s="1101" t="n"/>
      <c r="AR155" s="1101" t="n"/>
      <c r="AS155" s="1101" t="n"/>
      <c r="AT155" s="1101" t="n"/>
      <c r="AU155" s="1101" t="n"/>
      <c r="AV155" s="1101" t="n"/>
      <c r="AW155" s="1101" t="n"/>
      <c r="AX155" s="1101" t="n"/>
      <c r="AY155" s="1101" t="n"/>
      <c r="AZ155" s="144" t="n"/>
      <c r="BA155" s="1101" t="n"/>
      <c r="BB155" s="1101" t="n"/>
      <c r="BC155" s="1101" t="n"/>
      <c r="BD155" s="1101" t="n"/>
      <c r="BE155" s="1101" t="n"/>
      <c r="BF155" s="1101" t="n"/>
      <c r="BG155" s="1101" t="n"/>
      <c r="BH155" s="1101" t="n"/>
      <c r="BI155" s="1101" t="n"/>
      <c r="BJ155" s="1101" t="n"/>
      <c r="BK155" s="1101" t="n"/>
      <c r="BL155" s="1101" t="n"/>
      <c r="BM155" s="1101" t="n"/>
      <c r="BN155" s="1101" t="n"/>
      <c r="BO155" s="1101" t="n"/>
      <c r="BP155" s="1101" t="n"/>
      <c r="BQ155" s="1101" t="n"/>
      <c r="BR155" s="1106" t="n"/>
      <c r="BS155" s="1106" t="n"/>
      <c r="BT155" s="1106" t="n"/>
      <c r="BU155" s="1106" t="n"/>
      <c r="BV155" s="1106" t="n"/>
      <c r="BW155" s="1106" t="n"/>
      <c r="BX155" s="1106" t="n"/>
      <c r="BY155" s="1106" t="n"/>
      <c r="BZ155" s="1106" t="n"/>
      <c r="CA155" s="1106" t="n"/>
      <c r="CB155" s="1106" t="n"/>
      <c r="CC155" s="1106" t="n"/>
      <c r="CD155" s="1106" t="n"/>
      <c r="CE155" s="1106" t="n"/>
      <c r="CF155" s="1106" t="n"/>
      <c r="CG155" s="1106" t="n"/>
      <c r="CH155" s="1106" t="n"/>
      <c r="CI155" s="1106" t="n"/>
      <c r="CJ155" s="1106" t="n"/>
      <c r="CK155" s="1101" t="n"/>
      <c r="CL155" s="1101" t="n"/>
      <c r="CM155" s="1101" t="n"/>
      <c r="CN155" s="1101" t="n"/>
      <c r="CO155" s="1101" t="n"/>
      <c r="CP155" s="1101" t="n"/>
      <c r="CQ155" s="1101" t="n"/>
      <c r="CR155" s="1101" t="n"/>
      <c r="CS155" s="1101" t="n"/>
      <c r="CT155" s="1101" t="n"/>
      <c r="CU155" s="1101" t="n"/>
      <c r="CV155" s="1101" t="n"/>
      <c r="CW155" s="1101" t="n"/>
      <c r="CX155" s="1101" t="n"/>
      <c r="CY155" s="1101" t="n"/>
      <c r="CZ155" s="1101" t="n"/>
      <c r="DA155" s="1101" t="n"/>
      <c r="DB155" s="1101" t="n"/>
      <c r="DC155" s="1101" t="n"/>
      <c r="DD155" s="1101" t="n"/>
      <c r="DE155" s="1101" t="n"/>
      <c r="DF155" s="1101" t="n"/>
      <c r="DG155" s="1101" t="n"/>
      <c r="DH155" s="1101" t="n"/>
      <c r="DI155" s="1101" t="n"/>
    </row>
    <row r="156" ht="13.5" customFormat="1" customHeight="1" s="140">
      <c r="A156" s="1101" t="n"/>
      <c r="B156" s="1101" t="n"/>
      <c r="C156" s="1101" t="n"/>
      <c r="D156" s="1101" t="n"/>
      <c r="E156" s="1101" t="n"/>
      <c r="F156" s="1101" t="n"/>
      <c r="G156" s="144" t="n"/>
      <c r="H156" s="1101" t="n"/>
      <c r="I156" s="1101" t="n"/>
      <c r="J156" s="1101" t="n"/>
      <c r="K156" s="1101" t="n"/>
      <c r="L156" s="1101" t="n"/>
      <c r="M156" s="178" t="n"/>
      <c r="N156" s="1106" t="n"/>
      <c r="O156" s="1106" t="n"/>
      <c r="P156" s="1106" t="n"/>
      <c r="Q156" s="1106" t="n"/>
      <c r="R156" s="1106" t="n"/>
      <c r="S156" s="1101" t="n"/>
      <c r="T156" s="230" t="n"/>
      <c r="U156" s="1101" t="n"/>
      <c r="V156" s="1101" t="n"/>
      <c r="W156" s="1101" t="n"/>
      <c r="X156" s="1101" t="n"/>
      <c r="Y156" s="1101" t="n"/>
      <c r="Z156" s="1101" t="n"/>
      <c r="AA156" s="144" t="n"/>
      <c r="AB156" s="1101" t="n"/>
      <c r="AC156" s="1101" t="n"/>
      <c r="AD156" s="1101" t="n"/>
      <c r="AE156" s="1101" t="n"/>
      <c r="AF156" s="1101" t="n"/>
      <c r="AG156" s="1101" t="n"/>
      <c r="AH156" s="144" t="n"/>
      <c r="AI156" s="1101" t="n"/>
      <c r="AJ156" s="1101" t="n"/>
      <c r="AK156" s="1101" t="n"/>
      <c r="AL156" s="1101" t="n"/>
      <c r="AM156" s="1101" t="n"/>
      <c r="AN156" s="1101" t="n"/>
      <c r="AO156" s="1101" t="n"/>
      <c r="AP156" s="1101" t="n"/>
      <c r="AQ156" s="1101" t="n"/>
      <c r="AR156" s="1101" t="n"/>
      <c r="AS156" s="1101" t="n"/>
      <c r="AT156" s="1101" t="n"/>
      <c r="AU156" s="1101" t="n"/>
      <c r="AV156" s="1101" t="n"/>
      <c r="AW156" s="1101" t="n"/>
      <c r="AX156" s="1101" t="n"/>
      <c r="AY156" s="1101" t="n"/>
      <c r="AZ156" s="144" t="n"/>
      <c r="BA156" s="1101" t="n"/>
      <c r="BB156" s="1101" t="n"/>
      <c r="BC156" s="1101" t="n"/>
      <c r="BD156" s="1101" t="n"/>
      <c r="BE156" s="1101" t="n"/>
      <c r="BF156" s="1101" t="n"/>
      <c r="BG156" s="1101" t="n"/>
      <c r="BH156" s="1101" t="n"/>
      <c r="BI156" s="1101" t="n"/>
      <c r="BJ156" s="1101" t="n"/>
      <c r="BK156" s="1101" t="n"/>
      <c r="BL156" s="1101" t="n"/>
      <c r="BM156" s="1101" t="n"/>
      <c r="BN156" s="1101" t="n"/>
      <c r="BO156" s="1101" t="n"/>
      <c r="BP156" s="1101" t="n"/>
      <c r="BQ156" s="1101" t="n"/>
      <c r="BR156" s="1106" t="n"/>
      <c r="BS156" s="1106" t="n"/>
      <c r="BT156" s="1106" t="n"/>
      <c r="BU156" s="1106" t="n"/>
      <c r="BV156" s="1106" t="n"/>
      <c r="BW156" s="1106" t="n"/>
      <c r="BX156" s="1106" t="n"/>
      <c r="BY156" s="1106" t="n"/>
      <c r="BZ156" s="1106" t="n"/>
      <c r="CA156" s="1106" t="n"/>
      <c r="CB156" s="1106" t="n"/>
      <c r="CC156" s="1106" t="n"/>
      <c r="CD156" s="1106" t="n"/>
      <c r="CE156" s="1106" t="n"/>
      <c r="CF156" s="1106" t="n"/>
      <c r="CG156" s="1106" t="n"/>
      <c r="CH156" s="1106" t="n"/>
      <c r="CI156" s="1106" t="n"/>
      <c r="CJ156" s="1106" t="n"/>
      <c r="CK156" s="1101" t="n"/>
      <c r="CL156" s="1101" t="n"/>
      <c r="CM156" s="1101" t="n"/>
      <c r="CN156" s="1101" t="n"/>
      <c r="CO156" s="1101" t="n"/>
      <c r="CP156" s="1101" t="n"/>
      <c r="CQ156" s="1101" t="n"/>
      <c r="CR156" s="1101" t="n"/>
      <c r="CS156" s="1101" t="n"/>
      <c r="CT156" s="1101" t="n"/>
      <c r="CU156" s="1101" t="n"/>
      <c r="CV156" s="1101" t="n"/>
      <c r="CW156" s="1101" t="n"/>
      <c r="CX156" s="1101" t="n"/>
      <c r="CY156" s="1101" t="n"/>
      <c r="CZ156" s="1101" t="n"/>
      <c r="DA156" s="1101" t="n"/>
      <c r="DB156" s="1101" t="n"/>
      <c r="DC156" s="1101" t="n"/>
      <c r="DD156" s="1101" t="n"/>
      <c r="DE156" s="1101" t="n"/>
      <c r="DF156" s="1101" t="n"/>
      <c r="DG156" s="1101" t="n"/>
      <c r="DH156" s="1101" t="n"/>
      <c r="DI156" s="1101" t="n"/>
    </row>
    <row r="157" ht="13.5" customFormat="1" customHeight="1" s="140">
      <c r="A157" s="1101" t="n"/>
      <c r="B157" s="1101" t="n"/>
      <c r="C157" s="1101" t="n"/>
      <c r="D157" s="1101" t="n"/>
      <c r="E157" s="1101" t="n"/>
      <c r="F157" s="1101" t="n"/>
      <c r="G157" s="144" t="n"/>
      <c r="H157" s="1101" t="n"/>
      <c r="I157" s="1101" t="n"/>
      <c r="J157" s="1101" t="n"/>
      <c r="K157" s="1101" t="n"/>
      <c r="L157" s="1101" t="n"/>
      <c r="M157" s="178" t="n"/>
      <c r="N157" s="1106" t="n"/>
      <c r="O157" s="1106" t="n"/>
      <c r="P157" s="1106" t="n"/>
      <c r="Q157" s="1106" t="n"/>
      <c r="R157" s="1106" t="n"/>
      <c r="S157" s="1101" t="n"/>
      <c r="T157" s="230" t="n"/>
      <c r="U157" s="1101" t="n"/>
      <c r="V157" s="1101" t="n"/>
      <c r="W157" s="1101" t="n"/>
      <c r="X157" s="1101" t="n"/>
      <c r="Y157" s="1101" t="n"/>
      <c r="Z157" s="1101" t="n"/>
      <c r="AA157" s="144" t="n"/>
      <c r="AB157" s="1101" t="n"/>
      <c r="AC157" s="1101" t="n"/>
      <c r="AD157" s="1101" t="n"/>
      <c r="AE157" s="1101" t="n"/>
      <c r="AF157" s="1101" t="n"/>
      <c r="AG157" s="1101" t="n"/>
      <c r="AH157" s="144" t="n"/>
      <c r="AI157" s="1101" t="n"/>
      <c r="AJ157" s="1101" t="n"/>
      <c r="AK157" s="1101" t="n"/>
      <c r="AL157" s="1101" t="n"/>
      <c r="AM157" s="1101" t="n"/>
      <c r="AN157" s="1101" t="n"/>
      <c r="AO157" s="1101" t="n"/>
      <c r="AP157" s="1101" t="n"/>
      <c r="AQ157" s="1101" t="n"/>
      <c r="AR157" s="1101" t="n"/>
      <c r="AS157" s="1101" t="n"/>
      <c r="AT157" s="1101" t="n"/>
      <c r="AU157" s="1101" t="n"/>
      <c r="AV157" s="1101" t="n"/>
      <c r="AW157" s="1101" t="n"/>
      <c r="AX157" s="1101" t="n"/>
      <c r="AY157" s="1101" t="n"/>
      <c r="AZ157" s="144" t="n"/>
      <c r="BA157" s="1101" t="n"/>
      <c r="BB157" s="1101" t="n"/>
      <c r="BC157" s="1101" t="n"/>
      <c r="BD157" s="1101" t="n"/>
      <c r="BE157" s="1101" t="n"/>
      <c r="BF157" s="1101" t="n"/>
      <c r="BG157" s="1101" t="n"/>
      <c r="BH157" s="1101" t="n"/>
      <c r="BI157" s="1101" t="n"/>
      <c r="BJ157" s="1101" t="n"/>
      <c r="BK157" s="1101" t="n"/>
      <c r="BL157" s="1101" t="n"/>
      <c r="BM157" s="1101" t="n"/>
      <c r="BN157" s="1101" t="n"/>
      <c r="BO157" s="1101" t="n"/>
      <c r="BP157" s="1101" t="n"/>
      <c r="BQ157" s="1101" t="n"/>
      <c r="BR157" s="1106" t="n"/>
      <c r="BS157" s="1106" t="n"/>
      <c r="BT157" s="1106" t="n"/>
      <c r="BU157" s="1106" t="n"/>
      <c r="BV157" s="1106" t="n"/>
      <c r="BW157" s="1106" t="n"/>
      <c r="BX157" s="1106" t="n"/>
      <c r="BY157" s="1106" t="n"/>
      <c r="BZ157" s="1106" t="n"/>
      <c r="CA157" s="1106" t="n"/>
      <c r="CB157" s="1106" t="n"/>
      <c r="CC157" s="1106" t="n"/>
      <c r="CD157" s="1106" t="n"/>
      <c r="CE157" s="1106" t="n"/>
      <c r="CF157" s="1106" t="n"/>
      <c r="CG157" s="1106" t="n"/>
      <c r="CH157" s="1106" t="n"/>
      <c r="CI157" s="1106" t="n"/>
      <c r="CJ157" s="1106" t="n"/>
      <c r="CK157" s="1101" t="n"/>
      <c r="CL157" s="1101" t="n"/>
      <c r="CM157" s="1101" t="n"/>
      <c r="CN157" s="1101" t="n"/>
      <c r="CO157" s="1101" t="n"/>
      <c r="CP157" s="1101" t="n"/>
      <c r="CQ157" s="1101" t="n"/>
      <c r="CR157" s="1101" t="n"/>
      <c r="CS157" s="1101" t="n"/>
      <c r="CT157" s="1101" t="n"/>
      <c r="CU157" s="1101" t="n"/>
      <c r="CV157" s="1101" t="n"/>
      <c r="CW157" s="1101" t="n"/>
      <c r="CX157" s="1101" t="n"/>
      <c r="CY157" s="1101" t="n"/>
      <c r="CZ157" s="1101" t="n"/>
      <c r="DA157" s="1101" t="n"/>
      <c r="DB157" s="1101" t="n"/>
      <c r="DC157" s="1101" t="n"/>
      <c r="DD157" s="1101" t="n"/>
      <c r="DE157" s="1101" t="n"/>
      <c r="DF157" s="1101" t="n"/>
      <c r="DG157" s="1101" t="n"/>
      <c r="DH157" s="1101" t="n"/>
      <c r="DI157" s="1101" t="n"/>
    </row>
    <row r="158" ht="13.5" customFormat="1" customHeight="1" s="140">
      <c r="A158" s="1101" t="n"/>
      <c r="B158" s="1101" t="n"/>
      <c r="C158" s="1101" t="n"/>
      <c r="D158" s="1101" t="n"/>
      <c r="E158" s="1101" t="n"/>
      <c r="F158" s="1101" t="n"/>
      <c r="G158" s="144" t="n"/>
      <c r="H158" s="1101" t="n"/>
      <c r="I158" s="1101" t="n"/>
      <c r="J158" s="1101" t="n"/>
      <c r="K158" s="1101" t="n"/>
      <c r="L158" s="1101" t="n"/>
      <c r="M158" s="178" t="n"/>
      <c r="N158" s="1106" t="n"/>
      <c r="O158" s="1106" t="n"/>
      <c r="P158" s="1106" t="n"/>
      <c r="Q158" s="1106" t="n"/>
      <c r="R158" s="1106" t="n"/>
      <c r="S158" s="1101" t="n"/>
      <c r="T158" s="230" t="n"/>
      <c r="U158" s="1101" t="n"/>
      <c r="V158" s="1101" t="n"/>
      <c r="W158" s="1101" t="n"/>
      <c r="X158" s="1101" t="n"/>
      <c r="Y158" s="1101" t="n"/>
      <c r="Z158" s="1101" t="n"/>
      <c r="AA158" s="144" t="n"/>
      <c r="AB158" s="1101" t="n"/>
      <c r="AC158" s="1101" t="n"/>
      <c r="AD158" s="1101" t="n"/>
      <c r="AE158" s="1101" t="n"/>
      <c r="AF158" s="1101" t="n"/>
      <c r="AG158" s="1101" t="n"/>
      <c r="AH158" s="144" t="n"/>
      <c r="AI158" s="1101" t="n"/>
      <c r="AJ158" s="1101" t="n"/>
      <c r="AK158" s="1101" t="n"/>
      <c r="AL158" s="1101" t="n"/>
      <c r="AM158" s="1101" t="n"/>
      <c r="AN158" s="1101" t="n"/>
      <c r="AO158" s="1101" t="n"/>
      <c r="AP158" s="1101" t="n"/>
      <c r="AQ158" s="1101" t="n"/>
      <c r="AR158" s="1101" t="n"/>
      <c r="AS158" s="1101" t="n"/>
      <c r="AT158" s="1101" t="n"/>
      <c r="AU158" s="1101" t="n"/>
      <c r="AV158" s="1101" t="n"/>
      <c r="AW158" s="1101" t="n"/>
      <c r="AX158" s="1101" t="n"/>
      <c r="AY158" s="1101" t="n"/>
      <c r="AZ158" s="144" t="n"/>
      <c r="BA158" s="1101" t="n"/>
      <c r="BB158" s="1101" t="n"/>
      <c r="BC158" s="1101" t="n"/>
      <c r="BD158" s="1101" t="n"/>
      <c r="BE158" s="1101" t="n"/>
      <c r="BF158" s="1101" t="n"/>
      <c r="BG158" s="1101" t="n"/>
      <c r="BH158" s="1101" t="n"/>
      <c r="BI158" s="1101" t="n"/>
      <c r="BJ158" s="1101" t="n"/>
      <c r="BK158" s="1101" t="n"/>
      <c r="BL158" s="1101" t="n"/>
      <c r="BM158" s="1101" t="n"/>
      <c r="BN158" s="1101" t="n"/>
      <c r="BO158" s="1101" t="n"/>
      <c r="BP158" s="1101" t="n"/>
      <c r="BQ158" s="1101" t="n"/>
      <c r="BR158" s="1106" t="n"/>
      <c r="BS158" s="1106" t="n"/>
      <c r="BT158" s="1106" t="n"/>
      <c r="BU158" s="1106" t="n"/>
      <c r="BV158" s="1106" t="n"/>
      <c r="BW158" s="1106" t="n"/>
      <c r="BX158" s="1106" t="n"/>
      <c r="BY158" s="1106" t="n"/>
      <c r="BZ158" s="1106" t="n"/>
      <c r="CA158" s="1106" t="n"/>
      <c r="CB158" s="1106" t="n"/>
      <c r="CC158" s="1106" t="n"/>
      <c r="CD158" s="1106" t="n"/>
      <c r="CE158" s="1106" t="n"/>
      <c r="CF158" s="1106" t="n"/>
      <c r="CG158" s="1106" t="n"/>
      <c r="CH158" s="1106" t="n"/>
      <c r="CI158" s="1106" t="n"/>
      <c r="CJ158" s="1106" t="n"/>
      <c r="CK158" s="1101" t="n"/>
      <c r="CL158" s="1101" t="n"/>
      <c r="CM158" s="1101" t="n"/>
      <c r="CN158" s="1101" t="n"/>
      <c r="CO158" s="1101" t="n"/>
      <c r="CP158" s="1101" t="n"/>
      <c r="CQ158" s="1101" t="n"/>
      <c r="CR158" s="1101" t="n"/>
      <c r="CS158" s="1101" t="n"/>
      <c r="CT158" s="1101" t="n"/>
      <c r="CU158" s="1101" t="n"/>
      <c r="CV158" s="1101" t="n"/>
      <c r="CW158" s="1101" t="n"/>
      <c r="CX158" s="1101" t="n"/>
      <c r="CY158" s="1101" t="n"/>
      <c r="CZ158" s="1101" t="n"/>
      <c r="DA158" s="1101" t="n"/>
      <c r="DB158" s="1101" t="n"/>
      <c r="DC158" s="1101" t="n"/>
      <c r="DD158" s="1101" t="n"/>
      <c r="DE158" s="1101" t="n"/>
      <c r="DF158" s="1101" t="n"/>
      <c r="DG158" s="1101" t="n"/>
      <c r="DH158" s="1101" t="n"/>
      <c r="DI158" s="1101" t="n"/>
    </row>
    <row r="159" ht="13.5" customFormat="1" customHeight="1" s="140">
      <c r="A159" s="1101" t="n"/>
      <c r="B159" s="1101" t="n"/>
      <c r="C159" s="1101" t="n"/>
      <c r="D159" s="1101" t="n"/>
      <c r="E159" s="1101" t="n"/>
      <c r="F159" s="1101" t="n"/>
      <c r="G159" s="144" t="n"/>
      <c r="H159" s="1101" t="n"/>
      <c r="I159" s="1101" t="n"/>
      <c r="J159" s="1101" t="n"/>
      <c r="K159" s="1101" t="n"/>
      <c r="L159" s="1101" t="n"/>
      <c r="M159" s="178" t="n"/>
      <c r="N159" s="1106" t="n"/>
      <c r="O159" s="1106" t="n"/>
      <c r="P159" s="1106" t="n"/>
      <c r="Q159" s="1106" t="n"/>
      <c r="R159" s="1106" t="n"/>
      <c r="S159" s="1101" t="n"/>
      <c r="T159" s="230" t="n"/>
      <c r="U159" s="1101" t="n"/>
      <c r="V159" s="1101" t="n"/>
      <c r="W159" s="1101" t="n"/>
      <c r="X159" s="1101" t="n"/>
      <c r="Y159" s="1101" t="n"/>
      <c r="Z159" s="1101" t="n"/>
      <c r="AA159" s="144" t="n"/>
      <c r="AB159" s="1101" t="n"/>
      <c r="AC159" s="1101" t="n"/>
      <c r="AD159" s="1101" t="n"/>
      <c r="AE159" s="1101" t="n"/>
      <c r="AF159" s="1101" t="n"/>
      <c r="AG159" s="1101" t="n"/>
      <c r="AH159" s="144" t="n"/>
      <c r="AI159" s="1101" t="n"/>
      <c r="AJ159" s="1101" t="n"/>
      <c r="AK159" s="1101" t="n"/>
      <c r="AL159" s="1101" t="n"/>
      <c r="AM159" s="1101" t="n"/>
      <c r="AN159" s="1101" t="n"/>
      <c r="AO159" s="1101" t="n"/>
      <c r="AP159" s="1101" t="n"/>
      <c r="AQ159" s="1101" t="n"/>
      <c r="AR159" s="1101" t="n"/>
      <c r="AS159" s="1101" t="n"/>
      <c r="AT159" s="1101" t="n"/>
      <c r="AU159" s="1101" t="n"/>
      <c r="AV159" s="1101" t="n"/>
      <c r="AW159" s="1101" t="n"/>
      <c r="AX159" s="1101" t="n"/>
      <c r="AY159" s="1101" t="n"/>
      <c r="AZ159" s="144" t="n"/>
      <c r="BA159" s="1101" t="n"/>
      <c r="BB159" s="1101" t="n"/>
      <c r="BC159" s="1101" t="n"/>
      <c r="BD159" s="1101" t="n"/>
      <c r="BE159" s="1101" t="n"/>
      <c r="BF159" s="1101" t="n"/>
      <c r="BG159" s="1101" t="n"/>
      <c r="BH159" s="1101" t="n"/>
      <c r="BI159" s="1101" t="n"/>
      <c r="BJ159" s="1101" t="n"/>
      <c r="BK159" s="1101" t="n"/>
      <c r="BL159" s="1101" t="n"/>
      <c r="BM159" s="1101" t="n"/>
      <c r="BN159" s="1101" t="n"/>
      <c r="BO159" s="1101" t="n"/>
      <c r="BP159" s="1101" t="n"/>
      <c r="BQ159" s="1101" t="n"/>
      <c r="BR159" s="1106" t="n"/>
      <c r="BS159" s="1106" t="n"/>
      <c r="BT159" s="1106" t="n"/>
      <c r="BU159" s="1106" t="n"/>
      <c r="BV159" s="1106" t="n"/>
      <c r="BW159" s="1106" t="n"/>
      <c r="BX159" s="1106" t="n"/>
      <c r="BY159" s="1106" t="n"/>
      <c r="BZ159" s="1106" t="n"/>
      <c r="CA159" s="1106" t="n"/>
      <c r="CB159" s="1106" t="n"/>
      <c r="CC159" s="1106" t="n"/>
      <c r="CD159" s="1106" t="n"/>
      <c r="CE159" s="1106" t="n"/>
      <c r="CF159" s="1106" t="n"/>
      <c r="CG159" s="1106" t="n"/>
      <c r="CH159" s="1106" t="n"/>
      <c r="CI159" s="1106" t="n"/>
      <c r="CJ159" s="1106" t="n"/>
      <c r="CK159" s="1101" t="n"/>
      <c r="CL159" s="1101" t="n"/>
      <c r="CM159" s="1101" t="n"/>
      <c r="CN159" s="1101" t="n"/>
      <c r="CO159" s="1101" t="n"/>
      <c r="CP159" s="1101" t="n"/>
      <c r="CQ159" s="1101" t="n"/>
      <c r="CR159" s="1101" t="n"/>
      <c r="CS159" s="1101" t="n"/>
      <c r="CT159" s="1101" t="n"/>
      <c r="CU159" s="1101" t="n"/>
      <c r="CV159" s="1101" t="n"/>
      <c r="CW159" s="1101" t="n"/>
      <c r="CX159" s="1101" t="n"/>
      <c r="CY159" s="1101" t="n"/>
      <c r="CZ159" s="1101" t="n"/>
      <c r="DA159" s="1101" t="n"/>
      <c r="DB159" s="1101" t="n"/>
      <c r="DC159" s="1101" t="n"/>
      <c r="DD159" s="1101" t="n"/>
      <c r="DE159" s="1101" t="n"/>
      <c r="DF159" s="1101" t="n"/>
      <c r="DG159" s="1101" t="n"/>
      <c r="DH159" s="1101" t="n"/>
      <c r="DI159" s="1101" t="n"/>
    </row>
    <row r="160" ht="13.5" customFormat="1" customHeight="1" s="140">
      <c r="A160" s="1101" t="n"/>
      <c r="B160" s="1101" t="n"/>
      <c r="C160" s="1101" t="n"/>
      <c r="D160" s="1101" t="n"/>
      <c r="E160" s="1101" t="n"/>
      <c r="F160" s="1101" t="n"/>
      <c r="G160" s="144" t="n"/>
      <c r="H160" s="1101" t="n"/>
      <c r="I160" s="1101" t="n"/>
      <c r="J160" s="1101" t="n"/>
      <c r="K160" s="1101" t="n"/>
      <c r="L160" s="1101" t="n"/>
      <c r="M160" s="178" t="n"/>
      <c r="N160" s="1106" t="n"/>
      <c r="O160" s="1106" t="n"/>
      <c r="P160" s="1106" t="n"/>
      <c r="Q160" s="1106" t="n"/>
      <c r="R160" s="1106" t="n"/>
      <c r="S160" s="1101" t="n"/>
      <c r="T160" s="230" t="n"/>
      <c r="U160" s="1101" t="n"/>
      <c r="V160" s="1101" t="n"/>
      <c r="W160" s="1101" t="n"/>
      <c r="X160" s="1101" t="n"/>
      <c r="Y160" s="1101" t="n"/>
      <c r="Z160" s="1101" t="n"/>
      <c r="AA160" s="144" t="n"/>
      <c r="AB160" s="1101" t="n"/>
      <c r="AC160" s="1101" t="n"/>
      <c r="AD160" s="1101" t="n"/>
      <c r="AE160" s="1101" t="n"/>
      <c r="AF160" s="1101" t="n"/>
      <c r="AG160" s="1101" t="n"/>
      <c r="AH160" s="144" t="n"/>
      <c r="AI160" s="1101" t="n"/>
      <c r="AJ160" s="1101" t="n"/>
      <c r="AK160" s="1101" t="n"/>
      <c r="AL160" s="1101" t="n"/>
      <c r="AM160" s="1101" t="n"/>
      <c r="AN160" s="1101" t="n"/>
      <c r="AO160" s="1101" t="n"/>
      <c r="AP160" s="1101" t="n"/>
      <c r="AQ160" s="1101" t="n"/>
      <c r="AR160" s="1101" t="n"/>
      <c r="AS160" s="1101" t="n"/>
      <c r="AT160" s="1101" t="n"/>
      <c r="AU160" s="1101" t="n"/>
      <c r="AV160" s="1101" t="n"/>
      <c r="AW160" s="1101" t="n"/>
      <c r="AX160" s="1101" t="n"/>
      <c r="AY160" s="1101" t="n"/>
      <c r="AZ160" s="144" t="n"/>
      <c r="BA160" s="1101" t="n"/>
      <c r="BB160" s="1101" t="n"/>
      <c r="BC160" s="1101" t="n"/>
      <c r="BD160" s="1101" t="n"/>
      <c r="BE160" s="1101" t="n"/>
      <c r="BF160" s="1101" t="n"/>
      <c r="BG160" s="1101" t="n"/>
      <c r="BH160" s="1101" t="n"/>
      <c r="BI160" s="1101" t="n"/>
      <c r="BJ160" s="1101" t="n"/>
      <c r="BK160" s="1101" t="n"/>
      <c r="BL160" s="1101" t="n"/>
      <c r="BM160" s="1101" t="n"/>
      <c r="BN160" s="1101" t="n"/>
      <c r="BO160" s="1101" t="n"/>
      <c r="BP160" s="1101" t="n"/>
      <c r="BQ160" s="1101" t="n"/>
      <c r="BR160" s="1106" t="n"/>
      <c r="BS160" s="1106" t="n"/>
      <c r="BT160" s="1106" t="n"/>
      <c r="BU160" s="1106" t="n"/>
      <c r="BV160" s="1106" t="n"/>
      <c r="BW160" s="1106" t="n"/>
      <c r="BX160" s="1106" t="n"/>
      <c r="BY160" s="1106" t="n"/>
      <c r="BZ160" s="1106" t="n"/>
      <c r="CA160" s="1106" t="n"/>
      <c r="CB160" s="1106" t="n"/>
      <c r="CC160" s="1106" t="n"/>
      <c r="CD160" s="1106" t="n"/>
      <c r="CE160" s="1106" t="n"/>
      <c r="CF160" s="1106" t="n"/>
      <c r="CG160" s="1106" t="n"/>
      <c r="CH160" s="1106" t="n"/>
      <c r="CI160" s="1106" t="n"/>
      <c r="CJ160" s="1106" t="n"/>
      <c r="CK160" s="1101" t="n"/>
      <c r="CL160" s="1101" t="n"/>
      <c r="CM160" s="1101" t="n"/>
      <c r="CN160" s="1101" t="n"/>
      <c r="CO160" s="1101" t="n"/>
      <c r="CP160" s="1101" t="n"/>
      <c r="CQ160" s="1101" t="n"/>
      <c r="CR160" s="1101" t="n"/>
      <c r="CS160" s="1101" t="n"/>
      <c r="CT160" s="1101" t="n"/>
      <c r="CU160" s="1101" t="n"/>
      <c r="CV160" s="1101" t="n"/>
      <c r="CW160" s="1101" t="n"/>
      <c r="CX160" s="1101" t="n"/>
      <c r="CY160" s="1101" t="n"/>
      <c r="CZ160" s="1101" t="n"/>
      <c r="DA160" s="1101" t="n"/>
      <c r="DB160" s="1101" t="n"/>
      <c r="DC160" s="1101" t="n"/>
      <c r="DD160" s="1101" t="n"/>
      <c r="DE160" s="1101" t="n"/>
      <c r="DF160" s="1101" t="n"/>
      <c r="DG160" s="1101" t="n"/>
      <c r="DH160" s="1101" t="n"/>
      <c r="DI160" s="1101" t="n"/>
    </row>
    <row r="161" ht="13.5" customHeight="1" s="1178">
      <c r="A161" s="1106" t="n"/>
      <c r="B161" s="1106" t="n"/>
      <c r="C161" s="1106" t="n"/>
      <c r="D161" s="1106" t="n"/>
      <c r="E161" s="1106" t="n"/>
      <c r="F161" s="1106" t="n"/>
      <c r="G161" s="144" t="n"/>
      <c r="H161" s="1106" t="n"/>
      <c r="I161" s="1106" t="n"/>
      <c r="J161" s="1106" t="n"/>
      <c r="K161" s="1106" t="n"/>
      <c r="L161" s="1106" t="n"/>
      <c r="M161" s="178" t="n"/>
      <c r="N161" s="1106" t="n"/>
      <c r="O161" s="1106" t="n"/>
      <c r="P161" s="1106" t="n"/>
      <c r="Q161" s="1106" t="n"/>
      <c r="R161" s="1106" t="n"/>
      <c r="S161" s="1106" t="n"/>
      <c r="T161" s="230" t="n"/>
      <c r="U161" s="1106" t="n"/>
      <c r="V161" s="1106" t="n"/>
      <c r="W161" s="1106" t="n"/>
      <c r="X161" s="1106" t="n"/>
      <c r="Y161" s="1106" t="n"/>
      <c r="Z161" s="1106" t="n"/>
      <c r="AA161" s="144" t="n"/>
      <c r="AB161" s="1106" t="n"/>
      <c r="AC161" s="1106" t="n"/>
      <c r="AD161" s="1106" t="n"/>
      <c r="AE161" s="1106" t="n"/>
      <c r="AF161" s="1106" t="n"/>
      <c r="AG161" s="1106" t="n"/>
      <c r="AH161" s="144" t="n"/>
      <c r="AI161" s="1106" t="n"/>
      <c r="AJ161" s="1106" t="n"/>
      <c r="AK161" s="1106" t="n"/>
      <c r="AL161" s="1106" t="n"/>
      <c r="AM161" s="1106" t="n"/>
      <c r="AN161" s="1106" t="n"/>
      <c r="AO161" s="1106" t="n"/>
      <c r="AP161" s="1106" t="n"/>
      <c r="AQ161" s="1106" t="n"/>
      <c r="AR161" s="1106" t="n"/>
      <c r="AS161" s="1106" t="n"/>
      <c r="AT161" s="1106" t="n"/>
      <c r="AU161" s="1106" t="n"/>
      <c r="AV161" s="1106" t="n"/>
      <c r="AW161" s="1106" t="n"/>
      <c r="AX161" s="1106" t="n"/>
      <c r="AY161" s="1106" t="n"/>
      <c r="AZ161" s="144" t="n"/>
      <c r="BA161" s="1106" t="n"/>
      <c r="BB161" s="1106" t="n"/>
      <c r="BC161" s="1106" t="n"/>
      <c r="BD161" s="1106" t="n"/>
      <c r="BE161" s="1106" t="n"/>
      <c r="BF161" s="1106" t="n"/>
      <c r="BG161" s="1106" t="n"/>
      <c r="BH161" s="1106" t="n"/>
      <c r="BI161" s="1106" t="n"/>
      <c r="BJ161" s="1106" t="n"/>
      <c r="BK161" s="1106" t="n"/>
      <c r="BL161" s="1106" t="n"/>
      <c r="BM161" s="1106" t="n"/>
      <c r="BN161" s="1106" t="n"/>
      <c r="BO161" s="1106" t="n"/>
      <c r="BP161" s="1106" t="n"/>
      <c r="BQ161" s="1106" t="n"/>
      <c r="BR161" s="1106" t="n"/>
      <c r="BS161" s="1106" t="n"/>
      <c r="BT161" s="1106" t="n"/>
      <c r="BU161" s="1106" t="n"/>
      <c r="BV161" s="1106" t="n"/>
      <c r="BW161" s="1106" t="n"/>
      <c r="BX161" s="1106" t="n"/>
      <c r="BY161" s="1106" t="n"/>
      <c r="BZ161" s="1106" t="n"/>
      <c r="CA161" s="1106" t="n"/>
      <c r="CB161" s="1106" t="n"/>
      <c r="CC161" s="1106" t="n"/>
      <c r="CD161" s="1106" t="n"/>
      <c r="CE161" s="1106" t="n"/>
      <c r="CF161" s="1106" t="n"/>
      <c r="CG161" s="1106" t="n"/>
      <c r="CH161" s="1106" t="n"/>
      <c r="CI161" s="1106" t="n"/>
      <c r="CJ161" s="1106" t="n"/>
      <c r="CK161" s="1106" t="n"/>
      <c r="CL161" s="1106" t="n"/>
      <c r="CM161" s="1106" t="n"/>
      <c r="CN161" s="1106" t="n"/>
      <c r="CO161" s="1106" t="n"/>
      <c r="CP161" s="1106" t="n"/>
      <c r="CQ161" s="1106" t="n"/>
      <c r="CR161" s="1106" t="n"/>
      <c r="CS161" s="1106" t="n"/>
      <c r="CT161" s="1106" t="n"/>
      <c r="CU161" s="1106" t="n"/>
      <c r="CV161" s="1106" t="n"/>
      <c r="CW161" s="1106" t="n"/>
      <c r="CX161" s="1106" t="n"/>
      <c r="CY161" s="1106" t="n"/>
      <c r="CZ161" s="1106" t="n"/>
      <c r="DA161" s="1106" t="n"/>
      <c r="DB161" s="1106" t="n"/>
      <c r="DC161" s="1106" t="n"/>
      <c r="DD161" s="1106" t="n"/>
      <c r="DE161" s="1106" t="n"/>
      <c r="DF161" s="1106" t="n"/>
      <c r="DG161" s="1106" t="n"/>
      <c r="DH161" s="1106" t="n"/>
      <c r="DI161" s="1106" t="n"/>
    </row>
    <row r="162" ht="13.5" customHeight="1" s="1178">
      <c r="A162" s="1106" t="n"/>
      <c r="B162" s="1106" t="n"/>
      <c r="C162" s="1106" t="n"/>
      <c r="D162" s="1106" t="n"/>
      <c r="E162" s="1106" t="n"/>
      <c r="F162" s="1106" t="n"/>
      <c r="G162" s="144" t="n"/>
      <c r="H162" s="1106" t="n"/>
      <c r="I162" s="1106" t="n"/>
      <c r="J162" s="1106" t="n"/>
      <c r="K162" s="1106" t="n"/>
      <c r="L162" s="1106" t="n"/>
      <c r="M162" s="178" t="n"/>
      <c r="N162" s="1106" t="n"/>
      <c r="O162" s="1106" t="n"/>
      <c r="P162" s="1106" t="n"/>
      <c r="Q162" s="1106" t="n"/>
      <c r="R162" s="1106" t="n"/>
      <c r="S162" s="1106" t="n"/>
      <c r="T162" s="230" t="n"/>
      <c r="U162" s="1106" t="n"/>
      <c r="V162" s="1106" t="n"/>
      <c r="W162" s="1106" t="n"/>
      <c r="X162" s="1106" t="n"/>
      <c r="Y162" s="1106" t="n"/>
      <c r="Z162" s="1106" t="n"/>
      <c r="AA162" s="144" t="n"/>
      <c r="AB162" s="1106" t="n"/>
      <c r="AC162" s="1106" t="n"/>
      <c r="AD162" s="1106" t="n"/>
      <c r="AE162" s="1106" t="n"/>
      <c r="AF162" s="1106" t="n"/>
      <c r="AG162" s="1106" t="n"/>
      <c r="AH162" s="144" t="n"/>
      <c r="AI162" s="1106" t="n"/>
      <c r="AJ162" s="1106" t="n"/>
      <c r="AK162" s="1106" t="n"/>
      <c r="AL162" s="1106" t="n"/>
      <c r="AM162" s="1106" t="n"/>
      <c r="AN162" s="1106" t="n"/>
      <c r="AO162" s="1106" t="n"/>
      <c r="AP162" s="1106" t="n"/>
      <c r="AQ162" s="1106" t="n"/>
      <c r="AR162" s="1106" t="n"/>
      <c r="AS162" s="1106" t="n"/>
      <c r="AT162" s="1106" t="n"/>
      <c r="AU162" s="1106" t="n"/>
      <c r="AV162" s="1106" t="n"/>
      <c r="AW162" s="1106" t="n"/>
      <c r="AX162" s="1106" t="n"/>
      <c r="AY162" s="1106" t="n"/>
      <c r="AZ162" s="144" t="n"/>
      <c r="BA162" s="1106" t="n"/>
      <c r="BB162" s="1106" t="n"/>
      <c r="BC162" s="1106" t="n"/>
      <c r="BD162" s="1106" t="n"/>
      <c r="BE162" s="1106" t="n"/>
      <c r="BF162" s="1106" t="n"/>
      <c r="BG162" s="1106" t="n"/>
      <c r="BH162" s="1106" t="n"/>
      <c r="BI162" s="1106" t="n"/>
      <c r="BJ162" s="1106" t="n"/>
      <c r="BK162" s="1106" t="n"/>
      <c r="BL162" s="1106" t="n"/>
      <c r="BM162" s="1106" t="n"/>
      <c r="BN162" s="1106" t="n"/>
      <c r="BO162" s="1106" t="n"/>
      <c r="BP162" s="1106" t="n"/>
      <c r="BQ162" s="1106" t="n"/>
      <c r="BR162" s="1106" t="n"/>
      <c r="BS162" s="1106" t="n"/>
      <c r="BT162" s="1106" t="n"/>
      <c r="BU162" s="1106" t="n"/>
      <c r="BV162" s="1106" t="n"/>
      <c r="BW162" s="1106" t="n"/>
      <c r="BX162" s="1106" t="n"/>
      <c r="BY162" s="1106" t="n"/>
      <c r="BZ162" s="1106" t="n"/>
      <c r="CA162" s="1106" t="n"/>
      <c r="CB162" s="1106" t="n"/>
      <c r="CC162" s="1106" t="n"/>
      <c r="CD162" s="1106" t="n"/>
      <c r="CE162" s="1106" t="n"/>
      <c r="CF162" s="1106" t="n"/>
      <c r="CG162" s="1106" t="n"/>
      <c r="CH162" s="1106" t="n"/>
      <c r="CI162" s="1106" t="n"/>
      <c r="CJ162" s="1106" t="n"/>
      <c r="CK162" s="1106" t="n"/>
      <c r="CL162" s="1106" t="n"/>
      <c r="CM162" s="1106" t="n"/>
      <c r="CN162" s="1106" t="n"/>
      <c r="CO162" s="1106" t="n"/>
      <c r="CP162" s="1106" t="n"/>
      <c r="CQ162" s="1106" t="n"/>
      <c r="CR162" s="1106" t="n"/>
      <c r="CS162" s="1106" t="n"/>
      <c r="CT162" s="1106" t="n"/>
      <c r="CU162" s="1106" t="n"/>
      <c r="CV162" s="1106" t="n"/>
      <c r="CW162" s="1106" t="n"/>
      <c r="CX162" s="1106" t="n"/>
      <c r="CY162" s="1106" t="n"/>
      <c r="CZ162" s="1106" t="n"/>
      <c r="DA162" s="1106" t="n"/>
      <c r="DB162" s="1106" t="n"/>
      <c r="DC162" s="1106" t="n"/>
      <c r="DD162" s="1106" t="n"/>
      <c r="DE162" s="1106" t="n"/>
      <c r="DF162" s="1106" t="n"/>
      <c r="DG162" s="1106" t="n"/>
      <c r="DH162" s="1106" t="n"/>
      <c r="DI162" s="1106" t="n"/>
    </row>
    <row r="163" ht="13.5" customHeight="1" s="1178">
      <c r="A163" s="1106" t="n"/>
      <c r="B163" s="1106" t="n"/>
      <c r="C163" s="1106" t="n"/>
      <c r="D163" s="1106" t="n"/>
      <c r="E163" s="1106" t="n"/>
      <c r="F163" s="1106" t="n"/>
      <c r="G163" s="144" t="n"/>
      <c r="H163" s="1106" t="n"/>
      <c r="I163" s="1106" t="n"/>
      <c r="J163" s="1106" t="n"/>
      <c r="K163" s="1106" t="n"/>
      <c r="L163" s="1106" t="n"/>
      <c r="M163" s="178" t="n"/>
      <c r="N163" s="1106" t="n"/>
      <c r="O163" s="1106" t="n"/>
      <c r="P163" s="1106" t="n"/>
      <c r="Q163" s="1106" t="n"/>
      <c r="R163" s="1106" t="n"/>
      <c r="S163" s="1106" t="n"/>
      <c r="T163" s="230" t="n"/>
      <c r="U163" s="1106" t="n"/>
      <c r="V163" s="1106" t="n"/>
      <c r="W163" s="1106" t="n"/>
      <c r="X163" s="1106" t="n"/>
      <c r="Y163" s="1106" t="n"/>
      <c r="Z163" s="1106" t="n"/>
      <c r="AA163" s="144" t="n"/>
      <c r="AB163" s="1106" t="n"/>
      <c r="AC163" s="1106" t="n"/>
      <c r="AD163" s="1106" t="n"/>
      <c r="AE163" s="1106" t="n"/>
      <c r="AF163" s="1106" t="n"/>
      <c r="AG163" s="1106" t="n"/>
      <c r="AH163" s="144" t="n"/>
      <c r="AI163" s="1106" t="n"/>
      <c r="AJ163" s="1106" t="n"/>
      <c r="AK163" s="1106" t="n"/>
      <c r="AL163" s="1106" t="n"/>
      <c r="AM163" s="1106" t="n"/>
      <c r="AN163" s="1106" t="n"/>
      <c r="AO163" s="1106" t="n"/>
      <c r="AP163" s="1106" t="n"/>
      <c r="AQ163" s="1106" t="n"/>
      <c r="AR163" s="1106" t="n"/>
      <c r="AS163" s="1106" t="n"/>
      <c r="AT163" s="1106" t="n"/>
      <c r="AU163" s="1106" t="n"/>
      <c r="AV163" s="1106" t="n"/>
      <c r="AW163" s="1106" t="n"/>
      <c r="AX163" s="1106" t="n"/>
      <c r="AY163" s="1106" t="n"/>
      <c r="AZ163" s="144" t="n"/>
      <c r="BA163" s="1106" t="n"/>
      <c r="BB163" s="1106" t="n"/>
      <c r="BC163" s="1106" t="n"/>
      <c r="BD163" s="1106" t="n"/>
      <c r="BE163" s="1106" t="n"/>
      <c r="BF163" s="1106" t="n"/>
      <c r="BG163" s="1106" t="n"/>
      <c r="BH163" s="1106" t="n"/>
      <c r="BI163" s="1106" t="n"/>
      <c r="BJ163" s="1106" t="n"/>
      <c r="BK163" s="1106" t="n"/>
      <c r="BL163" s="1106" t="n"/>
      <c r="BM163" s="1106" t="n"/>
      <c r="BN163" s="1106" t="n"/>
      <c r="BO163" s="1106" t="n"/>
      <c r="BP163" s="1106" t="n"/>
      <c r="BQ163" s="1106" t="n"/>
      <c r="BR163" s="1106" t="n"/>
      <c r="BS163" s="1106" t="n"/>
      <c r="BT163" s="1106" t="n"/>
      <c r="BU163" s="1106" t="n"/>
      <c r="BV163" s="1106" t="n"/>
      <c r="BW163" s="1106" t="n"/>
      <c r="BX163" s="1106" t="n"/>
      <c r="BY163" s="1106" t="n"/>
      <c r="BZ163" s="1106" t="n"/>
      <c r="CA163" s="1106" t="n"/>
      <c r="CB163" s="1106" t="n"/>
      <c r="CC163" s="1106" t="n"/>
      <c r="CD163" s="1106" t="n"/>
      <c r="CE163" s="1106" t="n"/>
      <c r="CF163" s="1106" t="n"/>
      <c r="CG163" s="1106" t="n"/>
      <c r="CH163" s="1106" t="n"/>
      <c r="CI163" s="1106" t="n"/>
      <c r="CJ163" s="1106" t="n"/>
      <c r="CK163" s="1106" t="n"/>
      <c r="CL163" s="1106" t="n"/>
      <c r="CM163" s="1106" t="n"/>
      <c r="CN163" s="1106" t="n"/>
      <c r="CO163" s="1106" t="n"/>
      <c r="CP163" s="1106" t="n"/>
      <c r="CQ163" s="1106" t="n"/>
      <c r="CR163" s="1106" t="n"/>
      <c r="CS163" s="1106" t="n"/>
      <c r="CT163" s="1106" t="n"/>
      <c r="CU163" s="1106" t="n"/>
      <c r="CV163" s="1106" t="n"/>
      <c r="CW163" s="1106" t="n"/>
      <c r="CX163" s="1106" t="n"/>
      <c r="CY163" s="1106" t="n"/>
      <c r="CZ163" s="1106" t="n"/>
      <c r="DA163" s="1106" t="n"/>
      <c r="DB163" s="1106" t="n"/>
      <c r="DC163" s="1106" t="n"/>
      <c r="DD163" s="1106" t="n"/>
      <c r="DE163" s="1106" t="n"/>
      <c r="DF163" s="1106" t="n"/>
      <c r="DG163" s="1106" t="n"/>
      <c r="DH163" s="1106" t="n"/>
      <c r="DI163" s="1106" t="n"/>
    </row>
    <row r="164" ht="13.5" customHeight="1" s="1178">
      <c r="A164" s="1106" t="n"/>
      <c r="B164" s="1106" t="n"/>
      <c r="C164" s="1106" t="n"/>
      <c r="D164" s="1106" t="n"/>
      <c r="E164" s="1106" t="n"/>
      <c r="F164" s="1106" t="n"/>
      <c r="G164" s="144" t="n"/>
      <c r="H164" s="1106" t="n"/>
      <c r="I164" s="1106" t="n"/>
      <c r="J164" s="1106" t="n"/>
      <c r="K164" s="1106" t="n"/>
      <c r="L164" s="1106" t="n"/>
      <c r="M164" s="178" t="n"/>
      <c r="N164" s="1106" t="n"/>
      <c r="O164" s="1106" t="n"/>
      <c r="P164" s="1106" t="n"/>
      <c r="Q164" s="1106" t="n"/>
      <c r="R164" s="1106" t="n"/>
      <c r="S164" s="1106" t="n"/>
      <c r="T164" s="230" t="n"/>
      <c r="U164" s="1106" t="n"/>
      <c r="V164" s="1106" t="n"/>
      <c r="W164" s="1106" t="n"/>
      <c r="X164" s="1106" t="n"/>
      <c r="Y164" s="1106" t="n"/>
      <c r="Z164" s="1106" t="n"/>
      <c r="AA164" s="144" t="n"/>
      <c r="AB164" s="1106" t="n"/>
      <c r="AC164" s="1106" t="n"/>
      <c r="AD164" s="1106" t="n"/>
      <c r="AE164" s="1106" t="n"/>
      <c r="AF164" s="1106" t="n"/>
      <c r="AG164" s="1106" t="n"/>
      <c r="AH164" s="144" t="n"/>
      <c r="AI164" s="1106" t="n"/>
      <c r="AJ164" s="1106" t="n"/>
      <c r="AK164" s="1106" t="n"/>
      <c r="AL164" s="1106" t="n"/>
      <c r="AM164" s="1106" t="n"/>
      <c r="AN164" s="1106" t="n"/>
      <c r="AO164" s="1106" t="n"/>
      <c r="AP164" s="1106" t="n"/>
      <c r="AQ164" s="1106" t="n"/>
      <c r="AR164" s="1106" t="n"/>
      <c r="AS164" s="1106" t="n"/>
      <c r="AT164" s="1106" t="n"/>
      <c r="AU164" s="1106" t="n"/>
      <c r="AV164" s="1106" t="n"/>
      <c r="AW164" s="1106" t="n"/>
      <c r="AX164" s="1106" t="n"/>
      <c r="AY164" s="1106" t="n"/>
      <c r="AZ164" s="144" t="n"/>
      <c r="BA164" s="1106" t="n"/>
      <c r="BB164" s="1106" t="n"/>
      <c r="BC164" s="1106" t="n"/>
      <c r="BD164" s="1106" t="n"/>
      <c r="BE164" s="1106" t="n"/>
      <c r="BF164" s="1106" t="n"/>
      <c r="BG164" s="1106" t="n"/>
      <c r="BH164" s="1106" t="n"/>
      <c r="BI164" s="1106" t="n"/>
      <c r="BJ164" s="1106" t="n"/>
      <c r="BK164" s="1106" t="n"/>
      <c r="BL164" s="1106" t="n"/>
      <c r="BM164" s="1106" t="n"/>
      <c r="BN164" s="1106" t="n"/>
      <c r="BO164" s="1106" t="n"/>
      <c r="BP164" s="1106" t="n"/>
      <c r="BQ164" s="1106" t="n"/>
      <c r="BR164" s="1106" t="n"/>
      <c r="BS164" s="1106" t="n"/>
      <c r="BT164" s="1106" t="n"/>
      <c r="BU164" s="1106" t="n"/>
      <c r="BV164" s="1106" t="n"/>
      <c r="BW164" s="1106" t="n"/>
      <c r="BX164" s="1106" t="n"/>
      <c r="BY164" s="1106" t="n"/>
      <c r="BZ164" s="1106" t="n"/>
      <c r="CA164" s="1106" t="n"/>
      <c r="CB164" s="1106" t="n"/>
      <c r="CC164" s="1106" t="n"/>
      <c r="CD164" s="1106" t="n"/>
      <c r="CE164" s="1106" t="n"/>
      <c r="CF164" s="1106" t="n"/>
      <c r="CG164" s="1106" t="n"/>
      <c r="CH164" s="1106" t="n"/>
      <c r="CI164" s="1106" t="n"/>
      <c r="CJ164" s="1106" t="n"/>
      <c r="CK164" s="1106" t="n"/>
      <c r="CL164" s="1106" t="n"/>
      <c r="CM164" s="1106" t="n"/>
      <c r="CN164" s="1106" t="n"/>
      <c r="CO164" s="1106" t="n"/>
      <c r="CP164" s="1106" t="n"/>
      <c r="CQ164" s="1106" t="n"/>
      <c r="CR164" s="1106" t="n"/>
      <c r="CS164" s="1106" t="n"/>
      <c r="CT164" s="1106" t="n"/>
      <c r="CU164" s="1106" t="n"/>
      <c r="CV164" s="1106" t="n"/>
      <c r="CW164" s="1106" t="n"/>
      <c r="CX164" s="1106" t="n"/>
      <c r="CY164" s="1106" t="n"/>
      <c r="CZ164" s="1106" t="n"/>
      <c r="DA164" s="1106" t="n"/>
      <c r="DB164" s="1106" t="n"/>
      <c r="DC164" s="1106" t="n"/>
      <c r="DD164" s="1106" t="n"/>
      <c r="DE164" s="1106" t="n"/>
      <c r="DF164" s="1106" t="n"/>
      <c r="DG164" s="1106" t="n"/>
      <c r="DH164" s="1106" t="n"/>
      <c r="DI164" s="1106" t="n"/>
    </row>
    <row r="165" ht="13.5" customHeight="1" s="1178">
      <c r="A165" s="1106" t="n"/>
      <c r="B165" s="1106" t="n"/>
      <c r="C165" s="1106" t="n"/>
      <c r="D165" s="1106" t="n"/>
      <c r="E165" s="1106" t="n"/>
      <c r="F165" s="1106" t="n"/>
      <c r="G165" s="144" t="n"/>
      <c r="H165" s="1106" t="n"/>
      <c r="I165" s="1106" t="n"/>
      <c r="J165" s="1106" t="n"/>
      <c r="K165" s="1106" t="n"/>
      <c r="L165" s="1106" t="n"/>
      <c r="M165" s="178" t="n"/>
      <c r="N165" s="1106" t="n"/>
      <c r="O165" s="1106" t="n"/>
      <c r="P165" s="1106" t="n"/>
      <c r="Q165" s="1106" t="n"/>
      <c r="R165" s="1106" t="n"/>
      <c r="S165" s="1106" t="n"/>
      <c r="T165" s="230" t="n"/>
      <c r="U165" s="1106" t="n"/>
      <c r="V165" s="1106" t="n"/>
      <c r="W165" s="1106" t="n"/>
      <c r="X165" s="1106" t="n"/>
      <c r="Y165" s="1106" t="n"/>
      <c r="Z165" s="1106" t="n"/>
      <c r="AA165" s="144" t="n"/>
      <c r="AB165" s="1106" t="n"/>
      <c r="AC165" s="1106" t="n"/>
      <c r="AD165" s="1106" t="n"/>
      <c r="AE165" s="1106" t="n"/>
      <c r="AF165" s="1106" t="n"/>
      <c r="AG165" s="1106" t="n"/>
      <c r="AH165" s="144" t="n"/>
      <c r="AI165" s="1106" t="n"/>
      <c r="AJ165" s="1106" t="n"/>
      <c r="AK165" s="1106" t="n"/>
      <c r="AL165" s="1106" t="n"/>
      <c r="AM165" s="1106" t="n"/>
      <c r="AN165" s="1106" t="n"/>
      <c r="AO165" s="1106" t="n"/>
      <c r="AP165" s="1106" t="n"/>
      <c r="AQ165" s="1106" t="n"/>
      <c r="AR165" s="1106" t="n"/>
      <c r="AS165" s="1106" t="n"/>
      <c r="AT165" s="1106" t="n"/>
      <c r="AU165" s="1106" t="n"/>
      <c r="AV165" s="1106" t="n"/>
      <c r="AW165" s="1106" t="n"/>
      <c r="AX165" s="1106" t="n"/>
      <c r="AY165" s="1106" t="n"/>
      <c r="AZ165" s="144" t="n"/>
      <c r="BA165" s="1106" t="n"/>
      <c r="BB165" s="1106" t="n"/>
      <c r="BC165" s="1106" t="n"/>
      <c r="BD165" s="1106" t="n"/>
      <c r="BE165" s="1106" t="n"/>
      <c r="BF165" s="1106" t="n"/>
      <c r="BG165" s="1106" t="n"/>
      <c r="BH165" s="1106" t="n"/>
      <c r="BI165" s="1106" t="n"/>
      <c r="BJ165" s="1106" t="n"/>
      <c r="BK165" s="1106" t="n"/>
      <c r="BL165" s="1106" t="n"/>
      <c r="BM165" s="1106" t="n"/>
      <c r="BN165" s="1106" t="n"/>
      <c r="BO165" s="1106" t="n"/>
      <c r="BP165" s="1106" t="n"/>
      <c r="BQ165" s="1106" t="n"/>
      <c r="BR165" s="1106" t="n"/>
      <c r="BS165" s="1106" t="n"/>
      <c r="BT165" s="1106" t="n"/>
      <c r="BU165" s="1106" t="n"/>
      <c r="BV165" s="1106" t="n"/>
      <c r="BW165" s="1106" t="n"/>
      <c r="BX165" s="1106" t="n"/>
      <c r="BY165" s="1106" t="n"/>
      <c r="BZ165" s="1106" t="n"/>
      <c r="CA165" s="1106" t="n"/>
      <c r="CB165" s="1106" t="n"/>
      <c r="CC165" s="1106" t="n"/>
      <c r="CD165" s="1106" t="n"/>
      <c r="CE165" s="1106" t="n"/>
      <c r="CF165" s="1106" t="n"/>
      <c r="CG165" s="1106" t="n"/>
      <c r="CH165" s="1106" t="n"/>
      <c r="CI165" s="1106" t="n"/>
      <c r="CJ165" s="1106" t="n"/>
      <c r="CK165" s="1106" t="n"/>
      <c r="CL165" s="1106" t="n"/>
      <c r="CM165" s="1106" t="n"/>
      <c r="CN165" s="1106" t="n"/>
      <c r="CO165" s="1106" t="n"/>
      <c r="CP165" s="1106" t="n"/>
      <c r="CQ165" s="1106" t="n"/>
      <c r="CR165" s="1106" t="n"/>
      <c r="CS165" s="1106" t="n"/>
      <c r="CT165" s="1106" t="n"/>
      <c r="CU165" s="1106" t="n"/>
      <c r="CV165" s="1106" t="n"/>
      <c r="CW165" s="1106" t="n"/>
      <c r="CX165" s="1106" t="n"/>
      <c r="CY165" s="1106" t="n"/>
      <c r="CZ165" s="1106" t="n"/>
      <c r="DA165" s="1106" t="n"/>
      <c r="DB165" s="1106" t="n"/>
      <c r="DC165" s="1106" t="n"/>
      <c r="DD165" s="1106" t="n"/>
      <c r="DE165" s="1106" t="n"/>
      <c r="DF165" s="1106" t="n"/>
      <c r="DG165" s="1106" t="n"/>
      <c r="DH165" s="1106" t="n"/>
      <c r="DI165" s="1106" t="n"/>
    </row>
    <row r="166" ht="13.5" customHeight="1" s="1178">
      <c r="A166" s="1106" t="n"/>
      <c r="B166" s="1106" t="n"/>
      <c r="C166" s="1106" t="n"/>
      <c r="D166" s="1106" t="n"/>
      <c r="E166" s="1106" t="n"/>
      <c r="F166" s="1106" t="n"/>
      <c r="G166" s="144" t="n"/>
      <c r="H166" s="1106" t="n"/>
      <c r="I166" s="1106" t="n"/>
      <c r="J166" s="1106" t="n"/>
      <c r="K166" s="1106" t="n"/>
      <c r="L166" s="1106" t="n"/>
      <c r="M166" s="178" t="n"/>
      <c r="N166" s="1106" t="n"/>
      <c r="O166" s="1106" t="n"/>
      <c r="P166" s="1106" t="n"/>
      <c r="Q166" s="1106" t="n"/>
      <c r="R166" s="1106" t="n"/>
      <c r="S166" s="1106" t="n"/>
      <c r="T166" s="230" t="n"/>
      <c r="U166" s="1106" t="n"/>
      <c r="V166" s="1106" t="n"/>
      <c r="W166" s="1106" t="n"/>
      <c r="X166" s="1106" t="n"/>
      <c r="Y166" s="1106" t="n"/>
      <c r="Z166" s="1106" t="n"/>
      <c r="AA166" s="144" t="n"/>
      <c r="AB166" s="1106" t="n"/>
      <c r="AC166" s="1106" t="n"/>
      <c r="AD166" s="1106" t="n"/>
      <c r="AE166" s="1106" t="n"/>
      <c r="AF166" s="1106" t="n"/>
      <c r="AG166" s="1106" t="n"/>
      <c r="AH166" s="144" t="n"/>
      <c r="AI166" s="1106" t="n"/>
      <c r="AJ166" s="1106" t="n"/>
      <c r="AK166" s="1106" t="n"/>
      <c r="AL166" s="1106" t="n"/>
      <c r="AM166" s="1106" t="n"/>
      <c r="AN166" s="1106" t="n"/>
      <c r="AO166" s="1106" t="n"/>
      <c r="AP166" s="1106" t="n"/>
      <c r="AQ166" s="1106" t="n"/>
      <c r="AR166" s="1106" t="n"/>
      <c r="AS166" s="1106" t="n"/>
      <c r="AT166" s="1106" t="n"/>
      <c r="AU166" s="1106" t="n"/>
      <c r="AV166" s="1106" t="n"/>
      <c r="AW166" s="1106" t="n"/>
      <c r="AX166" s="1106" t="n"/>
      <c r="AY166" s="1106" t="n"/>
      <c r="AZ166" s="144" t="n"/>
      <c r="BA166" s="1106" t="n"/>
      <c r="BB166" s="1106" t="n"/>
      <c r="BC166" s="1106" t="n"/>
      <c r="BD166" s="1106" t="n"/>
      <c r="BE166" s="1106" t="n"/>
      <c r="BF166" s="1106" t="n"/>
      <c r="BG166" s="1106" t="n"/>
      <c r="BH166" s="1106" t="n"/>
      <c r="BI166" s="1106" t="n"/>
      <c r="BJ166" s="1106" t="n"/>
      <c r="BK166" s="1106" t="n"/>
      <c r="BL166" s="1106" t="n"/>
      <c r="BM166" s="1106" t="n"/>
      <c r="BN166" s="1106" t="n"/>
      <c r="BO166" s="1106" t="n"/>
      <c r="BP166" s="1106" t="n"/>
      <c r="BQ166" s="1106" t="n"/>
      <c r="BR166" s="1106" t="n"/>
      <c r="BS166" s="1106" t="n"/>
      <c r="BT166" s="1106" t="n"/>
      <c r="BU166" s="1106" t="n"/>
      <c r="BV166" s="1106" t="n"/>
      <c r="BW166" s="1106" t="n"/>
      <c r="BX166" s="1106" t="n"/>
      <c r="BY166" s="1106" t="n"/>
      <c r="BZ166" s="1106" t="n"/>
      <c r="CA166" s="1106" t="n"/>
      <c r="CB166" s="1106" t="n"/>
      <c r="CC166" s="1106" t="n"/>
      <c r="CD166" s="1106" t="n"/>
      <c r="CE166" s="1106" t="n"/>
      <c r="CF166" s="1106" t="n"/>
      <c r="CG166" s="1106" t="n"/>
      <c r="CH166" s="1106" t="n"/>
      <c r="CI166" s="1106" t="n"/>
      <c r="CJ166" s="1106" t="n"/>
      <c r="CK166" s="1106" t="n"/>
      <c r="CL166" s="1106" t="n"/>
      <c r="CM166" s="1106" t="n"/>
      <c r="CN166" s="1106" t="n"/>
      <c r="CO166" s="1106" t="n"/>
      <c r="CP166" s="1106" t="n"/>
      <c r="CQ166" s="1106" t="n"/>
      <c r="CR166" s="1106" t="n"/>
      <c r="CS166" s="1106" t="n"/>
      <c r="CT166" s="1106" t="n"/>
      <c r="CU166" s="1106" t="n"/>
      <c r="CV166" s="1106" t="n"/>
      <c r="CW166" s="1106" t="n"/>
      <c r="CX166" s="1106" t="n"/>
      <c r="CY166" s="1106" t="n"/>
      <c r="CZ166" s="1106" t="n"/>
      <c r="DA166" s="1106" t="n"/>
      <c r="DB166" s="1106" t="n"/>
      <c r="DC166" s="1106" t="n"/>
      <c r="DD166" s="1106" t="n"/>
      <c r="DE166" s="1106" t="n"/>
      <c r="DF166" s="1106" t="n"/>
      <c r="DG166" s="1106" t="n"/>
      <c r="DH166" s="1106" t="n"/>
      <c r="DI166" s="1106" t="n"/>
    </row>
    <row r="167" ht="13.5" customHeight="1" s="1178">
      <c r="A167" s="1106" t="n"/>
      <c r="B167" s="1106" t="n"/>
      <c r="C167" s="1106" t="n"/>
      <c r="D167" s="1106" t="n"/>
      <c r="E167" s="1106" t="n"/>
      <c r="F167" s="1106" t="n"/>
      <c r="G167" s="144" t="n"/>
      <c r="H167" s="1106" t="n"/>
      <c r="I167" s="1106" t="n"/>
      <c r="J167" s="1106" t="n"/>
      <c r="K167" s="1106" t="n"/>
      <c r="L167" s="1106" t="n"/>
      <c r="M167" s="178" t="n"/>
      <c r="N167" s="1106" t="n"/>
      <c r="O167" s="1106" t="n"/>
      <c r="P167" s="1106" t="n"/>
      <c r="Q167" s="1106" t="n"/>
      <c r="R167" s="1106" t="n"/>
      <c r="S167" s="1106" t="n"/>
      <c r="T167" s="230" t="n"/>
      <c r="U167" s="1106" t="n"/>
      <c r="V167" s="1106" t="n"/>
      <c r="W167" s="1106" t="n"/>
      <c r="X167" s="1106" t="n"/>
      <c r="Y167" s="1106" t="n"/>
      <c r="Z167" s="1106" t="n"/>
      <c r="AA167" s="144" t="n"/>
      <c r="AB167" s="1106" t="n"/>
      <c r="AC167" s="1106" t="n"/>
      <c r="AD167" s="1106" t="n"/>
      <c r="AE167" s="1106" t="n"/>
      <c r="AF167" s="1106" t="n"/>
      <c r="AG167" s="1106" t="n"/>
      <c r="AH167" s="144" t="n"/>
      <c r="AI167" s="1106" t="n"/>
      <c r="AJ167" s="1106" t="n"/>
      <c r="AK167" s="1106" t="n"/>
      <c r="AL167" s="1106" t="n"/>
      <c r="AM167" s="1106" t="n"/>
      <c r="AN167" s="1106" t="n"/>
      <c r="AO167" s="1106" t="n"/>
      <c r="AP167" s="1106" t="n"/>
      <c r="AQ167" s="1106" t="n"/>
      <c r="AR167" s="1106" t="n"/>
      <c r="AS167" s="1106" t="n"/>
      <c r="AT167" s="1106" t="n"/>
      <c r="AU167" s="1106" t="n"/>
      <c r="AV167" s="1106" t="n"/>
      <c r="AW167" s="1106" t="n"/>
      <c r="AX167" s="1106" t="n"/>
      <c r="AY167" s="1106" t="n"/>
      <c r="AZ167" s="144" t="n"/>
      <c r="BA167" s="1106" t="n"/>
      <c r="BB167" s="1106" t="n"/>
      <c r="BC167" s="1106" t="n"/>
      <c r="BD167" s="1106" t="n"/>
      <c r="BE167" s="1106" t="n"/>
      <c r="BF167" s="1106" t="n"/>
      <c r="BG167" s="1106" t="n"/>
      <c r="BH167" s="1106" t="n"/>
      <c r="BI167" s="1106" t="n"/>
      <c r="BJ167" s="1106" t="n"/>
      <c r="BK167" s="1106" t="n"/>
      <c r="BL167" s="1106" t="n"/>
      <c r="BM167" s="1106" t="n"/>
      <c r="BN167" s="1106" t="n"/>
      <c r="BO167" s="1106" t="n"/>
      <c r="BP167" s="1106" t="n"/>
      <c r="BQ167" s="1106" t="n"/>
      <c r="BR167" s="1106" t="n"/>
      <c r="BS167" s="1106" t="n"/>
      <c r="BT167" s="1106" t="n"/>
      <c r="BU167" s="1106" t="n"/>
      <c r="BV167" s="1106" t="n"/>
      <c r="BW167" s="1106" t="n"/>
      <c r="BX167" s="1106" t="n"/>
      <c r="BY167" s="1106" t="n"/>
      <c r="BZ167" s="1106" t="n"/>
      <c r="CA167" s="1106" t="n"/>
      <c r="CB167" s="1106" t="n"/>
      <c r="CC167" s="1106" t="n"/>
      <c r="CD167" s="1106" t="n"/>
      <c r="CE167" s="1106" t="n"/>
      <c r="CF167" s="1106" t="n"/>
      <c r="CG167" s="1106" t="n"/>
      <c r="CH167" s="1106" t="n"/>
      <c r="CI167" s="1106" t="n"/>
      <c r="CJ167" s="1106" t="n"/>
      <c r="CK167" s="1106" t="n"/>
      <c r="CL167" s="1106" t="n"/>
      <c r="CM167" s="1106" t="n"/>
      <c r="CN167" s="1106" t="n"/>
      <c r="CO167" s="1106" t="n"/>
      <c r="CP167" s="1106" t="n"/>
      <c r="CQ167" s="1106" t="n"/>
      <c r="CR167" s="1106" t="n"/>
      <c r="CS167" s="1106" t="n"/>
      <c r="CT167" s="1106" t="n"/>
      <c r="CU167" s="1106" t="n"/>
      <c r="CV167" s="1106" t="n"/>
      <c r="CW167" s="1106" t="n"/>
      <c r="CX167" s="1106" t="n"/>
      <c r="CY167" s="1106" t="n"/>
      <c r="CZ167" s="1106" t="n"/>
      <c r="DA167" s="1106" t="n"/>
      <c r="DB167" s="1106" t="n"/>
      <c r="DC167" s="1106" t="n"/>
      <c r="DD167" s="1106" t="n"/>
      <c r="DE167" s="1106" t="n"/>
      <c r="DF167" s="1106" t="n"/>
      <c r="DG167" s="1106" t="n"/>
      <c r="DH167" s="1106" t="n"/>
      <c r="DI167" s="1106" t="n"/>
    </row>
    <row r="168" ht="13.5" customHeight="1" s="1178">
      <c r="A168" s="1106" t="n"/>
      <c r="B168" s="1106" t="n"/>
      <c r="C168" s="1106" t="n"/>
      <c r="D168" s="1106" t="n"/>
      <c r="E168" s="1106" t="n"/>
      <c r="F168" s="1106" t="n"/>
      <c r="G168" s="144" t="n"/>
      <c r="H168" s="1106" t="n"/>
      <c r="I168" s="1106" t="n"/>
      <c r="J168" s="1106" t="n"/>
      <c r="K168" s="1106" t="n"/>
      <c r="L168" s="1106" t="n"/>
      <c r="M168" s="178" t="n"/>
      <c r="N168" s="1106" t="n"/>
      <c r="O168" s="1106" t="n"/>
      <c r="P168" s="1106" t="n"/>
      <c r="Q168" s="1106" t="n"/>
      <c r="R168" s="1106" t="n"/>
      <c r="S168" s="1106" t="n"/>
      <c r="T168" s="230" t="n"/>
      <c r="U168" s="1106" t="n"/>
      <c r="V168" s="1106" t="n"/>
      <c r="W168" s="1106" t="n"/>
      <c r="X168" s="1106" t="n"/>
      <c r="Y168" s="1106" t="n"/>
      <c r="Z168" s="1106" t="n"/>
      <c r="AA168" s="144" t="n"/>
      <c r="AB168" s="1106" t="n"/>
      <c r="AC168" s="1106" t="n"/>
      <c r="AD168" s="1106" t="n"/>
      <c r="AE168" s="1106" t="n"/>
      <c r="AF168" s="1106" t="n"/>
      <c r="AG168" s="1106" t="n"/>
      <c r="AH168" s="144" t="n"/>
      <c r="AI168" s="1106" t="n"/>
      <c r="AJ168" s="1106" t="n"/>
      <c r="AK168" s="1106" t="n"/>
      <c r="AL168" s="1106" t="n"/>
      <c r="AM168" s="1106" t="n"/>
      <c r="AN168" s="1106" t="n"/>
      <c r="AO168" s="1106" t="n"/>
      <c r="AP168" s="1106" t="n"/>
      <c r="AQ168" s="1106" t="n"/>
      <c r="AR168" s="1106" t="n"/>
      <c r="AS168" s="1106" t="n"/>
      <c r="AT168" s="1106" t="n"/>
      <c r="AU168" s="1106" t="n"/>
      <c r="AV168" s="1106" t="n"/>
      <c r="AW168" s="1106" t="n"/>
      <c r="AX168" s="1106" t="n"/>
      <c r="AY168" s="1106" t="n"/>
      <c r="AZ168" s="144" t="n"/>
      <c r="BA168" s="1106" t="n"/>
      <c r="BB168" s="1106" t="n"/>
      <c r="BC168" s="1106" t="n"/>
      <c r="BD168" s="1106" t="n"/>
      <c r="BE168" s="1106" t="n"/>
      <c r="BF168" s="1106" t="n"/>
      <c r="BG168" s="1106" t="n"/>
      <c r="BH168" s="1106" t="n"/>
      <c r="BI168" s="1106" t="n"/>
      <c r="BJ168" s="1106" t="n"/>
      <c r="BK168" s="1106" t="n"/>
      <c r="BL168" s="1106" t="n"/>
      <c r="BM168" s="1106" t="n"/>
      <c r="BN168" s="1106" t="n"/>
      <c r="BO168" s="1106" t="n"/>
      <c r="BP168" s="1106" t="n"/>
      <c r="BQ168" s="1106" t="n"/>
      <c r="BR168" s="1106" t="n"/>
      <c r="BS168" s="1106" t="n"/>
      <c r="BT168" s="1106" t="n"/>
      <c r="BU168" s="1106" t="n"/>
      <c r="BV168" s="1106" t="n"/>
      <c r="BW168" s="1106" t="n"/>
      <c r="BX168" s="1106" t="n"/>
      <c r="BY168" s="1106" t="n"/>
      <c r="BZ168" s="1106" t="n"/>
      <c r="CA168" s="1106" t="n"/>
      <c r="CB168" s="1106" t="n"/>
      <c r="CC168" s="1106" t="n"/>
      <c r="CD168" s="1106" t="n"/>
      <c r="CE168" s="1106" t="n"/>
      <c r="CF168" s="1106" t="n"/>
      <c r="CG168" s="1106" t="n"/>
      <c r="CH168" s="1106" t="n"/>
      <c r="CI168" s="1106" t="n"/>
      <c r="CJ168" s="1106" t="n"/>
      <c r="CK168" s="1106" t="n"/>
      <c r="CL168" s="1106" t="n"/>
      <c r="CM168" s="1106" t="n"/>
      <c r="CN168" s="1106" t="n"/>
      <c r="CO168" s="1106" t="n"/>
      <c r="CP168" s="1106" t="n"/>
      <c r="CQ168" s="1106" t="n"/>
      <c r="CR168" s="1106" t="n"/>
      <c r="CS168" s="1106" t="n"/>
      <c r="CT168" s="1106" t="n"/>
      <c r="CU168" s="1106" t="n"/>
      <c r="CV168" s="1106" t="n"/>
      <c r="CW168" s="1106" t="n"/>
      <c r="CX168" s="1106" t="n"/>
      <c r="CY168" s="1106" t="n"/>
      <c r="CZ168" s="1106" t="n"/>
      <c r="DA168" s="1106" t="n"/>
      <c r="DB168" s="1106" t="n"/>
      <c r="DC168" s="1106" t="n"/>
      <c r="DD168" s="1106" t="n"/>
      <c r="DE168" s="1106" t="n"/>
      <c r="DF168" s="1106" t="n"/>
      <c r="DG168" s="1106" t="n"/>
      <c r="DH168" s="1106" t="n"/>
      <c r="DI168" s="1106" t="n"/>
    </row>
    <row r="169" ht="13.5" customHeight="1" s="1178">
      <c r="A169" s="1106" t="n"/>
      <c r="B169" s="1106" t="n"/>
      <c r="C169" s="1106" t="n"/>
      <c r="D169" s="1106" t="n"/>
      <c r="E169" s="1106" t="n"/>
      <c r="F169" s="1106" t="n"/>
      <c r="G169" s="144" t="n"/>
      <c r="H169" s="1106" t="n"/>
      <c r="I169" s="1106" t="n"/>
      <c r="J169" s="1106" t="n"/>
      <c r="K169" s="1106" t="n"/>
      <c r="L169" s="1106" t="n"/>
      <c r="M169" s="178" t="n"/>
      <c r="N169" s="1106" t="n"/>
      <c r="O169" s="1106" t="n"/>
      <c r="P169" s="1106" t="n"/>
      <c r="Q169" s="1106" t="n"/>
      <c r="R169" s="1106" t="n"/>
      <c r="S169" s="1106" t="n"/>
      <c r="T169" s="230" t="n"/>
      <c r="U169" s="1106" t="n"/>
      <c r="V169" s="1106" t="n"/>
      <c r="W169" s="1106" t="n"/>
      <c r="X169" s="1106" t="n"/>
      <c r="Y169" s="1106" t="n"/>
      <c r="Z169" s="1106" t="n"/>
      <c r="AA169" s="144" t="n"/>
      <c r="AB169" s="1106" t="n"/>
      <c r="AC169" s="1106" t="n"/>
      <c r="AD169" s="1106" t="n"/>
      <c r="AE169" s="1106" t="n"/>
      <c r="AF169" s="1106" t="n"/>
      <c r="AG169" s="1106" t="n"/>
      <c r="AH169" s="144" t="n"/>
      <c r="AI169" s="1106" t="n"/>
      <c r="AJ169" s="1106" t="n"/>
      <c r="AK169" s="1106" t="n"/>
      <c r="AL169" s="1106" t="n"/>
      <c r="AM169" s="1106" t="n"/>
      <c r="AN169" s="1106" t="n"/>
      <c r="AO169" s="1106" t="n"/>
      <c r="AP169" s="1106" t="n"/>
      <c r="AQ169" s="1106" t="n"/>
      <c r="AR169" s="1106" t="n"/>
      <c r="AS169" s="1106" t="n"/>
      <c r="AT169" s="1106" t="n"/>
      <c r="AU169" s="1106" t="n"/>
      <c r="AV169" s="1106" t="n"/>
      <c r="AW169" s="1106" t="n"/>
      <c r="AX169" s="1106" t="n"/>
      <c r="AY169" s="1106" t="n"/>
      <c r="AZ169" s="144" t="n"/>
      <c r="BA169" s="1106" t="n"/>
      <c r="BB169" s="1106" t="n"/>
      <c r="BC169" s="1106" t="n"/>
      <c r="BD169" s="1106" t="n"/>
      <c r="BE169" s="1106" t="n"/>
      <c r="BF169" s="1106" t="n"/>
      <c r="BG169" s="1106" t="n"/>
      <c r="BH169" s="1106" t="n"/>
      <c r="BI169" s="1106" t="n"/>
      <c r="BJ169" s="1106" t="n"/>
      <c r="BK169" s="1106" t="n"/>
      <c r="BL169" s="1106" t="n"/>
      <c r="BM169" s="1106" t="n"/>
      <c r="BN169" s="1106" t="n"/>
      <c r="BO169" s="1106" t="n"/>
      <c r="BP169" s="1106" t="n"/>
      <c r="BQ169" s="1106" t="n"/>
      <c r="BR169" s="1106" t="n"/>
      <c r="BS169" s="1106" t="n"/>
      <c r="BT169" s="1106" t="n"/>
      <c r="BU169" s="1106" t="n"/>
      <c r="BV169" s="1106" t="n"/>
      <c r="BW169" s="1106" t="n"/>
      <c r="BX169" s="1106" t="n"/>
      <c r="BY169" s="1106" t="n"/>
      <c r="BZ169" s="1106" t="n"/>
      <c r="CA169" s="1106" t="n"/>
      <c r="CB169" s="1106" t="n"/>
      <c r="CC169" s="1106" t="n"/>
      <c r="CD169" s="1106" t="n"/>
      <c r="CE169" s="1106" t="n"/>
      <c r="CF169" s="1106" t="n"/>
      <c r="CG169" s="1106" t="n"/>
      <c r="CH169" s="1106" t="n"/>
      <c r="CI169" s="1106" t="n"/>
      <c r="CJ169" s="1106" t="n"/>
      <c r="CK169" s="1106" t="n"/>
      <c r="CL169" s="1106" t="n"/>
      <c r="CM169" s="1106" t="n"/>
      <c r="CN169" s="1106" t="n"/>
      <c r="CO169" s="1106" t="n"/>
      <c r="CP169" s="1106" t="n"/>
      <c r="CQ169" s="1106" t="n"/>
      <c r="CR169" s="1106" t="n"/>
      <c r="CS169" s="1106" t="n"/>
      <c r="CT169" s="1106" t="n"/>
      <c r="CU169" s="1106" t="n"/>
      <c r="CV169" s="1106" t="n"/>
      <c r="CW169" s="1106" t="n"/>
      <c r="CX169" s="1106" t="n"/>
      <c r="CY169" s="1106" t="n"/>
      <c r="CZ169" s="1106" t="n"/>
      <c r="DA169" s="1106" t="n"/>
      <c r="DB169" s="1106" t="n"/>
      <c r="DC169" s="1106" t="n"/>
      <c r="DD169" s="1106" t="n"/>
      <c r="DE169" s="1106" t="n"/>
      <c r="DF169" s="1106" t="n"/>
      <c r="DG169" s="1106" t="n"/>
      <c r="DH169" s="1106" t="n"/>
      <c r="DI169" s="1106" t="n"/>
    </row>
    <row r="170" ht="13.5" customHeight="1" s="1178">
      <c r="A170" s="1106" t="n"/>
      <c r="B170" s="1106" t="n"/>
      <c r="C170" s="1106" t="n"/>
      <c r="D170" s="1106" t="n"/>
      <c r="E170" s="1106" t="n"/>
      <c r="F170" s="1106" t="n"/>
      <c r="G170" s="144" t="n"/>
      <c r="H170" s="1106" t="n"/>
      <c r="I170" s="1106" t="n"/>
      <c r="J170" s="1106" t="n"/>
      <c r="K170" s="1106" t="n"/>
      <c r="L170" s="1106" t="n"/>
      <c r="M170" s="178" t="n"/>
      <c r="N170" s="1106" t="n"/>
      <c r="O170" s="1106" t="n"/>
      <c r="P170" s="1106" t="n"/>
      <c r="Q170" s="1106" t="n"/>
      <c r="R170" s="1106" t="n"/>
      <c r="S170" s="1106" t="n"/>
      <c r="T170" s="230" t="n"/>
      <c r="U170" s="1106" t="n"/>
      <c r="V170" s="1106" t="n"/>
      <c r="W170" s="1106" t="n"/>
      <c r="X170" s="1106" t="n"/>
      <c r="Y170" s="1106" t="n"/>
      <c r="Z170" s="1106" t="n"/>
      <c r="AA170" s="144" t="n"/>
      <c r="AB170" s="1106" t="n"/>
      <c r="AC170" s="1106" t="n"/>
      <c r="AD170" s="1106" t="n"/>
      <c r="AE170" s="1106" t="n"/>
      <c r="AF170" s="1106" t="n"/>
      <c r="AG170" s="1106" t="n"/>
      <c r="AH170" s="144" t="n"/>
      <c r="AI170" s="1106" t="n"/>
      <c r="AJ170" s="1106" t="n"/>
      <c r="AK170" s="1106" t="n"/>
      <c r="AL170" s="1106" t="n"/>
      <c r="AM170" s="1106" t="n"/>
      <c r="AN170" s="1106" t="n"/>
      <c r="AO170" s="1106" t="n"/>
      <c r="AP170" s="1106" t="n"/>
      <c r="AQ170" s="1106" t="n"/>
      <c r="AR170" s="1106" t="n"/>
      <c r="AS170" s="1106" t="n"/>
      <c r="AT170" s="1106" t="n"/>
      <c r="AU170" s="1106" t="n"/>
      <c r="AV170" s="1106" t="n"/>
      <c r="AW170" s="1106" t="n"/>
      <c r="AX170" s="1106" t="n"/>
      <c r="AY170" s="1106" t="n"/>
      <c r="AZ170" s="144" t="n"/>
      <c r="BA170" s="1106" t="n"/>
      <c r="BB170" s="1106" t="n"/>
      <c r="BC170" s="1106" t="n"/>
      <c r="BD170" s="1106" t="n"/>
      <c r="BE170" s="1106" t="n"/>
      <c r="BF170" s="1106" t="n"/>
      <c r="BG170" s="1106" t="n"/>
      <c r="BH170" s="1106" t="n"/>
      <c r="BI170" s="1106" t="n"/>
      <c r="BJ170" s="1106" t="n"/>
      <c r="BK170" s="1106" t="n"/>
      <c r="BL170" s="1106" t="n"/>
      <c r="BM170" s="1106" t="n"/>
      <c r="BN170" s="1106" t="n"/>
      <c r="BO170" s="1106" t="n"/>
      <c r="BP170" s="1106" t="n"/>
      <c r="BQ170" s="1106" t="n"/>
      <c r="BR170" s="1106" t="n"/>
      <c r="BS170" s="1106" t="n"/>
      <c r="BT170" s="1106" t="n"/>
      <c r="BU170" s="1106" t="n"/>
      <c r="BV170" s="1106" t="n"/>
      <c r="BW170" s="1106" t="n"/>
      <c r="BX170" s="1106" t="n"/>
      <c r="BY170" s="1106" t="n"/>
      <c r="BZ170" s="1106" t="n"/>
      <c r="CA170" s="1106" t="n"/>
      <c r="CB170" s="1106" t="n"/>
      <c r="CC170" s="1106" t="n"/>
      <c r="CD170" s="1106" t="n"/>
      <c r="CE170" s="1106" t="n"/>
      <c r="CF170" s="1106" t="n"/>
      <c r="CG170" s="1106" t="n"/>
      <c r="CH170" s="1106" t="n"/>
      <c r="CI170" s="1106" t="n"/>
      <c r="CJ170" s="1106" t="n"/>
      <c r="CK170" s="1106" t="n"/>
      <c r="CL170" s="1106" t="n"/>
      <c r="CM170" s="1106" t="n"/>
      <c r="CN170" s="1106" t="n"/>
      <c r="CO170" s="1106" t="n"/>
      <c r="CP170" s="1106" t="n"/>
      <c r="CQ170" s="1106" t="n"/>
      <c r="CR170" s="1106" t="n"/>
      <c r="CS170" s="1106" t="n"/>
      <c r="CT170" s="1106" t="n"/>
      <c r="CU170" s="1106" t="n"/>
      <c r="CV170" s="1106" t="n"/>
      <c r="CW170" s="1106" t="n"/>
      <c r="CX170" s="1106" t="n"/>
      <c r="CY170" s="1106" t="n"/>
      <c r="CZ170" s="1106" t="n"/>
      <c r="DA170" s="1106" t="n"/>
      <c r="DB170" s="1106" t="n"/>
      <c r="DC170" s="1106" t="n"/>
      <c r="DD170" s="1106" t="n"/>
      <c r="DE170" s="1106" t="n"/>
      <c r="DF170" s="1106" t="n"/>
      <c r="DG170" s="1106" t="n"/>
      <c r="DH170" s="1106" t="n"/>
      <c r="DI170" s="1106" t="n"/>
    </row>
    <row r="171" ht="13.5" customHeight="1" s="1178">
      <c r="A171" s="1106" t="n"/>
      <c r="B171" s="1106" t="n"/>
      <c r="C171" s="1106" t="n"/>
      <c r="D171" s="1106" t="n"/>
      <c r="E171" s="1106" t="n"/>
      <c r="F171" s="1106" t="n"/>
      <c r="G171" s="144" t="n"/>
      <c r="H171" s="1106" t="n"/>
      <c r="I171" s="1106" t="n"/>
      <c r="J171" s="1106" t="n"/>
      <c r="K171" s="1106" t="n"/>
      <c r="L171" s="1106" t="n"/>
      <c r="M171" s="178" t="n"/>
      <c r="N171" s="1106" t="n"/>
      <c r="O171" s="1106" t="n"/>
      <c r="P171" s="1106" t="n"/>
      <c r="Q171" s="1106" t="n"/>
      <c r="R171" s="1106" t="n"/>
      <c r="S171" s="1106" t="n"/>
      <c r="T171" s="230" t="n"/>
      <c r="U171" s="1106" t="n"/>
      <c r="V171" s="1106" t="n"/>
      <c r="W171" s="1106" t="n"/>
      <c r="X171" s="1106" t="n"/>
      <c r="Y171" s="1106" t="n"/>
      <c r="Z171" s="1106" t="n"/>
      <c r="AA171" s="144" t="n"/>
      <c r="AB171" s="1106" t="n"/>
      <c r="AC171" s="1106" t="n"/>
      <c r="AD171" s="1106" t="n"/>
      <c r="AE171" s="1106" t="n"/>
      <c r="AF171" s="1106" t="n"/>
      <c r="AG171" s="1106" t="n"/>
      <c r="AH171" s="144" t="n"/>
      <c r="AI171" s="1106" t="n"/>
      <c r="AJ171" s="1106" t="n"/>
      <c r="AK171" s="1106" t="n"/>
      <c r="AL171" s="1106" t="n"/>
      <c r="AM171" s="1106" t="n"/>
      <c r="AN171" s="1106" t="n"/>
      <c r="AO171" s="1106" t="n"/>
      <c r="AP171" s="1106" t="n"/>
      <c r="AQ171" s="1106" t="n"/>
      <c r="AR171" s="1106" t="n"/>
      <c r="AS171" s="1106" t="n"/>
      <c r="AT171" s="1106" t="n"/>
      <c r="AU171" s="1106" t="n"/>
      <c r="AV171" s="1106" t="n"/>
      <c r="AW171" s="1106" t="n"/>
      <c r="AX171" s="1106" t="n"/>
      <c r="AY171" s="1106" t="n"/>
      <c r="AZ171" s="144" t="n"/>
      <c r="BA171" s="1106" t="n"/>
      <c r="BB171" s="1106" t="n"/>
      <c r="BC171" s="1106" t="n"/>
      <c r="BD171" s="1106" t="n"/>
      <c r="BE171" s="1106" t="n"/>
      <c r="BF171" s="1106" t="n"/>
      <c r="BG171" s="1106" t="n"/>
      <c r="BH171" s="1106" t="n"/>
      <c r="BI171" s="1106" t="n"/>
      <c r="BJ171" s="1106" t="n"/>
      <c r="BK171" s="1106" t="n"/>
      <c r="BL171" s="1106" t="n"/>
      <c r="BM171" s="1106" t="n"/>
      <c r="BN171" s="1106" t="n"/>
      <c r="BO171" s="1106" t="n"/>
      <c r="BP171" s="1106" t="n"/>
      <c r="BQ171" s="1106" t="n"/>
      <c r="BR171" s="1106" t="n"/>
      <c r="BS171" s="1106" t="n"/>
      <c r="BT171" s="1106" t="n"/>
      <c r="BU171" s="1106" t="n"/>
      <c r="BV171" s="1106" t="n"/>
      <c r="BW171" s="1106" t="n"/>
      <c r="BX171" s="1106" t="n"/>
      <c r="BY171" s="1106" t="n"/>
      <c r="BZ171" s="1106" t="n"/>
      <c r="CA171" s="1106" t="n"/>
      <c r="CB171" s="1106" t="n"/>
      <c r="CC171" s="1106" t="n"/>
      <c r="CD171" s="1106" t="n"/>
      <c r="CE171" s="1106" t="n"/>
      <c r="CF171" s="1106" t="n"/>
      <c r="CG171" s="1106" t="n"/>
      <c r="CH171" s="1106" t="n"/>
      <c r="CI171" s="1106" t="n"/>
      <c r="CJ171" s="1106" t="n"/>
      <c r="CK171" s="1106" t="n"/>
      <c r="CL171" s="1106" t="n"/>
      <c r="CM171" s="1106" t="n"/>
      <c r="CN171" s="1106" t="n"/>
      <c r="CO171" s="1106" t="n"/>
      <c r="CP171" s="1106" t="n"/>
      <c r="CQ171" s="1106" t="n"/>
      <c r="CR171" s="1106" t="n"/>
      <c r="CS171" s="1106" t="n"/>
      <c r="CT171" s="1106" t="n"/>
      <c r="CU171" s="1106" t="n"/>
      <c r="CV171" s="1106" t="n"/>
      <c r="CW171" s="1106" t="n"/>
      <c r="CX171" s="1106" t="n"/>
      <c r="CY171" s="1106" t="n"/>
      <c r="CZ171" s="1106" t="n"/>
      <c r="DA171" s="1106" t="n"/>
      <c r="DB171" s="1106" t="n"/>
      <c r="DC171" s="1106" t="n"/>
      <c r="DD171" s="1106" t="n"/>
      <c r="DE171" s="1106" t="n"/>
      <c r="DF171" s="1106" t="n"/>
      <c r="DG171" s="1106" t="n"/>
      <c r="DH171" s="1106" t="n"/>
      <c r="DI171" s="1106" t="n"/>
    </row>
    <row r="172" ht="13.5" customHeight="1" s="1178">
      <c r="A172" s="1106" t="n"/>
      <c r="B172" s="1106" t="n"/>
      <c r="C172" s="1106" t="n"/>
      <c r="D172" s="1106" t="n"/>
      <c r="E172" s="1106" t="n"/>
      <c r="F172" s="1106" t="n"/>
      <c r="G172" s="144" t="n"/>
      <c r="H172" s="1122">
        <f>MIN(L177,INT(N49*520/H177))</f>
        <v/>
      </c>
      <c r="I172" s="1122" t="n"/>
      <c r="J172" s="1122" t="n"/>
      <c r="K172" s="1122" t="n"/>
      <c r="L172" s="1122" t="n"/>
      <c r="M172" s="178" t="n"/>
      <c r="N172" s="1106" t="n"/>
      <c r="O172" s="1106" t="n"/>
      <c r="P172" s="1106" t="n"/>
      <c r="Q172" s="1106" t="n"/>
      <c r="R172" s="1106" t="n"/>
      <c r="S172" s="1106" t="n"/>
      <c r="T172" s="230" t="n"/>
      <c r="U172" s="1106" t="n"/>
      <c r="V172" s="1106" t="n"/>
      <c r="W172" s="1106" t="n"/>
      <c r="X172" s="1106" t="n"/>
      <c r="Y172" s="1106" t="n"/>
      <c r="Z172" s="1106" t="n"/>
      <c r="AA172" s="144" t="n"/>
      <c r="AB172" s="1106" t="n"/>
      <c r="AC172" s="1106" t="n"/>
      <c r="AD172" s="1106" t="n"/>
      <c r="AE172" s="1106" t="n"/>
      <c r="AF172" s="1106" t="n"/>
      <c r="AG172" s="1106" t="n"/>
      <c r="AH172" s="144" t="n"/>
      <c r="AI172" s="1106" t="n"/>
      <c r="AJ172" s="1106" t="n"/>
      <c r="AK172" s="1106" t="n"/>
      <c r="AL172" s="1106" t="n"/>
      <c r="AM172" s="1106" t="n"/>
      <c r="AN172" s="1106" t="n"/>
      <c r="AO172" s="1106" t="n"/>
      <c r="AP172" s="1106" t="n"/>
      <c r="AQ172" s="1106" t="n"/>
      <c r="AR172" s="1106" t="n"/>
      <c r="AS172" s="1106" t="n"/>
      <c r="AT172" s="1106" t="n"/>
      <c r="AU172" s="1106" t="n"/>
      <c r="AV172" s="1106" t="n"/>
      <c r="AW172" s="1106" t="n"/>
      <c r="AX172" s="1106" t="n"/>
      <c r="AY172" s="1106" t="n"/>
      <c r="AZ172" s="144" t="n"/>
      <c r="BA172" s="1106" t="n"/>
      <c r="BB172" s="1106" t="n"/>
      <c r="BC172" s="1106" t="n"/>
      <c r="BD172" s="1106" t="n"/>
      <c r="BE172" s="1106" t="n"/>
      <c r="BF172" s="1106" t="n"/>
      <c r="BG172" s="1106" t="n"/>
      <c r="BH172" s="1106" t="n"/>
      <c r="BI172" s="1106" t="n"/>
      <c r="BJ172" s="1106" t="n"/>
      <c r="BK172" s="1106" t="n"/>
      <c r="BL172" s="1106" t="n"/>
      <c r="BM172" s="1106" t="n"/>
      <c r="BN172" s="1106" t="n"/>
      <c r="BO172" s="1106" t="n"/>
      <c r="BP172" s="1106" t="n"/>
      <c r="BQ172" s="1106" t="n"/>
      <c r="BR172" s="1106" t="n"/>
      <c r="BS172" s="1106" t="n"/>
      <c r="BT172" s="1106" t="n"/>
      <c r="BU172" s="1106" t="n"/>
      <c r="BV172" s="1106" t="n"/>
      <c r="BW172" s="1106" t="n"/>
      <c r="BX172" s="1106" t="n"/>
      <c r="BY172" s="1106" t="n"/>
      <c r="BZ172" s="1106" t="n"/>
      <c r="CA172" s="1106" t="n"/>
      <c r="CB172" s="1106" t="n"/>
      <c r="CC172" s="1106" t="n"/>
      <c r="CD172" s="1106" t="n"/>
      <c r="CE172" s="1106" t="n"/>
      <c r="CF172" s="1106" t="n"/>
      <c r="CG172" s="1106" t="n"/>
      <c r="CH172" s="1106" t="n"/>
      <c r="CI172" s="1106" t="n"/>
      <c r="CJ172" s="1106" t="n"/>
      <c r="CK172" s="1106" t="n"/>
      <c r="CL172" s="1106" t="n"/>
      <c r="CM172" s="1106" t="n"/>
      <c r="CN172" s="1106" t="n"/>
      <c r="CO172" s="1106" t="n"/>
      <c r="CP172" s="1106" t="n"/>
      <c r="CQ172" s="1106" t="n"/>
      <c r="CR172" s="1106" t="n"/>
      <c r="CS172" s="1106" t="n"/>
      <c r="CT172" s="1106" t="n"/>
      <c r="CU172" s="1106" t="n"/>
      <c r="CV172" s="1106" t="n"/>
      <c r="CW172" s="1106" t="n"/>
      <c r="CX172" s="1106" t="n"/>
      <c r="CY172" s="1106" t="n"/>
      <c r="CZ172" s="1106" t="n"/>
      <c r="DA172" s="1106" t="n"/>
      <c r="DB172" s="1106" t="n"/>
      <c r="DC172" s="1106" t="n"/>
      <c r="DD172" s="1106" t="n"/>
      <c r="DE172" s="1106" t="n"/>
      <c r="DF172" s="1106" t="n"/>
      <c r="DG172" s="1106" t="n"/>
      <c r="DH172" s="1106" t="n"/>
      <c r="DI172" s="1106" t="n"/>
    </row>
    <row r="173" ht="13.5" customHeight="1" s="1178">
      <c r="A173" s="1106" t="n"/>
      <c r="B173" s="1106" t="n"/>
      <c r="C173" s="1106" t="n"/>
      <c r="D173" s="1106" t="n"/>
      <c r="E173" s="1106" t="n"/>
      <c r="F173" s="1106" t="n"/>
      <c r="G173" s="144" t="n"/>
      <c r="H173" s="1122">
        <f>MIN(L178,MAX(0,INT((520*N49-H172*H177)/H178)))</f>
        <v/>
      </c>
      <c r="I173" s="1122" t="n"/>
      <c r="J173" s="1122">
        <f>L178-H173</f>
        <v/>
      </c>
      <c r="K173" s="1122" t="n"/>
      <c r="L173" s="1122" t="n"/>
      <c r="M173" s="178" t="n"/>
      <c r="N173" s="1106" t="n"/>
      <c r="O173" s="1106" t="n"/>
      <c r="P173" s="1106" t="n"/>
      <c r="Q173" s="1106" t="n"/>
      <c r="R173" s="1106" t="n"/>
      <c r="S173" s="1106" t="n"/>
      <c r="T173" s="230" t="n"/>
      <c r="U173" s="1106" t="n"/>
      <c r="V173" s="1106" t="n"/>
      <c r="W173" s="1106" t="n"/>
      <c r="X173" s="1106" t="n"/>
      <c r="Y173" s="1106" t="n"/>
      <c r="Z173" s="1106" t="n"/>
      <c r="AA173" s="144" t="n"/>
      <c r="AB173" s="1106" t="n"/>
      <c r="AC173" s="1106" t="n"/>
      <c r="AD173" s="1106" t="n"/>
      <c r="AE173" s="1106" t="n"/>
      <c r="AF173" s="1106" t="n"/>
      <c r="AG173" s="1106" t="n"/>
      <c r="AH173" s="144" t="n"/>
      <c r="AI173" s="1106" t="n"/>
      <c r="AJ173" s="1106" t="n"/>
      <c r="AK173" s="1106" t="n"/>
      <c r="AL173" s="1106" t="n"/>
      <c r="AM173" s="1106" t="n"/>
      <c r="AN173" s="1106" t="n"/>
      <c r="AO173" s="1106" t="n"/>
      <c r="AP173" s="1106" t="n"/>
      <c r="AQ173" s="1106" t="n"/>
      <c r="AR173" s="1106" t="n"/>
      <c r="AS173" s="1106" t="n"/>
      <c r="AT173" s="1106" t="n"/>
      <c r="AU173" s="1106" t="n"/>
      <c r="AV173" s="1106" t="n"/>
      <c r="AW173" s="1106" t="n"/>
      <c r="AX173" s="1106" t="n"/>
      <c r="AY173" s="1106" t="n"/>
      <c r="AZ173" s="144" t="n"/>
      <c r="BA173" s="1106" t="n"/>
      <c r="BB173" s="1106" t="n"/>
      <c r="BC173" s="1106" t="n"/>
      <c r="BD173" s="1106" t="n"/>
      <c r="BE173" s="1106" t="n"/>
      <c r="BF173" s="1106" t="n"/>
      <c r="BG173" s="1106" t="n"/>
      <c r="BH173" s="1106" t="n"/>
      <c r="BI173" s="1106" t="n"/>
      <c r="BJ173" s="1106" t="n"/>
      <c r="BK173" s="1106" t="n"/>
      <c r="BL173" s="1106" t="n"/>
      <c r="BM173" s="1106" t="n"/>
      <c r="BN173" s="1106" t="n"/>
      <c r="BO173" s="1106" t="n"/>
      <c r="BP173" s="1106" t="n"/>
      <c r="BQ173" s="1106" t="n"/>
      <c r="BR173" s="1106" t="n"/>
      <c r="BS173" s="1106" t="n"/>
      <c r="BT173" s="1106" t="n"/>
      <c r="BU173" s="1106" t="n"/>
      <c r="BV173" s="1106" t="n"/>
      <c r="BW173" s="1106" t="n"/>
      <c r="BX173" s="1106" t="n"/>
      <c r="BY173" s="1106" t="n"/>
      <c r="BZ173" s="1106" t="n"/>
      <c r="CA173" s="1106" t="n"/>
      <c r="CB173" s="1106" t="n"/>
      <c r="CC173" s="1106" t="n"/>
      <c r="CD173" s="1106" t="n"/>
      <c r="CE173" s="1106" t="n"/>
      <c r="CF173" s="1106" t="n"/>
      <c r="CG173" s="1106" t="n"/>
      <c r="CH173" s="1106" t="n"/>
      <c r="CI173" s="1106" t="n"/>
      <c r="CJ173" s="1106" t="n"/>
      <c r="CK173" s="1106" t="n"/>
      <c r="CL173" s="1106" t="n"/>
      <c r="CM173" s="1106" t="n"/>
      <c r="CN173" s="1106" t="n"/>
      <c r="CO173" s="1106" t="n"/>
      <c r="CP173" s="1106" t="n"/>
      <c r="CQ173" s="1106" t="n"/>
      <c r="CR173" s="1106" t="n"/>
      <c r="CS173" s="1106" t="n"/>
      <c r="CT173" s="1106" t="n"/>
      <c r="CU173" s="1106" t="n"/>
      <c r="CV173" s="1106" t="n"/>
      <c r="CW173" s="1106" t="n"/>
      <c r="CX173" s="1106" t="n"/>
      <c r="CY173" s="1106" t="n"/>
      <c r="CZ173" s="1106" t="n"/>
      <c r="DA173" s="1106" t="n"/>
      <c r="DB173" s="1106" t="n"/>
      <c r="DC173" s="1106" t="n"/>
      <c r="DD173" s="1106" t="n"/>
      <c r="DE173" s="1106" t="n"/>
      <c r="DF173" s="1106" t="n"/>
      <c r="DG173" s="1106" t="n"/>
      <c r="DH173" s="1106" t="n"/>
      <c r="DI173" s="1106" t="n"/>
    </row>
    <row r="174" ht="13.5" customHeight="1" s="1178">
      <c r="A174" s="1106" t="n"/>
      <c r="B174" s="1106" t="n"/>
      <c r="C174" s="1106" t="n"/>
      <c r="D174" s="1106" t="n"/>
      <c r="E174" s="1106" t="n"/>
      <c r="F174" s="1106" t="n"/>
      <c r="G174" s="144" t="n"/>
      <c r="H174" s="1122">
        <f>MIN(L179,MAX(0,INT((520*N49-H172*H177-H173*H178)/H179)))</f>
        <v/>
      </c>
      <c r="I174" s="1122" t="n"/>
      <c r="J174" s="1122">
        <f>IF(MIN((L179-H174),MIN(L179,INT((520*N49-J172*H177-J173*H178)/H179)))&lt;0,0,MIN((L179-H174),MIN(L179,INT((520*N49-J172*H177-J173*H178)/H179))))</f>
        <v/>
      </c>
      <c r="K174" s="1122">
        <f>MIN(L180,INT((260*N49-K175*H180)/H179))</f>
        <v/>
      </c>
      <c r="L174" s="1122" t="n"/>
      <c r="M174" s="178" t="n"/>
      <c r="N174" s="1106" t="n"/>
      <c r="O174" s="1106" t="n"/>
      <c r="P174" s="1106" t="n"/>
      <c r="Q174" s="1106" t="n"/>
      <c r="R174" s="1106" t="n"/>
      <c r="S174" s="1106" t="n"/>
      <c r="T174" s="230" t="n"/>
      <c r="U174" s="1106" t="n"/>
      <c r="V174" s="1106" t="n"/>
      <c r="W174" s="1106" t="n"/>
      <c r="X174" s="1106" t="n"/>
      <c r="Y174" s="1106" t="n"/>
      <c r="Z174" s="1106" t="n"/>
      <c r="AA174" s="144" t="n"/>
      <c r="AB174" s="1106" t="n"/>
      <c r="AC174" s="1106" t="n"/>
      <c r="AD174" s="1106" t="n"/>
      <c r="AE174" s="1106" t="n"/>
      <c r="AF174" s="1106" t="n"/>
      <c r="AG174" s="1106" t="n"/>
      <c r="AH174" s="144" t="n"/>
      <c r="AI174" s="1106" t="n"/>
      <c r="AJ174" s="1106" t="n"/>
      <c r="AK174" s="1106" t="n"/>
      <c r="AL174" s="1106" t="n"/>
      <c r="AM174" s="1106" t="n"/>
      <c r="AN174" s="1106" t="n"/>
      <c r="AO174" s="1106" t="n"/>
      <c r="AP174" s="1106" t="n"/>
      <c r="AQ174" s="1106" t="n"/>
      <c r="AR174" s="1106" t="n"/>
      <c r="AS174" s="1106" t="n"/>
      <c r="AT174" s="1106" t="n"/>
      <c r="AU174" s="1106" t="n"/>
      <c r="AV174" s="1106" t="n"/>
      <c r="AW174" s="1106" t="n"/>
      <c r="AX174" s="1106" t="n"/>
      <c r="AY174" s="1106" t="n"/>
      <c r="AZ174" s="144" t="n"/>
      <c r="BA174" s="1106" t="n"/>
      <c r="BB174" s="1106" t="n"/>
      <c r="BC174" s="1106" t="n"/>
      <c r="BD174" s="1106" t="n"/>
      <c r="BE174" s="1106" t="n"/>
      <c r="BF174" s="1106" t="n"/>
      <c r="BG174" s="1106" t="n"/>
      <c r="BH174" s="1106" t="n"/>
      <c r="BI174" s="1106" t="n"/>
      <c r="BJ174" s="1106" t="n"/>
      <c r="BK174" s="1106" t="n"/>
      <c r="BL174" s="1106" t="n"/>
      <c r="BM174" s="1106" t="n"/>
      <c r="BN174" s="1106" t="n"/>
      <c r="BO174" s="1106" t="n"/>
      <c r="BP174" s="1106" t="n"/>
      <c r="BQ174" s="1106" t="n"/>
      <c r="BR174" s="1106" t="n"/>
      <c r="BS174" s="1106" t="n"/>
      <c r="BT174" s="1106" t="n"/>
      <c r="BU174" s="1106" t="n"/>
      <c r="BV174" s="1106" t="n"/>
      <c r="BW174" s="1106" t="n"/>
      <c r="BX174" s="1106" t="n"/>
      <c r="BY174" s="1106" t="n"/>
      <c r="BZ174" s="1106" t="n"/>
      <c r="CA174" s="1106" t="n"/>
      <c r="CB174" s="1106" t="n"/>
      <c r="CC174" s="1106" t="n"/>
      <c r="CD174" s="1106" t="n"/>
      <c r="CE174" s="1106" t="n"/>
      <c r="CF174" s="1106" t="n"/>
      <c r="CG174" s="1106" t="n"/>
      <c r="CH174" s="1106" t="n"/>
      <c r="CI174" s="1106" t="n"/>
      <c r="CJ174" s="1106" t="n"/>
      <c r="CK174" s="1106" t="n"/>
      <c r="CL174" s="1106" t="n"/>
      <c r="CM174" s="1106" t="n"/>
      <c r="CN174" s="1106" t="n"/>
      <c r="CO174" s="1106" t="n"/>
      <c r="CP174" s="1106" t="n"/>
      <c r="CQ174" s="1106" t="n"/>
      <c r="CR174" s="1106" t="n"/>
      <c r="CS174" s="1106" t="n"/>
      <c r="CT174" s="1106" t="n"/>
      <c r="CU174" s="1106" t="n"/>
      <c r="CV174" s="1106" t="n"/>
      <c r="CW174" s="1106" t="n"/>
      <c r="CX174" s="1106" t="n"/>
      <c r="CY174" s="1106" t="n"/>
      <c r="CZ174" s="1106" t="n"/>
      <c r="DA174" s="1106" t="n"/>
      <c r="DB174" s="1106" t="n"/>
      <c r="DC174" s="1106" t="n"/>
      <c r="DD174" s="1106" t="n"/>
      <c r="DE174" s="1106" t="n"/>
      <c r="DF174" s="1106" t="n"/>
      <c r="DG174" s="1106" t="n"/>
      <c r="DH174" s="1106" t="n"/>
      <c r="DI174" s="1106" t="n"/>
    </row>
    <row r="175" ht="13.5" customHeight="1" s="1178">
      <c r="A175" s="1106" t="n"/>
      <c r="B175" s="1106" t="n"/>
      <c r="C175" s="1106" t="n"/>
      <c r="D175" s="1106" t="n"/>
      <c r="E175" s="1106" t="n"/>
      <c r="F175" s="1106" t="n"/>
      <c r="G175" s="144" t="n"/>
      <c r="H175" s="1122">
        <f>MAX(0,INT((N49*520-H172*H177-H173*H178-H174*H179)/H180))</f>
        <v/>
      </c>
      <c r="I175" s="1122" t="n"/>
      <c r="J175" s="1122">
        <f>IF(MIN(L180-K175,INT((520*N49-H177*J172-H178*J173-H179*J174)/H180))&lt;0,0,MIN(L180-K175,INT((520*N49-H177*J172-H178*J173-H179*J174)/H180)))</f>
        <v/>
      </c>
      <c r="K175" s="1122">
        <f>MIN(L180,INT(260*N49/H180))</f>
        <v/>
      </c>
      <c r="L175" s="1122" t="n"/>
      <c r="M175" s="178" t="n"/>
      <c r="N175" s="1106" t="n"/>
      <c r="O175" s="1106" t="n"/>
      <c r="P175" s="1106" t="n"/>
      <c r="Q175" s="1106" t="n"/>
      <c r="R175" s="1106" t="n"/>
      <c r="S175" s="1106" t="n"/>
      <c r="T175" s="230" t="n"/>
      <c r="U175" s="1106" t="n"/>
      <c r="V175" s="1106" t="n"/>
      <c r="W175" s="1106" t="n"/>
      <c r="X175" s="1106" t="n"/>
      <c r="Y175" s="1106" t="n"/>
      <c r="Z175" s="1106" t="n"/>
      <c r="AA175" s="144" t="n"/>
      <c r="AB175" s="1106" t="n"/>
      <c r="AC175" s="1106" t="n"/>
      <c r="AD175" s="1106" t="n"/>
      <c r="AE175" s="1106" t="n"/>
      <c r="AF175" s="1106" t="n"/>
      <c r="AG175" s="1106" t="n"/>
      <c r="AH175" s="144" t="n"/>
      <c r="AI175" s="1106" t="n"/>
      <c r="AJ175" s="1106" t="n"/>
      <c r="AK175" s="1106" t="n"/>
      <c r="AL175" s="1106" t="n"/>
      <c r="AM175" s="1106" t="n"/>
      <c r="AN175" s="1106" t="n"/>
      <c r="AO175" s="1106" t="n"/>
      <c r="AP175" s="1106" t="n"/>
      <c r="AQ175" s="1106" t="n"/>
      <c r="AR175" s="1106" t="n"/>
      <c r="AS175" s="1106" t="n"/>
      <c r="AT175" s="1106" t="n"/>
      <c r="AU175" s="1106" t="n"/>
      <c r="AV175" s="1106" t="n"/>
      <c r="AW175" s="1106" t="n"/>
      <c r="AX175" s="1106" t="n"/>
      <c r="AY175" s="1106" t="n"/>
      <c r="AZ175" s="144" t="n"/>
      <c r="BA175" s="1106" t="n"/>
      <c r="BB175" s="1106" t="n"/>
      <c r="BC175" s="1106" t="n"/>
      <c r="BD175" s="1106" t="n"/>
      <c r="BE175" s="1106" t="n"/>
      <c r="BF175" s="1106" t="n"/>
      <c r="BG175" s="1106" t="n"/>
      <c r="BH175" s="1106" t="n"/>
      <c r="BI175" s="1106" t="n"/>
      <c r="BJ175" s="1106" t="n"/>
      <c r="BK175" s="1106" t="n"/>
      <c r="BL175" s="1106" t="n"/>
      <c r="BM175" s="1106" t="n"/>
      <c r="BN175" s="1106" t="n"/>
      <c r="BO175" s="1106" t="n"/>
      <c r="BP175" s="1106" t="n"/>
      <c r="BQ175" s="1106" t="n"/>
      <c r="BR175" s="1106" t="n"/>
      <c r="BS175" s="1106" t="n"/>
      <c r="BT175" s="1106" t="n"/>
      <c r="BU175" s="1106" t="n"/>
      <c r="BV175" s="1106" t="n"/>
      <c r="BW175" s="1106" t="n"/>
      <c r="BX175" s="1106" t="n"/>
      <c r="BY175" s="1106" t="n"/>
      <c r="BZ175" s="1106" t="n"/>
      <c r="CA175" s="1106" t="n"/>
      <c r="CB175" s="1106" t="n"/>
      <c r="CC175" s="1106" t="n"/>
      <c r="CD175" s="1106" t="n"/>
      <c r="CE175" s="1106" t="n"/>
      <c r="CF175" s="1106" t="n"/>
      <c r="CG175" s="1106" t="n"/>
      <c r="CH175" s="1106" t="n"/>
      <c r="CI175" s="1106" t="n"/>
      <c r="CJ175" s="1106" t="n"/>
      <c r="CK175" s="1106" t="n"/>
      <c r="CL175" s="1106" t="n"/>
      <c r="CM175" s="1106" t="n"/>
      <c r="CN175" s="1106" t="n"/>
      <c r="CO175" s="1106" t="n"/>
      <c r="CP175" s="1106" t="n"/>
      <c r="CQ175" s="1106" t="n"/>
      <c r="CR175" s="1106" t="n"/>
      <c r="CS175" s="1106" t="n"/>
      <c r="CT175" s="1106" t="n"/>
      <c r="CU175" s="1106" t="n"/>
      <c r="CV175" s="1106" t="n"/>
      <c r="CW175" s="1106" t="n"/>
      <c r="CX175" s="1106" t="n"/>
      <c r="CY175" s="1106" t="n"/>
      <c r="CZ175" s="1106" t="n"/>
      <c r="DA175" s="1106" t="n"/>
      <c r="DB175" s="1106" t="n"/>
      <c r="DC175" s="1106" t="n"/>
      <c r="DD175" s="1106" t="n"/>
      <c r="DE175" s="1106" t="n"/>
      <c r="DF175" s="1106" t="n"/>
      <c r="DG175" s="1106" t="n"/>
      <c r="DH175" s="1106" t="n"/>
      <c r="DI175" s="1106" t="n"/>
    </row>
    <row r="176" ht="13.5" customHeight="1" s="1178">
      <c r="A176" s="1106" t="n"/>
      <c r="B176" s="1106" t="n"/>
      <c r="C176" s="1106" t="n"/>
      <c r="D176" s="1106" t="n"/>
      <c r="E176" s="1106" t="n"/>
      <c r="F176" s="1106" t="n"/>
      <c r="G176" s="144" t="n"/>
      <c r="H176" s="1122" t="n"/>
      <c r="I176" s="1122" t="n"/>
      <c r="J176" s="1122" t="n"/>
      <c r="K176" s="1122" t="n"/>
      <c r="L176" s="1122" t="n"/>
      <c r="M176" s="1106" t="n"/>
      <c r="N176" s="1106" t="n"/>
      <c r="O176" s="1106" t="n"/>
      <c r="P176" s="1106" t="n"/>
      <c r="Q176" s="1106" t="n"/>
      <c r="R176" s="1106" t="n"/>
      <c r="S176" s="1106" t="n"/>
      <c r="T176" s="230" t="n"/>
      <c r="U176" s="1106" t="n"/>
      <c r="V176" s="1106" t="n"/>
      <c r="W176" s="1106" t="n"/>
      <c r="X176" s="1106" t="n"/>
      <c r="Y176" s="1106" t="n"/>
      <c r="Z176" s="1106" t="n"/>
      <c r="AA176" s="144" t="n"/>
      <c r="AB176" s="1106" t="n"/>
      <c r="AC176" s="1106" t="n"/>
      <c r="AD176" s="1106" t="n"/>
      <c r="AE176" s="1106" t="n"/>
      <c r="AF176" s="1106" t="n"/>
      <c r="AG176" s="1106" t="n"/>
      <c r="AH176" s="144" t="n"/>
      <c r="AI176" s="1106" t="n"/>
      <c r="AJ176" s="1106" t="n"/>
      <c r="AK176" s="1106" t="n"/>
      <c r="AL176" s="1106" t="n"/>
      <c r="AM176" s="1106" t="n"/>
      <c r="AN176" s="1106" t="n"/>
      <c r="AO176" s="1106" t="n"/>
      <c r="AP176" s="1106" t="n"/>
      <c r="AQ176" s="1106" t="n"/>
      <c r="AR176" s="1106" t="n"/>
      <c r="AS176" s="1106" t="n"/>
      <c r="AT176" s="1106" t="n"/>
      <c r="AU176" s="1106" t="n"/>
      <c r="AV176" s="1106" t="n"/>
      <c r="AW176" s="1106" t="n"/>
      <c r="AX176" s="1106" t="n"/>
      <c r="AY176" s="1106" t="n"/>
      <c r="AZ176" s="144" t="n"/>
      <c r="BA176" s="1106" t="n"/>
      <c r="BB176" s="1106" t="n"/>
      <c r="BC176" s="1106" t="n"/>
      <c r="BD176" s="1106" t="n"/>
      <c r="BE176" s="1106" t="n"/>
      <c r="BF176" s="1106" t="n"/>
      <c r="BG176" s="1106" t="n"/>
      <c r="BH176" s="1106" t="n"/>
      <c r="BI176" s="1106" t="n"/>
      <c r="BJ176" s="1106" t="n"/>
      <c r="BK176" s="1106" t="n"/>
      <c r="BL176" s="1106" t="n"/>
      <c r="BM176" s="1106" t="n"/>
      <c r="BN176" s="1106" t="n"/>
      <c r="BO176" s="1106" t="n"/>
      <c r="BP176" s="1106" t="n"/>
      <c r="BQ176" s="1106" t="n"/>
      <c r="BR176" s="1106" t="n"/>
      <c r="BS176" s="1106" t="n"/>
      <c r="BT176" s="1106" t="n"/>
      <c r="BU176" s="1106" t="n"/>
      <c r="BV176" s="1106" t="n"/>
      <c r="BW176" s="1106" t="n"/>
      <c r="BX176" s="1106" t="n"/>
      <c r="BY176" s="1106" t="n"/>
      <c r="BZ176" s="1106" t="n"/>
      <c r="CA176" s="1106" t="n"/>
      <c r="CB176" s="1106" t="n"/>
      <c r="CC176" s="1106" t="n"/>
      <c r="CD176" s="1106" t="n"/>
      <c r="CE176" s="1106" t="n"/>
      <c r="CF176" s="1106" t="n"/>
      <c r="CG176" s="1106" t="n"/>
      <c r="CH176" s="1106" t="n"/>
      <c r="CI176" s="1106" t="n"/>
      <c r="CJ176" s="1106" t="n"/>
      <c r="CK176" s="1106" t="n"/>
      <c r="CL176" s="1106" t="n"/>
      <c r="CM176" s="1106" t="n"/>
      <c r="CN176" s="1106" t="n"/>
      <c r="CO176" s="1106" t="n"/>
      <c r="CP176" s="1106" t="n"/>
      <c r="CQ176" s="1106" t="n"/>
      <c r="CR176" s="1106" t="n"/>
      <c r="CS176" s="1106" t="n"/>
      <c r="CT176" s="1106" t="n"/>
      <c r="CU176" s="1106" t="n"/>
      <c r="CV176" s="1106" t="n"/>
      <c r="CW176" s="1106" t="n"/>
      <c r="CX176" s="1106" t="n"/>
      <c r="CY176" s="1106" t="n"/>
      <c r="CZ176" s="1106" t="n"/>
      <c r="DA176" s="1106" t="n"/>
      <c r="DB176" s="1106" t="n"/>
      <c r="DC176" s="1106" t="n"/>
      <c r="DD176" s="1106" t="n"/>
      <c r="DE176" s="1106" t="n"/>
      <c r="DF176" s="1106" t="n"/>
      <c r="DG176" s="1106" t="n"/>
      <c r="DH176" s="1106" t="n"/>
      <c r="DI176" s="1106" t="n"/>
    </row>
    <row r="177" ht="13.5" customHeight="1" s="1178">
      <c r="A177" s="1106" t="n"/>
      <c r="B177" s="1106" t="n"/>
      <c r="C177" s="1106" t="n"/>
      <c r="D177" s="1106" t="n"/>
      <c r="E177" s="1106" t="n"/>
      <c r="F177" s="1106" t="n"/>
      <c r="G177" s="144" t="n"/>
      <c r="H177" s="1122">
        <f>初始化表!E17</f>
        <v/>
      </c>
      <c r="I177" s="1122">
        <f>初始化表!E18</f>
        <v/>
      </c>
      <c r="J177" s="1122">
        <f>初始化表!E19</f>
        <v/>
      </c>
      <c r="K177" s="1122" t="n"/>
      <c r="L177" s="1122">
        <f>L35</f>
        <v/>
      </c>
      <c r="M177" s="1106" t="n"/>
      <c r="N177" s="1106" t="n"/>
      <c r="O177" s="1106" t="n"/>
      <c r="P177" s="1106" t="n"/>
      <c r="Q177" s="1106" t="n"/>
      <c r="R177" s="1106" t="n"/>
      <c r="S177" s="1106" t="n"/>
      <c r="T177" s="230" t="n"/>
      <c r="U177" s="1106" t="n"/>
      <c r="V177" s="1106" t="n"/>
      <c r="W177" s="1106" t="n"/>
      <c r="X177" s="1106" t="n"/>
      <c r="Y177" s="1106" t="n"/>
      <c r="Z177" s="1106" t="n"/>
      <c r="AA177" s="144" t="n"/>
      <c r="AB177" s="1106" t="n"/>
      <c r="AC177" s="1106" t="n"/>
      <c r="AD177" s="1106" t="n"/>
      <c r="AE177" s="1106" t="n"/>
      <c r="AF177" s="1106" t="n"/>
      <c r="AG177" s="1106" t="n"/>
      <c r="AH177" s="144" t="n"/>
      <c r="AI177" s="1106" t="n"/>
      <c r="AJ177" s="1106" t="n"/>
      <c r="AK177" s="1106" t="n"/>
      <c r="AL177" s="1106" t="n"/>
      <c r="AM177" s="1106" t="n"/>
      <c r="AN177" s="1106" t="n"/>
      <c r="AO177" s="1106" t="n"/>
      <c r="AP177" s="1106" t="n"/>
      <c r="AQ177" s="1106" t="n"/>
      <c r="AR177" s="1106" t="n"/>
      <c r="AS177" s="1106" t="n"/>
      <c r="AT177" s="1106" t="n"/>
      <c r="AU177" s="1106" t="n"/>
      <c r="AV177" s="1106" t="n"/>
      <c r="AW177" s="1106" t="n"/>
      <c r="AX177" s="1106" t="n"/>
      <c r="AY177" s="1106" t="n"/>
      <c r="AZ177" s="144" t="n"/>
      <c r="BA177" s="1106" t="n"/>
      <c r="BB177" s="1106" t="n"/>
      <c r="BC177" s="1106" t="n"/>
      <c r="BD177" s="1106" t="n"/>
      <c r="BE177" s="1106" t="n"/>
      <c r="BF177" s="1106" t="n"/>
      <c r="BG177" s="1106" t="n"/>
      <c r="BH177" s="1106" t="n"/>
      <c r="BI177" s="1106" t="n"/>
      <c r="BJ177" s="1106" t="n"/>
      <c r="BK177" s="1106" t="n"/>
      <c r="BL177" s="1106" t="n"/>
      <c r="BM177" s="1106" t="n"/>
      <c r="BN177" s="1106" t="n"/>
      <c r="BO177" s="1106" t="n"/>
      <c r="BP177" s="1106" t="n"/>
      <c r="BQ177" s="1106" t="n"/>
      <c r="BR177" s="1106" t="n"/>
      <c r="BS177" s="1106" t="n"/>
      <c r="BT177" s="1106" t="n"/>
      <c r="BU177" s="1106" t="n"/>
      <c r="BV177" s="1106" t="n"/>
      <c r="BW177" s="1106" t="n"/>
      <c r="BX177" s="1106" t="n"/>
      <c r="BY177" s="1106" t="n"/>
      <c r="BZ177" s="1106" t="n"/>
      <c r="CA177" s="1106" t="n"/>
      <c r="CB177" s="1106" t="n"/>
      <c r="CC177" s="1106" t="n"/>
      <c r="CD177" s="1106" t="n"/>
      <c r="CE177" s="1106" t="n"/>
      <c r="CF177" s="1106" t="n"/>
      <c r="CG177" s="1106" t="n"/>
      <c r="CH177" s="1106" t="n"/>
      <c r="CI177" s="1106" t="n"/>
      <c r="CJ177" s="1106" t="n"/>
      <c r="CK177" s="1106" t="n"/>
      <c r="CL177" s="1106" t="n"/>
      <c r="CM177" s="1106" t="n"/>
      <c r="CN177" s="1106" t="n"/>
      <c r="CO177" s="1106" t="n"/>
      <c r="CP177" s="1106" t="n"/>
      <c r="CQ177" s="1106" t="n"/>
      <c r="CR177" s="1106" t="n"/>
      <c r="CS177" s="1106" t="n"/>
      <c r="CT177" s="1106" t="n"/>
      <c r="CU177" s="1106" t="n"/>
      <c r="CV177" s="1106" t="n"/>
      <c r="CW177" s="1106" t="n"/>
      <c r="CX177" s="1106" t="n"/>
      <c r="CY177" s="1106" t="n"/>
      <c r="CZ177" s="1106" t="n"/>
      <c r="DA177" s="1106" t="n"/>
      <c r="DB177" s="1106" t="n"/>
      <c r="DC177" s="1106" t="n"/>
      <c r="DD177" s="1106" t="n"/>
      <c r="DE177" s="1106" t="n"/>
      <c r="DF177" s="1106" t="n"/>
      <c r="DG177" s="1106" t="n"/>
      <c r="DH177" s="1106" t="n"/>
      <c r="DI177" s="1106" t="n"/>
    </row>
    <row r="178" ht="13.5" customHeight="1" s="1178">
      <c r="A178" s="1106" t="n"/>
      <c r="B178" s="1106" t="n"/>
      <c r="C178" s="1106" t="n"/>
      <c r="D178" s="1106" t="n"/>
      <c r="E178" s="1106" t="n"/>
      <c r="F178" s="1106" t="n"/>
      <c r="G178" s="144" t="n"/>
      <c r="H178" s="1122">
        <f>初始化表!F17</f>
        <v/>
      </c>
      <c r="I178" s="1122">
        <f>初始化表!F18</f>
        <v/>
      </c>
      <c r="J178" s="1122">
        <f>初始化表!F19</f>
        <v/>
      </c>
      <c r="K178" s="1122" t="n"/>
      <c r="L178" s="1122">
        <f>L36</f>
        <v/>
      </c>
      <c r="M178" s="1106" t="n"/>
      <c r="N178" s="1106" t="n"/>
      <c r="O178" s="1106" t="n"/>
      <c r="P178" s="1106" t="n"/>
      <c r="Q178" s="1106" t="n"/>
      <c r="R178" s="1106" t="n"/>
      <c r="S178" s="1106" t="n"/>
      <c r="T178" s="230" t="n"/>
      <c r="U178" s="1106" t="n"/>
      <c r="V178" s="1106" t="n"/>
      <c r="W178" s="1106" t="n"/>
      <c r="X178" s="1106" t="n"/>
      <c r="Y178" s="1106" t="n"/>
      <c r="Z178" s="1106" t="n"/>
      <c r="AA178" s="144" t="n"/>
      <c r="AB178" s="1106" t="n"/>
      <c r="AC178" s="1106" t="n"/>
      <c r="AD178" s="1106" t="n"/>
      <c r="AE178" s="1106" t="n"/>
      <c r="AF178" s="1106" t="n"/>
      <c r="AG178" s="1106" t="n"/>
      <c r="AH178" s="144" t="n"/>
      <c r="AI178" s="1106" t="n"/>
      <c r="AJ178" s="1106" t="n"/>
      <c r="AK178" s="1106" t="n"/>
      <c r="AL178" s="1106" t="n"/>
      <c r="AM178" s="1106" t="n"/>
      <c r="AN178" s="1106" t="n"/>
      <c r="AO178" s="1106" t="n"/>
      <c r="AP178" s="1106" t="n"/>
      <c r="AQ178" s="1106" t="n"/>
      <c r="AR178" s="1106" t="n"/>
      <c r="AS178" s="1106" t="n"/>
      <c r="AT178" s="1106" t="n"/>
      <c r="AU178" s="1106" t="n"/>
      <c r="AV178" s="1106" t="n"/>
      <c r="AW178" s="1106" t="n"/>
      <c r="AX178" s="1106" t="n"/>
      <c r="AY178" s="1106" t="n"/>
      <c r="AZ178" s="144" t="n"/>
      <c r="BA178" s="1106" t="n"/>
      <c r="BB178" s="1106" t="n"/>
      <c r="BC178" s="1106" t="n"/>
      <c r="BD178" s="1106" t="n"/>
      <c r="BE178" s="1106" t="n"/>
      <c r="BF178" s="1106" t="n"/>
      <c r="BG178" s="1106" t="n"/>
      <c r="BH178" s="1106" t="n"/>
      <c r="BI178" s="1106" t="n"/>
      <c r="BJ178" s="1106" t="n"/>
      <c r="BK178" s="1106" t="n"/>
      <c r="BL178" s="1106" t="n"/>
      <c r="BM178" s="1106" t="n"/>
      <c r="BN178" s="1106" t="n"/>
      <c r="BO178" s="1106" t="n"/>
      <c r="BP178" s="1106" t="n"/>
      <c r="BQ178" s="1106" t="n"/>
      <c r="BR178" s="1106" t="n"/>
      <c r="BS178" s="1106" t="n"/>
      <c r="BT178" s="1106" t="n"/>
      <c r="BU178" s="1106" t="n"/>
      <c r="BV178" s="1106" t="n"/>
      <c r="BW178" s="1106" t="n"/>
      <c r="BX178" s="1106" t="n"/>
      <c r="BY178" s="1106" t="n"/>
      <c r="BZ178" s="1106" t="n"/>
      <c r="CA178" s="1106" t="n"/>
      <c r="CB178" s="1106" t="n"/>
      <c r="CC178" s="1106" t="n"/>
      <c r="CD178" s="1106" t="n"/>
      <c r="CE178" s="1106" t="n"/>
      <c r="CF178" s="1106" t="n"/>
      <c r="CG178" s="1106" t="n"/>
      <c r="CH178" s="1106" t="n"/>
      <c r="CI178" s="1106" t="n"/>
      <c r="CJ178" s="1106" t="n"/>
      <c r="CK178" s="1106" t="n"/>
      <c r="CL178" s="1106" t="n"/>
      <c r="CM178" s="1106" t="n"/>
      <c r="CN178" s="1106" t="n"/>
      <c r="CO178" s="1106" t="n"/>
      <c r="CP178" s="1106" t="n"/>
      <c r="CQ178" s="1106" t="n"/>
      <c r="CR178" s="1106" t="n"/>
      <c r="CS178" s="1106" t="n"/>
      <c r="CT178" s="1106" t="n"/>
      <c r="CU178" s="1106" t="n"/>
      <c r="CV178" s="1106" t="n"/>
      <c r="CW178" s="1106" t="n"/>
      <c r="CX178" s="1106" t="n"/>
      <c r="CY178" s="1106" t="n"/>
      <c r="CZ178" s="1106" t="n"/>
      <c r="DA178" s="1106" t="n"/>
      <c r="DB178" s="1106" t="n"/>
      <c r="DC178" s="1106" t="n"/>
      <c r="DD178" s="1106" t="n"/>
      <c r="DE178" s="1106" t="n"/>
      <c r="DF178" s="1106" t="n"/>
      <c r="DG178" s="1106" t="n"/>
      <c r="DH178" s="1106" t="n"/>
      <c r="DI178" s="1106" t="n"/>
    </row>
    <row r="179" ht="13.5" customHeight="1" s="1178">
      <c r="A179" s="1106" t="n"/>
      <c r="B179" s="1106" t="n"/>
      <c r="C179" s="1106" t="n"/>
      <c r="D179" s="1106" t="n"/>
      <c r="E179" s="1106" t="n"/>
      <c r="F179" s="1106" t="n"/>
      <c r="G179" s="144" t="n"/>
      <c r="H179" s="1122">
        <f>初始化表!G17</f>
        <v/>
      </c>
      <c r="I179" s="1122">
        <f>初始化表!G18</f>
        <v/>
      </c>
      <c r="J179" s="1122">
        <f>初始化表!G19</f>
        <v/>
      </c>
      <c r="K179" s="1122" t="n"/>
      <c r="L179" s="1122">
        <f>L37</f>
        <v/>
      </c>
      <c r="M179" s="1106" t="n"/>
      <c r="N179" s="1106" t="n"/>
      <c r="O179" s="1106" t="n"/>
      <c r="P179" s="1106" t="n"/>
      <c r="Q179" s="1106" t="n"/>
      <c r="R179" s="1106" t="n"/>
      <c r="S179" s="1106" t="n"/>
      <c r="T179" s="230" t="n"/>
      <c r="U179" s="1106" t="n"/>
      <c r="V179" s="1106" t="n"/>
      <c r="W179" s="1106" t="n"/>
      <c r="X179" s="1106" t="n"/>
      <c r="Y179" s="1106" t="n"/>
      <c r="Z179" s="1106" t="n"/>
      <c r="AA179" s="144" t="n"/>
      <c r="AB179" s="1106" t="n"/>
      <c r="AC179" s="1106" t="n"/>
      <c r="AD179" s="1106" t="n"/>
      <c r="AE179" s="1106" t="n"/>
      <c r="AF179" s="1106" t="n"/>
      <c r="AG179" s="1106" t="n"/>
      <c r="AH179" s="144" t="n"/>
      <c r="AI179" s="1106" t="n"/>
      <c r="AJ179" s="1106" t="n"/>
      <c r="AK179" s="1106" t="n"/>
      <c r="AL179" s="1106" t="n"/>
      <c r="AM179" s="1106" t="n"/>
      <c r="AN179" s="1106" t="n"/>
      <c r="AO179" s="1106" t="n"/>
      <c r="AP179" s="1106" t="n"/>
      <c r="AQ179" s="1106" t="n"/>
      <c r="AR179" s="1106" t="n"/>
      <c r="AS179" s="1106" t="n"/>
      <c r="AT179" s="1106" t="n"/>
      <c r="AU179" s="1106" t="n"/>
      <c r="AV179" s="1106" t="n"/>
      <c r="AW179" s="1106" t="n"/>
      <c r="AX179" s="1106" t="n"/>
      <c r="AY179" s="1106" t="n"/>
      <c r="AZ179" s="144" t="n"/>
      <c r="BA179" s="1106" t="n"/>
      <c r="BB179" s="1106" t="n"/>
      <c r="BC179" s="1106" t="n"/>
      <c r="BD179" s="1106" t="n"/>
      <c r="BE179" s="1106" t="n"/>
      <c r="BF179" s="1106" t="n"/>
      <c r="BG179" s="1106" t="n"/>
      <c r="BH179" s="1106" t="n"/>
      <c r="BI179" s="1106" t="n"/>
      <c r="BJ179" s="1106" t="n"/>
      <c r="BK179" s="1106" t="n"/>
      <c r="BL179" s="1106" t="n"/>
      <c r="BM179" s="1106" t="n"/>
      <c r="BN179" s="1106" t="n"/>
      <c r="BO179" s="1106" t="n"/>
      <c r="BP179" s="1106" t="n"/>
      <c r="BQ179" s="1106" t="n"/>
      <c r="BR179" s="1106" t="n"/>
      <c r="BS179" s="1106" t="n"/>
      <c r="BT179" s="1106" t="n"/>
      <c r="BU179" s="1106" t="n"/>
      <c r="BV179" s="1106" t="n"/>
      <c r="BW179" s="1106" t="n"/>
      <c r="BX179" s="1106" t="n"/>
      <c r="BY179" s="1106" t="n"/>
      <c r="BZ179" s="1106" t="n"/>
      <c r="CA179" s="1106" t="n"/>
      <c r="CB179" s="1106" t="n"/>
      <c r="CC179" s="1106" t="n"/>
      <c r="CD179" s="1106" t="n"/>
      <c r="CE179" s="1106" t="n"/>
      <c r="CF179" s="1106" t="n"/>
      <c r="CG179" s="1106" t="n"/>
      <c r="CH179" s="1106" t="n"/>
      <c r="CI179" s="1106" t="n"/>
      <c r="CJ179" s="1106" t="n"/>
      <c r="CK179" s="1106" t="n"/>
      <c r="CL179" s="1106" t="n"/>
      <c r="CM179" s="1106" t="n"/>
      <c r="CN179" s="1106" t="n"/>
      <c r="CO179" s="1106" t="n"/>
      <c r="CP179" s="1106" t="n"/>
      <c r="CQ179" s="1106" t="n"/>
      <c r="CR179" s="1106" t="n"/>
      <c r="CS179" s="1106" t="n"/>
      <c r="CT179" s="1106" t="n"/>
      <c r="CU179" s="1106" t="n"/>
      <c r="CV179" s="1106" t="n"/>
      <c r="CW179" s="1106" t="n"/>
      <c r="CX179" s="1106" t="n"/>
      <c r="CY179" s="1106" t="n"/>
      <c r="CZ179" s="1106" t="n"/>
      <c r="DA179" s="1106" t="n"/>
      <c r="DB179" s="1106" t="n"/>
      <c r="DC179" s="1106" t="n"/>
      <c r="DD179" s="1106" t="n"/>
      <c r="DE179" s="1106" t="n"/>
      <c r="DF179" s="1106" t="n"/>
      <c r="DG179" s="1106" t="n"/>
      <c r="DH179" s="1106" t="n"/>
      <c r="DI179" s="1106" t="n"/>
    </row>
    <row r="180" ht="13.5" customHeight="1" s="1178">
      <c r="A180" s="1106" t="n"/>
      <c r="B180" s="1106" t="n"/>
      <c r="C180" s="1106" t="n"/>
      <c r="D180" s="1106" t="n"/>
      <c r="E180" s="1106" t="n"/>
      <c r="F180" s="1106" t="n"/>
      <c r="G180" s="144" t="n"/>
      <c r="H180" s="1122">
        <f>初始化表!H17</f>
        <v/>
      </c>
      <c r="I180" s="1122">
        <f>初始化表!H18</f>
        <v/>
      </c>
      <c r="J180" s="1122">
        <f>初始化表!H19</f>
        <v/>
      </c>
      <c r="K180" s="1122" t="n"/>
      <c r="L180" s="1122">
        <f>L38</f>
        <v/>
      </c>
      <c r="M180" s="1106" t="n"/>
      <c r="N180" s="1106" t="n"/>
      <c r="O180" s="1106" t="n"/>
      <c r="P180" s="1106" t="n"/>
      <c r="Q180" s="1106" t="n"/>
      <c r="R180" s="1106" t="n"/>
      <c r="S180" s="1106" t="n"/>
      <c r="T180" s="230" t="n"/>
      <c r="U180" s="1106" t="n"/>
      <c r="V180" s="1106" t="n"/>
      <c r="W180" s="1106" t="n"/>
      <c r="X180" s="1106" t="n"/>
      <c r="Y180" s="1106" t="n"/>
      <c r="Z180" s="1106" t="n"/>
      <c r="AA180" s="144" t="n"/>
      <c r="AB180" s="1106" t="n"/>
      <c r="AC180" s="1106" t="n"/>
      <c r="AD180" s="1106" t="n"/>
      <c r="AE180" s="1106" t="n"/>
      <c r="AF180" s="1106" t="n"/>
      <c r="AG180" s="1106" t="n"/>
      <c r="AH180" s="144" t="n"/>
      <c r="AI180" s="1106" t="n"/>
      <c r="AJ180" s="1106" t="n"/>
      <c r="AK180" s="1106" t="n"/>
      <c r="AL180" s="1106" t="n"/>
      <c r="AM180" s="1106" t="n"/>
      <c r="AN180" s="1106" t="n"/>
      <c r="AO180" s="1106" t="n"/>
      <c r="AP180" s="1106" t="n"/>
      <c r="AQ180" s="1106" t="n"/>
      <c r="AR180" s="1106" t="n"/>
      <c r="AS180" s="1106" t="n"/>
      <c r="AT180" s="1106" t="n"/>
      <c r="AU180" s="1106" t="n"/>
      <c r="AV180" s="1106" t="n"/>
      <c r="AW180" s="1106" t="n"/>
      <c r="AX180" s="1106" t="n"/>
      <c r="AY180" s="1106" t="n"/>
      <c r="AZ180" s="144" t="n"/>
      <c r="BA180" s="1106" t="n"/>
      <c r="BB180" s="1106" t="n"/>
      <c r="BC180" s="1106" t="n"/>
      <c r="BD180" s="1106" t="n"/>
      <c r="BE180" s="1106" t="n"/>
      <c r="BF180" s="1106" t="n"/>
      <c r="BG180" s="1106" t="n"/>
      <c r="BH180" s="1106" t="n"/>
      <c r="BI180" s="1106" t="n"/>
      <c r="BJ180" s="1106" t="n"/>
      <c r="BK180" s="1106" t="n"/>
      <c r="BL180" s="1106" t="n"/>
      <c r="BM180" s="1106" t="n"/>
      <c r="BN180" s="1106" t="n"/>
      <c r="BO180" s="1106" t="n"/>
      <c r="BP180" s="1106" t="n"/>
      <c r="BQ180" s="1106" t="n"/>
      <c r="BR180" s="1106" t="n"/>
      <c r="BS180" s="1106" t="n"/>
      <c r="BT180" s="1106" t="n"/>
      <c r="BU180" s="1106" t="n"/>
      <c r="BV180" s="1106" t="n"/>
      <c r="BW180" s="1106" t="n"/>
      <c r="BX180" s="1106" t="n"/>
      <c r="BY180" s="1106" t="n"/>
      <c r="BZ180" s="1106" t="n"/>
      <c r="CA180" s="1106" t="n"/>
      <c r="CB180" s="1106" t="n"/>
      <c r="CC180" s="1106" t="n"/>
      <c r="CD180" s="1106" t="n"/>
      <c r="CE180" s="1106" t="n"/>
      <c r="CF180" s="1106" t="n"/>
      <c r="CG180" s="1106" t="n"/>
      <c r="CH180" s="1106" t="n"/>
      <c r="CI180" s="1106" t="n"/>
      <c r="CJ180" s="1106" t="n"/>
      <c r="CK180" s="1106" t="n"/>
      <c r="CL180" s="1106" t="n"/>
      <c r="CM180" s="1106" t="n"/>
      <c r="CN180" s="1106" t="n"/>
      <c r="CO180" s="1106" t="n"/>
      <c r="CP180" s="1106" t="n"/>
      <c r="CQ180" s="1106" t="n"/>
      <c r="CR180" s="1106" t="n"/>
      <c r="CS180" s="1106" t="n"/>
      <c r="CT180" s="1106" t="n"/>
      <c r="CU180" s="1106" t="n"/>
      <c r="CV180" s="1106" t="n"/>
      <c r="CW180" s="1106" t="n"/>
      <c r="CX180" s="1106" t="n"/>
      <c r="CY180" s="1106" t="n"/>
      <c r="CZ180" s="1106" t="n"/>
      <c r="DA180" s="1106" t="n"/>
      <c r="DB180" s="1106" t="n"/>
      <c r="DC180" s="1106" t="n"/>
      <c r="DD180" s="1106" t="n"/>
      <c r="DE180" s="1106" t="n"/>
      <c r="DF180" s="1106" t="n"/>
      <c r="DG180" s="1106" t="n"/>
      <c r="DH180" s="1106" t="n"/>
      <c r="DI180" s="1106" t="n"/>
    </row>
    <row r="181" ht="13.5" customHeight="1" s="1178">
      <c r="A181" s="1106" t="n"/>
      <c r="B181" s="1106" t="n"/>
      <c r="C181" s="1106" t="n"/>
      <c r="D181" s="1106" t="n"/>
      <c r="E181" s="1106" t="n"/>
      <c r="F181" s="1106" t="n"/>
      <c r="G181" s="144" t="n"/>
      <c r="H181" s="1122" t="n"/>
      <c r="I181" s="1122" t="n"/>
      <c r="J181" s="1122" t="n"/>
      <c r="K181" s="1122" t="n"/>
      <c r="L181" s="1122" t="n"/>
      <c r="M181" s="1106" t="n"/>
      <c r="N181" s="1106" t="n"/>
      <c r="O181" s="1106" t="n"/>
      <c r="P181" s="1106" t="n"/>
      <c r="Q181" s="1106" t="n"/>
      <c r="R181" s="1106" t="n"/>
      <c r="S181" s="1106" t="n"/>
      <c r="T181" s="230" t="n"/>
      <c r="U181" s="1106" t="n"/>
      <c r="V181" s="1106" t="n"/>
      <c r="W181" s="1106" t="n"/>
      <c r="X181" s="1106" t="n"/>
      <c r="Y181" s="1106" t="n"/>
      <c r="Z181" s="1106" t="n"/>
      <c r="AA181" s="144" t="n"/>
      <c r="AB181" s="1106" t="n"/>
      <c r="AC181" s="1106" t="n"/>
      <c r="AD181" s="1106" t="n"/>
      <c r="AE181" s="1106" t="n"/>
      <c r="AF181" s="1106" t="n"/>
      <c r="AG181" s="1106" t="n"/>
      <c r="AH181" s="144" t="n"/>
      <c r="AI181" s="1106" t="n"/>
      <c r="AJ181" s="1106" t="n"/>
      <c r="AK181" s="1106" t="n"/>
      <c r="AL181" s="1106" t="n"/>
      <c r="AM181" s="1106" t="n"/>
      <c r="AN181" s="1106" t="n"/>
      <c r="AO181" s="1106" t="n"/>
      <c r="AP181" s="1106" t="n"/>
      <c r="AQ181" s="1106" t="n"/>
      <c r="AR181" s="1106" t="n"/>
      <c r="AS181" s="1106" t="n"/>
      <c r="AT181" s="1106" t="n"/>
      <c r="AU181" s="1106" t="n"/>
      <c r="AV181" s="1106" t="n"/>
      <c r="AW181" s="1106" t="n"/>
      <c r="AX181" s="1106" t="n"/>
      <c r="AY181" s="1106" t="n"/>
      <c r="AZ181" s="144" t="n"/>
      <c r="BA181" s="1106" t="n"/>
      <c r="BB181" s="1106" t="n"/>
      <c r="BC181" s="1106" t="n"/>
      <c r="BD181" s="1106" t="n"/>
      <c r="BE181" s="1106" t="n"/>
      <c r="BF181" s="1106" t="n"/>
      <c r="BG181" s="1106" t="n"/>
      <c r="BH181" s="1106" t="n"/>
      <c r="BI181" s="1106" t="n"/>
      <c r="BJ181" s="1106" t="n"/>
      <c r="BK181" s="1106" t="n"/>
      <c r="BL181" s="1106" t="n"/>
      <c r="BM181" s="1106" t="n"/>
      <c r="BN181" s="1106" t="n"/>
      <c r="BO181" s="1106" t="n"/>
      <c r="BP181" s="1106" t="n"/>
      <c r="BQ181" s="1106" t="n"/>
      <c r="BR181" s="1106" t="n"/>
      <c r="BS181" s="1106" t="n"/>
      <c r="BT181" s="1106" t="n"/>
      <c r="BU181" s="1106" t="n"/>
      <c r="BV181" s="1106" t="n"/>
      <c r="BW181" s="1106" t="n"/>
      <c r="BX181" s="1106" t="n"/>
      <c r="BY181" s="1106" t="n"/>
      <c r="BZ181" s="1106" t="n"/>
      <c r="CA181" s="1106" t="n"/>
      <c r="CB181" s="1106" t="n"/>
      <c r="CC181" s="1106" t="n"/>
      <c r="CD181" s="1106" t="n"/>
      <c r="CE181" s="1106" t="n"/>
      <c r="CF181" s="1106" t="n"/>
      <c r="CG181" s="1106" t="n"/>
      <c r="CH181" s="1106" t="n"/>
      <c r="CI181" s="1106" t="n"/>
      <c r="CJ181" s="1106" t="n"/>
      <c r="CK181" s="1106" t="n"/>
      <c r="CL181" s="1106" t="n"/>
      <c r="CM181" s="1106" t="n"/>
      <c r="CN181" s="1106" t="n"/>
      <c r="CO181" s="1106" t="n"/>
      <c r="CP181" s="1106" t="n"/>
      <c r="CQ181" s="1106" t="n"/>
      <c r="CR181" s="1106" t="n"/>
      <c r="CS181" s="1106" t="n"/>
      <c r="CT181" s="1106" t="n"/>
      <c r="CU181" s="1106" t="n"/>
      <c r="CV181" s="1106" t="n"/>
      <c r="CW181" s="1106" t="n"/>
      <c r="CX181" s="1106" t="n"/>
      <c r="CY181" s="1106" t="n"/>
      <c r="CZ181" s="1106" t="n"/>
      <c r="DA181" s="1106" t="n"/>
      <c r="DB181" s="1106" t="n"/>
      <c r="DC181" s="1106" t="n"/>
      <c r="DD181" s="1106" t="n"/>
      <c r="DE181" s="1106" t="n"/>
      <c r="DF181" s="1106" t="n"/>
      <c r="DG181" s="1106" t="n"/>
      <c r="DH181" s="1106" t="n"/>
      <c r="DI181" s="1106" t="n"/>
    </row>
    <row r="182" ht="13.5" customHeight="1" s="1178">
      <c r="A182" s="1106" t="n"/>
      <c r="B182" s="1106" t="n"/>
      <c r="C182" s="1106" t="n"/>
      <c r="D182" s="1106" t="n"/>
      <c r="E182" s="1106" t="n"/>
      <c r="F182" s="1106" t="n"/>
      <c r="G182" s="144" t="n"/>
      <c r="H182" s="1122">
        <f>MIN(L177,INT(N49*520/H177))</f>
        <v/>
      </c>
      <c r="I182" s="1122" t="n"/>
      <c r="J182" s="1122" t="n"/>
      <c r="K182" s="1122" t="n"/>
      <c r="L182" s="1122" t="n"/>
      <c r="M182" s="1106" t="n"/>
      <c r="N182" s="1106" t="n"/>
      <c r="O182" s="1106" t="n"/>
      <c r="P182" s="1106" t="n"/>
      <c r="Q182" s="1106" t="n"/>
      <c r="R182" s="1106" t="n"/>
      <c r="S182" s="1106" t="n"/>
      <c r="T182" s="230" t="n"/>
      <c r="U182" s="1106" t="n"/>
      <c r="V182" s="1106" t="n"/>
      <c r="W182" s="1106" t="n"/>
      <c r="X182" s="1106" t="n"/>
      <c r="Y182" s="1106" t="n"/>
      <c r="Z182" s="1106" t="n"/>
      <c r="AA182" s="144" t="n"/>
      <c r="AB182" s="1106" t="n"/>
      <c r="AC182" s="1106" t="n"/>
      <c r="AD182" s="1106" t="n"/>
      <c r="AE182" s="1106" t="n"/>
      <c r="AF182" s="1106" t="n"/>
      <c r="AG182" s="1106" t="n"/>
      <c r="AH182" s="144" t="n"/>
      <c r="AI182" s="1106" t="n"/>
      <c r="AJ182" s="1106" t="n"/>
      <c r="AK182" s="1106" t="n"/>
      <c r="AL182" s="1106" t="n"/>
      <c r="AM182" s="1106" t="n"/>
      <c r="AN182" s="1106" t="n"/>
      <c r="AO182" s="1106" t="n"/>
      <c r="AP182" s="1106" t="n"/>
      <c r="AQ182" s="1106" t="n"/>
      <c r="AR182" s="1106" t="n"/>
      <c r="AS182" s="1106" t="n"/>
      <c r="AT182" s="1106" t="n"/>
      <c r="AU182" s="1106" t="n"/>
      <c r="AV182" s="1106" t="n"/>
      <c r="AW182" s="1106" t="n"/>
      <c r="AX182" s="1106" t="n"/>
      <c r="AY182" s="1106" t="n"/>
      <c r="AZ182" s="144" t="n"/>
      <c r="BA182" s="1106" t="n"/>
      <c r="BB182" s="1106" t="n"/>
      <c r="BC182" s="1106" t="n"/>
      <c r="BD182" s="1106" t="n"/>
      <c r="BE182" s="1106" t="n"/>
      <c r="BF182" s="1106" t="n"/>
      <c r="BG182" s="1106" t="n"/>
      <c r="BH182" s="1106" t="n"/>
      <c r="BI182" s="1106" t="n"/>
      <c r="BJ182" s="1106" t="n"/>
      <c r="BK182" s="1106" t="n"/>
      <c r="BL182" s="1106" t="n"/>
      <c r="BM182" s="1106" t="n"/>
      <c r="BN182" s="1106" t="n"/>
      <c r="BO182" s="1106" t="n"/>
      <c r="BP182" s="1106" t="n"/>
      <c r="BQ182" s="1106" t="n"/>
      <c r="BR182" s="1106" t="n"/>
      <c r="BS182" s="1106" t="n"/>
      <c r="BT182" s="1106" t="n"/>
      <c r="BU182" s="1106" t="n"/>
      <c r="BV182" s="1106" t="n"/>
      <c r="BW182" s="1106" t="n"/>
      <c r="BX182" s="1106" t="n"/>
      <c r="BY182" s="1106" t="n"/>
      <c r="BZ182" s="1106" t="n"/>
      <c r="CA182" s="1106" t="n"/>
      <c r="CB182" s="1106" t="n"/>
      <c r="CC182" s="1106" t="n"/>
      <c r="CD182" s="1106" t="n"/>
      <c r="CE182" s="1106" t="n"/>
      <c r="CF182" s="1106" t="n"/>
      <c r="CG182" s="1106" t="n"/>
      <c r="CH182" s="1106" t="n"/>
      <c r="CI182" s="1106" t="n"/>
      <c r="CJ182" s="1106" t="n"/>
      <c r="CK182" s="1106" t="n"/>
      <c r="CL182" s="1106" t="n"/>
      <c r="CM182" s="1106" t="n"/>
      <c r="CN182" s="1106" t="n"/>
      <c r="CO182" s="1106" t="n"/>
      <c r="CP182" s="1106" t="n"/>
      <c r="CQ182" s="1106" t="n"/>
      <c r="CR182" s="1106" t="n"/>
      <c r="CS182" s="1106" t="n"/>
      <c r="CT182" s="1106" t="n"/>
      <c r="CU182" s="1106" t="n"/>
      <c r="CV182" s="1106" t="n"/>
      <c r="CW182" s="1106" t="n"/>
      <c r="CX182" s="1106" t="n"/>
      <c r="CY182" s="1106" t="n"/>
      <c r="CZ182" s="1106" t="n"/>
      <c r="DA182" s="1106" t="n"/>
      <c r="DB182" s="1106" t="n"/>
      <c r="DC182" s="1106" t="n"/>
      <c r="DD182" s="1106" t="n"/>
      <c r="DE182" s="1106" t="n"/>
      <c r="DF182" s="1106" t="n"/>
      <c r="DG182" s="1106" t="n"/>
      <c r="DH182" s="1106" t="n"/>
      <c r="DI182" s="1106" t="n"/>
    </row>
    <row r="183" ht="13.5" customHeight="1" s="1178">
      <c r="A183" s="1106" t="n"/>
      <c r="B183" s="1106" t="n"/>
      <c r="C183" s="1106" t="n"/>
      <c r="D183" s="1106" t="n"/>
      <c r="E183" s="1106" t="n"/>
      <c r="F183" s="1106" t="n"/>
      <c r="G183" s="144" t="n"/>
      <c r="H183" s="1122">
        <f>MIN(L178,MAX(0,INT((520*N49-H172*H177)/H178)))</f>
        <v/>
      </c>
      <c r="I183" s="1122" t="n"/>
      <c r="J183" s="1122">
        <f>L188-H183</f>
        <v/>
      </c>
      <c r="K183" s="1122" t="n"/>
      <c r="L183" s="1122" t="n"/>
      <c r="M183" s="1106" t="n"/>
      <c r="N183" s="1106" t="n"/>
      <c r="O183" s="1106" t="n"/>
      <c r="P183" s="1106" t="n"/>
      <c r="Q183" s="1106" t="n"/>
      <c r="R183" s="1106" t="n"/>
      <c r="S183" s="1106" t="n"/>
      <c r="T183" s="230" t="n"/>
      <c r="U183" s="1106" t="n"/>
      <c r="V183" s="1106" t="n"/>
      <c r="W183" s="1106" t="n"/>
      <c r="X183" s="1106" t="n"/>
      <c r="Y183" s="1106" t="n"/>
      <c r="Z183" s="1106" t="n"/>
      <c r="AA183" s="144" t="n"/>
      <c r="AB183" s="1106" t="n"/>
      <c r="AC183" s="1106" t="n"/>
      <c r="AD183" s="1106" t="n"/>
      <c r="AE183" s="1106" t="n"/>
      <c r="AF183" s="1106" t="n"/>
      <c r="AG183" s="1106" t="n"/>
      <c r="AH183" s="144" t="n"/>
      <c r="AI183" s="1106" t="n"/>
      <c r="AJ183" s="1106" t="n"/>
      <c r="AK183" s="1106" t="n"/>
      <c r="AL183" s="1106" t="n"/>
      <c r="AM183" s="1106" t="n"/>
      <c r="AN183" s="1106" t="n"/>
      <c r="AO183" s="1106" t="n"/>
      <c r="AP183" s="1106" t="n"/>
      <c r="AQ183" s="1106" t="n"/>
      <c r="AR183" s="1106" t="n"/>
      <c r="AS183" s="1106" t="n"/>
      <c r="AT183" s="1106" t="n"/>
      <c r="AU183" s="1106" t="n"/>
      <c r="AV183" s="1106" t="n"/>
      <c r="AW183" s="1106" t="n"/>
      <c r="AX183" s="1106" t="n"/>
      <c r="AY183" s="1106" t="n"/>
      <c r="AZ183" s="144" t="n"/>
      <c r="BA183" s="1106" t="n"/>
      <c r="BB183" s="1106" t="n"/>
      <c r="BC183" s="1106" t="n"/>
      <c r="BD183" s="1106" t="n"/>
      <c r="BE183" s="1106" t="n"/>
      <c r="BF183" s="1106" t="n"/>
      <c r="BG183" s="1106" t="n"/>
      <c r="BH183" s="1106" t="n"/>
      <c r="BI183" s="1106" t="n"/>
      <c r="BJ183" s="1106" t="n"/>
      <c r="BK183" s="1106" t="n"/>
      <c r="BL183" s="1106" t="n"/>
      <c r="BM183" s="1106" t="n"/>
      <c r="BN183" s="1106" t="n"/>
      <c r="BO183" s="1106" t="n"/>
      <c r="BP183" s="1106" t="n"/>
      <c r="BQ183" s="1106" t="n"/>
      <c r="BR183" s="1106" t="n"/>
      <c r="BS183" s="1106" t="n"/>
      <c r="BT183" s="1106" t="n"/>
      <c r="BU183" s="1106" t="n"/>
      <c r="BV183" s="1106" t="n"/>
      <c r="BW183" s="1106" t="n"/>
      <c r="BX183" s="1106" t="n"/>
      <c r="BY183" s="1106" t="n"/>
      <c r="BZ183" s="1106" t="n"/>
      <c r="CA183" s="1106" t="n"/>
      <c r="CB183" s="1106" t="n"/>
      <c r="CC183" s="1106" t="n"/>
      <c r="CD183" s="1106" t="n"/>
      <c r="CE183" s="1106" t="n"/>
      <c r="CF183" s="1106" t="n"/>
      <c r="CG183" s="1106" t="n"/>
      <c r="CH183" s="1106" t="n"/>
      <c r="CI183" s="1106" t="n"/>
      <c r="CJ183" s="1106" t="n"/>
      <c r="CK183" s="1106" t="n"/>
      <c r="CL183" s="1106" t="n"/>
      <c r="CM183" s="1106" t="n"/>
      <c r="CN183" s="1106" t="n"/>
      <c r="CO183" s="1106" t="n"/>
      <c r="CP183" s="1106" t="n"/>
      <c r="CQ183" s="1106" t="n"/>
      <c r="CR183" s="1106" t="n"/>
      <c r="CS183" s="1106" t="n"/>
      <c r="CT183" s="1106" t="n"/>
      <c r="CU183" s="1106" t="n"/>
      <c r="CV183" s="1106" t="n"/>
      <c r="CW183" s="1106" t="n"/>
      <c r="CX183" s="1106" t="n"/>
      <c r="CY183" s="1106" t="n"/>
      <c r="CZ183" s="1106" t="n"/>
      <c r="DA183" s="1106" t="n"/>
      <c r="DB183" s="1106" t="n"/>
      <c r="DC183" s="1106" t="n"/>
      <c r="DD183" s="1106" t="n"/>
      <c r="DE183" s="1106" t="n"/>
      <c r="DF183" s="1106" t="n"/>
      <c r="DG183" s="1106" t="n"/>
      <c r="DH183" s="1106" t="n"/>
      <c r="DI183" s="1106" t="n"/>
    </row>
    <row r="184" ht="13.5" customHeight="1" s="1178">
      <c r="A184" s="1106" t="n"/>
      <c r="B184" s="1106" t="n"/>
      <c r="C184" s="1106" t="n"/>
      <c r="D184" s="1106" t="n"/>
      <c r="E184" s="1106" t="n"/>
      <c r="F184" s="1106" t="n"/>
      <c r="G184" s="144" t="n"/>
      <c r="H184" s="1122">
        <f>MIN(L179,MAX(0,INT((520*N49-H172*H177-H173*H178)/H179)))</f>
        <v/>
      </c>
      <c r="I184" s="1122" t="n"/>
      <c r="J184" s="1122">
        <f>INT(L179/3*2)</f>
        <v/>
      </c>
      <c r="K184" s="1122">
        <f>INT(J184/2)</f>
        <v/>
      </c>
      <c r="L184" s="1122" t="n"/>
      <c r="M184" s="1106" t="n"/>
      <c r="N184" s="1106" t="n"/>
      <c r="O184" s="1106" t="n"/>
      <c r="P184" s="1106" t="n"/>
      <c r="Q184" s="1106" t="n"/>
      <c r="R184" s="1106" t="n"/>
      <c r="S184" s="1106" t="n"/>
      <c r="T184" s="230" t="n"/>
      <c r="U184" s="1106" t="n"/>
      <c r="V184" s="1106" t="n"/>
      <c r="W184" s="1106" t="n"/>
      <c r="X184" s="1106" t="n"/>
      <c r="Y184" s="1106" t="n"/>
      <c r="Z184" s="1106" t="n"/>
      <c r="AA184" s="144" t="n"/>
      <c r="AB184" s="1106" t="n"/>
      <c r="AC184" s="1106" t="n"/>
      <c r="AD184" s="1106" t="n"/>
      <c r="AE184" s="1106" t="n"/>
      <c r="AF184" s="1106" t="n"/>
      <c r="AG184" s="1106" t="n"/>
      <c r="AH184" s="144" t="n"/>
      <c r="AI184" s="1106" t="n"/>
      <c r="AJ184" s="1106" t="n"/>
      <c r="AK184" s="1106" t="n"/>
      <c r="AL184" s="1106" t="n"/>
      <c r="AM184" s="1106" t="n"/>
      <c r="AN184" s="1106" t="n"/>
      <c r="AO184" s="1106" t="n"/>
      <c r="AP184" s="1106" t="n"/>
      <c r="AQ184" s="1106" t="n"/>
      <c r="AR184" s="1106" t="n"/>
      <c r="AS184" s="1106" t="n"/>
      <c r="AT184" s="1106" t="n"/>
      <c r="AU184" s="1106" t="n"/>
      <c r="AV184" s="1106" t="n"/>
      <c r="AW184" s="1106" t="n"/>
      <c r="AX184" s="1106" t="n"/>
      <c r="AY184" s="1106" t="n"/>
      <c r="AZ184" s="144" t="n"/>
      <c r="BA184" s="1106" t="n"/>
      <c r="BB184" s="1106" t="n"/>
      <c r="BC184" s="1106" t="n"/>
      <c r="BD184" s="1106" t="n"/>
      <c r="BE184" s="1106" t="n"/>
      <c r="BF184" s="1106" t="n"/>
      <c r="BG184" s="1106" t="n"/>
      <c r="BH184" s="1106" t="n"/>
      <c r="BI184" s="1106" t="n"/>
      <c r="BJ184" s="1106" t="n"/>
      <c r="BK184" s="1106" t="n"/>
      <c r="BL184" s="1106" t="n"/>
      <c r="BM184" s="1106" t="n"/>
      <c r="BN184" s="1106" t="n"/>
      <c r="BO184" s="1106" t="n"/>
      <c r="BP184" s="1106" t="n"/>
      <c r="BQ184" s="1106" t="n"/>
      <c r="BR184" s="1106" t="n"/>
      <c r="BS184" s="1106" t="n"/>
      <c r="BT184" s="1106" t="n"/>
      <c r="BU184" s="1106" t="n"/>
      <c r="BV184" s="1106" t="n"/>
      <c r="BW184" s="1106" t="n"/>
      <c r="BX184" s="1106" t="n"/>
      <c r="BY184" s="1106" t="n"/>
      <c r="BZ184" s="1106" t="n"/>
      <c r="CA184" s="1106" t="n"/>
      <c r="CB184" s="1106" t="n"/>
      <c r="CC184" s="1106" t="n"/>
      <c r="CD184" s="1106" t="n"/>
      <c r="CE184" s="1106" t="n"/>
      <c r="CF184" s="1106" t="n"/>
      <c r="CG184" s="1106" t="n"/>
      <c r="CH184" s="1106" t="n"/>
      <c r="CI184" s="1106" t="n"/>
      <c r="CJ184" s="1106" t="n"/>
      <c r="CK184" s="1106" t="n"/>
      <c r="CL184" s="1106" t="n"/>
      <c r="CM184" s="1106" t="n"/>
      <c r="CN184" s="1106" t="n"/>
      <c r="CO184" s="1106" t="n"/>
      <c r="CP184" s="1106" t="n"/>
      <c r="CQ184" s="1106" t="n"/>
      <c r="CR184" s="1106" t="n"/>
      <c r="CS184" s="1106" t="n"/>
      <c r="CT184" s="1106" t="n"/>
      <c r="CU184" s="1106" t="n"/>
      <c r="CV184" s="1106" t="n"/>
      <c r="CW184" s="1106" t="n"/>
      <c r="CX184" s="1106" t="n"/>
      <c r="CY184" s="1106" t="n"/>
      <c r="CZ184" s="1106" t="n"/>
      <c r="DA184" s="1106" t="n"/>
      <c r="DB184" s="1106" t="n"/>
      <c r="DC184" s="1106" t="n"/>
      <c r="DD184" s="1106" t="n"/>
      <c r="DE184" s="1106" t="n"/>
      <c r="DF184" s="1106" t="n"/>
      <c r="DG184" s="1106" t="n"/>
      <c r="DH184" s="1106" t="n"/>
      <c r="DI184" s="1106" t="n"/>
    </row>
    <row r="185" ht="13.5" customHeight="1" s="1178">
      <c r="A185" s="1106" t="n"/>
      <c r="B185" s="1106" t="n"/>
      <c r="C185" s="1106" t="n"/>
      <c r="D185" s="1106" t="n"/>
      <c r="E185" s="1106" t="n"/>
      <c r="F185" s="1106" t="n"/>
      <c r="G185" s="144" t="n"/>
      <c r="H185" s="1122">
        <f>MAX(0,INT((N49*520-H172*H177-H173*H178-H174*H179)/H180))</f>
        <v/>
      </c>
      <c r="I185" s="1122" t="n"/>
      <c r="J185" s="1122">
        <f>INT(L180/3*2)</f>
        <v/>
      </c>
      <c r="K185" s="1122">
        <f>INT(J185/2)</f>
        <v/>
      </c>
      <c r="L185" s="1122" t="n"/>
      <c r="M185" s="1106" t="n"/>
      <c r="N185" s="1106" t="n"/>
      <c r="O185" s="1106" t="n"/>
      <c r="P185" s="1106" t="n"/>
      <c r="Q185" s="1106" t="n"/>
      <c r="R185" s="1106" t="n"/>
      <c r="S185" s="1106" t="n"/>
      <c r="T185" s="230" t="n"/>
      <c r="U185" s="1106" t="n"/>
      <c r="V185" s="1106" t="n"/>
      <c r="W185" s="1106" t="n"/>
      <c r="X185" s="1106" t="n"/>
      <c r="Y185" s="1106" t="n"/>
      <c r="Z185" s="1106" t="n"/>
      <c r="AA185" s="144" t="n"/>
      <c r="AB185" s="1106" t="n"/>
      <c r="AC185" s="1106" t="n"/>
      <c r="AD185" s="1106" t="n"/>
      <c r="AE185" s="1106" t="n"/>
      <c r="AF185" s="1106" t="n"/>
      <c r="AG185" s="1106" t="n"/>
      <c r="AH185" s="144" t="n"/>
      <c r="AI185" s="1106" t="n"/>
      <c r="AJ185" s="1106" t="n"/>
      <c r="AK185" s="1106" t="n"/>
      <c r="AL185" s="1106" t="n"/>
      <c r="AM185" s="1106" t="n"/>
      <c r="AN185" s="1106" t="n"/>
      <c r="AO185" s="1106" t="n"/>
      <c r="AP185" s="1106" t="n"/>
      <c r="AQ185" s="1106" t="n"/>
      <c r="AR185" s="1106" t="n"/>
      <c r="AS185" s="1106" t="n"/>
      <c r="AT185" s="1106" t="n"/>
      <c r="AU185" s="1106" t="n"/>
      <c r="AV185" s="1106" t="n"/>
      <c r="AW185" s="1106" t="n"/>
      <c r="AX185" s="1106" t="n"/>
      <c r="AY185" s="1106" t="n"/>
      <c r="AZ185" s="144" t="n"/>
      <c r="BA185" s="1106" t="n"/>
      <c r="BB185" s="1106" t="n"/>
      <c r="BC185" s="1106" t="n"/>
      <c r="BD185" s="1106" t="n"/>
      <c r="BE185" s="1106" t="n"/>
      <c r="BF185" s="1106" t="n"/>
      <c r="BG185" s="1106" t="n"/>
      <c r="BH185" s="1106" t="n"/>
      <c r="BI185" s="1106" t="n"/>
      <c r="BJ185" s="1106" t="n"/>
      <c r="BK185" s="1106" t="n"/>
      <c r="BL185" s="1106" t="n"/>
      <c r="BM185" s="1106" t="n"/>
      <c r="BN185" s="1106" t="n"/>
      <c r="BO185" s="1106" t="n"/>
      <c r="BP185" s="1106" t="n"/>
      <c r="BQ185" s="1106" t="n"/>
      <c r="BR185" s="1106" t="n"/>
      <c r="BS185" s="1106" t="n"/>
      <c r="BT185" s="1106" t="n"/>
      <c r="BU185" s="1106" t="n"/>
      <c r="BV185" s="1106" t="n"/>
      <c r="BW185" s="1106" t="n"/>
      <c r="BX185" s="1106" t="n"/>
      <c r="BY185" s="1106" t="n"/>
      <c r="BZ185" s="1106" t="n"/>
      <c r="CA185" s="1106" t="n"/>
      <c r="CB185" s="1106" t="n"/>
      <c r="CC185" s="1106" t="n"/>
      <c r="CD185" s="1106" t="n"/>
      <c r="CE185" s="1106" t="n"/>
      <c r="CF185" s="1106" t="n"/>
      <c r="CG185" s="1106" t="n"/>
      <c r="CH185" s="1106" t="n"/>
      <c r="CI185" s="1106" t="n"/>
      <c r="CJ185" s="1106" t="n"/>
      <c r="CK185" s="1106" t="n"/>
      <c r="CL185" s="1106" t="n"/>
      <c r="CM185" s="1106" t="n"/>
      <c r="CN185" s="1106" t="n"/>
      <c r="CO185" s="1106" t="n"/>
      <c r="CP185" s="1106" t="n"/>
      <c r="CQ185" s="1106" t="n"/>
      <c r="CR185" s="1106" t="n"/>
      <c r="CS185" s="1106" t="n"/>
      <c r="CT185" s="1106" t="n"/>
      <c r="CU185" s="1106" t="n"/>
      <c r="CV185" s="1106" t="n"/>
      <c r="CW185" s="1106" t="n"/>
      <c r="CX185" s="1106" t="n"/>
      <c r="CY185" s="1106" t="n"/>
      <c r="CZ185" s="1106" t="n"/>
      <c r="DA185" s="1106" t="n"/>
      <c r="DB185" s="1106" t="n"/>
      <c r="DC185" s="1106" t="n"/>
      <c r="DD185" s="1106" t="n"/>
      <c r="DE185" s="1106" t="n"/>
      <c r="DF185" s="1106" t="n"/>
      <c r="DG185" s="1106" t="n"/>
      <c r="DH185" s="1106" t="n"/>
      <c r="DI185" s="1106" t="n"/>
    </row>
    <row r="186" ht="13.5" customHeight="1" s="1178">
      <c r="A186" s="1106" t="n"/>
      <c r="B186" s="1106" t="n"/>
      <c r="C186" s="1106" t="n"/>
      <c r="D186" s="1106" t="n"/>
      <c r="E186" s="1106" t="n"/>
      <c r="F186" s="1106" t="n"/>
      <c r="G186" s="144" t="n"/>
      <c r="H186" s="1106" t="n"/>
      <c r="I186" s="1106" t="n"/>
      <c r="J186" s="1106" t="n"/>
      <c r="K186" s="1106" t="n"/>
      <c r="L186" s="1106" t="n"/>
      <c r="M186" s="1106" t="n"/>
      <c r="N186" s="1106" t="n"/>
      <c r="O186" s="1106" t="n"/>
      <c r="P186" s="1106" t="n"/>
      <c r="Q186" s="1106" t="n"/>
      <c r="R186" s="1106" t="n"/>
      <c r="S186" s="1106" t="n"/>
      <c r="T186" s="230" t="n"/>
      <c r="U186" s="1106" t="n"/>
      <c r="V186" s="1106" t="n"/>
      <c r="W186" s="1106" t="n"/>
      <c r="X186" s="1106" t="n"/>
      <c r="Y186" s="1106" t="n"/>
      <c r="Z186" s="1106" t="n"/>
      <c r="AA186" s="144" t="n"/>
      <c r="AB186" s="1106" t="n"/>
      <c r="AC186" s="1106" t="n"/>
      <c r="AD186" s="1106" t="n"/>
      <c r="AE186" s="1106" t="n"/>
      <c r="AF186" s="1106" t="n"/>
      <c r="AG186" s="1106" t="n"/>
      <c r="AH186" s="144" t="n"/>
      <c r="AI186" s="1106" t="n"/>
      <c r="AJ186" s="1106" t="n"/>
      <c r="AK186" s="1106" t="n"/>
      <c r="AL186" s="1106" t="n"/>
      <c r="AM186" s="1106" t="n"/>
      <c r="AN186" s="1106" t="n"/>
      <c r="AO186" s="1106" t="n"/>
      <c r="AP186" s="1106" t="n"/>
      <c r="AQ186" s="1106" t="n"/>
      <c r="AR186" s="1106" t="n"/>
      <c r="AS186" s="1106" t="n"/>
      <c r="AT186" s="1106" t="n"/>
      <c r="AU186" s="1106" t="n"/>
      <c r="AV186" s="1106" t="n"/>
      <c r="AW186" s="1106" t="n"/>
      <c r="AX186" s="1106" t="n"/>
      <c r="AY186" s="1106" t="n"/>
      <c r="AZ186" s="144" t="n"/>
      <c r="BA186" s="1106" t="n"/>
      <c r="BB186" s="1106" t="n"/>
      <c r="BC186" s="1106" t="n"/>
      <c r="BD186" s="1106" t="n"/>
      <c r="BE186" s="1106" t="n"/>
      <c r="BF186" s="1106" t="n"/>
      <c r="BG186" s="1106" t="n"/>
      <c r="BH186" s="1106" t="n"/>
      <c r="BI186" s="1106" t="n"/>
      <c r="BJ186" s="1106" t="n"/>
      <c r="BK186" s="1106" t="n"/>
      <c r="BL186" s="1106" t="n"/>
      <c r="BM186" s="1106" t="n"/>
      <c r="BN186" s="1106" t="n"/>
      <c r="BO186" s="1106" t="n"/>
      <c r="BP186" s="1106" t="n"/>
      <c r="BQ186" s="1106" t="n"/>
      <c r="BR186" s="1106" t="n"/>
      <c r="BS186" s="1106" t="n"/>
      <c r="BT186" s="1106" t="n"/>
      <c r="BU186" s="1106" t="n"/>
      <c r="BV186" s="1106" t="n"/>
      <c r="BW186" s="1106" t="n"/>
      <c r="BX186" s="1106" t="n"/>
      <c r="BY186" s="1106" t="n"/>
      <c r="BZ186" s="1106" t="n"/>
      <c r="CA186" s="1106" t="n"/>
      <c r="CB186" s="1106" t="n"/>
      <c r="CC186" s="1106" t="n"/>
      <c r="CD186" s="1106" t="n"/>
      <c r="CE186" s="1106" t="n"/>
      <c r="CF186" s="1106" t="n"/>
      <c r="CG186" s="1106" t="n"/>
      <c r="CH186" s="1106" t="n"/>
      <c r="CI186" s="1106" t="n"/>
      <c r="CJ186" s="1106" t="n"/>
      <c r="CK186" s="1106" t="n"/>
      <c r="CL186" s="1106" t="n"/>
      <c r="CM186" s="1106" t="n"/>
      <c r="CN186" s="1106" t="n"/>
      <c r="CO186" s="1106" t="n"/>
      <c r="CP186" s="1106" t="n"/>
      <c r="CQ186" s="1106" t="n"/>
      <c r="CR186" s="1106" t="n"/>
      <c r="CS186" s="1106" t="n"/>
      <c r="CT186" s="1106" t="n"/>
      <c r="CU186" s="1106" t="n"/>
      <c r="CV186" s="1106" t="n"/>
      <c r="CW186" s="1106" t="n"/>
      <c r="CX186" s="1106" t="n"/>
      <c r="CY186" s="1106" t="n"/>
      <c r="CZ186" s="1106" t="n"/>
      <c r="DA186" s="1106" t="n"/>
      <c r="DB186" s="1106" t="n"/>
      <c r="DC186" s="1106" t="n"/>
      <c r="DD186" s="1106" t="n"/>
      <c r="DE186" s="1106" t="n"/>
      <c r="DF186" s="1106" t="n"/>
      <c r="DG186" s="1106" t="n"/>
      <c r="DH186" s="1106" t="n"/>
      <c r="DI186" s="1106" t="n"/>
    </row>
    <row r="187" ht="13.5" customHeight="1" s="1178">
      <c r="A187" s="1106" t="n"/>
      <c r="B187" s="1106" t="n"/>
      <c r="C187" s="1106" t="n"/>
      <c r="D187" s="1106" t="n"/>
      <c r="E187" s="1106" t="n"/>
      <c r="F187" s="1106" t="n"/>
      <c r="G187" s="144" t="n"/>
      <c r="H187" s="1106" t="n"/>
      <c r="I187" s="1106" t="n"/>
      <c r="J187" s="1106" t="n"/>
      <c r="K187" s="1106" t="n"/>
      <c r="L187" s="1106" t="n"/>
      <c r="M187" s="1106" t="n"/>
      <c r="N187" s="1106" t="n"/>
      <c r="O187" s="1106" t="n"/>
      <c r="P187" s="1106" t="n"/>
      <c r="Q187" s="1106" t="n"/>
      <c r="R187" s="1106" t="n"/>
      <c r="S187" s="1106" t="n"/>
      <c r="T187" s="230" t="n"/>
      <c r="U187" s="1106" t="n"/>
      <c r="V187" s="1106" t="n"/>
      <c r="W187" s="1106" t="n"/>
      <c r="X187" s="1106" t="n"/>
      <c r="Y187" s="1106" t="n"/>
      <c r="Z187" s="1106" t="n"/>
      <c r="AA187" s="144" t="n"/>
      <c r="AB187" s="1106" t="n"/>
      <c r="AC187" s="1106" t="n"/>
      <c r="AD187" s="1106" t="n"/>
      <c r="AE187" s="1106" t="n"/>
      <c r="AF187" s="1106" t="n"/>
      <c r="AG187" s="1106" t="n"/>
      <c r="AH187" s="144" t="n"/>
      <c r="AI187" s="1106" t="n"/>
      <c r="AJ187" s="1106" t="n"/>
      <c r="AK187" s="1106" t="n"/>
      <c r="AL187" s="1106" t="n"/>
      <c r="AM187" s="1106" t="n"/>
      <c r="AN187" s="1106" t="n"/>
      <c r="AO187" s="1106" t="n"/>
      <c r="AP187" s="1106" t="n"/>
      <c r="AQ187" s="1106" t="n"/>
      <c r="AR187" s="1106" t="n"/>
      <c r="AS187" s="1106" t="n"/>
      <c r="AT187" s="1106" t="n"/>
      <c r="AU187" s="1106" t="n"/>
      <c r="AV187" s="1106" t="n"/>
      <c r="AW187" s="1106" t="n"/>
      <c r="AX187" s="1106" t="n"/>
      <c r="AY187" s="1106" t="n"/>
      <c r="AZ187" s="144" t="n"/>
      <c r="BA187" s="1106" t="n"/>
      <c r="BB187" s="1106" t="n"/>
      <c r="BC187" s="1106" t="n"/>
      <c r="BD187" s="1106" t="n"/>
      <c r="BE187" s="1106" t="n"/>
      <c r="BF187" s="1106" t="n"/>
      <c r="BG187" s="1106" t="n"/>
      <c r="BH187" s="1106" t="n"/>
      <c r="BI187" s="1106" t="n"/>
      <c r="BJ187" s="1106" t="n"/>
      <c r="BK187" s="1106" t="n"/>
      <c r="BL187" s="1106" t="n"/>
      <c r="BM187" s="1106" t="n"/>
      <c r="BN187" s="1106" t="n"/>
      <c r="BO187" s="1106" t="n"/>
      <c r="BP187" s="1106" t="n"/>
      <c r="BQ187" s="1106" t="n"/>
      <c r="BR187" s="1106" t="n"/>
      <c r="BS187" s="1106" t="n"/>
      <c r="BT187" s="1106" t="n"/>
      <c r="BU187" s="1106" t="n"/>
      <c r="BV187" s="1106" t="n"/>
      <c r="BW187" s="1106" t="n"/>
      <c r="BX187" s="1106" t="n"/>
      <c r="BY187" s="1106" t="n"/>
      <c r="BZ187" s="1106" t="n"/>
      <c r="CA187" s="1106" t="n"/>
      <c r="CB187" s="1106" t="n"/>
      <c r="CC187" s="1106" t="n"/>
      <c r="CD187" s="1106" t="n"/>
      <c r="CE187" s="1106" t="n"/>
      <c r="CF187" s="1106" t="n"/>
      <c r="CG187" s="1106" t="n"/>
      <c r="CH187" s="1106" t="n"/>
      <c r="CI187" s="1106" t="n"/>
      <c r="CJ187" s="1106" t="n"/>
      <c r="CK187" s="1106" t="n"/>
      <c r="CL187" s="1106" t="n"/>
      <c r="CM187" s="1106" t="n"/>
      <c r="CN187" s="1106" t="n"/>
      <c r="CO187" s="1106" t="n"/>
      <c r="CP187" s="1106" t="n"/>
      <c r="CQ187" s="1106" t="n"/>
      <c r="CR187" s="1106" t="n"/>
      <c r="CS187" s="1106" t="n"/>
      <c r="CT187" s="1106" t="n"/>
      <c r="CU187" s="1106" t="n"/>
      <c r="CV187" s="1106" t="n"/>
      <c r="CW187" s="1106" t="n"/>
      <c r="CX187" s="1106" t="n"/>
      <c r="CY187" s="1106" t="n"/>
      <c r="CZ187" s="1106" t="n"/>
      <c r="DA187" s="1106" t="n"/>
      <c r="DB187" s="1106" t="n"/>
      <c r="DC187" s="1106" t="n"/>
      <c r="DD187" s="1106" t="n"/>
      <c r="DE187" s="1106" t="n"/>
      <c r="DF187" s="1106" t="n"/>
      <c r="DG187" s="1106" t="n"/>
      <c r="DH187" s="1106" t="n"/>
      <c r="DI187" s="1106" t="n"/>
    </row>
    <row r="188" ht="13.5" customHeight="1" s="1178">
      <c r="A188" s="1106" t="n"/>
      <c r="B188" s="1106" t="n"/>
      <c r="C188" s="1106" t="n"/>
      <c r="D188" s="1106" t="n"/>
      <c r="E188" s="1106" t="n"/>
      <c r="F188" s="1106" t="n"/>
      <c r="G188" s="144" t="n"/>
      <c r="H188" s="1106" t="n"/>
      <c r="I188" s="1106" t="n"/>
      <c r="J188" s="1106" t="n"/>
      <c r="K188" s="1106" t="n"/>
      <c r="L188" s="1106" t="n"/>
      <c r="M188" s="1106" t="n"/>
      <c r="N188" s="1106" t="n"/>
      <c r="O188" s="1106" t="n"/>
      <c r="P188" s="1106" t="n"/>
      <c r="Q188" s="1106" t="n"/>
      <c r="R188" s="1106" t="n"/>
      <c r="S188" s="1106" t="n"/>
      <c r="T188" s="230" t="n"/>
      <c r="U188" s="1106" t="n"/>
      <c r="V188" s="1106" t="n"/>
      <c r="W188" s="1106" t="n"/>
      <c r="X188" s="1106" t="n"/>
      <c r="Y188" s="1106" t="n"/>
      <c r="Z188" s="1106" t="n"/>
      <c r="AA188" s="144" t="n"/>
      <c r="AB188" s="1106" t="n"/>
      <c r="AC188" s="1106" t="n"/>
      <c r="AD188" s="1106" t="n"/>
      <c r="AE188" s="1106" t="n"/>
      <c r="AF188" s="1106" t="n"/>
      <c r="AG188" s="1106" t="n"/>
      <c r="AH188" s="144" t="n"/>
      <c r="AI188" s="1106" t="n"/>
      <c r="AJ188" s="1106" t="n"/>
      <c r="AK188" s="1106" t="n"/>
      <c r="AL188" s="1106" t="n"/>
      <c r="AM188" s="1106" t="n"/>
      <c r="AN188" s="1106" t="n"/>
      <c r="AO188" s="1106" t="n"/>
      <c r="AP188" s="1106" t="n"/>
      <c r="AQ188" s="1106" t="n"/>
      <c r="AR188" s="1106" t="n"/>
      <c r="AS188" s="1106" t="n"/>
      <c r="AT188" s="1106" t="n"/>
      <c r="AU188" s="1106" t="n"/>
      <c r="AV188" s="1106" t="n"/>
      <c r="AW188" s="1106" t="n"/>
      <c r="AX188" s="1106" t="n"/>
      <c r="AY188" s="1106" t="n"/>
      <c r="AZ188" s="144" t="n"/>
      <c r="BA188" s="1106" t="n"/>
      <c r="BB188" s="1106" t="n"/>
      <c r="BC188" s="1106" t="n"/>
      <c r="BD188" s="1106" t="n"/>
      <c r="BE188" s="1106" t="n"/>
      <c r="BF188" s="1106" t="n"/>
      <c r="BG188" s="1106" t="n"/>
      <c r="BH188" s="1106" t="n"/>
      <c r="BI188" s="1106" t="n"/>
      <c r="BJ188" s="1106" t="n"/>
      <c r="BK188" s="1106" t="n"/>
      <c r="BL188" s="1106" t="n"/>
      <c r="BM188" s="1106" t="n"/>
      <c r="BN188" s="1106" t="n"/>
      <c r="BO188" s="1106" t="n"/>
      <c r="BP188" s="1106" t="n"/>
      <c r="BQ188" s="1106" t="n"/>
      <c r="BR188" s="1106" t="n"/>
      <c r="BS188" s="1106" t="n"/>
      <c r="BT188" s="1106" t="n"/>
      <c r="BU188" s="1106" t="n"/>
      <c r="BV188" s="1106" t="n"/>
      <c r="BW188" s="1106" t="n"/>
      <c r="BX188" s="1106" t="n"/>
      <c r="BY188" s="1106" t="n"/>
      <c r="BZ188" s="1106" t="n"/>
      <c r="CA188" s="1106" t="n"/>
      <c r="CB188" s="1106" t="n"/>
      <c r="CC188" s="1106" t="n"/>
      <c r="CD188" s="1106" t="n"/>
      <c r="CE188" s="1106" t="n"/>
      <c r="CF188" s="1106" t="n"/>
      <c r="CG188" s="1106" t="n"/>
      <c r="CH188" s="1106" t="n"/>
      <c r="CI188" s="1106" t="n"/>
      <c r="CJ188" s="1106" t="n"/>
      <c r="CK188" s="1106" t="n"/>
      <c r="CL188" s="1106" t="n"/>
      <c r="CM188" s="1106" t="n"/>
      <c r="CN188" s="1106" t="n"/>
      <c r="CO188" s="1106" t="n"/>
      <c r="CP188" s="1106" t="n"/>
      <c r="CQ188" s="1106" t="n"/>
      <c r="CR188" s="1106" t="n"/>
      <c r="CS188" s="1106" t="n"/>
      <c r="CT188" s="1106" t="n"/>
      <c r="CU188" s="1106" t="n"/>
      <c r="CV188" s="1106" t="n"/>
      <c r="CW188" s="1106" t="n"/>
      <c r="CX188" s="1106" t="n"/>
      <c r="CY188" s="1106" t="n"/>
      <c r="CZ188" s="1106" t="n"/>
      <c r="DA188" s="1106" t="n"/>
      <c r="DB188" s="1106" t="n"/>
      <c r="DC188" s="1106" t="n"/>
      <c r="DD188" s="1106" t="n"/>
      <c r="DE188" s="1106" t="n"/>
      <c r="DF188" s="1106" t="n"/>
      <c r="DG188" s="1106" t="n"/>
      <c r="DH188" s="1106" t="n"/>
      <c r="DI188" s="1106" t="n"/>
    </row>
    <row r="189" ht="13.5" customHeight="1" s="1178">
      <c r="A189" s="1106" t="n"/>
      <c r="B189" s="1106" t="n"/>
      <c r="C189" s="1106" t="n"/>
      <c r="D189" s="1106" t="n"/>
      <c r="E189" s="1106" t="n"/>
      <c r="F189" s="1106" t="n"/>
      <c r="G189" s="144" t="n"/>
      <c r="H189" s="1106" t="n"/>
      <c r="I189" s="1106" t="n"/>
      <c r="J189" s="1106" t="n"/>
      <c r="K189" s="1106" t="n"/>
      <c r="L189" s="1106" t="n"/>
      <c r="M189" s="1106" t="n"/>
      <c r="N189" s="1106" t="n"/>
      <c r="O189" s="1106" t="n"/>
      <c r="P189" s="1106" t="n"/>
      <c r="Q189" s="1106" t="n"/>
      <c r="R189" s="1106" t="n"/>
      <c r="S189" s="1106" t="n"/>
      <c r="T189" s="230" t="n"/>
      <c r="U189" s="1106" t="n"/>
      <c r="V189" s="1106" t="n"/>
      <c r="W189" s="1106" t="n"/>
      <c r="X189" s="1106" t="n"/>
      <c r="Y189" s="1106" t="n"/>
      <c r="Z189" s="1106" t="n"/>
      <c r="AA189" s="144" t="n"/>
      <c r="AB189" s="1106" t="n"/>
      <c r="AC189" s="1106" t="n"/>
      <c r="AD189" s="1106" t="n"/>
      <c r="AE189" s="1106" t="n"/>
      <c r="AF189" s="1106" t="n"/>
      <c r="AG189" s="1106" t="n"/>
      <c r="AH189" s="144" t="n"/>
      <c r="AI189" s="1106" t="n"/>
      <c r="AJ189" s="1106" t="n"/>
      <c r="AK189" s="1106" t="n"/>
      <c r="AL189" s="1106" t="n"/>
      <c r="AM189" s="1106" t="n"/>
      <c r="AN189" s="1106" t="n"/>
      <c r="AO189" s="1106" t="n"/>
      <c r="AP189" s="1106" t="n"/>
      <c r="AQ189" s="1106" t="n"/>
      <c r="AR189" s="1106" t="n"/>
      <c r="AS189" s="1106" t="n"/>
      <c r="AT189" s="1106" t="n"/>
      <c r="AU189" s="1106" t="n"/>
      <c r="AV189" s="1106" t="n"/>
      <c r="AW189" s="1106" t="n"/>
      <c r="AX189" s="1106" t="n"/>
      <c r="AY189" s="1106" t="n"/>
      <c r="AZ189" s="144" t="n"/>
      <c r="BA189" s="1106" t="n"/>
      <c r="BB189" s="1106" t="n"/>
      <c r="BC189" s="1106" t="n"/>
      <c r="BD189" s="1106" t="n"/>
      <c r="BE189" s="1106" t="n"/>
      <c r="BF189" s="1106" t="n"/>
      <c r="BG189" s="1106" t="n"/>
      <c r="BH189" s="1106" t="n"/>
      <c r="BI189" s="1106" t="n"/>
      <c r="BJ189" s="1106" t="n"/>
      <c r="BK189" s="1106" t="n"/>
      <c r="BL189" s="1106" t="n"/>
      <c r="BM189" s="1106" t="n"/>
      <c r="BN189" s="1106" t="n"/>
      <c r="BO189" s="1106" t="n"/>
      <c r="BP189" s="1106" t="n"/>
      <c r="BQ189" s="1106" t="n"/>
      <c r="BR189" s="1106" t="n"/>
      <c r="BS189" s="1106" t="n"/>
      <c r="BT189" s="1106" t="n"/>
      <c r="BU189" s="1106" t="n"/>
      <c r="BV189" s="1106" t="n"/>
      <c r="BW189" s="1106" t="n"/>
      <c r="BX189" s="1106" t="n"/>
      <c r="BY189" s="1106" t="n"/>
      <c r="BZ189" s="1106" t="n"/>
      <c r="CA189" s="1106" t="n"/>
      <c r="CB189" s="1106" t="n"/>
      <c r="CC189" s="1106" t="n"/>
      <c r="CD189" s="1106" t="n"/>
      <c r="CE189" s="1106" t="n"/>
      <c r="CF189" s="1106" t="n"/>
      <c r="CG189" s="1106" t="n"/>
      <c r="CH189" s="1106" t="n"/>
      <c r="CI189" s="1106" t="n"/>
      <c r="CJ189" s="1106" t="n"/>
      <c r="CK189" s="1106" t="n"/>
      <c r="CL189" s="1106" t="n"/>
      <c r="CM189" s="1106" t="n"/>
      <c r="CN189" s="1106" t="n"/>
      <c r="CO189" s="1106" t="n"/>
      <c r="CP189" s="1106" t="n"/>
      <c r="CQ189" s="1106" t="n"/>
      <c r="CR189" s="1106" t="n"/>
      <c r="CS189" s="1106" t="n"/>
      <c r="CT189" s="1106" t="n"/>
      <c r="CU189" s="1106" t="n"/>
      <c r="CV189" s="1106" t="n"/>
      <c r="CW189" s="1106" t="n"/>
      <c r="CX189" s="1106" t="n"/>
      <c r="CY189" s="1106" t="n"/>
      <c r="CZ189" s="1106" t="n"/>
      <c r="DA189" s="1106" t="n"/>
      <c r="DB189" s="1106" t="n"/>
      <c r="DC189" s="1106" t="n"/>
      <c r="DD189" s="1106" t="n"/>
      <c r="DE189" s="1106" t="n"/>
      <c r="DF189" s="1106" t="n"/>
      <c r="DG189" s="1106" t="n"/>
      <c r="DH189" s="1106" t="n"/>
      <c r="DI189" s="1106" t="n"/>
    </row>
    <row r="190" ht="13.5" customHeight="1" s="1178">
      <c r="A190" s="1106" t="n"/>
      <c r="B190" s="1106" t="n"/>
      <c r="C190" s="1106" t="n"/>
      <c r="D190" s="1106" t="n"/>
      <c r="E190" s="1106" t="n"/>
      <c r="F190" s="1106" t="n"/>
      <c r="G190" s="144" t="n"/>
      <c r="H190" s="1106" t="n"/>
      <c r="I190" s="1106" t="n"/>
      <c r="J190" s="1106" t="n"/>
      <c r="K190" s="1106" t="n"/>
      <c r="L190" s="1106" t="n"/>
      <c r="M190" s="1106" t="n"/>
      <c r="N190" s="1106" t="n"/>
      <c r="O190" s="1106" t="n"/>
      <c r="P190" s="1106" t="n"/>
      <c r="Q190" s="1106" t="n"/>
      <c r="R190" s="1106" t="n"/>
      <c r="S190" s="1106" t="n"/>
      <c r="T190" s="230" t="n"/>
      <c r="U190" s="1106" t="n"/>
      <c r="V190" s="1106" t="n"/>
      <c r="W190" s="1106" t="n"/>
      <c r="X190" s="1106" t="n"/>
      <c r="Y190" s="1106" t="n"/>
      <c r="Z190" s="1106" t="n"/>
      <c r="AA190" s="144" t="n"/>
      <c r="AB190" s="1106" t="n"/>
      <c r="AC190" s="1106" t="n"/>
      <c r="AD190" s="1106" t="n"/>
      <c r="AE190" s="1106" t="n"/>
      <c r="AF190" s="1106" t="n"/>
      <c r="AG190" s="1106" t="n"/>
      <c r="AH190" s="144" t="n"/>
      <c r="AI190" s="1106" t="n"/>
      <c r="AJ190" s="1106" t="n"/>
      <c r="AK190" s="1106" t="n"/>
      <c r="AL190" s="1106" t="n"/>
      <c r="AM190" s="1106" t="n"/>
      <c r="AN190" s="1106" t="n"/>
      <c r="AO190" s="1106" t="n"/>
      <c r="AP190" s="1106" t="n"/>
      <c r="AQ190" s="1106" t="n"/>
      <c r="AR190" s="1106" t="n"/>
      <c r="AS190" s="1106" t="n"/>
      <c r="AT190" s="1106" t="n"/>
      <c r="AU190" s="1106" t="n"/>
      <c r="AV190" s="1106" t="n"/>
      <c r="AW190" s="1106" t="n"/>
      <c r="AX190" s="1106" t="n"/>
      <c r="AY190" s="1106" t="n"/>
      <c r="AZ190" s="144" t="n"/>
      <c r="BA190" s="1106" t="n"/>
      <c r="BB190" s="1106" t="n"/>
      <c r="BC190" s="1106" t="n"/>
      <c r="BD190" s="1106" t="n"/>
      <c r="BE190" s="1106" t="n"/>
      <c r="BF190" s="1106" t="n"/>
      <c r="BG190" s="1106" t="n"/>
      <c r="BH190" s="1106" t="n"/>
      <c r="BI190" s="1106" t="n"/>
      <c r="BJ190" s="1106" t="n"/>
      <c r="BK190" s="1106" t="n"/>
      <c r="BL190" s="1106" t="n"/>
      <c r="BM190" s="1106" t="n"/>
      <c r="BN190" s="1106" t="n"/>
      <c r="BO190" s="1106" t="n"/>
      <c r="BP190" s="1106" t="n"/>
      <c r="BQ190" s="1106" t="n"/>
      <c r="BR190" s="1106" t="n"/>
      <c r="BS190" s="1106" t="n"/>
      <c r="BT190" s="1106" t="n"/>
      <c r="BU190" s="1106" t="n"/>
      <c r="BV190" s="1106" t="n"/>
      <c r="BW190" s="1106" t="n"/>
      <c r="BX190" s="1106" t="n"/>
      <c r="BY190" s="1106" t="n"/>
      <c r="BZ190" s="1106" t="n"/>
      <c r="CA190" s="1106" t="n"/>
      <c r="CB190" s="1106" t="n"/>
      <c r="CC190" s="1106" t="n"/>
      <c r="CD190" s="1106" t="n"/>
      <c r="CE190" s="1106" t="n"/>
      <c r="CF190" s="1106" t="n"/>
      <c r="CG190" s="1106" t="n"/>
      <c r="CH190" s="1106" t="n"/>
      <c r="CI190" s="1106" t="n"/>
      <c r="CJ190" s="1106" t="n"/>
      <c r="CK190" s="1106" t="n"/>
      <c r="CL190" s="1106" t="n"/>
      <c r="CM190" s="1106" t="n"/>
      <c r="CN190" s="1106" t="n"/>
      <c r="CO190" s="1106" t="n"/>
      <c r="CP190" s="1106" t="n"/>
      <c r="CQ190" s="1106" t="n"/>
      <c r="CR190" s="1106" t="n"/>
      <c r="CS190" s="1106" t="n"/>
      <c r="CT190" s="1106" t="n"/>
      <c r="CU190" s="1106" t="n"/>
      <c r="CV190" s="1106" t="n"/>
      <c r="CW190" s="1106" t="n"/>
      <c r="CX190" s="1106" t="n"/>
      <c r="CY190" s="1106" t="n"/>
      <c r="CZ190" s="1106" t="n"/>
      <c r="DA190" s="1106" t="n"/>
      <c r="DB190" s="1106" t="n"/>
      <c r="DC190" s="1106" t="n"/>
      <c r="DD190" s="1106" t="n"/>
      <c r="DE190" s="1106" t="n"/>
      <c r="DF190" s="1106" t="n"/>
      <c r="DG190" s="1106" t="n"/>
      <c r="DH190" s="1106" t="n"/>
      <c r="DI190" s="1106" t="n"/>
    </row>
    <row r="191" ht="13.5" customHeight="1" s="1178">
      <c r="A191" s="1106" t="n"/>
      <c r="B191" s="1106" t="n"/>
      <c r="C191" s="1106" t="n"/>
      <c r="D191" s="1106" t="n"/>
      <c r="E191" s="1106" t="n"/>
      <c r="F191" s="1106" t="n"/>
      <c r="G191" s="144" t="n"/>
      <c r="H191" s="1106" t="n"/>
      <c r="I191" s="1106" t="n"/>
      <c r="J191" s="1106" t="n"/>
      <c r="K191" s="1106" t="n"/>
      <c r="L191" s="1106" t="n"/>
      <c r="M191" s="1106" t="n"/>
      <c r="N191" s="1106" t="n"/>
      <c r="O191" s="1106" t="n"/>
      <c r="P191" s="1106" t="n"/>
      <c r="Q191" s="1106" t="n"/>
      <c r="R191" s="1106" t="n"/>
      <c r="S191" s="1106" t="n"/>
      <c r="T191" s="230" t="n"/>
      <c r="U191" s="1106" t="n"/>
      <c r="V191" s="1106" t="n"/>
      <c r="W191" s="1106" t="n"/>
      <c r="X191" s="1106" t="n"/>
      <c r="Y191" s="1106" t="n"/>
      <c r="Z191" s="1106" t="n"/>
      <c r="AA191" s="144" t="n"/>
      <c r="AB191" s="1106" t="n"/>
      <c r="AC191" s="1106" t="n"/>
      <c r="AD191" s="1106" t="n"/>
      <c r="AE191" s="1106" t="n"/>
      <c r="AF191" s="1106" t="n"/>
      <c r="AG191" s="1106" t="n"/>
      <c r="AH191" s="144" t="n"/>
      <c r="AI191" s="1106" t="n"/>
      <c r="AJ191" s="1106" t="n"/>
      <c r="AK191" s="1106" t="n"/>
      <c r="AL191" s="1106" t="n"/>
      <c r="AM191" s="1106" t="n"/>
      <c r="AN191" s="1106" t="n"/>
      <c r="AO191" s="1106" t="n"/>
      <c r="AP191" s="1106" t="n"/>
      <c r="AQ191" s="1106" t="n"/>
      <c r="AR191" s="1106" t="n"/>
      <c r="AS191" s="1106" t="n"/>
      <c r="AT191" s="1106" t="n"/>
      <c r="AU191" s="1106" t="n"/>
      <c r="AV191" s="1106" t="n"/>
      <c r="AW191" s="1106" t="n"/>
      <c r="AX191" s="1106" t="n"/>
      <c r="AY191" s="1106" t="n"/>
      <c r="AZ191" s="144" t="n"/>
      <c r="BA191" s="1106" t="n"/>
      <c r="BB191" s="1106" t="n"/>
      <c r="BC191" s="1106" t="n"/>
      <c r="BD191" s="1106" t="n"/>
      <c r="BE191" s="1106" t="n"/>
      <c r="BF191" s="1106" t="n"/>
      <c r="BG191" s="1106" t="n"/>
      <c r="BH191" s="1106" t="n"/>
      <c r="BI191" s="1106" t="n"/>
      <c r="BJ191" s="1106" t="n"/>
      <c r="BK191" s="1106" t="n"/>
      <c r="BL191" s="1106" t="n"/>
      <c r="BM191" s="1106" t="n"/>
      <c r="BN191" s="1106" t="n"/>
      <c r="BO191" s="1106" t="n"/>
      <c r="BP191" s="1106" t="n"/>
      <c r="BQ191" s="1106" t="n"/>
      <c r="BR191" s="1106" t="n"/>
      <c r="BS191" s="1106" t="n"/>
      <c r="BT191" s="1106" t="n"/>
      <c r="BU191" s="1106" t="n"/>
      <c r="BV191" s="1106" t="n"/>
      <c r="BW191" s="1106" t="n"/>
      <c r="BX191" s="1106" t="n"/>
      <c r="BY191" s="1106" t="n"/>
      <c r="BZ191" s="1106" t="n"/>
      <c r="CA191" s="1106" t="n"/>
      <c r="CB191" s="1106" t="n"/>
      <c r="CC191" s="1106" t="n"/>
      <c r="CD191" s="1106" t="n"/>
      <c r="CE191" s="1106" t="n"/>
      <c r="CF191" s="1106" t="n"/>
      <c r="CG191" s="1106" t="n"/>
      <c r="CH191" s="1106" t="n"/>
      <c r="CI191" s="1106" t="n"/>
      <c r="CJ191" s="1106" t="n"/>
      <c r="CK191" s="1106" t="n"/>
      <c r="CL191" s="1106" t="n"/>
      <c r="CM191" s="1106" t="n"/>
      <c r="CN191" s="1106" t="n"/>
      <c r="CO191" s="1106" t="n"/>
      <c r="CP191" s="1106" t="n"/>
      <c r="CQ191" s="1106" t="n"/>
      <c r="CR191" s="1106" t="n"/>
      <c r="CS191" s="1106" t="n"/>
      <c r="CT191" s="1106" t="n"/>
      <c r="CU191" s="1106" t="n"/>
      <c r="CV191" s="1106" t="n"/>
      <c r="CW191" s="1106" t="n"/>
      <c r="CX191" s="1106" t="n"/>
      <c r="CY191" s="1106" t="n"/>
      <c r="CZ191" s="1106" t="n"/>
      <c r="DA191" s="1106" t="n"/>
      <c r="DB191" s="1106" t="n"/>
      <c r="DC191" s="1106" t="n"/>
      <c r="DD191" s="1106" t="n"/>
      <c r="DE191" s="1106" t="n"/>
      <c r="DF191" s="1106" t="n"/>
      <c r="DG191" s="1106" t="n"/>
      <c r="DH191" s="1106" t="n"/>
      <c r="DI191" s="1106" t="n"/>
    </row>
    <row r="192" ht="13.5" customHeight="1" s="1178">
      <c r="A192" s="1106" t="n"/>
      <c r="B192" s="1106" t="n"/>
      <c r="C192" s="1106" t="n"/>
      <c r="D192" s="1106" t="n"/>
      <c r="E192" s="1106" t="n"/>
      <c r="F192" s="1106" t="n"/>
      <c r="G192" s="144" t="n"/>
      <c r="H192" s="1106" t="n"/>
      <c r="I192" s="1106" t="n"/>
      <c r="J192" s="1106" t="n"/>
      <c r="K192" s="1106" t="n"/>
      <c r="L192" s="1106" t="n"/>
      <c r="M192" s="1106" t="n"/>
      <c r="N192" s="1106" t="n"/>
      <c r="O192" s="1106" t="n"/>
      <c r="P192" s="1106" t="n"/>
      <c r="Q192" s="1106" t="n"/>
      <c r="R192" s="1106" t="n"/>
      <c r="S192" s="1106" t="n"/>
      <c r="T192" s="230" t="n"/>
      <c r="U192" s="1106" t="n"/>
      <c r="V192" s="1106" t="n"/>
      <c r="W192" s="1106" t="n"/>
      <c r="X192" s="1106" t="n"/>
      <c r="Y192" s="1106" t="n"/>
      <c r="Z192" s="1106" t="n"/>
      <c r="AA192" s="144" t="n"/>
      <c r="AB192" s="1106" t="n"/>
      <c r="AC192" s="1106" t="n"/>
      <c r="AD192" s="1106" t="n"/>
      <c r="AE192" s="1106" t="n"/>
      <c r="AF192" s="1106" t="n"/>
      <c r="AG192" s="1106" t="n"/>
      <c r="AH192" s="144" t="n"/>
      <c r="AI192" s="1106" t="n"/>
      <c r="AJ192" s="1106" t="n"/>
      <c r="AK192" s="1106" t="n"/>
      <c r="AL192" s="1106" t="n"/>
      <c r="AM192" s="1106" t="n"/>
      <c r="AN192" s="1106" t="n"/>
      <c r="AO192" s="1106" t="n"/>
      <c r="AP192" s="1106" t="n"/>
      <c r="AQ192" s="1106" t="n"/>
      <c r="AR192" s="1106" t="n"/>
      <c r="AS192" s="1106" t="n"/>
      <c r="AT192" s="1106" t="n"/>
      <c r="AU192" s="1106" t="n"/>
      <c r="AV192" s="1106" t="n"/>
      <c r="AW192" s="1106" t="n"/>
      <c r="AX192" s="1106" t="n"/>
      <c r="AY192" s="1106" t="n"/>
      <c r="AZ192" s="144" t="n"/>
      <c r="BA192" s="1106" t="n"/>
      <c r="BB192" s="1106" t="n"/>
      <c r="BC192" s="1106" t="n"/>
      <c r="BD192" s="1106" t="n"/>
      <c r="BE192" s="1106" t="n"/>
      <c r="BF192" s="1106" t="n"/>
      <c r="BG192" s="1106" t="n"/>
      <c r="BH192" s="1106" t="n"/>
      <c r="BI192" s="1106" t="n"/>
      <c r="BJ192" s="1106" t="n"/>
      <c r="BK192" s="1106" t="n"/>
      <c r="BL192" s="1106" t="n"/>
      <c r="BM192" s="1106" t="n"/>
      <c r="BN192" s="1106" t="n"/>
      <c r="BO192" s="1106" t="n"/>
      <c r="BP192" s="1106" t="n"/>
      <c r="BQ192" s="1106" t="n"/>
      <c r="BR192" s="1106" t="n"/>
      <c r="BS192" s="1106" t="n"/>
      <c r="BT192" s="1106" t="n"/>
      <c r="BU192" s="1106" t="n"/>
      <c r="BV192" s="1106" t="n"/>
      <c r="BW192" s="1106" t="n"/>
      <c r="BX192" s="1106" t="n"/>
      <c r="BY192" s="1106" t="n"/>
      <c r="BZ192" s="1106" t="n"/>
      <c r="CA192" s="1106" t="n"/>
      <c r="CB192" s="1106" t="n"/>
      <c r="CC192" s="1106" t="n"/>
      <c r="CD192" s="1106" t="n"/>
      <c r="CE192" s="1106" t="n"/>
      <c r="CF192" s="1106" t="n"/>
      <c r="CG192" s="1106" t="n"/>
      <c r="CH192" s="1106" t="n"/>
      <c r="CI192" s="1106" t="n"/>
      <c r="CJ192" s="1106" t="n"/>
      <c r="CK192" s="1106" t="n"/>
      <c r="CL192" s="1106" t="n"/>
      <c r="CM192" s="1106" t="n"/>
      <c r="CN192" s="1106" t="n"/>
      <c r="CO192" s="1106" t="n"/>
      <c r="CP192" s="1106" t="n"/>
      <c r="CQ192" s="1106" t="n"/>
      <c r="CR192" s="1106" t="n"/>
      <c r="CS192" s="1106" t="n"/>
      <c r="CT192" s="1106" t="n"/>
      <c r="CU192" s="1106" t="n"/>
      <c r="CV192" s="1106" t="n"/>
      <c r="CW192" s="1106" t="n"/>
      <c r="CX192" s="1106" t="n"/>
      <c r="CY192" s="1106" t="n"/>
      <c r="CZ192" s="1106" t="n"/>
      <c r="DA192" s="1106" t="n"/>
      <c r="DB192" s="1106" t="n"/>
      <c r="DC192" s="1106" t="n"/>
      <c r="DD192" s="1106" t="n"/>
      <c r="DE192" s="1106" t="n"/>
      <c r="DF192" s="1106" t="n"/>
      <c r="DG192" s="1106" t="n"/>
      <c r="DH192" s="1106" t="n"/>
      <c r="DI192" s="1106" t="n"/>
    </row>
    <row r="193" ht="13.5" customHeight="1" s="1178">
      <c r="A193" s="1106" t="n"/>
      <c r="B193" s="1106" t="n"/>
      <c r="C193" s="1106" t="n"/>
      <c r="D193" s="1106" t="n"/>
      <c r="E193" s="1106" t="n"/>
      <c r="F193" s="1106" t="n"/>
      <c r="G193" s="144" t="n"/>
      <c r="H193" s="1106" t="n"/>
      <c r="I193" s="1106" t="n"/>
      <c r="J193" s="1106" t="n"/>
      <c r="K193" s="1106" t="n"/>
      <c r="L193" s="1106" t="n"/>
      <c r="M193" s="1106" t="n"/>
      <c r="N193" s="1106" t="n"/>
      <c r="O193" s="1106" t="n"/>
      <c r="P193" s="1106" t="n"/>
      <c r="Q193" s="1106" t="n"/>
      <c r="R193" s="1106" t="n"/>
      <c r="S193" s="1106" t="n"/>
      <c r="T193" s="230" t="n"/>
      <c r="U193" s="1106" t="n"/>
      <c r="V193" s="1106" t="n"/>
      <c r="W193" s="1106" t="n"/>
      <c r="X193" s="1106" t="n"/>
      <c r="Y193" s="1106" t="n"/>
      <c r="Z193" s="1106" t="n"/>
      <c r="AA193" s="144" t="n"/>
      <c r="AB193" s="1106" t="n"/>
      <c r="AC193" s="1106" t="n"/>
      <c r="AD193" s="1106" t="n"/>
      <c r="AE193" s="1106" t="n"/>
      <c r="AF193" s="1106" t="n"/>
      <c r="AG193" s="1106" t="n"/>
      <c r="AH193" s="144" t="n"/>
      <c r="AI193" s="1106" t="n"/>
      <c r="AJ193" s="1106" t="n"/>
      <c r="AK193" s="1106" t="n"/>
      <c r="AL193" s="1106" t="n"/>
      <c r="AM193" s="1106" t="n"/>
      <c r="AN193" s="1106" t="n"/>
      <c r="AO193" s="1106" t="n"/>
      <c r="AP193" s="1106" t="n"/>
      <c r="AQ193" s="1106" t="n"/>
      <c r="AR193" s="1106" t="n"/>
      <c r="AS193" s="1106" t="n"/>
      <c r="AT193" s="1106" t="n"/>
      <c r="AU193" s="1106" t="n"/>
      <c r="AV193" s="1106" t="n"/>
      <c r="AW193" s="1106" t="n"/>
      <c r="AX193" s="1106" t="n"/>
      <c r="AY193" s="1106" t="n"/>
      <c r="AZ193" s="144" t="n"/>
      <c r="BA193" s="1106" t="n"/>
      <c r="BB193" s="1106" t="n"/>
      <c r="BC193" s="1106" t="n"/>
      <c r="BD193" s="1106" t="n"/>
      <c r="BE193" s="1106" t="n"/>
      <c r="BF193" s="1106" t="n"/>
      <c r="BG193" s="1106" t="n"/>
      <c r="BH193" s="1106" t="n"/>
      <c r="BI193" s="1106" t="n"/>
      <c r="BJ193" s="1106" t="n"/>
      <c r="BK193" s="1106" t="n"/>
      <c r="BL193" s="1106" t="n"/>
      <c r="BM193" s="1106" t="n"/>
      <c r="BN193" s="1106" t="n"/>
      <c r="BO193" s="1106" t="n"/>
      <c r="BP193" s="1106" t="n"/>
      <c r="BQ193" s="1106" t="n"/>
      <c r="BR193" s="1106" t="n"/>
      <c r="BS193" s="1106" t="n"/>
      <c r="BT193" s="1106" t="n"/>
      <c r="BU193" s="1106" t="n"/>
      <c r="BV193" s="1106" t="n"/>
      <c r="BW193" s="1106" t="n"/>
      <c r="BX193" s="1106" t="n"/>
      <c r="BY193" s="1106" t="n"/>
      <c r="BZ193" s="1106" t="n"/>
      <c r="CA193" s="1106" t="n"/>
      <c r="CB193" s="1106" t="n"/>
      <c r="CC193" s="1106" t="n"/>
      <c r="CD193" s="1106" t="n"/>
      <c r="CE193" s="1106" t="n"/>
      <c r="CF193" s="1106" t="n"/>
      <c r="CG193" s="1106" t="n"/>
      <c r="CH193" s="1106" t="n"/>
      <c r="CI193" s="1106" t="n"/>
      <c r="CJ193" s="1106" t="n"/>
      <c r="CK193" s="1106" t="n"/>
      <c r="CL193" s="1106" t="n"/>
      <c r="CM193" s="1106" t="n"/>
      <c r="CN193" s="1106" t="n"/>
      <c r="CO193" s="1106" t="n"/>
      <c r="CP193" s="1106" t="n"/>
      <c r="CQ193" s="1106" t="n"/>
      <c r="CR193" s="1106" t="n"/>
      <c r="CS193" s="1106" t="n"/>
      <c r="CT193" s="1106" t="n"/>
      <c r="CU193" s="1106" t="n"/>
      <c r="CV193" s="1106" t="n"/>
      <c r="CW193" s="1106" t="n"/>
      <c r="CX193" s="1106" t="n"/>
      <c r="CY193" s="1106" t="n"/>
      <c r="CZ193" s="1106" t="n"/>
      <c r="DA193" s="1106" t="n"/>
      <c r="DB193" s="1106" t="n"/>
      <c r="DC193" s="1106" t="n"/>
      <c r="DD193" s="1106" t="n"/>
      <c r="DE193" s="1106" t="n"/>
      <c r="DF193" s="1106" t="n"/>
      <c r="DG193" s="1106" t="n"/>
      <c r="DH193" s="1106" t="n"/>
      <c r="DI193" s="1106" t="n"/>
    </row>
    <row r="194" ht="13.5" customHeight="1" s="1178">
      <c r="A194" s="1106" t="n"/>
      <c r="B194" s="1106" t="n"/>
      <c r="C194" s="1106" t="n"/>
      <c r="D194" s="1106" t="n"/>
      <c r="E194" s="1106" t="n"/>
      <c r="F194" s="1106" t="n"/>
      <c r="G194" s="144" t="n"/>
      <c r="H194" s="1106" t="n"/>
      <c r="I194" s="1106" t="n"/>
      <c r="J194" s="1106" t="n"/>
      <c r="K194" s="1106" t="n"/>
      <c r="L194" s="1106" t="n"/>
      <c r="M194" s="1106" t="n"/>
      <c r="N194" s="1106" t="n"/>
      <c r="O194" s="1106" t="n"/>
      <c r="P194" s="1106" t="n"/>
      <c r="Q194" s="1106" t="n"/>
      <c r="R194" s="1106" t="n"/>
      <c r="S194" s="1106" t="n"/>
      <c r="T194" s="230" t="n"/>
      <c r="U194" s="1106" t="n"/>
      <c r="V194" s="1106" t="n"/>
      <c r="W194" s="1106" t="n"/>
      <c r="X194" s="1106" t="n"/>
      <c r="Y194" s="1106" t="n"/>
      <c r="Z194" s="1106" t="n"/>
      <c r="AA194" s="144" t="n"/>
      <c r="AB194" s="1106" t="n"/>
      <c r="AC194" s="1106" t="n"/>
      <c r="AD194" s="1106" t="n"/>
      <c r="AE194" s="1106" t="n"/>
      <c r="AF194" s="1106" t="n"/>
      <c r="AG194" s="1106" t="n"/>
      <c r="AH194" s="144" t="n"/>
      <c r="AI194" s="1106" t="n"/>
      <c r="AJ194" s="1106" t="n"/>
      <c r="AK194" s="1106" t="n"/>
      <c r="AL194" s="1106" t="n"/>
      <c r="AM194" s="1106" t="n"/>
      <c r="AN194" s="1106" t="n"/>
      <c r="AO194" s="1106" t="n"/>
      <c r="AP194" s="1106" t="n"/>
      <c r="AQ194" s="1106" t="n"/>
      <c r="AR194" s="1106" t="n"/>
      <c r="AS194" s="1106" t="n"/>
      <c r="AT194" s="1106" t="n"/>
      <c r="AU194" s="1106" t="n"/>
      <c r="AV194" s="1106" t="n"/>
      <c r="AW194" s="1106" t="n"/>
      <c r="AX194" s="1106" t="n"/>
      <c r="AY194" s="1106" t="n"/>
      <c r="AZ194" s="144" t="n"/>
      <c r="BA194" s="1106" t="n"/>
      <c r="BB194" s="1106" t="n"/>
      <c r="BC194" s="1106" t="n"/>
      <c r="BD194" s="1106" t="n"/>
      <c r="BE194" s="1106" t="n"/>
      <c r="BF194" s="1106" t="n"/>
      <c r="BG194" s="1106" t="n"/>
      <c r="BH194" s="1106" t="n"/>
      <c r="BI194" s="1106" t="n"/>
      <c r="BJ194" s="1106" t="n"/>
      <c r="BK194" s="1106" t="n"/>
      <c r="BL194" s="1106" t="n"/>
      <c r="BM194" s="1106" t="n"/>
      <c r="BN194" s="1106" t="n"/>
      <c r="BO194" s="1106" t="n"/>
      <c r="BP194" s="1106" t="n"/>
      <c r="BQ194" s="1106" t="n"/>
      <c r="BR194" s="1106" t="n"/>
      <c r="BS194" s="1106" t="n"/>
      <c r="BT194" s="1106" t="n"/>
      <c r="BU194" s="1106" t="n"/>
      <c r="BV194" s="1106" t="n"/>
      <c r="BW194" s="1106" t="n"/>
      <c r="BX194" s="1106" t="n"/>
      <c r="BY194" s="1106" t="n"/>
      <c r="BZ194" s="1106" t="n"/>
      <c r="CA194" s="1106" t="n"/>
      <c r="CB194" s="1106" t="n"/>
      <c r="CC194" s="1106" t="n"/>
      <c r="CD194" s="1106" t="n"/>
      <c r="CE194" s="1106" t="n"/>
      <c r="CF194" s="1106" t="n"/>
      <c r="CG194" s="1106" t="n"/>
      <c r="CH194" s="1106" t="n"/>
      <c r="CI194" s="1106" t="n"/>
      <c r="CJ194" s="1106" t="n"/>
      <c r="CK194" s="1106" t="n"/>
      <c r="CL194" s="1106" t="n"/>
      <c r="CM194" s="1106" t="n"/>
      <c r="CN194" s="1106" t="n"/>
      <c r="CO194" s="1106" t="n"/>
      <c r="CP194" s="1106" t="n"/>
      <c r="CQ194" s="1106" t="n"/>
      <c r="CR194" s="1106" t="n"/>
      <c r="CS194" s="1106" t="n"/>
      <c r="CT194" s="1106" t="n"/>
      <c r="CU194" s="1106" t="n"/>
      <c r="CV194" s="1106" t="n"/>
      <c r="CW194" s="1106" t="n"/>
      <c r="CX194" s="1106" t="n"/>
      <c r="CY194" s="1106" t="n"/>
      <c r="CZ194" s="1106" t="n"/>
      <c r="DA194" s="1106" t="n"/>
      <c r="DB194" s="1106" t="n"/>
      <c r="DC194" s="1106" t="n"/>
      <c r="DD194" s="1106" t="n"/>
      <c r="DE194" s="1106" t="n"/>
      <c r="DF194" s="1106" t="n"/>
      <c r="DG194" s="1106" t="n"/>
      <c r="DH194" s="1106" t="n"/>
      <c r="DI194" s="1106" t="n"/>
    </row>
    <row r="195" ht="13.5" customHeight="1" s="1178">
      <c r="A195" s="1106" t="n"/>
      <c r="B195" s="1106" t="n"/>
      <c r="C195" s="1106" t="n"/>
      <c r="D195" s="1106" t="n"/>
      <c r="E195" s="1106" t="n"/>
      <c r="F195" s="1106" t="n"/>
      <c r="G195" s="144" t="n"/>
      <c r="H195" s="1106" t="n"/>
      <c r="I195" s="1106" t="n"/>
      <c r="J195" s="1106" t="n"/>
      <c r="K195" s="1106" t="n"/>
      <c r="L195" s="1106" t="n"/>
      <c r="M195" s="1106" t="n"/>
      <c r="N195" s="1106" t="n"/>
      <c r="O195" s="1106" t="n"/>
      <c r="P195" s="1106" t="n"/>
      <c r="Q195" s="1106" t="n"/>
      <c r="R195" s="1106" t="n"/>
      <c r="S195" s="1106" t="n"/>
      <c r="T195" s="230" t="n"/>
      <c r="U195" s="1106" t="n"/>
      <c r="V195" s="1106" t="n"/>
      <c r="W195" s="1106" t="n"/>
      <c r="X195" s="1106" t="n"/>
      <c r="Y195" s="1106" t="n"/>
      <c r="Z195" s="1106" t="n"/>
      <c r="AA195" s="144" t="n"/>
      <c r="AB195" s="1106" t="n"/>
      <c r="AC195" s="1106" t="n"/>
      <c r="AD195" s="1106" t="n"/>
      <c r="AE195" s="1106" t="n"/>
      <c r="AF195" s="1106" t="n"/>
      <c r="AG195" s="1106" t="n"/>
      <c r="AH195" s="144" t="n"/>
      <c r="AI195" s="1106" t="n"/>
      <c r="AJ195" s="1106" t="n"/>
      <c r="AK195" s="1106" t="n"/>
      <c r="AL195" s="1106" t="n"/>
      <c r="AM195" s="1106" t="n"/>
      <c r="AN195" s="1106" t="n"/>
      <c r="AO195" s="1106" t="n"/>
      <c r="AP195" s="1106" t="n"/>
      <c r="AQ195" s="1106" t="n"/>
      <c r="AR195" s="1106" t="n"/>
      <c r="AS195" s="1106" t="n"/>
      <c r="AT195" s="1106" t="n"/>
      <c r="AU195" s="1106" t="n"/>
      <c r="AV195" s="1106" t="n"/>
      <c r="AW195" s="1106" t="n"/>
      <c r="AX195" s="1106" t="n"/>
      <c r="AY195" s="1106" t="n"/>
      <c r="AZ195" s="144" t="n"/>
      <c r="BA195" s="1106" t="n"/>
      <c r="BB195" s="1106" t="n"/>
      <c r="BC195" s="1106" t="n"/>
      <c r="BD195" s="1106" t="n"/>
      <c r="BE195" s="1106" t="n"/>
      <c r="BF195" s="1106" t="n"/>
      <c r="BG195" s="1106" t="n"/>
      <c r="BH195" s="1106" t="n"/>
      <c r="BI195" s="1106" t="n"/>
      <c r="BJ195" s="1106" t="n"/>
      <c r="BK195" s="1106" t="n"/>
      <c r="BL195" s="1106" t="n"/>
      <c r="BM195" s="1106" t="n"/>
      <c r="BN195" s="1106" t="n"/>
      <c r="BO195" s="1106" t="n"/>
      <c r="BP195" s="1106" t="n"/>
      <c r="BQ195" s="1106" t="n"/>
      <c r="BR195" s="1106" t="n"/>
      <c r="BS195" s="1106" t="n"/>
      <c r="BT195" s="1106" t="n"/>
      <c r="BU195" s="1106" t="n"/>
      <c r="BV195" s="1106" t="n"/>
      <c r="BW195" s="1106" t="n"/>
      <c r="BX195" s="1106" t="n"/>
      <c r="BY195" s="1106" t="n"/>
      <c r="BZ195" s="1106" t="n"/>
      <c r="CA195" s="1106" t="n"/>
      <c r="CB195" s="1106" t="n"/>
      <c r="CC195" s="1106" t="n"/>
      <c r="CD195" s="1106" t="n"/>
      <c r="CE195" s="1106" t="n"/>
      <c r="CF195" s="1106" t="n"/>
      <c r="CG195" s="1106" t="n"/>
      <c r="CH195" s="1106" t="n"/>
      <c r="CI195" s="1106" t="n"/>
      <c r="CJ195" s="1106" t="n"/>
      <c r="CK195" s="1106" t="n"/>
      <c r="CL195" s="1106" t="n"/>
      <c r="CM195" s="1106" t="n"/>
      <c r="CN195" s="1106" t="n"/>
      <c r="CO195" s="1106" t="n"/>
      <c r="CP195" s="1106" t="n"/>
      <c r="CQ195" s="1106" t="n"/>
      <c r="CR195" s="1106" t="n"/>
      <c r="CS195" s="1106" t="n"/>
      <c r="CT195" s="1106" t="n"/>
      <c r="CU195" s="1106" t="n"/>
      <c r="CV195" s="1106" t="n"/>
      <c r="CW195" s="1106" t="n"/>
      <c r="CX195" s="1106" t="n"/>
      <c r="CY195" s="1106" t="n"/>
      <c r="CZ195" s="1106" t="n"/>
      <c r="DA195" s="1106" t="n"/>
      <c r="DB195" s="1106" t="n"/>
      <c r="DC195" s="1106" t="n"/>
      <c r="DD195" s="1106" t="n"/>
      <c r="DE195" s="1106" t="n"/>
      <c r="DF195" s="1106" t="n"/>
      <c r="DG195" s="1106" t="n"/>
      <c r="DH195" s="1106" t="n"/>
      <c r="DI195" s="1106" t="n"/>
    </row>
    <row r="196" ht="13.5" customHeight="1" s="1178">
      <c r="A196" s="1106" t="n"/>
      <c r="B196" s="1106" t="n"/>
      <c r="C196" s="1106" t="n"/>
      <c r="D196" s="1106" t="n"/>
      <c r="E196" s="1106" t="n"/>
      <c r="F196" s="1106" t="n"/>
      <c r="G196" s="144" t="n"/>
      <c r="H196" s="1106" t="n"/>
      <c r="I196" s="1106" t="n"/>
      <c r="J196" s="1106" t="n"/>
      <c r="K196" s="1106" t="n"/>
      <c r="L196" s="1106" t="n"/>
      <c r="M196" s="1106" t="n"/>
      <c r="N196" s="1106" t="n"/>
      <c r="O196" s="1106" t="n"/>
      <c r="P196" s="1106" t="n"/>
      <c r="Q196" s="1106" t="n"/>
      <c r="R196" s="1106" t="n"/>
      <c r="S196" s="1106" t="n"/>
      <c r="T196" s="230" t="n"/>
      <c r="U196" s="1106" t="n"/>
      <c r="V196" s="1106" t="n"/>
      <c r="W196" s="1106" t="n"/>
      <c r="X196" s="1106" t="n"/>
      <c r="Y196" s="1106" t="n"/>
      <c r="Z196" s="1106" t="n"/>
      <c r="AA196" s="144" t="n"/>
      <c r="AB196" s="1106" t="n"/>
      <c r="AC196" s="1106" t="n"/>
      <c r="AD196" s="1106" t="n"/>
      <c r="AE196" s="1106" t="n"/>
      <c r="AF196" s="1106" t="n"/>
      <c r="AG196" s="1106" t="n"/>
      <c r="AH196" s="144" t="n"/>
      <c r="AI196" s="1106" t="n"/>
      <c r="AJ196" s="1106" t="n"/>
      <c r="AK196" s="1106" t="n"/>
      <c r="AL196" s="1106" t="n"/>
      <c r="AM196" s="1106" t="n"/>
      <c r="AN196" s="1106" t="n"/>
      <c r="AO196" s="1106" t="n"/>
      <c r="AP196" s="1106" t="n"/>
      <c r="AQ196" s="1106" t="n"/>
      <c r="AR196" s="1106" t="n"/>
      <c r="AS196" s="1106" t="n"/>
      <c r="AT196" s="1106" t="n"/>
      <c r="AU196" s="1106" t="n"/>
      <c r="AV196" s="1106" t="n"/>
      <c r="AW196" s="1106" t="n"/>
      <c r="AX196" s="1106" t="n"/>
      <c r="AY196" s="1106" t="n"/>
      <c r="AZ196" s="144" t="n"/>
      <c r="BA196" s="1106" t="n"/>
      <c r="BB196" s="1106" t="n"/>
      <c r="BC196" s="1106" t="n"/>
      <c r="BD196" s="1106" t="n"/>
      <c r="BE196" s="1106" t="n"/>
      <c r="BF196" s="1106" t="n"/>
      <c r="BG196" s="1106" t="n"/>
      <c r="BH196" s="1106" t="n"/>
      <c r="BI196" s="1106" t="n"/>
      <c r="BJ196" s="1106" t="n"/>
      <c r="BK196" s="1106" t="n"/>
      <c r="BL196" s="1106" t="n"/>
      <c r="BM196" s="1106" t="n"/>
      <c r="BN196" s="1106" t="n"/>
      <c r="BO196" s="1106" t="n"/>
      <c r="BP196" s="1106" t="n"/>
      <c r="BQ196" s="1106" t="n"/>
      <c r="BR196" s="1106" t="n"/>
      <c r="BS196" s="1106" t="n"/>
      <c r="BT196" s="1106" t="n"/>
      <c r="BU196" s="1106" t="n"/>
      <c r="BV196" s="1106" t="n"/>
      <c r="BW196" s="1106" t="n"/>
      <c r="BX196" s="1106" t="n"/>
      <c r="BY196" s="1106" t="n"/>
      <c r="BZ196" s="1106" t="n"/>
      <c r="CA196" s="1106" t="n"/>
      <c r="CB196" s="1106" t="n"/>
      <c r="CC196" s="1106" t="n"/>
      <c r="CD196" s="1106" t="n"/>
      <c r="CE196" s="1106" t="n"/>
      <c r="CF196" s="1106" t="n"/>
      <c r="CG196" s="1106" t="n"/>
      <c r="CH196" s="1106" t="n"/>
      <c r="CI196" s="1106" t="n"/>
      <c r="CJ196" s="1106" t="n"/>
      <c r="CK196" s="1106" t="n"/>
      <c r="CL196" s="1106" t="n"/>
      <c r="CM196" s="1106" t="n"/>
      <c r="CN196" s="1106" t="n"/>
      <c r="CO196" s="1106" t="n"/>
      <c r="CP196" s="1106" t="n"/>
      <c r="CQ196" s="1106" t="n"/>
      <c r="CR196" s="1106" t="n"/>
      <c r="CS196" s="1106" t="n"/>
      <c r="CT196" s="1106" t="n"/>
      <c r="CU196" s="1106" t="n"/>
      <c r="CV196" s="1106" t="n"/>
      <c r="CW196" s="1106" t="n"/>
      <c r="CX196" s="1106" t="n"/>
      <c r="CY196" s="1106" t="n"/>
      <c r="CZ196" s="1106" t="n"/>
      <c r="DA196" s="1106" t="n"/>
      <c r="DB196" s="1106" t="n"/>
      <c r="DC196" s="1106" t="n"/>
      <c r="DD196" s="1106" t="n"/>
      <c r="DE196" s="1106" t="n"/>
      <c r="DF196" s="1106" t="n"/>
      <c r="DG196" s="1106" t="n"/>
      <c r="DH196" s="1106" t="n"/>
      <c r="DI196" s="1106" t="n"/>
    </row>
    <row r="197" ht="13.5" customHeight="1" s="1178">
      <c r="A197" s="1106" t="n"/>
      <c r="B197" s="1106" t="n"/>
      <c r="C197" s="1106" t="n"/>
      <c r="D197" s="1106" t="n"/>
      <c r="E197" s="1106" t="n"/>
      <c r="F197" s="1106" t="n"/>
      <c r="G197" s="144" t="n"/>
      <c r="H197" s="1106" t="n"/>
      <c r="I197" s="1106" t="n"/>
      <c r="J197" s="1106" t="n"/>
      <c r="K197" s="1106" t="n"/>
      <c r="L197" s="1106" t="n"/>
      <c r="M197" s="1106" t="n"/>
      <c r="N197" s="1106" t="n"/>
      <c r="O197" s="1106" t="n"/>
      <c r="P197" s="1106" t="n"/>
      <c r="Q197" s="1106" t="n"/>
      <c r="R197" s="1106" t="n"/>
      <c r="S197" s="1106" t="n"/>
      <c r="T197" s="230" t="n"/>
      <c r="U197" s="1106" t="n"/>
      <c r="V197" s="1106" t="n"/>
      <c r="W197" s="1106" t="n"/>
      <c r="X197" s="1106" t="n"/>
      <c r="Y197" s="1106" t="n"/>
      <c r="Z197" s="1106" t="n"/>
      <c r="AA197" s="144" t="n"/>
      <c r="AB197" s="1106" t="n"/>
      <c r="AC197" s="1106" t="n"/>
      <c r="AD197" s="1106" t="n"/>
      <c r="AE197" s="1106" t="n"/>
      <c r="AF197" s="1106" t="n"/>
      <c r="AG197" s="1106" t="n"/>
      <c r="AH197" s="144" t="n"/>
      <c r="AI197" s="1106" t="n"/>
      <c r="AJ197" s="1106" t="n"/>
      <c r="AK197" s="1106" t="n"/>
      <c r="AL197" s="1106" t="n"/>
      <c r="AM197" s="1106" t="n"/>
      <c r="AN197" s="1106" t="n"/>
      <c r="AO197" s="1106" t="n"/>
      <c r="AP197" s="1106" t="n"/>
      <c r="AQ197" s="1106" t="n"/>
      <c r="AR197" s="1106" t="n"/>
      <c r="AS197" s="1106" t="n"/>
      <c r="AT197" s="1106" t="n"/>
      <c r="AU197" s="1106" t="n"/>
      <c r="AV197" s="1106" t="n"/>
      <c r="AW197" s="1106" t="n"/>
      <c r="AX197" s="1106" t="n"/>
      <c r="AY197" s="1106" t="n"/>
      <c r="AZ197" s="144" t="n"/>
      <c r="BA197" s="1106" t="n"/>
      <c r="BB197" s="1106" t="n"/>
      <c r="BC197" s="1106" t="n"/>
      <c r="BD197" s="1106" t="n"/>
      <c r="BE197" s="1106" t="n"/>
      <c r="BF197" s="1106" t="n"/>
      <c r="BG197" s="1106" t="n"/>
      <c r="BH197" s="1106" t="n"/>
      <c r="BI197" s="1106" t="n"/>
      <c r="BJ197" s="1106" t="n"/>
      <c r="BK197" s="1106" t="n"/>
      <c r="BL197" s="1106" t="n"/>
      <c r="BM197" s="1106" t="n"/>
      <c r="BN197" s="1106" t="n"/>
      <c r="BO197" s="1106" t="n"/>
      <c r="BP197" s="1106" t="n"/>
      <c r="BQ197" s="1106" t="n"/>
      <c r="BR197" s="1106" t="n"/>
      <c r="BS197" s="1106" t="n"/>
      <c r="BT197" s="1106" t="n"/>
      <c r="BU197" s="1106" t="n"/>
      <c r="BV197" s="1106" t="n"/>
      <c r="BW197" s="1106" t="n"/>
      <c r="BX197" s="1106" t="n"/>
      <c r="BY197" s="1106" t="n"/>
      <c r="BZ197" s="1106" t="n"/>
      <c r="CA197" s="1106" t="n"/>
      <c r="CB197" s="1106" t="n"/>
      <c r="CC197" s="1106" t="n"/>
      <c r="CD197" s="1106" t="n"/>
      <c r="CE197" s="1106" t="n"/>
      <c r="CF197" s="1106" t="n"/>
      <c r="CG197" s="1106" t="n"/>
      <c r="CH197" s="1106" t="n"/>
      <c r="CI197" s="1106" t="n"/>
      <c r="CJ197" s="1106" t="n"/>
      <c r="CK197" s="1106" t="n"/>
      <c r="CL197" s="1106" t="n"/>
      <c r="CM197" s="1106" t="n"/>
      <c r="CN197" s="1106" t="n"/>
      <c r="CO197" s="1106" t="n"/>
      <c r="CP197" s="1106" t="n"/>
      <c r="CQ197" s="1106" t="n"/>
      <c r="CR197" s="1106" t="n"/>
      <c r="CS197" s="1106" t="n"/>
      <c r="CT197" s="1106" t="n"/>
      <c r="CU197" s="1106" t="n"/>
      <c r="CV197" s="1106" t="n"/>
      <c r="CW197" s="1106" t="n"/>
      <c r="CX197" s="1106" t="n"/>
      <c r="CY197" s="1106" t="n"/>
      <c r="CZ197" s="1106" t="n"/>
      <c r="DA197" s="1106" t="n"/>
      <c r="DB197" s="1106" t="n"/>
      <c r="DC197" s="1106" t="n"/>
      <c r="DD197" s="1106" t="n"/>
      <c r="DE197" s="1106" t="n"/>
      <c r="DF197" s="1106" t="n"/>
      <c r="DG197" s="1106" t="n"/>
      <c r="DH197" s="1106" t="n"/>
      <c r="DI197" s="1106" t="n"/>
    </row>
    <row r="198" ht="13.5" customHeight="1" s="1178">
      <c r="A198" s="1106" t="n"/>
      <c r="B198" s="1106" t="n"/>
      <c r="C198" s="1106" t="n"/>
      <c r="D198" s="1106" t="n"/>
      <c r="E198" s="1106" t="n"/>
      <c r="F198" s="1106" t="n"/>
      <c r="G198" s="144" t="n"/>
      <c r="H198" s="1106" t="n"/>
      <c r="I198" s="1106" t="n"/>
      <c r="J198" s="1106" t="n"/>
      <c r="K198" s="1106" t="n"/>
      <c r="L198" s="1106" t="n"/>
      <c r="M198" s="1106" t="n"/>
      <c r="N198" s="1106" t="n"/>
      <c r="O198" s="1106" t="n"/>
      <c r="P198" s="1106" t="n"/>
      <c r="Q198" s="1106" t="n"/>
      <c r="R198" s="1106" t="n"/>
      <c r="S198" s="1106" t="n"/>
      <c r="T198" s="230" t="n"/>
      <c r="U198" s="1106" t="n"/>
      <c r="V198" s="1106" t="n"/>
      <c r="W198" s="1106" t="n"/>
      <c r="X198" s="1106" t="n"/>
      <c r="Y198" s="1106" t="n"/>
      <c r="Z198" s="1106" t="n"/>
      <c r="AA198" s="144" t="n"/>
      <c r="AB198" s="1106" t="n"/>
      <c r="AC198" s="1106" t="n"/>
      <c r="AD198" s="1106" t="n"/>
      <c r="AE198" s="1106" t="n"/>
      <c r="AF198" s="1106" t="n"/>
      <c r="AG198" s="1106" t="n"/>
      <c r="AH198" s="144" t="n"/>
      <c r="AI198" s="1106" t="n"/>
      <c r="AJ198" s="1106" t="n"/>
      <c r="AK198" s="1106" t="n"/>
      <c r="AL198" s="1106" t="n"/>
      <c r="AM198" s="1106" t="n"/>
      <c r="AN198" s="1106" t="n"/>
      <c r="AO198" s="1106" t="n"/>
      <c r="AP198" s="1106" t="n"/>
      <c r="AQ198" s="1106" t="n"/>
      <c r="AR198" s="1106" t="n"/>
      <c r="AS198" s="1106" t="n"/>
      <c r="AT198" s="1106" t="n"/>
      <c r="AU198" s="1106" t="n"/>
      <c r="AV198" s="1106" t="n"/>
      <c r="AW198" s="1106" t="n"/>
      <c r="AX198" s="1106" t="n"/>
      <c r="AY198" s="1106" t="n"/>
      <c r="AZ198" s="144" t="n"/>
      <c r="BA198" s="1106" t="n"/>
      <c r="BB198" s="1106" t="n"/>
      <c r="BC198" s="1106" t="n"/>
      <c r="BD198" s="1106" t="n"/>
      <c r="BE198" s="1106" t="n"/>
      <c r="BF198" s="1106" t="n"/>
      <c r="BG198" s="1106" t="n"/>
      <c r="BH198" s="1106" t="n"/>
      <c r="BI198" s="1106" t="n"/>
      <c r="BJ198" s="1106" t="n"/>
      <c r="BK198" s="1106" t="n"/>
      <c r="BL198" s="1106" t="n"/>
      <c r="BM198" s="1106" t="n"/>
      <c r="BN198" s="1106" t="n"/>
      <c r="BO198" s="1106" t="n"/>
      <c r="BP198" s="1106" t="n"/>
      <c r="BQ198" s="1106" t="n"/>
      <c r="BR198" s="1106" t="n"/>
      <c r="BS198" s="1106" t="n"/>
      <c r="BT198" s="1106" t="n"/>
      <c r="BU198" s="1106" t="n"/>
      <c r="BV198" s="1106" t="n"/>
      <c r="BW198" s="1106" t="n"/>
      <c r="BX198" s="1106" t="n"/>
      <c r="BY198" s="1106" t="n"/>
      <c r="BZ198" s="1106" t="n"/>
      <c r="CA198" s="1106" t="n"/>
      <c r="CB198" s="1106" t="n"/>
      <c r="CC198" s="1106" t="n"/>
      <c r="CD198" s="1106" t="n"/>
      <c r="CE198" s="1106" t="n"/>
      <c r="CF198" s="1106" t="n"/>
      <c r="CG198" s="1106" t="n"/>
      <c r="CH198" s="1106" t="n"/>
      <c r="CI198" s="1106" t="n"/>
      <c r="CJ198" s="1106" t="n"/>
      <c r="CK198" s="1106" t="n"/>
      <c r="CL198" s="1106" t="n"/>
      <c r="CM198" s="1106" t="n"/>
      <c r="CN198" s="1106" t="n"/>
      <c r="CO198" s="1106" t="n"/>
      <c r="CP198" s="1106" t="n"/>
      <c r="CQ198" s="1106" t="n"/>
      <c r="CR198" s="1106" t="n"/>
      <c r="CS198" s="1106" t="n"/>
      <c r="CT198" s="1106" t="n"/>
      <c r="CU198" s="1106" t="n"/>
      <c r="CV198" s="1106" t="n"/>
      <c r="CW198" s="1106" t="n"/>
      <c r="CX198" s="1106" t="n"/>
      <c r="CY198" s="1106" t="n"/>
      <c r="CZ198" s="1106" t="n"/>
      <c r="DA198" s="1106" t="n"/>
      <c r="DB198" s="1106" t="n"/>
      <c r="DC198" s="1106" t="n"/>
      <c r="DD198" s="1106" t="n"/>
      <c r="DE198" s="1106" t="n"/>
      <c r="DF198" s="1106" t="n"/>
      <c r="DG198" s="1106" t="n"/>
      <c r="DH198" s="1106" t="n"/>
      <c r="DI198" s="1106" t="n"/>
    </row>
    <row r="199" ht="13.5" customHeight="1" s="1178">
      <c r="A199" s="1106" t="n"/>
      <c r="B199" s="1106" t="n"/>
      <c r="C199" s="1106" t="n"/>
      <c r="D199" s="1106" t="n"/>
      <c r="E199" s="1106" t="n"/>
      <c r="F199" s="1106" t="n"/>
      <c r="G199" s="144" t="n"/>
      <c r="H199" s="1106" t="n"/>
      <c r="I199" s="1106" t="n"/>
      <c r="J199" s="1106" t="n"/>
      <c r="K199" s="1106" t="n"/>
      <c r="L199" s="1106" t="n"/>
      <c r="M199" s="1106" t="n"/>
      <c r="N199" s="1106" t="n"/>
      <c r="O199" s="1106" t="n"/>
      <c r="P199" s="1106" t="n"/>
      <c r="Q199" s="1106" t="n"/>
      <c r="R199" s="1106" t="n"/>
      <c r="S199" s="1106" t="n"/>
      <c r="T199" s="230" t="n"/>
      <c r="U199" s="1106" t="n"/>
      <c r="V199" s="1106" t="n"/>
      <c r="W199" s="1106" t="n"/>
      <c r="X199" s="1106" t="n"/>
      <c r="Y199" s="1106" t="n"/>
      <c r="Z199" s="1106" t="n"/>
      <c r="AA199" s="144" t="n"/>
      <c r="AB199" s="1106" t="n"/>
      <c r="AC199" s="1106" t="n"/>
      <c r="AD199" s="1106" t="n"/>
      <c r="AE199" s="1106" t="n"/>
      <c r="AF199" s="1106" t="n"/>
      <c r="AG199" s="1106" t="n"/>
      <c r="AH199" s="144" t="n"/>
      <c r="AI199" s="1106" t="n"/>
      <c r="AJ199" s="1106" t="n"/>
      <c r="AK199" s="1106" t="n"/>
      <c r="AL199" s="1106" t="n"/>
      <c r="AM199" s="1106" t="n"/>
      <c r="AN199" s="1106" t="n"/>
      <c r="AO199" s="1106" t="n"/>
      <c r="AP199" s="1106" t="n"/>
      <c r="AQ199" s="1106" t="n"/>
      <c r="AR199" s="1106" t="n"/>
      <c r="AS199" s="1106" t="n"/>
      <c r="AT199" s="1106" t="n"/>
      <c r="AU199" s="1106" t="n"/>
      <c r="AV199" s="1106" t="n"/>
      <c r="AW199" s="1106" t="n"/>
      <c r="AX199" s="1106" t="n"/>
      <c r="AY199" s="1106" t="n"/>
      <c r="AZ199" s="144" t="n"/>
      <c r="BA199" s="1106" t="n"/>
      <c r="BB199" s="1106" t="n"/>
      <c r="BC199" s="1106" t="n"/>
      <c r="BD199" s="1106" t="n"/>
      <c r="BE199" s="1106" t="n"/>
      <c r="BF199" s="1106" t="n"/>
      <c r="BG199" s="1106" t="n"/>
      <c r="BH199" s="1106" t="n"/>
      <c r="BI199" s="1106" t="n"/>
      <c r="BJ199" s="1106" t="n"/>
      <c r="BK199" s="1106" t="n"/>
      <c r="BL199" s="1106" t="n"/>
      <c r="BM199" s="1106" t="n"/>
      <c r="BN199" s="1106" t="n"/>
      <c r="BO199" s="1106" t="n"/>
      <c r="BP199" s="1106" t="n"/>
      <c r="BQ199" s="1106" t="n"/>
      <c r="BR199" s="1106" t="n"/>
      <c r="BS199" s="1106" t="n"/>
      <c r="BT199" s="1106" t="n"/>
      <c r="BU199" s="1106" t="n"/>
      <c r="BV199" s="1106" t="n"/>
      <c r="BW199" s="1106" t="n"/>
      <c r="BX199" s="1106" t="n"/>
      <c r="BY199" s="1106" t="n"/>
      <c r="BZ199" s="1106" t="n"/>
      <c r="CA199" s="1106" t="n"/>
      <c r="CB199" s="1106" t="n"/>
      <c r="CC199" s="1106" t="n"/>
      <c r="CD199" s="1106" t="n"/>
      <c r="CE199" s="1106" t="n"/>
      <c r="CF199" s="1106" t="n"/>
      <c r="CG199" s="1106" t="n"/>
      <c r="CH199" s="1106" t="n"/>
      <c r="CI199" s="1106" t="n"/>
      <c r="CJ199" s="1106" t="n"/>
      <c r="CK199" s="1106" t="n"/>
      <c r="CL199" s="1106" t="n"/>
      <c r="CM199" s="1106" t="n"/>
      <c r="CN199" s="1106" t="n"/>
      <c r="CO199" s="1106" t="n"/>
      <c r="CP199" s="1106" t="n"/>
      <c r="CQ199" s="1106" t="n"/>
      <c r="CR199" s="1106" t="n"/>
      <c r="CS199" s="1106" t="n"/>
      <c r="CT199" s="1106" t="n"/>
      <c r="CU199" s="1106" t="n"/>
      <c r="CV199" s="1106" t="n"/>
      <c r="CW199" s="1106" t="n"/>
      <c r="CX199" s="1106" t="n"/>
      <c r="CY199" s="1106" t="n"/>
      <c r="CZ199" s="1106" t="n"/>
      <c r="DA199" s="1106" t="n"/>
      <c r="DB199" s="1106" t="n"/>
      <c r="DC199" s="1106" t="n"/>
      <c r="DD199" s="1106" t="n"/>
      <c r="DE199" s="1106" t="n"/>
      <c r="DF199" s="1106" t="n"/>
      <c r="DG199" s="1106" t="n"/>
      <c r="DH199" s="1106" t="n"/>
      <c r="DI199" s="1106" t="n"/>
    </row>
    <row r="200" ht="13.5" customHeight="1" s="1178">
      <c r="A200" s="460" t="inlineStr">
        <is>
          <t>产品</t>
        </is>
      </c>
      <c r="B200" s="460" t="inlineStr">
        <is>
          <t>工厂库存（件）</t>
        </is>
      </c>
      <c r="C200" s="460" t="inlineStr">
        <is>
          <t>本期研发（元）</t>
        </is>
      </c>
      <c r="D200" s="460" t="inlineStr">
        <is>
          <t>累积研发（元）</t>
        </is>
      </c>
      <c r="E200" s="460" t="inlineStr">
        <is>
          <t>产品等级（级）</t>
        </is>
      </c>
      <c r="F200" s="460" t="inlineStr">
        <is>
          <t>成品比率（%）</t>
        </is>
      </c>
      <c r="G200" s="144" t="n"/>
      <c r="H200" s="1106" t="n"/>
      <c r="I200" s="1106" t="n"/>
      <c r="J200" s="1106" t="n"/>
      <c r="K200" s="1106" t="n"/>
      <c r="L200" s="1106" t="n"/>
      <c r="M200" s="1106" t="n"/>
      <c r="N200" s="1106" t="n"/>
      <c r="O200" s="1106" t="n"/>
      <c r="P200" s="1106" t="n"/>
      <c r="Q200" s="1106" t="n"/>
      <c r="R200" s="1106" t="n"/>
      <c r="S200" s="1106" t="n"/>
      <c r="T200" s="230" t="n"/>
      <c r="U200" s="1106" t="n"/>
      <c r="V200" s="1106" t="n"/>
      <c r="W200" s="1106" t="n"/>
      <c r="X200" s="1106" t="n"/>
      <c r="Y200" s="1106" t="n"/>
      <c r="Z200" s="1106" t="n"/>
      <c r="AA200" s="144" t="n"/>
      <c r="AB200" s="1106" t="n"/>
      <c r="AC200" s="1106" t="n"/>
      <c r="AD200" s="1106" t="n"/>
      <c r="AE200" s="1106" t="n"/>
      <c r="AF200" s="1106" t="n"/>
      <c r="AG200" s="1106" t="n"/>
      <c r="AH200" s="144" t="n"/>
      <c r="AI200" s="1106" t="n"/>
      <c r="AJ200" s="1106" t="n"/>
      <c r="AK200" s="1106" t="n"/>
      <c r="AL200" s="1106" t="n"/>
      <c r="AM200" s="1106" t="n"/>
      <c r="AN200" s="1106" t="n"/>
      <c r="AO200" s="1106" t="n"/>
      <c r="AP200" s="1106" t="n"/>
      <c r="AQ200" s="1106" t="n"/>
      <c r="AR200" s="1106" t="n"/>
      <c r="AS200" s="1106" t="n"/>
      <c r="AT200" s="1106" t="n"/>
      <c r="AU200" s="1106" t="n"/>
      <c r="AV200" s="1106" t="n"/>
      <c r="AW200" s="1106" t="n"/>
      <c r="AX200" s="1106" t="n"/>
      <c r="AY200" s="1106" t="n"/>
      <c r="AZ200" s="144" t="n"/>
      <c r="BA200" s="1106" t="n"/>
      <c r="BB200" s="1106" t="n"/>
      <c r="BC200" s="1106" t="n"/>
      <c r="BD200" s="1106" t="n"/>
      <c r="BE200" s="1106" t="n"/>
      <c r="BF200" s="1106" t="n"/>
      <c r="BG200" s="1106" t="n"/>
      <c r="BH200" s="1106" t="n"/>
      <c r="BI200" s="1106" t="n"/>
      <c r="BJ200" s="1106" t="n"/>
      <c r="BK200" s="1106" t="n"/>
      <c r="BL200" s="1106" t="n"/>
      <c r="BM200" s="1106" t="n"/>
      <c r="BN200" s="1106" t="n"/>
      <c r="BO200" s="1106" t="n"/>
      <c r="BP200" s="1106" t="n"/>
      <c r="BQ200" s="1106" t="n"/>
      <c r="BR200" s="1106" t="n"/>
      <c r="BS200" s="1106" t="n"/>
      <c r="BT200" s="1106" t="n"/>
      <c r="BU200" s="1106" t="n"/>
      <c r="BV200" s="1106" t="n"/>
      <c r="BW200" s="1106" t="n"/>
      <c r="BX200" s="1106" t="n"/>
      <c r="BY200" s="1106" t="n"/>
      <c r="BZ200" s="1106" t="n"/>
      <c r="CA200" s="1106" t="n"/>
      <c r="CB200" s="1106" t="n"/>
      <c r="CC200" s="1106" t="n"/>
      <c r="CD200" s="1106" t="n"/>
      <c r="CE200" s="1106" t="n"/>
      <c r="CF200" s="1106" t="n"/>
      <c r="CG200" s="1106" t="n"/>
      <c r="CH200" s="1106" t="n"/>
      <c r="CI200" s="1106" t="n"/>
      <c r="CJ200" s="1106" t="n"/>
      <c r="CK200" s="1106" t="n"/>
      <c r="CL200" s="1106" t="n"/>
      <c r="CM200" s="1106" t="n"/>
      <c r="CN200" s="1106" t="n"/>
      <c r="CO200" s="1106" t="n"/>
      <c r="CP200" s="1106" t="n"/>
      <c r="CQ200" s="1106" t="n"/>
      <c r="CR200" s="1106" t="n"/>
      <c r="CS200" s="1106" t="n"/>
      <c r="CT200" s="1106" t="n"/>
      <c r="CU200" s="1106" t="n"/>
      <c r="CV200" s="1106" t="n"/>
      <c r="CW200" s="1106" t="n"/>
      <c r="CX200" s="1106" t="n"/>
      <c r="CY200" s="1106" t="n"/>
      <c r="CZ200" s="1106" t="n"/>
      <c r="DA200" s="1106" t="n"/>
      <c r="DB200" s="1106" t="n"/>
      <c r="DC200" s="1106" t="n"/>
      <c r="DD200" s="1106" t="n"/>
      <c r="DE200" s="1106" t="n"/>
      <c r="DF200" s="1106" t="n"/>
      <c r="DG200" s="1106" t="n"/>
      <c r="DH200" s="1106" t="n"/>
      <c r="DI200" s="1106" t="n"/>
    </row>
    <row r="201" ht="13.5" customHeight="1" s="1178">
      <c r="A201" s="460" t="inlineStr">
        <is>
          <t>产品A</t>
        </is>
      </c>
      <c r="B201" s="1122" t="n">
        <v>48</v>
      </c>
      <c r="C201" s="461" t="n">
        <v>0</v>
      </c>
      <c r="D201" s="461" t="n">
        <v>120000</v>
      </c>
      <c r="E201" s="1122" t="n">
        <v>1</v>
      </c>
      <c r="F201" s="1122" t="n">
        <v>0.95</v>
      </c>
      <c r="G201" s="144" t="n"/>
      <c r="H201" s="1106" t="n"/>
      <c r="I201" s="1106" t="n"/>
      <c r="J201" s="1106" t="n"/>
      <c r="K201" s="1106" t="n"/>
      <c r="L201" s="1106" t="n"/>
      <c r="M201" s="1106" t="n"/>
      <c r="N201" s="1106" t="n"/>
      <c r="O201" s="1106" t="n"/>
      <c r="P201" s="1106" t="n"/>
      <c r="Q201" s="1106" t="n"/>
      <c r="R201" s="1106" t="n"/>
      <c r="S201" s="1106" t="n"/>
      <c r="T201" s="230" t="n"/>
      <c r="U201" s="1106" t="n"/>
      <c r="V201" s="1106" t="n"/>
      <c r="W201" s="1106" t="n"/>
      <c r="X201" s="1106" t="n"/>
      <c r="Y201" s="1106" t="n"/>
      <c r="Z201" s="1106" t="n"/>
      <c r="AA201" s="144" t="n"/>
      <c r="AB201" s="1106" t="n"/>
      <c r="AC201" s="1106" t="n"/>
      <c r="AD201" s="1106" t="n"/>
      <c r="AE201" s="1106" t="n"/>
      <c r="AF201" s="1106" t="n"/>
      <c r="AG201" s="1106" t="n"/>
      <c r="AH201" s="144" t="n"/>
      <c r="AI201" s="1106" t="n"/>
      <c r="AJ201" s="1106" t="n"/>
      <c r="AK201" s="1106" t="n"/>
      <c r="AL201" s="1106" t="n"/>
      <c r="AM201" s="1106" t="n"/>
      <c r="AN201" s="1106" t="n"/>
      <c r="AO201" s="1106" t="n"/>
      <c r="AP201" s="1106" t="n"/>
      <c r="AQ201" s="1106" t="n"/>
      <c r="AR201" s="1106" t="n"/>
      <c r="AS201" s="1106" t="n"/>
      <c r="AT201" s="1106" t="n"/>
      <c r="AU201" s="1106" t="n"/>
      <c r="AV201" s="1106" t="n"/>
      <c r="AW201" s="1106" t="n"/>
      <c r="AX201" s="1106" t="n"/>
      <c r="AY201" s="1106" t="n"/>
      <c r="AZ201" s="144" t="n"/>
      <c r="BA201" s="1106" t="n"/>
      <c r="BB201" s="1106" t="n"/>
      <c r="BC201" s="1106" t="n"/>
      <c r="BD201" s="1106" t="n"/>
      <c r="BE201" s="1106" t="n"/>
      <c r="BF201" s="1106" t="n"/>
      <c r="BG201" s="1106" t="n"/>
      <c r="BH201" s="1106" t="n"/>
      <c r="BI201" s="1106" t="n"/>
      <c r="BJ201" s="1106" t="n"/>
      <c r="BK201" s="1106" t="n"/>
      <c r="BL201" s="1106" t="n"/>
      <c r="BM201" s="1106" t="n"/>
      <c r="BN201" s="1106" t="n"/>
      <c r="BO201" s="1106" t="n"/>
      <c r="BP201" s="1106" t="n"/>
      <c r="BQ201" s="1106" t="n"/>
      <c r="BR201" s="1106" t="n"/>
      <c r="BS201" s="1106" t="n"/>
      <c r="BT201" s="1106" t="n"/>
      <c r="BU201" s="1106" t="n"/>
      <c r="BV201" s="1106" t="n"/>
      <c r="BW201" s="1106" t="n"/>
      <c r="BX201" s="1106" t="n"/>
      <c r="BY201" s="1106" t="n"/>
      <c r="BZ201" s="1106" t="n"/>
      <c r="CA201" s="1106" t="n"/>
      <c r="CB201" s="1106" t="n"/>
      <c r="CC201" s="1106" t="n"/>
      <c r="CD201" s="1106" t="n"/>
      <c r="CE201" s="1106" t="n"/>
      <c r="CF201" s="1106" t="n"/>
      <c r="CG201" s="1106" t="n"/>
      <c r="CH201" s="1106" t="n"/>
      <c r="CI201" s="1106" t="n"/>
      <c r="CJ201" s="1106" t="n"/>
      <c r="CK201" s="1106" t="n"/>
      <c r="CL201" s="1106" t="n"/>
      <c r="CM201" s="1106" t="n"/>
      <c r="CN201" s="1106" t="n"/>
      <c r="CO201" s="1106" t="n"/>
      <c r="CP201" s="1106" t="n"/>
      <c r="CQ201" s="1106" t="n"/>
      <c r="CR201" s="1106" t="n"/>
      <c r="CS201" s="1106" t="n"/>
      <c r="CT201" s="1106" t="n"/>
      <c r="CU201" s="1106" t="n"/>
      <c r="CV201" s="1106" t="n"/>
      <c r="CW201" s="1106" t="n"/>
      <c r="CX201" s="1106" t="n"/>
      <c r="CY201" s="1106" t="n"/>
      <c r="CZ201" s="1106" t="n"/>
      <c r="DA201" s="1106" t="n"/>
      <c r="DB201" s="1106" t="n"/>
      <c r="DC201" s="1106" t="n"/>
      <c r="DD201" s="1106" t="n"/>
      <c r="DE201" s="1106" t="n"/>
      <c r="DF201" s="1106" t="n"/>
      <c r="DG201" s="1106" t="n"/>
      <c r="DH201" s="1106" t="n"/>
      <c r="DI201" s="1106" t="n"/>
    </row>
    <row r="202" ht="13.5" customHeight="1" s="1178">
      <c r="A202" s="460" t="inlineStr">
        <is>
          <t>产品B</t>
        </is>
      </c>
      <c r="B202" s="1122" t="n">
        <v>37</v>
      </c>
      <c r="C202" s="461" t="n">
        <v>0</v>
      </c>
      <c r="D202" s="461" t="n">
        <v>240000</v>
      </c>
      <c r="E202" s="1122" t="n">
        <v>1</v>
      </c>
      <c r="F202" s="1122" t="n">
        <v>0.95</v>
      </c>
      <c r="G202" s="144" t="n"/>
      <c r="H202" s="1106" t="n"/>
      <c r="I202" s="1106" t="n"/>
      <c r="J202" s="1106" t="n"/>
      <c r="K202" s="1106" t="n"/>
      <c r="L202" s="1106" t="n"/>
      <c r="M202" s="1106" t="n"/>
      <c r="N202" s="1106" t="n"/>
      <c r="O202" s="1106" t="n"/>
      <c r="P202" s="1106" t="n"/>
      <c r="Q202" s="1106" t="n"/>
      <c r="R202" s="1106" t="n"/>
      <c r="S202" s="1106" t="n"/>
      <c r="T202" s="230" t="n"/>
      <c r="U202" s="1106" t="n"/>
      <c r="V202" s="1106" t="n"/>
      <c r="W202" s="1106" t="n"/>
      <c r="X202" s="1106" t="n"/>
      <c r="Y202" s="1106" t="n"/>
      <c r="Z202" s="1106" t="n"/>
      <c r="AA202" s="144" t="n"/>
      <c r="AB202" s="1106" t="n"/>
      <c r="AC202" s="1106" t="n"/>
      <c r="AD202" s="1106" t="n"/>
      <c r="AE202" s="1106" t="n"/>
      <c r="AF202" s="1106" t="n"/>
      <c r="AG202" s="1106" t="n"/>
      <c r="AH202" s="144" t="n"/>
      <c r="AI202" s="1106" t="n"/>
      <c r="AJ202" s="1106" t="n"/>
      <c r="AK202" s="1106" t="n"/>
      <c r="AL202" s="1106" t="n"/>
      <c r="AM202" s="1106" t="n"/>
      <c r="AN202" s="1106" t="n"/>
      <c r="AO202" s="1106" t="n"/>
      <c r="AP202" s="1106" t="n"/>
      <c r="AQ202" s="1106" t="n"/>
      <c r="AR202" s="1106" t="n"/>
      <c r="AS202" s="1106" t="n"/>
      <c r="AT202" s="1106" t="n"/>
      <c r="AU202" s="1106" t="n"/>
      <c r="AV202" s="1106" t="n"/>
      <c r="AW202" s="1106" t="n"/>
      <c r="AX202" s="1106" t="n"/>
      <c r="AY202" s="1106" t="n"/>
      <c r="AZ202" s="144" t="n"/>
      <c r="BA202" s="1106" t="n"/>
      <c r="BB202" s="1106" t="n"/>
      <c r="BC202" s="1106" t="n"/>
      <c r="BD202" s="1106" t="n"/>
      <c r="BE202" s="1106" t="n"/>
      <c r="BF202" s="1106" t="n"/>
      <c r="BG202" s="1106" t="n"/>
      <c r="BH202" s="1106" t="n"/>
      <c r="BI202" s="1106" t="n"/>
      <c r="BJ202" s="1106" t="n"/>
      <c r="BK202" s="1106" t="n"/>
      <c r="BL202" s="1106" t="n"/>
      <c r="BM202" s="1106" t="n"/>
      <c r="BN202" s="1106" t="n"/>
      <c r="BO202" s="1106" t="n"/>
      <c r="BP202" s="1106" t="n"/>
      <c r="BQ202" s="1106" t="n"/>
      <c r="BR202" s="1106" t="n"/>
      <c r="BS202" s="1106" t="n"/>
      <c r="BT202" s="1106" t="n"/>
      <c r="BU202" s="1106" t="n"/>
      <c r="BV202" s="1106" t="n"/>
      <c r="BW202" s="1106" t="n"/>
      <c r="BX202" s="1106" t="n"/>
      <c r="BY202" s="1106" t="n"/>
      <c r="BZ202" s="1106" t="n"/>
      <c r="CA202" s="1106" t="n"/>
      <c r="CB202" s="1106" t="n"/>
      <c r="CC202" s="1106" t="n"/>
      <c r="CD202" s="1106" t="n"/>
      <c r="CE202" s="1106" t="n"/>
      <c r="CF202" s="1106" t="n"/>
      <c r="CG202" s="1106" t="n"/>
      <c r="CH202" s="1106" t="n"/>
      <c r="CI202" s="1106" t="n"/>
      <c r="CJ202" s="1106" t="n"/>
      <c r="CK202" s="1106" t="n"/>
      <c r="CL202" s="1106" t="n"/>
      <c r="CM202" s="1106" t="n"/>
      <c r="CN202" s="1106" t="n"/>
      <c r="CO202" s="1106" t="n"/>
      <c r="CP202" s="1106" t="n"/>
      <c r="CQ202" s="1106" t="n"/>
      <c r="CR202" s="1106" t="n"/>
      <c r="CS202" s="1106" t="n"/>
      <c r="CT202" s="1106" t="n"/>
      <c r="CU202" s="1106" t="n"/>
      <c r="CV202" s="1106" t="n"/>
      <c r="CW202" s="1106" t="n"/>
      <c r="CX202" s="1106" t="n"/>
      <c r="CY202" s="1106" t="n"/>
      <c r="CZ202" s="1106" t="n"/>
      <c r="DA202" s="1106" t="n"/>
      <c r="DB202" s="1106" t="n"/>
      <c r="DC202" s="1106" t="n"/>
      <c r="DD202" s="1106" t="n"/>
      <c r="DE202" s="1106" t="n"/>
      <c r="DF202" s="1106" t="n"/>
      <c r="DG202" s="1106" t="n"/>
      <c r="DH202" s="1106" t="n"/>
      <c r="DI202" s="1106" t="n"/>
    </row>
    <row r="203" ht="13.5" customHeight="1" s="1178">
      <c r="A203" s="460" t="inlineStr">
        <is>
          <t>产品C</t>
        </is>
      </c>
      <c r="B203" s="1122" t="n">
        <v>0</v>
      </c>
      <c r="C203" s="1122" t="n">
        <v>0</v>
      </c>
      <c r="D203" s="1122" t="n">
        <v>0</v>
      </c>
      <c r="E203" s="1122" t="n">
        <v>0</v>
      </c>
      <c r="F203" s="1122" t="n">
        <v>0.95</v>
      </c>
      <c r="G203" s="144" t="n"/>
      <c r="H203" s="1106" t="n"/>
      <c r="I203" s="1106" t="n"/>
      <c r="J203" s="1106" t="n"/>
      <c r="K203" s="1106" t="n"/>
      <c r="L203" s="1106" t="n"/>
      <c r="M203" s="1106" t="n"/>
      <c r="N203" s="1106" t="n"/>
      <c r="O203" s="1106" t="n"/>
      <c r="P203" s="1106" t="n"/>
      <c r="Q203" s="1106" t="n"/>
      <c r="R203" s="1106" t="n"/>
      <c r="S203" s="1106" t="n"/>
      <c r="T203" s="230" t="n"/>
      <c r="U203" s="1106" t="n"/>
      <c r="V203" s="1106" t="n"/>
      <c r="W203" s="1106" t="n"/>
      <c r="X203" s="1106" t="n"/>
      <c r="Y203" s="1106" t="n"/>
      <c r="Z203" s="1106" t="n"/>
      <c r="AA203" s="144" t="n"/>
      <c r="AB203" s="1106" t="n"/>
      <c r="AC203" s="1106" t="n"/>
      <c r="AD203" s="1106" t="n"/>
      <c r="AE203" s="1106" t="n"/>
      <c r="AF203" s="1106" t="n"/>
      <c r="AG203" s="1106" t="n"/>
      <c r="AH203" s="144" t="n"/>
      <c r="AI203" s="1106" t="n"/>
      <c r="AJ203" s="1106" t="n"/>
      <c r="AK203" s="1106" t="n"/>
      <c r="AL203" s="1106" t="n"/>
      <c r="AM203" s="1106" t="n"/>
      <c r="AN203" s="1106" t="n"/>
      <c r="AO203" s="1106" t="n"/>
      <c r="AP203" s="1106" t="n"/>
      <c r="AQ203" s="1106" t="n"/>
      <c r="AR203" s="1106" t="n"/>
      <c r="AS203" s="1106" t="n"/>
      <c r="AT203" s="1106" t="n"/>
      <c r="AU203" s="1106" t="n"/>
      <c r="AV203" s="1106" t="n"/>
      <c r="AW203" s="1106" t="n"/>
      <c r="AX203" s="1106" t="n"/>
      <c r="AY203" s="1106" t="n"/>
      <c r="AZ203" s="144" t="n"/>
      <c r="BA203" s="1106" t="n"/>
      <c r="BB203" s="1106" t="n"/>
      <c r="BC203" s="1106" t="n"/>
      <c r="BD203" s="1106" t="n"/>
      <c r="BE203" s="1106" t="n"/>
      <c r="BF203" s="1106" t="n"/>
      <c r="BG203" s="1106" t="n"/>
      <c r="BH203" s="1106" t="n"/>
      <c r="BI203" s="1106" t="n"/>
      <c r="BJ203" s="1106" t="n"/>
      <c r="BK203" s="1106" t="n"/>
      <c r="BL203" s="1106" t="n"/>
      <c r="BM203" s="1106" t="n"/>
      <c r="BN203" s="1106" t="n"/>
      <c r="BO203" s="1106" t="n"/>
      <c r="BP203" s="1106" t="n"/>
      <c r="BQ203" s="1106" t="n"/>
      <c r="BR203" s="1106" t="n"/>
      <c r="BS203" s="1106" t="n"/>
      <c r="BT203" s="1106" t="n"/>
      <c r="BU203" s="1106" t="n"/>
      <c r="BV203" s="1106" t="n"/>
      <c r="BW203" s="1106" t="n"/>
      <c r="BX203" s="1106" t="n"/>
      <c r="BY203" s="1106" t="n"/>
      <c r="BZ203" s="1106" t="n"/>
      <c r="CA203" s="1106" t="n"/>
      <c r="CB203" s="1106" t="n"/>
      <c r="CC203" s="1106" t="n"/>
      <c r="CD203" s="1106" t="n"/>
      <c r="CE203" s="1106" t="n"/>
      <c r="CF203" s="1106" t="n"/>
      <c r="CG203" s="1106" t="n"/>
      <c r="CH203" s="1106" t="n"/>
      <c r="CI203" s="1106" t="n"/>
      <c r="CJ203" s="1106" t="n"/>
      <c r="CK203" s="1106" t="n"/>
      <c r="CL203" s="1106" t="n"/>
      <c r="CM203" s="1106" t="n"/>
      <c r="CN203" s="1106" t="n"/>
      <c r="CO203" s="1106" t="n"/>
      <c r="CP203" s="1106" t="n"/>
      <c r="CQ203" s="1106" t="n"/>
      <c r="CR203" s="1106" t="n"/>
      <c r="CS203" s="1106" t="n"/>
      <c r="CT203" s="1106" t="n"/>
      <c r="CU203" s="1106" t="n"/>
      <c r="CV203" s="1106" t="n"/>
      <c r="CW203" s="1106" t="n"/>
      <c r="CX203" s="1106" t="n"/>
      <c r="CY203" s="1106" t="n"/>
      <c r="CZ203" s="1106" t="n"/>
      <c r="DA203" s="1106" t="n"/>
      <c r="DB203" s="1106" t="n"/>
      <c r="DC203" s="1106" t="n"/>
      <c r="DD203" s="1106" t="n"/>
      <c r="DE203" s="1106" t="n"/>
      <c r="DF203" s="1106" t="n"/>
      <c r="DG203" s="1106" t="n"/>
      <c r="DH203" s="1106" t="n"/>
      <c r="DI203" s="1106" t="n"/>
    </row>
    <row r="204" ht="13.5" customHeight="1" s="1178">
      <c r="A204" s="460" t="inlineStr">
        <is>
          <t>产品D</t>
        </is>
      </c>
      <c r="B204" s="1122" t="n">
        <v>0</v>
      </c>
      <c r="C204" s="1122" t="n">
        <v>0</v>
      </c>
      <c r="D204" s="1122" t="n">
        <v>0</v>
      </c>
      <c r="E204" s="1122" t="n">
        <v>0</v>
      </c>
      <c r="F204" s="1122" t="n">
        <v>0.95</v>
      </c>
      <c r="G204" s="144" t="n"/>
      <c r="H204" s="1106" t="n"/>
      <c r="I204" s="1106" t="n"/>
      <c r="J204" s="1106" t="n"/>
      <c r="K204" s="1106" t="n"/>
      <c r="L204" s="1106" t="n"/>
      <c r="M204" s="1106" t="n"/>
      <c r="N204" s="1106" t="n"/>
      <c r="O204" s="1106" t="n"/>
      <c r="P204" s="1106" t="n"/>
      <c r="Q204" s="1106" t="n"/>
      <c r="R204" s="1106" t="n"/>
      <c r="S204" s="1106" t="n"/>
      <c r="T204" s="230" t="n"/>
      <c r="U204" s="1106" t="n"/>
      <c r="V204" s="1106" t="n"/>
      <c r="W204" s="1106" t="n"/>
      <c r="X204" s="1106" t="n"/>
      <c r="Y204" s="1106" t="n"/>
      <c r="Z204" s="1106" t="n"/>
      <c r="AA204" s="144" t="n"/>
      <c r="AB204" s="1106" t="n"/>
      <c r="AC204" s="1106" t="n"/>
      <c r="AD204" s="1106" t="n"/>
      <c r="AE204" s="1106" t="n"/>
      <c r="AF204" s="1106" t="n"/>
      <c r="AG204" s="1106" t="n"/>
      <c r="AH204" s="144" t="n"/>
      <c r="AI204" s="1106" t="n"/>
      <c r="AJ204" s="1106" t="n"/>
      <c r="AK204" s="1106" t="n"/>
      <c r="AL204" s="1106" t="n"/>
      <c r="AM204" s="1106" t="n"/>
      <c r="AN204" s="1106" t="n"/>
      <c r="AO204" s="1106" t="n"/>
      <c r="AP204" s="1106" t="n"/>
      <c r="AQ204" s="1106" t="n"/>
      <c r="AR204" s="1106" t="n"/>
      <c r="AS204" s="1106" t="n"/>
      <c r="AT204" s="1106" t="n"/>
      <c r="AU204" s="1106" t="n"/>
      <c r="AV204" s="1106" t="n"/>
      <c r="AW204" s="1106" t="n"/>
      <c r="AX204" s="1106" t="n"/>
      <c r="AY204" s="1106" t="n"/>
      <c r="AZ204" s="144" t="n"/>
      <c r="BA204" s="1106" t="n"/>
      <c r="BB204" s="1106" t="n"/>
      <c r="BC204" s="1106" t="n"/>
      <c r="BD204" s="1106" t="n"/>
      <c r="BE204" s="1106" t="n"/>
      <c r="BF204" s="1106" t="n"/>
      <c r="BG204" s="1106" t="n"/>
      <c r="BH204" s="1106" t="n"/>
      <c r="BI204" s="1106" t="n"/>
      <c r="BJ204" s="1106" t="n"/>
      <c r="BK204" s="1106" t="n"/>
      <c r="BL204" s="1106" t="n"/>
      <c r="BM204" s="1106" t="n"/>
      <c r="BN204" s="1106" t="n"/>
      <c r="BO204" s="1106" t="n"/>
      <c r="BP204" s="1106" t="n"/>
      <c r="BQ204" s="1106" t="n"/>
      <c r="BR204" s="1106" t="n"/>
      <c r="BS204" s="1106" t="n"/>
      <c r="BT204" s="1106" t="n"/>
      <c r="BU204" s="1106" t="n"/>
      <c r="BV204" s="1106" t="n"/>
      <c r="BW204" s="1106" t="n"/>
      <c r="BX204" s="1106" t="n"/>
      <c r="BY204" s="1106" t="n"/>
      <c r="BZ204" s="1106" t="n"/>
      <c r="CA204" s="1106" t="n"/>
      <c r="CB204" s="1106" t="n"/>
      <c r="CC204" s="1106" t="n"/>
      <c r="CD204" s="1106" t="n"/>
      <c r="CE204" s="1106" t="n"/>
      <c r="CF204" s="1106" t="n"/>
      <c r="CG204" s="1106" t="n"/>
      <c r="CH204" s="1106" t="n"/>
      <c r="CI204" s="1106" t="n"/>
      <c r="CJ204" s="1106" t="n"/>
      <c r="CK204" s="1106" t="n"/>
      <c r="CL204" s="1106" t="n"/>
      <c r="CM204" s="1106" t="n"/>
      <c r="CN204" s="1106" t="n"/>
      <c r="CO204" s="1106" t="n"/>
      <c r="CP204" s="1106" t="n"/>
      <c r="CQ204" s="1106" t="n"/>
      <c r="CR204" s="1106" t="n"/>
      <c r="CS204" s="1106" t="n"/>
      <c r="CT204" s="1106" t="n"/>
      <c r="CU204" s="1106" t="n"/>
      <c r="CV204" s="1106" t="n"/>
      <c r="CW204" s="1106" t="n"/>
      <c r="CX204" s="1106" t="n"/>
      <c r="CY204" s="1106" t="n"/>
      <c r="CZ204" s="1106" t="n"/>
      <c r="DA204" s="1106" t="n"/>
      <c r="DB204" s="1106" t="n"/>
      <c r="DC204" s="1106" t="n"/>
      <c r="DD204" s="1106" t="n"/>
      <c r="DE204" s="1106" t="n"/>
      <c r="DF204" s="1106" t="n"/>
      <c r="DG204" s="1106" t="n"/>
      <c r="DH204" s="1106" t="n"/>
      <c r="DI204" s="1106" t="n"/>
    </row>
    <row r="205" ht="13.5" customHeight="1" s="1178">
      <c r="A205" s="1106" t="n"/>
      <c r="B205" s="1106" t="n"/>
      <c r="C205" s="1106" t="n"/>
      <c r="D205" s="1106" t="n"/>
      <c r="E205" s="1106" t="n"/>
      <c r="F205" s="1106" t="n"/>
      <c r="G205" s="144" t="n"/>
      <c r="H205" s="1106" t="n"/>
      <c r="I205" s="1106" t="n"/>
      <c r="J205" s="1106" t="n"/>
      <c r="K205" s="1106" t="n"/>
      <c r="L205" s="1106" t="n"/>
      <c r="M205" s="1106" t="n"/>
      <c r="N205" s="1106" t="n"/>
      <c r="O205" s="1106" t="n"/>
      <c r="P205" s="1106" t="n"/>
      <c r="Q205" s="1106" t="n"/>
      <c r="R205" s="1106" t="n"/>
      <c r="S205" s="1106" t="n"/>
      <c r="T205" s="230" t="n"/>
      <c r="U205" s="1106" t="n"/>
      <c r="V205" s="1106" t="n"/>
      <c r="W205" s="1106" t="n"/>
      <c r="X205" s="1106" t="n"/>
      <c r="Y205" s="1106" t="n"/>
      <c r="Z205" s="1106" t="n"/>
      <c r="AA205" s="144" t="n"/>
      <c r="AB205" s="1106" t="n"/>
      <c r="AC205" s="1106" t="n"/>
      <c r="AD205" s="1106" t="n"/>
      <c r="AE205" s="1106" t="n"/>
      <c r="AF205" s="1106" t="n"/>
      <c r="AG205" s="1106" t="n"/>
      <c r="AH205" s="144" t="n"/>
      <c r="AI205" s="1106" t="n"/>
      <c r="AJ205" s="1106" t="n"/>
      <c r="AK205" s="1106" t="n"/>
      <c r="AL205" s="1106" t="n"/>
      <c r="AM205" s="1106" t="n"/>
      <c r="AN205" s="1106" t="n"/>
      <c r="AO205" s="1106" t="n"/>
      <c r="AP205" s="1106" t="n"/>
      <c r="AQ205" s="1106" t="n"/>
      <c r="AR205" s="1106" t="n"/>
      <c r="AS205" s="1106" t="n"/>
      <c r="AT205" s="1106" t="n"/>
      <c r="AU205" s="1106" t="n"/>
      <c r="AV205" s="1106" t="n"/>
      <c r="AW205" s="1106" t="n"/>
      <c r="AX205" s="1106" t="n"/>
      <c r="AY205" s="1106" t="n"/>
      <c r="AZ205" s="144" t="n"/>
      <c r="BA205" s="1106" t="n"/>
      <c r="BB205" s="1106" t="n"/>
      <c r="BC205" s="1106" t="n"/>
      <c r="BD205" s="1106" t="n"/>
      <c r="BE205" s="1106" t="n"/>
      <c r="BF205" s="1106" t="n"/>
      <c r="BG205" s="1106" t="n"/>
      <c r="BH205" s="1106" t="n"/>
      <c r="BI205" s="1106" t="n"/>
      <c r="BJ205" s="1106" t="n"/>
      <c r="BK205" s="1106" t="n"/>
      <c r="BL205" s="1106" t="n"/>
      <c r="BM205" s="1106" t="n"/>
      <c r="BN205" s="1106" t="n"/>
      <c r="BO205" s="1106" t="n"/>
      <c r="BP205" s="1106" t="n"/>
      <c r="BQ205" s="1106" t="n"/>
      <c r="BR205" s="1106" t="n"/>
      <c r="BS205" s="1106" t="n"/>
      <c r="BT205" s="1106" t="n"/>
      <c r="BU205" s="1106" t="n"/>
      <c r="BV205" s="1106" t="n"/>
      <c r="BW205" s="1106" t="n"/>
      <c r="BX205" s="1106" t="n"/>
      <c r="BY205" s="1106" t="n"/>
      <c r="BZ205" s="1106" t="n"/>
      <c r="CA205" s="1106" t="n"/>
      <c r="CB205" s="1106" t="n"/>
      <c r="CC205" s="1106" t="n"/>
      <c r="CD205" s="1106" t="n"/>
      <c r="CE205" s="1106" t="n"/>
      <c r="CF205" s="1106" t="n"/>
      <c r="CG205" s="1106" t="n"/>
      <c r="CH205" s="1106" t="n"/>
      <c r="CI205" s="1106" t="n"/>
      <c r="CJ205" s="1106" t="n"/>
      <c r="CK205" s="1106" t="n"/>
      <c r="CL205" s="1106" t="n"/>
      <c r="CM205" s="1106" t="n"/>
      <c r="CN205" s="1106" t="n"/>
      <c r="CO205" s="1106" t="n"/>
      <c r="CP205" s="1106" t="n"/>
      <c r="CQ205" s="1106" t="n"/>
      <c r="CR205" s="1106" t="n"/>
      <c r="CS205" s="1106" t="n"/>
      <c r="CT205" s="1106" t="n"/>
      <c r="CU205" s="1106" t="n"/>
      <c r="CV205" s="1106" t="n"/>
      <c r="CW205" s="1106" t="n"/>
      <c r="CX205" s="1106" t="n"/>
      <c r="CY205" s="1106" t="n"/>
      <c r="CZ205" s="1106" t="n"/>
      <c r="DA205" s="1106" t="n"/>
      <c r="DB205" s="1106" t="n"/>
      <c r="DC205" s="1106" t="n"/>
      <c r="DD205" s="1106" t="n"/>
      <c r="DE205" s="1106" t="n"/>
      <c r="DF205" s="1106" t="n"/>
      <c r="DG205" s="1106" t="n"/>
      <c r="DH205" s="1106" t="n"/>
      <c r="DI205" s="1106" t="n"/>
    </row>
    <row r="206" ht="13.5" customHeight="1" s="1178">
      <c r="A206" s="1106" t="n"/>
      <c r="B206" s="1106" t="n"/>
      <c r="C206" s="1106" t="n"/>
      <c r="D206" s="1106" t="n"/>
      <c r="E206" s="1106" t="n"/>
      <c r="F206" s="1106" t="n"/>
      <c r="G206" s="144" t="n"/>
      <c r="H206" s="1106" t="n"/>
      <c r="I206" s="1106" t="n"/>
      <c r="J206" s="1106" t="n"/>
      <c r="K206" s="1106" t="n"/>
      <c r="L206" s="1106" t="n"/>
      <c r="M206" s="1106" t="n"/>
      <c r="N206" s="1106" t="n"/>
      <c r="O206" s="1106" t="n"/>
      <c r="P206" s="1106" t="n"/>
      <c r="Q206" s="1106" t="n"/>
      <c r="R206" s="1106" t="n"/>
      <c r="S206" s="1106" t="n"/>
      <c r="T206" s="230" t="n"/>
      <c r="U206" s="1106" t="n"/>
      <c r="V206" s="1106" t="n"/>
      <c r="W206" s="1106" t="n"/>
      <c r="X206" s="1106" t="n"/>
      <c r="Y206" s="1106" t="n"/>
      <c r="Z206" s="1106" t="n"/>
      <c r="AA206" s="144" t="n"/>
      <c r="AB206" s="1106" t="n"/>
      <c r="AC206" s="1106" t="n"/>
      <c r="AD206" s="1106" t="n"/>
      <c r="AE206" s="1106" t="n"/>
      <c r="AF206" s="1106" t="n"/>
      <c r="AG206" s="1106" t="n"/>
      <c r="AH206" s="144" t="n"/>
      <c r="AI206" s="1106" t="n"/>
      <c r="AJ206" s="1106" t="n"/>
      <c r="AK206" s="1106" t="n"/>
      <c r="AL206" s="1106" t="n"/>
      <c r="AM206" s="1106" t="n"/>
      <c r="AN206" s="1106" t="n"/>
      <c r="AO206" s="1106" t="n"/>
      <c r="AP206" s="1106" t="n"/>
      <c r="AQ206" s="1106" t="n"/>
      <c r="AR206" s="1106" t="n"/>
      <c r="AS206" s="1106" t="n"/>
      <c r="AT206" s="1106" t="n"/>
      <c r="AU206" s="1106" t="n"/>
      <c r="AV206" s="1106" t="n"/>
      <c r="AW206" s="1106" t="n"/>
      <c r="AX206" s="1106" t="n"/>
      <c r="AY206" s="1106" t="n"/>
      <c r="AZ206" s="144" t="n"/>
      <c r="BA206" s="1106" t="n"/>
      <c r="BB206" s="1106" t="n"/>
      <c r="BC206" s="1106" t="n"/>
      <c r="BD206" s="1106" t="n"/>
      <c r="BE206" s="1106" t="n"/>
      <c r="BF206" s="1106" t="n"/>
      <c r="BG206" s="1106" t="n"/>
      <c r="BH206" s="1106" t="n"/>
      <c r="BI206" s="1106" t="n"/>
      <c r="BJ206" s="1106" t="n"/>
      <c r="BK206" s="1106" t="n"/>
      <c r="BL206" s="1106" t="n"/>
      <c r="BM206" s="1106" t="n"/>
      <c r="BN206" s="1106" t="n"/>
      <c r="BO206" s="1106" t="n"/>
      <c r="BP206" s="1106" t="n"/>
      <c r="BQ206" s="1106" t="n"/>
      <c r="BR206" s="1106" t="n"/>
      <c r="BS206" s="1106" t="n"/>
      <c r="BT206" s="1106" t="n"/>
      <c r="BU206" s="1106" t="n"/>
      <c r="BV206" s="1106" t="n"/>
      <c r="BW206" s="1106" t="n"/>
      <c r="BX206" s="1106" t="n"/>
      <c r="BY206" s="1106" t="n"/>
      <c r="BZ206" s="1106" t="n"/>
      <c r="CA206" s="1106" t="n"/>
      <c r="CB206" s="1106" t="n"/>
      <c r="CC206" s="1106" t="n"/>
      <c r="CD206" s="1106" t="n"/>
      <c r="CE206" s="1106" t="n"/>
      <c r="CF206" s="1106" t="n"/>
      <c r="CG206" s="1106" t="n"/>
      <c r="CH206" s="1106" t="n"/>
      <c r="CI206" s="1106" t="n"/>
      <c r="CJ206" s="1106" t="n"/>
      <c r="CK206" s="1106" t="n"/>
      <c r="CL206" s="1106" t="n"/>
      <c r="CM206" s="1106" t="n"/>
      <c r="CN206" s="1106" t="n"/>
      <c r="CO206" s="1106" t="n"/>
      <c r="CP206" s="1106" t="n"/>
      <c r="CQ206" s="1106" t="n"/>
      <c r="CR206" s="1106" t="n"/>
      <c r="CS206" s="1106" t="n"/>
      <c r="CT206" s="1106" t="n"/>
      <c r="CU206" s="1106" t="n"/>
      <c r="CV206" s="1106" t="n"/>
      <c r="CW206" s="1106" t="n"/>
      <c r="CX206" s="1106" t="n"/>
      <c r="CY206" s="1106" t="n"/>
      <c r="CZ206" s="1106" t="n"/>
      <c r="DA206" s="1106" t="n"/>
      <c r="DB206" s="1106" t="n"/>
      <c r="DC206" s="1106" t="n"/>
      <c r="DD206" s="1106" t="n"/>
      <c r="DE206" s="1106" t="n"/>
      <c r="DF206" s="1106" t="n"/>
      <c r="DG206" s="1106" t="n"/>
      <c r="DH206" s="1106" t="n"/>
      <c r="DI206" s="1106" t="n"/>
    </row>
    <row r="207" ht="13.5" customHeight="1" s="1178">
      <c r="A207" s="1106" t="n"/>
      <c r="B207" s="1106" t="n"/>
      <c r="C207" s="1106" t="n"/>
      <c r="D207" s="1106" t="n"/>
      <c r="E207" s="1106" t="n"/>
      <c r="F207" s="1106" t="n"/>
      <c r="G207" s="144" t="n"/>
      <c r="H207" s="1106" t="n"/>
      <c r="I207" s="1106" t="n"/>
      <c r="J207" s="1106" t="n"/>
      <c r="K207" s="1106" t="n"/>
      <c r="L207" s="1106" t="n"/>
      <c r="M207" s="1106" t="n"/>
      <c r="N207" s="1106" t="n"/>
      <c r="O207" s="1106" t="n"/>
      <c r="P207" s="1106" t="n"/>
      <c r="Q207" s="1106" t="n"/>
      <c r="R207" s="1106" t="n"/>
      <c r="S207" s="1106" t="n"/>
      <c r="T207" s="230" t="n"/>
      <c r="U207" s="1106" t="n"/>
      <c r="V207" s="1106" t="n"/>
      <c r="W207" s="1106" t="n"/>
      <c r="X207" s="1106" t="n"/>
      <c r="Y207" s="1106" t="n"/>
      <c r="Z207" s="1106" t="n"/>
      <c r="AA207" s="144" t="n"/>
      <c r="AB207" s="1106" t="n"/>
      <c r="AC207" s="1106" t="n"/>
      <c r="AD207" s="1106" t="n"/>
      <c r="AE207" s="1106" t="n"/>
      <c r="AF207" s="1106" t="n"/>
      <c r="AG207" s="1106" t="n"/>
      <c r="AH207" s="144" t="n"/>
      <c r="AI207" s="1106" t="n"/>
      <c r="AJ207" s="1106" t="n"/>
      <c r="AK207" s="1106" t="n"/>
      <c r="AL207" s="1106" t="n"/>
      <c r="AM207" s="1106" t="n"/>
      <c r="AN207" s="1106" t="n"/>
      <c r="AO207" s="1106" t="n"/>
      <c r="AP207" s="1106" t="n"/>
      <c r="AQ207" s="1106" t="n"/>
      <c r="AR207" s="1106" t="n"/>
      <c r="AS207" s="1106" t="n"/>
      <c r="AT207" s="1106" t="n"/>
      <c r="AU207" s="1106" t="n"/>
      <c r="AV207" s="1106" t="n"/>
      <c r="AW207" s="1106" t="n"/>
      <c r="AX207" s="1106" t="n"/>
      <c r="AY207" s="1106" t="n"/>
      <c r="AZ207" s="144" t="n"/>
      <c r="BA207" s="1106" t="n"/>
      <c r="BB207" s="1106" t="n"/>
      <c r="BC207" s="1106" t="n"/>
      <c r="BD207" s="1106" t="n"/>
      <c r="BE207" s="1106" t="n"/>
      <c r="BF207" s="1106" t="n"/>
      <c r="BG207" s="1106" t="n"/>
      <c r="BH207" s="1106" t="n"/>
      <c r="BI207" s="1106" t="n"/>
      <c r="BJ207" s="1106" t="n"/>
      <c r="BK207" s="1106" t="n"/>
      <c r="BL207" s="1106" t="n"/>
      <c r="BM207" s="1106" t="n"/>
      <c r="BN207" s="1106" t="n"/>
      <c r="BO207" s="1106" t="n"/>
      <c r="BP207" s="1106" t="n"/>
      <c r="BQ207" s="1106" t="n"/>
      <c r="BR207" s="1106" t="n"/>
      <c r="BS207" s="1106" t="n"/>
      <c r="BT207" s="1106" t="n"/>
      <c r="BU207" s="1106" t="n"/>
      <c r="BV207" s="1106" t="n"/>
      <c r="BW207" s="1106" t="n"/>
      <c r="BX207" s="1106" t="n"/>
      <c r="BY207" s="1106" t="n"/>
      <c r="BZ207" s="1106" t="n"/>
      <c r="CA207" s="1106" t="n"/>
      <c r="CB207" s="1106" t="n"/>
      <c r="CC207" s="1106" t="n"/>
      <c r="CD207" s="1106" t="n"/>
      <c r="CE207" s="1106" t="n"/>
      <c r="CF207" s="1106" t="n"/>
      <c r="CG207" s="1106" t="n"/>
      <c r="CH207" s="1106" t="n"/>
      <c r="CI207" s="1106" t="n"/>
      <c r="CJ207" s="1106" t="n"/>
      <c r="CK207" s="1106" t="n"/>
      <c r="CL207" s="1106" t="n"/>
      <c r="CM207" s="1106" t="n"/>
      <c r="CN207" s="1106" t="n"/>
      <c r="CO207" s="1106" t="n"/>
      <c r="CP207" s="1106" t="n"/>
      <c r="CQ207" s="1106" t="n"/>
      <c r="CR207" s="1106" t="n"/>
      <c r="CS207" s="1106" t="n"/>
      <c r="CT207" s="1106" t="n"/>
      <c r="CU207" s="1106" t="n"/>
      <c r="CV207" s="1106" t="n"/>
      <c r="CW207" s="1106" t="n"/>
      <c r="CX207" s="1106" t="n"/>
      <c r="CY207" s="1106" t="n"/>
      <c r="CZ207" s="1106" t="n"/>
      <c r="DA207" s="1106" t="n"/>
      <c r="DB207" s="1106" t="n"/>
      <c r="DC207" s="1106" t="n"/>
      <c r="DD207" s="1106" t="n"/>
      <c r="DE207" s="1106" t="n"/>
      <c r="DF207" s="1106" t="n"/>
      <c r="DG207" s="1106" t="n"/>
      <c r="DH207" s="1106" t="n"/>
      <c r="DI207" s="1106" t="n"/>
    </row>
    <row r="208" ht="13.5" customHeight="1" s="1178">
      <c r="A208" s="1106" t="n"/>
      <c r="B208" s="1106" t="n"/>
      <c r="C208" s="1106" t="n"/>
      <c r="D208" s="1106" t="n"/>
      <c r="E208" s="1106" t="n"/>
      <c r="F208" s="1106" t="n"/>
      <c r="G208" s="144" t="n"/>
      <c r="H208" s="1106" t="n"/>
      <c r="I208" s="1106" t="n"/>
      <c r="J208" s="1106" t="n"/>
      <c r="K208" s="1106" t="n"/>
      <c r="L208" s="1106" t="n"/>
      <c r="M208" s="1106" t="n"/>
      <c r="N208" s="1106" t="n"/>
      <c r="O208" s="1106" t="n"/>
      <c r="P208" s="1106" t="n"/>
      <c r="Q208" s="1106" t="n"/>
      <c r="R208" s="1106" t="n"/>
      <c r="S208" s="1106" t="n"/>
      <c r="T208" s="230" t="n"/>
      <c r="U208" s="1106" t="n"/>
      <c r="V208" s="1106" t="n"/>
      <c r="W208" s="1106" t="n"/>
      <c r="X208" s="1106" t="n"/>
      <c r="Y208" s="1106" t="n"/>
      <c r="Z208" s="1106" t="n"/>
      <c r="AA208" s="144" t="n"/>
      <c r="AB208" s="1106" t="n"/>
      <c r="AC208" s="1106" t="n"/>
      <c r="AD208" s="1106" t="n"/>
      <c r="AE208" s="1106" t="n"/>
      <c r="AF208" s="1106" t="n"/>
      <c r="AG208" s="1106" t="n"/>
      <c r="AH208" s="144" t="n"/>
      <c r="AI208" s="1106" t="n"/>
      <c r="AJ208" s="1106" t="n"/>
      <c r="AK208" s="1106" t="n"/>
      <c r="AL208" s="1106" t="n"/>
      <c r="AM208" s="1106" t="n"/>
      <c r="AN208" s="1106" t="n"/>
      <c r="AO208" s="1106" t="n"/>
      <c r="AP208" s="1106" t="n"/>
      <c r="AQ208" s="1106" t="n"/>
      <c r="AR208" s="1106" t="n"/>
      <c r="AS208" s="1106" t="n"/>
      <c r="AT208" s="1106" t="n"/>
      <c r="AU208" s="1106" t="n"/>
      <c r="AV208" s="1106" t="n"/>
      <c r="AW208" s="1106" t="n"/>
      <c r="AX208" s="1106" t="n"/>
      <c r="AY208" s="1106" t="n"/>
      <c r="AZ208" s="144" t="n"/>
      <c r="BA208" s="1106" t="n"/>
      <c r="BB208" s="1106" t="n"/>
      <c r="BC208" s="1106" t="n"/>
      <c r="BD208" s="1106" t="n"/>
      <c r="BE208" s="1106" t="n"/>
      <c r="BF208" s="1106" t="n"/>
      <c r="BG208" s="1106" t="n"/>
      <c r="BH208" s="1106" t="n"/>
      <c r="BI208" s="1106" t="n"/>
      <c r="BJ208" s="1106" t="n"/>
      <c r="BK208" s="1106" t="n"/>
      <c r="BL208" s="1106" t="n"/>
      <c r="BM208" s="1106" t="n"/>
      <c r="BN208" s="1106" t="n"/>
      <c r="BO208" s="1106" t="n"/>
      <c r="BP208" s="1106" t="n"/>
      <c r="BQ208" s="1106" t="n"/>
      <c r="BR208" s="1106" t="n"/>
      <c r="BS208" s="1106" t="n"/>
      <c r="BT208" s="1106" t="n"/>
      <c r="BU208" s="1106" t="n"/>
      <c r="BV208" s="1106" t="n"/>
      <c r="BW208" s="1106" t="n"/>
      <c r="BX208" s="1106" t="n"/>
      <c r="BY208" s="1106" t="n"/>
      <c r="BZ208" s="1106" t="n"/>
      <c r="CA208" s="1106" t="n"/>
      <c r="CB208" s="1106" t="n"/>
      <c r="CC208" s="1106" t="n"/>
      <c r="CD208" s="1106" t="n"/>
      <c r="CE208" s="1106" t="n"/>
      <c r="CF208" s="1106" t="n"/>
      <c r="CG208" s="1106" t="n"/>
      <c r="CH208" s="1106" t="n"/>
      <c r="CI208" s="1106" t="n"/>
      <c r="CJ208" s="1106" t="n"/>
      <c r="CK208" s="1106" t="n"/>
      <c r="CL208" s="1106" t="n"/>
      <c r="CM208" s="1106" t="n"/>
      <c r="CN208" s="1106" t="n"/>
      <c r="CO208" s="1106" t="n"/>
      <c r="CP208" s="1106" t="n"/>
      <c r="CQ208" s="1106" t="n"/>
      <c r="CR208" s="1106" t="n"/>
      <c r="CS208" s="1106" t="n"/>
      <c r="CT208" s="1106" t="n"/>
      <c r="CU208" s="1106" t="n"/>
      <c r="CV208" s="1106" t="n"/>
      <c r="CW208" s="1106" t="n"/>
      <c r="CX208" s="1106" t="n"/>
      <c r="CY208" s="1106" t="n"/>
      <c r="CZ208" s="1106" t="n"/>
      <c r="DA208" s="1106" t="n"/>
      <c r="DB208" s="1106" t="n"/>
      <c r="DC208" s="1106" t="n"/>
      <c r="DD208" s="1106" t="n"/>
      <c r="DE208" s="1106" t="n"/>
      <c r="DF208" s="1106" t="n"/>
      <c r="DG208" s="1106" t="n"/>
      <c r="DH208" s="1106" t="n"/>
      <c r="DI208" s="1106" t="n"/>
    </row>
    <row r="209" ht="13.5" customHeight="1" s="1178">
      <c r="A209" s="1106" t="n"/>
      <c r="B209" s="1106" t="n"/>
      <c r="C209" s="1106" t="n"/>
      <c r="D209" s="1106" t="n"/>
      <c r="E209" s="1106" t="n"/>
      <c r="F209" s="1106" t="n"/>
      <c r="G209" s="144" t="n"/>
      <c r="H209" s="1106" t="n"/>
      <c r="I209" s="1106" t="n"/>
      <c r="J209" s="1106" t="n"/>
      <c r="K209" s="1106" t="n"/>
      <c r="L209" s="1106" t="n"/>
      <c r="M209" s="1106" t="n"/>
      <c r="N209" s="1106" t="n"/>
      <c r="O209" s="1106" t="n"/>
      <c r="P209" s="1106" t="n"/>
      <c r="Q209" s="1106" t="n"/>
      <c r="R209" s="1106" t="n"/>
      <c r="S209" s="1106" t="n"/>
      <c r="T209" s="230" t="n"/>
      <c r="U209" s="1106" t="n"/>
      <c r="V209" s="1106" t="n"/>
      <c r="W209" s="1106" t="n"/>
      <c r="X209" s="1106" t="n"/>
      <c r="Y209" s="1106" t="n"/>
      <c r="Z209" s="1106" t="n"/>
      <c r="AA209" s="144" t="n"/>
      <c r="AB209" s="1106" t="n"/>
      <c r="AC209" s="1106" t="n"/>
      <c r="AD209" s="1106" t="n"/>
      <c r="AE209" s="1106" t="n"/>
      <c r="AF209" s="1106" t="n"/>
      <c r="AG209" s="1106" t="n"/>
      <c r="AH209" s="144" t="n"/>
      <c r="AI209" s="1106" t="n"/>
      <c r="AJ209" s="1106" t="n"/>
      <c r="AK209" s="1106" t="n"/>
      <c r="AL209" s="1106" t="n"/>
      <c r="AM209" s="1106" t="n"/>
      <c r="AN209" s="1106" t="n"/>
      <c r="AO209" s="1106" t="n"/>
      <c r="AP209" s="1106" t="n"/>
      <c r="AQ209" s="1106" t="n"/>
      <c r="AR209" s="1106" t="n"/>
      <c r="AS209" s="1106" t="n"/>
      <c r="AT209" s="1106" t="n"/>
      <c r="AU209" s="1106" t="n"/>
      <c r="AV209" s="1106" t="n"/>
      <c r="AW209" s="1106" t="n"/>
      <c r="AX209" s="1106" t="n"/>
      <c r="AY209" s="1106" t="n"/>
      <c r="AZ209" s="144" t="n"/>
      <c r="BA209" s="1106" t="n"/>
      <c r="BB209" s="1106" t="n"/>
      <c r="BC209" s="1106" t="n"/>
      <c r="BD209" s="1106" t="n"/>
      <c r="BE209" s="1106" t="n"/>
      <c r="BF209" s="1106" t="n"/>
      <c r="BG209" s="1106" t="n"/>
      <c r="BH209" s="1106" t="n"/>
      <c r="BI209" s="1106" t="n"/>
      <c r="BJ209" s="1106" t="n"/>
      <c r="BK209" s="1106" t="n"/>
      <c r="BL209" s="1106" t="n"/>
      <c r="BM209" s="1106" t="n"/>
      <c r="BN209" s="1106" t="n"/>
      <c r="BO209" s="1106" t="n"/>
      <c r="BP209" s="1106" t="n"/>
      <c r="BQ209" s="1106" t="n"/>
      <c r="BR209" s="1106" t="n"/>
      <c r="BS209" s="1106" t="n"/>
      <c r="BT209" s="1106" t="n"/>
      <c r="BU209" s="1106" t="n"/>
      <c r="BV209" s="1106" t="n"/>
      <c r="BW209" s="1106" t="n"/>
      <c r="BX209" s="1106" t="n"/>
      <c r="BY209" s="1106" t="n"/>
      <c r="BZ209" s="1106" t="n"/>
      <c r="CA209" s="1106" t="n"/>
      <c r="CB209" s="1106" t="n"/>
      <c r="CC209" s="1106" t="n"/>
      <c r="CD209" s="1106" t="n"/>
      <c r="CE209" s="1106" t="n"/>
      <c r="CF209" s="1106" t="n"/>
      <c r="CG209" s="1106" t="n"/>
      <c r="CH209" s="1106" t="n"/>
      <c r="CI209" s="1106" t="n"/>
      <c r="CJ209" s="1106" t="n"/>
      <c r="CK209" s="1106" t="n"/>
      <c r="CL209" s="1106" t="n"/>
      <c r="CM209" s="1106" t="n"/>
      <c r="CN209" s="1106" t="n"/>
      <c r="CO209" s="1106" t="n"/>
      <c r="CP209" s="1106" t="n"/>
      <c r="CQ209" s="1106" t="n"/>
      <c r="CR209" s="1106" t="n"/>
      <c r="CS209" s="1106" t="n"/>
      <c r="CT209" s="1106" t="n"/>
      <c r="CU209" s="1106" t="n"/>
      <c r="CV209" s="1106" t="n"/>
      <c r="CW209" s="1106" t="n"/>
      <c r="CX209" s="1106" t="n"/>
      <c r="CY209" s="1106" t="n"/>
      <c r="CZ209" s="1106" t="n"/>
      <c r="DA209" s="1106" t="n"/>
      <c r="DB209" s="1106" t="n"/>
      <c r="DC209" s="1106" t="n"/>
      <c r="DD209" s="1106" t="n"/>
      <c r="DE209" s="1106" t="n"/>
      <c r="DF209" s="1106" t="n"/>
      <c r="DG209" s="1106" t="n"/>
      <c r="DH209" s="1106" t="n"/>
      <c r="DI209" s="1106" t="n"/>
    </row>
    <row r="210" ht="13.5" customHeight="1" s="1178">
      <c r="A210" s="1106" t="n"/>
      <c r="B210" s="1106" t="n"/>
      <c r="C210" s="1106" t="n"/>
      <c r="D210" s="1106" t="n"/>
      <c r="E210" s="1106" t="n"/>
      <c r="F210" s="1106" t="n"/>
      <c r="G210" s="144" t="n"/>
      <c r="H210" s="1106" t="n"/>
      <c r="I210" s="1106" t="n"/>
      <c r="J210" s="1106" t="n"/>
      <c r="K210" s="1106" t="n"/>
      <c r="L210" s="1106" t="n"/>
      <c r="M210" s="1106" t="n"/>
      <c r="N210" s="1106" t="n"/>
      <c r="O210" s="1106" t="n"/>
      <c r="P210" s="1106" t="n"/>
      <c r="Q210" s="1106" t="n"/>
      <c r="R210" s="1106" t="n"/>
      <c r="S210" s="1106" t="n"/>
      <c r="T210" s="230" t="n"/>
      <c r="U210" s="1106" t="n"/>
      <c r="V210" s="1106" t="n"/>
      <c r="W210" s="1106" t="n"/>
      <c r="X210" s="1106" t="n"/>
      <c r="Y210" s="1106" t="n"/>
      <c r="Z210" s="1106" t="n"/>
      <c r="AA210" s="144" t="n"/>
      <c r="AB210" s="1106" t="n"/>
      <c r="AC210" s="1106" t="n"/>
      <c r="AD210" s="1106" t="n"/>
      <c r="AE210" s="1106" t="n"/>
      <c r="AF210" s="1106" t="n"/>
      <c r="AG210" s="1106" t="n"/>
      <c r="AH210" s="144" t="n"/>
      <c r="AI210" s="1106" t="n"/>
      <c r="AJ210" s="1106" t="n"/>
      <c r="AK210" s="1106" t="n"/>
      <c r="AL210" s="1106" t="n"/>
      <c r="AM210" s="1106" t="n"/>
      <c r="AN210" s="1106" t="n"/>
      <c r="AO210" s="1106" t="n"/>
      <c r="AP210" s="1106" t="n"/>
      <c r="AQ210" s="1106" t="n"/>
      <c r="AR210" s="1106" t="n"/>
      <c r="AS210" s="1106" t="n"/>
      <c r="AT210" s="1106" t="n"/>
      <c r="AU210" s="1106" t="n"/>
      <c r="AV210" s="1106" t="n"/>
      <c r="AW210" s="1106" t="n"/>
      <c r="AX210" s="1106" t="n"/>
      <c r="AY210" s="1106" t="n"/>
      <c r="AZ210" s="144" t="n"/>
      <c r="BA210" s="1106" t="n"/>
      <c r="BB210" s="1106" t="n"/>
      <c r="BC210" s="1106" t="n"/>
      <c r="BD210" s="1106" t="n"/>
      <c r="BE210" s="1106" t="n"/>
      <c r="BF210" s="1106" t="n"/>
      <c r="BG210" s="1106" t="n"/>
      <c r="BH210" s="1106" t="n"/>
      <c r="BI210" s="1106" t="n"/>
      <c r="BJ210" s="1106" t="n"/>
      <c r="BK210" s="1106" t="n"/>
      <c r="BL210" s="1106" t="n"/>
      <c r="BM210" s="1106" t="n"/>
      <c r="BN210" s="1106" t="n"/>
      <c r="BO210" s="1106" t="n"/>
      <c r="BP210" s="1106" t="n"/>
      <c r="BQ210" s="1106" t="n"/>
      <c r="BR210" s="1106" t="n"/>
      <c r="BS210" s="1106" t="n"/>
      <c r="BT210" s="1106" t="n"/>
      <c r="BU210" s="1106" t="n"/>
      <c r="BV210" s="1106" t="n"/>
      <c r="BW210" s="1106" t="n"/>
      <c r="BX210" s="1106" t="n"/>
      <c r="BY210" s="1106" t="n"/>
      <c r="BZ210" s="1106" t="n"/>
      <c r="CA210" s="1106" t="n"/>
      <c r="CB210" s="1106" t="n"/>
      <c r="CC210" s="1106" t="n"/>
      <c r="CD210" s="1106" t="n"/>
      <c r="CE210" s="1106" t="n"/>
      <c r="CF210" s="1106" t="n"/>
      <c r="CG210" s="1106" t="n"/>
      <c r="CH210" s="1106" t="n"/>
      <c r="CI210" s="1106" t="n"/>
      <c r="CJ210" s="1106" t="n"/>
      <c r="CK210" s="1106" t="n"/>
      <c r="CL210" s="1106" t="n"/>
      <c r="CM210" s="1106" t="n"/>
      <c r="CN210" s="1106" t="n"/>
      <c r="CO210" s="1106" t="n"/>
      <c r="CP210" s="1106" t="n"/>
      <c r="CQ210" s="1106" t="n"/>
      <c r="CR210" s="1106" t="n"/>
      <c r="CS210" s="1106" t="n"/>
      <c r="CT210" s="1106" t="n"/>
      <c r="CU210" s="1106" t="n"/>
      <c r="CV210" s="1106" t="n"/>
      <c r="CW210" s="1106" t="n"/>
      <c r="CX210" s="1106" t="n"/>
      <c r="CY210" s="1106" t="n"/>
      <c r="CZ210" s="1106" t="n"/>
      <c r="DA210" s="1106" t="n"/>
      <c r="DB210" s="1106" t="n"/>
      <c r="DC210" s="1106" t="n"/>
      <c r="DD210" s="1106" t="n"/>
      <c r="DE210" s="1106" t="n"/>
      <c r="DF210" s="1106" t="n"/>
      <c r="DG210" s="1106" t="n"/>
      <c r="DH210" s="1106" t="n"/>
      <c r="DI210" s="1106" t="n"/>
    </row>
    <row r="211" ht="13.5" customHeight="1" s="1178">
      <c r="A211" s="1106" t="n"/>
      <c r="B211" s="1106" t="n"/>
      <c r="C211" s="1106" t="n"/>
      <c r="D211" s="1106" t="n"/>
      <c r="E211" s="1106" t="n"/>
      <c r="F211" s="1106" t="n"/>
      <c r="G211" s="144" t="n"/>
      <c r="H211" s="1106" t="n"/>
      <c r="I211" s="1106" t="n"/>
      <c r="J211" s="1106" t="n"/>
      <c r="K211" s="1106" t="n"/>
      <c r="L211" s="1106" t="n"/>
      <c r="M211" s="1106" t="n"/>
      <c r="N211" s="1106" t="n"/>
      <c r="O211" s="1106" t="n"/>
      <c r="P211" s="1106" t="n"/>
      <c r="Q211" s="1106" t="n"/>
      <c r="R211" s="1106" t="n"/>
      <c r="S211" s="1106" t="n"/>
      <c r="T211" s="230" t="n"/>
      <c r="U211" s="1106" t="n"/>
      <c r="V211" s="1106" t="n"/>
      <c r="W211" s="1106" t="n"/>
      <c r="X211" s="1106" t="n"/>
      <c r="Y211" s="1106" t="n"/>
      <c r="Z211" s="1106" t="n"/>
      <c r="AA211" s="144" t="n"/>
      <c r="AB211" s="1106" t="n"/>
      <c r="AC211" s="1106" t="n"/>
      <c r="AD211" s="1106" t="n"/>
      <c r="AE211" s="1106" t="n"/>
      <c r="AF211" s="1106" t="n"/>
      <c r="AG211" s="1106" t="n"/>
      <c r="AH211" s="144" t="n"/>
      <c r="AI211" s="1106" t="n"/>
      <c r="AJ211" s="1106" t="n"/>
      <c r="AK211" s="1106" t="n"/>
      <c r="AL211" s="1106" t="n"/>
      <c r="AM211" s="1106" t="n"/>
      <c r="AN211" s="1106" t="n"/>
      <c r="AO211" s="1106" t="n"/>
      <c r="AP211" s="1106" t="n"/>
      <c r="AQ211" s="1106" t="n"/>
      <c r="AR211" s="1106" t="n"/>
      <c r="AS211" s="1106" t="n"/>
      <c r="AT211" s="1106" t="n"/>
      <c r="AU211" s="1106" t="n"/>
      <c r="AV211" s="1106" t="n"/>
      <c r="AW211" s="1106" t="n"/>
      <c r="AX211" s="1106" t="n"/>
      <c r="AY211" s="1106" t="n"/>
      <c r="AZ211" s="144" t="n"/>
      <c r="BA211" s="1106" t="n"/>
      <c r="BB211" s="1106" t="n"/>
      <c r="BC211" s="1106" t="n"/>
      <c r="BD211" s="1106" t="n"/>
      <c r="BE211" s="1106" t="n"/>
      <c r="BF211" s="1106" t="n"/>
      <c r="BG211" s="1106" t="n"/>
      <c r="BH211" s="1106" t="n"/>
      <c r="BI211" s="1106" t="n"/>
      <c r="BJ211" s="1106" t="n"/>
      <c r="BK211" s="1106" t="n"/>
      <c r="BL211" s="1106" t="n"/>
      <c r="BM211" s="1106" t="n"/>
      <c r="BN211" s="1106" t="n"/>
      <c r="BO211" s="1106" t="n"/>
      <c r="BP211" s="1106" t="n"/>
      <c r="BQ211" s="1106" t="n"/>
      <c r="BR211" s="1106" t="n"/>
      <c r="BS211" s="1106" t="n"/>
      <c r="BT211" s="1106" t="n"/>
      <c r="BU211" s="1106" t="n"/>
      <c r="BV211" s="1106" t="n"/>
      <c r="BW211" s="1106" t="n"/>
      <c r="BX211" s="1106" t="n"/>
      <c r="BY211" s="1106" t="n"/>
      <c r="BZ211" s="1106" t="n"/>
      <c r="CA211" s="1106" t="n"/>
      <c r="CB211" s="1106" t="n"/>
      <c r="CC211" s="1106" t="n"/>
      <c r="CD211" s="1106" t="n"/>
      <c r="CE211" s="1106" t="n"/>
      <c r="CF211" s="1106" t="n"/>
      <c r="CG211" s="1106" t="n"/>
      <c r="CH211" s="1106" t="n"/>
      <c r="CI211" s="1106" t="n"/>
      <c r="CJ211" s="1106" t="n"/>
      <c r="CK211" s="1106" t="n"/>
      <c r="CL211" s="1106" t="n"/>
      <c r="CM211" s="1106" t="n"/>
      <c r="CN211" s="1106" t="n"/>
      <c r="CO211" s="1106" t="n"/>
      <c r="CP211" s="1106" t="n"/>
      <c r="CQ211" s="1106" t="n"/>
      <c r="CR211" s="1106" t="n"/>
      <c r="CS211" s="1106" t="n"/>
      <c r="CT211" s="1106" t="n"/>
      <c r="CU211" s="1106" t="n"/>
      <c r="CV211" s="1106" t="n"/>
      <c r="CW211" s="1106" t="n"/>
      <c r="CX211" s="1106" t="n"/>
      <c r="CY211" s="1106" t="n"/>
      <c r="CZ211" s="1106" t="n"/>
      <c r="DA211" s="1106" t="n"/>
      <c r="DB211" s="1106" t="n"/>
      <c r="DC211" s="1106" t="n"/>
      <c r="DD211" s="1106" t="n"/>
      <c r="DE211" s="1106" t="n"/>
      <c r="DF211" s="1106" t="n"/>
      <c r="DG211" s="1106" t="n"/>
      <c r="DH211" s="1106" t="n"/>
      <c r="DI211" s="1106" t="n"/>
    </row>
    <row r="212" ht="13.5" customHeight="1" s="1178">
      <c r="A212" s="1106" t="n"/>
      <c r="B212" s="1106" t="n"/>
      <c r="C212" s="1106" t="n"/>
      <c r="D212" s="1106" t="n"/>
      <c r="E212" s="1106" t="n"/>
      <c r="F212" s="1106" t="n"/>
      <c r="G212" s="144" t="n"/>
      <c r="H212" s="1106" t="n"/>
      <c r="I212" s="1106" t="n"/>
      <c r="J212" s="1106" t="n"/>
      <c r="K212" s="1106" t="n"/>
      <c r="L212" s="1106" t="n"/>
      <c r="M212" s="1106" t="n"/>
      <c r="N212" s="1106" t="n"/>
      <c r="O212" s="1106" t="n"/>
      <c r="P212" s="1106" t="n"/>
      <c r="Q212" s="1106" t="n"/>
      <c r="R212" s="1106" t="n"/>
      <c r="S212" s="1106" t="n"/>
      <c r="T212" s="230" t="n"/>
      <c r="U212" s="1106" t="n"/>
      <c r="V212" s="1106" t="n"/>
      <c r="W212" s="1106" t="n"/>
      <c r="X212" s="1106" t="n"/>
      <c r="Y212" s="1106" t="n"/>
      <c r="Z212" s="1106" t="n"/>
      <c r="AA212" s="144" t="n"/>
      <c r="AB212" s="1106" t="n"/>
      <c r="AC212" s="1106" t="n"/>
      <c r="AD212" s="1106" t="n"/>
      <c r="AE212" s="1106" t="n"/>
      <c r="AF212" s="1106" t="n"/>
      <c r="AG212" s="1106" t="n"/>
      <c r="AH212" s="144" t="n"/>
      <c r="AI212" s="1106" t="n"/>
      <c r="AJ212" s="1106" t="n"/>
      <c r="AK212" s="1106" t="n"/>
      <c r="AL212" s="1106" t="n"/>
      <c r="AM212" s="1106" t="n"/>
      <c r="AN212" s="1106" t="n"/>
      <c r="AO212" s="1106" t="n"/>
      <c r="AP212" s="1106" t="n"/>
      <c r="AQ212" s="1106" t="n"/>
      <c r="AR212" s="1106" t="n"/>
      <c r="AS212" s="1106" t="n"/>
      <c r="AT212" s="1106" t="n"/>
      <c r="AU212" s="1106" t="n"/>
      <c r="AV212" s="1106" t="n"/>
      <c r="AW212" s="1106" t="n"/>
      <c r="AX212" s="1106" t="n"/>
      <c r="AY212" s="1106" t="n"/>
      <c r="AZ212" s="144" t="n"/>
      <c r="BA212" s="1106" t="n"/>
      <c r="BB212" s="1106" t="n"/>
      <c r="BC212" s="1106" t="n"/>
      <c r="BD212" s="1106" t="n"/>
      <c r="BE212" s="1106" t="n"/>
      <c r="BF212" s="1106" t="n"/>
      <c r="BG212" s="1106" t="n"/>
      <c r="BH212" s="1106" t="n"/>
      <c r="BI212" s="1106" t="n"/>
      <c r="BJ212" s="1106" t="n"/>
      <c r="BK212" s="1106" t="n"/>
      <c r="BL212" s="1106" t="n"/>
      <c r="BM212" s="1106" t="n"/>
      <c r="BN212" s="1106" t="n"/>
      <c r="BO212" s="1106" t="n"/>
      <c r="BP212" s="1106" t="n"/>
      <c r="BQ212" s="1106" t="n"/>
      <c r="BR212" s="1106" t="n"/>
      <c r="BS212" s="1106" t="n"/>
      <c r="BT212" s="1106" t="n"/>
      <c r="BU212" s="1106" t="n"/>
      <c r="BV212" s="1106" t="n"/>
      <c r="BW212" s="1106" t="n"/>
      <c r="BX212" s="1106" t="n"/>
      <c r="BY212" s="1106" t="n"/>
      <c r="BZ212" s="1106" t="n"/>
      <c r="CA212" s="1106" t="n"/>
      <c r="CB212" s="1106" t="n"/>
      <c r="CC212" s="1106" t="n"/>
      <c r="CD212" s="1106" t="n"/>
      <c r="CE212" s="1106" t="n"/>
      <c r="CF212" s="1106" t="n"/>
      <c r="CG212" s="1106" t="n"/>
      <c r="CH212" s="1106" t="n"/>
      <c r="CI212" s="1106" t="n"/>
      <c r="CJ212" s="1106" t="n"/>
      <c r="CK212" s="1106" t="n"/>
      <c r="CL212" s="1106" t="n"/>
      <c r="CM212" s="1106" t="n"/>
      <c r="CN212" s="1106" t="n"/>
      <c r="CO212" s="1106" t="n"/>
      <c r="CP212" s="1106" t="n"/>
      <c r="CQ212" s="1106" t="n"/>
      <c r="CR212" s="1106" t="n"/>
      <c r="CS212" s="1106" t="n"/>
      <c r="CT212" s="1106" t="n"/>
      <c r="CU212" s="1106" t="n"/>
      <c r="CV212" s="1106" t="n"/>
      <c r="CW212" s="1106" t="n"/>
      <c r="CX212" s="1106" t="n"/>
      <c r="CY212" s="1106" t="n"/>
      <c r="CZ212" s="1106" t="n"/>
      <c r="DA212" s="1106" t="n"/>
      <c r="DB212" s="1106" t="n"/>
      <c r="DC212" s="1106" t="n"/>
      <c r="DD212" s="1106" t="n"/>
      <c r="DE212" s="1106" t="n"/>
      <c r="DF212" s="1106" t="n"/>
      <c r="DG212" s="1106" t="n"/>
      <c r="DH212" s="1106" t="n"/>
      <c r="DI212" s="1106" t="n"/>
    </row>
    <row r="213" ht="13.5" customHeight="1" s="1178">
      <c r="A213" s="1106" t="n"/>
      <c r="B213" s="1106" t="n"/>
      <c r="C213" s="1106" t="n"/>
      <c r="D213" s="1106" t="n"/>
      <c r="E213" s="1106" t="n"/>
      <c r="F213" s="1106" t="n"/>
      <c r="G213" s="144" t="n"/>
      <c r="H213" s="1106" t="n"/>
      <c r="I213" s="1106" t="n"/>
      <c r="J213" s="1106" t="n"/>
      <c r="K213" s="1106" t="n"/>
      <c r="L213" s="1106" t="n"/>
      <c r="M213" s="1106" t="n"/>
      <c r="N213" s="1106" t="n"/>
      <c r="O213" s="1106" t="n"/>
      <c r="P213" s="1106" t="n"/>
      <c r="Q213" s="1106" t="n"/>
      <c r="R213" s="1106" t="n"/>
      <c r="S213" s="1106" t="n"/>
      <c r="T213" s="230" t="n"/>
      <c r="U213" s="1106" t="n"/>
      <c r="V213" s="1106" t="n"/>
      <c r="W213" s="1106" t="n"/>
      <c r="X213" s="1106" t="n"/>
      <c r="Y213" s="1106" t="n"/>
      <c r="Z213" s="1106" t="n"/>
      <c r="AA213" s="144" t="n"/>
      <c r="AB213" s="1106" t="n"/>
      <c r="AC213" s="1106" t="n"/>
      <c r="AD213" s="1106" t="n"/>
      <c r="AE213" s="1106" t="n"/>
      <c r="AF213" s="1106" t="n"/>
      <c r="AG213" s="1106" t="n"/>
      <c r="AH213" s="144" t="n"/>
      <c r="AI213" s="1106" t="n"/>
      <c r="AJ213" s="1106" t="n"/>
      <c r="AK213" s="1106" t="n"/>
      <c r="AL213" s="1106" t="n"/>
      <c r="AM213" s="1106" t="n"/>
      <c r="AN213" s="1106" t="n"/>
      <c r="AO213" s="1106" t="n"/>
      <c r="AP213" s="1106" t="n"/>
      <c r="AQ213" s="1106" t="n"/>
      <c r="AR213" s="1106" t="n"/>
      <c r="AS213" s="1106" t="n"/>
      <c r="AT213" s="1106" t="n"/>
      <c r="AU213" s="1106" t="n"/>
      <c r="AV213" s="1106" t="n"/>
      <c r="AW213" s="1106" t="n"/>
      <c r="AX213" s="1106" t="n"/>
      <c r="AY213" s="1106" t="n"/>
      <c r="AZ213" s="144" t="n"/>
      <c r="BA213" s="1106" t="n"/>
      <c r="BB213" s="1106" t="n"/>
      <c r="BC213" s="1106" t="n"/>
      <c r="BD213" s="1106" t="n"/>
      <c r="BE213" s="1106" t="n"/>
      <c r="BF213" s="1106" t="n"/>
      <c r="BG213" s="1106" t="n"/>
      <c r="BH213" s="1106" t="n"/>
      <c r="BI213" s="1106" t="n"/>
      <c r="BJ213" s="1106" t="n"/>
      <c r="BK213" s="1106" t="n"/>
      <c r="BL213" s="1106" t="n"/>
      <c r="BM213" s="1106" t="n"/>
      <c r="BN213" s="1106" t="n"/>
      <c r="BO213" s="1106" t="n"/>
      <c r="BP213" s="1106" t="n"/>
      <c r="BQ213" s="1106" t="n"/>
      <c r="BR213" s="1106" t="n"/>
      <c r="BS213" s="1106" t="n"/>
      <c r="BT213" s="1106" t="n"/>
      <c r="BU213" s="1106" t="n"/>
      <c r="BV213" s="1106" t="n"/>
      <c r="BW213" s="1106" t="n"/>
      <c r="BX213" s="1106" t="n"/>
      <c r="BY213" s="1106" t="n"/>
      <c r="BZ213" s="1106" t="n"/>
      <c r="CA213" s="1106" t="n"/>
      <c r="CB213" s="1106" t="n"/>
      <c r="CC213" s="1106" t="n"/>
      <c r="CD213" s="1106" t="n"/>
      <c r="CE213" s="1106" t="n"/>
      <c r="CF213" s="1106" t="n"/>
      <c r="CG213" s="1106" t="n"/>
      <c r="CH213" s="1106" t="n"/>
      <c r="CI213" s="1106" t="n"/>
      <c r="CJ213" s="1106" t="n"/>
      <c r="CK213" s="1106" t="n"/>
      <c r="CL213" s="1106" t="n"/>
      <c r="CM213" s="1106" t="n"/>
      <c r="CN213" s="1106" t="n"/>
      <c r="CO213" s="1106" t="n"/>
      <c r="CP213" s="1106" t="n"/>
      <c r="CQ213" s="1106" t="n"/>
      <c r="CR213" s="1106" t="n"/>
      <c r="CS213" s="1106" t="n"/>
      <c r="CT213" s="1106" t="n"/>
      <c r="CU213" s="1106" t="n"/>
      <c r="CV213" s="1106" t="n"/>
      <c r="CW213" s="1106" t="n"/>
      <c r="CX213" s="1106" t="n"/>
      <c r="CY213" s="1106" t="n"/>
      <c r="CZ213" s="1106" t="n"/>
      <c r="DA213" s="1106" t="n"/>
      <c r="DB213" s="1106" t="n"/>
      <c r="DC213" s="1106" t="n"/>
      <c r="DD213" s="1106" t="n"/>
      <c r="DE213" s="1106" t="n"/>
      <c r="DF213" s="1106" t="n"/>
      <c r="DG213" s="1106" t="n"/>
      <c r="DH213" s="1106" t="n"/>
      <c r="DI213" s="1106" t="n"/>
    </row>
    <row r="214" ht="13.5" customHeight="1" s="1178">
      <c r="A214" s="1106" t="n"/>
      <c r="B214" s="1106" t="n"/>
      <c r="C214" s="1106" t="n"/>
      <c r="D214" s="1106" t="n"/>
      <c r="E214" s="1106" t="n"/>
      <c r="F214" s="1106" t="n"/>
      <c r="G214" s="144" t="n"/>
      <c r="H214" s="1106" t="n"/>
      <c r="I214" s="1106" t="n"/>
      <c r="J214" s="1106" t="n"/>
      <c r="K214" s="1106" t="n"/>
      <c r="L214" s="1106" t="n"/>
      <c r="M214" s="1106" t="n"/>
      <c r="N214" s="1106" t="n"/>
      <c r="O214" s="1106" t="n"/>
      <c r="P214" s="1106" t="n"/>
      <c r="Q214" s="1106" t="n"/>
      <c r="R214" s="1106" t="n"/>
      <c r="S214" s="1106" t="n"/>
      <c r="T214" s="230" t="n"/>
      <c r="U214" s="1106" t="n"/>
      <c r="V214" s="1106" t="n"/>
      <c r="W214" s="1106" t="n"/>
      <c r="X214" s="1106" t="n"/>
      <c r="Y214" s="1106" t="n"/>
      <c r="Z214" s="1106" t="n"/>
      <c r="AA214" s="144" t="n"/>
      <c r="AB214" s="1106" t="n"/>
      <c r="AC214" s="1106" t="n"/>
      <c r="AD214" s="1106" t="n"/>
      <c r="AE214" s="1106" t="n"/>
      <c r="AF214" s="1106" t="n"/>
      <c r="AG214" s="1106" t="n"/>
      <c r="AH214" s="144" t="n"/>
      <c r="AI214" s="1106" t="n"/>
      <c r="AJ214" s="1106" t="n"/>
      <c r="AK214" s="1106" t="n"/>
      <c r="AL214" s="1106" t="n"/>
      <c r="AM214" s="1106" t="n"/>
      <c r="AN214" s="1106" t="n"/>
      <c r="AO214" s="1106" t="n"/>
      <c r="AP214" s="1106" t="n"/>
      <c r="AQ214" s="1106" t="n"/>
      <c r="AR214" s="1106" t="n"/>
      <c r="AS214" s="1106" t="n"/>
      <c r="AT214" s="1106" t="n"/>
      <c r="AU214" s="1106" t="n"/>
      <c r="AV214" s="1106" t="n"/>
      <c r="AW214" s="1106" t="n"/>
      <c r="AX214" s="1106" t="n"/>
      <c r="AY214" s="1106" t="n"/>
      <c r="AZ214" s="144" t="n"/>
      <c r="BA214" s="1106" t="n"/>
      <c r="BB214" s="1106" t="n"/>
      <c r="BC214" s="1106" t="n"/>
      <c r="BD214" s="1106" t="n"/>
      <c r="BE214" s="1106" t="n"/>
      <c r="BF214" s="1106" t="n"/>
      <c r="BG214" s="1106" t="n"/>
      <c r="BH214" s="1106" t="n"/>
      <c r="BI214" s="1106" t="n"/>
      <c r="BJ214" s="1106" t="n"/>
      <c r="BK214" s="1106" t="n"/>
      <c r="BL214" s="1106" t="n"/>
      <c r="BM214" s="1106" t="n"/>
      <c r="BN214" s="1106" t="n"/>
      <c r="BO214" s="1106" t="n"/>
      <c r="BP214" s="1106" t="n"/>
      <c r="BQ214" s="1106" t="n"/>
      <c r="BR214" s="1106" t="n"/>
      <c r="BS214" s="1106" t="n"/>
      <c r="BT214" s="1106" t="n"/>
      <c r="BU214" s="1106" t="n"/>
      <c r="BV214" s="1106" t="n"/>
      <c r="BW214" s="1106" t="n"/>
      <c r="BX214" s="1106" t="n"/>
      <c r="BY214" s="1106" t="n"/>
      <c r="BZ214" s="1106" t="n"/>
      <c r="CA214" s="1106" t="n"/>
      <c r="CB214" s="1106" t="n"/>
      <c r="CC214" s="1106" t="n"/>
      <c r="CD214" s="1106" t="n"/>
      <c r="CE214" s="1106" t="n"/>
      <c r="CF214" s="1106" t="n"/>
      <c r="CG214" s="1106" t="n"/>
      <c r="CH214" s="1106" t="n"/>
      <c r="CI214" s="1106" t="n"/>
      <c r="CJ214" s="1106" t="n"/>
      <c r="CK214" s="1106" t="n"/>
      <c r="CL214" s="1106" t="n"/>
      <c r="CM214" s="1106" t="n"/>
      <c r="CN214" s="1106" t="n"/>
      <c r="CO214" s="1106" t="n"/>
      <c r="CP214" s="1106" t="n"/>
      <c r="CQ214" s="1106" t="n"/>
      <c r="CR214" s="1106" t="n"/>
      <c r="CS214" s="1106" t="n"/>
      <c r="CT214" s="1106" t="n"/>
      <c r="CU214" s="1106" t="n"/>
      <c r="CV214" s="1106" t="n"/>
      <c r="CW214" s="1106" t="n"/>
      <c r="CX214" s="1106" t="n"/>
      <c r="CY214" s="1106" t="n"/>
      <c r="CZ214" s="1106" t="n"/>
      <c r="DA214" s="1106" t="n"/>
      <c r="DB214" s="1106" t="n"/>
      <c r="DC214" s="1106" t="n"/>
      <c r="DD214" s="1106" t="n"/>
      <c r="DE214" s="1106" t="n"/>
      <c r="DF214" s="1106" t="n"/>
      <c r="DG214" s="1106" t="n"/>
      <c r="DH214" s="1106" t="n"/>
      <c r="DI214" s="1106" t="n"/>
    </row>
    <row r="215" ht="13.5" customHeight="1" s="1178">
      <c r="A215" s="1106" t="n"/>
      <c r="B215" s="1106" t="n"/>
      <c r="C215" s="1106" t="n"/>
      <c r="D215" s="1106" t="n"/>
      <c r="E215" s="1106" t="n"/>
      <c r="F215" s="1106" t="n"/>
      <c r="G215" s="144" t="n"/>
      <c r="H215" s="1106" t="n"/>
      <c r="I215" s="1106" t="n"/>
      <c r="J215" s="1106" t="n"/>
      <c r="K215" s="1106" t="n"/>
      <c r="L215" s="1106" t="n"/>
      <c r="M215" s="1106" t="n"/>
      <c r="N215" s="1106" t="n"/>
      <c r="O215" s="1106" t="n"/>
      <c r="P215" s="1106" t="n"/>
      <c r="Q215" s="1106" t="n"/>
      <c r="R215" s="1106" t="n"/>
      <c r="S215" s="1106" t="n"/>
      <c r="T215" s="230" t="n"/>
      <c r="U215" s="1106" t="n"/>
      <c r="V215" s="1106" t="n"/>
      <c r="W215" s="1106" t="n"/>
      <c r="X215" s="1106" t="n"/>
      <c r="Y215" s="1106" t="n"/>
      <c r="Z215" s="1106" t="n"/>
      <c r="AA215" s="144" t="n"/>
      <c r="AB215" s="1106" t="n"/>
      <c r="AC215" s="1106" t="n"/>
      <c r="AD215" s="1106" t="n"/>
      <c r="AE215" s="1106" t="n"/>
      <c r="AF215" s="1106" t="n"/>
      <c r="AG215" s="1106" t="n"/>
      <c r="AH215" s="144" t="n"/>
      <c r="AI215" s="1106" t="n"/>
      <c r="AJ215" s="1106" t="n"/>
      <c r="AK215" s="1106" t="n"/>
      <c r="AL215" s="1106" t="n"/>
      <c r="AM215" s="1106" t="n"/>
      <c r="AN215" s="1106" t="n"/>
      <c r="AO215" s="1106" t="n"/>
      <c r="AP215" s="1106" t="n"/>
      <c r="AQ215" s="1106" t="n"/>
      <c r="AR215" s="1106" t="n"/>
      <c r="AS215" s="1106" t="n"/>
      <c r="AT215" s="1106" t="n"/>
      <c r="AU215" s="1106" t="n"/>
      <c r="AV215" s="1106" t="n"/>
      <c r="AW215" s="1106" t="n"/>
      <c r="AX215" s="1106" t="n"/>
      <c r="AY215" s="1106" t="n"/>
      <c r="AZ215" s="144" t="n"/>
      <c r="BA215" s="1106" t="n"/>
      <c r="BB215" s="1106" t="n"/>
      <c r="BC215" s="1106" t="n"/>
      <c r="BD215" s="1106" t="n"/>
      <c r="BE215" s="1106" t="n"/>
      <c r="BF215" s="1106" t="n"/>
      <c r="BG215" s="1106" t="n"/>
      <c r="BH215" s="1106" t="n"/>
      <c r="BI215" s="1106" t="n"/>
      <c r="BJ215" s="1106" t="n"/>
      <c r="BK215" s="1106" t="n"/>
      <c r="BL215" s="1106" t="n"/>
      <c r="BM215" s="1106" t="n"/>
      <c r="BN215" s="1106" t="n"/>
      <c r="BO215" s="1106" t="n"/>
      <c r="BP215" s="1106" t="n"/>
      <c r="BQ215" s="1106" t="n"/>
      <c r="BR215" s="1106" t="n"/>
      <c r="BS215" s="1106" t="n"/>
      <c r="BT215" s="1106" t="n"/>
      <c r="BU215" s="1106" t="n"/>
      <c r="BV215" s="1106" t="n"/>
      <c r="BW215" s="1106" t="n"/>
      <c r="BX215" s="1106" t="n"/>
      <c r="BY215" s="1106" t="n"/>
      <c r="BZ215" s="1106" t="n"/>
      <c r="CA215" s="1106" t="n"/>
      <c r="CB215" s="1106" t="n"/>
      <c r="CC215" s="1106" t="n"/>
      <c r="CD215" s="1106" t="n"/>
      <c r="CE215" s="1106" t="n"/>
      <c r="CF215" s="1106" t="n"/>
      <c r="CG215" s="1106" t="n"/>
      <c r="CH215" s="1106" t="n"/>
      <c r="CI215" s="1106" t="n"/>
      <c r="CJ215" s="1106" t="n"/>
      <c r="CK215" s="1106" t="n"/>
      <c r="CL215" s="1106" t="n"/>
      <c r="CM215" s="1106" t="n"/>
      <c r="CN215" s="1106" t="n"/>
      <c r="CO215" s="1106" t="n"/>
      <c r="CP215" s="1106" t="n"/>
      <c r="CQ215" s="1106" t="n"/>
      <c r="CR215" s="1106" t="n"/>
      <c r="CS215" s="1106" t="n"/>
      <c r="CT215" s="1106" t="n"/>
      <c r="CU215" s="1106" t="n"/>
      <c r="CV215" s="1106" t="n"/>
      <c r="CW215" s="1106" t="n"/>
      <c r="CX215" s="1106" t="n"/>
      <c r="CY215" s="1106" t="n"/>
      <c r="CZ215" s="1106" t="n"/>
      <c r="DA215" s="1106" t="n"/>
      <c r="DB215" s="1106" t="n"/>
      <c r="DC215" s="1106" t="n"/>
      <c r="DD215" s="1106" t="n"/>
      <c r="DE215" s="1106" t="n"/>
      <c r="DF215" s="1106" t="n"/>
      <c r="DG215" s="1106" t="n"/>
      <c r="DH215" s="1106" t="n"/>
      <c r="DI215" s="1106" t="n"/>
    </row>
    <row r="216" ht="13.5" customHeight="1" s="1178">
      <c r="A216" s="1106" t="n"/>
      <c r="B216" s="1106" t="n"/>
      <c r="C216" s="1106" t="n"/>
      <c r="D216" s="1106" t="n"/>
      <c r="E216" s="1106" t="n"/>
      <c r="F216" s="1106" t="n"/>
      <c r="G216" s="144" t="n"/>
      <c r="H216" s="1106" t="n"/>
      <c r="I216" s="1106" t="n"/>
      <c r="J216" s="1106" t="n"/>
      <c r="K216" s="1106" t="n"/>
      <c r="L216" s="1106" t="n"/>
      <c r="M216" s="1106" t="n"/>
      <c r="N216" s="1106" t="n"/>
      <c r="O216" s="1106" t="n"/>
      <c r="P216" s="1106" t="n"/>
      <c r="Q216" s="1106" t="n"/>
      <c r="R216" s="1106" t="n"/>
      <c r="S216" s="1106" t="n"/>
      <c r="T216" s="230" t="n"/>
      <c r="U216" s="1106" t="n"/>
      <c r="V216" s="1106" t="n"/>
      <c r="W216" s="1106" t="n"/>
      <c r="X216" s="1106" t="n"/>
      <c r="Y216" s="1106" t="n"/>
      <c r="Z216" s="1106" t="n"/>
      <c r="AA216" s="144" t="n"/>
      <c r="AB216" s="1106" t="n"/>
      <c r="AC216" s="1106" t="n"/>
      <c r="AD216" s="1106" t="n"/>
      <c r="AE216" s="1106" t="n"/>
      <c r="AF216" s="1106" t="n"/>
      <c r="AG216" s="1106" t="n"/>
      <c r="AH216" s="144" t="n"/>
      <c r="AI216" s="1106" t="n"/>
      <c r="AJ216" s="1106" t="n"/>
      <c r="AK216" s="1106" t="n"/>
      <c r="AL216" s="1106" t="n"/>
      <c r="AM216" s="1106" t="n"/>
      <c r="AN216" s="1106" t="n"/>
      <c r="AO216" s="1106" t="n"/>
      <c r="AP216" s="1106" t="n"/>
      <c r="AQ216" s="1106" t="n"/>
      <c r="AR216" s="1106" t="n"/>
      <c r="AS216" s="1106" t="n"/>
      <c r="AT216" s="1106" t="n"/>
      <c r="AU216" s="1106" t="n"/>
      <c r="AV216" s="1106" t="n"/>
      <c r="AW216" s="1106" t="n"/>
      <c r="AX216" s="1106" t="n"/>
      <c r="AY216" s="1106" t="n"/>
      <c r="AZ216" s="144" t="n"/>
      <c r="BA216" s="1106" t="n"/>
      <c r="BB216" s="1106" t="n"/>
      <c r="BC216" s="1106" t="n"/>
      <c r="BD216" s="1106" t="n"/>
      <c r="BE216" s="1106" t="n"/>
      <c r="BF216" s="1106" t="n"/>
      <c r="BG216" s="1106" t="n"/>
      <c r="BH216" s="1106" t="n"/>
      <c r="BI216" s="1106" t="n"/>
      <c r="BJ216" s="1106" t="n"/>
      <c r="BK216" s="1106" t="n"/>
      <c r="BL216" s="1106" t="n"/>
      <c r="BM216" s="1106" t="n"/>
      <c r="BN216" s="1106" t="n"/>
      <c r="BO216" s="1106" t="n"/>
      <c r="BP216" s="1106" t="n"/>
      <c r="BQ216" s="1106" t="n"/>
      <c r="BR216" s="1106" t="n"/>
      <c r="BS216" s="1106" t="n"/>
      <c r="BT216" s="1106" t="n"/>
      <c r="BU216" s="1106" t="n"/>
      <c r="BV216" s="1106" t="n"/>
      <c r="BW216" s="1106" t="n"/>
      <c r="BX216" s="1106" t="n"/>
      <c r="BY216" s="1106" t="n"/>
      <c r="BZ216" s="1106" t="n"/>
      <c r="CA216" s="1106" t="n"/>
      <c r="CB216" s="1106" t="n"/>
      <c r="CC216" s="1106" t="n"/>
      <c r="CD216" s="1106" t="n"/>
      <c r="CE216" s="1106" t="n"/>
      <c r="CF216" s="1106" t="n"/>
      <c r="CG216" s="1106" t="n"/>
      <c r="CH216" s="1106" t="n"/>
      <c r="CI216" s="1106" t="n"/>
      <c r="CJ216" s="1106" t="n"/>
      <c r="CK216" s="1106" t="n"/>
      <c r="CL216" s="1106" t="n"/>
      <c r="CM216" s="1106" t="n"/>
      <c r="CN216" s="1106" t="n"/>
      <c r="CO216" s="1106" t="n"/>
      <c r="CP216" s="1106" t="n"/>
      <c r="CQ216" s="1106" t="n"/>
      <c r="CR216" s="1106" t="n"/>
      <c r="CS216" s="1106" t="n"/>
      <c r="CT216" s="1106" t="n"/>
      <c r="CU216" s="1106" t="n"/>
      <c r="CV216" s="1106" t="n"/>
      <c r="CW216" s="1106" t="n"/>
      <c r="CX216" s="1106" t="n"/>
      <c r="CY216" s="1106" t="n"/>
      <c r="CZ216" s="1106" t="n"/>
      <c r="DA216" s="1106" t="n"/>
      <c r="DB216" s="1106" t="n"/>
      <c r="DC216" s="1106" t="n"/>
      <c r="DD216" s="1106" t="n"/>
      <c r="DE216" s="1106" t="n"/>
      <c r="DF216" s="1106" t="n"/>
      <c r="DG216" s="1106" t="n"/>
      <c r="DH216" s="1106" t="n"/>
      <c r="DI216" s="1106" t="n"/>
    </row>
    <row r="217" ht="13.5" customHeight="1" s="1178">
      <c r="A217" s="1106" t="n"/>
      <c r="B217" s="1106" t="n"/>
      <c r="C217" s="1106" t="n"/>
      <c r="D217" s="1106" t="n"/>
      <c r="E217" s="1106" t="n"/>
      <c r="F217" s="1106" t="n"/>
      <c r="G217" s="144" t="n"/>
      <c r="H217" s="1106" t="n"/>
      <c r="I217" s="1106" t="n"/>
      <c r="J217" s="1106" t="n"/>
      <c r="K217" s="1106" t="n"/>
      <c r="L217" s="1106" t="n"/>
      <c r="M217" s="1106" t="n"/>
      <c r="N217" s="1106" t="n"/>
      <c r="O217" s="1106" t="n"/>
      <c r="P217" s="1106" t="n"/>
      <c r="Q217" s="1106" t="n"/>
      <c r="R217" s="1106" t="n"/>
      <c r="S217" s="1106" t="n"/>
      <c r="T217" s="230" t="n"/>
      <c r="U217" s="1106" t="n"/>
      <c r="V217" s="1106" t="n"/>
      <c r="W217" s="1106" t="n"/>
      <c r="X217" s="1106" t="n"/>
      <c r="Y217" s="1106" t="n"/>
      <c r="Z217" s="1106" t="n"/>
      <c r="AA217" s="144" t="n"/>
      <c r="AB217" s="1106" t="n"/>
      <c r="AC217" s="1106" t="n"/>
      <c r="AD217" s="1106" t="n"/>
      <c r="AE217" s="1106" t="n"/>
      <c r="AF217" s="1106" t="n"/>
      <c r="AG217" s="1106" t="n"/>
      <c r="AH217" s="144" t="n"/>
      <c r="AI217" s="1106" t="n"/>
      <c r="AJ217" s="1106" t="n"/>
      <c r="AK217" s="1106" t="n"/>
      <c r="AL217" s="1106" t="n"/>
      <c r="AM217" s="1106" t="n"/>
      <c r="AN217" s="1106" t="n"/>
      <c r="AO217" s="1106" t="n"/>
      <c r="AP217" s="1106" t="n"/>
      <c r="AQ217" s="1106" t="n"/>
      <c r="AR217" s="1106" t="n"/>
      <c r="AS217" s="1106" t="n"/>
      <c r="AT217" s="1106" t="n"/>
      <c r="AU217" s="1106" t="n"/>
      <c r="AV217" s="1106" t="n"/>
      <c r="AW217" s="1106" t="n"/>
      <c r="AX217" s="1106" t="n"/>
      <c r="AY217" s="1106" t="n"/>
      <c r="AZ217" s="144" t="n"/>
      <c r="BA217" s="1106" t="n"/>
      <c r="BB217" s="1106" t="n"/>
      <c r="BC217" s="1106" t="n"/>
      <c r="BD217" s="1106" t="n"/>
      <c r="BE217" s="1106" t="n"/>
      <c r="BF217" s="1106" t="n"/>
      <c r="BG217" s="1106" t="n"/>
      <c r="BH217" s="1106" t="n"/>
      <c r="BI217" s="1106" t="n"/>
      <c r="BJ217" s="1106" t="n"/>
      <c r="BK217" s="1106" t="n"/>
      <c r="BL217" s="1106" t="n"/>
      <c r="BM217" s="1106" t="n"/>
      <c r="BN217" s="1106" t="n"/>
      <c r="BO217" s="1106" t="n"/>
      <c r="BP217" s="1106" t="n"/>
      <c r="BQ217" s="1106" t="n"/>
      <c r="BR217" s="1106" t="n"/>
      <c r="BS217" s="1106" t="n"/>
      <c r="BT217" s="1106" t="n"/>
      <c r="BU217" s="1106" t="n"/>
      <c r="BV217" s="1106" t="n"/>
      <c r="BW217" s="1106" t="n"/>
      <c r="BX217" s="1106" t="n"/>
      <c r="BY217" s="1106" t="n"/>
      <c r="BZ217" s="1106" t="n"/>
      <c r="CA217" s="1106" t="n"/>
      <c r="CB217" s="1106" t="n"/>
      <c r="CC217" s="1106" t="n"/>
      <c r="CD217" s="1106" t="n"/>
      <c r="CE217" s="1106" t="n"/>
      <c r="CF217" s="1106" t="n"/>
      <c r="CG217" s="1106" t="n"/>
      <c r="CH217" s="1106" t="n"/>
      <c r="CI217" s="1106" t="n"/>
      <c r="CJ217" s="1106" t="n"/>
      <c r="CK217" s="1106" t="n"/>
      <c r="CL217" s="1106" t="n"/>
      <c r="CM217" s="1106" t="n"/>
      <c r="CN217" s="1106" t="n"/>
      <c r="CO217" s="1106" t="n"/>
      <c r="CP217" s="1106" t="n"/>
      <c r="CQ217" s="1106" t="n"/>
      <c r="CR217" s="1106" t="n"/>
      <c r="CS217" s="1106" t="n"/>
      <c r="CT217" s="1106" t="n"/>
      <c r="CU217" s="1106" t="n"/>
      <c r="CV217" s="1106" t="n"/>
      <c r="CW217" s="1106" t="n"/>
      <c r="CX217" s="1106" t="n"/>
      <c r="CY217" s="1106" t="n"/>
      <c r="CZ217" s="1106" t="n"/>
      <c r="DA217" s="1106" t="n"/>
      <c r="DB217" s="1106" t="n"/>
      <c r="DC217" s="1106" t="n"/>
      <c r="DD217" s="1106" t="n"/>
      <c r="DE217" s="1106" t="n"/>
      <c r="DF217" s="1106" t="n"/>
      <c r="DG217" s="1106" t="n"/>
      <c r="DH217" s="1106" t="n"/>
      <c r="DI217" s="1106" t="n"/>
    </row>
    <row r="218" ht="13.5" customHeight="1" s="1178">
      <c r="A218" s="1106" t="n"/>
      <c r="B218" s="1106" t="n"/>
      <c r="C218" s="1106" t="n"/>
      <c r="D218" s="1106" t="n"/>
      <c r="E218" s="1106" t="n"/>
      <c r="F218" s="1106" t="n"/>
      <c r="G218" s="144" t="n"/>
      <c r="H218" s="1106" t="n"/>
      <c r="I218" s="1106" t="n"/>
      <c r="J218" s="1106" t="n"/>
      <c r="K218" s="1106" t="n"/>
      <c r="L218" s="1106" t="n"/>
      <c r="M218" s="1106" t="n"/>
      <c r="N218" s="1106" t="n"/>
      <c r="O218" s="1106" t="n"/>
      <c r="P218" s="1106" t="n"/>
      <c r="Q218" s="1106" t="n"/>
      <c r="R218" s="1106" t="n"/>
      <c r="S218" s="1106" t="n"/>
      <c r="T218" s="230" t="n"/>
      <c r="U218" s="1106" t="n"/>
      <c r="V218" s="1106" t="n"/>
      <c r="W218" s="1106" t="n"/>
      <c r="X218" s="1106" t="n"/>
      <c r="Y218" s="1106" t="n"/>
      <c r="Z218" s="1106" t="n"/>
      <c r="AA218" s="144" t="n"/>
      <c r="AB218" s="1106" t="n"/>
      <c r="AC218" s="1106" t="n"/>
      <c r="AD218" s="1106" t="n"/>
      <c r="AE218" s="1106" t="n"/>
      <c r="AF218" s="1106" t="n"/>
      <c r="AG218" s="1106" t="n"/>
      <c r="AH218" s="144" t="n"/>
      <c r="AI218" s="1106" t="n"/>
      <c r="AJ218" s="1106" t="n"/>
      <c r="AK218" s="1106" t="n"/>
      <c r="AL218" s="1106" t="n"/>
      <c r="AM218" s="1106" t="n"/>
      <c r="AN218" s="1106" t="n"/>
      <c r="AO218" s="1106" t="n"/>
      <c r="AP218" s="1106" t="n"/>
      <c r="AQ218" s="1106" t="n"/>
      <c r="AR218" s="1106" t="n"/>
      <c r="AS218" s="1106" t="n"/>
      <c r="AT218" s="1106" t="n"/>
      <c r="AU218" s="1106" t="n"/>
      <c r="AV218" s="1106" t="n"/>
      <c r="AW218" s="1106" t="n"/>
      <c r="AX218" s="1106" t="n"/>
      <c r="AY218" s="1106" t="n"/>
      <c r="AZ218" s="144" t="n"/>
      <c r="BA218" s="1106" t="n"/>
      <c r="BB218" s="1106" t="n"/>
      <c r="BC218" s="1106" t="n"/>
      <c r="BD218" s="1106" t="n"/>
      <c r="BE218" s="1106" t="n"/>
      <c r="BF218" s="1106" t="n"/>
      <c r="BG218" s="1106" t="n"/>
      <c r="BH218" s="1106" t="n"/>
      <c r="BI218" s="1106" t="n"/>
      <c r="BJ218" s="1106" t="n"/>
      <c r="BK218" s="1106" t="n"/>
      <c r="BL218" s="1106" t="n"/>
      <c r="BM218" s="1106" t="n"/>
      <c r="BN218" s="1106" t="n"/>
      <c r="BO218" s="1106" t="n"/>
      <c r="BP218" s="1106" t="n"/>
      <c r="BQ218" s="1106" t="n"/>
      <c r="BR218" s="1106" t="n"/>
      <c r="BS218" s="1106" t="n"/>
      <c r="BT218" s="1106" t="n"/>
      <c r="BU218" s="1106" t="n"/>
      <c r="BV218" s="1106" t="n"/>
      <c r="BW218" s="1106" t="n"/>
      <c r="BX218" s="1106" t="n"/>
      <c r="BY218" s="1106" t="n"/>
      <c r="BZ218" s="1106" t="n"/>
      <c r="CA218" s="1106" t="n"/>
      <c r="CB218" s="1106" t="n"/>
      <c r="CC218" s="1106" t="n"/>
      <c r="CD218" s="1106" t="n"/>
      <c r="CE218" s="1106" t="n"/>
      <c r="CF218" s="1106" t="n"/>
      <c r="CG218" s="1106" t="n"/>
      <c r="CH218" s="1106" t="n"/>
      <c r="CI218" s="1106" t="n"/>
      <c r="CJ218" s="1106" t="n"/>
      <c r="CK218" s="1106" t="n"/>
      <c r="CL218" s="1106" t="n"/>
      <c r="CM218" s="1106" t="n"/>
      <c r="CN218" s="1106" t="n"/>
      <c r="CO218" s="1106" t="n"/>
      <c r="CP218" s="1106" t="n"/>
      <c r="CQ218" s="1106" t="n"/>
      <c r="CR218" s="1106" t="n"/>
      <c r="CS218" s="1106" t="n"/>
      <c r="CT218" s="1106" t="n"/>
      <c r="CU218" s="1106" t="n"/>
      <c r="CV218" s="1106" t="n"/>
      <c r="CW218" s="1106" t="n"/>
      <c r="CX218" s="1106" t="n"/>
      <c r="CY218" s="1106" t="n"/>
      <c r="CZ218" s="1106" t="n"/>
      <c r="DA218" s="1106" t="n"/>
      <c r="DB218" s="1106" t="n"/>
      <c r="DC218" s="1106" t="n"/>
      <c r="DD218" s="1106" t="n"/>
      <c r="DE218" s="1106" t="n"/>
      <c r="DF218" s="1106" t="n"/>
      <c r="DG218" s="1106" t="n"/>
      <c r="DH218" s="1106" t="n"/>
      <c r="DI218" s="1106" t="n"/>
    </row>
    <row r="219" ht="13.5" customHeight="1" s="1178">
      <c r="A219" s="1106" t="n"/>
      <c r="B219" s="1106" t="n"/>
      <c r="C219" s="1106" t="n"/>
      <c r="D219" s="1106" t="n"/>
      <c r="E219" s="1106" t="n"/>
      <c r="F219" s="1106" t="n"/>
      <c r="G219" s="144" t="n"/>
      <c r="H219" s="1106" t="n"/>
      <c r="I219" s="1106" t="n"/>
      <c r="J219" s="1106" t="n"/>
      <c r="K219" s="1106" t="n"/>
      <c r="L219" s="1106" t="n"/>
      <c r="M219" s="1106" t="n"/>
      <c r="N219" s="1106" t="n"/>
      <c r="O219" s="1106" t="n"/>
      <c r="P219" s="1106" t="n"/>
      <c r="Q219" s="1106" t="n"/>
      <c r="R219" s="1106" t="n"/>
      <c r="S219" s="1106" t="n"/>
      <c r="T219" s="230" t="n"/>
      <c r="U219" s="1106" t="n"/>
      <c r="V219" s="1106" t="n"/>
      <c r="W219" s="1106" t="n"/>
      <c r="X219" s="1106" t="n"/>
      <c r="Y219" s="1106" t="n"/>
      <c r="Z219" s="1106" t="n"/>
      <c r="AA219" s="144" t="n"/>
      <c r="AB219" s="1106" t="n"/>
      <c r="AC219" s="1106" t="n"/>
      <c r="AD219" s="1106" t="n"/>
      <c r="AE219" s="1106" t="n"/>
      <c r="AF219" s="1106" t="n"/>
      <c r="AG219" s="1106" t="n"/>
      <c r="AH219" s="144" t="n"/>
      <c r="AI219" s="1106" t="n"/>
      <c r="AJ219" s="1106" t="n"/>
      <c r="AK219" s="1106" t="n"/>
      <c r="AL219" s="1106" t="n"/>
      <c r="AM219" s="1106" t="n"/>
      <c r="AN219" s="1106" t="n"/>
      <c r="AO219" s="1106" t="n"/>
      <c r="AP219" s="1106" t="n"/>
      <c r="AQ219" s="1106" t="n"/>
      <c r="AR219" s="1106" t="n"/>
      <c r="AS219" s="1106" t="n"/>
      <c r="AT219" s="1106" t="n"/>
      <c r="AU219" s="1106" t="n"/>
      <c r="AV219" s="1106" t="n"/>
      <c r="AW219" s="1106" t="n"/>
      <c r="AX219" s="1106" t="n"/>
      <c r="AY219" s="1106" t="n"/>
      <c r="AZ219" s="144" t="n"/>
      <c r="BA219" s="1106" t="n"/>
      <c r="BB219" s="1106" t="n"/>
      <c r="BC219" s="1106" t="n"/>
      <c r="BD219" s="1106" t="n"/>
      <c r="BE219" s="1106" t="n"/>
      <c r="BF219" s="1106" t="n"/>
      <c r="BG219" s="1106" t="n"/>
      <c r="BH219" s="1106" t="n"/>
      <c r="BI219" s="1106" t="n"/>
      <c r="BJ219" s="1106" t="n"/>
      <c r="BK219" s="1106" t="n"/>
      <c r="BL219" s="1106" t="n"/>
      <c r="BM219" s="1106" t="n"/>
      <c r="BN219" s="1106" t="n"/>
      <c r="BO219" s="1106" t="n"/>
      <c r="BP219" s="1106" t="n"/>
      <c r="BQ219" s="1106" t="n"/>
      <c r="BR219" s="1106" t="n"/>
      <c r="BS219" s="1106" t="n"/>
      <c r="BT219" s="1106" t="n"/>
      <c r="BU219" s="1106" t="n"/>
      <c r="BV219" s="1106" t="n"/>
      <c r="BW219" s="1106" t="n"/>
      <c r="BX219" s="1106" t="n"/>
      <c r="BY219" s="1106" t="n"/>
      <c r="BZ219" s="1106" t="n"/>
      <c r="CA219" s="1106" t="n"/>
      <c r="CB219" s="1106" t="n"/>
      <c r="CC219" s="1106" t="n"/>
      <c r="CD219" s="1106" t="n"/>
      <c r="CE219" s="1106" t="n"/>
      <c r="CF219" s="1106" t="n"/>
      <c r="CG219" s="1106" t="n"/>
      <c r="CH219" s="1106" t="n"/>
      <c r="CI219" s="1106" t="n"/>
      <c r="CJ219" s="1106" t="n"/>
      <c r="CK219" s="1106" t="n"/>
      <c r="CL219" s="1106" t="n"/>
      <c r="CM219" s="1106" t="n"/>
      <c r="CN219" s="1106" t="n"/>
      <c r="CO219" s="1106" t="n"/>
      <c r="CP219" s="1106" t="n"/>
      <c r="CQ219" s="1106" t="n"/>
      <c r="CR219" s="1106" t="n"/>
      <c r="CS219" s="1106" t="n"/>
      <c r="CT219" s="1106" t="n"/>
      <c r="CU219" s="1106" t="n"/>
      <c r="CV219" s="1106" t="n"/>
      <c r="CW219" s="1106" t="n"/>
      <c r="CX219" s="1106" t="n"/>
      <c r="CY219" s="1106" t="n"/>
      <c r="CZ219" s="1106" t="n"/>
      <c r="DA219" s="1106" t="n"/>
      <c r="DB219" s="1106" t="n"/>
      <c r="DC219" s="1106" t="n"/>
      <c r="DD219" s="1106" t="n"/>
      <c r="DE219" s="1106" t="n"/>
      <c r="DF219" s="1106" t="n"/>
      <c r="DG219" s="1106" t="n"/>
      <c r="DH219" s="1106" t="n"/>
      <c r="DI219" s="1106" t="n"/>
    </row>
    <row r="220" ht="13.5" customHeight="1" s="1178">
      <c r="A220" s="1106" t="n"/>
      <c r="B220" s="1106" t="n"/>
      <c r="C220" s="1106" t="n"/>
      <c r="D220" s="1106" t="n"/>
      <c r="E220" s="1106" t="n"/>
      <c r="F220" s="1106" t="n"/>
      <c r="G220" s="144" t="n"/>
      <c r="H220" s="1106" t="n"/>
      <c r="I220" s="1106" t="n"/>
      <c r="J220" s="1106" t="n"/>
      <c r="K220" s="1106" t="n"/>
      <c r="L220" s="1106" t="n"/>
      <c r="M220" s="1106" t="n"/>
      <c r="N220" s="1106" t="n"/>
      <c r="O220" s="1106" t="n"/>
      <c r="P220" s="1106" t="n"/>
      <c r="Q220" s="1106" t="n"/>
      <c r="R220" s="1106" t="n"/>
      <c r="S220" s="1106" t="n"/>
      <c r="T220" s="230" t="n"/>
      <c r="U220" s="1106" t="n"/>
      <c r="V220" s="1106" t="n"/>
      <c r="W220" s="1106" t="n"/>
      <c r="X220" s="1106" t="n"/>
      <c r="Y220" s="1106" t="n"/>
      <c r="Z220" s="1106" t="n"/>
      <c r="AA220" s="144" t="n"/>
      <c r="AB220" s="1106" t="n"/>
      <c r="AC220" s="1106" t="n"/>
      <c r="AD220" s="1106" t="n"/>
      <c r="AE220" s="1106" t="n"/>
      <c r="AF220" s="1106" t="n"/>
      <c r="AG220" s="1106" t="n"/>
      <c r="AH220" s="144" t="n"/>
      <c r="AI220" s="1106" t="n"/>
      <c r="AJ220" s="1106" t="n"/>
      <c r="AK220" s="1106" t="n"/>
      <c r="AL220" s="1106" t="n"/>
      <c r="AM220" s="1106" t="n"/>
      <c r="AN220" s="1106" t="n"/>
      <c r="AO220" s="1106" t="n"/>
      <c r="AP220" s="1106" t="n"/>
      <c r="AQ220" s="1106" t="n"/>
      <c r="AR220" s="1106" t="n"/>
      <c r="AS220" s="1106" t="n"/>
      <c r="AT220" s="1106" t="n"/>
      <c r="AU220" s="1106" t="n"/>
      <c r="AV220" s="1106" t="n"/>
      <c r="AW220" s="1106" t="n"/>
      <c r="AX220" s="1106" t="n"/>
      <c r="AY220" s="1106" t="n"/>
      <c r="AZ220" s="144" t="n"/>
      <c r="BA220" s="1106" t="n"/>
      <c r="BB220" s="1106" t="n"/>
      <c r="BC220" s="1106" t="n"/>
      <c r="BD220" s="1106" t="n"/>
      <c r="BE220" s="1106" t="n"/>
      <c r="BF220" s="1106" t="n"/>
      <c r="BG220" s="1106" t="n"/>
      <c r="BH220" s="1106" t="n"/>
      <c r="BI220" s="1106" t="n"/>
      <c r="BJ220" s="1106" t="n"/>
      <c r="BK220" s="1106" t="n"/>
      <c r="BL220" s="1106" t="n"/>
      <c r="BM220" s="1106" t="n"/>
      <c r="BN220" s="1106" t="n"/>
      <c r="BO220" s="1106" t="n"/>
      <c r="BP220" s="1106" t="n"/>
      <c r="BQ220" s="1106" t="n"/>
      <c r="BR220" s="1106" t="n"/>
      <c r="BS220" s="1106" t="n"/>
      <c r="BT220" s="1106" t="n"/>
      <c r="BU220" s="1106" t="n"/>
      <c r="BV220" s="1106" t="n"/>
      <c r="BW220" s="1106" t="n"/>
      <c r="BX220" s="1106" t="n"/>
      <c r="BY220" s="1106" t="n"/>
      <c r="BZ220" s="1106" t="n"/>
      <c r="CA220" s="1106" t="n"/>
      <c r="CB220" s="1106" t="n"/>
      <c r="CC220" s="1106" t="n"/>
      <c r="CD220" s="1106" t="n"/>
      <c r="CE220" s="1106" t="n"/>
      <c r="CF220" s="1106" t="n"/>
      <c r="CG220" s="1106" t="n"/>
      <c r="CH220" s="1106" t="n"/>
      <c r="CI220" s="1106" t="n"/>
      <c r="CJ220" s="1106" t="n"/>
      <c r="CK220" s="1106" t="n"/>
      <c r="CL220" s="1106" t="n"/>
      <c r="CM220" s="1106" t="n"/>
      <c r="CN220" s="1106" t="n"/>
      <c r="CO220" s="1106" t="n"/>
      <c r="CP220" s="1106" t="n"/>
      <c r="CQ220" s="1106" t="n"/>
      <c r="CR220" s="1106" t="n"/>
      <c r="CS220" s="1106" t="n"/>
      <c r="CT220" s="1106" t="n"/>
      <c r="CU220" s="1106" t="n"/>
      <c r="CV220" s="1106" t="n"/>
      <c r="CW220" s="1106" t="n"/>
      <c r="CX220" s="1106" t="n"/>
      <c r="CY220" s="1106" t="n"/>
      <c r="CZ220" s="1106" t="n"/>
      <c r="DA220" s="1106" t="n"/>
      <c r="DB220" s="1106" t="n"/>
      <c r="DC220" s="1106" t="n"/>
      <c r="DD220" s="1106" t="n"/>
      <c r="DE220" s="1106" t="n"/>
      <c r="DF220" s="1106" t="n"/>
      <c r="DG220" s="1106" t="n"/>
      <c r="DH220" s="1106" t="n"/>
      <c r="DI220" s="1106" t="n"/>
    </row>
    <row r="221" ht="13.5" customHeight="1" s="1178">
      <c r="A221" s="1106" t="n"/>
      <c r="B221" s="1106" t="n"/>
      <c r="C221" s="1106" t="n"/>
      <c r="D221" s="1106" t="n"/>
      <c r="E221" s="1106" t="n"/>
      <c r="F221" s="1106" t="n"/>
      <c r="G221" s="144" t="n"/>
      <c r="H221" s="1106" t="n"/>
      <c r="I221" s="1106" t="n"/>
      <c r="J221" s="1106" t="n"/>
      <c r="K221" s="1106" t="n"/>
      <c r="L221" s="1106" t="n"/>
      <c r="M221" s="1106" t="n"/>
      <c r="N221" s="1106" t="n"/>
      <c r="O221" s="1106" t="n"/>
      <c r="P221" s="1106" t="n"/>
      <c r="Q221" s="1106" t="n"/>
      <c r="R221" s="1106" t="n"/>
      <c r="S221" s="1106" t="n"/>
      <c r="T221" s="230" t="n"/>
      <c r="U221" s="1106" t="n"/>
      <c r="V221" s="1106" t="n"/>
      <c r="W221" s="1106" t="n"/>
      <c r="X221" s="1106" t="n"/>
      <c r="Y221" s="1106" t="n"/>
      <c r="Z221" s="1106" t="n"/>
      <c r="AA221" s="144" t="n"/>
      <c r="AB221" s="1106" t="n"/>
      <c r="AC221" s="1106" t="n"/>
      <c r="AD221" s="1106" t="n"/>
      <c r="AE221" s="1106" t="n"/>
      <c r="AF221" s="1106" t="n"/>
      <c r="AG221" s="1106" t="n"/>
      <c r="AH221" s="144" t="n"/>
      <c r="AI221" s="1106" t="n"/>
      <c r="AJ221" s="1106" t="n"/>
      <c r="AK221" s="1106" t="n"/>
      <c r="AL221" s="1106" t="n"/>
      <c r="AM221" s="1106" t="n"/>
      <c r="AN221" s="1106" t="n"/>
      <c r="AO221" s="1106" t="n"/>
      <c r="AP221" s="1106" t="n"/>
      <c r="AQ221" s="1106" t="n"/>
      <c r="AR221" s="1106" t="n"/>
      <c r="AS221" s="1106" t="n"/>
      <c r="AT221" s="1106" t="n"/>
      <c r="AU221" s="1106" t="n"/>
      <c r="AV221" s="1106" t="n"/>
      <c r="AW221" s="1106" t="n"/>
      <c r="AX221" s="1106" t="n"/>
      <c r="AY221" s="1106" t="n"/>
      <c r="AZ221" s="144" t="n"/>
      <c r="BA221" s="1106" t="n"/>
      <c r="BB221" s="1106" t="n"/>
      <c r="BC221" s="1106" t="n"/>
      <c r="BD221" s="1106" t="n"/>
      <c r="BE221" s="1106" t="n"/>
      <c r="BF221" s="1106" t="n"/>
      <c r="BG221" s="1106" t="n"/>
      <c r="BH221" s="1106" t="n"/>
      <c r="BI221" s="1106" t="n"/>
      <c r="BJ221" s="1106" t="n"/>
      <c r="BK221" s="1106" t="n"/>
      <c r="BL221" s="1106" t="n"/>
      <c r="BM221" s="1106" t="n"/>
      <c r="BN221" s="1106" t="n"/>
      <c r="BO221" s="1106" t="n"/>
      <c r="BP221" s="1106" t="n"/>
      <c r="BQ221" s="1106" t="n"/>
      <c r="BR221" s="1106" t="n"/>
      <c r="BS221" s="1106" t="n"/>
      <c r="BT221" s="1106" t="n"/>
      <c r="BU221" s="1106" t="n"/>
      <c r="BV221" s="1106" t="n"/>
      <c r="BW221" s="1106" t="n"/>
      <c r="BX221" s="1106" t="n"/>
      <c r="BY221" s="1106" t="n"/>
      <c r="BZ221" s="1106" t="n"/>
      <c r="CA221" s="1106" t="n"/>
      <c r="CB221" s="1106" t="n"/>
      <c r="CC221" s="1106" t="n"/>
      <c r="CD221" s="1106" t="n"/>
      <c r="CE221" s="1106" t="n"/>
      <c r="CF221" s="1106" t="n"/>
      <c r="CG221" s="1106" t="n"/>
      <c r="CH221" s="1106" t="n"/>
      <c r="CI221" s="1106" t="n"/>
      <c r="CJ221" s="1106" t="n"/>
      <c r="CK221" s="1106" t="n"/>
      <c r="CL221" s="1106" t="n"/>
      <c r="CM221" s="1106" t="n"/>
      <c r="CN221" s="1106" t="n"/>
      <c r="CO221" s="1106" t="n"/>
      <c r="CP221" s="1106" t="n"/>
      <c r="CQ221" s="1106" t="n"/>
      <c r="CR221" s="1106" t="n"/>
      <c r="CS221" s="1106" t="n"/>
      <c r="CT221" s="1106" t="n"/>
      <c r="CU221" s="1106" t="n"/>
      <c r="CV221" s="1106" t="n"/>
      <c r="CW221" s="1106" t="n"/>
      <c r="CX221" s="1106" t="n"/>
      <c r="CY221" s="1106" t="n"/>
      <c r="CZ221" s="1106" t="n"/>
      <c r="DA221" s="1106" t="n"/>
      <c r="DB221" s="1106" t="n"/>
      <c r="DC221" s="1106" t="n"/>
      <c r="DD221" s="1106" t="n"/>
      <c r="DE221" s="1106" t="n"/>
      <c r="DF221" s="1106" t="n"/>
      <c r="DG221" s="1106" t="n"/>
      <c r="DH221" s="1106" t="n"/>
      <c r="DI221" s="1106" t="n"/>
    </row>
    <row r="222" ht="13.5" customHeight="1" s="1178">
      <c r="A222" s="1106" t="n"/>
      <c r="B222" s="1106" t="n"/>
      <c r="C222" s="1106" t="n"/>
      <c r="D222" s="1106" t="n"/>
      <c r="E222" s="1106" t="n"/>
      <c r="F222" s="1106" t="n"/>
      <c r="G222" s="144" t="n"/>
      <c r="H222" s="1106" t="n"/>
      <c r="I222" s="1106" t="n"/>
      <c r="J222" s="1106" t="n"/>
      <c r="K222" s="1106" t="n"/>
      <c r="L222" s="1106" t="n"/>
      <c r="M222" s="1106" t="n"/>
      <c r="N222" s="1106" t="n"/>
      <c r="O222" s="1106" t="n"/>
      <c r="P222" s="1106" t="n"/>
      <c r="Q222" s="1106" t="n"/>
      <c r="R222" s="1106" t="n"/>
      <c r="S222" s="1106" t="n"/>
      <c r="T222" s="230" t="n"/>
      <c r="U222" s="1106" t="n"/>
      <c r="V222" s="1106" t="n"/>
      <c r="W222" s="1106" t="n"/>
      <c r="X222" s="1106" t="n"/>
      <c r="Y222" s="1106" t="n"/>
      <c r="Z222" s="1106" t="n"/>
      <c r="AA222" s="144" t="n"/>
      <c r="AB222" s="1106" t="n"/>
      <c r="AC222" s="1106" t="n"/>
      <c r="AD222" s="1106" t="n"/>
      <c r="AE222" s="1106" t="n"/>
      <c r="AF222" s="1106" t="n"/>
      <c r="AG222" s="1106" t="n"/>
      <c r="AH222" s="144" t="n"/>
      <c r="AI222" s="1105" t="inlineStr">
        <is>
          <t>第4期会计项目</t>
        </is>
      </c>
      <c r="AJ222" s="1105" t="inlineStr">
        <is>
          <t>收  支(元)</t>
        </is>
      </c>
      <c r="AK222" s="1105" t="inlineStr">
        <is>
          <t>本期收入(元)</t>
        </is>
      </c>
      <c r="AL222" s="1105" t="inlineStr">
        <is>
          <t>本期成本(元)</t>
        </is>
      </c>
      <c r="AM222" s="1105" t="inlineStr">
        <is>
          <t>现金累计(元)</t>
        </is>
      </c>
      <c r="AN222" s="1106" t="n"/>
      <c r="AO222" s="1106" t="n"/>
      <c r="AP222" s="1106" t="n"/>
      <c r="AQ222" s="1106" t="n"/>
      <c r="AR222" s="1106" t="n"/>
      <c r="AS222" s="1106" t="n"/>
      <c r="AT222" s="1106" t="n"/>
      <c r="AU222" s="1106" t="n"/>
      <c r="AV222" s="1106" t="n"/>
      <c r="AW222" s="1106" t="n"/>
      <c r="AX222" s="1106" t="n"/>
      <c r="AY222" s="1106" t="n"/>
      <c r="AZ222" s="144" t="n"/>
      <c r="BA222" s="1106" t="n"/>
      <c r="BB222" s="1106" t="n"/>
      <c r="BC222" s="1106" t="n"/>
      <c r="BD222" s="1106" t="n"/>
      <c r="BE222" s="1106" t="n"/>
      <c r="BF222" s="1106" t="n"/>
      <c r="BG222" s="1106" t="n"/>
      <c r="BH222" s="1106" t="n"/>
      <c r="BI222" s="1106" t="n"/>
      <c r="BJ222" s="1106" t="n"/>
      <c r="BK222" s="1106" t="n"/>
      <c r="BL222" s="1106" t="n"/>
      <c r="BM222" s="1106" t="n"/>
      <c r="BN222" s="1106" t="n"/>
      <c r="BO222" s="1106" t="n"/>
      <c r="BP222" s="1106" t="n"/>
      <c r="BQ222" s="1106" t="n"/>
      <c r="BR222" s="1106" t="n"/>
      <c r="BS222" s="1106" t="n"/>
      <c r="BT222" s="1106" t="n"/>
      <c r="BU222" s="1106" t="n"/>
      <c r="BV222" s="1106" t="n"/>
      <c r="BW222" s="1106" t="n"/>
      <c r="BX222" s="1106" t="n"/>
      <c r="BY222" s="1106" t="n"/>
      <c r="BZ222" s="1106" t="n"/>
      <c r="CA222" s="1106" t="n"/>
      <c r="CB222" s="1106" t="n"/>
      <c r="CC222" s="1106" t="n"/>
      <c r="CD222" s="1106" t="n"/>
      <c r="CE222" s="1106" t="n"/>
      <c r="CF222" s="1106" t="n"/>
      <c r="CG222" s="1106" t="n"/>
      <c r="CH222" s="1106" t="n"/>
      <c r="CI222" s="1106" t="n"/>
      <c r="CJ222" s="1106" t="n"/>
      <c r="CK222" s="1106" t="n"/>
      <c r="CL222" s="1106" t="n"/>
      <c r="CM222" s="1106" t="n"/>
      <c r="CN222" s="1106" t="n"/>
      <c r="CO222" s="1106" t="n"/>
      <c r="CP222" s="1106" t="n"/>
      <c r="CQ222" s="1106" t="n"/>
      <c r="CR222" s="1106" t="n"/>
      <c r="CS222" s="1106" t="n"/>
      <c r="CT222" s="1106" t="n"/>
      <c r="CU222" s="1106" t="n"/>
      <c r="CV222" s="1106" t="n"/>
      <c r="CW222" s="1106" t="n"/>
      <c r="CX222" s="1106" t="n"/>
      <c r="CY222" s="1106" t="n"/>
      <c r="CZ222" s="1106" t="n"/>
      <c r="DA222" s="1106" t="n"/>
      <c r="DB222" s="1106" t="n"/>
      <c r="DC222" s="1106" t="n"/>
      <c r="DD222" s="1106" t="n"/>
      <c r="DE222" s="1106" t="n"/>
      <c r="DF222" s="1106" t="n"/>
      <c r="DG222" s="1106" t="n"/>
      <c r="DH222" s="1106" t="n"/>
      <c r="DI222" s="1106" t="n"/>
    </row>
    <row r="223" ht="13.5" customHeight="1" s="1178">
      <c r="A223" s="1106" t="n"/>
      <c r="B223" s="1106" t="n"/>
      <c r="C223" s="1106" t="n"/>
      <c r="D223" s="1106" t="n"/>
      <c r="E223" s="1106" t="n"/>
      <c r="F223" s="1106" t="n"/>
      <c r="G223" s="144" t="n"/>
      <c r="H223" s="1106" t="n"/>
      <c r="I223" s="1106" t="n"/>
      <c r="J223" s="1106" t="n"/>
      <c r="K223" s="1106" t="n"/>
      <c r="L223" s="1106" t="n"/>
      <c r="M223" s="1106" t="n"/>
      <c r="N223" s="1106" t="n"/>
      <c r="O223" s="1106" t="n"/>
      <c r="P223" s="1106" t="n"/>
      <c r="Q223" s="1106" t="n"/>
      <c r="R223" s="1106" t="n"/>
      <c r="S223" s="1106" t="n"/>
      <c r="T223" s="230" t="n"/>
      <c r="U223" s="1106" t="n"/>
      <c r="V223" s="1106" t="n"/>
      <c r="W223" s="1106" t="n"/>
      <c r="X223" s="1106" t="n"/>
      <c r="Y223" s="1106" t="n"/>
      <c r="Z223" s="1106" t="n"/>
      <c r="AA223" s="144" t="n"/>
      <c r="AB223" s="1106" t="n"/>
      <c r="AC223" s="1106" t="n"/>
      <c r="AD223" s="1106" t="n"/>
      <c r="AE223" s="1106" t="n"/>
      <c r="AF223" s="1106" t="n"/>
      <c r="AG223" s="1106" t="n"/>
      <c r="AH223" s="144" t="n"/>
      <c r="AI223" s="1105" t="inlineStr">
        <is>
          <t>上期转来</t>
        </is>
      </c>
      <c r="AJ223" s="462" t="n">
        <v>4211401.5</v>
      </c>
      <c r="AK223" s="1106" t="n"/>
      <c r="AL223" s="1106" t="n"/>
      <c r="AM223" s="1106" t="n"/>
      <c r="AN223" s="1106" t="n"/>
      <c r="AO223" s="1106" t="n"/>
      <c r="AP223" s="1106" t="n"/>
      <c r="AQ223" s="1106" t="n"/>
      <c r="AR223" s="1106" t="n"/>
      <c r="AS223" s="1106" t="n"/>
      <c r="AT223" s="1106" t="n"/>
      <c r="AU223" s="1106" t="n"/>
      <c r="AV223" s="1106" t="n"/>
      <c r="AW223" s="1106" t="n"/>
      <c r="AX223" s="1106" t="n"/>
      <c r="AY223" s="1106" t="n"/>
      <c r="AZ223" s="144" t="n"/>
      <c r="BA223" s="1106" t="n"/>
      <c r="BB223" s="1106" t="n"/>
      <c r="BC223" s="1106" t="n"/>
      <c r="BD223" s="1106" t="n"/>
      <c r="BE223" s="1106" t="n"/>
      <c r="BF223" s="1106" t="n"/>
      <c r="BG223" s="1106" t="n"/>
      <c r="BH223" s="1106" t="n"/>
      <c r="BI223" s="1106" t="n"/>
      <c r="BJ223" s="1106" t="n"/>
      <c r="BK223" s="1106" t="n"/>
      <c r="BL223" s="1106" t="n"/>
      <c r="BM223" s="1106" t="n"/>
      <c r="BN223" s="1106" t="n"/>
      <c r="BO223" s="1106" t="n"/>
      <c r="BP223" s="1106" t="n"/>
      <c r="BQ223" s="1106" t="n"/>
      <c r="BR223" s="1106" t="n"/>
      <c r="BS223" s="1106" t="n"/>
      <c r="BT223" s="1106" t="n"/>
      <c r="BU223" s="1106" t="n"/>
      <c r="BV223" s="1106" t="n"/>
      <c r="BW223" s="1106" t="n"/>
      <c r="BX223" s="1106" t="n"/>
      <c r="BY223" s="1106" t="n"/>
      <c r="BZ223" s="1106" t="n"/>
      <c r="CA223" s="1106" t="n"/>
      <c r="CB223" s="1106" t="n"/>
      <c r="CC223" s="1106" t="n"/>
      <c r="CD223" s="1106" t="n"/>
      <c r="CE223" s="1106" t="n"/>
      <c r="CF223" s="1106" t="n"/>
      <c r="CG223" s="1106" t="n"/>
      <c r="CH223" s="1106" t="n"/>
      <c r="CI223" s="1106" t="n"/>
      <c r="CJ223" s="1106" t="n"/>
      <c r="CK223" s="1106" t="n"/>
      <c r="CL223" s="1106" t="n"/>
      <c r="CM223" s="1106" t="n"/>
      <c r="CN223" s="1106" t="n"/>
      <c r="CO223" s="1106" t="n"/>
      <c r="CP223" s="1106" t="n"/>
      <c r="CQ223" s="1106" t="n"/>
      <c r="CR223" s="1106" t="n"/>
      <c r="CS223" s="1106" t="n"/>
      <c r="CT223" s="1106" t="n"/>
      <c r="CU223" s="1106" t="n"/>
      <c r="CV223" s="1106" t="n"/>
      <c r="CW223" s="1106" t="n"/>
      <c r="CX223" s="1106" t="n"/>
      <c r="CY223" s="1106" t="n"/>
      <c r="CZ223" s="1106" t="n"/>
      <c r="DA223" s="1106" t="n"/>
      <c r="DB223" s="1106" t="n"/>
      <c r="DC223" s="1106" t="n"/>
      <c r="DD223" s="1106" t="n"/>
      <c r="DE223" s="1106" t="n"/>
      <c r="DF223" s="1106" t="n"/>
      <c r="DG223" s="1106" t="n"/>
      <c r="DH223" s="1106" t="n"/>
      <c r="DI223" s="1106" t="n"/>
    </row>
    <row r="224" ht="13.5" customHeight="1" s="1178">
      <c r="A224" s="1106" t="n"/>
      <c r="B224" s="1106" t="n"/>
      <c r="C224" s="1106" t="n"/>
      <c r="D224" s="1106" t="n"/>
      <c r="E224" s="1106" t="n"/>
      <c r="F224" s="1106" t="n"/>
      <c r="G224" s="144" t="n"/>
      <c r="H224" s="1106" t="n"/>
      <c r="I224" s="1106" t="n"/>
      <c r="J224" s="1106" t="n"/>
      <c r="K224" s="1106" t="n"/>
      <c r="L224" s="1106" t="n"/>
      <c r="M224" s="1106" t="n"/>
      <c r="N224" s="1106" t="n"/>
      <c r="O224" s="1106" t="n"/>
      <c r="P224" s="1106" t="n"/>
      <c r="Q224" s="1106" t="n"/>
      <c r="R224" s="1106" t="n"/>
      <c r="S224" s="1106" t="n"/>
      <c r="T224" s="230" t="n"/>
      <c r="U224" s="1106" t="n"/>
      <c r="V224" s="1106" t="n"/>
      <c r="W224" s="1106" t="n"/>
      <c r="X224" s="1106" t="n"/>
      <c r="Y224" s="1106" t="n"/>
      <c r="Z224" s="1106" t="n"/>
      <c r="AA224" s="144" t="n"/>
      <c r="AB224" s="1106" t="n"/>
      <c r="AC224" s="1106" t="n"/>
      <c r="AD224" s="1106" t="n"/>
      <c r="AE224" s="1106" t="n"/>
      <c r="AF224" s="1106" t="n"/>
      <c r="AG224" s="1106" t="n"/>
      <c r="AH224" s="144" t="n"/>
      <c r="AI224" s="1105" t="inlineStr">
        <is>
          <t>银行贷款</t>
        </is>
      </c>
      <c r="AJ224" s="462" t="n">
        <v>0</v>
      </c>
      <c r="AK224" s="1106" t="n"/>
      <c r="AL224" s="1106" t="n"/>
      <c r="AM224" s="462" t="n">
        <v>4211401.5</v>
      </c>
      <c r="AN224" s="1106" t="n"/>
      <c r="AO224" s="1106" t="n"/>
      <c r="AP224" s="1106" t="n"/>
      <c r="AQ224" s="1106" t="n"/>
      <c r="AR224" s="1106" t="n"/>
      <c r="AS224" s="1106" t="n"/>
      <c r="AT224" s="1106" t="n"/>
      <c r="AU224" s="1106" t="n"/>
      <c r="AV224" s="1106" t="n"/>
      <c r="AW224" s="1106" t="n"/>
      <c r="AX224" s="1106" t="n"/>
      <c r="AY224" s="1106" t="n"/>
      <c r="AZ224" s="144" t="n"/>
      <c r="BA224" s="1106" t="n"/>
      <c r="BB224" s="1106" t="n"/>
      <c r="BC224" s="1106" t="n"/>
      <c r="BD224" s="1106" t="n"/>
      <c r="BE224" s="1106" t="n"/>
      <c r="BF224" s="1106" t="n"/>
      <c r="BG224" s="1106" t="n"/>
      <c r="BH224" s="1106" t="n"/>
      <c r="BI224" s="1106" t="n"/>
      <c r="BJ224" s="1106" t="n"/>
      <c r="BK224" s="1106" t="n"/>
      <c r="BL224" s="1106" t="n"/>
      <c r="BM224" s="1106" t="n"/>
      <c r="BN224" s="1106" t="n"/>
      <c r="BO224" s="1106" t="n"/>
      <c r="BP224" s="1106" t="n"/>
      <c r="BQ224" s="1106" t="n"/>
      <c r="BR224" s="1106" t="n"/>
      <c r="BS224" s="1106" t="n"/>
      <c r="BT224" s="1106" t="n"/>
      <c r="BU224" s="1106" t="n"/>
      <c r="BV224" s="1106" t="n"/>
      <c r="BW224" s="1106" t="n"/>
      <c r="BX224" s="1106" t="n"/>
      <c r="BY224" s="1106" t="n"/>
      <c r="BZ224" s="1106" t="n"/>
      <c r="CA224" s="1106" t="n"/>
      <c r="CB224" s="1106" t="n"/>
      <c r="CC224" s="1106" t="n"/>
      <c r="CD224" s="1106" t="n"/>
      <c r="CE224" s="1106" t="n"/>
      <c r="CF224" s="1106" t="n"/>
      <c r="CG224" s="1106" t="n"/>
      <c r="CH224" s="1106" t="n"/>
      <c r="CI224" s="1106" t="n"/>
      <c r="CJ224" s="1106" t="n"/>
      <c r="CK224" s="1106" t="n"/>
      <c r="CL224" s="1106" t="n"/>
      <c r="CM224" s="1106" t="n"/>
      <c r="CN224" s="1106" t="n"/>
      <c r="CO224" s="1106" t="n"/>
      <c r="CP224" s="1106" t="n"/>
      <c r="CQ224" s="1106" t="n"/>
      <c r="CR224" s="1106" t="n"/>
      <c r="CS224" s="1106" t="n"/>
      <c r="CT224" s="1106" t="n"/>
      <c r="CU224" s="1106" t="n"/>
      <c r="CV224" s="1106" t="n"/>
      <c r="CW224" s="1106" t="n"/>
      <c r="CX224" s="1106" t="n"/>
      <c r="CY224" s="1106" t="n"/>
      <c r="CZ224" s="1106" t="n"/>
      <c r="DA224" s="1106" t="n"/>
      <c r="DB224" s="1106" t="n"/>
      <c r="DC224" s="1106" t="n"/>
      <c r="DD224" s="1106" t="n"/>
      <c r="DE224" s="1106" t="n"/>
      <c r="DF224" s="1106" t="n"/>
      <c r="DG224" s="1106" t="n"/>
      <c r="DH224" s="1106" t="n"/>
      <c r="DI224" s="1106" t="n"/>
    </row>
    <row r="225" ht="13.5" customHeight="1" s="1178">
      <c r="A225" s="1106" t="n"/>
      <c r="B225" s="1106" t="n"/>
      <c r="C225" s="1106" t="n"/>
      <c r="D225" s="1106" t="n"/>
      <c r="E225" s="1106" t="n"/>
      <c r="F225" s="1106" t="n"/>
      <c r="G225" s="144" t="n"/>
      <c r="H225" s="1106" t="n"/>
      <c r="I225" s="1106" t="n"/>
      <c r="J225" s="1106" t="n"/>
      <c r="K225" s="1106" t="n"/>
      <c r="L225" s="1106" t="n"/>
      <c r="M225" s="1106" t="n"/>
      <c r="N225" s="1106" t="n"/>
      <c r="O225" s="1106" t="n"/>
      <c r="P225" s="1106" t="n"/>
      <c r="Q225" s="1106" t="n"/>
      <c r="R225" s="1106" t="n"/>
      <c r="S225" s="1106" t="n"/>
      <c r="T225" s="230" t="n"/>
      <c r="U225" s="1106" t="n"/>
      <c r="V225" s="1106" t="n"/>
      <c r="W225" s="1106" t="n"/>
      <c r="X225" s="1106" t="n"/>
      <c r="Y225" s="1106" t="n"/>
      <c r="Z225" s="1106" t="n"/>
      <c r="AA225" s="144" t="n"/>
      <c r="AB225" s="1106" t="n"/>
      <c r="AC225" s="1106" t="n"/>
      <c r="AD225" s="1106" t="n"/>
      <c r="AE225" s="1106" t="n"/>
      <c r="AF225" s="1106" t="n"/>
      <c r="AG225" s="1106" t="n"/>
      <c r="AH225" s="144" t="n"/>
      <c r="AI225" s="1105" t="inlineStr">
        <is>
          <t>发行债券</t>
        </is>
      </c>
      <c r="AJ225" s="462" t="n">
        <v>0</v>
      </c>
      <c r="AK225" s="1106" t="n"/>
      <c r="AL225" s="1106" t="n"/>
      <c r="AM225" s="462" t="n">
        <v>4211401.5</v>
      </c>
      <c r="AN225" s="1106" t="n"/>
      <c r="AO225" s="1106" t="n"/>
      <c r="AP225" s="1106" t="n"/>
      <c r="AQ225" s="1106" t="n"/>
      <c r="AR225" s="1106" t="n"/>
      <c r="AS225" s="1106" t="n"/>
      <c r="AT225" s="1106" t="n"/>
      <c r="AU225" s="1106" t="n"/>
      <c r="AV225" s="1106" t="n"/>
      <c r="AW225" s="1106" t="n"/>
      <c r="AX225" s="1106" t="n"/>
      <c r="AY225" s="1106" t="n"/>
      <c r="AZ225" s="144" t="n"/>
      <c r="BA225" s="1106" t="n"/>
      <c r="BB225" s="1106" t="n"/>
      <c r="BC225" s="1106" t="n"/>
      <c r="BD225" s="1106" t="n"/>
      <c r="BE225" s="1106" t="n"/>
      <c r="BF225" s="1106" t="n"/>
      <c r="BG225" s="1106" t="n"/>
      <c r="BH225" s="1106" t="n"/>
      <c r="BI225" s="1106" t="n"/>
      <c r="BJ225" s="1106" t="n"/>
      <c r="BK225" s="1106" t="n"/>
      <c r="BL225" s="1106" t="n"/>
      <c r="BM225" s="1106" t="n"/>
      <c r="BN225" s="1106" t="n"/>
      <c r="BO225" s="1106" t="n"/>
      <c r="BP225" s="1106" t="n"/>
      <c r="BQ225" s="1106" t="n"/>
      <c r="BR225" s="1106" t="n"/>
      <c r="BS225" s="1106" t="n"/>
      <c r="BT225" s="1106" t="n"/>
      <c r="BU225" s="1106" t="n"/>
      <c r="BV225" s="1106" t="n"/>
      <c r="BW225" s="1106" t="n"/>
      <c r="BX225" s="1106" t="n"/>
      <c r="BY225" s="1106" t="n"/>
      <c r="BZ225" s="1106" t="n"/>
      <c r="CA225" s="1106" t="n"/>
      <c r="CB225" s="1106" t="n"/>
      <c r="CC225" s="1106" t="n"/>
      <c r="CD225" s="1106" t="n"/>
      <c r="CE225" s="1106" t="n"/>
      <c r="CF225" s="1106" t="n"/>
      <c r="CG225" s="1106" t="n"/>
      <c r="CH225" s="1106" t="n"/>
      <c r="CI225" s="1106" t="n"/>
      <c r="CJ225" s="1106" t="n"/>
      <c r="CK225" s="1106" t="n"/>
      <c r="CL225" s="1106" t="n"/>
      <c r="CM225" s="1106" t="n"/>
      <c r="CN225" s="1106" t="n"/>
      <c r="CO225" s="1106" t="n"/>
      <c r="CP225" s="1106" t="n"/>
      <c r="CQ225" s="1106" t="n"/>
      <c r="CR225" s="1106" t="n"/>
      <c r="CS225" s="1106" t="n"/>
      <c r="CT225" s="1106" t="n"/>
      <c r="CU225" s="1106" t="n"/>
      <c r="CV225" s="1106" t="n"/>
      <c r="CW225" s="1106" t="n"/>
      <c r="CX225" s="1106" t="n"/>
      <c r="CY225" s="1106" t="n"/>
      <c r="CZ225" s="1106" t="n"/>
      <c r="DA225" s="1106" t="n"/>
      <c r="DB225" s="1106" t="n"/>
      <c r="DC225" s="1106" t="n"/>
      <c r="DD225" s="1106" t="n"/>
      <c r="DE225" s="1106" t="n"/>
      <c r="DF225" s="1106" t="n"/>
      <c r="DG225" s="1106" t="n"/>
      <c r="DH225" s="1106" t="n"/>
      <c r="DI225" s="1106" t="n"/>
    </row>
    <row r="226" ht="13.5" customHeight="1" s="1178">
      <c r="A226" s="1106" t="n"/>
      <c r="B226" s="1106" t="n"/>
      <c r="C226" s="1106" t="n"/>
      <c r="D226" s="1106" t="n"/>
      <c r="E226" s="1106" t="n"/>
      <c r="F226" s="1106" t="n"/>
      <c r="G226" s="144" t="n"/>
      <c r="H226" s="1106" t="n"/>
      <c r="I226" s="1106" t="n"/>
      <c r="J226" s="1106" t="n"/>
      <c r="K226" s="1106" t="n"/>
      <c r="L226" s="1106" t="n"/>
      <c r="M226" s="1106" t="n"/>
      <c r="N226" s="1106" t="n"/>
      <c r="O226" s="1106" t="n"/>
      <c r="P226" s="1106" t="n"/>
      <c r="Q226" s="1106" t="n"/>
      <c r="R226" s="1106" t="n"/>
      <c r="S226" s="1106" t="n"/>
      <c r="T226" s="230" t="n"/>
      <c r="U226" s="1106" t="n"/>
      <c r="V226" s="1106" t="n"/>
      <c r="W226" s="1106" t="n"/>
      <c r="X226" s="1106" t="n"/>
      <c r="Y226" s="1106" t="n"/>
      <c r="Z226" s="1106" t="n"/>
      <c r="AA226" s="144" t="n"/>
      <c r="AB226" s="1106" t="n"/>
      <c r="AC226" s="1106" t="n"/>
      <c r="AD226" s="1106" t="n"/>
      <c r="AE226" s="1106" t="n"/>
      <c r="AF226" s="1106" t="n"/>
      <c r="AG226" s="1106" t="n"/>
      <c r="AH226" s="144" t="n"/>
      <c r="AI226" s="1105" t="inlineStr">
        <is>
          <t>还债券本金</t>
        </is>
      </c>
      <c r="AJ226" s="462" t="n">
        <v>-50000</v>
      </c>
      <c r="AK226" s="1106" t="n"/>
      <c r="AL226" s="1106" t="n"/>
      <c r="AM226" s="462" t="n">
        <v>4161401.5</v>
      </c>
      <c r="AN226" s="1106" t="n"/>
      <c r="AO226" s="1106" t="n"/>
      <c r="AP226" s="1106" t="n"/>
      <c r="AQ226" s="1106" t="n"/>
      <c r="AR226" s="1106" t="n"/>
      <c r="AS226" s="1106" t="n"/>
      <c r="AT226" s="1106" t="n"/>
      <c r="AU226" s="1106" t="n"/>
      <c r="AV226" s="1106" t="n"/>
      <c r="AW226" s="1106" t="n"/>
      <c r="AX226" s="1106" t="n"/>
      <c r="AY226" s="1106" t="n"/>
      <c r="AZ226" s="144" t="n"/>
      <c r="BA226" s="1106" t="n"/>
      <c r="BB226" s="1106" t="n"/>
      <c r="BC226" s="1106" t="n"/>
      <c r="BD226" s="1106" t="n"/>
      <c r="BE226" s="1106" t="n"/>
      <c r="BF226" s="1106" t="n"/>
      <c r="BG226" s="1106" t="n"/>
      <c r="BH226" s="1106" t="n"/>
      <c r="BI226" s="1106" t="n"/>
      <c r="BJ226" s="1106" t="n"/>
      <c r="BK226" s="1106" t="n"/>
      <c r="BL226" s="1106" t="n"/>
      <c r="BM226" s="1106" t="n"/>
      <c r="BN226" s="1106" t="n"/>
      <c r="BO226" s="1106" t="n"/>
      <c r="BP226" s="1106" t="n"/>
      <c r="BQ226" s="1106" t="n"/>
      <c r="BR226" s="1106" t="n"/>
      <c r="BS226" s="1106" t="n"/>
      <c r="BT226" s="1106" t="n"/>
      <c r="BU226" s="1106" t="n"/>
      <c r="BV226" s="1106" t="n"/>
      <c r="BW226" s="1106" t="n"/>
      <c r="BX226" s="1106" t="n"/>
      <c r="BY226" s="1106" t="n"/>
      <c r="BZ226" s="1106" t="n"/>
      <c r="CA226" s="1106" t="n"/>
      <c r="CB226" s="1106" t="n"/>
      <c r="CC226" s="1106" t="n"/>
      <c r="CD226" s="1106" t="n"/>
      <c r="CE226" s="1106" t="n"/>
      <c r="CF226" s="1106" t="n"/>
      <c r="CG226" s="1106" t="n"/>
      <c r="CH226" s="1106" t="n"/>
      <c r="CI226" s="1106" t="n"/>
      <c r="CJ226" s="1106" t="n"/>
      <c r="CK226" s="1106" t="n"/>
      <c r="CL226" s="1106" t="n"/>
      <c r="CM226" s="1106" t="n"/>
      <c r="CN226" s="1106" t="n"/>
      <c r="CO226" s="1106" t="n"/>
      <c r="CP226" s="1106" t="n"/>
      <c r="CQ226" s="1106" t="n"/>
      <c r="CR226" s="1106" t="n"/>
      <c r="CS226" s="1106" t="n"/>
      <c r="CT226" s="1106" t="n"/>
      <c r="CU226" s="1106" t="n"/>
      <c r="CV226" s="1106" t="n"/>
      <c r="CW226" s="1106" t="n"/>
      <c r="CX226" s="1106" t="n"/>
      <c r="CY226" s="1106" t="n"/>
      <c r="CZ226" s="1106" t="n"/>
      <c r="DA226" s="1106" t="n"/>
      <c r="DB226" s="1106" t="n"/>
      <c r="DC226" s="1106" t="n"/>
      <c r="DD226" s="1106" t="n"/>
      <c r="DE226" s="1106" t="n"/>
      <c r="DF226" s="1106" t="n"/>
      <c r="DG226" s="1106" t="n"/>
      <c r="DH226" s="1106" t="n"/>
      <c r="DI226" s="1106" t="n"/>
    </row>
    <row r="227" ht="13.5" customHeight="1" s="1178">
      <c r="A227" s="1106" t="n"/>
      <c r="B227" s="1106" t="n"/>
      <c r="C227" s="1106" t="n"/>
      <c r="D227" s="1106" t="n"/>
      <c r="E227" s="1106" t="n"/>
      <c r="F227" s="1106" t="n"/>
      <c r="G227" s="144" t="n"/>
      <c r="H227" s="1106" t="n"/>
      <c r="I227" s="1106" t="n"/>
      <c r="J227" s="1106" t="n"/>
      <c r="K227" s="1106" t="n"/>
      <c r="L227" s="1106" t="n"/>
      <c r="M227" s="1106" t="n"/>
      <c r="N227" s="1106" t="n"/>
      <c r="O227" s="1106" t="n"/>
      <c r="P227" s="1106" t="n"/>
      <c r="Q227" s="1106" t="n"/>
      <c r="R227" s="1106" t="n"/>
      <c r="S227" s="1106" t="n"/>
      <c r="T227" s="230" t="n"/>
      <c r="U227" s="1106" t="n"/>
      <c r="V227" s="1106" t="n"/>
      <c r="W227" s="1106" t="n"/>
      <c r="X227" s="1106" t="n"/>
      <c r="Y227" s="1106" t="n"/>
      <c r="Z227" s="1106" t="n"/>
      <c r="AA227" s="144" t="n"/>
      <c r="AB227" s="1106" t="n"/>
      <c r="AC227" s="1106" t="n"/>
      <c r="AD227" s="1106" t="n"/>
      <c r="AE227" s="1106" t="n"/>
      <c r="AF227" s="1106" t="n"/>
      <c r="AG227" s="1106" t="n"/>
      <c r="AH227" s="144" t="n"/>
      <c r="AI227" s="1105" t="inlineStr">
        <is>
          <t>还债券利息</t>
        </is>
      </c>
      <c r="AJ227" s="462" t="n">
        <v>-27625</v>
      </c>
      <c r="AK227" s="1106" t="n"/>
      <c r="AL227" s="462" t="n">
        <v>27625</v>
      </c>
      <c r="AM227" s="462" t="n">
        <v>4133776.5</v>
      </c>
      <c r="AN227" s="1106" t="n"/>
      <c r="AO227" s="1106" t="n"/>
      <c r="AP227" s="1106" t="n"/>
      <c r="AQ227" s="1106" t="n"/>
      <c r="AR227" s="1106" t="n"/>
      <c r="AS227" s="1106" t="n"/>
      <c r="AT227" s="1106" t="n"/>
      <c r="AU227" s="1106" t="n"/>
      <c r="AV227" s="1106" t="n"/>
      <c r="AW227" s="1106" t="n"/>
      <c r="AX227" s="1106" t="n"/>
      <c r="AY227" s="1106" t="n"/>
      <c r="AZ227" s="144" t="n"/>
      <c r="BA227" s="1106" t="n"/>
      <c r="BB227" s="1106" t="n"/>
      <c r="BC227" s="1106" t="n"/>
      <c r="BD227" s="1106" t="n"/>
      <c r="BE227" s="1106" t="n"/>
      <c r="BF227" s="1106" t="n"/>
      <c r="BG227" s="1106" t="n"/>
      <c r="BH227" s="1106" t="n"/>
      <c r="BI227" s="1106" t="n"/>
      <c r="BJ227" s="1106" t="n"/>
      <c r="BK227" s="1106" t="n"/>
      <c r="BL227" s="1106" t="n"/>
      <c r="BM227" s="1106" t="n"/>
      <c r="BN227" s="1106" t="n"/>
      <c r="BO227" s="1106" t="n"/>
      <c r="BP227" s="1106" t="n"/>
      <c r="BQ227" s="1106" t="n"/>
      <c r="BR227" s="1106" t="n"/>
      <c r="BS227" s="1106" t="n"/>
      <c r="BT227" s="1106" t="n"/>
      <c r="BU227" s="1106" t="n"/>
      <c r="BV227" s="1106" t="n"/>
      <c r="BW227" s="1106" t="n"/>
      <c r="BX227" s="1106" t="n"/>
      <c r="BY227" s="1106" t="n"/>
      <c r="BZ227" s="1106" t="n"/>
      <c r="CA227" s="1106" t="n"/>
      <c r="CB227" s="1106" t="n"/>
      <c r="CC227" s="1106" t="n"/>
      <c r="CD227" s="1106" t="n"/>
      <c r="CE227" s="1106" t="n"/>
      <c r="CF227" s="1106" t="n"/>
      <c r="CG227" s="1106" t="n"/>
      <c r="CH227" s="1106" t="n"/>
      <c r="CI227" s="1106" t="n"/>
      <c r="CJ227" s="1106" t="n"/>
      <c r="CK227" s="1106" t="n"/>
      <c r="CL227" s="1106" t="n"/>
      <c r="CM227" s="1106" t="n"/>
      <c r="CN227" s="1106" t="n"/>
      <c r="CO227" s="1106" t="n"/>
      <c r="CP227" s="1106" t="n"/>
      <c r="CQ227" s="1106" t="n"/>
      <c r="CR227" s="1106" t="n"/>
      <c r="CS227" s="1106" t="n"/>
      <c r="CT227" s="1106" t="n"/>
      <c r="CU227" s="1106" t="n"/>
      <c r="CV227" s="1106" t="n"/>
      <c r="CW227" s="1106" t="n"/>
      <c r="CX227" s="1106" t="n"/>
      <c r="CY227" s="1106" t="n"/>
      <c r="CZ227" s="1106" t="n"/>
      <c r="DA227" s="1106" t="n"/>
      <c r="DB227" s="1106" t="n"/>
      <c r="DC227" s="1106" t="n"/>
      <c r="DD227" s="1106" t="n"/>
      <c r="DE227" s="1106" t="n"/>
      <c r="DF227" s="1106" t="n"/>
      <c r="DG227" s="1106" t="n"/>
      <c r="DH227" s="1106" t="n"/>
      <c r="DI227" s="1106" t="n"/>
    </row>
    <row r="228" ht="13.5" customHeight="1" s="1178">
      <c r="A228" s="1106" t="n"/>
      <c r="B228" s="1106" t="n"/>
      <c r="C228" s="1106" t="n"/>
      <c r="D228" s="1106" t="n"/>
      <c r="E228" s="1106" t="n"/>
      <c r="F228" s="1106" t="n"/>
      <c r="G228" s="144" t="n"/>
      <c r="H228" s="1106" t="n"/>
      <c r="I228" s="1106" t="n"/>
      <c r="J228" s="1106" t="n"/>
      <c r="K228" s="1106" t="n"/>
      <c r="L228" s="1106" t="n"/>
      <c r="M228" s="1106" t="n"/>
      <c r="N228" s="1106" t="n"/>
      <c r="O228" s="1106" t="n"/>
      <c r="P228" s="1106" t="n"/>
      <c r="Q228" s="1106" t="n"/>
      <c r="R228" s="1106" t="n"/>
      <c r="S228" s="1106" t="n"/>
      <c r="T228" s="230" t="n"/>
      <c r="U228" s="1106" t="n"/>
      <c r="V228" s="1106" t="n"/>
      <c r="W228" s="1106" t="n"/>
      <c r="X228" s="1106" t="n"/>
      <c r="Y228" s="1106" t="n"/>
      <c r="Z228" s="1106" t="n"/>
      <c r="AA228" s="144" t="n"/>
      <c r="AB228" s="1106" t="n"/>
      <c r="AC228" s="1106" t="n"/>
      <c r="AD228" s="1106" t="n"/>
      <c r="AE228" s="1106" t="n"/>
      <c r="AF228" s="1106" t="n"/>
      <c r="AG228" s="1106" t="n"/>
      <c r="AH228" s="144" t="n"/>
      <c r="AI228" s="1105" t="inlineStr">
        <is>
          <t>新工人培训费</t>
        </is>
      </c>
      <c r="AJ228" s="462" t="n">
        <v>-5000</v>
      </c>
      <c r="AK228" s="1106" t="n"/>
      <c r="AL228" s="462" t="n">
        <v>32625</v>
      </c>
      <c r="AM228" s="462" t="n">
        <v>4128776.5</v>
      </c>
      <c r="AN228" s="1106" t="n"/>
      <c r="AO228" s="1106" t="n"/>
      <c r="AP228" s="1106" t="n"/>
      <c r="AQ228" s="1106" t="n"/>
      <c r="AR228" s="1106" t="n"/>
      <c r="AS228" s="1106" t="n"/>
      <c r="AT228" s="1106" t="n"/>
      <c r="AU228" s="1106" t="n"/>
      <c r="AV228" s="1106" t="n"/>
      <c r="AW228" s="1106" t="n"/>
      <c r="AX228" s="1106" t="n"/>
      <c r="AY228" s="1106" t="n"/>
      <c r="AZ228" s="144" t="n"/>
      <c r="BA228" s="1106" t="n"/>
      <c r="BB228" s="1106" t="n"/>
      <c r="BC228" s="1106" t="n"/>
      <c r="BD228" s="1106" t="n"/>
      <c r="BE228" s="1106" t="n"/>
      <c r="BF228" s="1106" t="n"/>
      <c r="BG228" s="1106" t="n"/>
      <c r="BH228" s="1106" t="n"/>
      <c r="BI228" s="1106" t="n"/>
      <c r="BJ228" s="1106" t="n"/>
      <c r="BK228" s="1106" t="n"/>
      <c r="BL228" s="1106" t="n"/>
      <c r="BM228" s="1106" t="n"/>
      <c r="BN228" s="1106" t="n"/>
      <c r="BO228" s="1106" t="n"/>
      <c r="BP228" s="1106" t="n"/>
      <c r="BQ228" s="1106" t="n"/>
      <c r="BR228" s="1106" t="n"/>
      <c r="BS228" s="1106" t="n"/>
      <c r="BT228" s="1106" t="n"/>
      <c r="BU228" s="1106" t="n"/>
      <c r="BV228" s="1106" t="n"/>
      <c r="BW228" s="1106" t="n"/>
      <c r="BX228" s="1106" t="n"/>
      <c r="BY228" s="1106" t="n"/>
      <c r="BZ228" s="1106" t="n"/>
      <c r="CA228" s="1106" t="n"/>
      <c r="CB228" s="1106" t="n"/>
      <c r="CC228" s="1106" t="n"/>
      <c r="CD228" s="1106" t="n"/>
      <c r="CE228" s="1106" t="n"/>
      <c r="CF228" s="1106" t="n"/>
      <c r="CG228" s="1106" t="n"/>
      <c r="CH228" s="1106" t="n"/>
      <c r="CI228" s="1106" t="n"/>
      <c r="CJ228" s="1106" t="n"/>
      <c r="CK228" s="1106" t="n"/>
      <c r="CL228" s="1106" t="n"/>
      <c r="CM228" s="1106" t="n"/>
      <c r="CN228" s="1106" t="n"/>
      <c r="CO228" s="1106" t="n"/>
      <c r="CP228" s="1106" t="n"/>
      <c r="CQ228" s="1106" t="n"/>
      <c r="CR228" s="1106" t="n"/>
      <c r="CS228" s="1106" t="n"/>
      <c r="CT228" s="1106" t="n"/>
      <c r="CU228" s="1106" t="n"/>
      <c r="CV228" s="1106" t="n"/>
      <c r="CW228" s="1106" t="n"/>
      <c r="CX228" s="1106" t="n"/>
      <c r="CY228" s="1106" t="n"/>
      <c r="CZ228" s="1106" t="n"/>
      <c r="DA228" s="1106" t="n"/>
      <c r="DB228" s="1106" t="n"/>
      <c r="DC228" s="1106" t="n"/>
      <c r="DD228" s="1106" t="n"/>
      <c r="DE228" s="1106" t="n"/>
      <c r="DF228" s="1106" t="n"/>
      <c r="DG228" s="1106" t="n"/>
      <c r="DH228" s="1106" t="n"/>
      <c r="DI228" s="1106" t="n"/>
    </row>
    <row r="229" ht="13.5" customHeight="1" s="1178">
      <c r="A229" s="1106" t="n"/>
      <c r="B229" s="1106" t="n"/>
      <c r="C229" s="1106" t="n"/>
      <c r="D229" s="1106" t="n"/>
      <c r="E229" s="1106" t="n"/>
      <c r="F229" s="1106" t="n"/>
      <c r="G229" s="144" t="n"/>
      <c r="H229" s="1106" t="n"/>
      <c r="I229" s="1106" t="n"/>
      <c r="J229" s="1106" t="n"/>
      <c r="K229" s="1106" t="n"/>
      <c r="L229" s="1106" t="n"/>
      <c r="M229" s="1106" t="n"/>
      <c r="N229" s="1106" t="n"/>
      <c r="O229" s="1106" t="n"/>
      <c r="P229" s="1106" t="n"/>
      <c r="Q229" s="1106" t="n"/>
      <c r="R229" s="1106" t="n"/>
      <c r="S229" s="1106" t="n"/>
      <c r="T229" s="230" t="n"/>
      <c r="U229" s="1106" t="n"/>
      <c r="V229" s="1106" t="n"/>
      <c r="W229" s="1106" t="n"/>
      <c r="X229" s="1106" t="n"/>
      <c r="Y229" s="1106" t="n"/>
      <c r="Z229" s="1106" t="n"/>
      <c r="AA229" s="144" t="n"/>
      <c r="AB229" s="1106" t="n"/>
      <c r="AC229" s="1106" t="n"/>
      <c r="AD229" s="1106" t="n"/>
      <c r="AE229" s="1106" t="n"/>
      <c r="AF229" s="1106" t="n"/>
      <c r="AG229" s="1106" t="n"/>
      <c r="AH229" s="144" t="n"/>
      <c r="AI229" s="1105" t="inlineStr">
        <is>
          <t>解雇工人安置费</t>
        </is>
      </c>
      <c r="AJ229" s="462" t="n">
        <v>-10000</v>
      </c>
      <c r="AK229" s="1106" t="n"/>
      <c r="AL229" s="462" t="n">
        <v>42625</v>
      </c>
      <c r="AM229" s="462" t="n">
        <v>4118776.5</v>
      </c>
      <c r="AN229" s="1106" t="n"/>
      <c r="AO229" s="1106" t="n"/>
      <c r="AP229" s="1106" t="n"/>
      <c r="AQ229" s="1106" t="n"/>
      <c r="AR229" s="1106" t="n"/>
      <c r="AS229" s="1106" t="n"/>
      <c r="AT229" s="1106" t="n"/>
      <c r="AU229" s="1106" t="n"/>
      <c r="AV229" s="1106" t="n"/>
      <c r="AW229" s="1106" t="n"/>
      <c r="AX229" s="1106" t="n"/>
      <c r="AY229" s="1106" t="n"/>
      <c r="AZ229" s="144" t="n"/>
      <c r="BA229" s="1106" t="n"/>
      <c r="BB229" s="1106" t="n"/>
      <c r="BC229" s="1106" t="n"/>
      <c r="BD229" s="1106" t="n"/>
      <c r="BE229" s="1106" t="n"/>
      <c r="BF229" s="1106" t="n"/>
      <c r="BG229" s="1106" t="n"/>
      <c r="BH229" s="1106" t="n"/>
      <c r="BI229" s="1106" t="n"/>
      <c r="BJ229" s="1106" t="n"/>
      <c r="BK229" s="1106" t="n"/>
      <c r="BL229" s="1106" t="n"/>
      <c r="BM229" s="1106" t="n"/>
      <c r="BN229" s="1106" t="n"/>
      <c r="BO229" s="1106" t="n"/>
      <c r="BP229" s="1106" t="n"/>
      <c r="BQ229" s="1106" t="n"/>
      <c r="BR229" s="1106" t="n"/>
      <c r="BS229" s="1106" t="n"/>
      <c r="BT229" s="1106" t="n"/>
      <c r="BU229" s="1106" t="n"/>
      <c r="BV229" s="1106" t="n"/>
      <c r="BW229" s="1106" t="n"/>
      <c r="BX229" s="1106" t="n"/>
      <c r="BY229" s="1106" t="n"/>
      <c r="BZ229" s="1106" t="n"/>
      <c r="CA229" s="1106" t="n"/>
      <c r="CB229" s="1106" t="n"/>
      <c r="CC229" s="1106" t="n"/>
      <c r="CD229" s="1106" t="n"/>
      <c r="CE229" s="1106" t="n"/>
      <c r="CF229" s="1106" t="n"/>
      <c r="CG229" s="1106" t="n"/>
      <c r="CH229" s="1106" t="n"/>
      <c r="CI229" s="1106" t="n"/>
      <c r="CJ229" s="1106" t="n"/>
      <c r="CK229" s="1106" t="n"/>
      <c r="CL229" s="1106" t="n"/>
      <c r="CM229" s="1106" t="n"/>
      <c r="CN229" s="1106" t="n"/>
      <c r="CO229" s="1106" t="n"/>
      <c r="CP229" s="1106" t="n"/>
      <c r="CQ229" s="1106" t="n"/>
      <c r="CR229" s="1106" t="n"/>
      <c r="CS229" s="1106" t="n"/>
      <c r="CT229" s="1106" t="n"/>
      <c r="CU229" s="1106" t="n"/>
      <c r="CV229" s="1106" t="n"/>
      <c r="CW229" s="1106" t="n"/>
      <c r="CX229" s="1106" t="n"/>
      <c r="CY229" s="1106" t="n"/>
      <c r="CZ229" s="1106" t="n"/>
      <c r="DA229" s="1106" t="n"/>
      <c r="DB229" s="1106" t="n"/>
      <c r="DC229" s="1106" t="n"/>
      <c r="DD229" s="1106" t="n"/>
      <c r="DE229" s="1106" t="n"/>
      <c r="DF229" s="1106" t="n"/>
      <c r="DG229" s="1106" t="n"/>
      <c r="DH229" s="1106" t="n"/>
      <c r="DI229" s="1106" t="n"/>
    </row>
    <row r="230" ht="13.5" customHeight="1" s="1178">
      <c r="A230" s="1106" t="n"/>
      <c r="B230" s="1106" t="n"/>
      <c r="C230" s="1106" t="n"/>
      <c r="D230" s="1106" t="n"/>
      <c r="E230" s="1106" t="n"/>
      <c r="F230" s="1106" t="n"/>
      <c r="G230" s="144" t="n"/>
      <c r="H230" s="1106" t="n"/>
      <c r="I230" s="1106" t="n"/>
      <c r="J230" s="1106" t="n"/>
      <c r="K230" s="1106" t="n"/>
      <c r="L230" s="1106" t="n"/>
      <c r="M230" s="1106" t="n"/>
      <c r="N230" s="1106" t="n"/>
      <c r="O230" s="1106" t="n"/>
      <c r="P230" s="1106" t="n"/>
      <c r="Q230" s="1106" t="n"/>
      <c r="R230" s="1106" t="n"/>
      <c r="S230" s="1106" t="n"/>
      <c r="T230" s="230" t="n"/>
      <c r="U230" s="1106" t="n"/>
      <c r="V230" s="1106" t="n"/>
      <c r="W230" s="1106" t="n"/>
      <c r="X230" s="1106" t="n"/>
      <c r="Y230" s="1106" t="n"/>
      <c r="Z230" s="1106" t="n"/>
      <c r="AA230" s="144" t="n"/>
      <c r="AB230" s="1106" t="n"/>
      <c r="AC230" s="1106" t="n"/>
      <c r="AD230" s="1106" t="n"/>
      <c r="AE230" s="1106" t="n"/>
      <c r="AF230" s="1106" t="n"/>
      <c r="AG230" s="1106" t="n"/>
      <c r="AH230" s="144" t="n"/>
      <c r="AI230" s="1105" t="inlineStr">
        <is>
          <t>工人基本工资</t>
        </is>
      </c>
      <c r="AJ230" s="462" t="n">
        <v>-656500</v>
      </c>
      <c r="AK230" s="1106" t="n"/>
      <c r="AL230" s="462" t="n">
        <v>699125</v>
      </c>
      <c r="AM230" s="462" t="n">
        <v>3462276.5</v>
      </c>
      <c r="AN230" s="1106" t="n"/>
      <c r="AO230" s="1106" t="n"/>
      <c r="AP230" s="1106" t="n"/>
      <c r="AQ230" s="1106" t="n"/>
      <c r="AR230" s="1106" t="n"/>
      <c r="AS230" s="1106" t="n"/>
      <c r="AT230" s="1106" t="n"/>
      <c r="AU230" s="1106" t="n"/>
      <c r="AV230" s="1106" t="n"/>
      <c r="AW230" s="1106" t="n"/>
      <c r="AX230" s="1106" t="n"/>
      <c r="AY230" s="1106" t="n"/>
      <c r="AZ230" s="144" t="n"/>
      <c r="BA230" s="1106" t="n"/>
      <c r="BB230" s="1106" t="n"/>
      <c r="BC230" s="1106" t="n"/>
      <c r="BD230" s="1106" t="n"/>
      <c r="BE230" s="1106" t="n"/>
      <c r="BF230" s="1106" t="n"/>
      <c r="BG230" s="1106" t="n"/>
      <c r="BH230" s="1106" t="n"/>
      <c r="BI230" s="1106" t="n"/>
      <c r="BJ230" s="1106" t="n"/>
      <c r="BK230" s="1106" t="n"/>
      <c r="BL230" s="1106" t="n"/>
      <c r="BM230" s="1106" t="n"/>
      <c r="BN230" s="1106" t="n"/>
      <c r="BO230" s="1106" t="n"/>
      <c r="BP230" s="1106" t="n"/>
      <c r="BQ230" s="1106" t="n"/>
      <c r="BR230" s="1106" t="n"/>
      <c r="BS230" s="1106" t="n"/>
      <c r="BT230" s="1106" t="n"/>
      <c r="BU230" s="1106" t="n"/>
      <c r="BV230" s="1106" t="n"/>
      <c r="BW230" s="1106" t="n"/>
      <c r="BX230" s="1106" t="n"/>
      <c r="BY230" s="1106" t="n"/>
      <c r="BZ230" s="1106" t="n"/>
      <c r="CA230" s="1106" t="n"/>
      <c r="CB230" s="1106" t="n"/>
      <c r="CC230" s="1106" t="n"/>
      <c r="CD230" s="1106" t="n"/>
      <c r="CE230" s="1106" t="n"/>
      <c r="CF230" s="1106" t="n"/>
      <c r="CG230" s="1106" t="n"/>
      <c r="CH230" s="1106" t="n"/>
      <c r="CI230" s="1106" t="n"/>
      <c r="CJ230" s="1106" t="n"/>
      <c r="CK230" s="1106" t="n"/>
      <c r="CL230" s="1106" t="n"/>
      <c r="CM230" s="1106" t="n"/>
      <c r="CN230" s="1106" t="n"/>
      <c r="CO230" s="1106" t="n"/>
      <c r="CP230" s="1106" t="n"/>
      <c r="CQ230" s="1106" t="n"/>
      <c r="CR230" s="1106" t="n"/>
      <c r="CS230" s="1106" t="n"/>
      <c r="CT230" s="1106" t="n"/>
      <c r="CU230" s="1106" t="n"/>
      <c r="CV230" s="1106" t="n"/>
      <c r="CW230" s="1106" t="n"/>
      <c r="CX230" s="1106" t="n"/>
      <c r="CY230" s="1106" t="n"/>
      <c r="CZ230" s="1106" t="n"/>
      <c r="DA230" s="1106" t="n"/>
      <c r="DB230" s="1106" t="n"/>
      <c r="DC230" s="1106" t="n"/>
      <c r="DD230" s="1106" t="n"/>
      <c r="DE230" s="1106" t="n"/>
      <c r="DF230" s="1106" t="n"/>
      <c r="DG230" s="1106" t="n"/>
      <c r="DH230" s="1106" t="n"/>
      <c r="DI230" s="1106" t="n"/>
    </row>
    <row r="231" ht="13.5" customHeight="1" s="1178">
      <c r="A231" s="1106" t="n"/>
      <c r="B231" s="1106" t="n"/>
      <c r="C231" s="1106" t="n"/>
      <c r="D231" s="1106" t="n"/>
      <c r="E231" s="1106" t="n"/>
      <c r="F231" s="1106" t="n"/>
      <c r="G231" s="144" t="n"/>
      <c r="H231" s="1106" t="n"/>
      <c r="I231" s="1106" t="n"/>
      <c r="J231" s="1106" t="n"/>
      <c r="K231" s="1106" t="n"/>
      <c r="L231" s="1106" t="n"/>
      <c r="M231" s="1106" t="n"/>
      <c r="N231" s="1106" t="n"/>
      <c r="O231" s="1106" t="n"/>
      <c r="P231" s="1106" t="n"/>
      <c r="Q231" s="1106" t="n"/>
      <c r="R231" s="1106" t="n"/>
      <c r="S231" s="1106" t="n"/>
      <c r="T231" s="230" t="n"/>
      <c r="U231" s="1106" t="n"/>
      <c r="V231" s="1106" t="n"/>
      <c r="W231" s="1106" t="n"/>
      <c r="X231" s="1106" t="n"/>
      <c r="Y231" s="1106" t="n"/>
      <c r="Z231" s="1106" t="n"/>
      <c r="AA231" s="144" t="n"/>
      <c r="AB231" s="1106" t="n"/>
      <c r="AC231" s="1106" t="n"/>
      <c r="AD231" s="1106" t="n"/>
      <c r="AE231" s="1106" t="n"/>
      <c r="AF231" s="1106" t="n"/>
      <c r="AG231" s="1106" t="n"/>
      <c r="AH231" s="144" t="n"/>
      <c r="AI231" s="1105" t="inlineStr">
        <is>
          <t>机器维修费</t>
        </is>
      </c>
      <c r="AJ231" s="462" t="n">
        <v>-45000</v>
      </c>
      <c r="AK231" s="1106" t="n"/>
      <c r="AL231" s="462" t="n">
        <v>744125</v>
      </c>
      <c r="AM231" s="462" t="n">
        <v>3417276.5</v>
      </c>
      <c r="AN231" s="1106" t="n"/>
      <c r="AO231" s="1106" t="n"/>
      <c r="AP231" s="1106" t="n"/>
      <c r="AQ231" s="1106" t="n"/>
      <c r="AR231" s="1106" t="n"/>
      <c r="AS231" s="1106" t="n"/>
      <c r="AT231" s="1106" t="n"/>
      <c r="AU231" s="1106" t="n"/>
      <c r="AV231" s="1106" t="n"/>
      <c r="AW231" s="1106" t="n"/>
      <c r="AX231" s="1106" t="n"/>
      <c r="AY231" s="1106" t="n"/>
      <c r="AZ231" s="144" t="n"/>
      <c r="BA231" s="1106" t="n"/>
      <c r="BB231" s="1106" t="n"/>
      <c r="BC231" s="1106" t="n"/>
      <c r="BD231" s="1106" t="n"/>
      <c r="BE231" s="1106" t="n"/>
      <c r="BF231" s="1106" t="n"/>
      <c r="BG231" s="1106" t="n"/>
      <c r="BH231" s="1106" t="n"/>
      <c r="BI231" s="1106" t="n"/>
      <c r="BJ231" s="1106" t="n"/>
      <c r="BK231" s="1106" t="n"/>
      <c r="BL231" s="1106" t="n"/>
      <c r="BM231" s="1106" t="n"/>
      <c r="BN231" s="1106" t="n"/>
      <c r="BO231" s="1106" t="n"/>
      <c r="BP231" s="1106" t="n"/>
      <c r="BQ231" s="1106" t="n"/>
      <c r="BR231" s="1106" t="n"/>
      <c r="BS231" s="1106" t="n"/>
      <c r="BT231" s="1106" t="n"/>
      <c r="BU231" s="1106" t="n"/>
      <c r="BV231" s="1106" t="n"/>
      <c r="BW231" s="1106" t="n"/>
      <c r="BX231" s="1106" t="n"/>
      <c r="BY231" s="1106" t="n"/>
      <c r="BZ231" s="1106" t="n"/>
      <c r="CA231" s="1106" t="n"/>
      <c r="CB231" s="1106" t="n"/>
      <c r="CC231" s="1106" t="n"/>
      <c r="CD231" s="1106" t="n"/>
      <c r="CE231" s="1106" t="n"/>
      <c r="CF231" s="1106" t="n"/>
      <c r="CG231" s="1106" t="n"/>
      <c r="CH231" s="1106" t="n"/>
      <c r="CI231" s="1106" t="n"/>
      <c r="CJ231" s="1106" t="n"/>
      <c r="CK231" s="1106" t="n"/>
      <c r="CL231" s="1106" t="n"/>
      <c r="CM231" s="1106" t="n"/>
      <c r="CN231" s="1106" t="n"/>
      <c r="CO231" s="1106" t="n"/>
      <c r="CP231" s="1106" t="n"/>
      <c r="CQ231" s="1106" t="n"/>
      <c r="CR231" s="1106" t="n"/>
      <c r="CS231" s="1106" t="n"/>
      <c r="CT231" s="1106" t="n"/>
      <c r="CU231" s="1106" t="n"/>
      <c r="CV231" s="1106" t="n"/>
      <c r="CW231" s="1106" t="n"/>
      <c r="CX231" s="1106" t="n"/>
      <c r="CY231" s="1106" t="n"/>
      <c r="CZ231" s="1106" t="n"/>
      <c r="DA231" s="1106" t="n"/>
      <c r="DB231" s="1106" t="n"/>
      <c r="DC231" s="1106" t="n"/>
      <c r="DD231" s="1106" t="n"/>
      <c r="DE231" s="1106" t="n"/>
      <c r="DF231" s="1106" t="n"/>
      <c r="DG231" s="1106" t="n"/>
      <c r="DH231" s="1106" t="n"/>
      <c r="DI231" s="1106" t="n"/>
    </row>
    <row r="232" ht="13.5" customHeight="1" s="1178">
      <c r="A232" s="1106" t="n"/>
      <c r="B232" s="1106" t="n"/>
      <c r="C232" s="1106" t="n"/>
      <c r="D232" s="1106" t="n"/>
      <c r="E232" s="1106" t="n"/>
      <c r="F232" s="1106" t="n"/>
      <c r="G232" s="144" t="n"/>
      <c r="H232" s="1106" t="n"/>
      <c r="I232" s="1106" t="n"/>
      <c r="J232" s="1106" t="n"/>
      <c r="K232" s="1106" t="n"/>
      <c r="L232" s="1106" t="n"/>
      <c r="M232" s="1106" t="n"/>
      <c r="N232" s="1106" t="n"/>
      <c r="O232" s="1106" t="n"/>
      <c r="P232" s="1106" t="n"/>
      <c r="Q232" s="1106" t="n"/>
      <c r="R232" s="1106" t="n"/>
      <c r="S232" s="1106" t="n"/>
      <c r="T232" s="230" t="n"/>
      <c r="U232" s="1106" t="n"/>
      <c r="V232" s="1106" t="n"/>
      <c r="W232" s="1106" t="n"/>
      <c r="X232" s="1106" t="n"/>
      <c r="Y232" s="1106" t="n"/>
      <c r="Z232" s="1106" t="n"/>
      <c r="AA232" s="144" t="n"/>
      <c r="AB232" s="1106" t="n"/>
      <c r="AC232" s="1106" t="n"/>
      <c r="AD232" s="1106" t="n"/>
      <c r="AE232" s="1106" t="n"/>
      <c r="AF232" s="1106" t="n"/>
      <c r="AG232" s="1106" t="n"/>
      <c r="AH232" s="144" t="n"/>
      <c r="AI232" s="1105" t="inlineStr">
        <is>
          <t>紧急贷款</t>
        </is>
      </c>
      <c r="AJ232" s="1106" t="n">
        <v>0</v>
      </c>
      <c r="AK232" s="1106" t="n"/>
      <c r="AL232" s="1106" t="n"/>
      <c r="AM232" s="462" t="n">
        <v>3417276.5</v>
      </c>
      <c r="AN232" s="1106" t="n"/>
      <c r="AO232" s="1106" t="n"/>
      <c r="AP232" s="1106" t="n"/>
      <c r="AQ232" s="1106" t="n"/>
      <c r="AR232" s="1106" t="n"/>
      <c r="AS232" s="1106" t="n"/>
      <c r="AT232" s="1106" t="n"/>
      <c r="AU232" s="1106" t="n"/>
      <c r="AV232" s="1106" t="n"/>
      <c r="AW232" s="1106" t="n"/>
      <c r="AX232" s="1106" t="n"/>
      <c r="AY232" s="1106" t="n"/>
      <c r="AZ232" s="144" t="n"/>
      <c r="BA232" s="1106" t="n"/>
      <c r="BB232" s="1106" t="n"/>
      <c r="BC232" s="1106" t="n"/>
      <c r="BD232" s="1106" t="n"/>
      <c r="BE232" s="1106" t="n"/>
      <c r="BF232" s="1106" t="n"/>
      <c r="BG232" s="1106" t="n"/>
      <c r="BH232" s="1106" t="n"/>
      <c r="BI232" s="1106" t="n"/>
      <c r="BJ232" s="1106" t="n"/>
      <c r="BK232" s="1106" t="n"/>
      <c r="BL232" s="1106" t="n"/>
      <c r="BM232" s="1106" t="n"/>
      <c r="BN232" s="1106" t="n"/>
      <c r="BO232" s="1106" t="n"/>
      <c r="BP232" s="1106" t="n"/>
      <c r="BQ232" s="1106" t="n"/>
      <c r="BR232" s="1106" t="n"/>
      <c r="BS232" s="1106" t="n"/>
      <c r="BT232" s="1106" t="n"/>
      <c r="BU232" s="1106" t="n"/>
      <c r="BV232" s="1106" t="n"/>
      <c r="BW232" s="1106" t="n"/>
      <c r="BX232" s="1106" t="n"/>
      <c r="BY232" s="1106" t="n"/>
      <c r="BZ232" s="1106" t="n"/>
      <c r="CA232" s="1106" t="n"/>
      <c r="CB232" s="1106" t="n"/>
      <c r="CC232" s="1106" t="n"/>
      <c r="CD232" s="1106" t="n"/>
      <c r="CE232" s="1106" t="n"/>
      <c r="CF232" s="1106" t="n"/>
      <c r="CG232" s="1106" t="n"/>
      <c r="CH232" s="1106" t="n"/>
      <c r="CI232" s="1106" t="n"/>
      <c r="CJ232" s="1106" t="n"/>
      <c r="CK232" s="1106" t="n"/>
      <c r="CL232" s="1106" t="n"/>
      <c r="CM232" s="1106" t="n"/>
      <c r="CN232" s="1106" t="n"/>
      <c r="CO232" s="1106" t="n"/>
      <c r="CP232" s="1106" t="n"/>
      <c r="CQ232" s="1106" t="n"/>
      <c r="CR232" s="1106" t="n"/>
      <c r="CS232" s="1106" t="n"/>
      <c r="CT232" s="1106" t="n"/>
      <c r="CU232" s="1106" t="n"/>
      <c r="CV232" s="1106" t="n"/>
      <c r="CW232" s="1106" t="n"/>
      <c r="CX232" s="1106" t="n"/>
      <c r="CY232" s="1106" t="n"/>
      <c r="CZ232" s="1106" t="n"/>
      <c r="DA232" s="1106" t="n"/>
      <c r="DB232" s="1106" t="n"/>
      <c r="DC232" s="1106" t="n"/>
      <c r="DD232" s="1106" t="n"/>
      <c r="DE232" s="1106" t="n"/>
      <c r="DF232" s="1106" t="n"/>
      <c r="DG232" s="1106" t="n"/>
      <c r="DH232" s="1106" t="n"/>
      <c r="DI232" s="1106" t="n"/>
    </row>
    <row r="233" ht="13.5" customHeight="1" s="1178">
      <c r="A233" s="1106" t="n"/>
      <c r="B233" s="1106" t="n"/>
      <c r="C233" s="1106" t="n"/>
      <c r="D233" s="1106" t="n"/>
      <c r="E233" s="1106" t="n"/>
      <c r="F233" s="1106" t="n"/>
      <c r="G233" s="144" t="n"/>
      <c r="H233" s="1106" t="n"/>
      <c r="I233" s="1106" t="n"/>
      <c r="J233" s="1106" t="n"/>
      <c r="K233" s="1106" t="n"/>
      <c r="L233" s="1106" t="n"/>
      <c r="M233" s="1106" t="n"/>
      <c r="N233" s="1106" t="n"/>
      <c r="O233" s="1106" t="n"/>
      <c r="P233" s="1106" t="n"/>
      <c r="Q233" s="1106" t="n"/>
      <c r="R233" s="1106" t="n"/>
      <c r="S233" s="1106" t="n"/>
      <c r="T233" s="230" t="n"/>
      <c r="U233" s="1106" t="n"/>
      <c r="V233" s="1106" t="n"/>
      <c r="W233" s="1106" t="n"/>
      <c r="X233" s="1106" t="n"/>
      <c r="Y233" s="1106" t="n"/>
      <c r="Z233" s="1106" t="n"/>
      <c r="AA233" s="144" t="n"/>
      <c r="AB233" s="1106" t="n"/>
      <c r="AC233" s="1106" t="n"/>
      <c r="AD233" s="1106" t="n"/>
      <c r="AE233" s="1106" t="n"/>
      <c r="AF233" s="1106" t="n"/>
      <c r="AG233" s="1106" t="n"/>
      <c r="AH233" s="144" t="n"/>
      <c r="AI233" s="1105" t="inlineStr">
        <is>
          <t>研发费</t>
        </is>
      </c>
      <c r="AJ233" s="462" t="n">
        <v>0</v>
      </c>
      <c r="AK233" s="1106" t="n"/>
      <c r="AL233" s="1106" t="n"/>
      <c r="AM233" s="462" t="n">
        <v>3417276.5</v>
      </c>
      <c r="AN233" s="1106" t="n"/>
      <c r="AO233" s="1106" t="n"/>
      <c r="AP233" s="1106" t="n"/>
      <c r="AQ233" s="1106" t="n"/>
      <c r="AR233" s="1106" t="n"/>
      <c r="AS233" s="1106" t="n"/>
      <c r="AT233" s="1106" t="n"/>
      <c r="AU233" s="1106" t="n"/>
      <c r="AV233" s="1106" t="n"/>
      <c r="AW233" s="1106" t="n"/>
      <c r="AX233" s="1106" t="n"/>
      <c r="AY233" s="1106" t="n"/>
      <c r="AZ233" s="144" t="n"/>
      <c r="BA233" s="1106" t="n"/>
      <c r="BB233" s="1106" t="n"/>
      <c r="BC233" s="1106" t="n"/>
      <c r="BD233" s="1106" t="n"/>
      <c r="BE233" s="1106" t="n"/>
      <c r="BF233" s="1106" t="n"/>
      <c r="BG233" s="1106" t="n"/>
      <c r="BH233" s="1106" t="n"/>
      <c r="BI233" s="1106" t="n"/>
      <c r="BJ233" s="1106" t="n"/>
      <c r="BK233" s="1106" t="n"/>
      <c r="BL233" s="1106" t="n"/>
      <c r="BM233" s="1106" t="n"/>
      <c r="BN233" s="1106" t="n"/>
      <c r="BO233" s="1106" t="n"/>
      <c r="BP233" s="1106" t="n"/>
      <c r="BQ233" s="1106" t="n"/>
      <c r="BR233" s="1106" t="n"/>
      <c r="BS233" s="1106" t="n"/>
      <c r="BT233" s="1106" t="n"/>
      <c r="BU233" s="1106" t="n"/>
      <c r="BV233" s="1106" t="n"/>
      <c r="BW233" s="1106" t="n"/>
      <c r="BX233" s="1106" t="n"/>
      <c r="BY233" s="1106" t="n"/>
      <c r="BZ233" s="1106" t="n"/>
      <c r="CA233" s="1106" t="n"/>
      <c r="CB233" s="1106" t="n"/>
      <c r="CC233" s="1106" t="n"/>
      <c r="CD233" s="1106" t="n"/>
      <c r="CE233" s="1106" t="n"/>
      <c r="CF233" s="1106" t="n"/>
      <c r="CG233" s="1106" t="n"/>
      <c r="CH233" s="1106" t="n"/>
      <c r="CI233" s="1106" t="n"/>
      <c r="CJ233" s="1106" t="n"/>
      <c r="CK233" s="1106" t="n"/>
      <c r="CL233" s="1106" t="n"/>
      <c r="CM233" s="1106" t="n"/>
      <c r="CN233" s="1106" t="n"/>
      <c r="CO233" s="1106" t="n"/>
      <c r="CP233" s="1106" t="n"/>
      <c r="CQ233" s="1106" t="n"/>
      <c r="CR233" s="1106" t="n"/>
      <c r="CS233" s="1106" t="n"/>
      <c r="CT233" s="1106" t="n"/>
      <c r="CU233" s="1106" t="n"/>
      <c r="CV233" s="1106" t="n"/>
      <c r="CW233" s="1106" t="n"/>
      <c r="CX233" s="1106" t="n"/>
      <c r="CY233" s="1106" t="n"/>
      <c r="CZ233" s="1106" t="n"/>
      <c r="DA233" s="1106" t="n"/>
      <c r="DB233" s="1106" t="n"/>
      <c r="DC233" s="1106" t="n"/>
      <c r="DD233" s="1106" t="n"/>
      <c r="DE233" s="1106" t="n"/>
      <c r="DF233" s="1106" t="n"/>
      <c r="DG233" s="1106" t="n"/>
      <c r="DH233" s="1106" t="n"/>
      <c r="DI233" s="1106" t="n"/>
    </row>
    <row r="234" ht="13.5" customHeight="1" s="1178">
      <c r="A234" s="1106" t="n"/>
      <c r="B234" s="1106" t="n"/>
      <c r="C234" s="1106" t="n"/>
      <c r="D234" s="1106" t="n"/>
      <c r="E234" s="1106" t="n"/>
      <c r="F234" s="1106" t="n"/>
      <c r="G234" s="144" t="n"/>
      <c r="H234" s="1106" t="n"/>
      <c r="I234" s="1106" t="n"/>
      <c r="J234" s="1106" t="n"/>
      <c r="K234" s="1106" t="n"/>
      <c r="L234" s="1106" t="n"/>
      <c r="M234" s="1106" t="n"/>
      <c r="N234" s="1106" t="n"/>
      <c r="O234" s="1106" t="n"/>
      <c r="P234" s="1106" t="n"/>
      <c r="Q234" s="1106" t="n"/>
      <c r="R234" s="1106" t="n"/>
      <c r="S234" s="1106" t="n"/>
      <c r="T234" s="230" t="n"/>
      <c r="U234" s="1106" t="n"/>
      <c r="V234" s="1106" t="n"/>
      <c r="W234" s="1106" t="n"/>
      <c r="X234" s="1106" t="n"/>
      <c r="Y234" s="1106" t="n"/>
      <c r="Z234" s="1106" t="n"/>
      <c r="AA234" s="144" t="n"/>
      <c r="AB234" s="1106" t="n"/>
      <c r="AC234" s="1106" t="n"/>
      <c r="AD234" s="1106" t="n"/>
      <c r="AE234" s="1106" t="n"/>
      <c r="AF234" s="1106" t="n"/>
      <c r="AG234" s="1106" t="n"/>
      <c r="AH234" s="144" t="n"/>
      <c r="AI234" s="1105" t="inlineStr">
        <is>
          <t>研发费分摊</t>
        </is>
      </c>
      <c r="AJ234" s="462" t="n">
        <v>0</v>
      </c>
      <c r="AK234" s="1106" t="n"/>
      <c r="AL234" s="462" t="n">
        <v>744125</v>
      </c>
      <c r="AM234" s="1106" t="n"/>
      <c r="AN234" s="1106" t="n"/>
      <c r="AO234" s="1106" t="n"/>
      <c r="AP234" s="1106" t="n"/>
      <c r="AQ234" s="1106" t="n"/>
      <c r="AR234" s="1106" t="n"/>
      <c r="AS234" s="1106" t="n"/>
      <c r="AT234" s="1106" t="n"/>
      <c r="AU234" s="1106" t="n"/>
      <c r="AV234" s="1106" t="n"/>
      <c r="AW234" s="1106" t="n"/>
      <c r="AX234" s="1106" t="n"/>
      <c r="AY234" s="1106" t="n"/>
      <c r="AZ234" s="144" t="n"/>
      <c r="BA234" s="1106" t="n"/>
      <c r="BB234" s="1106" t="n"/>
      <c r="BC234" s="1106" t="n"/>
      <c r="BD234" s="1106" t="n"/>
      <c r="BE234" s="1106" t="n"/>
      <c r="BF234" s="1106" t="n"/>
      <c r="BG234" s="1106" t="n"/>
      <c r="BH234" s="1106" t="n"/>
      <c r="BI234" s="1106" t="n"/>
      <c r="BJ234" s="1106" t="n"/>
      <c r="BK234" s="1106" t="n"/>
      <c r="BL234" s="1106" t="n"/>
      <c r="BM234" s="1106" t="n"/>
      <c r="BN234" s="1106" t="n"/>
      <c r="BO234" s="1106" t="n"/>
      <c r="BP234" s="1106" t="n"/>
      <c r="BQ234" s="1106" t="n"/>
      <c r="BR234" s="1106" t="n"/>
      <c r="BS234" s="1106" t="n"/>
      <c r="BT234" s="1106" t="n"/>
      <c r="BU234" s="1106" t="n"/>
      <c r="BV234" s="1106" t="n"/>
      <c r="BW234" s="1106" t="n"/>
      <c r="BX234" s="1106" t="n"/>
      <c r="BY234" s="1106" t="n"/>
      <c r="BZ234" s="1106" t="n"/>
      <c r="CA234" s="1106" t="n"/>
      <c r="CB234" s="1106" t="n"/>
      <c r="CC234" s="1106" t="n"/>
      <c r="CD234" s="1106" t="n"/>
      <c r="CE234" s="1106" t="n"/>
      <c r="CF234" s="1106" t="n"/>
      <c r="CG234" s="1106" t="n"/>
      <c r="CH234" s="1106" t="n"/>
      <c r="CI234" s="1106" t="n"/>
      <c r="CJ234" s="1106" t="n"/>
      <c r="CK234" s="1106" t="n"/>
      <c r="CL234" s="1106" t="n"/>
      <c r="CM234" s="1106" t="n"/>
      <c r="CN234" s="1106" t="n"/>
      <c r="CO234" s="1106" t="n"/>
      <c r="CP234" s="1106" t="n"/>
      <c r="CQ234" s="1106" t="n"/>
      <c r="CR234" s="1106" t="n"/>
      <c r="CS234" s="1106" t="n"/>
      <c r="CT234" s="1106" t="n"/>
      <c r="CU234" s="1106" t="n"/>
      <c r="CV234" s="1106" t="n"/>
      <c r="CW234" s="1106" t="n"/>
      <c r="CX234" s="1106" t="n"/>
      <c r="CY234" s="1106" t="n"/>
      <c r="CZ234" s="1106" t="n"/>
      <c r="DA234" s="1106" t="n"/>
      <c r="DB234" s="1106" t="n"/>
      <c r="DC234" s="1106" t="n"/>
      <c r="DD234" s="1106" t="n"/>
      <c r="DE234" s="1106" t="n"/>
      <c r="DF234" s="1106" t="n"/>
      <c r="DG234" s="1106" t="n"/>
      <c r="DH234" s="1106" t="n"/>
      <c r="DI234" s="1106" t="n"/>
    </row>
    <row r="235" ht="13.5" customHeight="1" s="1178">
      <c r="A235" s="1106" t="n"/>
      <c r="B235" s="1106" t="n"/>
      <c r="C235" s="1106" t="n"/>
      <c r="D235" s="1106" t="n"/>
      <c r="E235" s="1106" t="n"/>
      <c r="F235" s="1106" t="n"/>
      <c r="G235" s="144" t="n"/>
      <c r="H235" s="1106" t="n"/>
      <c r="I235" s="1106" t="n"/>
      <c r="J235" s="1106" t="n"/>
      <c r="K235" s="1106" t="n"/>
      <c r="L235" s="1106" t="n"/>
      <c r="M235" s="1106" t="n"/>
      <c r="N235" s="1106" t="n"/>
      <c r="O235" s="1106" t="n"/>
      <c r="P235" s="1106" t="n"/>
      <c r="Q235" s="1106" t="n"/>
      <c r="R235" s="1106" t="n"/>
      <c r="S235" s="1106" t="n"/>
      <c r="T235" s="230" t="n"/>
      <c r="U235" s="1106" t="n"/>
      <c r="V235" s="1106" t="n"/>
      <c r="W235" s="1106" t="n"/>
      <c r="X235" s="1106" t="n"/>
      <c r="Y235" s="1106" t="n"/>
      <c r="Z235" s="1106" t="n"/>
      <c r="AA235" s="144" t="n"/>
      <c r="AB235" s="1106" t="n"/>
      <c r="AC235" s="1106" t="n"/>
      <c r="AD235" s="1106" t="n"/>
      <c r="AE235" s="1106" t="n"/>
      <c r="AF235" s="1106" t="n"/>
      <c r="AG235" s="1106" t="n"/>
      <c r="AH235" s="144" t="n"/>
      <c r="AI235" s="1105" t="inlineStr">
        <is>
          <t>购原材料</t>
        </is>
      </c>
      <c r="AJ235" s="462" t="n">
        <v>-500000</v>
      </c>
      <c r="AK235" s="1106" t="n"/>
      <c r="AL235" s="1106" t="n"/>
      <c r="AM235" s="462" t="n">
        <v>2917276.5</v>
      </c>
      <c r="AN235" s="1106" t="n"/>
      <c r="AO235" s="1106" t="n"/>
      <c r="AP235" s="1106" t="n"/>
      <c r="AQ235" s="1106" t="n"/>
      <c r="AR235" s="1106" t="n"/>
      <c r="AS235" s="1106" t="n"/>
      <c r="AT235" s="1106" t="n"/>
      <c r="AU235" s="1106" t="n"/>
      <c r="AV235" s="1106" t="n"/>
      <c r="AW235" s="1106" t="n"/>
      <c r="AX235" s="1106" t="n"/>
      <c r="AY235" s="1106" t="n"/>
      <c r="AZ235" s="144" t="n"/>
      <c r="BA235" s="1106" t="n"/>
      <c r="BB235" s="1106" t="n"/>
      <c r="BC235" s="1106" t="n"/>
      <c r="BD235" s="1106" t="n"/>
      <c r="BE235" s="1106" t="n"/>
      <c r="BF235" s="1106" t="n"/>
      <c r="BG235" s="1106" t="n"/>
      <c r="BH235" s="1106" t="n"/>
      <c r="BI235" s="1106" t="n"/>
      <c r="BJ235" s="1106" t="n"/>
      <c r="BK235" s="1106" t="n"/>
      <c r="BL235" s="1106" t="n"/>
      <c r="BM235" s="1106" t="n"/>
      <c r="BN235" s="1106" t="n"/>
      <c r="BO235" s="1106" t="n"/>
      <c r="BP235" s="1106" t="n"/>
      <c r="BQ235" s="1106" t="n"/>
      <c r="BR235" s="1106" t="n"/>
      <c r="BS235" s="1106" t="n"/>
      <c r="BT235" s="1106" t="n"/>
      <c r="BU235" s="1106" t="n"/>
      <c r="BV235" s="1106" t="n"/>
      <c r="BW235" s="1106" t="n"/>
      <c r="BX235" s="1106" t="n"/>
      <c r="BY235" s="1106" t="n"/>
      <c r="BZ235" s="1106" t="n"/>
      <c r="CA235" s="1106" t="n"/>
      <c r="CB235" s="1106" t="n"/>
      <c r="CC235" s="1106" t="n"/>
      <c r="CD235" s="1106" t="n"/>
      <c r="CE235" s="1106" t="n"/>
      <c r="CF235" s="1106" t="n"/>
      <c r="CG235" s="1106" t="n"/>
      <c r="CH235" s="1106" t="n"/>
      <c r="CI235" s="1106" t="n"/>
      <c r="CJ235" s="1106" t="n"/>
      <c r="CK235" s="1106" t="n"/>
      <c r="CL235" s="1106" t="n"/>
      <c r="CM235" s="1106" t="n"/>
      <c r="CN235" s="1106" t="n"/>
      <c r="CO235" s="1106" t="n"/>
      <c r="CP235" s="1106" t="n"/>
      <c r="CQ235" s="1106" t="n"/>
      <c r="CR235" s="1106" t="n"/>
      <c r="CS235" s="1106" t="n"/>
      <c r="CT235" s="1106" t="n"/>
      <c r="CU235" s="1106" t="n"/>
      <c r="CV235" s="1106" t="n"/>
      <c r="CW235" s="1106" t="n"/>
      <c r="CX235" s="1106" t="n"/>
      <c r="CY235" s="1106" t="n"/>
      <c r="CZ235" s="1106" t="n"/>
      <c r="DA235" s="1106" t="n"/>
      <c r="DB235" s="1106" t="n"/>
      <c r="DC235" s="1106" t="n"/>
      <c r="DD235" s="1106" t="n"/>
      <c r="DE235" s="1106" t="n"/>
      <c r="DF235" s="1106" t="n"/>
      <c r="DG235" s="1106" t="n"/>
      <c r="DH235" s="1106" t="n"/>
      <c r="DI235" s="1106" t="n"/>
    </row>
    <row r="236" ht="13.5" customHeight="1" s="1178">
      <c r="A236" s="1106" t="n"/>
      <c r="B236" s="1106" t="n"/>
      <c r="C236" s="1106" t="n"/>
      <c r="D236" s="1106" t="n"/>
      <c r="E236" s="1106" t="n"/>
      <c r="F236" s="1106" t="n"/>
      <c r="G236" s="144" t="n"/>
      <c r="H236" s="1106" t="n"/>
      <c r="I236" s="1106" t="n"/>
      <c r="J236" s="1106" t="n"/>
      <c r="K236" s="1106" t="n"/>
      <c r="L236" s="1106" t="n"/>
      <c r="M236" s="1106" t="n"/>
      <c r="N236" s="1106" t="n"/>
      <c r="O236" s="1106" t="n"/>
      <c r="P236" s="1106" t="n"/>
      <c r="Q236" s="1106" t="n"/>
      <c r="R236" s="1106" t="n"/>
      <c r="S236" s="1106" t="n"/>
      <c r="T236" s="230" t="n"/>
      <c r="U236" s="1106" t="n"/>
      <c r="V236" s="1106" t="n"/>
      <c r="W236" s="1106" t="n"/>
      <c r="X236" s="1106" t="n"/>
      <c r="Y236" s="1106" t="n"/>
      <c r="Z236" s="1106" t="n"/>
      <c r="AA236" s="144" t="n"/>
      <c r="AB236" s="1106" t="n"/>
      <c r="AC236" s="1106" t="n"/>
      <c r="AD236" s="1106" t="n"/>
      <c r="AE236" s="1106" t="n"/>
      <c r="AF236" s="1106" t="n"/>
      <c r="AG236" s="1106" t="n"/>
      <c r="AH236" s="144" t="n"/>
      <c r="AI236" s="1105" t="inlineStr">
        <is>
          <t>购原材料折扣</t>
        </is>
      </c>
      <c r="AJ236" s="462" t="n">
        <v>0</v>
      </c>
      <c r="AK236" s="462" t="n">
        <v>0</v>
      </c>
      <c r="AL236" s="1106" t="n"/>
      <c r="AM236" s="462" t="n">
        <v>2917276.5</v>
      </c>
      <c r="AN236" s="1106" t="n"/>
      <c r="AO236" s="1106" t="n"/>
      <c r="AP236" s="1106" t="n"/>
      <c r="AQ236" s="1106" t="n"/>
      <c r="AR236" s="1106" t="n"/>
      <c r="AS236" s="1106" t="n"/>
      <c r="AT236" s="1106" t="n"/>
      <c r="AU236" s="1106" t="n"/>
      <c r="AV236" s="1106" t="n"/>
      <c r="AW236" s="1106" t="n"/>
      <c r="AX236" s="1106" t="n"/>
      <c r="AY236" s="1106" t="n"/>
      <c r="AZ236" s="144" t="n"/>
      <c r="BA236" s="1106" t="n"/>
      <c r="BB236" s="1106" t="n"/>
      <c r="BC236" s="1106" t="n"/>
      <c r="BD236" s="1106" t="n"/>
      <c r="BE236" s="1106" t="n"/>
      <c r="BF236" s="1106" t="n"/>
      <c r="BG236" s="1106" t="n"/>
      <c r="BH236" s="1106" t="n"/>
      <c r="BI236" s="1106" t="n"/>
      <c r="BJ236" s="1106" t="n"/>
      <c r="BK236" s="1106" t="n"/>
      <c r="BL236" s="1106" t="n"/>
      <c r="BM236" s="1106" t="n"/>
      <c r="BN236" s="1106" t="n"/>
      <c r="BO236" s="1106" t="n"/>
      <c r="BP236" s="1106" t="n"/>
      <c r="BQ236" s="1106" t="n"/>
      <c r="BR236" s="1106" t="n"/>
      <c r="BS236" s="1106" t="n"/>
      <c r="BT236" s="1106" t="n"/>
      <c r="BU236" s="1106" t="n"/>
      <c r="BV236" s="1106" t="n"/>
      <c r="BW236" s="1106" t="n"/>
      <c r="BX236" s="1106" t="n"/>
      <c r="BY236" s="1106" t="n"/>
      <c r="BZ236" s="1106" t="n"/>
      <c r="CA236" s="1106" t="n"/>
      <c r="CB236" s="1106" t="n"/>
      <c r="CC236" s="1106" t="n"/>
      <c r="CD236" s="1106" t="n"/>
      <c r="CE236" s="1106" t="n"/>
      <c r="CF236" s="1106" t="n"/>
      <c r="CG236" s="1106" t="n"/>
      <c r="CH236" s="1106" t="n"/>
      <c r="CI236" s="1106" t="n"/>
      <c r="CJ236" s="1106" t="n"/>
      <c r="CK236" s="1106" t="n"/>
      <c r="CL236" s="1106" t="n"/>
      <c r="CM236" s="1106" t="n"/>
      <c r="CN236" s="1106" t="n"/>
      <c r="CO236" s="1106" t="n"/>
      <c r="CP236" s="1106" t="n"/>
      <c r="CQ236" s="1106" t="n"/>
      <c r="CR236" s="1106" t="n"/>
      <c r="CS236" s="1106" t="n"/>
      <c r="CT236" s="1106" t="n"/>
      <c r="CU236" s="1106" t="n"/>
      <c r="CV236" s="1106" t="n"/>
      <c r="CW236" s="1106" t="n"/>
      <c r="CX236" s="1106" t="n"/>
      <c r="CY236" s="1106" t="n"/>
      <c r="CZ236" s="1106" t="n"/>
      <c r="DA236" s="1106" t="n"/>
      <c r="DB236" s="1106" t="n"/>
      <c r="DC236" s="1106" t="n"/>
      <c r="DD236" s="1106" t="n"/>
      <c r="DE236" s="1106" t="n"/>
      <c r="DF236" s="1106" t="n"/>
      <c r="DG236" s="1106" t="n"/>
      <c r="DH236" s="1106" t="n"/>
      <c r="DI236" s="1106" t="n"/>
    </row>
    <row r="237" ht="13.5" customHeight="1" s="1178">
      <c r="A237" s="1106" t="n"/>
      <c r="B237" s="1106" t="n"/>
      <c r="C237" s="1106" t="n"/>
      <c r="D237" s="1106" t="n"/>
      <c r="E237" s="1106" t="n"/>
      <c r="F237" s="1106" t="n"/>
      <c r="G237" s="144" t="n"/>
      <c r="H237" s="1106" t="n"/>
      <c r="I237" s="1106" t="n"/>
      <c r="J237" s="1106" t="n"/>
      <c r="K237" s="1106" t="n"/>
      <c r="L237" s="1106" t="n"/>
      <c r="M237" s="1106" t="n"/>
      <c r="N237" s="1106" t="n"/>
      <c r="O237" s="1106" t="n"/>
      <c r="P237" s="1106" t="n"/>
      <c r="Q237" s="1106" t="n"/>
      <c r="R237" s="1106" t="n"/>
      <c r="S237" s="1106" t="n"/>
      <c r="T237" s="230" t="n"/>
      <c r="U237" s="1106" t="n"/>
      <c r="V237" s="1106" t="n"/>
      <c r="W237" s="1106" t="n"/>
      <c r="X237" s="1106" t="n"/>
      <c r="Y237" s="1106" t="n"/>
      <c r="Z237" s="1106" t="n"/>
      <c r="AA237" s="144" t="n"/>
      <c r="AB237" s="1106" t="n"/>
      <c r="AC237" s="1106" t="n"/>
      <c r="AD237" s="1106" t="n"/>
      <c r="AE237" s="1106" t="n"/>
      <c r="AF237" s="1106" t="n"/>
      <c r="AG237" s="1106" t="n"/>
      <c r="AH237" s="144" t="n"/>
      <c r="AI237" s="1105" t="inlineStr">
        <is>
          <t>购材料运费</t>
        </is>
      </c>
      <c r="AJ237" s="462" t="n">
        <v>-15000</v>
      </c>
      <c r="AK237" s="1106" t="n"/>
      <c r="AL237" s="462" t="n">
        <v>759125</v>
      </c>
      <c r="AM237" s="462" t="n">
        <v>2902276.5</v>
      </c>
      <c r="AN237" s="1106" t="n"/>
      <c r="AO237" s="1106" t="n"/>
      <c r="AP237" s="1106" t="n"/>
      <c r="AQ237" s="1106" t="n"/>
      <c r="AR237" s="1106" t="n"/>
      <c r="AS237" s="1106" t="n"/>
      <c r="AT237" s="1106" t="n"/>
      <c r="AU237" s="1106" t="n"/>
      <c r="AV237" s="1106" t="n"/>
      <c r="AW237" s="1106" t="n"/>
      <c r="AX237" s="1106" t="n"/>
      <c r="AY237" s="1106" t="n"/>
      <c r="AZ237" s="144" t="n"/>
      <c r="BA237" s="1106" t="n"/>
      <c r="BB237" s="1106" t="n"/>
      <c r="BC237" s="1106" t="n"/>
      <c r="BD237" s="1106" t="n"/>
      <c r="BE237" s="1106" t="n"/>
      <c r="BF237" s="1106" t="n"/>
      <c r="BG237" s="1106" t="n"/>
      <c r="BH237" s="1106" t="n"/>
      <c r="BI237" s="1106" t="n"/>
      <c r="BJ237" s="1106" t="n"/>
      <c r="BK237" s="1106" t="n"/>
      <c r="BL237" s="1106" t="n"/>
      <c r="BM237" s="1106" t="n"/>
      <c r="BN237" s="1106" t="n"/>
      <c r="BO237" s="1106" t="n"/>
      <c r="BP237" s="1106" t="n"/>
      <c r="BQ237" s="1106" t="n"/>
      <c r="BR237" s="1106" t="n"/>
      <c r="BS237" s="1106" t="n"/>
      <c r="BT237" s="1106" t="n"/>
      <c r="BU237" s="1106" t="n"/>
      <c r="BV237" s="1106" t="n"/>
      <c r="BW237" s="1106" t="n"/>
      <c r="BX237" s="1106" t="n"/>
      <c r="BY237" s="1106" t="n"/>
      <c r="BZ237" s="1106" t="n"/>
      <c r="CA237" s="1106" t="n"/>
      <c r="CB237" s="1106" t="n"/>
      <c r="CC237" s="1106" t="n"/>
      <c r="CD237" s="1106" t="n"/>
      <c r="CE237" s="1106" t="n"/>
      <c r="CF237" s="1106" t="n"/>
      <c r="CG237" s="1106" t="n"/>
      <c r="CH237" s="1106" t="n"/>
      <c r="CI237" s="1106" t="n"/>
      <c r="CJ237" s="1106" t="n"/>
      <c r="CK237" s="1106" t="n"/>
      <c r="CL237" s="1106" t="n"/>
      <c r="CM237" s="1106" t="n"/>
      <c r="CN237" s="1106" t="n"/>
      <c r="CO237" s="1106" t="n"/>
      <c r="CP237" s="1106" t="n"/>
      <c r="CQ237" s="1106" t="n"/>
      <c r="CR237" s="1106" t="n"/>
      <c r="CS237" s="1106" t="n"/>
      <c r="CT237" s="1106" t="n"/>
      <c r="CU237" s="1106" t="n"/>
      <c r="CV237" s="1106" t="n"/>
      <c r="CW237" s="1106" t="n"/>
      <c r="CX237" s="1106" t="n"/>
      <c r="CY237" s="1106" t="n"/>
      <c r="CZ237" s="1106" t="n"/>
      <c r="DA237" s="1106" t="n"/>
      <c r="DB237" s="1106" t="n"/>
      <c r="DC237" s="1106" t="n"/>
      <c r="DD237" s="1106" t="n"/>
      <c r="DE237" s="1106" t="n"/>
      <c r="DF237" s="1106" t="n"/>
      <c r="DG237" s="1106" t="n"/>
      <c r="DH237" s="1106" t="n"/>
      <c r="DI237" s="1106" t="n"/>
    </row>
    <row r="238" ht="13.5" customHeight="1" s="1178">
      <c r="A238" s="1106" t="n"/>
      <c r="B238" s="1106" t="n"/>
      <c r="C238" s="1106" t="n"/>
      <c r="D238" s="1106" t="n"/>
      <c r="E238" s="1106" t="n"/>
      <c r="F238" s="1106" t="n"/>
      <c r="G238" s="144" t="n"/>
      <c r="H238" s="1106" t="n"/>
      <c r="I238" s="1106" t="n"/>
      <c r="J238" s="1106" t="n"/>
      <c r="K238" s="1106" t="n"/>
      <c r="L238" s="1106" t="n"/>
      <c r="M238" s="1106" t="n"/>
      <c r="N238" s="1106" t="n"/>
      <c r="O238" s="1106" t="n"/>
      <c r="P238" s="1106" t="n"/>
      <c r="Q238" s="1106" t="n"/>
      <c r="R238" s="1106" t="n"/>
      <c r="S238" s="1106" t="n"/>
      <c r="T238" s="230" t="n"/>
      <c r="U238" s="1106" t="n"/>
      <c r="V238" s="1106" t="n"/>
      <c r="W238" s="1106" t="n"/>
      <c r="X238" s="1106" t="n"/>
      <c r="Y238" s="1106" t="n"/>
      <c r="Z238" s="1106" t="n"/>
      <c r="AA238" s="144" t="n"/>
      <c r="AB238" s="1106" t="n"/>
      <c r="AC238" s="1106" t="n"/>
      <c r="AD238" s="1106" t="n"/>
      <c r="AE238" s="1106" t="n"/>
      <c r="AF238" s="1106" t="n"/>
      <c r="AG238" s="1106" t="n"/>
      <c r="AH238" s="144" t="n"/>
      <c r="AI238" s="1105" t="inlineStr">
        <is>
          <t>管理费</t>
        </is>
      </c>
      <c r="AJ238" s="462" t="n">
        <v>-25000</v>
      </c>
      <c r="AK238" s="1106" t="n"/>
      <c r="AL238" s="462" t="n">
        <v>784125</v>
      </c>
      <c r="AM238" s="462" t="n">
        <v>2877276.5</v>
      </c>
      <c r="AN238" s="1106" t="n"/>
      <c r="AO238" s="1106" t="n"/>
      <c r="AP238" s="1106" t="n"/>
      <c r="AQ238" s="1106" t="n"/>
      <c r="AR238" s="1106" t="n"/>
      <c r="AS238" s="1106" t="n"/>
      <c r="AT238" s="1106" t="n"/>
      <c r="AU238" s="1106" t="n"/>
      <c r="AV238" s="1106" t="n"/>
      <c r="AW238" s="1106" t="n"/>
      <c r="AX238" s="1106" t="n"/>
      <c r="AY238" s="1106" t="n"/>
      <c r="AZ238" s="144" t="n"/>
      <c r="BA238" s="1106" t="n"/>
      <c r="BB238" s="1106" t="n"/>
      <c r="BC238" s="1106" t="n"/>
      <c r="BD238" s="1106" t="n"/>
      <c r="BE238" s="1106" t="n"/>
      <c r="BF238" s="1106" t="n"/>
      <c r="BG238" s="1106" t="n"/>
      <c r="BH238" s="1106" t="n"/>
      <c r="BI238" s="1106" t="n"/>
      <c r="BJ238" s="1106" t="n"/>
      <c r="BK238" s="1106" t="n"/>
      <c r="BL238" s="1106" t="n"/>
      <c r="BM238" s="1106" t="n"/>
      <c r="BN238" s="1106" t="n"/>
      <c r="BO238" s="1106" t="n"/>
      <c r="BP238" s="1106" t="n"/>
      <c r="BQ238" s="1106" t="n"/>
      <c r="BR238" s="1106" t="n"/>
      <c r="BS238" s="1106" t="n"/>
      <c r="BT238" s="1106" t="n"/>
      <c r="BU238" s="1106" t="n"/>
      <c r="BV238" s="1106" t="n"/>
      <c r="BW238" s="1106" t="n"/>
      <c r="BX238" s="1106" t="n"/>
      <c r="BY238" s="1106" t="n"/>
      <c r="BZ238" s="1106" t="n"/>
      <c r="CA238" s="1106" t="n"/>
      <c r="CB238" s="1106" t="n"/>
      <c r="CC238" s="1106" t="n"/>
      <c r="CD238" s="1106" t="n"/>
      <c r="CE238" s="1106" t="n"/>
      <c r="CF238" s="1106" t="n"/>
      <c r="CG238" s="1106" t="n"/>
      <c r="CH238" s="1106" t="n"/>
      <c r="CI238" s="1106" t="n"/>
      <c r="CJ238" s="1106" t="n"/>
      <c r="CK238" s="1106" t="n"/>
      <c r="CL238" s="1106" t="n"/>
      <c r="CM238" s="1106" t="n"/>
      <c r="CN238" s="1106" t="n"/>
      <c r="CO238" s="1106" t="n"/>
      <c r="CP238" s="1106" t="n"/>
      <c r="CQ238" s="1106" t="n"/>
      <c r="CR238" s="1106" t="n"/>
      <c r="CS238" s="1106" t="n"/>
      <c r="CT238" s="1106" t="n"/>
      <c r="CU238" s="1106" t="n"/>
      <c r="CV238" s="1106" t="n"/>
      <c r="CW238" s="1106" t="n"/>
      <c r="CX238" s="1106" t="n"/>
      <c r="CY238" s="1106" t="n"/>
      <c r="CZ238" s="1106" t="n"/>
      <c r="DA238" s="1106" t="n"/>
      <c r="DB238" s="1106" t="n"/>
      <c r="DC238" s="1106" t="n"/>
      <c r="DD238" s="1106" t="n"/>
      <c r="DE238" s="1106" t="n"/>
      <c r="DF238" s="1106" t="n"/>
      <c r="DG238" s="1106" t="n"/>
      <c r="DH238" s="1106" t="n"/>
      <c r="DI238" s="1106" t="n"/>
    </row>
    <row r="239" ht="13.5" customHeight="1" s="1178">
      <c r="A239" s="1106" t="n"/>
      <c r="B239" s="1106" t="n"/>
      <c r="C239" s="1106" t="n"/>
      <c r="D239" s="1106" t="n"/>
      <c r="E239" s="1106" t="n"/>
      <c r="F239" s="1106" t="n"/>
      <c r="G239" s="144" t="n"/>
      <c r="H239" s="1106" t="n"/>
      <c r="I239" s="1106" t="n"/>
      <c r="J239" s="1106" t="n"/>
      <c r="K239" s="1106" t="n"/>
      <c r="L239" s="1106" t="n"/>
      <c r="M239" s="1106" t="n"/>
      <c r="N239" s="1106" t="n"/>
      <c r="O239" s="1106" t="n"/>
      <c r="P239" s="1106" t="n"/>
      <c r="Q239" s="1106" t="n"/>
      <c r="R239" s="1106" t="n"/>
      <c r="S239" s="1106" t="n"/>
      <c r="T239" s="230" t="n"/>
      <c r="U239" s="1106" t="n"/>
      <c r="V239" s="1106" t="n"/>
      <c r="W239" s="1106" t="n"/>
      <c r="X239" s="1106" t="n"/>
      <c r="Y239" s="1106" t="n"/>
      <c r="Z239" s="1106" t="n"/>
      <c r="AA239" s="144" t="n"/>
      <c r="AB239" s="1106" t="n"/>
      <c r="AC239" s="1106" t="n"/>
      <c r="AD239" s="1106" t="n"/>
      <c r="AE239" s="1106" t="n"/>
      <c r="AF239" s="1106" t="n"/>
      <c r="AG239" s="1106" t="n"/>
      <c r="AH239" s="144" t="n"/>
      <c r="AI239" s="1105" t="inlineStr">
        <is>
          <t>特殊班工资</t>
        </is>
      </c>
      <c r="AJ239" s="462" t="n">
        <v>-490950</v>
      </c>
      <c r="AK239" s="1106" t="n"/>
      <c r="AL239" s="462" t="n">
        <v>1275075</v>
      </c>
      <c r="AM239" s="462" t="n">
        <v>2386326.5</v>
      </c>
      <c r="AN239" s="1106" t="n"/>
      <c r="AO239" s="1106" t="n"/>
      <c r="AP239" s="1106" t="n"/>
      <c r="AQ239" s="1106" t="n"/>
      <c r="AR239" s="1106" t="n"/>
      <c r="AS239" s="1106" t="n"/>
      <c r="AT239" s="1106" t="n"/>
      <c r="AU239" s="1106" t="n"/>
      <c r="AV239" s="1106" t="n"/>
      <c r="AW239" s="1106" t="n"/>
      <c r="AX239" s="1106" t="n"/>
      <c r="AY239" s="1106" t="n"/>
      <c r="AZ239" s="144" t="n"/>
      <c r="BA239" s="1106" t="n"/>
      <c r="BB239" s="1106" t="n"/>
      <c r="BC239" s="1106" t="n"/>
      <c r="BD239" s="1106" t="n"/>
      <c r="BE239" s="1106" t="n"/>
      <c r="BF239" s="1106" t="n"/>
      <c r="BG239" s="1106" t="n"/>
      <c r="BH239" s="1106" t="n"/>
      <c r="BI239" s="1106" t="n"/>
      <c r="BJ239" s="1106" t="n"/>
      <c r="BK239" s="1106" t="n"/>
      <c r="BL239" s="1106" t="n"/>
      <c r="BM239" s="1106" t="n"/>
      <c r="BN239" s="1106" t="n"/>
      <c r="BO239" s="1106" t="n"/>
      <c r="BP239" s="1106" t="n"/>
      <c r="BQ239" s="1106" t="n"/>
      <c r="BR239" s="1106" t="n"/>
      <c r="BS239" s="1106" t="n"/>
      <c r="BT239" s="1106" t="n"/>
      <c r="BU239" s="1106" t="n"/>
      <c r="BV239" s="1106" t="n"/>
      <c r="BW239" s="1106" t="n"/>
      <c r="BX239" s="1106" t="n"/>
      <c r="BY239" s="1106" t="n"/>
      <c r="BZ239" s="1106" t="n"/>
      <c r="CA239" s="1106" t="n"/>
      <c r="CB239" s="1106" t="n"/>
      <c r="CC239" s="1106" t="n"/>
      <c r="CD239" s="1106" t="n"/>
      <c r="CE239" s="1106" t="n"/>
      <c r="CF239" s="1106" t="n"/>
      <c r="CG239" s="1106" t="n"/>
      <c r="CH239" s="1106" t="n"/>
      <c r="CI239" s="1106" t="n"/>
      <c r="CJ239" s="1106" t="n"/>
      <c r="CK239" s="1106" t="n"/>
      <c r="CL239" s="1106" t="n"/>
      <c r="CM239" s="1106" t="n"/>
      <c r="CN239" s="1106" t="n"/>
      <c r="CO239" s="1106" t="n"/>
      <c r="CP239" s="1106" t="n"/>
      <c r="CQ239" s="1106" t="n"/>
      <c r="CR239" s="1106" t="n"/>
      <c r="CS239" s="1106" t="n"/>
      <c r="CT239" s="1106" t="n"/>
      <c r="CU239" s="1106" t="n"/>
      <c r="CV239" s="1106" t="n"/>
      <c r="CW239" s="1106" t="n"/>
      <c r="CX239" s="1106" t="n"/>
      <c r="CY239" s="1106" t="n"/>
      <c r="CZ239" s="1106" t="n"/>
      <c r="DA239" s="1106" t="n"/>
      <c r="DB239" s="1106" t="n"/>
      <c r="DC239" s="1106" t="n"/>
      <c r="DD239" s="1106" t="n"/>
      <c r="DE239" s="1106" t="n"/>
      <c r="DF239" s="1106" t="n"/>
      <c r="DG239" s="1106" t="n"/>
      <c r="DH239" s="1106" t="n"/>
      <c r="DI239" s="1106" t="n"/>
    </row>
    <row r="240" ht="13.5" customHeight="1" s="1178">
      <c r="A240" s="1106" t="n"/>
      <c r="B240" s="1106" t="n"/>
      <c r="C240" s="1106" t="n"/>
      <c r="D240" s="1106" t="n"/>
      <c r="E240" s="1106" t="n"/>
      <c r="F240" s="1106" t="n"/>
      <c r="G240" s="144" t="n"/>
      <c r="H240" s="1106" t="n"/>
      <c r="I240" s="1106" t="n"/>
      <c r="J240" s="1106" t="n"/>
      <c r="K240" s="1106" t="n"/>
      <c r="L240" s="1106" t="n"/>
      <c r="M240" s="1106" t="n"/>
      <c r="N240" s="1106" t="n"/>
      <c r="O240" s="1106" t="n"/>
      <c r="P240" s="1106" t="n"/>
      <c r="Q240" s="1106" t="n"/>
      <c r="R240" s="1106" t="n"/>
      <c r="S240" s="1106" t="n"/>
      <c r="T240" s="230" t="n"/>
      <c r="U240" s="1106" t="n"/>
      <c r="V240" s="1106" t="n"/>
      <c r="W240" s="1106" t="n"/>
      <c r="X240" s="1106" t="n"/>
      <c r="Y240" s="1106" t="n"/>
      <c r="Z240" s="1106" t="n"/>
      <c r="AA240" s="144" t="n"/>
      <c r="AB240" s="1106" t="n"/>
      <c r="AC240" s="1106" t="n"/>
      <c r="AD240" s="1106" t="n"/>
      <c r="AE240" s="1106" t="n"/>
      <c r="AF240" s="1106" t="n"/>
      <c r="AG240" s="1106" t="n"/>
      <c r="AH240" s="144" t="n"/>
      <c r="AI240" s="1105" t="inlineStr">
        <is>
          <t>使用材料费</t>
        </is>
      </c>
      <c r="AJ240" s="462" t="n">
        <v>-471900</v>
      </c>
      <c r="AK240" s="1106" t="n"/>
      <c r="AL240" s="462" t="n">
        <v>1746975</v>
      </c>
      <c r="AM240" s="1106" t="n"/>
      <c r="AN240" s="1106" t="n"/>
      <c r="AO240" s="1106" t="n"/>
      <c r="AP240" s="1106" t="n"/>
      <c r="AQ240" s="1106" t="n"/>
      <c r="AR240" s="1106" t="n"/>
      <c r="AS240" s="1106" t="n"/>
      <c r="AT240" s="1106" t="n"/>
      <c r="AU240" s="1106" t="n"/>
      <c r="AV240" s="1106" t="n"/>
      <c r="AW240" s="1106" t="n"/>
      <c r="AX240" s="1106" t="n"/>
      <c r="AY240" s="1106" t="n"/>
      <c r="AZ240" s="144" t="n"/>
      <c r="BA240" s="1106" t="n"/>
      <c r="BB240" s="1106" t="n"/>
      <c r="BC240" s="1106" t="n"/>
      <c r="BD240" s="1106" t="n"/>
      <c r="BE240" s="1106" t="n"/>
      <c r="BF240" s="1106" t="n"/>
      <c r="BG240" s="1106" t="n"/>
      <c r="BH240" s="1106" t="n"/>
      <c r="BI240" s="1106" t="n"/>
      <c r="BJ240" s="1106" t="n"/>
      <c r="BK240" s="1106" t="n"/>
      <c r="BL240" s="1106" t="n"/>
      <c r="BM240" s="1106" t="n"/>
      <c r="BN240" s="1106" t="n"/>
      <c r="BO240" s="1106" t="n"/>
      <c r="BP240" s="1106" t="n"/>
      <c r="BQ240" s="1106" t="n"/>
      <c r="BR240" s="1106" t="n"/>
      <c r="BS240" s="1106" t="n"/>
      <c r="BT240" s="1106" t="n"/>
      <c r="BU240" s="1106" t="n"/>
      <c r="BV240" s="1106" t="n"/>
      <c r="BW240" s="1106" t="n"/>
      <c r="BX240" s="1106" t="n"/>
      <c r="BY240" s="1106" t="n"/>
      <c r="BZ240" s="1106" t="n"/>
      <c r="CA240" s="1106" t="n"/>
      <c r="CB240" s="1106" t="n"/>
      <c r="CC240" s="1106" t="n"/>
      <c r="CD240" s="1106" t="n"/>
      <c r="CE240" s="1106" t="n"/>
      <c r="CF240" s="1106" t="n"/>
      <c r="CG240" s="1106" t="n"/>
      <c r="CH240" s="1106" t="n"/>
      <c r="CI240" s="1106" t="n"/>
      <c r="CJ240" s="1106" t="n"/>
      <c r="CK240" s="1106" t="n"/>
      <c r="CL240" s="1106" t="n"/>
      <c r="CM240" s="1106" t="n"/>
      <c r="CN240" s="1106" t="n"/>
      <c r="CO240" s="1106" t="n"/>
      <c r="CP240" s="1106" t="n"/>
      <c r="CQ240" s="1106" t="n"/>
      <c r="CR240" s="1106" t="n"/>
      <c r="CS240" s="1106" t="n"/>
      <c r="CT240" s="1106" t="n"/>
      <c r="CU240" s="1106" t="n"/>
      <c r="CV240" s="1106" t="n"/>
      <c r="CW240" s="1106" t="n"/>
      <c r="CX240" s="1106" t="n"/>
      <c r="CY240" s="1106" t="n"/>
      <c r="CZ240" s="1106" t="n"/>
      <c r="DA240" s="1106" t="n"/>
      <c r="DB240" s="1106" t="n"/>
      <c r="DC240" s="1106" t="n"/>
      <c r="DD240" s="1106" t="n"/>
      <c r="DE240" s="1106" t="n"/>
      <c r="DF240" s="1106" t="n"/>
      <c r="DG240" s="1106" t="n"/>
      <c r="DH240" s="1106" t="n"/>
      <c r="DI240" s="1106" t="n"/>
    </row>
    <row r="241" ht="13.5" customHeight="1" s="1178">
      <c r="A241" s="1106" t="n"/>
      <c r="B241" s="1106" t="n"/>
      <c r="C241" s="1106" t="n"/>
      <c r="D241" s="1106" t="n"/>
      <c r="E241" s="1106" t="n"/>
      <c r="F241" s="1106" t="n"/>
      <c r="G241" s="144" t="n"/>
      <c r="H241" s="1106" t="n"/>
      <c r="I241" s="1106" t="n"/>
      <c r="J241" s="1106" t="n"/>
      <c r="K241" s="1106" t="n"/>
      <c r="L241" s="1106" t="n"/>
      <c r="M241" s="1106" t="n"/>
      <c r="N241" s="1106" t="n"/>
      <c r="O241" s="1106" t="n"/>
      <c r="P241" s="1106" t="n"/>
      <c r="Q241" s="1106" t="n"/>
      <c r="R241" s="1106" t="n"/>
      <c r="S241" s="1106" t="n"/>
      <c r="T241" s="230" t="n"/>
      <c r="U241" s="1106" t="n"/>
      <c r="V241" s="1106" t="n"/>
      <c r="W241" s="1106" t="n"/>
      <c r="X241" s="1106" t="n"/>
      <c r="Y241" s="1106" t="n"/>
      <c r="Z241" s="1106" t="n"/>
      <c r="AA241" s="144" t="n"/>
      <c r="AB241" s="1106" t="n"/>
      <c r="AC241" s="1106" t="n"/>
      <c r="AD241" s="1106" t="n"/>
      <c r="AE241" s="1106" t="n"/>
      <c r="AF241" s="1106" t="n"/>
      <c r="AG241" s="1106" t="n"/>
      <c r="AH241" s="144" t="n"/>
      <c r="AI241" s="1105" t="inlineStr">
        <is>
          <t>成品运输费</t>
        </is>
      </c>
      <c r="AJ241" s="462" t="n">
        <v>-276050</v>
      </c>
      <c r="AK241" s="1106" t="n"/>
      <c r="AL241" s="462" t="n">
        <v>2023025</v>
      </c>
      <c r="AM241" s="462" t="n">
        <v>2110276.5</v>
      </c>
      <c r="AN241" s="1106" t="n"/>
      <c r="AO241" s="1106" t="n"/>
      <c r="AP241" s="1106" t="n"/>
      <c r="AQ241" s="1106" t="n"/>
      <c r="AR241" s="1106" t="n"/>
      <c r="AS241" s="1106" t="n"/>
      <c r="AT241" s="1106" t="n"/>
      <c r="AU241" s="1106" t="n"/>
      <c r="AV241" s="1106" t="n"/>
      <c r="AW241" s="1106" t="n"/>
      <c r="AX241" s="1106" t="n"/>
      <c r="AY241" s="1106" t="n"/>
      <c r="AZ241" s="144" t="n"/>
      <c r="BA241" s="1106" t="n"/>
      <c r="BB241" s="1106" t="n"/>
      <c r="BC241" s="1106" t="n"/>
      <c r="BD241" s="1106" t="n"/>
      <c r="BE241" s="1106" t="n"/>
      <c r="BF241" s="1106" t="n"/>
      <c r="BG241" s="1106" t="n"/>
      <c r="BH241" s="1106" t="n"/>
      <c r="BI241" s="1106" t="n"/>
      <c r="BJ241" s="1106" t="n"/>
      <c r="BK241" s="1106" t="n"/>
      <c r="BL241" s="1106" t="n"/>
      <c r="BM241" s="1106" t="n"/>
      <c r="BN241" s="1106" t="n"/>
      <c r="BO241" s="1106" t="n"/>
      <c r="BP241" s="1106" t="n"/>
      <c r="BQ241" s="1106" t="n"/>
      <c r="BR241" s="1106" t="n"/>
      <c r="BS241" s="1106" t="n"/>
      <c r="BT241" s="1106" t="n"/>
      <c r="BU241" s="1106" t="n"/>
      <c r="BV241" s="1106" t="n"/>
      <c r="BW241" s="1106" t="n"/>
      <c r="BX241" s="1106" t="n"/>
      <c r="BY241" s="1106" t="n"/>
      <c r="BZ241" s="1106" t="n"/>
      <c r="CA241" s="1106" t="n"/>
      <c r="CB241" s="1106" t="n"/>
      <c r="CC241" s="1106" t="n"/>
      <c r="CD241" s="1106" t="n"/>
      <c r="CE241" s="1106" t="n"/>
      <c r="CF241" s="1106" t="n"/>
      <c r="CG241" s="1106" t="n"/>
      <c r="CH241" s="1106" t="n"/>
      <c r="CI241" s="1106" t="n"/>
      <c r="CJ241" s="1106" t="n"/>
      <c r="CK241" s="1106" t="n"/>
      <c r="CL241" s="1106" t="n"/>
      <c r="CM241" s="1106" t="n"/>
      <c r="CN241" s="1106" t="n"/>
      <c r="CO241" s="1106" t="n"/>
      <c r="CP241" s="1106" t="n"/>
      <c r="CQ241" s="1106" t="n"/>
      <c r="CR241" s="1106" t="n"/>
      <c r="CS241" s="1106" t="n"/>
      <c r="CT241" s="1106" t="n"/>
      <c r="CU241" s="1106" t="n"/>
      <c r="CV241" s="1106" t="n"/>
      <c r="CW241" s="1106" t="n"/>
      <c r="CX241" s="1106" t="n"/>
      <c r="CY241" s="1106" t="n"/>
      <c r="CZ241" s="1106" t="n"/>
      <c r="DA241" s="1106" t="n"/>
      <c r="DB241" s="1106" t="n"/>
      <c r="DC241" s="1106" t="n"/>
      <c r="DD241" s="1106" t="n"/>
      <c r="DE241" s="1106" t="n"/>
      <c r="DF241" s="1106" t="n"/>
      <c r="DG241" s="1106" t="n"/>
      <c r="DH241" s="1106" t="n"/>
      <c r="DI241" s="1106" t="n"/>
    </row>
    <row r="242" ht="13.5" customHeight="1" s="1178">
      <c r="A242" s="1106" t="n"/>
      <c r="B242" s="1106" t="n"/>
      <c r="C242" s="1106" t="n"/>
      <c r="D242" s="1106" t="n"/>
      <c r="E242" s="1106" t="n"/>
      <c r="F242" s="1106" t="n"/>
      <c r="G242" s="144" t="n"/>
      <c r="H242" s="1106" t="n"/>
      <c r="I242" s="1106" t="n"/>
      <c r="J242" s="1106" t="n"/>
      <c r="K242" s="1106" t="n"/>
      <c r="L242" s="1106" t="n"/>
      <c r="M242" s="1106" t="n"/>
      <c r="N242" s="1106" t="n"/>
      <c r="O242" s="1106" t="n"/>
      <c r="P242" s="1106" t="n"/>
      <c r="Q242" s="1106" t="n"/>
      <c r="R242" s="1106" t="n"/>
      <c r="S242" s="1106" t="n"/>
      <c r="T242" s="230" t="n"/>
      <c r="U242" s="1106" t="n"/>
      <c r="V242" s="1106" t="n"/>
      <c r="W242" s="1106" t="n"/>
      <c r="X242" s="1106" t="n"/>
      <c r="Y242" s="1106" t="n"/>
      <c r="Z242" s="1106" t="n"/>
      <c r="AA242" s="144" t="n"/>
      <c r="AB242" s="1106" t="n"/>
      <c r="AC242" s="1106" t="n"/>
      <c r="AD242" s="1106" t="n"/>
      <c r="AE242" s="1106" t="n"/>
      <c r="AF242" s="1106" t="n"/>
      <c r="AG242" s="1106" t="n"/>
      <c r="AH242" s="144" t="n"/>
      <c r="AI242" s="1105" t="inlineStr">
        <is>
          <t>广告费</t>
        </is>
      </c>
      <c r="AJ242" s="462" t="n">
        <v>-30000</v>
      </c>
      <c r="AK242" s="1106" t="n"/>
      <c r="AL242" s="462" t="n">
        <v>2053025</v>
      </c>
      <c r="AM242" s="462" t="n">
        <v>2080276.5</v>
      </c>
      <c r="AN242" s="1106" t="n"/>
      <c r="AO242" s="1106" t="n"/>
      <c r="AP242" s="1106" t="n"/>
      <c r="AQ242" s="1106" t="n"/>
      <c r="AR242" s="1106" t="n"/>
      <c r="AS242" s="1106" t="n"/>
      <c r="AT242" s="1106" t="n"/>
      <c r="AU242" s="1106" t="n"/>
      <c r="AV242" s="1106" t="n"/>
      <c r="AW242" s="1106" t="n"/>
      <c r="AX242" s="1106" t="n"/>
      <c r="AY242" s="1106" t="n"/>
      <c r="AZ242" s="144" t="n"/>
      <c r="BA242" s="1106" t="n"/>
      <c r="BB242" s="1106" t="n"/>
      <c r="BC242" s="1106" t="n"/>
      <c r="BD242" s="1106" t="n"/>
      <c r="BE242" s="1106" t="n"/>
      <c r="BF242" s="1106" t="n"/>
      <c r="BG242" s="1106" t="n"/>
      <c r="BH242" s="1106" t="n"/>
      <c r="BI242" s="1106" t="n"/>
      <c r="BJ242" s="1106" t="n"/>
      <c r="BK242" s="1106" t="n"/>
      <c r="BL242" s="1106" t="n"/>
      <c r="BM242" s="1106" t="n"/>
      <c r="BN242" s="1106" t="n"/>
      <c r="BO242" s="1106" t="n"/>
      <c r="BP242" s="1106" t="n"/>
      <c r="BQ242" s="1106" t="n"/>
      <c r="BR242" s="1106" t="n"/>
      <c r="BS242" s="1106" t="n"/>
      <c r="BT242" s="1106" t="n"/>
      <c r="BU242" s="1106" t="n"/>
      <c r="BV242" s="1106" t="n"/>
      <c r="BW242" s="1106" t="n"/>
      <c r="BX242" s="1106" t="n"/>
      <c r="BY242" s="1106" t="n"/>
      <c r="BZ242" s="1106" t="n"/>
      <c r="CA242" s="1106" t="n"/>
      <c r="CB242" s="1106" t="n"/>
      <c r="CC242" s="1106" t="n"/>
      <c r="CD242" s="1106" t="n"/>
      <c r="CE242" s="1106" t="n"/>
      <c r="CF242" s="1106" t="n"/>
      <c r="CG242" s="1106" t="n"/>
      <c r="CH242" s="1106" t="n"/>
      <c r="CI242" s="1106" t="n"/>
      <c r="CJ242" s="1106" t="n"/>
      <c r="CK242" s="1106" t="n"/>
      <c r="CL242" s="1106" t="n"/>
      <c r="CM242" s="1106" t="n"/>
      <c r="CN242" s="1106" t="n"/>
      <c r="CO242" s="1106" t="n"/>
      <c r="CP242" s="1106" t="n"/>
      <c r="CQ242" s="1106" t="n"/>
      <c r="CR242" s="1106" t="n"/>
      <c r="CS242" s="1106" t="n"/>
      <c r="CT242" s="1106" t="n"/>
      <c r="CU242" s="1106" t="n"/>
      <c r="CV242" s="1106" t="n"/>
      <c r="CW242" s="1106" t="n"/>
      <c r="CX242" s="1106" t="n"/>
      <c r="CY242" s="1106" t="n"/>
      <c r="CZ242" s="1106" t="n"/>
      <c r="DA242" s="1106" t="n"/>
      <c r="DB242" s="1106" t="n"/>
      <c r="DC242" s="1106" t="n"/>
      <c r="DD242" s="1106" t="n"/>
      <c r="DE242" s="1106" t="n"/>
      <c r="DF242" s="1106" t="n"/>
      <c r="DG242" s="1106" t="n"/>
      <c r="DH242" s="1106" t="n"/>
      <c r="DI242" s="1106" t="n"/>
    </row>
    <row r="243" ht="13.5" customHeight="1" s="1178">
      <c r="A243" s="1106" t="n"/>
      <c r="B243" s="1106" t="n"/>
      <c r="C243" s="1106" t="n"/>
      <c r="D243" s="1106" t="n"/>
      <c r="E243" s="1106" t="n"/>
      <c r="F243" s="1106" t="n"/>
      <c r="G243" s="144" t="n"/>
      <c r="H243" s="1106" t="n"/>
      <c r="I243" s="1106" t="n"/>
      <c r="J243" s="1106" t="n"/>
      <c r="K243" s="1106" t="n"/>
      <c r="L243" s="1106" t="n"/>
      <c r="M243" s="1106" t="n"/>
      <c r="N243" s="1106" t="n"/>
      <c r="O243" s="1106" t="n"/>
      <c r="P243" s="1106" t="n"/>
      <c r="Q243" s="1106" t="n"/>
      <c r="R243" s="1106" t="n"/>
      <c r="S243" s="1106" t="n"/>
      <c r="T243" s="230" t="n"/>
      <c r="U243" s="1106" t="n"/>
      <c r="V243" s="1106" t="n"/>
      <c r="W243" s="1106" t="n"/>
      <c r="X243" s="1106" t="n"/>
      <c r="Y243" s="1106" t="n"/>
      <c r="Z243" s="1106" t="n"/>
      <c r="AA243" s="144" t="n"/>
      <c r="AB243" s="1106" t="n"/>
      <c r="AC243" s="1106" t="n"/>
      <c r="AD243" s="1106" t="n"/>
      <c r="AE243" s="1106" t="n"/>
      <c r="AF243" s="1106" t="n"/>
      <c r="AG243" s="1106" t="n"/>
      <c r="AH243" s="144" t="n"/>
      <c r="AI243" s="1105" t="inlineStr">
        <is>
          <t>促销费</t>
        </is>
      </c>
      <c r="AJ243" s="462" t="n">
        <v>-40000</v>
      </c>
      <c r="AK243" s="1106" t="n"/>
      <c r="AL243" s="462" t="n">
        <v>2093025</v>
      </c>
      <c r="AM243" s="462" t="n">
        <v>2040276.5</v>
      </c>
      <c r="AN243" s="1106" t="n"/>
      <c r="AO243" s="1106" t="n"/>
      <c r="AP243" s="1106" t="n"/>
      <c r="AQ243" s="1106" t="n"/>
      <c r="AR243" s="1106" t="n"/>
      <c r="AS243" s="1106" t="n"/>
      <c r="AT243" s="1106" t="n"/>
      <c r="AU243" s="1106" t="n"/>
      <c r="AV243" s="1106" t="n"/>
      <c r="AW243" s="1106" t="n"/>
      <c r="AX243" s="1106" t="n"/>
      <c r="AY243" s="1106" t="n"/>
      <c r="AZ243" s="144" t="n"/>
      <c r="BA243" s="1106" t="n"/>
      <c r="BB243" s="1106" t="n"/>
      <c r="BC243" s="1106" t="n"/>
      <c r="BD243" s="1106" t="n"/>
      <c r="BE243" s="1106" t="n"/>
      <c r="BF243" s="1106" t="n"/>
      <c r="BG243" s="1106" t="n"/>
      <c r="BH243" s="1106" t="n"/>
      <c r="BI243" s="1106" t="n"/>
      <c r="BJ243" s="1106" t="n"/>
      <c r="BK243" s="1106" t="n"/>
      <c r="BL243" s="1106" t="n"/>
      <c r="BM243" s="1106" t="n"/>
      <c r="BN243" s="1106" t="n"/>
      <c r="BO243" s="1106" t="n"/>
      <c r="BP243" s="1106" t="n"/>
      <c r="BQ243" s="1106" t="n"/>
      <c r="BR243" s="1106" t="n"/>
      <c r="BS243" s="1106" t="n"/>
      <c r="BT243" s="1106" t="n"/>
      <c r="BU243" s="1106" t="n"/>
      <c r="BV243" s="1106" t="n"/>
      <c r="BW243" s="1106" t="n"/>
      <c r="BX243" s="1106" t="n"/>
      <c r="BY243" s="1106" t="n"/>
      <c r="BZ243" s="1106" t="n"/>
      <c r="CA243" s="1106" t="n"/>
      <c r="CB243" s="1106" t="n"/>
      <c r="CC243" s="1106" t="n"/>
      <c r="CD243" s="1106" t="n"/>
      <c r="CE243" s="1106" t="n"/>
      <c r="CF243" s="1106" t="n"/>
      <c r="CG243" s="1106" t="n"/>
      <c r="CH243" s="1106" t="n"/>
      <c r="CI243" s="1106" t="n"/>
      <c r="CJ243" s="1106" t="n"/>
      <c r="CK243" s="1106" t="n"/>
      <c r="CL243" s="1106" t="n"/>
      <c r="CM243" s="1106" t="n"/>
      <c r="CN243" s="1106" t="n"/>
      <c r="CO243" s="1106" t="n"/>
      <c r="CP243" s="1106" t="n"/>
      <c r="CQ243" s="1106" t="n"/>
      <c r="CR243" s="1106" t="n"/>
      <c r="CS243" s="1106" t="n"/>
      <c r="CT243" s="1106" t="n"/>
      <c r="CU243" s="1106" t="n"/>
      <c r="CV243" s="1106" t="n"/>
      <c r="CW243" s="1106" t="n"/>
      <c r="CX243" s="1106" t="n"/>
      <c r="CY243" s="1106" t="n"/>
      <c r="CZ243" s="1106" t="n"/>
      <c r="DA243" s="1106" t="n"/>
      <c r="DB243" s="1106" t="n"/>
      <c r="DC243" s="1106" t="n"/>
      <c r="DD243" s="1106" t="n"/>
      <c r="DE243" s="1106" t="n"/>
      <c r="DF243" s="1106" t="n"/>
      <c r="DG243" s="1106" t="n"/>
      <c r="DH243" s="1106" t="n"/>
      <c r="DI243" s="1106" t="n"/>
    </row>
    <row r="244" ht="13.5" customHeight="1" s="1178">
      <c r="A244" s="1106" t="n"/>
      <c r="B244" s="1106" t="n"/>
      <c r="C244" s="1106" t="n"/>
      <c r="D244" s="1106" t="n"/>
      <c r="E244" s="1106" t="n"/>
      <c r="F244" s="1106" t="n"/>
      <c r="G244" s="144" t="n"/>
      <c r="H244" s="1106" t="n"/>
      <c r="I244" s="1106" t="n"/>
      <c r="J244" s="1106" t="n"/>
      <c r="K244" s="1106" t="n"/>
      <c r="L244" s="1106" t="n"/>
      <c r="M244" s="1106" t="n"/>
      <c r="N244" s="1106" t="n"/>
      <c r="O244" s="1106" t="n"/>
      <c r="P244" s="1106" t="n"/>
      <c r="Q244" s="1106" t="n"/>
      <c r="R244" s="1106" t="n"/>
      <c r="S244" s="1106" t="n"/>
      <c r="T244" s="230" t="n"/>
      <c r="U244" s="1106" t="n"/>
      <c r="V244" s="1106" t="n"/>
      <c r="W244" s="1106" t="n"/>
      <c r="X244" s="1106" t="n"/>
      <c r="Y244" s="1106" t="n"/>
      <c r="Z244" s="1106" t="n"/>
      <c r="AA244" s="144" t="n"/>
      <c r="AB244" s="1106" t="n"/>
      <c r="AC244" s="1106" t="n"/>
      <c r="AD244" s="1106" t="n"/>
      <c r="AE244" s="1106" t="n"/>
      <c r="AF244" s="1106" t="n"/>
      <c r="AG244" s="1106" t="n"/>
      <c r="AH244" s="144" t="n"/>
      <c r="AI244" s="1105" t="inlineStr">
        <is>
          <t>销售收入</t>
        </is>
      </c>
      <c r="AJ244" s="462" t="n">
        <v>2715800</v>
      </c>
      <c r="AK244" s="462" t="n">
        <v>2715800</v>
      </c>
      <c r="AL244" s="1106" t="n"/>
      <c r="AM244" s="462" t="n">
        <v>4756076.5</v>
      </c>
      <c r="AN244" s="1106" t="n"/>
      <c r="AO244" s="1106" t="n"/>
      <c r="AP244" s="1106" t="n"/>
      <c r="AQ244" s="1106" t="n"/>
      <c r="AR244" s="1106" t="n"/>
      <c r="AS244" s="1106" t="n"/>
      <c r="AT244" s="1106" t="n"/>
      <c r="AU244" s="1106" t="n"/>
      <c r="AV244" s="1106" t="n"/>
      <c r="AW244" s="1106" t="n"/>
      <c r="AX244" s="1106" t="n"/>
      <c r="AY244" s="1106" t="n"/>
      <c r="AZ244" s="144" t="n"/>
      <c r="BA244" s="1106" t="n"/>
      <c r="BB244" s="1106" t="n"/>
      <c r="BC244" s="1106" t="n"/>
      <c r="BD244" s="1106" t="n"/>
      <c r="BE244" s="1106" t="n"/>
      <c r="BF244" s="1106" t="n"/>
      <c r="BG244" s="1106" t="n"/>
      <c r="BH244" s="1106" t="n"/>
      <c r="BI244" s="1106" t="n"/>
      <c r="BJ244" s="1106" t="n"/>
      <c r="BK244" s="1106" t="n"/>
      <c r="BL244" s="1106" t="n"/>
      <c r="BM244" s="1106" t="n"/>
      <c r="BN244" s="1106" t="n"/>
      <c r="BO244" s="1106" t="n"/>
      <c r="BP244" s="1106" t="n"/>
      <c r="BQ244" s="1106" t="n"/>
      <c r="BR244" s="1106" t="n"/>
      <c r="BS244" s="1106" t="n"/>
      <c r="BT244" s="1106" t="n"/>
      <c r="BU244" s="1106" t="n"/>
      <c r="BV244" s="1106" t="n"/>
      <c r="BW244" s="1106" t="n"/>
      <c r="BX244" s="1106" t="n"/>
      <c r="BY244" s="1106" t="n"/>
      <c r="BZ244" s="1106" t="n"/>
      <c r="CA244" s="1106" t="n"/>
      <c r="CB244" s="1106" t="n"/>
      <c r="CC244" s="1106" t="n"/>
      <c r="CD244" s="1106" t="n"/>
      <c r="CE244" s="1106" t="n"/>
      <c r="CF244" s="1106" t="n"/>
      <c r="CG244" s="1106" t="n"/>
      <c r="CH244" s="1106" t="n"/>
      <c r="CI244" s="1106" t="n"/>
      <c r="CJ244" s="1106" t="n"/>
      <c r="CK244" s="1106" t="n"/>
      <c r="CL244" s="1106" t="n"/>
      <c r="CM244" s="1106" t="n"/>
      <c r="CN244" s="1106" t="n"/>
      <c r="CO244" s="1106" t="n"/>
      <c r="CP244" s="1106" t="n"/>
      <c r="CQ244" s="1106" t="n"/>
      <c r="CR244" s="1106" t="n"/>
      <c r="CS244" s="1106" t="n"/>
      <c r="CT244" s="1106" t="n"/>
      <c r="CU244" s="1106" t="n"/>
      <c r="CV244" s="1106" t="n"/>
      <c r="CW244" s="1106" t="n"/>
      <c r="CX244" s="1106" t="n"/>
      <c r="CY244" s="1106" t="n"/>
      <c r="CZ244" s="1106" t="n"/>
      <c r="DA244" s="1106" t="n"/>
      <c r="DB244" s="1106" t="n"/>
      <c r="DC244" s="1106" t="n"/>
      <c r="DD244" s="1106" t="n"/>
      <c r="DE244" s="1106" t="n"/>
      <c r="DF244" s="1106" t="n"/>
      <c r="DG244" s="1106" t="n"/>
      <c r="DH244" s="1106" t="n"/>
      <c r="DI244" s="1106" t="n"/>
    </row>
    <row r="245" ht="13.5" customHeight="1" s="1178">
      <c r="A245" s="1106" t="n"/>
      <c r="B245" s="1106" t="n"/>
      <c r="C245" s="1106" t="n"/>
      <c r="D245" s="1106" t="n"/>
      <c r="E245" s="1106" t="n"/>
      <c r="F245" s="1106" t="n"/>
      <c r="G245" s="144" t="n"/>
      <c r="H245" s="1106" t="n"/>
      <c r="I245" s="1106" t="n"/>
      <c r="J245" s="1106" t="n"/>
      <c r="K245" s="1106" t="n"/>
      <c r="L245" s="1106" t="n"/>
      <c r="M245" s="1106" t="n"/>
      <c r="N245" s="1106" t="n"/>
      <c r="O245" s="1106" t="n"/>
      <c r="P245" s="1106" t="n"/>
      <c r="Q245" s="1106" t="n"/>
      <c r="R245" s="1106" t="n"/>
      <c r="S245" s="1106" t="n"/>
      <c r="T245" s="230" t="n"/>
      <c r="U245" s="1106" t="n"/>
      <c r="V245" s="1106" t="n"/>
      <c r="W245" s="1106" t="n"/>
      <c r="X245" s="1106" t="n"/>
      <c r="Y245" s="1106" t="n"/>
      <c r="Z245" s="1106" t="n"/>
      <c r="AA245" s="144" t="n"/>
      <c r="AB245" s="1106" t="n"/>
      <c r="AC245" s="1106" t="n"/>
      <c r="AD245" s="1106" t="n"/>
      <c r="AE245" s="1106" t="n"/>
      <c r="AF245" s="1106" t="n"/>
      <c r="AG245" s="1106" t="n"/>
      <c r="AH245" s="144" t="n"/>
      <c r="AI245" s="1105" t="inlineStr">
        <is>
          <t>废品损失</t>
        </is>
      </c>
      <c r="AJ245" s="462" t="n">
        <v>-62480</v>
      </c>
      <c r="AK245" s="1106" t="n"/>
      <c r="AL245" s="462" t="n">
        <v>2155505</v>
      </c>
      <c r="AM245" s="462" t="n">
        <v>4693596.5</v>
      </c>
      <c r="AN245" s="1106" t="n"/>
      <c r="AO245" s="1106" t="n"/>
      <c r="AP245" s="1106" t="n"/>
      <c r="AQ245" s="1106" t="n"/>
      <c r="AR245" s="1106" t="n"/>
      <c r="AS245" s="1106" t="n"/>
      <c r="AT245" s="1106" t="n"/>
      <c r="AU245" s="1106" t="n"/>
      <c r="AV245" s="1106" t="n"/>
      <c r="AW245" s="1106" t="n"/>
      <c r="AX245" s="1106" t="n"/>
      <c r="AY245" s="1106" t="n"/>
      <c r="AZ245" s="144" t="n"/>
      <c r="BA245" s="1106" t="n"/>
      <c r="BB245" s="1106" t="n"/>
      <c r="BC245" s="1106" t="n"/>
      <c r="BD245" s="1106" t="n"/>
      <c r="BE245" s="1106" t="n"/>
      <c r="BF245" s="1106" t="n"/>
      <c r="BG245" s="1106" t="n"/>
      <c r="BH245" s="1106" t="n"/>
      <c r="BI245" s="1106" t="n"/>
      <c r="BJ245" s="1106" t="n"/>
      <c r="BK245" s="1106" t="n"/>
      <c r="BL245" s="1106" t="n"/>
      <c r="BM245" s="1106" t="n"/>
      <c r="BN245" s="1106" t="n"/>
      <c r="BO245" s="1106" t="n"/>
      <c r="BP245" s="1106" t="n"/>
      <c r="BQ245" s="1106" t="n"/>
      <c r="BR245" s="1106" t="n"/>
      <c r="BS245" s="1106" t="n"/>
      <c r="BT245" s="1106" t="n"/>
      <c r="BU245" s="1106" t="n"/>
      <c r="BV245" s="1106" t="n"/>
      <c r="BW245" s="1106" t="n"/>
      <c r="BX245" s="1106" t="n"/>
      <c r="BY245" s="1106" t="n"/>
      <c r="BZ245" s="1106" t="n"/>
      <c r="CA245" s="1106" t="n"/>
      <c r="CB245" s="1106" t="n"/>
      <c r="CC245" s="1106" t="n"/>
      <c r="CD245" s="1106" t="n"/>
      <c r="CE245" s="1106" t="n"/>
      <c r="CF245" s="1106" t="n"/>
      <c r="CG245" s="1106" t="n"/>
      <c r="CH245" s="1106" t="n"/>
      <c r="CI245" s="1106" t="n"/>
      <c r="CJ245" s="1106" t="n"/>
      <c r="CK245" s="1106" t="n"/>
      <c r="CL245" s="1106" t="n"/>
      <c r="CM245" s="1106" t="n"/>
      <c r="CN245" s="1106" t="n"/>
      <c r="CO245" s="1106" t="n"/>
      <c r="CP245" s="1106" t="n"/>
      <c r="CQ245" s="1106" t="n"/>
      <c r="CR245" s="1106" t="n"/>
      <c r="CS245" s="1106" t="n"/>
      <c r="CT245" s="1106" t="n"/>
      <c r="CU245" s="1106" t="n"/>
      <c r="CV245" s="1106" t="n"/>
      <c r="CW245" s="1106" t="n"/>
      <c r="CX245" s="1106" t="n"/>
      <c r="CY245" s="1106" t="n"/>
      <c r="CZ245" s="1106" t="n"/>
      <c r="DA245" s="1106" t="n"/>
      <c r="DB245" s="1106" t="n"/>
      <c r="DC245" s="1106" t="n"/>
      <c r="DD245" s="1106" t="n"/>
      <c r="DE245" s="1106" t="n"/>
      <c r="DF245" s="1106" t="n"/>
      <c r="DG245" s="1106" t="n"/>
      <c r="DH245" s="1106" t="n"/>
      <c r="DI245" s="1106" t="n"/>
    </row>
    <row r="246" ht="13.5" customHeight="1" s="1178">
      <c r="A246" s="1106" t="n"/>
      <c r="B246" s="1106" t="n"/>
      <c r="C246" s="1106" t="n"/>
      <c r="D246" s="1106" t="n"/>
      <c r="E246" s="1106" t="n"/>
      <c r="F246" s="1106" t="n"/>
      <c r="G246" s="144" t="n"/>
      <c r="H246" s="1106" t="n"/>
      <c r="I246" s="1106" t="n"/>
      <c r="J246" s="1106" t="n"/>
      <c r="K246" s="1106" t="n"/>
      <c r="L246" s="1106" t="n"/>
      <c r="M246" s="1106" t="n"/>
      <c r="N246" s="1106" t="n"/>
      <c r="O246" s="1106" t="n"/>
      <c r="P246" s="1106" t="n"/>
      <c r="Q246" s="1106" t="n"/>
      <c r="R246" s="1106" t="n"/>
      <c r="S246" s="1106" t="n"/>
      <c r="T246" s="230" t="n"/>
      <c r="U246" s="1106" t="n"/>
      <c r="V246" s="1106" t="n"/>
      <c r="W246" s="1106" t="n"/>
      <c r="X246" s="1106" t="n"/>
      <c r="Y246" s="1106" t="n"/>
      <c r="Z246" s="1106" t="n"/>
      <c r="AA246" s="144" t="n"/>
      <c r="AB246" s="1106" t="n"/>
      <c r="AC246" s="1106" t="n"/>
      <c r="AD246" s="1106" t="n"/>
      <c r="AE246" s="1106" t="n"/>
      <c r="AF246" s="1106" t="n"/>
      <c r="AG246" s="1106" t="n"/>
      <c r="AH246" s="144" t="n"/>
      <c r="AI246" s="1105" t="inlineStr">
        <is>
          <t>折旧费</t>
        </is>
      </c>
      <c r="AJ246" s="462" t="n">
        <v>-600000</v>
      </c>
      <c r="AK246" s="1106" t="n"/>
      <c r="AL246" s="462" t="n">
        <v>2755505</v>
      </c>
      <c r="AM246" s="1106" t="n"/>
      <c r="AN246" s="1106" t="n"/>
      <c r="AO246" s="1106" t="n"/>
      <c r="AP246" s="1106" t="n"/>
      <c r="AQ246" s="1106" t="n"/>
      <c r="AR246" s="1106" t="n"/>
      <c r="AS246" s="1106" t="n"/>
      <c r="AT246" s="1106" t="n"/>
      <c r="AU246" s="1106" t="n"/>
      <c r="AV246" s="1106" t="n"/>
      <c r="AW246" s="1106" t="n"/>
      <c r="AX246" s="1106" t="n"/>
      <c r="AY246" s="1106" t="n"/>
      <c r="AZ246" s="144" t="n"/>
      <c r="BA246" s="1106" t="n"/>
      <c r="BB246" s="1106" t="n"/>
      <c r="BC246" s="1106" t="n"/>
      <c r="BD246" s="1106" t="n"/>
      <c r="BE246" s="1106" t="n"/>
      <c r="BF246" s="1106" t="n"/>
      <c r="BG246" s="1106" t="n"/>
      <c r="BH246" s="1106" t="n"/>
      <c r="BI246" s="1106" t="n"/>
      <c r="BJ246" s="1106" t="n"/>
      <c r="BK246" s="1106" t="n"/>
      <c r="BL246" s="1106" t="n"/>
      <c r="BM246" s="1106" t="n"/>
      <c r="BN246" s="1106" t="n"/>
      <c r="BO246" s="1106" t="n"/>
      <c r="BP246" s="1106" t="n"/>
      <c r="BQ246" s="1106" t="n"/>
      <c r="BR246" s="1106" t="n"/>
      <c r="BS246" s="1106" t="n"/>
      <c r="BT246" s="1106" t="n"/>
      <c r="BU246" s="1106" t="n"/>
      <c r="BV246" s="1106" t="n"/>
      <c r="BW246" s="1106" t="n"/>
      <c r="BX246" s="1106" t="n"/>
      <c r="BY246" s="1106" t="n"/>
      <c r="BZ246" s="1106" t="n"/>
      <c r="CA246" s="1106" t="n"/>
      <c r="CB246" s="1106" t="n"/>
      <c r="CC246" s="1106" t="n"/>
      <c r="CD246" s="1106" t="n"/>
      <c r="CE246" s="1106" t="n"/>
      <c r="CF246" s="1106" t="n"/>
      <c r="CG246" s="1106" t="n"/>
      <c r="CH246" s="1106" t="n"/>
      <c r="CI246" s="1106" t="n"/>
      <c r="CJ246" s="1106" t="n"/>
      <c r="CK246" s="1106" t="n"/>
      <c r="CL246" s="1106" t="n"/>
      <c r="CM246" s="1106" t="n"/>
      <c r="CN246" s="1106" t="n"/>
      <c r="CO246" s="1106" t="n"/>
      <c r="CP246" s="1106" t="n"/>
      <c r="CQ246" s="1106" t="n"/>
      <c r="CR246" s="1106" t="n"/>
      <c r="CS246" s="1106" t="n"/>
      <c r="CT246" s="1106" t="n"/>
      <c r="CU246" s="1106" t="n"/>
      <c r="CV246" s="1106" t="n"/>
      <c r="CW246" s="1106" t="n"/>
      <c r="CX246" s="1106" t="n"/>
      <c r="CY246" s="1106" t="n"/>
      <c r="CZ246" s="1106" t="n"/>
      <c r="DA246" s="1106" t="n"/>
      <c r="DB246" s="1106" t="n"/>
      <c r="DC246" s="1106" t="n"/>
      <c r="DD246" s="1106" t="n"/>
      <c r="DE246" s="1106" t="n"/>
      <c r="DF246" s="1106" t="n"/>
      <c r="DG246" s="1106" t="n"/>
      <c r="DH246" s="1106" t="n"/>
      <c r="DI246" s="1106" t="n"/>
    </row>
    <row r="247" ht="13.5" customHeight="1" s="1178">
      <c r="A247" s="1106" t="n"/>
      <c r="B247" s="1106" t="n"/>
      <c r="C247" s="1106" t="n"/>
      <c r="D247" s="1106" t="n"/>
      <c r="E247" s="1106" t="n"/>
      <c r="F247" s="1106" t="n"/>
      <c r="G247" s="144" t="n"/>
      <c r="H247" s="1106" t="n"/>
      <c r="I247" s="1106" t="n"/>
      <c r="J247" s="1106" t="n"/>
      <c r="K247" s="1106" t="n"/>
      <c r="L247" s="1106" t="n"/>
      <c r="M247" s="1106" t="n"/>
      <c r="N247" s="1106" t="n"/>
      <c r="O247" s="1106" t="n"/>
      <c r="P247" s="1106" t="n"/>
      <c r="Q247" s="1106" t="n"/>
      <c r="R247" s="1106" t="n"/>
      <c r="S247" s="1106" t="n"/>
      <c r="T247" s="230" t="n"/>
      <c r="U247" s="1106" t="n"/>
      <c r="V247" s="1106" t="n"/>
      <c r="W247" s="1106" t="n"/>
      <c r="X247" s="1106" t="n"/>
      <c r="Y247" s="1106" t="n"/>
      <c r="Z247" s="1106" t="n"/>
      <c r="AA247" s="144" t="n"/>
      <c r="AB247" s="1106" t="n"/>
      <c r="AC247" s="1106" t="n"/>
      <c r="AD247" s="1106" t="n"/>
      <c r="AE247" s="1106" t="n"/>
      <c r="AF247" s="1106" t="n"/>
      <c r="AG247" s="1106" t="n"/>
      <c r="AH247" s="144" t="n"/>
      <c r="AI247" s="1105" t="inlineStr">
        <is>
          <t>产品库存变化</t>
        </is>
      </c>
      <c r="AJ247" s="462" t="inlineStr">
        <is>
          <t>(-152,038.46)</t>
        </is>
      </c>
      <c r="AK247" s="1106" t="n"/>
      <c r="AL247" s="462" t="n">
        <v>2603466.54</v>
      </c>
      <c r="AM247" s="1106" t="n"/>
      <c r="AN247" s="1106" t="n"/>
      <c r="AO247" s="1106" t="n"/>
      <c r="AP247" s="1106" t="n"/>
      <c r="AQ247" s="1106" t="n"/>
      <c r="AR247" s="1106" t="n"/>
      <c r="AS247" s="1106" t="n"/>
      <c r="AT247" s="1106" t="n"/>
      <c r="AU247" s="1106" t="n"/>
      <c r="AV247" s="1106" t="n"/>
      <c r="AW247" s="1106" t="n"/>
      <c r="AX247" s="1106" t="n"/>
      <c r="AY247" s="1106" t="n"/>
      <c r="AZ247" s="144" t="n"/>
      <c r="BA247" s="1106" t="n"/>
      <c r="BB247" s="1106" t="n"/>
      <c r="BC247" s="1106" t="n"/>
      <c r="BD247" s="1106" t="n"/>
      <c r="BE247" s="1106" t="n"/>
      <c r="BF247" s="1106" t="n"/>
      <c r="BG247" s="1106" t="n"/>
      <c r="BH247" s="1106" t="n"/>
      <c r="BI247" s="1106" t="n"/>
      <c r="BJ247" s="1106" t="n"/>
      <c r="BK247" s="1106" t="n"/>
      <c r="BL247" s="1106" t="n"/>
      <c r="BM247" s="1106" t="n"/>
      <c r="BN247" s="1106" t="n"/>
      <c r="BO247" s="1106" t="n"/>
      <c r="BP247" s="1106" t="n"/>
      <c r="BQ247" s="1106" t="n"/>
      <c r="BR247" s="1106" t="n"/>
      <c r="BS247" s="1106" t="n"/>
      <c r="BT247" s="1106" t="n"/>
      <c r="BU247" s="1106" t="n"/>
      <c r="BV247" s="1106" t="n"/>
      <c r="BW247" s="1106" t="n"/>
      <c r="BX247" s="1106" t="n"/>
      <c r="BY247" s="1106" t="n"/>
      <c r="BZ247" s="1106" t="n"/>
      <c r="CA247" s="1106" t="n"/>
      <c r="CB247" s="1106" t="n"/>
      <c r="CC247" s="1106" t="n"/>
      <c r="CD247" s="1106" t="n"/>
      <c r="CE247" s="1106" t="n"/>
      <c r="CF247" s="1106" t="n"/>
      <c r="CG247" s="1106" t="n"/>
      <c r="CH247" s="1106" t="n"/>
      <c r="CI247" s="1106" t="n"/>
      <c r="CJ247" s="1106" t="n"/>
      <c r="CK247" s="1106" t="n"/>
      <c r="CL247" s="1106" t="n"/>
      <c r="CM247" s="1106" t="n"/>
      <c r="CN247" s="1106" t="n"/>
      <c r="CO247" s="1106" t="n"/>
      <c r="CP247" s="1106" t="n"/>
      <c r="CQ247" s="1106" t="n"/>
      <c r="CR247" s="1106" t="n"/>
      <c r="CS247" s="1106" t="n"/>
      <c r="CT247" s="1106" t="n"/>
      <c r="CU247" s="1106" t="n"/>
      <c r="CV247" s="1106" t="n"/>
      <c r="CW247" s="1106" t="n"/>
      <c r="CX247" s="1106" t="n"/>
      <c r="CY247" s="1106" t="n"/>
      <c r="CZ247" s="1106" t="n"/>
      <c r="DA247" s="1106" t="n"/>
      <c r="DB247" s="1106" t="n"/>
      <c r="DC247" s="1106" t="n"/>
      <c r="DD247" s="1106" t="n"/>
      <c r="DE247" s="1106" t="n"/>
      <c r="DF247" s="1106" t="n"/>
      <c r="DG247" s="1106" t="n"/>
      <c r="DH247" s="1106" t="n"/>
      <c r="DI247" s="1106" t="n"/>
    </row>
    <row r="248" ht="13.5" customHeight="1" s="1178">
      <c r="A248" s="1106" t="n"/>
      <c r="B248" s="1106" t="n"/>
      <c r="C248" s="1106" t="n"/>
      <c r="D248" s="1106" t="n"/>
      <c r="E248" s="1106" t="n"/>
      <c r="F248" s="1106" t="n"/>
      <c r="G248" s="144" t="n"/>
      <c r="H248" s="1106" t="n"/>
      <c r="I248" s="1106" t="n"/>
      <c r="J248" s="1106" t="n"/>
      <c r="K248" s="1106" t="n"/>
      <c r="L248" s="1106" t="n"/>
      <c r="M248" s="1106" t="n"/>
      <c r="N248" s="1106" t="n"/>
      <c r="O248" s="1106" t="n"/>
      <c r="P248" s="1106" t="n"/>
      <c r="Q248" s="1106" t="n"/>
      <c r="R248" s="1106" t="n"/>
      <c r="S248" s="1106" t="n"/>
      <c r="T248" s="230" t="n"/>
      <c r="U248" s="1106" t="n"/>
      <c r="V248" s="1106" t="n"/>
      <c r="W248" s="1106" t="n"/>
      <c r="X248" s="1106" t="n"/>
      <c r="Y248" s="1106" t="n"/>
      <c r="Z248" s="1106" t="n"/>
      <c r="AA248" s="144" t="n"/>
      <c r="AB248" s="1106" t="n"/>
      <c r="AC248" s="1106" t="n"/>
      <c r="AD248" s="1106" t="n"/>
      <c r="AE248" s="1106" t="n"/>
      <c r="AF248" s="1106" t="n"/>
      <c r="AG248" s="1106" t="n"/>
      <c r="AH248" s="144" t="n"/>
      <c r="AI248" s="1105" t="inlineStr">
        <is>
          <t>原材料存储费</t>
        </is>
      </c>
      <c r="AJ248" s="462" t="n">
        <v>-5950.5</v>
      </c>
      <c r="AK248" s="1106" t="n"/>
      <c r="AL248" s="462" t="n">
        <v>2609417.04</v>
      </c>
      <c r="AM248" s="462" t="n">
        <v>4687646</v>
      </c>
      <c r="AN248" s="1106" t="n"/>
      <c r="AO248" s="1106" t="n"/>
      <c r="AP248" s="1106" t="n"/>
      <c r="AQ248" s="1106" t="n"/>
      <c r="AR248" s="1106" t="n"/>
      <c r="AS248" s="1106" t="n"/>
      <c r="AT248" s="1106" t="n"/>
      <c r="AU248" s="1106" t="n"/>
      <c r="AV248" s="1106" t="n"/>
      <c r="AW248" s="1106" t="n"/>
      <c r="AX248" s="1106" t="n"/>
      <c r="AY248" s="1106" t="n"/>
      <c r="AZ248" s="144" t="n"/>
      <c r="BA248" s="1106" t="n"/>
      <c r="BB248" s="1106" t="n"/>
      <c r="BC248" s="1106" t="n"/>
      <c r="BD248" s="1106" t="n"/>
      <c r="BE248" s="1106" t="n"/>
      <c r="BF248" s="1106" t="n"/>
      <c r="BG248" s="1106" t="n"/>
      <c r="BH248" s="1106" t="n"/>
      <c r="BI248" s="1106" t="n"/>
      <c r="BJ248" s="1106" t="n"/>
      <c r="BK248" s="1106" t="n"/>
      <c r="BL248" s="1106" t="n"/>
      <c r="BM248" s="1106" t="n"/>
      <c r="BN248" s="1106" t="n"/>
      <c r="BO248" s="1106" t="n"/>
      <c r="BP248" s="1106" t="n"/>
      <c r="BQ248" s="1106" t="n"/>
      <c r="BR248" s="1106" t="n"/>
      <c r="BS248" s="1106" t="n"/>
      <c r="BT248" s="1106" t="n"/>
      <c r="BU248" s="1106" t="n"/>
      <c r="BV248" s="1106" t="n"/>
      <c r="BW248" s="1106" t="n"/>
      <c r="BX248" s="1106" t="n"/>
      <c r="BY248" s="1106" t="n"/>
      <c r="BZ248" s="1106" t="n"/>
      <c r="CA248" s="1106" t="n"/>
      <c r="CB248" s="1106" t="n"/>
      <c r="CC248" s="1106" t="n"/>
      <c r="CD248" s="1106" t="n"/>
      <c r="CE248" s="1106" t="n"/>
      <c r="CF248" s="1106" t="n"/>
      <c r="CG248" s="1106" t="n"/>
      <c r="CH248" s="1106" t="n"/>
      <c r="CI248" s="1106" t="n"/>
      <c r="CJ248" s="1106" t="n"/>
      <c r="CK248" s="1106" t="n"/>
      <c r="CL248" s="1106" t="n"/>
      <c r="CM248" s="1106" t="n"/>
      <c r="CN248" s="1106" t="n"/>
      <c r="CO248" s="1106" t="n"/>
      <c r="CP248" s="1106" t="n"/>
      <c r="CQ248" s="1106" t="n"/>
      <c r="CR248" s="1106" t="n"/>
      <c r="CS248" s="1106" t="n"/>
      <c r="CT248" s="1106" t="n"/>
      <c r="CU248" s="1106" t="n"/>
      <c r="CV248" s="1106" t="n"/>
      <c r="CW248" s="1106" t="n"/>
      <c r="CX248" s="1106" t="n"/>
      <c r="CY248" s="1106" t="n"/>
      <c r="CZ248" s="1106" t="n"/>
      <c r="DA248" s="1106" t="n"/>
      <c r="DB248" s="1106" t="n"/>
      <c r="DC248" s="1106" t="n"/>
      <c r="DD248" s="1106" t="n"/>
      <c r="DE248" s="1106" t="n"/>
      <c r="DF248" s="1106" t="n"/>
      <c r="DG248" s="1106" t="n"/>
      <c r="DH248" s="1106" t="n"/>
      <c r="DI248" s="1106" t="n"/>
    </row>
    <row r="249" ht="13.5" customHeight="1" s="1178">
      <c r="A249" s="1106" t="n"/>
      <c r="B249" s="1106" t="n"/>
      <c r="C249" s="1106" t="n"/>
      <c r="D249" s="1106" t="n"/>
      <c r="E249" s="1106" t="n"/>
      <c r="F249" s="1106" t="n"/>
      <c r="G249" s="144" t="n"/>
      <c r="H249" s="1106" t="n"/>
      <c r="I249" s="1106" t="n"/>
      <c r="J249" s="1106" t="n"/>
      <c r="K249" s="1106" t="n"/>
      <c r="L249" s="1106" t="n"/>
      <c r="M249" s="1106" t="n"/>
      <c r="N249" s="1106" t="n"/>
      <c r="O249" s="1106" t="n"/>
      <c r="P249" s="1106" t="n"/>
      <c r="Q249" s="1106" t="n"/>
      <c r="R249" s="1106" t="n"/>
      <c r="S249" s="1106" t="n"/>
      <c r="T249" s="230" t="n"/>
      <c r="U249" s="1106" t="n"/>
      <c r="V249" s="1106" t="n"/>
      <c r="W249" s="1106" t="n"/>
      <c r="X249" s="1106" t="n"/>
      <c r="Y249" s="1106" t="n"/>
      <c r="Z249" s="1106" t="n"/>
      <c r="AA249" s="144" t="n"/>
      <c r="AB249" s="1106" t="n"/>
      <c r="AC249" s="1106" t="n"/>
      <c r="AD249" s="1106" t="n"/>
      <c r="AE249" s="1106" t="n"/>
      <c r="AF249" s="1106" t="n"/>
      <c r="AG249" s="1106" t="n"/>
      <c r="AH249" s="144" t="n"/>
      <c r="AI249" s="1105" t="inlineStr">
        <is>
          <t>成品存储费</t>
        </is>
      </c>
      <c r="AJ249" s="462" t="n">
        <v>-13520</v>
      </c>
      <c r="AK249" s="1106" t="n"/>
      <c r="AL249" s="462" t="n">
        <v>2622937.04</v>
      </c>
      <c r="AM249" s="462" t="n">
        <v>4674126</v>
      </c>
      <c r="AN249" s="1106" t="n"/>
      <c r="AO249" s="1106" t="n"/>
      <c r="AP249" s="1106" t="n"/>
      <c r="AQ249" s="1106" t="n"/>
      <c r="AR249" s="1106" t="n"/>
      <c r="AS249" s="1106" t="n"/>
      <c r="AT249" s="1106" t="n"/>
      <c r="AU249" s="1106" t="n"/>
      <c r="AV249" s="1106" t="n"/>
      <c r="AW249" s="1106" t="n"/>
      <c r="AX249" s="1106" t="n"/>
      <c r="AY249" s="1106" t="n"/>
      <c r="AZ249" s="144" t="n"/>
      <c r="BA249" s="1106" t="n"/>
      <c r="BB249" s="1106" t="n"/>
      <c r="BC249" s="1106" t="n"/>
      <c r="BD249" s="1106" t="n"/>
      <c r="BE249" s="1106" t="n"/>
      <c r="BF249" s="1106" t="n"/>
      <c r="BG249" s="1106" t="n"/>
      <c r="BH249" s="1106" t="n"/>
      <c r="BI249" s="1106" t="n"/>
      <c r="BJ249" s="1106" t="n"/>
      <c r="BK249" s="1106" t="n"/>
      <c r="BL249" s="1106" t="n"/>
      <c r="BM249" s="1106" t="n"/>
      <c r="BN249" s="1106" t="n"/>
      <c r="BO249" s="1106" t="n"/>
      <c r="BP249" s="1106" t="n"/>
      <c r="BQ249" s="1106" t="n"/>
      <c r="BR249" s="1106" t="n"/>
      <c r="BS249" s="1106" t="n"/>
      <c r="BT249" s="1106" t="n"/>
      <c r="BU249" s="1106" t="n"/>
      <c r="BV249" s="1106" t="n"/>
      <c r="BW249" s="1106" t="n"/>
      <c r="BX249" s="1106" t="n"/>
      <c r="BY249" s="1106" t="n"/>
      <c r="BZ249" s="1106" t="n"/>
      <c r="CA249" s="1106" t="n"/>
      <c r="CB249" s="1106" t="n"/>
      <c r="CC249" s="1106" t="n"/>
      <c r="CD249" s="1106" t="n"/>
      <c r="CE249" s="1106" t="n"/>
      <c r="CF249" s="1106" t="n"/>
      <c r="CG249" s="1106" t="n"/>
      <c r="CH249" s="1106" t="n"/>
      <c r="CI249" s="1106" t="n"/>
      <c r="CJ249" s="1106" t="n"/>
      <c r="CK249" s="1106" t="n"/>
      <c r="CL249" s="1106" t="n"/>
      <c r="CM249" s="1106" t="n"/>
      <c r="CN249" s="1106" t="n"/>
      <c r="CO249" s="1106" t="n"/>
      <c r="CP249" s="1106" t="n"/>
      <c r="CQ249" s="1106" t="n"/>
      <c r="CR249" s="1106" t="n"/>
      <c r="CS249" s="1106" t="n"/>
      <c r="CT249" s="1106" t="n"/>
      <c r="CU249" s="1106" t="n"/>
      <c r="CV249" s="1106" t="n"/>
      <c r="CW249" s="1106" t="n"/>
      <c r="CX249" s="1106" t="n"/>
      <c r="CY249" s="1106" t="n"/>
      <c r="CZ249" s="1106" t="n"/>
      <c r="DA249" s="1106" t="n"/>
      <c r="DB249" s="1106" t="n"/>
      <c r="DC249" s="1106" t="n"/>
      <c r="DD249" s="1106" t="n"/>
      <c r="DE249" s="1106" t="n"/>
      <c r="DF249" s="1106" t="n"/>
      <c r="DG249" s="1106" t="n"/>
      <c r="DH249" s="1106" t="n"/>
      <c r="DI249" s="1106" t="n"/>
    </row>
    <row r="250" ht="13.5" customHeight="1" s="1178">
      <c r="A250" s="1106" t="n"/>
      <c r="B250" s="1106" t="n"/>
      <c r="C250" s="1106" t="n"/>
      <c r="D250" s="1106" t="n"/>
      <c r="E250" s="1106" t="n"/>
      <c r="F250" s="1106" t="n"/>
      <c r="G250" s="144" t="n"/>
      <c r="H250" s="1106" t="n"/>
      <c r="I250" s="1106" t="n"/>
      <c r="J250" s="1106" t="n"/>
      <c r="K250" s="1106" t="n"/>
      <c r="L250" s="1106" t="n"/>
      <c r="M250" s="1106" t="n"/>
      <c r="N250" s="1106" t="n"/>
      <c r="O250" s="1106" t="n"/>
      <c r="P250" s="1106" t="n"/>
      <c r="Q250" s="1106" t="n"/>
      <c r="R250" s="1106" t="n"/>
      <c r="S250" s="1106" t="n"/>
      <c r="T250" s="230" t="n"/>
      <c r="U250" s="1106" t="n"/>
      <c r="V250" s="1106" t="n"/>
      <c r="W250" s="1106" t="n"/>
      <c r="X250" s="1106" t="n"/>
      <c r="Y250" s="1106" t="n"/>
      <c r="Z250" s="1106" t="n"/>
      <c r="AA250" s="144" t="n"/>
      <c r="AB250" s="1106" t="n"/>
      <c r="AC250" s="1106" t="n"/>
      <c r="AD250" s="1106" t="n"/>
      <c r="AE250" s="1106" t="n"/>
      <c r="AF250" s="1106" t="n"/>
      <c r="AG250" s="1106" t="n"/>
      <c r="AH250" s="144" t="n"/>
      <c r="AI250" s="1105" t="inlineStr">
        <is>
          <t>上期国债返回</t>
        </is>
      </c>
      <c r="AJ250" s="1106" t="n">
        <v>0</v>
      </c>
      <c r="AK250" s="1106" t="n"/>
      <c r="AL250" s="1106" t="n"/>
      <c r="AM250" s="462" t="n">
        <v>4674126</v>
      </c>
      <c r="AN250" s="1106" t="n"/>
      <c r="AO250" s="1106" t="n"/>
      <c r="AP250" s="1106" t="n"/>
      <c r="AQ250" s="1106" t="n"/>
      <c r="AR250" s="1106" t="n"/>
      <c r="AS250" s="1106" t="n"/>
      <c r="AT250" s="1106" t="n"/>
      <c r="AU250" s="1106" t="n"/>
      <c r="AV250" s="1106" t="n"/>
      <c r="AW250" s="1106" t="n"/>
      <c r="AX250" s="1106" t="n"/>
      <c r="AY250" s="1106" t="n"/>
      <c r="AZ250" s="144" t="n"/>
      <c r="BA250" s="1106" t="n"/>
      <c r="BB250" s="1106" t="n"/>
      <c r="BC250" s="1106" t="n"/>
      <c r="BD250" s="1106" t="n"/>
      <c r="BE250" s="1106" t="n"/>
      <c r="BF250" s="1106" t="n"/>
      <c r="BG250" s="1106" t="n"/>
      <c r="BH250" s="1106" t="n"/>
      <c r="BI250" s="1106" t="n"/>
      <c r="BJ250" s="1106" t="n"/>
      <c r="BK250" s="1106" t="n"/>
      <c r="BL250" s="1106" t="n"/>
      <c r="BM250" s="1106" t="n"/>
      <c r="BN250" s="1106" t="n"/>
      <c r="BO250" s="1106" t="n"/>
      <c r="BP250" s="1106" t="n"/>
      <c r="BQ250" s="1106" t="n"/>
      <c r="BR250" s="1106" t="n"/>
      <c r="BS250" s="1106" t="n"/>
      <c r="BT250" s="1106" t="n"/>
      <c r="BU250" s="1106" t="n"/>
      <c r="BV250" s="1106" t="n"/>
      <c r="BW250" s="1106" t="n"/>
      <c r="BX250" s="1106" t="n"/>
      <c r="BY250" s="1106" t="n"/>
      <c r="BZ250" s="1106" t="n"/>
      <c r="CA250" s="1106" t="n"/>
      <c r="CB250" s="1106" t="n"/>
      <c r="CC250" s="1106" t="n"/>
      <c r="CD250" s="1106" t="n"/>
      <c r="CE250" s="1106" t="n"/>
      <c r="CF250" s="1106" t="n"/>
      <c r="CG250" s="1106" t="n"/>
      <c r="CH250" s="1106" t="n"/>
      <c r="CI250" s="1106" t="n"/>
      <c r="CJ250" s="1106" t="n"/>
      <c r="CK250" s="1106" t="n"/>
      <c r="CL250" s="1106" t="n"/>
      <c r="CM250" s="1106" t="n"/>
      <c r="CN250" s="1106" t="n"/>
      <c r="CO250" s="1106" t="n"/>
      <c r="CP250" s="1106" t="n"/>
      <c r="CQ250" s="1106" t="n"/>
      <c r="CR250" s="1106" t="n"/>
      <c r="CS250" s="1106" t="n"/>
      <c r="CT250" s="1106" t="n"/>
      <c r="CU250" s="1106" t="n"/>
      <c r="CV250" s="1106" t="n"/>
      <c r="CW250" s="1106" t="n"/>
      <c r="CX250" s="1106" t="n"/>
      <c r="CY250" s="1106" t="n"/>
      <c r="CZ250" s="1106" t="n"/>
      <c r="DA250" s="1106" t="n"/>
      <c r="DB250" s="1106" t="n"/>
      <c r="DC250" s="1106" t="n"/>
      <c r="DD250" s="1106" t="n"/>
      <c r="DE250" s="1106" t="n"/>
      <c r="DF250" s="1106" t="n"/>
      <c r="DG250" s="1106" t="n"/>
      <c r="DH250" s="1106" t="n"/>
      <c r="DI250" s="1106" t="n"/>
    </row>
    <row r="251" ht="13.5" customHeight="1" s="1178">
      <c r="A251" s="1106" t="n"/>
      <c r="B251" s="1106" t="n"/>
      <c r="C251" s="1106" t="n"/>
      <c r="D251" s="1106" t="n"/>
      <c r="E251" s="1106" t="n"/>
      <c r="F251" s="1106" t="n"/>
      <c r="G251" s="144" t="n"/>
      <c r="H251" s="1106" t="n"/>
      <c r="I251" s="1106" t="n"/>
      <c r="J251" s="1106" t="n"/>
      <c r="K251" s="1106" t="n"/>
      <c r="L251" s="1106" t="n"/>
      <c r="M251" s="1106" t="n"/>
      <c r="N251" s="1106" t="n"/>
      <c r="O251" s="1106" t="n"/>
      <c r="P251" s="1106" t="n"/>
      <c r="Q251" s="1106" t="n"/>
      <c r="R251" s="1106" t="n"/>
      <c r="S251" s="1106" t="n"/>
      <c r="T251" s="230" t="n"/>
      <c r="U251" s="1106" t="n"/>
      <c r="V251" s="1106" t="n"/>
      <c r="W251" s="1106" t="n"/>
      <c r="X251" s="1106" t="n"/>
      <c r="Y251" s="1106" t="n"/>
      <c r="Z251" s="1106" t="n"/>
      <c r="AA251" s="144" t="n"/>
      <c r="AB251" s="1106" t="n"/>
      <c r="AC251" s="1106" t="n"/>
      <c r="AD251" s="1106" t="n"/>
      <c r="AE251" s="1106" t="n"/>
      <c r="AF251" s="1106" t="n"/>
      <c r="AG251" s="1106" t="n"/>
      <c r="AH251" s="144" t="n"/>
      <c r="AI251" s="1105" t="inlineStr">
        <is>
          <t>上期国债利息</t>
        </is>
      </c>
      <c r="AJ251" s="1106" t="n">
        <v>0</v>
      </c>
      <c r="AK251" s="462" t="n">
        <v>2715800</v>
      </c>
      <c r="AL251" s="1106" t="n"/>
      <c r="AM251" s="462" t="n">
        <v>4674126</v>
      </c>
      <c r="AN251" s="1106" t="n"/>
      <c r="AO251" s="1106" t="n"/>
      <c r="AP251" s="1106" t="n"/>
      <c r="AQ251" s="1106" t="n"/>
      <c r="AR251" s="1106" t="n"/>
      <c r="AS251" s="1106" t="n"/>
      <c r="AT251" s="1106" t="n"/>
      <c r="AU251" s="1106" t="n"/>
      <c r="AV251" s="1106" t="n"/>
      <c r="AW251" s="1106" t="n"/>
      <c r="AX251" s="1106" t="n"/>
      <c r="AY251" s="1106" t="n"/>
      <c r="AZ251" s="144" t="n"/>
      <c r="BA251" s="1106" t="n"/>
      <c r="BB251" s="1106" t="n"/>
      <c r="BC251" s="1106" t="n"/>
      <c r="BD251" s="1106" t="n"/>
      <c r="BE251" s="1106" t="n"/>
      <c r="BF251" s="1106" t="n"/>
      <c r="BG251" s="1106" t="n"/>
      <c r="BH251" s="1106" t="n"/>
      <c r="BI251" s="1106" t="n"/>
      <c r="BJ251" s="1106" t="n"/>
      <c r="BK251" s="1106" t="n"/>
      <c r="BL251" s="1106" t="n"/>
      <c r="BM251" s="1106" t="n"/>
      <c r="BN251" s="1106" t="n"/>
      <c r="BO251" s="1106" t="n"/>
      <c r="BP251" s="1106" t="n"/>
      <c r="BQ251" s="1106" t="n"/>
      <c r="BR251" s="1106" t="n"/>
      <c r="BS251" s="1106" t="n"/>
      <c r="BT251" s="1106" t="n"/>
      <c r="BU251" s="1106" t="n"/>
      <c r="BV251" s="1106" t="n"/>
      <c r="BW251" s="1106" t="n"/>
      <c r="BX251" s="1106" t="n"/>
      <c r="BY251" s="1106" t="n"/>
      <c r="BZ251" s="1106" t="n"/>
      <c r="CA251" s="1106" t="n"/>
      <c r="CB251" s="1106" t="n"/>
      <c r="CC251" s="1106" t="n"/>
      <c r="CD251" s="1106" t="n"/>
      <c r="CE251" s="1106" t="n"/>
      <c r="CF251" s="1106" t="n"/>
      <c r="CG251" s="1106" t="n"/>
      <c r="CH251" s="1106" t="n"/>
      <c r="CI251" s="1106" t="n"/>
      <c r="CJ251" s="1106" t="n"/>
      <c r="CK251" s="1106" t="n"/>
      <c r="CL251" s="1106" t="n"/>
      <c r="CM251" s="1106" t="n"/>
      <c r="CN251" s="1106" t="n"/>
      <c r="CO251" s="1106" t="n"/>
      <c r="CP251" s="1106" t="n"/>
      <c r="CQ251" s="1106" t="n"/>
      <c r="CR251" s="1106" t="n"/>
      <c r="CS251" s="1106" t="n"/>
      <c r="CT251" s="1106" t="n"/>
      <c r="CU251" s="1106" t="n"/>
      <c r="CV251" s="1106" t="n"/>
      <c r="CW251" s="1106" t="n"/>
      <c r="CX251" s="1106" t="n"/>
      <c r="CY251" s="1106" t="n"/>
      <c r="CZ251" s="1106" t="n"/>
      <c r="DA251" s="1106" t="n"/>
      <c r="DB251" s="1106" t="n"/>
      <c r="DC251" s="1106" t="n"/>
      <c r="DD251" s="1106" t="n"/>
      <c r="DE251" s="1106" t="n"/>
      <c r="DF251" s="1106" t="n"/>
      <c r="DG251" s="1106" t="n"/>
      <c r="DH251" s="1106" t="n"/>
      <c r="DI251" s="1106" t="n"/>
    </row>
    <row r="252" ht="13.5" customHeight="1" s="1178">
      <c r="A252" s="1106" t="n"/>
      <c r="B252" s="1106" t="n"/>
      <c r="C252" s="1106" t="n"/>
      <c r="D252" s="1106" t="n"/>
      <c r="E252" s="1106" t="n"/>
      <c r="F252" s="1106" t="n"/>
      <c r="G252" s="144" t="n"/>
      <c r="H252" s="1106" t="n"/>
      <c r="I252" s="1106" t="n"/>
      <c r="J252" s="1106" t="n"/>
      <c r="K252" s="1106" t="n"/>
      <c r="L252" s="1106" t="n"/>
      <c r="M252" s="1106" t="n"/>
      <c r="N252" s="1106" t="n"/>
      <c r="O252" s="1106" t="n"/>
      <c r="P252" s="1106" t="n"/>
      <c r="Q252" s="1106" t="n"/>
      <c r="R252" s="1106" t="n"/>
      <c r="S252" s="1106" t="n"/>
      <c r="T252" s="230" t="n"/>
      <c r="U252" s="1106" t="n"/>
      <c r="V252" s="1106" t="n"/>
      <c r="W252" s="1106" t="n"/>
      <c r="X252" s="1106" t="n"/>
      <c r="Y252" s="1106" t="n"/>
      <c r="Z252" s="1106" t="n"/>
      <c r="AA252" s="144" t="n"/>
      <c r="AB252" s="1106" t="n"/>
      <c r="AC252" s="1106" t="n"/>
      <c r="AD252" s="1106" t="n"/>
      <c r="AE252" s="1106" t="n"/>
      <c r="AF252" s="1106" t="n"/>
      <c r="AG252" s="1106" t="n"/>
      <c r="AH252" s="144" t="n"/>
      <c r="AI252" s="1105" t="inlineStr">
        <is>
          <t>还银行贷款</t>
        </is>
      </c>
      <c r="AJ252" s="462" t="n">
        <v>0</v>
      </c>
      <c r="AK252" s="1106" t="n"/>
      <c r="AL252" s="1106" t="n"/>
      <c r="AM252" s="462" t="n">
        <v>4674126</v>
      </c>
      <c r="AN252" s="1106" t="n"/>
      <c r="AO252" s="1106" t="n"/>
      <c r="AP252" s="1106" t="n"/>
      <c r="AQ252" s="1106" t="n"/>
      <c r="AR252" s="1106" t="n"/>
      <c r="AS252" s="1106" t="n"/>
      <c r="AT252" s="1106" t="n"/>
      <c r="AU252" s="1106" t="n"/>
      <c r="AV252" s="1106" t="n"/>
      <c r="AW252" s="1106" t="n"/>
      <c r="AX252" s="1106" t="n"/>
      <c r="AY252" s="1106" t="n"/>
      <c r="AZ252" s="144" t="n"/>
      <c r="BA252" s="1106" t="n"/>
      <c r="BB252" s="1106" t="n"/>
      <c r="BC252" s="1106" t="n"/>
      <c r="BD252" s="1106" t="n"/>
      <c r="BE252" s="1106" t="n"/>
      <c r="BF252" s="1106" t="n"/>
      <c r="BG252" s="1106" t="n"/>
      <c r="BH252" s="1106" t="n"/>
      <c r="BI252" s="1106" t="n"/>
      <c r="BJ252" s="1106" t="n"/>
      <c r="BK252" s="1106" t="n"/>
      <c r="BL252" s="1106" t="n"/>
      <c r="BM252" s="1106" t="n"/>
      <c r="BN252" s="1106" t="n"/>
      <c r="BO252" s="1106" t="n"/>
      <c r="BP252" s="1106" t="n"/>
      <c r="BQ252" s="1106" t="n"/>
      <c r="BR252" s="1106" t="n"/>
      <c r="BS252" s="1106" t="n"/>
      <c r="BT252" s="1106" t="n"/>
      <c r="BU252" s="1106" t="n"/>
      <c r="BV252" s="1106" t="n"/>
      <c r="BW252" s="1106" t="n"/>
      <c r="BX252" s="1106" t="n"/>
      <c r="BY252" s="1106" t="n"/>
      <c r="BZ252" s="1106" t="n"/>
      <c r="CA252" s="1106" t="n"/>
      <c r="CB252" s="1106" t="n"/>
      <c r="CC252" s="1106" t="n"/>
      <c r="CD252" s="1106" t="n"/>
      <c r="CE252" s="1106" t="n"/>
      <c r="CF252" s="1106" t="n"/>
      <c r="CG252" s="1106" t="n"/>
      <c r="CH252" s="1106" t="n"/>
      <c r="CI252" s="1106" t="n"/>
      <c r="CJ252" s="1106" t="n"/>
      <c r="CK252" s="1106" t="n"/>
      <c r="CL252" s="1106" t="n"/>
      <c r="CM252" s="1106" t="n"/>
      <c r="CN252" s="1106" t="n"/>
      <c r="CO252" s="1106" t="n"/>
      <c r="CP252" s="1106" t="n"/>
      <c r="CQ252" s="1106" t="n"/>
      <c r="CR252" s="1106" t="n"/>
      <c r="CS252" s="1106" t="n"/>
      <c r="CT252" s="1106" t="n"/>
      <c r="CU252" s="1106" t="n"/>
      <c r="CV252" s="1106" t="n"/>
      <c r="CW252" s="1106" t="n"/>
      <c r="CX252" s="1106" t="n"/>
      <c r="CY252" s="1106" t="n"/>
      <c r="CZ252" s="1106" t="n"/>
      <c r="DA252" s="1106" t="n"/>
      <c r="DB252" s="1106" t="n"/>
      <c r="DC252" s="1106" t="n"/>
      <c r="DD252" s="1106" t="n"/>
      <c r="DE252" s="1106" t="n"/>
      <c r="DF252" s="1106" t="n"/>
      <c r="DG252" s="1106" t="n"/>
      <c r="DH252" s="1106" t="n"/>
      <c r="DI252" s="1106" t="n"/>
    </row>
    <row r="253" ht="13.5" customHeight="1" s="1178">
      <c r="A253" s="1106" t="n"/>
      <c r="B253" s="1106" t="n"/>
      <c r="C253" s="1106" t="n"/>
      <c r="D253" s="1106" t="n"/>
      <c r="E253" s="1106" t="n"/>
      <c r="F253" s="1106" t="n"/>
      <c r="G253" s="144" t="n"/>
      <c r="H253" s="1106" t="n"/>
      <c r="I253" s="1106" t="n"/>
      <c r="J253" s="1106" t="n"/>
      <c r="K253" s="1106" t="n"/>
      <c r="L253" s="1106" t="n"/>
      <c r="M253" s="1106" t="n"/>
      <c r="N253" s="1106" t="n"/>
      <c r="O253" s="1106" t="n"/>
      <c r="P253" s="1106" t="n"/>
      <c r="Q253" s="1106" t="n"/>
      <c r="R253" s="1106" t="n"/>
      <c r="S253" s="1106" t="n"/>
      <c r="T253" s="230" t="n"/>
      <c r="U253" s="1106" t="n"/>
      <c r="V253" s="1106" t="n"/>
      <c r="W253" s="1106" t="n"/>
      <c r="X253" s="1106" t="n"/>
      <c r="Y253" s="1106" t="n"/>
      <c r="Z253" s="1106" t="n"/>
      <c r="AA253" s="144" t="n"/>
      <c r="AB253" s="1106" t="n"/>
      <c r="AC253" s="1106" t="n"/>
      <c r="AD253" s="1106" t="n"/>
      <c r="AE253" s="1106" t="n"/>
      <c r="AF253" s="1106" t="n"/>
      <c r="AG253" s="1106" t="n"/>
      <c r="AH253" s="144" t="n"/>
      <c r="AI253" s="1105" t="inlineStr">
        <is>
          <t>银行贷款利息</t>
        </is>
      </c>
      <c r="AJ253" s="1106" t="n">
        <v>0</v>
      </c>
      <c r="AK253" s="1106" t="n"/>
      <c r="AL253" s="462" t="n">
        <v>2622937.04</v>
      </c>
      <c r="AM253" s="462" t="n">
        <v>4674126</v>
      </c>
      <c r="AN253" s="1106" t="n"/>
      <c r="AO253" s="1106" t="n"/>
      <c r="AP253" s="1106" t="n"/>
      <c r="AQ253" s="1106" t="n"/>
      <c r="AR253" s="1106" t="n"/>
      <c r="AS253" s="1106" t="n"/>
      <c r="AT253" s="1106" t="n"/>
      <c r="AU253" s="1106" t="n"/>
      <c r="AV253" s="1106" t="n"/>
      <c r="AW253" s="1106" t="n"/>
      <c r="AX253" s="1106" t="n"/>
      <c r="AY253" s="1106" t="n"/>
      <c r="AZ253" s="144" t="n"/>
      <c r="BA253" s="1106" t="n"/>
      <c r="BB253" s="1106" t="n"/>
      <c r="BC253" s="1106" t="n"/>
      <c r="BD253" s="1106" t="n"/>
      <c r="BE253" s="1106" t="n"/>
      <c r="BF253" s="1106" t="n"/>
      <c r="BG253" s="1106" t="n"/>
      <c r="BH253" s="1106" t="n"/>
      <c r="BI253" s="1106" t="n"/>
      <c r="BJ253" s="1106" t="n"/>
      <c r="BK253" s="1106" t="n"/>
      <c r="BL253" s="1106" t="n"/>
      <c r="BM253" s="1106" t="n"/>
      <c r="BN253" s="1106" t="n"/>
      <c r="BO253" s="1106" t="n"/>
      <c r="BP253" s="1106" t="n"/>
      <c r="BQ253" s="1106" t="n"/>
      <c r="BR253" s="1106" t="n"/>
      <c r="BS253" s="1106" t="n"/>
      <c r="BT253" s="1106" t="n"/>
      <c r="BU253" s="1106" t="n"/>
      <c r="BV253" s="1106" t="n"/>
      <c r="BW253" s="1106" t="n"/>
      <c r="BX253" s="1106" t="n"/>
      <c r="BY253" s="1106" t="n"/>
      <c r="BZ253" s="1106" t="n"/>
      <c r="CA253" s="1106" t="n"/>
      <c r="CB253" s="1106" t="n"/>
      <c r="CC253" s="1106" t="n"/>
      <c r="CD253" s="1106" t="n"/>
      <c r="CE253" s="1106" t="n"/>
      <c r="CF253" s="1106" t="n"/>
      <c r="CG253" s="1106" t="n"/>
      <c r="CH253" s="1106" t="n"/>
      <c r="CI253" s="1106" t="n"/>
      <c r="CJ253" s="1106" t="n"/>
      <c r="CK253" s="1106" t="n"/>
      <c r="CL253" s="1106" t="n"/>
      <c r="CM253" s="1106" t="n"/>
      <c r="CN253" s="1106" t="n"/>
      <c r="CO253" s="1106" t="n"/>
      <c r="CP253" s="1106" t="n"/>
      <c r="CQ253" s="1106" t="n"/>
      <c r="CR253" s="1106" t="n"/>
      <c r="CS253" s="1106" t="n"/>
      <c r="CT253" s="1106" t="n"/>
      <c r="CU253" s="1106" t="n"/>
      <c r="CV253" s="1106" t="n"/>
      <c r="CW253" s="1106" t="n"/>
      <c r="CX253" s="1106" t="n"/>
      <c r="CY253" s="1106" t="n"/>
      <c r="CZ253" s="1106" t="n"/>
      <c r="DA253" s="1106" t="n"/>
      <c r="DB253" s="1106" t="n"/>
      <c r="DC253" s="1106" t="n"/>
      <c r="DD253" s="1106" t="n"/>
      <c r="DE253" s="1106" t="n"/>
      <c r="DF253" s="1106" t="n"/>
      <c r="DG253" s="1106" t="n"/>
      <c r="DH253" s="1106" t="n"/>
      <c r="DI253" s="1106" t="n"/>
    </row>
    <row r="254" ht="13.5" customHeight="1" s="1178">
      <c r="A254" s="1106" t="n"/>
      <c r="B254" s="1106" t="n"/>
      <c r="C254" s="1106" t="n"/>
      <c r="D254" s="1106" t="n"/>
      <c r="E254" s="1106" t="n"/>
      <c r="F254" s="1106" t="n"/>
      <c r="G254" s="144" t="n"/>
      <c r="H254" s="1106" t="n"/>
      <c r="I254" s="1106" t="n"/>
      <c r="J254" s="1106" t="n"/>
      <c r="K254" s="1106" t="n"/>
      <c r="L254" s="1106" t="n"/>
      <c r="M254" s="1106" t="n"/>
      <c r="N254" s="1106" t="n"/>
      <c r="O254" s="1106" t="n"/>
      <c r="P254" s="1106" t="n"/>
      <c r="Q254" s="1106" t="n"/>
      <c r="R254" s="1106" t="n"/>
      <c r="S254" s="1106" t="n"/>
      <c r="T254" s="230" t="n"/>
      <c r="U254" s="1106" t="n"/>
      <c r="V254" s="1106" t="n"/>
      <c r="W254" s="1106" t="n"/>
      <c r="X254" s="1106" t="n"/>
      <c r="Y254" s="1106" t="n"/>
      <c r="Z254" s="1106" t="n"/>
      <c r="AA254" s="144" t="n"/>
      <c r="AB254" s="1106" t="n"/>
      <c r="AC254" s="1106" t="n"/>
      <c r="AD254" s="1106" t="n"/>
      <c r="AE254" s="1106" t="n"/>
      <c r="AF254" s="1106" t="n"/>
      <c r="AG254" s="1106" t="n"/>
      <c r="AH254" s="144" t="n"/>
      <c r="AI254" s="1105" t="inlineStr">
        <is>
          <t>还上期紧急贷款</t>
        </is>
      </c>
      <c r="AJ254" s="1106" t="n">
        <v>0</v>
      </c>
      <c r="AK254" s="1106" t="n"/>
      <c r="AL254" s="1106" t="n"/>
      <c r="AM254" s="462" t="n">
        <v>4674126</v>
      </c>
      <c r="AN254" s="1106" t="n"/>
      <c r="AO254" s="1106" t="n"/>
      <c r="AP254" s="1106" t="n"/>
      <c r="AQ254" s="1106" t="n"/>
      <c r="AR254" s="1106" t="n"/>
      <c r="AS254" s="1106" t="n"/>
      <c r="AT254" s="1106" t="n"/>
      <c r="AU254" s="1106" t="n"/>
      <c r="AV254" s="1106" t="n"/>
      <c r="AW254" s="1106" t="n"/>
      <c r="AX254" s="1106" t="n"/>
      <c r="AY254" s="1106" t="n"/>
      <c r="AZ254" s="144" t="n"/>
      <c r="BA254" s="1106" t="n"/>
      <c r="BB254" s="1106" t="n"/>
      <c r="BC254" s="1106" t="n"/>
      <c r="BD254" s="1106" t="n"/>
      <c r="BE254" s="1106" t="n"/>
      <c r="BF254" s="1106" t="n"/>
      <c r="BG254" s="1106" t="n"/>
      <c r="BH254" s="1106" t="n"/>
      <c r="BI254" s="1106" t="n"/>
      <c r="BJ254" s="1106" t="n"/>
      <c r="BK254" s="1106" t="n"/>
      <c r="BL254" s="1106" t="n"/>
      <c r="BM254" s="1106" t="n"/>
      <c r="BN254" s="1106" t="n"/>
      <c r="BO254" s="1106" t="n"/>
      <c r="BP254" s="1106" t="n"/>
      <c r="BQ254" s="1106" t="n"/>
      <c r="BR254" s="1106" t="n"/>
      <c r="BS254" s="1106" t="n"/>
      <c r="BT254" s="1106" t="n"/>
      <c r="BU254" s="1106" t="n"/>
      <c r="BV254" s="1106" t="n"/>
      <c r="BW254" s="1106" t="n"/>
      <c r="BX254" s="1106" t="n"/>
      <c r="BY254" s="1106" t="n"/>
      <c r="BZ254" s="1106" t="n"/>
      <c r="CA254" s="1106" t="n"/>
      <c r="CB254" s="1106" t="n"/>
      <c r="CC254" s="1106" t="n"/>
      <c r="CD254" s="1106" t="n"/>
      <c r="CE254" s="1106" t="n"/>
      <c r="CF254" s="1106" t="n"/>
      <c r="CG254" s="1106" t="n"/>
      <c r="CH254" s="1106" t="n"/>
      <c r="CI254" s="1106" t="n"/>
      <c r="CJ254" s="1106" t="n"/>
      <c r="CK254" s="1106" t="n"/>
      <c r="CL254" s="1106" t="n"/>
      <c r="CM254" s="1106" t="n"/>
      <c r="CN254" s="1106" t="n"/>
      <c r="CO254" s="1106" t="n"/>
      <c r="CP254" s="1106" t="n"/>
      <c r="CQ254" s="1106" t="n"/>
      <c r="CR254" s="1106" t="n"/>
      <c r="CS254" s="1106" t="n"/>
      <c r="CT254" s="1106" t="n"/>
      <c r="CU254" s="1106" t="n"/>
      <c r="CV254" s="1106" t="n"/>
      <c r="CW254" s="1106" t="n"/>
      <c r="CX254" s="1106" t="n"/>
      <c r="CY254" s="1106" t="n"/>
      <c r="CZ254" s="1106" t="n"/>
      <c r="DA254" s="1106" t="n"/>
      <c r="DB254" s="1106" t="n"/>
      <c r="DC254" s="1106" t="n"/>
      <c r="DD254" s="1106" t="n"/>
      <c r="DE254" s="1106" t="n"/>
      <c r="DF254" s="1106" t="n"/>
      <c r="DG254" s="1106" t="n"/>
      <c r="DH254" s="1106" t="n"/>
      <c r="DI254" s="1106" t="n"/>
    </row>
    <row r="255" ht="13.5" customHeight="1" s="1178">
      <c r="A255" s="1106" t="n"/>
      <c r="B255" s="1106" t="n"/>
      <c r="C255" s="1106" t="n"/>
      <c r="D255" s="1106" t="n"/>
      <c r="E255" s="1106" t="n"/>
      <c r="F255" s="1106" t="n"/>
      <c r="G255" s="144" t="n"/>
      <c r="H255" s="1106" t="n"/>
      <c r="I255" s="1106" t="n"/>
      <c r="J255" s="1106" t="n"/>
      <c r="K255" s="1106" t="n"/>
      <c r="L255" s="1106" t="n"/>
      <c r="M255" s="1106" t="n"/>
      <c r="N255" s="1106" t="n"/>
      <c r="O255" s="1106" t="n"/>
      <c r="P255" s="1106" t="n"/>
      <c r="Q255" s="1106" t="n"/>
      <c r="R255" s="1106" t="n"/>
      <c r="S255" s="1106" t="n"/>
      <c r="T255" s="230" t="n"/>
      <c r="U255" s="1106" t="n"/>
      <c r="V255" s="1106" t="n"/>
      <c r="W255" s="1106" t="n"/>
      <c r="X255" s="1106" t="n"/>
      <c r="Y255" s="1106" t="n"/>
      <c r="Z255" s="1106" t="n"/>
      <c r="AA255" s="144" t="n"/>
      <c r="AB255" s="1106" t="n"/>
      <c r="AC255" s="1106" t="n"/>
      <c r="AD255" s="1106" t="n"/>
      <c r="AE255" s="1106" t="n"/>
      <c r="AF255" s="1106" t="n"/>
      <c r="AG255" s="1106" t="n"/>
      <c r="AH255" s="144" t="n"/>
      <c r="AI255" s="1105" t="inlineStr">
        <is>
          <t>上期紧急贷款利息</t>
        </is>
      </c>
      <c r="AJ255" s="1106" t="n">
        <v>0</v>
      </c>
      <c r="AK255" s="1106" t="n"/>
      <c r="AL255" s="462" t="n">
        <v>2622937.04</v>
      </c>
      <c r="AM255" s="462" t="n">
        <v>4674126</v>
      </c>
      <c r="AN255" s="1106" t="n"/>
      <c r="AO255" s="1106" t="n"/>
      <c r="AP255" s="1106" t="n"/>
      <c r="AQ255" s="1106" t="n"/>
      <c r="AR255" s="1106" t="n"/>
      <c r="AS255" s="1106" t="n"/>
      <c r="AT255" s="1106" t="n"/>
      <c r="AU255" s="1106" t="n"/>
      <c r="AV255" s="1106" t="n"/>
      <c r="AW255" s="1106" t="n"/>
      <c r="AX255" s="1106" t="n"/>
      <c r="AY255" s="1106" t="n"/>
      <c r="AZ255" s="144" t="n"/>
      <c r="BA255" s="1106" t="n"/>
      <c r="BB255" s="1106" t="n"/>
      <c r="BC255" s="1106" t="n"/>
      <c r="BD255" s="1106" t="n"/>
      <c r="BE255" s="1106" t="n"/>
      <c r="BF255" s="1106" t="n"/>
      <c r="BG255" s="1106" t="n"/>
      <c r="BH255" s="1106" t="n"/>
      <c r="BI255" s="1106" t="n"/>
      <c r="BJ255" s="1106" t="n"/>
      <c r="BK255" s="1106" t="n"/>
      <c r="BL255" s="1106" t="n"/>
      <c r="BM255" s="1106" t="n"/>
      <c r="BN255" s="1106" t="n"/>
      <c r="BO255" s="1106" t="n"/>
      <c r="BP255" s="1106" t="n"/>
      <c r="BQ255" s="1106" t="n"/>
      <c r="BR255" s="1106" t="n"/>
      <c r="BS255" s="1106" t="n"/>
      <c r="BT255" s="1106" t="n"/>
      <c r="BU255" s="1106" t="n"/>
      <c r="BV255" s="1106" t="n"/>
      <c r="BW255" s="1106" t="n"/>
      <c r="BX255" s="1106" t="n"/>
      <c r="BY255" s="1106" t="n"/>
      <c r="BZ255" s="1106" t="n"/>
      <c r="CA255" s="1106" t="n"/>
      <c r="CB255" s="1106" t="n"/>
      <c r="CC255" s="1106" t="n"/>
      <c r="CD255" s="1106" t="n"/>
      <c r="CE255" s="1106" t="n"/>
      <c r="CF255" s="1106" t="n"/>
      <c r="CG255" s="1106" t="n"/>
      <c r="CH255" s="1106" t="n"/>
      <c r="CI255" s="1106" t="n"/>
      <c r="CJ255" s="1106" t="n"/>
      <c r="CK255" s="1106" t="n"/>
      <c r="CL255" s="1106" t="n"/>
      <c r="CM255" s="1106" t="n"/>
      <c r="CN255" s="1106" t="n"/>
      <c r="CO255" s="1106" t="n"/>
      <c r="CP255" s="1106" t="n"/>
      <c r="CQ255" s="1106" t="n"/>
      <c r="CR255" s="1106" t="n"/>
      <c r="CS255" s="1106" t="n"/>
      <c r="CT255" s="1106" t="n"/>
      <c r="CU255" s="1106" t="n"/>
      <c r="CV255" s="1106" t="n"/>
      <c r="CW255" s="1106" t="n"/>
      <c r="CX255" s="1106" t="n"/>
      <c r="CY255" s="1106" t="n"/>
      <c r="CZ255" s="1106" t="n"/>
      <c r="DA255" s="1106" t="n"/>
      <c r="DB255" s="1106" t="n"/>
      <c r="DC255" s="1106" t="n"/>
      <c r="DD255" s="1106" t="n"/>
      <c r="DE255" s="1106" t="n"/>
      <c r="DF255" s="1106" t="n"/>
      <c r="DG255" s="1106" t="n"/>
      <c r="DH255" s="1106" t="n"/>
      <c r="DI255" s="1106" t="n"/>
    </row>
    <row r="256" ht="13.5" customHeight="1" s="1178">
      <c r="A256" s="1106" t="n"/>
      <c r="B256" s="1106" t="n"/>
      <c r="C256" s="1106" t="n"/>
      <c r="D256" s="1106" t="n"/>
      <c r="E256" s="1106" t="n"/>
      <c r="F256" s="1106" t="n"/>
      <c r="G256" s="144" t="n"/>
      <c r="H256" s="1106" t="n"/>
      <c r="I256" s="1106" t="n"/>
      <c r="J256" s="1106" t="n"/>
      <c r="K256" s="1106" t="n"/>
      <c r="L256" s="1106" t="n"/>
      <c r="M256" s="1106" t="n"/>
      <c r="N256" s="1106" t="n"/>
      <c r="O256" s="1106" t="n"/>
      <c r="P256" s="1106" t="n"/>
      <c r="Q256" s="1106" t="n"/>
      <c r="R256" s="1106" t="n"/>
      <c r="S256" s="1106" t="n"/>
      <c r="T256" s="230" t="n"/>
      <c r="U256" s="1106" t="n"/>
      <c r="V256" s="1106" t="n"/>
      <c r="W256" s="1106" t="n"/>
      <c r="X256" s="1106" t="n"/>
      <c r="Y256" s="1106" t="n"/>
      <c r="Z256" s="1106" t="n"/>
      <c r="AA256" s="144" t="n"/>
      <c r="AB256" s="1106" t="n"/>
      <c r="AC256" s="1106" t="n"/>
      <c r="AD256" s="1106" t="n"/>
      <c r="AE256" s="1106" t="n"/>
      <c r="AF256" s="1106" t="n"/>
      <c r="AG256" s="1106" t="n"/>
      <c r="AH256" s="144" t="n"/>
      <c r="AI256" s="1105" t="inlineStr">
        <is>
          <t>纳  税</t>
        </is>
      </c>
      <c r="AJ256" s="462" t="n">
        <v>0</v>
      </c>
      <c r="AK256" s="1106" t="n"/>
      <c r="AL256" s="1106" t="n"/>
      <c r="AM256" s="462" t="n">
        <v>4674126</v>
      </c>
      <c r="AN256" s="1106" t="n"/>
      <c r="AO256" s="1106" t="n"/>
      <c r="AP256" s="1106" t="n"/>
      <c r="AQ256" s="1106" t="n"/>
      <c r="AR256" s="1106" t="n"/>
      <c r="AS256" s="1106" t="n"/>
      <c r="AT256" s="1106" t="n"/>
      <c r="AU256" s="1106" t="n"/>
      <c r="AV256" s="1106" t="n"/>
      <c r="AW256" s="1106" t="n"/>
      <c r="AX256" s="1106" t="n"/>
      <c r="AY256" s="1106" t="n"/>
      <c r="AZ256" s="144" t="n"/>
      <c r="BA256" s="1106" t="n"/>
      <c r="BB256" s="1106" t="n"/>
      <c r="BC256" s="1106" t="n"/>
      <c r="BD256" s="1106" t="n"/>
      <c r="BE256" s="1106" t="n"/>
      <c r="BF256" s="1106" t="n"/>
      <c r="BG256" s="1106" t="n"/>
      <c r="BH256" s="1106" t="n"/>
      <c r="BI256" s="1106" t="n"/>
      <c r="BJ256" s="1106" t="n"/>
      <c r="BK256" s="1106" t="n"/>
      <c r="BL256" s="1106" t="n"/>
      <c r="BM256" s="1106" t="n"/>
      <c r="BN256" s="1106" t="n"/>
      <c r="BO256" s="1106" t="n"/>
      <c r="BP256" s="1106" t="n"/>
      <c r="BQ256" s="1106" t="n"/>
      <c r="BR256" s="1106" t="n"/>
      <c r="BS256" s="1106" t="n"/>
      <c r="BT256" s="1106" t="n"/>
      <c r="BU256" s="1106" t="n"/>
      <c r="BV256" s="1106" t="n"/>
      <c r="BW256" s="1106" t="n"/>
      <c r="BX256" s="1106" t="n"/>
      <c r="BY256" s="1106" t="n"/>
      <c r="BZ256" s="1106" t="n"/>
      <c r="CA256" s="1106" t="n"/>
      <c r="CB256" s="1106" t="n"/>
      <c r="CC256" s="1106" t="n"/>
      <c r="CD256" s="1106" t="n"/>
      <c r="CE256" s="1106" t="n"/>
      <c r="CF256" s="1106" t="n"/>
      <c r="CG256" s="1106" t="n"/>
      <c r="CH256" s="1106" t="n"/>
      <c r="CI256" s="1106" t="n"/>
      <c r="CJ256" s="1106" t="n"/>
      <c r="CK256" s="1106" t="n"/>
      <c r="CL256" s="1106" t="n"/>
      <c r="CM256" s="1106" t="n"/>
      <c r="CN256" s="1106" t="n"/>
      <c r="CO256" s="1106" t="n"/>
      <c r="CP256" s="1106" t="n"/>
      <c r="CQ256" s="1106" t="n"/>
      <c r="CR256" s="1106" t="n"/>
      <c r="CS256" s="1106" t="n"/>
      <c r="CT256" s="1106" t="n"/>
      <c r="CU256" s="1106" t="n"/>
      <c r="CV256" s="1106" t="n"/>
      <c r="CW256" s="1106" t="n"/>
      <c r="CX256" s="1106" t="n"/>
      <c r="CY256" s="1106" t="n"/>
      <c r="CZ256" s="1106" t="n"/>
      <c r="DA256" s="1106" t="n"/>
      <c r="DB256" s="1106" t="n"/>
      <c r="DC256" s="1106" t="n"/>
      <c r="DD256" s="1106" t="n"/>
      <c r="DE256" s="1106" t="n"/>
      <c r="DF256" s="1106" t="n"/>
      <c r="DG256" s="1106" t="n"/>
      <c r="DH256" s="1106" t="n"/>
      <c r="DI256" s="1106" t="n"/>
    </row>
    <row r="257" ht="13.5" customHeight="1" s="1178">
      <c r="A257" s="1106" t="n"/>
      <c r="B257" s="1106" t="n"/>
      <c r="C257" s="1106" t="n"/>
      <c r="D257" s="1106" t="n"/>
      <c r="E257" s="1106" t="n"/>
      <c r="F257" s="1106" t="n"/>
      <c r="G257" s="144" t="n"/>
      <c r="H257" s="1106" t="n"/>
      <c r="I257" s="1106" t="n"/>
      <c r="J257" s="1106" t="n"/>
      <c r="K257" s="1106" t="n"/>
      <c r="L257" s="1106" t="n"/>
      <c r="M257" s="1106" t="n"/>
      <c r="N257" s="1106" t="n"/>
      <c r="O257" s="1106" t="n"/>
      <c r="P257" s="1106" t="n"/>
      <c r="Q257" s="1106" t="n"/>
      <c r="R257" s="1106" t="n"/>
      <c r="S257" s="1106" t="n"/>
      <c r="T257" s="230" t="n"/>
      <c r="U257" s="1106" t="n"/>
      <c r="V257" s="1106" t="n"/>
      <c r="W257" s="1106" t="n"/>
      <c r="X257" s="1106" t="n"/>
      <c r="Y257" s="1106" t="n"/>
      <c r="Z257" s="1106" t="n"/>
      <c r="AA257" s="144" t="n"/>
      <c r="AB257" s="1106" t="n"/>
      <c r="AC257" s="1106" t="n"/>
      <c r="AD257" s="1106" t="n"/>
      <c r="AE257" s="1106" t="n"/>
      <c r="AF257" s="1106" t="n"/>
      <c r="AG257" s="1106" t="n"/>
      <c r="AH257" s="144" t="n"/>
      <c r="AI257" s="1105" t="inlineStr">
        <is>
          <t>买机器</t>
        </is>
      </c>
      <c r="AJ257" s="462" t="n">
        <v>0</v>
      </c>
      <c r="AK257" s="1106" t="n"/>
      <c r="AL257" s="1106" t="n"/>
      <c r="AM257" s="462" t="n">
        <v>4674126</v>
      </c>
      <c r="AN257" s="1106" t="n"/>
      <c r="AO257" s="1106" t="n"/>
      <c r="AP257" s="1106" t="n"/>
      <c r="AQ257" s="1106" t="n"/>
      <c r="AR257" s="1106" t="n"/>
      <c r="AS257" s="1106" t="n"/>
      <c r="AT257" s="1106" t="n"/>
      <c r="AU257" s="1106" t="n"/>
      <c r="AV257" s="1106" t="n"/>
      <c r="AW257" s="1106" t="n"/>
      <c r="AX257" s="1106" t="n"/>
      <c r="AY257" s="1106" t="n"/>
      <c r="AZ257" s="144" t="n"/>
      <c r="BA257" s="1106" t="n"/>
      <c r="BB257" s="1106" t="n"/>
      <c r="BC257" s="1106" t="n"/>
      <c r="BD257" s="1106" t="n"/>
      <c r="BE257" s="1106" t="n"/>
      <c r="BF257" s="1106" t="n"/>
      <c r="BG257" s="1106" t="n"/>
      <c r="BH257" s="1106" t="n"/>
      <c r="BI257" s="1106" t="n"/>
      <c r="BJ257" s="1106" t="n"/>
      <c r="BK257" s="1106" t="n"/>
      <c r="BL257" s="1106" t="n"/>
      <c r="BM257" s="1106" t="n"/>
      <c r="BN257" s="1106" t="n"/>
      <c r="BO257" s="1106" t="n"/>
      <c r="BP257" s="1106" t="n"/>
      <c r="BQ257" s="1106" t="n"/>
      <c r="BR257" s="1106" t="n"/>
      <c r="BS257" s="1106" t="n"/>
      <c r="BT257" s="1106" t="n"/>
      <c r="BU257" s="1106" t="n"/>
      <c r="BV257" s="1106" t="n"/>
      <c r="BW257" s="1106" t="n"/>
      <c r="BX257" s="1106" t="n"/>
      <c r="BY257" s="1106" t="n"/>
      <c r="BZ257" s="1106" t="n"/>
      <c r="CA257" s="1106" t="n"/>
      <c r="CB257" s="1106" t="n"/>
      <c r="CC257" s="1106" t="n"/>
      <c r="CD257" s="1106" t="n"/>
      <c r="CE257" s="1106" t="n"/>
      <c r="CF257" s="1106" t="n"/>
      <c r="CG257" s="1106" t="n"/>
      <c r="CH257" s="1106" t="n"/>
      <c r="CI257" s="1106" t="n"/>
      <c r="CJ257" s="1106" t="n"/>
      <c r="CK257" s="1106" t="n"/>
      <c r="CL257" s="1106" t="n"/>
      <c r="CM257" s="1106" t="n"/>
      <c r="CN257" s="1106" t="n"/>
      <c r="CO257" s="1106" t="n"/>
      <c r="CP257" s="1106" t="n"/>
      <c r="CQ257" s="1106" t="n"/>
      <c r="CR257" s="1106" t="n"/>
      <c r="CS257" s="1106" t="n"/>
      <c r="CT257" s="1106" t="n"/>
      <c r="CU257" s="1106" t="n"/>
      <c r="CV257" s="1106" t="n"/>
      <c r="CW257" s="1106" t="n"/>
      <c r="CX257" s="1106" t="n"/>
      <c r="CY257" s="1106" t="n"/>
      <c r="CZ257" s="1106" t="n"/>
      <c r="DA257" s="1106" t="n"/>
      <c r="DB257" s="1106" t="n"/>
      <c r="DC257" s="1106" t="n"/>
      <c r="DD257" s="1106" t="n"/>
      <c r="DE257" s="1106" t="n"/>
      <c r="DF257" s="1106" t="n"/>
      <c r="DG257" s="1106" t="n"/>
      <c r="DH257" s="1106" t="n"/>
      <c r="DI257" s="1106" t="n"/>
    </row>
    <row r="258" ht="13.5" customHeight="1" s="1178">
      <c r="A258" s="1106" t="n"/>
      <c r="B258" s="1106" t="n"/>
      <c r="C258" s="1106" t="n"/>
      <c r="D258" s="1106" t="n"/>
      <c r="E258" s="1106" t="n"/>
      <c r="F258" s="1106" t="n"/>
      <c r="G258" s="144" t="n"/>
      <c r="H258" s="1106" t="n"/>
      <c r="I258" s="1106" t="n"/>
      <c r="J258" s="1106" t="n"/>
      <c r="K258" s="1106" t="n"/>
      <c r="L258" s="1106" t="n"/>
      <c r="M258" s="1106" t="n"/>
      <c r="N258" s="1106" t="n"/>
      <c r="O258" s="1106" t="n"/>
      <c r="P258" s="1106" t="n"/>
      <c r="Q258" s="1106" t="n"/>
      <c r="R258" s="1106" t="n"/>
      <c r="S258" s="1106" t="n"/>
      <c r="T258" s="230" t="n"/>
      <c r="U258" s="1106" t="n"/>
      <c r="V258" s="1106" t="n"/>
      <c r="W258" s="1106" t="n"/>
      <c r="X258" s="1106" t="n"/>
      <c r="Y258" s="1106" t="n"/>
      <c r="Z258" s="1106" t="n"/>
      <c r="AA258" s="144" t="n"/>
      <c r="AB258" s="1106" t="n"/>
      <c r="AC258" s="1106" t="n"/>
      <c r="AD258" s="1106" t="n"/>
      <c r="AE258" s="1106" t="n"/>
      <c r="AF258" s="1106" t="n"/>
      <c r="AG258" s="1106" t="n"/>
      <c r="AH258" s="144" t="n"/>
      <c r="AI258" s="1105" t="inlineStr">
        <is>
          <t>分  红</t>
        </is>
      </c>
      <c r="AJ258" s="462" t="n">
        <v>0</v>
      </c>
      <c r="AK258" s="1106" t="n"/>
      <c r="AL258" s="1106" t="n"/>
      <c r="AM258" s="462" t="n">
        <v>4674126</v>
      </c>
      <c r="AN258" s="1106" t="n"/>
      <c r="AO258" s="1106" t="n"/>
      <c r="AP258" s="1106" t="n"/>
      <c r="AQ258" s="1106" t="n"/>
      <c r="AR258" s="1106" t="n"/>
      <c r="AS258" s="1106" t="n"/>
      <c r="AT258" s="1106" t="n"/>
      <c r="AU258" s="1106" t="n"/>
      <c r="AV258" s="1106" t="n"/>
      <c r="AW258" s="1106" t="n"/>
      <c r="AX258" s="1106" t="n"/>
      <c r="AY258" s="1106" t="n"/>
      <c r="AZ258" s="144" t="n"/>
      <c r="BA258" s="1106" t="n"/>
      <c r="BB258" s="1106" t="n"/>
      <c r="BC258" s="1106" t="n"/>
      <c r="BD258" s="1106" t="n"/>
      <c r="BE258" s="1106" t="n"/>
      <c r="BF258" s="1106" t="n"/>
      <c r="BG258" s="1106" t="n"/>
      <c r="BH258" s="1106" t="n"/>
      <c r="BI258" s="1106" t="n"/>
      <c r="BJ258" s="1106" t="n"/>
      <c r="BK258" s="1106" t="n"/>
      <c r="BL258" s="1106" t="n"/>
      <c r="BM258" s="1106" t="n"/>
      <c r="BN258" s="1106" t="n"/>
      <c r="BO258" s="1106" t="n"/>
      <c r="BP258" s="1106" t="n"/>
      <c r="BQ258" s="1106" t="n"/>
      <c r="BR258" s="1106" t="n"/>
      <c r="BS258" s="1106" t="n"/>
      <c r="BT258" s="1106" t="n"/>
      <c r="BU258" s="1106" t="n"/>
      <c r="BV258" s="1106" t="n"/>
      <c r="BW258" s="1106" t="n"/>
      <c r="BX258" s="1106" t="n"/>
      <c r="BY258" s="1106" t="n"/>
      <c r="BZ258" s="1106" t="n"/>
      <c r="CA258" s="1106" t="n"/>
      <c r="CB258" s="1106" t="n"/>
      <c r="CC258" s="1106" t="n"/>
      <c r="CD258" s="1106" t="n"/>
      <c r="CE258" s="1106" t="n"/>
      <c r="CF258" s="1106" t="n"/>
      <c r="CG258" s="1106" t="n"/>
      <c r="CH258" s="1106" t="n"/>
      <c r="CI258" s="1106" t="n"/>
      <c r="CJ258" s="1106" t="n"/>
      <c r="CK258" s="1106" t="n"/>
      <c r="CL258" s="1106" t="n"/>
      <c r="CM258" s="1106" t="n"/>
      <c r="CN258" s="1106" t="n"/>
      <c r="CO258" s="1106" t="n"/>
      <c r="CP258" s="1106" t="n"/>
      <c r="CQ258" s="1106" t="n"/>
      <c r="CR258" s="1106" t="n"/>
      <c r="CS258" s="1106" t="n"/>
      <c r="CT258" s="1106" t="n"/>
      <c r="CU258" s="1106" t="n"/>
      <c r="CV258" s="1106" t="n"/>
      <c r="CW258" s="1106" t="n"/>
      <c r="CX258" s="1106" t="n"/>
      <c r="CY258" s="1106" t="n"/>
      <c r="CZ258" s="1106" t="n"/>
      <c r="DA258" s="1106" t="n"/>
      <c r="DB258" s="1106" t="n"/>
      <c r="DC258" s="1106" t="n"/>
      <c r="DD258" s="1106" t="n"/>
      <c r="DE258" s="1106" t="n"/>
      <c r="DF258" s="1106" t="n"/>
      <c r="DG258" s="1106" t="n"/>
      <c r="DH258" s="1106" t="n"/>
      <c r="DI258" s="1106" t="n"/>
    </row>
    <row r="259" ht="13.5" customHeight="1" s="1178">
      <c r="A259" s="1106" t="n"/>
      <c r="B259" s="1106" t="n"/>
      <c r="C259" s="1106" t="n"/>
      <c r="D259" s="1106" t="n"/>
      <c r="E259" s="1106" t="n"/>
      <c r="F259" s="1106" t="n"/>
      <c r="G259" s="144" t="n"/>
      <c r="H259" s="1106" t="n"/>
      <c r="I259" s="1106" t="n"/>
      <c r="J259" s="1106" t="n"/>
      <c r="K259" s="1106" t="n"/>
      <c r="L259" s="1106" t="n"/>
      <c r="M259" s="1106" t="n"/>
      <c r="N259" s="1106" t="n"/>
      <c r="O259" s="1106" t="n"/>
      <c r="P259" s="1106" t="n"/>
      <c r="Q259" s="1106" t="n"/>
      <c r="R259" s="1106" t="n"/>
      <c r="S259" s="1106" t="n"/>
      <c r="T259" s="230" t="n"/>
      <c r="U259" s="1106" t="n"/>
      <c r="V259" s="1106" t="n"/>
      <c r="W259" s="1106" t="n"/>
      <c r="X259" s="1106" t="n"/>
      <c r="Y259" s="1106" t="n"/>
      <c r="Z259" s="1106" t="n"/>
      <c r="AA259" s="144" t="n"/>
      <c r="AB259" s="1106" t="n"/>
      <c r="AC259" s="1106" t="n"/>
      <c r="AD259" s="1106" t="n"/>
      <c r="AE259" s="1106" t="n"/>
      <c r="AF259" s="1106" t="n"/>
      <c r="AG259" s="1106" t="n"/>
      <c r="AH259" s="144" t="n"/>
      <c r="AI259" s="1105" t="inlineStr">
        <is>
          <t>买国债</t>
        </is>
      </c>
      <c r="AJ259" s="462" t="n">
        <v>0</v>
      </c>
      <c r="AK259" s="1106" t="n"/>
      <c r="AL259" s="1106" t="n"/>
      <c r="AM259" s="462" t="n">
        <v>4674126</v>
      </c>
      <c r="AN259" s="1106" t="n"/>
      <c r="AO259" s="1106" t="n"/>
      <c r="AP259" s="1106" t="n"/>
      <c r="AQ259" s="1106" t="n"/>
      <c r="AR259" s="1106" t="n"/>
      <c r="AS259" s="1106" t="n"/>
      <c r="AT259" s="1106" t="n"/>
      <c r="AU259" s="1106" t="n"/>
      <c r="AV259" s="1106" t="n"/>
      <c r="AW259" s="1106" t="n"/>
      <c r="AX259" s="1106" t="n"/>
      <c r="AY259" s="1106" t="n"/>
      <c r="AZ259" s="144" t="n"/>
      <c r="BA259" s="1106" t="n"/>
      <c r="BB259" s="1106" t="n"/>
      <c r="BC259" s="1106" t="n"/>
      <c r="BD259" s="1106" t="n"/>
      <c r="BE259" s="1106" t="n"/>
      <c r="BF259" s="1106" t="n"/>
      <c r="BG259" s="1106" t="n"/>
      <c r="BH259" s="1106" t="n"/>
      <c r="BI259" s="1106" t="n"/>
      <c r="BJ259" s="1106" t="n"/>
      <c r="BK259" s="1106" t="n"/>
      <c r="BL259" s="1106" t="n"/>
      <c r="BM259" s="1106" t="n"/>
      <c r="BN259" s="1106" t="n"/>
      <c r="BO259" s="1106" t="n"/>
      <c r="BP259" s="1106" t="n"/>
      <c r="BQ259" s="1106" t="n"/>
      <c r="BR259" s="1106" t="n"/>
      <c r="BS259" s="1106" t="n"/>
      <c r="BT259" s="1106" t="n"/>
      <c r="BU259" s="1106" t="n"/>
      <c r="BV259" s="1106" t="n"/>
      <c r="BW259" s="1106" t="n"/>
      <c r="BX259" s="1106" t="n"/>
      <c r="BY259" s="1106" t="n"/>
      <c r="BZ259" s="1106" t="n"/>
      <c r="CA259" s="1106" t="n"/>
      <c r="CB259" s="1106" t="n"/>
      <c r="CC259" s="1106" t="n"/>
      <c r="CD259" s="1106" t="n"/>
      <c r="CE259" s="1106" t="n"/>
      <c r="CF259" s="1106" t="n"/>
      <c r="CG259" s="1106" t="n"/>
      <c r="CH259" s="1106" t="n"/>
      <c r="CI259" s="1106" t="n"/>
      <c r="CJ259" s="1106" t="n"/>
      <c r="CK259" s="1106" t="n"/>
      <c r="CL259" s="1106" t="n"/>
      <c r="CM259" s="1106" t="n"/>
      <c r="CN259" s="1106" t="n"/>
      <c r="CO259" s="1106" t="n"/>
      <c r="CP259" s="1106" t="n"/>
      <c r="CQ259" s="1106" t="n"/>
      <c r="CR259" s="1106" t="n"/>
      <c r="CS259" s="1106" t="n"/>
      <c r="CT259" s="1106" t="n"/>
      <c r="CU259" s="1106" t="n"/>
      <c r="CV259" s="1106" t="n"/>
      <c r="CW259" s="1106" t="n"/>
      <c r="CX259" s="1106" t="n"/>
      <c r="CY259" s="1106" t="n"/>
      <c r="CZ259" s="1106" t="n"/>
      <c r="DA259" s="1106" t="n"/>
      <c r="DB259" s="1106" t="n"/>
      <c r="DC259" s="1106" t="n"/>
      <c r="DD259" s="1106" t="n"/>
      <c r="DE259" s="1106" t="n"/>
      <c r="DF259" s="1106" t="n"/>
      <c r="DG259" s="1106" t="n"/>
      <c r="DH259" s="1106" t="n"/>
      <c r="DI259" s="1106" t="n"/>
    </row>
    <row r="260" ht="13.5" customHeight="1" s="1178">
      <c r="A260" s="1106" t="n"/>
      <c r="B260" s="1106" t="n"/>
      <c r="C260" s="1106" t="n"/>
      <c r="D260" s="1106" t="n"/>
      <c r="E260" s="1106" t="n"/>
      <c r="F260" s="1106" t="n"/>
      <c r="G260" s="144" t="n"/>
      <c r="H260" s="1106" t="n"/>
      <c r="I260" s="1106" t="n"/>
      <c r="J260" s="1106" t="n"/>
      <c r="K260" s="1106" t="n"/>
      <c r="L260" s="1106" t="n"/>
      <c r="M260" s="1106" t="n"/>
      <c r="N260" s="1106" t="n"/>
      <c r="O260" s="1106" t="n"/>
      <c r="P260" s="1106" t="n"/>
      <c r="Q260" s="1106" t="n"/>
      <c r="R260" s="1106" t="n"/>
      <c r="S260" s="1106" t="n"/>
      <c r="T260" s="230" t="n"/>
      <c r="U260" s="1106" t="n"/>
      <c r="V260" s="1106" t="n"/>
      <c r="W260" s="1106" t="n"/>
      <c r="X260" s="1106" t="n"/>
      <c r="Y260" s="1106" t="n"/>
      <c r="Z260" s="1106" t="n"/>
      <c r="AA260" s="144" t="n"/>
      <c r="AB260" s="1106" t="n"/>
      <c r="AC260" s="1106" t="n"/>
      <c r="AD260" s="1106" t="n"/>
      <c r="AE260" s="1106" t="n"/>
      <c r="AF260" s="1106" t="n"/>
      <c r="AG260" s="1106" t="n"/>
      <c r="AH260" s="144" t="n"/>
      <c r="AI260" s="1106" t="n"/>
      <c r="AJ260" s="1106" t="n"/>
      <c r="AK260" s="1106" t="n"/>
      <c r="AL260" s="1106" t="n"/>
      <c r="AM260" s="1106" t="n"/>
      <c r="AN260" s="1106" t="n"/>
      <c r="AO260" s="1106" t="n"/>
      <c r="AP260" s="1106" t="n"/>
      <c r="AQ260" s="1106" t="n"/>
      <c r="AR260" s="1106" t="n"/>
      <c r="AS260" s="1106" t="n"/>
      <c r="AT260" s="1106" t="n"/>
      <c r="AU260" s="1106" t="n"/>
      <c r="AV260" s="1106" t="n"/>
      <c r="AW260" s="1106" t="n"/>
      <c r="AX260" s="1106" t="n"/>
      <c r="AY260" s="1106" t="n"/>
      <c r="AZ260" s="144" t="n"/>
      <c r="BA260" s="1106" t="n"/>
      <c r="BB260" s="1106" t="n"/>
      <c r="BC260" s="1106" t="n"/>
      <c r="BD260" s="1106" t="n"/>
      <c r="BE260" s="1106" t="n"/>
      <c r="BF260" s="1106" t="n"/>
      <c r="BG260" s="1106" t="n"/>
      <c r="BH260" s="1106" t="n"/>
      <c r="BI260" s="1106" t="n"/>
      <c r="BJ260" s="1106" t="n"/>
      <c r="BK260" s="1106" t="n"/>
      <c r="BL260" s="1106" t="n"/>
      <c r="BM260" s="1106" t="n"/>
      <c r="BN260" s="1106" t="n"/>
      <c r="BO260" s="1106" t="n"/>
      <c r="BP260" s="1106" t="n"/>
      <c r="BQ260" s="1106" t="n"/>
      <c r="BR260" s="1106" t="n"/>
      <c r="BS260" s="1106" t="n"/>
      <c r="BT260" s="1106" t="n"/>
      <c r="BU260" s="1106" t="n"/>
      <c r="BV260" s="1106" t="n"/>
      <c r="BW260" s="1106" t="n"/>
      <c r="BX260" s="1106" t="n"/>
      <c r="BY260" s="1106" t="n"/>
      <c r="BZ260" s="1106" t="n"/>
      <c r="CA260" s="1106" t="n"/>
      <c r="CB260" s="1106" t="n"/>
      <c r="CC260" s="1106" t="n"/>
      <c r="CD260" s="1106" t="n"/>
      <c r="CE260" s="1106" t="n"/>
      <c r="CF260" s="1106" t="n"/>
      <c r="CG260" s="1106" t="n"/>
      <c r="CH260" s="1106" t="n"/>
      <c r="CI260" s="1106" t="n"/>
      <c r="CJ260" s="1106" t="n"/>
      <c r="CK260" s="1106" t="n"/>
      <c r="CL260" s="1106" t="n"/>
      <c r="CM260" s="1106" t="n"/>
      <c r="CN260" s="1106" t="n"/>
      <c r="CO260" s="1106" t="n"/>
      <c r="CP260" s="1106" t="n"/>
      <c r="CQ260" s="1106" t="n"/>
      <c r="CR260" s="1106" t="n"/>
      <c r="CS260" s="1106" t="n"/>
      <c r="CT260" s="1106" t="n"/>
      <c r="CU260" s="1106" t="n"/>
      <c r="CV260" s="1106" t="n"/>
      <c r="CW260" s="1106" t="n"/>
      <c r="CX260" s="1106" t="n"/>
      <c r="CY260" s="1106" t="n"/>
      <c r="CZ260" s="1106" t="n"/>
      <c r="DA260" s="1106" t="n"/>
      <c r="DB260" s="1106" t="n"/>
      <c r="DC260" s="1106" t="n"/>
      <c r="DD260" s="1106" t="n"/>
      <c r="DE260" s="1106" t="n"/>
      <c r="DF260" s="1106" t="n"/>
      <c r="DG260" s="1106" t="n"/>
      <c r="DH260" s="1106" t="n"/>
      <c r="DI260" s="1106" t="n"/>
    </row>
    <row r="261" ht="13.5" customHeight="1" s="1178">
      <c r="A261" s="1106" t="n"/>
      <c r="B261" s="1106" t="n"/>
      <c r="C261" s="1106" t="n"/>
      <c r="D261" s="1106" t="n"/>
      <c r="E261" s="1106" t="n"/>
      <c r="F261" s="1106" t="n"/>
      <c r="G261" s="144" t="n"/>
      <c r="H261" s="1106" t="n"/>
      <c r="I261" s="1106" t="n"/>
      <c r="J261" s="1106" t="n"/>
      <c r="K261" s="1106" t="n"/>
      <c r="L261" s="1106" t="n"/>
      <c r="M261" s="1106" t="n"/>
      <c r="N261" s="1106" t="n"/>
      <c r="O261" s="1106" t="n"/>
      <c r="P261" s="1106" t="n"/>
      <c r="Q261" s="1106" t="n"/>
      <c r="R261" s="1106" t="n"/>
      <c r="S261" s="1106" t="n"/>
      <c r="T261" s="230" t="n"/>
      <c r="U261" s="1106" t="n"/>
      <c r="V261" s="1106" t="n"/>
      <c r="W261" s="1106" t="n"/>
      <c r="X261" s="1106" t="n"/>
      <c r="Y261" s="1106" t="n"/>
      <c r="Z261" s="1106" t="n"/>
      <c r="AA261" s="144" t="n"/>
      <c r="AB261" s="1106" t="n"/>
      <c r="AC261" s="1106" t="n"/>
      <c r="AD261" s="1106" t="n"/>
      <c r="AE261" s="1106" t="n"/>
      <c r="AF261" s="1106" t="n"/>
      <c r="AG261" s="1106" t="n"/>
      <c r="AH261" s="144" t="n"/>
      <c r="AI261" s="1106" t="n"/>
      <c r="AJ261" s="1106" t="n"/>
      <c r="AK261" s="1106" t="n"/>
      <c r="AL261" s="1106" t="n"/>
      <c r="AM261" s="1106" t="n"/>
      <c r="AN261" s="1106" t="n"/>
      <c r="AO261" s="1106" t="n"/>
      <c r="AP261" s="1106" t="n"/>
      <c r="AQ261" s="1106" t="n"/>
      <c r="AR261" s="1106" t="n"/>
      <c r="AS261" s="1106" t="n"/>
      <c r="AT261" s="1106" t="n"/>
      <c r="AU261" s="1106" t="n"/>
      <c r="AV261" s="1106" t="n"/>
      <c r="AW261" s="1106" t="n"/>
      <c r="AX261" s="1106" t="n"/>
      <c r="AY261" s="1106" t="n"/>
      <c r="AZ261" s="144" t="n"/>
      <c r="BA261" s="1106" t="n"/>
      <c r="BB261" s="1106" t="n"/>
      <c r="BC261" s="1106" t="n"/>
      <c r="BD261" s="1106" t="n"/>
      <c r="BE261" s="1106" t="n"/>
      <c r="BF261" s="1106" t="n"/>
      <c r="BG261" s="1106" t="n"/>
      <c r="BH261" s="1106" t="n"/>
      <c r="BI261" s="1106" t="n"/>
      <c r="BJ261" s="1106" t="n"/>
      <c r="BK261" s="1106" t="n"/>
      <c r="BL261" s="1106" t="n"/>
      <c r="BM261" s="1106" t="n"/>
      <c r="BN261" s="1106" t="n"/>
      <c r="BO261" s="1106" t="n"/>
      <c r="BP261" s="1106" t="n"/>
      <c r="BQ261" s="1106" t="n"/>
      <c r="BR261" s="1106" t="n"/>
      <c r="BS261" s="1106" t="n"/>
      <c r="BT261" s="1106" t="n"/>
      <c r="BU261" s="1106" t="n"/>
      <c r="BV261" s="1106" t="n"/>
      <c r="BW261" s="1106" t="n"/>
      <c r="BX261" s="1106" t="n"/>
      <c r="BY261" s="1106" t="n"/>
      <c r="BZ261" s="1106" t="n"/>
      <c r="CA261" s="1106" t="n"/>
      <c r="CB261" s="1106" t="n"/>
      <c r="CC261" s="1106" t="n"/>
      <c r="CD261" s="1106" t="n"/>
      <c r="CE261" s="1106" t="n"/>
      <c r="CF261" s="1106" t="n"/>
      <c r="CG261" s="1106" t="n"/>
      <c r="CH261" s="1106" t="n"/>
      <c r="CI261" s="1106" t="n"/>
      <c r="CJ261" s="1106" t="n"/>
      <c r="CK261" s="1106" t="n"/>
      <c r="CL261" s="1106" t="n"/>
      <c r="CM261" s="1106" t="n"/>
      <c r="CN261" s="1106" t="n"/>
      <c r="CO261" s="1106" t="n"/>
      <c r="CP261" s="1106" t="n"/>
      <c r="CQ261" s="1106" t="n"/>
      <c r="CR261" s="1106" t="n"/>
      <c r="CS261" s="1106" t="n"/>
      <c r="CT261" s="1106" t="n"/>
      <c r="CU261" s="1106" t="n"/>
      <c r="CV261" s="1106" t="n"/>
      <c r="CW261" s="1106" t="n"/>
      <c r="CX261" s="1106" t="n"/>
      <c r="CY261" s="1106" t="n"/>
      <c r="CZ261" s="1106" t="n"/>
      <c r="DA261" s="1106" t="n"/>
      <c r="DB261" s="1106" t="n"/>
      <c r="DC261" s="1106" t="n"/>
      <c r="DD261" s="1106" t="n"/>
      <c r="DE261" s="1106" t="n"/>
      <c r="DF261" s="1106" t="n"/>
      <c r="DG261" s="1106" t="n"/>
      <c r="DH261" s="1106" t="n"/>
      <c r="DI261" s="1106" t="n"/>
    </row>
    <row r="262" ht="13.5" customHeight="1" s="1178">
      <c r="A262" s="1106" t="n"/>
      <c r="B262" s="1106" t="n"/>
      <c r="C262" s="1106" t="n"/>
      <c r="D262" s="1106" t="n"/>
      <c r="E262" s="1106" t="n"/>
      <c r="F262" s="1106" t="n"/>
      <c r="G262" s="144" t="n"/>
      <c r="H262" s="1106" t="n"/>
      <c r="I262" s="1106" t="n"/>
      <c r="J262" s="1106" t="n"/>
      <c r="K262" s="1106" t="n"/>
      <c r="L262" s="1106" t="n"/>
      <c r="M262" s="1106" t="n"/>
      <c r="N262" s="1106" t="n"/>
      <c r="O262" s="1106" t="n"/>
      <c r="P262" s="1106" t="n"/>
      <c r="Q262" s="1106" t="n"/>
      <c r="R262" s="1106" t="n"/>
      <c r="S262" s="1106" t="n"/>
      <c r="T262" s="230" t="n"/>
      <c r="U262" s="1106" t="n"/>
      <c r="V262" s="1106" t="n"/>
      <c r="W262" s="1106" t="n"/>
      <c r="X262" s="1106" t="n"/>
      <c r="Y262" s="1106" t="n"/>
      <c r="Z262" s="1106" t="n"/>
      <c r="AA262" s="144" t="n"/>
      <c r="AB262" s="1106" t="n"/>
      <c r="AC262" s="1106" t="n"/>
      <c r="AD262" s="1106" t="n"/>
      <c r="AE262" s="1106" t="n"/>
      <c r="AF262" s="1106" t="n"/>
      <c r="AG262" s="1106" t="n"/>
      <c r="AH262" s="144" t="n"/>
      <c r="AI262" s="1106" t="n"/>
      <c r="AJ262" s="1106" t="n"/>
      <c r="AK262" s="1106" t="n"/>
      <c r="AL262" s="1106" t="n"/>
      <c r="AM262" s="1106" t="n"/>
      <c r="AN262" s="1106" t="n"/>
      <c r="AO262" s="1106" t="n"/>
      <c r="AP262" s="1106" t="n"/>
      <c r="AQ262" s="1106" t="n"/>
      <c r="AR262" s="1106" t="n"/>
      <c r="AS262" s="1106" t="n"/>
      <c r="AT262" s="1106" t="n"/>
      <c r="AU262" s="1106" t="n"/>
      <c r="AV262" s="1106" t="n"/>
      <c r="AW262" s="1106" t="n"/>
      <c r="AX262" s="1106" t="n"/>
      <c r="AY262" s="1106" t="n"/>
      <c r="AZ262" s="144" t="n"/>
      <c r="BA262" s="1106" t="n"/>
      <c r="BB262" s="1106" t="n"/>
      <c r="BC262" s="1106" t="n"/>
      <c r="BD262" s="1106" t="n"/>
      <c r="BE262" s="1106" t="n"/>
      <c r="BF262" s="1106" t="n"/>
      <c r="BG262" s="1106" t="n"/>
      <c r="BH262" s="1106" t="n"/>
      <c r="BI262" s="1106" t="n"/>
      <c r="BJ262" s="1106" t="n"/>
      <c r="BK262" s="1106" t="n"/>
      <c r="BL262" s="1106" t="n"/>
      <c r="BM262" s="1106" t="n"/>
      <c r="BN262" s="1106" t="n"/>
      <c r="BO262" s="1106" t="n"/>
      <c r="BP262" s="1106" t="n"/>
      <c r="BQ262" s="1106" t="n"/>
      <c r="BR262" s="1106" t="n"/>
      <c r="BS262" s="1106" t="n"/>
      <c r="BT262" s="1106" t="n"/>
      <c r="BU262" s="1106" t="n"/>
      <c r="BV262" s="1106" t="n"/>
      <c r="BW262" s="1106" t="n"/>
      <c r="BX262" s="1106" t="n"/>
      <c r="BY262" s="1106" t="n"/>
      <c r="BZ262" s="1106" t="n"/>
      <c r="CA262" s="1106" t="n"/>
      <c r="CB262" s="1106" t="n"/>
      <c r="CC262" s="1106" t="n"/>
      <c r="CD262" s="1106" t="n"/>
      <c r="CE262" s="1106" t="n"/>
      <c r="CF262" s="1106" t="n"/>
      <c r="CG262" s="1106" t="n"/>
      <c r="CH262" s="1106" t="n"/>
      <c r="CI262" s="1106" t="n"/>
      <c r="CJ262" s="1106" t="n"/>
      <c r="CK262" s="1106" t="n"/>
      <c r="CL262" s="1106" t="n"/>
      <c r="CM262" s="1106" t="n"/>
      <c r="CN262" s="1106" t="n"/>
      <c r="CO262" s="1106" t="n"/>
      <c r="CP262" s="1106" t="n"/>
      <c r="CQ262" s="1106" t="n"/>
      <c r="CR262" s="1106" t="n"/>
      <c r="CS262" s="1106" t="n"/>
      <c r="CT262" s="1106" t="n"/>
      <c r="CU262" s="1106" t="n"/>
      <c r="CV262" s="1106" t="n"/>
      <c r="CW262" s="1106" t="n"/>
      <c r="CX262" s="1106" t="n"/>
      <c r="CY262" s="1106" t="n"/>
      <c r="CZ262" s="1106" t="n"/>
      <c r="DA262" s="1106" t="n"/>
      <c r="DB262" s="1106" t="n"/>
      <c r="DC262" s="1106" t="n"/>
      <c r="DD262" s="1106" t="n"/>
      <c r="DE262" s="1106" t="n"/>
      <c r="DF262" s="1106" t="n"/>
      <c r="DG262" s="1106" t="n"/>
      <c r="DH262" s="1106" t="n"/>
      <c r="DI262" s="1106" t="n"/>
    </row>
    <row r="263" ht="13.5" customHeight="1" s="1178">
      <c r="A263" s="1106" t="n"/>
      <c r="B263" s="1106" t="n"/>
      <c r="C263" s="1106" t="n"/>
      <c r="D263" s="1106" t="n"/>
      <c r="E263" s="1106" t="n"/>
      <c r="F263" s="1106" t="n"/>
      <c r="G263" s="144" t="n"/>
      <c r="H263" s="1106" t="n"/>
      <c r="I263" s="1106" t="n"/>
      <c r="J263" s="1106" t="n"/>
      <c r="K263" s="1106" t="n"/>
      <c r="L263" s="1106" t="n"/>
      <c r="M263" s="1106" t="n"/>
      <c r="N263" s="1106" t="n"/>
      <c r="O263" s="1106" t="n"/>
      <c r="P263" s="1106" t="n"/>
      <c r="Q263" s="1106" t="n"/>
      <c r="R263" s="1106" t="n"/>
      <c r="S263" s="1106" t="n"/>
      <c r="T263" s="230" t="n"/>
      <c r="U263" s="1106" t="n"/>
      <c r="V263" s="1106" t="n"/>
      <c r="W263" s="1106" t="n"/>
      <c r="X263" s="1106" t="n"/>
      <c r="Y263" s="1106" t="n"/>
      <c r="Z263" s="1106" t="n"/>
      <c r="AA263" s="144" t="n"/>
      <c r="AB263" s="1106" t="n"/>
      <c r="AC263" s="1106" t="n"/>
      <c r="AD263" s="1106" t="n"/>
      <c r="AE263" s="1106" t="n"/>
      <c r="AF263" s="1106" t="n"/>
      <c r="AG263" s="1106" t="n"/>
      <c r="AH263" s="144" t="n"/>
      <c r="AI263" s="1106" t="n"/>
      <c r="AJ263" s="1106" t="n"/>
      <c r="AK263" s="1106" t="n"/>
      <c r="AL263" s="1106" t="n"/>
      <c r="AM263" s="1106" t="n"/>
      <c r="AN263" s="1106" t="n"/>
      <c r="AO263" s="1106" t="n"/>
      <c r="AP263" s="1106" t="n"/>
      <c r="AQ263" s="1106" t="n"/>
      <c r="AR263" s="1106" t="n"/>
      <c r="AS263" s="1106" t="n"/>
      <c r="AT263" s="1106" t="n"/>
      <c r="AU263" s="1106" t="n"/>
      <c r="AV263" s="1106" t="n"/>
      <c r="AW263" s="1106" t="n"/>
      <c r="AX263" s="1106" t="n"/>
      <c r="AY263" s="1106" t="n"/>
      <c r="AZ263" s="144" t="n"/>
      <c r="BA263" s="1106" t="n"/>
      <c r="BB263" s="1106" t="n"/>
      <c r="BC263" s="1106" t="n"/>
      <c r="BD263" s="1106" t="n"/>
      <c r="BE263" s="1106" t="n"/>
      <c r="BF263" s="1106" t="n"/>
      <c r="BG263" s="1106" t="n"/>
      <c r="BH263" s="1106" t="n"/>
      <c r="BI263" s="1106" t="n"/>
      <c r="BJ263" s="1106" t="n"/>
      <c r="BK263" s="1106" t="n"/>
      <c r="BL263" s="1106" t="n"/>
      <c r="BM263" s="1106" t="n"/>
      <c r="BN263" s="1106" t="n"/>
      <c r="BO263" s="1106" t="n"/>
      <c r="BP263" s="1106" t="n"/>
      <c r="BQ263" s="1106" t="n"/>
      <c r="BR263" s="1106" t="n"/>
      <c r="BS263" s="1106" t="n"/>
      <c r="BT263" s="1106" t="n"/>
      <c r="BU263" s="1106" t="n"/>
      <c r="BV263" s="1106" t="n"/>
      <c r="BW263" s="1106" t="n"/>
      <c r="BX263" s="1106" t="n"/>
      <c r="BY263" s="1106" t="n"/>
      <c r="BZ263" s="1106" t="n"/>
      <c r="CA263" s="1106" t="n"/>
      <c r="CB263" s="1106" t="n"/>
      <c r="CC263" s="1106" t="n"/>
      <c r="CD263" s="1106" t="n"/>
      <c r="CE263" s="1106" t="n"/>
      <c r="CF263" s="1106" t="n"/>
      <c r="CG263" s="1106" t="n"/>
      <c r="CH263" s="1106" t="n"/>
      <c r="CI263" s="1106" t="n"/>
      <c r="CJ263" s="1106" t="n"/>
      <c r="CK263" s="1106" t="n"/>
      <c r="CL263" s="1106" t="n"/>
      <c r="CM263" s="1106" t="n"/>
      <c r="CN263" s="1106" t="n"/>
      <c r="CO263" s="1106" t="n"/>
      <c r="CP263" s="1106" t="n"/>
      <c r="CQ263" s="1106" t="n"/>
      <c r="CR263" s="1106" t="n"/>
      <c r="CS263" s="1106" t="n"/>
      <c r="CT263" s="1106" t="n"/>
      <c r="CU263" s="1106" t="n"/>
      <c r="CV263" s="1106" t="n"/>
      <c r="CW263" s="1106" t="n"/>
      <c r="CX263" s="1106" t="n"/>
      <c r="CY263" s="1106" t="n"/>
      <c r="CZ263" s="1106" t="n"/>
      <c r="DA263" s="1106" t="n"/>
      <c r="DB263" s="1106" t="n"/>
      <c r="DC263" s="1106" t="n"/>
      <c r="DD263" s="1106" t="n"/>
      <c r="DE263" s="1106" t="n"/>
      <c r="DF263" s="1106" t="n"/>
      <c r="DG263" s="1106" t="n"/>
      <c r="DH263" s="1106" t="n"/>
      <c r="DI263" s="1106" t="n"/>
    </row>
    <row r="264" ht="13.5" customHeight="1" s="1178">
      <c r="A264" s="1106" t="n"/>
      <c r="B264" s="1106" t="n"/>
      <c r="C264" s="1106" t="n"/>
      <c r="D264" s="1106" t="n"/>
      <c r="E264" s="1106" t="n"/>
      <c r="F264" s="1106" t="n"/>
      <c r="G264" s="144" t="n"/>
      <c r="H264" s="1106" t="n"/>
      <c r="I264" s="1106" t="n"/>
      <c r="J264" s="1106" t="n"/>
      <c r="K264" s="1106" t="n"/>
      <c r="L264" s="1106" t="n"/>
      <c r="M264" s="1106" t="n"/>
      <c r="N264" s="1106" t="n"/>
      <c r="O264" s="1106" t="n"/>
      <c r="P264" s="1106" t="n"/>
      <c r="Q264" s="1106" t="n"/>
      <c r="R264" s="1106" t="n"/>
      <c r="S264" s="1106" t="n"/>
      <c r="T264" s="230" t="n"/>
      <c r="U264" s="1106" t="n"/>
      <c r="V264" s="1106" t="n"/>
      <c r="W264" s="1106" t="n"/>
      <c r="X264" s="1106" t="n"/>
      <c r="Y264" s="1106" t="n"/>
      <c r="Z264" s="1106" t="n"/>
      <c r="AA264" s="144" t="n"/>
      <c r="AB264" s="1106" t="n"/>
      <c r="AC264" s="1106" t="n"/>
      <c r="AD264" s="1106" t="n"/>
      <c r="AE264" s="1106" t="n"/>
      <c r="AF264" s="1106" t="n"/>
      <c r="AG264" s="1106" t="n"/>
      <c r="AH264" s="144" t="n"/>
      <c r="AI264" s="1106" t="n"/>
      <c r="AJ264" s="1106" t="n"/>
      <c r="AK264" s="1106" t="n"/>
      <c r="AL264" s="1106" t="n"/>
      <c r="AM264" s="1106" t="n"/>
      <c r="AN264" s="1106" t="n"/>
      <c r="AO264" s="1106" t="n"/>
      <c r="AP264" s="1106" t="n"/>
      <c r="AQ264" s="1106" t="n"/>
      <c r="AR264" s="1106" t="n"/>
      <c r="AS264" s="1106" t="n"/>
      <c r="AT264" s="1106" t="n"/>
      <c r="AU264" s="1106" t="n"/>
      <c r="AV264" s="1106" t="n"/>
      <c r="AW264" s="1106" t="n"/>
      <c r="AX264" s="1106" t="n"/>
      <c r="AY264" s="1106" t="n"/>
      <c r="AZ264" s="144" t="n"/>
      <c r="BA264" s="1106" t="n"/>
      <c r="BB264" s="1106" t="n"/>
      <c r="BC264" s="1106" t="n"/>
      <c r="BD264" s="1106" t="n"/>
      <c r="BE264" s="1106" t="n"/>
      <c r="BF264" s="1106" t="n"/>
      <c r="BG264" s="1106" t="n"/>
      <c r="BH264" s="1106" t="n"/>
      <c r="BI264" s="1106" t="n"/>
      <c r="BJ264" s="1106" t="n"/>
      <c r="BK264" s="1106" t="n"/>
      <c r="BL264" s="1106" t="n"/>
      <c r="BM264" s="1106" t="n"/>
      <c r="BN264" s="1106" t="n"/>
      <c r="BO264" s="1106" t="n"/>
      <c r="BP264" s="1106" t="n"/>
      <c r="BQ264" s="1106" t="n"/>
      <c r="BR264" s="1106" t="n"/>
      <c r="BS264" s="1106" t="n"/>
      <c r="BT264" s="1106" t="n"/>
      <c r="BU264" s="1106" t="n"/>
      <c r="BV264" s="1106" t="n"/>
      <c r="BW264" s="1106" t="n"/>
      <c r="BX264" s="1106" t="n"/>
      <c r="BY264" s="1106" t="n"/>
      <c r="BZ264" s="1106" t="n"/>
      <c r="CA264" s="1106" t="n"/>
      <c r="CB264" s="1106" t="n"/>
      <c r="CC264" s="1106" t="n"/>
      <c r="CD264" s="1106" t="n"/>
      <c r="CE264" s="1106" t="n"/>
      <c r="CF264" s="1106" t="n"/>
      <c r="CG264" s="1106" t="n"/>
      <c r="CH264" s="1106" t="n"/>
      <c r="CI264" s="1106" t="n"/>
      <c r="CJ264" s="1106" t="n"/>
      <c r="CK264" s="1106" t="n"/>
      <c r="CL264" s="1106" t="n"/>
      <c r="CM264" s="1106" t="n"/>
      <c r="CN264" s="1106" t="n"/>
      <c r="CO264" s="1106" t="n"/>
      <c r="CP264" s="1106" t="n"/>
      <c r="CQ264" s="1106" t="n"/>
      <c r="CR264" s="1106" t="n"/>
      <c r="CS264" s="1106" t="n"/>
      <c r="CT264" s="1106" t="n"/>
      <c r="CU264" s="1106" t="n"/>
      <c r="CV264" s="1106" t="n"/>
      <c r="CW264" s="1106" t="n"/>
      <c r="CX264" s="1106" t="n"/>
      <c r="CY264" s="1106" t="n"/>
      <c r="CZ264" s="1106" t="n"/>
      <c r="DA264" s="1106" t="n"/>
      <c r="DB264" s="1106" t="n"/>
      <c r="DC264" s="1106" t="n"/>
      <c r="DD264" s="1106" t="n"/>
      <c r="DE264" s="1106" t="n"/>
      <c r="DF264" s="1106" t="n"/>
      <c r="DG264" s="1106" t="n"/>
      <c r="DH264" s="1106" t="n"/>
      <c r="DI264" s="1106" t="n"/>
    </row>
    <row r="265" ht="13.5" customHeight="1" s="1178">
      <c r="A265" s="1106" t="n"/>
      <c r="B265" s="1106" t="n"/>
      <c r="C265" s="1106" t="n"/>
      <c r="D265" s="1106" t="n"/>
      <c r="E265" s="1106" t="n"/>
      <c r="F265" s="1106" t="n"/>
      <c r="G265" s="144" t="n"/>
      <c r="H265" s="1106" t="n"/>
      <c r="I265" s="1106" t="n"/>
      <c r="J265" s="1106" t="n"/>
      <c r="K265" s="1106" t="n"/>
      <c r="L265" s="1106" t="n"/>
      <c r="M265" s="1106" t="n"/>
      <c r="N265" s="1106" t="n"/>
      <c r="O265" s="1106" t="n"/>
      <c r="P265" s="1106" t="n"/>
      <c r="Q265" s="1106" t="n"/>
      <c r="R265" s="1106" t="n"/>
      <c r="S265" s="1106" t="n"/>
      <c r="T265" s="230" t="n"/>
      <c r="U265" s="1106" t="n"/>
      <c r="V265" s="1106" t="n"/>
      <c r="W265" s="1106" t="n"/>
      <c r="X265" s="1106" t="n"/>
      <c r="Y265" s="1106" t="n"/>
      <c r="Z265" s="1106" t="n"/>
      <c r="AA265" s="144" t="n"/>
      <c r="AB265" s="1106" t="n"/>
      <c r="AC265" s="1106" t="n"/>
      <c r="AD265" s="1106" t="n"/>
      <c r="AE265" s="1106" t="n"/>
      <c r="AF265" s="1106" t="n"/>
      <c r="AG265" s="1106" t="n"/>
      <c r="AH265" s="144" t="n"/>
      <c r="AI265" s="1106" t="n"/>
      <c r="AJ265" s="1106" t="n"/>
      <c r="AK265" s="1106" t="n"/>
      <c r="AL265" s="1106" t="n"/>
      <c r="AM265" s="1106" t="n"/>
      <c r="AN265" s="1106" t="n"/>
      <c r="AO265" s="1106" t="n"/>
      <c r="AP265" s="1106" t="n"/>
      <c r="AQ265" s="1106" t="n"/>
      <c r="AR265" s="1106" t="n"/>
      <c r="AS265" s="1106" t="n"/>
      <c r="AT265" s="1106" t="n"/>
      <c r="AU265" s="1106" t="n"/>
      <c r="AV265" s="1106" t="n"/>
      <c r="AW265" s="1106" t="n"/>
      <c r="AX265" s="1106" t="n"/>
      <c r="AY265" s="1106" t="n"/>
      <c r="AZ265" s="144" t="n"/>
      <c r="BA265" s="1106" t="n"/>
      <c r="BB265" s="1106" t="n"/>
      <c r="BC265" s="1106" t="n"/>
      <c r="BD265" s="1106" t="n"/>
      <c r="BE265" s="1106" t="n"/>
      <c r="BF265" s="1106" t="n"/>
      <c r="BG265" s="1106" t="n"/>
      <c r="BH265" s="1106" t="n"/>
      <c r="BI265" s="1106" t="n"/>
      <c r="BJ265" s="1106" t="n"/>
      <c r="BK265" s="1106" t="n"/>
      <c r="BL265" s="1106" t="n"/>
      <c r="BM265" s="1106" t="n"/>
      <c r="BN265" s="1106" t="n"/>
      <c r="BO265" s="1106" t="n"/>
      <c r="BP265" s="1106" t="n"/>
      <c r="BQ265" s="1106" t="n"/>
      <c r="BR265" s="1106" t="n"/>
      <c r="BS265" s="1106" t="n"/>
      <c r="BT265" s="1106" t="n"/>
      <c r="BU265" s="1106" t="n"/>
      <c r="BV265" s="1106" t="n"/>
      <c r="BW265" s="1106" t="n"/>
      <c r="BX265" s="1106" t="n"/>
      <c r="BY265" s="1106" t="n"/>
      <c r="BZ265" s="1106" t="n"/>
      <c r="CA265" s="1106" t="n"/>
      <c r="CB265" s="1106" t="n"/>
      <c r="CC265" s="1106" t="n"/>
      <c r="CD265" s="1106" t="n"/>
      <c r="CE265" s="1106" t="n"/>
      <c r="CF265" s="1106" t="n"/>
      <c r="CG265" s="1106" t="n"/>
      <c r="CH265" s="1106" t="n"/>
      <c r="CI265" s="1106" t="n"/>
      <c r="CJ265" s="1106" t="n"/>
      <c r="CK265" s="1106" t="n"/>
      <c r="CL265" s="1106" t="n"/>
      <c r="CM265" s="1106" t="n"/>
      <c r="CN265" s="1106" t="n"/>
      <c r="CO265" s="1106" t="n"/>
      <c r="CP265" s="1106" t="n"/>
      <c r="CQ265" s="1106" t="n"/>
      <c r="CR265" s="1106" t="n"/>
      <c r="CS265" s="1106" t="n"/>
      <c r="CT265" s="1106" t="n"/>
      <c r="CU265" s="1106" t="n"/>
      <c r="CV265" s="1106" t="n"/>
      <c r="CW265" s="1106" t="n"/>
      <c r="CX265" s="1106" t="n"/>
      <c r="CY265" s="1106" t="n"/>
      <c r="CZ265" s="1106" t="n"/>
      <c r="DA265" s="1106" t="n"/>
      <c r="DB265" s="1106" t="n"/>
      <c r="DC265" s="1106" t="n"/>
      <c r="DD265" s="1106" t="n"/>
      <c r="DE265" s="1106" t="n"/>
      <c r="DF265" s="1106" t="n"/>
      <c r="DG265" s="1106" t="n"/>
      <c r="DH265" s="1106" t="n"/>
      <c r="DI265" s="1106" t="n"/>
    </row>
    <row r="266" ht="13.5" customHeight="1" s="1178">
      <c r="A266" s="1106" t="n"/>
      <c r="B266" s="1106" t="n"/>
      <c r="C266" s="1106" t="n"/>
      <c r="D266" s="1106" t="n"/>
      <c r="E266" s="1106" t="n"/>
      <c r="F266" s="1106" t="n"/>
      <c r="G266" s="144" t="n"/>
      <c r="H266" s="1106" t="n"/>
      <c r="I266" s="1106" t="n"/>
      <c r="J266" s="1106" t="n"/>
      <c r="K266" s="1106" t="n"/>
      <c r="L266" s="1106" t="n"/>
      <c r="M266" s="1106" t="n"/>
      <c r="N266" s="1106" t="n"/>
      <c r="O266" s="1106" t="n"/>
      <c r="P266" s="1106" t="n"/>
      <c r="Q266" s="1106" t="n"/>
      <c r="R266" s="1106" t="n"/>
      <c r="S266" s="1106" t="n"/>
      <c r="T266" s="230" t="n"/>
      <c r="U266" s="1106" t="n"/>
      <c r="V266" s="1106" t="n"/>
      <c r="W266" s="1106" t="n"/>
      <c r="X266" s="1106" t="n"/>
      <c r="Y266" s="1106" t="n"/>
      <c r="Z266" s="1106" t="n"/>
      <c r="AA266" s="144" t="n"/>
      <c r="AB266" s="1106" t="n"/>
      <c r="AC266" s="1106" t="n"/>
      <c r="AD266" s="1106" t="n"/>
      <c r="AE266" s="1106" t="n"/>
      <c r="AF266" s="1106" t="n"/>
      <c r="AG266" s="1106" t="n"/>
      <c r="AH266" s="144" t="n"/>
      <c r="AI266" s="1106" t="n"/>
      <c r="AJ266" s="1106" t="n"/>
      <c r="AK266" s="1106" t="n"/>
      <c r="AL266" s="1106" t="n"/>
      <c r="AM266" s="1106" t="n"/>
      <c r="AN266" s="1106" t="n"/>
      <c r="AO266" s="1106" t="n"/>
      <c r="AP266" s="1106" t="n"/>
      <c r="AQ266" s="1106" t="n"/>
      <c r="AR266" s="1106" t="n"/>
      <c r="AS266" s="1106" t="n"/>
      <c r="AT266" s="1106" t="n"/>
      <c r="AU266" s="1106" t="n"/>
      <c r="AV266" s="1106" t="n"/>
      <c r="AW266" s="1106" t="n"/>
      <c r="AX266" s="1106" t="n"/>
      <c r="AY266" s="1106" t="n"/>
      <c r="AZ266" s="144" t="n"/>
      <c r="BA266" s="1106" t="n"/>
      <c r="BB266" s="1106" t="n"/>
      <c r="BC266" s="1106" t="n"/>
      <c r="BD266" s="1106" t="n"/>
      <c r="BE266" s="1106" t="n"/>
      <c r="BF266" s="1106" t="n"/>
      <c r="BG266" s="1106" t="n"/>
      <c r="BH266" s="1106" t="n"/>
      <c r="BI266" s="1106" t="n"/>
      <c r="BJ266" s="1106" t="n"/>
      <c r="BK266" s="1106" t="n"/>
      <c r="BL266" s="1106" t="n"/>
      <c r="BM266" s="1106" t="n"/>
      <c r="BN266" s="1106" t="n"/>
      <c r="BO266" s="1106" t="n"/>
      <c r="BP266" s="1106" t="n"/>
      <c r="BQ266" s="1106" t="n"/>
      <c r="BR266" s="1106" t="n"/>
      <c r="BS266" s="1106" t="n"/>
      <c r="BT266" s="1106" t="n"/>
      <c r="BU266" s="1106" t="n"/>
      <c r="BV266" s="1106" t="n"/>
      <c r="BW266" s="1106" t="n"/>
      <c r="BX266" s="1106" t="n"/>
      <c r="BY266" s="1106" t="n"/>
      <c r="BZ266" s="1106" t="n"/>
      <c r="CA266" s="1106" t="n"/>
      <c r="CB266" s="1106" t="n"/>
      <c r="CC266" s="1106" t="n"/>
      <c r="CD266" s="1106" t="n"/>
      <c r="CE266" s="1106" t="n"/>
      <c r="CF266" s="1106" t="n"/>
      <c r="CG266" s="1106" t="n"/>
      <c r="CH266" s="1106" t="n"/>
      <c r="CI266" s="1106" t="n"/>
      <c r="CJ266" s="1106" t="n"/>
      <c r="CK266" s="1106" t="n"/>
      <c r="CL266" s="1106" t="n"/>
      <c r="CM266" s="1106" t="n"/>
      <c r="CN266" s="1106" t="n"/>
      <c r="CO266" s="1106" t="n"/>
      <c r="CP266" s="1106" t="n"/>
      <c r="CQ266" s="1106" t="n"/>
      <c r="CR266" s="1106" t="n"/>
      <c r="CS266" s="1106" t="n"/>
      <c r="CT266" s="1106" t="n"/>
      <c r="CU266" s="1106" t="n"/>
      <c r="CV266" s="1106" t="n"/>
      <c r="CW266" s="1106" t="n"/>
      <c r="CX266" s="1106" t="n"/>
      <c r="CY266" s="1106" t="n"/>
      <c r="CZ266" s="1106" t="n"/>
      <c r="DA266" s="1106" t="n"/>
      <c r="DB266" s="1106" t="n"/>
      <c r="DC266" s="1106" t="n"/>
      <c r="DD266" s="1106" t="n"/>
      <c r="DE266" s="1106" t="n"/>
      <c r="DF266" s="1106" t="n"/>
      <c r="DG266" s="1106" t="n"/>
      <c r="DH266" s="1106" t="n"/>
      <c r="DI266" s="1106" t="n"/>
    </row>
    <row r="267" ht="13.5" customHeight="1" s="1178">
      <c r="A267" s="1106" t="n"/>
      <c r="B267" s="1106" t="n"/>
      <c r="C267" s="1106" t="n"/>
      <c r="D267" s="1106" t="n"/>
      <c r="E267" s="1106" t="n"/>
      <c r="F267" s="1106" t="n"/>
      <c r="G267" s="144" t="n"/>
      <c r="H267" s="1106" t="n"/>
      <c r="I267" s="1106" t="n"/>
      <c r="J267" s="1106" t="n"/>
      <c r="K267" s="1106" t="n"/>
      <c r="L267" s="1106" t="n"/>
      <c r="M267" s="1106" t="n"/>
      <c r="N267" s="1106" t="n"/>
      <c r="O267" s="1106" t="n"/>
      <c r="P267" s="1106" t="n"/>
      <c r="Q267" s="1106" t="n"/>
      <c r="R267" s="1106" t="n"/>
      <c r="S267" s="1106" t="n"/>
      <c r="T267" s="230" t="n"/>
      <c r="U267" s="1106" t="n"/>
      <c r="V267" s="1106" t="n"/>
      <c r="W267" s="1106" t="n"/>
      <c r="X267" s="1106" t="n"/>
      <c r="Y267" s="1106" t="n"/>
      <c r="Z267" s="1106" t="n"/>
      <c r="AA267" s="144" t="n"/>
      <c r="AB267" s="1106" t="n"/>
      <c r="AC267" s="1106" t="n"/>
      <c r="AD267" s="1106" t="n"/>
      <c r="AE267" s="1106" t="n"/>
      <c r="AF267" s="1106" t="n"/>
      <c r="AG267" s="1106" t="n"/>
      <c r="AH267" s="144" t="n"/>
      <c r="AI267" s="1106" t="n"/>
      <c r="AJ267" s="1106" t="n"/>
      <c r="AK267" s="1106" t="n"/>
      <c r="AL267" s="1106" t="n"/>
      <c r="AM267" s="1106" t="n"/>
      <c r="AN267" s="1106" t="n"/>
      <c r="AO267" s="1106" t="n"/>
      <c r="AP267" s="1106" t="n"/>
      <c r="AQ267" s="1106" t="n"/>
      <c r="AR267" s="1106" t="n"/>
      <c r="AS267" s="1106" t="n"/>
      <c r="AT267" s="1106" t="n"/>
      <c r="AU267" s="1106" t="n"/>
      <c r="AV267" s="1106" t="n"/>
      <c r="AW267" s="1106" t="n"/>
      <c r="AX267" s="1106" t="n"/>
      <c r="AY267" s="1106" t="n"/>
      <c r="AZ267" s="144" t="n"/>
      <c r="BA267" s="1106" t="n"/>
      <c r="BB267" s="1106" t="n"/>
      <c r="BC267" s="1106" t="n"/>
      <c r="BD267" s="1106" t="n"/>
      <c r="BE267" s="1106" t="n"/>
      <c r="BF267" s="1106" t="n"/>
      <c r="BG267" s="1106" t="n"/>
      <c r="BH267" s="1106" t="n"/>
      <c r="BI267" s="1106" t="n"/>
      <c r="BJ267" s="1106" t="n"/>
      <c r="BK267" s="1106" t="n"/>
      <c r="BL267" s="1106" t="n"/>
      <c r="BM267" s="1106" t="n"/>
      <c r="BN267" s="1106" t="n"/>
      <c r="BO267" s="1106" t="n"/>
      <c r="BP267" s="1106" t="n"/>
      <c r="BQ267" s="1106" t="n"/>
      <c r="BR267" s="1106" t="n"/>
      <c r="BS267" s="1106" t="n"/>
      <c r="BT267" s="1106" t="n"/>
      <c r="BU267" s="1106" t="n"/>
      <c r="BV267" s="1106" t="n"/>
      <c r="BW267" s="1106" t="n"/>
      <c r="BX267" s="1106" t="n"/>
      <c r="BY267" s="1106" t="n"/>
      <c r="BZ267" s="1106" t="n"/>
      <c r="CA267" s="1106" t="n"/>
      <c r="CB267" s="1106" t="n"/>
      <c r="CC267" s="1106" t="n"/>
      <c r="CD267" s="1106" t="n"/>
      <c r="CE267" s="1106" t="n"/>
      <c r="CF267" s="1106" t="n"/>
      <c r="CG267" s="1106" t="n"/>
      <c r="CH267" s="1106" t="n"/>
      <c r="CI267" s="1106" t="n"/>
      <c r="CJ267" s="1106" t="n"/>
      <c r="CK267" s="1106" t="n"/>
      <c r="CL267" s="1106" t="n"/>
      <c r="CM267" s="1106" t="n"/>
      <c r="CN267" s="1106" t="n"/>
      <c r="CO267" s="1106" t="n"/>
      <c r="CP267" s="1106" t="n"/>
      <c r="CQ267" s="1106" t="n"/>
      <c r="CR267" s="1106" t="n"/>
      <c r="CS267" s="1106" t="n"/>
      <c r="CT267" s="1106" t="n"/>
      <c r="CU267" s="1106" t="n"/>
      <c r="CV267" s="1106" t="n"/>
      <c r="CW267" s="1106" t="n"/>
      <c r="CX267" s="1106" t="n"/>
      <c r="CY267" s="1106" t="n"/>
      <c r="CZ267" s="1106" t="n"/>
      <c r="DA267" s="1106" t="n"/>
      <c r="DB267" s="1106" t="n"/>
      <c r="DC267" s="1106" t="n"/>
      <c r="DD267" s="1106" t="n"/>
      <c r="DE267" s="1106" t="n"/>
      <c r="DF267" s="1106" t="n"/>
      <c r="DG267" s="1106" t="n"/>
      <c r="DH267" s="1106" t="n"/>
      <c r="DI267" s="1106" t="n"/>
    </row>
    <row r="268" ht="13.5" customHeight="1" s="1178">
      <c r="A268" s="1106" t="n"/>
      <c r="B268" s="1106" t="n"/>
      <c r="C268" s="1106" t="n"/>
      <c r="D268" s="1106" t="n"/>
      <c r="E268" s="1106" t="n"/>
      <c r="F268" s="1106" t="n"/>
      <c r="G268" s="144" t="n"/>
      <c r="H268" s="1106" t="n"/>
      <c r="I268" s="1106" t="n"/>
      <c r="J268" s="1106" t="n"/>
      <c r="K268" s="1106" t="n"/>
      <c r="L268" s="1106" t="n"/>
      <c r="M268" s="1106" t="n"/>
      <c r="N268" s="1106" t="n"/>
      <c r="O268" s="1106" t="n"/>
      <c r="P268" s="1106" t="n"/>
      <c r="Q268" s="1106" t="n"/>
      <c r="R268" s="1106" t="n"/>
      <c r="S268" s="1106" t="n"/>
      <c r="T268" s="230" t="n"/>
      <c r="U268" s="1106" t="n"/>
      <c r="V268" s="1106" t="n"/>
      <c r="W268" s="1106" t="n"/>
      <c r="X268" s="1106" t="n"/>
      <c r="Y268" s="1106" t="n"/>
      <c r="Z268" s="1106" t="n"/>
      <c r="AA268" s="144" t="n"/>
      <c r="AB268" s="1106" t="n"/>
      <c r="AC268" s="1106" t="n"/>
      <c r="AD268" s="1106" t="n"/>
      <c r="AE268" s="1106" t="n"/>
      <c r="AF268" s="1106" t="n"/>
      <c r="AG268" s="1106" t="n"/>
      <c r="AH268" s="144" t="n"/>
      <c r="AI268" s="1106" t="n"/>
      <c r="AJ268" s="1106" t="n"/>
      <c r="AK268" s="1106" t="n"/>
      <c r="AL268" s="1106" t="n"/>
      <c r="AM268" s="1106" t="n"/>
      <c r="AN268" s="1106" t="n"/>
      <c r="AO268" s="1106" t="n"/>
      <c r="AP268" s="1106" t="n"/>
      <c r="AQ268" s="1106" t="n"/>
      <c r="AR268" s="1106" t="n"/>
      <c r="AS268" s="1106" t="n"/>
      <c r="AT268" s="1106" t="n"/>
      <c r="AU268" s="1106" t="n"/>
      <c r="AV268" s="1106" t="n"/>
      <c r="AW268" s="1106" t="n"/>
      <c r="AX268" s="1106" t="n"/>
      <c r="AY268" s="1106" t="n"/>
      <c r="AZ268" s="144" t="n"/>
      <c r="BA268" s="1106" t="n"/>
      <c r="BB268" s="1106" t="n"/>
      <c r="BC268" s="1106" t="n"/>
      <c r="BD268" s="1106" t="n"/>
      <c r="BE268" s="1106" t="n"/>
      <c r="BF268" s="1106" t="n"/>
      <c r="BG268" s="1106" t="n"/>
      <c r="BH268" s="1106" t="n"/>
      <c r="BI268" s="1106" t="n"/>
      <c r="BJ268" s="1106" t="n"/>
      <c r="BK268" s="1106" t="n"/>
      <c r="BL268" s="1106" t="n"/>
      <c r="BM268" s="1106" t="n"/>
      <c r="BN268" s="1106" t="n"/>
      <c r="BO268" s="1106" t="n"/>
      <c r="BP268" s="1106" t="n"/>
      <c r="BQ268" s="1106" t="n"/>
      <c r="BR268" s="1106" t="n"/>
      <c r="BS268" s="1106" t="n"/>
      <c r="BT268" s="1106" t="n"/>
      <c r="BU268" s="1106" t="n"/>
      <c r="BV268" s="1106" t="n"/>
      <c r="BW268" s="1106" t="n"/>
      <c r="BX268" s="1106" t="n"/>
      <c r="BY268" s="1106" t="n"/>
      <c r="BZ268" s="1106" t="n"/>
      <c r="CA268" s="1106" t="n"/>
      <c r="CB268" s="1106" t="n"/>
      <c r="CC268" s="1106" t="n"/>
      <c r="CD268" s="1106" t="n"/>
      <c r="CE268" s="1106" t="n"/>
      <c r="CF268" s="1106" t="n"/>
      <c r="CG268" s="1106" t="n"/>
      <c r="CH268" s="1106" t="n"/>
      <c r="CI268" s="1106" t="n"/>
      <c r="CJ268" s="1106" t="n"/>
      <c r="CK268" s="1106" t="n"/>
      <c r="CL268" s="1106" t="n"/>
      <c r="CM268" s="1106" t="n"/>
      <c r="CN268" s="1106" t="n"/>
      <c r="CO268" s="1106" t="n"/>
      <c r="CP268" s="1106" t="n"/>
      <c r="CQ268" s="1106" t="n"/>
      <c r="CR268" s="1106" t="n"/>
      <c r="CS268" s="1106" t="n"/>
      <c r="CT268" s="1106" t="n"/>
      <c r="CU268" s="1106" t="n"/>
      <c r="CV268" s="1106" t="n"/>
      <c r="CW268" s="1106" t="n"/>
      <c r="CX268" s="1106" t="n"/>
      <c r="CY268" s="1106" t="n"/>
      <c r="CZ268" s="1106" t="n"/>
      <c r="DA268" s="1106" t="n"/>
      <c r="DB268" s="1106" t="n"/>
      <c r="DC268" s="1106" t="n"/>
      <c r="DD268" s="1106" t="n"/>
      <c r="DE268" s="1106" t="n"/>
      <c r="DF268" s="1106" t="n"/>
      <c r="DG268" s="1106" t="n"/>
      <c r="DH268" s="1106" t="n"/>
      <c r="DI268" s="1106" t="n"/>
    </row>
    <row r="269" ht="13.5" customHeight="1" s="1178">
      <c r="A269" s="1106" t="n"/>
      <c r="B269" s="1106" t="n"/>
      <c r="C269" s="1106" t="n"/>
      <c r="D269" s="1106" t="n"/>
      <c r="E269" s="1106" t="n"/>
      <c r="F269" s="1106" t="n"/>
      <c r="G269" s="144" t="n"/>
      <c r="H269" s="1106" t="n"/>
      <c r="I269" s="1106" t="n"/>
      <c r="J269" s="1106" t="n"/>
      <c r="K269" s="1106" t="n"/>
      <c r="L269" s="1106" t="n"/>
      <c r="M269" s="1106" t="n"/>
      <c r="N269" s="1106" t="n"/>
      <c r="O269" s="1106" t="n"/>
      <c r="P269" s="1106" t="n"/>
      <c r="Q269" s="1106" t="n"/>
      <c r="R269" s="1106" t="n"/>
      <c r="S269" s="1106" t="n"/>
      <c r="T269" s="230" t="n"/>
      <c r="U269" s="1106" t="n"/>
      <c r="V269" s="1106" t="n"/>
      <c r="W269" s="1106" t="n"/>
      <c r="X269" s="1106" t="n"/>
      <c r="Y269" s="1106" t="n"/>
      <c r="Z269" s="1106" t="n"/>
      <c r="AA269" s="144" t="n"/>
      <c r="AB269" s="1106" t="n"/>
      <c r="AC269" s="1106" t="n"/>
      <c r="AD269" s="1106" t="n"/>
      <c r="AE269" s="1106" t="n"/>
      <c r="AF269" s="1106" t="n"/>
      <c r="AG269" s="1106" t="n"/>
      <c r="AH269" s="144" t="n"/>
      <c r="AI269" s="1106" t="n"/>
      <c r="AJ269" s="1106" t="n"/>
      <c r="AK269" s="1106" t="n"/>
      <c r="AL269" s="1106" t="n"/>
      <c r="AM269" s="1106" t="n"/>
      <c r="AN269" s="1106" t="n"/>
      <c r="AO269" s="1106" t="n"/>
      <c r="AP269" s="1106" t="n"/>
      <c r="AQ269" s="1106" t="n"/>
      <c r="AR269" s="1106" t="n"/>
      <c r="AS269" s="1106" t="n"/>
      <c r="AT269" s="1106" t="n"/>
      <c r="AU269" s="1106" t="n"/>
      <c r="AV269" s="1106" t="n"/>
      <c r="AW269" s="1106" t="n"/>
      <c r="AX269" s="1106" t="n"/>
      <c r="AY269" s="1106" t="n"/>
      <c r="AZ269" s="144" t="n"/>
      <c r="BA269" s="1106" t="n"/>
      <c r="BB269" s="1106" t="n"/>
      <c r="BC269" s="1106" t="n"/>
      <c r="BD269" s="1106" t="n"/>
      <c r="BE269" s="1106" t="n"/>
      <c r="BF269" s="1106" t="n"/>
      <c r="BG269" s="1106" t="n"/>
      <c r="BH269" s="1106" t="n"/>
      <c r="BI269" s="1106" t="n"/>
      <c r="BJ269" s="1106" t="n"/>
      <c r="BK269" s="1106" t="n"/>
      <c r="BL269" s="1106" t="n"/>
      <c r="BM269" s="1106" t="n"/>
      <c r="BN269" s="1106" t="n"/>
      <c r="BO269" s="1106" t="n"/>
      <c r="BP269" s="1106" t="n"/>
      <c r="BQ269" s="1106" t="n"/>
      <c r="BR269" s="1106" t="n"/>
      <c r="BS269" s="1106" t="n"/>
      <c r="BT269" s="1106" t="n"/>
      <c r="BU269" s="1106" t="n"/>
      <c r="BV269" s="1106" t="n"/>
      <c r="BW269" s="1106" t="n"/>
      <c r="BX269" s="1106" t="n"/>
      <c r="BY269" s="1106" t="n"/>
      <c r="BZ269" s="1106" t="n"/>
      <c r="CA269" s="1106" t="n"/>
      <c r="CB269" s="1106" t="n"/>
      <c r="CC269" s="1106" t="n"/>
      <c r="CD269" s="1106" t="n"/>
      <c r="CE269" s="1106" t="n"/>
      <c r="CF269" s="1106" t="n"/>
      <c r="CG269" s="1106" t="n"/>
      <c r="CH269" s="1106" t="n"/>
      <c r="CI269" s="1106" t="n"/>
      <c r="CJ269" s="1106" t="n"/>
      <c r="CK269" s="1106" t="n"/>
      <c r="CL269" s="1106" t="n"/>
      <c r="CM269" s="1106" t="n"/>
      <c r="CN269" s="1106" t="n"/>
      <c r="CO269" s="1106" t="n"/>
      <c r="CP269" s="1106" t="n"/>
      <c r="CQ269" s="1106" t="n"/>
      <c r="CR269" s="1106" t="n"/>
      <c r="CS269" s="1106" t="n"/>
      <c r="CT269" s="1106" t="n"/>
      <c r="CU269" s="1106" t="n"/>
      <c r="CV269" s="1106" t="n"/>
      <c r="CW269" s="1106" t="n"/>
      <c r="CX269" s="1106" t="n"/>
      <c r="CY269" s="1106" t="n"/>
      <c r="CZ269" s="1106" t="n"/>
      <c r="DA269" s="1106" t="n"/>
      <c r="DB269" s="1106" t="n"/>
      <c r="DC269" s="1106" t="n"/>
      <c r="DD269" s="1106" t="n"/>
      <c r="DE269" s="1106" t="n"/>
      <c r="DF269" s="1106" t="n"/>
      <c r="DG269" s="1106" t="n"/>
      <c r="DH269" s="1106" t="n"/>
      <c r="DI269" s="1106" t="n"/>
    </row>
    <row r="270" ht="13.5" customHeight="1" s="1178">
      <c r="A270" s="1106" t="n"/>
      <c r="B270" s="1106" t="n"/>
      <c r="C270" s="1106" t="n"/>
      <c r="D270" s="1106" t="n"/>
      <c r="E270" s="1106" t="n"/>
      <c r="F270" s="1106" t="n"/>
      <c r="G270" s="144" t="n"/>
      <c r="H270" s="1106" t="n"/>
      <c r="I270" s="1106" t="n"/>
      <c r="J270" s="1106" t="n"/>
      <c r="K270" s="1106" t="n"/>
      <c r="L270" s="1106" t="n"/>
      <c r="M270" s="1106" t="n"/>
      <c r="N270" s="1106" t="n"/>
      <c r="O270" s="1106" t="n"/>
      <c r="P270" s="1106" t="n"/>
      <c r="Q270" s="1106" t="n"/>
      <c r="R270" s="1106" t="n"/>
      <c r="S270" s="1106" t="n"/>
      <c r="T270" s="230" t="n"/>
      <c r="U270" s="1106" t="n"/>
      <c r="V270" s="1106" t="n"/>
      <c r="W270" s="1106" t="n"/>
      <c r="X270" s="1106" t="n"/>
      <c r="Y270" s="1106" t="n"/>
      <c r="Z270" s="1106" t="n"/>
      <c r="AA270" s="144" t="n"/>
      <c r="AB270" s="1106" t="n"/>
      <c r="AC270" s="1106" t="n"/>
      <c r="AD270" s="1106" t="n"/>
      <c r="AE270" s="1106" t="n"/>
      <c r="AF270" s="1106" t="n"/>
      <c r="AG270" s="1106" t="n"/>
      <c r="AH270" s="144" t="n"/>
      <c r="AI270" s="1106" t="n"/>
      <c r="AJ270" s="1106" t="n"/>
      <c r="AK270" s="1106" t="n"/>
      <c r="AL270" s="1106" t="n"/>
      <c r="AM270" s="1106" t="n"/>
      <c r="AN270" s="1106" t="n"/>
      <c r="AO270" s="1106" t="n"/>
      <c r="AP270" s="1106" t="n"/>
      <c r="AQ270" s="1106" t="n"/>
      <c r="AR270" s="1106" t="n"/>
      <c r="AS270" s="1106" t="n"/>
      <c r="AT270" s="1106" t="n"/>
      <c r="AU270" s="1106" t="n"/>
      <c r="AV270" s="1106" t="n"/>
      <c r="AW270" s="1106" t="n"/>
      <c r="AX270" s="1106" t="n"/>
      <c r="AY270" s="1106" t="n"/>
      <c r="AZ270" s="144" t="n"/>
      <c r="BA270" s="1106" t="n"/>
      <c r="BB270" s="1106" t="n"/>
      <c r="BC270" s="1106" t="n"/>
      <c r="BD270" s="1106" t="n"/>
      <c r="BE270" s="1106" t="n"/>
      <c r="BF270" s="1106" t="n"/>
      <c r="BG270" s="1106" t="n"/>
      <c r="BH270" s="1106" t="n"/>
      <c r="BI270" s="1106" t="n"/>
      <c r="BJ270" s="1106" t="n"/>
      <c r="BK270" s="1106" t="n"/>
      <c r="BL270" s="1106" t="n"/>
      <c r="BM270" s="1106" t="n"/>
      <c r="BN270" s="1106" t="n"/>
      <c r="BO270" s="1106" t="n"/>
      <c r="BP270" s="1106" t="n"/>
      <c r="BQ270" s="1106" t="n"/>
      <c r="BR270" s="1106" t="n"/>
      <c r="BS270" s="1106" t="n"/>
      <c r="BT270" s="1106" t="n"/>
      <c r="BU270" s="1106" t="n"/>
      <c r="BV270" s="1106" t="n"/>
      <c r="BW270" s="1106" t="n"/>
      <c r="BX270" s="1106" t="n"/>
      <c r="BY270" s="1106" t="n"/>
      <c r="BZ270" s="1106" t="n"/>
      <c r="CA270" s="1106" t="n"/>
      <c r="CB270" s="1106" t="n"/>
      <c r="CC270" s="1106" t="n"/>
      <c r="CD270" s="1106" t="n"/>
      <c r="CE270" s="1106" t="n"/>
      <c r="CF270" s="1106" t="n"/>
      <c r="CG270" s="1106" t="n"/>
      <c r="CH270" s="1106" t="n"/>
      <c r="CI270" s="1106" t="n"/>
      <c r="CJ270" s="1106" t="n"/>
      <c r="CK270" s="1106" t="n"/>
      <c r="CL270" s="1106" t="n"/>
      <c r="CM270" s="1106" t="n"/>
      <c r="CN270" s="1106" t="n"/>
      <c r="CO270" s="1106" t="n"/>
      <c r="CP270" s="1106" t="n"/>
      <c r="CQ270" s="1106" t="n"/>
      <c r="CR270" s="1106" t="n"/>
      <c r="CS270" s="1106" t="n"/>
      <c r="CT270" s="1106" t="n"/>
      <c r="CU270" s="1106" t="n"/>
      <c r="CV270" s="1106" t="n"/>
      <c r="CW270" s="1106" t="n"/>
      <c r="CX270" s="1106" t="n"/>
      <c r="CY270" s="1106" t="n"/>
      <c r="CZ270" s="1106" t="n"/>
      <c r="DA270" s="1106" t="n"/>
      <c r="DB270" s="1106" t="n"/>
      <c r="DC270" s="1106" t="n"/>
      <c r="DD270" s="1106" t="n"/>
      <c r="DE270" s="1106" t="n"/>
      <c r="DF270" s="1106" t="n"/>
      <c r="DG270" s="1106" t="n"/>
      <c r="DH270" s="1106" t="n"/>
      <c r="DI270" s="1106" t="n"/>
    </row>
    <row r="271" ht="13.5" customHeight="1" s="1178">
      <c r="A271" s="1106" t="n"/>
      <c r="B271" s="1106" t="n"/>
      <c r="C271" s="1106" t="n"/>
      <c r="D271" s="1106" t="n"/>
      <c r="E271" s="1106" t="n"/>
      <c r="F271" s="1106" t="n"/>
      <c r="G271" s="144" t="n"/>
      <c r="H271" s="1106" t="n"/>
      <c r="I271" s="1106" t="n"/>
      <c r="J271" s="1106" t="n"/>
      <c r="K271" s="1106" t="n"/>
      <c r="L271" s="1106" t="n"/>
      <c r="M271" s="1106" t="n"/>
      <c r="N271" s="1106" t="n"/>
      <c r="O271" s="1106" t="n"/>
      <c r="P271" s="1106" t="n"/>
      <c r="Q271" s="1106" t="n"/>
      <c r="R271" s="1106" t="n"/>
      <c r="S271" s="1106" t="n"/>
      <c r="T271" s="230" t="n"/>
      <c r="U271" s="1106" t="n"/>
      <c r="V271" s="1106" t="n"/>
      <c r="W271" s="1106" t="n"/>
      <c r="X271" s="1106" t="n"/>
      <c r="Y271" s="1106" t="n"/>
      <c r="Z271" s="1106" t="n"/>
      <c r="AA271" s="144" t="n"/>
      <c r="AB271" s="1106" t="n"/>
      <c r="AC271" s="1106" t="n"/>
      <c r="AD271" s="1106" t="n"/>
      <c r="AE271" s="1106" t="n"/>
      <c r="AF271" s="1106" t="n"/>
      <c r="AG271" s="1106" t="n"/>
      <c r="AH271" s="144" t="n"/>
      <c r="AI271" s="1106" t="n"/>
      <c r="AJ271" s="1106" t="n"/>
      <c r="AK271" s="1106" t="n"/>
      <c r="AL271" s="1106" t="n"/>
      <c r="AM271" s="1106" t="n"/>
      <c r="AN271" s="1106" t="n"/>
      <c r="AO271" s="1106" t="n"/>
      <c r="AP271" s="1106" t="n"/>
      <c r="AQ271" s="1106" t="n"/>
      <c r="AR271" s="1106" t="n"/>
      <c r="AS271" s="1106" t="n"/>
      <c r="AT271" s="1106" t="n"/>
      <c r="AU271" s="1106" t="n"/>
      <c r="AV271" s="1106" t="n"/>
      <c r="AW271" s="1106" t="n"/>
      <c r="AX271" s="1106" t="n"/>
      <c r="AY271" s="1106" t="n"/>
      <c r="AZ271" s="144" t="n"/>
      <c r="BA271" s="1106" t="n"/>
      <c r="BB271" s="1106" t="n"/>
      <c r="BC271" s="1106" t="n"/>
      <c r="BD271" s="1106" t="n"/>
      <c r="BE271" s="1106" t="n"/>
      <c r="BF271" s="1106" t="n"/>
      <c r="BG271" s="1106" t="n"/>
      <c r="BH271" s="1106" t="n"/>
      <c r="BI271" s="1106" t="n"/>
      <c r="BJ271" s="1106" t="n"/>
      <c r="BK271" s="1106" t="n"/>
      <c r="BL271" s="1106" t="n"/>
      <c r="BM271" s="1106" t="n"/>
      <c r="BN271" s="1106" t="n"/>
      <c r="BO271" s="1106" t="n"/>
      <c r="BP271" s="1106" t="n"/>
      <c r="BQ271" s="1106" t="n"/>
      <c r="BR271" s="1106" t="n"/>
      <c r="BS271" s="1106" t="n"/>
      <c r="BT271" s="1106" t="n"/>
      <c r="BU271" s="1106" t="n"/>
      <c r="BV271" s="1106" t="n"/>
      <c r="BW271" s="1106" t="n"/>
      <c r="BX271" s="1106" t="n"/>
      <c r="BY271" s="1106" t="n"/>
      <c r="BZ271" s="1106" t="n"/>
      <c r="CA271" s="1106" t="n"/>
      <c r="CB271" s="1106" t="n"/>
      <c r="CC271" s="1106" t="n"/>
      <c r="CD271" s="1106" t="n"/>
      <c r="CE271" s="1106" t="n"/>
      <c r="CF271" s="1106" t="n"/>
      <c r="CG271" s="1106" t="n"/>
      <c r="CH271" s="1106" t="n"/>
      <c r="CI271" s="1106" t="n"/>
      <c r="CJ271" s="1106" t="n"/>
      <c r="CK271" s="1106" t="n"/>
      <c r="CL271" s="1106" t="n"/>
      <c r="CM271" s="1106" t="n"/>
      <c r="CN271" s="1106" t="n"/>
      <c r="CO271" s="1106" t="n"/>
      <c r="CP271" s="1106" t="n"/>
      <c r="CQ271" s="1106" t="n"/>
      <c r="CR271" s="1106" t="n"/>
      <c r="CS271" s="1106" t="n"/>
      <c r="CT271" s="1106" t="n"/>
      <c r="CU271" s="1106" t="n"/>
      <c r="CV271" s="1106" t="n"/>
      <c r="CW271" s="1106" t="n"/>
      <c r="CX271" s="1106" t="n"/>
      <c r="CY271" s="1106" t="n"/>
      <c r="CZ271" s="1106" t="n"/>
      <c r="DA271" s="1106" t="n"/>
      <c r="DB271" s="1106" t="n"/>
      <c r="DC271" s="1106" t="n"/>
      <c r="DD271" s="1106" t="n"/>
      <c r="DE271" s="1106" t="n"/>
      <c r="DF271" s="1106" t="n"/>
      <c r="DG271" s="1106" t="n"/>
      <c r="DH271" s="1106" t="n"/>
      <c r="DI271" s="1106" t="n"/>
    </row>
    <row r="272" ht="13.5" customHeight="1" s="1178">
      <c r="A272" s="1106" t="n"/>
      <c r="B272" s="1106" t="n"/>
      <c r="C272" s="1106" t="n"/>
      <c r="D272" s="1106" t="n"/>
      <c r="E272" s="1106" t="n"/>
      <c r="F272" s="1106" t="n"/>
      <c r="G272" s="144" t="n"/>
      <c r="H272" s="1106" t="n"/>
      <c r="I272" s="1106" t="n"/>
      <c r="J272" s="1106" t="n"/>
      <c r="K272" s="1106" t="n"/>
      <c r="L272" s="1106" t="n"/>
      <c r="M272" s="1106" t="n"/>
      <c r="N272" s="1106" t="n"/>
      <c r="O272" s="1106" t="n"/>
      <c r="P272" s="1106" t="n"/>
      <c r="Q272" s="1106" t="n"/>
      <c r="R272" s="1106" t="n"/>
      <c r="S272" s="1106" t="n"/>
      <c r="T272" s="230" t="n"/>
      <c r="U272" s="1106" t="n"/>
      <c r="V272" s="1106" t="n"/>
      <c r="W272" s="1106" t="n"/>
      <c r="X272" s="1106" t="n"/>
      <c r="Y272" s="1106" t="n"/>
      <c r="Z272" s="1106" t="n"/>
      <c r="AA272" s="144" t="n"/>
      <c r="AB272" s="1106" t="n"/>
      <c r="AC272" s="1106" t="n"/>
      <c r="AD272" s="1106" t="n"/>
      <c r="AE272" s="1106" t="n"/>
      <c r="AF272" s="1106" t="n"/>
      <c r="AG272" s="1106" t="n"/>
      <c r="AH272" s="144" t="n"/>
      <c r="AI272" s="1106" t="n"/>
      <c r="AJ272" s="1106" t="n"/>
      <c r="AK272" s="1106" t="n"/>
      <c r="AL272" s="1106" t="n"/>
      <c r="AM272" s="1106" t="n"/>
      <c r="AN272" s="1106" t="n"/>
      <c r="AO272" s="1106" t="n"/>
      <c r="AP272" s="1106" t="n"/>
      <c r="AQ272" s="1106" t="n"/>
      <c r="AR272" s="1106" t="n"/>
      <c r="AS272" s="1106" t="n"/>
      <c r="AT272" s="1106" t="n"/>
      <c r="AU272" s="1106" t="n"/>
      <c r="AV272" s="1106" t="n"/>
      <c r="AW272" s="1106" t="n"/>
      <c r="AX272" s="1106" t="n"/>
      <c r="AY272" s="1106" t="n"/>
      <c r="AZ272" s="144" t="n"/>
      <c r="BA272" s="1106" t="n"/>
      <c r="BB272" s="1106" t="n"/>
      <c r="BC272" s="1106" t="n"/>
      <c r="BD272" s="1106" t="n"/>
      <c r="BE272" s="1106" t="n"/>
      <c r="BF272" s="1106" t="n"/>
      <c r="BG272" s="1106" t="n"/>
      <c r="BH272" s="1106" t="n"/>
      <c r="BI272" s="1106" t="n"/>
      <c r="BJ272" s="1106" t="n"/>
      <c r="BK272" s="1106" t="n"/>
      <c r="BL272" s="1106" t="n"/>
      <c r="BM272" s="1106" t="n"/>
      <c r="BN272" s="1106" t="n"/>
      <c r="BO272" s="1106" t="n"/>
      <c r="BP272" s="1106" t="n"/>
      <c r="BQ272" s="1106" t="n"/>
      <c r="BR272" s="1106" t="n"/>
      <c r="BS272" s="1106" t="n"/>
      <c r="BT272" s="1106" t="n"/>
      <c r="BU272" s="1106" t="n"/>
      <c r="BV272" s="1106" t="n"/>
      <c r="BW272" s="1106" t="n"/>
      <c r="BX272" s="1106" t="n"/>
      <c r="BY272" s="1106" t="n"/>
      <c r="BZ272" s="1106" t="n"/>
      <c r="CA272" s="1106" t="n"/>
      <c r="CB272" s="1106" t="n"/>
      <c r="CC272" s="1106" t="n"/>
      <c r="CD272" s="1106" t="n"/>
      <c r="CE272" s="1106" t="n"/>
      <c r="CF272" s="1106" t="n"/>
      <c r="CG272" s="1106" t="n"/>
      <c r="CH272" s="1106" t="n"/>
      <c r="CI272" s="1106" t="n"/>
      <c r="CJ272" s="1106" t="n"/>
      <c r="CK272" s="1106" t="n"/>
      <c r="CL272" s="1106" t="n"/>
      <c r="CM272" s="1106" t="n"/>
      <c r="CN272" s="1106" t="n"/>
      <c r="CO272" s="1106" t="n"/>
      <c r="CP272" s="1106" t="n"/>
      <c r="CQ272" s="1106" t="n"/>
      <c r="CR272" s="1106" t="n"/>
      <c r="CS272" s="1106" t="n"/>
      <c r="CT272" s="1106" t="n"/>
      <c r="CU272" s="1106" t="n"/>
      <c r="CV272" s="1106" t="n"/>
      <c r="CW272" s="1106" t="n"/>
      <c r="CX272" s="1106" t="n"/>
      <c r="CY272" s="1106" t="n"/>
      <c r="CZ272" s="1106" t="n"/>
      <c r="DA272" s="1106" t="n"/>
      <c r="DB272" s="1106" t="n"/>
      <c r="DC272" s="1106" t="n"/>
      <c r="DD272" s="1106" t="n"/>
      <c r="DE272" s="1106" t="n"/>
      <c r="DF272" s="1106" t="n"/>
      <c r="DG272" s="1106" t="n"/>
      <c r="DH272" s="1106" t="n"/>
      <c r="DI272" s="1106" t="n"/>
    </row>
    <row r="273" ht="13.5" customHeight="1" s="1178">
      <c r="A273" s="1106" t="n"/>
      <c r="B273" s="1106" t="n"/>
      <c r="C273" s="1106" t="n"/>
      <c r="D273" s="1106" t="n"/>
      <c r="E273" s="1106" t="n"/>
      <c r="F273" s="1106" t="n"/>
      <c r="G273" s="144" t="n"/>
      <c r="H273" s="1106" t="n"/>
      <c r="I273" s="1106" t="n"/>
      <c r="J273" s="1106" t="n"/>
      <c r="K273" s="1106" t="n"/>
      <c r="L273" s="1106" t="n"/>
      <c r="M273" s="1106" t="n"/>
      <c r="N273" s="1106" t="n"/>
      <c r="O273" s="1106" t="n"/>
      <c r="P273" s="1106" t="n"/>
      <c r="Q273" s="1106" t="n"/>
      <c r="R273" s="1106" t="n"/>
      <c r="S273" s="1106" t="n"/>
      <c r="T273" s="230" t="n"/>
      <c r="U273" s="1106" t="n"/>
      <c r="V273" s="1106" t="n"/>
      <c r="W273" s="1106" t="n"/>
      <c r="X273" s="1106" t="n"/>
      <c r="Y273" s="1106" t="n"/>
      <c r="Z273" s="1106" t="n"/>
      <c r="AA273" s="144" t="n"/>
      <c r="AB273" s="1106" t="n"/>
      <c r="AC273" s="1106" t="n"/>
      <c r="AD273" s="1106" t="n"/>
      <c r="AE273" s="1106" t="n"/>
      <c r="AF273" s="1106" t="n"/>
      <c r="AG273" s="1106" t="n"/>
      <c r="AH273" s="144" t="n"/>
      <c r="AI273" s="1106" t="n"/>
      <c r="AJ273" s="1106" t="n"/>
      <c r="AK273" s="1106" t="n"/>
      <c r="AL273" s="1106" t="n"/>
      <c r="AM273" s="1106" t="n"/>
      <c r="AN273" s="1106" t="n"/>
      <c r="AO273" s="1106" t="n"/>
      <c r="AP273" s="1106" t="n"/>
      <c r="AQ273" s="1106" t="n"/>
      <c r="AR273" s="1106" t="n"/>
      <c r="AS273" s="1106" t="n"/>
      <c r="AT273" s="1106" t="n"/>
      <c r="AU273" s="1106" t="n"/>
      <c r="AV273" s="1106" t="n"/>
      <c r="AW273" s="1106" t="n"/>
      <c r="AX273" s="1106" t="n"/>
      <c r="AY273" s="1106" t="n"/>
      <c r="AZ273" s="144" t="n"/>
      <c r="BA273" s="1106" t="n"/>
      <c r="BB273" s="1106" t="n"/>
      <c r="BC273" s="1106" t="n"/>
      <c r="BD273" s="1106" t="n"/>
      <c r="BE273" s="1106" t="n"/>
      <c r="BF273" s="1106" t="n"/>
      <c r="BG273" s="1106" t="n"/>
      <c r="BH273" s="1106" t="n"/>
      <c r="BI273" s="1106" t="n"/>
      <c r="BJ273" s="1106" t="n"/>
      <c r="BK273" s="1106" t="n"/>
      <c r="BL273" s="1106" t="n"/>
      <c r="BM273" s="1106" t="n"/>
      <c r="BN273" s="1106" t="n"/>
      <c r="BO273" s="1106" t="n"/>
      <c r="BP273" s="1106" t="n"/>
      <c r="BQ273" s="1106" t="n"/>
      <c r="BR273" s="1106" t="n"/>
      <c r="BS273" s="1106" t="n"/>
      <c r="BT273" s="1106" t="n"/>
      <c r="BU273" s="1106" t="n"/>
      <c r="BV273" s="1106" t="n"/>
      <c r="BW273" s="1106" t="n"/>
      <c r="BX273" s="1106" t="n"/>
      <c r="BY273" s="1106" t="n"/>
      <c r="BZ273" s="1106" t="n"/>
      <c r="CA273" s="1106" t="n"/>
      <c r="CB273" s="1106" t="n"/>
      <c r="CC273" s="1106" t="n"/>
      <c r="CD273" s="1106" t="n"/>
      <c r="CE273" s="1106" t="n"/>
      <c r="CF273" s="1106" t="n"/>
      <c r="CG273" s="1106" t="n"/>
      <c r="CH273" s="1106" t="n"/>
      <c r="CI273" s="1106" t="n"/>
      <c r="CJ273" s="1106" t="n"/>
      <c r="CK273" s="1106" t="n"/>
      <c r="CL273" s="1106" t="n"/>
      <c r="CM273" s="1106" t="n"/>
      <c r="CN273" s="1106" t="n"/>
      <c r="CO273" s="1106" t="n"/>
      <c r="CP273" s="1106" t="n"/>
      <c r="CQ273" s="1106" t="n"/>
      <c r="CR273" s="1106" t="n"/>
      <c r="CS273" s="1106" t="n"/>
      <c r="CT273" s="1106" t="n"/>
      <c r="CU273" s="1106" t="n"/>
      <c r="CV273" s="1106" t="n"/>
      <c r="CW273" s="1106" t="n"/>
      <c r="CX273" s="1106" t="n"/>
      <c r="CY273" s="1106" t="n"/>
      <c r="CZ273" s="1106" t="n"/>
      <c r="DA273" s="1106" t="n"/>
      <c r="DB273" s="1106" t="n"/>
      <c r="DC273" s="1106" t="n"/>
      <c r="DD273" s="1106" t="n"/>
      <c r="DE273" s="1106" t="n"/>
      <c r="DF273" s="1106" t="n"/>
      <c r="DG273" s="1106" t="n"/>
      <c r="DH273" s="1106" t="n"/>
      <c r="DI273" s="1106" t="n"/>
    </row>
    <row r="274" ht="13.5" customHeight="1" s="1178">
      <c r="A274" s="1106" t="n"/>
      <c r="B274" s="1106" t="n"/>
      <c r="C274" s="1106" t="n"/>
      <c r="D274" s="1106" t="n"/>
      <c r="E274" s="1106" t="n"/>
      <c r="F274" s="1106" t="n"/>
      <c r="G274" s="144" t="n"/>
      <c r="H274" s="1106" t="n"/>
      <c r="I274" s="1106" t="n"/>
      <c r="J274" s="1106" t="n"/>
      <c r="K274" s="1106" t="n"/>
      <c r="L274" s="1106" t="n"/>
      <c r="M274" s="1106" t="n"/>
      <c r="N274" s="1106" t="n"/>
      <c r="O274" s="1106" t="n"/>
      <c r="P274" s="1106" t="n"/>
      <c r="Q274" s="1106" t="n"/>
      <c r="R274" s="1106" t="n"/>
      <c r="S274" s="1106" t="n"/>
      <c r="T274" s="230" t="n"/>
      <c r="U274" s="1106" t="n"/>
      <c r="V274" s="1106" t="n"/>
      <c r="W274" s="1106" t="n"/>
      <c r="X274" s="1106" t="n"/>
      <c r="Y274" s="1106" t="n"/>
      <c r="Z274" s="1106" t="n"/>
      <c r="AA274" s="144" t="n"/>
      <c r="AB274" s="1106" t="n"/>
      <c r="AC274" s="1106" t="n"/>
      <c r="AD274" s="1106" t="n"/>
      <c r="AE274" s="1106" t="n"/>
      <c r="AF274" s="1106" t="n"/>
      <c r="AG274" s="1106" t="n"/>
      <c r="AH274" s="144" t="n"/>
      <c r="AI274" s="1106" t="n"/>
      <c r="AJ274" s="1106" t="n"/>
      <c r="AK274" s="1106" t="n"/>
      <c r="AL274" s="1106" t="n"/>
      <c r="AM274" s="1106" t="n"/>
      <c r="AN274" s="1106" t="n"/>
      <c r="AO274" s="1106" t="n"/>
      <c r="AP274" s="1106" t="n"/>
      <c r="AQ274" s="1106" t="n"/>
      <c r="AR274" s="1106" t="n"/>
      <c r="AS274" s="1106" t="n"/>
      <c r="AT274" s="1106" t="n"/>
      <c r="AU274" s="1106" t="n"/>
      <c r="AV274" s="1106" t="n"/>
      <c r="AW274" s="1106" t="n"/>
      <c r="AX274" s="1106" t="n"/>
      <c r="AY274" s="1106" t="n"/>
      <c r="AZ274" s="144" t="n"/>
      <c r="BA274" s="1106" t="n"/>
      <c r="BB274" s="1106" t="n"/>
      <c r="BC274" s="1106" t="n"/>
      <c r="BD274" s="1106" t="n"/>
      <c r="BE274" s="1106" t="n"/>
      <c r="BF274" s="1106" t="n"/>
      <c r="BG274" s="1106" t="n"/>
      <c r="BH274" s="1106" t="n"/>
      <c r="BI274" s="1106" t="n"/>
      <c r="BJ274" s="1106" t="n"/>
      <c r="BK274" s="1106" t="n"/>
      <c r="BL274" s="1106" t="n"/>
      <c r="BM274" s="1106" t="n"/>
      <c r="BN274" s="1106" t="n"/>
      <c r="BO274" s="1106" t="n"/>
      <c r="BP274" s="1106" t="n"/>
      <c r="BQ274" s="1106" t="n"/>
      <c r="BR274" s="1106" t="n"/>
      <c r="BS274" s="1106" t="n"/>
      <c r="BT274" s="1106" t="n"/>
      <c r="BU274" s="1106" t="n"/>
      <c r="BV274" s="1106" t="n"/>
      <c r="BW274" s="1106" t="n"/>
      <c r="BX274" s="1106" t="n"/>
      <c r="BY274" s="1106" t="n"/>
      <c r="BZ274" s="1106" t="n"/>
      <c r="CA274" s="1106" t="n"/>
      <c r="CB274" s="1106" t="n"/>
      <c r="CC274" s="1106" t="n"/>
      <c r="CD274" s="1106" t="n"/>
      <c r="CE274" s="1106" t="n"/>
      <c r="CF274" s="1106" t="n"/>
      <c r="CG274" s="1106" t="n"/>
      <c r="CH274" s="1106" t="n"/>
      <c r="CI274" s="1106" t="n"/>
      <c r="CJ274" s="1106" t="n"/>
      <c r="CK274" s="1106" t="n"/>
      <c r="CL274" s="1106" t="n"/>
      <c r="CM274" s="1106" t="n"/>
      <c r="CN274" s="1106" t="n"/>
      <c r="CO274" s="1106" t="n"/>
      <c r="CP274" s="1106" t="n"/>
      <c r="CQ274" s="1106" t="n"/>
      <c r="CR274" s="1106" t="n"/>
      <c r="CS274" s="1106" t="n"/>
      <c r="CT274" s="1106" t="n"/>
      <c r="CU274" s="1106" t="n"/>
      <c r="CV274" s="1106" t="n"/>
      <c r="CW274" s="1106" t="n"/>
      <c r="CX274" s="1106" t="n"/>
      <c r="CY274" s="1106" t="n"/>
      <c r="CZ274" s="1106" t="n"/>
      <c r="DA274" s="1106" t="n"/>
      <c r="DB274" s="1106" t="n"/>
      <c r="DC274" s="1106" t="n"/>
      <c r="DD274" s="1106" t="n"/>
      <c r="DE274" s="1106" t="n"/>
      <c r="DF274" s="1106" t="n"/>
      <c r="DG274" s="1106" t="n"/>
      <c r="DH274" s="1106" t="n"/>
      <c r="DI274" s="1106" t="n"/>
    </row>
    <row r="275" ht="13.5" customHeight="1" s="1178">
      <c r="A275" s="1106" t="n"/>
      <c r="B275" s="1106" t="n"/>
      <c r="C275" s="1106" t="n"/>
      <c r="D275" s="1106" t="n"/>
      <c r="E275" s="1106" t="n"/>
      <c r="F275" s="1106" t="n"/>
      <c r="G275" s="144" t="n"/>
      <c r="H275" s="1106" t="n"/>
      <c r="I275" s="1106" t="n"/>
      <c r="J275" s="1106" t="n"/>
      <c r="K275" s="1106" t="n"/>
      <c r="L275" s="1106" t="n"/>
      <c r="M275" s="1106" t="n"/>
      <c r="N275" s="1106" t="n"/>
      <c r="O275" s="1106" t="n"/>
      <c r="P275" s="1106" t="n"/>
      <c r="Q275" s="1106" t="n"/>
      <c r="R275" s="1106" t="n"/>
      <c r="S275" s="1106" t="n"/>
      <c r="T275" s="230" t="n"/>
      <c r="U275" s="1106" t="n"/>
      <c r="V275" s="1106" t="n"/>
      <c r="W275" s="1106" t="n"/>
      <c r="X275" s="1106" t="n"/>
      <c r="Y275" s="1106" t="n"/>
      <c r="Z275" s="1106" t="n"/>
      <c r="AA275" s="144" t="n"/>
      <c r="AB275" s="1106" t="n"/>
      <c r="AC275" s="1106" t="n"/>
      <c r="AD275" s="1106" t="n"/>
      <c r="AE275" s="1106" t="n"/>
      <c r="AF275" s="1106" t="n"/>
      <c r="AG275" s="1106" t="n"/>
      <c r="AH275" s="144" t="n"/>
      <c r="AI275" s="1106" t="n"/>
      <c r="AJ275" s="1106" t="n"/>
      <c r="AK275" s="1106" t="n"/>
      <c r="AL275" s="1106" t="n"/>
      <c r="AM275" s="1106" t="n"/>
      <c r="AN275" s="1106" t="n"/>
      <c r="AO275" s="1106" t="n"/>
      <c r="AP275" s="1106" t="n"/>
      <c r="AQ275" s="1106" t="n"/>
      <c r="AR275" s="1106" t="n"/>
      <c r="AS275" s="1106" t="n"/>
      <c r="AT275" s="1106" t="n"/>
      <c r="AU275" s="1106" t="n"/>
      <c r="AV275" s="1106" t="n"/>
      <c r="AW275" s="1106" t="n"/>
      <c r="AX275" s="1106" t="n"/>
      <c r="AY275" s="1106" t="n"/>
      <c r="AZ275" s="144" t="n"/>
      <c r="BA275" s="1106" t="n"/>
      <c r="BB275" s="1106" t="n"/>
      <c r="BC275" s="1106" t="n"/>
      <c r="BD275" s="1106" t="n"/>
      <c r="BE275" s="1106" t="n"/>
      <c r="BF275" s="1106" t="n"/>
      <c r="BG275" s="1106" t="n"/>
      <c r="BH275" s="1106" t="n"/>
      <c r="BI275" s="1106" t="n"/>
      <c r="BJ275" s="1106" t="n"/>
      <c r="BK275" s="1106" t="n"/>
      <c r="BL275" s="1106" t="n"/>
      <c r="BM275" s="1106" t="n"/>
      <c r="BN275" s="1106" t="n"/>
      <c r="BO275" s="1106" t="n"/>
      <c r="BP275" s="1106" t="n"/>
      <c r="BQ275" s="1106" t="n"/>
      <c r="BR275" s="1106" t="n"/>
      <c r="BS275" s="1106" t="n"/>
      <c r="BT275" s="1106" t="n"/>
      <c r="BU275" s="1106" t="n"/>
      <c r="BV275" s="1106" t="n"/>
      <c r="BW275" s="1106" t="n"/>
      <c r="BX275" s="1106" t="n"/>
      <c r="BY275" s="1106" t="n"/>
      <c r="BZ275" s="1106" t="n"/>
      <c r="CA275" s="1106" t="n"/>
      <c r="CB275" s="1106" t="n"/>
      <c r="CC275" s="1106" t="n"/>
      <c r="CD275" s="1106" t="n"/>
      <c r="CE275" s="1106" t="n"/>
      <c r="CF275" s="1106" t="n"/>
      <c r="CG275" s="1106" t="n"/>
      <c r="CH275" s="1106" t="n"/>
      <c r="CI275" s="1106" t="n"/>
      <c r="CJ275" s="1106" t="n"/>
      <c r="CK275" s="1106" t="n"/>
      <c r="CL275" s="1106" t="n"/>
      <c r="CM275" s="1106" t="n"/>
      <c r="CN275" s="1106" t="n"/>
      <c r="CO275" s="1106" t="n"/>
      <c r="CP275" s="1106" t="n"/>
      <c r="CQ275" s="1106" t="n"/>
      <c r="CR275" s="1106" t="n"/>
      <c r="CS275" s="1106" t="n"/>
      <c r="CT275" s="1106" t="n"/>
      <c r="CU275" s="1106" t="n"/>
      <c r="CV275" s="1106" t="n"/>
      <c r="CW275" s="1106" t="n"/>
      <c r="CX275" s="1106" t="n"/>
      <c r="CY275" s="1106" t="n"/>
      <c r="CZ275" s="1106" t="n"/>
      <c r="DA275" s="1106" t="n"/>
      <c r="DB275" s="1106" t="n"/>
      <c r="DC275" s="1106" t="n"/>
      <c r="DD275" s="1106" t="n"/>
      <c r="DE275" s="1106" t="n"/>
      <c r="DF275" s="1106" t="n"/>
      <c r="DG275" s="1106" t="n"/>
      <c r="DH275" s="1106" t="n"/>
      <c r="DI275" s="1106" t="n"/>
    </row>
    <row r="276" ht="13.5" customHeight="1" s="1178">
      <c r="A276" s="1106" t="n"/>
      <c r="B276" s="1106" t="n"/>
      <c r="C276" s="1106" t="n"/>
      <c r="D276" s="1106" t="n"/>
      <c r="E276" s="1106" t="n"/>
      <c r="F276" s="1106" t="n"/>
      <c r="G276" s="144" t="n"/>
      <c r="H276" s="1106" t="n"/>
      <c r="I276" s="1106" t="n"/>
      <c r="J276" s="1106" t="n"/>
      <c r="K276" s="1106" t="n"/>
      <c r="L276" s="1106" t="n"/>
      <c r="M276" s="1106" t="n"/>
      <c r="N276" s="1106" t="n"/>
      <c r="O276" s="1106" t="n"/>
      <c r="P276" s="1106" t="n"/>
      <c r="Q276" s="1106" t="n"/>
      <c r="R276" s="1106" t="n"/>
      <c r="S276" s="1106" t="n"/>
      <c r="T276" s="230" t="n"/>
      <c r="U276" s="1106" t="n"/>
      <c r="V276" s="1106" t="n"/>
      <c r="W276" s="1106" t="n"/>
      <c r="X276" s="1106" t="n"/>
      <c r="Y276" s="1106" t="n"/>
      <c r="Z276" s="1106" t="n"/>
      <c r="AA276" s="144" t="n"/>
      <c r="AB276" s="1106" t="n"/>
      <c r="AC276" s="1106" t="n"/>
      <c r="AD276" s="1106" t="n"/>
      <c r="AE276" s="1106" t="n"/>
      <c r="AF276" s="1106" t="n"/>
      <c r="AG276" s="1106" t="n"/>
      <c r="AH276" s="144" t="n"/>
      <c r="AI276" s="1106" t="n"/>
      <c r="AJ276" s="1106" t="n"/>
      <c r="AK276" s="1106" t="n"/>
      <c r="AL276" s="1106" t="n"/>
      <c r="AM276" s="1106" t="n"/>
      <c r="AN276" s="1106" t="n"/>
      <c r="AO276" s="1106" t="n"/>
      <c r="AP276" s="1106" t="n"/>
      <c r="AQ276" s="1106" t="n"/>
      <c r="AR276" s="1106" t="n"/>
      <c r="AS276" s="1106" t="n"/>
      <c r="AT276" s="1106" t="n"/>
      <c r="AU276" s="1106" t="n"/>
      <c r="AV276" s="1106" t="n"/>
      <c r="AW276" s="1106" t="n"/>
      <c r="AX276" s="1106" t="n"/>
      <c r="AY276" s="1106" t="n"/>
      <c r="AZ276" s="144" t="n"/>
      <c r="BA276" s="1106" t="n"/>
      <c r="BB276" s="1106" t="n"/>
      <c r="BC276" s="1106" t="n"/>
      <c r="BD276" s="1106" t="n"/>
      <c r="BE276" s="1106" t="n"/>
      <c r="BF276" s="1106" t="n"/>
      <c r="BG276" s="1106" t="n"/>
      <c r="BH276" s="1106" t="n"/>
      <c r="BI276" s="1106" t="n"/>
      <c r="BJ276" s="1106" t="n"/>
      <c r="BK276" s="1106" t="n"/>
      <c r="BL276" s="1106" t="n"/>
      <c r="BM276" s="1106" t="n"/>
      <c r="BN276" s="1106" t="n"/>
      <c r="BO276" s="1106" t="n"/>
      <c r="BP276" s="1106" t="n"/>
      <c r="BQ276" s="1106" t="n"/>
      <c r="BR276" s="1106" t="n"/>
      <c r="BS276" s="1106" t="n"/>
      <c r="BT276" s="1106" t="n"/>
      <c r="BU276" s="1106" t="n"/>
      <c r="BV276" s="1106" t="n"/>
      <c r="BW276" s="1106" t="n"/>
      <c r="BX276" s="1106" t="n"/>
      <c r="BY276" s="1106" t="n"/>
      <c r="BZ276" s="1106" t="n"/>
      <c r="CA276" s="1106" t="n"/>
      <c r="CB276" s="1106" t="n"/>
      <c r="CC276" s="1106" t="n"/>
      <c r="CD276" s="1106" t="n"/>
      <c r="CE276" s="1106" t="n"/>
      <c r="CF276" s="1106" t="n"/>
      <c r="CG276" s="1106" t="n"/>
      <c r="CH276" s="1106" t="n"/>
      <c r="CI276" s="1106" t="n"/>
      <c r="CJ276" s="1106" t="n"/>
      <c r="CK276" s="1106" t="n"/>
      <c r="CL276" s="1106" t="n"/>
      <c r="CM276" s="1106" t="n"/>
      <c r="CN276" s="1106" t="n"/>
      <c r="CO276" s="1106" t="n"/>
      <c r="CP276" s="1106" t="n"/>
      <c r="CQ276" s="1106" t="n"/>
      <c r="CR276" s="1106" t="n"/>
      <c r="CS276" s="1106" t="n"/>
      <c r="CT276" s="1106" t="n"/>
      <c r="CU276" s="1106" t="n"/>
      <c r="CV276" s="1106" t="n"/>
      <c r="CW276" s="1106" t="n"/>
      <c r="CX276" s="1106" t="n"/>
      <c r="CY276" s="1106" t="n"/>
      <c r="CZ276" s="1106" t="n"/>
      <c r="DA276" s="1106" t="n"/>
      <c r="DB276" s="1106" t="n"/>
      <c r="DC276" s="1106" t="n"/>
      <c r="DD276" s="1106" t="n"/>
      <c r="DE276" s="1106" t="n"/>
      <c r="DF276" s="1106" t="n"/>
      <c r="DG276" s="1106" t="n"/>
      <c r="DH276" s="1106" t="n"/>
      <c r="DI276" s="1106" t="n"/>
    </row>
    <row r="277" ht="13.5" customHeight="1" s="1178">
      <c r="A277" s="1106" t="n"/>
      <c r="B277" s="1106" t="n"/>
      <c r="C277" s="1106" t="n"/>
      <c r="D277" s="1106" t="n"/>
      <c r="E277" s="1106" t="n"/>
      <c r="F277" s="1106" t="n"/>
      <c r="G277" s="144" t="n"/>
      <c r="H277" s="1106" t="n"/>
      <c r="I277" s="1106" t="n"/>
      <c r="J277" s="1106" t="n"/>
      <c r="K277" s="1106" t="n"/>
      <c r="L277" s="1106" t="n"/>
      <c r="M277" s="1106" t="n"/>
      <c r="N277" s="1106" t="n"/>
      <c r="O277" s="1106" t="n"/>
      <c r="P277" s="1106" t="n"/>
      <c r="Q277" s="1106" t="n"/>
      <c r="R277" s="1106" t="n"/>
      <c r="S277" s="1106" t="n"/>
      <c r="T277" s="230" t="n"/>
      <c r="U277" s="1106" t="n"/>
      <c r="V277" s="1106" t="n"/>
      <c r="W277" s="1106" t="n"/>
      <c r="X277" s="1106" t="n"/>
      <c r="Y277" s="1106" t="n"/>
      <c r="Z277" s="1106" t="n"/>
      <c r="AA277" s="144" t="n"/>
      <c r="AB277" s="1106" t="n"/>
      <c r="AC277" s="1106" t="n"/>
      <c r="AD277" s="1106" t="n"/>
      <c r="AE277" s="1106" t="n"/>
      <c r="AF277" s="1106" t="n"/>
      <c r="AG277" s="1106" t="n"/>
      <c r="AH277" s="144" t="n"/>
      <c r="AI277" s="1106" t="n"/>
      <c r="AJ277" s="1106" t="n"/>
      <c r="AK277" s="1106" t="n"/>
      <c r="AL277" s="1106" t="n"/>
      <c r="AM277" s="1106" t="n"/>
      <c r="AN277" s="1106" t="n"/>
      <c r="AO277" s="1106" t="n"/>
      <c r="AP277" s="1106" t="n"/>
      <c r="AQ277" s="1106" t="n"/>
      <c r="AR277" s="1106" t="n"/>
      <c r="AS277" s="1106" t="n"/>
      <c r="AT277" s="1106" t="n"/>
      <c r="AU277" s="1106" t="n"/>
      <c r="AV277" s="1106" t="n"/>
      <c r="AW277" s="1106" t="n"/>
      <c r="AX277" s="1106" t="n"/>
      <c r="AY277" s="1106" t="n"/>
      <c r="AZ277" s="144" t="n"/>
      <c r="BA277" s="1106" t="n"/>
      <c r="BB277" s="1106" t="n"/>
      <c r="BC277" s="1106" t="n"/>
      <c r="BD277" s="1106" t="n"/>
      <c r="BE277" s="1106" t="n"/>
      <c r="BF277" s="1106" t="n"/>
      <c r="BG277" s="1106" t="n"/>
      <c r="BH277" s="1106" t="n"/>
      <c r="BI277" s="1106" t="n"/>
      <c r="BJ277" s="1106" t="n"/>
      <c r="BK277" s="1106" t="n"/>
      <c r="BL277" s="1106" t="n"/>
      <c r="BM277" s="1106" t="n"/>
      <c r="BN277" s="1106" t="n"/>
      <c r="BO277" s="1106" t="n"/>
      <c r="BP277" s="1106" t="n"/>
      <c r="BQ277" s="1106" t="n"/>
      <c r="BR277" s="1106" t="n"/>
      <c r="BS277" s="1106" t="n"/>
      <c r="BT277" s="1106" t="n"/>
      <c r="BU277" s="1106" t="n"/>
      <c r="BV277" s="1106" t="n"/>
      <c r="BW277" s="1106" t="n"/>
      <c r="BX277" s="1106" t="n"/>
      <c r="BY277" s="1106" t="n"/>
      <c r="BZ277" s="1106" t="n"/>
      <c r="CA277" s="1106" t="n"/>
      <c r="CB277" s="1106" t="n"/>
      <c r="CC277" s="1106" t="n"/>
      <c r="CD277" s="1106" t="n"/>
      <c r="CE277" s="1106" t="n"/>
      <c r="CF277" s="1106" t="n"/>
      <c r="CG277" s="1106" t="n"/>
      <c r="CH277" s="1106" t="n"/>
      <c r="CI277" s="1106" t="n"/>
      <c r="CJ277" s="1106" t="n"/>
      <c r="CK277" s="1106" t="n"/>
      <c r="CL277" s="1106" t="n"/>
      <c r="CM277" s="1106" t="n"/>
      <c r="CN277" s="1106" t="n"/>
      <c r="CO277" s="1106" t="n"/>
      <c r="CP277" s="1106" t="n"/>
      <c r="CQ277" s="1106" t="n"/>
      <c r="CR277" s="1106" t="n"/>
      <c r="CS277" s="1106" t="n"/>
      <c r="CT277" s="1106" t="n"/>
      <c r="CU277" s="1106" t="n"/>
      <c r="CV277" s="1106" t="n"/>
      <c r="CW277" s="1106" t="n"/>
      <c r="CX277" s="1106" t="n"/>
      <c r="CY277" s="1106" t="n"/>
      <c r="CZ277" s="1106" t="n"/>
      <c r="DA277" s="1106" t="n"/>
      <c r="DB277" s="1106" t="n"/>
      <c r="DC277" s="1106" t="n"/>
      <c r="DD277" s="1106" t="n"/>
      <c r="DE277" s="1106" t="n"/>
      <c r="DF277" s="1106" t="n"/>
      <c r="DG277" s="1106" t="n"/>
      <c r="DH277" s="1106" t="n"/>
      <c r="DI277" s="1106" t="n"/>
    </row>
    <row r="278" ht="13.5" customHeight="1" s="1178">
      <c r="A278" s="1106" t="n"/>
      <c r="B278" s="1106" t="n"/>
      <c r="C278" s="1106" t="n"/>
      <c r="D278" s="1106" t="n"/>
      <c r="E278" s="1106" t="n"/>
      <c r="F278" s="1106" t="n"/>
      <c r="G278" s="144" t="n"/>
      <c r="H278" s="1106" t="n"/>
      <c r="I278" s="1106" t="n"/>
      <c r="J278" s="1106" t="n"/>
      <c r="K278" s="1106" t="n"/>
      <c r="L278" s="1106" t="n"/>
      <c r="M278" s="1106" t="n"/>
      <c r="N278" s="1106" t="n"/>
      <c r="O278" s="1106" t="n"/>
      <c r="P278" s="1106" t="n"/>
      <c r="Q278" s="1106" t="n"/>
      <c r="R278" s="1106" t="n"/>
      <c r="S278" s="1106" t="n"/>
      <c r="T278" s="230" t="n"/>
      <c r="U278" s="1106" t="n"/>
      <c r="V278" s="1106" t="n"/>
      <c r="W278" s="1106" t="n"/>
      <c r="X278" s="1106" t="n"/>
      <c r="Y278" s="1106" t="n"/>
      <c r="Z278" s="1106" t="n"/>
      <c r="AA278" s="144" t="n"/>
      <c r="AB278" s="1106" t="n"/>
      <c r="AC278" s="1106" t="n"/>
      <c r="AD278" s="1106" t="n"/>
      <c r="AE278" s="1106" t="n"/>
      <c r="AF278" s="1106" t="n"/>
      <c r="AG278" s="1106" t="n"/>
      <c r="AH278" s="144" t="n"/>
      <c r="AI278" s="1106" t="n"/>
      <c r="AJ278" s="1106" t="n"/>
      <c r="AK278" s="1106" t="n"/>
      <c r="AL278" s="1106" t="n"/>
      <c r="AM278" s="1106" t="n"/>
      <c r="AN278" s="1106" t="n"/>
      <c r="AO278" s="1106" t="n"/>
      <c r="AP278" s="1106" t="n"/>
      <c r="AQ278" s="1106" t="n"/>
      <c r="AR278" s="1106" t="n"/>
      <c r="AS278" s="1106" t="n"/>
      <c r="AT278" s="1106" t="n"/>
      <c r="AU278" s="1106" t="n"/>
      <c r="AV278" s="1106" t="n"/>
      <c r="AW278" s="1106" t="n"/>
      <c r="AX278" s="1106" t="n"/>
      <c r="AY278" s="1106" t="n"/>
      <c r="AZ278" s="144" t="n"/>
      <c r="BA278" s="1106" t="n"/>
      <c r="BB278" s="1106" t="n"/>
      <c r="BC278" s="1106" t="n"/>
      <c r="BD278" s="1106" t="n"/>
      <c r="BE278" s="1106" t="n"/>
      <c r="BF278" s="1106" t="n"/>
      <c r="BG278" s="1106" t="n"/>
      <c r="BH278" s="1106" t="n"/>
      <c r="BI278" s="1106" t="n"/>
      <c r="BJ278" s="1106" t="n"/>
      <c r="BK278" s="1106" t="n"/>
      <c r="BL278" s="1106" t="n"/>
      <c r="BM278" s="1106" t="n"/>
      <c r="BN278" s="1106" t="n"/>
      <c r="BO278" s="1106" t="n"/>
      <c r="BP278" s="1106" t="n"/>
      <c r="BQ278" s="1106" t="n"/>
      <c r="BR278" s="1106" t="n"/>
      <c r="BS278" s="1106" t="n"/>
      <c r="BT278" s="1106" t="n"/>
      <c r="BU278" s="1106" t="n"/>
      <c r="BV278" s="1106" t="n"/>
      <c r="BW278" s="1106" t="n"/>
      <c r="BX278" s="1106" t="n"/>
      <c r="BY278" s="1106" t="n"/>
      <c r="BZ278" s="1106" t="n"/>
      <c r="CA278" s="1106" t="n"/>
      <c r="CB278" s="1106" t="n"/>
      <c r="CC278" s="1106" t="n"/>
      <c r="CD278" s="1106" t="n"/>
      <c r="CE278" s="1106" t="n"/>
      <c r="CF278" s="1106" t="n"/>
      <c r="CG278" s="1106" t="n"/>
      <c r="CH278" s="1106" t="n"/>
      <c r="CI278" s="1106" t="n"/>
      <c r="CJ278" s="1106" t="n"/>
      <c r="CK278" s="1106" t="n"/>
      <c r="CL278" s="1106" t="n"/>
      <c r="CM278" s="1106" t="n"/>
      <c r="CN278" s="1106" t="n"/>
      <c r="CO278" s="1106" t="n"/>
      <c r="CP278" s="1106" t="n"/>
      <c r="CQ278" s="1106" t="n"/>
      <c r="CR278" s="1106" t="n"/>
      <c r="CS278" s="1106" t="n"/>
      <c r="CT278" s="1106" t="n"/>
      <c r="CU278" s="1106" t="n"/>
      <c r="CV278" s="1106" t="n"/>
      <c r="CW278" s="1106" t="n"/>
      <c r="CX278" s="1106" t="n"/>
      <c r="CY278" s="1106" t="n"/>
      <c r="CZ278" s="1106" t="n"/>
      <c r="DA278" s="1106" t="n"/>
      <c r="DB278" s="1106" t="n"/>
      <c r="DC278" s="1106" t="n"/>
      <c r="DD278" s="1106" t="n"/>
      <c r="DE278" s="1106" t="n"/>
      <c r="DF278" s="1106" t="n"/>
      <c r="DG278" s="1106" t="n"/>
      <c r="DH278" s="1106" t="n"/>
      <c r="DI278" s="1106" t="n"/>
    </row>
    <row r="279" ht="13.5" customHeight="1" s="1178">
      <c r="A279" s="1106" t="n"/>
      <c r="B279" s="1106" t="n"/>
      <c r="C279" s="1106" t="n"/>
      <c r="D279" s="1106" t="n"/>
      <c r="E279" s="1106" t="n"/>
      <c r="F279" s="1106" t="n"/>
      <c r="G279" s="144" t="n"/>
      <c r="H279" s="1106" t="n"/>
      <c r="I279" s="1106" t="n"/>
      <c r="J279" s="1106" t="n"/>
      <c r="K279" s="1106" t="n"/>
      <c r="L279" s="1106" t="n"/>
      <c r="M279" s="1106" t="n"/>
      <c r="N279" s="1106" t="n"/>
      <c r="O279" s="1106" t="n"/>
      <c r="P279" s="1106" t="n"/>
      <c r="Q279" s="1106" t="n"/>
      <c r="R279" s="1106" t="n"/>
      <c r="S279" s="1106" t="n"/>
      <c r="T279" s="230" t="n"/>
      <c r="U279" s="1106" t="n"/>
      <c r="V279" s="1106" t="n"/>
      <c r="W279" s="1106" t="n"/>
      <c r="X279" s="1106" t="n"/>
      <c r="Y279" s="1106" t="n"/>
      <c r="Z279" s="1106" t="n"/>
      <c r="AA279" s="144" t="n"/>
      <c r="AB279" s="1106" t="n"/>
      <c r="AC279" s="1106" t="n"/>
      <c r="AD279" s="1106" t="n"/>
      <c r="AE279" s="1106" t="n"/>
      <c r="AF279" s="1106" t="n"/>
      <c r="AG279" s="1106" t="n"/>
      <c r="AH279" s="144" t="n"/>
      <c r="AI279" s="1106" t="n"/>
      <c r="AJ279" s="1106" t="n"/>
      <c r="AK279" s="1106" t="n"/>
      <c r="AL279" s="1106" t="n"/>
      <c r="AM279" s="1106" t="n"/>
      <c r="AN279" s="1106" t="n"/>
      <c r="AO279" s="1106" t="n"/>
      <c r="AP279" s="1106" t="n"/>
      <c r="AQ279" s="1106" t="n"/>
      <c r="AR279" s="1106" t="n"/>
      <c r="AS279" s="1106" t="n"/>
      <c r="AT279" s="1106" t="n"/>
      <c r="AU279" s="1106" t="n"/>
      <c r="AV279" s="1106" t="n"/>
      <c r="AW279" s="1106" t="n"/>
      <c r="AX279" s="1106" t="n"/>
      <c r="AY279" s="1106" t="n"/>
      <c r="AZ279" s="144" t="n"/>
      <c r="BA279" s="1106" t="n"/>
      <c r="BB279" s="1106" t="n"/>
      <c r="BC279" s="1106" t="n"/>
      <c r="BD279" s="1106" t="n"/>
      <c r="BE279" s="1106" t="n"/>
      <c r="BF279" s="1106" t="n"/>
      <c r="BG279" s="1106" t="n"/>
      <c r="BH279" s="1106" t="n"/>
      <c r="BI279" s="1106" t="n"/>
      <c r="BJ279" s="1106" t="n"/>
      <c r="BK279" s="1106" t="n"/>
      <c r="BL279" s="1106" t="n"/>
      <c r="BM279" s="1106" t="n"/>
      <c r="BN279" s="1106" t="n"/>
      <c r="BO279" s="1106" t="n"/>
      <c r="BP279" s="1106" t="n"/>
      <c r="BQ279" s="1106" t="n"/>
      <c r="BR279" s="1106" t="n"/>
      <c r="BS279" s="1106" t="n"/>
      <c r="BT279" s="1106" t="n"/>
      <c r="BU279" s="1106" t="n"/>
      <c r="BV279" s="1106" t="n"/>
      <c r="BW279" s="1106" t="n"/>
      <c r="BX279" s="1106" t="n"/>
      <c r="BY279" s="1106" t="n"/>
      <c r="BZ279" s="1106" t="n"/>
      <c r="CA279" s="1106" t="n"/>
      <c r="CB279" s="1106" t="n"/>
      <c r="CC279" s="1106" t="n"/>
      <c r="CD279" s="1106" t="n"/>
      <c r="CE279" s="1106" t="n"/>
      <c r="CF279" s="1106" t="n"/>
      <c r="CG279" s="1106" t="n"/>
      <c r="CH279" s="1106" t="n"/>
      <c r="CI279" s="1106" t="n"/>
      <c r="CJ279" s="1106" t="n"/>
      <c r="CK279" s="1106" t="n"/>
      <c r="CL279" s="1106" t="n"/>
      <c r="CM279" s="1106" t="n"/>
      <c r="CN279" s="1106" t="n"/>
      <c r="CO279" s="1106" t="n"/>
      <c r="CP279" s="1106" t="n"/>
      <c r="CQ279" s="1106" t="n"/>
      <c r="CR279" s="1106" t="n"/>
      <c r="CS279" s="1106" t="n"/>
      <c r="CT279" s="1106" t="n"/>
      <c r="CU279" s="1106" t="n"/>
      <c r="CV279" s="1106" t="n"/>
      <c r="CW279" s="1106" t="n"/>
      <c r="CX279" s="1106" t="n"/>
      <c r="CY279" s="1106" t="n"/>
      <c r="CZ279" s="1106" t="n"/>
      <c r="DA279" s="1106" t="n"/>
      <c r="DB279" s="1106" t="n"/>
      <c r="DC279" s="1106" t="n"/>
      <c r="DD279" s="1106" t="n"/>
      <c r="DE279" s="1106" t="n"/>
      <c r="DF279" s="1106" t="n"/>
      <c r="DG279" s="1106" t="n"/>
      <c r="DH279" s="1106" t="n"/>
      <c r="DI279" s="1106" t="n"/>
    </row>
    <row r="280" ht="13.5" customHeight="1" s="1178">
      <c r="A280" s="1106" t="n"/>
      <c r="B280" s="1106" t="n"/>
      <c r="C280" s="1106" t="n"/>
      <c r="D280" s="1106" t="n"/>
      <c r="E280" s="1106" t="n"/>
      <c r="F280" s="1106" t="n"/>
      <c r="G280" s="144" t="n"/>
      <c r="H280" s="1106" t="n"/>
      <c r="I280" s="1106" t="n"/>
      <c r="J280" s="1106" t="n"/>
      <c r="K280" s="1106" t="n"/>
      <c r="L280" s="1106" t="n"/>
      <c r="M280" s="1106" t="n"/>
      <c r="N280" s="1106" t="n"/>
      <c r="O280" s="1106" t="n"/>
      <c r="P280" s="1106" t="n"/>
      <c r="Q280" s="1106" t="n"/>
      <c r="R280" s="1106" t="n"/>
      <c r="S280" s="1106" t="n"/>
      <c r="T280" s="230" t="n"/>
      <c r="U280" s="1106" t="n"/>
      <c r="V280" s="1106" t="n"/>
      <c r="W280" s="1106" t="n"/>
      <c r="X280" s="1106" t="n"/>
      <c r="Y280" s="1106" t="n"/>
      <c r="Z280" s="1106" t="n"/>
      <c r="AA280" s="144" t="n"/>
      <c r="AB280" s="1106" t="n"/>
      <c r="AC280" s="1106" t="n"/>
      <c r="AD280" s="1106" t="n"/>
      <c r="AE280" s="1106" t="n"/>
      <c r="AF280" s="1106" t="n"/>
      <c r="AG280" s="1106" t="n"/>
      <c r="AH280" s="144" t="n"/>
      <c r="AI280" s="1106" t="n"/>
      <c r="AJ280" s="1106" t="n"/>
      <c r="AK280" s="1106" t="n"/>
      <c r="AL280" s="1106" t="n"/>
      <c r="AM280" s="1106" t="n"/>
      <c r="AN280" s="1106" t="n"/>
      <c r="AO280" s="1106" t="n"/>
      <c r="AP280" s="1106" t="n"/>
      <c r="AQ280" s="1106" t="n"/>
      <c r="AR280" s="1106" t="n"/>
      <c r="AS280" s="1106" t="n"/>
      <c r="AT280" s="1106" t="n"/>
      <c r="AU280" s="1106" t="n"/>
      <c r="AV280" s="1106" t="n"/>
      <c r="AW280" s="1106" t="n"/>
      <c r="AX280" s="1106" t="n"/>
      <c r="AY280" s="1106" t="n"/>
      <c r="AZ280" s="144" t="n"/>
      <c r="BA280" s="1106" t="n"/>
      <c r="BB280" s="1106" t="n"/>
      <c r="BC280" s="1106" t="n"/>
      <c r="BD280" s="1106" t="n"/>
      <c r="BE280" s="1106" t="n"/>
      <c r="BF280" s="1106" t="n"/>
      <c r="BG280" s="1106" t="n"/>
      <c r="BH280" s="1106" t="n"/>
      <c r="BI280" s="1106" t="n"/>
      <c r="BJ280" s="1106" t="n"/>
      <c r="BK280" s="1106" t="n"/>
      <c r="BL280" s="1106" t="n"/>
      <c r="BM280" s="1106" t="n"/>
      <c r="BN280" s="1106" t="n"/>
      <c r="BO280" s="1106" t="n"/>
      <c r="BP280" s="1106" t="n"/>
      <c r="BQ280" s="1106" t="n"/>
      <c r="BR280" s="1106" t="n"/>
      <c r="BS280" s="1106" t="n"/>
      <c r="BT280" s="1106" t="n"/>
      <c r="BU280" s="1106" t="n"/>
      <c r="BV280" s="1106" t="n"/>
      <c r="BW280" s="1106" t="n"/>
      <c r="BX280" s="1106" t="n"/>
      <c r="BY280" s="1106" t="n"/>
      <c r="BZ280" s="1106" t="n"/>
      <c r="CA280" s="1106" t="n"/>
      <c r="CB280" s="1106" t="n"/>
      <c r="CC280" s="1106" t="n"/>
      <c r="CD280" s="1106" t="n"/>
      <c r="CE280" s="1106" t="n"/>
      <c r="CF280" s="1106" t="n"/>
      <c r="CG280" s="1106" t="n"/>
      <c r="CH280" s="1106" t="n"/>
      <c r="CI280" s="1106" t="n"/>
      <c r="CJ280" s="1106" t="n"/>
      <c r="CK280" s="1106" t="n"/>
      <c r="CL280" s="1106" t="n"/>
      <c r="CM280" s="1106" t="n"/>
      <c r="CN280" s="1106" t="n"/>
      <c r="CO280" s="1106" t="n"/>
      <c r="CP280" s="1106" t="n"/>
      <c r="CQ280" s="1106" t="n"/>
      <c r="CR280" s="1106" t="n"/>
      <c r="CS280" s="1106" t="n"/>
      <c r="CT280" s="1106" t="n"/>
      <c r="CU280" s="1106" t="n"/>
      <c r="CV280" s="1106" t="n"/>
      <c r="CW280" s="1106" t="n"/>
      <c r="CX280" s="1106" t="n"/>
      <c r="CY280" s="1106" t="n"/>
      <c r="CZ280" s="1106" t="n"/>
      <c r="DA280" s="1106" t="n"/>
      <c r="DB280" s="1106" t="n"/>
      <c r="DC280" s="1106" t="n"/>
      <c r="DD280" s="1106" t="n"/>
      <c r="DE280" s="1106" t="n"/>
      <c r="DF280" s="1106" t="n"/>
      <c r="DG280" s="1106" t="n"/>
      <c r="DH280" s="1106" t="n"/>
      <c r="DI280" s="1106" t="n"/>
    </row>
    <row r="281" ht="13.5" customHeight="1" s="1178">
      <c r="A281" s="1106" t="n"/>
      <c r="B281" s="1106" t="n"/>
      <c r="C281" s="1106" t="n"/>
      <c r="D281" s="1106" t="n"/>
      <c r="E281" s="1106" t="n"/>
      <c r="F281" s="1106" t="n"/>
      <c r="G281" s="144" t="n"/>
      <c r="H281" s="1106" t="n"/>
      <c r="I281" s="1106" t="n"/>
      <c r="J281" s="1106" t="n"/>
      <c r="K281" s="1106" t="n"/>
      <c r="L281" s="1106" t="n"/>
      <c r="M281" s="1106" t="n"/>
      <c r="N281" s="1106" t="n"/>
      <c r="O281" s="1106" t="n"/>
      <c r="P281" s="1106" t="n"/>
      <c r="Q281" s="1106" t="n"/>
      <c r="R281" s="1106" t="n"/>
      <c r="S281" s="1106" t="n"/>
      <c r="T281" s="230" t="n"/>
      <c r="U281" s="1106" t="n"/>
      <c r="V281" s="1106" t="n"/>
      <c r="W281" s="1106" t="n"/>
      <c r="X281" s="1106" t="n"/>
      <c r="Y281" s="1106" t="n"/>
      <c r="Z281" s="1106" t="n"/>
      <c r="AA281" s="144" t="n"/>
      <c r="AB281" s="1106" t="n"/>
      <c r="AC281" s="1106" t="n"/>
      <c r="AD281" s="1106" t="n"/>
      <c r="AE281" s="1106" t="n"/>
      <c r="AF281" s="1106" t="n"/>
      <c r="AG281" s="1106" t="n"/>
      <c r="AH281" s="144" t="n"/>
      <c r="AI281" s="1106" t="n"/>
      <c r="AJ281" s="1106" t="n"/>
      <c r="AK281" s="1106" t="n"/>
      <c r="AL281" s="1106" t="n"/>
      <c r="AM281" s="1106" t="n"/>
      <c r="AN281" s="1106" t="n"/>
      <c r="AO281" s="1106" t="n"/>
      <c r="AP281" s="1106" t="n"/>
      <c r="AQ281" s="1106" t="n"/>
      <c r="AR281" s="1106" t="n"/>
      <c r="AS281" s="1106" t="n"/>
      <c r="AT281" s="1106" t="n"/>
      <c r="AU281" s="1106" t="n"/>
      <c r="AV281" s="1106" t="n"/>
      <c r="AW281" s="1106" t="n"/>
      <c r="AX281" s="1106" t="n"/>
      <c r="AY281" s="1106" t="n"/>
      <c r="AZ281" s="144" t="n"/>
      <c r="BA281" s="1106" t="n"/>
      <c r="BB281" s="1106" t="n"/>
      <c r="BC281" s="1106" t="n"/>
      <c r="BD281" s="1106" t="n"/>
      <c r="BE281" s="1106" t="n"/>
      <c r="BF281" s="1106" t="n"/>
      <c r="BG281" s="1106" t="n"/>
      <c r="BH281" s="1106" t="n"/>
      <c r="BI281" s="1106" t="n"/>
      <c r="BJ281" s="1106" t="n"/>
      <c r="BK281" s="1106" t="n"/>
      <c r="BL281" s="1106" t="n"/>
      <c r="BM281" s="1106" t="n"/>
      <c r="BN281" s="1106" t="n"/>
      <c r="BO281" s="1106" t="n"/>
      <c r="BP281" s="1106" t="n"/>
      <c r="BQ281" s="1106" t="n"/>
      <c r="BR281" s="1106" t="n"/>
      <c r="BS281" s="1106" t="n"/>
      <c r="BT281" s="1106" t="n"/>
      <c r="BU281" s="1106" t="n"/>
      <c r="BV281" s="1106" t="n"/>
      <c r="BW281" s="1106" t="n"/>
      <c r="BX281" s="1106" t="n"/>
      <c r="BY281" s="1106" t="n"/>
      <c r="BZ281" s="1106" t="n"/>
      <c r="CA281" s="1106" t="n"/>
      <c r="CB281" s="1106" t="n"/>
      <c r="CC281" s="1106" t="n"/>
      <c r="CD281" s="1106" t="n"/>
      <c r="CE281" s="1106" t="n"/>
      <c r="CF281" s="1106" t="n"/>
      <c r="CG281" s="1106" t="n"/>
      <c r="CH281" s="1106" t="n"/>
      <c r="CI281" s="1106" t="n"/>
      <c r="CJ281" s="1106" t="n"/>
      <c r="CK281" s="1106" t="n"/>
      <c r="CL281" s="1106" t="n"/>
      <c r="CM281" s="1106" t="n"/>
      <c r="CN281" s="1106" t="n"/>
      <c r="CO281" s="1106" t="n"/>
      <c r="CP281" s="1106" t="n"/>
      <c r="CQ281" s="1106" t="n"/>
      <c r="CR281" s="1106" t="n"/>
      <c r="CS281" s="1106" t="n"/>
      <c r="CT281" s="1106" t="n"/>
      <c r="CU281" s="1106" t="n"/>
      <c r="CV281" s="1106" t="n"/>
      <c r="CW281" s="1106" t="n"/>
      <c r="CX281" s="1106" t="n"/>
      <c r="CY281" s="1106" t="n"/>
      <c r="CZ281" s="1106" t="n"/>
      <c r="DA281" s="1106" t="n"/>
      <c r="DB281" s="1106" t="n"/>
      <c r="DC281" s="1106" t="n"/>
      <c r="DD281" s="1106" t="n"/>
      <c r="DE281" s="1106" t="n"/>
      <c r="DF281" s="1106" t="n"/>
      <c r="DG281" s="1106" t="n"/>
      <c r="DH281" s="1106" t="n"/>
      <c r="DI281" s="1106" t="n"/>
    </row>
    <row r="282" ht="13.5" customHeight="1" s="1178">
      <c r="A282" s="1106" t="n"/>
      <c r="B282" s="1106" t="n"/>
      <c r="C282" s="1106" t="n"/>
      <c r="D282" s="1106" t="n"/>
      <c r="E282" s="1106" t="n"/>
      <c r="F282" s="1106" t="n"/>
      <c r="G282" s="144" t="n"/>
      <c r="H282" s="1106" t="n"/>
      <c r="I282" s="1106" t="n"/>
      <c r="J282" s="1106" t="n"/>
      <c r="K282" s="1106" t="n"/>
      <c r="L282" s="1106" t="n"/>
      <c r="M282" s="1106" t="n"/>
      <c r="N282" s="1106" t="n"/>
      <c r="O282" s="1106" t="n"/>
      <c r="P282" s="1106" t="n"/>
      <c r="Q282" s="1106" t="n"/>
      <c r="R282" s="1106" t="n"/>
      <c r="S282" s="1106" t="n"/>
      <c r="T282" s="230" t="n"/>
      <c r="U282" s="1106" t="n"/>
      <c r="V282" s="1106" t="n"/>
      <c r="W282" s="1106" t="n"/>
      <c r="X282" s="1106" t="n"/>
      <c r="Y282" s="1106" t="n"/>
      <c r="Z282" s="1106" t="n"/>
      <c r="AA282" s="144" t="n"/>
      <c r="AB282" s="1106" t="n"/>
      <c r="AC282" s="1106" t="n"/>
      <c r="AD282" s="1106" t="n"/>
      <c r="AE282" s="1106" t="n"/>
      <c r="AF282" s="1106" t="n"/>
      <c r="AG282" s="1106" t="n"/>
      <c r="AH282" s="144" t="n"/>
      <c r="AI282" s="1106" t="n"/>
      <c r="AJ282" s="1106" t="n"/>
      <c r="AK282" s="1106" t="n"/>
      <c r="AL282" s="1106" t="n"/>
      <c r="AM282" s="1106" t="n"/>
      <c r="AN282" s="1106" t="n"/>
      <c r="AO282" s="1106" t="n"/>
      <c r="AP282" s="1106" t="n"/>
      <c r="AQ282" s="1106" t="n"/>
      <c r="AR282" s="1106" t="n"/>
      <c r="AS282" s="1106" t="n"/>
      <c r="AT282" s="1106" t="n"/>
      <c r="AU282" s="1106" t="n"/>
      <c r="AV282" s="1106" t="n"/>
      <c r="AW282" s="1106" t="n"/>
      <c r="AX282" s="1106" t="n"/>
      <c r="AY282" s="1106" t="n"/>
      <c r="AZ282" s="144" t="n"/>
      <c r="BA282" s="1106" t="n"/>
      <c r="BB282" s="1106" t="n"/>
      <c r="BC282" s="1106" t="n"/>
      <c r="BD282" s="1106" t="n"/>
      <c r="BE282" s="1106" t="n"/>
      <c r="BF282" s="1106" t="n"/>
      <c r="BG282" s="1106" t="n"/>
      <c r="BH282" s="1106" t="n"/>
      <c r="BI282" s="1106" t="n"/>
      <c r="BJ282" s="1106" t="n"/>
      <c r="BK282" s="1106" t="n"/>
      <c r="BL282" s="1106" t="n"/>
      <c r="BM282" s="1106" t="n"/>
      <c r="BN282" s="1106" t="n"/>
      <c r="BO282" s="1106" t="n"/>
      <c r="BP282" s="1106" t="n"/>
      <c r="BQ282" s="1106" t="n"/>
      <c r="BR282" s="1106" t="n"/>
      <c r="BS282" s="1106" t="n"/>
      <c r="BT282" s="1106" t="n"/>
      <c r="BU282" s="1106" t="n"/>
      <c r="BV282" s="1106" t="n"/>
      <c r="BW282" s="1106" t="n"/>
      <c r="BX282" s="1106" t="n"/>
      <c r="BY282" s="1106" t="n"/>
      <c r="BZ282" s="1106" t="n"/>
      <c r="CA282" s="1106" t="n"/>
      <c r="CB282" s="1106" t="n"/>
      <c r="CC282" s="1106" t="n"/>
      <c r="CD282" s="1106" t="n"/>
      <c r="CE282" s="1106" t="n"/>
      <c r="CF282" s="1106" t="n"/>
      <c r="CG282" s="1106" t="n"/>
      <c r="CH282" s="1106" t="n"/>
      <c r="CI282" s="1106" t="n"/>
      <c r="CJ282" s="1106" t="n"/>
      <c r="CK282" s="1106" t="n"/>
      <c r="CL282" s="1106" t="n"/>
      <c r="CM282" s="1106" t="n"/>
      <c r="CN282" s="1106" t="n"/>
      <c r="CO282" s="1106" t="n"/>
      <c r="CP282" s="1106" t="n"/>
      <c r="CQ282" s="1106" t="n"/>
      <c r="CR282" s="1106" t="n"/>
      <c r="CS282" s="1106" t="n"/>
      <c r="CT282" s="1106" t="n"/>
      <c r="CU282" s="1106" t="n"/>
      <c r="CV282" s="1106" t="n"/>
      <c r="CW282" s="1106" t="n"/>
      <c r="CX282" s="1106" t="n"/>
      <c r="CY282" s="1106" t="n"/>
      <c r="CZ282" s="1106" t="n"/>
      <c r="DA282" s="1106" t="n"/>
      <c r="DB282" s="1106" t="n"/>
      <c r="DC282" s="1106" t="n"/>
      <c r="DD282" s="1106" t="n"/>
      <c r="DE282" s="1106" t="n"/>
      <c r="DF282" s="1106" t="n"/>
      <c r="DG282" s="1106" t="n"/>
      <c r="DH282" s="1106" t="n"/>
      <c r="DI282" s="1106" t="n"/>
    </row>
    <row r="283" ht="13.5" customHeight="1" s="1178">
      <c r="A283" s="1106" t="n"/>
      <c r="B283" s="1106" t="n"/>
      <c r="C283" s="1106" t="n"/>
      <c r="D283" s="1106" t="n"/>
      <c r="E283" s="1106" t="n"/>
      <c r="F283" s="1106" t="n"/>
      <c r="G283" s="144" t="n"/>
      <c r="H283" s="1106" t="n"/>
      <c r="I283" s="1106" t="n"/>
      <c r="J283" s="1106" t="n"/>
      <c r="K283" s="1106" t="n"/>
      <c r="L283" s="1106" t="n"/>
      <c r="M283" s="1106" t="n"/>
      <c r="N283" s="1106" t="n"/>
      <c r="O283" s="1106" t="n"/>
      <c r="P283" s="1106" t="n"/>
      <c r="Q283" s="1106" t="n"/>
      <c r="R283" s="1106" t="n"/>
      <c r="S283" s="1106" t="n"/>
      <c r="T283" s="230" t="n"/>
      <c r="U283" s="1106" t="n"/>
      <c r="V283" s="1106" t="n"/>
      <c r="W283" s="1106" t="n"/>
      <c r="X283" s="1106" t="n"/>
      <c r="Y283" s="1106" t="n"/>
      <c r="Z283" s="1106" t="n"/>
      <c r="AA283" s="144" t="n"/>
      <c r="AB283" s="1106" t="n"/>
      <c r="AC283" s="1106" t="n"/>
      <c r="AD283" s="1106" t="n"/>
      <c r="AE283" s="1106" t="n"/>
      <c r="AF283" s="1106" t="n"/>
      <c r="AG283" s="1106" t="n"/>
      <c r="AH283" s="144" t="n"/>
      <c r="AI283" s="1106" t="n"/>
      <c r="AJ283" s="1106" t="n"/>
      <c r="AK283" s="1106" t="n"/>
      <c r="AL283" s="1106" t="n"/>
      <c r="AM283" s="1106" t="n"/>
      <c r="AN283" s="1106" t="n"/>
      <c r="AO283" s="1106" t="n"/>
      <c r="AP283" s="1106" t="n"/>
      <c r="AQ283" s="1106" t="n"/>
      <c r="AR283" s="1106" t="n"/>
      <c r="AS283" s="1106" t="n"/>
      <c r="AT283" s="1106" t="n"/>
      <c r="AU283" s="1106" t="n"/>
      <c r="AV283" s="1106" t="n"/>
      <c r="AW283" s="1106" t="n"/>
      <c r="AX283" s="1106" t="n"/>
      <c r="AY283" s="1106" t="n"/>
      <c r="AZ283" s="144" t="n"/>
      <c r="BA283" s="1106" t="n"/>
      <c r="BB283" s="1106" t="n"/>
      <c r="BC283" s="1106" t="n"/>
      <c r="BD283" s="1106" t="n"/>
      <c r="BE283" s="1106" t="n"/>
      <c r="BF283" s="1106" t="n"/>
      <c r="BG283" s="1106" t="n"/>
      <c r="BH283" s="1106" t="n"/>
      <c r="BI283" s="1106" t="n"/>
      <c r="BJ283" s="1106" t="n"/>
      <c r="BK283" s="1106" t="n"/>
      <c r="BL283" s="1106" t="n"/>
      <c r="BM283" s="1106" t="n"/>
      <c r="BN283" s="1106" t="n"/>
      <c r="BO283" s="1106" t="n"/>
      <c r="BP283" s="1106" t="n"/>
      <c r="BQ283" s="1106" t="n"/>
      <c r="BR283" s="1106" t="n"/>
      <c r="BS283" s="1106" t="n"/>
      <c r="BT283" s="1106" t="n"/>
      <c r="BU283" s="1106" t="n"/>
      <c r="BV283" s="1106" t="n"/>
      <c r="BW283" s="1106" t="n"/>
      <c r="BX283" s="1106" t="n"/>
      <c r="BY283" s="1106" t="n"/>
      <c r="BZ283" s="1106" t="n"/>
      <c r="CA283" s="1106" t="n"/>
      <c r="CB283" s="1106" t="n"/>
      <c r="CC283" s="1106" t="n"/>
      <c r="CD283" s="1106" t="n"/>
      <c r="CE283" s="1106" t="n"/>
      <c r="CF283" s="1106" t="n"/>
      <c r="CG283" s="1106" t="n"/>
      <c r="CH283" s="1106" t="n"/>
      <c r="CI283" s="1106" t="n"/>
      <c r="CJ283" s="1106" t="n"/>
      <c r="CK283" s="1106" t="n"/>
      <c r="CL283" s="1106" t="n"/>
      <c r="CM283" s="1106" t="n"/>
      <c r="CN283" s="1106" t="n"/>
      <c r="CO283" s="1106" t="n"/>
      <c r="CP283" s="1106" t="n"/>
      <c r="CQ283" s="1106" t="n"/>
      <c r="CR283" s="1106" t="n"/>
      <c r="CS283" s="1106" t="n"/>
      <c r="CT283" s="1106" t="n"/>
      <c r="CU283" s="1106" t="n"/>
      <c r="CV283" s="1106" t="n"/>
      <c r="CW283" s="1106" t="n"/>
      <c r="CX283" s="1106" t="n"/>
      <c r="CY283" s="1106" t="n"/>
      <c r="CZ283" s="1106" t="n"/>
      <c r="DA283" s="1106" t="n"/>
      <c r="DB283" s="1106" t="n"/>
      <c r="DC283" s="1106" t="n"/>
      <c r="DD283" s="1106" t="n"/>
      <c r="DE283" s="1106" t="n"/>
      <c r="DF283" s="1106" t="n"/>
      <c r="DG283" s="1106" t="n"/>
      <c r="DH283" s="1106" t="n"/>
      <c r="DI283" s="1106" t="n"/>
    </row>
    <row r="284" ht="13.5" customHeight="1" s="1178">
      <c r="A284" s="1106" t="n"/>
      <c r="B284" s="1106" t="n"/>
      <c r="C284" s="1106" t="n"/>
      <c r="D284" s="1106" t="n"/>
      <c r="E284" s="1106" t="n"/>
      <c r="F284" s="1106" t="n"/>
      <c r="G284" s="144" t="n"/>
      <c r="H284" s="1106" t="n"/>
      <c r="I284" s="1106" t="n"/>
      <c r="J284" s="1106" t="n"/>
      <c r="K284" s="1106" t="n"/>
      <c r="L284" s="1106" t="n"/>
      <c r="M284" s="1106" t="n"/>
      <c r="N284" s="1106" t="n"/>
      <c r="O284" s="1106" t="n"/>
      <c r="P284" s="1106" t="n"/>
      <c r="Q284" s="1106" t="n"/>
      <c r="R284" s="1106" t="n"/>
      <c r="S284" s="1106" t="n"/>
      <c r="T284" s="230" t="n"/>
      <c r="U284" s="1106" t="n"/>
      <c r="V284" s="1106" t="n"/>
      <c r="W284" s="1106" t="n"/>
      <c r="X284" s="1106" t="n"/>
      <c r="Y284" s="1106" t="n"/>
      <c r="Z284" s="1106" t="n"/>
      <c r="AA284" s="144" t="n"/>
      <c r="AB284" s="1106" t="n"/>
      <c r="AC284" s="1106" t="n"/>
      <c r="AD284" s="1106" t="n"/>
      <c r="AE284" s="1106" t="n"/>
      <c r="AF284" s="1106" t="n"/>
      <c r="AG284" s="1106" t="n"/>
      <c r="AH284" s="144" t="n"/>
      <c r="AI284" s="1106" t="n"/>
      <c r="AJ284" s="1106" t="n"/>
      <c r="AK284" s="1106" t="n"/>
      <c r="AL284" s="1106" t="n"/>
      <c r="AM284" s="1106" t="n"/>
      <c r="AN284" s="1106" t="n"/>
      <c r="AO284" s="1106" t="n"/>
      <c r="AP284" s="1106" t="n"/>
      <c r="AQ284" s="1106" t="n"/>
      <c r="AR284" s="1106" t="n"/>
      <c r="AS284" s="1106" t="n"/>
      <c r="AT284" s="1106" t="n"/>
      <c r="AU284" s="1106" t="n"/>
      <c r="AV284" s="1106" t="n"/>
      <c r="AW284" s="1106" t="n"/>
      <c r="AX284" s="1106" t="n"/>
      <c r="AY284" s="1106" t="n"/>
      <c r="AZ284" s="144" t="n"/>
      <c r="BA284" s="1106" t="n"/>
      <c r="BB284" s="1106" t="n"/>
      <c r="BC284" s="1106" t="n"/>
      <c r="BD284" s="1106" t="n"/>
      <c r="BE284" s="1106" t="n"/>
      <c r="BF284" s="1106" t="n"/>
      <c r="BG284" s="1106" t="n"/>
      <c r="BH284" s="1106" t="n"/>
      <c r="BI284" s="1106" t="n"/>
      <c r="BJ284" s="1106" t="n"/>
      <c r="BK284" s="1106" t="n"/>
      <c r="BL284" s="1106" t="n"/>
      <c r="BM284" s="1106" t="n"/>
      <c r="BN284" s="1106" t="n"/>
      <c r="BO284" s="1106" t="n"/>
      <c r="BP284" s="1106" t="n"/>
      <c r="BQ284" s="1106" t="n"/>
      <c r="BR284" s="1106" t="n"/>
      <c r="BS284" s="1106" t="n"/>
      <c r="BT284" s="1106" t="n"/>
      <c r="BU284" s="1106" t="n"/>
      <c r="BV284" s="1106" t="n"/>
      <c r="BW284" s="1106" t="n"/>
      <c r="BX284" s="1106" t="n"/>
      <c r="BY284" s="1106" t="n"/>
      <c r="BZ284" s="1106" t="n"/>
      <c r="CA284" s="1106" t="n"/>
      <c r="CB284" s="1106" t="n"/>
      <c r="CC284" s="1106" t="n"/>
      <c r="CD284" s="1106" t="n"/>
      <c r="CE284" s="1106" t="n"/>
      <c r="CF284" s="1106" t="n"/>
      <c r="CG284" s="1106" t="n"/>
      <c r="CH284" s="1106" t="n"/>
      <c r="CI284" s="1106" t="n"/>
      <c r="CJ284" s="1106" t="n"/>
      <c r="CK284" s="1106" t="n"/>
      <c r="CL284" s="1106" t="n"/>
      <c r="CM284" s="1106" t="n"/>
      <c r="CN284" s="1106" t="n"/>
      <c r="CO284" s="1106" t="n"/>
      <c r="CP284" s="1106" t="n"/>
      <c r="CQ284" s="1106" t="n"/>
      <c r="CR284" s="1106" t="n"/>
      <c r="CS284" s="1106" t="n"/>
      <c r="CT284" s="1106" t="n"/>
      <c r="CU284" s="1106" t="n"/>
      <c r="CV284" s="1106" t="n"/>
      <c r="CW284" s="1106" t="n"/>
      <c r="CX284" s="1106" t="n"/>
      <c r="CY284" s="1106" t="n"/>
      <c r="CZ284" s="1106" t="n"/>
      <c r="DA284" s="1106" t="n"/>
      <c r="DB284" s="1106" t="n"/>
      <c r="DC284" s="1106" t="n"/>
      <c r="DD284" s="1106" t="n"/>
      <c r="DE284" s="1106" t="n"/>
      <c r="DF284" s="1106" t="n"/>
      <c r="DG284" s="1106" t="n"/>
      <c r="DH284" s="1106" t="n"/>
      <c r="DI284" s="1106" t="n"/>
    </row>
    <row r="285" ht="13.5" customHeight="1" s="1178">
      <c r="A285" s="1106" t="n"/>
      <c r="B285" s="1106" t="n"/>
      <c r="C285" s="1106" t="n"/>
      <c r="D285" s="1106" t="n"/>
      <c r="E285" s="1106" t="n"/>
      <c r="F285" s="1106" t="n"/>
      <c r="G285" s="144" t="n"/>
      <c r="H285" s="1106" t="n"/>
      <c r="I285" s="1106" t="n"/>
      <c r="J285" s="1106" t="n"/>
      <c r="K285" s="1106" t="n"/>
      <c r="L285" s="1106" t="n"/>
      <c r="M285" s="1106" t="n"/>
      <c r="N285" s="1106" t="n"/>
      <c r="O285" s="1106" t="n"/>
      <c r="P285" s="1106" t="n"/>
      <c r="Q285" s="1106" t="n"/>
      <c r="R285" s="1106" t="n"/>
      <c r="S285" s="1106" t="n"/>
      <c r="T285" s="230" t="n"/>
      <c r="U285" s="1106" t="n"/>
      <c r="V285" s="1106" t="n"/>
      <c r="W285" s="1106" t="n"/>
      <c r="X285" s="1106" t="n"/>
      <c r="Y285" s="1106" t="n"/>
      <c r="Z285" s="1106" t="n"/>
      <c r="AA285" s="144" t="n"/>
      <c r="AB285" s="1106" t="n"/>
      <c r="AC285" s="1106" t="n"/>
      <c r="AD285" s="1106" t="n"/>
      <c r="AE285" s="1106" t="n"/>
      <c r="AF285" s="1106" t="n"/>
      <c r="AG285" s="1106" t="n"/>
      <c r="AH285" s="144" t="n"/>
      <c r="AI285" s="1106" t="n"/>
      <c r="AJ285" s="1106" t="n"/>
      <c r="AK285" s="1106" t="n"/>
      <c r="AL285" s="1106" t="n"/>
      <c r="AM285" s="1106" t="n"/>
      <c r="AN285" s="1106" t="n"/>
      <c r="AO285" s="1106" t="n"/>
      <c r="AP285" s="1106" t="n"/>
      <c r="AQ285" s="1106" t="n"/>
      <c r="AR285" s="1106" t="n"/>
      <c r="AS285" s="1106" t="n"/>
      <c r="AT285" s="1106" t="n"/>
      <c r="AU285" s="1106" t="n"/>
      <c r="AV285" s="1106" t="n"/>
      <c r="AW285" s="1106" t="n"/>
      <c r="AX285" s="1106" t="n"/>
      <c r="AY285" s="1106" t="n"/>
      <c r="AZ285" s="144" t="n"/>
      <c r="BA285" s="1106" t="n"/>
      <c r="BB285" s="1106" t="n"/>
      <c r="BC285" s="1106" t="n"/>
      <c r="BD285" s="1106" t="n"/>
      <c r="BE285" s="1106" t="n"/>
      <c r="BF285" s="1106" t="n"/>
      <c r="BG285" s="1106" t="n"/>
      <c r="BH285" s="1106" t="n"/>
      <c r="BI285" s="1106" t="n"/>
      <c r="BJ285" s="1106" t="n"/>
      <c r="BK285" s="1106" t="n"/>
      <c r="BL285" s="1106" t="n"/>
      <c r="BM285" s="1106" t="n"/>
      <c r="BN285" s="1106" t="n"/>
      <c r="BO285" s="1106" t="n"/>
      <c r="BP285" s="1106" t="n"/>
      <c r="BQ285" s="1106" t="n"/>
      <c r="BR285" s="1106" t="n"/>
      <c r="BS285" s="1106" t="n"/>
      <c r="BT285" s="1106" t="n"/>
      <c r="BU285" s="1106" t="n"/>
      <c r="BV285" s="1106" t="n"/>
      <c r="BW285" s="1106" t="n"/>
      <c r="BX285" s="1106" t="n"/>
      <c r="BY285" s="1106" t="n"/>
      <c r="BZ285" s="1106" t="n"/>
      <c r="CA285" s="1106" t="n"/>
      <c r="CB285" s="1106" t="n"/>
      <c r="CC285" s="1106" t="n"/>
      <c r="CD285" s="1106" t="n"/>
      <c r="CE285" s="1106" t="n"/>
      <c r="CF285" s="1106" t="n"/>
      <c r="CG285" s="1106" t="n"/>
      <c r="CH285" s="1106" t="n"/>
      <c r="CI285" s="1106" t="n"/>
      <c r="CJ285" s="1106" t="n"/>
      <c r="CK285" s="1106" t="n"/>
      <c r="CL285" s="1106" t="n"/>
      <c r="CM285" s="1106" t="n"/>
      <c r="CN285" s="1106" t="n"/>
      <c r="CO285" s="1106" t="n"/>
      <c r="CP285" s="1106" t="n"/>
      <c r="CQ285" s="1106" t="n"/>
      <c r="CR285" s="1106" t="n"/>
      <c r="CS285" s="1106" t="n"/>
      <c r="CT285" s="1106" t="n"/>
      <c r="CU285" s="1106" t="n"/>
      <c r="CV285" s="1106" t="n"/>
      <c r="CW285" s="1106" t="n"/>
      <c r="CX285" s="1106" t="n"/>
      <c r="CY285" s="1106" t="n"/>
      <c r="CZ285" s="1106" t="n"/>
      <c r="DA285" s="1106" t="n"/>
      <c r="DB285" s="1106" t="n"/>
      <c r="DC285" s="1106" t="n"/>
      <c r="DD285" s="1106" t="n"/>
      <c r="DE285" s="1106" t="n"/>
      <c r="DF285" s="1106" t="n"/>
      <c r="DG285" s="1106" t="n"/>
      <c r="DH285" s="1106" t="n"/>
      <c r="DI285" s="1106" t="n"/>
    </row>
    <row r="286" ht="13.5" customHeight="1" s="1178">
      <c r="A286" s="1106" t="n"/>
      <c r="B286" s="1106" t="n"/>
      <c r="C286" s="1106" t="n"/>
      <c r="D286" s="1106" t="n"/>
      <c r="E286" s="1106" t="n"/>
      <c r="F286" s="1106" t="n"/>
      <c r="G286" s="144" t="n"/>
      <c r="H286" s="1106" t="n"/>
      <c r="I286" s="1106" t="n"/>
      <c r="J286" s="1106" t="n"/>
      <c r="K286" s="1106" t="n"/>
      <c r="L286" s="1106" t="n"/>
      <c r="M286" s="1106" t="n"/>
      <c r="N286" s="1106" t="n"/>
      <c r="O286" s="1106" t="n"/>
      <c r="P286" s="1106" t="n"/>
      <c r="Q286" s="1106" t="n"/>
      <c r="R286" s="1106" t="n"/>
      <c r="S286" s="1106" t="n"/>
      <c r="T286" s="230" t="n"/>
      <c r="U286" s="1106" t="n"/>
      <c r="V286" s="1106" t="n"/>
      <c r="W286" s="1106" t="n"/>
      <c r="X286" s="1106" t="n"/>
      <c r="Y286" s="1106" t="n"/>
      <c r="Z286" s="1106" t="n"/>
      <c r="AA286" s="144" t="n"/>
      <c r="AB286" s="1106" t="n"/>
      <c r="AC286" s="1106" t="n"/>
      <c r="AD286" s="1106" t="n"/>
      <c r="AE286" s="1106" t="n"/>
      <c r="AF286" s="1106" t="n"/>
      <c r="AG286" s="1106" t="n"/>
      <c r="AH286" s="144" t="n"/>
      <c r="AI286" s="1106" t="n"/>
      <c r="AJ286" s="1106" t="n"/>
      <c r="AK286" s="1106" t="n"/>
      <c r="AL286" s="1106" t="n"/>
      <c r="AM286" s="1106" t="n"/>
      <c r="AN286" s="1106" t="n"/>
      <c r="AO286" s="1106" t="n"/>
      <c r="AP286" s="1106" t="n"/>
      <c r="AQ286" s="1106" t="n"/>
      <c r="AR286" s="1106" t="n"/>
      <c r="AS286" s="1106" t="n"/>
      <c r="AT286" s="1106" t="n"/>
      <c r="AU286" s="1106" t="n"/>
      <c r="AV286" s="1106" t="n"/>
      <c r="AW286" s="1106" t="n"/>
      <c r="AX286" s="1106" t="n"/>
      <c r="AY286" s="1106" t="n"/>
      <c r="AZ286" s="144" t="n"/>
      <c r="BA286" s="1106" t="n"/>
      <c r="BB286" s="1106" t="n"/>
      <c r="BC286" s="1106" t="n"/>
      <c r="BD286" s="1106" t="n"/>
      <c r="BE286" s="1106" t="n"/>
      <c r="BF286" s="1106" t="n"/>
      <c r="BG286" s="1106" t="n"/>
      <c r="BH286" s="1106" t="n"/>
      <c r="BI286" s="1106" t="n"/>
      <c r="BJ286" s="1106" t="n"/>
      <c r="BK286" s="1106" t="n"/>
      <c r="BL286" s="1106" t="n"/>
      <c r="BM286" s="1106" t="n"/>
      <c r="BN286" s="1106" t="n"/>
      <c r="BO286" s="1106" t="n"/>
      <c r="BP286" s="1106" t="n"/>
      <c r="BQ286" s="1106" t="n"/>
      <c r="BR286" s="1106" t="n"/>
      <c r="BS286" s="1106" t="n"/>
      <c r="BT286" s="1106" t="n"/>
      <c r="BU286" s="1106" t="n"/>
      <c r="BV286" s="1106" t="n"/>
      <c r="BW286" s="1106" t="n"/>
      <c r="BX286" s="1106" t="n"/>
      <c r="BY286" s="1106" t="n"/>
      <c r="BZ286" s="1106" t="n"/>
      <c r="CA286" s="1106" t="n"/>
      <c r="CB286" s="1106" t="n"/>
      <c r="CC286" s="1106" t="n"/>
      <c r="CD286" s="1106" t="n"/>
      <c r="CE286" s="1106" t="n"/>
      <c r="CF286" s="1106" t="n"/>
      <c r="CG286" s="1106" t="n"/>
      <c r="CH286" s="1106" t="n"/>
      <c r="CI286" s="1106" t="n"/>
      <c r="CJ286" s="1106" t="n"/>
      <c r="CK286" s="1106" t="n"/>
      <c r="CL286" s="1106" t="n"/>
      <c r="CM286" s="1106" t="n"/>
      <c r="CN286" s="1106" t="n"/>
      <c r="CO286" s="1106" t="n"/>
      <c r="CP286" s="1106" t="n"/>
      <c r="CQ286" s="1106" t="n"/>
      <c r="CR286" s="1106" t="n"/>
      <c r="CS286" s="1106" t="n"/>
      <c r="CT286" s="1106" t="n"/>
      <c r="CU286" s="1106" t="n"/>
      <c r="CV286" s="1106" t="n"/>
      <c r="CW286" s="1106" t="n"/>
      <c r="CX286" s="1106" t="n"/>
      <c r="CY286" s="1106" t="n"/>
      <c r="CZ286" s="1106" t="n"/>
      <c r="DA286" s="1106" t="n"/>
      <c r="DB286" s="1106" t="n"/>
      <c r="DC286" s="1106" t="n"/>
      <c r="DD286" s="1106" t="n"/>
      <c r="DE286" s="1106" t="n"/>
      <c r="DF286" s="1106" t="n"/>
      <c r="DG286" s="1106" t="n"/>
      <c r="DH286" s="1106" t="n"/>
      <c r="DI286" s="1106" t="n"/>
    </row>
    <row r="287" ht="13.5" customHeight="1" s="1178">
      <c r="A287" s="1106" t="n"/>
      <c r="B287" s="1106" t="n"/>
      <c r="C287" s="1106" t="n"/>
      <c r="D287" s="1106" t="n"/>
      <c r="E287" s="1106" t="n"/>
      <c r="F287" s="1106" t="n"/>
      <c r="G287" s="144" t="n"/>
      <c r="H287" s="1106" t="n"/>
      <c r="I287" s="1106" t="n"/>
      <c r="J287" s="1106" t="n"/>
      <c r="K287" s="1106" t="n"/>
      <c r="L287" s="1106" t="n"/>
      <c r="M287" s="1106" t="n"/>
      <c r="N287" s="1106" t="n"/>
      <c r="O287" s="1106" t="n"/>
      <c r="P287" s="1106" t="n"/>
      <c r="Q287" s="1106" t="n"/>
      <c r="R287" s="1106" t="n"/>
      <c r="S287" s="1106" t="n"/>
      <c r="T287" s="230" t="n"/>
      <c r="U287" s="1106" t="n"/>
      <c r="V287" s="1106" t="n"/>
      <c r="W287" s="1106" t="n"/>
      <c r="X287" s="1106" t="n"/>
      <c r="Y287" s="1106" t="n"/>
      <c r="Z287" s="1106" t="n"/>
      <c r="AA287" s="144" t="n"/>
      <c r="AB287" s="1106" t="n"/>
      <c r="AC287" s="1106" t="n"/>
      <c r="AD287" s="1106" t="n"/>
      <c r="AE287" s="1106" t="n"/>
      <c r="AF287" s="1106" t="n"/>
      <c r="AG287" s="1106" t="n"/>
      <c r="AH287" s="144" t="n"/>
      <c r="AI287" s="1106" t="n"/>
      <c r="AJ287" s="1106" t="n"/>
      <c r="AK287" s="1106" t="n"/>
      <c r="AL287" s="1106" t="n"/>
      <c r="AM287" s="1106" t="n"/>
      <c r="AN287" s="1106" t="n"/>
      <c r="AO287" s="1106" t="n"/>
      <c r="AP287" s="1106" t="n"/>
      <c r="AQ287" s="1106" t="n"/>
      <c r="AR287" s="1106" t="n"/>
      <c r="AS287" s="1106" t="n"/>
      <c r="AT287" s="1106" t="n"/>
      <c r="AU287" s="1106" t="n"/>
      <c r="AV287" s="1106" t="n"/>
      <c r="AW287" s="1106" t="n"/>
      <c r="AX287" s="1106" t="n"/>
      <c r="AY287" s="1106" t="n"/>
      <c r="AZ287" s="144" t="n"/>
      <c r="BA287" s="1106" t="n"/>
      <c r="BB287" s="1106" t="n"/>
      <c r="BC287" s="1106" t="n"/>
      <c r="BD287" s="1106" t="n"/>
      <c r="BE287" s="1106" t="n"/>
      <c r="BF287" s="1106" t="n"/>
      <c r="BG287" s="1106" t="n"/>
      <c r="BH287" s="1106" t="n"/>
      <c r="BI287" s="1106" t="n"/>
      <c r="BJ287" s="1106" t="n"/>
      <c r="BK287" s="1106" t="n"/>
      <c r="BL287" s="1106" t="n"/>
      <c r="BM287" s="1106" t="n"/>
      <c r="BN287" s="1106" t="n"/>
      <c r="BO287" s="1106" t="n"/>
      <c r="BP287" s="1106" t="n"/>
      <c r="BQ287" s="1106" t="n"/>
      <c r="BR287" s="1106" t="n"/>
      <c r="BS287" s="1106" t="n"/>
      <c r="BT287" s="1106" t="n"/>
      <c r="BU287" s="1106" t="n"/>
      <c r="BV287" s="1106" t="n"/>
      <c r="BW287" s="1106" t="n"/>
      <c r="BX287" s="1106" t="n"/>
      <c r="BY287" s="1106" t="n"/>
      <c r="BZ287" s="1106" t="n"/>
      <c r="CA287" s="1106" t="n"/>
      <c r="CB287" s="1106" t="n"/>
      <c r="CC287" s="1106" t="n"/>
      <c r="CD287" s="1106" t="n"/>
      <c r="CE287" s="1106" t="n"/>
      <c r="CF287" s="1106" t="n"/>
      <c r="CG287" s="1106" t="n"/>
      <c r="CH287" s="1106" t="n"/>
      <c r="CI287" s="1106" t="n"/>
      <c r="CJ287" s="1106" t="n"/>
      <c r="CK287" s="1106" t="n"/>
      <c r="CL287" s="1106" t="n"/>
      <c r="CM287" s="1106" t="n"/>
      <c r="CN287" s="1106" t="n"/>
      <c r="CO287" s="1106" t="n"/>
      <c r="CP287" s="1106" t="n"/>
      <c r="CQ287" s="1106" t="n"/>
      <c r="CR287" s="1106" t="n"/>
      <c r="CS287" s="1106" t="n"/>
      <c r="CT287" s="1106" t="n"/>
      <c r="CU287" s="1106" t="n"/>
      <c r="CV287" s="1106" t="n"/>
      <c r="CW287" s="1106" t="n"/>
      <c r="CX287" s="1106" t="n"/>
      <c r="CY287" s="1106" t="n"/>
      <c r="CZ287" s="1106" t="n"/>
      <c r="DA287" s="1106" t="n"/>
      <c r="DB287" s="1106" t="n"/>
      <c r="DC287" s="1106" t="n"/>
      <c r="DD287" s="1106" t="n"/>
      <c r="DE287" s="1106" t="n"/>
      <c r="DF287" s="1106" t="n"/>
      <c r="DG287" s="1106" t="n"/>
      <c r="DH287" s="1106" t="n"/>
      <c r="DI287" s="1106" t="n"/>
    </row>
    <row r="288" ht="13.5" customHeight="1" s="1178">
      <c r="A288" s="1106" t="n"/>
      <c r="B288" s="1106" t="n"/>
      <c r="C288" s="1106" t="n"/>
      <c r="D288" s="1106" t="n"/>
      <c r="E288" s="1106" t="n"/>
      <c r="F288" s="1106" t="n"/>
      <c r="G288" s="144" t="n"/>
      <c r="H288" s="1106" t="n"/>
      <c r="I288" s="1106" t="n"/>
      <c r="J288" s="1106" t="n"/>
      <c r="K288" s="1106" t="n"/>
      <c r="L288" s="1106" t="n"/>
      <c r="M288" s="1106" t="n"/>
      <c r="N288" s="1106" t="n"/>
      <c r="O288" s="1106" t="n"/>
      <c r="P288" s="1106" t="n"/>
      <c r="Q288" s="1106" t="n"/>
      <c r="R288" s="1106" t="n"/>
      <c r="S288" s="1106" t="n"/>
      <c r="T288" s="230" t="n"/>
      <c r="U288" s="1106" t="n"/>
      <c r="V288" s="1106" t="n"/>
      <c r="W288" s="1106" t="n"/>
      <c r="X288" s="1106" t="n"/>
      <c r="Y288" s="1106" t="n"/>
      <c r="Z288" s="1106" t="n"/>
      <c r="AA288" s="144" t="n"/>
      <c r="AB288" s="1106" t="n"/>
      <c r="AC288" s="1106" t="n"/>
      <c r="AD288" s="1106" t="n"/>
      <c r="AE288" s="1106" t="n"/>
      <c r="AF288" s="1106" t="n"/>
      <c r="AG288" s="1106" t="n"/>
      <c r="AH288" s="144" t="n"/>
      <c r="AI288" s="1106" t="n"/>
      <c r="AJ288" s="1106" t="n"/>
      <c r="AK288" s="1106" t="n"/>
      <c r="AL288" s="1106" t="n"/>
      <c r="AM288" s="1106" t="n"/>
      <c r="AN288" s="1106" t="n"/>
      <c r="AO288" s="1106" t="n"/>
      <c r="AP288" s="1106" t="n"/>
      <c r="AQ288" s="1106" t="n"/>
      <c r="AR288" s="1106" t="n"/>
      <c r="AS288" s="1106" t="n"/>
      <c r="AT288" s="1106" t="n"/>
      <c r="AU288" s="1106" t="n"/>
      <c r="AV288" s="1106" t="n"/>
      <c r="AW288" s="1106" t="n"/>
      <c r="AX288" s="1106" t="n"/>
      <c r="AY288" s="1106" t="n"/>
      <c r="AZ288" s="144" t="n"/>
      <c r="BA288" s="1106" t="n"/>
      <c r="BB288" s="1106" t="n"/>
      <c r="BC288" s="1106" t="n"/>
      <c r="BD288" s="1106" t="n"/>
      <c r="BE288" s="1106" t="n"/>
      <c r="BF288" s="1106" t="n"/>
      <c r="BG288" s="1106" t="n"/>
      <c r="BH288" s="1106" t="n"/>
      <c r="BI288" s="1106" t="n"/>
      <c r="BJ288" s="1106" t="n"/>
      <c r="BK288" s="1106" t="n"/>
      <c r="BL288" s="1106" t="n"/>
      <c r="BM288" s="1106" t="n"/>
      <c r="BN288" s="1106" t="n"/>
      <c r="BO288" s="1106" t="n"/>
      <c r="BP288" s="1106" t="n"/>
      <c r="BQ288" s="1106" t="n"/>
      <c r="BR288" s="1106" t="n"/>
      <c r="BS288" s="1106" t="n"/>
      <c r="BT288" s="1106" t="n"/>
      <c r="BU288" s="1106" t="n"/>
      <c r="BV288" s="1106" t="n"/>
      <c r="BW288" s="1106" t="n"/>
      <c r="BX288" s="1106" t="n"/>
      <c r="BY288" s="1106" t="n"/>
      <c r="BZ288" s="1106" t="n"/>
      <c r="CA288" s="1106" t="n"/>
      <c r="CB288" s="1106" t="n"/>
      <c r="CC288" s="1106" t="n"/>
      <c r="CD288" s="1106" t="n"/>
      <c r="CE288" s="1106" t="n"/>
      <c r="CF288" s="1106" t="n"/>
      <c r="CG288" s="1106" t="n"/>
      <c r="CH288" s="1106" t="n"/>
      <c r="CI288" s="1106" t="n"/>
      <c r="CJ288" s="1106" t="n"/>
      <c r="CK288" s="1106" t="n"/>
      <c r="CL288" s="1106" t="n"/>
      <c r="CM288" s="1106" t="n"/>
      <c r="CN288" s="1106" t="n"/>
      <c r="CO288" s="1106" t="n"/>
      <c r="CP288" s="1106" t="n"/>
      <c r="CQ288" s="1106" t="n"/>
      <c r="CR288" s="1106" t="n"/>
      <c r="CS288" s="1106" t="n"/>
      <c r="CT288" s="1106" t="n"/>
      <c r="CU288" s="1106" t="n"/>
      <c r="CV288" s="1106" t="n"/>
      <c r="CW288" s="1106" t="n"/>
      <c r="CX288" s="1106" t="n"/>
      <c r="CY288" s="1106" t="n"/>
      <c r="CZ288" s="1106" t="n"/>
      <c r="DA288" s="1106" t="n"/>
      <c r="DB288" s="1106" t="n"/>
      <c r="DC288" s="1106" t="n"/>
      <c r="DD288" s="1106" t="n"/>
      <c r="DE288" s="1106" t="n"/>
      <c r="DF288" s="1106" t="n"/>
      <c r="DG288" s="1106" t="n"/>
      <c r="DH288" s="1106" t="n"/>
      <c r="DI288" s="1106" t="n"/>
    </row>
    <row r="289" ht="13.5" customHeight="1" s="1178">
      <c r="A289" s="1106" t="n"/>
      <c r="B289" s="1106" t="n"/>
      <c r="C289" s="1106" t="n"/>
      <c r="D289" s="1106" t="n"/>
      <c r="E289" s="1106" t="n"/>
      <c r="F289" s="1106" t="n"/>
      <c r="G289" s="144" t="n"/>
      <c r="H289" s="1106" t="n"/>
      <c r="I289" s="1106" t="n"/>
      <c r="J289" s="1106" t="n"/>
      <c r="K289" s="1106" t="n"/>
      <c r="L289" s="1106" t="n"/>
      <c r="M289" s="1106" t="n"/>
      <c r="N289" s="1106" t="n"/>
      <c r="O289" s="1106" t="n"/>
      <c r="P289" s="1106" t="n"/>
      <c r="Q289" s="1106" t="n"/>
      <c r="R289" s="1106" t="n"/>
      <c r="S289" s="1106" t="n"/>
      <c r="T289" s="230" t="n"/>
      <c r="U289" s="1106" t="n"/>
      <c r="V289" s="1106" t="n"/>
      <c r="W289" s="1106" t="n"/>
      <c r="X289" s="1106" t="n"/>
      <c r="Y289" s="1106" t="n"/>
      <c r="Z289" s="1106" t="n"/>
      <c r="AA289" s="144" t="n"/>
      <c r="AB289" s="1106" t="n"/>
      <c r="AC289" s="1106" t="n"/>
      <c r="AD289" s="1106" t="n"/>
      <c r="AE289" s="1106" t="n"/>
      <c r="AF289" s="1106" t="n"/>
      <c r="AG289" s="1106" t="n"/>
      <c r="AH289" s="144" t="n"/>
      <c r="AI289" s="1106" t="n"/>
      <c r="AJ289" s="1106" t="n"/>
      <c r="AK289" s="1106" t="n"/>
      <c r="AL289" s="1106" t="n"/>
      <c r="AM289" s="1106" t="n"/>
      <c r="AN289" s="1106" t="n"/>
      <c r="AO289" s="1106" t="n"/>
      <c r="AP289" s="1106" t="n"/>
      <c r="AQ289" s="1106" t="n"/>
      <c r="AR289" s="1106" t="n"/>
      <c r="AS289" s="1106" t="n"/>
      <c r="AT289" s="1106" t="n"/>
      <c r="AU289" s="1106" t="n"/>
      <c r="AV289" s="1106" t="n"/>
      <c r="AW289" s="1106" t="n"/>
      <c r="AX289" s="1106" t="n"/>
      <c r="AY289" s="1106" t="n"/>
      <c r="AZ289" s="144" t="n"/>
      <c r="BA289" s="1106" t="n"/>
      <c r="BB289" s="1106" t="n"/>
      <c r="BC289" s="1106" t="n"/>
      <c r="BD289" s="1106" t="n"/>
      <c r="BE289" s="1106" t="n"/>
      <c r="BF289" s="1106" t="n"/>
      <c r="BG289" s="1106" t="n"/>
      <c r="BH289" s="1106" t="n"/>
      <c r="BI289" s="1106" t="n"/>
      <c r="BJ289" s="1106" t="n"/>
      <c r="BK289" s="1106" t="n"/>
      <c r="BL289" s="1106" t="n"/>
      <c r="BM289" s="1106" t="n"/>
      <c r="BN289" s="1106" t="n"/>
      <c r="BO289" s="1106" t="n"/>
      <c r="BP289" s="1106" t="n"/>
      <c r="BQ289" s="1106" t="n"/>
      <c r="BR289" s="1106" t="n"/>
      <c r="BS289" s="1106" t="n"/>
      <c r="BT289" s="1106" t="n"/>
      <c r="BU289" s="1106" t="n"/>
      <c r="BV289" s="1106" t="n"/>
      <c r="BW289" s="1106" t="n"/>
      <c r="BX289" s="1106" t="n"/>
      <c r="BY289" s="1106" t="n"/>
      <c r="BZ289" s="1106" t="n"/>
      <c r="CA289" s="1106" t="n"/>
      <c r="CB289" s="1106" t="n"/>
      <c r="CC289" s="1106" t="n"/>
      <c r="CD289" s="1106" t="n"/>
      <c r="CE289" s="1106" t="n"/>
      <c r="CF289" s="1106" t="n"/>
      <c r="CG289" s="1106" t="n"/>
      <c r="CH289" s="1106" t="n"/>
      <c r="CI289" s="1106" t="n"/>
      <c r="CJ289" s="1106" t="n"/>
      <c r="CK289" s="1106" t="n"/>
      <c r="CL289" s="1106" t="n"/>
      <c r="CM289" s="1106" t="n"/>
      <c r="CN289" s="1106" t="n"/>
      <c r="CO289" s="1106" t="n"/>
      <c r="CP289" s="1106" t="n"/>
      <c r="CQ289" s="1106" t="n"/>
      <c r="CR289" s="1106" t="n"/>
      <c r="CS289" s="1106" t="n"/>
      <c r="CT289" s="1106" t="n"/>
      <c r="CU289" s="1106" t="n"/>
      <c r="CV289" s="1106" t="n"/>
      <c r="CW289" s="1106" t="n"/>
      <c r="CX289" s="1106" t="n"/>
      <c r="CY289" s="1106" t="n"/>
      <c r="CZ289" s="1106" t="n"/>
      <c r="DA289" s="1106" t="n"/>
      <c r="DB289" s="1106" t="n"/>
      <c r="DC289" s="1106" t="n"/>
      <c r="DD289" s="1106" t="n"/>
      <c r="DE289" s="1106" t="n"/>
      <c r="DF289" s="1106" t="n"/>
      <c r="DG289" s="1106" t="n"/>
      <c r="DH289" s="1106" t="n"/>
      <c r="DI289" s="1106" t="n"/>
    </row>
    <row r="290" ht="13.5" customHeight="1" s="1178">
      <c r="A290" s="1106" t="n"/>
      <c r="B290" s="1106" t="n"/>
      <c r="C290" s="1106" t="n"/>
      <c r="D290" s="1106" t="n"/>
      <c r="E290" s="1106" t="n"/>
      <c r="F290" s="1106" t="n"/>
      <c r="G290" s="144" t="n"/>
      <c r="H290" s="1106" t="n"/>
      <c r="I290" s="1106" t="n"/>
      <c r="J290" s="1106" t="n"/>
      <c r="K290" s="1106" t="n"/>
      <c r="L290" s="1106" t="n"/>
      <c r="M290" s="1106" t="n"/>
      <c r="N290" s="1106" t="n"/>
      <c r="O290" s="1106" t="n"/>
      <c r="P290" s="1106" t="n"/>
      <c r="Q290" s="1106" t="n"/>
      <c r="R290" s="1106" t="n"/>
      <c r="S290" s="1106" t="n"/>
      <c r="T290" s="230" t="n"/>
      <c r="U290" s="1106" t="n"/>
      <c r="V290" s="1106" t="n"/>
      <c r="W290" s="1106" t="n"/>
      <c r="X290" s="1106" t="n"/>
      <c r="Y290" s="1106" t="n"/>
      <c r="Z290" s="1106" t="n"/>
      <c r="AA290" s="144" t="n"/>
      <c r="AB290" s="1106" t="n"/>
      <c r="AC290" s="1106" t="n"/>
      <c r="AD290" s="1106" t="n"/>
      <c r="AE290" s="1106" t="n"/>
      <c r="AF290" s="1106" t="n"/>
      <c r="AG290" s="1106" t="n"/>
      <c r="AH290" s="144" t="n"/>
      <c r="AI290" s="1106" t="n"/>
      <c r="AJ290" s="1106" t="n"/>
      <c r="AK290" s="1106" t="n"/>
      <c r="AL290" s="1106" t="n"/>
      <c r="AM290" s="1106" t="n"/>
      <c r="AN290" s="1106" t="n"/>
      <c r="AO290" s="1106" t="n"/>
      <c r="AP290" s="1106" t="n"/>
      <c r="AQ290" s="1106" t="n"/>
      <c r="AR290" s="1106" t="n"/>
      <c r="AS290" s="1106" t="n"/>
      <c r="AT290" s="1106" t="n"/>
      <c r="AU290" s="1106" t="n"/>
      <c r="AV290" s="1106" t="n"/>
      <c r="AW290" s="1106" t="n"/>
      <c r="AX290" s="1106" t="n"/>
      <c r="AY290" s="1106" t="n"/>
      <c r="AZ290" s="144" t="n"/>
      <c r="BA290" s="1106" t="n"/>
      <c r="BB290" s="1106" t="n"/>
      <c r="BC290" s="1106" t="n"/>
      <c r="BD290" s="1106" t="n"/>
      <c r="BE290" s="1106" t="n"/>
      <c r="BF290" s="1106" t="n"/>
      <c r="BG290" s="1106" t="n"/>
      <c r="BH290" s="1106" t="n"/>
      <c r="BI290" s="1106" t="n"/>
      <c r="BJ290" s="1106" t="n"/>
      <c r="BK290" s="1106" t="n"/>
      <c r="BL290" s="1106" t="n"/>
      <c r="BM290" s="1106" t="n"/>
      <c r="BN290" s="1106" t="n"/>
      <c r="BO290" s="1106" t="n"/>
      <c r="BP290" s="1106" t="n"/>
      <c r="BQ290" s="1106" t="n"/>
      <c r="BR290" s="1106" t="n"/>
      <c r="BS290" s="1106" t="n"/>
      <c r="BT290" s="1106" t="n"/>
      <c r="BU290" s="1106" t="n"/>
      <c r="BV290" s="1106" t="n"/>
      <c r="BW290" s="1106" t="n"/>
      <c r="BX290" s="1106" t="n"/>
      <c r="BY290" s="1106" t="n"/>
      <c r="BZ290" s="1106" t="n"/>
      <c r="CA290" s="1106" t="n"/>
      <c r="CB290" s="1106" t="n"/>
      <c r="CC290" s="1106" t="n"/>
      <c r="CD290" s="1106" t="n"/>
      <c r="CE290" s="1106" t="n"/>
      <c r="CF290" s="1106" t="n"/>
      <c r="CG290" s="1106" t="n"/>
      <c r="CH290" s="1106" t="n"/>
      <c r="CI290" s="1106" t="n"/>
      <c r="CJ290" s="1106" t="n"/>
      <c r="CK290" s="1106" t="n"/>
      <c r="CL290" s="1106" t="n"/>
      <c r="CM290" s="1106" t="n"/>
      <c r="CN290" s="1106" t="n"/>
      <c r="CO290" s="1106" t="n"/>
      <c r="CP290" s="1106" t="n"/>
      <c r="CQ290" s="1106" t="n"/>
      <c r="CR290" s="1106" t="n"/>
      <c r="CS290" s="1106" t="n"/>
      <c r="CT290" s="1106" t="n"/>
      <c r="CU290" s="1106" t="n"/>
      <c r="CV290" s="1106" t="n"/>
      <c r="CW290" s="1106" t="n"/>
      <c r="CX290" s="1106" t="n"/>
      <c r="CY290" s="1106" t="n"/>
      <c r="CZ290" s="1106" t="n"/>
      <c r="DA290" s="1106" t="n"/>
      <c r="DB290" s="1106" t="n"/>
      <c r="DC290" s="1106" t="n"/>
      <c r="DD290" s="1106" t="n"/>
      <c r="DE290" s="1106" t="n"/>
      <c r="DF290" s="1106" t="n"/>
      <c r="DG290" s="1106" t="n"/>
      <c r="DH290" s="1106" t="n"/>
      <c r="DI290" s="1106" t="n"/>
    </row>
    <row r="291" ht="13.5" customHeight="1" s="1178">
      <c r="A291" s="1106" t="n"/>
      <c r="B291" s="1106" t="n"/>
      <c r="C291" s="1106" t="n"/>
      <c r="D291" s="1106" t="n"/>
      <c r="E291" s="1106" t="n"/>
      <c r="F291" s="1106" t="n"/>
      <c r="G291" s="144" t="n"/>
      <c r="H291" s="1106" t="n"/>
      <c r="I291" s="1106" t="n"/>
      <c r="J291" s="1106" t="n"/>
      <c r="K291" s="1106" t="n"/>
      <c r="L291" s="1106" t="n"/>
      <c r="M291" s="1106" t="n"/>
      <c r="N291" s="1106" t="n"/>
      <c r="O291" s="1106" t="n"/>
      <c r="P291" s="1106" t="n"/>
      <c r="Q291" s="1106" t="n"/>
      <c r="R291" s="1106" t="n"/>
      <c r="S291" s="1106" t="n"/>
      <c r="T291" s="230" t="n"/>
      <c r="U291" s="1106" t="n"/>
      <c r="V291" s="1106" t="n"/>
      <c r="W291" s="1106" t="n"/>
      <c r="X291" s="1106" t="n"/>
      <c r="Y291" s="1106" t="n"/>
      <c r="Z291" s="1106" t="n"/>
      <c r="AA291" s="144" t="n"/>
      <c r="AB291" s="1106" t="n"/>
      <c r="AC291" s="1106" t="n"/>
      <c r="AD291" s="1106" t="n"/>
      <c r="AE291" s="1106" t="n"/>
      <c r="AF291" s="1106" t="n"/>
      <c r="AG291" s="1106" t="n"/>
      <c r="AH291" s="144" t="n"/>
      <c r="AI291" s="1106" t="n"/>
      <c r="AJ291" s="1106" t="n"/>
      <c r="AK291" s="1106" t="n"/>
      <c r="AL291" s="1106" t="n"/>
      <c r="AM291" s="1106" t="n"/>
      <c r="AN291" s="1106" t="n"/>
      <c r="AO291" s="1106" t="n"/>
      <c r="AP291" s="1106" t="n"/>
      <c r="AQ291" s="1106" t="n"/>
      <c r="AR291" s="1106" t="n"/>
      <c r="AS291" s="1106" t="n"/>
      <c r="AT291" s="1106" t="n"/>
      <c r="AU291" s="1106" t="n"/>
      <c r="AV291" s="1106" t="n"/>
      <c r="AW291" s="1106" t="n"/>
      <c r="AX291" s="1106" t="n"/>
      <c r="AY291" s="1106" t="n"/>
      <c r="AZ291" s="144" t="n"/>
      <c r="BA291" s="1106" t="n"/>
      <c r="BB291" s="1106" t="n"/>
      <c r="BC291" s="1106" t="n"/>
      <c r="BD291" s="1106" t="n"/>
      <c r="BE291" s="1106" t="n"/>
      <c r="BF291" s="1106" t="n"/>
      <c r="BG291" s="1106" t="n"/>
      <c r="BH291" s="1106" t="n"/>
      <c r="BI291" s="1106" t="n"/>
      <c r="BJ291" s="1106" t="n"/>
      <c r="BK291" s="1106" t="n"/>
      <c r="BL291" s="1106" t="n"/>
      <c r="BM291" s="1106" t="n"/>
      <c r="BN291" s="1106" t="n"/>
      <c r="BO291" s="1106" t="n"/>
      <c r="BP291" s="1106" t="n"/>
      <c r="BQ291" s="1106" t="n"/>
      <c r="BR291" s="1106" t="n"/>
      <c r="BS291" s="1106" t="n"/>
      <c r="BT291" s="1106" t="n"/>
      <c r="BU291" s="1106" t="n"/>
      <c r="BV291" s="1106" t="n"/>
      <c r="BW291" s="1106" t="n"/>
      <c r="BX291" s="1106" t="n"/>
      <c r="BY291" s="1106" t="n"/>
      <c r="BZ291" s="1106" t="n"/>
      <c r="CA291" s="1106" t="n"/>
      <c r="CB291" s="1106" t="n"/>
      <c r="CC291" s="1106" t="n"/>
      <c r="CD291" s="1106" t="n"/>
      <c r="CE291" s="1106" t="n"/>
      <c r="CF291" s="1106" t="n"/>
      <c r="CG291" s="1106" t="n"/>
      <c r="CH291" s="1106" t="n"/>
      <c r="CI291" s="1106" t="n"/>
      <c r="CJ291" s="1106" t="n"/>
      <c r="CK291" s="1106" t="n"/>
      <c r="CL291" s="1106" t="n"/>
      <c r="CM291" s="1106" t="n"/>
      <c r="CN291" s="1106" t="n"/>
      <c r="CO291" s="1106" t="n"/>
      <c r="CP291" s="1106" t="n"/>
      <c r="CQ291" s="1106" t="n"/>
      <c r="CR291" s="1106" t="n"/>
      <c r="CS291" s="1106" t="n"/>
      <c r="CT291" s="1106" t="n"/>
      <c r="CU291" s="1106" t="n"/>
      <c r="CV291" s="1106" t="n"/>
      <c r="CW291" s="1106" t="n"/>
      <c r="CX291" s="1106" t="n"/>
      <c r="CY291" s="1106" t="n"/>
      <c r="CZ291" s="1106" t="n"/>
      <c r="DA291" s="1106" t="n"/>
      <c r="DB291" s="1106" t="n"/>
      <c r="DC291" s="1106" t="n"/>
      <c r="DD291" s="1106" t="n"/>
      <c r="DE291" s="1106" t="n"/>
      <c r="DF291" s="1106" t="n"/>
      <c r="DG291" s="1106" t="n"/>
      <c r="DH291" s="1106" t="n"/>
      <c r="DI291" s="1106" t="n"/>
    </row>
    <row r="292" ht="13.5" customHeight="1" s="1178">
      <c r="A292" s="1106" t="n"/>
      <c r="B292" s="1106" t="n"/>
      <c r="C292" s="1106" t="n"/>
      <c r="D292" s="1106" t="n"/>
      <c r="E292" s="1106" t="n"/>
      <c r="F292" s="1106" t="n"/>
      <c r="G292" s="144" t="n"/>
      <c r="H292" s="1106" t="n"/>
      <c r="I292" s="1106" t="n"/>
      <c r="J292" s="1106" t="n"/>
      <c r="K292" s="1106" t="n"/>
      <c r="L292" s="1106" t="n"/>
      <c r="M292" s="1106" t="n"/>
      <c r="N292" s="1106" t="n"/>
      <c r="O292" s="1106" t="n"/>
      <c r="P292" s="1106" t="n"/>
      <c r="Q292" s="1106" t="n"/>
      <c r="R292" s="1106" t="n"/>
      <c r="S292" s="1106" t="n"/>
      <c r="T292" s="230" t="n"/>
      <c r="U292" s="1106" t="n"/>
      <c r="V292" s="1106" t="n"/>
      <c r="W292" s="1106" t="n"/>
      <c r="X292" s="1106" t="n"/>
      <c r="Y292" s="1106" t="n"/>
      <c r="Z292" s="1106" t="n"/>
      <c r="AA292" s="144" t="n"/>
      <c r="AB292" s="1106" t="n"/>
      <c r="AC292" s="1106" t="n"/>
      <c r="AD292" s="1106" t="n"/>
      <c r="AE292" s="1106" t="n"/>
      <c r="AF292" s="1106" t="n"/>
      <c r="AG292" s="1106" t="n"/>
      <c r="AH292" s="144" t="n"/>
      <c r="AI292" s="1106" t="n"/>
      <c r="AJ292" s="1106" t="n"/>
      <c r="AK292" s="1106" t="n"/>
      <c r="AL292" s="1106" t="n"/>
      <c r="AM292" s="1106" t="n"/>
      <c r="AN292" s="1106" t="n"/>
      <c r="AO292" s="1106" t="n"/>
      <c r="AP292" s="1106" t="n"/>
      <c r="AQ292" s="1106" t="n"/>
      <c r="AR292" s="1106" t="n"/>
      <c r="AS292" s="1106" t="n"/>
      <c r="AT292" s="1106" t="n"/>
      <c r="AU292" s="1106" t="n"/>
      <c r="AV292" s="1106" t="n"/>
      <c r="AW292" s="1106" t="n"/>
      <c r="AX292" s="1106" t="n"/>
      <c r="AY292" s="1106" t="n"/>
      <c r="AZ292" s="144" t="n"/>
      <c r="BA292" s="1106" t="n"/>
      <c r="BB292" s="1106" t="n"/>
      <c r="BC292" s="1106" t="n"/>
      <c r="BD292" s="1106" t="n"/>
      <c r="BE292" s="1106" t="n"/>
      <c r="BF292" s="1106" t="n"/>
      <c r="BG292" s="1106" t="n"/>
      <c r="BH292" s="1106" t="n"/>
      <c r="BI292" s="1106" t="n"/>
      <c r="BJ292" s="1106" t="n"/>
      <c r="BK292" s="1106" t="n"/>
      <c r="BL292" s="1106" t="n"/>
      <c r="BM292" s="1106" t="n"/>
      <c r="BN292" s="1106" t="n"/>
      <c r="BO292" s="1106" t="n"/>
      <c r="BP292" s="1106" t="n"/>
      <c r="BQ292" s="1106" t="n"/>
      <c r="BR292" s="1106" t="n"/>
      <c r="BS292" s="1106" t="n"/>
      <c r="BT292" s="1106" t="n"/>
      <c r="BU292" s="1106" t="n"/>
      <c r="BV292" s="1106" t="n"/>
      <c r="BW292" s="1106" t="n"/>
      <c r="BX292" s="1106" t="n"/>
      <c r="BY292" s="1106" t="n"/>
      <c r="BZ292" s="1106" t="n"/>
      <c r="CA292" s="1106" t="n"/>
      <c r="CB292" s="1106" t="n"/>
      <c r="CC292" s="1106" t="n"/>
      <c r="CD292" s="1106" t="n"/>
      <c r="CE292" s="1106" t="n"/>
      <c r="CF292" s="1106" t="n"/>
      <c r="CG292" s="1106" t="n"/>
      <c r="CH292" s="1106" t="n"/>
      <c r="CI292" s="1106" t="n"/>
      <c r="CJ292" s="1106" t="n"/>
      <c r="CK292" s="1106" t="n"/>
      <c r="CL292" s="1106" t="n"/>
      <c r="CM292" s="1106" t="n"/>
      <c r="CN292" s="1106" t="n"/>
      <c r="CO292" s="1106" t="n"/>
      <c r="CP292" s="1106" t="n"/>
      <c r="CQ292" s="1106" t="n"/>
      <c r="CR292" s="1106" t="n"/>
      <c r="CS292" s="1106" t="n"/>
      <c r="CT292" s="1106" t="n"/>
      <c r="CU292" s="1106" t="n"/>
      <c r="CV292" s="1106" t="n"/>
      <c r="CW292" s="1106" t="n"/>
      <c r="CX292" s="1106" t="n"/>
      <c r="CY292" s="1106" t="n"/>
      <c r="CZ292" s="1106" t="n"/>
      <c r="DA292" s="1106" t="n"/>
      <c r="DB292" s="1106" t="n"/>
      <c r="DC292" s="1106" t="n"/>
      <c r="DD292" s="1106" t="n"/>
      <c r="DE292" s="1106" t="n"/>
      <c r="DF292" s="1106" t="n"/>
      <c r="DG292" s="1106" t="n"/>
      <c r="DH292" s="1106" t="n"/>
      <c r="DI292" s="1106" t="n"/>
    </row>
    <row r="293" ht="13.5" customHeight="1" s="1178">
      <c r="A293" s="1106" t="n"/>
      <c r="B293" s="1106" t="n"/>
      <c r="C293" s="1106" t="n"/>
      <c r="D293" s="1106" t="n"/>
      <c r="E293" s="1106" t="n"/>
      <c r="F293" s="1106" t="n"/>
      <c r="G293" s="144" t="n"/>
      <c r="H293" s="1106" t="n"/>
      <c r="I293" s="1106" t="n"/>
      <c r="J293" s="1106" t="n"/>
      <c r="K293" s="1106" t="n"/>
      <c r="L293" s="1106" t="n"/>
      <c r="M293" s="1106" t="n"/>
      <c r="N293" s="1106" t="n"/>
      <c r="O293" s="1106" t="n"/>
      <c r="P293" s="1106" t="n"/>
      <c r="Q293" s="1106" t="n"/>
      <c r="R293" s="1106" t="n"/>
      <c r="S293" s="1106" t="n"/>
      <c r="T293" s="230" t="n"/>
      <c r="U293" s="1106" t="n"/>
      <c r="V293" s="1106" t="n"/>
      <c r="W293" s="1106" t="n"/>
      <c r="X293" s="1106" t="n"/>
      <c r="Y293" s="1106" t="n"/>
      <c r="Z293" s="1106" t="n"/>
      <c r="AA293" s="144" t="n"/>
      <c r="AB293" s="1106" t="n"/>
      <c r="AC293" s="1106" t="n"/>
      <c r="AD293" s="1106" t="n"/>
      <c r="AE293" s="1106" t="n"/>
      <c r="AF293" s="1106" t="n"/>
      <c r="AG293" s="1106" t="n"/>
      <c r="AH293" s="144" t="n"/>
      <c r="AI293" s="1106" t="n"/>
      <c r="AJ293" s="1106" t="n"/>
      <c r="AK293" s="1106" t="n"/>
      <c r="AL293" s="1106" t="n"/>
      <c r="AM293" s="1106" t="n"/>
      <c r="AN293" s="1106" t="n"/>
      <c r="AO293" s="1106" t="n"/>
      <c r="AP293" s="1106" t="n"/>
      <c r="AQ293" s="1106" t="n"/>
      <c r="AR293" s="1106" t="n"/>
      <c r="AS293" s="1106" t="n"/>
      <c r="AT293" s="1106" t="n"/>
      <c r="AU293" s="1106" t="n"/>
      <c r="AV293" s="1106" t="n"/>
      <c r="AW293" s="1106" t="n"/>
      <c r="AX293" s="1106" t="n"/>
      <c r="AY293" s="1106" t="n"/>
      <c r="AZ293" s="144" t="n"/>
      <c r="BA293" s="1106" t="n"/>
      <c r="BB293" s="1106" t="n"/>
      <c r="BC293" s="1106" t="n"/>
      <c r="BD293" s="1106" t="n"/>
      <c r="BE293" s="1106" t="n"/>
      <c r="BF293" s="1106" t="n"/>
      <c r="BG293" s="1106" t="n"/>
      <c r="BH293" s="1106" t="n"/>
      <c r="BI293" s="1106" t="n"/>
      <c r="BJ293" s="1106" t="n"/>
      <c r="BK293" s="1106" t="n"/>
      <c r="BL293" s="1106" t="n"/>
      <c r="BM293" s="1106" t="n"/>
      <c r="BN293" s="1106" t="n"/>
      <c r="BO293" s="1106" t="n"/>
      <c r="BP293" s="1106" t="n"/>
      <c r="BQ293" s="1106" t="n"/>
      <c r="BR293" s="1106" t="n"/>
      <c r="BS293" s="1106" t="n"/>
      <c r="BT293" s="1106" t="n"/>
      <c r="BU293" s="1106" t="n"/>
      <c r="BV293" s="1106" t="n"/>
      <c r="BW293" s="1106" t="n"/>
      <c r="BX293" s="1106" t="n"/>
      <c r="BY293" s="1106" t="n"/>
      <c r="BZ293" s="1106" t="n"/>
      <c r="CA293" s="1106" t="n"/>
      <c r="CB293" s="1106" t="n"/>
      <c r="CC293" s="1106" t="n"/>
      <c r="CD293" s="1106" t="n"/>
      <c r="CE293" s="1106" t="n"/>
      <c r="CF293" s="1106" t="n"/>
      <c r="CG293" s="1106" t="n"/>
      <c r="CH293" s="1106" t="n"/>
      <c r="CI293" s="1106" t="n"/>
      <c r="CJ293" s="1106" t="n"/>
      <c r="CK293" s="1106" t="n"/>
      <c r="CL293" s="1106" t="n"/>
      <c r="CM293" s="1106" t="n"/>
      <c r="CN293" s="1106" t="n"/>
      <c r="CO293" s="1106" t="n"/>
      <c r="CP293" s="1106" t="n"/>
      <c r="CQ293" s="1106" t="n"/>
      <c r="CR293" s="1106" t="n"/>
      <c r="CS293" s="1106" t="n"/>
      <c r="CT293" s="1106" t="n"/>
      <c r="CU293" s="1106" t="n"/>
      <c r="CV293" s="1106" t="n"/>
      <c r="CW293" s="1106" t="n"/>
      <c r="CX293" s="1106" t="n"/>
      <c r="CY293" s="1106" t="n"/>
      <c r="CZ293" s="1106" t="n"/>
      <c r="DA293" s="1106" t="n"/>
      <c r="DB293" s="1106" t="n"/>
      <c r="DC293" s="1106" t="n"/>
      <c r="DD293" s="1106" t="n"/>
      <c r="DE293" s="1106" t="n"/>
      <c r="DF293" s="1106" t="n"/>
      <c r="DG293" s="1106" t="n"/>
      <c r="DH293" s="1106" t="n"/>
      <c r="DI293" s="1106" t="n"/>
    </row>
    <row r="294" ht="13.5" customHeight="1" s="1178">
      <c r="A294" s="1106" t="n"/>
      <c r="B294" s="1106" t="n"/>
      <c r="C294" s="1106" t="n"/>
      <c r="D294" s="1106" t="n"/>
      <c r="E294" s="1106" t="n"/>
      <c r="F294" s="1106" t="n"/>
      <c r="G294" s="144" t="n"/>
      <c r="H294" s="1106" t="n"/>
      <c r="I294" s="1106" t="n"/>
      <c r="J294" s="1106" t="n"/>
      <c r="K294" s="1106" t="n"/>
      <c r="L294" s="1106" t="n"/>
      <c r="M294" s="1106" t="n"/>
      <c r="N294" s="1106" t="n"/>
      <c r="O294" s="1106" t="n"/>
      <c r="P294" s="1106" t="n"/>
      <c r="Q294" s="1106" t="n"/>
      <c r="R294" s="1106" t="n"/>
      <c r="S294" s="1106" t="n"/>
      <c r="T294" s="230" t="n"/>
      <c r="U294" s="1106" t="n"/>
      <c r="V294" s="1106" t="n"/>
      <c r="W294" s="1106" t="n"/>
      <c r="X294" s="1106" t="n"/>
      <c r="Y294" s="1106" t="n"/>
      <c r="Z294" s="1106" t="n"/>
      <c r="AA294" s="144" t="n"/>
      <c r="AB294" s="1106" t="n"/>
      <c r="AC294" s="1106" t="n"/>
      <c r="AD294" s="1106" t="n"/>
      <c r="AE294" s="1106" t="n"/>
      <c r="AF294" s="1106" t="n"/>
      <c r="AG294" s="1106" t="n"/>
      <c r="AH294" s="144" t="n"/>
      <c r="AI294" s="1106" t="n"/>
      <c r="AJ294" s="1106" t="n"/>
      <c r="AK294" s="1106" t="n"/>
      <c r="AL294" s="1106" t="n"/>
      <c r="AM294" s="1106" t="n"/>
      <c r="AN294" s="1106" t="n"/>
      <c r="AO294" s="1106" t="n"/>
      <c r="AP294" s="1106" t="n"/>
      <c r="AQ294" s="1106" t="n"/>
      <c r="AR294" s="1106" t="n"/>
      <c r="AS294" s="1106" t="n"/>
      <c r="AT294" s="1106" t="n"/>
      <c r="AU294" s="1106" t="n"/>
      <c r="AV294" s="1106" t="n"/>
      <c r="AW294" s="1106" t="n"/>
      <c r="AX294" s="1106" t="n"/>
      <c r="AY294" s="1106" t="n"/>
      <c r="AZ294" s="144" t="n"/>
      <c r="BA294" s="1106" t="n"/>
      <c r="BB294" s="1106" t="n"/>
      <c r="BC294" s="1106" t="n"/>
      <c r="BD294" s="1106" t="n"/>
      <c r="BE294" s="1106" t="n"/>
      <c r="BF294" s="1106" t="n"/>
      <c r="BG294" s="1106" t="n"/>
      <c r="BH294" s="1106" t="n"/>
      <c r="BI294" s="1106" t="n"/>
      <c r="BJ294" s="1106" t="n"/>
      <c r="BK294" s="1106" t="n"/>
      <c r="BL294" s="1106" t="n"/>
      <c r="BM294" s="1106" t="n"/>
      <c r="BN294" s="1106" t="n"/>
      <c r="BO294" s="1106" t="n"/>
      <c r="BP294" s="1106" t="n"/>
      <c r="BQ294" s="1106" t="n"/>
      <c r="BR294" s="1106" t="n"/>
      <c r="BS294" s="1106" t="n"/>
      <c r="BT294" s="1106" t="n"/>
      <c r="BU294" s="1106" t="n"/>
      <c r="BV294" s="1106" t="n"/>
      <c r="BW294" s="1106" t="n"/>
      <c r="BX294" s="1106" t="n"/>
      <c r="BY294" s="1106" t="n"/>
      <c r="BZ294" s="1106" t="n"/>
      <c r="CA294" s="1106" t="n"/>
      <c r="CB294" s="1106" t="n"/>
      <c r="CC294" s="1106" t="n"/>
      <c r="CD294" s="1106" t="n"/>
      <c r="CE294" s="1106" t="n"/>
      <c r="CF294" s="1106" t="n"/>
      <c r="CG294" s="1106" t="n"/>
      <c r="CH294" s="1106" t="n"/>
      <c r="CI294" s="1106" t="n"/>
      <c r="CJ294" s="1106" t="n"/>
      <c r="CK294" s="1106" t="n"/>
      <c r="CL294" s="1106" t="n"/>
      <c r="CM294" s="1106" t="n"/>
      <c r="CN294" s="1106" t="n"/>
      <c r="CO294" s="1106" t="n"/>
      <c r="CP294" s="1106" t="n"/>
      <c r="CQ294" s="1106" t="n"/>
      <c r="CR294" s="1106" t="n"/>
      <c r="CS294" s="1106" t="n"/>
      <c r="CT294" s="1106" t="n"/>
      <c r="CU294" s="1106" t="n"/>
      <c r="CV294" s="1106" t="n"/>
      <c r="CW294" s="1106" t="n"/>
      <c r="CX294" s="1106" t="n"/>
      <c r="CY294" s="1106" t="n"/>
      <c r="CZ294" s="1106" t="n"/>
      <c r="DA294" s="1106" t="n"/>
      <c r="DB294" s="1106" t="n"/>
      <c r="DC294" s="1106" t="n"/>
      <c r="DD294" s="1106" t="n"/>
      <c r="DE294" s="1106" t="n"/>
      <c r="DF294" s="1106" t="n"/>
      <c r="DG294" s="1106" t="n"/>
      <c r="DH294" s="1106" t="n"/>
      <c r="DI294" s="1106" t="n"/>
    </row>
    <row r="295" ht="13.5" customHeight="1" s="1178">
      <c r="A295" s="1106" t="n"/>
      <c r="B295" s="1106" t="n"/>
      <c r="C295" s="1106" t="n"/>
      <c r="D295" s="1106" t="n"/>
      <c r="E295" s="1106" t="n"/>
      <c r="F295" s="1106" t="n"/>
      <c r="G295" s="144" t="n"/>
      <c r="H295" s="1106" t="n"/>
      <c r="I295" s="1106" t="n"/>
      <c r="J295" s="1106" t="n"/>
      <c r="K295" s="1106" t="n"/>
      <c r="L295" s="1106" t="n"/>
      <c r="M295" s="1106" t="n"/>
      <c r="N295" s="1106" t="n"/>
      <c r="O295" s="1106" t="n"/>
      <c r="P295" s="1106" t="n"/>
      <c r="Q295" s="1106" t="n"/>
      <c r="R295" s="1106" t="n"/>
      <c r="S295" s="1106" t="n"/>
      <c r="T295" s="230" t="n"/>
      <c r="U295" s="1106" t="n"/>
      <c r="V295" s="1106" t="n"/>
      <c r="W295" s="1106" t="n"/>
      <c r="X295" s="1106" t="n"/>
      <c r="Y295" s="1106" t="n"/>
      <c r="Z295" s="1106" t="n"/>
      <c r="AA295" s="144" t="n"/>
      <c r="AB295" s="1106" t="n"/>
      <c r="AC295" s="1106" t="n"/>
      <c r="AD295" s="1106" t="n"/>
      <c r="AE295" s="1106" t="n"/>
      <c r="AF295" s="1106" t="n"/>
      <c r="AG295" s="1106" t="n"/>
      <c r="AH295" s="144" t="n"/>
      <c r="AI295" s="1106" t="n"/>
      <c r="AJ295" s="1106" t="n"/>
      <c r="AK295" s="1106" t="n"/>
      <c r="AL295" s="1106" t="n"/>
      <c r="AM295" s="1106" t="n"/>
      <c r="AN295" s="1106" t="n"/>
      <c r="AO295" s="1106" t="n"/>
      <c r="AP295" s="1106" t="n"/>
      <c r="AQ295" s="1106" t="n"/>
      <c r="AR295" s="1106" t="n"/>
      <c r="AS295" s="1106" t="n"/>
      <c r="AT295" s="1106" t="n"/>
      <c r="AU295" s="1106" t="n"/>
      <c r="AV295" s="1106" t="n"/>
      <c r="AW295" s="1106" t="n"/>
      <c r="AX295" s="1106" t="n"/>
      <c r="AY295" s="1106" t="n"/>
      <c r="AZ295" s="144" t="n"/>
      <c r="BA295" s="1106" t="n"/>
      <c r="BB295" s="1106" t="n"/>
      <c r="BC295" s="1106" t="n"/>
      <c r="BD295" s="1106" t="n"/>
      <c r="BE295" s="1106" t="n"/>
      <c r="BF295" s="1106" t="n"/>
      <c r="BG295" s="1106" t="n"/>
      <c r="BH295" s="1106" t="n"/>
      <c r="BI295" s="1106" t="n"/>
      <c r="BJ295" s="1106" t="n"/>
      <c r="BK295" s="1106" t="n"/>
      <c r="BL295" s="1106" t="n"/>
      <c r="BM295" s="1106" t="n"/>
      <c r="BN295" s="1106" t="n"/>
      <c r="BO295" s="1106" t="n"/>
      <c r="BP295" s="1106" t="n"/>
      <c r="BQ295" s="1106" t="n"/>
      <c r="BR295" s="1106" t="n"/>
      <c r="BS295" s="1106" t="n"/>
      <c r="BT295" s="1106" t="n"/>
      <c r="BU295" s="1106" t="n"/>
      <c r="BV295" s="1106" t="n"/>
      <c r="BW295" s="1106" t="n"/>
      <c r="BX295" s="1106" t="n"/>
      <c r="BY295" s="1106" t="n"/>
      <c r="BZ295" s="1106" t="n"/>
      <c r="CA295" s="1106" t="n"/>
      <c r="CB295" s="1106" t="n"/>
      <c r="CC295" s="1106" t="n"/>
      <c r="CD295" s="1106" t="n"/>
      <c r="CE295" s="1106" t="n"/>
      <c r="CF295" s="1106" t="n"/>
      <c r="CG295" s="1106" t="n"/>
      <c r="CH295" s="1106" t="n"/>
      <c r="CI295" s="1106" t="n"/>
      <c r="CJ295" s="1106" t="n"/>
      <c r="CK295" s="1106" t="n"/>
      <c r="CL295" s="1106" t="n"/>
      <c r="CM295" s="1106" t="n"/>
      <c r="CN295" s="1106" t="n"/>
      <c r="CO295" s="1106" t="n"/>
      <c r="CP295" s="1106" t="n"/>
      <c r="CQ295" s="1106" t="n"/>
      <c r="CR295" s="1106" t="n"/>
      <c r="CS295" s="1106" t="n"/>
      <c r="CT295" s="1106" t="n"/>
      <c r="CU295" s="1106" t="n"/>
      <c r="CV295" s="1106" t="n"/>
      <c r="CW295" s="1106" t="n"/>
      <c r="CX295" s="1106" t="n"/>
      <c r="CY295" s="1106" t="n"/>
      <c r="CZ295" s="1106" t="n"/>
      <c r="DA295" s="1106" t="n"/>
      <c r="DB295" s="1106" t="n"/>
      <c r="DC295" s="1106" t="n"/>
      <c r="DD295" s="1106" t="n"/>
      <c r="DE295" s="1106" t="n"/>
      <c r="DF295" s="1106" t="n"/>
      <c r="DG295" s="1106" t="n"/>
      <c r="DH295" s="1106" t="n"/>
      <c r="DI295" s="1106" t="n"/>
    </row>
    <row r="296" ht="13.5" customHeight="1" s="1178">
      <c r="A296" s="1106" t="n"/>
      <c r="B296" s="1106" t="n"/>
      <c r="C296" s="1106" t="n"/>
      <c r="D296" s="1106" t="n"/>
      <c r="E296" s="1106" t="n"/>
      <c r="F296" s="1106" t="n"/>
      <c r="G296" s="144" t="n"/>
      <c r="H296" s="1106" t="n"/>
      <c r="I296" s="1106" t="n"/>
      <c r="J296" s="1106" t="n"/>
      <c r="K296" s="1106" t="n"/>
      <c r="L296" s="1106" t="n"/>
      <c r="M296" s="1106" t="n"/>
      <c r="N296" s="1106" t="n"/>
      <c r="O296" s="1106" t="n"/>
      <c r="P296" s="1106" t="n"/>
      <c r="Q296" s="1106" t="n"/>
      <c r="R296" s="1106" t="n"/>
      <c r="S296" s="1106" t="n"/>
      <c r="T296" s="230" t="n"/>
      <c r="U296" s="1106" t="n"/>
      <c r="V296" s="1106" t="n"/>
      <c r="W296" s="1106" t="n"/>
      <c r="X296" s="1106" t="n"/>
      <c r="Y296" s="1106" t="n"/>
      <c r="Z296" s="1106" t="n"/>
      <c r="AA296" s="144" t="n"/>
      <c r="AB296" s="1106" t="n"/>
      <c r="AC296" s="1106" t="n"/>
      <c r="AD296" s="1106" t="n"/>
      <c r="AE296" s="1106" t="n"/>
      <c r="AF296" s="1106" t="n"/>
      <c r="AG296" s="1106" t="n"/>
      <c r="AH296" s="144" t="n"/>
      <c r="AI296" s="1106" t="n"/>
      <c r="AJ296" s="1106" t="n"/>
      <c r="AK296" s="1106" t="n"/>
      <c r="AL296" s="1106" t="n"/>
      <c r="AM296" s="1106" t="n"/>
      <c r="AN296" s="1106" t="n"/>
      <c r="AO296" s="1106" t="n"/>
      <c r="AP296" s="1106" t="n"/>
      <c r="AQ296" s="1106" t="n"/>
      <c r="AR296" s="1106" t="n"/>
      <c r="AS296" s="1106" t="n"/>
      <c r="AT296" s="1106" t="n"/>
      <c r="AU296" s="1106" t="n"/>
      <c r="AV296" s="1106" t="n"/>
      <c r="AW296" s="1106" t="n"/>
      <c r="AX296" s="1106" t="n"/>
      <c r="AY296" s="1106" t="n"/>
      <c r="AZ296" s="144" t="n"/>
      <c r="BA296" s="1106" t="n"/>
      <c r="BB296" s="1106" t="n"/>
      <c r="BC296" s="1106" t="n"/>
      <c r="BD296" s="1106" t="n"/>
      <c r="BE296" s="1106" t="n"/>
      <c r="BF296" s="1106" t="n"/>
      <c r="BG296" s="1106" t="n"/>
      <c r="BH296" s="1106" t="n"/>
      <c r="BI296" s="1106" t="n"/>
      <c r="BJ296" s="1106" t="n"/>
      <c r="BK296" s="1106" t="n"/>
      <c r="BL296" s="1106" t="n"/>
      <c r="BM296" s="1106" t="n"/>
      <c r="BN296" s="1106" t="n"/>
      <c r="BO296" s="1106" t="n"/>
      <c r="BP296" s="1106" t="n"/>
      <c r="BQ296" s="1106" t="n"/>
      <c r="BR296" s="1106" t="n"/>
      <c r="BS296" s="1106" t="n"/>
      <c r="BT296" s="1106" t="n"/>
      <c r="BU296" s="1106" t="n"/>
      <c r="BV296" s="1106" t="n"/>
      <c r="BW296" s="1106" t="n"/>
      <c r="BX296" s="1106" t="n"/>
      <c r="BY296" s="1106" t="n"/>
      <c r="BZ296" s="1106" t="n"/>
      <c r="CA296" s="1106" t="n"/>
      <c r="CB296" s="1106" t="n"/>
      <c r="CC296" s="1106" t="n"/>
      <c r="CD296" s="1106" t="n"/>
      <c r="CE296" s="1106" t="n"/>
      <c r="CF296" s="1106" t="n"/>
      <c r="CG296" s="1106" t="n"/>
      <c r="CH296" s="1106" t="n"/>
      <c r="CI296" s="1106" t="n"/>
      <c r="CJ296" s="1106" t="n"/>
      <c r="CK296" s="1106" t="n"/>
      <c r="CL296" s="1106" t="n"/>
      <c r="CM296" s="1106" t="n"/>
      <c r="CN296" s="1106" t="n"/>
      <c r="CO296" s="1106" t="n"/>
      <c r="CP296" s="1106" t="n"/>
      <c r="CQ296" s="1106" t="n"/>
      <c r="CR296" s="1106" t="n"/>
      <c r="CS296" s="1106" t="n"/>
      <c r="CT296" s="1106" t="n"/>
      <c r="CU296" s="1106" t="n"/>
      <c r="CV296" s="1106" t="n"/>
      <c r="CW296" s="1106" t="n"/>
      <c r="CX296" s="1106" t="n"/>
      <c r="CY296" s="1106" t="n"/>
      <c r="CZ296" s="1106" t="n"/>
      <c r="DA296" s="1106" t="n"/>
      <c r="DB296" s="1106" t="n"/>
      <c r="DC296" s="1106" t="n"/>
      <c r="DD296" s="1106" t="n"/>
      <c r="DE296" s="1106" t="n"/>
      <c r="DF296" s="1106" t="n"/>
      <c r="DG296" s="1106" t="n"/>
      <c r="DH296" s="1106" t="n"/>
      <c r="DI296" s="1106" t="n"/>
    </row>
    <row r="297" ht="13.5" customHeight="1" s="1178">
      <c r="A297" s="1106" t="n"/>
      <c r="B297" s="1106" t="n"/>
      <c r="C297" s="1106" t="n"/>
      <c r="D297" s="1106" t="n"/>
      <c r="E297" s="1106" t="n"/>
      <c r="F297" s="1106" t="n"/>
      <c r="G297" s="144" t="n"/>
      <c r="H297" s="1106" t="n"/>
      <c r="I297" s="1106" t="n"/>
      <c r="J297" s="1106" t="n"/>
      <c r="K297" s="1106" t="n"/>
      <c r="L297" s="1106" t="n"/>
      <c r="M297" s="1106" t="n"/>
      <c r="N297" s="1106" t="n"/>
      <c r="O297" s="1106" t="n"/>
      <c r="P297" s="1106" t="n"/>
      <c r="Q297" s="1106" t="n"/>
      <c r="R297" s="1106" t="n"/>
      <c r="S297" s="1106" t="n"/>
      <c r="T297" s="230" t="n"/>
      <c r="U297" s="1106" t="n"/>
      <c r="V297" s="1106" t="n"/>
      <c r="W297" s="1106" t="n"/>
      <c r="X297" s="1106" t="n"/>
      <c r="Y297" s="1106" t="n"/>
      <c r="Z297" s="1106" t="n"/>
      <c r="AA297" s="144" t="n"/>
      <c r="AB297" s="1106" t="n"/>
      <c r="AC297" s="1106" t="n"/>
      <c r="AD297" s="1106" t="n"/>
      <c r="AE297" s="1106" t="n"/>
      <c r="AF297" s="1106" t="n"/>
      <c r="AG297" s="1106" t="n"/>
      <c r="AH297" s="144" t="n"/>
      <c r="AI297" s="1106" t="n"/>
      <c r="AJ297" s="1106" t="n"/>
      <c r="AK297" s="1106" t="n"/>
      <c r="AL297" s="1106" t="n"/>
      <c r="AM297" s="1106" t="n"/>
      <c r="AN297" s="1106" t="n"/>
      <c r="AO297" s="1106" t="n"/>
      <c r="AP297" s="1106" t="n"/>
      <c r="AQ297" s="1106" t="n"/>
      <c r="AR297" s="1106" t="n"/>
      <c r="AS297" s="1106" t="n"/>
      <c r="AT297" s="1106" t="n"/>
      <c r="AU297" s="1106" t="n"/>
      <c r="AV297" s="1106" t="n"/>
      <c r="AW297" s="1106" t="n"/>
      <c r="AX297" s="1106" t="n"/>
      <c r="AY297" s="1106" t="n"/>
      <c r="AZ297" s="144" t="n"/>
      <c r="BA297" s="1106" t="n"/>
      <c r="BB297" s="1106" t="n"/>
      <c r="BC297" s="1106" t="n"/>
      <c r="BD297" s="1106" t="n"/>
      <c r="BE297" s="1106" t="n"/>
      <c r="BF297" s="1106" t="n"/>
      <c r="BG297" s="1106" t="n"/>
      <c r="BH297" s="1106" t="n"/>
      <c r="BI297" s="1106" t="n"/>
      <c r="BJ297" s="1106" t="n"/>
      <c r="BK297" s="1106" t="n"/>
      <c r="BL297" s="1106" t="n"/>
      <c r="BM297" s="1106" t="n"/>
      <c r="BN297" s="1106" t="n"/>
      <c r="BO297" s="1106" t="n"/>
      <c r="BP297" s="1106" t="n"/>
      <c r="BQ297" s="1106" t="n"/>
      <c r="BR297" s="1106" t="n"/>
      <c r="BS297" s="1106" t="n"/>
      <c r="BT297" s="1106" t="n"/>
      <c r="BU297" s="1106" t="n"/>
      <c r="BV297" s="1106" t="n"/>
      <c r="BW297" s="1106" t="n"/>
      <c r="BX297" s="1106" t="n"/>
      <c r="BY297" s="1106" t="n"/>
      <c r="BZ297" s="1106" t="n"/>
      <c r="CA297" s="1106" t="n"/>
      <c r="CB297" s="1106" t="n"/>
      <c r="CC297" s="1106" t="n"/>
      <c r="CD297" s="1106" t="n"/>
      <c r="CE297" s="1106" t="n"/>
      <c r="CF297" s="1106" t="n"/>
      <c r="CG297" s="1106" t="n"/>
      <c r="CH297" s="1106" t="n"/>
      <c r="CI297" s="1106" t="n"/>
      <c r="CJ297" s="1106" t="n"/>
      <c r="CK297" s="1106" t="n"/>
      <c r="CL297" s="1106" t="n"/>
      <c r="CM297" s="1106" t="n"/>
      <c r="CN297" s="1106" t="n"/>
      <c r="CO297" s="1106" t="n"/>
      <c r="CP297" s="1106" t="n"/>
      <c r="CQ297" s="1106" t="n"/>
      <c r="CR297" s="1106" t="n"/>
      <c r="CS297" s="1106" t="n"/>
      <c r="CT297" s="1106" t="n"/>
      <c r="CU297" s="1106" t="n"/>
      <c r="CV297" s="1106" t="n"/>
      <c r="CW297" s="1106" t="n"/>
      <c r="CX297" s="1106" t="n"/>
      <c r="CY297" s="1106" t="n"/>
      <c r="CZ297" s="1106" t="n"/>
      <c r="DA297" s="1106" t="n"/>
      <c r="DB297" s="1106" t="n"/>
      <c r="DC297" s="1106" t="n"/>
      <c r="DD297" s="1106" t="n"/>
      <c r="DE297" s="1106" t="n"/>
      <c r="DF297" s="1106" t="n"/>
      <c r="DG297" s="1106" t="n"/>
      <c r="DH297" s="1106" t="n"/>
      <c r="DI297" s="1106" t="n"/>
    </row>
    <row r="298" ht="13.5" customHeight="1" s="1178">
      <c r="A298" s="1106" t="n"/>
      <c r="B298" s="1106" t="n"/>
      <c r="C298" s="1106" t="n"/>
      <c r="D298" s="1106" t="n"/>
      <c r="E298" s="1106" t="n"/>
      <c r="F298" s="1106" t="n"/>
      <c r="G298" s="144" t="n"/>
      <c r="H298" s="1106" t="n"/>
      <c r="I298" s="1106" t="n"/>
      <c r="J298" s="1106" t="n"/>
      <c r="K298" s="1106" t="n"/>
      <c r="L298" s="1106" t="n"/>
      <c r="M298" s="1106" t="n"/>
      <c r="N298" s="1106" t="n"/>
      <c r="O298" s="1106" t="n"/>
      <c r="P298" s="1106" t="n"/>
      <c r="Q298" s="1106" t="n"/>
      <c r="R298" s="1106" t="n"/>
      <c r="S298" s="1106" t="n"/>
      <c r="T298" s="230" t="n"/>
      <c r="U298" s="1106" t="n"/>
      <c r="V298" s="1106" t="n"/>
      <c r="W298" s="1106" t="n"/>
      <c r="X298" s="1106" t="n"/>
      <c r="Y298" s="1106" t="n"/>
      <c r="Z298" s="1106" t="n"/>
      <c r="AA298" s="144" t="n"/>
      <c r="AB298" s="1106" t="n"/>
      <c r="AC298" s="1106" t="n"/>
      <c r="AD298" s="1106" t="n"/>
      <c r="AE298" s="1106" t="n"/>
      <c r="AF298" s="1106" t="n"/>
      <c r="AG298" s="1106" t="n"/>
      <c r="AH298" s="144" t="n"/>
      <c r="AI298" s="1106" t="n"/>
      <c r="AJ298" s="1106" t="n"/>
      <c r="AK298" s="1106" t="n"/>
      <c r="AL298" s="1106" t="n"/>
      <c r="AM298" s="1106" t="n"/>
      <c r="AN298" s="1106" t="n"/>
      <c r="AO298" s="1106" t="n"/>
      <c r="AP298" s="1106" t="n"/>
      <c r="AQ298" s="1106" t="n"/>
      <c r="AR298" s="1106" t="n"/>
      <c r="AS298" s="1106" t="n"/>
      <c r="AT298" s="1106" t="n"/>
      <c r="AU298" s="1106" t="n"/>
      <c r="AV298" s="1106" t="n"/>
      <c r="AW298" s="1106" t="n"/>
      <c r="AX298" s="1106" t="n"/>
      <c r="AY298" s="1106" t="n"/>
      <c r="AZ298" s="144" t="n"/>
      <c r="BA298" s="1106" t="n"/>
      <c r="BB298" s="1106" t="n"/>
      <c r="BC298" s="1106" t="n"/>
      <c r="BD298" s="1106" t="n"/>
      <c r="BE298" s="1106" t="n"/>
      <c r="BF298" s="1106" t="n"/>
      <c r="BG298" s="1106" t="n"/>
      <c r="BH298" s="1106" t="n"/>
      <c r="BI298" s="1106" t="n"/>
      <c r="BJ298" s="1106" t="n"/>
      <c r="BK298" s="1106" t="n"/>
      <c r="BL298" s="1106" t="n"/>
      <c r="BM298" s="1106" t="n"/>
      <c r="BN298" s="1106" t="n"/>
      <c r="BO298" s="1106" t="n"/>
      <c r="BP298" s="1106" t="n"/>
      <c r="BQ298" s="1106" t="n"/>
      <c r="BR298" s="1106" t="n"/>
      <c r="BS298" s="1106" t="n"/>
      <c r="BT298" s="1106" t="n"/>
      <c r="BU298" s="1106" t="n"/>
      <c r="BV298" s="1106" t="n"/>
      <c r="BW298" s="1106" t="n"/>
      <c r="BX298" s="1106" t="n"/>
      <c r="BY298" s="1106" t="n"/>
      <c r="BZ298" s="1106" t="n"/>
      <c r="CA298" s="1106" t="n"/>
      <c r="CB298" s="1106" t="n"/>
      <c r="CC298" s="1106" t="n"/>
      <c r="CD298" s="1106" t="n"/>
      <c r="CE298" s="1106" t="n"/>
      <c r="CF298" s="1106" t="n"/>
      <c r="CG298" s="1106" t="n"/>
      <c r="CH298" s="1106" t="n"/>
      <c r="CI298" s="1106" t="n"/>
      <c r="CJ298" s="1106" t="n"/>
      <c r="CK298" s="1106" t="n"/>
      <c r="CL298" s="1106" t="n"/>
      <c r="CM298" s="1106" t="n"/>
      <c r="CN298" s="1106" t="n"/>
      <c r="CO298" s="1106" t="n"/>
      <c r="CP298" s="1106" t="n"/>
      <c r="CQ298" s="1106" t="n"/>
      <c r="CR298" s="1106" t="n"/>
      <c r="CS298" s="1106" t="n"/>
      <c r="CT298" s="1106" t="n"/>
      <c r="CU298" s="1106" t="n"/>
      <c r="CV298" s="1106" t="n"/>
      <c r="CW298" s="1106" t="n"/>
      <c r="CX298" s="1106" t="n"/>
      <c r="CY298" s="1106" t="n"/>
      <c r="CZ298" s="1106" t="n"/>
      <c r="DA298" s="1106" t="n"/>
      <c r="DB298" s="1106" t="n"/>
      <c r="DC298" s="1106" t="n"/>
      <c r="DD298" s="1106" t="n"/>
      <c r="DE298" s="1106" t="n"/>
      <c r="DF298" s="1106" t="n"/>
      <c r="DG298" s="1106" t="n"/>
      <c r="DH298" s="1106" t="n"/>
      <c r="DI298" s="1106" t="n"/>
    </row>
    <row r="299" ht="13.5" customHeight="1" s="1178">
      <c r="A299" s="1106" t="n"/>
      <c r="B299" s="1106" t="n"/>
      <c r="C299" s="1106" t="n"/>
      <c r="D299" s="1106" t="n"/>
      <c r="E299" s="1106" t="n"/>
      <c r="F299" s="1106" t="n"/>
      <c r="G299" s="144" t="n"/>
      <c r="H299" s="1106" t="n"/>
      <c r="I299" s="1106" t="n"/>
      <c r="J299" s="1106" t="n"/>
      <c r="K299" s="1106" t="n"/>
      <c r="L299" s="1106" t="n"/>
      <c r="M299" s="1106" t="n"/>
      <c r="N299" s="1106" t="n"/>
      <c r="O299" s="1106" t="n"/>
      <c r="P299" s="1106" t="n"/>
      <c r="Q299" s="1106" t="n"/>
      <c r="R299" s="1106" t="n"/>
      <c r="S299" s="1106" t="n"/>
      <c r="T299" s="230" t="n"/>
      <c r="U299" s="1106" t="n"/>
      <c r="V299" s="1106" t="n"/>
      <c r="W299" s="1106" t="n"/>
      <c r="X299" s="1106" t="n"/>
      <c r="Y299" s="1106" t="n"/>
      <c r="Z299" s="1106" t="n"/>
      <c r="AA299" s="144" t="n"/>
      <c r="AB299" s="1106" t="n"/>
      <c r="AC299" s="1106" t="n"/>
      <c r="AD299" s="1106" t="n"/>
      <c r="AE299" s="1106" t="n"/>
      <c r="AF299" s="1106" t="n"/>
      <c r="AG299" s="1106" t="n"/>
      <c r="AH299" s="144" t="n"/>
      <c r="AI299" s="1106" t="n"/>
      <c r="AJ299" s="1106" t="n"/>
      <c r="AK299" s="1106" t="n"/>
      <c r="AL299" s="1106" t="n"/>
      <c r="AM299" s="1106" t="n"/>
      <c r="AN299" s="1106" t="n"/>
      <c r="AO299" s="1106" t="n"/>
      <c r="AP299" s="1106" t="n"/>
      <c r="AQ299" s="1106" t="n"/>
      <c r="AR299" s="1106" t="n"/>
      <c r="AS299" s="1106" t="n"/>
      <c r="AT299" s="1106" t="n"/>
      <c r="AU299" s="1106" t="n"/>
      <c r="AV299" s="1106" t="n"/>
      <c r="AW299" s="1106" t="n"/>
      <c r="AX299" s="1106" t="n"/>
      <c r="AY299" s="1106" t="n"/>
      <c r="AZ299" s="144" t="n"/>
      <c r="BA299" s="1106" t="n"/>
      <c r="BB299" s="1106" t="n"/>
      <c r="BC299" s="1106" t="n"/>
      <c r="BD299" s="1106" t="n"/>
      <c r="BE299" s="1106" t="n"/>
      <c r="BF299" s="1106" t="n"/>
      <c r="BG299" s="1106" t="n"/>
      <c r="BH299" s="1106" t="n"/>
      <c r="BI299" s="1106" t="n"/>
      <c r="BJ299" s="1106" t="n"/>
      <c r="BK299" s="1106" t="n"/>
      <c r="BL299" s="1106" t="n"/>
      <c r="BM299" s="1106" t="n"/>
      <c r="BN299" s="1106" t="n"/>
      <c r="BO299" s="1106" t="n"/>
      <c r="BP299" s="1106" t="n"/>
      <c r="BQ299" s="1106" t="n"/>
      <c r="BR299" s="1106" t="n"/>
      <c r="BS299" s="1106" t="n"/>
      <c r="BT299" s="1106" t="n"/>
      <c r="BU299" s="1106" t="n"/>
      <c r="BV299" s="1106" t="n"/>
      <c r="BW299" s="1106" t="n"/>
      <c r="BX299" s="1106" t="n"/>
      <c r="BY299" s="1106" t="n"/>
      <c r="BZ299" s="1106" t="n"/>
      <c r="CA299" s="1106" t="n"/>
      <c r="CB299" s="1106" t="n"/>
      <c r="CC299" s="1106" t="n"/>
      <c r="CD299" s="1106" t="n"/>
      <c r="CE299" s="1106" t="n"/>
      <c r="CF299" s="1106" t="n"/>
      <c r="CG299" s="1106" t="n"/>
      <c r="CH299" s="1106" t="n"/>
      <c r="CI299" s="1106" t="n"/>
      <c r="CJ299" s="1106" t="n"/>
      <c r="CK299" s="1106" t="n"/>
      <c r="CL299" s="1106" t="n"/>
      <c r="CM299" s="1106" t="n"/>
      <c r="CN299" s="1106" t="n"/>
      <c r="CO299" s="1106" t="n"/>
      <c r="CP299" s="1106" t="n"/>
      <c r="CQ299" s="1106" t="n"/>
      <c r="CR299" s="1106" t="n"/>
      <c r="CS299" s="1106" t="n"/>
      <c r="CT299" s="1106" t="n"/>
      <c r="CU299" s="1106" t="n"/>
      <c r="CV299" s="1106" t="n"/>
      <c r="CW299" s="1106" t="n"/>
      <c r="CX299" s="1106" t="n"/>
      <c r="CY299" s="1106" t="n"/>
      <c r="CZ299" s="1106" t="n"/>
      <c r="DA299" s="1106" t="n"/>
      <c r="DB299" s="1106" t="n"/>
      <c r="DC299" s="1106" t="n"/>
      <c r="DD299" s="1106" t="n"/>
      <c r="DE299" s="1106" t="n"/>
      <c r="DF299" s="1106" t="n"/>
      <c r="DG299" s="1106" t="n"/>
      <c r="DH299" s="1106" t="n"/>
      <c r="DI299" s="1106" t="n"/>
    </row>
    <row r="300" ht="13.5" customHeight="1" s="1178">
      <c r="A300" s="1106" t="n"/>
      <c r="B300" s="1106" t="n"/>
      <c r="C300" s="1106" t="n"/>
      <c r="D300" s="1106" t="n"/>
      <c r="E300" s="1106" t="n"/>
      <c r="F300" s="1106" t="n"/>
      <c r="G300" s="144" t="n"/>
      <c r="H300" s="1106" t="n"/>
      <c r="I300" s="1106" t="n"/>
      <c r="J300" s="1106" t="n"/>
      <c r="K300" s="1106" t="n"/>
      <c r="L300" s="1106" t="n"/>
      <c r="M300" s="1106" t="n"/>
      <c r="N300" s="1106" t="n"/>
      <c r="O300" s="1106" t="n"/>
      <c r="P300" s="1106" t="n"/>
      <c r="Q300" s="1106" t="n"/>
      <c r="R300" s="1106" t="n"/>
      <c r="S300" s="1106" t="n"/>
      <c r="T300" s="230" t="n"/>
      <c r="U300" s="1106" t="n"/>
      <c r="V300" s="1106" t="n"/>
      <c r="W300" s="1106" t="n"/>
      <c r="X300" s="1106" t="n"/>
      <c r="Y300" s="1106" t="n"/>
      <c r="Z300" s="1106" t="n"/>
      <c r="AA300" s="144" t="n"/>
      <c r="AB300" s="1106" t="n"/>
      <c r="AC300" s="1106" t="n"/>
      <c r="AD300" s="1106" t="n"/>
      <c r="AE300" s="1106" t="n"/>
      <c r="AF300" s="1106" t="n"/>
      <c r="AG300" s="1106" t="n"/>
      <c r="AH300" s="144" t="n"/>
      <c r="AI300" s="1106" t="n"/>
      <c r="AJ300" s="1106" t="n"/>
      <c r="AK300" s="1106" t="n"/>
      <c r="AL300" s="1106" t="n"/>
      <c r="AM300" s="1106" t="n"/>
      <c r="AN300" s="1106" t="n"/>
      <c r="AO300" s="1106" t="n"/>
      <c r="AP300" s="1106" t="n"/>
      <c r="AQ300" s="1106" t="n"/>
      <c r="AR300" s="1106" t="n"/>
      <c r="AS300" s="1106" t="n"/>
      <c r="AT300" s="1106" t="n"/>
      <c r="AU300" s="1106" t="n"/>
      <c r="AV300" s="1106" t="n"/>
      <c r="AW300" s="1106" t="n"/>
      <c r="AX300" s="1106" t="n"/>
      <c r="AY300" s="1106" t="n"/>
      <c r="AZ300" s="144" t="n"/>
      <c r="BA300" s="1106" t="n"/>
      <c r="BB300" s="1106" t="n"/>
      <c r="BC300" s="1106" t="n"/>
      <c r="BD300" s="1106" t="n"/>
      <c r="BE300" s="1106" t="n"/>
      <c r="BF300" s="1106" t="n"/>
      <c r="BG300" s="1106" t="n"/>
      <c r="BH300" s="1106" t="n"/>
      <c r="BI300" s="1106" t="n"/>
      <c r="BJ300" s="1106" t="n"/>
      <c r="BK300" s="1106" t="n"/>
      <c r="BL300" s="1106" t="n"/>
      <c r="BM300" s="1106" t="n"/>
      <c r="BN300" s="1106" t="n"/>
      <c r="BO300" s="1106" t="n"/>
      <c r="BP300" s="1106" t="n"/>
      <c r="BQ300" s="1106" t="n"/>
      <c r="BR300" s="1106" t="n"/>
      <c r="BS300" s="1106" t="n"/>
      <c r="BT300" s="1106" t="n"/>
      <c r="BU300" s="1106" t="n"/>
      <c r="BV300" s="1106" t="n"/>
      <c r="BW300" s="1106" t="n"/>
      <c r="BX300" s="1106" t="n"/>
      <c r="BY300" s="1106" t="n"/>
      <c r="BZ300" s="1106" t="n"/>
      <c r="CA300" s="1106" t="n"/>
      <c r="CB300" s="1106" t="n"/>
      <c r="CC300" s="1106" t="n"/>
      <c r="CD300" s="1106" t="n"/>
      <c r="CE300" s="1106" t="n"/>
      <c r="CF300" s="1106" t="n"/>
      <c r="CG300" s="1106" t="n"/>
      <c r="CH300" s="1106" t="n"/>
      <c r="CI300" s="1106" t="n"/>
      <c r="CJ300" s="1106" t="n"/>
      <c r="CK300" s="1106" t="n"/>
      <c r="CL300" s="1106" t="n"/>
      <c r="CM300" s="1106" t="n"/>
      <c r="CN300" s="1106" t="n"/>
      <c r="CO300" s="1106" t="n"/>
      <c r="CP300" s="1106" t="n"/>
      <c r="CQ300" s="1106" t="n"/>
      <c r="CR300" s="1106" t="n"/>
      <c r="CS300" s="1106" t="n"/>
      <c r="CT300" s="1106" t="n"/>
      <c r="CU300" s="1106" t="n"/>
      <c r="CV300" s="1106" t="n"/>
      <c r="CW300" s="1106" t="n"/>
      <c r="CX300" s="1106" t="n"/>
      <c r="CY300" s="1106" t="n"/>
      <c r="CZ300" s="1106" t="n"/>
      <c r="DA300" s="1106" t="n"/>
      <c r="DB300" s="1106" t="n"/>
      <c r="DC300" s="1106" t="n"/>
      <c r="DD300" s="1106" t="n"/>
      <c r="DE300" s="1106" t="n"/>
      <c r="DF300" s="1106" t="n"/>
      <c r="DG300" s="1106" t="n"/>
      <c r="DH300" s="1106" t="n"/>
      <c r="DI300" s="1106" t="n"/>
    </row>
    <row r="301" ht="13.5" customHeight="1" s="1178">
      <c r="A301" s="1106" t="n"/>
      <c r="B301" s="1106" t="n"/>
      <c r="C301" s="1106" t="n"/>
      <c r="D301" s="1106" t="n"/>
      <c r="E301" s="1106" t="n"/>
      <c r="F301" s="1106" t="n"/>
      <c r="G301" s="144" t="n"/>
      <c r="H301" s="1106" t="n"/>
      <c r="I301" s="1106" t="n"/>
      <c r="J301" s="1106" t="n"/>
      <c r="K301" s="1106" t="n"/>
      <c r="L301" s="1106" t="n"/>
      <c r="M301" s="1106" t="n"/>
      <c r="N301" s="1106" t="n"/>
      <c r="O301" s="1106" t="n"/>
      <c r="P301" s="1106" t="n"/>
      <c r="Q301" s="1106" t="n"/>
      <c r="R301" s="1106" t="n"/>
      <c r="S301" s="1106" t="n"/>
      <c r="T301" s="230" t="n"/>
      <c r="U301" s="1106" t="n"/>
      <c r="V301" s="1106" t="n"/>
      <c r="W301" s="1106" t="n"/>
      <c r="X301" s="1106" t="n"/>
      <c r="Y301" s="1106" t="n"/>
      <c r="Z301" s="1106" t="n"/>
      <c r="AA301" s="144" t="n"/>
      <c r="AB301" s="1106" t="n"/>
      <c r="AC301" s="1106" t="n"/>
      <c r="AD301" s="1106" t="n"/>
      <c r="AE301" s="1106" t="n"/>
      <c r="AF301" s="1106" t="n"/>
      <c r="AG301" s="1106" t="n"/>
      <c r="AH301" s="144" t="n"/>
      <c r="AI301" s="1106" t="n"/>
      <c r="AJ301" s="1106" t="n"/>
      <c r="AK301" s="1106" t="n"/>
      <c r="AL301" s="1106" t="n"/>
      <c r="AM301" s="1106" t="n"/>
      <c r="AN301" s="1106" t="n"/>
      <c r="AO301" s="1106" t="n"/>
      <c r="AP301" s="1106" t="n"/>
      <c r="AQ301" s="1106" t="n"/>
      <c r="AR301" s="1106" t="n"/>
      <c r="AS301" s="1106" t="n"/>
      <c r="AT301" s="1106" t="n"/>
      <c r="AU301" s="1106" t="n"/>
      <c r="AV301" s="1106" t="n"/>
      <c r="AW301" s="1106" t="n"/>
      <c r="AX301" s="1106" t="n"/>
      <c r="AY301" s="1106" t="n"/>
      <c r="AZ301" s="144" t="n"/>
      <c r="BA301" s="1106" t="n"/>
      <c r="BB301" s="1106" t="n"/>
      <c r="BC301" s="1106" t="n"/>
      <c r="BD301" s="1106" t="n"/>
      <c r="BE301" s="1106" t="n"/>
      <c r="BF301" s="1106" t="n"/>
      <c r="BG301" s="1106" t="n"/>
      <c r="BH301" s="1106" t="n"/>
      <c r="BI301" s="1106" t="n"/>
      <c r="BJ301" s="1106" t="n"/>
      <c r="BK301" s="1106" t="n"/>
      <c r="BL301" s="1106" t="n"/>
      <c r="BM301" s="1106" t="n"/>
      <c r="BN301" s="1106" t="n"/>
      <c r="BO301" s="1106" t="n"/>
      <c r="BP301" s="1106" t="n"/>
      <c r="BQ301" s="1106" t="n"/>
      <c r="BR301" s="1106" t="n"/>
      <c r="BS301" s="1106" t="n"/>
      <c r="BT301" s="1106" t="n"/>
      <c r="BU301" s="1106" t="n"/>
      <c r="BV301" s="1106" t="n"/>
      <c r="BW301" s="1106" t="n"/>
      <c r="BX301" s="1106" t="n"/>
      <c r="BY301" s="1106" t="n"/>
      <c r="BZ301" s="1106" t="n"/>
      <c r="CA301" s="1106" t="n"/>
      <c r="CB301" s="1106" t="n"/>
      <c r="CC301" s="1106" t="n"/>
      <c r="CD301" s="1106" t="n"/>
      <c r="CE301" s="1106" t="n"/>
      <c r="CF301" s="1106" t="n"/>
      <c r="CG301" s="1106" t="n"/>
      <c r="CH301" s="1106" t="n"/>
      <c r="CI301" s="1106" t="n"/>
      <c r="CJ301" s="1106" t="n"/>
      <c r="CK301" s="1106" t="n"/>
      <c r="CL301" s="1106" t="n"/>
      <c r="CM301" s="1106" t="n"/>
      <c r="CN301" s="1106" t="n"/>
      <c r="CO301" s="1106" t="n"/>
      <c r="CP301" s="1106" t="n"/>
      <c r="CQ301" s="1106" t="n"/>
      <c r="CR301" s="1106" t="n"/>
      <c r="CS301" s="1106" t="n"/>
      <c r="CT301" s="1106" t="n"/>
      <c r="CU301" s="1106" t="n"/>
      <c r="CV301" s="1106" t="n"/>
      <c r="CW301" s="1106" t="n"/>
      <c r="CX301" s="1106" t="n"/>
      <c r="CY301" s="1106" t="n"/>
      <c r="CZ301" s="1106" t="n"/>
      <c r="DA301" s="1106" t="n"/>
      <c r="DB301" s="1106" t="n"/>
      <c r="DC301" s="1106" t="n"/>
      <c r="DD301" s="1106" t="n"/>
      <c r="DE301" s="1106" t="n"/>
      <c r="DF301" s="1106" t="n"/>
      <c r="DG301" s="1106" t="n"/>
      <c r="DH301" s="1106" t="n"/>
      <c r="DI301" s="1106" t="n"/>
    </row>
    <row r="302" ht="13.5" customHeight="1" s="1178">
      <c r="A302" s="1106" t="n"/>
      <c r="B302" s="1106" t="n"/>
      <c r="C302" s="1106" t="n"/>
      <c r="D302" s="1106" t="n"/>
      <c r="E302" s="1106" t="n"/>
      <c r="F302" s="1106" t="n"/>
      <c r="G302" s="144" t="n"/>
      <c r="H302" s="1106" t="n"/>
      <c r="I302" s="1106" t="n"/>
      <c r="J302" s="1106" t="n"/>
      <c r="K302" s="1106" t="n"/>
      <c r="L302" s="1106" t="n"/>
      <c r="M302" s="1106" t="n"/>
      <c r="N302" s="1106" t="n"/>
      <c r="O302" s="1106" t="n"/>
      <c r="P302" s="1106" t="n"/>
      <c r="Q302" s="1106" t="n"/>
      <c r="R302" s="1106" t="n"/>
      <c r="S302" s="1106" t="n"/>
      <c r="T302" s="230" t="n"/>
      <c r="U302" s="1106" t="n"/>
      <c r="V302" s="1106" t="n"/>
      <c r="W302" s="1106" t="n"/>
      <c r="X302" s="1106" t="n"/>
      <c r="Y302" s="1106" t="n"/>
      <c r="Z302" s="1106" t="n"/>
      <c r="AA302" s="144" t="n"/>
      <c r="AB302" s="1106" t="n"/>
      <c r="AC302" s="1106" t="n"/>
      <c r="AD302" s="1106" t="n"/>
      <c r="AE302" s="1106" t="n"/>
      <c r="AF302" s="1106" t="n"/>
      <c r="AG302" s="1106" t="n"/>
      <c r="AH302" s="144" t="n"/>
      <c r="AI302" s="1106" t="n"/>
      <c r="AJ302" s="1106" t="n"/>
      <c r="AK302" s="1106" t="n"/>
      <c r="AL302" s="1106" t="n"/>
      <c r="AM302" s="1106" t="n"/>
      <c r="AN302" s="1106" t="n"/>
      <c r="AO302" s="1106" t="n"/>
      <c r="AP302" s="1106" t="n"/>
      <c r="AQ302" s="1106" t="n"/>
      <c r="AR302" s="1106" t="n"/>
      <c r="AS302" s="1106" t="n"/>
      <c r="AT302" s="1106" t="n"/>
      <c r="AU302" s="1106" t="n"/>
      <c r="AV302" s="1106" t="n"/>
      <c r="AW302" s="1106" t="n"/>
      <c r="AX302" s="1106" t="n"/>
      <c r="AY302" s="1106" t="n"/>
      <c r="AZ302" s="144" t="n"/>
      <c r="BA302" s="1106" t="n"/>
      <c r="BB302" s="1106" t="n"/>
      <c r="BC302" s="1106" t="n"/>
      <c r="BD302" s="1106" t="n"/>
      <c r="BE302" s="1106" t="n"/>
      <c r="BF302" s="1106" t="n"/>
      <c r="BG302" s="1106" t="n"/>
      <c r="BH302" s="1106" t="n"/>
      <c r="BI302" s="1106" t="n"/>
      <c r="BJ302" s="1106" t="n"/>
      <c r="BK302" s="1106" t="n"/>
      <c r="BL302" s="1106" t="n"/>
      <c r="BM302" s="1106" t="n"/>
      <c r="BN302" s="1106" t="n"/>
      <c r="BO302" s="1106" t="n"/>
      <c r="BP302" s="1106" t="n"/>
      <c r="BQ302" s="1106" t="n"/>
      <c r="BR302" s="1106" t="n"/>
      <c r="BS302" s="1106" t="n"/>
      <c r="BT302" s="1106" t="n"/>
      <c r="BU302" s="1106" t="n"/>
      <c r="BV302" s="1106" t="n"/>
      <c r="BW302" s="1106" t="n"/>
      <c r="BX302" s="1106" t="n"/>
      <c r="BY302" s="1106" t="n"/>
      <c r="BZ302" s="1106" t="n"/>
      <c r="CA302" s="1106" t="n"/>
      <c r="CB302" s="1106" t="n"/>
      <c r="CC302" s="1106" t="n"/>
      <c r="CD302" s="1106" t="n"/>
      <c r="CE302" s="1106" t="n"/>
      <c r="CF302" s="1106" t="n"/>
      <c r="CG302" s="1106" t="n"/>
      <c r="CH302" s="1106" t="n"/>
      <c r="CI302" s="1106" t="n"/>
      <c r="CJ302" s="1106" t="n"/>
      <c r="CK302" s="1106" t="n"/>
      <c r="CL302" s="1106" t="n"/>
      <c r="CM302" s="1106" t="n"/>
      <c r="CN302" s="1106" t="n"/>
      <c r="CO302" s="1106" t="n"/>
      <c r="CP302" s="1106" t="n"/>
      <c r="CQ302" s="1106" t="n"/>
      <c r="CR302" s="1106" t="n"/>
      <c r="CS302" s="1106" t="n"/>
      <c r="CT302" s="1106" t="n"/>
      <c r="CU302" s="1106" t="n"/>
      <c r="CV302" s="1106" t="n"/>
      <c r="CW302" s="1106" t="n"/>
      <c r="CX302" s="1106" t="n"/>
      <c r="CY302" s="1106" t="n"/>
      <c r="CZ302" s="1106" t="n"/>
      <c r="DA302" s="1106" t="n"/>
      <c r="DB302" s="1106" t="n"/>
      <c r="DC302" s="1106" t="n"/>
      <c r="DD302" s="1106" t="n"/>
      <c r="DE302" s="1106" t="n"/>
      <c r="DF302" s="1106" t="n"/>
      <c r="DG302" s="1106" t="n"/>
      <c r="DH302" s="1106" t="n"/>
      <c r="DI302" s="1106" t="n"/>
    </row>
    <row r="303" ht="13.5" customHeight="1" s="1178">
      <c r="A303" s="1106" t="n"/>
      <c r="B303" s="1106" t="n"/>
      <c r="C303" s="1106" t="n"/>
      <c r="D303" s="1106" t="n"/>
      <c r="E303" s="1106" t="n"/>
      <c r="F303" s="1106" t="n"/>
      <c r="G303" s="144" t="n"/>
      <c r="H303" s="1106" t="n"/>
      <c r="I303" s="1106" t="n"/>
      <c r="J303" s="1106" t="n"/>
      <c r="K303" s="1106" t="n"/>
      <c r="L303" s="1106" t="n"/>
      <c r="M303" s="1106" t="n"/>
      <c r="N303" s="1106" t="n"/>
      <c r="O303" s="1106" t="n"/>
      <c r="P303" s="1106" t="n"/>
      <c r="Q303" s="1106" t="n"/>
      <c r="R303" s="1106" t="n"/>
      <c r="S303" s="1106" t="n"/>
      <c r="T303" s="230" t="n"/>
      <c r="U303" s="1106" t="n"/>
      <c r="V303" s="1106" t="n"/>
      <c r="W303" s="1106" t="n"/>
      <c r="X303" s="1106" t="n"/>
      <c r="Y303" s="1106" t="n"/>
      <c r="Z303" s="1106" t="n"/>
      <c r="AA303" s="144" t="n"/>
      <c r="AB303" s="1106" t="n"/>
      <c r="AC303" s="1106" t="n"/>
      <c r="AD303" s="1106" t="n"/>
      <c r="AE303" s="1106" t="n"/>
      <c r="AF303" s="1106" t="n"/>
      <c r="AG303" s="1106" t="n"/>
      <c r="AH303" s="144" t="n"/>
      <c r="AI303" s="1106" t="n"/>
      <c r="AJ303" s="1106" t="n"/>
      <c r="AK303" s="1106" t="n"/>
      <c r="AL303" s="1106" t="n"/>
      <c r="AM303" s="1106" t="n"/>
      <c r="AN303" s="1106" t="n"/>
      <c r="AO303" s="1106" t="n"/>
      <c r="AP303" s="1106" t="n"/>
      <c r="AQ303" s="1106" t="n"/>
      <c r="AR303" s="1106" t="n"/>
      <c r="AS303" s="1106" t="n"/>
      <c r="AT303" s="1106" t="n"/>
      <c r="AU303" s="1106" t="n"/>
      <c r="AV303" s="1106" t="n"/>
      <c r="AW303" s="1106" t="n"/>
      <c r="AX303" s="1106" t="n"/>
      <c r="AY303" s="1106" t="n"/>
      <c r="AZ303" s="144" t="n"/>
      <c r="BA303" s="1106" t="n"/>
      <c r="BB303" s="1106" t="n"/>
      <c r="BC303" s="1106" t="n"/>
      <c r="BD303" s="1106" t="n"/>
      <c r="BE303" s="1106" t="n"/>
      <c r="BF303" s="1106" t="n"/>
      <c r="BG303" s="1106" t="n"/>
      <c r="BH303" s="1106" t="n"/>
      <c r="BI303" s="1106" t="n"/>
      <c r="BJ303" s="1106" t="n"/>
      <c r="BK303" s="1106" t="n"/>
      <c r="BL303" s="1106" t="n"/>
      <c r="BM303" s="1106" t="n"/>
      <c r="BN303" s="1106" t="n"/>
      <c r="BO303" s="1106" t="n"/>
      <c r="BP303" s="1106" t="n"/>
      <c r="BQ303" s="1106" t="n"/>
      <c r="BR303" s="1106" t="n"/>
      <c r="BS303" s="1106" t="n"/>
      <c r="BT303" s="1106" t="n"/>
      <c r="BU303" s="1106" t="n"/>
      <c r="BV303" s="1106" t="n"/>
      <c r="BW303" s="1106" t="n"/>
      <c r="BX303" s="1106" t="n"/>
      <c r="BY303" s="1106" t="n"/>
      <c r="BZ303" s="1106" t="n"/>
      <c r="CA303" s="1106" t="n"/>
      <c r="CB303" s="1106" t="n"/>
      <c r="CC303" s="1106" t="n"/>
      <c r="CD303" s="1106" t="n"/>
      <c r="CE303" s="1106" t="n"/>
      <c r="CF303" s="1106" t="n"/>
      <c r="CG303" s="1106" t="n"/>
      <c r="CH303" s="1106" t="n"/>
      <c r="CI303" s="1106" t="n"/>
      <c r="CJ303" s="1106" t="n"/>
      <c r="CK303" s="1106" t="n"/>
      <c r="CL303" s="1106" t="n"/>
      <c r="CM303" s="1106" t="n"/>
      <c r="CN303" s="1106" t="n"/>
      <c r="CO303" s="1106" t="n"/>
      <c r="CP303" s="1106" t="n"/>
      <c r="CQ303" s="1106" t="n"/>
      <c r="CR303" s="1106" t="n"/>
      <c r="CS303" s="1106" t="n"/>
      <c r="CT303" s="1106" t="n"/>
      <c r="CU303" s="1106" t="n"/>
      <c r="CV303" s="1106" t="n"/>
      <c r="CW303" s="1106" t="n"/>
      <c r="CX303" s="1106" t="n"/>
      <c r="CY303" s="1106" t="n"/>
      <c r="CZ303" s="1106" t="n"/>
      <c r="DA303" s="1106" t="n"/>
      <c r="DB303" s="1106" t="n"/>
      <c r="DC303" s="1106" t="n"/>
      <c r="DD303" s="1106" t="n"/>
      <c r="DE303" s="1106" t="n"/>
      <c r="DF303" s="1106" t="n"/>
      <c r="DG303" s="1106" t="n"/>
      <c r="DH303" s="1106" t="n"/>
      <c r="DI303" s="1106" t="n"/>
    </row>
    <row r="304" ht="13.5" customHeight="1" s="1178">
      <c r="A304" s="1106" t="n"/>
      <c r="B304" s="1106" t="n"/>
      <c r="C304" s="1106" t="n"/>
      <c r="D304" s="1106" t="n"/>
      <c r="E304" s="1106" t="n"/>
      <c r="F304" s="1106" t="n"/>
      <c r="G304" s="144" t="n"/>
      <c r="H304" s="1106" t="n"/>
      <c r="I304" s="1106" t="n"/>
      <c r="J304" s="1106" t="n"/>
      <c r="K304" s="1106" t="n"/>
      <c r="L304" s="1106" t="n"/>
      <c r="M304" s="1106" t="n"/>
      <c r="N304" s="1106" t="n"/>
      <c r="O304" s="1106" t="n"/>
      <c r="P304" s="1106" t="n"/>
      <c r="Q304" s="1106" t="n"/>
      <c r="R304" s="1106" t="n"/>
      <c r="S304" s="1106" t="n"/>
      <c r="T304" s="230" t="n"/>
      <c r="U304" s="1106" t="n"/>
      <c r="V304" s="1106" t="n"/>
      <c r="W304" s="1106" t="n"/>
      <c r="X304" s="1106" t="n"/>
      <c r="Y304" s="1106" t="n"/>
      <c r="Z304" s="1106" t="n"/>
      <c r="AA304" s="144" t="n"/>
      <c r="AB304" s="1106" t="n"/>
      <c r="AC304" s="1106" t="n"/>
      <c r="AD304" s="1106" t="n"/>
      <c r="AE304" s="1106" t="n"/>
      <c r="AF304" s="1106" t="n"/>
      <c r="AG304" s="1106" t="n"/>
      <c r="AH304" s="144" t="n"/>
      <c r="AI304" s="1106" t="n"/>
      <c r="AJ304" s="1106" t="n"/>
      <c r="AK304" s="1106" t="n"/>
      <c r="AL304" s="1106" t="n"/>
      <c r="AM304" s="1106" t="n"/>
      <c r="AN304" s="1106" t="n"/>
      <c r="AO304" s="1106" t="n"/>
      <c r="AP304" s="1106" t="n"/>
      <c r="AQ304" s="1106" t="n"/>
      <c r="AR304" s="1106" t="n"/>
      <c r="AS304" s="1106" t="n"/>
      <c r="AT304" s="1106" t="n"/>
      <c r="AU304" s="1106" t="n"/>
      <c r="AV304" s="1106" t="n"/>
      <c r="AW304" s="1106" t="n"/>
      <c r="AX304" s="1106" t="n"/>
      <c r="AY304" s="1106" t="n"/>
      <c r="AZ304" s="144" t="n"/>
      <c r="BA304" s="1106" t="n"/>
      <c r="BB304" s="1106" t="n"/>
      <c r="BC304" s="1106" t="n"/>
      <c r="BD304" s="1106" t="n"/>
      <c r="BE304" s="1106" t="n"/>
      <c r="BF304" s="1106" t="n"/>
      <c r="BG304" s="1106" t="n"/>
      <c r="BH304" s="1106" t="n"/>
      <c r="BI304" s="1106" t="n"/>
      <c r="BJ304" s="1106" t="n"/>
      <c r="BK304" s="1106" t="n"/>
      <c r="BL304" s="1106" t="n"/>
      <c r="BM304" s="1106" t="n"/>
      <c r="BN304" s="1106" t="n"/>
      <c r="BO304" s="1106" t="n"/>
      <c r="BP304" s="1106" t="n"/>
      <c r="BQ304" s="1106" t="n"/>
      <c r="BR304" s="1106" t="n"/>
      <c r="BS304" s="1106" t="n"/>
      <c r="BT304" s="1106" t="n"/>
      <c r="BU304" s="1106" t="n"/>
      <c r="BV304" s="1106" t="n"/>
      <c r="BW304" s="1106" t="n"/>
      <c r="BX304" s="1106" t="n"/>
      <c r="BY304" s="1106" t="n"/>
      <c r="BZ304" s="1106" t="n"/>
      <c r="CA304" s="1106" t="n"/>
      <c r="CB304" s="1106" t="n"/>
      <c r="CC304" s="1106" t="n"/>
      <c r="CD304" s="1106" t="n"/>
      <c r="CE304" s="1106" t="n"/>
      <c r="CF304" s="1106" t="n"/>
      <c r="CG304" s="1106" t="n"/>
      <c r="CH304" s="1106" t="n"/>
      <c r="CI304" s="1106" t="n"/>
      <c r="CJ304" s="1106" t="n"/>
      <c r="CK304" s="1106" t="n"/>
      <c r="CL304" s="1106" t="n"/>
      <c r="CM304" s="1106" t="n"/>
      <c r="CN304" s="1106" t="n"/>
      <c r="CO304" s="1106" t="n"/>
      <c r="CP304" s="1106" t="n"/>
      <c r="CQ304" s="1106" t="n"/>
      <c r="CR304" s="1106" t="n"/>
      <c r="CS304" s="1106" t="n"/>
      <c r="CT304" s="1106" t="n"/>
      <c r="CU304" s="1106" t="n"/>
      <c r="CV304" s="1106" t="n"/>
      <c r="CW304" s="1106" t="n"/>
      <c r="CX304" s="1106" t="n"/>
      <c r="CY304" s="1106" t="n"/>
      <c r="CZ304" s="1106" t="n"/>
      <c r="DA304" s="1106" t="n"/>
      <c r="DB304" s="1106" t="n"/>
      <c r="DC304" s="1106" t="n"/>
      <c r="DD304" s="1106" t="n"/>
      <c r="DE304" s="1106" t="n"/>
      <c r="DF304" s="1106" t="n"/>
      <c r="DG304" s="1106" t="n"/>
      <c r="DH304" s="1106" t="n"/>
      <c r="DI304" s="1106" t="n"/>
    </row>
    <row r="305" ht="13.5" customHeight="1" s="1178">
      <c r="A305" s="1106" t="n"/>
      <c r="B305" s="1106" t="n"/>
      <c r="C305" s="1106" t="n"/>
      <c r="D305" s="1106" t="n"/>
      <c r="E305" s="1106" t="n"/>
      <c r="F305" s="1106" t="n"/>
      <c r="G305" s="144" t="n"/>
      <c r="H305" s="1106" t="n"/>
      <c r="I305" s="1106" t="n"/>
      <c r="J305" s="1106" t="n"/>
      <c r="K305" s="1106" t="n"/>
      <c r="L305" s="1106" t="n"/>
      <c r="M305" s="1106" t="n"/>
      <c r="N305" s="1106" t="n"/>
      <c r="O305" s="1106" t="n"/>
      <c r="P305" s="1106" t="n"/>
      <c r="Q305" s="1106" t="n"/>
      <c r="R305" s="1106" t="n"/>
      <c r="S305" s="1106" t="n"/>
      <c r="T305" s="230" t="n"/>
      <c r="U305" s="1106" t="n"/>
      <c r="V305" s="1106" t="n"/>
      <c r="W305" s="1106" t="n"/>
      <c r="X305" s="1106" t="n"/>
      <c r="Y305" s="1106" t="n"/>
      <c r="Z305" s="1106" t="n"/>
      <c r="AA305" s="144" t="n"/>
      <c r="AB305" s="1106" t="n"/>
      <c r="AC305" s="1106" t="n"/>
      <c r="AD305" s="1106" t="n"/>
      <c r="AE305" s="1106" t="n"/>
      <c r="AF305" s="1106" t="n"/>
      <c r="AG305" s="1106" t="n"/>
      <c r="AH305" s="144" t="n"/>
      <c r="AI305" s="1106" t="n"/>
      <c r="AJ305" s="1106" t="n"/>
      <c r="AK305" s="1106" t="n"/>
      <c r="AL305" s="1106" t="n"/>
      <c r="AM305" s="1106" t="n"/>
      <c r="AN305" s="1106" t="n"/>
      <c r="AO305" s="1106" t="n"/>
      <c r="AP305" s="1106" t="n"/>
      <c r="AQ305" s="1106" t="n"/>
      <c r="AR305" s="1106" t="n"/>
      <c r="AS305" s="1106" t="n"/>
      <c r="AT305" s="1106" t="n"/>
      <c r="AU305" s="1106" t="n"/>
      <c r="AV305" s="1106" t="n"/>
      <c r="AW305" s="1106" t="n"/>
      <c r="AX305" s="1106" t="n"/>
      <c r="AY305" s="1106" t="n"/>
      <c r="AZ305" s="144" t="n"/>
      <c r="BA305" s="1106" t="n"/>
      <c r="BB305" s="1106" t="n"/>
      <c r="BC305" s="1106" t="n"/>
      <c r="BD305" s="1106" t="n"/>
      <c r="BE305" s="1106" t="n"/>
      <c r="BF305" s="1106" t="n"/>
      <c r="BG305" s="1106" t="n"/>
      <c r="BH305" s="1106" t="n"/>
      <c r="BI305" s="1106" t="n"/>
      <c r="BJ305" s="1106" t="n"/>
      <c r="BK305" s="1106" t="n"/>
      <c r="BL305" s="1106" t="n"/>
      <c r="BM305" s="1106" t="n"/>
      <c r="BN305" s="1106" t="n"/>
      <c r="BO305" s="1106" t="n"/>
      <c r="BP305" s="1106" t="n"/>
      <c r="BQ305" s="1106" t="n"/>
      <c r="BR305" s="1106" t="n"/>
      <c r="BS305" s="1106" t="n"/>
      <c r="BT305" s="1106" t="n"/>
      <c r="BU305" s="1106" t="n"/>
      <c r="BV305" s="1106" t="n"/>
      <c r="BW305" s="1106" t="n"/>
      <c r="BX305" s="1106" t="n"/>
      <c r="BY305" s="1106" t="n"/>
      <c r="BZ305" s="1106" t="n"/>
      <c r="CA305" s="1106" t="n"/>
      <c r="CB305" s="1106" t="n"/>
      <c r="CC305" s="1106" t="n"/>
      <c r="CD305" s="1106" t="n"/>
      <c r="CE305" s="1106" t="n"/>
      <c r="CF305" s="1106" t="n"/>
      <c r="CG305" s="1106" t="n"/>
      <c r="CH305" s="1106" t="n"/>
      <c r="CI305" s="1106" t="n"/>
      <c r="CJ305" s="1106" t="n"/>
      <c r="CK305" s="1106" t="n"/>
      <c r="CL305" s="1106" t="n"/>
      <c r="CM305" s="1106" t="n"/>
      <c r="CN305" s="1106" t="n"/>
      <c r="CO305" s="1106" t="n"/>
      <c r="CP305" s="1106" t="n"/>
      <c r="CQ305" s="1106" t="n"/>
      <c r="CR305" s="1106" t="n"/>
      <c r="CS305" s="1106" t="n"/>
      <c r="CT305" s="1106" t="n"/>
      <c r="CU305" s="1106" t="n"/>
      <c r="CV305" s="1106" t="n"/>
      <c r="CW305" s="1106" t="n"/>
      <c r="CX305" s="1106" t="n"/>
      <c r="CY305" s="1106" t="n"/>
      <c r="CZ305" s="1106" t="n"/>
      <c r="DA305" s="1106" t="n"/>
      <c r="DB305" s="1106" t="n"/>
      <c r="DC305" s="1106" t="n"/>
      <c r="DD305" s="1106" t="n"/>
      <c r="DE305" s="1106" t="n"/>
      <c r="DF305" s="1106" t="n"/>
      <c r="DG305" s="1106" t="n"/>
      <c r="DH305" s="1106" t="n"/>
      <c r="DI305" s="1106" t="n"/>
    </row>
    <row r="306" ht="13.5" customHeight="1" s="1178">
      <c r="A306" s="1106" t="n"/>
      <c r="B306" s="1106" t="n"/>
      <c r="C306" s="1106" t="n"/>
      <c r="D306" s="1106" t="n"/>
      <c r="E306" s="1106" t="n"/>
      <c r="F306" s="1106" t="n"/>
      <c r="G306" s="144" t="n"/>
      <c r="H306" s="1106" t="n"/>
      <c r="I306" s="1106" t="n"/>
      <c r="J306" s="1106" t="n"/>
      <c r="K306" s="1106" t="n"/>
      <c r="L306" s="1106" t="n"/>
      <c r="M306" s="1106" t="n"/>
      <c r="N306" s="1106" t="n"/>
      <c r="O306" s="1106" t="n"/>
      <c r="P306" s="1106" t="n"/>
      <c r="Q306" s="1106" t="n"/>
      <c r="R306" s="1106" t="n"/>
      <c r="S306" s="1106" t="n"/>
      <c r="T306" s="230" t="n"/>
      <c r="U306" s="1106" t="n"/>
      <c r="V306" s="1106" t="n"/>
      <c r="W306" s="1106" t="n"/>
      <c r="X306" s="1106" t="n"/>
      <c r="Y306" s="1106" t="n"/>
      <c r="Z306" s="1106" t="n"/>
      <c r="AA306" s="144" t="n"/>
      <c r="AB306" s="1106" t="n"/>
      <c r="AC306" s="1106" t="n"/>
      <c r="AD306" s="1106" t="n"/>
      <c r="AE306" s="1106" t="n"/>
      <c r="AF306" s="1106" t="n"/>
      <c r="AG306" s="1106" t="n"/>
      <c r="AH306" s="144" t="n"/>
      <c r="AI306" s="1106" t="n"/>
      <c r="AJ306" s="1106" t="n"/>
      <c r="AK306" s="1106" t="n"/>
      <c r="AL306" s="1106" t="n"/>
      <c r="AM306" s="1106" t="n"/>
      <c r="AN306" s="1106" t="n"/>
      <c r="AO306" s="1106" t="n"/>
      <c r="AP306" s="1106" t="n"/>
      <c r="AQ306" s="1106" t="n"/>
      <c r="AR306" s="1106" t="n"/>
      <c r="AS306" s="1106" t="n"/>
      <c r="AT306" s="1106" t="n"/>
      <c r="AU306" s="1106" t="n"/>
      <c r="AV306" s="1106" t="n"/>
      <c r="AW306" s="1106" t="n"/>
      <c r="AX306" s="1106" t="n"/>
      <c r="AY306" s="1106" t="n"/>
      <c r="AZ306" s="144" t="n"/>
      <c r="BA306" s="1106" t="n"/>
      <c r="BB306" s="1106" t="n"/>
      <c r="BC306" s="1106" t="n"/>
      <c r="BD306" s="1106" t="n"/>
      <c r="BE306" s="1106" t="n"/>
      <c r="BF306" s="1106" t="n"/>
      <c r="BG306" s="1106" t="n"/>
      <c r="BH306" s="1106" t="n"/>
      <c r="BI306" s="1106" t="n"/>
      <c r="BJ306" s="1106" t="n"/>
      <c r="BK306" s="1106" t="n"/>
      <c r="BL306" s="1106" t="n"/>
      <c r="BM306" s="1106" t="n"/>
      <c r="BN306" s="1106" t="n"/>
      <c r="BO306" s="1106" t="n"/>
      <c r="BP306" s="1106" t="n"/>
      <c r="BQ306" s="1106" t="n"/>
      <c r="BR306" s="1106" t="n"/>
      <c r="BS306" s="1106" t="n"/>
      <c r="BT306" s="1106" t="n"/>
      <c r="BU306" s="1106" t="n"/>
      <c r="BV306" s="1106" t="n"/>
      <c r="BW306" s="1106" t="n"/>
      <c r="BX306" s="1106" t="n"/>
      <c r="BY306" s="1106" t="n"/>
      <c r="BZ306" s="1106" t="n"/>
      <c r="CA306" s="1106" t="n"/>
      <c r="CB306" s="1106" t="n"/>
      <c r="CC306" s="1106" t="n"/>
      <c r="CD306" s="1106" t="n"/>
      <c r="CE306" s="1106" t="n"/>
      <c r="CF306" s="1106" t="n"/>
      <c r="CG306" s="1106" t="n"/>
      <c r="CH306" s="1106" t="n"/>
      <c r="CI306" s="1106" t="n"/>
      <c r="CJ306" s="1106" t="n"/>
      <c r="CK306" s="1106" t="n"/>
      <c r="CL306" s="1106" t="n"/>
      <c r="CM306" s="1106" t="n"/>
      <c r="CN306" s="1106" t="n"/>
      <c r="CO306" s="1106" t="n"/>
      <c r="CP306" s="1106" t="n"/>
      <c r="CQ306" s="1106" t="n"/>
      <c r="CR306" s="1106" t="n"/>
      <c r="CS306" s="1106" t="n"/>
      <c r="CT306" s="1106" t="n"/>
      <c r="CU306" s="1106" t="n"/>
      <c r="CV306" s="1106" t="n"/>
      <c r="CW306" s="1106" t="n"/>
      <c r="CX306" s="1106" t="n"/>
      <c r="CY306" s="1106" t="n"/>
      <c r="CZ306" s="1106" t="n"/>
      <c r="DA306" s="1106" t="n"/>
      <c r="DB306" s="1106" t="n"/>
      <c r="DC306" s="1106" t="n"/>
      <c r="DD306" s="1106" t="n"/>
      <c r="DE306" s="1106" t="n"/>
      <c r="DF306" s="1106" t="n"/>
      <c r="DG306" s="1106" t="n"/>
      <c r="DH306" s="1106" t="n"/>
      <c r="DI306" s="1106" t="n"/>
    </row>
    <row r="307" ht="13.5" customHeight="1" s="1178">
      <c r="A307" s="1106" t="n"/>
      <c r="B307" s="1106" t="n"/>
      <c r="C307" s="1106" t="n"/>
      <c r="D307" s="1106" t="n"/>
      <c r="E307" s="1106" t="n"/>
      <c r="F307" s="1106" t="n"/>
      <c r="G307" s="144" t="n"/>
      <c r="H307" s="1106" t="n"/>
      <c r="I307" s="1106" t="n"/>
      <c r="J307" s="1106" t="n"/>
      <c r="K307" s="1106" t="n"/>
      <c r="L307" s="1106" t="n"/>
      <c r="M307" s="1106" t="n"/>
      <c r="N307" s="1106" t="n"/>
      <c r="O307" s="1106" t="n"/>
      <c r="P307" s="1106" t="n"/>
      <c r="Q307" s="1106" t="n"/>
      <c r="R307" s="1106" t="n"/>
      <c r="S307" s="1106" t="n"/>
      <c r="T307" s="230" t="n"/>
      <c r="U307" s="1106" t="n"/>
      <c r="V307" s="1106" t="n"/>
      <c r="W307" s="1106" t="n"/>
      <c r="X307" s="1106" t="n"/>
      <c r="Y307" s="1106" t="n"/>
      <c r="Z307" s="1106" t="n"/>
      <c r="AA307" s="144" t="n"/>
      <c r="AB307" s="1106" t="n"/>
      <c r="AC307" s="1106" t="n"/>
      <c r="AD307" s="1106" t="n"/>
      <c r="AE307" s="1106" t="n"/>
      <c r="AF307" s="1106" t="n"/>
      <c r="AG307" s="1106" t="n"/>
      <c r="AH307" s="144" t="n"/>
      <c r="AI307" s="1106" t="n"/>
      <c r="AJ307" s="1106" t="n"/>
      <c r="AK307" s="1106" t="n"/>
      <c r="AL307" s="1106" t="n"/>
      <c r="AM307" s="1106" t="n"/>
      <c r="AN307" s="1106" t="n"/>
      <c r="AO307" s="1106" t="n"/>
      <c r="AP307" s="1106" t="n"/>
      <c r="AQ307" s="1106" t="n"/>
      <c r="AR307" s="1106" t="n"/>
      <c r="AS307" s="1106" t="n"/>
      <c r="AT307" s="1106" t="n"/>
      <c r="AU307" s="1106" t="n"/>
      <c r="AV307" s="1106" t="n"/>
      <c r="AW307" s="1106" t="n"/>
      <c r="AX307" s="1106" t="n"/>
      <c r="AY307" s="1106" t="n"/>
      <c r="AZ307" s="144" t="n"/>
      <c r="BA307" s="1106" t="n"/>
      <c r="BB307" s="1106" t="n"/>
      <c r="BC307" s="1106" t="n"/>
      <c r="BD307" s="1106" t="n"/>
      <c r="BE307" s="1106" t="n"/>
      <c r="BF307" s="1106" t="n"/>
      <c r="BG307" s="1106" t="n"/>
      <c r="BH307" s="1106" t="n"/>
      <c r="BI307" s="1106" t="n"/>
      <c r="BJ307" s="1106" t="n"/>
      <c r="BK307" s="1106" t="n"/>
      <c r="BL307" s="1106" t="n"/>
      <c r="BM307" s="1106" t="n"/>
      <c r="BN307" s="1106" t="n"/>
      <c r="BO307" s="1106" t="n"/>
      <c r="BP307" s="1106" t="n"/>
      <c r="BQ307" s="1106" t="n"/>
      <c r="BR307" s="1106" t="n"/>
      <c r="BS307" s="1106" t="n"/>
      <c r="BT307" s="1106" t="n"/>
      <c r="BU307" s="1106" t="n"/>
      <c r="BV307" s="1106" t="n"/>
      <c r="BW307" s="1106" t="n"/>
      <c r="BX307" s="1106" t="n"/>
      <c r="BY307" s="1106" t="n"/>
      <c r="BZ307" s="1106" t="n"/>
      <c r="CA307" s="1106" t="n"/>
      <c r="CB307" s="1106" t="n"/>
      <c r="CC307" s="1106" t="n"/>
      <c r="CD307" s="1106" t="n"/>
      <c r="CE307" s="1106" t="n"/>
      <c r="CF307" s="1106" t="n"/>
      <c r="CG307" s="1106" t="n"/>
      <c r="CH307" s="1106" t="n"/>
      <c r="CI307" s="1106" t="n"/>
      <c r="CJ307" s="1106" t="n"/>
      <c r="CK307" s="1106" t="n"/>
      <c r="CL307" s="1106" t="n"/>
      <c r="CM307" s="1106" t="n"/>
      <c r="CN307" s="1106" t="n"/>
      <c r="CO307" s="1106" t="n"/>
      <c r="CP307" s="1106" t="n"/>
      <c r="CQ307" s="1106" t="n"/>
      <c r="CR307" s="1106" t="n"/>
      <c r="CS307" s="1106" t="n"/>
      <c r="CT307" s="1106" t="n"/>
      <c r="CU307" s="1106" t="n"/>
      <c r="CV307" s="1106" t="n"/>
      <c r="CW307" s="1106" t="n"/>
      <c r="CX307" s="1106" t="n"/>
      <c r="CY307" s="1106" t="n"/>
      <c r="CZ307" s="1106" t="n"/>
      <c r="DA307" s="1106" t="n"/>
      <c r="DB307" s="1106" t="n"/>
      <c r="DC307" s="1106" t="n"/>
      <c r="DD307" s="1106" t="n"/>
      <c r="DE307" s="1106" t="n"/>
      <c r="DF307" s="1106" t="n"/>
      <c r="DG307" s="1106" t="n"/>
      <c r="DH307" s="1106" t="n"/>
      <c r="DI307" s="1106" t="n"/>
    </row>
    <row r="308" ht="13.5" customHeight="1" s="1178">
      <c r="A308" s="1106" t="n"/>
      <c r="B308" s="1106" t="n"/>
      <c r="C308" s="1106" t="n"/>
      <c r="D308" s="1106" t="n"/>
      <c r="E308" s="1106" t="n"/>
      <c r="F308" s="1106" t="n"/>
      <c r="G308" s="144" t="n"/>
      <c r="H308" s="1106" t="n"/>
      <c r="I308" s="1106" t="n"/>
      <c r="J308" s="1106" t="n"/>
      <c r="K308" s="1106" t="n"/>
      <c r="L308" s="1106" t="n"/>
      <c r="M308" s="1106" t="n"/>
      <c r="N308" s="1106" t="n"/>
      <c r="O308" s="1106" t="n"/>
      <c r="P308" s="1106" t="n"/>
      <c r="Q308" s="1106" t="n"/>
      <c r="R308" s="1106" t="n"/>
      <c r="S308" s="1106" t="n"/>
      <c r="T308" s="230" t="n"/>
      <c r="U308" s="1106" t="n"/>
      <c r="V308" s="1106" t="n"/>
      <c r="W308" s="1106" t="n"/>
      <c r="X308" s="1106" t="n"/>
      <c r="Y308" s="1106" t="n"/>
      <c r="Z308" s="1106" t="n"/>
      <c r="AA308" s="144" t="n"/>
      <c r="AB308" s="1106" t="n"/>
      <c r="AC308" s="1106" t="n"/>
      <c r="AD308" s="1106" t="n"/>
      <c r="AE308" s="1106" t="n"/>
      <c r="AF308" s="1106" t="n"/>
      <c r="AG308" s="1106" t="n"/>
      <c r="AH308" s="144" t="n"/>
      <c r="AI308" s="1106" t="n"/>
      <c r="AJ308" s="1106" t="n"/>
      <c r="AK308" s="1106" t="n"/>
      <c r="AL308" s="1106" t="n"/>
      <c r="AM308" s="1106" t="n"/>
      <c r="AN308" s="1106" t="n"/>
      <c r="AO308" s="1106" t="n"/>
      <c r="AP308" s="1106" t="n"/>
      <c r="AQ308" s="1106" t="n"/>
      <c r="AR308" s="1106" t="n"/>
      <c r="AS308" s="1106" t="n"/>
      <c r="AT308" s="1106" t="n"/>
      <c r="AU308" s="1106" t="n"/>
      <c r="AV308" s="1106" t="n"/>
      <c r="AW308" s="1106" t="n"/>
      <c r="AX308" s="1106" t="n"/>
      <c r="AY308" s="1106" t="n"/>
      <c r="AZ308" s="144" t="n"/>
      <c r="BA308" s="1106" t="n"/>
      <c r="BB308" s="1106" t="n"/>
      <c r="BC308" s="1106" t="n"/>
      <c r="BD308" s="1106" t="n"/>
      <c r="BE308" s="1106" t="n"/>
      <c r="BF308" s="1106" t="n"/>
      <c r="BG308" s="1106" t="n"/>
      <c r="BH308" s="1106" t="n"/>
      <c r="BI308" s="1106" t="n"/>
      <c r="BJ308" s="1106" t="n"/>
      <c r="BK308" s="1106" t="n"/>
      <c r="BL308" s="1106" t="n"/>
      <c r="BM308" s="1106" t="n"/>
      <c r="BN308" s="1106" t="n"/>
      <c r="BO308" s="1106" t="n"/>
      <c r="BP308" s="1106" t="n"/>
      <c r="BQ308" s="1106" t="n"/>
      <c r="BR308" s="1106" t="n"/>
      <c r="BS308" s="1106" t="n"/>
      <c r="BT308" s="1106" t="n"/>
      <c r="BU308" s="1106" t="n"/>
      <c r="BV308" s="1106" t="n"/>
      <c r="BW308" s="1106" t="n"/>
      <c r="BX308" s="1106" t="n"/>
      <c r="BY308" s="1106" t="n"/>
      <c r="BZ308" s="1106" t="n"/>
      <c r="CA308" s="1106" t="n"/>
      <c r="CB308" s="1106" t="n"/>
      <c r="CC308" s="1106" t="n"/>
      <c r="CD308" s="1106" t="n"/>
      <c r="CE308" s="1106" t="n"/>
      <c r="CF308" s="1106" t="n"/>
      <c r="CG308" s="1106" t="n"/>
      <c r="CH308" s="1106" t="n"/>
      <c r="CI308" s="1106" t="n"/>
      <c r="CJ308" s="1106" t="n"/>
      <c r="CK308" s="1106" t="n"/>
      <c r="CL308" s="1106" t="n"/>
      <c r="CM308" s="1106" t="n"/>
      <c r="CN308" s="1106" t="n"/>
      <c r="CO308" s="1106" t="n"/>
      <c r="CP308" s="1106" t="n"/>
      <c r="CQ308" s="1106" t="n"/>
      <c r="CR308" s="1106" t="n"/>
      <c r="CS308" s="1106" t="n"/>
      <c r="CT308" s="1106" t="n"/>
      <c r="CU308" s="1106" t="n"/>
      <c r="CV308" s="1106" t="n"/>
      <c r="CW308" s="1106" t="n"/>
      <c r="CX308" s="1106" t="n"/>
      <c r="CY308" s="1106" t="n"/>
      <c r="CZ308" s="1106" t="n"/>
      <c r="DA308" s="1106" t="n"/>
      <c r="DB308" s="1106" t="n"/>
      <c r="DC308" s="1106" t="n"/>
      <c r="DD308" s="1106" t="n"/>
      <c r="DE308" s="1106" t="n"/>
      <c r="DF308" s="1106" t="n"/>
      <c r="DG308" s="1106" t="n"/>
      <c r="DH308" s="1106" t="n"/>
      <c r="DI308" s="1106" t="n"/>
    </row>
    <row r="309" ht="13.5" customHeight="1" s="1178">
      <c r="A309" s="1106" t="n"/>
      <c r="B309" s="1106" t="n"/>
      <c r="C309" s="1106" t="n"/>
      <c r="D309" s="1106" t="n"/>
      <c r="E309" s="1106" t="n"/>
      <c r="F309" s="1106" t="n"/>
      <c r="G309" s="144" t="n"/>
      <c r="H309" s="1106" t="n"/>
      <c r="I309" s="1106" t="n"/>
      <c r="J309" s="1106" t="n"/>
      <c r="K309" s="1106" t="n"/>
      <c r="L309" s="1106" t="n"/>
      <c r="M309" s="1106" t="n"/>
      <c r="N309" s="1106" t="n"/>
      <c r="O309" s="1106" t="n"/>
      <c r="P309" s="1106" t="n"/>
      <c r="Q309" s="1106" t="n"/>
      <c r="R309" s="1106" t="n"/>
      <c r="S309" s="1106" t="n"/>
      <c r="T309" s="230" t="n"/>
      <c r="U309" s="1106" t="n"/>
      <c r="V309" s="1106" t="n"/>
      <c r="W309" s="1106" t="n"/>
      <c r="X309" s="1106" t="n"/>
      <c r="Y309" s="1106" t="n"/>
      <c r="Z309" s="1106" t="n"/>
      <c r="AA309" s="144" t="n"/>
      <c r="AB309" s="1106" t="n"/>
      <c r="AC309" s="1106" t="n"/>
      <c r="AD309" s="1106" t="n"/>
      <c r="AE309" s="1106" t="n"/>
      <c r="AF309" s="1106" t="n"/>
      <c r="AG309" s="1106" t="n"/>
      <c r="AH309" s="144" t="n"/>
      <c r="AI309" s="1106" t="n"/>
      <c r="AJ309" s="1106" t="n"/>
      <c r="AK309" s="1106" t="n"/>
      <c r="AL309" s="1106" t="n"/>
      <c r="AM309" s="1106" t="n"/>
      <c r="AN309" s="1106" t="n"/>
      <c r="AO309" s="1106" t="n"/>
      <c r="AP309" s="1106" t="n"/>
      <c r="AQ309" s="1106" t="n"/>
      <c r="AR309" s="1106" t="n"/>
      <c r="AS309" s="1106" t="n"/>
      <c r="AT309" s="1106" t="n"/>
      <c r="AU309" s="1106" t="n"/>
      <c r="AV309" s="1106" t="n"/>
      <c r="AW309" s="1106" t="n"/>
      <c r="AX309" s="1106" t="n"/>
      <c r="AY309" s="1106" t="n"/>
      <c r="AZ309" s="144" t="n"/>
      <c r="BA309" s="1106" t="n"/>
      <c r="BB309" s="1106" t="n"/>
      <c r="BC309" s="1106" t="n"/>
      <c r="BD309" s="1106" t="n"/>
      <c r="BE309" s="1106" t="n"/>
      <c r="BF309" s="1106" t="n"/>
      <c r="BG309" s="1106" t="n"/>
      <c r="BH309" s="1106" t="n"/>
      <c r="BI309" s="1106" t="n"/>
      <c r="BJ309" s="1106" t="n"/>
      <c r="BK309" s="1106" t="n"/>
      <c r="BL309" s="1106" t="n"/>
      <c r="BM309" s="1106" t="n"/>
      <c r="BN309" s="1106" t="n"/>
      <c r="BO309" s="1106" t="n"/>
      <c r="BP309" s="1106" t="n"/>
      <c r="BQ309" s="1106" t="n"/>
      <c r="BR309" s="1106" t="n"/>
      <c r="BS309" s="1106" t="n"/>
      <c r="BT309" s="1106" t="n"/>
      <c r="BU309" s="1106" t="n"/>
      <c r="BV309" s="1106" t="n"/>
      <c r="BW309" s="1106" t="n"/>
      <c r="BX309" s="1106" t="n"/>
      <c r="BY309" s="1106" t="n"/>
      <c r="BZ309" s="1106" t="n"/>
      <c r="CA309" s="1106" t="n"/>
      <c r="CB309" s="1106" t="n"/>
      <c r="CC309" s="1106" t="n"/>
      <c r="CD309" s="1106" t="n"/>
      <c r="CE309" s="1106" t="n"/>
      <c r="CF309" s="1106" t="n"/>
      <c r="CG309" s="1106" t="n"/>
      <c r="CH309" s="1106" t="n"/>
      <c r="CI309" s="1106" t="n"/>
      <c r="CJ309" s="1106" t="n"/>
      <c r="CK309" s="1106" t="n"/>
      <c r="CL309" s="1106" t="n"/>
      <c r="CM309" s="1106" t="n"/>
      <c r="CN309" s="1106" t="n"/>
      <c r="CO309" s="1106" t="n"/>
      <c r="CP309" s="1106" t="n"/>
      <c r="CQ309" s="1106" t="n"/>
      <c r="CR309" s="1106" t="n"/>
      <c r="CS309" s="1106" t="n"/>
      <c r="CT309" s="1106" t="n"/>
      <c r="CU309" s="1106" t="n"/>
      <c r="CV309" s="1106" t="n"/>
      <c r="CW309" s="1106" t="n"/>
      <c r="CX309" s="1106" t="n"/>
      <c r="CY309" s="1106" t="n"/>
      <c r="CZ309" s="1106" t="n"/>
      <c r="DA309" s="1106" t="n"/>
      <c r="DB309" s="1106" t="n"/>
      <c r="DC309" s="1106" t="n"/>
      <c r="DD309" s="1106" t="n"/>
      <c r="DE309" s="1106" t="n"/>
      <c r="DF309" s="1106" t="n"/>
      <c r="DG309" s="1106" t="n"/>
      <c r="DH309" s="1106" t="n"/>
      <c r="DI309" s="1106" t="n"/>
    </row>
    <row r="310" ht="13.5" customHeight="1" s="1178">
      <c r="A310" s="1106" t="n"/>
      <c r="B310" s="1106" t="n"/>
      <c r="C310" s="1106" t="n"/>
      <c r="D310" s="1106" t="n"/>
      <c r="E310" s="1106" t="n"/>
      <c r="F310" s="1106" t="n"/>
      <c r="G310" s="144" t="n"/>
      <c r="H310" s="1106" t="n"/>
      <c r="I310" s="1106" t="n"/>
      <c r="J310" s="1106" t="n"/>
      <c r="K310" s="1106" t="n"/>
      <c r="L310" s="1106" t="n"/>
      <c r="M310" s="1106" t="n"/>
      <c r="N310" s="1106" t="n"/>
      <c r="O310" s="1106" t="n"/>
      <c r="P310" s="1106" t="n"/>
      <c r="Q310" s="1106" t="n"/>
      <c r="R310" s="1106" t="n"/>
      <c r="S310" s="1106" t="n"/>
      <c r="T310" s="230" t="n"/>
      <c r="U310" s="1106" t="n"/>
      <c r="V310" s="1106" t="n"/>
      <c r="W310" s="1106" t="n"/>
      <c r="X310" s="1106" t="n"/>
      <c r="Y310" s="1106" t="n"/>
      <c r="Z310" s="1106" t="n"/>
      <c r="AA310" s="144" t="n"/>
      <c r="AB310" s="1106" t="n"/>
      <c r="AC310" s="1106" t="n"/>
      <c r="AD310" s="1106" t="n"/>
      <c r="AE310" s="1106" t="n"/>
      <c r="AF310" s="1106" t="n"/>
      <c r="AG310" s="1106" t="n"/>
      <c r="AH310" s="144" t="n"/>
      <c r="AI310" s="1106" t="n"/>
      <c r="AJ310" s="1106" t="n"/>
      <c r="AK310" s="1106" t="n"/>
      <c r="AL310" s="1106" t="n"/>
      <c r="AM310" s="1106" t="n"/>
      <c r="AN310" s="1106" t="n"/>
      <c r="AO310" s="1106" t="n"/>
      <c r="AP310" s="1106" t="n"/>
      <c r="AQ310" s="1106" t="n"/>
      <c r="AR310" s="1106" t="n"/>
      <c r="AS310" s="1106" t="n"/>
      <c r="AT310" s="1106" t="n"/>
      <c r="AU310" s="1106" t="n"/>
      <c r="AV310" s="1106" t="n"/>
      <c r="AW310" s="1106" t="n"/>
      <c r="AX310" s="1106" t="n"/>
      <c r="AY310" s="1106" t="n"/>
      <c r="AZ310" s="144" t="n"/>
      <c r="BA310" s="1106" t="n"/>
      <c r="BB310" s="1106" t="n"/>
      <c r="BC310" s="1106" t="n"/>
      <c r="BD310" s="1106" t="n"/>
      <c r="BE310" s="1106" t="n"/>
      <c r="BF310" s="1106" t="n"/>
      <c r="BG310" s="1106" t="n"/>
      <c r="BH310" s="1106" t="n"/>
      <c r="BI310" s="1106" t="n"/>
      <c r="BJ310" s="1106" t="n"/>
      <c r="BK310" s="1106" t="n"/>
      <c r="BL310" s="1106" t="n"/>
      <c r="BM310" s="1106" t="n"/>
      <c r="BN310" s="1106" t="n"/>
      <c r="BO310" s="1106" t="n"/>
      <c r="BP310" s="1106" t="n"/>
      <c r="BQ310" s="1106" t="n"/>
      <c r="BR310" s="1106" t="n"/>
      <c r="BS310" s="1106" t="n"/>
      <c r="BT310" s="1106" t="n"/>
      <c r="BU310" s="1106" t="n"/>
      <c r="BV310" s="1106" t="n"/>
      <c r="BW310" s="1106" t="n"/>
      <c r="BX310" s="1106" t="n"/>
      <c r="BY310" s="1106" t="n"/>
      <c r="BZ310" s="1106" t="n"/>
      <c r="CA310" s="1106" t="n"/>
      <c r="CB310" s="1106" t="n"/>
      <c r="CC310" s="1106" t="n"/>
      <c r="CD310" s="1106" t="n"/>
      <c r="CE310" s="1106" t="n"/>
      <c r="CF310" s="1106" t="n"/>
      <c r="CG310" s="1106" t="n"/>
      <c r="CH310" s="1106" t="n"/>
      <c r="CI310" s="1106" t="n"/>
      <c r="CJ310" s="1106" t="n"/>
      <c r="CK310" s="1106" t="n"/>
      <c r="CL310" s="1106" t="n"/>
      <c r="CM310" s="1106" t="n"/>
      <c r="CN310" s="1106" t="n"/>
      <c r="CO310" s="1106" t="n"/>
      <c r="CP310" s="1106" t="n"/>
      <c r="CQ310" s="1106" t="n"/>
      <c r="CR310" s="1106" t="n"/>
      <c r="CS310" s="1106" t="n"/>
      <c r="CT310" s="1106" t="n"/>
      <c r="CU310" s="1106" t="n"/>
      <c r="CV310" s="1106" t="n"/>
      <c r="CW310" s="1106" t="n"/>
      <c r="CX310" s="1106" t="n"/>
      <c r="CY310" s="1106" t="n"/>
      <c r="CZ310" s="1106" t="n"/>
      <c r="DA310" s="1106" t="n"/>
      <c r="DB310" s="1106" t="n"/>
      <c r="DC310" s="1106" t="n"/>
      <c r="DD310" s="1106" t="n"/>
      <c r="DE310" s="1106" t="n"/>
      <c r="DF310" s="1106" t="n"/>
      <c r="DG310" s="1106" t="n"/>
      <c r="DH310" s="1106" t="n"/>
      <c r="DI310" s="1106" t="n"/>
    </row>
    <row r="311" ht="13.5" customHeight="1" s="1178">
      <c r="A311" s="1106" t="n"/>
      <c r="B311" s="1106" t="n"/>
      <c r="C311" s="1106" t="n"/>
      <c r="D311" s="1106" t="n"/>
      <c r="E311" s="1106" t="n"/>
      <c r="F311" s="1106" t="n"/>
      <c r="G311" s="144" t="n"/>
      <c r="H311" s="1106" t="n"/>
      <c r="I311" s="1106" t="n"/>
      <c r="J311" s="1106" t="n"/>
      <c r="K311" s="1106" t="n"/>
      <c r="L311" s="1106" t="n"/>
      <c r="M311" s="1106" t="n"/>
      <c r="N311" s="1106" t="n"/>
      <c r="O311" s="1106" t="n"/>
      <c r="P311" s="1106" t="n"/>
      <c r="Q311" s="1106" t="n"/>
      <c r="R311" s="1106" t="n"/>
      <c r="S311" s="1106" t="n"/>
      <c r="T311" s="230" t="n"/>
      <c r="U311" s="1106" t="n"/>
      <c r="V311" s="1106" t="n"/>
      <c r="W311" s="1106" t="n"/>
      <c r="X311" s="1106" t="n"/>
      <c r="Y311" s="1106" t="n"/>
      <c r="Z311" s="1106" t="n"/>
      <c r="AA311" s="144" t="n"/>
      <c r="AB311" s="1106" t="n"/>
      <c r="AC311" s="1106" t="n"/>
      <c r="AD311" s="1106" t="n"/>
      <c r="AE311" s="1106" t="n"/>
      <c r="AF311" s="1106" t="n"/>
      <c r="AG311" s="1106" t="n"/>
      <c r="AH311" s="144" t="n"/>
      <c r="AI311" s="1106" t="n"/>
      <c r="AJ311" s="1106" t="n"/>
      <c r="AK311" s="1106" t="n"/>
      <c r="AL311" s="1106" t="n"/>
      <c r="AM311" s="1106" t="n"/>
      <c r="AN311" s="1106" t="n"/>
      <c r="AO311" s="1106" t="n"/>
      <c r="AP311" s="1106" t="n"/>
      <c r="AQ311" s="1106" t="n"/>
      <c r="AR311" s="1106" t="n"/>
      <c r="AS311" s="1106" t="n"/>
      <c r="AT311" s="1106" t="n"/>
      <c r="AU311" s="1106" t="n"/>
      <c r="AV311" s="1106" t="n"/>
      <c r="AW311" s="1106" t="n"/>
      <c r="AX311" s="1106" t="n"/>
      <c r="AY311" s="1106" t="n"/>
      <c r="AZ311" s="144" t="n"/>
      <c r="BA311" s="1106" t="n"/>
      <c r="BB311" s="1106" t="n"/>
      <c r="BC311" s="1106" t="n"/>
      <c r="BD311" s="1106" t="n"/>
      <c r="BE311" s="1106" t="n"/>
      <c r="BF311" s="1106" t="n"/>
      <c r="BG311" s="1106" t="n"/>
      <c r="BH311" s="1106" t="n"/>
      <c r="BI311" s="1106" t="n"/>
      <c r="BJ311" s="1106" t="n"/>
      <c r="BK311" s="1106" t="n"/>
      <c r="BL311" s="1106" t="n"/>
      <c r="BM311" s="1106" t="n"/>
      <c r="BN311" s="1106" t="n"/>
      <c r="BO311" s="1106" t="n"/>
      <c r="BP311" s="1106" t="n"/>
      <c r="BQ311" s="1106" t="n"/>
      <c r="BR311" s="1106" t="n"/>
      <c r="BS311" s="1106" t="n"/>
      <c r="BT311" s="1106" t="n"/>
      <c r="BU311" s="1106" t="n"/>
      <c r="BV311" s="1106" t="n"/>
      <c r="BW311" s="1106" t="n"/>
      <c r="BX311" s="1106" t="n"/>
      <c r="BY311" s="1106" t="n"/>
      <c r="BZ311" s="1106" t="n"/>
      <c r="CA311" s="1106" t="n"/>
      <c r="CB311" s="1106" t="n"/>
      <c r="CC311" s="1106" t="n"/>
      <c r="CD311" s="1106" t="n"/>
      <c r="CE311" s="1106" t="n"/>
      <c r="CF311" s="1106" t="n"/>
      <c r="CG311" s="1106" t="n"/>
      <c r="CH311" s="1106" t="n"/>
      <c r="CI311" s="1106" t="n"/>
      <c r="CJ311" s="1106" t="n"/>
      <c r="CK311" s="1106" t="n"/>
      <c r="CL311" s="1106" t="n"/>
      <c r="CM311" s="1106" t="n"/>
      <c r="CN311" s="1106" t="n"/>
      <c r="CO311" s="1106" t="n"/>
      <c r="CP311" s="1106" t="n"/>
      <c r="CQ311" s="1106" t="n"/>
      <c r="CR311" s="1106" t="n"/>
      <c r="CS311" s="1106" t="n"/>
      <c r="CT311" s="1106" t="n"/>
      <c r="CU311" s="1106" t="n"/>
      <c r="CV311" s="1106" t="n"/>
      <c r="CW311" s="1106" t="n"/>
      <c r="CX311" s="1106" t="n"/>
      <c r="CY311" s="1106" t="n"/>
      <c r="CZ311" s="1106" t="n"/>
      <c r="DA311" s="1106" t="n"/>
      <c r="DB311" s="1106" t="n"/>
      <c r="DC311" s="1106" t="n"/>
      <c r="DD311" s="1106" t="n"/>
      <c r="DE311" s="1106" t="n"/>
      <c r="DF311" s="1106" t="n"/>
      <c r="DG311" s="1106" t="n"/>
      <c r="DH311" s="1106" t="n"/>
      <c r="DI311" s="1106" t="n"/>
    </row>
    <row r="312" ht="13.5" customHeight="1" s="1178">
      <c r="A312" s="1106" t="n"/>
      <c r="B312" s="1106" t="n"/>
      <c r="C312" s="1106" t="n"/>
      <c r="D312" s="1106" t="n"/>
      <c r="E312" s="1106" t="n"/>
      <c r="F312" s="1106" t="n"/>
      <c r="G312" s="144" t="n"/>
      <c r="H312" s="1106" t="n"/>
      <c r="I312" s="1106" t="n"/>
      <c r="J312" s="1106" t="n"/>
      <c r="K312" s="1106" t="n"/>
      <c r="L312" s="1106" t="n"/>
      <c r="M312" s="1106" t="n"/>
      <c r="N312" s="1106" t="n"/>
      <c r="O312" s="1106" t="n"/>
      <c r="P312" s="1106" t="n"/>
      <c r="Q312" s="1106" t="n"/>
      <c r="R312" s="1106" t="n"/>
      <c r="S312" s="1106" t="n"/>
      <c r="T312" s="230" t="n"/>
      <c r="U312" s="1106" t="n"/>
      <c r="V312" s="1106" t="n"/>
      <c r="W312" s="1106" t="n"/>
      <c r="X312" s="1106" t="n"/>
      <c r="Y312" s="1106" t="n"/>
      <c r="Z312" s="1106" t="n"/>
      <c r="AA312" s="144" t="n"/>
      <c r="AB312" s="1106" t="n"/>
      <c r="AC312" s="1106" t="n"/>
      <c r="AD312" s="1106" t="n"/>
      <c r="AE312" s="1106" t="n"/>
      <c r="AF312" s="1106" t="n"/>
      <c r="AG312" s="1106" t="n"/>
      <c r="AH312" s="144" t="n"/>
      <c r="AI312" s="1106" t="n"/>
      <c r="AJ312" s="1106" t="n"/>
      <c r="AK312" s="1106" t="n"/>
      <c r="AL312" s="1106" t="n"/>
      <c r="AM312" s="1106" t="n"/>
      <c r="AN312" s="1106" t="n"/>
      <c r="AO312" s="1106" t="n"/>
      <c r="AP312" s="1106" t="n"/>
      <c r="AQ312" s="1106" t="n"/>
      <c r="AR312" s="1106" t="n"/>
      <c r="AS312" s="1106" t="n"/>
      <c r="AT312" s="1106" t="n"/>
      <c r="AU312" s="1106" t="n"/>
      <c r="AV312" s="1106" t="n"/>
      <c r="AW312" s="1106" t="n"/>
      <c r="AX312" s="1106" t="n"/>
      <c r="AY312" s="1106" t="n"/>
      <c r="AZ312" s="144" t="n"/>
      <c r="BA312" s="1106" t="n"/>
      <c r="BB312" s="1106" t="n"/>
      <c r="BC312" s="1106" t="n"/>
      <c r="BD312" s="1106" t="n"/>
      <c r="BE312" s="1106" t="n"/>
      <c r="BF312" s="1106" t="n"/>
      <c r="BG312" s="1106" t="n"/>
      <c r="BH312" s="1106" t="n"/>
      <c r="BI312" s="1106" t="n"/>
      <c r="BJ312" s="1106" t="n"/>
      <c r="BK312" s="1106" t="n"/>
      <c r="BL312" s="1106" t="n"/>
      <c r="BM312" s="1106" t="n"/>
      <c r="BN312" s="1106" t="n"/>
      <c r="BO312" s="1106" t="n"/>
      <c r="BP312" s="1106" t="n"/>
      <c r="BQ312" s="1106" t="n"/>
      <c r="BR312" s="1106" t="n"/>
      <c r="BS312" s="1106" t="n"/>
      <c r="BT312" s="1106" t="n"/>
      <c r="BU312" s="1106" t="n"/>
      <c r="BV312" s="1106" t="n"/>
      <c r="BW312" s="1106" t="n"/>
      <c r="BX312" s="1106" t="n"/>
      <c r="BY312" s="1106" t="n"/>
      <c r="BZ312" s="1106" t="n"/>
      <c r="CA312" s="1106" t="n"/>
      <c r="CB312" s="1106" t="n"/>
      <c r="CC312" s="1106" t="n"/>
      <c r="CD312" s="1106" t="n"/>
      <c r="CE312" s="1106" t="n"/>
      <c r="CF312" s="1106" t="n"/>
      <c r="CG312" s="1106" t="n"/>
      <c r="CH312" s="1106" t="n"/>
      <c r="CI312" s="1106" t="n"/>
      <c r="CJ312" s="1106" t="n"/>
      <c r="CK312" s="1106" t="n"/>
      <c r="CL312" s="1106" t="n"/>
      <c r="CM312" s="1106" t="n"/>
      <c r="CN312" s="1106" t="n"/>
      <c r="CO312" s="1106" t="n"/>
      <c r="CP312" s="1106" t="n"/>
      <c r="CQ312" s="1106" t="n"/>
      <c r="CR312" s="1106" t="n"/>
      <c r="CS312" s="1106" t="n"/>
      <c r="CT312" s="1106" t="n"/>
      <c r="CU312" s="1106" t="n"/>
      <c r="CV312" s="1106" t="n"/>
      <c r="CW312" s="1106" t="n"/>
      <c r="CX312" s="1106" t="n"/>
      <c r="CY312" s="1106" t="n"/>
      <c r="CZ312" s="1106" t="n"/>
      <c r="DA312" s="1106" t="n"/>
      <c r="DB312" s="1106" t="n"/>
      <c r="DC312" s="1106" t="n"/>
      <c r="DD312" s="1106" t="n"/>
      <c r="DE312" s="1106" t="n"/>
      <c r="DF312" s="1106" t="n"/>
      <c r="DG312" s="1106" t="n"/>
      <c r="DH312" s="1106" t="n"/>
      <c r="DI312" s="1106" t="n"/>
    </row>
    <row r="313" ht="13.5" customHeight="1" s="1178">
      <c r="A313" s="1106" t="n"/>
      <c r="B313" s="1106" t="n"/>
      <c r="C313" s="1106" t="n"/>
      <c r="D313" s="1106" t="n"/>
      <c r="E313" s="1106" t="n"/>
      <c r="F313" s="1106" t="n"/>
      <c r="G313" s="144" t="n"/>
      <c r="H313" s="1106" t="n"/>
      <c r="I313" s="1106" t="n"/>
      <c r="J313" s="1106" t="n"/>
      <c r="K313" s="1106" t="n"/>
      <c r="L313" s="1106" t="n"/>
      <c r="M313" s="1106" t="n"/>
      <c r="N313" s="1106" t="n"/>
      <c r="O313" s="1106" t="n"/>
      <c r="P313" s="1106" t="n"/>
      <c r="Q313" s="1106" t="n"/>
      <c r="R313" s="1106" t="n"/>
      <c r="S313" s="1106" t="n"/>
      <c r="T313" s="230" t="n"/>
      <c r="U313" s="1106" t="n"/>
      <c r="V313" s="1106" t="n"/>
      <c r="W313" s="1106" t="n"/>
      <c r="X313" s="1106" t="n"/>
      <c r="Y313" s="1106" t="n"/>
      <c r="Z313" s="1106" t="n"/>
      <c r="AA313" s="144" t="n"/>
      <c r="AB313" s="1106" t="n"/>
      <c r="AC313" s="1106" t="n"/>
      <c r="AD313" s="1106" t="n"/>
      <c r="AE313" s="1106" t="n"/>
      <c r="AF313" s="1106" t="n"/>
      <c r="AG313" s="1106" t="n"/>
      <c r="AH313" s="144" t="n"/>
      <c r="AI313" s="1106" t="n"/>
      <c r="AJ313" s="1106" t="n"/>
      <c r="AK313" s="1106" t="n"/>
      <c r="AL313" s="1106" t="n"/>
      <c r="AM313" s="1106" t="n"/>
      <c r="AN313" s="1106" t="n"/>
      <c r="AO313" s="1106" t="n"/>
      <c r="AP313" s="1106" t="n"/>
      <c r="AQ313" s="1106" t="n"/>
      <c r="AR313" s="1106" t="n"/>
      <c r="AS313" s="1106" t="n"/>
      <c r="AT313" s="1106" t="n"/>
      <c r="AU313" s="1106" t="n"/>
      <c r="AV313" s="1106" t="n"/>
      <c r="AW313" s="1106" t="n"/>
      <c r="AX313" s="1106" t="n"/>
      <c r="AY313" s="1106" t="n"/>
      <c r="AZ313" s="144" t="n"/>
      <c r="BA313" s="1106" t="n"/>
      <c r="BB313" s="1106" t="n"/>
      <c r="BC313" s="1106" t="n"/>
      <c r="BD313" s="1106" t="n"/>
      <c r="BE313" s="1106" t="n"/>
      <c r="BF313" s="1106" t="n"/>
      <c r="BG313" s="1106" t="n"/>
      <c r="BH313" s="1106" t="n"/>
      <c r="BI313" s="1106" t="n"/>
      <c r="BJ313" s="1106" t="n"/>
      <c r="BK313" s="1106" t="n"/>
      <c r="BL313" s="1106" t="n"/>
      <c r="BM313" s="1106" t="n"/>
      <c r="BN313" s="1106" t="n"/>
      <c r="BO313" s="1106" t="n"/>
      <c r="BP313" s="1106" t="n"/>
      <c r="BQ313" s="1106" t="n"/>
      <c r="BR313" s="1106" t="n"/>
      <c r="BS313" s="1106" t="n"/>
      <c r="BT313" s="1106" t="n"/>
      <c r="BU313" s="1106" t="n"/>
      <c r="BV313" s="1106" t="n"/>
      <c r="BW313" s="1106" t="n"/>
      <c r="BX313" s="1106" t="n"/>
      <c r="BY313" s="1106" t="n"/>
      <c r="BZ313" s="1106" t="n"/>
      <c r="CA313" s="1106" t="n"/>
      <c r="CB313" s="1106" t="n"/>
      <c r="CC313" s="1106" t="n"/>
      <c r="CD313" s="1106" t="n"/>
      <c r="CE313" s="1106" t="n"/>
      <c r="CF313" s="1106" t="n"/>
      <c r="CG313" s="1106" t="n"/>
      <c r="CH313" s="1106" t="n"/>
      <c r="CI313" s="1106" t="n"/>
      <c r="CJ313" s="1106" t="n"/>
      <c r="CK313" s="1106" t="n"/>
      <c r="CL313" s="1106" t="n"/>
      <c r="CM313" s="1106" t="n"/>
      <c r="CN313" s="1106" t="n"/>
      <c r="CO313" s="1106" t="n"/>
      <c r="CP313" s="1106" t="n"/>
      <c r="CQ313" s="1106" t="n"/>
      <c r="CR313" s="1106" t="n"/>
      <c r="CS313" s="1106" t="n"/>
      <c r="CT313" s="1106" t="n"/>
      <c r="CU313" s="1106" t="n"/>
      <c r="CV313" s="1106" t="n"/>
      <c r="CW313" s="1106" t="n"/>
      <c r="CX313" s="1106" t="n"/>
      <c r="CY313" s="1106" t="n"/>
      <c r="CZ313" s="1106" t="n"/>
      <c r="DA313" s="1106" t="n"/>
      <c r="DB313" s="1106" t="n"/>
      <c r="DC313" s="1106" t="n"/>
      <c r="DD313" s="1106" t="n"/>
      <c r="DE313" s="1106" t="n"/>
      <c r="DF313" s="1106" t="n"/>
      <c r="DG313" s="1106" t="n"/>
      <c r="DH313" s="1106" t="n"/>
      <c r="DI313" s="1106" t="n"/>
    </row>
    <row r="314" ht="13.5" customHeight="1" s="1178">
      <c r="A314" s="1106" t="n"/>
      <c r="B314" s="1106" t="n"/>
      <c r="C314" s="1106" t="n"/>
      <c r="D314" s="1106" t="n"/>
      <c r="E314" s="1106" t="n"/>
      <c r="F314" s="1106" t="n"/>
      <c r="G314" s="144" t="n"/>
      <c r="H314" s="1106" t="n"/>
      <c r="I314" s="1106" t="n"/>
      <c r="J314" s="1106" t="n"/>
      <c r="K314" s="1106" t="n"/>
      <c r="L314" s="1106" t="n"/>
      <c r="M314" s="1106" t="n"/>
      <c r="N314" s="1106" t="n"/>
      <c r="O314" s="1106" t="n"/>
      <c r="P314" s="1106" t="n"/>
      <c r="Q314" s="1106" t="n"/>
      <c r="R314" s="1106" t="n"/>
      <c r="S314" s="1106" t="n"/>
      <c r="T314" s="230" t="n"/>
      <c r="U314" s="1106" t="n"/>
      <c r="V314" s="1106" t="n"/>
      <c r="W314" s="1106" t="n"/>
      <c r="X314" s="1106" t="n"/>
      <c r="Y314" s="1106" t="n"/>
      <c r="Z314" s="1106" t="n"/>
      <c r="AA314" s="144" t="n"/>
      <c r="AB314" s="1106" t="n"/>
      <c r="AC314" s="1106" t="n"/>
      <c r="AD314" s="1106" t="n"/>
      <c r="AE314" s="1106" t="n"/>
      <c r="AF314" s="1106" t="n"/>
      <c r="AG314" s="1106" t="n"/>
      <c r="AH314" s="144" t="n"/>
      <c r="AI314" s="1106" t="n"/>
      <c r="AJ314" s="1106" t="n"/>
      <c r="AK314" s="1106" t="n"/>
      <c r="AL314" s="1106" t="n"/>
      <c r="AM314" s="1106" t="n"/>
      <c r="AN314" s="1106" t="n"/>
      <c r="AO314" s="1106" t="n"/>
      <c r="AP314" s="1106" t="n"/>
      <c r="AQ314" s="1106" t="n"/>
      <c r="AR314" s="1106" t="n"/>
      <c r="AS314" s="1106" t="n"/>
      <c r="AT314" s="1106" t="n"/>
      <c r="AU314" s="1106" t="n"/>
      <c r="AV314" s="1106" t="n"/>
      <c r="AW314" s="1106" t="n"/>
      <c r="AX314" s="1106" t="n"/>
      <c r="AY314" s="1106" t="n"/>
      <c r="AZ314" s="144" t="n"/>
      <c r="BA314" s="1106" t="n"/>
      <c r="BB314" s="1106" t="n"/>
      <c r="BC314" s="1106" t="n"/>
      <c r="BD314" s="1106" t="n"/>
      <c r="BE314" s="1106" t="n"/>
      <c r="BF314" s="1106" t="n"/>
      <c r="BG314" s="1106" t="n"/>
      <c r="BH314" s="1106" t="n"/>
      <c r="BI314" s="1106" t="n"/>
      <c r="BJ314" s="1106" t="n"/>
      <c r="BK314" s="1106" t="n"/>
      <c r="BL314" s="1106" t="n"/>
      <c r="BM314" s="1106" t="n"/>
      <c r="BN314" s="1106" t="n"/>
      <c r="BO314" s="1106" t="n"/>
      <c r="BP314" s="1106" t="n"/>
      <c r="BQ314" s="1106" t="n"/>
      <c r="BR314" s="1106" t="n"/>
      <c r="BS314" s="1106" t="n"/>
      <c r="BT314" s="1106" t="n"/>
      <c r="BU314" s="1106" t="n"/>
      <c r="BV314" s="1106" t="n"/>
      <c r="BW314" s="1106" t="n"/>
      <c r="BX314" s="1106" t="n"/>
      <c r="BY314" s="1106" t="n"/>
      <c r="BZ314" s="1106" t="n"/>
      <c r="CA314" s="1106" t="n"/>
      <c r="CB314" s="1106" t="n"/>
      <c r="CC314" s="1106" t="n"/>
      <c r="CD314" s="1106" t="n"/>
      <c r="CE314" s="1106" t="n"/>
      <c r="CF314" s="1106" t="n"/>
      <c r="CG314" s="1106" t="n"/>
      <c r="CH314" s="1106" t="n"/>
      <c r="CI314" s="1106" t="n"/>
      <c r="CJ314" s="1106" t="n"/>
      <c r="CK314" s="1106" t="n"/>
      <c r="CL314" s="1106" t="n"/>
      <c r="CM314" s="1106" t="n"/>
      <c r="CN314" s="1106" t="n"/>
      <c r="CO314" s="1106" t="n"/>
      <c r="CP314" s="1106" t="n"/>
      <c r="CQ314" s="1106" t="n"/>
      <c r="CR314" s="1106" t="n"/>
      <c r="CS314" s="1106" t="n"/>
      <c r="CT314" s="1106" t="n"/>
      <c r="CU314" s="1106" t="n"/>
      <c r="CV314" s="1106" t="n"/>
      <c r="CW314" s="1106" t="n"/>
      <c r="CX314" s="1106" t="n"/>
      <c r="CY314" s="1106" t="n"/>
      <c r="CZ314" s="1106" t="n"/>
      <c r="DA314" s="1106" t="n"/>
      <c r="DB314" s="1106" t="n"/>
      <c r="DC314" s="1106" t="n"/>
      <c r="DD314" s="1106" t="n"/>
      <c r="DE314" s="1106" t="n"/>
      <c r="DF314" s="1106" t="n"/>
      <c r="DG314" s="1106" t="n"/>
      <c r="DH314" s="1106" t="n"/>
      <c r="DI314" s="1106" t="n"/>
    </row>
    <row r="315" ht="13.5" customHeight="1" s="1178">
      <c r="A315" s="1106" t="n"/>
      <c r="B315" s="1106" t="n"/>
      <c r="C315" s="1106" t="n"/>
      <c r="D315" s="1106" t="n"/>
      <c r="E315" s="1106" t="n"/>
      <c r="F315" s="1106" t="n"/>
      <c r="G315" s="144" t="n"/>
      <c r="H315" s="1106" t="n"/>
      <c r="I315" s="1106" t="n"/>
      <c r="J315" s="1106" t="n"/>
      <c r="K315" s="1106" t="n"/>
      <c r="L315" s="1106" t="n"/>
      <c r="M315" s="1106" t="n"/>
      <c r="N315" s="1106" t="n"/>
      <c r="O315" s="1106" t="n"/>
      <c r="P315" s="1106" t="n"/>
      <c r="Q315" s="1106" t="n"/>
      <c r="R315" s="1106" t="n"/>
      <c r="S315" s="1106" t="n"/>
      <c r="T315" s="230" t="n"/>
      <c r="U315" s="1106" t="n"/>
      <c r="V315" s="1106" t="n"/>
      <c r="W315" s="1106" t="n"/>
      <c r="X315" s="1106" t="n"/>
      <c r="Y315" s="1106" t="n"/>
      <c r="Z315" s="1106" t="n"/>
      <c r="AA315" s="144" t="n"/>
      <c r="AB315" s="1106" t="n"/>
      <c r="AC315" s="1106" t="n"/>
      <c r="AD315" s="1106" t="n"/>
      <c r="AE315" s="1106" t="n"/>
      <c r="AF315" s="1106" t="n"/>
      <c r="AG315" s="1106" t="n"/>
      <c r="AH315" s="144" t="n"/>
      <c r="AI315" s="1106" t="n"/>
      <c r="AJ315" s="1106" t="n"/>
      <c r="AK315" s="1106" t="n"/>
      <c r="AL315" s="1106" t="n"/>
      <c r="AM315" s="1106" t="n"/>
      <c r="AN315" s="1106" t="n"/>
      <c r="AO315" s="1106" t="n"/>
      <c r="AP315" s="1106" t="n"/>
      <c r="AQ315" s="1106" t="n"/>
      <c r="AR315" s="1106" t="n"/>
      <c r="AS315" s="1106" t="n"/>
      <c r="AT315" s="1106" t="n"/>
      <c r="AU315" s="1106" t="n"/>
      <c r="AV315" s="1106" t="n"/>
      <c r="AW315" s="1106" t="n"/>
      <c r="AX315" s="1106" t="n"/>
      <c r="AY315" s="1106" t="n"/>
      <c r="AZ315" s="144" t="n"/>
      <c r="BA315" s="1106" t="n"/>
      <c r="BB315" s="1106" t="n"/>
      <c r="BC315" s="1106" t="n"/>
      <c r="BD315" s="1106" t="n"/>
      <c r="BE315" s="1106" t="n"/>
      <c r="BF315" s="1106" t="n"/>
      <c r="BG315" s="1106" t="n"/>
      <c r="BH315" s="1106" t="n"/>
      <c r="BI315" s="1106" t="n"/>
      <c r="BJ315" s="1106" t="n"/>
      <c r="BK315" s="1106" t="n"/>
      <c r="BL315" s="1106" t="n"/>
      <c r="BM315" s="1106" t="n"/>
      <c r="BN315" s="1106" t="n"/>
      <c r="BO315" s="1106" t="n"/>
      <c r="BP315" s="1106" t="n"/>
      <c r="BQ315" s="1106" t="n"/>
      <c r="BR315" s="1106" t="n"/>
      <c r="BS315" s="1106" t="n"/>
      <c r="BT315" s="1106" t="n"/>
      <c r="BU315" s="1106" t="n"/>
      <c r="BV315" s="1106" t="n"/>
      <c r="BW315" s="1106" t="n"/>
      <c r="BX315" s="1106" t="n"/>
      <c r="BY315" s="1106" t="n"/>
      <c r="BZ315" s="1106" t="n"/>
      <c r="CA315" s="1106" t="n"/>
      <c r="CB315" s="1106" t="n"/>
      <c r="CC315" s="1106" t="n"/>
      <c r="CD315" s="1106" t="n"/>
      <c r="CE315" s="1106" t="n"/>
      <c r="CF315" s="1106" t="n"/>
      <c r="CG315" s="1106" t="n"/>
      <c r="CH315" s="1106" t="n"/>
      <c r="CI315" s="1106" t="n"/>
      <c r="CJ315" s="1106" t="n"/>
      <c r="CK315" s="1106" t="n"/>
      <c r="CL315" s="1106" t="n"/>
      <c r="CM315" s="1106" t="n"/>
      <c r="CN315" s="1106" t="n"/>
      <c r="CO315" s="1106" t="n"/>
      <c r="CP315" s="1106" t="n"/>
      <c r="CQ315" s="1106" t="n"/>
      <c r="CR315" s="1106" t="n"/>
      <c r="CS315" s="1106" t="n"/>
      <c r="CT315" s="1106" t="n"/>
      <c r="CU315" s="1106" t="n"/>
      <c r="CV315" s="1106" t="n"/>
      <c r="CW315" s="1106" t="n"/>
      <c r="CX315" s="1106" t="n"/>
      <c r="CY315" s="1106" t="n"/>
      <c r="CZ315" s="1106" t="n"/>
      <c r="DA315" s="1106" t="n"/>
      <c r="DB315" s="1106" t="n"/>
      <c r="DC315" s="1106" t="n"/>
      <c r="DD315" s="1106" t="n"/>
      <c r="DE315" s="1106" t="n"/>
      <c r="DF315" s="1106" t="n"/>
      <c r="DG315" s="1106" t="n"/>
      <c r="DH315" s="1106" t="n"/>
      <c r="DI315" s="1106" t="n"/>
    </row>
    <row r="316" ht="13.5" customHeight="1" s="1178">
      <c r="A316" s="1106" t="n"/>
      <c r="B316" s="1106" t="n"/>
      <c r="C316" s="1106" t="n"/>
      <c r="D316" s="1106" t="n"/>
      <c r="E316" s="1106" t="n"/>
      <c r="F316" s="1106" t="n"/>
      <c r="G316" s="144" t="n"/>
      <c r="H316" s="1106" t="n"/>
      <c r="I316" s="1106" t="n"/>
      <c r="J316" s="1106" t="n"/>
      <c r="K316" s="1106" t="n"/>
      <c r="L316" s="1106" t="n"/>
      <c r="M316" s="1106" t="n"/>
      <c r="N316" s="1106" t="n"/>
      <c r="O316" s="1106" t="n"/>
      <c r="P316" s="1106" t="n"/>
      <c r="Q316" s="1106" t="n"/>
      <c r="R316" s="1106" t="n"/>
      <c r="S316" s="1106" t="n"/>
      <c r="T316" s="230" t="n"/>
      <c r="U316" s="1106" t="n"/>
      <c r="V316" s="1106" t="n"/>
      <c r="W316" s="1106" t="n"/>
      <c r="X316" s="1106" t="n"/>
      <c r="Y316" s="1106" t="n"/>
      <c r="Z316" s="1106" t="n"/>
      <c r="AA316" s="144" t="n"/>
      <c r="AB316" s="1106" t="n"/>
      <c r="AC316" s="1106" t="n"/>
      <c r="AD316" s="1106" t="n"/>
      <c r="AE316" s="1106" t="n"/>
      <c r="AF316" s="1106" t="n"/>
      <c r="AG316" s="1106" t="n"/>
      <c r="AH316" s="144" t="n"/>
      <c r="AI316" s="1106" t="n"/>
      <c r="AJ316" s="1106" t="n"/>
      <c r="AK316" s="1106" t="n"/>
      <c r="AL316" s="1106" t="n"/>
      <c r="AM316" s="1106" t="n"/>
      <c r="AN316" s="1106" t="n"/>
      <c r="AO316" s="1106" t="n"/>
      <c r="AP316" s="1106" t="n"/>
      <c r="AQ316" s="1106" t="n"/>
      <c r="AR316" s="1106" t="n"/>
      <c r="AS316" s="1106" t="n"/>
      <c r="AT316" s="1106" t="n"/>
      <c r="AU316" s="1106" t="n"/>
      <c r="AV316" s="1106" t="n"/>
      <c r="AW316" s="1106" t="n"/>
      <c r="AX316" s="1106" t="n"/>
      <c r="AY316" s="1106" t="n"/>
      <c r="AZ316" s="144" t="n"/>
      <c r="BA316" s="1106" t="n"/>
      <c r="BB316" s="1106" t="n"/>
      <c r="BC316" s="1106" t="n"/>
      <c r="BD316" s="1106" t="n"/>
      <c r="BE316" s="1106" t="n"/>
      <c r="BF316" s="1106" t="n"/>
      <c r="BG316" s="1106" t="n"/>
      <c r="BH316" s="1106" t="n"/>
      <c r="BI316" s="1106" t="n"/>
      <c r="BJ316" s="1106" t="n"/>
      <c r="BK316" s="1106" t="n"/>
      <c r="BL316" s="1106" t="n"/>
      <c r="BM316" s="1106" t="n"/>
      <c r="BN316" s="1106" t="n"/>
      <c r="BO316" s="1106" t="n"/>
      <c r="BP316" s="1106" t="n"/>
      <c r="BQ316" s="1106" t="n"/>
      <c r="BR316" s="1106" t="n"/>
      <c r="BS316" s="1106" t="n"/>
      <c r="BT316" s="1106" t="n"/>
      <c r="BU316" s="1106" t="n"/>
      <c r="BV316" s="1106" t="n"/>
      <c r="BW316" s="1106" t="n"/>
      <c r="BX316" s="1106" t="n"/>
      <c r="BY316" s="1106" t="n"/>
      <c r="BZ316" s="1106" t="n"/>
      <c r="CA316" s="1106" t="n"/>
      <c r="CB316" s="1106" t="n"/>
      <c r="CC316" s="1106" t="n"/>
      <c r="CD316" s="1106" t="n"/>
      <c r="CE316" s="1106" t="n"/>
      <c r="CF316" s="1106" t="n"/>
      <c r="CG316" s="1106" t="n"/>
      <c r="CH316" s="1106" t="n"/>
      <c r="CI316" s="1106" t="n"/>
      <c r="CJ316" s="1106" t="n"/>
      <c r="CK316" s="1106" t="n"/>
      <c r="CL316" s="1106" t="n"/>
      <c r="CM316" s="1106" t="n"/>
      <c r="CN316" s="1106" t="n"/>
      <c r="CO316" s="1106" t="n"/>
      <c r="CP316" s="1106" t="n"/>
      <c r="CQ316" s="1106" t="n"/>
      <c r="CR316" s="1106" t="n"/>
      <c r="CS316" s="1106" t="n"/>
      <c r="CT316" s="1106" t="n"/>
      <c r="CU316" s="1106" t="n"/>
      <c r="CV316" s="1106" t="n"/>
      <c r="CW316" s="1106" t="n"/>
      <c r="CX316" s="1106" t="n"/>
      <c r="CY316" s="1106" t="n"/>
      <c r="CZ316" s="1106" t="n"/>
      <c r="DA316" s="1106" t="n"/>
      <c r="DB316" s="1106" t="n"/>
      <c r="DC316" s="1106" t="n"/>
      <c r="DD316" s="1106" t="n"/>
      <c r="DE316" s="1106" t="n"/>
      <c r="DF316" s="1106" t="n"/>
      <c r="DG316" s="1106" t="n"/>
      <c r="DH316" s="1106" t="n"/>
      <c r="DI316" s="1106" t="n"/>
    </row>
    <row r="317" ht="13.5" customHeight="1" s="1178">
      <c r="A317" s="1106" t="n"/>
      <c r="B317" s="1106" t="n"/>
      <c r="C317" s="1106" t="n"/>
      <c r="D317" s="1106" t="n"/>
      <c r="E317" s="1106" t="n"/>
      <c r="F317" s="1106" t="n"/>
      <c r="G317" s="144" t="n"/>
      <c r="H317" s="1106" t="n"/>
      <c r="I317" s="1106" t="n"/>
      <c r="J317" s="1106" t="n"/>
      <c r="K317" s="1106" t="n"/>
      <c r="L317" s="1106" t="n"/>
      <c r="M317" s="1106" t="n"/>
      <c r="N317" s="1106" t="n"/>
      <c r="O317" s="1106" t="n"/>
      <c r="P317" s="1106" t="n"/>
      <c r="Q317" s="1106" t="n"/>
      <c r="R317" s="1106" t="n"/>
      <c r="S317" s="1106" t="n"/>
      <c r="T317" s="230" t="n"/>
      <c r="U317" s="1106" t="n"/>
      <c r="V317" s="1106" t="n"/>
      <c r="W317" s="1106" t="n"/>
      <c r="X317" s="1106" t="n"/>
      <c r="Y317" s="1106" t="n"/>
      <c r="Z317" s="1106" t="n"/>
      <c r="AA317" s="144" t="n"/>
      <c r="AB317" s="1106" t="n"/>
      <c r="AC317" s="1106" t="n"/>
      <c r="AD317" s="1106" t="n"/>
      <c r="AE317" s="1106" t="n"/>
      <c r="AF317" s="1106" t="n"/>
      <c r="AG317" s="1106" t="n"/>
      <c r="AH317" s="144" t="n"/>
      <c r="AI317" s="1106" t="n"/>
      <c r="AJ317" s="1106" t="n"/>
      <c r="AK317" s="1106" t="n"/>
      <c r="AL317" s="1106" t="n"/>
      <c r="AM317" s="1106" t="n"/>
      <c r="AN317" s="1106" t="n"/>
      <c r="AO317" s="1106" t="n"/>
      <c r="AP317" s="1106" t="n"/>
      <c r="AQ317" s="1106" t="n"/>
      <c r="AR317" s="1106" t="n"/>
      <c r="AS317" s="1106" t="n"/>
      <c r="AT317" s="1106" t="n"/>
      <c r="AU317" s="1106" t="n"/>
      <c r="AV317" s="1106" t="n"/>
      <c r="AW317" s="1106" t="n"/>
      <c r="AX317" s="1106" t="n"/>
      <c r="AY317" s="1106" t="n"/>
      <c r="AZ317" s="144" t="n"/>
      <c r="BA317" s="1106" t="n"/>
      <c r="BB317" s="1106" t="n"/>
      <c r="BC317" s="1106" t="n"/>
      <c r="BD317" s="1106" t="n"/>
      <c r="BE317" s="1106" t="n"/>
      <c r="BF317" s="1106" t="n"/>
      <c r="BG317" s="1106" t="n"/>
      <c r="BH317" s="1106" t="n"/>
      <c r="BI317" s="1106" t="n"/>
      <c r="BJ317" s="1106" t="n"/>
      <c r="BK317" s="1106" t="n"/>
      <c r="BL317" s="1106" t="n"/>
      <c r="BM317" s="1106" t="n"/>
      <c r="BN317" s="1106" t="n"/>
      <c r="BO317" s="1106" t="n"/>
      <c r="BP317" s="1106" t="n"/>
      <c r="BQ317" s="1106" t="n"/>
      <c r="BR317" s="1106" t="n"/>
      <c r="BS317" s="1106" t="n"/>
      <c r="BT317" s="1106" t="n"/>
      <c r="BU317" s="1106" t="n"/>
      <c r="BV317" s="1106" t="n"/>
      <c r="BW317" s="1106" t="n"/>
      <c r="BX317" s="1106" t="n"/>
      <c r="BY317" s="1106" t="n"/>
      <c r="BZ317" s="1106" t="n"/>
      <c r="CA317" s="1106" t="n"/>
      <c r="CB317" s="1106" t="n"/>
      <c r="CC317" s="1106" t="n"/>
      <c r="CD317" s="1106" t="n"/>
      <c r="CE317" s="1106" t="n"/>
      <c r="CF317" s="1106" t="n"/>
      <c r="CG317" s="1106" t="n"/>
      <c r="CH317" s="1106" t="n"/>
      <c r="CI317" s="1106" t="n"/>
      <c r="CJ317" s="1106" t="n"/>
      <c r="CK317" s="1106" t="n"/>
      <c r="CL317" s="1106" t="n"/>
      <c r="CM317" s="1106" t="n"/>
      <c r="CN317" s="1106" t="n"/>
      <c r="CO317" s="1106" t="n"/>
      <c r="CP317" s="1106" t="n"/>
      <c r="CQ317" s="1106" t="n"/>
      <c r="CR317" s="1106" t="n"/>
      <c r="CS317" s="1106" t="n"/>
      <c r="CT317" s="1106" t="n"/>
      <c r="CU317" s="1106" t="n"/>
      <c r="CV317" s="1106" t="n"/>
      <c r="CW317" s="1106" t="n"/>
      <c r="CX317" s="1106" t="n"/>
      <c r="CY317" s="1106" t="n"/>
      <c r="CZ317" s="1106" t="n"/>
      <c r="DA317" s="1106" t="n"/>
      <c r="DB317" s="1106" t="n"/>
      <c r="DC317" s="1106" t="n"/>
      <c r="DD317" s="1106" t="n"/>
      <c r="DE317" s="1106" t="n"/>
      <c r="DF317" s="1106" t="n"/>
      <c r="DG317" s="1106" t="n"/>
      <c r="DH317" s="1106" t="n"/>
      <c r="DI317" s="1106" t="n"/>
    </row>
    <row r="318" ht="13.5" customHeight="1" s="1178">
      <c r="A318" s="1106" t="n"/>
      <c r="B318" s="1106" t="n"/>
      <c r="C318" s="1106" t="n"/>
      <c r="D318" s="1106" t="n"/>
      <c r="E318" s="1106" t="n"/>
      <c r="F318" s="1106" t="n"/>
      <c r="G318" s="144" t="n"/>
      <c r="H318" s="1106" t="n"/>
      <c r="I318" s="1106" t="n"/>
      <c r="J318" s="1106" t="n"/>
      <c r="K318" s="1106" t="n"/>
      <c r="L318" s="1106" t="n"/>
      <c r="M318" s="1106" t="n"/>
      <c r="N318" s="1106" t="n"/>
      <c r="O318" s="1106" t="n"/>
      <c r="P318" s="1106" t="n"/>
      <c r="Q318" s="1106" t="n"/>
      <c r="R318" s="1106" t="n"/>
      <c r="S318" s="1106" t="n"/>
      <c r="T318" s="230" t="n"/>
      <c r="U318" s="1106" t="n"/>
      <c r="V318" s="1106" t="n"/>
      <c r="W318" s="1106" t="n"/>
      <c r="X318" s="1106" t="n"/>
      <c r="Y318" s="1106" t="n"/>
      <c r="Z318" s="1106" t="n"/>
      <c r="AA318" s="144" t="n"/>
      <c r="AB318" s="1106" t="n"/>
      <c r="AC318" s="1106" t="n"/>
      <c r="AD318" s="1106" t="n"/>
      <c r="AE318" s="1106" t="n"/>
      <c r="AF318" s="1106" t="n"/>
      <c r="AG318" s="1106" t="n"/>
      <c r="AH318" s="144" t="n"/>
      <c r="AI318" s="1106" t="n"/>
      <c r="AJ318" s="1106" t="n"/>
      <c r="AK318" s="1106" t="n"/>
      <c r="AL318" s="1106" t="n"/>
      <c r="AM318" s="1106" t="n"/>
      <c r="AN318" s="1106" t="n"/>
      <c r="AO318" s="1106" t="n"/>
      <c r="AP318" s="1106" t="n"/>
      <c r="AQ318" s="1106" t="n"/>
      <c r="AR318" s="1106" t="n"/>
      <c r="AS318" s="1106" t="n"/>
      <c r="AT318" s="1106" t="n"/>
      <c r="AU318" s="1106" t="n"/>
      <c r="AV318" s="1106" t="n"/>
      <c r="AW318" s="1106" t="n"/>
      <c r="AX318" s="1106" t="n"/>
      <c r="AY318" s="1106" t="n"/>
      <c r="AZ318" s="144" t="n"/>
      <c r="BA318" s="1106" t="n"/>
      <c r="BB318" s="1106" t="n"/>
      <c r="BC318" s="1106" t="n"/>
      <c r="BD318" s="1106" t="n"/>
      <c r="BE318" s="1106" t="n"/>
      <c r="BF318" s="1106" t="n"/>
      <c r="BG318" s="1106" t="n"/>
      <c r="BH318" s="1106" t="n"/>
      <c r="BI318" s="1106" t="n"/>
      <c r="BJ318" s="1106" t="n"/>
      <c r="BK318" s="1106" t="n"/>
      <c r="BL318" s="1106" t="n"/>
      <c r="BM318" s="1106" t="n"/>
      <c r="BN318" s="1106" t="n"/>
      <c r="BO318" s="1106" t="n"/>
      <c r="BP318" s="1106" t="n"/>
      <c r="BQ318" s="1106" t="n"/>
      <c r="BR318" s="1106" t="n"/>
      <c r="BS318" s="1106" t="n"/>
      <c r="BT318" s="1106" t="n"/>
      <c r="BU318" s="1106" t="n"/>
      <c r="BV318" s="1106" t="n"/>
      <c r="BW318" s="1106" t="n"/>
      <c r="BX318" s="1106" t="n"/>
      <c r="BY318" s="1106" t="n"/>
      <c r="BZ318" s="1106" t="n"/>
      <c r="CA318" s="1106" t="n"/>
      <c r="CB318" s="1106" t="n"/>
      <c r="CC318" s="1106" t="n"/>
      <c r="CD318" s="1106" t="n"/>
      <c r="CE318" s="1106" t="n"/>
      <c r="CF318" s="1106" t="n"/>
      <c r="CG318" s="1106" t="n"/>
      <c r="CH318" s="1106" t="n"/>
      <c r="CI318" s="1106" t="n"/>
      <c r="CJ318" s="1106" t="n"/>
      <c r="CK318" s="1106" t="n"/>
      <c r="CL318" s="1106" t="n"/>
      <c r="CM318" s="1106" t="n"/>
      <c r="CN318" s="1106" t="n"/>
      <c r="CO318" s="1106" t="n"/>
      <c r="CP318" s="1106" t="n"/>
      <c r="CQ318" s="1106" t="n"/>
      <c r="CR318" s="1106" t="n"/>
      <c r="CS318" s="1106" t="n"/>
      <c r="CT318" s="1106" t="n"/>
      <c r="CU318" s="1106" t="n"/>
      <c r="CV318" s="1106" t="n"/>
      <c r="CW318" s="1106" t="n"/>
      <c r="CX318" s="1106" t="n"/>
      <c r="CY318" s="1106" t="n"/>
      <c r="CZ318" s="1106" t="n"/>
      <c r="DA318" s="1106" t="n"/>
      <c r="DB318" s="1106" t="n"/>
      <c r="DC318" s="1106" t="n"/>
      <c r="DD318" s="1106" t="n"/>
      <c r="DE318" s="1106" t="n"/>
      <c r="DF318" s="1106" t="n"/>
      <c r="DG318" s="1106" t="n"/>
      <c r="DH318" s="1106" t="n"/>
      <c r="DI318" s="1106" t="n"/>
    </row>
    <row r="319" ht="13.5" customHeight="1" s="1178">
      <c r="A319" s="1106" t="n"/>
      <c r="B319" s="1106" t="n"/>
      <c r="C319" s="1106" t="n"/>
      <c r="D319" s="1106" t="n"/>
      <c r="E319" s="1106" t="n"/>
      <c r="F319" s="1106" t="n"/>
      <c r="G319" s="144" t="n"/>
      <c r="H319" s="1106" t="n"/>
      <c r="I319" s="1106" t="n"/>
      <c r="J319" s="1106" t="n"/>
      <c r="K319" s="1106" t="n"/>
      <c r="L319" s="1106" t="n"/>
      <c r="M319" s="1106" t="n"/>
      <c r="N319" s="1106" t="n"/>
      <c r="O319" s="1106" t="n"/>
      <c r="P319" s="1106" t="n"/>
      <c r="Q319" s="1106" t="n"/>
      <c r="R319" s="1106" t="n"/>
      <c r="S319" s="1106" t="n"/>
      <c r="T319" s="230" t="n"/>
      <c r="U319" s="1106" t="n"/>
      <c r="V319" s="1106" t="n"/>
      <c r="W319" s="1106" t="n"/>
      <c r="X319" s="1106" t="n"/>
      <c r="Y319" s="1106" t="n"/>
      <c r="Z319" s="1106" t="n"/>
      <c r="AA319" s="144" t="n"/>
      <c r="AB319" s="1106" t="n"/>
      <c r="AC319" s="1106" t="n"/>
      <c r="AD319" s="1106" t="n"/>
      <c r="AE319" s="1106" t="n"/>
      <c r="AF319" s="1106" t="n"/>
      <c r="AG319" s="1106" t="n"/>
      <c r="AH319" s="144" t="n"/>
      <c r="AI319" s="1106" t="n"/>
      <c r="AJ319" s="1106" t="n"/>
      <c r="AK319" s="1106" t="n"/>
      <c r="AL319" s="1106" t="n"/>
      <c r="AM319" s="1106" t="n"/>
      <c r="AN319" s="1106" t="n"/>
      <c r="AO319" s="1106" t="n"/>
      <c r="AP319" s="1106" t="n"/>
      <c r="AQ319" s="1106" t="n"/>
      <c r="AR319" s="1106" t="n"/>
      <c r="AS319" s="1106" t="n"/>
      <c r="AT319" s="1106" t="n"/>
      <c r="AU319" s="1106" t="n"/>
      <c r="AV319" s="1106" t="n"/>
      <c r="AW319" s="1106" t="n"/>
      <c r="AX319" s="1106" t="n"/>
      <c r="AY319" s="1106" t="n"/>
      <c r="AZ319" s="144" t="n"/>
      <c r="BA319" s="1106" t="n"/>
      <c r="BB319" s="1106" t="n"/>
      <c r="BC319" s="1106" t="n"/>
      <c r="BD319" s="1106" t="n"/>
      <c r="BE319" s="1106" t="n"/>
      <c r="BF319" s="1106" t="n"/>
      <c r="BG319" s="1106" t="n"/>
      <c r="BH319" s="1106" t="n"/>
      <c r="BI319" s="1106" t="n"/>
      <c r="BJ319" s="1106" t="n"/>
      <c r="BK319" s="1106" t="n"/>
      <c r="BL319" s="1106" t="n"/>
      <c r="BM319" s="1106" t="n"/>
      <c r="BN319" s="1106" t="n"/>
      <c r="BO319" s="1106" t="n"/>
      <c r="BP319" s="1106" t="n"/>
      <c r="BQ319" s="1106" t="n"/>
      <c r="BR319" s="1106" t="n"/>
      <c r="BS319" s="1106" t="n"/>
      <c r="BT319" s="1106" t="n"/>
      <c r="BU319" s="1106" t="n"/>
      <c r="BV319" s="1106" t="n"/>
      <c r="BW319" s="1106" t="n"/>
      <c r="BX319" s="1106" t="n"/>
      <c r="BY319" s="1106" t="n"/>
      <c r="BZ319" s="1106" t="n"/>
      <c r="CA319" s="1106" t="n"/>
      <c r="CB319" s="1106" t="n"/>
      <c r="CC319" s="1106" t="n"/>
      <c r="CD319" s="1106" t="n"/>
      <c r="CE319" s="1106" t="n"/>
      <c r="CF319" s="1106" t="n"/>
      <c r="CG319" s="1106" t="n"/>
      <c r="CH319" s="1106" t="n"/>
      <c r="CI319" s="1106" t="n"/>
      <c r="CJ319" s="1106" t="n"/>
      <c r="CK319" s="1106" t="n"/>
      <c r="CL319" s="1106" t="n"/>
      <c r="CM319" s="1106" t="n"/>
      <c r="CN319" s="1106" t="n"/>
      <c r="CO319" s="1106" t="n"/>
      <c r="CP319" s="1106" t="n"/>
      <c r="CQ319" s="1106" t="n"/>
      <c r="CR319" s="1106" t="n"/>
      <c r="CS319" s="1106" t="n"/>
      <c r="CT319" s="1106" t="n"/>
      <c r="CU319" s="1106" t="n"/>
      <c r="CV319" s="1106" t="n"/>
      <c r="CW319" s="1106" t="n"/>
      <c r="CX319" s="1106" t="n"/>
      <c r="CY319" s="1106" t="n"/>
      <c r="CZ319" s="1106" t="n"/>
      <c r="DA319" s="1106" t="n"/>
      <c r="DB319" s="1106" t="n"/>
      <c r="DC319" s="1106" t="n"/>
      <c r="DD319" s="1106" t="n"/>
      <c r="DE319" s="1106" t="n"/>
      <c r="DF319" s="1106" t="n"/>
      <c r="DG319" s="1106" t="n"/>
      <c r="DH319" s="1106" t="n"/>
      <c r="DI319" s="1106" t="n"/>
    </row>
    <row r="320" ht="13.5" customHeight="1" s="1178">
      <c r="A320" s="1106" t="n"/>
      <c r="B320" s="1106" t="n"/>
      <c r="C320" s="1106" t="n"/>
      <c r="D320" s="1106" t="n"/>
      <c r="E320" s="1106" t="n"/>
      <c r="F320" s="1106" t="n"/>
      <c r="G320" s="144" t="n"/>
      <c r="H320" s="1106" t="n"/>
      <c r="I320" s="1106" t="n"/>
      <c r="J320" s="1106" t="n"/>
      <c r="K320" s="1106" t="n"/>
      <c r="L320" s="1106" t="n"/>
      <c r="M320" s="1106" t="n"/>
      <c r="N320" s="1106" t="n"/>
      <c r="O320" s="1106" t="n"/>
      <c r="P320" s="1106" t="n"/>
      <c r="Q320" s="1106" t="n"/>
      <c r="R320" s="1106" t="n"/>
      <c r="S320" s="1106" t="n"/>
      <c r="T320" s="230" t="n"/>
      <c r="U320" s="1106" t="n"/>
      <c r="V320" s="1106" t="n"/>
      <c r="W320" s="1106" t="n"/>
      <c r="X320" s="1106" t="n"/>
      <c r="Y320" s="1106" t="n"/>
      <c r="Z320" s="1106" t="n"/>
      <c r="AA320" s="144" t="n"/>
      <c r="AB320" s="1106" t="n"/>
      <c r="AC320" s="1106" t="n"/>
      <c r="AD320" s="1106" t="n"/>
      <c r="AE320" s="1106" t="n"/>
      <c r="AF320" s="1106" t="n"/>
      <c r="AG320" s="1106" t="n"/>
      <c r="AH320" s="144" t="n"/>
      <c r="AI320" s="1106" t="n"/>
      <c r="AJ320" s="1106" t="n"/>
      <c r="AK320" s="1106" t="n"/>
      <c r="AL320" s="1106" t="n"/>
      <c r="AM320" s="1106" t="n"/>
      <c r="AN320" s="1106" t="n"/>
      <c r="AO320" s="1106" t="n"/>
      <c r="AP320" s="1106" t="n"/>
      <c r="AQ320" s="1106" t="n"/>
      <c r="AR320" s="1106" t="n"/>
      <c r="AS320" s="1106" t="n"/>
      <c r="AT320" s="1106" t="n"/>
      <c r="AU320" s="1106" t="n"/>
      <c r="AV320" s="1106" t="n"/>
      <c r="AW320" s="1106" t="n"/>
      <c r="AX320" s="1106" t="n"/>
      <c r="AY320" s="1106" t="n"/>
      <c r="AZ320" s="144" t="n"/>
      <c r="BA320" s="1106" t="n"/>
      <c r="BB320" s="1106" t="n"/>
      <c r="BC320" s="1106" t="n"/>
      <c r="BD320" s="1106" t="n"/>
      <c r="BE320" s="1106" t="n"/>
      <c r="BF320" s="1106" t="n"/>
      <c r="BG320" s="1106" t="n"/>
      <c r="BH320" s="1106" t="n"/>
      <c r="BI320" s="1106" t="n"/>
      <c r="BJ320" s="1106" t="n"/>
      <c r="BK320" s="1106" t="n"/>
      <c r="BL320" s="1106" t="n"/>
      <c r="BM320" s="1106" t="n"/>
      <c r="BN320" s="1106" t="n"/>
      <c r="BO320" s="1106" t="n"/>
      <c r="BP320" s="1106" t="n"/>
      <c r="BQ320" s="1106" t="n"/>
      <c r="BR320" s="1106" t="n"/>
      <c r="BS320" s="1106" t="n"/>
      <c r="BT320" s="1106" t="n"/>
      <c r="BU320" s="1106" t="n"/>
      <c r="BV320" s="1106" t="n"/>
      <c r="BW320" s="1106" t="n"/>
      <c r="BX320" s="1106" t="n"/>
      <c r="BY320" s="1106" t="n"/>
      <c r="BZ320" s="1106" t="n"/>
      <c r="CA320" s="1106" t="n"/>
      <c r="CB320" s="1106" t="n"/>
      <c r="CC320" s="1106" t="n"/>
      <c r="CD320" s="1106" t="n"/>
      <c r="CE320" s="1106" t="n"/>
      <c r="CF320" s="1106" t="n"/>
      <c r="CG320" s="1106" t="n"/>
      <c r="CH320" s="1106" t="n"/>
      <c r="CI320" s="1106" t="n"/>
      <c r="CJ320" s="1106" t="n"/>
      <c r="CK320" s="1106" t="n"/>
      <c r="CL320" s="1106" t="n"/>
      <c r="CM320" s="1106" t="n"/>
      <c r="CN320" s="1106" t="n"/>
      <c r="CO320" s="1106" t="n"/>
      <c r="CP320" s="1106" t="n"/>
      <c r="CQ320" s="1106" t="n"/>
      <c r="CR320" s="1106" t="n"/>
      <c r="CS320" s="1106" t="n"/>
      <c r="CT320" s="1106" t="n"/>
      <c r="CU320" s="1106" t="n"/>
      <c r="CV320" s="1106" t="n"/>
      <c r="CW320" s="1106" t="n"/>
      <c r="CX320" s="1106" t="n"/>
      <c r="CY320" s="1106" t="n"/>
      <c r="CZ320" s="1106" t="n"/>
      <c r="DA320" s="1106" t="n"/>
      <c r="DB320" s="1106" t="n"/>
      <c r="DC320" s="1106" t="n"/>
      <c r="DD320" s="1106" t="n"/>
      <c r="DE320" s="1106" t="n"/>
      <c r="DF320" s="1106" t="n"/>
      <c r="DG320" s="1106" t="n"/>
      <c r="DH320" s="1106" t="n"/>
      <c r="DI320" s="1106" t="n"/>
    </row>
    <row r="321" ht="13.5" customHeight="1" s="1178">
      <c r="A321" s="1106" t="n"/>
      <c r="B321" s="1106" t="n"/>
      <c r="C321" s="1106" t="n"/>
      <c r="D321" s="1106" t="n"/>
      <c r="E321" s="1106" t="n"/>
      <c r="F321" s="1106" t="n"/>
      <c r="G321" s="144" t="n"/>
      <c r="H321" s="1106" t="n"/>
      <c r="I321" s="1106" t="n"/>
      <c r="J321" s="1106" t="n"/>
      <c r="K321" s="1106" t="n"/>
      <c r="L321" s="1106" t="n"/>
      <c r="M321" s="1106" t="n"/>
      <c r="N321" s="1106" t="n"/>
      <c r="O321" s="1106" t="n"/>
      <c r="P321" s="1106" t="n"/>
      <c r="Q321" s="1106" t="n"/>
      <c r="R321" s="1106" t="n"/>
      <c r="S321" s="1106" t="n"/>
      <c r="T321" s="230" t="n"/>
      <c r="U321" s="1106" t="n"/>
      <c r="V321" s="1106" t="n"/>
      <c r="W321" s="1106" t="n"/>
      <c r="X321" s="1106" t="n"/>
      <c r="Y321" s="1106" t="n"/>
      <c r="Z321" s="1106" t="n"/>
      <c r="AA321" s="144" t="n"/>
      <c r="AB321" s="1106" t="n"/>
      <c r="AC321" s="1106" t="n"/>
      <c r="AD321" s="1106" t="n"/>
      <c r="AE321" s="1106" t="n"/>
      <c r="AF321" s="1106" t="n"/>
      <c r="AG321" s="1106" t="n"/>
      <c r="AH321" s="144" t="n"/>
      <c r="AI321" s="1106" t="n"/>
      <c r="AJ321" s="1106" t="n"/>
      <c r="AK321" s="1106" t="n"/>
      <c r="AL321" s="1106" t="n"/>
      <c r="AM321" s="1106" t="n"/>
      <c r="AN321" s="1106" t="n"/>
      <c r="AO321" s="1106" t="n"/>
      <c r="AP321" s="1106" t="n"/>
      <c r="AQ321" s="1106" t="n"/>
      <c r="AR321" s="1106" t="n"/>
      <c r="AS321" s="1106" t="n"/>
      <c r="AT321" s="1106" t="n"/>
      <c r="AU321" s="1106" t="n"/>
      <c r="AV321" s="1106" t="n"/>
      <c r="AW321" s="1106" t="n"/>
      <c r="AX321" s="1106" t="n"/>
      <c r="AY321" s="1106" t="n"/>
      <c r="AZ321" s="144" t="n"/>
      <c r="BA321" s="1106" t="n"/>
      <c r="BB321" s="1106" t="n"/>
      <c r="BC321" s="1106" t="n"/>
      <c r="BD321" s="1106" t="n"/>
      <c r="BE321" s="1106" t="n"/>
      <c r="BF321" s="1106" t="n"/>
      <c r="BG321" s="1106" t="n"/>
      <c r="BH321" s="1106" t="n"/>
      <c r="BI321" s="1106" t="n"/>
      <c r="BJ321" s="1106" t="n"/>
      <c r="BK321" s="1106" t="n"/>
      <c r="BL321" s="1106" t="n"/>
      <c r="BM321" s="1106" t="n"/>
      <c r="BN321" s="1106" t="n"/>
      <c r="BO321" s="1106" t="n"/>
      <c r="BP321" s="1106" t="n"/>
      <c r="BQ321" s="1106" t="n"/>
      <c r="BR321" s="1106" t="n"/>
      <c r="BS321" s="1106" t="n"/>
      <c r="BT321" s="1106" t="n"/>
      <c r="BU321" s="1106" t="n"/>
      <c r="BV321" s="1106" t="n"/>
      <c r="BW321" s="1106" t="n"/>
      <c r="BX321" s="1106" t="n"/>
      <c r="BY321" s="1106" t="n"/>
      <c r="BZ321" s="1106" t="n"/>
      <c r="CA321" s="1106" t="n"/>
      <c r="CB321" s="1106" t="n"/>
      <c r="CC321" s="1106" t="n"/>
      <c r="CD321" s="1106" t="n"/>
      <c r="CE321" s="1106" t="n"/>
      <c r="CF321" s="1106" t="n"/>
      <c r="CG321" s="1106" t="n"/>
      <c r="CH321" s="1106" t="n"/>
      <c r="CI321" s="1106" t="n"/>
      <c r="CJ321" s="1106" t="n"/>
      <c r="CK321" s="1106" t="n"/>
      <c r="CL321" s="1106" t="n"/>
      <c r="CM321" s="1106" t="n"/>
      <c r="CN321" s="1106" t="n"/>
      <c r="CO321" s="1106" t="n"/>
      <c r="CP321" s="1106" t="n"/>
      <c r="CQ321" s="1106" t="n"/>
      <c r="CR321" s="1106" t="n"/>
      <c r="CS321" s="1106" t="n"/>
      <c r="CT321" s="1106" t="n"/>
      <c r="CU321" s="1106" t="n"/>
      <c r="CV321" s="1106" t="n"/>
      <c r="CW321" s="1106" t="n"/>
      <c r="CX321" s="1106" t="n"/>
      <c r="CY321" s="1106" t="n"/>
      <c r="CZ321" s="1106" t="n"/>
      <c r="DA321" s="1106" t="n"/>
      <c r="DB321" s="1106" t="n"/>
      <c r="DC321" s="1106" t="n"/>
      <c r="DD321" s="1106" t="n"/>
      <c r="DE321" s="1106" t="n"/>
      <c r="DF321" s="1106" t="n"/>
      <c r="DG321" s="1106" t="n"/>
      <c r="DH321" s="1106" t="n"/>
      <c r="DI321" s="1106" t="n"/>
    </row>
    <row r="322" ht="13.5" customHeight="1" s="1178">
      <c r="A322" s="1106" t="n"/>
      <c r="B322" s="1106" t="n"/>
      <c r="C322" s="1106" t="n"/>
      <c r="D322" s="1106" t="n"/>
      <c r="E322" s="1106" t="n"/>
      <c r="F322" s="1106" t="n"/>
      <c r="G322" s="144" t="n"/>
      <c r="H322" s="1106" t="n"/>
      <c r="I322" s="1106" t="n"/>
      <c r="J322" s="1106" t="n"/>
      <c r="K322" s="1106" t="n"/>
      <c r="L322" s="1106" t="n"/>
      <c r="M322" s="1106" t="n"/>
      <c r="N322" s="1106" t="n"/>
      <c r="O322" s="1106" t="n"/>
      <c r="P322" s="1106" t="n"/>
      <c r="Q322" s="1106" t="n"/>
      <c r="R322" s="1106" t="n"/>
      <c r="S322" s="1106" t="n"/>
      <c r="T322" s="230" t="n"/>
      <c r="U322" s="1106" t="n"/>
      <c r="V322" s="1106" t="n"/>
      <c r="W322" s="1106" t="n"/>
      <c r="X322" s="1106" t="n"/>
      <c r="Y322" s="1106" t="n"/>
      <c r="Z322" s="1106" t="n"/>
      <c r="AA322" s="144" t="n"/>
      <c r="AB322" s="1106" t="n"/>
      <c r="AC322" s="1106" t="n"/>
      <c r="AD322" s="1106" t="n"/>
      <c r="AE322" s="1106" t="n"/>
      <c r="AF322" s="1106" t="n"/>
      <c r="AG322" s="1106" t="n"/>
      <c r="AH322" s="144" t="n"/>
      <c r="AI322" s="1106" t="n"/>
      <c r="AJ322" s="1106" t="n"/>
      <c r="AK322" s="1106" t="n"/>
      <c r="AL322" s="1106" t="n"/>
      <c r="AM322" s="1106" t="n"/>
      <c r="AN322" s="1106" t="n"/>
      <c r="AO322" s="1106" t="n"/>
      <c r="AP322" s="1106" t="n"/>
      <c r="AQ322" s="1106" t="n"/>
      <c r="AR322" s="1106" t="n"/>
      <c r="AS322" s="1106" t="n"/>
      <c r="AT322" s="1106" t="n"/>
      <c r="AU322" s="1106" t="n"/>
      <c r="AV322" s="1106" t="n"/>
      <c r="AW322" s="1106" t="n"/>
      <c r="AX322" s="1106" t="n"/>
      <c r="AY322" s="1106" t="n"/>
      <c r="AZ322" s="144" t="n"/>
      <c r="BA322" s="1106" t="n"/>
      <c r="BB322" s="1106" t="n"/>
      <c r="BC322" s="1106" t="n"/>
      <c r="BD322" s="1106" t="n"/>
      <c r="BE322" s="1106" t="n"/>
      <c r="BF322" s="1106" t="n"/>
      <c r="BG322" s="1106" t="n"/>
      <c r="BH322" s="1106" t="n"/>
      <c r="BI322" s="1106" t="n"/>
      <c r="BJ322" s="1106" t="n"/>
      <c r="BK322" s="1106" t="n"/>
      <c r="BL322" s="1106" t="n"/>
      <c r="BM322" s="1106" t="n"/>
      <c r="BN322" s="1106" t="n"/>
      <c r="BO322" s="1106" t="n"/>
      <c r="BP322" s="1106" t="n"/>
      <c r="BQ322" s="1106" t="n"/>
      <c r="BR322" s="1106" t="n"/>
      <c r="BS322" s="1106" t="n"/>
      <c r="BT322" s="1106" t="n"/>
      <c r="BU322" s="1106" t="n"/>
      <c r="BV322" s="1106" t="n"/>
      <c r="BW322" s="1106" t="n"/>
      <c r="BX322" s="1106" t="n"/>
      <c r="BY322" s="1106" t="n"/>
      <c r="BZ322" s="1106" t="n"/>
      <c r="CA322" s="1106" t="n"/>
      <c r="CB322" s="1106" t="n"/>
      <c r="CC322" s="1106" t="n"/>
      <c r="CD322" s="1106" t="n"/>
      <c r="CE322" s="1106" t="n"/>
      <c r="CF322" s="1106" t="n"/>
      <c r="CG322" s="1106" t="n"/>
      <c r="CH322" s="1106" t="n"/>
      <c r="CI322" s="1106" t="n"/>
      <c r="CJ322" s="1106" t="n"/>
      <c r="CK322" s="1106" t="n"/>
      <c r="CL322" s="1106" t="n"/>
      <c r="CM322" s="1106" t="n"/>
      <c r="CN322" s="1106" t="n"/>
      <c r="CO322" s="1106" t="n"/>
      <c r="CP322" s="1106" t="n"/>
      <c r="CQ322" s="1106" t="n"/>
      <c r="CR322" s="1106" t="n"/>
      <c r="CS322" s="1106" t="n"/>
      <c r="CT322" s="1106" t="n"/>
      <c r="CU322" s="1106" t="n"/>
      <c r="CV322" s="1106" t="n"/>
      <c r="CW322" s="1106" t="n"/>
      <c r="CX322" s="1106" t="n"/>
      <c r="CY322" s="1106" t="n"/>
      <c r="CZ322" s="1106" t="n"/>
      <c r="DA322" s="1106" t="n"/>
      <c r="DB322" s="1106" t="n"/>
      <c r="DC322" s="1106" t="n"/>
      <c r="DD322" s="1106" t="n"/>
      <c r="DE322" s="1106" t="n"/>
      <c r="DF322" s="1106" t="n"/>
      <c r="DG322" s="1106" t="n"/>
      <c r="DH322" s="1106" t="n"/>
      <c r="DI322" s="1106" t="n"/>
    </row>
    <row r="323" ht="13.5" customHeight="1" s="1178">
      <c r="A323" s="1106" t="n"/>
      <c r="B323" s="1106" t="n"/>
      <c r="C323" s="1106" t="n"/>
      <c r="D323" s="1106" t="n"/>
      <c r="E323" s="1106" t="n"/>
      <c r="F323" s="1106" t="n"/>
      <c r="G323" s="144" t="n"/>
      <c r="H323" s="1106" t="n"/>
      <c r="I323" s="1106" t="n"/>
      <c r="J323" s="1106" t="n"/>
      <c r="K323" s="1106" t="n"/>
      <c r="L323" s="1106" t="n"/>
      <c r="M323" s="1106" t="n"/>
      <c r="N323" s="1106" t="n"/>
      <c r="O323" s="1106" t="n"/>
      <c r="P323" s="1106" t="n"/>
      <c r="Q323" s="1106" t="n"/>
      <c r="R323" s="1106" t="n"/>
      <c r="S323" s="1106" t="n"/>
      <c r="T323" s="230" t="n"/>
      <c r="U323" s="1106" t="n"/>
      <c r="V323" s="1106" t="n"/>
      <c r="W323" s="1106" t="n"/>
      <c r="X323" s="1106" t="n"/>
      <c r="Y323" s="1106" t="n"/>
      <c r="Z323" s="1106" t="n"/>
      <c r="AA323" s="144" t="n"/>
      <c r="AB323" s="1106" t="n"/>
      <c r="AC323" s="1106" t="n"/>
      <c r="AD323" s="1106" t="n"/>
      <c r="AE323" s="1106" t="n"/>
      <c r="AF323" s="1106" t="n"/>
      <c r="AG323" s="1106" t="n"/>
      <c r="AH323" s="144" t="n"/>
      <c r="AI323" s="1106" t="n"/>
      <c r="AJ323" s="1106" t="n"/>
      <c r="AK323" s="1106" t="n"/>
      <c r="AL323" s="1106" t="n"/>
      <c r="AM323" s="1106" t="n"/>
      <c r="AN323" s="1106" t="n"/>
      <c r="AO323" s="1106" t="n"/>
      <c r="AP323" s="1106" t="n"/>
      <c r="AQ323" s="1106" t="n"/>
      <c r="AR323" s="1106" t="n"/>
      <c r="AS323" s="1106" t="n"/>
      <c r="AT323" s="1106" t="n"/>
      <c r="AU323" s="1106" t="n"/>
      <c r="AV323" s="1106" t="n"/>
      <c r="AW323" s="1106" t="n"/>
      <c r="AX323" s="1106" t="n"/>
      <c r="AY323" s="1106" t="n"/>
      <c r="AZ323" s="144" t="n"/>
      <c r="BA323" s="1106" t="n"/>
      <c r="BB323" s="1106" t="n"/>
      <c r="BC323" s="1106" t="n"/>
      <c r="BD323" s="1106" t="n"/>
      <c r="BE323" s="1106" t="n"/>
      <c r="BF323" s="1106" t="n"/>
      <c r="BG323" s="1106" t="n"/>
      <c r="BH323" s="1106" t="n"/>
      <c r="BI323" s="1106" t="n"/>
      <c r="BJ323" s="1106" t="n"/>
      <c r="BK323" s="1106" t="n"/>
      <c r="BL323" s="1106" t="n"/>
      <c r="BM323" s="1106" t="n"/>
      <c r="BN323" s="1106" t="n"/>
      <c r="BO323" s="1106" t="n"/>
      <c r="BP323" s="1106" t="n"/>
      <c r="BQ323" s="1106" t="n"/>
      <c r="BR323" s="1106" t="n"/>
      <c r="BS323" s="1106" t="n"/>
      <c r="BT323" s="1106" t="n"/>
      <c r="BU323" s="1106" t="n"/>
      <c r="BV323" s="1106" t="n"/>
      <c r="BW323" s="1106" t="n"/>
      <c r="BX323" s="1106" t="n"/>
      <c r="BY323" s="1106" t="n"/>
      <c r="BZ323" s="1106" t="n"/>
      <c r="CA323" s="1106" t="n"/>
      <c r="CB323" s="1106" t="n"/>
      <c r="CC323" s="1106" t="n"/>
      <c r="CD323" s="1106" t="n"/>
      <c r="CE323" s="1106" t="n"/>
      <c r="CF323" s="1106" t="n"/>
      <c r="CG323" s="1106" t="n"/>
      <c r="CH323" s="1106" t="n"/>
      <c r="CI323" s="1106" t="n"/>
      <c r="CJ323" s="1106" t="n"/>
      <c r="CK323" s="1106" t="n"/>
      <c r="CL323" s="1106" t="n"/>
      <c r="CM323" s="1106" t="n"/>
      <c r="CN323" s="1106" t="n"/>
      <c r="CO323" s="1106" t="n"/>
      <c r="CP323" s="1106" t="n"/>
      <c r="CQ323" s="1106" t="n"/>
      <c r="CR323" s="1106" t="n"/>
      <c r="CS323" s="1106" t="n"/>
      <c r="CT323" s="1106" t="n"/>
      <c r="CU323" s="1106" t="n"/>
      <c r="CV323" s="1106" t="n"/>
      <c r="CW323" s="1106" t="n"/>
      <c r="CX323" s="1106" t="n"/>
      <c r="CY323" s="1106" t="n"/>
      <c r="CZ323" s="1106" t="n"/>
      <c r="DA323" s="1106" t="n"/>
      <c r="DB323" s="1106" t="n"/>
      <c r="DC323" s="1106" t="n"/>
      <c r="DD323" s="1106" t="n"/>
      <c r="DE323" s="1106" t="n"/>
      <c r="DF323" s="1106" t="n"/>
      <c r="DG323" s="1106" t="n"/>
      <c r="DH323" s="1106" t="n"/>
      <c r="DI323" s="1106" t="n"/>
    </row>
    <row r="324" ht="13.5" customHeight="1" s="1178">
      <c r="A324" s="1106" t="n"/>
      <c r="B324" s="1106" t="n"/>
      <c r="C324" s="1106" t="n"/>
      <c r="D324" s="1106" t="n"/>
      <c r="E324" s="1106" t="n"/>
      <c r="F324" s="1106" t="n"/>
      <c r="G324" s="144" t="n"/>
      <c r="H324" s="1106" t="n"/>
      <c r="I324" s="1106" t="n"/>
      <c r="J324" s="1106" t="n"/>
      <c r="K324" s="1106" t="n"/>
      <c r="L324" s="1106" t="n"/>
      <c r="M324" s="1106" t="n"/>
      <c r="N324" s="1106" t="n"/>
      <c r="O324" s="1106" t="n"/>
      <c r="P324" s="1106" t="n"/>
      <c r="Q324" s="1106" t="n"/>
      <c r="R324" s="1106" t="n"/>
      <c r="S324" s="1106" t="n"/>
      <c r="T324" s="230" t="n"/>
      <c r="U324" s="1106" t="n"/>
      <c r="V324" s="1106" t="n"/>
      <c r="W324" s="1106" t="n"/>
      <c r="X324" s="1106" t="n"/>
      <c r="Y324" s="1106" t="n"/>
      <c r="Z324" s="1106" t="n"/>
      <c r="AA324" s="144" t="n"/>
      <c r="AB324" s="1106" t="n"/>
      <c r="AC324" s="1106" t="n"/>
      <c r="AD324" s="1106" t="n"/>
      <c r="AE324" s="1106" t="n"/>
      <c r="AF324" s="1106" t="n"/>
      <c r="AG324" s="1106" t="n"/>
      <c r="AH324" s="144" t="n"/>
      <c r="AI324" s="1106" t="n"/>
      <c r="AJ324" s="1106" t="n"/>
      <c r="AK324" s="1106" t="n"/>
      <c r="AL324" s="1106" t="n"/>
      <c r="AM324" s="1106" t="n"/>
      <c r="AN324" s="1106" t="n"/>
      <c r="AO324" s="1106" t="n"/>
      <c r="AP324" s="1106" t="n"/>
      <c r="AQ324" s="1106" t="n"/>
      <c r="AR324" s="1106" t="n"/>
      <c r="AS324" s="1106" t="n"/>
      <c r="AT324" s="1106" t="n"/>
      <c r="AU324" s="1106" t="n"/>
      <c r="AV324" s="1106" t="n"/>
      <c r="AW324" s="1106" t="n"/>
      <c r="AX324" s="1106" t="n"/>
      <c r="AY324" s="1106" t="n"/>
      <c r="AZ324" s="144" t="n"/>
      <c r="BA324" s="1106" t="n"/>
      <c r="BB324" s="1106" t="n"/>
      <c r="BC324" s="1106" t="n"/>
      <c r="BD324" s="1106" t="n"/>
      <c r="BE324" s="1106" t="n"/>
      <c r="BF324" s="1106" t="n"/>
      <c r="BG324" s="1106" t="n"/>
      <c r="BH324" s="1106" t="n"/>
      <c r="BI324" s="1106" t="n"/>
      <c r="BJ324" s="1106" t="n"/>
      <c r="BK324" s="1106" t="n"/>
      <c r="BL324" s="1106" t="n"/>
      <c r="BM324" s="1106" t="n"/>
      <c r="BN324" s="1106" t="n"/>
      <c r="BO324" s="1106" t="n"/>
      <c r="BP324" s="1106" t="n"/>
      <c r="BQ324" s="1106" t="n"/>
      <c r="BR324" s="1106" t="n"/>
      <c r="BS324" s="1106" t="n"/>
      <c r="BT324" s="1106" t="n"/>
      <c r="BU324" s="1106" t="n"/>
      <c r="BV324" s="1106" t="n"/>
      <c r="BW324" s="1106" t="n"/>
      <c r="BX324" s="1106" t="n"/>
      <c r="BY324" s="1106" t="n"/>
      <c r="BZ324" s="1106" t="n"/>
      <c r="CA324" s="1106" t="n"/>
      <c r="CB324" s="1106" t="n"/>
      <c r="CC324" s="1106" t="n"/>
      <c r="CD324" s="1106" t="n"/>
      <c r="CE324" s="1106" t="n"/>
      <c r="CF324" s="1106" t="n"/>
      <c r="CG324" s="1106" t="n"/>
      <c r="CH324" s="1106" t="n"/>
      <c r="CI324" s="1106" t="n"/>
      <c r="CJ324" s="1106" t="n"/>
      <c r="CK324" s="1106" t="n"/>
      <c r="CL324" s="1106" t="n"/>
      <c r="CM324" s="1106" t="n"/>
      <c r="CN324" s="1106" t="n"/>
      <c r="CO324" s="1106" t="n"/>
      <c r="CP324" s="1106" t="n"/>
      <c r="CQ324" s="1106" t="n"/>
      <c r="CR324" s="1106" t="n"/>
      <c r="CS324" s="1106" t="n"/>
      <c r="CT324" s="1106" t="n"/>
      <c r="CU324" s="1106" t="n"/>
      <c r="CV324" s="1106" t="n"/>
      <c r="CW324" s="1106" t="n"/>
      <c r="CX324" s="1106" t="n"/>
      <c r="CY324" s="1106" t="n"/>
      <c r="CZ324" s="1106" t="n"/>
      <c r="DA324" s="1106" t="n"/>
      <c r="DB324" s="1106" t="n"/>
      <c r="DC324" s="1106" t="n"/>
      <c r="DD324" s="1106" t="n"/>
      <c r="DE324" s="1106" t="n"/>
      <c r="DF324" s="1106" t="n"/>
      <c r="DG324" s="1106" t="n"/>
      <c r="DH324" s="1106" t="n"/>
      <c r="DI324" s="1106" t="n"/>
    </row>
    <row r="325" ht="13.5" customHeight="1" s="1178">
      <c r="A325" s="1106" t="n"/>
      <c r="B325" s="1106" t="n"/>
      <c r="C325" s="1106" t="n"/>
      <c r="D325" s="1106" t="n"/>
      <c r="E325" s="1106" t="n"/>
      <c r="F325" s="1106" t="n"/>
      <c r="G325" s="144" t="n"/>
      <c r="H325" s="1106" t="n"/>
      <c r="I325" s="1106" t="n"/>
      <c r="J325" s="1106" t="n"/>
      <c r="K325" s="1106" t="n"/>
      <c r="L325" s="1106" t="n"/>
      <c r="M325" s="1106" t="n"/>
      <c r="N325" s="1106" t="n"/>
      <c r="O325" s="1106" t="n"/>
      <c r="P325" s="1106" t="n"/>
      <c r="Q325" s="1106" t="n"/>
      <c r="R325" s="1106" t="n"/>
      <c r="S325" s="1106" t="n"/>
      <c r="T325" s="230" t="n"/>
      <c r="U325" s="1106" t="n"/>
      <c r="V325" s="1106" t="n"/>
      <c r="W325" s="1106" t="n"/>
      <c r="X325" s="1106" t="n"/>
      <c r="Y325" s="1106" t="n"/>
      <c r="Z325" s="1106" t="n"/>
      <c r="AA325" s="144" t="n"/>
      <c r="AB325" s="1106" t="n"/>
      <c r="AC325" s="1106" t="n"/>
      <c r="AD325" s="1106" t="n"/>
      <c r="AE325" s="1106" t="n"/>
      <c r="AF325" s="1106" t="n"/>
      <c r="AG325" s="1106" t="n"/>
      <c r="AH325" s="144" t="n"/>
      <c r="AI325" s="1106" t="n"/>
      <c r="AJ325" s="1106" t="n"/>
      <c r="AK325" s="1106" t="n"/>
      <c r="AL325" s="1106" t="n"/>
      <c r="AM325" s="1106" t="n"/>
      <c r="AN325" s="1106" t="n"/>
      <c r="AO325" s="1106" t="n"/>
      <c r="AP325" s="1106" t="n"/>
      <c r="AQ325" s="1106" t="n"/>
      <c r="AR325" s="1106" t="n"/>
      <c r="AS325" s="1106" t="n"/>
      <c r="AT325" s="1106" t="n"/>
      <c r="AU325" s="1106" t="n"/>
      <c r="AV325" s="1106" t="n"/>
      <c r="AW325" s="1106" t="n"/>
      <c r="AX325" s="1106" t="n"/>
      <c r="AY325" s="1106" t="n"/>
      <c r="AZ325" s="144" t="n"/>
      <c r="BA325" s="1106" t="n"/>
      <c r="BB325" s="1106" t="n"/>
      <c r="BC325" s="1106" t="n"/>
      <c r="BD325" s="1106" t="n"/>
      <c r="BE325" s="1106" t="n"/>
      <c r="BF325" s="1106" t="n"/>
      <c r="BG325" s="1106" t="n"/>
      <c r="BH325" s="1106" t="n"/>
      <c r="BI325" s="1106" t="n"/>
      <c r="BJ325" s="1106" t="n"/>
      <c r="BK325" s="1106" t="n"/>
      <c r="BL325" s="1106" t="n"/>
      <c r="BM325" s="1106" t="n"/>
      <c r="BN325" s="1106" t="n"/>
      <c r="BO325" s="1106" t="n"/>
      <c r="BP325" s="1106" t="n"/>
      <c r="BQ325" s="1106" t="n"/>
      <c r="BR325" s="1106" t="n"/>
      <c r="BS325" s="1106" t="n"/>
      <c r="BT325" s="1106" t="n"/>
      <c r="BU325" s="1106" t="n"/>
      <c r="BV325" s="1106" t="n"/>
      <c r="BW325" s="1106" t="n"/>
      <c r="BX325" s="1106" t="n"/>
      <c r="BY325" s="1106" t="n"/>
      <c r="BZ325" s="1106" t="n"/>
      <c r="CA325" s="1106" t="n"/>
      <c r="CB325" s="1106" t="n"/>
      <c r="CC325" s="1106" t="n"/>
      <c r="CD325" s="1106" t="n"/>
      <c r="CE325" s="1106" t="n"/>
      <c r="CF325" s="1106" t="n"/>
      <c r="CG325" s="1106" t="n"/>
      <c r="CH325" s="1106" t="n"/>
      <c r="CI325" s="1106" t="n"/>
      <c r="CJ325" s="1106" t="n"/>
      <c r="CK325" s="1106" t="n"/>
      <c r="CL325" s="1106" t="n"/>
      <c r="CM325" s="1106" t="n"/>
      <c r="CN325" s="1106" t="n"/>
      <c r="CO325" s="1106" t="n"/>
      <c r="CP325" s="1106" t="n"/>
      <c r="CQ325" s="1106" t="n"/>
      <c r="CR325" s="1106" t="n"/>
      <c r="CS325" s="1106" t="n"/>
      <c r="CT325" s="1106" t="n"/>
      <c r="CU325" s="1106" t="n"/>
      <c r="CV325" s="1106" t="n"/>
      <c r="CW325" s="1106" t="n"/>
      <c r="CX325" s="1106" t="n"/>
      <c r="CY325" s="1106" t="n"/>
      <c r="CZ325" s="1106" t="n"/>
      <c r="DA325" s="1106" t="n"/>
      <c r="DB325" s="1106" t="n"/>
      <c r="DC325" s="1106" t="n"/>
      <c r="DD325" s="1106" t="n"/>
      <c r="DE325" s="1106" t="n"/>
      <c r="DF325" s="1106" t="n"/>
      <c r="DG325" s="1106" t="n"/>
      <c r="DH325" s="1106" t="n"/>
      <c r="DI325" s="1106" t="n"/>
    </row>
    <row r="326" ht="13.5" customHeight="1" s="1178">
      <c r="A326" s="1106" t="n"/>
      <c r="B326" s="1106" t="n"/>
      <c r="C326" s="1106" t="n"/>
      <c r="D326" s="1106" t="n"/>
      <c r="E326" s="1106" t="n"/>
      <c r="F326" s="1106" t="n"/>
      <c r="G326" s="144" t="n"/>
      <c r="H326" s="1106" t="n"/>
      <c r="I326" s="1106" t="n"/>
      <c r="J326" s="1106" t="n"/>
      <c r="K326" s="1106" t="n"/>
      <c r="L326" s="1106" t="n"/>
      <c r="M326" s="1106" t="n"/>
      <c r="N326" s="1106" t="n"/>
      <c r="O326" s="1106" t="n"/>
      <c r="P326" s="1106" t="n"/>
      <c r="Q326" s="1106" t="n"/>
      <c r="R326" s="1106" t="n"/>
      <c r="S326" s="1106" t="n"/>
      <c r="T326" s="230" t="n"/>
      <c r="U326" s="1106" t="n"/>
      <c r="V326" s="1106" t="n"/>
      <c r="W326" s="1106" t="n"/>
      <c r="X326" s="1106" t="n"/>
      <c r="Y326" s="1106" t="n"/>
      <c r="Z326" s="1106" t="n"/>
      <c r="AA326" s="144" t="n"/>
      <c r="AB326" s="1106" t="n"/>
      <c r="AC326" s="1106" t="n"/>
      <c r="AD326" s="1106" t="n"/>
      <c r="AE326" s="1106" t="n"/>
      <c r="AF326" s="1106" t="n"/>
      <c r="AG326" s="1106" t="n"/>
      <c r="AH326" s="144" t="n"/>
      <c r="AI326" s="1106" t="n"/>
      <c r="AJ326" s="1106" t="n"/>
      <c r="AK326" s="1106" t="n"/>
      <c r="AL326" s="1106" t="n"/>
      <c r="AM326" s="1106" t="n"/>
      <c r="AN326" s="1106" t="n"/>
      <c r="AO326" s="1106" t="n"/>
      <c r="AP326" s="1106" t="n"/>
      <c r="AQ326" s="1106" t="n"/>
      <c r="AR326" s="1106" t="n"/>
      <c r="AS326" s="1106" t="n"/>
      <c r="AT326" s="1106" t="n"/>
      <c r="AU326" s="1106" t="n"/>
      <c r="AV326" s="1106" t="n"/>
      <c r="AW326" s="1106" t="n"/>
      <c r="AX326" s="1106" t="n"/>
      <c r="AY326" s="1106" t="n"/>
      <c r="AZ326" s="144" t="n"/>
      <c r="BA326" s="1106" t="n"/>
      <c r="BB326" s="1106" t="n"/>
      <c r="BC326" s="1106" t="n"/>
      <c r="BD326" s="1106" t="n"/>
      <c r="BE326" s="1106" t="n"/>
      <c r="BF326" s="1106" t="n"/>
      <c r="BG326" s="1106" t="n"/>
      <c r="BH326" s="1106" t="n"/>
      <c r="BI326" s="1106" t="n"/>
      <c r="BJ326" s="1106" t="n"/>
      <c r="BK326" s="1106" t="n"/>
      <c r="BL326" s="1106" t="n"/>
      <c r="BM326" s="1106" t="n"/>
      <c r="BN326" s="1106" t="n"/>
      <c r="BO326" s="1106" t="n"/>
      <c r="BP326" s="1106" t="n"/>
      <c r="BQ326" s="1106" t="n"/>
      <c r="BR326" s="1106" t="n"/>
      <c r="BS326" s="1106" t="n"/>
      <c r="BT326" s="1106" t="n"/>
      <c r="BU326" s="1106" t="n"/>
      <c r="BV326" s="1106" t="n"/>
      <c r="BW326" s="1106" t="n"/>
      <c r="BX326" s="1106" t="n"/>
      <c r="BY326" s="1106" t="n"/>
      <c r="BZ326" s="1106" t="n"/>
      <c r="CA326" s="1106" t="n"/>
      <c r="CB326" s="1106" t="n"/>
      <c r="CC326" s="1106" t="n"/>
      <c r="CD326" s="1106" t="n"/>
      <c r="CE326" s="1106" t="n"/>
      <c r="CF326" s="1106" t="n"/>
      <c r="CG326" s="1106" t="n"/>
      <c r="CH326" s="1106" t="n"/>
      <c r="CI326" s="1106" t="n"/>
      <c r="CJ326" s="1106" t="n"/>
      <c r="CK326" s="1106" t="n"/>
      <c r="CL326" s="1106" t="n"/>
      <c r="CM326" s="1106" t="n"/>
      <c r="CN326" s="1106" t="n"/>
      <c r="CO326" s="1106" t="n"/>
      <c r="CP326" s="1106" t="n"/>
      <c r="CQ326" s="1106" t="n"/>
      <c r="CR326" s="1106" t="n"/>
      <c r="CS326" s="1106" t="n"/>
      <c r="CT326" s="1106" t="n"/>
      <c r="CU326" s="1106" t="n"/>
      <c r="CV326" s="1106" t="n"/>
      <c r="CW326" s="1106" t="n"/>
      <c r="CX326" s="1106" t="n"/>
      <c r="CY326" s="1106" t="n"/>
      <c r="CZ326" s="1106" t="n"/>
      <c r="DA326" s="1106" t="n"/>
      <c r="DB326" s="1106" t="n"/>
      <c r="DC326" s="1106" t="n"/>
      <c r="DD326" s="1106" t="n"/>
      <c r="DE326" s="1106" t="n"/>
      <c r="DF326" s="1106" t="n"/>
      <c r="DG326" s="1106" t="n"/>
      <c r="DH326" s="1106" t="n"/>
      <c r="DI326" s="1106" t="n"/>
    </row>
    <row r="327" ht="13.5" customHeight="1" s="1178">
      <c r="A327" s="1106" t="n"/>
      <c r="B327" s="1106" t="n"/>
      <c r="C327" s="1106" t="n"/>
      <c r="D327" s="1106" t="n"/>
      <c r="E327" s="1106" t="n"/>
      <c r="F327" s="1106" t="n"/>
      <c r="G327" s="144" t="n"/>
      <c r="H327" s="1106" t="n"/>
      <c r="I327" s="1106" t="n"/>
      <c r="J327" s="1106" t="n"/>
      <c r="K327" s="1106" t="n"/>
      <c r="L327" s="1106" t="n"/>
      <c r="M327" s="1106" t="n"/>
      <c r="N327" s="1106" t="n"/>
      <c r="O327" s="1106" t="n"/>
      <c r="P327" s="1106" t="n"/>
      <c r="Q327" s="1106" t="n"/>
      <c r="R327" s="1106" t="n"/>
      <c r="S327" s="1106" t="n"/>
      <c r="T327" s="230" t="n"/>
      <c r="U327" s="1106" t="n"/>
      <c r="V327" s="1106" t="n"/>
      <c r="W327" s="1106" t="n"/>
      <c r="X327" s="1106" t="n"/>
      <c r="Y327" s="1106" t="n"/>
      <c r="Z327" s="1106" t="n"/>
      <c r="AA327" s="144" t="n"/>
      <c r="AB327" s="1106" t="n"/>
      <c r="AC327" s="1106" t="n"/>
      <c r="AD327" s="1106" t="n"/>
      <c r="AE327" s="1106" t="n"/>
      <c r="AF327" s="1106" t="n"/>
      <c r="AG327" s="1106" t="n"/>
      <c r="AH327" s="144" t="n"/>
      <c r="AI327" s="1106" t="n"/>
      <c r="AJ327" s="1106" t="n"/>
      <c r="AK327" s="1106" t="n"/>
      <c r="AL327" s="1106" t="n"/>
      <c r="AM327" s="1106" t="n"/>
      <c r="AN327" s="1106" t="n"/>
      <c r="AO327" s="1106" t="n"/>
      <c r="AP327" s="1106" t="n"/>
      <c r="AQ327" s="1106" t="n"/>
      <c r="AR327" s="1106" t="n"/>
      <c r="AS327" s="1106" t="n"/>
      <c r="AT327" s="1106" t="n"/>
      <c r="AU327" s="1106" t="n"/>
      <c r="AV327" s="1106" t="n"/>
      <c r="AW327" s="1106" t="n"/>
      <c r="AX327" s="1106" t="n"/>
      <c r="AY327" s="1106" t="n"/>
      <c r="AZ327" s="144" t="n"/>
      <c r="BA327" s="1106" t="n"/>
      <c r="BB327" s="1106" t="n"/>
      <c r="BC327" s="1106" t="n"/>
      <c r="BD327" s="1106" t="n"/>
      <c r="BE327" s="1106" t="n"/>
      <c r="BF327" s="1106" t="n"/>
      <c r="BG327" s="1106" t="n"/>
      <c r="BH327" s="1106" t="n"/>
      <c r="BI327" s="1106" t="n"/>
      <c r="BJ327" s="1106" t="n"/>
      <c r="BK327" s="1106" t="n"/>
      <c r="BL327" s="1106" t="n"/>
      <c r="BM327" s="1106" t="n"/>
      <c r="BN327" s="1106" t="n"/>
      <c r="BO327" s="1106" t="n"/>
      <c r="BP327" s="1106" t="n"/>
      <c r="BQ327" s="1106" t="n"/>
      <c r="BR327" s="1106" t="n"/>
      <c r="BS327" s="1106" t="n"/>
      <c r="BT327" s="1106" t="n"/>
      <c r="BU327" s="1106" t="n"/>
      <c r="BV327" s="1106" t="n"/>
      <c r="BW327" s="1106" t="n"/>
      <c r="BX327" s="1106" t="n"/>
      <c r="BY327" s="1106" t="n"/>
      <c r="BZ327" s="1106" t="n"/>
      <c r="CA327" s="1106" t="n"/>
      <c r="CB327" s="1106" t="n"/>
      <c r="CC327" s="1106" t="n"/>
      <c r="CD327" s="1106" t="n"/>
      <c r="CE327" s="1106" t="n"/>
      <c r="CF327" s="1106" t="n"/>
      <c r="CG327" s="1106" t="n"/>
      <c r="CH327" s="1106" t="n"/>
      <c r="CI327" s="1106" t="n"/>
      <c r="CJ327" s="1106" t="n"/>
      <c r="CK327" s="1106" t="n"/>
      <c r="CL327" s="1106" t="n"/>
      <c r="CM327" s="1106" t="n"/>
      <c r="CN327" s="1106" t="n"/>
      <c r="CO327" s="1106" t="n"/>
      <c r="CP327" s="1106" t="n"/>
      <c r="CQ327" s="1106" t="n"/>
      <c r="CR327" s="1106" t="n"/>
      <c r="CS327" s="1106" t="n"/>
      <c r="CT327" s="1106" t="n"/>
      <c r="CU327" s="1106" t="n"/>
      <c r="CV327" s="1106" t="n"/>
      <c r="CW327" s="1106" t="n"/>
      <c r="CX327" s="1106" t="n"/>
      <c r="CY327" s="1106" t="n"/>
      <c r="CZ327" s="1106" t="n"/>
      <c r="DA327" s="1106" t="n"/>
      <c r="DB327" s="1106" t="n"/>
      <c r="DC327" s="1106" t="n"/>
      <c r="DD327" s="1106" t="n"/>
      <c r="DE327" s="1106" t="n"/>
      <c r="DF327" s="1106" t="n"/>
      <c r="DG327" s="1106" t="n"/>
      <c r="DH327" s="1106" t="n"/>
      <c r="DI327" s="1106" t="n"/>
    </row>
    <row r="328" ht="13.5" customHeight="1" s="1178">
      <c r="A328" s="1106" t="n"/>
      <c r="B328" s="1106" t="n"/>
      <c r="C328" s="1106" t="n"/>
      <c r="D328" s="1106" t="n"/>
      <c r="E328" s="1106" t="n"/>
      <c r="F328" s="1106" t="n"/>
      <c r="G328" s="144" t="n"/>
      <c r="H328" s="1106" t="n"/>
      <c r="I328" s="1106" t="n"/>
      <c r="J328" s="1106" t="n"/>
      <c r="K328" s="1106" t="n"/>
      <c r="L328" s="1106" t="n"/>
      <c r="M328" s="1106" t="n"/>
      <c r="N328" s="1106" t="n"/>
      <c r="O328" s="1106" t="n"/>
      <c r="P328" s="1106" t="n"/>
      <c r="Q328" s="1106" t="n"/>
      <c r="R328" s="1106" t="n"/>
      <c r="S328" s="1106" t="n"/>
      <c r="T328" s="230" t="n"/>
      <c r="U328" s="1106" t="n"/>
      <c r="V328" s="1106" t="n"/>
      <c r="W328" s="1106" t="n"/>
      <c r="X328" s="1106" t="n"/>
      <c r="Y328" s="1106" t="n"/>
      <c r="Z328" s="1106" t="n"/>
      <c r="AA328" s="144" t="n"/>
      <c r="AB328" s="1106" t="n"/>
      <c r="AC328" s="1106" t="n"/>
      <c r="AD328" s="1106" t="n"/>
      <c r="AE328" s="1106" t="n"/>
      <c r="AF328" s="1106" t="n"/>
      <c r="AG328" s="1106" t="n"/>
      <c r="AH328" s="144" t="n"/>
      <c r="AI328" s="1106" t="n"/>
      <c r="AJ328" s="1106" t="n"/>
      <c r="AK328" s="1106" t="n"/>
      <c r="AL328" s="1106" t="n"/>
      <c r="AM328" s="1106" t="n"/>
      <c r="AN328" s="1106" t="n"/>
      <c r="AO328" s="1106" t="n"/>
      <c r="AP328" s="1106" t="n"/>
      <c r="AQ328" s="1106" t="n"/>
      <c r="AR328" s="1106" t="n"/>
      <c r="AS328" s="1106" t="n"/>
      <c r="AT328" s="1106" t="n"/>
      <c r="AU328" s="1106" t="n"/>
      <c r="AV328" s="1106" t="n"/>
      <c r="AW328" s="1106" t="n"/>
      <c r="AX328" s="1106" t="n"/>
      <c r="AY328" s="1106" t="n"/>
      <c r="AZ328" s="144" t="n"/>
      <c r="BA328" s="1106" t="n"/>
      <c r="BB328" s="1106" t="n"/>
      <c r="BC328" s="1106" t="n"/>
      <c r="BD328" s="1106" t="n"/>
      <c r="BE328" s="1106" t="n"/>
      <c r="BF328" s="1106" t="n"/>
      <c r="BG328" s="1106" t="n"/>
      <c r="BH328" s="1106" t="n"/>
      <c r="BI328" s="1106" t="n"/>
      <c r="BJ328" s="1106" t="n"/>
      <c r="BK328" s="1106" t="n"/>
      <c r="BL328" s="1106" t="n"/>
      <c r="BM328" s="1106" t="n"/>
      <c r="BN328" s="1106" t="n"/>
      <c r="BO328" s="1106" t="n"/>
      <c r="BP328" s="1106" t="n"/>
      <c r="BQ328" s="1106" t="n"/>
      <c r="BR328" s="1106" t="n"/>
      <c r="BS328" s="1106" t="n"/>
      <c r="BT328" s="1106" t="n"/>
      <c r="BU328" s="1106" t="n"/>
      <c r="BV328" s="1106" t="n"/>
      <c r="BW328" s="1106" t="n"/>
      <c r="BX328" s="1106" t="n"/>
      <c r="BY328" s="1106" t="n"/>
      <c r="BZ328" s="1106" t="n"/>
      <c r="CA328" s="1106" t="n"/>
      <c r="CB328" s="1106" t="n"/>
      <c r="CC328" s="1106" t="n"/>
      <c r="CD328" s="1106" t="n"/>
      <c r="CE328" s="1106" t="n"/>
      <c r="CF328" s="1106" t="n"/>
      <c r="CG328" s="1106" t="n"/>
      <c r="CH328" s="1106" t="n"/>
      <c r="CI328" s="1106" t="n"/>
      <c r="CJ328" s="1106" t="n"/>
      <c r="CK328" s="1106" t="n"/>
      <c r="CL328" s="1106" t="n"/>
      <c r="CM328" s="1106" t="n"/>
      <c r="CN328" s="1106" t="n"/>
      <c r="CO328" s="1106" t="n"/>
      <c r="CP328" s="1106" t="n"/>
      <c r="CQ328" s="1106" t="n"/>
      <c r="CR328" s="1106" t="n"/>
      <c r="CS328" s="1106" t="n"/>
      <c r="CT328" s="1106" t="n"/>
      <c r="CU328" s="1106" t="n"/>
      <c r="CV328" s="1106" t="n"/>
      <c r="CW328" s="1106" t="n"/>
      <c r="CX328" s="1106" t="n"/>
      <c r="CY328" s="1106" t="n"/>
      <c r="CZ328" s="1106" t="n"/>
      <c r="DA328" s="1106" t="n"/>
      <c r="DB328" s="1106" t="n"/>
      <c r="DC328" s="1106" t="n"/>
      <c r="DD328" s="1106" t="n"/>
      <c r="DE328" s="1106" t="n"/>
      <c r="DF328" s="1106" t="n"/>
      <c r="DG328" s="1106" t="n"/>
      <c r="DH328" s="1106" t="n"/>
      <c r="DI328" s="1106" t="n"/>
    </row>
    <row r="329" ht="13.5" customHeight="1" s="1178">
      <c r="A329" s="1106" t="n"/>
      <c r="B329" s="1106" t="n"/>
      <c r="C329" s="1106" t="n"/>
      <c r="D329" s="1106" t="n"/>
      <c r="E329" s="1106" t="n"/>
      <c r="F329" s="1106" t="n"/>
      <c r="G329" s="144" t="n"/>
      <c r="H329" s="1106" t="n"/>
      <c r="I329" s="1106" t="n"/>
      <c r="J329" s="1106" t="n"/>
      <c r="K329" s="1106" t="n"/>
      <c r="L329" s="1106" t="n"/>
      <c r="M329" s="1106" t="n"/>
      <c r="N329" s="1106" t="n"/>
      <c r="O329" s="1106" t="n"/>
      <c r="P329" s="1106" t="n"/>
      <c r="Q329" s="1106" t="n"/>
      <c r="R329" s="1106" t="n"/>
      <c r="S329" s="1106" t="n"/>
      <c r="T329" s="230" t="n"/>
      <c r="U329" s="1106" t="n"/>
      <c r="V329" s="1106" t="n"/>
      <c r="W329" s="1106" t="n"/>
      <c r="X329" s="1106" t="n"/>
      <c r="Y329" s="1106" t="n"/>
      <c r="Z329" s="1106" t="n"/>
      <c r="AA329" s="144" t="n"/>
      <c r="AB329" s="1106" t="n"/>
      <c r="AC329" s="1106" t="n"/>
      <c r="AD329" s="1106" t="n"/>
      <c r="AE329" s="1106" t="n"/>
      <c r="AF329" s="1106" t="n"/>
      <c r="AG329" s="1106" t="n"/>
      <c r="AH329" s="144" t="n"/>
      <c r="AI329" s="1106" t="n"/>
      <c r="AJ329" s="1106" t="n"/>
      <c r="AK329" s="1106" t="n"/>
      <c r="AL329" s="1106" t="n"/>
      <c r="AM329" s="1106" t="n"/>
      <c r="AN329" s="1106" t="n"/>
      <c r="AO329" s="1106" t="n"/>
      <c r="AP329" s="1106" t="n"/>
      <c r="AQ329" s="1106" t="n"/>
      <c r="AR329" s="1106" t="n"/>
      <c r="AS329" s="1106" t="n"/>
      <c r="AT329" s="1106" t="n"/>
      <c r="AU329" s="1106" t="n"/>
      <c r="AV329" s="1106" t="n"/>
      <c r="AW329" s="1106" t="n"/>
      <c r="AX329" s="1106" t="n"/>
      <c r="AY329" s="1106" t="n"/>
      <c r="AZ329" s="144" t="n"/>
      <c r="BA329" s="1106" t="n"/>
      <c r="BB329" s="1106" t="n"/>
      <c r="BC329" s="1106" t="n"/>
      <c r="BD329" s="1106" t="n"/>
      <c r="BE329" s="1106" t="n"/>
      <c r="BF329" s="1106" t="n"/>
      <c r="BG329" s="1106" t="n"/>
      <c r="BH329" s="1106" t="n"/>
      <c r="BI329" s="1106" t="n"/>
      <c r="BJ329" s="1106" t="n"/>
      <c r="BK329" s="1106" t="n"/>
      <c r="BL329" s="1106" t="n"/>
      <c r="BM329" s="1106" t="n"/>
      <c r="BN329" s="1106" t="n"/>
      <c r="BO329" s="1106" t="n"/>
      <c r="BP329" s="1106" t="n"/>
      <c r="BQ329" s="1106" t="n"/>
      <c r="BR329" s="1106" t="n"/>
      <c r="BS329" s="1106" t="n"/>
      <c r="BT329" s="1106" t="n"/>
      <c r="BU329" s="1106" t="n"/>
      <c r="BV329" s="1106" t="n"/>
      <c r="BW329" s="1106" t="n"/>
      <c r="BX329" s="1106" t="n"/>
      <c r="BY329" s="1106" t="n"/>
      <c r="BZ329" s="1106" t="n"/>
      <c r="CA329" s="1106" t="n"/>
      <c r="CB329" s="1106" t="n"/>
      <c r="CC329" s="1106" t="n"/>
      <c r="CD329" s="1106" t="n"/>
      <c r="CE329" s="1106" t="n"/>
      <c r="CF329" s="1106" t="n"/>
      <c r="CG329" s="1106" t="n"/>
      <c r="CH329" s="1106" t="n"/>
      <c r="CI329" s="1106" t="n"/>
      <c r="CJ329" s="1106" t="n"/>
      <c r="CK329" s="1106" t="n"/>
      <c r="CL329" s="1106" t="n"/>
      <c r="CM329" s="1106" t="n"/>
      <c r="CN329" s="1106" t="n"/>
      <c r="CO329" s="1106" t="n"/>
      <c r="CP329" s="1106" t="n"/>
      <c r="CQ329" s="1106" t="n"/>
      <c r="CR329" s="1106" t="n"/>
      <c r="CS329" s="1106" t="n"/>
      <c r="CT329" s="1106" t="n"/>
      <c r="CU329" s="1106" t="n"/>
      <c r="CV329" s="1106" t="n"/>
      <c r="CW329" s="1106" t="n"/>
      <c r="CX329" s="1106" t="n"/>
      <c r="CY329" s="1106" t="n"/>
      <c r="CZ329" s="1106" t="n"/>
      <c r="DA329" s="1106" t="n"/>
      <c r="DB329" s="1106" t="n"/>
      <c r="DC329" s="1106" t="n"/>
      <c r="DD329" s="1106" t="n"/>
      <c r="DE329" s="1106" t="n"/>
      <c r="DF329" s="1106" t="n"/>
      <c r="DG329" s="1106" t="n"/>
      <c r="DH329" s="1106" t="n"/>
      <c r="DI329" s="1106" t="n"/>
    </row>
    <row r="330" ht="13.5" customHeight="1" s="1178">
      <c r="A330" s="1106" t="n"/>
      <c r="B330" s="1106" t="n"/>
      <c r="C330" s="1106" t="n"/>
      <c r="D330" s="1106" t="n"/>
      <c r="E330" s="1106" t="n"/>
      <c r="F330" s="1106" t="n"/>
      <c r="G330" s="144" t="n"/>
      <c r="H330" s="1106" t="n"/>
      <c r="I330" s="1106" t="n"/>
      <c r="J330" s="1106" t="n"/>
      <c r="K330" s="1106" t="n"/>
      <c r="L330" s="1106" t="n"/>
      <c r="M330" s="1106" t="n"/>
      <c r="N330" s="1106" t="n"/>
      <c r="O330" s="1106" t="n"/>
      <c r="P330" s="1106" t="n"/>
      <c r="Q330" s="1106" t="n"/>
      <c r="R330" s="1106" t="n"/>
      <c r="S330" s="1106" t="n"/>
      <c r="T330" s="230" t="n"/>
      <c r="U330" s="1106" t="n"/>
      <c r="V330" s="1106" t="n"/>
      <c r="W330" s="1106" t="n"/>
      <c r="X330" s="1106" t="n"/>
      <c r="Y330" s="1106" t="n"/>
      <c r="Z330" s="1106" t="n"/>
      <c r="AA330" s="144" t="n"/>
      <c r="AB330" s="1106" t="n"/>
      <c r="AC330" s="1106" t="n"/>
      <c r="AD330" s="1106" t="n"/>
      <c r="AE330" s="1106" t="n"/>
      <c r="AF330" s="1106" t="n"/>
      <c r="AG330" s="1106" t="n"/>
      <c r="AH330" s="144" t="n"/>
      <c r="AI330" s="1106" t="n"/>
      <c r="AJ330" s="1106" t="n"/>
      <c r="AK330" s="1106" t="n"/>
      <c r="AL330" s="1106" t="n"/>
      <c r="AM330" s="1106" t="n"/>
      <c r="AN330" s="1106" t="n"/>
      <c r="AO330" s="1106" t="n"/>
      <c r="AP330" s="1106" t="n"/>
      <c r="AQ330" s="1106" t="n"/>
      <c r="AR330" s="1106" t="n"/>
      <c r="AS330" s="1106" t="n"/>
      <c r="AT330" s="1106" t="n"/>
      <c r="AU330" s="1106" t="n"/>
      <c r="AV330" s="1106" t="n"/>
      <c r="AW330" s="1106" t="n"/>
      <c r="AX330" s="1106" t="n"/>
      <c r="AY330" s="1106" t="n"/>
      <c r="AZ330" s="144" t="n"/>
      <c r="BA330" s="1106" t="n"/>
      <c r="BB330" s="1106" t="n"/>
      <c r="BC330" s="1106" t="n"/>
      <c r="BD330" s="1106" t="n"/>
      <c r="BE330" s="1106" t="n"/>
      <c r="BF330" s="1106" t="n"/>
      <c r="BG330" s="1106" t="n"/>
      <c r="BH330" s="1106" t="n"/>
      <c r="BI330" s="1106" t="n"/>
      <c r="BJ330" s="1106" t="n"/>
      <c r="BK330" s="1106" t="n"/>
      <c r="BL330" s="1106" t="n"/>
      <c r="BM330" s="1106" t="n"/>
      <c r="BN330" s="1106" t="n"/>
      <c r="BO330" s="1106" t="n"/>
      <c r="BP330" s="1106" t="n"/>
      <c r="BQ330" s="1106" t="n"/>
      <c r="BR330" s="1106" t="n"/>
      <c r="BS330" s="1106" t="n"/>
      <c r="BT330" s="1106" t="n"/>
      <c r="BU330" s="1106" t="n"/>
      <c r="BV330" s="1106" t="n"/>
      <c r="BW330" s="1106" t="n"/>
      <c r="BX330" s="1106" t="n"/>
      <c r="BY330" s="1106" t="n"/>
      <c r="BZ330" s="1106" t="n"/>
      <c r="CA330" s="1106" t="n"/>
      <c r="CB330" s="1106" t="n"/>
      <c r="CC330" s="1106" t="n"/>
      <c r="CD330" s="1106" t="n"/>
      <c r="CE330" s="1106" t="n"/>
      <c r="CF330" s="1106" t="n"/>
      <c r="CG330" s="1106" t="n"/>
      <c r="CH330" s="1106" t="n"/>
      <c r="CI330" s="1106" t="n"/>
      <c r="CJ330" s="1106" t="n"/>
      <c r="CK330" s="1106" t="n"/>
      <c r="CL330" s="1106" t="n"/>
      <c r="CM330" s="1106" t="n"/>
      <c r="CN330" s="1106" t="n"/>
      <c r="CO330" s="1106" t="n"/>
      <c r="CP330" s="1106" t="n"/>
      <c r="CQ330" s="1106" t="n"/>
      <c r="CR330" s="1106" t="n"/>
      <c r="CS330" s="1106" t="n"/>
      <c r="CT330" s="1106" t="n"/>
      <c r="CU330" s="1106" t="n"/>
      <c r="CV330" s="1106" t="n"/>
      <c r="CW330" s="1106" t="n"/>
      <c r="CX330" s="1106" t="n"/>
      <c r="CY330" s="1106" t="n"/>
      <c r="CZ330" s="1106" t="n"/>
      <c r="DA330" s="1106" t="n"/>
      <c r="DB330" s="1106" t="n"/>
      <c r="DC330" s="1106" t="n"/>
      <c r="DD330" s="1106" t="n"/>
      <c r="DE330" s="1106" t="n"/>
      <c r="DF330" s="1106" t="n"/>
      <c r="DG330" s="1106" t="n"/>
      <c r="DH330" s="1106" t="n"/>
      <c r="DI330" s="1106" t="n"/>
    </row>
    <row r="331" ht="13.5" customHeight="1" s="1178">
      <c r="A331" s="1106" t="n"/>
      <c r="B331" s="1106" t="n"/>
      <c r="C331" s="1106" t="n"/>
      <c r="D331" s="1106" t="n"/>
      <c r="E331" s="1106" t="n"/>
      <c r="F331" s="1106" t="n"/>
      <c r="G331" s="144" t="n"/>
      <c r="H331" s="1106" t="n"/>
      <c r="I331" s="1106" t="n"/>
      <c r="J331" s="1106" t="n"/>
      <c r="K331" s="1106" t="n"/>
      <c r="L331" s="1106" t="n"/>
      <c r="M331" s="1106" t="n"/>
      <c r="N331" s="1106" t="n"/>
      <c r="O331" s="1106" t="n"/>
      <c r="P331" s="1106" t="n"/>
      <c r="Q331" s="1106" t="n"/>
      <c r="R331" s="1106" t="n"/>
      <c r="S331" s="1106" t="n"/>
      <c r="T331" s="230" t="n"/>
      <c r="U331" s="1106" t="n"/>
      <c r="V331" s="1106" t="n"/>
      <c r="W331" s="1106" t="n"/>
      <c r="X331" s="1106" t="n"/>
      <c r="Y331" s="1106" t="n"/>
      <c r="Z331" s="1106" t="n"/>
      <c r="AA331" s="144" t="n"/>
      <c r="AB331" s="1106" t="n"/>
      <c r="AC331" s="1106" t="n"/>
      <c r="AD331" s="1106" t="n"/>
      <c r="AE331" s="1106" t="n"/>
      <c r="AF331" s="1106" t="n"/>
      <c r="AG331" s="1106" t="n"/>
      <c r="AH331" s="144" t="n"/>
      <c r="AI331" s="1106" t="n"/>
      <c r="AJ331" s="1106" t="n"/>
      <c r="AK331" s="1106" t="n"/>
      <c r="AL331" s="1106" t="n"/>
      <c r="AM331" s="1106" t="n"/>
      <c r="AN331" s="1106" t="n"/>
      <c r="AO331" s="1106" t="n"/>
      <c r="AP331" s="1106" t="n"/>
      <c r="AQ331" s="1106" t="n"/>
      <c r="AR331" s="1106" t="n"/>
      <c r="AS331" s="1106" t="n"/>
      <c r="AT331" s="1106" t="n"/>
      <c r="AU331" s="1106" t="n"/>
      <c r="AV331" s="1106" t="n"/>
      <c r="AW331" s="1106" t="n"/>
      <c r="AX331" s="1106" t="n"/>
      <c r="AY331" s="1106" t="n"/>
      <c r="AZ331" s="144" t="n"/>
      <c r="BA331" s="1106" t="n"/>
      <c r="BB331" s="1106" t="n"/>
      <c r="BC331" s="1106" t="n"/>
      <c r="BD331" s="1106" t="n"/>
      <c r="BE331" s="1106" t="n"/>
      <c r="BF331" s="1106" t="n"/>
      <c r="BG331" s="1106" t="n"/>
      <c r="BH331" s="1106" t="n"/>
      <c r="BI331" s="1106" t="n"/>
      <c r="BJ331" s="1106" t="n"/>
      <c r="BK331" s="1106" t="n"/>
      <c r="BL331" s="1106" t="n"/>
      <c r="BM331" s="1106" t="n"/>
      <c r="BN331" s="1106" t="n"/>
      <c r="BO331" s="1106" t="n"/>
      <c r="BP331" s="1106" t="n"/>
      <c r="BQ331" s="1106" t="n"/>
      <c r="BR331" s="1106" t="n"/>
      <c r="BS331" s="1106" t="n"/>
      <c r="BT331" s="1106" t="n"/>
      <c r="BU331" s="1106" t="n"/>
      <c r="BV331" s="1106" t="n"/>
      <c r="BW331" s="1106" t="n"/>
      <c r="BX331" s="1106" t="n"/>
      <c r="BY331" s="1106" t="n"/>
      <c r="BZ331" s="1106" t="n"/>
      <c r="CA331" s="1106" t="n"/>
      <c r="CB331" s="1106" t="n"/>
      <c r="CC331" s="1106" t="n"/>
      <c r="CD331" s="1106" t="n"/>
      <c r="CE331" s="1106" t="n"/>
      <c r="CF331" s="1106" t="n"/>
      <c r="CG331" s="1106" t="n"/>
      <c r="CH331" s="1106" t="n"/>
      <c r="CI331" s="1106" t="n"/>
      <c r="CJ331" s="1106" t="n"/>
      <c r="CK331" s="1106" t="n"/>
      <c r="CL331" s="1106" t="n"/>
      <c r="CM331" s="1106" t="n"/>
      <c r="CN331" s="1106" t="n"/>
      <c r="CO331" s="1106" t="n"/>
      <c r="CP331" s="1106" t="n"/>
      <c r="CQ331" s="1106" t="n"/>
      <c r="CR331" s="1106" t="n"/>
      <c r="CS331" s="1106" t="n"/>
      <c r="CT331" s="1106" t="n"/>
      <c r="CU331" s="1106" t="n"/>
      <c r="CV331" s="1106" t="n"/>
      <c r="CW331" s="1106" t="n"/>
      <c r="CX331" s="1106" t="n"/>
      <c r="CY331" s="1106" t="n"/>
      <c r="CZ331" s="1106" t="n"/>
      <c r="DA331" s="1106" t="n"/>
      <c r="DB331" s="1106" t="n"/>
      <c r="DC331" s="1106" t="n"/>
      <c r="DD331" s="1106" t="n"/>
      <c r="DE331" s="1106" t="n"/>
      <c r="DF331" s="1106" t="n"/>
      <c r="DG331" s="1106" t="n"/>
      <c r="DH331" s="1106" t="n"/>
      <c r="DI331" s="1106" t="n"/>
    </row>
    <row r="332" ht="13.5" customHeight="1" s="1178">
      <c r="A332" s="1106" t="n"/>
      <c r="B332" s="1106" t="n"/>
      <c r="C332" s="1106" t="n"/>
      <c r="D332" s="1106" t="n"/>
      <c r="E332" s="1106" t="n"/>
      <c r="F332" s="1106" t="n"/>
      <c r="G332" s="144" t="n"/>
      <c r="H332" s="1106" t="n"/>
      <c r="I332" s="1106" t="n"/>
      <c r="J332" s="1106" t="n"/>
      <c r="K332" s="1106" t="n"/>
      <c r="L332" s="1106" t="n"/>
      <c r="M332" s="1106" t="n"/>
      <c r="N332" s="1106" t="n"/>
      <c r="O332" s="1106" t="n"/>
      <c r="P332" s="1106" t="n"/>
      <c r="Q332" s="1106" t="n"/>
      <c r="R332" s="1106" t="n"/>
      <c r="S332" s="1106" t="n"/>
      <c r="T332" s="230" t="n"/>
      <c r="U332" s="1106" t="n"/>
      <c r="V332" s="1106" t="n"/>
      <c r="W332" s="1106" t="n"/>
      <c r="X332" s="1106" t="n"/>
      <c r="Y332" s="1106" t="n"/>
      <c r="Z332" s="1106" t="n"/>
      <c r="AA332" s="144" t="n"/>
      <c r="AB332" s="1106" t="n"/>
      <c r="AC332" s="1106" t="n"/>
      <c r="AD332" s="1106" t="n"/>
      <c r="AE332" s="1106" t="n"/>
      <c r="AF332" s="1106" t="n"/>
      <c r="AG332" s="1106" t="n"/>
      <c r="AH332" s="144" t="n"/>
      <c r="AI332" s="1106" t="n"/>
      <c r="AJ332" s="1106" t="n"/>
      <c r="AK332" s="1106" t="n"/>
      <c r="AL332" s="1106" t="n"/>
      <c r="AM332" s="1106" t="n"/>
      <c r="AN332" s="1106" t="n"/>
      <c r="AO332" s="1106" t="n"/>
      <c r="AP332" s="1106" t="n"/>
      <c r="AQ332" s="1106" t="n"/>
      <c r="AR332" s="1106" t="n"/>
      <c r="AS332" s="1106" t="n"/>
      <c r="AT332" s="1106" t="n"/>
      <c r="AU332" s="1106" t="n"/>
      <c r="AV332" s="1106" t="n"/>
      <c r="AW332" s="1106" t="n"/>
      <c r="AX332" s="1106" t="n"/>
      <c r="AY332" s="1106" t="n"/>
      <c r="AZ332" s="144" t="n"/>
      <c r="BA332" s="1106" t="n"/>
      <c r="BB332" s="1106" t="n"/>
      <c r="BC332" s="1106" t="n"/>
      <c r="BD332" s="1106" t="n"/>
      <c r="BE332" s="1106" t="n"/>
      <c r="BF332" s="1106" t="n"/>
      <c r="BG332" s="1106" t="n"/>
      <c r="BH332" s="1106" t="n"/>
      <c r="BI332" s="1106" t="n"/>
      <c r="BJ332" s="1106" t="n"/>
      <c r="BK332" s="1106" t="n"/>
      <c r="BL332" s="1106" t="n"/>
      <c r="BM332" s="1106" t="n"/>
      <c r="BN332" s="1106" t="n"/>
      <c r="BO332" s="1106" t="n"/>
      <c r="BP332" s="1106" t="n"/>
      <c r="BQ332" s="1106" t="n"/>
      <c r="BR332" s="1106" t="n"/>
      <c r="BS332" s="1106" t="n"/>
      <c r="BT332" s="1106" t="n"/>
      <c r="BU332" s="1106" t="n"/>
      <c r="BV332" s="1106" t="n"/>
      <c r="BW332" s="1106" t="n"/>
      <c r="BX332" s="1106" t="n"/>
      <c r="BY332" s="1106" t="n"/>
      <c r="BZ332" s="1106" t="n"/>
      <c r="CA332" s="1106" t="n"/>
      <c r="CB332" s="1106" t="n"/>
      <c r="CC332" s="1106" t="n"/>
      <c r="CD332" s="1106" t="n"/>
      <c r="CE332" s="1106" t="n"/>
      <c r="CF332" s="1106" t="n"/>
      <c r="CG332" s="1106" t="n"/>
      <c r="CH332" s="1106" t="n"/>
      <c r="CI332" s="1106" t="n"/>
      <c r="CJ332" s="1106" t="n"/>
      <c r="CK332" s="1106" t="n"/>
      <c r="CL332" s="1106" t="n"/>
      <c r="CM332" s="1106" t="n"/>
      <c r="CN332" s="1106" t="n"/>
      <c r="CO332" s="1106" t="n"/>
      <c r="CP332" s="1106" t="n"/>
      <c r="CQ332" s="1106" t="n"/>
      <c r="CR332" s="1106" t="n"/>
      <c r="CS332" s="1106" t="n"/>
      <c r="CT332" s="1106" t="n"/>
      <c r="CU332" s="1106" t="n"/>
      <c r="CV332" s="1106" t="n"/>
      <c r="CW332" s="1106" t="n"/>
      <c r="CX332" s="1106" t="n"/>
      <c r="CY332" s="1106" t="n"/>
      <c r="CZ332" s="1106" t="n"/>
      <c r="DA332" s="1106" t="n"/>
      <c r="DB332" s="1106" t="n"/>
      <c r="DC332" s="1106" t="n"/>
      <c r="DD332" s="1106" t="n"/>
      <c r="DE332" s="1106" t="n"/>
      <c r="DF332" s="1106" t="n"/>
      <c r="DG332" s="1106" t="n"/>
      <c r="DH332" s="1106" t="n"/>
      <c r="DI332" s="1106" t="n"/>
    </row>
    <row r="333" ht="13.5" customHeight="1" s="1178">
      <c r="A333" s="1106" t="n"/>
      <c r="B333" s="1106" t="n"/>
      <c r="C333" s="1106" t="n"/>
      <c r="D333" s="1106" t="n"/>
      <c r="E333" s="1106" t="n"/>
      <c r="F333" s="1106" t="n"/>
      <c r="G333" s="144" t="n"/>
      <c r="H333" s="1106" t="n"/>
      <c r="I333" s="1106" t="n"/>
      <c r="J333" s="1106" t="n"/>
      <c r="K333" s="1106" t="n"/>
      <c r="L333" s="1106" t="n"/>
      <c r="M333" s="1106" t="n"/>
      <c r="N333" s="1106" t="n"/>
      <c r="O333" s="1106" t="n"/>
      <c r="P333" s="1106" t="n"/>
      <c r="Q333" s="1106" t="n"/>
      <c r="R333" s="1106" t="n"/>
      <c r="S333" s="1106" t="n"/>
      <c r="T333" s="230" t="n"/>
      <c r="U333" s="1106" t="n"/>
      <c r="V333" s="1106" t="n"/>
      <c r="W333" s="1106" t="n"/>
      <c r="X333" s="1106" t="n"/>
      <c r="Y333" s="1106" t="n"/>
      <c r="Z333" s="1106" t="n"/>
      <c r="AA333" s="144" t="n"/>
      <c r="AB333" s="1106" t="n"/>
      <c r="AC333" s="1106" t="n"/>
      <c r="AD333" s="1106" t="n"/>
      <c r="AE333" s="1106" t="n"/>
      <c r="AF333" s="1106" t="n"/>
      <c r="AG333" s="1106" t="n"/>
      <c r="AH333" s="144" t="n"/>
      <c r="AI333" s="1106" t="n"/>
      <c r="AJ333" s="1106" t="n"/>
      <c r="AK333" s="1106" t="n"/>
      <c r="AL333" s="1106" t="n"/>
      <c r="AM333" s="1106" t="n"/>
      <c r="AN333" s="1106" t="n"/>
      <c r="AO333" s="1106" t="n"/>
      <c r="AP333" s="1106" t="n"/>
      <c r="AQ333" s="1106" t="n"/>
      <c r="AR333" s="1106" t="n"/>
      <c r="AS333" s="1106" t="n"/>
      <c r="AT333" s="1106" t="n"/>
      <c r="AU333" s="1106" t="n"/>
      <c r="AV333" s="1106" t="n"/>
      <c r="AW333" s="1106" t="n"/>
      <c r="AX333" s="1106" t="n"/>
      <c r="AY333" s="1106" t="n"/>
      <c r="AZ333" s="144" t="n"/>
      <c r="BA333" s="1106" t="n"/>
      <c r="BB333" s="1106" t="n"/>
      <c r="BC333" s="1106" t="n"/>
      <c r="BD333" s="1106" t="n"/>
      <c r="BE333" s="1106" t="n"/>
      <c r="BF333" s="1106" t="n"/>
      <c r="BG333" s="1106" t="n"/>
      <c r="BH333" s="1106" t="n"/>
      <c r="BI333" s="1106" t="n"/>
      <c r="BJ333" s="1106" t="n"/>
      <c r="BK333" s="1106" t="n"/>
      <c r="BL333" s="1106" t="n"/>
      <c r="BM333" s="1106" t="n"/>
      <c r="BN333" s="1106" t="n"/>
      <c r="BO333" s="1106" t="n"/>
      <c r="BP333" s="1106" t="n"/>
      <c r="BQ333" s="1106" t="n"/>
      <c r="BR333" s="1106" t="n"/>
      <c r="BS333" s="1106" t="n"/>
      <c r="BT333" s="1106" t="n"/>
      <c r="BU333" s="1106" t="n"/>
      <c r="BV333" s="1106" t="n"/>
      <c r="BW333" s="1106" t="n"/>
      <c r="BX333" s="1106" t="n"/>
      <c r="BY333" s="1106" t="n"/>
      <c r="BZ333" s="1106" t="n"/>
      <c r="CA333" s="1106" t="n"/>
      <c r="CB333" s="1106" t="n"/>
      <c r="CC333" s="1106" t="n"/>
      <c r="CD333" s="1106" t="n"/>
      <c r="CE333" s="1106" t="n"/>
      <c r="CF333" s="1106" t="n"/>
      <c r="CG333" s="1106" t="n"/>
      <c r="CH333" s="1106" t="n"/>
      <c r="CI333" s="1106" t="n"/>
      <c r="CJ333" s="1106" t="n"/>
      <c r="CK333" s="1106" t="n"/>
      <c r="CL333" s="1106" t="n"/>
      <c r="CM333" s="1106" t="n"/>
      <c r="CN333" s="1106" t="n"/>
      <c r="CO333" s="1106" t="n"/>
      <c r="CP333" s="1106" t="n"/>
      <c r="CQ333" s="1106" t="n"/>
      <c r="CR333" s="1106" t="n"/>
      <c r="CS333" s="1106" t="n"/>
      <c r="CT333" s="1106" t="n"/>
      <c r="CU333" s="1106" t="n"/>
      <c r="CV333" s="1106" t="n"/>
      <c r="CW333" s="1106" t="n"/>
      <c r="CX333" s="1106" t="n"/>
      <c r="CY333" s="1106" t="n"/>
      <c r="CZ333" s="1106" t="n"/>
      <c r="DA333" s="1106" t="n"/>
      <c r="DB333" s="1106" t="n"/>
      <c r="DC333" s="1106" t="n"/>
      <c r="DD333" s="1106" t="n"/>
      <c r="DE333" s="1106" t="n"/>
      <c r="DF333" s="1106" t="n"/>
      <c r="DG333" s="1106" t="n"/>
      <c r="DH333" s="1106" t="n"/>
      <c r="DI333" s="1106" t="n"/>
    </row>
    <row r="334" ht="13.5" customHeight="1" s="1178">
      <c r="A334" s="1106" t="n"/>
      <c r="B334" s="1106" t="n"/>
      <c r="C334" s="1106" t="n"/>
      <c r="D334" s="1106" t="n"/>
      <c r="E334" s="1106" t="n"/>
      <c r="F334" s="1106" t="n"/>
      <c r="G334" s="144" t="n"/>
      <c r="H334" s="1106" t="n"/>
      <c r="I334" s="1106" t="n"/>
      <c r="J334" s="1106" t="n"/>
      <c r="K334" s="1106" t="n"/>
      <c r="L334" s="1106" t="n"/>
      <c r="M334" s="1106" t="n"/>
      <c r="N334" s="1106" t="n"/>
      <c r="O334" s="1106" t="n"/>
      <c r="P334" s="1106" t="n"/>
      <c r="Q334" s="1106" t="n"/>
      <c r="R334" s="1106" t="n"/>
      <c r="S334" s="1106" t="n"/>
      <c r="T334" s="230" t="n"/>
      <c r="U334" s="1106" t="n"/>
      <c r="V334" s="1106" t="n"/>
      <c r="W334" s="1106" t="n"/>
      <c r="X334" s="1106" t="n"/>
      <c r="Y334" s="1106" t="n"/>
      <c r="Z334" s="1106" t="n"/>
      <c r="AA334" s="144" t="n"/>
      <c r="AB334" s="1106" t="n"/>
      <c r="AC334" s="1106" t="n"/>
      <c r="AD334" s="1106" t="n"/>
      <c r="AE334" s="1106" t="n"/>
      <c r="AF334" s="1106" t="n"/>
      <c r="AG334" s="1106" t="n"/>
      <c r="AH334" s="144" t="n"/>
      <c r="AI334" s="1106" t="n"/>
      <c r="AJ334" s="1106" t="n"/>
      <c r="AK334" s="1106" t="n"/>
      <c r="AL334" s="1106" t="n"/>
      <c r="AM334" s="1106" t="n"/>
      <c r="AN334" s="1106" t="n"/>
      <c r="AO334" s="1106" t="n"/>
      <c r="AP334" s="1106" t="n"/>
      <c r="AQ334" s="1106" t="n"/>
      <c r="AR334" s="1106" t="n"/>
      <c r="AS334" s="1106" t="n"/>
      <c r="AT334" s="1106" t="n"/>
      <c r="AU334" s="1106" t="n"/>
      <c r="AV334" s="1106" t="n"/>
      <c r="AW334" s="1106" t="n"/>
      <c r="AX334" s="1106" t="n"/>
      <c r="AY334" s="1106" t="n"/>
      <c r="AZ334" s="144" t="n"/>
      <c r="BA334" s="1106" t="n"/>
      <c r="BB334" s="1106" t="n"/>
      <c r="BC334" s="1106" t="n"/>
      <c r="BD334" s="1106" t="n"/>
      <c r="BE334" s="1106" t="n"/>
      <c r="BF334" s="1106" t="n"/>
      <c r="BG334" s="1106" t="n"/>
      <c r="BH334" s="1106" t="n"/>
      <c r="BI334" s="1106" t="n"/>
      <c r="BJ334" s="1106" t="n"/>
      <c r="BK334" s="1106" t="n"/>
      <c r="BL334" s="1106" t="n"/>
      <c r="BM334" s="1106" t="n"/>
      <c r="BN334" s="1106" t="n"/>
      <c r="BO334" s="1106" t="n"/>
      <c r="BP334" s="1106" t="n"/>
      <c r="BQ334" s="1106" t="n"/>
      <c r="BR334" s="1106" t="n"/>
      <c r="BS334" s="1106" t="n"/>
      <c r="BT334" s="1106" t="n"/>
      <c r="BU334" s="1106" t="n"/>
      <c r="BV334" s="1106" t="n"/>
      <c r="BW334" s="1106" t="n"/>
      <c r="BX334" s="1106" t="n"/>
      <c r="BY334" s="1106" t="n"/>
      <c r="BZ334" s="1106" t="n"/>
      <c r="CA334" s="1106" t="n"/>
      <c r="CB334" s="1106" t="n"/>
      <c r="CC334" s="1106" t="n"/>
      <c r="CD334" s="1106" t="n"/>
      <c r="CE334" s="1106" t="n"/>
      <c r="CF334" s="1106" t="n"/>
      <c r="CG334" s="1106" t="n"/>
      <c r="CH334" s="1106" t="n"/>
      <c r="CI334" s="1106" t="n"/>
      <c r="CJ334" s="1106" t="n"/>
      <c r="CK334" s="1106" t="n"/>
      <c r="CL334" s="1106" t="n"/>
      <c r="CM334" s="1106" t="n"/>
      <c r="CN334" s="1106" t="n"/>
      <c r="CO334" s="1106" t="n"/>
      <c r="CP334" s="1106" t="n"/>
      <c r="CQ334" s="1106" t="n"/>
      <c r="CR334" s="1106" t="n"/>
      <c r="CS334" s="1106" t="n"/>
      <c r="CT334" s="1106" t="n"/>
      <c r="CU334" s="1106" t="n"/>
      <c r="CV334" s="1106" t="n"/>
      <c r="CW334" s="1106" t="n"/>
      <c r="CX334" s="1106" t="n"/>
      <c r="CY334" s="1106" t="n"/>
      <c r="CZ334" s="1106" t="n"/>
      <c r="DA334" s="1106" t="n"/>
      <c r="DB334" s="1106" t="n"/>
      <c r="DC334" s="1106" t="n"/>
      <c r="DD334" s="1106" t="n"/>
      <c r="DE334" s="1106" t="n"/>
      <c r="DF334" s="1106" t="n"/>
      <c r="DG334" s="1106" t="n"/>
      <c r="DH334" s="1106" t="n"/>
      <c r="DI334" s="1106" t="n"/>
    </row>
    <row r="335" ht="13.5" customHeight="1" s="1178">
      <c r="A335" s="1106" t="n"/>
      <c r="B335" s="1106" t="n"/>
      <c r="C335" s="1106" t="n"/>
      <c r="D335" s="1106" t="n"/>
      <c r="E335" s="1106" t="n"/>
      <c r="F335" s="1106" t="n"/>
      <c r="G335" s="144" t="n"/>
      <c r="H335" s="1106" t="n"/>
      <c r="I335" s="1106" t="n"/>
      <c r="J335" s="1106" t="n"/>
      <c r="K335" s="1106" t="n"/>
      <c r="L335" s="1106" t="n"/>
      <c r="M335" s="1106" t="n"/>
      <c r="N335" s="1106" t="n"/>
      <c r="O335" s="1106" t="n"/>
      <c r="P335" s="1106" t="n"/>
      <c r="Q335" s="1106" t="n"/>
      <c r="R335" s="1106" t="n"/>
      <c r="S335" s="1106" t="n"/>
      <c r="T335" s="230" t="n"/>
      <c r="U335" s="1106" t="n"/>
      <c r="V335" s="1106" t="n"/>
      <c r="W335" s="1106" t="n"/>
      <c r="X335" s="1106" t="n"/>
      <c r="Y335" s="1106" t="n"/>
      <c r="Z335" s="1106" t="n"/>
      <c r="AA335" s="144" t="n"/>
      <c r="AB335" s="1106" t="n"/>
      <c r="AC335" s="1106" t="n"/>
      <c r="AD335" s="1106" t="n"/>
      <c r="AE335" s="1106" t="n"/>
      <c r="AF335" s="1106" t="n"/>
      <c r="AG335" s="1106" t="n"/>
      <c r="AH335" s="144" t="n"/>
      <c r="AI335" s="1106" t="n"/>
      <c r="AJ335" s="1106" t="n"/>
      <c r="AK335" s="1106" t="n"/>
      <c r="AL335" s="1106" t="n"/>
      <c r="AM335" s="1106" t="n"/>
      <c r="AN335" s="1106" t="n"/>
      <c r="AO335" s="1106" t="n"/>
      <c r="AP335" s="1106" t="n"/>
      <c r="AQ335" s="1106" t="n"/>
      <c r="AR335" s="1106" t="n"/>
      <c r="AS335" s="1106" t="n"/>
      <c r="AT335" s="1106" t="n"/>
      <c r="AU335" s="1106" t="n"/>
      <c r="AV335" s="1106" t="n"/>
      <c r="AW335" s="1106" t="n"/>
      <c r="AX335" s="1106" t="n"/>
      <c r="AY335" s="1106" t="n"/>
      <c r="AZ335" s="144" t="n"/>
      <c r="BA335" s="1106" t="n"/>
      <c r="BB335" s="1106" t="n"/>
      <c r="BC335" s="1106" t="n"/>
      <c r="BD335" s="1106" t="n"/>
      <c r="BE335" s="1106" t="n"/>
      <c r="BF335" s="1106" t="n"/>
      <c r="BG335" s="1106" t="n"/>
      <c r="BH335" s="1106" t="n"/>
      <c r="BI335" s="1106" t="n"/>
      <c r="BJ335" s="1106" t="n"/>
      <c r="BK335" s="1106" t="n"/>
      <c r="BL335" s="1106" t="n"/>
      <c r="BM335" s="1106" t="n"/>
      <c r="BN335" s="1106" t="n"/>
      <c r="BO335" s="1106" t="n"/>
      <c r="BP335" s="1106" t="n"/>
      <c r="BQ335" s="1106" t="n"/>
      <c r="BR335" s="1106" t="n"/>
      <c r="BS335" s="1106" t="n"/>
      <c r="BT335" s="1106" t="n"/>
      <c r="BU335" s="1106" t="n"/>
      <c r="BV335" s="1106" t="n"/>
      <c r="BW335" s="1106" t="n"/>
      <c r="BX335" s="1106" t="n"/>
      <c r="BY335" s="1106" t="n"/>
      <c r="BZ335" s="1106" t="n"/>
      <c r="CA335" s="1106" t="n"/>
      <c r="CB335" s="1106" t="n"/>
      <c r="CC335" s="1106" t="n"/>
      <c r="CD335" s="1106" t="n"/>
      <c r="CE335" s="1106" t="n"/>
      <c r="CF335" s="1106" t="n"/>
      <c r="CG335" s="1106" t="n"/>
      <c r="CH335" s="1106" t="n"/>
      <c r="CI335" s="1106" t="n"/>
      <c r="CJ335" s="1106" t="n"/>
      <c r="CK335" s="1106" t="n"/>
      <c r="CL335" s="1106" t="n"/>
      <c r="CM335" s="1106" t="n"/>
      <c r="CN335" s="1106" t="n"/>
      <c r="CO335" s="1106" t="n"/>
      <c r="CP335" s="1106" t="n"/>
      <c r="CQ335" s="1106" t="n"/>
      <c r="CR335" s="1106" t="n"/>
      <c r="CS335" s="1106" t="n"/>
      <c r="CT335" s="1106" t="n"/>
      <c r="CU335" s="1106" t="n"/>
      <c r="CV335" s="1106" t="n"/>
      <c r="CW335" s="1106" t="n"/>
      <c r="CX335" s="1106" t="n"/>
      <c r="CY335" s="1106" t="n"/>
      <c r="CZ335" s="1106" t="n"/>
      <c r="DA335" s="1106" t="n"/>
      <c r="DB335" s="1106" t="n"/>
      <c r="DC335" s="1106" t="n"/>
      <c r="DD335" s="1106" t="n"/>
      <c r="DE335" s="1106" t="n"/>
      <c r="DF335" s="1106" t="n"/>
      <c r="DG335" s="1106" t="n"/>
      <c r="DH335" s="1106" t="n"/>
      <c r="DI335" s="1106" t="n"/>
    </row>
    <row r="336" ht="13.5" customHeight="1" s="1178">
      <c r="A336" s="1106" t="n"/>
      <c r="B336" s="1106" t="n"/>
      <c r="C336" s="1106" t="n"/>
      <c r="D336" s="1106" t="n"/>
      <c r="E336" s="1106" t="n"/>
      <c r="F336" s="1106" t="n"/>
      <c r="G336" s="144" t="n"/>
      <c r="H336" s="1106" t="n"/>
      <c r="I336" s="1106" t="n"/>
      <c r="J336" s="1106" t="n"/>
      <c r="K336" s="1106" t="n"/>
      <c r="L336" s="1106" t="n"/>
      <c r="M336" s="1106" t="n"/>
      <c r="N336" s="1106" t="n"/>
      <c r="O336" s="1106" t="n"/>
      <c r="P336" s="1106" t="n"/>
      <c r="Q336" s="1106" t="n"/>
      <c r="R336" s="1106" t="n"/>
      <c r="S336" s="1106" t="n"/>
      <c r="T336" s="230" t="n"/>
      <c r="U336" s="1106" t="n"/>
      <c r="V336" s="1106" t="n"/>
      <c r="W336" s="1106" t="n"/>
      <c r="X336" s="1106" t="n"/>
      <c r="Y336" s="1106" t="n"/>
      <c r="Z336" s="1106" t="n"/>
      <c r="AA336" s="144" t="n"/>
      <c r="AB336" s="1106" t="n"/>
      <c r="AC336" s="1106" t="n"/>
      <c r="AD336" s="1106" t="n"/>
      <c r="AE336" s="1106" t="n"/>
      <c r="AF336" s="1106" t="n"/>
      <c r="AG336" s="1106" t="n"/>
      <c r="AH336" s="144" t="n"/>
      <c r="AI336" s="1106" t="n"/>
      <c r="AJ336" s="1106" t="n"/>
      <c r="AK336" s="1106" t="n"/>
      <c r="AL336" s="1106" t="n"/>
      <c r="AM336" s="1106" t="n"/>
      <c r="AN336" s="1106" t="n"/>
      <c r="AO336" s="1106" t="n"/>
      <c r="AP336" s="1106" t="n"/>
      <c r="AQ336" s="1106" t="n"/>
      <c r="AR336" s="1106" t="n"/>
      <c r="AS336" s="1106" t="n"/>
      <c r="AT336" s="1106" t="n"/>
      <c r="AU336" s="1106" t="n"/>
      <c r="AV336" s="1106" t="n"/>
      <c r="AW336" s="1106" t="n"/>
      <c r="AX336" s="1106" t="n"/>
      <c r="AY336" s="1106" t="n"/>
      <c r="AZ336" s="144" t="n"/>
      <c r="BA336" s="1106" t="n"/>
      <c r="BB336" s="1106" t="n"/>
      <c r="BC336" s="1106" t="n"/>
      <c r="BD336" s="1106" t="n"/>
      <c r="BE336" s="1106" t="n"/>
      <c r="BF336" s="1106" t="n"/>
      <c r="BG336" s="1106" t="n"/>
      <c r="BH336" s="1106" t="n"/>
      <c r="BI336" s="1106" t="n"/>
      <c r="BJ336" s="1106" t="n"/>
      <c r="BK336" s="1106" t="n"/>
      <c r="BL336" s="1106" t="n"/>
      <c r="BM336" s="1106" t="n"/>
      <c r="BN336" s="1106" t="n"/>
      <c r="BO336" s="1106" t="n"/>
      <c r="BP336" s="1106" t="n"/>
      <c r="BQ336" s="1106" t="n"/>
      <c r="BR336" s="1106" t="n"/>
      <c r="BS336" s="1106" t="n"/>
      <c r="BT336" s="1106" t="n"/>
      <c r="BU336" s="1106" t="n"/>
      <c r="BV336" s="1106" t="n"/>
      <c r="BW336" s="1106" t="n"/>
      <c r="BX336" s="1106" t="n"/>
      <c r="BY336" s="1106" t="n"/>
      <c r="BZ336" s="1106" t="n"/>
      <c r="CA336" s="1106" t="n"/>
      <c r="CB336" s="1106" t="n"/>
      <c r="CC336" s="1106" t="n"/>
      <c r="CD336" s="1106" t="n"/>
      <c r="CE336" s="1106" t="n"/>
      <c r="CF336" s="1106" t="n"/>
      <c r="CG336" s="1106" t="n"/>
      <c r="CH336" s="1106" t="n"/>
      <c r="CI336" s="1106" t="n"/>
      <c r="CJ336" s="1106" t="n"/>
      <c r="CK336" s="1106" t="n"/>
      <c r="CL336" s="1106" t="n"/>
      <c r="CM336" s="1106" t="n"/>
      <c r="CN336" s="1106" t="n"/>
      <c r="CO336" s="1106" t="n"/>
      <c r="CP336" s="1106" t="n"/>
      <c r="CQ336" s="1106" t="n"/>
      <c r="CR336" s="1106" t="n"/>
      <c r="CS336" s="1106" t="n"/>
      <c r="CT336" s="1106" t="n"/>
      <c r="CU336" s="1106" t="n"/>
      <c r="CV336" s="1106" t="n"/>
      <c r="CW336" s="1106" t="n"/>
      <c r="CX336" s="1106" t="n"/>
      <c r="CY336" s="1106" t="n"/>
      <c r="CZ336" s="1106" t="n"/>
      <c r="DA336" s="1106" t="n"/>
      <c r="DB336" s="1106" t="n"/>
      <c r="DC336" s="1106" t="n"/>
      <c r="DD336" s="1106" t="n"/>
      <c r="DE336" s="1106" t="n"/>
      <c r="DF336" s="1106" t="n"/>
      <c r="DG336" s="1106" t="n"/>
      <c r="DH336" s="1106" t="n"/>
      <c r="DI336" s="1106" t="n"/>
    </row>
    <row r="337" ht="13.5" customHeight="1" s="1178">
      <c r="A337" s="1106" t="n"/>
      <c r="B337" s="1106" t="n"/>
      <c r="C337" s="1106" t="n"/>
      <c r="D337" s="1106" t="n"/>
      <c r="E337" s="1106" t="n"/>
      <c r="F337" s="1106" t="n"/>
      <c r="G337" s="144" t="n"/>
      <c r="H337" s="1106" t="n"/>
      <c r="I337" s="1106" t="n"/>
      <c r="J337" s="1106" t="n"/>
      <c r="K337" s="1106" t="n"/>
      <c r="L337" s="1106" t="n"/>
      <c r="M337" s="1106" t="n"/>
      <c r="N337" s="1106" t="n"/>
      <c r="O337" s="1106" t="n"/>
      <c r="P337" s="1106" t="n"/>
      <c r="Q337" s="1106" t="n"/>
      <c r="R337" s="1106" t="n"/>
      <c r="S337" s="1106" t="n"/>
      <c r="T337" s="230" t="n"/>
      <c r="U337" s="1106" t="n"/>
      <c r="V337" s="1106" t="n"/>
      <c r="W337" s="1106" t="n"/>
      <c r="X337" s="1106" t="n"/>
      <c r="Y337" s="1106" t="n"/>
      <c r="Z337" s="1106" t="n"/>
      <c r="AA337" s="144" t="n"/>
      <c r="AB337" s="1106" t="n"/>
      <c r="AC337" s="1106" t="n"/>
      <c r="AD337" s="1106" t="n"/>
      <c r="AE337" s="1106" t="n"/>
      <c r="AF337" s="1106" t="n"/>
      <c r="AG337" s="1106" t="n"/>
      <c r="AH337" s="144" t="n"/>
      <c r="AI337" s="1106" t="n"/>
      <c r="AJ337" s="1106" t="n"/>
      <c r="AK337" s="1106" t="n"/>
      <c r="AL337" s="1106" t="n"/>
      <c r="AM337" s="1106" t="n"/>
      <c r="AN337" s="1106" t="n"/>
      <c r="AO337" s="1106" t="n"/>
      <c r="AP337" s="1106" t="n"/>
      <c r="AQ337" s="1106" t="n"/>
      <c r="AR337" s="1106" t="n"/>
      <c r="AS337" s="1106" t="n"/>
      <c r="AT337" s="1106" t="n"/>
      <c r="AU337" s="1106" t="n"/>
      <c r="AV337" s="1106" t="n"/>
      <c r="AW337" s="1106" t="n"/>
      <c r="AX337" s="1106" t="n"/>
      <c r="AY337" s="1106" t="n"/>
      <c r="AZ337" s="144" t="n"/>
      <c r="BA337" s="1106" t="n"/>
      <c r="BB337" s="1106" t="n"/>
      <c r="BC337" s="1106" t="n"/>
      <c r="BD337" s="1106" t="n"/>
      <c r="BE337" s="1106" t="n"/>
      <c r="BF337" s="1106" t="n"/>
      <c r="BG337" s="1106" t="n"/>
      <c r="BH337" s="1106" t="n"/>
      <c r="BI337" s="1106" t="n"/>
      <c r="BJ337" s="1106" t="n"/>
      <c r="BK337" s="1106" t="n"/>
      <c r="BL337" s="1106" t="n"/>
      <c r="BM337" s="1106" t="n"/>
      <c r="BN337" s="1106" t="n"/>
      <c r="BO337" s="1106" t="n"/>
      <c r="BP337" s="1106" t="n"/>
      <c r="BQ337" s="1106" t="n"/>
      <c r="BR337" s="1106" t="n"/>
      <c r="BS337" s="1106" t="n"/>
      <c r="BT337" s="1106" t="n"/>
      <c r="BU337" s="1106" t="n"/>
      <c r="BV337" s="1106" t="n"/>
      <c r="BW337" s="1106" t="n"/>
      <c r="BX337" s="1106" t="n"/>
      <c r="BY337" s="1106" t="n"/>
      <c r="BZ337" s="1106" t="n"/>
      <c r="CA337" s="1106" t="n"/>
      <c r="CB337" s="1106" t="n"/>
      <c r="CC337" s="1106" t="n"/>
      <c r="CD337" s="1106" t="n"/>
      <c r="CE337" s="1106" t="n"/>
      <c r="CF337" s="1106" t="n"/>
      <c r="CG337" s="1106" t="n"/>
      <c r="CH337" s="1106" t="n"/>
      <c r="CI337" s="1106" t="n"/>
      <c r="CJ337" s="1106" t="n"/>
      <c r="CK337" s="1106" t="n"/>
      <c r="CL337" s="1106" t="n"/>
      <c r="CM337" s="1106" t="n"/>
      <c r="CN337" s="1106" t="n"/>
      <c r="CO337" s="1106" t="n"/>
      <c r="CP337" s="1106" t="n"/>
      <c r="CQ337" s="1106" t="n"/>
      <c r="CR337" s="1106" t="n"/>
      <c r="CS337" s="1106" t="n"/>
      <c r="CT337" s="1106" t="n"/>
      <c r="CU337" s="1106" t="n"/>
      <c r="CV337" s="1106" t="n"/>
      <c r="CW337" s="1106" t="n"/>
      <c r="CX337" s="1106" t="n"/>
      <c r="CY337" s="1106" t="n"/>
      <c r="CZ337" s="1106" t="n"/>
      <c r="DA337" s="1106" t="n"/>
      <c r="DB337" s="1106" t="n"/>
      <c r="DC337" s="1106" t="n"/>
      <c r="DD337" s="1106" t="n"/>
      <c r="DE337" s="1106" t="n"/>
      <c r="DF337" s="1106" t="n"/>
      <c r="DG337" s="1106" t="n"/>
      <c r="DH337" s="1106" t="n"/>
      <c r="DI337" s="1106" t="n"/>
    </row>
    <row r="338" ht="13.5" customHeight="1" s="1178">
      <c r="A338" s="1106" t="n"/>
      <c r="B338" s="1106" t="n"/>
      <c r="C338" s="1106" t="n"/>
      <c r="D338" s="1106" t="n"/>
      <c r="E338" s="1106" t="n"/>
      <c r="F338" s="1106" t="n"/>
      <c r="G338" s="144" t="n"/>
      <c r="H338" s="1106" t="n"/>
      <c r="I338" s="1106" t="n"/>
      <c r="J338" s="1106" t="n"/>
      <c r="K338" s="1106" t="n"/>
      <c r="L338" s="1106" t="n"/>
      <c r="M338" s="1106" t="n"/>
      <c r="N338" s="1106" t="n"/>
      <c r="O338" s="1106" t="n"/>
      <c r="P338" s="1106" t="n"/>
      <c r="Q338" s="1106" t="n"/>
      <c r="R338" s="1106" t="n"/>
      <c r="S338" s="1106" t="n"/>
      <c r="T338" s="230" t="n"/>
      <c r="U338" s="1106" t="n"/>
      <c r="V338" s="1106" t="n"/>
      <c r="W338" s="1106" t="n"/>
      <c r="X338" s="1106" t="n"/>
      <c r="Y338" s="1106" t="n"/>
      <c r="Z338" s="1106" t="n"/>
      <c r="AA338" s="144" t="n"/>
      <c r="AB338" s="1106" t="n"/>
      <c r="AC338" s="1106" t="n"/>
      <c r="AD338" s="1106" t="n"/>
      <c r="AE338" s="1106" t="n"/>
      <c r="AF338" s="1106" t="n"/>
      <c r="AG338" s="1106" t="n"/>
      <c r="AH338" s="144" t="n"/>
      <c r="AI338" s="1106" t="n"/>
      <c r="AJ338" s="1106" t="n"/>
      <c r="AK338" s="1106" t="n"/>
      <c r="AL338" s="1106" t="n"/>
      <c r="AM338" s="1106" t="n"/>
      <c r="AN338" s="1106" t="n"/>
      <c r="AO338" s="1106" t="n"/>
      <c r="AP338" s="1106" t="n"/>
      <c r="AQ338" s="1106" t="n"/>
      <c r="AR338" s="1106" t="n"/>
      <c r="AS338" s="1106" t="n"/>
      <c r="AT338" s="1106" t="n"/>
      <c r="AU338" s="1106" t="n"/>
      <c r="AV338" s="1106" t="n"/>
      <c r="AW338" s="1106" t="n"/>
      <c r="AX338" s="1106" t="n"/>
      <c r="AY338" s="1106" t="n"/>
      <c r="AZ338" s="144" t="n"/>
      <c r="BA338" s="1106" t="n"/>
      <c r="BB338" s="1106" t="n"/>
      <c r="BC338" s="1106" t="n"/>
      <c r="BD338" s="1106" t="n"/>
      <c r="BE338" s="1106" t="n"/>
      <c r="BF338" s="1106" t="n"/>
      <c r="BG338" s="1106" t="n"/>
      <c r="BH338" s="1106" t="n"/>
      <c r="BI338" s="1106" t="n"/>
      <c r="BJ338" s="1106" t="n"/>
      <c r="BK338" s="1106" t="n"/>
      <c r="BL338" s="1106" t="n"/>
      <c r="BM338" s="1106" t="n"/>
      <c r="BN338" s="1106" t="n"/>
      <c r="BO338" s="1106" t="n"/>
      <c r="BP338" s="1106" t="n"/>
      <c r="BQ338" s="1106" t="n"/>
      <c r="BR338" s="1106" t="n"/>
      <c r="BS338" s="1106" t="n"/>
      <c r="BT338" s="1106" t="n"/>
      <c r="BU338" s="1106" t="n"/>
      <c r="BV338" s="1106" t="n"/>
      <c r="BW338" s="1106" t="n"/>
      <c r="BX338" s="1106" t="n"/>
      <c r="BY338" s="1106" t="n"/>
      <c r="BZ338" s="1106" t="n"/>
      <c r="CA338" s="1106" t="n"/>
      <c r="CB338" s="1106" t="n"/>
      <c r="CC338" s="1106" t="n"/>
      <c r="CD338" s="1106" t="n"/>
      <c r="CE338" s="1106" t="n"/>
      <c r="CF338" s="1106" t="n"/>
      <c r="CG338" s="1106" t="n"/>
      <c r="CH338" s="1106" t="n"/>
      <c r="CI338" s="1106" t="n"/>
      <c r="CJ338" s="1106" t="n"/>
      <c r="CK338" s="1106" t="n"/>
      <c r="CL338" s="1106" t="n"/>
      <c r="CM338" s="1106" t="n"/>
      <c r="CN338" s="1106" t="n"/>
      <c r="CO338" s="1106" t="n"/>
      <c r="CP338" s="1106" t="n"/>
      <c r="CQ338" s="1106" t="n"/>
      <c r="CR338" s="1106" t="n"/>
      <c r="CS338" s="1106" t="n"/>
      <c r="CT338" s="1106" t="n"/>
      <c r="CU338" s="1106" t="n"/>
      <c r="CV338" s="1106" t="n"/>
      <c r="CW338" s="1106" t="n"/>
      <c r="CX338" s="1106" t="n"/>
      <c r="CY338" s="1106" t="n"/>
      <c r="CZ338" s="1106" t="n"/>
      <c r="DA338" s="1106" t="n"/>
      <c r="DB338" s="1106" t="n"/>
      <c r="DC338" s="1106" t="n"/>
      <c r="DD338" s="1106" t="n"/>
      <c r="DE338" s="1106" t="n"/>
      <c r="DF338" s="1106" t="n"/>
      <c r="DG338" s="1106" t="n"/>
      <c r="DH338" s="1106" t="n"/>
      <c r="DI338" s="1106" t="n"/>
    </row>
    <row r="339" ht="13.5" customHeight="1" s="1178">
      <c r="A339" s="1106" t="n"/>
      <c r="B339" s="1106" t="n"/>
      <c r="C339" s="1106" t="n"/>
      <c r="D339" s="1106" t="n"/>
      <c r="E339" s="1106" t="n"/>
      <c r="F339" s="1106" t="n"/>
      <c r="G339" s="144" t="n"/>
      <c r="H339" s="1106" t="n"/>
      <c r="I339" s="1106" t="n"/>
      <c r="J339" s="1106" t="n"/>
      <c r="K339" s="1106" t="n"/>
      <c r="L339" s="1106" t="n"/>
      <c r="M339" s="1106" t="n"/>
      <c r="N339" s="1106" t="n"/>
      <c r="O339" s="1106" t="n"/>
      <c r="P339" s="1106" t="n"/>
      <c r="Q339" s="1106" t="n"/>
      <c r="R339" s="1106" t="n"/>
      <c r="S339" s="1106" t="n"/>
      <c r="T339" s="230" t="n"/>
      <c r="U339" s="1106" t="n"/>
      <c r="V339" s="1106" t="n"/>
      <c r="W339" s="1106" t="n"/>
      <c r="X339" s="1106" t="n"/>
      <c r="Y339" s="1106" t="n"/>
      <c r="Z339" s="1106" t="n"/>
      <c r="AA339" s="144" t="n"/>
      <c r="AB339" s="1106" t="n"/>
      <c r="AC339" s="1106" t="n"/>
      <c r="AD339" s="1106" t="n"/>
      <c r="AE339" s="1106" t="n"/>
      <c r="AF339" s="1106" t="n"/>
      <c r="AG339" s="1106" t="n"/>
      <c r="AH339" s="144" t="n"/>
      <c r="AI339" s="1106" t="n"/>
      <c r="AJ339" s="1106" t="n"/>
      <c r="AK339" s="1106" t="n"/>
      <c r="AL339" s="1106" t="n"/>
      <c r="AM339" s="1106" t="n"/>
      <c r="AN339" s="1106" t="n"/>
      <c r="AO339" s="1106" t="n"/>
      <c r="AP339" s="1106" t="n"/>
      <c r="AQ339" s="1106" t="n"/>
      <c r="AR339" s="1106" t="n"/>
      <c r="AS339" s="1106" t="n"/>
      <c r="AT339" s="1106" t="n"/>
      <c r="AU339" s="1106" t="n"/>
      <c r="AV339" s="1106" t="n"/>
      <c r="AW339" s="1106" t="n"/>
      <c r="AX339" s="1106" t="n"/>
      <c r="AY339" s="1106" t="n"/>
      <c r="AZ339" s="144" t="n"/>
      <c r="BA339" s="1106" t="n"/>
      <c r="BB339" s="1106" t="n"/>
      <c r="BC339" s="1106" t="n"/>
      <c r="BD339" s="1106" t="n"/>
      <c r="BE339" s="1106" t="n"/>
      <c r="BF339" s="1106" t="n"/>
      <c r="BG339" s="1106" t="n"/>
      <c r="BH339" s="1106" t="n"/>
      <c r="BI339" s="1106" t="n"/>
      <c r="BJ339" s="1106" t="n"/>
      <c r="BK339" s="1106" t="n"/>
      <c r="BL339" s="1106" t="n"/>
      <c r="BM339" s="1106" t="n"/>
      <c r="BN339" s="1106" t="n"/>
      <c r="BO339" s="1106" t="n"/>
      <c r="BP339" s="1106" t="n"/>
      <c r="BQ339" s="1106" t="n"/>
      <c r="BR339" s="1106" t="n"/>
      <c r="BS339" s="1106" t="n"/>
      <c r="BT339" s="1106" t="n"/>
      <c r="BU339" s="1106" t="n"/>
      <c r="BV339" s="1106" t="n"/>
      <c r="BW339" s="1106" t="n"/>
      <c r="BX339" s="1106" t="n"/>
      <c r="BY339" s="1106" t="n"/>
      <c r="BZ339" s="1106" t="n"/>
      <c r="CA339" s="1106" t="n"/>
      <c r="CB339" s="1106" t="n"/>
      <c r="CC339" s="1106" t="n"/>
      <c r="CD339" s="1106" t="n"/>
      <c r="CE339" s="1106" t="n"/>
      <c r="CF339" s="1106" t="n"/>
      <c r="CG339" s="1106" t="n"/>
      <c r="CH339" s="1106" t="n"/>
      <c r="CI339" s="1106" t="n"/>
      <c r="CJ339" s="1106" t="n"/>
      <c r="CK339" s="1106" t="n"/>
      <c r="CL339" s="1106" t="n"/>
      <c r="CM339" s="1106" t="n"/>
      <c r="CN339" s="1106" t="n"/>
      <c r="CO339" s="1106" t="n"/>
      <c r="CP339" s="1106" t="n"/>
      <c r="CQ339" s="1106" t="n"/>
      <c r="CR339" s="1106" t="n"/>
      <c r="CS339" s="1106" t="n"/>
      <c r="CT339" s="1106" t="n"/>
      <c r="CU339" s="1106" t="n"/>
      <c r="CV339" s="1106" t="n"/>
      <c r="CW339" s="1106" t="n"/>
      <c r="CX339" s="1106" t="n"/>
      <c r="CY339" s="1106" t="n"/>
      <c r="CZ339" s="1106" t="n"/>
      <c r="DA339" s="1106" t="n"/>
      <c r="DB339" s="1106" t="n"/>
      <c r="DC339" s="1106" t="n"/>
      <c r="DD339" s="1106" t="n"/>
      <c r="DE339" s="1106" t="n"/>
      <c r="DF339" s="1106" t="n"/>
      <c r="DG339" s="1106" t="n"/>
      <c r="DH339" s="1106" t="n"/>
      <c r="DI339" s="1106" t="n"/>
    </row>
    <row r="340" ht="13.5" customHeight="1" s="1178">
      <c r="A340" s="1106" t="n"/>
      <c r="B340" s="1106" t="n"/>
      <c r="C340" s="1106" t="n"/>
      <c r="D340" s="1106" t="n"/>
      <c r="E340" s="1106" t="n"/>
      <c r="F340" s="1106" t="n"/>
      <c r="G340" s="144" t="n"/>
      <c r="H340" s="1106" t="n"/>
      <c r="I340" s="1106" t="n"/>
      <c r="J340" s="1106" t="n"/>
      <c r="K340" s="1106" t="n"/>
      <c r="L340" s="1106" t="n"/>
      <c r="M340" s="1106" t="n"/>
      <c r="N340" s="1106" t="n"/>
      <c r="O340" s="1106" t="n"/>
      <c r="P340" s="1106" t="n"/>
      <c r="Q340" s="1106" t="n"/>
      <c r="R340" s="1106" t="n"/>
      <c r="S340" s="1106" t="n"/>
      <c r="T340" s="230" t="n"/>
      <c r="U340" s="1106" t="n"/>
      <c r="V340" s="1106" t="n"/>
      <c r="W340" s="1106" t="n"/>
      <c r="X340" s="1106" t="n"/>
      <c r="Y340" s="1106" t="n"/>
      <c r="Z340" s="1106" t="n"/>
      <c r="AA340" s="144" t="n"/>
      <c r="AB340" s="1106" t="n"/>
      <c r="AC340" s="1106" t="n"/>
      <c r="AD340" s="1106" t="n"/>
      <c r="AE340" s="1106" t="n"/>
      <c r="AF340" s="1106" t="n"/>
      <c r="AG340" s="1106" t="n"/>
      <c r="AH340" s="144" t="n"/>
      <c r="AI340" s="1106" t="n"/>
      <c r="AJ340" s="1106" t="n"/>
      <c r="AK340" s="1106" t="n"/>
      <c r="AL340" s="1106" t="n"/>
      <c r="AM340" s="1106" t="n"/>
      <c r="AN340" s="1106" t="n"/>
      <c r="AO340" s="1106" t="n"/>
      <c r="AP340" s="1106" t="n"/>
      <c r="AQ340" s="1106" t="n"/>
      <c r="AR340" s="1106" t="n"/>
      <c r="AS340" s="1106" t="n"/>
      <c r="AT340" s="1106" t="n"/>
      <c r="AU340" s="1106" t="n"/>
      <c r="AV340" s="1106" t="n"/>
      <c r="AW340" s="1106" t="n"/>
      <c r="AX340" s="1106" t="n"/>
      <c r="AY340" s="1106" t="n"/>
      <c r="AZ340" s="144" t="n"/>
      <c r="BA340" s="1106" t="n"/>
      <c r="BB340" s="1106" t="n"/>
      <c r="BC340" s="1106" t="n"/>
      <c r="BD340" s="1106" t="n"/>
      <c r="BE340" s="1106" t="n"/>
      <c r="BF340" s="1106" t="n"/>
      <c r="BG340" s="1106" t="n"/>
      <c r="BH340" s="1106" t="n"/>
      <c r="BI340" s="1106" t="n"/>
      <c r="BJ340" s="1106" t="n"/>
      <c r="BK340" s="1106" t="n"/>
      <c r="BL340" s="1106" t="n"/>
      <c r="BM340" s="1106" t="n"/>
      <c r="BN340" s="1106" t="n"/>
      <c r="BO340" s="1106" t="n"/>
      <c r="BP340" s="1106" t="n"/>
      <c r="BQ340" s="1106" t="n"/>
      <c r="BR340" s="1106" t="n"/>
      <c r="BS340" s="1106" t="n"/>
      <c r="BT340" s="1106" t="n"/>
      <c r="BU340" s="1106" t="n"/>
      <c r="BV340" s="1106" t="n"/>
      <c r="BW340" s="1106" t="n"/>
      <c r="BX340" s="1106" t="n"/>
      <c r="BY340" s="1106" t="n"/>
      <c r="BZ340" s="1106" t="n"/>
      <c r="CA340" s="1106" t="n"/>
      <c r="CB340" s="1106" t="n"/>
      <c r="CC340" s="1106" t="n"/>
      <c r="CD340" s="1106" t="n"/>
      <c r="CE340" s="1106" t="n"/>
      <c r="CF340" s="1106" t="n"/>
      <c r="CG340" s="1106" t="n"/>
      <c r="CH340" s="1106" t="n"/>
      <c r="CI340" s="1106" t="n"/>
      <c r="CJ340" s="1106" t="n"/>
      <c r="CK340" s="1106" t="n"/>
      <c r="CL340" s="1106" t="n"/>
      <c r="CM340" s="1106" t="n"/>
      <c r="CN340" s="1106" t="n"/>
      <c r="CO340" s="1106" t="n"/>
      <c r="CP340" s="1106" t="n"/>
      <c r="CQ340" s="1106" t="n"/>
      <c r="CR340" s="1106" t="n"/>
      <c r="CS340" s="1106" t="n"/>
      <c r="CT340" s="1106" t="n"/>
      <c r="CU340" s="1106" t="n"/>
      <c r="CV340" s="1106" t="n"/>
      <c r="CW340" s="1106" t="n"/>
      <c r="CX340" s="1106" t="n"/>
      <c r="CY340" s="1106" t="n"/>
      <c r="CZ340" s="1106" t="n"/>
      <c r="DA340" s="1106" t="n"/>
      <c r="DB340" s="1106" t="n"/>
      <c r="DC340" s="1106" t="n"/>
      <c r="DD340" s="1106" t="n"/>
      <c r="DE340" s="1106" t="n"/>
      <c r="DF340" s="1106" t="n"/>
      <c r="DG340" s="1106" t="n"/>
      <c r="DH340" s="1106" t="n"/>
      <c r="DI340" s="1106" t="n"/>
    </row>
    <row r="341" ht="13.5" customHeight="1" s="1178">
      <c r="A341" s="1106" t="n"/>
      <c r="B341" s="1106" t="n"/>
      <c r="C341" s="1106" t="n"/>
      <c r="D341" s="1106" t="n"/>
      <c r="E341" s="1106" t="n"/>
      <c r="F341" s="1106" t="n"/>
      <c r="G341" s="144" t="n"/>
      <c r="H341" s="1106" t="n"/>
      <c r="I341" s="1106" t="n"/>
      <c r="J341" s="1106" t="n"/>
      <c r="K341" s="1106" t="n"/>
      <c r="L341" s="1106" t="n"/>
      <c r="M341" s="1106" t="n"/>
      <c r="N341" s="1106" t="n"/>
      <c r="O341" s="1106" t="n"/>
      <c r="P341" s="1106" t="n"/>
      <c r="Q341" s="1106" t="n"/>
      <c r="R341" s="1106" t="n"/>
      <c r="S341" s="1106" t="n"/>
      <c r="T341" s="230" t="n"/>
      <c r="U341" s="1106" t="n"/>
      <c r="V341" s="1106" t="n"/>
      <c r="W341" s="1106" t="n"/>
      <c r="X341" s="1106" t="n"/>
      <c r="Y341" s="1106" t="n"/>
      <c r="Z341" s="1106" t="n"/>
      <c r="AA341" s="144" t="n"/>
      <c r="AB341" s="1106" t="n"/>
      <c r="AC341" s="1106" t="n"/>
      <c r="AD341" s="1106" t="n"/>
      <c r="AE341" s="1106" t="n"/>
      <c r="AF341" s="1106" t="n"/>
      <c r="AG341" s="1106" t="n"/>
      <c r="AH341" s="144" t="n"/>
      <c r="AI341" s="1106" t="n"/>
      <c r="AJ341" s="1106" t="n"/>
      <c r="AK341" s="1106" t="n"/>
      <c r="AL341" s="1106" t="n"/>
      <c r="AM341" s="1106" t="n"/>
      <c r="AN341" s="1106" t="n"/>
      <c r="AO341" s="1106" t="n"/>
      <c r="AP341" s="1106" t="n"/>
      <c r="AQ341" s="1106" t="n"/>
      <c r="AR341" s="1106" t="n"/>
      <c r="AS341" s="1106" t="n"/>
      <c r="AT341" s="1106" t="n"/>
      <c r="AU341" s="1106" t="n"/>
      <c r="AV341" s="1106" t="n"/>
      <c r="AW341" s="1106" t="n"/>
      <c r="AX341" s="1106" t="n"/>
      <c r="AY341" s="1106" t="n"/>
      <c r="AZ341" s="144" t="n"/>
      <c r="BA341" s="1106" t="n"/>
      <c r="BB341" s="1106" t="n"/>
      <c r="BC341" s="1106" t="n"/>
      <c r="BD341" s="1106" t="n"/>
      <c r="BE341" s="1106" t="n"/>
      <c r="BF341" s="1106" t="n"/>
      <c r="BG341" s="1106" t="n"/>
      <c r="BH341" s="1106" t="n"/>
      <c r="BI341" s="1106" t="n"/>
      <c r="BJ341" s="1106" t="n"/>
      <c r="BK341" s="1106" t="n"/>
      <c r="BL341" s="1106" t="n"/>
      <c r="BM341" s="1106" t="n"/>
      <c r="BN341" s="1106" t="n"/>
      <c r="BO341" s="1106" t="n"/>
      <c r="BP341" s="1106" t="n"/>
      <c r="BQ341" s="1106" t="n"/>
      <c r="BR341" s="1106" t="n"/>
      <c r="BS341" s="1106" t="n"/>
      <c r="BT341" s="1106" t="n"/>
      <c r="BU341" s="1106" t="n"/>
      <c r="BV341" s="1106" t="n"/>
      <c r="BW341" s="1106" t="n"/>
      <c r="BX341" s="1106" t="n"/>
      <c r="BY341" s="1106" t="n"/>
      <c r="BZ341" s="1106" t="n"/>
      <c r="CA341" s="1106" t="n"/>
      <c r="CB341" s="1106" t="n"/>
      <c r="CC341" s="1106" t="n"/>
      <c r="CD341" s="1106" t="n"/>
      <c r="CE341" s="1106" t="n"/>
      <c r="CF341" s="1106" t="n"/>
      <c r="CG341" s="1106" t="n"/>
      <c r="CH341" s="1106" t="n"/>
      <c r="CI341" s="1106" t="n"/>
      <c r="CJ341" s="1106" t="n"/>
      <c r="CK341" s="1106" t="n"/>
      <c r="CL341" s="1106" t="n"/>
      <c r="CM341" s="1106" t="n"/>
      <c r="CN341" s="1106" t="n"/>
      <c r="CO341" s="1106" t="n"/>
      <c r="CP341" s="1106" t="n"/>
      <c r="CQ341" s="1106" t="n"/>
      <c r="CR341" s="1106" t="n"/>
      <c r="CS341" s="1106" t="n"/>
      <c r="CT341" s="1106" t="n"/>
      <c r="CU341" s="1106" t="n"/>
      <c r="CV341" s="1106" t="n"/>
      <c r="CW341" s="1106" t="n"/>
      <c r="CX341" s="1106" t="n"/>
      <c r="CY341" s="1106" t="n"/>
      <c r="CZ341" s="1106" t="n"/>
      <c r="DA341" s="1106" t="n"/>
      <c r="DB341" s="1106" t="n"/>
      <c r="DC341" s="1106" t="n"/>
      <c r="DD341" s="1106" t="n"/>
      <c r="DE341" s="1106" t="n"/>
      <c r="DF341" s="1106" t="n"/>
      <c r="DG341" s="1106" t="n"/>
      <c r="DH341" s="1106" t="n"/>
      <c r="DI341" s="1106" t="n"/>
    </row>
    <row r="342" ht="13.5" customHeight="1" s="1178">
      <c r="A342" s="1106" t="n"/>
      <c r="B342" s="1106" t="n"/>
      <c r="C342" s="1106" t="n"/>
      <c r="D342" s="1106" t="n"/>
      <c r="E342" s="1106" t="n"/>
      <c r="F342" s="1106" t="n"/>
      <c r="G342" s="144" t="n"/>
      <c r="H342" s="1106" t="n"/>
      <c r="I342" s="1106" t="n"/>
      <c r="J342" s="1106" t="n"/>
      <c r="K342" s="1106" t="n"/>
      <c r="L342" s="1106" t="n"/>
      <c r="M342" s="1106" t="n"/>
      <c r="N342" s="1106" t="n"/>
      <c r="O342" s="1106" t="n"/>
      <c r="P342" s="1106" t="n"/>
      <c r="Q342" s="1106" t="n"/>
      <c r="R342" s="1106" t="n"/>
      <c r="S342" s="1106" t="n"/>
      <c r="T342" s="230" t="n"/>
      <c r="U342" s="1106" t="n"/>
      <c r="V342" s="1106" t="n"/>
      <c r="W342" s="1106" t="n"/>
      <c r="X342" s="1106" t="n"/>
      <c r="Y342" s="1106" t="n"/>
      <c r="Z342" s="1106" t="n"/>
      <c r="AA342" s="144" t="n"/>
      <c r="AB342" s="1106" t="n"/>
      <c r="AC342" s="1106" t="n"/>
      <c r="AD342" s="1106" t="n"/>
      <c r="AE342" s="1106" t="n"/>
      <c r="AF342" s="1106" t="n"/>
      <c r="AG342" s="1106" t="n"/>
      <c r="AH342" s="144" t="n"/>
      <c r="AI342" s="1106" t="n"/>
      <c r="AJ342" s="1106" t="n"/>
      <c r="AK342" s="1106" t="n"/>
      <c r="AL342" s="1106" t="n"/>
      <c r="AM342" s="1106" t="n"/>
      <c r="AN342" s="1106" t="n"/>
      <c r="AO342" s="1106" t="n"/>
      <c r="AP342" s="1106" t="n"/>
      <c r="AQ342" s="1106" t="n"/>
      <c r="AR342" s="1106" t="n"/>
      <c r="AS342" s="1106" t="n"/>
      <c r="AT342" s="1106" t="n"/>
      <c r="AU342" s="1106" t="n"/>
      <c r="AV342" s="1106" t="n"/>
      <c r="AW342" s="1106" t="n"/>
      <c r="AX342" s="1106" t="n"/>
      <c r="AY342" s="1106" t="n"/>
      <c r="AZ342" s="144" t="n"/>
      <c r="BA342" s="1106" t="n"/>
      <c r="BB342" s="1106" t="n"/>
      <c r="BC342" s="1106" t="n"/>
      <c r="BD342" s="1106" t="n"/>
      <c r="BE342" s="1106" t="n"/>
      <c r="BF342" s="1106" t="n"/>
      <c r="BG342" s="1106" t="n"/>
      <c r="BH342" s="1106" t="n"/>
      <c r="BI342" s="1106" t="n"/>
      <c r="BJ342" s="1106" t="n"/>
      <c r="BK342" s="1106" t="n"/>
      <c r="BL342" s="1106" t="n"/>
      <c r="BM342" s="1106" t="n"/>
      <c r="BN342" s="1106" t="n"/>
      <c r="BO342" s="1106" t="n"/>
      <c r="BP342" s="1106" t="n"/>
      <c r="BQ342" s="1106" t="n"/>
      <c r="BR342" s="1106" t="n"/>
      <c r="BS342" s="1106" t="n"/>
      <c r="BT342" s="1106" t="n"/>
      <c r="BU342" s="1106" t="n"/>
      <c r="BV342" s="1106" t="n"/>
      <c r="BW342" s="1106" t="n"/>
      <c r="BX342" s="1106" t="n"/>
      <c r="BY342" s="1106" t="n"/>
      <c r="BZ342" s="1106" t="n"/>
      <c r="CA342" s="1106" t="n"/>
      <c r="CB342" s="1106" t="n"/>
      <c r="CC342" s="1106" t="n"/>
      <c r="CD342" s="1106" t="n"/>
      <c r="CE342" s="1106" t="n"/>
      <c r="CF342" s="1106" t="n"/>
      <c r="CG342" s="1106" t="n"/>
      <c r="CH342" s="1106" t="n"/>
      <c r="CI342" s="1106" t="n"/>
      <c r="CJ342" s="1106" t="n"/>
      <c r="CK342" s="1106" t="n"/>
      <c r="CL342" s="1106" t="n"/>
      <c r="CM342" s="1106" t="n"/>
      <c r="CN342" s="1106" t="n"/>
      <c r="CO342" s="1106" t="n"/>
      <c r="CP342" s="1106" t="n"/>
      <c r="CQ342" s="1106" t="n"/>
      <c r="CR342" s="1106" t="n"/>
      <c r="CS342" s="1106" t="n"/>
      <c r="CT342" s="1106" t="n"/>
      <c r="CU342" s="1106" t="n"/>
      <c r="CV342" s="1106" t="n"/>
      <c r="CW342" s="1106" t="n"/>
      <c r="CX342" s="1106" t="n"/>
      <c r="CY342" s="1106" t="n"/>
      <c r="CZ342" s="1106" t="n"/>
      <c r="DA342" s="1106" t="n"/>
      <c r="DB342" s="1106" t="n"/>
      <c r="DC342" s="1106" t="n"/>
      <c r="DD342" s="1106" t="n"/>
      <c r="DE342" s="1106" t="n"/>
      <c r="DF342" s="1106" t="n"/>
      <c r="DG342" s="1106" t="n"/>
      <c r="DH342" s="1106" t="n"/>
      <c r="DI342" s="1106" t="n"/>
    </row>
    <row r="343" ht="13.5" customHeight="1" s="1178">
      <c r="A343" s="1106" t="n"/>
      <c r="B343" s="1106" t="n"/>
      <c r="C343" s="1106" t="n"/>
      <c r="D343" s="1106" t="n"/>
      <c r="E343" s="1106" t="n"/>
      <c r="F343" s="1106" t="n"/>
      <c r="G343" s="144" t="n"/>
      <c r="H343" s="1106" t="n"/>
      <c r="I343" s="1106" t="n"/>
      <c r="J343" s="1106" t="n"/>
      <c r="K343" s="1106" t="n"/>
      <c r="L343" s="1106" t="n"/>
      <c r="M343" s="1106" t="n"/>
      <c r="N343" s="1106" t="n"/>
      <c r="O343" s="1106" t="n"/>
      <c r="P343" s="1106" t="n"/>
      <c r="Q343" s="1106" t="n"/>
      <c r="R343" s="1106" t="n"/>
      <c r="S343" s="1106" t="n"/>
      <c r="T343" s="230" t="n"/>
      <c r="U343" s="1106" t="n"/>
      <c r="V343" s="1106" t="n"/>
      <c r="W343" s="1106" t="n"/>
      <c r="X343" s="1106" t="n"/>
      <c r="Y343" s="1106" t="n"/>
      <c r="Z343" s="1106" t="n"/>
      <c r="AA343" s="144" t="n"/>
      <c r="AB343" s="1106" t="n"/>
      <c r="AC343" s="1106" t="n"/>
      <c r="AD343" s="1106" t="n"/>
      <c r="AE343" s="1106" t="n"/>
      <c r="AF343" s="1106" t="n"/>
      <c r="AG343" s="1106" t="n"/>
      <c r="AH343" s="144" t="n"/>
      <c r="AI343" s="1106" t="n"/>
      <c r="AJ343" s="1106" t="n"/>
      <c r="AK343" s="1106" t="n"/>
      <c r="AL343" s="1106" t="n"/>
      <c r="AM343" s="1106" t="n"/>
      <c r="AN343" s="1106" t="n"/>
      <c r="AO343" s="1106" t="n"/>
      <c r="AP343" s="1106" t="n"/>
      <c r="AQ343" s="1106" t="n"/>
      <c r="AR343" s="1106" t="n"/>
      <c r="AS343" s="1106" t="n"/>
      <c r="AT343" s="1106" t="n"/>
      <c r="AU343" s="1106" t="n"/>
      <c r="AV343" s="1106" t="n"/>
      <c r="AW343" s="1106" t="n"/>
      <c r="AX343" s="1106" t="n"/>
      <c r="AY343" s="1106" t="n"/>
      <c r="AZ343" s="144" t="n"/>
      <c r="BA343" s="1106" t="n"/>
      <c r="BB343" s="1106" t="n"/>
      <c r="BC343" s="1106" t="n"/>
      <c r="BD343" s="1106" t="n"/>
      <c r="BE343" s="1106" t="n"/>
      <c r="BF343" s="1106" t="n"/>
      <c r="BG343" s="1106" t="n"/>
      <c r="BH343" s="1106" t="n"/>
      <c r="BI343" s="1106" t="n"/>
      <c r="BJ343" s="1106" t="n"/>
      <c r="BK343" s="1106" t="n"/>
      <c r="BL343" s="1106" t="n"/>
      <c r="BM343" s="1106" t="n"/>
      <c r="BN343" s="1106" t="n"/>
      <c r="BO343" s="1106" t="n"/>
      <c r="BP343" s="1106" t="n"/>
      <c r="BQ343" s="1106" t="n"/>
      <c r="BR343" s="1106" t="n"/>
      <c r="BS343" s="1106" t="n"/>
      <c r="BT343" s="1106" t="n"/>
      <c r="BU343" s="1106" t="n"/>
      <c r="BV343" s="1106" t="n"/>
      <c r="BW343" s="1106" t="n"/>
      <c r="BX343" s="1106" t="n"/>
      <c r="BY343" s="1106" t="n"/>
      <c r="BZ343" s="1106" t="n"/>
      <c r="CA343" s="1106" t="n"/>
      <c r="CB343" s="1106" t="n"/>
      <c r="CC343" s="1106" t="n"/>
      <c r="CD343" s="1106" t="n"/>
      <c r="CE343" s="1106" t="n"/>
      <c r="CF343" s="1106" t="n"/>
      <c r="CG343" s="1106" t="n"/>
      <c r="CH343" s="1106" t="n"/>
      <c r="CI343" s="1106" t="n"/>
      <c r="CJ343" s="1106" t="n"/>
      <c r="CK343" s="1106" t="n"/>
      <c r="CL343" s="1106" t="n"/>
      <c r="CM343" s="1106" t="n"/>
      <c r="CN343" s="1106" t="n"/>
      <c r="CO343" s="1106" t="n"/>
      <c r="CP343" s="1106" t="n"/>
      <c r="CQ343" s="1106" t="n"/>
      <c r="CR343" s="1106" t="n"/>
      <c r="CS343" s="1106" t="n"/>
      <c r="CT343" s="1106" t="n"/>
      <c r="CU343" s="1106" t="n"/>
      <c r="CV343" s="1106" t="n"/>
      <c r="CW343" s="1106" t="n"/>
      <c r="CX343" s="1106" t="n"/>
      <c r="CY343" s="1106" t="n"/>
      <c r="CZ343" s="1106" t="n"/>
      <c r="DA343" s="1106" t="n"/>
      <c r="DB343" s="1106" t="n"/>
      <c r="DC343" s="1106" t="n"/>
      <c r="DD343" s="1106" t="n"/>
      <c r="DE343" s="1106" t="n"/>
      <c r="DF343" s="1106" t="n"/>
      <c r="DG343" s="1106" t="n"/>
      <c r="DH343" s="1106" t="n"/>
      <c r="DI343" s="1106" t="n"/>
    </row>
    <row r="344" ht="13.5" customHeight="1" s="1178">
      <c r="A344" s="1106" t="n"/>
      <c r="B344" s="1106" t="n"/>
      <c r="C344" s="1106" t="n"/>
      <c r="D344" s="1106" t="n"/>
      <c r="E344" s="1106" t="n"/>
      <c r="F344" s="1106" t="n"/>
      <c r="G344" s="144" t="n"/>
      <c r="H344" s="1106" t="n"/>
      <c r="I344" s="1106" t="n"/>
      <c r="J344" s="1106" t="n"/>
      <c r="K344" s="1106" t="n"/>
      <c r="L344" s="1106" t="n"/>
      <c r="M344" s="1106" t="n"/>
      <c r="N344" s="1106" t="n"/>
      <c r="O344" s="1106" t="n"/>
      <c r="P344" s="1106" t="n"/>
      <c r="Q344" s="1106" t="n"/>
      <c r="R344" s="1106" t="n"/>
      <c r="S344" s="1106" t="n"/>
      <c r="T344" s="230" t="n"/>
      <c r="U344" s="1106" t="n"/>
      <c r="V344" s="1106" t="n"/>
      <c r="W344" s="1106" t="n"/>
      <c r="X344" s="1106" t="n"/>
      <c r="Y344" s="1106" t="n"/>
      <c r="Z344" s="1106" t="n"/>
      <c r="AA344" s="144" t="n"/>
      <c r="AB344" s="1106" t="n"/>
      <c r="AC344" s="1106" t="n"/>
      <c r="AD344" s="1106" t="n"/>
      <c r="AE344" s="1106" t="n"/>
      <c r="AF344" s="1106" t="n"/>
      <c r="AG344" s="1106" t="n"/>
      <c r="AH344" s="144" t="n"/>
      <c r="AI344" s="1106" t="n"/>
      <c r="AJ344" s="1106" t="n"/>
      <c r="AK344" s="1106" t="n"/>
      <c r="AL344" s="1106" t="n"/>
      <c r="AM344" s="1106" t="n"/>
      <c r="AN344" s="1106" t="n"/>
      <c r="AO344" s="1106" t="n"/>
      <c r="AP344" s="1106" t="n"/>
      <c r="AQ344" s="1106" t="n"/>
      <c r="AR344" s="1106" t="n"/>
      <c r="AS344" s="1106" t="n"/>
      <c r="AT344" s="1106" t="n"/>
      <c r="AU344" s="1106" t="n"/>
      <c r="AV344" s="1106" t="n"/>
      <c r="AW344" s="1106" t="n"/>
      <c r="AX344" s="1106" t="n"/>
      <c r="AY344" s="1106" t="n"/>
      <c r="AZ344" s="144" t="n"/>
      <c r="BA344" s="1106" t="n"/>
      <c r="BB344" s="1106" t="n"/>
      <c r="BC344" s="1106" t="n"/>
      <c r="BD344" s="1106" t="n"/>
      <c r="BE344" s="1106" t="n"/>
      <c r="BF344" s="1106" t="n"/>
      <c r="BG344" s="1106" t="n"/>
      <c r="BH344" s="1106" t="n"/>
      <c r="BI344" s="1106" t="n"/>
      <c r="BJ344" s="1106" t="n"/>
      <c r="BK344" s="1106" t="n"/>
      <c r="BL344" s="1106" t="n"/>
      <c r="BM344" s="1106" t="n"/>
      <c r="BN344" s="1106" t="n"/>
      <c r="BO344" s="1106" t="n"/>
      <c r="BP344" s="1106" t="n"/>
      <c r="BQ344" s="1106" t="n"/>
      <c r="BR344" s="1106" t="n"/>
      <c r="BS344" s="1106" t="n"/>
      <c r="BT344" s="1106" t="n"/>
      <c r="BU344" s="1106" t="n"/>
      <c r="BV344" s="1106" t="n"/>
      <c r="BW344" s="1106" t="n"/>
      <c r="BX344" s="1106" t="n"/>
      <c r="BY344" s="1106" t="n"/>
      <c r="BZ344" s="1106" t="n"/>
      <c r="CA344" s="1106" t="n"/>
      <c r="CB344" s="1106" t="n"/>
      <c r="CC344" s="1106" t="n"/>
      <c r="CD344" s="1106" t="n"/>
      <c r="CE344" s="1106" t="n"/>
      <c r="CF344" s="1106" t="n"/>
      <c r="CG344" s="1106" t="n"/>
      <c r="CH344" s="1106" t="n"/>
      <c r="CI344" s="1106" t="n"/>
      <c r="CJ344" s="1106" t="n"/>
      <c r="CK344" s="1106" t="n"/>
      <c r="CL344" s="1106" t="n"/>
      <c r="CM344" s="1106" t="n"/>
      <c r="CN344" s="1106" t="n"/>
      <c r="CO344" s="1106" t="n"/>
      <c r="CP344" s="1106" t="n"/>
      <c r="CQ344" s="1106" t="n"/>
      <c r="CR344" s="1106" t="n"/>
      <c r="CS344" s="1106" t="n"/>
      <c r="CT344" s="1106" t="n"/>
      <c r="CU344" s="1106" t="n"/>
      <c r="CV344" s="1106" t="n"/>
      <c r="CW344" s="1106" t="n"/>
      <c r="CX344" s="1106" t="n"/>
      <c r="CY344" s="1106" t="n"/>
      <c r="CZ344" s="1106" t="n"/>
      <c r="DA344" s="1106" t="n"/>
      <c r="DB344" s="1106" t="n"/>
      <c r="DC344" s="1106" t="n"/>
      <c r="DD344" s="1106" t="n"/>
      <c r="DE344" s="1106" t="n"/>
      <c r="DF344" s="1106" t="n"/>
      <c r="DG344" s="1106" t="n"/>
      <c r="DH344" s="1106" t="n"/>
      <c r="DI344" s="1106" t="n"/>
    </row>
    <row r="345" ht="13.5" customHeight="1" s="1178">
      <c r="A345" s="1106" t="n"/>
      <c r="B345" s="1106" t="n"/>
      <c r="C345" s="1106" t="n"/>
      <c r="D345" s="1106" t="n"/>
      <c r="E345" s="1106" t="n"/>
      <c r="F345" s="1106" t="n"/>
      <c r="G345" s="144" t="n"/>
      <c r="H345" s="1106" t="n"/>
      <c r="I345" s="1106" t="n"/>
      <c r="J345" s="1106" t="n"/>
      <c r="K345" s="1106" t="n"/>
      <c r="L345" s="1106" t="n"/>
      <c r="M345" s="1106" t="n"/>
      <c r="N345" s="1106" t="n"/>
      <c r="O345" s="1106" t="n"/>
      <c r="P345" s="1106" t="n"/>
      <c r="Q345" s="1106" t="n"/>
      <c r="R345" s="1106" t="n"/>
      <c r="S345" s="1106" t="n"/>
      <c r="T345" s="230" t="n"/>
      <c r="U345" s="1106" t="n"/>
      <c r="V345" s="1106" t="n"/>
      <c r="W345" s="1106" t="n"/>
      <c r="X345" s="1106" t="n"/>
      <c r="Y345" s="1106" t="n"/>
      <c r="Z345" s="1106" t="n"/>
      <c r="AA345" s="144" t="n"/>
      <c r="AB345" s="1106" t="n"/>
      <c r="AC345" s="1106" t="n"/>
      <c r="AD345" s="1106" t="n"/>
      <c r="AE345" s="1106" t="n"/>
      <c r="AF345" s="1106" t="n"/>
      <c r="AG345" s="1106" t="n"/>
      <c r="AH345" s="144" t="n"/>
      <c r="AI345" s="1106" t="n"/>
      <c r="AJ345" s="1106" t="n"/>
      <c r="AK345" s="1106" t="n"/>
      <c r="AL345" s="1106" t="n"/>
      <c r="AM345" s="1106" t="n"/>
      <c r="AN345" s="1106" t="n"/>
      <c r="AO345" s="1106" t="n"/>
      <c r="AP345" s="1106" t="n"/>
      <c r="AQ345" s="1106" t="n"/>
      <c r="AR345" s="1106" t="n"/>
      <c r="AS345" s="1106" t="n"/>
      <c r="AT345" s="1106" t="n"/>
      <c r="AU345" s="1106" t="n"/>
      <c r="AV345" s="1106" t="n"/>
      <c r="AW345" s="1106" t="n"/>
      <c r="AX345" s="1106" t="n"/>
      <c r="AY345" s="1106" t="n"/>
      <c r="AZ345" s="144" t="n"/>
      <c r="BA345" s="1106" t="n"/>
      <c r="BB345" s="1106" t="n"/>
      <c r="BC345" s="1106" t="n"/>
      <c r="BD345" s="1106" t="n"/>
      <c r="BE345" s="1106" t="n"/>
      <c r="BF345" s="1106" t="n"/>
      <c r="BG345" s="1106" t="n"/>
      <c r="BH345" s="1106" t="n"/>
      <c r="BI345" s="1106" t="n"/>
      <c r="BJ345" s="1106" t="n"/>
      <c r="BK345" s="1106" t="n"/>
      <c r="BL345" s="1106" t="n"/>
      <c r="BM345" s="1106" t="n"/>
      <c r="BN345" s="1106" t="n"/>
      <c r="BO345" s="1106" t="n"/>
      <c r="BP345" s="1106" t="n"/>
      <c r="BQ345" s="1106" t="n"/>
      <c r="BR345" s="1106" t="n"/>
      <c r="BS345" s="1106" t="n"/>
      <c r="BT345" s="1106" t="n"/>
      <c r="BU345" s="1106" t="n"/>
      <c r="BV345" s="1106" t="n"/>
      <c r="BW345" s="1106" t="n"/>
      <c r="BX345" s="1106" t="n"/>
      <c r="BY345" s="1106" t="n"/>
      <c r="BZ345" s="1106" t="n"/>
      <c r="CA345" s="1106" t="n"/>
      <c r="CB345" s="1106" t="n"/>
      <c r="CC345" s="1106" t="n"/>
      <c r="CD345" s="1106" t="n"/>
      <c r="CE345" s="1106" t="n"/>
      <c r="CF345" s="1106" t="n"/>
      <c r="CG345" s="1106" t="n"/>
      <c r="CH345" s="1106" t="n"/>
      <c r="CI345" s="1106" t="n"/>
      <c r="CJ345" s="1106" t="n"/>
      <c r="CK345" s="1106" t="n"/>
      <c r="CL345" s="1106" t="n"/>
      <c r="CM345" s="1106" t="n"/>
      <c r="CN345" s="1106" t="n"/>
      <c r="CO345" s="1106" t="n"/>
      <c r="CP345" s="1106" t="n"/>
      <c r="CQ345" s="1106" t="n"/>
      <c r="CR345" s="1106" t="n"/>
      <c r="CS345" s="1106" t="n"/>
      <c r="CT345" s="1106" t="n"/>
      <c r="CU345" s="1106" t="n"/>
      <c r="CV345" s="1106" t="n"/>
      <c r="CW345" s="1106" t="n"/>
      <c r="CX345" s="1106" t="n"/>
      <c r="CY345" s="1106" t="n"/>
      <c r="CZ345" s="1106" t="n"/>
      <c r="DA345" s="1106" t="n"/>
      <c r="DB345" s="1106" t="n"/>
      <c r="DC345" s="1106" t="n"/>
      <c r="DD345" s="1106" t="n"/>
      <c r="DE345" s="1106" t="n"/>
      <c r="DF345" s="1106" t="n"/>
      <c r="DG345" s="1106" t="n"/>
      <c r="DH345" s="1106" t="n"/>
      <c r="DI345" s="1106" t="n"/>
    </row>
    <row r="346" ht="13.5" customHeight="1" s="1178">
      <c r="A346" s="1106" t="n"/>
      <c r="B346" s="1106" t="n"/>
      <c r="C346" s="1106" t="n"/>
      <c r="D346" s="1106" t="n"/>
      <c r="E346" s="1106" t="n"/>
      <c r="F346" s="1106" t="n"/>
      <c r="G346" s="144" t="n"/>
      <c r="H346" s="1106" t="n"/>
      <c r="I346" s="1106" t="n"/>
      <c r="J346" s="1106" t="n"/>
      <c r="K346" s="1106" t="n"/>
      <c r="L346" s="1106" t="n"/>
      <c r="M346" s="1106" t="n"/>
      <c r="N346" s="1106" t="n"/>
      <c r="O346" s="1106" t="n"/>
      <c r="P346" s="1106" t="n"/>
      <c r="Q346" s="1106" t="n"/>
      <c r="R346" s="1106" t="n"/>
      <c r="S346" s="1106" t="n"/>
      <c r="T346" s="230" t="n"/>
      <c r="U346" s="1106" t="n"/>
      <c r="V346" s="1106" t="n"/>
      <c r="W346" s="1106" t="n"/>
      <c r="X346" s="1106" t="n"/>
      <c r="Y346" s="1106" t="n"/>
      <c r="Z346" s="1106" t="n"/>
      <c r="AA346" s="144" t="n"/>
      <c r="AB346" s="1106" t="n"/>
      <c r="AC346" s="1106" t="n"/>
      <c r="AD346" s="1106" t="n"/>
      <c r="AE346" s="1106" t="n"/>
      <c r="AF346" s="1106" t="n"/>
      <c r="AG346" s="1106" t="n"/>
      <c r="AH346" s="144" t="n"/>
      <c r="AI346" s="1106" t="n"/>
      <c r="AJ346" s="1106" t="n"/>
      <c r="AK346" s="1106" t="n"/>
      <c r="AL346" s="1106" t="n"/>
      <c r="AM346" s="1106" t="n"/>
      <c r="AN346" s="1106" t="n"/>
      <c r="AO346" s="1106" t="n"/>
      <c r="AP346" s="1106" t="n"/>
      <c r="AQ346" s="1106" t="n"/>
      <c r="AR346" s="1106" t="n"/>
      <c r="AS346" s="1106" t="n"/>
      <c r="AT346" s="1106" t="n"/>
      <c r="AU346" s="1106" t="n"/>
      <c r="AV346" s="1106" t="n"/>
      <c r="AW346" s="1106" t="n"/>
      <c r="AX346" s="1106" t="n"/>
      <c r="AY346" s="1106" t="n"/>
      <c r="AZ346" s="144" t="n"/>
      <c r="BA346" s="1106" t="n"/>
      <c r="BB346" s="1106" t="n"/>
      <c r="BC346" s="1106" t="n"/>
      <c r="BD346" s="1106" t="n"/>
      <c r="BE346" s="1106" t="n"/>
      <c r="BF346" s="1106" t="n"/>
      <c r="BG346" s="1106" t="n"/>
      <c r="BH346" s="1106" t="n"/>
      <c r="BI346" s="1106" t="n"/>
      <c r="BJ346" s="1106" t="n"/>
      <c r="BK346" s="1106" t="n"/>
      <c r="BL346" s="1106" t="n"/>
      <c r="BM346" s="1106" t="n"/>
      <c r="BN346" s="1106" t="n"/>
      <c r="BO346" s="1106" t="n"/>
      <c r="BP346" s="1106" t="n"/>
      <c r="BQ346" s="1106" t="n"/>
      <c r="BR346" s="1106" t="n"/>
      <c r="BS346" s="1106" t="n"/>
      <c r="BT346" s="1106" t="n"/>
      <c r="BU346" s="1106" t="n"/>
      <c r="BV346" s="1106" t="n"/>
      <c r="BW346" s="1106" t="n"/>
      <c r="BX346" s="1106" t="n"/>
      <c r="BY346" s="1106" t="n"/>
      <c r="BZ346" s="1106" t="n"/>
      <c r="CA346" s="1106" t="n"/>
      <c r="CB346" s="1106" t="n"/>
      <c r="CC346" s="1106" t="n"/>
      <c r="CD346" s="1106" t="n"/>
      <c r="CE346" s="1106" t="n"/>
      <c r="CF346" s="1106" t="n"/>
      <c r="CG346" s="1106" t="n"/>
      <c r="CH346" s="1106" t="n"/>
      <c r="CI346" s="1106" t="n"/>
      <c r="CJ346" s="1106" t="n"/>
      <c r="CK346" s="1106" t="n"/>
      <c r="CL346" s="1106" t="n"/>
      <c r="CM346" s="1106" t="n"/>
      <c r="CN346" s="1106" t="n"/>
      <c r="CO346" s="1106" t="n"/>
      <c r="CP346" s="1106" t="n"/>
      <c r="CQ346" s="1106" t="n"/>
      <c r="CR346" s="1106" t="n"/>
      <c r="CS346" s="1106" t="n"/>
      <c r="CT346" s="1106" t="n"/>
      <c r="CU346" s="1106" t="n"/>
      <c r="CV346" s="1106" t="n"/>
      <c r="CW346" s="1106" t="n"/>
      <c r="CX346" s="1106" t="n"/>
      <c r="CY346" s="1106" t="n"/>
      <c r="CZ346" s="1106" t="n"/>
      <c r="DA346" s="1106" t="n"/>
      <c r="DB346" s="1106" t="n"/>
      <c r="DC346" s="1106" t="n"/>
      <c r="DD346" s="1106" t="n"/>
      <c r="DE346" s="1106" t="n"/>
      <c r="DF346" s="1106" t="n"/>
      <c r="DG346" s="1106" t="n"/>
      <c r="DH346" s="1106" t="n"/>
      <c r="DI346" s="1106" t="n"/>
    </row>
    <row r="347" ht="13.5" customHeight="1" s="1178">
      <c r="A347" s="1106" t="n"/>
      <c r="B347" s="1106" t="n"/>
      <c r="C347" s="1106" t="n"/>
      <c r="D347" s="1106" t="n"/>
      <c r="E347" s="1106" t="n"/>
      <c r="F347" s="1106" t="n"/>
      <c r="G347" s="144" t="n"/>
      <c r="H347" s="1106" t="n"/>
      <c r="I347" s="1106" t="n"/>
      <c r="J347" s="1106" t="n"/>
      <c r="K347" s="1106" t="n"/>
      <c r="L347" s="1106" t="n"/>
      <c r="M347" s="1106" t="n"/>
      <c r="N347" s="1106" t="n"/>
      <c r="O347" s="1106" t="n"/>
      <c r="P347" s="1106" t="n"/>
      <c r="Q347" s="1106" t="n"/>
      <c r="R347" s="1106" t="n"/>
      <c r="S347" s="1106" t="n"/>
      <c r="T347" s="230" t="n"/>
      <c r="U347" s="1106" t="n"/>
      <c r="V347" s="1106" t="n"/>
      <c r="W347" s="1106" t="n"/>
      <c r="X347" s="1106" t="n"/>
      <c r="Y347" s="1106" t="n"/>
      <c r="Z347" s="1106" t="n"/>
      <c r="AA347" s="144" t="n"/>
      <c r="AB347" s="1106" t="n"/>
      <c r="AC347" s="1106" t="n"/>
      <c r="AD347" s="1106" t="n"/>
      <c r="AE347" s="1106" t="n"/>
      <c r="AF347" s="1106" t="n"/>
      <c r="AG347" s="1106" t="n"/>
      <c r="AH347" s="144" t="n"/>
      <c r="AI347" s="1106" t="n"/>
      <c r="AJ347" s="1106" t="n"/>
      <c r="AK347" s="1106" t="n"/>
      <c r="AL347" s="1106" t="n"/>
      <c r="AM347" s="1106" t="n"/>
      <c r="AN347" s="1106" t="n"/>
      <c r="AO347" s="1106" t="n"/>
      <c r="AP347" s="1106" t="n"/>
      <c r="AQ347" s="1106" t="n"/>
      <c r="AR347" s="1106" t="n"/>
      <c r="AS347" s="1106" t="n"/>
      <c r="AT347" s="1106" t="n"/>
      <c r="AU347" s="1106" t="n"/>
      <c r="AV347" s="1106" t="n"/>
      <c r="AW347" s="1106" t="n"/>
      <c r="AX347" s="1106" t="n"/>
      <c r="AY347" s="1106" t="n"/>
      <c r="AZ347" s="144" t="n"/>
      <c r="BA347" s="1106" t="n"/>
      <c r="BB347" s="1106" t="n"/>
      <c r="BC347" s="1106" t="n"/>
      <c r="BD347" s="1106" t="n"/>
      <c r="BE347" s="1106" t="n"/>
      <c r="BF347" s="1106" t="n"/>
      <c r="BG347" s="1106" t="n"/>
      <c r="BH347" s="1106" t="n"/>
      <c r="BI347" s="1106" t="n"/>
      <c r="BJ347" s="1106" t="n"/>
      <c r="BK347" s="1106" t="n"/>
      <c r="BL347" s="1106" t="n"/>
      <c r="BM347" s="1106" t="n"/>
      <c r="BN347" s="1106" t="n"/>
      <c r="BO347" s="1106" t="n"/>
      <c r="BP347" s="1106" t="n"/>
      <c r="BQ347" s="1106" t="n"/>
      <c r="BR347" s="1106" t="n"/>
      <c r="BS347" s="1106" t="n"/>
      <c r="BT347" s="1106" t="n"/>
      <c r="BU347" s="1106" t="n"/>
      <c r="BV347" s="1106" t="n"/>
      <c r="BW347" s="1106" t="n"/>
      <c r="BX347" s="1106" t="n"/>
      <c r="BY347" s="1106" t="n"/>
      <c r="BZ347" s="1106" t="n"/>
      <c r="CA347" s="1106" t="n"/>
      <c r="CB347" s="1106" t="n"/>
      <c r="CC347" s="1106" t="n"/>
      <c r="CD347" s="1106" t="n"/>
      <c r="CE347" s="1106" t="n"/>
      <c r="CF347" s="1106" t="n"/>
      <c r="CG347" s="1106" t="n"/>
      <c r="CH347" s="1106" t="n"/>
      <c r="CI347" s="1106" t="n"/>
      <c r="CJ347" s="1106" t="n"/>
      <c r="CK347" s="1106" t="n"/>
      <c r="CL347" s="1106" t="n"/>
      <c r="CM347" s="1106" t="n"/>
      <c r="CN347" s="1106" t="n"/>
      <c r="CO347" s="1106" t="n"/>
      <c r="CP347" s="1106" t="n"/>
      <c r="CQ347" s="1106" t="n"/>
      <c r="CR347" s="1106" t="n"/>
      <c r="CS347" s="1106" t="n"/>
      <c r="CT347" s="1106" t="n"/>
      <c r="CU347" s="1106" t="n"/>
      <c r="CV347" s="1106" t="n"/>
      <c r="CW347" s="1106" t="n"/>
      <c r="CX347" s="1106" t="n"/>
      <c r="CY347" s="1106" t="n"/>
      <c r="CZ347" s="1106" t="n"/>
      <c r="DA347" s="1106" t="n"/>
      <c r="DB347" s="1106" t="n"/>
      <c r="DC347" s="1106" t="n"/>
      <c r="DD347" s="1106" t="n"/>
      <c r="DE347" s="1106" t="n"/>
      <c r="DF347" s="1106" t="n"/>
      <c r="DG347" s="1106" t="n"/>
      <c r="DH347" s="1106" t="n"/>
      <c r="DI347" s="1106" t="n"/>
    </row>
    <row r="348" ht="13.5" customHeight="1" s="1178">
      <c r="A348" s="1106" t="n"/>
      <c r="B348" s="1106" t="n"/>
      <c r="C348" s="1106" t="n"/>
      <c r="D348" s="1106" t="n"/>
      <c r="E348" s="1106" t="n"/>
      <c r="F348" s="1106" t="n"/>
      <c r="G348" s="144" t="n"/>
      <c r="H348" s="1106" t="n"/>
      <c r="I348" s="1106" t="n"/>
      <c r="J348" s="1106" t="n"/>
      <c r="K348" s="1106" t="n"/>
      <c r="L348" s="1106" t="n"/>
      <c r="M348" s="1106" t="n"/>
      <c r="N348" s="1106" t="n"/>
      <c r="O348" s="1106" t="n"/>
      <c r="P348" s="1106" t="n"/>
      <c r="Q348" s="1106" t="n"/>
      <c r="R348" s="1106" t="n"/>
      <c r="S348" s="1106" t="n"/>
      <c r="T348" s="230" t="n"/>
      <c r="U348" s="1106" t="n"/>
      <c r="V348" s="1106" t="n"/>
      <c r="W348" s="1106" t="n"/>
      <c r="X348" s="1106" t="n"/>
      <c r="Y348" s="1106" t="n"/>
      <c r="Z348" s="1106" t="n"/>
      <c r="AA348" s="144" t="n"/>
      <c r="AB348" s="1106" t="n"/>
      <c r="AC348" s="1106" t="n"/>
      <c r="AD348" s="1106" t="n"/>
      <c r="AE348" s="1106" t="n"/>
      <c r="AF348" s="1106" t="n"/>
      <c r="AG348" s="1106" t="n"/>
      <c r="AH348" s="144" t="n"/>
      <c r="AI348" s="1106" t="n"/>
      <c r="AJ348" s="1106" t="n"/>
      <c r="AK348" s="1106" t="n"/>
      <c r="AL348" s="1106" t="n"/>
      <c r="AM348" s="1106" t="n"/>
      <c r="AN348" s="1106" t="n"/>
      <c r="AO348" s="1106" t="n"/>
      <c r="AP348" s="1106" t="n"/>
      <c r="AQ348" s="1106" t="n"/>
      <c r="AR348" s="1106" t="n"/>
      <c r="AS348" s="1106" t="n"/>
      <c r="AT348" s="1106" t="n"/>
      <c r="AU348" s="1106" t="n"/>
      <c r="AV348" s="1106" t="n"/>
      <c r="AW348" s="1106" t="n"/>
      <c r="AX348" s="1106" t="n"/>
      <c r="AY348" s="1106" t="n"/>
      <c r="AZ348" s="144" t="n"/>
      <c r="BA348" s="1106" t="n"/>
      <c r="BB348" s="1106" t="n"/>
      <c r="BC348" s="1106" t="n"/>
      <c r="BD348" s="1106" t="n"/>
      <c r="BE348" s="1106" t="n"/>
      <c r="BF348" s="1106" t="n"/>
      <c r="BG348" s="1106" t="n"/>
      <c r="BH348" s="1106" t="n"/>
      <c r="BI348" s="1106" t="n"/>
      <c r="BJ348" s="1106" t="n"/>
      <c r="BK348" s="1106" t="n"/>
      <c r="BL348" s="1106" t="n"/>
      <c r="BM348" s="1106" t="n"/>
      <c r="BN348" s="1106" t="n"/>
      <c r="BO348" s="1106" t="n"/>
      <c r="BP348" s="1106" t="n"/>
      <c r="BQ348" s="1106" t="n"/>
      <c r="BR348" s="1106" t="n"/>
      <c r="BS348" s="1106" t="n"/>
      <c r="BT348" s="1106" t="n"/>
      <c r="BU348" s="1106" t="n"/>
      <c r="BV348" s="1106" t="n"/>
      <c r="BW348" s="1106" t="n"/>
      <c r="BX348" s="1106" t="n"/>
      <c r="BY348" s="1106" t="n"/>
      <c r="BZ348" s="1106" t="n"/>
      <c r="CA348" s="1106" t="n"/>
      <c r="CB348" s="1106" t="n"/>
      <c r="CC348" s="1106" t="n"/>
      <c r="CD348" s="1106" t="n"/>
      <c r="CE348" s="1106" t="n"/>
      <c r="CF348" s="1106" t="n"/>
      <c r="CG348" s="1106" t="n"/>
      <c r="CH348" s="1106" t="n"/>
      <c r="CI348" s="1106" t="n"/>
      <c r="CJ348" s="1106" t="n"/>
      <c r="CK348" s="1106" t="n"/>
      <c r="CL348" s="1106" t="n"/>
      <c r="CM348" s="1106" t="n"/>
      <c r="CN348" s="1106" t="n"/>
      <c r="CO348" s="1106" t="n"/>
      <c r="CP348" s="1106" t="n"/>
      <c r="CQ348" s="1106" t="n"/>
      <c r="CR348" s="1106" t="n"/>
      <c r="CS348" s="1106" t="n"/>
      <c r="CT348" s="1106" t="n"/>
      <c r="CU348" s="1106" t="n"/>
      <c r="CV348" s="1106" t="n"/>
      <c r="CW348" s="1106" t="n"/>
      <c r="CX348" s="1106" t="n"/>
      <c r="CY348" s="1106" t="n"/>
      <c r="CZ348" s="1106" t="n"/>
      <c r="DA348" s="1106" t="n"/>
      <c r="DB348" s="1106" t="n"/>
      <c r="DC348" s="1106" t="n"/>
      <c r="DD348" s="1106" t="n"/>
      <c r="DE348" s="1106" t="n"/>
      <c r="DF348" s="1106" t="n"/>
      <c r="DG348" s="1106" t="n"/>
      <c r="DH348" s="1106" t="n"/>
      <c r="DI348" s="1106" t="n"/>
    </row>
  </sheetData>
  <mergeCells count="104">
    <mergeCell ref="BS1:CI2"/>
    <mergeCell ref="A64:B64"/>
    <mergeCell ref="A51:B51"/>
    <mergeCell ref="AR35:AU35"/>
    <mergeCell ref="H41:L41"/>
    <mergeCell ref="AI34:AY34"/>
    <mergeCell ref="A54:B54"/>
    <mergeCell ref="A41:B41"/>
    <mergeCell ref="A56:B56"/>
    <mergeCell ref="AR59:AU59"/>
    <mergeCell ref="AD40:AE40"/>
    <mergeCell ref="AV35:AY35"/>
    <mergeCell ref="AI35:AI36"/>
    <mergeCell ref="H11:L11"/>
    <mergeCell ref="CK3:CS3"/>
    <mergeCell ref="AI6:AQ7"/>
    <mergeCell ref="A33:B33"/>
    <mergeCell ref="N38:O38"/>
    <mergeCell ref="A42:B42"/>
    <mergeCell ref="J39:L39"/>
    <mergeCell ref="A53:B53"/>
    <mergeCell ref="A35:B35"/>
    <mergeCell ref="A62:B62"/>
    <mergeCell ref="BN5:BQ5"/>
    <mergeCell ref="CF28:CI28"/>
    <mergeCell ref="A28:B28"/>
    <mergeCell ref="BA4:BQ4"/>
    <mergeCell ref="A39:B39"/>
    <mergeCell ref="A48:B48"/>
    <mergeCell ref="N4:R4"/>
    <mergeCell ref="AI59:AI60"/>
    <mergeCell ref="A30:B30"/>
    <mergeCell ref="A66:C66"/>
    <mergeCell ref="A59:B59"/>
    <mergeCell ref="BS27:BV27"/>
    <mergeCell ref="A45:B45"/>
    <mergeCell ref="AB41:AC41"/>
    <mergeCell ref="A61:B61"/>
    <mergeCell ref="C28:F28"/>
    <mergeCell ref="BT28:BW28"/>
    <mergeCell ref="A46:B46"/>
    <mergeCell ref="A37:B37"/>
    <mergeCell ref="AB1:AG2"/>
    <mergeCell ref="A21:A22"/>
    <mergeCell ref="AN35:AQ35"/>
    <mergeCell ref="A23:A24"/>
    <mergeCell ref="M23:M24"/>
    <mergeCell ref="BB5:BE5"/>
    <mergeCell ref="A52:B52"/>
    <mergeCell ref="CB28:CE28"/>
    <mergeCell ref="B80:C80"/>
    <mergeCell ref="A63:B63"/>
    <mergeCell ref="A1:F3"/>
    <mergeCell ref="E66:F66"/>
    <mergeCell ref="AN59:AQ59"/>
    <mergeCell ref="BM30:BQ30"/>
    <mergeCell ref="AB42:AC42"/>
    <mergeCell ref="A34:B34"/>
    <mergeCell ref="A49:B49"/>
    <mergeCell ref="AI82:AV82"/>
    <mergeCell ref="N47:R47"/>
    <mergeCell ref="A36:B36"/>
    <mergeCell ref="U1:Z2"/>
    <mergeCell ref="A26:F26"/>
    <mergeCell ref="H4:L4"/>
    <mergeCell ref="AB40:AC40"/>
    <mergeCell ref="K29:L29"/>
    <mergeCell ref="F21:F22"/>
    <mergeCell ref="BJ5:BM5"/>
    <mergeCell ref="BA1:BQ2"/>
    <mergeCell ref="A55:B55"/>
    <mergeCell ref="H45:L45"/>
    <mergeCell ref="A57:B57"/>
    <mergeCell ref="A32:B32"/>
    <mergeCell ref="A38:B38"/>
    <mergeCell ref="A43:B43"/>
    <mergeCell ref="A40:B40"/>
    <mergeCell ref="A60:B60"/>
    <mergeCell ref="AJ35:AM35"/>
    <mergeCell ref="AI4:AY5"/>
    <mergeCell ref="BF5:BI5"/>
    <mergeCell ref="AJ59:AM59"/>
    <mergeCell ref="A4:F4"/>
    <mergeCell ref="AU83:AV83"/>
    <mergeCell ref="AV59:AY59"/>
    <mergeCell ref="A50:B50"/>
    <mergeCell ref="N39:R39"/>
    <mergeCell ref="BA5:BA6"/>
    <mergeCell ref="BX28:CA28"/>
    <mergeCell ref="AD42:AE42"/>
    <mergeCell ref="A47:B47"/>
    <mergeCell ref="H1:R2"/>
    <mergeCell ref="AD41:AE41"/>
    <mergeCell ref="AI1:AY2"/>
    <mergeCell ref="N31:R31"/>
    <mergeCell ref="AI31:AY33"/>
    <mergeCell ref="A29:B29"/>
    <mergeCell ref="AI58:AY58"/>
    <mergeCell ref="A44:B44"/>
    <mergeCell ref="H23:L23"/>
    <mergeCell ref="T18:T19"/>
    <mergeCell ref="A31:B31"/>
    <mergeCell ref="A58:B58"/>
    <mergeCell ref="BS28:BS29"/>
  </mergeCells>
  <conditionalFormatting sqref="G4">
    <cfRule type="cellIs" priority="1" operator="equal" dxfId="13">
      <formula>"""价格打错"""</formula>
    </cfRule>
  </conditionalFormatting>
  <conditionalFormatting sqref="AG11">
    <cfRule type="cellIs" priority="12" operator="equal" dxfId="12" stopIfTrue="1">
      <formula>"正确"</formula>
    </cfRule>
    <cfRule type="cellIs" priority="14" operator="equal" dxfId="11" stopIfTrue="1">
      <formula>"未粘报表"</formula>
    </cfRule>
  </conditionalFormatting>
  <conditionalFormatting sqref="AH11">
    <cfRule type="cellIs" priority="5" operator="equal" dxfId="3" stopIfTrue="1">
      <formula>"未粘报表"</formula>
    </cfRule>
    <cfRule type="cellIs" priority="10" operator="equal" dxfId="3" stopIfTrue="1">
      <formula>"现金错误"</formula>
    </cfRule>
    <cfRule type="cellIs" priority="11" operator="equal" dxfId="2" stopIfTrue="1">
      <formula>"现金正确"</formula>
    </cfRule>
  </conditionalFormatting>
  <conditionalFormatting sqref="AG13">
    <cfRule type="cellIs" priority="4" operator="equal" dxfId="3" stopIfTrue="1">
      <formula>"未粘报表"</formula>
    </cfRule>
    <cfRule type="cellIs" priority="8" operator="equal" dxfId="3" stopIfTrue="1">
      <formula>"成本错误"</formula>
    </cfRule>
    <cfRule type="cellIs" priority="9" operator="equal" dxfId="2" stopIfTrue="1">
      <formula>"成本正确"</formula>
    </cfRule>
  </conditionalFormatting>
  <conditionalFormatting sqref="AH13">
    <cfRule type="cellIs" priority="3" operator="equal" dxfId="3" stopIfTrue="1">
      <formula>"未粘报表"</formula>
    </cfRule>
    <cfRule type="cellIs" priority="6" operator="equal" dxfId="3" stopIfTrue="1">
      <formula>"分红错误"</formula>
    </cfRule>
    <cfRule type="cellIs" priority="7" operator="equal" dxfId="2" stopIfTrue="1">
      <formula>"分红正确"</formula>
    </cfRule>
  </conditionalFormatting>
  <conditionalFormatting sqref="K18">
    <cfRule type="cellIs" priority="15" operator="lessThan" dxfId="0" stopIfTrue="1">
      <formula>$J$17</formula>
    </cfRule>
  </conditionalFormatting>
  <conditionalFormatting sqref="K43">
    <cfRule type="cellIs" priority="16" operator="lessThan" dxfId="0" stopIfTrue="1">
      <formula>$I$43</formula>
    </cfRule>
  </conditionalFormatting>
  <dataValidations count="2">
    <dataValidation sqref="K43" showDropDown="0" showInputMessage="1" showErrorMessage="1" allowBlank="1" error="请输入正确" type="whole">
      <formula1>I43</formula1>
      <formula2>10000000000</formula2>
    </dataValidation>
    <dataValidation sqref="R45" showDropDown="0" showInputMessage="1" showErrorMessage="1" allowBlank="1" error="请输入正确" type="decimal">
      <formula1>1</formula1>
      <formula2>2</formula2>
    </dataValidation>
  </dataValidations>
  <pageMargins left="0.698611111111111" right="0.698611111111111" top="0.75" bottom="0.75" header="0.3" footer="0.3"/>
  <pageSetup orientation="portrait" paperSize="9" firstPageNumber="4294963191" useFirstPageNumber="1"/>
  <legacyDrawing xmlns:r="http://schemas.openxmlformats.org/officeDocument/2006/relationships" r:id="anysvml"/>
</worksheet>
</file>

<file path=xl/worksheets/sheet9.xml><?xml version="1.0" encoding="utf-8"?>
<worksheet xmlns="http://schemas.openxmlformats.org/spreadsheetml/2006/main">
  <sheetPr codeName="Sheet38">
    <outlinePr summaryBelow="1" summaryRight="1"/>
    <pageSetUpPr/>
  </sheetPr>
  <dimension ref="A1:DI348"/>
  <sheetViews>
    <sheetView showGridLines="0" topLeftCell="U19" zoomScale="85" zoomScaleNormal="85" workbookViewId="0">
      <selection activeCell="V36" sqref="V36:Y39"/>
    </sheetView>
  </sheetViews>
  <sheetFormatPr baseColWidth="8" defaultColWidth="9" defaultRowHeight="13.5" customHeight="1"/>
  <cols>
    <col width="17.26953125" customWidth="1" style="141" min="1" max="1"/>
    <col width="10" customWidth="1" style="141" min="2" max="3"/>
    <col width="13.90625" customWidth="1" style="141" min="4" max="4"/>
    <col width="14.6328125" customWidth="1" style="141" min="5" max="6"/>
    <col width="11.7265625" customWidth="1" style="142" min="7" max="7"/>
    <col width="12.36328125" customWidth="1" style="141" min="8" max="8"/>
    <col width="10" customWidth="1" style="141" min="9" max="10"/>
    <col width="10.08984375" customWidth="1" style="141" min="11" max="11"/>
    <col width="10" customWidth="1" style="141" min="12" max="12"/>
    <col width="11" customWidth="1" style="141" min="13" max="13"/>
    <col width="14.6328125" customWidth="1" style="141" min="14" max="16"/>
    <col width="14.7265625" customWidth="1" style="141" min="17" max="17"/>
    <col width="14.6328125" customWidth="1" style="141" min="18" max="19"/>
    <col width="12.90625" customWidth="1" style="143" min="20" max="20"/>
    <col width="14.6328125" customWidth="1" style="141" min="21" max="21"/>
    <col width="9.6328125" customWidth="1" style="141" min="22" max="26"/>
    <col width="11" customWidth="1" style="142" min="27" max="27"/>
    <col width="14.6328125" customWidth="1" style="141" min="28" max="28"/>
    <col width="10" customWidth="1" style="141" min="29" max="29"/>
    <col width="9.6328125" customWidth="1" style="141" min="30" max="33"/>
    <col width="11" customWidth="1" style="142" min="34" max="34"/>
    <col width="8.90625" customWidth="1" style="141" min="35" max="35"/>
    <col width="13.26953125" customWidth="1" style="141" min="36" max="39"/>
    <col width="10.6328125" customWidth="1" style="141" min="40" max="40"/>
    <col width="13.26953125" customWidth="1" style="141" min="41" max="41"/>
    <col width="14.36328125" customWidth="1" style="141" min="42" max="42"/>
    <col width="10.6328125" customWidth="1" style="141" min="43" max="49"/>
    <col width="15.26953125" customWidth="1" style="141" min="50" max="50"/>
    <col width="10.6328125" customWidth="1" style="141" min="51" max="51"/>
    <col width="11" customWidth="1" style="142" min="52" max="52"/>
    <col width="12.36328125" customWidth="1" style="141" min="53" max="53"/>
    <col width="11.26953125" customWidth="1" style="141" min="54" max="57"/>
    <col width="12.36328125" customWidth="1" style="141" min="58" max="58"/>
    <col width="10" customWidth="1" style="141" min="59" max="59"/>
    <col width="9.6328125" customWidth="1" style="141" min="60" max="69"/>
    <col width="11" customWidth="1" style="141" min="70" max="70"/>
    <col width="9" customWidth="1" style="141" min="71" max="71"/>
    <col width="9.6328125" customWidth="1" style="141" min="72" max="74"/>
    <col width="10" customWidth="1" style="141" min="75" max="75"/>
    <col width="9.6328125" customWidth="1" style="141" min="76" max="76"/>
    <col width="10" customWidth="1" style="141" min="77" max="77"/>
    <col width="11.36328125" customWidth="1" style="141" min="78" max="78"/>
    <col width="9.6328125" customWidth="1" style="141" min="79" max="83"/>
    <col width="13.7265625" customWidth="1" style="141" min="84" max="84"/>
    <col width="9.6328125" customWidth="1" style="141" min="85" max="87"/>
    <col width="11" customWidth="1" style="141" min="88" max="88"/>
    <col width="9" customWidth="1" style="141" min="89" max="16384"/>
  </cols>
  <sheetData>
    <row r="1" ht="16" customHeight="1" s="1178">
      <c r="A1" s="1232" t="inlineStr">
        <is>
          <t>企业状况总揽</t>
        </is>
      </c>
      <c r="B1" s="1210" t="n"/>
      <c r="C1" s="1210" t="n"/>
      <c r="D1" s="1210" t="n"/>
      <c r="E1" s="1210" t="n"/>
      <c r="F1" s="1210" t="n"/>
      <c r="G1" s="144" t="n"/>
      <c r="H1" s="1078" t="inlineStr">
        <is>
          <t xml:space="preserve">      决策部分</t>
        </is>
      </c>
      <c r="S1" s="144" t="n"/>
      <c r="T1" s="230" t="n"/>
      <c r="U1" s="1078" t="inlineStr">
        <is>
          <t>市场信息</t>
        </is>
      </c>
      <c r="AA1" s="144" t="n"/>
      <c r="AB1" s="1077" t="inlineStr">
        <is>
          <t>成本利润分析</t>
        </is>
      </c>
      <c r="AC1" s="1210" t="n"/>
      <c r="AD1" s="1210" t="n"/>
      <c r="AE1" s="1210" t="n"/>
      <c r="AF1" s="1210" t="n"/>
      <c r="AG1" s="1210" t="n"/>
      <c r="AH1" s="144" t="n"/>
      <c r="AI1" s="1078" t="inlineStr">
        <is>
          <t>报表摘抄</t>
        </is>
      </c>
      <c r="AZ1" s="144" t="n"/>
      <c r="BA1" s="1078" t="inlineStr">
        <is>
          <t>对手市场分析</t>
        </is>
      </c>
      <c r="BR1" s="1106" t="n"/>
      <c r="BS1" s="1078" t="inlineStr">
        <is>
          <t>分值计算</t>
        </is>
      </c>
      <c r="CJ1" s="1106" t="n"/>
      <c r="CK1" s="1106" t="n"/>
      <c r="CL1" s="1106" t="n"/>
      <c r="CM1" s="1106" t="n"/>
      <c r="CN1" s="1106" t="n"/>
      <c r="CO1" s="1106" t="n"/>
      <c r="CP1" s="1106" t="n"/>
      <c r="CQ1" s="1106" t="n"/>
      <c r="CR1" s="1106" t="n"/>
      <c r="CS1" s="1106" t="n"/>
      <c r="CT1" s="1106" t="n"/>
      <c r="CU1" s="1106" t="n"/>
      <c r="CV1" s="1106" t="n"/>
      <c r="CW1" s="1106" t="n"/>
      <c r="CX1" s="1106" t="n"/>
      <c r="CY1" s="1106" t="n"/>
      <c r="CZ1" s="1106" t="n"/>
      <c r="DA1" s="1106" t="n"/>
      <c r="DB1" s="1106" t="n"/>
      <c r="DC1" s="1106" t="n"/>
      <c r="DD1" s="1106" t="n"/>
      <c r="DE1" s="1106" t="n"/>
      <c r="DF1" s="1106" t="n"/>
    </row>
    <row r="2" ht="16" customHeight="1" s="1178">
      <c r="A2" s="1228" t="n"/>
      <c r="G2" s="144" t="n"/>
      <c r="S2" s="144" t="n"/>
      <c r="T2" s="230" t="n"/>
      <c r="AA2" s="144" t="n"/>
      <c r="AH2" s="144" t="n"/>
      <c r="AZ2" s="144" t="n"/>
      <c r="BR2" s="1106" t="n"/>
      <c r="CJ2" s="1106" t="n"/>
      <c r="CK2" s="1106" t="n"/>
      <c r="CL2" s="1106" t="n"/>
      <c r="CM2" s="1106" t="n"/>
      <c r="CN2" s="1106" t="n"/>
      <c r="CO2" s="1106" t="n"/>
      <c r="CP2" s="1106" t="n"/>
      <c r="CQ2" s="1106" t="n"/>
      <c r="CR2" s="1106" t="n"/>
      <c r="CS2" s="1106" t="n"/>
      <c r="CT2" s="1106" t="n"/>
      <c r="CU2" s="1106" t="n"/>
      <c r="CV2" s="1106" t="n"/>
      <c r="CW2" s="1106" t="n"/>
      <c r="CX2" s="1106" t="n"/>
      <c r="CY2" s="1106" t="n"/>
      <c r="CZ2" s="1106" t="n"/>
      <c r="DA2" s="1106" t="n"/>
      <c r="DB2" s="1106" t="n"/>
      <c r="DC2" s="1106" t="n"/>
      <c r="DD2" s="1106" t="n"/>
      <c r="DE2" s="1106" t="n"/>
      <c r="DF2" s="1106" t="n"/>
      <c r="DG2" s="1106" t="n"/>
      <c r="DH2" s="1106" t="n"/>
      <c r="DI2" s="1106" t="n"/>
    </row>
    <row r="3" ht="16" customFormat="1" customHeight="1" s="140">
      <c r="A3" s="1222" t="n"/>
      <c r="B3" s="1211" t="n"/>
      <c r="C3" s="1211" t="n"/>
      <c r="D3" s="1211" t="n"/>
      <c r="E3" s="1211" t="n"/>
      <c r="F3" s="1211" t="n"/>
      <c r="G3" s="144" t="n"/>
      <c r="H3" s="1101" t="n"/>
      <c r="I3" s="1101" t="n"/>
      <c r="J3" s="1101" t="n"/>
      <c r="K3" s="1101" t="n"/>
      <c r="L3" s="1101" t="n"/>
      <c r="M3" s="178" t="n"/>
      <c r="N3" s="1101" t="n"/>
      <c r="O3" s="1101" t="n"/>
      <c r="P3" s="1101" t="n"/>
      <c r="Q3" s="1101" t="n"/>
      <c r="R3" s="1101" t="n"/>
      <c r="S3" s="1101" t="n"/>
      <c r="T3" s="230" t="n"/>
      <c r="U3" s="1101" t="n"/>
      <c r="V3" s="1101" t="n"/>
      <c r="W3" s="1101" t="n"/>
      <c r="X3" s="1101" t="n"/>
      <c r="Y3" s="1101" t="n"/>
      <c r="Z3" s="1101" t="n"/>
      <c r="AA3" s="144" t="n"/>
      <c r="AB3" s="257" t="n"/>
      <c r="AC3" s="257" t="n"/>
      <c r="AD3" s="257" t="n"/>
      <c r="AE3" s="257" t="n"/>
      <c r="AF3" s="257" t="n"/>
      <c r="AG3" s="257" t="n"/>
      <c r="AH3" s="144" t="n"/>
      <c r="AI3" s="1101" t="n"/>
      <c r="AJ3" s="1101" t="n"/>
      <c r="AK3" s="1101" t="n"/>
      <c r="AL3" s="1101" t="n"/>
      <c r="AM3" s="1101" t="n"/>
      <c r="AN3" s="1101" t="n"/>
      <c r="AO3" s="1101" t="n"/>
      <c r="AP3" s="1101" t="n"/>
      <c r="AQ3" s="1101" t="n"/>
      <c r="AR3" s="1101" t="n"/>
      <c r="AS3" s="1101" t="n"/>
      <c r="AT3" s="1101" t="n"/>
      <c r="AU3" s="1101" t="n"/>
      <c r="AV3" s="1101" t="n"/>
      <c r="AW3" s="1101" t="n"/>
      <c r="AX3" s="1101" t="n"/>
      <c r="AY3" s="1101" t="n"/>
      <c r="AZ3" s="144" t="n"/>
      <c r="BA3" s="1101" t="n"/>
      <c r="BB3" s="1101" t="n"/>
      <c r="BC3" s="1101" t="n"/>
      <c r="BD3" s="1101" t="n"/>
      <c r="BE3" s="1101" t="n"/>
      <c r="BF3" s="1101" t="n"/>
      <c r="BG3" s="1101" t="n"/>
      <c r="BH3" s="1101" t="n"/>
      <c r="BI3" s="1101" t="n"/>
      <c r="BJ3" s="1101" t="n"/>
      <c r="BK3" s="1101" t="n"/>
      <c r="BL3" s="1101" t="n"/>
      <c r="BM3" s="1101" t="n"/>
      <c r="BN3" s="1101" t="n"/>
      <c r="BO3" s="1101" t="n"/>
      <c r="BP3" s="1101" t="n"/>
      <c r="BQ3" s="1101" t="n"/>
      <c r="BR3" s="1106" t="n"/>
      <c r="BS3" s="1101" t="n"/>
      <c r="BT3" s="1101" t="n"/>
      <c r="BU3" s="1101" t="n"/>
      <c r="BV3" s="1101" t="n"/>
      <c r="BW3" s="1101" t="n"/>
      <c r="BX3" s="1101" t="n"/>
      <c r="BY3" s="1101" t="n"/>
      <c r="BZ3" s="1101" t="n"/>
      <c r="CA3" s="1101" t="n"/>
      <c r="CB3" s="1101" t="n"/>
      <c r="CC3" s="1101" t="n"/>
      <c r="CD3" s="1101" t="n"/>
      <c r="CE3" s="1101" t="inlineStr">
        <is>
          <t>0.5权重</t>
        </is>
      </c>
      <c r="CF3" s="1101" t="n"/>
      <c r="CG3" s="1101" t="n"/>
      <c r="CH3" s="1101" t="n"/>
      <c r="CI3" s="1101" t="n"/>
      <c r="CJ3" s="1106" t="n"/>
      <c r="CK3" s="1100" t="n"/>
      <c r="CT3" s="1101" t="n"/>
      <c r="CU3" s="1101" t="n"/>
      <c r="CV3" s="1101" t="n"/>
      <c r="CW3" s="1101" t="n"/>
      <c r="CX3" s="1101" t="n"/>
      <c r="CY3" s="1101" t="n"/>
      <c r="CZ3" s="1101" t="n"/>
      <c r="DA3" s="1101" t="n"/>
      <c r="DB3" s="1101" t="n"/>
      <c r="DC3" s="1101" t="n"/>
      <c r="DD3" s="1101" t="n"/>
      <c r="DE3" s="1101" t="n"/>
      <c r="DF3" s="1101" t="n"/>
      <c r="DG3" s="1101" t="n"/>
      <c r="DH3" s="1101" t="n"/>
      <c r="DI3" s="1101" t="n"/>
    </row>
    <row r="4" ht="16" customFormat="1" customHeight="1" s="140">
      <c r="A4" s="1233" t="inlineStr">
        <is>
          <t>完成决策</t>
        </is>
      </c>
      <c r="B4" s="1210" t="n"/>
      <c r="C4" s="1210" t="n"/>
      <c r="D4" s="1210" t="n"/>
      <c r="E4" s="1210" t="n"/>
      <c r="F4" s="1234" t="n"/>
      <c r="G4" s="1101">
        <f>IF(O20=0,"未做决策",IF(MAX(T20:T23)&gt;=6,"价格打错","决策无误"))</f>
        <v/>
      </c>
      <c r="H4" s="1233" t="inlineStr">
        <is>
          <t>研发决策</t>
        </is>
      </c>
      <c r="I4" s="1210" t="n"/>
      <c r="J4" s="1210" t="n"/>
      <c r="K4" s="1210" t="n"/>
      <c r="L4" s="1234" t="n"/>
      <c r="M4" s="178" t="n"/>
      <c r="N4" s="1233" t="inlineStr">
        <is>
          <t>销售决策</t>
        </is>
      </c>
      <c r="O4" s="1210" t="n"/>
      <c r="P4" s="1210" t="n"/>
      <c r="Q4" s="1210" t="n"/>
      <c r="R4" s="1234" t="n"/>
      <c r="S4" s="1101" t="n"/>
      <c r="T4" s="230" t="n"/>
      <c r="U4" s="1041" t="inlineStr">
        <is>
          <t>上期库存</t>
        </is>
      </c>
      <c r="V4" s="1053" t="inlineStr">
        <is>
          <t>市场1</t>
        </is>
      </c>
      <c r="W4" s="1053" t="inlineStr">
        <is>
          <t>市场2</t>
        </is>
      </c>
      <c r="X4" s="1053" t="inlineStr">
        <is>
          <t>市场3</t>
        </is>
      </c>
      <c r="Y4" s="1053" t="inlineStr">
        <is>
          <t>市场4</t>
        </is>
      </c>
      <c r="Z4" s="1053" t="inlineStr">
        <is>
          <t>仓库</t>
        </is>
      </c>
      <c r="AA4" s="1090" t="inlineStr">
        <is>
          <t>库存利润</t>
        </is>
      </c>
      <c r="AB4" s="259" t="inlineStr">
        <is>
          <t>产品成本</t>
        </is>
      </c>
      <c r="AC4" s="260" t="inlineStr">
        <is>
          <t>生产成本</t>
        </is>
      </c>
      <c r="AD4" s="260" t="inlineStr">
        <is>
          <t>市场1</t>
        </is>
      </c>
      <c r="AE4" s="260" t="inlineStr">
        <is>
          <t>市场2</t>
        </is>
      </c>
      <c r="AF4" s="260" t="inlineStr">
        <is>
          <t>市场3</t>
        </is>
      </c>
      <c r="AG4" s="268" t="inlineStr">
        <is>
          <t>市场4</t>
        </is>
      </c>
      <c r="AH4" s="144" t="n"/>
      <c r="AI4" s="1235" t="inlineStr">
        <is>
          <t>期末内部报表</t>
        </is>
      </c>
      <c r="AJ4" s="1210" t="n"/>
      <c r="AK4" s="1210" t="n"/>
      <c r="AL4" s="1210" t="n"/>
      <c r="AM4" s="1210" t="n"/>
      <c r="AN4" s="1210" t="n"/>
      <c r="AO4" s="1210" t="n"/>
      <c r="AP4" s="1210" t="n"/>
      <c r="AQ4" s="1210" t="n"/>
      <c r="AR4" s="1210" t="n"/>
      <c r="AS4" s="1210" t="n"/>
      <c r="AT4" s="1210" t="n"/>
      <c r="AU4" s="1210" t="n"/>
      <c r="AV4" s="1210" t="n"/>
      <c r="AW4" s="1210" t="n"/>
      <c r="AX4" s="1210" t="n"/>
      <c r="AY4" s="1234" t="n"/>
      <c r="AZ4" s="144" t="n"/>
      <c r="BA4" s="1044" t="inlineStr">
        <is>
          <t>分项目供货量</t>
        </is>
      </c>
      <c r="BR4" s="1106" t="n"/>
      <c r="BS4" s="1044" t="inlineStr">
        <is>
          <t>公司名</t>
        </is>
      </c>
      <c r="BT4" s="1044" t="inlineStr">
        <is>
          <t>存在检验</t>
        </is>
      </c>
      <c r="BU4" s="1044" t="inlineStr">
        <is>
          <t>上期滞留</t>
        </is>
      </c>
      <c r="BV4" s="1044" t="inlineStr">
        <is>
          <t>市场份额</t>
        </is>
      </c>
      <c r="BW4" s="1044" t="inlineStr">
        <is>
          <t>当期利润</t>
        </is>
      </c>
      <c r="BX4" s="1044" t="inlineStr">
        <is>
          <t>累计纳税</t>
        </is>
      </c>
      <c r="BY4" s="1044" t="inlineStr">
        <is>
          <t>累计分红</t>
        </is>
      </c>
      <c r="BZ4" s="1044" t="inlineStr">
        <is>
          <t>净资产</t>
        </is>
      </c>
      <c r="CA4" s="1044" t="inlineStr">
        <is>
          <t>资本利润率</t>
        </is>
      </c>
      <c r="CB4" s="1044" t="inlineStr">
        <is>
          <t>人均利润率</t>
        </is>
      </c>
      <c r="CC4" s="1044" t="inlineStr">
        <is>
          <t>扣分</t>
        </is>
      </c>
      <c r="CD4" s="1044" t="inlineStr">
        <is>
          <t>本期得分</t>
        </is>
      </c>
      <c r="CE4" s="1044" t="inlineStr">
        <is>
          <t>最终得分</t>
        </is>
      </c>
      <c r="CF4" s="1044" t="inlineStr">
        <is>
          <t>上期得分</t>
        </is>
      </c>
      <c r="CG4" s="1106" t="n"/>
      <c r="CH4" s="1106" t="n"/>
      <c r="CI4" s="1100" t="n"/>
      <c r="CJ4" s="1101" t="n"/>
      <c r="CK4" s="1100" t="n"/>
      <c r="CL4" s="1101" t="n"/>
      <c r="CM4" s="1101" t="n"/>
      <c r="CN4" s="1101" t="n"/>
      <c r="CO4" s="1101" t="n"/>
      <c r="CP4" s="1101" t="n"/>
      <c r="CQ4" s="1101" t="n"/>
      <c r="CR4" s="1101" t="n"/>
      <c r="CS4" s="1101" t="n"/>
      <c r="CT4" s="1100" t="n"/>
      <c r="CU4" s="1100" t="n"/>
      <c r="CV4" s="1100" t="n"/>
      <c r="CW4" s="1100" t="n"/>
      <c r="CX4" s="1100" t="n"/>
      <c r="CY4" s="1100" t="n"/>
      <c r="CZ4" s="1100" t="n"/>
      <c r="DA4" s="1100" t="n"/>
      <c r="DB4" s="1101" t="n"/>
      <c r="DC4" s="1101" t="n"/>
      <c r="DD4" s="1101" t="n"/>
      <c r="DE4" s="1101" t="n"/>
      <c r="DF4" s="1101" t="n"/>
      <c r="DG4" s="1101" t="n"/>
      <c r="DH4" s="1101" t="n"/>
      <c r="DI4" s="1101" t="n"/>
    </row>
    <row r="5" ht="16" customFormat="1" customHeight="1" s="140">
      <c r="A5" s="1047" t="inlineStr">
        <is>
          <t>销售决策</t>
        </is>
      </c>
      <c r="B5" s="1044" t="inlineStr">
        <is>
          <t>市场1</t>
        </is>
      </c>
      <c r="C5" s="1044" t="inlineStr">
        <is>
          <t>市场2</t>
        </is>
      </c>
      <c r="D5" s="1044" t="inlineStr">
        <is>
          <t>市场3</t>
        </is>
      </c>
      <c r="E5" s="1044" t="inlineStr">
        <is>
          <t>市场4</t>
        </is>
      </c>
      <c r="F5" s="1091" t="inlineStr">
        <is>
          <t>广告费</t>
        </is>
      </c>
      <c r="G5" s="1100">
        <f>IF(AI24="","未粘报表","已粘报表")</f>
        <v/>
      </c>
      <c r="H5" s="1047" t="inlineStr">
        <is>
          <t>产品</t>
        </is>
      </c>
      <c r="I5" s="1044" t="inlineStr">
        <is>
          <t>累计研发</t>
        </is>
      </c>
      <c r="J5" s="1044" t="inlineStr">
        <is>
          <t>当期投入</t>
        </is>
      </c>
      <c r="K5" s="1044" t="inlineStr">
        <is>
          <t>产品等级</t>
        </is>
      </c>
      <c r="L5" s="1091" t="inlineStr">
        <is>
          <t>下级需求</t>
        </is>
      </c>
      <c r="M5" s="178" t="n"/>
      <c r="N5" s="1047" t="inlineStr">
        <is>
          <t>广告计划</t>
        </is>
      </c>
      <c r="O5" s="1044" t="inlineStr">
        <is>
          <t>产品1</t>
        </is>
      </c>
      <c r="P5" s="1044" t="inlineStr">
        <is>
          <t>产品2</t>
        </is>
      </c>
      <c r="Q5" s="1044" t="inlineStr">
        <is>
          <t>产品3</t>
        </is>
      </c>
      <c r="R5" s="1091" t="inlineStr">
        <is>
          <t>产品4</t>
        </is>
      </c>
      <c r="S5" s="1100" t="n"/>
      <c r="T5" s="230" t="n"/>
      <c r="U5" s="1047" t="inlineStr">
        <is>
          <t>产品1</t>
        </is>
      </c>
      <c r="V5" s="1061">
        <f>第4期!AP9</f>
        <v/>
      </c>
      <c r="W5" s="1061">
        <f>第4期!AP10</f>
        <v/>
      </c>
      <c r="X5" s="1061">
        <f>第4期!AP11</f>
        <v/>
      </c>
      <c r="Y5" s="1061">
        <f>第4期!AP12</f>
        <v/>
      </c>
      <c r="Z5" s="1061">
        <f>第4期!AJ26</f>
        <v/>
      </c>
      <c r="AA5" s="187">
        <f>(V5+W5+X5+Y5)*AC11</f>
        <v/>
      </c>
      <c r="AB5" s="261" t="inlineStr">
        <is>
          <t>产品1</t>
        </is>
      </c>
      <c r="AC5" s="1236">
        <f>初始化表!$B$8*初始化表!E17*初始化表!$H$5/1300+初始化表!$B$12*初始化表!E17/1300+初始化表!E19+初始化表!E18*(-C35-C44)/(SUM(B17:E17)*初始化表!E18+SUM(B18:E18)*初始化表!F18+SUM(B19:E19)*初始化表!G18+SUM(B20:E20)*初始化表!H18)</f>
        <v/>
      </c>
      <c r="AD5" s="1237">
        <f>$AC5+初始化表!L19+$F6*B6/SUMPRODUCT($B6:$E6,$V42:$Y42)+B$10*B6/SUMPRODUCT(B$6:B$9,V$42:V$45)+初始化表!L13/I63+(IF(I25+J25=0,0,1)*初始化表!H25+IF(K25+L25=0,0,1)*初始化表!I25)/(I63+J63+K63+L63)</f>
        <v/>
      </c>
      <c r="AE5" s="1237">
        <f>$AC5+初始化表!M19+$F6*C6/SUMPRODUCT($B6:$E6,$V42:$Y42)+C$10*C6/SUMPRODUCT(C$6:C$9,W$42:W$45)+初始化表!M13/J63+(IF(I25+J25=0,0,1)*初始化表!H25+IF(K25+L25=0,0,1)*初始化表!I25)/(I63+J63+K63+L63)</f>
        <v/>
      </c>
      <c r="AF5" s="1237">
        <f>$AC5+初始化表!N19+$F6*D6/SUMPRODUCT($B6:$E6,$V42:$Y42)+D$10*D6/SUMPRODUCT(D$6:D$9,X$42:X$45)+初始化表!N13/K63+(IF(I25+J25=0,0,1)*初始化表!H25+IF(K25+L25=0,0,1)*初始化表!I25)/(I63+J63+K63+L63)</f>
        <v/>
      </c>
      <c r="AG5" s="1238">
        <f>$AC5+初始化表!O19+$F6*E6/SUMPRODUCT($B6:$E6,$V42:$Y42)+E$10*E6/SUMPRODUCT(E$6:E$9,Y$42:Y$45)+初始化表!O13/L63+(IF(I25+J25=0,0,1)*初始化表!H25+IF(K25+L25=0,0,1)*初始化表!I25)/(I63+J63+K63+L63)</f>
        <v/>
      </c>
      <c r="AH5" s="144" t="n"/>
      <c r="AI5" s="1228" t="n"/>
      <c r="AY5" s="1239" t="n"/>
      <c r="AZ5" s="144" t="n"/>
      <c r="BA5" s="1044" t="inlineStr">
        <is>
          <t>公司</t>
        </is>
      </c>
      <c r="BB5" s="1044" t="inlineStr">
        <is>
          <t>产品1</t>
        </is>
      </c>
      <c r="BF5" s="1044" t="inlineStr">
        <is>
          <t>产品2</t>
        </is>
      </c>
      <c r="BJ5" s="1044" t="inlineStr">
        <is>
          <t>产品3</t>
        </is>
      </c>
      <c r="BN5" s="1044" t="inlineStr">
        <is>
          <t>产品4</t>
        </is>
      </c>
      <c r="BR5" s="1106" t="n"/>
      <c r="BS5" s="1045">
        <f>BA7</f>
        <v/>
      </c>
      <c r="BT5" s="1061">
        <f>IF(BS5=0,0,1)</f>
        <v/>
      </c>
      <c r="BU5" s="1061">
        <f>第4期!AQ107*0.5</f>
        <v/>
      </c>
      <c r="BV5" s="1240">
        <f>AVERAGE(BT30:CI30)*初始化表!B$31</f>
        <v/>
      </c>
      <c r="BW5" s="1240">
        <f>$BT5*(AL107-BW$25)/BW$26*初始化表!B$30</f>
        <v/>
      </c>
      <c r="BX5" s="1240">
        <f>$BT5*(AM107-BX$25)/BX$26*初始化表!B$33</f>
        <v/>
      </c>
      <c r="BY5" s="1240">
        <f>$BT5*(AN107-BY$25)/BY$26*初始化表!B$32</f>
        <v/>
      </c>
      <c r="BZ5" s="1240">
        <f>$BT5*(AP107-BZ$25)/BZ$26*初始化表!B$34</f>
        <v/>
      </c>
      <c r="CA5" s="1240">
        <f>$BT$5*(AW107-CA$25)/CA$26*初始化表!B$36</f>
        <v/>
      </c>
      <c r="CB5" s="1240">
        <f>CE5-CC5-BU5-SUM(BV5:CA5)/2</f>
        <v/>
      </c>
      <c r="CC5" s="1061">
        <f>IF(AO107-AX107&gt;=0,0,-0.1*(1-EXP(2*10^(-6)*(AO107-AX107))))</f>
        <v/>
      </c>
      <c r="CD5" s="1241">
        <f>SUM(BV5:CB5)</f>
        <v/>
      </c>
      <c r="CE5" s="1241">
        <f>AQ107</f>
        <v/>
      </c>
      <c r="CF5" s="1241">
        <f>BU5*2</f>
        <v/>
      </c>
      <c r="CG5" s="1106" t="n"/>
      <c r="CH5" s="1106" t="n"/>
      <c r="CI5" s="1101" t="n"/>
      <c r="CJ5" s="1101" t="n"/>
      <c r="CK5" s="1101" t="n"/>
      <c r="CL5" s="1101" t="n"/>
      <c r="CM5" s="1101" t="n"/>
      <c r="CN5" s="1101" t="n"/>
      <c r="CO5" s="1101" t="n"/>
      <c r="CP5" s="1101" t="n"/>
      <c r="CQ5" s="1101" t="n"/>
      <c r="CR5" s="1101" t="n"/>
      <c r="CS5" s="1101" t="n"/>
      <c r="CT5" s="1101" t="n"/>
      <c r="CU5" s="1101" t="n"/>
      <c r="CV5" s="1101" t="n"/>
      <c r="CW5" s="1101" t="n"/>
      <c r="CX5" s="1101" t="n"/>
      <c r="CY5" s="1101" t="n"/>
      <c r="CZ5" s="1101" t="n"/>
      <c r="DA5" s="1101" t="n"/>
      <c r="DB5" s="1101" t="n"/>
      <c r="DC5" s="1101" t="n"/>
      <c r="DD5" s="1101" t="n"/>
      <c r="DE5" s="1101" t="n"/>
      <c r="DF5" s="1101" t="n"/>
      <c r="DG5" s="1101" t="n"/>
      <c r="DH5" s="1101" t="n"/>
      <c r="DI5" s="1101" t="n"/>
    </row>
    <row r="6" ht="16" customFormat="1" customHeight="1" s="140">
      <c r="A6" s="1047" t="inlineStr">
        <is>
          <t>产品1</t>
        </is>
      </c>
      <c r="B6" s="1242">
        <f>O20</f>
        <v/>
      </c>
      <c r="C6" s="1242">
        <f>P20</f>
        <v/>
      </c>
      <c r="D6" s="1242">
        <f>Q20</f>
        <v/>
      </c>
      <c r="E6" s="1242">
        <f>R20</f>
        <v/>
      </c>
      <c r="F6" s="1243">
        <f>O28</f>
        <v/>
      </c>
      <c r="G6" s="144" t="n"/>
      <c r="H6" s="1047" t="inlineStr">
        <is>
          <t>产品1</t>
        </is>
      </c>
      <c r="I6" s="1244">
        <f>第4期!I6+第4期!J6</f>
        <v/>
      </c>
      <c r="J6" s="1245" t="n"/>
      <c r="K6" s="1246">
        <f>IF(IF((I6+F17)&gt;=初始化表!I31,5,IF((I6+F17)&gt;=初始化表!H31,4,IF((I6+F17)&gt;=初始化表!G31,3,IF((I6+F17)&gt;=初始化表!F31,2,IF((I6+F17)&gt;=初始化表!E31,1,0)))))+IF(I6+F17&gt;初始化表!E31,O$45)&lt;第4期!K6+1,IF((I6+F17)&gt;=初始化表!I31,5,IF((I6+F17)&gt;=初始化表!H31,4,IF((I6+F17)&gt;=初始化表!G31,3,IF((I6+F17)&gt;=初始化表!F31,2,IF((I6+F17)&gt;=初始化表!E31,1,0)))))+IF(I6+F17&gt;初始化表!E31,O$45),第4期!K6+1)</f>
        <v/>
      </c>
      <c r="L6" s="1243">
        <f>IF(I6&lt;初始化表!E31,初始化表!E31-I6,IF(I6&lt;初始化表!F31,初始化表!F31-I6,IF(I6&lt;初始化表!G31,初始化表!G31-I6,IF(I6&lt;初始化表!H31,初始化表!H31-I6,IF(I6&lt;初始化表!I31,初始化表!I31-I6,0)))))</f>
        <v/>
      </c>
      <c r="M6" s="178" t="n"/>
      <c r="N6" s="1047" t="inlineStr">
        <is>
          <t>投入比例</t>
        </is>
      </c>
      <c r="O6" s="181" t="n">
        <v>0.036</v>
      </c>
      <c r="P6" s="181" t="n">
        <v>0.036</v>
      </c>
      <c r="Q6" s="181" t="n">
        <v>0.036</v>
      </c>
      <c r="R6" s="231" t="n">
        <v>0.036</v>
      </c>
      <c r="S6" s="181" t="n"/>
      <c r="T6" s="230" t="n"/>
      <c r="U6" s="1047" t="inlineStr">
        <is>
          <t>产品2</t>
        </is>
      </c>
      <c r="V6" s="1061">
        <f>第4期!AP13</f>
        <v/>
      </c>
      <c r="W6" s="1061">
        <f>第4期!AP14</f>
        <v/>
      </c>
      <c r="X6" s="1061">
        <f>第4期!AP15</f>
        <v/>
      </c>
      <c r="Y6" s="1061">
        <f>第4期!AP16</f>
        <v/>
      </c>
      <c r="Z6" s="1061">
        <f>第4期!AJ27</f>
        <v/>
      </c>
      <c r="AA6" s="187">
        <f>(V6+W6+X6+Y6)*AC12</f>
        <v/>
      </c>
      <c r="AB6" s="261" t="inlineStr">
        <is>
          <t>产品2</t>
        </is>
      </c>
      <c r="AC6" s="1236">
        <f>初始化表!$B$8*初始化表!F17*初始化表!$H$5/1300+初始化表!$B$12*初始化表!F17/1300+初始化表!F19+初始化表!F18*(-C35-C44)/(SUM(B17:E17)*初始化表!E18+SUM(B18:E18)*初始化表!F18+SUM(B19:E19)*初始化表!G18+SUM(B20:E20)*初始化表!H18)</f>
        <v/>
      </c>
      <c r="AD6" s="1237">
        <f>$AC6+初始化表!L20+$F7*B7/SUMPRODUCT($B7:$E7,$V43:$Y43)+B$10*B7/SUMPRODUCT(B$6:B$9,V$42:V$45)+初始化表!L14/I64+(IF(I26+J26=0,0,1)*初始化表!H26+IF(K26+L26=0,0,1)*初始化表!I26)/(I64+J64+K64+L64)</f>
        <v/>
      </c>
      <c r="AE6" s="1237">
        <f>$AC6+初始化表!M20+$F7*C7/SUMPRODUCT($B7:$E7,$V43:$Y43)+C$10*C7/SUMPRODUCT(C$6:C$9,W$42:W$45)+初始化表!M14/J64+(IF(I26+J26=0,0,1)*初始化表!H26+IF(K26+L26=0,0,1)*初始化表!I26)/(I64+J64+K64+L64)</f>
        <v/>
      </c>
      <c r="AF6" s="1237">
        <f>$AC6+初始化表!N20+$F7*D7/SUMPRODUCT($B7:$E7,$V43:$Y43)+D$10*D7/SUMPRODUCT(D$6:D$9,X$42:X$45)+初始化表!N14/K64+(IF(I26+J26=0,0,1)*初始化表!H26+IF(K26+L26=0,0,1)*初始化表!I26)/(I64+J64+K64+L64)</f>
        <v/>
      </c>
      <c r="AG6" s="1238">
        <f>$AC6+初始化表!O20+$F7*E7/SUMPRODUCT($B7:$E7,$V43:$Y43)+E$10*E7/SUMPRODUCT(E$6:E$9,Y$42:Y$45)+初始化表!O14/L64+(IF(I26+J26=0,0,1)*初始化表!H26+IF(K26+L26=0,0,1)*初始化表!I26)/(I64+J64+K64+L64)</f>
        <v/>
      </c>
      <c r="AH6" s="144" t="n"/>
      <c r="AI6" s="1233" t="n"/>
      <c r="AJ6" s="1210" t="n"/>
      <c r="AK6" s="1210" t="n"/>
      <c r="AL6" s="1210" t="n"/>
      <c r="AM6" s="1210" t="n"/>
      <c r="AN6" s="1210" t="n"/>
      <c r="AO6" s="1210" t="n"/>
      <c r="AP6" s="1210" t="n"/>
      <c r="AQ6" s="1234" t="n"/>
      <c r="AR6" s="1101" t="n"/>
      <c r="AS6" s="1101" t="n"/>
      <c r="AT6" s="1101" t="n"/>
      <c r="AU6" s="1101" t="n"/>
      <c r="AV6" s="1101" t="n"/>
      <c r="AW6" s="1101" t="n"/>
      <c r="AX6" s="1101" t="n"/>
      <c r="AY6" s="350" t="n"/>
      <c r="AZ6" s="144" t="n"/>
      <c r="BB6" s="1044" t="inlineStr">
        <is>
          <t>市场1</t>
        </is>
      </c>
      <c r="BC6" s="1044" t="inlineStr">
        <is>
          <t>市场2</t>
        </is>
      </c>
      <c r="BD6" s="1044" t="inlineStr">
        <is>
          <t>市场3</t>
        </is>
      </c>
      <c r="BE6" s="1044" t="inlineStr">
        <is>
          <t>市场4</t>
        </is>
      </c>
      <c r="BF6" s="1044" t="inlineStr">
        <is>
          <t>市场1</t>
        </is>
      </c>
      <c r="BG6" s="1044" t="inlineStr">
        <is>
          <t>市场2</t>
        </is>
      </c>
      <c r="BH6" s="1044" t="inlineStr">
        <is>
          <t>市场3</t>
        </is>
      </c>
      <c r="BI6" s="1044" t="inlineStr">
        <is>
          <t>市场4</t>
        </is>
      </c>
      <c r="BJ6" s="1044" t="inlineStr">
        <is>
          <t>市场1</t>
        </is>
      </c>
      <c r="BK6" s="1044" t="inlineStr">
        <is>
          <t>市场2</t>
        </is>
      </c>
      <c r="BL6" s="1044" t="inlineStr">
        <is>
          <t>市场3</t>
        </is>
      </c>
      <c r="BM6" s="1044" t="inlineStr">
        <is>
          <t>市场4</t>
        </is>
      </c>
      <c r="BN6" s="1044" t="inlineStr">
        <is>
          <t>市场1</t>
        </is>
      </c>
      <c r="BO6" s="1044" t="inlineStr">
        <is>
          <t>市场2</t>
        </is>
      </c>
      <c r="BP6" s="1044" t="inlineStr">
        <is>
          <t>市场3</t>
        </is>
      </c>
      <c r="BQ6" s="1044" t="inlineStr">
        <is>
          <t>市场4</t>
        </is>
      </c>
      <c r="BR6" s="1106" t="n"/>
      <c r="BS6" s="1045">
        <f>BA8</f>
        <v/>
      </c>
      <c r="BT6" s="1061">
        <f>IF(BS6=0,0,1)</f>
        <v/>
      </c>
      <c r="BU6" s="1061">
        <f>第4期!AQ108*0.5</f>
        <v/>
      </c>
      <c r="BV6" s="1240">
        <f>AVERAGE(BT31:CI31)*初始化表!B$31</f>
        <v/>
      </c>
      <c r="BW6" s="1240">
        <f>$BT6*(AL108-BW$25)/BW$26*初始化表!B$30</f>
        <v/>
      </c>
      <c r="BX6" s="1240">
        <f>$BT6*(AM108-BX$25)/BX$26*初始化表!B$33</f>
        <v/>
      </c>
      <c r="BY6" s="1240">
        <f>$BT6*(AN108-BY$25)/BY$26*初始化表!B$32</f>
        <v/>
      </c>
      <c r="BZ6" s="1240">
        <f>$BT6*(AP108-BZ$25)/BZ$26*初始化表!B$34</f>
        <v/>
      </c>
      <c r="CA6" s="1240">
        <f>$BT$5*(AW108-CA$25)/CA$26*初始化表!B$36</f>
        <v/>
      </c>
      <c r="CB6" s="1240">
        <f>CE6-CC6-BU6-SUM(BV6:CA6)/2</f>
        <v/>
      </c>
      <c r="CC6" s="1061">
        <f>IF(AO108-AX108&gt;=0,0,-0.1*(1-EXP(2*10^(-6)*(AO108-AX108))))</f>
        <v/>
      </c>
      <c r="CD6" s="1241">
        <f>SUM(BV6:CB6)</f>
        <v/>
      </c>
      <c r="CE6" s="1241">
        <f>AQ108</f>
        <v/>
      </c>
      <c r="CF6" s="1241">
        <f>BU6*2</f>
        <v/>
      </c>
      <c r="CG6" s="1106" t="n"/>
      <c r="CH6" s="1106" t="n"/>
      <c r="CI6" s="1100" t="n"/>
      <c r="CJ6" s="1101" t="n"/>
      <c r="CK6" s="1100" t="n"/>
      <c r="CL6" s="1101" t="n"/>
      <c r="CM6" s="1101" t="n"/>
      <c r="CN6" s="1101" t="n"/>
      <c r="CO6" s="1101" t="n"/>
      <c r="CP6" s="1101" t="n"/>
      <c r="CQ6" s="1101" t="n"/>
      <c r="CR6" s="1101" t="n"/>
      <c r="CS6" s="1101" t="n"/>
      <c r="CT6" s="1101" t="n"/>
      <c r="CU6" s="1101" t="n"/>
      <c r="CV6" s="1101" t="n"/>
      <c r="CW6" s="1101" t="n"/>
      <c r="CX6" s="1101" t="n"/>
      <c r="CY6" s="1101" t="n"/>
      <c r="CZ6" s="1101" t="n"/>
      <c r="DA6" s="1101" t="n"/>
      <c r="DB6" s="1101" t="n"/>
      <c r="DC6" s="1101" t="n"/>
      <c r="DD6" s="1101" t="n"/>
      <c r="DE6" s="1101" t="n"/>
      <c r="DF6" s="1101" t="n"/>
      <c r="DG6" s="1101" t="n"/>
      <c r="DH6" s="1101" t="n"/>
      <c r="DI6" s="1101" t="n"/>
    </row>
    <row r="7" ht="16" customFormat="1" customHeight="1" s="140">
      <c r="A7" s="1047" t="inlineStr">
        <is>
          <t>产品2</t>
        </is>
      </c>
      <c r="B7" s="1242">
        <f>O21</f>
        <v/>
      </c>
      <c r="C7" s="1242">
        <f>P21</f>
        <v/>
      </c>
      <c r="D7" s="1242">
        <f>Q21</f>
        <v/>
      </c>
      <c r="E7" s="1242">
        <f>R21</f>
        <v/>
      </c>
      <c r="F7" s="1243">
        <f>P28</f>
        <v/>
      </c>
      <c r="G7" s="144" t="n"/>
      <c r="H7" s="1047" t="inlineStr">
        <is>
          <t>产品2</t>
        </is>
      </c>
      <c r="I7" s="1244">
        <f>第4期!I7+第4期!J7</f>
        <v/>
      </c>
      <c r="J7" s="1245" t="n">
        <v>0</v>
      </c>
      <c r="K7" s="1246">
        <f>IF(IF((I7+F18)&gt;=初始化表!I32,5,IF((I7+F18)&gt;=初始化表!H32,4,IF((I7+F18)&gt;=初始化表!G32,3,IF((I7+F18)&gt;=初始化表!F32,2,IF((I7+F18)&gt;=初始化表!E32,1,0)))))+IF(I7+F18&gt;初始化表!E32,O$45)&lt;第4期!K7+1,IF((I7+F18)&gt;=初始化表!I32,5,IF((I7+F18)&gt;=初始化表!H32,4,IF((I7+F18)&gt;=初始化表!G32,3,IF((I7+F18)&gt;=初始化表!F32,2,IF((I7+F18)&gt;=初始化表!E32,1,0)))))+IF(I7+F18&gt;初始化表!E32,O$45),第4期!K7+1)</f>
        <v/>
      </c>
      <c r="L7" s="1243">
        <f>IF(I7&lt;初始化表!E32,初始化表!E32-I7,IF(I7&lt;初始化表!F32,初始化表!F32-I7,IF(I7&lt;初始化表!G32,初始化表!G32-I7,IF(I7&lt;初始化表!H32,初始化表!H32-I7,IF(I7&lt;初始化表!I32,初始化表!I32-I7,0)))))</f>
        <v/>
      </c>
      <c r="M7" s="178" t="n"/>
      <c r="N7" s="1047" t="inlineStr">
        <is>
          <t>促销计划</t>
        </is>
      </c>
      <c r="O7" s="1044" t="inlineStr">
        <is>
          <t>市场1</t>
        </is>
      </c>
      <c r="P7" s="1044" t="inlineStr">
        <is>
          <t>市场2</t>
        </is>
      </c>
      <c r="Q7" s="1044" t="inlineStr">
        <is>
          <t>市场3</t>
        </is>
      </c>
      <c r="R7" s="1091" t="inlineStr">
        <is>
          <t>市场4</t>
        </is>
      </c>
      <c r="S7" s="1100" t="n"/>
      <c r="T7" s="230" t="n"/>
      <c r="U7" s="1047" t="inlineStr">
        <is>
          <t>产品3</t>
        </is>
      </c>
      <c r="V7" s="1061">
        <f>第4期!AP17</f>
        <v/>
      </c>
      <c r="W7" s="1061">
        <f>第4期!AP18</f>
        <v/>
      </c>
      <c r="X7" s="1061">
        <f>第4期!AP19</f>
        <v/>
      </c>
      <c r="Y7" s="1061">
        <f>第4期!AP20</f>
        <v/>
      </c>
      <c r="Z7" s="1061">
        <f>第4期!AJ28</f>
        <v/>
      </c>
      <c r="AA7" s="187">
        <f>(V7+W7+X7+Y7)*AC13</f>
        <v/>
      </c>
      <c r="AB7" s="261" t="inlineStr">
        <is>
          <t>产品3</t>
        </is>
      </c>
      <c r="AC7" s="1236">
        <f>初始化表!$B$8*初始化表!G17*初始化表!$H$5/1300+初始化表!$B$12*初始化表!G17/1300+初始化表!G19+初始化表!G18*(-C35-C44)/(SUM(B17:E17)*初始化表!E18+SUM(B18:E18)*初始化表!F18+SUM(B19:E19)*初始化表!G18+SUM(B20:E20)*初始化表!H18)</f>
        <v/>
      </c>
      <c r="AD7" s="1237">
        <f>$AC7+初始化表!L21+$F8*B8/SUMPRODUCT($B8:$E8,$V44:$Y44)+B$10*B8/SUMPRODUCT(B$6:B$9,V$42:V$45)+初始化表!L15/I65+(IF(I27+J27=0,0,1)*初始化表!H27+IF(K27+L27=0,0,1)*初始化表!I27)/(I65+J65+K65+L65)</f>
        <v/>
      </c>
      <c r="AE7" s="1237">
        <f>$AC7+初始化表!M21+$F8*C8/SUMPRODUCT($B8:$E8,$V44:$Y44)+C$10*C8/SUMPRODUCT(C$6:C$9,W$42:W$45)+初始化表!M15/J65+(IF(I27+J27=0,0,1)*初始化表!H27+IF(K27+L27=0,0,1)*初始化表!I27)/(I65+J65+K65+L65)</f>
        <v/>
      </c>
      <c r="AF7" s="1237">
        <f>$AC7+初始化表!N21+$F8*D8/SUMPRODUCT($B8:$E8,$V44:$Y44)+D$10*D8/SUMPRODUCT(D$6:D$9,X$42:X$45)+初始化表!N15/K65+(IF(I27+J27=0,0,1)*初始化表!H27+IF(K27+L27=0,0,1)*初始化表!I27)/(I65+J65+K65+L65)</f>
        <v/>
      </c>
      <c r="AG7" s="1238">
        <f>$AC7+初始化表!O21+$F8*E8/SUMPRODUCT($B8:$E8,$V44:$Y44)+E$10*E8/SUMPRODUCT(E$6:E$9,Y$42:Y$45)+初始化表!O15/L65+(IF(I27+J27=0,0,1)*初始化表!H27+IF(K27+L27=0,0,1)*初始化表!I27)/(I65+J65+K65+L65)</f>
        <v/>
      </c>
      <c r="AH7" s="144" t="n"/>
      <c r="AI7" s="1228" t="n"/>
      <c r="AQ7" s="1239" t="n"/>
      <c r="AR7" s="1101" t="n"/>
      <c r="AS7" s="1101" t="n"/>
      <c r="AT7" s="1101" t="n"/>
      <c r="AU7" s="1101" t="n"/>
      <c r="AV7" s="1101" t="n"/>
      <c r="AW7" s="1101" t="n"/>
      <c r="AX7" s="1101" t="n"/>
      <c r="AY7" s="350" t="n"/>
      <c r="AZ7" s="144" t="n"/>
      <c r="BA7" s="351">
        <f>AI37</f>
        <v/>
      </c>
      <c r="BB7" s="352">
        <f>IF($BA7="","",INT(BB$28*AJ61))</f>
        <v/>
      </c>
      <c r="BC7" s="352">
        <f>IF($BA7="","",INT(BC$28*AK61))</f>
        <v/>
      </c>
      <c r="BD7" s="352">
        <f>IF($BA7="","",INT(BD$28*AL61))</f>
        <v/>
      </c>
      <c r="BE7" s="352">
        <f>IF($BA7="","",INT(BE$28*AM61))</f>
        <v/>
      </c>
      <c r="BF7" s="352">
        <f>IF($BA7="","",INT(BF$28*AN61))</f>
        <v/>
      </c>
      <c r="BG7" s="352">
        <f>IF($BA7="","",INT(BG$28*AO61))</f>
        <v/>
      </c>
      <c r="BH7" s="352">
        <f>IF($BA7="","",INT(BH$28*AP61))</f>
        <v/>
      </c>
      <c r="BI7" s="352">
        <f>IF($BA7="","",INT(BI$28*AQ61))</f>
        <v/>
      </c>
      <c r="BJ7" s="352">
        <f>IF($BA7="","",INT(BJ$28*AR61))</f>
        <v/>
      </c>
      <c r="BK7" s="352">
        <f>IF($BA7="","",INT(BK$28*AS61))</f>
        <v/>
      </c>
      <c r="BL7" s="352">
        <f>IF($BA7="","",INT(BL$28*AT61))</f>
        <v/>
      </c>
      <c r="BM7" s="352">
        <f>IF($BA7="","",INT(BM$28*AU61))</f>
        <v/>
      </c>
      <c r="BN7" s="352">
        <f>IF($BA7="","",INT(BN$28*AV61))</f>
        <v/>
      </c>
      <c r="BO7" s="352">
        <f>IF($BA7="","",INT(BO$28*AW61))</f>
        <v/>
      </c>
      <c r="BP7" s="352">
        <f>IF($BA7="","",INT(BP$28*AX61))</f>
        <v/>
      </c>
      <c r="BQ7" s="352">
        <f>IF($BA7="","",INT(BQ$28*AY61))</f>
        <v/>
      </c>
      <c r="BR7" s="1106" t="n"/>
      <c r="BS7" s="1045">
        <f>BA9</f>
        <v/>
      </c>
      <c r="BT7" s="1061">
        <f>IF(BS7=0,0,1)</f>
        <v/>
      </c>
      <c r="BU7" s="1061">
        <f>第4期!AQ109*0.5</f>
        <v/>
      </c>
      <c r="BV7" s="1240">
        <f>AVERAGE(BT32:CI32)*初始化表!B$31</f>
        <v/>
      </c>
      <c r="BW7" s="1240">
        <f>$BT7*(AL109-BW$25)/BW$26*初始化表!B$30</f>
        <v/>
      </c>
      <c r="BX7" s="1240">
        <f>$BT7*(AM109-BX$25)/BX$26*初始化表!B$33</f>
        <v/>
      </c>
      <c r="BY7" s="1240">
        <f>$BT7*(AN109-BY$25)/BY$26*初始化表!B$32</f>
        <v/>
      </c>
      <c r="BZ7" s="1240">
        <f>$BT7*(AP109-BZ$25)/BZ$26*初始化表!B$34</f>
        <v/>
      </c>
      <c r="CA7" s="1240">
        <f>$BT$5*(AW109-CA$25)/CA$26*初始化表!B$36</f>
        <v/>
      </c>
      <c r="CB7" s="1240">
        <f>CE7-CC7-BU7-SUM(BV7:CA7)/2</f>
        <v/>
      </c>
      <c r="CC7" s="1061">
        <f>IF(AO109-AX109&gt;=0,0,-0.1*(1-EXP(2*10^(-6)*(AO109-AX109))))</f>
        <v/>
      </c>
      <c r="CD7" s="1241">
        <f>SUM(BV7:CB7)</f>
        <v/>
      </c>
      <c r="CE7" s="1241">
        <f>AQ109</f>
        <v/>
      </c>
      <c r="CF7" s="1241">
        <f>BU7*2</f>
        <v/>
      </c>
      <c r="CG7" s="1106" t="n"/>
      <c r="CH7" s="1106" t="n"/>
      <c r="CI7" s="1101" t="n"/>
      <c r="CJ7" s="1101" t="n"/>
      <c r="CK7" s="1101" t="n"/>
      <c r="CL7" s="1101" t="n"/>
      <c r="CM7" s="1101" t="n"/>
      <c r="CN7" s="1101" t="n"/>
      <c r="CO7" s="1101" t="n"/>
      <c r="CP7" s="1101" t="n"/>
      <c r="CQ7" s="1101" t="n"/>
      <c r="CR7" s="1101" t="n"/>
      <c r="CS7" s="1101" t="n"/>
      <c r="CT7" s="1101" t="n"/>
      <c r="CU7" s="1101" t="n"/>
      <c r="CV7" s="1101" t="n"/>
      <c r="CW7" s="1101" t="n"/>
      <c r="CX7" s="1101" t="n"/>
      <c r="CY7" s="1101" t="n"/>
      <c r="CZ7" s="1101" t="n"/>
      <c r="DA7" s="1101" t="n"/>
      <c r="DB7" s="1101" t="n"/>
      <c r="DC7" s="1101" t="n"/>
      <c r="DD7" s="1101" t="n"/>
      <c r="DE7" s="1101" t="n"/>
      <c r="DF7" s="1101" t="n"/>
      <c r="DG7" s="1101" t="n"/>
      <c r="DH7" s="1101" t="n"/>
      <c r="DI7" s="1101" t="n"/>
    </row>
    <row r="8" ht="16" customFormat="1" customHeight="1" s="140">
      <c r="A8" s="1047" t="inlineStr">
        <is>
          <t>产品3</t>
        </is>
      </c>
      <c r="B8" s="1242">
        <f>O22</f>
        <v/>
      </c>
      <c r="C8" s="1242">
        <f>P22</f>
        <v/>
      </c>
      <c r="D8" s="1242">
        <f>Q22</f>
        <v/>
      </c>
      <c r="E8" s="1242">
        <f>R22</f>
        <v/>
      </c>
      <c r="F8" s="1243">
        <f>Q28</f>
        <v/>
      </c>
      <c r="G8" s="144" t="n"/>
      <c r="H8" s="1047" t="inlineStr">
        <is>
          <t>产品3</t>
        </is>
      </c>
      <c r="I8" s="1244">
        <f>第4期!I8+第4期!J8</f>
        <v/>
      </c>
      <c r="J8" s="1245" t="n"/>
      <c r="K8" s="1246">
        <f>IF(IF((I8+F19)&gt;=初始化表!I33,5,IF((I8+F19)&gt;=初始化表!H33,4,IF((I8+F19)&gt;=初始化表!G33,3,IF((I8+F19)&gt;=初始化表!F33,2,IF((I8+F19)&gt;=初始化表!E33,1,0)))))+IF(I8+F19&gt;初始化表!E33,O$45)&lt;第4期!K8+1,IF((I8+F19)&gt;=初始化表!I33,5,IF((I8+F19)&gt;=初始化表!H33,4,IF((I8+F19)&gt;=初始化表!G33,3,IF((I8+F19)&gt;=初始化表!F33,2,IF((I8+F19)&gt;=初始化表!E33,1,0)))))+IF(I8+F19&gt;初始化表!E33,O$45),第4期!K8+1)</f>
        <v/>
      </c>
      <c r="L8" s="1243">
        <f>IF(I8&lt;初始化表!E33,初始化表!E33-I8,IF(I8&lt;初始化表!F33,初始化表!F33-I8,IF(I8&lt;初始化表!G33,初始化表!G33-I8,IF(I8&lt;初始化表!H33,初始化表!H33-I8,IF(I8&lt;初始化表!I33,初始化表!I33-I8,0)))))</f>
        <v/>
      </c>
      <c r="M8" s="178" t="n"/>
      <c r="N8" s="1047" t="inlineStr">
        <is>
          <t>投入比例</t>
        </is>
      </c>
      <c r="O8" s="181" t="n">
        <v>0.036</v>
      </c>
      <c r="P8" s="181" t="n">
        <v>0.036</v>
      </c>
      <c r="Q8" s="181" t="n">
        <v>0.036</v>
      </c>
      <c r="R8" s="231" t="n">
        <v>0.036</v>
      </c>
      <c r="S8" s="181" t="n"/>
      <c r="T8" s="230" t="n"/>
      <c r="U8" s="1073" t="inlineStr">
        <is>
          <t>产品4</t>
        </is>
      </c>
      <c r="V8" s="1063">
        <f>第4期!AP21</f>
        <v/>
      </c>
      <c r="W8" s="1063">
        <f>第4期!AP22</f>
        <v/>
      </c>
      <c r="X8" s="1063">
        <f>第4期!AP23</f>
        <v/>
      </c>
      <c r="Y8" s="1063">
        <f>第4期!AP24</f>
        <v/>
      </c>
      <c r="Z8" s="1063">
        <f>第4期!AJ29</f>
        <v/>
      </c>
      <c r="AA8" s="1064">
        <f>(V8+W8+X8+Y8)*AC14</f>
        <v/>
      </c>
      <c r="AB8" s="264" t="inlineStr">
        <is>
          <t>产品4</t>
        </is>
      </c>
      <c r="AC8" s="1247">
        <f>初始化表!$B$8*初始化表!H17*初始化表!$H$5/1300+初始化表!$B$12*初始化表!H17/1300+初始化表!H19+初始化表!H18*(-C35-C44)/(SUM(B17:E17)*初始化表!E18+SUM(B18:E18)*初始化表!F18+SUM(B19:E19)*初始化表!G18+SUM(B20:E20)*初始化表!H18)</f>
        <v/>
      </c>
      <c r="AD8" s="1248">
        <f>$AC8+初始化表!L22+$F9*B9/SUMPRODUCT($B9:$E9,$V45:$Y45)+B$10*B9/SUMPRODUCT(B$6:B$9,V$42:V$45)+初始化表!L16/I66+(IF(I28+J28=0,0,1)*初始化表!H28+IF(K28+L28=0,0,1)*初始化表!I28)/(I66+J66+K66+L66)</f>
        <v/>
      </c>
      <c r="AE8" s="1248">
        <f>$AC8+初始化表!M22+$F9*C9/SUMPRODUCT($B9:$E9,$V45:$Y45)+C$10*C9/SUMPRODUCT(C$6:C$9,W$42:W$45)+初始化表!M16/J66+(IF(I28+J28=0,0,1)*初始化表!H28+IF(K28+L28=0,0,1)*初始化表!I28)/(I66+J66+K66+L66)</f>
        <v/>
      </c>
      <c r="AF8" s="1248">
        <f>$AC8+初始化表!N22+$F9*D9/SUMPRODUCT($B9:$E9,$V45:$Y45)+D$10*D9/SUMPRODUCT(D$6:D$9,X$42:X$45)+初始化表!N16/K66+(IF(I28+J28=0,0,1)*初始化表!H28+IF(K28+L28=0,0,1)*初始化表!I28)/(I66+J66+K66+L66)</f>
        <v/>
      </c>
      <c r="AG8" s="1249">
        <f>$AC8+初始化表!O22+$F9*E9/SUMPRODUCT($B9:$E9,$V45:$Y45)+E$10*E9/SUMPRODUCT(E$6:E$9,Y$42:Y$45)+初始化表!O16/L66+(IF(I28+J28=0,0,1)*初始化表!H28+IF(K28+L28=0,0,1)*初始化表!I28)/(I66+J66+K66+L66)</f>
        <v/>
      </c>
      <c r="AH8" s="144" t="n"/>
      <c r="AI8" s="302" t="inlineStr">
        <is>
          <t>产  品</t>
        </is>
      </c>
      <c r="AJ8" s="303" t="inlineStr">
        <is>
          <t>市  场</t>
        </is>
      </c>
      <c r="AK8" s="303" t="inlineStr">
        <is>
          <t>上期预订(件)</t>
        </is>
      </c>
      <c r="AL8" s="303" t="inlineStr">
        <is>
          <t>本期需求(件)</t>
        </is>
      </c>
      <c r="AM8" s="303" t="inlineStr">
        <is>
          <t>本期销售(件)</t>
        </is>
      </c>
      <c r="AN8" s="303" t="inlineStr">
        <is>
          <t>市场份额(%)</t>
        </is>
      </c>
      <c r="AO8" s="303" t="inlineStr">
        <is>
          <t>下期订货(件)</t>
        </is>
      </c>
      <c r="AP8" s="303" t="inlineStr">
        <is>
          <t>期末库存(件)</t>
        </is>
      </c>
      <c r="AQ8" s="303" t="inlineStr">
        <is>
          <t>废  品(件)</t>
        </is>
      </c>
      <c r="AR8" s="338" t="inlineStr">
        <is>
          <t>需求</t>
        </is>
      </c>
      <c r="AS8" s="339" t="inlineStr">
        <is>
          <t>订单是否满足</t>
        </is>
      </c>
      <c r="AT8" s="339" t="inlineStr">
        <is>
          <t>销售（剔除订单）</t>
        </is>
      </c>
      <c r="AU8" s="339" t="inlineStr">
        <is>
          <t>订单</t>
        </is>
      </c>
      <c r="AV8" s="339" t="inlineStr">
        <is>
          <t>市场库存</t>
        </is>
      </c>
      <c r="AW8" s="353" t="inlineStr">
        <is>
          <t>废品</t>
        </is>
      </c>
      <c r="AX8" s="1250" t="n"/>
      <c r="AY8" s="350" t="n"/>
      <c r="AZ8" s="144" t="n"/>
      <c r="BA8" s="351">
        <f>AI38</f>
        <v/>
      </c>
      <c r="BB8" s="352">
        <f>IF($BA8="","",INT(BB$28*AJ62))</f>
        <v/>
      </c>
      <c r="BC8" s="352">
        <f>IF($BA8="","",INT(BC$28*AK62))</f>
        <v/>
      </c>
      <c r="BD8" s="352">
        <f>IF($BA8="","",INT(BD$28*AL62))</f>
        <v/>
      </c>
      <c r="BE8" s="352">
        <f>IF($BA8="","",INT(BE$28*AM62))</f>
        <v/>
      </c>
      <c r="BF8" s="352">
        <f>IF($BA8="","",INT(BF$28*AN62))</f>
        <v/>
      </c>
      <c r="BG8" s="352">
        <f>IF($BA8="","",INT(BG$28*AO62))</f>
        <v/>
      </c>
      <c r="BH8" s="352">
        <f>IF($BA8="","",INT(BH$28*AP62))</f>
        <v/>
      </c>
      <c r="BI8" s="352">
        <f>IF($BA8="","",INT(BI$28*AQ62))</f>
        <v/>
      </c>
      <c r="BJ8" s="352">
        <f>IF($BA8="","",INT(BJ$28*AR62))</f>
        <v/>
      </c>
      <c r="BK8" s="352">
        <f>IF($BA8="","",INT(BK$28*AS62))</f>
        <v/>
      </c>
      <c r="BL8" s="352">
        <f>IF($BA8="","",INT(BL$28*AT62))</f>
        <v/>
      </c>
      <c r="BM8" s="352">
        <f>IF($BA8="","",INT(BM$28*AU62))</f>
        <v/>
      </c>
      <c r="BN8" s="352">
        <f>IF($BA8="","",INT(BN$28*AV62))</f>
        <v/>
      </c>
      <c r="BO8" s="352">
        <f>IF($BA8="","",INT(BO$28*AW62))</f>
        <v/>
      </c>
      <c r="BP8" s="352">
        <f>IF($BA8="","",INT(BP$28*AX62))</f>
        <v/>
      </c>
      <c r="BQ8" s="352">
        <f>IF($BA8="","",INT(BQ$28*AY62))</f>
        <v/>
      </c>
      <c r="BR8" s="1106" t="n"/>
      <c r="BS8" s="1045">
        <f>BA10</f>
        <v/>
      </c>
      <c r="BT8" s="1061">
        <f>IF(BS8=0,0,1)</f>
        <v/>
      </c>
      <c r="BU8" s="1061">
        <f>第4期!AQ110*0.5</f>
        <v/>
      </c>
      <c r="BV8" s="1240">
        <f>AVERAGE(BT33:CI33)*初始化表!B$31</f>
        <v/>
      </c>
      <c r="BW8" s="1240">
        <f>$BT8*(AL110-BW$25)/BW$26*初始化表!B$30</f>
        <v/>
      </c>
      <c r="BX8" s="1240">
        <f>$BT8*(AM110-BX$25)/BX$26*初始化表!B$33</f>
        <v/>
      </c>
      <c r="BY8" s="1240">
        <f>$BT8*(AN110-BY$25)/BY$26*初始化表!B$32</f>
        <v/>
      </c>
      <c r="BZ8" s="1240">
        <f>$BT8*(AP110-BZ$25)/BZ$26*初始化表!B$34</f>
        <v/>
      </c>
      <c r="CA8" s="1240">
        <f>$BT$5*(AW110-CA$25)/CA$26*初始化表!B$36</f>
        <v/>
      </c>
      <c r="CB8" s="1240">
        <f>CE8-CC8-BU8-SUM(BV8:CA8)/2</f>
        <v/>
      </c>
      <c r="CC8" s="1061">
        <f>IF(AO110-AX110&gt;=0,0,-0.1*(1-EXP(2*10^(-6)*(AO110-AX110))))</f>
        <v/>
      </c>
      <c r="CD8" s="1241">
        <f>SUM(BV8:CB8)</f>
        <v/>
      </c>
      <c r="CE8" s="1241">
        <f>AQ110</f>
        <v/>
      </c>
      <c r="CF8" s="1241">
        <f>BU8*2</f>
        <v/>
      </c>
      <c r="CG8" s="1106" t="n"/>
      <c r="CH8" s="1106" t="n"/>
      <c r="CI8" s="1101" t="n"/>
      <c r="CJ8" s="1101" t="n"/>
      <c r="CK8" s="1101" t="n"/>
      <c r="CL8" s="1101" t="n"/>
      <c r="CM8" s="1101" t="n"/>
      <c r="CN8" s="1101" t="n"/>
      <c r="CO8" s="1101" t="n"/>
      <c r="CP8" s="1101" t="n"/>
      <c r="CQ8" s="1101" t="n"/>
      <c r="CR8" s="1101" t="n"/>
      <c r="CS8" s="1101" t="n"/>
      <c r="CT8" s="1101" t="n"/>
      <c r="CU8" s="1101" t="n"/>
      <c r="CV8" s="1101" t="n"/>
      <c r="CW8" s="1101" t="n"/>
      <c r="CX8" s="1101" t="n"/>
      <c r="CY8" s="1101" t="n"/>
      <c r="CZ8" s="1101" t="n"/>
      <c r="DA8" s="1101" t="n"/>
      <c r="DB8" s="1101" t="n"/>
      <c r="DC8" s="1101" t="n"/>
      <c r="DD8" s="1101" t="n"/>
      <c r="DE8" s="1101" t="n"/>
      <c r="DF8" s="1101" t="n"/>
      <c r="DG8" s="1101" t="n"/>
      <c r="DH8" s="1101" t="n"/>
      <c r="DI8" s="1101" t="n"/>
    </row>
    <row r="9" ht="16" customFormat="1" customHeight="1" s="140">
      <c r="A9" s="1047" t="inlineStr">
        <is>
          <t>产品4</t>
        </is>
      </c>
      <c r="B9" s="1242">
        <f>O23</f>
        <v/>
      </c>
      <c r="C9" s="1242">
        <f>P23</f>
        <v/>
      </c>
      <c r="D9" s="1242">
        <f>Q23</f>
        <v/>
      </c>
      <c r="E9" s="1242">
        <f>R23</f>
        <v/>
      </c>
      <c r="F9" s="1243">
        <f>R28</f>
        <v/>
      </c>
      <c r="G9" s="144" t="n"/>
      <c r="H9" s="1073" t="inlineStr">
        <is>
          <t>产品4</t>
        </is>
      </c>
      <c r="I9" s="1251">
        <f>第4期!I9+第4期!J9</f>
        <v/>
      </c>
      <c r="J9" s="1245" t="n"/>
      <c r="K9" s="1252">
        <f>IF(IF((I9+F20)&gt;=初始化表!I34,5,IF((I9+F20)&gt;=初始化表!H34,4,IF((I9+F20)&gt;=初始化表!G34,3,IF((I9+F20)&gt;=初始化表!F34,2,IF((I9+F20)&gt;=初始化表!E34,1,0)))))+IF(I9+F20&gt;初始化表!E34,O$45)&lt;第4期!K9+1,IF((I9+F20)&gt;=初始化表!I34,5,IF((I9+F20)&gt;=初始化表!H34,4,IF((I9+F20)&gt;=初始化表!G34,3,IF((I9+F20)&gt;=初始化表!F34,2,IF((I9+F20)&gt;=初始化表!E34,1,0)))))+IF(I9+F20&gt;初始化表!E34,O$45),第4期!K9+1)</f>
        <v/>
      </c>
      <c r="L9" s="1253">
        <f>IF(I9&lt;初始化表!E34,初始化表!E34-I9,IF(I9&lt;初始化表!F34,初始化表!F34-I9,IF(I9&lt;初始化表!G34,初始化表!G34-I9,IF(I9&lt;初始化表!H34,初始化表!H34-I9,IF(I9&lt;初始化表!I34,初始化表!I34-I9,0)))))</f>
        <v/>
      </c>
      <c r="M9" s="178" t="n"/>
      <c r="N9" s="1047" t="inlineStr">
        <is>
          <t>价格浮动</t>
        </is>
      </c>
      <c r="O9" s="1044" t="inlineStr">
        <is>
          <t>市场1</t>
        </is>
      </c>
      <c r="P9" s="1044" t="inlineStr">
        <is>
          <t>市场2</t>
        </is>
      </c>
      <c r="Q9" s="1044" t="inlineStr">
        <is>
          <t>市场3</t>
        </is>
      </c>
      <c r="R9" s="1091" t="inlineStr">
        <is>
          <t>市场4</t>
        </is>
      </c>
      <c r="S9" s="1100" t="n"/>
      <c r="T9" s="230" t="n"/>
      <c r="U9" s="1101" t="n"/>
      <c r="V9" s="1101" t="n"/>
      <c r="W9" s="1101" t="n"/>
      <c r="X9" s="1101" t="n"/>
      <c r="Y9" s="1101" t="n"/>
      <c r="Z9" s="1101">
        <f>SUMPRODUCT(V5:Y8,V23:Y26)</f>
        <v/>
      </c>
      <c r="AA9" s="144" t="n"/>
      <c r="AB9" s="144" t="n"/>
      <c r="AC9" s="267" t="n"/>
      <c r="AD9" s="267" t="n"/>
      <c r="AE9" s="267" t="n"/>
      <c r="AF9" s="267" t="n"/>
      <c r="AG9" s="267" t="n"/>
      <c r="AH9" s="144" t="n"/>
      <c r="AI9" s="304" t="n"/>
      <c r="AJ9" s="305" t="n"/>
      <c r="AK9" s="306" t="n"/>
      <c r="AL9" s="306">
        <f>AM9</f>
        <v/>
      </c>
      <c r="AM9" s="306">
        <f>V42</f>
        <v/>
      </c>
      <c r="AN9" s="307" t="n"/>
      <c r="AO9" s="306" t="n"/>
      <c r="AP9" s="306" t="n"/>
      <c r="AQ9" s="340" t="n"/>
      <c r="AR9" s="1050" t="n"/>
      <c r="AS9" s="1045">
        <f>AM9-AK9</f>
        <v/>
      </c>
      <c r="AT9" s="1045" t="n"/>
      <c r="AU9" s="1045" t="n"/>
      <c r="AV9" s="1045" t="n"/>
      <c r="AW9" s="1052" t="n"/>
      <c r="AX9" s="1101" t="n"/>
      <c r="AY9" s="350" t="n"/>
      <c r="AZ9" s="144" t="n"/>
      <c r="BA9" s="351">
        <f>AI39</f>
        <v/>
      </c>
      <c r="BB9" s="352">
        <f>IF($BA9="","",INT(BB$28*AJ63))</f>
        <v/>
      </c>
      <c r="BC9" s="352">
        <f>IF($BA9="","",INT(BC$28*AK63))</f>
        <v/>
      </c>
      <c r="BD9" s="352">
        <f>IF($BA9="","",INT(BD$28*AL63))</f>
        <v/>
      </c>
      <c r="BE9" s="352">
        <f>IF($BA9="","",INT(BE$28*AM63))</f>
        <v/>
      </c>
      <c r="BF9" s="352">
        <f>IF($BA9="","",INT(BF$28*AN63))</f>
        <v/>
      </c>
      <c r="BG9" s="352">
        <f>IF($BA9="","",INT(BG$28*AO63))</f>
        <v/>
      </c>
      <c r="BH9" s="352">
        <f>IF($BA9="","",INT(BH$28*AP63))</f>
        <v/>
      </c>
      <c r="BI9" s="352">
        <f>IF($BA9="","",INT(BI$28*AQ63))</f>
        <v/>
      </c>
      <c r="BJ9" s="352">
        <f>IF($BA9="","",INT(BJ$28*AR63))</f>
        <v/>
      </c>
      <c r="BK9" s="352">
        <f>IF($BA9="","",INT(BK$28*AS63))</f>
        <v/>
      </c>
      <c r="BL9" s="352">
        <f>IF($BA9="","",INT(BL$28*AT63))</f>
        <v/>
      </c>
      <c r="BM9" s="352">
        <f>IF($BA9="","",INT(BM$28*AU63))</f>
        <v/>
      </c>
      <c r="BN9" s="352">
        <f>IF($BA9="","",INT(BN$28*AV63))</f>
        <v/>
      </c>
      <c r="BO9" s="352">
        <f>IF($BA9="","",INT(BO$28*AW63))</f>
        <v/>
      </c>
      <c r="BP9" s="352">
        <f>IF($BA9="","",INT(BP$28*AX63))</f>
        <v/>
      </c>
      <c r="BQ9" s="352">
        <f>IF($BA9="","",INT(BQ$28*AY63))</f>
        <v/>
      </c>
      <c r="BR9" s="1106" t="n"/>
      <c r="BS9" s="1045">
        <f>BA11</f>
        <v/>
      </c>
      <c r="BT9" s="1061">
        <f>IF(BS9=0,0,1)</f>
        <v/>
      </c>
      <c r="BU9" s="1061">
        <f>第4期!AQ111*0.5</f>
        <v/>
      </c>
      <c r="BV9" s="1240">
        <f>AVERAGE(BT34:CI34)*初始化表!B$31</f>
        <v/>
      </c>
      <c r="BW9" s="1240">
        <f>$BT9*(AL111-BW$25)/BW$26*初始化表!B$30</f>
        <v/>
      </c>
      <c r="BX9" s="1240">
        <f>$BT9*(AM111-BX$25)/BX$26*初始化表!B$33</f>
        <v/>
      </c>
      <c r="BY9" s="1240">
        <f>$BT9*(AN111-BY$25)/BY$26*初始化表!B$32</f>
        <v/>
      </c>
      <c r="BZ9" s="1240">
        <f>$BT9*(AP111-BZ$25)/BZ$26*初始化表!B$34</f>
        <v/>
      </c>
      <c r="CA9" s="1240">
        <f>$BT$5*(AW111-CA$25)/CA$26*初始化表!B$36</f>
        <v/>
      </c>
      <c r="CB9" s="1240">
        <f>CE9-CC9-BU9-SUM(BV9:CA9)/2</f>
        <v/>
      </c>
      <c r="CC9" s="1061">
        <f>IF(AO111-AX111&gt;=0,0,-0.1*(1-EXP(2*10^(-6)*(AO111-AX111))))</f>
        <v/>
      </c>
      <c r="CD9" s="1241">
        <f>SUM(BV9:CB9)</f>
        <v/>
      </c>
      <c r="CE9" s="1241">
        <f>AQ111</f>
        <v/>
      </c>
      <c r="CF9" s="1241">
        <f>BU9*2</f>
        <v/>
      </c>
      <c r="CG9" s="1106" t="n"/>
      <c r="CH9" s="1106" t="n"/>
      <c r="CI9" s="1101" t="n"/>
      <c r="CJ9" s="1266" t="n"/>
      <c r="CK9" s="1101" t="n"/>
      <c r="CL9" s="1266" t="n"/>
      <c r="CM9" s="1266" t="n"/>
      <c r="CN9" s="1266" t="n"/>
      <c r="CO9" s="1266" t="n"/>
      <c r="CP9" s="1101" t="n"/>
      <c r="CQ9" s="1101" t="n"/>
      <c r="CR9" s="1101" t="n"/>
      <c r="CS9" s="1101" t="n"/>
      <c r="CT9" s="1101" t="n"/>
      <c r="CU9" s="1101" t="n"/>
      <c r="CV9" s="1219" t="n"/>
      <c r="CW9" s="1219" t="n"/>
      <c r="CX9" s="1219" t="n"/>
      <c r="CY9" s="1219" t="n"/>
      <c r="CZ9" s="1101" t="n"/>
      <c r="DA9" s="1101" t="n"/>
      <c r="DB9" s="1101" t="n"/>
      <c r="DC9" s="1101" t="n"/>
      <c r="DD9" s="1101" t="n"/>
      <c r="DE9" s="1101" t="n"/>
      <c r="DF9" s="1101" t="n"/>
      <c r="DG9" s="1101" t="n"/>
      <c r="DH9" s="1101" t="n"/>
      <c r="DI9" s="1101" t="n"/>
    </row>
    <row r="10" ht="16" customFormat="1" customHeight="1" s="140">
      <c r="A10" s="1047" t="inlineStr">
        <is>
          <t>促销费</t>
        </is>
      </c>
      <c r="B10" s="1244">
        <f>O29</f>
        <v/>
      </c>
      <c r="C10" s="1244">
        <f>P29</f>
        <v/>
      </c>
      <c r="D10" s="1244">
        <f>Q29</f>
        <v/>
      </c>
      <c r="E10" s="1244">
        <f>R29</f>
        <v/>
      </c>
      <c r="F10" s="1091" t="inlineStr">
        <is>
          <t>利润</t>
        </is>
      </c>
      <c r="G10" s="144" t="n"/>
      <c r="M10" s="178" t="n"/>
      <c r="N10" s="1047" t="inlineStr">
        <is>
          <t>产品1</t>
        </is>
      </c>
      <c r="O10" s="1256">
        <f>2%-(V5-V11)*0.1%</f>
        <v/>
      </c>
      <c r="P10" s="1256">
        <f>2%-(W5-W11)*0.1%</f>
        <v/>
      </c>
      <c r="Q10" s="1256">
        <f>2%-(X5-X11)*0.1%</f>
        <v/>
      </c>
      <c r="R10" s="1256">
        <f>2%-(Y5-Y11)*0.1%</f>
        <v/>
      </c>
      <c r="S10" s="1257" t="n">
        <v>0.005</v>
      </c>
      <c r="T10" s="230" t="n"/>
      <c r="U10" s="1041" t="inlineStr">
        <is>
          <t>上期预定</t>
        </is>
      </c>
      <c r="V10" s="1053" t="inlineStr">
        <is>
          <t>市场1</t>
        </is>
      </c>
      <c r="W10" s="1053" t="inlineStr">
        <is>
          <t>市场2</t>
        </is>
      </c>
      <c r="X10" s="1053" t="inlineStr">
        <is>
          <t>市场3</t>
        </is>
      </c>
      <c r="Y10" s="1090" t="inlineStr">
        <is>
          <t>市场4</t>
        </is>
      </c>
      <c r="Z10" s="1101" t="n"/>
      <c r="AA10" s="144" t="n"/>
      <c r="AB10" s="259" t="inlineStr">
        <is>
          <t>产品利润</t>
        </is>
      </c>
      <c r="AC10" s="260" t="inlineStr">
        <is>
          <t>市场1</t>
        </is>
      </c>
      <c r="AD10" s="260" t="inlineStr">
        <is>
          <t>市场2</t>
        </is>
      </c>
      <c r="AE10" s="260" t="inlineStr">
        <is>
          <t>市场3</t>
        </is>
      </c>
      <c r="AF10" s="268" t="inlineStr">
        <is>
          <t>市场4</t>
        </is>
      </c>
      <c r="AG10" s="308" t="inlineStr">
        <is>
          <t>废品检验</t>
        </is>
      </c>
      <c r="AH10" s="309" t="inlineStr">
        <is>
          <t>现金流检验</t>
        </is>
      </c>
      <c r="AI10" s="310" t="n"/>
      <c r="AJ10" s="311" t="n"/>
      <c r="AK10" s="312" t="n"/>
      <c r="AL10" s="306">
        <f>AM10</f>
        <v/>
      </c>
      <c r="AM10" s="312">
        <f>W42</f>
        <v/>
      </c>
      <c r="AN10" s="313" t="n"/>
      <c r="AO10" s="312" t="n"/>
      <c r="AP10" s="306" t="n"/>
      <c r="AQ10" s="341" t="n"/>
      <c r="AR10" s="1050" t="n"/>
      <c r="AS10" s="1045">
        <f>AM10-AK10</f>
        <v/>
      </c>
      <c r="AT10" s="1045" t="n"/>
      <c r="AU10" s="1045" t="n"/>
      <c r="AV10" s="1045" t="n"/>
      <c r="AW10" s="1052" t="n"/>
      <c r="AX10" s="1101" t="n"/>
      <c r="AY10" s="350" t="n"/>
      <c r="AZ10" s="144" t="n"/>
      <c r="BA10" s="351">
        <f>AI40</f>
        <v/>
      </c>
      <c r="BB10" s="352">
        <f>IF($BA10="","",INT(BB$28*AJ64))</f>
        <v/>
      </c>
      <c r="BC10" s="352">
        <f>IF($BA10="","",INT(BC$28*AK64))</f>
        <v/>
      </c>
      <c r="BD10" s="352">
        <f>IF($BA10="","",INT(BD$28*AL64))</f>
        <v/>
      </c>
      <c r="BE10" s="352">
        <f>IF($BA10="","",INT(BE$28*AM64))</f>
        <v/>
      </c>
      <c r="BF10" s="352">
        <f>IF($BA10="","",INT(BF$28*AN64))</f>
        <v/>
      </c>
      <c r="BG10" s="352">
        <f>IF($BA10="","",INT(BG$28*AO64))</f>
        <v/>
      </c>
      <c r="BH10" s="352">
        <f>IF($BA10="","",INT(BH$28*AP64))</f>
        <v/>
      </c>
      <c r="BI10" s="352">
        <f>IF($BA10="","",INT(BI$28*AQ64))</f>
        <v/>
      </c>
      <c r="BJ10" s="352">
        <f>IF($BA10="","",INT(BJ$28*AR64))</f>
        <v/>
      </c>
      <c r="BK10" s="352">
        <f>IF($BA10="","",INT(BK$28*AS64))</f>
        <v/>
      </c>
      <c r="BL10" s="352">
        <f>IF($BA10="","",INT(BL$28*AT64))</f>
        <v/>
      </c>
      <c r="BM10" s="352">
        <f>IF($BA10="","",INT(BM$28*AU64))</f>
        <v/>
      </c>
      <c r="BN10" s="352">
        <f>IF($BA10="","",INT(BN$28*AV64))</f>
        <v/>
      </c>
      <c r="BO10" s="352">
        <f>IF($BA10="","",INT(BO$28*AW64))</f>
        <v/>
      </c>
      <c r="BP10" s="352">
        <f>IF($BA10="","",INT(BP$28*AX64))</f>
        <v/>
      </c>
      <c r="BQ10" s="352">
        <f>IF($BA10="","",INT(BQ$28*AY64))</f>
        <v/>
      </c>
      <c r="BR10" s="1106" t="n"/>
      <c r="BS10" s="1045">
        <f>BA12</f>
        <v/>
      </c>
      <c r="BT10" s="1061">
        <f>IF(BS10=0,0,1)</f>
        <v/>
      </c>
      <c r="BU10" s="1061">
        <f>第4期!AQ112*0.5</f>
        <v/>
      </c>
      <c r="BV10" s="1240">
        <f>AVERAGE(BT35:CI35)*初始化表!B$31</f>
        <v/>
      </c>
      <c r="BW10" s="1240">
        <f>$BT10*(AL112-BW$25)/BW$26*初始化表!B$30</f>
        <v/>
      </c>
      <c r="BX10" s="1240">
        <f>$BT10*(AM112-BX$25)/BX$26*初始化表!B$33</f>
        <v/>
      </c>
      <c r="BY10" s="1240">
        <f>$BT10*(AN112-BY$25)/BY$26*初始化表!B$32</f>
        <v/>
      </c>
      <c r="BZ10" s="1240">
        <f>$BT10*(AP112-BZ$25)/BZ$26*初始化表!B$34</f>
        <v/>
      </c>
      <c r="CA10" s="1240">
        <f>$BT$5*(AW112-CA$25)/CA$26*初始化表!B$36</f>
        <v/>
      </c>
      <c r="CB10" s="1240">
        <f>CE10-CC10-BU10-SUM(BV10:CA10)/2</f>
        <v/>
      </c>
      <c r="CC10" s="1061">
        <f>IF(AO112-AX112&gt;=0,0,-0.1*(1-EXP(2*10^(-6)*(AO112-AX112))))</f>
        <v/>
      </c>
      <c r="CD10" s="1241">
        <f>SUM(BV10:CB10)</f>
        <v/>
      </c>
      <c r="CE10" s="1241">
        <f>AQ112</f>
        <v/>
      </c>
      <c r="CF10" s="1241">
        <f>BU10*2</f>
        <v/>
      </c>
      <c r="CG10" s="1106" t="n"/>
      <c r="CH10" s="1106" t="n"/>
      <c r="CI10" s="1101" t="n"/>
      <c r="CJ10" s="1101" t="n"/>
      <c r="CK10" s="1101" t="n"/>
      <c r="CL10" s="1101" t="n"/>
      <c r="CM10" s="1101" t="n"/>
      <c r="CN10" s="1101" t="n"/>
      <c r="CO10" s="1101" t="n"/>
      <c r="CP10" s="1101" t="n"/>
      <c r="CQ10" s="1101" t="n"/>
      <c r="CR10" s="1101" t="n"/>
      <c r="CS10" s="1101" t="n"/>
      <c r="CT10" s="1101" t="n"/>
      <c r="CU10" s="1101" t="n"/>
      <c r="CV10" s="1101" t="n"/>
      <c r="CW10" s="1101" t="n"/>
      <c r="CX10" s="1101" t="n"/>
      <c r="CY10" s="1101" t="n"/>
      <c r="CZ10" s="1101" t="n"/>
      <c r="DA10" s="1101" t="n"/>
      <c r="DB10" s="1101" t="n"/>
      <c r="DC10" s="1101" t="n"/>
      <c r="DD10" s="1101" t="n"/>
      <c r="DE10" s="1101" t="n"/>
      <c r="DF10" s="1101" t="n"/>
      <c r="DG10" s="1101" t="n"/>
      <c r="DH10" s="1101" t="n"/>
      <c r="DI10" s="1101" t="n"/>
    </row>
    <row r="11" ht="16" customFormat="1" customHeight="1" s="140">
      <c r="A11" s="1047" t="inlineStr">
        <is>
          <t>运输决策</t>
        </is>
      </c>
      <c r="B11" s="1044" t="inlineStr">
        <is>
          <t>市场1</t>
        </is>
      </c>
      <c r="C11" s="1044" t="inlineStr">
        <is>
          <t>市场2</t>
        </is>
      </c>
      <c r="D11" s="1044" t="inlineStr">
        <is>
          <t>市场3</t>
        </is>
      </c>
      <c r="E11" s="1044" t="inlineStr">
        <is>
          <t>市场4</t>
        </is>
      </c>
      <c r="F11" s="1258">
        <f>F77</f>
        <v/>
      </c>
      <c r="G11" s="144" t="n"/>
      <c r="H11" s="1233" t="inlineStr">
        <is>
          <t>员工决策</t>
        </is>
      </c>
      <c r="I11" s="1210" t="n"/>
      <c r="J11" s="1210" t="n"/>
      <c r="K11" s="1210" t="n"/>
      <c r="L11" s="1234" t="n"/>
      <c r="M11" s="178" t="n"/>
      <c r="N11" s="1047" t="inlineStr">
        <is>
          <t>产品2</t>
        </is>
      </c>
      <c r="O11" s="1256">
        <f>2%-(V6-V12)*0.1%</f>
        <v/>
      </c>
      <c r="P11" s="1256">
        <f>2%-(W6-W12)*0.1%</f>
        <v/>
      </c>
      <c r="Q11" s="1256">
        <f>2%-(X6-X12)*0.1%</f>
        <v/>
      </c>
      <c r="R11" s="1256">
        <f>2%-(Y6-Y12)*0.1%</f>
        <v/>
      </c>
      <c r="S11" s="1259" t="n">
        <v>0.005</v>
      </c>
      <c r="T11" s="230" t="n"/>
      <c r="U11" s="1047" t="inlineStr">
        <is>
          <t>产品1</t>
        </is>
      </c>
      <c r="V11" s="1061">
        <f>第4期!AO9</f>
        <v/>
      </c>
      <c r="W11" s="1061">
        <f>第4期!AO10</f>
        <v/>
      </c>
      <c r="X11" s="1061">
        <f>第4期!AO11</f>
        <v/>
      </c>
      <c r="Y11" s="187">
        <f>第4期!AO12</f>
        <v/>
      </c>
      <c r="Z11" s="1101" t="n"/>
      <c r="AA11" s="144" t="n"/>
      <c r="AB11" s="261" t="inlineStr">
        <is>
          <t>产品1</t>
        </is>
      </c>
      <c r="AC11" s="1237">
        <f>B6-AD5</f>
        <v/>
      </c>
      <c r="AD11" s="1237">
        <f>C6-AE5</f>
        <v/>
      </c>
      <c r="AE11" s="1237">
        <f>D6-AF5</f>
        <v/>
      </c>
      <c r="AF11" s="1238">
        <f>E6-AG5</f>
        <v/>
      </c>
      <c r="AG11" s="1355">
        <f>IF(AJ24="","未粘报表",IF(AND(V36=AQ9,W36=AQ10,X36=AQ11,Y36=AQ12,V37=AQ13,W37=AQ14,X37=AQ15,Y37=AQ16,V38=AQ17,W38=AQ18,X38=AQ19,Y38=AQ20,V39=AQ21,W39=AQ22,X39=AQ23,Y39=AQ24),"正确","错误"))</f>
        <v/>
      </c>
      <c r="AH11" s="1261">
        <f>IF(AJ24="","未粘报表",IF(INT(VLOOKUP(初期!$G$52,$AI$107:$AQ$126,7,0))=INT(F64),"现金正确","现金错误"))</f>
        <v/>
      </c>
      <c r="AI11" s="310" t="n"/>
      <c r="AJ11" s="311" t="n"/>
      <c r="AK11" s="312" t="n"/>
      <c r="AL11" s="306">
        <f>AM11</f>
        <v/>
      </c>
      <c r="AM11" s="312">
        <f>X42</f>
        <v/>
      </c>
      <c r="AN11" s="313" t="n"/>
      <c r="AO11" s="312" t="n"/>
      <c r="AP11" s="306" t="n"/>
      <c r="AQ11" s="341" t="n"/>
      <c r="AR11" s="1050" t="n"/>
      <c r="AS11" s="1045">
        <f>AM11-AK11</f>
        <v/>
      </c>
      <c r="AT11" s="1045" t="n"/>
      <c r="AU11" s="1045" t="n"/>
      <c r="AV11" s="1045" t="n"/>
      <c r="AW11" s="1052" t="n"/>
      <c r="AX11" s="1101" t="n"/>
      <c r="AY11" s="350" t="n"/>
      <c r="AZ11" s="144" t="n"/>
      <c r="BA11" s="351">
        <f>AI41</f>
        <v/>
      </c>
      <c r="BB11" s="352">
        <f>IF($BA11="","",INT(BB$28*AJ65))</f>
        <v/>
      </c>
      <c r="BC11" s="352">
        <f>IF($BA11="","",INT(BC$28*AK65))</f>
        <v/>
      </c>
      <c r="BD11" s="352">
        <f>IF($BA11="","",INT(BD$28*AL65))</f>
        <v/>
      </c>
      <c r="BE11" s="352">
        <f>IF($BA11="","",INT(BE$28*AM65))</f>
        <v/>
      </c>
      <c r="BF11" s="352">
        <f>IF($BA11="","",INT(BF$28*AN65))</f>
        <v/>
      </c>
      <c r="BG11" s="352">
        <f>IF($BA11="","",INT(BG$28*AO65))</f>
        <v/>
      </c>
      <c r="BH11" s="352">
        <f>IF($BA11="","",INT(BH$28*AP65))</f>
        <v/>
      </c>
      <c r="BI11" s="352">
        <f>IF($BA11="","",INT(BI$28*AQ65))</f>
        <v/>
      </c>
      <c r="BJ11" s="352">
        <f>IF($BA11="","",INT(BJ$28*AR65))</f>
        <v/>
      </c>
      <c r="BK11" s="352">
        <f>IF($BA11="","",INT(BK$28*AS65))</f>
        <v/>
      </c>
      <c r="BL11" s="352">
        <f>IF($BA11="","",INT(BL$28*AT65))</f>
        <v/>
      </c>
      <c r="BM11" s="352">
        <f>IF($BA11="","",INT(BM$28*AU65))</f>
        <v/>
      </c>
      <c r="BN11" s="352">
        <f>IF($BA11="","",INT(BN$28*AV65))</f>
        <v/>
      </c>
      <c r="BO11" s="352">
        <f>IF($BA11="","",INT(BO$28*AW65))</f>
        <v/>
      </c>
      <c r="BP11" s="352">
        <f>IF($BA11="","",INT(BP$28*AX65))</f>
        <v/>
      </c>
      <c r="BQ11" s="352">
        <f>IF($BA11="","",INT(BQ$28*AY65))</f>
        <v/>
      </c>
      <c r="BR11" s="1106" t="n"/>
      <c r="BS11" s="1045">
        <f>BA13</f>
        <v/>
      </c>
      <c r="BT11" s="1061">
        <f>IF(BS11=0,0,1)</f>
        <v/>
      </c>
      <c r="BU11" s="1061">
        <f>第4期!AQ113*0.5</f>
        <v/>
      </c>
      <c r="BV11" s="1240">
        <f>AVERAGE(BT36:CI36)*初始化表!B$31</f>
        <v/>
      </c>
      <c r="BW11" s="1240">
        <f>$BT11*(AL113-BW$25)/BW$26*初始化表!B$30</f>
        <v/>
      </c>
      <c r="BX11" s="1240">
        <f>$BT11*(AM113-BX$25)/BX$26*初始化表!B$33</f>
        <v/>
      </c>
      <c r="BY11" s="1240">
        <f>$BT11*(AN113-BY$25)/BY$26*初始化表!B$32</f>
        <v/>
      </c>
      <c r="BZ11" s="1240">
        <f>$BT11*(AP113-BZ$25)/BZ$26*初始化表!B$34</f>
        <v/>
      </c>
      <c r="CA11" s="1240">
        <f>$BT$5*(AW113-CA$25)/CA$26*初始化表!B$36</f>
        <v/>
      </c>
      <c r="CB11" s="1240">
        <f>CE11-CC11-BU11-SUM(BV11:CA11)/2</f>
        <v/>
      </c>
      <c r="CC11" s="1061">
        <f>IF(AO113-AX113&gt;=0,0,-0.1*(1-EXP(2*10^(-6)*(AO113-AX113))))</f>
        <v/>
      </c>
      <c r="CD11" s="1241">
        <f>SUM(BV11:CB11)</f>
        <v/>
      </c>
      <c r="CE11" s="1241">
        <f>AQ113</f>
        <v/>
      </c>
      <c r="CF11" s="1241">
        <f>BU11*2</f>
        <v/>
      </c>
      <c r="CG11" s="1106" t="n"/>
      <c r="CH11" s="1106" t="n"/>
      <c r="CI11" s="1100" t="n"/>
      <c r="CJ11" s="1101" t="n"/>
      <c r="CK11" s="1100" t="n"/>
      <c r="CL11" s="1101" t="n"/>
      <c r="CM11" s="1101" t="n"/>
      <c r="CN11" s="1101" t="n"/>
      <c r="CO11" s="1101" t="n"/>
      <c r="CP11" s="1101" t="n"/>
      <c r="CQ11" s="1101" t="n"/>
      <c r="CR11" s="1101" t="n"/>
      <c r="CS11" s="1101" t="n"/>
      <c r="CT11" s="1101" t="n"/>
      <c r="CU11" s="1101" t="n"/>
      <c r="CV11" s="1101" t="n"/>
      <c r="CW11" s="1101" t="n"/>
      <c r="CX11" s="1101" t="n"/>
      <c r="CY11" s="1101" t="n"/>
      <c r="CZ11" s="1101" t="n"/>
      <c r="DA11" s="1101" t="n"/>
      <c r="DB11" s="1101" t="n"/>
      <c r="DC11" s="1101" t="n"/>
      <c r="DD11" s="1101" t="n"/>
      <c r="DE11" s="1101" t="n"/>
      <c r="DF11" s="1101" t="n"/>
      <c r="DG11" s="1101" t="n"/>
      <c r="DH11" s="1101" t="n"/>
      <c r="DI11" s="1101" t="n"/>
    </row>
    <row r="12" ht="16" customFormat="1" customHeight="1" s="140">
      <c r="A12" s="1047" t="inlineStr">
        <is>
          <t>产品1</t>
        </is>
      </c>
      <c r="B12" s="1242">
        <f>I63</f>
        <v/>
      </c>
      <c r="C12" s="1242">
        <f>J63</f>
        <v/>
      </c>
      <c r="D12" s="1242">
        <f>K63</f>
        <v/>
      </c>
      <c r="E12" s="1242">
        <f>L63</f>
        <v/>
      </c>
      <c r="F12" s="1091" t="inlineStr">
        <is>
          <t>成本</t>
        </is>
      </c>
      <c r="G12" s="144" t="n"/>
      <c r="H12" s="1047" t="inlineStr">
        <is>
          <t>产品结构</t>
        </is>
      </c>
      <c r="I12" s="1044" t="inlineStr">
        <is>
          <t>产品1</t>
        </is>
      </c>
      <c r="J12" s="1044" t="inlineStr">
        <is>
          <t>产品2</t>
        </is>
      </c>
      <c r="K12" s="1044" t="inlineStr">
        <is>
          <t>产品3</t>
        </is>
      </c>
      <c r="L12" s="1091" t="inlineStr">
        <is>
          <t>产品4</t>
        </is>
      </c>
      <c r="M12" s="178" t="n"/>
      <c r="N12" s="1047" t="inlineStr">
        <is>
          <t>产品3</t>
        </is>
      </c>
      <c r="O12" s="1256">
        <f>1.5%-(V7-V13)*0.1%</f>
        <v/>
      </c>
      <c r="P12" s="1256">
        <f>1.5%-(W7-W13)*0.1%</f>
        <v/>
      </c>
      <c r="Q12" s="1256">
        <f>1.5%-(X7-X13)*0.1%</f>
        <v/>
      </c>
      <c r="R12" s="1256">
        <f>1.5%-(Y7-Y13)*0.1%</f>
        <v/>
      </c>
      <c r="S12" s="1259" t="n">
        <v>0.005</v>
      </c>
      <c r="T12" s="230" t="n"/>
      <c r="U12" s="1047" t="inlineStr">
        <is>
          <t>产品2</t>
        </is>
      </c>
      <c r="V12" s="1061">
        <f>第4期!AO13</f>
        <v/>
      </c>
      <c r="W12" s="1061">
        <f>第4期!AO14</f>
        <v/>
      </c>
      <c r="X12" s="1061">
        <f>第4期!AO15</f>
        <v/>
      </c>
      <c r="Y12" s="187">
        <f>第4期!AO16</f>
        <v/>
      </c>
      <c r="Z12" s="1101" t="n"/>
      <c r="AA12" s="144" t="n"/>
      <c r="AB12" s="261" t="inlineStr">
        <is>
          <t>产品2</t>
        </is>
      </c>
      <c r="AC12" s="1237">
        <f>B7-AD6</f>
        <v/>
      </c>
      <c r="AD12" s="1237">
        <f>C7-AE6</f>
        <v/>
      </c>
      <c r="AE12" s="1237">
        <f>D7-AF6</f>
        <v/>
      </c>
      <c r="AF12" s="1238">
        <f>E7-AG6</f>
        <v/>
      </c>
      <c r="AG12" s="308" t="inlineStr">
        <is>
          <t>成本检验</t>
        </is>
      </c>
      <c r="AH12" s="309" t="inlineStr">
        <is>
          <t>分红检验</t>
        </is>
      </c>
      <c r="AI12" s="310" t="n"/>
      <c r="AJ12" s="311" t="n"/>
      <c r="AK12" s="312" t="n"/>
      <c r="AL12" s="306">
        <f>AM12</f>
        <v/>
      </c>
      <c r="AM12" s="312">
        <f>Y42</f>
        <v/>
      </c>
      <c r="AN12" s="313" t="n"/>
      <c r="AO12" s="312" t="n"/>
      <c r="AP12" s="306" t="n"/>
      <c r="AQ12" s="341" t="n"/>
      <c r="AR12" s="1050">
        <f>SUM(AL9:AL12)</f>
        <v/>
      </c>
      <c r="AS12" s="1045">
        <f>AM12-AK12</f>
        <v/>
      </c>
      <c r="AT12" s="1045">
        <f>SUMIF(AS9:AS12,"&gt;=0",AS9:AS12)</f>
        <v/>
      </c>
      <c r="AU12" s="1045">
        <f>SUM(AO9:AO12)</f>
        <v/>
      </c>
      <c r="AV12" s="1045">
        <f>SUM(AP9:AP12)</f>
        <v/>
      </c>
      <c r="AW12" s="1052">
        <f>SUM(AQ9:AQ12)</f>
        <v/>
      </c>
      <c r="AX12" s="1101" t="n"/>
      <c r="AY12" s="350" t="n"/>
      <c r="AZ12" s="144" t="n"/>
      <c r="BA12" s="351">
        <f>AI42</f>
        <v/>
      </c>
      <c r="BB12" s="352">
        <f>IF($BA12="","",INT(BB$28*AJ66))</f>
        <v/>
      </c>
      <c r="BC12" s="352">
        <f>IF($BA12="","",INT(BC$28*AK66))</f>
        <v/>
      </c>
      <c r="BD12" s="352">
        <f>IF($BA12="","",INT(BD$28*AL66))</f>
        <v/>
      </c>
      <c r="BE12" s="352">
        <f>IF($BA12="","",INT(BE$28*AM66))</f>
        <v/>
      </c>
      <c r="BF12" s="352">
        <f>IF($BA12="","",INT(BF$28*AN66))</f>
        <v/>
      </c>
      <c r="BG12" s="352">
        <f>IF($BA12="","",INT(BG$28*AO66))</f>
        <v/>
      </c>
      <c r="BH12" s="352">
        <f>IF($BA12="","",INT(BH$28*AP66))</f>
        <v/>
      </c>
      <c r="BI12" s="352">
        <f>IF($BA12="","",INT(BI$28*AQ66))</f>
        <v/>
      </c>
      <c r="BJ12" s="352">
        <f>IF($BA12="","",INT(BJ$28*AR66))</f>
        <v/>
      </c>
      <c r="BK12" s="352">
        <f>IF($BA12="","",INT(BK$28*AS66))</f>
        <v/>
      </c>
      <c r="BL12" s="352">
        <f>IF($BA12="","",INT(BL$28*AT66))</f>
        <v/>
      </c>
      <c r="BM12" s="352">
        <f>IF($BA12="","",INT(BM$28*AU66))</f>
        <v/>
      </c>
      <c r="BN12" s="352">
        <f>IF($BA12="","",INT(BN$28*AV66))</f>
        <v/>
      </c>
      <c r="BO12" s="352">
        <f>IF($BA12="","",INT(BO$28*AW66))</f>
        <v/>
      </c>
      <c r="BP12" s="352">
        <f>IF($BA12="","",INT(BP$28*AX66))</f>
        <v/>
      </c>
      <c r="BQ12" s="352">
        <f>IF($BA12="","",INT(BQ$28*AY66))</f>
        <v/>
      </c>
      <c r="BR12" s="1106" t="n"/>
      <c r="BS12" s="1045">
        <f>BA14</f>
        <v/>
      </c>
      <c r="BT12" s="1061">
        <f>IF(BS12=0,0,1)</f>
        <v/>
      </c>
      <c r="BU12" s="1061">
        <f>第4期!AQ114*0.5</f>
        <v/>
      </c>
      <c r="BV12" s="1240">
        <f>AVERAGE(BT37:CI37)*初始化表!B$31</f>
        <v/>
      </c>
      <c r="BW12" s="1240">
        <f>$BT12*(AL114-BW$25)/BW$26*初始化表!B$30</f>
        <v/>
      </c>
      <c r="BX12" s="1240">
        <f>$BT12*(AM114-BX$25)/BX$26*初始化表!B$33</f>
        <v/>
      </c>
      <c r="BY12" s="1240">
        <f>$BT12*(AN114-BY$25)/BY$26*初始化表!B$32</f>
        <v/>
      </c>
      <c r="BZ12" s="1240">
        <f>$BT12*(AP114-BZ$25)/BZ$26*初始化表!B$34</f>
        <v/>
      </c>
      <c r="CA12" s="1240">
        <f>$BT$5*(AW114-CA$25)/CA$26*初始化表!B$36</f>
        <v/>
      </c>
      <c r="CB12" s="1240">
        <f>CE12-CC12-BU12-SUM(BV12:CA12)/2</f>
        <v/>
      </c>
      <c r="CC12" s="1061">
        <f>IF(AO114-AX114&gt;=0,0,-0.1*(1-EXP(2*10^(-6)*(AO114-AX114))))</f>
        <v/>
      </c>
      <c r="CD12" s="1241">
        <f>SUM(BV12:CB12)</f>
        <v/>
      </c>
      <c r="CE12" s="1241">
        <f>AQ114</f>
        <v/>
      </c>
      <c r="CF12" s="1241">
        <f>BU12*2</f>
        <v/>
      </c>
      <c r="CG12" s="1106" t="n"/>
      <c r="CH12" s="1106" t="n"/>
      <c r="CI12" s="1219" t="n"/>
      <c r="CJ12" s="1219" t="n"/>
      <c r="CK12" s="1219" t="n"/>
      <c r="CL12" s="1219" t="n"/>
      <c r="CM12" s="1219" t="n"/>
      <c r="CN12" s="1219" t="n"/>
      <c r="CO12" s="1219" t="n"/>
      <c r="CP12" s="1219" t="n"/>
      <c r="CQ12" s="1219" t="n"/>
      <c r="CR12" s="1219" t="n"/>
      <c r="CS12" s="1219" t="n"/>
      <c r="CT12" s="1219" t="n"/>
      <c r="CU12" s="1219" t="n"/>
      <c r="CV12" s="1219" t="n"/>
      <c r="CW12" s="1219" t="n"/>
      <c r="CX12" s="1219" t="n"/>
      <c r="CY12" s="1219" t="n"/>
      <c r="CZ12" s="1219" t="n"/>
      <c r="DA12" s="1101" t="n"/>
      <c r="DB12" s="1101" t="n"/>
      <c r="DC12" s="1101" t="n"/>
      <c r="DD12" s="1101" t="n"/>
      <c r="DE12" s="1101" t="n"/>
      <c r="DF12" s="1101" t="n"/>
      <c r="DG12" s="1101" t="n"/>
      <c r="DH12" s="1101" t="n"/>
      <c r="DI12" s="1101" t="n"/>
    </row>
    <row r="13" ht="16" customFormat="1" customHeight="1" s="140">
      <c r="A13" s="1047" t="inlineStr">
        <is>
          <t>产品2</t>
        </is>
      </c>
      <c r="B13" s="1242">
        <f>I64</f>
        <v/>
      </c>
      <c r="C13" s="1242">
        <f>J64</f>
        <v/>
      </c>
      <c r="D13" s="1242">
        <f>K64</f>
        <v/>
      </c>
      <c r="E13" s="1242">
        <f>L64</f>
        <v/>
      </c>
      <c r="F13" s="1262">
        <f>E60</f>
        <v/>
      </c>
      <c r="G13" s="144" t="n"/>
      <c r="H13" s="1047" t="inlineStr">
        <is>
          <t>比例系数</t>
        </is>
      </c>
      <c r="I13" s="185" t="n">
        <v>3</v>
      </c>
      <c r="J13" s="185" t="n">
        <v>1</v>
      </c>
      <c r="K13" s="185" t="n">
        <v>1</v>
      </c>
      <c r="L13" s="186" t="n">
        <v>1</v>
      </c>
      <c r="M13" s="178" t="n"/>
      <c r="N13" s="1047" t="inlineStr">
        <is>
          <t>产品4</t>
        </is>
      </c>
      <c r="O13" s="1256">
        <f>1.5%-(V8-V14)*0.1%</f>
        <v/>
      </c>
      <c r="P13" s="1256">
        <f>1.5%-(W8-W14)*0.1%</f>
        <v/>
      </c>
      <c r="Q13" s="1256">
        <f>1.5%-(X8-X14)*0.1%</f>
        <v/>
      </c>
      <c r="R13" s="1256">
        <f>1.5%-(Y8-Y14)*0.1%</f>
        <v/>
      </c>
      <c r="S13" s="1263" t="n">
        <v>0.005</v>
      </c>
      <c r="T13" s="230" t="n"/>
      <c r="U13" s="1047" t="inlineStr">
        <is>
          <t>产品3</t>
        </is>
      </c>
      <c r="V13" s="1061">
        <f>第4期!AO17</f>
        <v/>
      </c>
      <c r="W13" s="1061">
        <f>第4期!AO18</f>
        <v/>
      </c>
      <c r="X13" s="1061">
        <f>第4期!AO19</f>
        <v/>
      </c>
      <c r="Y13" s="187">
        <f>第4期!AO20</f>
        <v/>
      </c>
      <c r="Z13" s="1101" t="n"/>
      <c r="AA13" s="144" t="n"/>
      <c r="AB13" s="261" t="inlineStr">
        <is>
          <t>产品3</t>
        </is>
      </c>
      <c r="AC13" s="1237">
        <f>B8-AD7</f>
        <v/>
      </c>
      <c r="AD13" s="1237">
        <f>C8-AE7</f>
        <v/>
      </c>
      <c r="AE13" s="1237">
        <f>D8-AF7</f>
        <v/>
      </c>
      <c r="AF13" s="1238">
        <f>E8-AG7</f>
        <v/>
      </c>
      <c r="AG13" s="1264">
        <f>IF(AJ24="","未粘报表",IF(INT(VLOOKUP(初期!$G$52,$AI$107:$AQ$126,3,0))=INT($E$60),"成本正确","成本错误"))</f>
        <v/>
      </c>
      <c r="AH13" s="1261">
        <f>IF(AJ24="","未粘报表",IF(INT(VLOOKUP(初期!$G$52,$AI$107:$AQ$126,6,0))=INT($F$81),"分红正确","分红错误"))</f>
        <v/>
      </c>
      <c r="AI13" s="310" t="n"/>
      <c r="AJ13" s="311" t="n"/>
      <c r="AK13" s="312" t="n"/>
      <c r="AL13" s="306">
        <f>AM13</f>
        <v/>
      </c>
      <c r="AM13" s="312">
        <f>V43</f>
        <v/>
      </c>
      <c r="AN13" s="313" t="n"/>
      <c r="AO13" s="312" t="n"/>
      <c r="AP13" s="312" t="n"/>
      <c r="AQ13" s="341" t="n"/>
      <c r="AR13" s="1050" t="n"/>
      <c r="AS13" s="1045">
        <f>AM13-AK13</f>
        <v/>
      </c>
      <c r="AT13" s="1045" t="n"/>
      <c r="AU13" s="1045" t="n"/>
      <c r="AV13" s="1045" t="n"/>
      <c r="AW13" s="1052" t="n"/>
      <c r="AX13" s="1101" t="n"/>
      <c r="AY13" s="350" t="n"/>
      <c r="AZ13" s="144" t="n"/>
      <c r="BA13" s="351">
        <f>AI43</f>
        <v/>
      </c>
      <c r="BB13" s="352">
        <f>IF($BA13="","",INT(BB$28*AJ67))</f>
        <v/>
      </c>
      <c r="BC13" s="352">
        <f>IF($BA13="","",INT(BC$28*AK67))</f>
        <v/>
      </c>
      <c r="BD13" s="352">
        <f>IF($BA13="","",INT(BD$28*AL67))</f>
        <v/>
      </c>
      <c r="BE13" s="352">
        <f>IF($BA13="","",INT(BE$28*AM67))</f>
        <v/>
      </c>
      <c r="BF13" s="352">
        <f>IF($BA13="","",INT(BF$28*AN67))</f>
        <v/>
      </c>
      <c r="BG13" s="352">
        <f>IF($BA13="","",INT(BG$28*AO67))</f>
        <v/>
      </c>
      <c r="BH13" s="352">
        <f>IF($BA13="","",INT(BH$28*AP67))</f>
        <v/>
      </c>
      <c r="BI13" s="352">
        <f>IF($BA13="","",INT(BI$28*AQ67))</f>
        <v/>
      </c>
      <c r="BJ13" s="352">
        <f>IF($BA13="","",INT(BJ$28*AR67))</f>
        <v/>
      </c>
      <c r="BK13" s="352">
        <f>IF($BA13="","",INT(BK$28*AS67))</f>
        <v/>
      </c>
      <c r="BL13" s="352">
        <f>IF($BA13="","",INT(BL$28*AT67))</f>
        <v/>
      </c>
      <c r="BM13" s="352">
        <f>IF($BA13="","",INT(BM$28*AU67))</f>
        <v/>
      </c>
      <c r="BN13" s="352">
        <f>IF($BA13="","",INT(BN$28*AV67))</f>
        <v/>
      </c>
      <c r="BO13" s="352">
        <f>IF($BA13="","",INT(BO$28*AW67))</f>
        <v/>
      </c>
      <c r="BP13" s="352">
        <f>IF($BA13="","",INT(BP$28*AX67))</f>
        <v/>
      </c>
      <c r="BQ13" s="352">
        <f>IF($BA13="","",INT(BQ$28*AY67))</f>
        <v/>
      </c>
      <c r="BR13" s="1106" t="n"/>
      <c r="BS13" s="1045">
        <f>BA15</f>
        <v/>
      </c>
      <c r="BT13" s="1061">
        <f>IF(BS13=0,0,1)</f>
        <v/>
      </c>
      <c r="BU13" s="1061">
        <f>第4期!AQ115*0.5</f>
        <v/>
      </c>
      <c r="BV13" s="1240">
        <f>AVERAGE(BT38:CI38)*初始化表!B$31</f>
        <v/>
      </c>
      <c r="BW13" s="1240">
        <f>$BT13*(AL115-BW$25)/BW$26*初始化表!B$30</f>
        <v/>
      </c>
      <c r="BX13" s="1240">
        <f>$BT13*(AM115-BX$25)/BX$26*初始化表!B$33</f>
        <v/>
      </c>
      <c r="BY13" s="1240">
        <f>$BT13*(AN115-BY$25)/BY$26*初始化表!B$32</f>
        <v/>
      </c>
      <c r="BZ13" s="1240">
        <f>$BT13*(AP115-BZ$25)/BZ$26*初始化表!B$34</f>
        <v/>
      </c>
      <c r="CA13" s="1240">
        <f>$BT$5*(AW115-CA$25)/CA$26*初始化表!B$36</f>
        <v/>
      </c>
      <c r="CB13" s="1240">
        <f>CE13-CC13-BU13-SUM(BV13:CA13)/2</f>
        <v/>
      </c>
      <c r="CC13" s="1061">
        <f>IF(AO115-AX115&gt;=0,0,-0.1*(1-EXP(2*10^(-6)*(AO115-AX115))))</f>
        <v/>
      </c>
      <c r="CD13" s="1241">
        <f>SUM(BV13:CB13)</f>
        <v/>
      </c>
      <c r="CE13" s="1241">
        <f>AQ115</f>
        <v/>
      </c>
      <c r="CF13" s="1241">
        <f>BU13*2</f>
        <v/>
      </c>
      <c r="CG13" s="1106" t="n"/>
      <c r="CH13" s="1106" t="n"/>
      <c r="CI13" s="1101" t="n"/>
      <c r="CJ13" s="1101" t="n"/>
      <c r="CK13" s="1101" t="n"/>
      <c r="CL13" s="1101" t="n"/>
      <c r="CM13" s="1101" t="n"/>
      <c r="CN13" s="1101" t="n"/>
      <c r="CO13" s="1101" t="n"/>
      <c r="CP13" s="1101" t="n"/>
      <c r="CQ13" s="1101" t="n"/>
      <c r="CR13" s="1101" t="n"/>
      <c r="CS13" s="1101" t="n"/>
      <c r="CT13" s="1101" t="n"/>
      <c r="CU13" s="1101" t="n"/>
      <c r="CV13" s="1101" t="n"/>
      <c r="CW13" s="1101" t="n"/>
      <c r="CX13" s="1101" t="n"/>
      <c r="CY13" s="1101" t="n"/>
      <c r="CZ13" s="1101" t="n"/>
      <c r="DA13" s="1101" t="n"/>
      <c r="DB13" s="1101" t="n"/>
      <c r="DC13" s="1101" t="n"/>
      <c r="DD13" s="1101" t="n"/>
      <c r="DE13" s="1101" t="n"/>
      <c r="DF13" s="1101" t="n"/>
      <c r="DG13" s="1101" t="n"/>
      <c r="DH13" s="1101" t="n"/>
      <c r="DI13" s="1101" t="n"/>
    </row>
    <row r="14" ht="16" customFormat="1" customHeight="1" s="140">
      <c r="A14" s="1047" t="inlineStr">
        <is>
          <t>产品3</t>
        </is>
      </c>
      <c r="B14" s="1242">
        <f>I65</f>
        <v/>
      </c>
      <c r="C14" s="1242">
        <f>J65</f>
        <v/>
      </c>
      <c r="D14" s="1242">
        <f>K65</f>
        <v/>
      </c>
      <c r="E14" s="1242">
        <f>L65</f>
        <v/>
      </c>
      <c r="F14" s="1091" t="inlineStr">
        <is>
          <t>期末现金</t>
        </is>
      </c>
      <c r="G14" s="144" t="n"/>
      <c r="H14" s="1047" t="inlineStr">
        <is>
          <t>最优人机比</t>
        </is>
      </c>
      <c r="I14" s="1246">
        <f>2*(I13*初始化表!E18+J13*初始化表!F18+K13*初始化表!G18+初始化表!H18/初始化表!H17*(L13*初始化表!H17-1/5*(I13*初始化表!E17+J13*初始化表!F17+K13*初始化表!G17+L13*初始化表!H17)))/((I13*初始化表!E17+J13*初始化表!F17+K13*初始化表!G17+L13*初始化表!H17)*4/5)</f>
        <v/>
      </c>
      <c r="J14" s="1044" t="inlineStr">
        <is>
          <t>最优浮动</t>
        </is>
      </c>
      <c r="K14" s="1044" t="inlineStr">
        <is>
          <t>上期浮动</t>
        </is>
      </c>
      <c r="L14" s="1091" t="inlineStr">
        <is>
          <t>下期维持</t>
        </is>
      </c>
      <c r="M14" s="178" t="n"/>
      <c r="N14" s="1047" t="inlineStr">
        <is>
          <t>推荐价格</t>
        </is>
      </c>
      <c r="O14" s="1044" t="inlineStr">
        <is>
          <t>市场1</t>
        </is>
      </c>
      <c r="P14" s="1044" t="inlineStr">
        <is>
          <t>市场2</t>
        </is>
      </c>
      <c r="Q14" s="1044" t="inlineStr">
        <is>
          <t>市场3</t>
        </is>
      </c>
      <c r="R14" s="1091" t="inlineStr">
        <is>
          <t>市场4</t>
        </is>
      </c>
      <c r="S14" s="1100" t="n"/>
      <c r="T14" s="230" t="n"/>
      <c r="U14" s="1073" t="inlineStr">
        <is>
          <t>产品4</t>
        </is>
      </c>
      <c r="V14" s="1063">
        <f>第4期!AO21</f>
        <v/>
      </c>
      <c r="W14" s="1063">
        <f>第4期!AO22</f>
        <v/>
      </c>
      <c r="X14" s="1063">
        <f>第4期!AO23</f>
        <v/>
      </c>
      <c r="Y14" s="1064">
        <f>第4期!AO24</f>
        <v/>
      </c>
      <c r="Z14" s="1101" t="n"/>
      <c r="AA14" s="144" t="n"/>
      <c r="AB14" s="264" t="inlineStr">
        <is>
          <t>产品4</t>
        </is>
      </c>
      <c r="AC14" s="1248">
        <f>B9-AD8</f>
        <v/>
      </c>
      <c r="AD14" s="1248">
        <f>C9-AE8</f>
        <v/>
      </c>
      <c r="AE14" s="1248">
        <f>D9-AF8</f>
        <v/>
      </c>
      <c r="AF14" s="1249">
        <f>E9-AG8</f>
        <v/>
      </c>
      <c r="AG14" s="1101" t="n"/>
      <c r="AH14" s="144" t="n"/>
      <c r="AI14" s="317" t="n"/>
      <c r="AJ14" s="311" t="n"/>
      <c r="AK14" s="312" t="n"/>
      <c r="AL14" s="306">
        <f>AM14</f>
        <v/>
      </c>
      <c r="AM14" s="312">
        <f>W43</f>
        <v/>
      </c>
      <c r="AN14" s="313" t="n"/>
      <c r="AO14" s="312" t="n"/>
      <c r="AP14" s="312" t="n"/>
      <c r="AQ14" s="341" t="n"/>
      <c r="AR14" s="1050" t="n"/>
      <c r="AS14" s="1045">
        <f>AM14-AK14</f>
        <v/>
      </c>
      <c r="AT14" s="1045" t="n"/>
      <c r="AU14" s="1045" t="n"/>
      <c r="AV14" s="1045" t="n"/>
      <c r="AW14" s="1052" t="n"/>
      <c r="AX14" s="1101" t="n"/>
      <c r="AY14" s="350" t="n"/>
      <c r="AZ14" s="144" t="n"/>
      <c r="BA14" s="351">
        <f>AI44</f>
        <v/>
      </c>
      <c r="BB14" s="352">
        <f>IF($BA14="","",INT(BB$28*AJ68))</f>
        <v/>
      </c>
      <c r="BC14" s="352">
        <f>IF($BA14="","",INT(BC$28*AK68))</f>
        <v/>
      </c>
      <c r="BD14" s="352">
        <f>IF($BA14="","",INT(BD$28*AL68))</f>
        <v/>
      </c>
      <c r="BE14" s="352">
        <f>IF($BA14="","",INT(BE$28*AM68))</f>
        <v/>
      </c>
      <c r="BF14" s="352">
        <f>IF($BA14="","",INT(BF$28*AN68))</f>
        <v/>
      </c>
      <c r="BG14" s="352">
        <f>IF($BA14="","",INT(BG$28*AO68))</f>
        <v/>
      </c>
      <c r="BH14" s="352">
        <f>IF($BA14="","",INT(BH$28*AP68))</f>
        <v/>
      </c>
      <c r="BI14" s="352">
        <f>IF($BA14="","",INT(BI$28*AQ68))</f>
        <v/>
      </c>
      <c r="BJ14" s="352">
        <f>IF($BA14="","",INT(BJ$28*AR68))</f>
        <v/>
      </c>
      <c r="BK14" s="352">
        <f>IF($BA14="","",INT(BK$28*AS68))</f>
        <v/>
      </c>
      <c r="BL14" s="352">
        <f>IF($BA14="","",INT(BL$28*AT68))</f>
        <v/>
      </c>
      <c r="BM14" s="352">
        <f>IF($BA14="","",INT(BM$28*AU68))</f>
        <v/>
      </c>
      <c r="BN14" s="352">
        <f>IF($BA14="","",INT(BN$28*AV68))</f>
        <v/>
      </c>
      <c r="BO14" s="352">
        <f>IF($BA14="","",INT(BO$28*AW68))</f>
        <v/>
      </c>
      <c r="BP14" s="352">
        <f>IF($BA14="","",INT(BP$28*AX68))</f>
        <v/>
      </c>
      <c r="BQ14" s="352">
        <f>IF($BA14="","",INT(BQ$28*AY68))</f>
        <v/>
      </c>
      <c r="BR14" s="1106" t="n"/>
      <c r="BS14" s="1045">
        <f>BA16</f>
        <v/>
      </c>
      <c r="BT14" s="1061">
        <f>IF(BS14=0,0,1)</f>
        <v/>
      </c>
      <c r="BU14" s="1061">
        <f>第4期!AQ116*0.5</f>
        <v/>
      </c>
      <c r="BV14" s="1240">
        <f>AVERAGE(BT39:CI39)*初始化表!B$31</f>
        <v/>
      </c>
      <c r="BW14" s="1240">
        <f>$BT14*(AL116-BW$25)/BW$26*初始化表!B$30</f>
        <v/>
      </c>
      <c r="BX14" s="1240">
        <f>$BT14*(AM116-BX$25)/BX$26*初始化表!B$33</f>
        <v/>
      </c>
      <c r="BY14" s="1240">
        <f>$BT14*(AN116-BY$25)/BY$26*初始化表!B$32</f>
        <v/>
      </c>
      <c r="BZ14" s="1240">
        <f>$BT14*(AP116-BZ$25)/BZ$26*初始化表!B$34</f>
        <v/>
      </c>
      <c r="CA14" s="1240">
        <f>$BT$5*(AW116-CA$25)/CA$26*初始化表!B$36</f>
        <v/>
      </c>
      <c r="CB14" s="1240">
        <f>CE14-CC14-BU14-SUM(BV14:CA14)/2</f>
        <v/>
      </c>
      <c r="CC14" s="1061">
        <f>IF(AO116-AX116&gt;=0,0,-0.1*(1-EXP(2*10^(-6)*(AO116-AX116))))</f>
        <v/>
      </c>
      <c r="CD14" s="1241">
        <f>SUM(BV14:CB14)</f>
        <v/>
      </c>
      <c r="CE14" s="1241">
        <f>AQ116</f>
        <v/>
      </c>
      <c r="CF14" s="1241">
        <f>BU14*2</f>
        <v/>
      </c>
      <c r="CG14" s="1106" t="n"/>
      <c r="CH14" s="1106" t="n"/>
      <c r="CI14" s="1101" t="n"/>
      <c r="CJ14" s="1101" t="n"/>
      <c r="CK14" s="1101" t="n"/>
      <c r="CL14" s="1101" t="n"/>
      <c r="CM14" s="1101" t="n"/>
      <c r="CN14" s="1101" t="n"/>
      <c r="CO14" s="1101" t="n"/>
      <c r="CP14" s="1101" t="n"/>
      <c r="CQ14" s="1101" t="n"/>
      <c r="CR14" s="1101" t="n"/>
      <c r="CS14" s="1101" t="n"/>
      <c r="CT14" s="1101" t="n"/>
      <c r="CU14" s="1101" t="n"/>
      <c r="CV14" s="1101" t="n"/>
      <c r="CW14" s="1101" t="n"/>
      <c r="CX14" s="1101" t="n"/>
      <c r="CY14" s="1101" t="n"/>
      <c r="CZ14" s="1101" t="n"/>
      <c r="DA14" s="1101" t="n"/>
      <c r="DB14" s="1101" t="n"/>
      <c r="DC14" s="1101" t="n"/>
      <c r="DD14" s="1101" t="n"/>
      <c r="DE14" s="1101" t="n"/>
      <c r="DF14" s="1101" t="n"/>
      <c r="DG14" s="1101" t="n"/>
      <c r="DH14" s="1101" t="n"/>
      <c r="DI14" s="1101" t="n"/>
    </row>
    <row r="15" ht="16" customFormat="1" customHeight="1" s="140">
      <c r="A15" s="1047" t="inlineStr">
        <is>
          <t>产品4</t>
        </is>
      </c>
      <c r="B15" s="1242">
        <f>I66</f>
        <v/>
      </c>
      <c r="C15" s="1242">
        <f>J66</f>
        <v/>
      </c>
      <c r="D15" s="1242">
        <f>K66</f>
        <v/>
      </c>
      <c r="E15" s="1242">
        <f>L66</f>
        <v/>
      </c>
      <c r="F15" s="1262">
        <f>F64</f>
        <v/>
      </c>
      <c r="G15" s="144" t="n"/>
      <c r="H15" s="1047" t="inlineStr">
        <is>
          <t>上期人机比</t>
        </is>
      </c>
      <c r="I15" s="1246">
        <f>第4期!H17/第4期!N49</f>
        <v/>
      </c>
      <c r="J15" s="1246">
        <f>N49*I14-H17</f>
        <v/>
      </c>
      <c r="K15" s="1246">
        <f>N49*I15-H17</f>
        <v/>
      </c>
      <c r="L15" s="187">
        <f>C22+I15*(O49-N49)</f>
        <v/>
      </c>
      <c r="M15" s="178" t="n"/>
      <c r="N15" s="1047" t="inlineStr">
        <is>
          <t>产品1</t>
        </is>
      </c>
      <c r="O15" s="1242">
        <f>INT((1+O10+IF(V42&gt;V17,(V17-V42)/V17/15,(V17-V42)/V17/10))*V23)</f>
        <v/>
      </c>
      <c r="P15" s="1242">
        <f>INT((1+P10+IF(W42&gt;W17,(W17-W42)/W17/15,(W17-W42)/W17/10))*W23)</f>
        <v/>
      </c>
      <c r="Q15" s="1242">
        <f>INT((1+Q10+IF(X42&gt;X17,(X17-X42)/X17/15,(X17-X42)/X17/10))*X23)</f>
        <v/>
      </c>
      <c r="R15" s="1265">
        <f>INT((1+R10+IF(Y42&gt;Y17,(Y17-Y42)/Y17/15,(Y17-Y42)/Y17/10))*Y23)</f>
        <v/>
      </c>
      <c r="S15" s="1266" t="n"/>
      <c r="T15" s="230" t="n"/>
      <c r="U15" s="1101" t="n"/>
      <c r="V15" s="1101" t="n"/>
      <c r="W15" s="1101" t="n"/>
      <c r="X15" s="1101" t="n"/>
      <c r="Y15" s="1101" t="n"/>
      <c r="Z15" s="1101" t="n"/>
      <c r="AA15" s="144" t="n"/>
      <c r="AB15" s="144" t="n"/>
      <c r="AC15" s="267" t="n"/>
      <c r="AD15" s="267" t="n"/>
      <c r="AE15" s="267" t="n"/>
      <c r="AF15" s="267" t="n"/>
      <c r="AG15" s="267" t="n"/>
      <c r="AH15" s="144" t="n"/>
      <c r="AI15" s="317" t="n"/>
      <c r="AJ15" s="311" t="n"/>
      <c r="AK15" s="312" t="n"/>
      <c r="AL15" s="306">
        <f>AM15</f>
        <v/>
      </c>
      <c r="AM15" s="312">
        <f>X43</f>
        <v/>
      </c>
      <c r="AN15" s="313" t="n"/>
      <c r="AO15" s="312" t="n"/>
      <c r="AP15" s="312" t="n"/>
      <c r="AQ15" s="341" t="n"/>
      <c r="AR15" s="1050" t="n"/>
      <c r="AS15" s="1045">
        <f>AM15-AK15</f>
        <v/>
      </c>
      <c r="AT15" s="1045" t="n"/>
      <c r="AU15" s="1045" t="n"/>
      <c r="AV15" s="1045" t="n"/>
      <c r="AW15" s="1052" t="n"/>
      <c r="AX15" s="1101" t="n"/>
      <c r="AY15" s="350" t="n"/>
      <c r="AZ15" s="144" t="n"/>
      <c r="BA15" s="351">
        <f>AI45</f>
        <v/>
      </c>
      <c r="BB15" s="352">
        <f>IF($BA15="","",INT(BB$28*AJ69))</f>
        <v/>
      </c>
      <c r="BC15" s="352">
        <f>IF($BA15="","",INT(BC$28*AK69))</f>
        <v/>
      </c>
      <c r="BD15" s="352">
        <f>IF($BA15="","",INT(BD$28*AL69))</f>
        <v/>
      </c>
      <c r="BE15" s="352">
        <f>IF($BA15="","",INT(BE$28*AM69))</f>
        <v/>
      </c>
      <c r="BF15" s="352">
        <f>IF($BA15="","",INT(BF$28*AN69))</f>
        <v/>
      </c>
      <c r="BG15" s="352">
        <f>IF($BA15="","",INT(BG$28*AO69))</f>
        <v/>
      </c>
      <c r="BH15" s="352">
        <f>IF($BA15="","",INT(BH$28*AP69))</f>
        <v/>
      </c>
      <c r="BI15" s="352">
        <f>IF($BA15="","",INT(BI$28*AQ69))</f>
        <v/>
      </c>
      <c r="BJ15" s="352">
        <f>IF($BA15="","",INT(BJ$28*AR69))</f>
        <v/>
      </c>
      <c r="BK15" s="352">
        <f>IF($BA15="","",INT(BK$28*AS69))</f>
        <v/>
      </c>
      <c r="BL15" s="352">
        <f>IF($BA15="","",INT(BL$28*AT69))</f>
        <v/>
      </c>
      <c r="BM15" s="352">
        <f>IF($BA15="","",INT(BM$28*AU69))</f>
        <v/>
      </c>
      <c r="BN15" s="352">
        <f>IF($BA15="","",INT(BN$28*AV69))</f>
        <v/>
      </c>
      <c r="BO15" s="352">
        <f>IF($BA15="","",INT(BO$28*AW69))</f>
        <v/>
      </c>
      <c r="BP15" s="352">
        <f>IF($BA15="","",INT(BP$28*AX69))</f>
        <v/>
      </c>
      <c r="BQ15" s="352">
        <f>IF($BA15="","",INT(BQ$28*AY69))</f>
        <v/>
      </c>
      <c r="BR15" s="1106" t="n"/>
      <c r="BS15" s="1045">
        <f>BA17</f>
        <v/>
      </c>
      <c r="BT15" s="1061">
        <f>IF(BS15=0,0,1)</f>
        <v/>
      </c>
      <c r="BU15" s="1061">
        <f>第4期!AQ117*0.5</f>
        <v/>
      </c>
      <c r="BV15" s="1240">
        <f>AVERAGE(BT40:CI40)*初始化表!B$31</f>
        <v/>
      </c>
      <c r="BW15" s="1240">
        <f>$BT15*(AL117-BW$25)/BW$26*初始化表!B$30</f>
        <v/>
      </c>
      <c r="BX15" s="1240">
        <f>$BT15*(AM117-BX$25)/BX$26*初始化表!B$33</f>
        <v/>
      </c>
      <c r="BY15" s="1240">
        <f>$BT15*(AN117-BY$25)/BY$26*初始化表!B$32</f>
        <v/>
      </c>
      <c r="BZ15" s="1240">
        <f>$BT15*(AP117-BZ$25)/BZ$26*初始化表!B$34</f>
        <v/>
      </c>
      <c r="CA15" s="1240">
        <f>$BT$5*(AW117-CA$25)/CA$26*初始化表!B$36</f>
        <v/>
      </c>
      <c r="CB15" s="1240">
        <f>CE15-CC15-BU15-SUM(BV15:CA15)/2</f>
        <v/>
      </c>
      <c r="CC15" s="1061">
        <f>IF(AO117-AX117&gt;=0,0,-0.1*(1-EXP(2*10^(-6)*(AO117-AX117))))</f>
        <v/>
      </c>
      <c r="CD15" s="1241">
        <f>SUM(BV15:CB15)</f>
        <v/>
      </c>
      <c r="CE15" s="1241">
        <f>AQ117</f>
        <v/>
      </c>
      <c r="CF15" s="1241">
        <f>BU15*2</f>
        <v/>
      </c>
      <c r="CG15" s="1106" t="n"/>
      <c r="CH15" s="1106" t="n"/>
      <c r="CI15" s="1101" t="n"/>
      <c r="CJ15" s="1101" t="n"/>
      <c r="CK15" s="1101" t="n"/>
      <c r="CL15" s="1101" t="n"/>
      <c r="CM15" s="1101" t="n"/>
      <c r="CN15" s="1101" t="n"/>
      <c r="CO15" s="1101" t="n"/>
      <c r="CP15" s="1101" t="n"/>
      <c r="CQ15" s="1101" t="n"/>
      <c r="CR15" s="1101" t="n"/>
      <c r="CS15" s="1101" t="n"/>
      <c r="CT15" s="1101" t="n"/>
      <c r="CU15" s="1101" t="n"/>
      <c r="CV15" s="1101" t="n"/>
      <c r="CW15" s="1101" t="n"/>
      <c r="CX15" s="1101" t="n"/>
      <c r="CY15" s="1101" t="n"/>
      <c r="CZ15" s="1101" t="n"/>
      <c r="DA15" s="1101" t="n"/>
      <c r="DB15" s="1101" t="n"/>
      <c r="DC15" s="1101" t="n"/>
      <c r="DD15" s="1101" t="n"/>
      <c r="DE15" s="1101" t="n"/>
      <c r="DF15" s="1101" t="n"/>
      <c r="DG15" s="1101" t="n"/>
      <c r="DH15" s="1101" t="n"/>
      <c r="DI15" s="1101" t="n"/>
    </row>
    <row r="16" ht="16" customFormat="1" customHeight="1" s="140">
      <c r="A16" s="1047" t="inlineStr">
        <is>
          <t>生产决策</t>
        </is>
      </c>
      <c r="B16" s="1044" t="inlineStr">
        <is>
          <t>第一班</t>
        </is>
      </c>
      <c r="C16" s="1044" t="inlineStr">
        <is>
          <t>第一班加</t>
        </is>
      </c>
      <c r="D16" s="1044" t="inlineStr">
        <is>
          <t>第二班</t>
        </is>
      </c>
      <c r="E16" s="1044" t="inlineStr">
        <is>
          <t>第二班加</t>
        </is>
      </c>
      <c r="F16" s="1091" t="inlineStr">
        <is>
          <t>研发费用</t>
        </is>
      </c>
      <c r="G16" s="144" t="n"/>
      <c r="H16" s="1047" t="inlineStr">
        <is>
          <t>期初人数</t>
        </is>
      </c>
      <c r="I16" s="1044" t="inlineStr">
        <is>
          <t>最大可雇</t>
        </is>
      </c>
      <c r="J16" s="1044" t="inlineStr">
        <is>
          <t>必要退休</t>
        </is>
      </c>
      <c r="K16" s="1044" t="inlineStr">
        <is>
          <t>最大辞退</t>
        </is>
      </c>
      <c r="L16" s="1091" t="inlineStr">
        <is>
          <t>期末人数</t>
        </is>
      </c>
      <c r="M16" s="178" t="n"/>
      <c r="N16" s="1047" t="inlineStr">
        <is>
          <t>产品2</t>
        </is>
      </c>
      <c r="O16" s="1242">
        <f>INT((1+O11+IF(V43&gt;V18,(V18-V43)/V18/15,(V18-V43)/V18/10))*V24)</f>
        <v/>
      </c>
      <c r="P16" s="1242">
        <f>INT((1+P11+IF(W43&gt;W18,(W18-W43)/W18/15,(W18-W43)/W18/10))*W24)</f>
        <v/>
      </c>
      <c r="Q16" s="1242">
        <f>INT((1+Q11+IF(X43&gt;X18,(X18-X43)/X18/15,(X18-X43)/X18/10))*X24)</f>
        <v/>
      </c>
      <c r="R16" s="1265">
        <f>INT((1+R11+IF(Y43&gt;Y18,(Y18-Y43)/Y18/15,(Y18-Y43)/Y18/10))*Y24)</f>
        <v/>
      </c>
      <c r="S16" s="1266" t="n"/>
      <c r="T16" s="230" t="n"/>
      <c r="U16" s="1041" t="inlineStr">
        <is>
          <t>上期需求</t>
        </is>
      </c>
      <c r="V16" s="1053" t="inlineStr">
        <is>
          <t>市场1</t>
        </is>
      </c>
      <c r="W16" s="1053" t="inlineStr">
        <is>
          <t>市场2</t>
        </is>
      </c>
      <c r="X16" s="1053" t="inlineStr">
        <is>
          <t>市场3</t>
        </is>
      </c>
      <c r="Y16" s="1053" t="inlineStr">
        <is>
          <t>市场4</t>
        </is>
      </c>
      <c r="Z16" s="1090" t="inlineStr">
        <is>
          <t>总需求</t>
        </is>
      </c>
      <c r="AA16" s="144" t="n"/>
      <c r="AB16" s="259" t="inlineStr">
        <is>
          <t>单位人时利润</t>
        </is>
      </c>
      <c r="AC16" s="260" t="inlineStr">
        <is>
          <t>市场1</t>
        </is>
      </c>
      <c r="AD16" s="260" t="inlineStr">
        <is>
          <t>市场2</t>
        </is>
      </c>
      <c r="AE16" s="260" t="inlineStr">
        <is>
          <t>市场3</t>
        </is>
      </c>
      <c r="AF16" s="268" t="inlineStr">
        <is>
          <t>市场4</t>
        </is>
      </c>
      <c r="AG16" s="1101" t="n"/>
      <c r="AH16" s="144" t="n"/>
      <c r="AI16" s="317" t="n"/>
      <c r="AJ16" s="311" t="n"/>
      <c r="AK16" s="312" t="n"/>
      <c r="AL16" s="306">
        <f>AM16</f>
        <v/>
      </c>
      <c r="AM16" s="312">
        <f>Y43</f>
        <v/>
      </c>
      <c r="AN16" s="313" t="n"/>
      <c r="AO16" s="312" t="n"/>
      <c r="AP16" s="312" t="n"/>
      <c r="AQ16" s="341" t="n"/>
      <c r="AR16" s="1050">
        <f>SUM(AL13:AL16)</f>
        <v/>
      </c>
      <c r="AS16" s="1045">
        <f>AM16-AK16</f>
        <v/>
      </c>
      <c r="AT16" s="1045">
        <f>SUMIF(AS13:AS16,"&gt;=0",AS13:AS16)</f>
        <v/>
      </c>
      <c r="AU16" s="1045">
        <f>SUM(AO13:AO16)</f>
        <v/>
      </c>
      <c r="AV16" s="1045">
        <f>SUM(AP13:AP16)</f>
        <v/>
      </c>
      <c r="AW16" s="1052">
        <f>SUM(AQ13:AQ16)</f>
        <v/>
      </c>
      <c r="AX16" s="1101" t="n"/>
      <c r="AY16" s="350" t="n"/>
      <c r="AZ16" s="144" t="n"/>
      <c r="BA16" s="351">
        <f>AI46</f>
        <v/>
      </c>
      <c r="BB16" s="352">
        <f>IF($BA16="","",INT(BB$28*AJ70))</f>
        <v/>
      </c>
      <c r="BC16" s="352">
        <f>IF($BA16="","",INT(BC$28*AK70))</f>
        <v/>
      </c>
      <c r="BD16" s="352">
        <f>IF($BA16="","",INT(BD$28*AL70))</f>
        <v/>
      </c>
      <c r="BE16" s="352">
        <f>IF($BA16="","",INT(BE$28*AM70))</f>
        <v/>
      </c>
      <c r="BF16" s="352">
        <f>IF($BA16="","",INT(BF$28*AN70))</f>
        <v/>
      </c>
      <c r="BG16" s="352">
        <f>IF($BA16="","",INT(BG$28*AO70))</f>
        <v/>
      </c>
      <c r="BH16" s="352">
        <f>IF($BA16="","",INT(BH$28*AP70))</f>
        <v/>
      </c>
      <c r="BI16" s="352">
        <f>IF($BA16="","",INT(BI$28*AQ70))</f>
        <v/>
      </c>
      <c r="BJ16" s="352">
        <f>IF($BA16="","",INT(BJ$28*AR70))</f>
        <v/>
      </c>
      <c r="BK16" s="352">
        <f>IF($BA16="","",INT(BK$28*AS70))</f>
        <v/>
      </c>
      <c r="BL16" s="352">
        <f>IF($BA16="","",INT(BL$28*AT70))</f>
        <v/>
      </c>
      <c r="BM16" s="352">
        <f>IF($BA16="","",INT(BM$28*AU70))</f>
        <v/>
      </c>
      <c r="BN16" s="352">
        <f>IF($BA16="","",INT(BN$28*AV70))</f>
        <v/>
      </c>
      <c r="BO16" s="352">
        <f>IF($BA16="","",INT(BO$28*AW70))</f>
        <v/>
      </c>
      <c r="BP16" s="352">
        <f>IF($BA16="","",INT(BP$28*AX70))</f>
        <v/>
      </c>
      <c r="BQ16" s="352">
        <f>IF($BA16="","",INT(BQ$28*AY70))</f>
        <v/>
      </c>
      <c r="BR16" s="1106" t="n"/>
      <c r="BS16" s="1045">
        <f>BA18</f>
        <v/>
      </c>
      <c r="BT16" s="1061">
        <f>IF(BS16=0,0,1)</f>
        <v/>
      </c>
      <c r="BU16" s="1061">
        <f>第4期!AQ118*0.5</f>
        <v/>
      </c>
      <c r="BV16" s="1240">
        <f>AVERAGE(BT41:CI41)*初始化表!B$31</f>
        <v/>
      </c>
      <c r="BW16" s="1240">
        <f>$BT16*(AL118-BW$25)/BW$26*初始化表!B$30</f>
        <v/>
      </c>
      <c r="BX16" s="1240">
        <f>$BT16*(AM118-BX$25)/BX$26*初始化表!B$33</f>
        <v/>
      </c>
      <c r="BY16" s="1240">
        <f>$BT16*(AN118-BY$25)/BY$26*初始化表!B$32</f>
        <v/>
      </c>
      <c r="BZ16" s="1240">
        <f>$BT16*(AP118-BZ$25)/BZ$26*初始化表!B$34</f>
        <v/>
      </c>
      <c r="CA16" s="1240">
        <f>$BT$5*(AW118-CA$25)/CA$26*初始化表!B$36</f>
        <v/>
      </c>
      <c r="CB16" s="1240">
        <f>CE16-CC16-BU16-SUM(BV16:CA16)/2</f>
        <v/>
      </c>
      <c r="CC16" s="1061">
        <f>IF(AO118-AX118&gt;=0,0,-0.1*(1-EXP(2*10^(-6)*(AO118-AX118))))</f>
        <v/>
      </c>
      <c r="CD16" s="1241">
        <f>SUM(BV16:CB16)</f>
        <v/>
      </c>
      <c r="CE16" s="1241">
        <f>AQ118</f>
        <v/>
      </c>
      <c r="CF16" s="1241">
        <f>BU16*2</f>
        <v/>
      </c>
      <c r="CG16" s="1106" t="n"/>
      <c r="CH16" s="1106" t="n"/>
      <c r="CI16" s="1100" t="n"/>
      <c r="CJ16" s="1101" t="n"/>
      <c r="CK16" s="1100" t="n"/>
      <c r="CL16" s="1101" t="n"/>
      <c r="CM16" s="1101" t="n"/>
      <c r="CN16" s="1101" t="n"/>
      <c r="CO16" s="1101" t="n"/>
      <c r="CP16" s="1101" t="n"/>
      <c r="CQ16" s="1101" t="n"/>
      <c r="CR16" s="1101" t="n"/>
      <c r="CS16" s="1101" t="n"/>
      <c r="CT16" s="1101" t="n"/>
      <c r="CU16" s="1101" t="n"/>
      <c r="CV16" s="1101" t="n"/>
      <c r="CW16" s="1101" t="n"/>
      <c r="CX16" s="1101" t="n"/>
      <c r="CY16" s="1101" t="n"/>
      <c r="CZ16" s="1101" t="n"/>
      <c r="DA16" s="1101" t="n"/>
      <c r="DB16" s="1101" t="n"/>
      <c r="DC16" s="1101" t="n"/>
      <c r="DD16" s="1101" t="n"/>
      <c r="DE16" s="1101" t="n"/>
      <c r="DF16" s="1101" t="n"/>
      <c r="DG16" s="1101" t="n"/>
      <c r="DH16" s="1101" t="n"/>
      <c r="DI16" s="1101" t="n"/>
    </row>
    <row r="17" ht="16" customFormat="1" customHeight="1" s="140">
      <c r="A17" s="1047" t="inlineStr">
        <is>
          <t>产品1</t>
        </is>
      </c>
      <c r="B17" s="1242">
        <f>I25</f>
        <v/>
      </c>
      <c r="C17" s="1242">
        <f>J25</f>
        <v/>
      </c>
      <c r="D17" s="1242">
        <f>K25</f>
        <v/>
      </c>
      <c r="E17" s="1242">
        <f>L25</f>
        <v/>
      </c>
      <c r="F17" s="1243">
        <f>J6</f>
        <v/>
      </c>
      <c r="G17" s="144" t="n"/>
      <c r="H17" s="157">
        <f>第4期!F68</f>
        <v/>
      </c>
      <c r="I17" s="1061">
        <f>INT(0.5*H17)</f>
        <v/>
      </c>
      <c r="J17" s="1061">
        <f>IF(初始化表!B1=1,INT(3%*H17),INT(3%*H17+0.99))</f>
        <v/>
      </c>
      <c r="K17" s="1061">
        <f>INT(0.1*H17)</f>
        <v/>
      </c>
      <c r="L17" s="1064">
        <f>H17+B22-C22</f>
        <v/>
      </c>
      <c r="M17" s="178" t="n"/>
      <c r="N17" s="1047" t="inlineStr">
        <is>
          <t>产品3</t>
        </is>
      </c>
      <c r="O17" s="1242">
        <f>INT((1+O12+IF(V44&gt;V19,(V19-V44)/V19/20,(V19-V44)/V19/8))*V25)</f>
        <v/>
      </c>
      <c r="P17" s="1242">
        <f>INT((1+P12+IF(W44&gt;W19,(W19-W44)/W19/20,(W19-W44)/W19/8))*W25)</f>
        <v/>
      </c>
      <c r="Q17" s="1242">
        <f>INT((1+Q12+IF(X44&gt;X19,(X19-X44)/X19/20,(X19-X44)/X19/8))*X25)</f>
        <v/>
      </c>
      <c r="R17" s="1265">
        <f>INT((1+R12+IF(Y44&gt;Y19,(Y19-Y44)/Y19/20,(Y19-Y44)/Y19/8))*Y25)</f>
        <v/>
      </c>
      <c r="S17" s="1266" t="n"/>
      <c r="T17" s="230" t="n"/>
      <c r="U17" s="1047" t="inlineStr">
        <is>
          <t>产品1</t>
        </is>
      </c>
      <c r="V17" s="1061">
        <f>第4期!AL9</f>
        <v/>
      </c>
      <c r="W17" s="1061">
        <f>第4期!AL10</f>
        <v/>
      </c>
      <c r="X17" s="1061">
        <f>第4期!AL11</f>
        <v/>
      </c>
      <c r="Y17" s="1061">
        <f>第4期!AL12</f>
        <v/>
      </c>
      <c r="Z17" s="271">
        <f>SUM(V17:Y17)</f>
        <v/>
      </c>
      <c r="AA17" s="144" t="n"/>
      <c r="AB17" s="261" t="inlineStr">
        <is>
          <t>产品1</t>
        </is>
      </c>
      <c r="AC17" s="1267">
        <f>AC11/初始化表!$E$18</f>
        <v/>
      </c>
      <c r="AD17" s="1267">
        <f>AD11/初始化表!$E$18</f>
        <v/>
      </c>
      <c r="AE17" s="1267">
        <f>AE11/初始化表!$E$18</f>
        <v/>
      </c>
      <c r="AF17" s="1268">
        <f>AF11/初始化表!$E$18</f>
        <v/>
      </c>
      <c r="AG17" s="1101" t="n"/>
      <c r="AH17" s="144" t="n"/>
      <c r="AI17" s="317" t="n"/>
      <c r="AJ17" s="311" t="n"/>
      <c r="AK17" s="312" t="n"/>
      <c r="AL17" s="306">
        <f>AM17</f>
        <v/>
      </c>
      <c r="AM17" s="312">
        <f>V44</f>
        <v/>
      </c>
      <c r="AN17" s="313" t="n"/>
      <c r="AO17" s="312" t="n"/>
      <c r="AP17" s="312" t="n"/>
      <c r="AQ17" s="341" t="n"/>
      <c r="AR17" s="1050" t="n"/>
      <c r="AS17" s="1045">
        <f>AM17-AK17</f>
        <v/>
      </c>
      <c r="AT17" s="1045" t="n"/>
      <c r="AU17" s="1045" t="n"/>
      <c r="AV17" s="1045" t="n"/>
      <c r="AW17" s="1052" t="n"/>
      <c r="AX17" s="1101" t="n"/>
      <c r="AY17" s="350" t="n"/>
      <c r="AZ17" s="144" t="n"/>
      <c r="BA17" s="351">
        <f>AI47</f>
        <v/>
      </c>
      <c r="BB17" s="352">
        <f>IF($BA17="","",INT(BB$28*AJ71))</f>
        <v/>
      </c>
      <c r="BC17" s="352">
        <f>IF($BA17="","",INT(BC$28*AK71))</f>
        <v/>
      </c>
      <c r="BD17" s="352">
        <f>IF($BA17="","",INT(BD$28*AL71))</f>
        <v/>
      </c>
      <c r="BE17" s="352">
        <f>IF($BA17="","",INT(BE$28*AM71))</f>
        <v/>
      </c>
      <c r="BF17" s="352">
        <f>IF($BA17="","",INT(BF$28*AN71))</f>
        <v/>
      </c>
      <c r="BG17" s="352">
        <f>IF($BA17="","",INT(BG$28*AO71))</f>
        <v/>
      </c>
      <c r="BH17" s="352">
        <f>IF($BA17="","",INT(BH$28*AP71))</f>
        <v/>
      </c>
      <c r="BI17" s="352">
        <f>IF($BA17="","",INT(BI$28*AQ71))</f>
        <v/>
      </c>
      <c r="BJ17" s="352">
        <f>IF($BA17="","",INT(BJ$28*AR71))</f>
        <v/>
      </c>
      <c r="BK17" s="352">
        <f>IF($BA17="","",INT(BK$28*AS71))</f>
        <v/>
      </c>
      <c r="BL17" s="352">
        <f>IF($BA17="","",INT(BL$28*AT71))</f>
        <v/>
      </c>
      <c r="BM17" s="352">
        <f>IF($BA17="","",INT(BM$28*AU71))</f>
        <v/>
      </c>
      <c r="BN17" s="352">
        <f>IF($BA17="","",INT(BN$28*AV71))</f>
        <v/>
      </c>
      <c r="BO17" s="352">
        <f>IF($BA17="","",INT(BO$28*AW71))</f>
        <v/>
      </c>
      <c r="BP17" s="352">
        <f>IF($BA17="","",INT(BP$28*AX71))</f>
        <v/>
      </c>
      <c r="BQ17" s="352">
        <f>IF($BA17="","",INT(BQ$28*AY71))</f>
        <v/>
      </c>
      <c r="BR17" s="1106" t="n"/>
      <c r="BS17" s="1045">
        <f>BA19</f>
        <v/>
      </c>
      <c r="BT17" s="1061">
        <f>IF(BS17=0,0,1)</f>
        <v/>
      </c>
      <c r="BU17" s="1061">
        <f>第4期!AQ119*0.5</f>
        <v/>
      </c>
      <c r="BV17" s="1240">
        <f>AVERAGE(BT42:CI42)*初始化表!B$31</f>
        <v/>
      </c>
      <c r="BW17" s="1240">
        <f>$BT17*(AL119-BW$25)/BW$26*初始化表!B$30</f>
        <v/>
      </c>
      <c r="BX17" s="1240">
        <f>$BT17*(AM119-BX$25)/BX$26*初始化表!B$33</f>
        <v/>
      </c>
      <c r="BY17" s="1240">
        <f>$BT17*(AN119-BY$25)/BY$26*初始化表!B$32</f>
        <v/>
      </c>
      <c r="BZ17" s="1240">
        <f>$BT17*(AP119-BZ$25)/BZ$26*初始化表!B$34</f>
        <v/>
      </c>
      <c r="CA17" s="1240">
        <f>$BT$5*(AW119-CA$25)/CA$26*初始化表!B$36</f>
        <v/>
      </c>
      <c r="CB17" s="1240">
        <f>CE17-CC17-BU17-SUM(BV17:CA17)/2</f>
        <v/>
      </c>
      <c r="CC17" s="1061">
        <f>IF(AO119-AX119&gt;=0,0,-0.1*(1-EXP(2*10^(-6)*(AO119-AX119))))</f>
        <v/>
      </c>
      <c r="CD17" s="1241">
        <f>SUM(BV17:CB17)</f>
        <v/>
      </c>
      <c r="CE17" s="1241">
        <f>AQ119</f>
        <v/>
      </c>
      <c r="CF17" s="1241">
        <f>BU17*2</f>
        <v/>
      </c>
      <c r="CG17" s="1106" t="n"/>
      <c r="CH17" s="1106" t="n"/>
      <c r="CI17" s="1101" t="n"/>
      <c r="CJ17" s="1101" t="n"/>
      <c r="CK17" s="1101" t="n"/>
      <c r="CL17" s="1101" t="n"/>
      <c r="CM17" s="1101" t="n"/>
      <c r="CN17" s="1101" t="n"/>
      <c r="CO17" s="1101" t="n"/>
      <c r="CP17" s="1101" t="n"/>
      <c r="CQ17" s="1101" t="n"/>
      <c r="CR17" s="1101" t="n"/>
      <c r="CS17" s="1101" t="n"/>
      <c r="CT17" s="1101" t="n"/>
      <c r="CU17" s="1101" t="n"/>
      <c r="CV17" s="1101" t="n"/>
      <c r="CW17" s="1101" t="n"/>
      <c r="CX17" s="1101" t="n"/>
      <c r="CY17" s="1101" t="n"/>
      <c r="CZ17" s="1101" t="n"/>
      <c r="DA17" s="1101" t="n"/>
      <c r="DB17" s="1101" t="n"/>
      <c r="DC17" s="1101" t="n"/>
      <c r="DD17" s="1101" t="n"/>
      <c r="DE17" s="1101" t="n"/>
      <c r="DF17" s="1101" t="n"/>
      <c r="DG17" s="1101" t="n"/>
      <c r="DH17" s="1101" t="n"/>
      <c r="DI17" s="1101" t="n"/>
    </row>
    <row r="18" ht="16" customFormat="1" customHeight="1" s="140">
      <c r="A18" s="1047" t="inlineStr">
        <is>
          <t>产品2</t>
        </is>
      </c>
      <c r="B18" s="1242">
        <f>I26</f>
        <v/>
      </c>
      <c r="C18" s="1242">
        <f>J26</f>
        <v/>
      </c>
      <c r="D18" s="1242">
        <f>K26</f>
        <v/>
      </c>
      <c r="E18" s="1242">
        <f>L26</f>
        <v/>
      </c>
      <c r="F18" s="1243">
        <f>J7</f>
        <v/>
      </c>
      <c r="G18" s="144" t="n"/>
      <c r="H18" s="1047" t="inlineStr">
        <is>
          <t>当期雇佣</t>
        </is>
      </c>
      <c r="I18" s="188" t="n"/>
      <c r="J18" s="1044" t="inlineStr">
        <is>
          <t>当期辞退</t>
        </is>
      </c>
      <c r="K18" s="189" t="n"/>
      <c r="L18" s="1101" t="n"/>
      <c r="M18" s="178" t="n"/>
      <c r="N18" s="1047" t="inlineStr">
        <is>
          <t>产品4</t>
        </is>
      </c>
      <c r="O18" s="1242">
        <f>INT((1+O13+IF(V45&gt;V20,(V20-V45)/V20/20,(V20-V45)/V20/8))*V26)</f>
        <v/>
      </c>
      <c r="P18" s="1242">
        <f>INT((1+P13+IF(W45&gt;W20,(W20-W45)/W20/20,(W20-W45)/W20/8))*W26)</f>
        <v/>
      </c>
      <c r="Q18" s="1242">
        <f>INT((1+Q13+IF(X45&gt;X20,(X20-X45)/X20/20,(X20-X45)/X20/8))*X26)</f>
        <v/>
      </c>
      <c r="R18" s="1265">
        <f>INT((1+R13+IF(Y45&gt;Y20,(Y20-Y45)/Y20/20,(Y20-Y45)/Y20/8))*Y26)</f>
        <v/>
      </c>
      <c r="S18" s="1266" t="n"/>
      <c r="T18" s="1055" t="inlineStr">
        <is>
          <t>机器利用率检验数(尽可能小）</t>
        </is>
      </c>
      <c r="U18" s="1047" t="inlineStr">
        <is>
          <t>产品2</t>
        </is>
      </c>
      <c r="V18" s="1061">
        <f>第4期!AL13</f>
        <v/>
      </c>
      <c r="W18" s="1061">
        <f>第4期!AL14</f>
        <v/>
      </c>
      <c r="X18" s="1061">
        <f>第4期!AL15</f>
        <v/>
      </c>
      <c r="Y18" s="1061">
        <f>第4期!AL16</f>
        <v/>
      </c>
      <c r="Z18" s="271">
        <f>SUM(V18:Y18)</f>
        <v/>
      </c>
      <c r="AA18" s="144" t="n"/>
      <c r="AB18" s="261" t="inlineStr">
        <is>
          <t>产品2</t>
        </is>
      </c>
      <c r="AC18" s="1267">
        <f>AC12/初始化表!$F$18</f>
        <v/>
      </c>
      <c r="AD18" s="1267">
        <f>AD12/初始化表!$F$18</f>
        <v/>
      </c>
      <c r="AE18" s="1267">
        <f>AE12/初始化表!$F$18</f>
        <v/>
      </c>
      <c r="AF18" s="1268">
        <f>AF12/初始化表!$F$18</f>
        <v/>
      </c>
      <c r="AG18" s="1101" t="n"/>
      <c r="AH18" s="144" t="n"/>
      <c r="AI18" s="317" t="n"/>
      <c r="AJ18" s="311" t="n"/>
      <c r="AK18" s="312" t="n"/>
      <c r="AL18" s="306">
        <f>AM18</f>
        <v/>
      </c>
      <c r="AM18" s="312">
        <f>W44</f>
        <v/>
      </c>
      <c r="AN18" s="313" t="n"/>
      <c r="AO18" s="312" t="n"/>
      <c r="AP18" s="312" t="n"/>
      <c r="AQ18" s="341" t="n"/>
      <c r="AR18" s="1050" t="n"/>
      <c r="AS18" s="1045">
        <f>AM18-AK18</f>
        <v/>
      </c>
      <c r="AT18" s="1045" t="n"/>
      <c r="AU18" s="1045" t="n"/>
      <c r="AV18" s="1045" t="n"/>
      <c r="AW18" s="1052" t="n"/>
      <c r="AX18" s="1101" t="n"/>
      <c r="AY18" s="350" t="n"/>
      <c r="AZ18" s="144" t="n"/>
      <c r="BA18" s="351">
        <f>AI48</f>
        <v/>
      </c>
      <c r="BB18" s="352">
        <f>IF($BA18="","",INT(BB$28*AJ72))</f>
        <v/>
      </c>
      <c r="BC18" s="352">
        <f>IF($BA18="","",INT(BC$28*AK72))</f>
        <v/>
      </c>
      <c r="BD18" s="352">
        <f>IF($BA18="","",INT(BD$28*AL72))</f>
        <v/>
      </c>
      <c r="BE18" s="352">
        <f>IF($BA18="","",INT(BE$28*AM72))</f>
        <v/>
      </c>
      <c r="BF18" s="352">
        <f>IF($BA18="","",INT(BF$28*AN72))</f>
        <v/>
      </c>
      <c r="BG18" s="352">
        <f>IF($BA18="","",INT(BG$28*AO72))</f>
        <v/>
      </c>
      <c r="BH18" s="352">
        <f>IF($BA18="","",INT(BH$28*AP72))</f>
        <v/>
      </c>
      <c r="BI18" s="352">
        <f>IF($BA18="","",INT(BI$28*AQ72))</f>
        <v/>
      </c>
      <c r="BJ18" s="352">
        <f>IF($BA18="","",INT(BJ$28*AR72))</f>
        <v/>
      </c>
      <c r="BK18" s="352">
        <f>IF($BA18="","",INT(BK$28*AS72))</f>
        <v/>
      </c>
      <c r="BL18" s="352">
        <f>IF($BA18="","",INT(BL$28*AT72))</f>
        <v/>
      </c>
      <c r="BM18" s="352">
        <f>IF($BA18="","",INT(BM$28*AU72))</f>
        <v/>
      </c>
      <c r="BN18" s="352">
        <f>IF($BA18="","",INT(BN$28*AV72))</f>
        <v/>
      </c>
      <c r="BO18" s="352">
        <f>IF($BA18="","",INT(BO$28*AW72))</f>
        <v/>
      </c>
      <c r="BP18" s="352">
        <f>IF($BA18="","",INT(BP$28*AX72))</f>
        <v/>
      </c>
      <c r="BQ18" s="352">
        <f>IF($BA18="","",INT(BQ$28*AY72))</f>
        <v/>
      </c>
      <c r="BR18" s="1106" t="n"/>
      <c r="BS18" s="1045">
        <f>BA20</f>
        <v/>
      </c>
      <c r="BT18" s="1061">
        <f>IF(BS18=0,0,1)</f>
        <v/>
      </c>
      <c r="BU18" s="1061">
        <f>第4期!AQ120*0.5</f>
        <v/>
      </c>
      <c r="BV18" s="1240">
        <f>AVERAGE(BT43:CI43)*初始化表!B$31</f>
        <v/>
      </c>
      <c r="BW18" s="1240">
        <f>$BT18*(AL120-BW$25)/BW$26*初始化表!B$30</f>
        <v/>
      </c>
      <c r="BX18" s="1240">
        <f>$BT18*(AM120-BX$25)/BX$26*初始化表!B$33</f>
        <v/>
      </c>
      <c r="BY18" s="1240">
        <f>$BT18*(AN120-BY$25)/BY$26*初始化表!B$32</f>
        <v/>
      </c>
      <c r="BZ18" s="1240">
        <f>$BT18*(AP120-BZ$25)/BZ$26*初始化表!B$34</f>
        <v/>
      </c>
      <c r="CA18" s="1240">
        <f>$BT$5*(AW120-CA$25)/CA$26*初始化表!B$36</f>
        <v/>
      </c>
      <c r="CB18" s="1240">
        <f>CE18-CC18-BU18-SUM(BV18:CA18)/2</f>
        <v/>
      </c>
      <c r="CC18" s="1061">
        <f>IF(AO120-AX120&gt;=0,0,-0.1*(1-EXP(2*10^(-6)*(AO120-AX120))))</f>
        <v/>
      </c>
      <c r="CD18" s="1241">
        <f>SUM(BV18:CB18)</f>
        <v/>
      </c>
      <c r="CE18" s="1241">
        <f>AQ120</f>
        <v/>
      </c>
      <c r="CF18" s="1241">
        <f>BU18*2</f>
        <v/>
      </c>
      <c r="CG18" s="1106" t="n"/>
      <c r="CH18" s="1106" t="n"/>
      <c r="CI18" s="1100" t="n"/>
      <c r="CJ18" s="1101" t="n"/>
      <c r="CK18" s="1100" t="n"/>
      <c r="CL18" s="1101" t="n"/>
      <c r="CM18" s="1101" t="n"/>
      <c r="CN18" s="1101" t="n"/>
      <c r="CO18" s="1101" t="n"/>
      <c r="CP18" s="1101" t="n"/>
      <c r="CQ18" s="1101" t="n"/>
      <c r="CR18" s="1101" t="n"/>
      <c r="CS18" s="1101" t="n"/>
      <c r="CT18" s="1101" t="n"/>
      <c r="CU18" s="1101" t="n"/>
      <c r="CV18" s="1101" t="n"/>
      <c r="CW18" s="1101" t="n"/>
      <c r="CX18" s="1101" t="n"/>
      <c r="CY18" s="1101" t="n"/>
      <c r="CZ18" s="1101" t="n"/>
      <c r="DA18" s="1101" t="n"/>
      <c r="DB18" s="1101" t="n"/>
      <c r="DC18" s="1101" t="n"/>
      <c r="DD18" s="1101" t="n"/>
      <c r="DE18" s="1101" t="n"/>
      <c r="DF18" s="1101" t="n"/>
      <c r="DG18" s="1101" t="n"/>
      <c r="DH18" s="1101" t="n"/>
      <c r="DI18" s="1101" t="n"/>
    </row>
    <row r="19" ht="16" customFormat="1" customHeight="1" s="140">
      <c r="A19" s="1047" t="inlineStr">
        <is>
          <t>产品3</t>
        </is>
      </c>
      <c r="B19" s="1242">
        <f>I27</f>
        <v/>
      </c>
      <c r="C19" s="1242">
        <f>J27</f>
        <v/>
      </c>
      <c r="D19" s="1242">
        <f>K27</f>
        <v/>
      </c>
      <c r="E19" s="1242">
        <f>L27</f>
        <v/>
      </c>
      <c r="F19" s="1243">
        <f>J8</f>
        <v/>
      </c>
      <c r="G19" s="144" t="n"/>
      <c r="H19" s="1050" t="n"/>
      <c r="I19" s="1044" t="inlineStr">
        <is>
          <t>下限</t>
        </is>
      </c>
      <c r="J19" s="1044" t="inlineStr">
        <is>
          <t>上限</t>
        </is>
      </c>
      <c r="K19" s="1091" t="inlineStr">
        <is>
          <t>实际</t>
        </is>
      </c>
      <c r="L19" s="1101" t="n"/>
      <c r="M19" s="178" t="n"/>
      <c r="N19" s="1047" t="inlineStr">
        <is>
          <t>实际价格</t>
        </is>
      </c>
      <c r="O19" s="1044" t="inlineStr">
        <is>
          <t>市场1</t>
        </is>
      </c>
      <c r="P19" s="1044" t="inlineStr">
        <is>
          <t>市场2</t>
        </is>
      </c>
      <c r="Q19" s="1044" t="inlineStr">
        <is>
          <t>市场3</t>
        </is>
      </c>
      <c r="R19" s="1091" t="inlineStr">
        <is>
          <t>市场4</t>
        </is>
      </c>
      <c r="S19" s="234" t="n"/>
      <c r="U19" s="1047" t="inlineStr">
        <is>
          <t>产品3</t>
        </is>
      </c>
      <c r="V19" s="1061">
        <f>第4期!AL17</f>
        <v/>
      </c>
      <c r="W19" s="1061">
        <f>第4期!AL18</f>
        <v/>
      </c>
      <c r="X19" s="1061">
        <f>第4期!AL19</f>
        <v/>
      </c>
      <c r="Y19" s="1061">
        <f>第4期!AL20</f>
        <v/>
      </c>
      <c r="Z19" s="271">
        <f>SUM(V19:Y19)</f>
        <v/>
      </c>
      <c r="AA19" s="144" t="n"/>
      <c r="AB19" s="261" t="inlineStr">
        <is>
          <t>产品3</t>
        </is>
      </c>
      <c r="AC19" s="1267">
        <f>AC13/初始化表!$G$18</f>
        <v/>
      </c>
      <c r="AD19" s="1267">
        <f>AD13/初始化表!$G$18</f>
        <v/>
      </c>
      <c r="AE19" s="1267">
        <f>AE13/初始化表!$G$18</f>
        <v/>
      </c>
      <c r="AF19" s="1268">
        <f>AF13/初始化表!$G$18</f>
        <v/>
      </c>
      <c r="AG19" s="1101" t="n"/>
      <c r="AH19" s="144" t="n"/>
      <c r="AI19" s="317" t="n"/>
      <c r="AJ19" s="311" t="n"/>
      <c r="AK19" s="312" t="n"/>
      <c r="AL19" s="306">
        <f>AM19</f>
        <v/>
      </c>
      <c r="AM19" s="312">
        <f>X44</f>
        <v/>
      </c>
      <c r="AN19" s="313" t="n"/>
      <c r="AO19" s="312" t="n"/>
      <c r="AP19" s="312" t="n"/>
      <c r="AQ19" s="341" t="n"/>
      <c r="AR19" s="1050" t="n"/>
      <c r="AS19" s="1045">
        <f>AM19-AK19</f>
        <v/>
      </c>
      <c r="AT19" s="1045" t="n"/>
      <c r="AU19" s="1045" t="n"/>
      <c r="AV19" s="1045" t="n"/>
      <c r="AW19" s="1052" t="n"/>
      <c r="AX19" s="1101" t="n"/>
      <c r="AY19" s="350" t="n"/>
      <c r="AZ19" s="144" t="n"/>
      <c r="BA19" s="351">
        <f>AI49</f>
        <v/>
      </c>
      <c r="BB19" s="352">
        <f>IF($BA19="","",INT(BB$28*AJ73))</f>
        <v/>
      </c>
      <c r="BC19" s="352">
        <f>IF($BA19="","",INT(BC$28*AK73))</f>
        <v/>
      </c>
      <c r="BD19" s="352">
        <f>IF($BA19="","",INT(BD$28*AL73))</f>
        <v/>
      </c>
      <c r="BE19" s="352">
        <f>IF($BA19="","",INT(BE$28*AM73))</f>
        <v/>
      </c>
      <c r="BF19" s="352">
        <f>IF($BA19="","",INT(BF$28*AN73))</f>
        <v/>
      </c>
      <c r="BG19" s="352">
        <f>IF($BA19="","",INT(BG$28*AO73))</f>
        <v/>
      </c>
      <c r="BH19" s="352">
        <f>IF($BA19="","",INT(BH$28*AP73))</f>
        <v/>
      </c>
      <c r="BI19" s="352">
        <f>IF($BA19="","",INT(BI$28*AQ73))</f>
        <v/>
      </c>
      <c r="BJ19" s="352">
        <f>IF($BA19="","",INT(BJ$28*AR73))</f>
        <v/>
      </c>
      <c r="BK19" s="352">
        <f>IF($BA19="","",INT(BK$28*AS73))</f>
        <v/>
      </c>
      <c r="BL19" s="352">
        <f>IF($BA19="","",INT(BL$28*AT73))</f>
        <v/>
      </c>
      <c r="BM19" s="352">
        <f>IF($BA19="","",INT(BM$28*AU73))</f>
        <v/>
      </c>
      <c r="BN19" s="352">
        <f>IF($BA19="","",INT(BN$28*AV73))</f>
        <v/>
      </c>
      <c r="BO19" s="352">
        <f>IF($BA19="","",INT(BO$28*AW73))</f>
        <v/>
      </c>
      <c r="BP19" s="352">
        <f>IF($BA19="","",INT(BP$28*AX73))</f>
        <v/>
      </c>
      <c r="BQ19" s="352">
        <f>IF($BA19="","",INT(BQ$28*AY73))</f>
        <v/>
      </c>
      <c r="BR19" s="1106" t="n"/>
      <c r="BS19" s="1045">
        <f>BA21</f>
        <v/>
      </c>
      <c r="BT19" s="1061">
        <f>IF(BS19=0,0,1)</f>
        <v/>
      </c>
      <c r="BU19" s="1061">
        <f>第4期!AQ121*0.5</f>
        <v/>
      </c>
      <c r="BV19" s="1240">
        <f>AVERAGE(BT44:CI44)*初始化表!B$31</f>
        <v/>
      </c>
      <c r="BW19" s="1240">
        <f>$BT19*(AL121-BW$25)/BW$26*初始化表!B$30</f>
        <v/>
      </c>
      <c r="BX19" s="1240">
        <f>$BT19*(AM121-BX$25)/BX$26*初始化表!B$33</f>
        <v/>
      </c>
      <c r="BY19" s="1240">
        <f>$BT19*(AN121-BY$25)/BY$26*初始化表!B$32</f>
        <v/>
      </c>
      <c r="BZ19" s="1240">
        <f>$BT19*(AP121-BZ$25)/BZ$26*初始化表!B$34</f>
        <v/>
      </c>
      <c r="CA19" s="1240">
        <f>$BT$5*(AW121-CA$25)/CA$26*初始化表!B$36</f>
        <v/>
      </c>
      <c r="CB19" s="1240">
        <f>CE19-CC19-BU19-SUM(BV19:CA19)/2</f>
        <v/>
      </c>
      <c r="CC19" s="1061">
        <f>IF(AO121-AX121&gt;=0,0,-0.1*(1-EXP(2*10^(-6)*(AO121-AX121))))</f>
        <v/>
      </c>
      <c r="CD19" s="1241">
        <f>SUM(BV19:CB19)</f>
        <v/>
      </c>
      <c r="CE19" s="1241">
        <f>AQ121</f>
        <v/>
      </c>
      <c r="CF19" s="1241">
        <f>BU19*2</f>
        <v/>
      </c>
      <c r="CG19" s="1106" t="n"/>
      <c r="CH19" s="1106" t="n"/>
      <c r="CI19" s="1101" t="n"/>
      <c r="CJ19" s="1101" t="n"/>
      <c r="CK19" s="1101" t="n"/>
      <c r="CL19" s="1101" t="n"/>
      <c r="CM19" s="1101" t="n"/>
      <c r="CN19" s="1101" t="n"/>
      <c r="CO19" s="1101" t="n"/>
      <c r="CP19" s="1101" t="n"/>
      <c r="CQ19" s="1101" t="n"/>
      <c r="CR19" s="1101" t="n"/>
      <c r="CS19" s="1101" t="n"/>
      <c r="CT19" s="1101" t="n"/>
      <c r="CU19" s="1101" t="n"/>
      <c r="CV19" s="1101" t="n"/>
      <c r="CW19" s="1101" t="n"/>
      <c r="CX19" s="1101" t="n"/>
      <c r="CY19" s="1101" t="n"/>
      <c r="CZ19" s="1101" t="n"/>
      <c r="DA19" s="1101" t="n"/>
      <c r="DB19" s="1101" t="n"/>
      <c r="DC19" s="1101" t="n"/>
      <c r="DD19" s="1101" t="n"/>
      <c r="DE19" s="1101" t="n"/>
      <c r="DF19" s="1101" t="n"/>
      <c r="DG19" s="1101" t="n"/>
      <c r="DH19" s="1101" t="n"/>
      <c r="DI19" s="1101" t="n"/>
    </row>
    <row r="20" ht="16" customFormat="1" customHeight="1" s="140">
      <c r="A20" s="1047" t="inlineStr">
        <is>
          <t>产品4</t>
        </is>
      </c>
      <c r="B20" s="1242">
        <f>I28</f>
        <v/>
      </c>
      <c r="C20" s="1242">
        <f>J28</f>
        <v/>
      </c>
      <c r="D20" s="1242">
        <f>K28</f>
        <v/>
      </c>
      <c r="E20" s="1242">
        <f>L28</f>
        <v/>
      </c>
      <c r="F20" s="1243">
        <f>J9</f>
        <v/>
      </c>
      <c r="G20" s="144" t="n"/>
      <c r="H20" s="1047" t="inlineStr">
        <is>
          <t>期初人机比</t>
        </is>
      </c>
      <c r="I20" s="1241">
        <f>(H17-K18)/N49</f>
        <v/>
      </c>
      <c r="J20" s="1241">
        <f>(H17-K18+I17/4)/N49</f>
        <v/>
      </c>
      <c r="K20" s="1269">
        <f>(H17-K18+I18/4)/N49</f>
        <v/>
      </c>
      <c r="L20" s="1101" t="n"/>
      <c r="M20" s="178" t="n"/>
      <c r="N20" s="1047" t="inlineStr">
        <is>
          <t>产品1</t>
        </is>
      </c>
      <c r="O20" s="1270">
        <f>O15</f>
        <v/>
      </c>
      <c r="P20" s="1270">
        <f>P15</f>
        <v/>
      </c>
      <c r="Q20" s="1270">
        <f>Q15</f>
        <v/>
      </c>
      <c r="R20" s="1270">
        <f>R15</f>
        <v/>
      </c>
      <c r="S20" s="235" t="n"/>
      <c r="T20" s="1271">
        <f>MAX(AC23,AD23,AE23,AF23)-MIN(AC23,AD23,AE23,AF23)</f>
        <v/>
      </c>
      <c r="U20" s="1073" t="inlineStr">
        <is>
          <t>产品4</t>
        </is>
      </c>
      <c r="V20" s="1063">
        <f>第4期!AL21</f>
        <v/>
      </c>
      <c r="W20" s="1063">
        <f>第4期!AL22</f>
        <v/>
      </c>
      <c r="X20" s="1063">
        <f>第4期!AL23</f>
        <v/>
      </c>
      <c r="Y20" s="1063">
        <f>第4期!AL24</f>
        <v/>
      </c>
      <c r="Z20" s="274">
        <f>SUM(V20:Y20)</f>
        <v/>
      </c>
      <c r="AA20" s="144" t="n"/>
      <c r="AB20" s="264" t="inlineStr">
        <is>
          <t>产品4</t>
        </is>
      </c>
      <c r="AC20" s="1272">
        <f>AC14/初始化表!$H$18</f>
        <v/>
      </c>
      <c r="AD20" s="1272">
        <f>AD14/初始化表!$H$18</f>
        <v/>
      </c>
      <c r="AE20" s="1272">
        <f>AE14/初始化表!$H$18</f>
        <v/>
      </c>
      <c r="AF20" s="1273">
        <f>AF14/初始化表!$H$18</f>
        <v/>
      </c>
      <c r="AG20" s="1101" t="n"/>
      <c r="AH20" s="144" t="n"/>
      <c r="AI20" s="317" t="n"/>
      <c r="AJ20" s="311" t="n"/>
      <c r="AK20" s="312" t="n"/>
      <c r="AL20" s="306">
        <f>AM20</f>
        <v/>
      </c>
      <c r="AM20" s="312">
        <f>Y44</f>
        <v/>
      </c>
      <c r="AN20" s="313" t="n"/>
      <c r="AO20" s="312" t="n"/>
      <c r="AP20" s="312" t="n"/>
      <c r="AQ20" s="341" t="n"/>
      <c r="AR20" s="1050">
        <f>SUM(AL17:AL20)</f>
        <v/>
      </c>
      <c r="AS20" s="1045">
        <f>AM20-AK20</f>
        <v/>
      </c>
      <c r="AT20" s="1045">
        <f>SUMIF(AS17:AS20,"&gt;=0",AS17:AS20)</f>
        <v/>
      </c>
      <c r="AU20" s="1045">
        <f>SUM(AO17:AO20)</f>
        <v/>
      </c>
      <c r="AV20" s="1045">
        <f>SUM(AP17:AP20)</f>
        <v/>
      </c>
      <c r="AW20" s="1052">
        <f>SUM(AQ17:AQ20)</f>
        <v/>
      </c>
      <c r="AX20" s="1101" t="n"/>
      <c r="AY20" s="350" t="n"/>
      <c r="AZ20" s="144" t="n"/>
      <c r="BA20" s="351">
        <f>AI50</f>
        <v/>
      </c>
      <c r="BB20" s="352">
        <f>IF($BA20="","",INT(BB$28*AJ74))</f>
        <v/>
      </c>
      <c r="BC20" s="352">
        <f>IF($BA20="","",INT(BC$28*AK74))</f>
        <v/>
      </c>
      <c r="BD20" s="352">
        <f>IF($BA20="","",INT(BD$28*AL74))</f>
        <v/>
      </c>
      <c r="BE20" s="352">
        <f>IF($BA20="","",INT(BE$28*AM74))</f>
        <v/>
      </c>
      <c r="BF20" s="352">
        <f>IF($BA20="","",INT(BF$28*AN74))</f>
        <v/>
      </c>
      <c r="BG20" s="352">
        <f>IF($BA20="","",INT(BG$28*AO74))</f>
        <v/>
      </c>
      <c r="BH20" s="352">
        <f>IF($BA20="","",INT(BH$28*AP74))</f>
        <v/>
      </c>
      <c r="BI20" s="352">
        <f>IF($BA20="","",INT(BI$28*AQ74))</f>
        <v/>
      </c>
      <c r="BJ20" s="352">
        <f>IF($BA20="","",INT(BJ$28*AR74))</f>
        <v/>
      </c>
      <c r="BK20" s="352">
        <f>IF($BA20="","",INT(BK$28*AS74))</f>
        <v/>
      </c>
      <c r="BL20" s="352">
        <f>IF($BA20="","",INT(BL$28*AT74))</f>
        <v/>
      </c>
      <c r="BM20" s="352">
        <f>IF($BA20="","",INT(BM$28*AU74))</f>
        <v/>
      </c>
      <c r="BN20" s="352">
        <f>IF($BA20="","",INT(BN$28*AV74))</f>
        <v/>
      </c>
      <c r="BO20" s="352">
        <f>IF($BA20="","",INT(BO$28*AW74))</f>
        <v/>
      </c>
      <c r="BP20" s="352">
        <f>IF($BA20="","",INT(BP$28*AX74))</f>
        <v/>
      </c>
      <c r="BQ20" s="352">
        <f>IF($BA20="","",INT(BQ$28*AY74))</f>
        <v/>
      </c>
      <c r="BR20" s="1106" t="n"/>
      <c r="BS20" s="1045">
        <f>BA22</f>
        <v/>
      </c>
      <c r="BT20" s="1061">
        <f>IF(BS20=0,0,1)</f>
        <v/>
      </c>
      <c r="BU20" s="1061">
        <f>第4期!AQ122*0.5</f>
        <v/>
      </c>
      <c r="BV20" s="1240">
        <f>AVERAGE(BT45:CI45)*初始化表!B$31</f>
        <v/>
      </c>
      <c r="BW20" s="1240">
        <f>$BT20*(AL122-BW$25)/BW$26*初始化表!B$30</f>
        <v/>
      </c>
      <c r="BX20" s="1240">
        <f>$BT20*(AM122-BX$25)/BX$26*初始化表!B$33</f>
        <v/>
      </c>
      <c r="BY20" s="1240">
        <f>$BT20*(AN122-BY$25)/BY$26*初始化表!B$32</f>
        <v/>
      </c>
      <c r="BZ20" s="1240">
        <f>$BT20*(AP122-BZ$25)/BZ$26*初始化表!B$34</f>
        <v/>
      </c>
      <c r="CA20" s="1240">
        <f>$BT$5*(AW122-CA$25)/CA$26*初始化表!B$36</f>
        <v/>
      </c>
      <c r="CB20" s="1240">
        <f>CE20-CC20-BU20-SUM(BV20:CA20)/2</f>
        <v/>
      </c>
      <c r="CC20" s="1061">
        <f>IF(AO122-AX122&gt;=0,0,-0.1*(1-EXP(2*10^(-6)*(AO122-AX122))))</f>
        <v/>
      </c>
      <c r="CD20" s="1241">
        <f>SUM(BV20:CB20)</f>
        <v/>
      </c>
      <c r="CE20" s="1241">
        <f>AQ122</f>
        <v/>
      </c>
      <c r="CF20" s="1241">
        <f>BU20*2</f>
        <v/>
      </c>
      <c r="CG20" s="1106" t="n"/>
      <c r="CH20" s="1106" t="n"/>
      <c r="CI20" s="1101" t="n"/>
      <c r="CJ20" s="1101" t="n"/>
      <c r="CK20" s="1101" t="n"/>
      <c r="CL20" s="1101" t="n"/>
      <c r="CM20" s="1101" t="n"/>
      <c r="CN20" s="1101" t="n"/>
      <c r="CO20" s="1101" t="n"/>
      <c r="CP20" s="1101" t="n"/>
      <c r="CQ20" s="1101" t="n"/>
      <c r="CR20" s="1101" t="n"/>
      <c r="CS20" s="1101" t="n"/>
      <c r="CT20" s="1101" t="n"/>
      <c r="CU20" s="1101" t="n"/>
      <c r="CV20" s="1101" t="n"/>
      <c r="CW20" s="1101" t="n"/>
      <c r="CX20" s="1101" t="n"/>
      <c r="CY20" s="1101" t="n"/>
      <c r="CZ20" s="1101" t="n"/>
      <c r="DA20" s="1101" t="n"/>
      <c r="DB20" s="1101" t="n"/>
      <c r="DC20" s="1101" t="n"/>
      <c r="DD20" s="1101" t="n"/>
      <c r="DE20" s="1101" t="n"/>
      <c r="DF20" s="1101" t="n"/>
      <c r="DG20" s="1101" t="n"/>
      <c r="DH20" s="1101" t="n"/>
      <c r="DI20" s="1101" t="n"/>
    </row>
    <row r="21" ht="16" customFormat="1" customHeight="1" s="140">
      <c r="A21" s="1047" t="inlineStr">
        <is>
          <t>发展</t>
        </is>
      </c>
      <c r="B21" s="1044" t="inlineStr">
        <is>
          <t>新雇员工</t>
        </is>
      </c>
      <c r="C21" s="1044" t="inlineStr">
        <is>
          <t>辞退员工</t>
        </is>
      </c>
      <c r="D21" s="1044" t="inlineStr">
        <is>
          <t>买机器</t>
        </is>
      </c>
      <c r="E21" s="1044" t="inlineStr">
        <is>
          <t>买原材料</t>
        </is>
      </c>
      <c r="F21" s="1052" t="n"/>
      <c r="G21" s="144" t="n"/>
      <c r="H21" s="1073" t="inlineStr">
        <is>
          <t>期末人机比</t>
        </is>
      </c>
      <c r="I21" s="1274">
        <f>(L17-ROUND(L17*0.03,0))/O49</f>
        <v/>
      </c>
      <c r="J21" s="1274">
        <f>(L17-ROUND(L17*0.03,0)+ROUNDDOWN(L17/2,0)/4)/O49</f>
        <v/>
      </c>
      <c r="K21" s="1275" t="n"/>
      <c r="L21" s="1101" t="n"/>
      <c r="M21" s="178" t="n"/>
      <c r="N21" s="1047" t="inlineStr">
        <is>
          <t>产品2</t>
        </is>
      </c>
      <c r="O21" s="1270">
        <f>O16</f>
        <v/>
      </c>
      <c r="P21" s="1270">
        <f>P16</f>
        <v/>
      </c>
      <c r="Q21" s="1270">
        <f>Q16</f>
        <v/>
      </c>
      <c r="R21" s="1270">
        <f>R16</f>
        <v/>
      </c>
      <c r="S21" s="235" t="n"/>
      <c r="T21" s="1271">
        <f>MAX(AC24,AD24,AE24,AF24)-MIN(AC24,AD24,AE24,AF24)</f>
        <v/>
      </c>
      <c r="U21" s="1101" t="n"/>
      <c r="V21" s="1101" t="n"/>
      <c r="W21" s="1101" t="n"/>
      <c r="X21" s="1101" t="n"/>
      <c r="Y21" s="1101" t="n"/>
      <c r="Z21" s="1101" t="n"/>
      <c r="AA21" s="144" t="n"/>
      <c r="AB21" s="267" t="n"/>
      <c r="AC21" s="267" t="n"/>
      <c r="AD21" s="267" t="n"/>
      <c r="AE21" s="267" t="n"/>
      <c r="AF21" s="267" t="n"/>
      <c r="AG21" s="267" t="n"/>
      <c r="AH21" s="144" t="n"/>
      <c r="AI21" s="317" t="n"/>
      <c r="AJ21" s="311" t="n"/>
      <c r="AK21" s="312" t="n"/>
      <c r="AL21" s="306">
        <f>AM21</f>
        <v/>
      </c>
      <c r="AM21" s="312">
        <f>V45</f>
        <v/>
      </c>
      <c r="AN21" s="313" t="n"/>
      <c r="AO21" s="312" t="n"/>
      <c r="AP21" s="312" t="n"/>
      <c r="AQ21" s="341" t="n"/>
      <c r="AR21" s="1050" t="n"/>
      <c r="AS21" s="1045">
        <f>AM21-AK21</f>
        <v/>
      </c>
      <c r="AT21" s="1045" t="n"/>
      <c r="AU21" s="1045" t="n"/>
      <c r="AV21" s="1045" t="n"/>
      <c r="AW21" s="1052" t="n"/>
      <c r="AX21" s="1101" t="n"/>
      <c r="AY21" s="350" t="n"/>
      <c r="AZ21" s="144" t="n"/>
      <c r="BA21" s="351">
        <f>AI51</f>
        <v/>
      </c>
      <c r="BB21" s="352">
        <f>IF($BA21="","",INT(BB$28*AJ75))</f>
        <v/>
      </c>
      <c r="BC21" s="352">
        <f>IF($BA21="","",INT(BC$28*AK75))</f>
        <v/>
      </c>
      <c r="BD21" s="352">
        <f>IF($BA21="","",INT(BD$28*AL75))</f>
        <v/>
      </c>
      <c r="BE21" s="352">
        <f>IF($BA21="","",INT(BE$28*AM75))</f>
        <v/>
      </c>
      <c r="BF21" s="352">
        <f>IF($BA21="","",INT(BF$28*AN75))</f>
        <v/>
      </c>
      <c r="BG21" s="352">
        <f>IF($BA21="","",INT(BG$28*AO75))</f>
        <v/>
      </c>
      <c r="BH21" s="352">
        <f>IF($BA21="","",INT(BH$28*AP75))</f>
        <v/>
      </c>
      <c r="BI21" s="352">
        <f>IF($BA21="","",INT(BI$28*AQ75))</f>
        <v/>
      </c>
      <c r="BJ21" s="352">
        <f>IF($BA21="","",INT(BJ$28*AR75))</f>
        <v/>
      </c>
      <c r="BK21" s="352">
        <f>IF($BA21="","",INT(BK$28*AS75))</f>
        <v/>
      </c>
      <c r="BL21" s="352">
        <f>IF($BA21="","",INT(BL$28*AT75))</f>
        <v/>
      </c>
      <c r="BM21" s="352">
        <f>IF($BA21="","",INT(BM$28*AU75))</f>
        <v/>
      </c>
      <c r="BN21" s="352">
        <f>IF($BA21="","",INT(BN$28*AV75))</f>
        <v/>
      </c>
      <c r="BO21" s="352">
        <f>IF($BA21="","",INT(BO$28*AW75))</f>
        <v/>
      </c>
      <c r="BP21" s="352">
        <f>IF($BA21="","",INT(BP$28*AX75))</f>
        <v/>
      </c>
      <c r="BQ21" s="352">
        <f>IF($BA21="","",INT(BQ$28*AY75))</f>
        <v/>
      </c>
      <c r="BR21" s="1106" t="n"/>
      <c r="BS21" s="1045">
        <f>BA23</f>
        <v/>
      </c>
      <c r="BT21" s="1061">
        <f>IF(BS21=0,0,1)</f>
        <v/>
      </c>
      <c r="BU21" s="1061">
        <f>第4期!AQ123*0.5</f>
        <v/>
      </c>
      <c r="BV21" s="1240">
        <f>AVERAGE(BT46:CI46)*初始化表!B$31</f>
        <v/>
      </c>
      <c r="BW21" s="1240">
        <f>$BT21*(AL123-BW$25)/BW$26*初始化表!B$30</f>
        <v/>
      </c>
      <c r="BX21" s="1240">
        <f>$BT21*(AM123-BX$25)/BX$26*初始化表!B$33</f>
        <v/>
      </c>
      <c r="BY21" s="1240">
        <f>$BT21*(AN123-BY$25)/BY$26*初始化表!B$32</f>
        <v/>
      </c>
      <c r="BZ21" s="1240">
        <f>$BT21*(AP123-BZ$25)/BZ$26*初始化表!B$34</f>
        <v/>
      </c>
      <c r="CA21" s="1240">
        <f>$BT$5*(AW123-CA$25)/CA$26*初始化表!B$36</f>
        <v/>
      </c>
      <c r="CB21" s="1240">
        <f>CE21-CC21-BU21-SUM(BV21:CA21)/2</f>
        <v/>
      </c>
      <c r="CC21" s="1061">
        <f>IF(AO123-AX123&gt;=0,0,-0.1*(1-EXP(2*10^(-6)*(AO123-AX123))))</f>
        <v/>
      </c>
      <c r="CD21" s="1241">
        <f>SUM(BV21:CB21)</f>
        <v/>
      </c>
      <c r="CE21" s="1241">
        <f>AQ123</f>
        <v/>
      </c>
      <c r="CF21" s="1241">
        <f>BU21*2</f>
        <v/>
      </c>
      <c r="CG21" s="1106" t="n"/>
      <c r="CH21" s="1106" t="n"/>
      <c r="CI21" s="1101" t="n"/>
      <c r="CJ21" s="1101" t="n"/>
      <c r="CK21" s="1101" t="n"/>
      <c r="CL21" s="1101" t="n"/>
      <c r="CM21" s="1101" t="n"/>
      <c r="CN21" s="1101" t="n"/>
      <c r="CO21" s="1101" t="n"/>
      <c r="CP21" s="1101" t="n"/>
      <c r="CQ21" s="1101" t="n"/>
      <c r="CR21" s="1101" t="n"/>
      <c r="CS21" s="1101" t="n"/>
      <c r="CT21" s="1101" t="n"/>
      <c r="CU21" s="1101" t="n"/>
      <c r="CV21" s="1101" t="n"/>
      <c r="CW21" s="1101" t="n"/>
      <c r="CX21" s="1101" t="n"/>
      <c r="CY21" s="1101" t="n"/>
      <c r="CZ21" s="1101" t="n"/>
      <c r="DA21" s="1101" t="n"/>
      <c r="DB21" s="1101" t="n"/>
      <c r="DC21" s="1101" t="n"/>
      <c r="DD21" s="1101" t="n"/>
      <c r="DE21" s="1101" t="n"/>
      <c r="DF21" s="1101" t="n"/>
      <c r="DG21" s="1101" t="n"/>
      <c r="DH21" s="1101" t="n"/>
      <c r="DI21" s="1101" t="n"/>
    </row>
    <row r="22" ht="16" customFormat="1" customHeight="1" s="140">
      <c r="A22" s="1228" t="n"/>
      <c r="B22" s="1061">
        <f>I18</f>
        <v/>
      </c>
      <c r="C22" s="1061">
        <f>K18</f>
        <v/>
      </c>
      <c r="D22" s="1244">
        <f>R49</f>
        <v/>
      </c>
      <c r="E22" s="1244">
        <f>K43</f>
        <v/>
      </c>
      <c r="F22" s="1239" t="n"/>
      <c r="G22" s="144" t="n"/>
      <c r="H22" s="1100" t="inlineStr">
        <is>
          <t>生产增加幅度</t>
        </is>
      </c>
      <c r="I22" s="1101">
        <f>(M25-第4期!M25)/第4期!M25</f>
        <v/>
      </c>
      <c r="J22" s="1101">
        <f>(M26-第4期!M26)/第4期!M26</f>
        <v/>
      </c>
      <c r="K22" s="1101">
        <f>(M27-第4期!M27)/第4期!M27</f>
        <v/>
      </c>
      <c r="L22" s="1101">
        <f>(M28-第4期!M28)/第4期!M28</f>
        <v/>
      </c>
      <c r="M22" s="178" t="n"/>
      <c r="N22" s="1047" t="inlineStr">
        <is>
          <t>产品3</t>
        </is>
      </c>
      <c r="O22" s="1270">
        <f>O17</f>
        <v/>
      </c>
      <c r="P22" s="1270">
        <f>P17</f>
        <v/>
      </c>
      <c r="Q22" s="1270">
        <f>Q17</f>
        <v/>
      </c>
      <c r="R22" s="1270">
        <f>R17</f>
        <v/>
      </c>
      <c r="S22" s="235" t="n"/>
      <c r="T22" s="1271">
        <f>MAX(AC25,AD25,AE25,AF25)-MIN(AC25,AD25,AE25,AF25)</f>
        <v/>
      </c>
      <c r="U22" s="1041" t="inlineStr">
        <is>
          <t>上期价格</t>
        </is>
      </c>
      <c r="V22" s="1053" t="inlineStr">
        <is>
          <t>市场1</t>
        </is>
      </c>
      <c r="W22" s="1053" t="inlineStr">
        <is>
          <t>市场2</t>
        </is>
      </c>
      <c r="X22" s="1053" t="inlineStr">
        <is>
          <t>市场3</t>
        </is>
      </c>
      <c r="Y22" s="1053" t="inlineStr">
        <is>
          <t>市场4</t>
        </is>
      </c>
      <c r="Z22" s="1090" t="inlineStr">
        <is>
          <t>广告费</t>
        </is>
      </c>
      <c r="AA22" s="144" t="n"/>
      <c r="AB22" s="277" t="inlineStr">
        <is>
          <t>单位机时利润</t>
        </is>
      </c>
      <c r="AC22" s="278" t="inlineStr">
        <is>
          <t>市场1</t>
        </is>
      </c>
      <c r="AD22" s="278" t="inlineStr">
        <is>
          <t>市场2</t>
        </is>
      </c>
      <c r="AE22" s="278" t="inlineStr">
        <is>
          <t>市场3</t>
        </is>
      </c>
      <c r="AF22" s="279" t="inlineStr">
        <is>
          <t>市场4</t>
        </is>
      </c>
      <c r="AG22" s="1101" t="n"/>
      <c r="AH22" s="144" t="n"/>
      <c r="AI22" s="317" t="n"/>
      <c r="AJ22" s="311" t="n"/>
      <c r="AK22" s="312" t="n"/>
      <c r="AL22" s="306">
        <f>AM22</f>
        <v/>
      </c>
      <c r="AM22" s="312">
        <f>W45</f>
        <v/>
      </c>
      <c r="AN22" s="313" t="n"/>
      <c r="AO22" s="312" t="n"/>
      <c r="AP22" s="312" t="n"/>
      <c r="AQ22" s="341" t="n"/>
      <c r="AR22" s="1050" t="n"/>
      <c r="AS22" s="1045">
        <f>AM22-AK22</f>
        <v/>
      </c>
      <c r="AT22" s="1045" t="n"/>
      <c r="AU22" s="1045" t="n"/>
      <c r="AV22" s="1045" t="n"/>
      <c r="AW22" s="1052" t="n"/>
      <c r="AX22" s="1101" t="n"/>
      <c r="AY22" s="350" t="n"/>
      <c r="AZ22" s="144" t="n"/>
      <c r="BA22" s="351">
        <f>AI52</f>
        <v/>
      </c>
      <c r="BB22" s="352">
        <f>IF($BA22="","",INT(BB$28*AJ76))</f>
        <v/>
      </c>
      <c r="BC22" s="352">
        <f>IF($BA22="","",INT(BC$28*AK76))</f>
        <v/>
      </c>
      <c r="BD22" s="352">
        <f>IF($BA22="","",INT(BD$28*AL76))</f>
        <v/>
      </c>
      <c r="BE22" s="352">
        <f>IF($BA22="","",INT(BE$28*AM76))</f>
        <v/>
      </c>
      <c r="BF22" s="352">
        <f>IF($BA22="","",INT(BF$28*AN76))</f>
        <v/>
      </c>
      <c r="BG22" s="352">
        <f>IF($BA22="","",INT(BG$28*AO76))</f>
        <v/>
      </c>
      <c r="BH22" s="352">
        <f>IF($BA22="","",INT(BH$28*AP76))</f>
        <v/>
      </c>
      <c r="BI22" s="352">
        <f>IF($BA22="","",INT(BI$28*AQ76))</f>
        <v/>
      </c>
      <c r="BJ22" s="352">
        <f>IF($BA22="","",INT(BJ$28*AR76))</f>
        <v/>
      </c>
      <c r="BK22" s="352">
        <f>IF($BA22="","",INT(BK$28*AS76))</f>
        <v/>
      </c>
      <c r="BL22" s="352">
        <f>IF($BA22="","",INT(BL$28*AT76))</f>
        <v/>
      </c>
      <c r="BM22" s="352">
        <f>IF($BA22="","",INT(BM$28*AU76))</f>
        <v/>
      </c>
      <c r="BN22" s="352">
        <f>IF($BA22="","",INT(BN$28*AV76))</f>
        <v/>
      </c>
      <c r="BO22" s="352">
        <f>IF($BA22="","",INT(BO$28*AW76))</f>
        <v/>
      </c>
      <c r="BP22" s="352">
        <f>IF($BA22="","",INT(BP$28*AX76))</f>
        <v/>
      </c>
      <c r="BQ22" s="352">
        <f>IF($BA22="","",INT(BQ$28*AY76))</f>
        <v/>
      </c>
      <c r="BR22" s="1106" t="n"/>
      <c r="BS22" s="1045">
        <f>BA24</f>
        <v/>
      </c>
      <c r="BT22" s="1061">
        <f>IF(BS22=0,0,1)</f>
        <v/>
      </c>
      <c r="BU22" s="1061">
        <f>第4期!AQ124*0.5</f>
        <v/>
      </c>
      <c r="BV22" s="1240">
        <f>AVERAGE(BT47:CI47)*初始化表!B$31</f>
        <v/>
      </c>
      <c r="BW22" s="1240">
        <f>$BT22*(AL124-BW$25)/BW$26*初始化表!B$30</f>
        <v/>
      </c>
      <c r="BX22" s="1240">
        <f>$BT22*(AM124-BX$25)/BX$26*初始化表!B$33</f>
        <v/>
      </c>
      <c r="BY22" s="1240">
        <f>$BT22*(AN124-BY$25)/BY$26*初始化表!B$32</f>
        <v/>
      </c>
      <c r="BZ22" s="1240">
        <f>$BT22*(AP124-BZ$25)/BZ$26*初始化表!B$34</f>
        <v/>
      </c>
      <c r="CA22" s="1240">
        <f>$BT$5*(AW124-CA$25)/CA$26*初始化表!B$36</f>
        <v/>
      </c>
      <c r="CB22" s="1240">
        <f>CE22-CC22-BU22-SUM(BV22:CA22)/2</f>
        <v/>
      </c>
      <c r="CC22" s="1061">
        <f>IF(AO124-AX124&gt;=0,0,-0.1*(1-EXP(2*10^(-6)*(AO124-AX124))))</f>
        <v/>
      </c>
      <c r="CD22" s="1241">
        <f>SUM(BV22:CB22)</f>
        <v/>
      </c>
      <c r="CE22" s="1241">
        <f>AQ124</f>
        <v/>
      </c>
      <c r="CF22" s="1241">
        <f>BU22*2</f>
        <v/>
      </c>
      <c r="CG22" s="1106" t="n"/>
      <c r="CH22" s="1106" t="n"/>
      <c r="CI22" s="1101" t="n"/>
      <c r="CJ22" s="1101" t="n"/>
      <c r="CK22" s="1101" t="n"/>
      <c r="CL22" s="1101" t="n"/>
      <c r="CM22" s="1101" t="n"/>
      <c r="CN22" s="1101" t="n"/>
      <c r="CO22" s="1101" t="n"/>
      <c r="CP22" s="1101" t="n"/>
      <c r="CQ22" s="1101" t="n"/>
      <c r="CR22" s="1101" t="n"/>
      <c r="CS22" s="1101" t="n"/>
      <c r="CT22" s="1101" t="n"/>
      <c r="CU22" s="1101" t="n"/>
      <c r="CV22" s="1101" t="n"/>
      <c r="CW22" s="1101" t="n"/>
      <c r="CX22" s="1101" t="n"/>
      <c r="CY22" s="1101" t="n"/>
      <c r="CZ22" s="1101" t="n"/>
      <c r="DA22" s="1101" t="n"/>
      <c r="DB22" s="1101" t="n"/>
      <c r="DC22" s="1101" t="n"/>
      <c r="DD22" s="1101" t="n"/>
      <c r="DE22" s="1101" t="n"/>
      <c r="DF22" s="1101" t="n"/>
      <c r="DG22" s="1101" t="n"/>
      <c r="DH22" s="1101" t="n"/>
      <c r="DI22" s="1101" t="n"/>
    </row>
    <row r="23" ht="16" customFormat="1" customHeight="1" s="140">
      <c r="A23" s="1073" t="inlineStr">
        <is>
          <t>财务</t>
        </is>
      </c>
      <c r="B23" s="1044" t="inlineStr">
        <is>
          <t>银行贷款</t>
        </is>
      </c>
      <c r="C23" s="1044" t="inlineStr">
        <is>
          <t>债券</t>
        </is>
      </c>
      <c r="D23" s="1044" t="inlineStr">
        <is>
          <t>国债</t>
        </is>
      </c>
      <c r="E23" s="1044" t="inlineStr">
        <is>
          <t>分红</t>
        </is>
      </c>
      <c r="F23" s="1091" t="inlineStr">
        <is>
          <t>工资系数</t>
        </is>
      </c>
      <c r="G23" s="144" t="n"/>
      <c r="H23" s="1041" t="inlineStr">
        <is>
          <t>生产决策</t>
        </is>
      </c>
      <c r="I23" s="1210" t="n"/>
      <c r="J23" s="1210" t="n"/>
      <c r="K23" s="1210" t="n"/>
      <c r="L23" s="1210" t="n"/>
      <c r="M23" s="1008" t="inlineStr">
        <is>
          <t>总量</t>
        </is>
      </c>
      <c r="N23" s="1047" t="inlineStr">
        <is>
          <t>产品4</t>
        </is>
      </c>
      <c r="O23" s="1270">
        <f>O18</f>
        <v/>
      </c>
      <c r="P23" s="1270">
        <f>P18</f>
        <v/>
      </c>
      <c r="Q23" s="1270">
        <f>Q18</f>
        <v/>
      </c>
      <c r="R23" s="1270">
        <f>R18</f>
        <v/>
      </c>
      <c r="S23" s="235" t="n"/>
      <c r="T23" s="1271">
        <f>MAX(AC26,AD26,AE26,AF26)-MIN(AC26,AD26,AE26,AF26)</f>
        <v/>
      </c>
      <c r="U23" s="1047" t="inlineStr">
        <is>
          <t>产品1</t>
        </is>
      </c>
      <c r="V23" s="1061">
        <f>第4期!B6</f>
        <v/>
      </c>
      <c r="W23" s="1061">
        <f>第4期!C6</f>
        <v/>
      </c>
      <c r="X23" s="1061">
        <f>第4期!D6</f>
        <v/>
      </c>
      <c r="Y23" s="1061">
        <f>第4期!E6</f>
        <v/>
      </c>
      <c r="Z23" s="1276">
        <f>第4期!F6</f>
        <v/>
      </c>
      <c r="AA23" s="144" t="n"/>
      <c r="AB23" s="280" t="inlineStr">
        <is>
          <t>产品1</t>
        </is>
      </c>
      <c r="AC23" s="1277">
        <f>AC11/初始化表!$E$17</f>
        <v/>
      </c>
      <c r="AD23" s="1277">
        <f>AD11/初始化表!$E$17</f>
        <v/>
      </c>
      <c r="AE23" s="1277">
        <f>AE11/初始化表!$E$17</f>
        <v/>
      </c>
      <c r="AF23" s="1278">
        <f>AF11/初始化表!$E$17</f>
        <v/>
      </c>
      <c r="AG23" s="1101" t="n"/>
      <c r="AH23" s="144" t="n"/>
      <c r="AI23" s="317" t="n"/>
      <c r="AJ23" s="311" t="n"/>
      <c r="AK23" s="312" t="n"/>
      <c r="AL23" s="306">
        <f>AM23</f>
        <v/>
      </c>
      <c r="AM23" s="312">
        <f>X45</f>
        <v/>
      </c>
      <c r="AN23" s="313" t="n"/>
      <c r="AO23" s="312" t="n"/>
      <c r="AP23" s="312" t="n"/>
      <c r="AQ23" s="341" t="n"/>
      <c r="AR23" s="1050" t="n"/>
      <c r="AS23" s="1045">
        <f>AM23-AK23</f>
        <v/>
      </c>
      <c r="AT23" s="1045" t="n"/>
      <c r="AU23" s="1045" t="n"/>
      <c r="AV23" s="1045" t="n"/>
      <c r="AW23" s="1052" t="n"/>
      <c r="AX23" s="1101" t="n"/>
      <c r="AY23" s="350" t="n"/>
      <c r="AZ23" s="144" t="n"/>
      <c r="BA23" s="351">
        <f>AI53</f>
        <v/>
      </c>
      <c r="BB23" s="352">
        <f>IF($BA23="","",INT(BB$28*AJ77))</f>
        <v/>
      </c>
      <c r="BC23" s="352">
        <f>IF($BA23="","",INT(BC$28*AK77))</f>
        <v/>
      </c>
      <c r="BD23" s="352">
        <f>IF($BA23="","",INT(BD$28*AL77))</f>
        <v/>
      </c>
      <c r="BE23" s="352">
        <f>IF($BA23="","",INT(BE$28*AM77))</f>
        <v/>
      </c>
      <c r="BF23" s="352">
        <f>IF($BA23="","",INT(BF$28*AN77))</f>
        <v/>
      </c>
      <c r="BG23" s="352">
        <f>IF($BA23="","",INT(BG$28*AO77))</f>
        <v/>
      </c>
      <c r="BH23" s="352">
        <f>IF($BA23="","",INT(BH$28*AP77))</f>
        <v/>
      </c>
      <c r="BI23" s="352">
        <f>IF($BA23="","",INT(BI$28*AQ77))</f>
        <v/>
      </c>
      <c r="BJ23" s="352">
        <f>IF($BA23="","",INT(BJ$28*AR77))</f>
        <v/>
      </c>
      <c r="BK23" s="352">
        <f>IF($BA23="","",INT(BK$28*AS77))</f>
        <v/>
      </c>
      <c r="BL23" s="352">
        <f>IF($BA23="","",INT(BL$28*AT77))</f>
        <v/>
      </c>
      <c r="BM23" s="352">
        <f>IF($BA23="","",INT(BM$28*AU77))</f>
        <v/>
      </c>
      <c r="BN23" s="352">
        <f>IF($BA23="","",INT(BN$28*AV77))</f>
        <v/>
      </c>
      <c r="BO23" s="352">
        <f>IF($BA23="","",INT(BO$28*AW77))</f>
        <v/>
      </c>
      <c r="BP23" s="352">
        <f>IF($BA23="","",INT(BP$28*AX77))</f>
        <v/>
      </c>
      <c r="BQ23" s="352">
        <f>IF($BA23="","",INT(BQ$28*AY77))</f>
        <v/>
      </c>
      <c r="BR23" s="1106" t="n"/>
      <c r="BS23" s="1045">
        <f>BA25</f>
        <v/>
      </c>
      <c r="BT23" s="1061">
        <f>IF(BS23=0,0,1)</f>
        <v/>
      </c>
      <c r="BU23" s="1061">
        <f>第4期!AQ125*0.5</f>
        <v/>
      </c>
      <c r="BV23" s="1240">
        <f>AVERAGE(BT48:CI48)*初始化表!B$31</f>
        <v/>
      </c>
      <c r="BW23" s="1240">
        <f>$BT23*(AL125-BW$25)/BW$26*初始化表!B$30</f>
        <v/>
      </c>
      <c r="BX23" s="1240">
        <f>$BT23*(AM125-BX$25)/BX$26*初始化表!B$33</f>
        <v/>
      </c>
      <c r="BY23" s="1240">
        <f>$BT23*(AN125-BY$25)/BY$26*初始化表!B$32</f>
        <v/>
      </c>
      <c r="BZ23" s="1240">
        <f>$BT23*(AP125-BZ$25)/BZ$26*初始化表!B$34</f>
        <v/>
      </c>
      <c r="CA23" s="1240">
        <f>$BT$5*(AW125-CA$25)/CA$26*初始化表!B$36</f>
        <v/>
      </c>
      <c r="CB23" s="1240">
        <f>CE23-CC23-BU23-SUM(BV23:CA23)/2</f>
        <v/>
      </c>
      <c r="CC23" s="1061">
        <f>IF(AO125-AX125&gt;=0,0,-0.1*(1-EXP(2*10^(-6)*(AO125-AX125))))</f>
        <v/>
      </c>
      <c r="CD23" s="1241">
        <f>SUM(BV23:CB23)</f>
        <v/>
      </c>
      <c r="CE23" s="1241">
        <f>AQ125</f>
        <v/>
      </c>
      <c r="CF23" s="1241">
        <f>BU23*2</f>
        <v/>
      </c>
      <c r="CG23" s="1106" t="n"/>
      <c r="CH23" s="1106" t="n"/>
      <c r="CI23" s="1101" t="n"/>
      <c r="CJ23" s="1101" t="n"/>
      <c r="CK23" s="1101" t="n"/>
      <c r="CL23" s="1101" t="n"/>
      <c r="CM23" s="1101" t="n"/>
      <c r="CN23" s="1101" t="n"/>
      <c r="CO23" s="1101" t="n"/>
      <c r="CP23" s="1101" t="n"/>
      <c r="CQ23" s="1101" t="n"/>
      <c r="CR23" s="1101" t="n"/>
      <c r="CS23" s="1101" t="n"/>
      <c r="CT23" s="1101" t="n"/>
      <c r="CU23" s="1101" t="n"/>
      <c r="CV23" s="1101" t="n"/>
      <c r="CW23" s="1101" t="n"/>
      <c r="CX23" s="1101" t="n"/>
      <c r="CY23" s="1101" t="n"/>
      <c r="CZ23" s="1101" t="n"/>
      <c r="DA23" s="1101" t="n"/>
      <c r="DB23" s="1101" t="n"/>
      <c r="DC23" s="1101" t="n"/>
      <c r="DD23" s="1101" t="n"/>
      <c r="DE23" s="1101" t="n"/>
      <c r="DF23" s="1101" t="n"/>
      <c r="DG23" s="1101" t="n"/>
      <c r="DH23" s="1101" t="n"/>
      <c r="DI23" s="1101" t="n"/>
    </row>
    <row r="24" ht="16" customFormat="1" customHeight="1" s="140">
      <c r="A24" s="1222" t="n"/>
      <c r="B24" s="1251">
        <f>Q33</f>
        <v/>
      </c>
      <c r="C24" s="1251">
        <f>R35</f>
        <v/>
      </c>
      <c r="D24" s="1251">
        <f>O37</f>
        <v/>
      </c>
      <c r="E24" s="1251">
        <f>-C63</f>
        <v/>
      </c>
      <c r="F24" s="1064">
        <f>R45</f>
        <v/>
      </c>
      <c r="G24" s="144" t="n"/>
      <c r="H24" s="1050" t="n"/>
      <c r="I24" s="1044" t="inlineStr">
        <is>
          <t>第一班</t>
        </is>
      </c>
      <c r="J24" s="1044" t="inlineStr">
        <is>
          <t>第一班加</t>
        </is>
      </c>
      <c r="K24" s="1044" t="inlineStr">
        <is>
          <t>第二班</t>
        </is>
      </c>
      <c r="L24" s="1044" t="inlineStr">
        <is>
          <t>第二班加</t>
        </is>
      </c>
      <c r="M24" s="1211" t="n"/>
      <c r="N24" s="1047" t="inlineStr">
        <is>
          <t>推荐营销</t>
        </is>
      </c>
      <c r="O24" s="1044" t="inlineStr">
        <is>
          <t>产品市场1</t>
        </is>
      </c>
      <c r="P24" s="1044" t="inlineStr">
        <is>
          <t>产品市场2</t>
        </is>
      </c>
      <c r="Q24" s="1044" t="inlineStr">
        <is>
          <t>产品市场3</t>
        </is>
      </c>
      <c r="R24" s="1091" t="inlineStr">
        <is>
          <t>产品市场4</t>
        </is>
      </c>
      <c r="S24" s="1100" t="n"/>
      <c r="T24" s="230" t="n"/>
      <c r="U24" s="1047" t="inlineStr">
        <is>
          <t>产品2</t>
        </is>
      </c>
      <c r="V24" s="1061">
        <f>第4期!B7</f>
        <v/>
      </c>
      <c r="W24" s="1061">
        <f>第4期!C7</f>
        <v/>
      </c>
      <c r="X24" s="1061">
        <f>第4期!D7</f>
        <v/>
      </c>
      <c r="Y24" s="1061">
        <f>第4期!E7</f>
        <v/>
      </c>
      <c r="Z24" s="1276">
        <f>第4期!F7</f>
        <v/>
      </c>
      <c r="AA24" s="144" t="n"/>
      <c r="AB24" s="280" t="inlineStr">
        <is>
          <t>产品2</t>
        </is>
      </c>
      <c r="AC24" s="1277">
        <f>AC12/初始化表!$F$17</f>
        <v/>
      </c>
      <c r="AD24" s="1277">
        <f>AD12/初始化表!$F$17</f>
        <v/>
      </c>
      <c r="AE24" s="1277">
        <f>AE12/初始化表!$F$17</f>
        <v/>
      </c>
      <c r="AF24" s="1278">
        <f>AF12/初始化表!$F$17</f>
        <v/>
      </c>
      <c r="AG24" s="1101" t="n"/>
      <c r="AH24" s="144" t="n"/>
      <c r="AI24" s="317" t="n"/>
      <c r="AJ24" s="311" t="n"/>
      <c r="AK24" s="312" t="n"/>
      <c r="AL24" s="306">
        <f>AM24</f>
        <v/>
      </c>
      <c r="AM24" s="312">
        <f>Y45</f>
        <v/>
      </c>
      <c r="AN24" s="313" t="n"/>
      <c r="AO24" s="312" t="n"/>
      <c r="AP24" s="312" t="n"/>
      <c r="AQ24" s="341" t="n"/>
      <c r="AR24" s="1050">
        <f>SUM(AL21:AL24)</f>
        <v/>
      </c>
      <c r="AS24" s="1045">
        <f>AM24-AK24</f>
        <v/>
      </c>
      <c r="AT24" s="1045">
        <f>SUMIF(AS21:AS24,"&gt;=0",AS21:AS24)</f>
        <v/>
      </c>
      <c r="AU24" s="1045">
        <f>SUM(AO21:AO24)</f>
        <v/>
      </c>
      <c r="AV24" s="1045">
        <f>SUM(AP21:AP24)</f>
        <v/>
      </c>
      <c r="AW24" s="1052">
        <f>SUM(AQ21:AQ24)</f>
        <v/>
      </c>
      <c r="AX24" s="1101" t="n"/>
      <c r="AY24" s="350" t="n"/>
      <c r="AZ24" s="144" t="n"/>
      <c r="BA24" s="351">
        <f>AI54</f>
        <v/>
      </c>
      <c r="BB24" s="352">
        <f>IF($BA24="","",INT(BB$28*AJ78))</f>
        <v/>
      </c>
      <c r="BC24" s="352">
        <f>IF($BA24="","",INT(BC$28*AK78))</f>
        <v/>
      </c>
      <c r="BD24" s="352">
        <f>IF($BA24="","",INT(BD$28*AL78))</f>
        <v/>
      </c>
      <c r="BE24" s="352">
        <f>IF($BA24="","",INT(BE$28*AM78))</f>
        <v/>
      </c>
      <c r="BF24" s="352">
        <f>IF($BA24="","",INT(BF$28*AN78))</f>
        <v/>
      </c>
      <c r="BG24" s="352">
        <f>IF($BA24="","",INT(BG$28*AO78))</f>
        <v/>
      </c>
      <c r="BH24" s="352">
        <f>IF($BA24="","",INT(BH$28*AP78))</f>
        <v/>
      </c>
      <c r="BI24" s="352">
        <f>IF($BA24="","",INT(BI$28*AQ78))</f>
        <v/>
      </c>
      <c r="BJ24" s="352">
        <f>IF($BA24="","",INT(BJ$28*AR78))</f>
        <v/>
      </c>
      <c r="BK24" s="352">
        <f>IF($BA24="","",INT(BK$28*AS78))</f>
        <v/>
      </c>
      <c r="BL24" s="352">
        <f>IF($BA24="","",INT(BL$28*AT78))</f>
        <v/>
      </c>
      <c r="BM24" s="352">
        <f>IF($BA24="","",INT(BM$28*AU78))</f>
        <v/>
      </c>
      <c r="BN24" s="352">
        <f>IF($BA24="","",INT(BN$28*AV78))</f>
        <v/>
      </c>
      <c r="BO24" s="352">
        <f>IF($BA24="","",INT(BO$28*AW78))</f>
        <v/>
      </c>
      <c r="BP24" s="352">
        <f>IF($BA24="","",INT(BP$28*AX78))</f>
        <v/>
      </c>
      <c r="BQ24" s="352">
        <f>IF($BA24="","",INT(BQ$28*AY78))</f>
        <v/>
      </c>
      <c r="BR24" s="1106" t="n"/>
      <c r="BS24" s="1045">
        <f>BA26</f>
        <v/>
      </c>
      <c r="BT24" s="1061">
        <f>IF(BS24=0,0,1)</f>
        <v/>
      </c>
      <c r="BU24" s="1061">
        <f>第4期!AQ126*0.5</f>
        <v/>
      </c>
      <c r="BV24" s="1240">
        <f>AVERAGE(BT49:CI49)*初始化表!B$31</f>
        <v/>
      </c>
      <c r="BW24" s="1240">
        <f>$BT24*(AL126-BW$25)/BW$26*初始化表!B$30</f>
        <v/>
      </c>
      <c r="BX24" s="1240">
        <f>$BT24*(AM126-BX$25)/BX$26*初始化表!B$33</f>
        <v/>
      </c>
      <c r="BY24" s="1240">
        <f>$BT24*(AN126-BY$25)/BY$26*初始化表!B$32</f>
        <v/>
      </c>
      <c r="BZ24" s="1240">
        <f>$BT24*(AP126-BZ$25)/BZ$26*初始化表!B$34</f>
        <v/>
      </c>
      <c r="CA24" s="1240">
        <f>$BT$5*(AW126-CA$25)/CA$26*初始化表!B$36</f>
        <v/>
      </c>
      <c r="CB24" s="1240">
        <f>CE24-CC24-BU24-SUM(BV24:CA24)/2</f>
        <v/>
      </c>
      <c r="CC24" s="1061">
        <f>IF(AO126-AX126&gt;=0,0,-0.1*(1-EXP(2*10^(-6)*(AO126-AX126))))</f>
        <v/>
      </c>
      <c r="CD24" s="1241">
        <f>SUM(BV24:CB24)</f>
        <v/>
      </c>
      <c r="CE24" s="1241">
        <f>AQ126</f>
        <v/>
      </c>
      <c r="CF24" s="1241">
        <f>BU24*2</f>
        <v/>
      </c>
      <c r="CG24" s="1106" t="n"/>
      <c r="CH24" s="1106" t="n"/>
      <c r="CI24" s="1101" t="n"/>
      <c r="CJ24" s="1101" t="n"/>
      <c r="CK24" s="1101" t="n"/>
      <c r="CL24" s="1101" t="n"/>
      <c r="CM24" s="1101" t="n"/>
      <c r="CN24" s="1101" t="n"/>
      <c r="CO24" s="1101" t="n"/>
      <c r="CP24" s="1101" t="n"/>
      <c r="CQ24" s="1101" t="n"/>
      <c r="CR24" s="1101" t="n"/>
      <c r="CS24" s="1101" t="n"/>
      <c r="CT24" s="1101" t="n"/>
      <c r="CU24" s="1101" t="n"/>
      <c r="CV24" s="1101" t="n"/>
      <c r="CW24" s="1101" t="n"/>
      <c r="CX24" s="1101" t="n"/>
      <c r="CY24" s="1101" t="n"/>
      <c r="CZ24" s="1101" t="n"/>
      <c r="DA24" s="1101" t="n"/>
      <c r="DB24" s="1101" t="n"/>
      <c r="DC24" s="1101" t="n"/>
      <c r="DD24" s="1101" t="n"/>
      <c r="DE24" s="1101" t="n"/>
      <c r="DF24" s="1101" t="n"/>
      <c r="DG24" s="1101" t="n"/>
      <c r="DH24" s="1101" t="n"/>
      <c r="DI24" s="1101" t="n"/>
    </row>
    <row r="25" ht="16" customFormat="1" customHeight="1" s="140">
      <c r="A25" s="1101" t="n"/>
      <c r="B25" s="1101" t="n"/>
      <c r="C25" s="1101" t="n"/>
      <c r="D25" s="1101" t="n"/>
      <c r="E25" s="1101" t="n"/>
      <c r="F25" s="1101" t="n"/>
      <c r="G25" s="144" t="n"/>
      <c r="H25" s="1047" t="inlineStr">
        <is>
          <t>产品1</t>
        </is>
      </c>
      <c r="I25" s="1279" t="n">
        <v>0</v>
      </c>
      <c r="J25" s="1279" t="n">
        <v>0</v>
      </c>
      <c r="K25" s="1279" t="n">
        <v>0</v>
      </c>
      <c r="L25" s="1279" t="n">
        <v>0</v>
      </c>
      <c r="M25" s="1280">
        <f>I25+J25+K25+L25</f>
        <v/>
      </c>
      <c r="N25" s="1047" t="inlineStr">
        <is>
          <t>广告费</t>
        </is>
      </c>
      <c r="O25" s="1281">
        <f>INT(SUMPRODUCT(V42:Y42,B6:E6)*O6/1000+0.5)*1000</f>
        <v/>
      </c>
      <c r="P25" s="1281">
        <f>INT(SUMPRODUCT(V43:Y43,B7:E7)*P6/1000+0.5)*1000</f>
        <v/>
      </c>
      <c r="Q25" s="1281">
        <f>INT(SUMPRODUCT(V44:Y44,B8:E8)*Q6/1000+0.5)*1000</f>
        <v/>
      </c>
      <c r="R25" s="1276">
        <f>INT(SUMPRODUCT(V45:Y45,B9:E9)*R6/1000+0.5)*1000</f>
        <v/>
      </c>
      <c r="S25" s="1282" t="n"/>
      <c r="T25" s="230" t="n"/>
      <c r="U25" s="1047" t="inlineStr">
        <is>
          <t>产品3</t>
        </is>
      </c>
      <c r="V25" s="1061">
        <f>第4期!B8</f>
        <v/>
      </c>
      <c r="W25" s="1061">
        <f>第4期!C8</f>
        <v/>
      </c>
      <c r="X25" s="1061">
        <f>第4期!D8</f>
        <v/>
      </c>
      <c r="Y25" s="1061">
        <f>第4期!E8</f>
        <v/>
      </c>
      <c r="Z25" s="1276">
        <f>第4期!F8</f>
        <v/>
      </c>
      <c r="AA25" s="144" t="n"/>
      <c r="AB25" s="280" t="inlineStr">
        <is>
          <t>产品3</t>
        </is>
      </c>
      <c r="AC25" s="1277">
        <f>AC13/初始化表!$G$17</f>
        <v/>
      </c>
      <c r="AD25" s="1277">
        <f>AD13/初始化表!$G$17</f>
        <v/>
      </c>
      <c r="AE25" s="1277">
        <f>AE13/初始化表!$G$17</f>
        <v/>
      </c>
      <c r="AF25" s="1278">
        <f>AF13/初始化表!$G$17</f>
        <v/>
      </c>
      <c r="AG25" s="1101" t="n"/>
      <c r="AH25" s="144" t="n"/>
      <c r="AI25" s="318" t="n"/>
      <c r="AJ25" s="319" t="n"/>
      <c r="AK25" s="319" t="n"/>
      <c r="AL25" s="319" t="n"/>
      <c r="AM25" s="319" t="n"/>
      <c r="AN25" s="320" t="n"/>
      <c r="AO25" s="342" t="n"/>
      <c r="AP25" s="342" t="n"/>
      <c r="AQ25" s="342" t="n"/>
      <c r="AR25" s="1050" t="n"/>
      <c r="AS25" s="1045" t="n"/>
      <c r="AT25" s="1045" t="n"/>
      <c r="AU25" s="1283">
        <f>(AU12*初始化表!E17+AU16*初始化表!F17+AU20*初始化表!G17+AU24*初始化表!H17)/1300</f>
        <v/>
      </c>
      <c r="AV25" s="1283">
        <f>(AV12*初始化表!E17+AV16*初始化表!F17+AV20*初始化表!G17+AV24*初始化表!H17)/1300</f>
        <v/>
      </c>
      <c r="AW25" s="1284">
        <f>(AW12*初始化表!E17+AW16*初始化表!F17+AW20*初始化表!G17+AW24*初始化表!H17)/1300</f>
        <v/>
      </c>
      <c r="AX25" s="1101" t="n"/>
      <c r="AY25" s="350" t="n"/>
      <c r="AZ25" s="144" t="n"/>
      <c r="BA25" s="351">
        <f>AI55</f>
        <v/>
      </c>
      <c r="BB25" s="352">
        <f>IF($BA25="","",INT(BB$28*AJ79))</f>
        <v/>
      </c>
      <c r="BC25" s="352">
        <f>IF($BA25="","",INT(BC$28*AK79))</f>
        <v/>
      </c>
      <c r="BD25" s="352">
        <f>IF($BA25="","",INT(BD$28*AL79))</f>
        <v/>
      </c>
      <c r="BE25" s="352">
        <f>IF($BA25="","",INT(BE$28*AM79))</f>
        <v/>
      </c>
      <c r="BF25" s="352">
        <f>IF($BA25="","",INT(BF$28*AN79))</f>
        <v/>
      </c>
      <c r="BG25" s="352">
        <f>IF($BA25="","",INT(BG$28*AO79))</f>
        <v/>
      </c>
      <c r="BH25" s="352">
        <f>IF($BA25="","",INT(BH$28*AP79))</f>
        <v/>
      </c>
      <c r="BI25" s="352">
        <f>IF($BA25="","",INT(BI$28*AQ79))</f>
        <v/>
      </c>
      <c r="BJ25" s="352">
        <f>IF($BA25="","",INT(BJ$28*AR79))</f>
        <v/>
      </c>
      <c r="BK25" s="352">
        <f>IF($BA25="","",INT(BK$28*AS79))</f>
        <v/>
      </c>
      <c r="BL25" s="352">
        <f>IF($BA25="","",INT(BL$28*AT79))</f>
        <v/>
      </c>
      <c r="BM25" s="352">
        <f>IF($BA25="","",INT(BM$28*AU79))</f>
        <v/>
      </c>
      <c r="BN25" s="352">
        <f>IF($BA25="","",INT(BN$28*AV79))</f>
        <v/>
      </c>
      <c r="BO25" s="352">
        <f>IF($BA25="","",INT(BO$28*AW79))</f>
        <v/>
      </c>
      <c r="BP25" s="352">
        <f>IF($BA25="","",INT(BP$28*AX79))</f>
        <v/>
      </c>
      <c r="BQ25" s="352">
        <f>IF($BA25="","",INT(BQ$28*AY79))</f>
        <v/>
      </c>
      <c r="BR25" s="1106" t="n"/>
      <c r="BS25" s="1044" t="inlineStr">
        <is>
          <t>平均值</t>
        </is>
      </c>
      <c r="BT25" s="1101" t="n"/>
      <c r="BU25" s="1101" t="n"/>
      <c r="BV25" s="1101" t="n"/>
      <c r="BW25" s="1061">
        <f>SUM(AL107:AL126)/初始化表!$B5</f>
        <v/>
      </c>
      <c r="BX25" s="1061">
        <f>SUM(AM107:AM126)/初始化表!$B5</f>
        <v/>
      </c>
      <c r="BY25" s="1061">
        <f>SUM(AN107:AN126)/初始化表!$B5</f>
        <v/>
      </c>
      <c r="BZ25" s="1061">
        <f>SUM(AP107:AP126)/初始化表!$B5</f>
        <v/>
      </c>
      <c r="CA25" s="1061">
        <f>SUM(AW107:AW126)/初始化表!$B5</f>
        <v/>
      </c>
      <c r="CB25" s="1101" t="n"/>
      <c r="CC25" s="1101" t="n"/>
      <c r="CD25" s="1101" t="n"/>
      <c r="CE25" s="1101" t="n"/>
      <c r="CF25" s="1101" t="n"/>
      <c r="CG25" s="1101" t="n"/>
      <c r="CH25" s="1101" t="n"/>
      <c r="CI25" s="1101" t="n"/>
      <c r="CJ25" s="1106" t="n"/>
      <c r="CK25" s="1101" t="n"/>
      <c r="CL25" s="1101" t="n"/>
      <c r="CM25" s="1101" t="n"/>
      <c r="CN25" s="1101" t="n"/>
      <c r="CO25" s="1101" t="n"/>
      <c r="CP25" s="1101" t="n"/>
      <c r="CQ25" s="1101" t="n"/>
      <c r="CR25" s="1101" t="n"/>
      <c r="CS25" s="1101" t="n"/>
      <c r="CT25" s="1101" t="n"/>
      <c r="CU25" s="1101" t="n"/>
      <c r="CV25" s="1101" t="n"/>
      <c r="CW25" s="1101" t="n"/>
      <c r="CX25" s="1101" t="n"/>
      <c r="CY25" s="1101" t="n"/>
      <c r="CZ25" s="1101" t="n"/>
      <c r="DA25" s="1101" t="n"/>
      <c r="DB25" s="1101" t="n"/>
      <c r="DC25" s="1101" t="n"/>
      <c r="DD25" s="1101" t="n"/>
      <c r="DE25" s="1101" t="n"/>
      <c r="DF25" s="1101" t="n"/>
      <c r="DG25" s="1101" t="n"/>
      <c r="DH25" s="1101" t="n"/>
      <c r="DI25" s="1101" t="n"/>
    </row>
    <row r="26" ht="16" customFormat="1" customHeight="1" s="140">
      <c r="A26" s="1233" t="inlineStr">
        <is>
          <t>公司会计项目</t>
        </is>
      </c>
      <c r="B26" s="1210" t="n"/>
      <c r="C26" s="1210" t="n"/>
      <c r="D26" s="1210" t="n"/>
      <c r="E26" s="1210" t="n"/>
      <c r="F26" s="1234" t="n"/>
      <c r="G26" s="144" t="n"/>
      <c r="H26" s="1047" t="inlineStr">
        <is>
          <t>产品2</t>
        </is>
      </c>
      <c r="I26" s="1279" t="n">
        <v>0</v>
      </c>
      <c r="J26" s="1279" t="n">
        <v>0</v>
      </c>
      <c r="K26" s="1279" t="n">
        <v>0</v>
      </c>
      <c r="L26" s="1279" t="n">
        <v>0</v>
      </c>
      <c r="M26" s="1280">
        <f>I26+J26+K26+L26</f>
        <v/>
      </c>
      <c r="N26" s="1047" t="inlineStr">
        <is>
          <t>促销费</t>
        </is>
      </c>
      <c r="O26" s="1281">
        <f>INT(SUMPRODUCT(V42:V45,B6:B9)*O8/1000+0.5)*1000</f>
        <v/>
      </c>
      <c r="P26" s="1281">
        <f>INT(SUMPRODUCT(W42:W45,C6:C9)*P8/1000+0.5)*1000</f>
        <v/>
      </c>
      <c r="Q26" s="1281">
        <f>INT(SUMPRODUCT(X42:X45,D6:D9)*Q8/1000+0.5)*1000</f>
        <v/>
      </c>
      <c r="R26" s="1276">
        <f>INT(SUMPRODUCT(Y42:Y45,E6:E9)*R8/1000+0.5)*1000</f>
        <v/>
      </c>
      <c r="S26" s="1282" t="n"/>
      <c r="T26" s="230" t="n"/>
      <c r="U26" s="1047" t="inlineStr">
        <is>
          <t>产品4</t>
        </is>
      </c>
      <c r="V26" s="1061">
        <f>第4期!B9</f>
        <v/>
      </c>
      <c r="W26" s="1061">
        <f>第4期!C9</f>
        <v/>
      </c>
      <c r="X26" s="1061">
        <f>第4期!D9</f>
        <v/>
      </c>
      <c r="Y26" s="1061">
        <f>第4期!E9</f>
        <v/>
      </c>
      <c r="Z26" s="1276">
        <f>第4期!F9</f>
        <v/>
      </c>
      <c r="AA26" s="144" t="n"/>
      <c r="AB26" s="283" t="inlineStr">
        <is>
          <t>产品4</t>
        </is>
      </c>
      <c r="AC26" s="1285">
        <f>AC14/初始化表!$H$17</f>
        <v/>
      </c>
      <c r="AD26" s="1285">
        <f>AD14/初始化表!$H$17</f>
        <v/>
      </c>
      <c r="AE26" s="1285">
        <f>AE14/初始化表!$H$17</f>
        <v/>
      </c>
      <c r="AF26" s="1286">
        <f>AF14/初始化表!$H$17</f>
        <v/>
      </c>
      <c r="AG26" s="1101" t="n"/>
      <c r="AH26" s="144" t="n"/>
      <c r="AI26" s="317" t="n"/>
      <c r="AJ26" s="312">
        <f>I56</f>
        <v/>
      </c>
      <c r="AK26" s="321" t="n"/>
      <c r="AL26" s="321" t="n"/>
      <c r="AM26" s="312" t="n"/>
      <c r="AN26" s="1287">
        <f>O43</f>
        <v/>
      </c>
      <c r="AO26" s="342" t="n"/>
      <c r="AP26" s="342" t="n"/>
      <c r="AQ26" s="342" t="n"/>
      <c r="AR26" s="1050" t="n"/>
      <c r="AS26" s="1288" t="inlineStr">
        <is>
          <t>本期销售</t>
        </is>
      </c>
      <c r="AT26" s="1283">
        <f>(SUM(AM9:AM12)*初始化表!E17+SUM(AM13:AM16)*初始化表!F17+SUM(AM17:AM20)*初始化表!G17+SUM(AM21:AM24)*初始化表!H17)/1300</f>
        <v/>
      </c>
      <c r="AU26" s="1045" t="n"/>
      <c r="AV26" s="1045" t="n"/>
      <c r="AW26" s="1052" t="n"/>
      <c r="AX26" s="1101" t="n"/>
      <c r="AY26" s="350" t="n"/>
      <c r="AZ26" s="144" t="n"/>
      <c r="BA26" s="351">
        <f>AI56</f>
        <v/>
      </c>
      <c r="BB26" s="352">
        <f>IF($BA26="","",INT(BB$28*AJ80))</f>
        <v/>
      </c>
      <c r="BC26" s="352">
        <f>IF($BA26="","",INT(BC$28*AK80))</f>
        <v/>
      </c>
      <c r="BD26" s="352">
        <f>IF($BA26="","",INT(BD$28*AL80))</f>
        <v/>
      </c>
      <c r="BE26" s="352">
        <f>IF($BA26="","",INT(BE$28*AM80))</f>
        <v/>
      </c>
      <c r="BF26" s="352">
        <f>IF($BA26="","",INT(BF$28*AN80))</f>
        <v/>
      </c>
      <c r="BG26" s="352">
        <f>IF($BA26="","",INT(BG$28*AO80))</f>
        <v/>
      </c>
      <c r="BH26" s="352">
        <f>IF($BA26="","",INT(BH$28*AP80))</f>
        <v/>
      </c>
      <c r="BI26" s="352">
        <f>IF($BA26="","",INT(BI$28*AQ80))</f>
        <v/>
      </c>
      <c r="BJ26" s="352">
        <f>IF($BA26="","",INT(BJ$28*AR80))</f>
        <v/>
      </c>
      <c r="BK26" s="352">
        <f>IF($BA26="","",INT(BK$28*AS80))</f>
        <v/>
      </c>
      <c r="BL26" s="352">
        <f>IF($BA26="","",INT(BL$28*AT80))</f>
        <v/>
      </c>
      <c r="BM26" s="352">
        <f>IF($BA26="","",INT(BM$28*AU80))</f>
        <v/>
      </c>
      <c r="BN26" s="352">
        <f>IF($BA26="","",INT(BN$28*AV80))</f>
        <v/>
      </c>
      <c r="BO26" s="352">
        <f>IF($BA26="","",INT(BO$28*AW80))</f>
        <v/>
      </c>
      <c r="BP26" s="352">
        <f>IF($BA26="","",INT(BP$28*AX80))</f>
        <v/>
      </c>
      <c r="BQ26" s="352">
        <f>IF($BA26="","",INT(BQ$28*AY80))</f>
        <v/>
      </c>
      <c r="BR26" s="1106" t="n"/>
      <c r="BS26" s="1044" t="inlineStr">
        <is>
          <t>标准差</t>
        </is>
      </c>
      <c r="BT26" s="1101" t="n"/>
      <c r="BU26" s="1101" t="n"/>
      <c r="BV26" s="1101" t="n"/>
      <c r="BW26" s="370">
        <f>_xlfn.STDEV.P(AL107:AL126)</f>
        <v/>
      </c>
      <c r="BX26" s="370">
        <f>_xlfn.STDEV.P(AM107:AM126)</f>
        <v/>
      </c>
      <c r="BY26" s="371">
        <f>_xlfn.STDEV.P(AN107:AN126)</f>
        <v/>
      </c>
      <c r="BZ26" s="371">
        <f>_xlfn.STDEV.P(AP107:AP126)</f>
        <v/>
      </c>
      <c r="CA26" s="1289">
        <f>_xlfn.STDEV.P(AW107:AW126)</f>
        <v/>
      </c>
      <c r="CB26" s="1101" t="n"/>
      <c r="CC26" s="1101" t="n"/>
      <c r="CD26" s="1101" t="n"/>
      <c r="CE26" s="1101" t="n"/>
      <c r="CF26" s="1101" t="n"/>
      <c r="CG26" s="1101" t="n"/>
      <c r="CH26" s="1101" t="n"/>
      <c r="CI26" s="1101" t="n"/>
      <c r="CJ26" s="1106" t="n"/>
      <c r="CK26" s="1101" t="n"/>
      <c r="CL26" s="1101" t="n"/>
      <c r="CM26" s="1101" t="n"/>
      <c r="CN26" s="1101" t="n"/>
      <c r="CO26" s="1101" t="n"/>
      <c r="CP26" s="1101" t="n"/>
      <c r="CQ26" s="1101" t="n"/>
      <c r="CR26" s="1101" t="n"/>
      <c r="CS26" s="1101" t="n"/>
      <c r="CT26" s="1101" t="n"/>
      <c r="CU26" s="1101" t="n"/>
      <c r="CV26" s="1101" t="n"/>
      <c r="CW26" s="1101" t="n"/>
      <c r="CX26" s="1101" t="n"/>
      <c r="CY26" s="1101" t="n"/>
      <c r="CZ26" s="1101" t="n"/>
      <c r="DA26" s="1101" t="n"/>
      <c r="DB26" s="1101" t="n"/>
      <c r="DC26" s="1101" t="n"/>
      <c r="DD26" s="1101" t="n"/>
      <c r="DE26" s="1101" t="n"/>
      <c r="DF26" s="1101" t="n"/>
      <c r="DG26" s="1101" t="n"/>
      <c r="DH26" s="1101" t="n"/>
      <c r="DI26" s="1101" t="n"/>
    </row>
    <row r="27" ht="16" customFormat="1" customHeight="1" s="140">
      <c r="A27" s="1047" t="inlineStr">
        <is>
          <t>第8期会计项目</t>
        </is>
      </c>
      <c r="B27" s="1045" t="n"/>
      <c r="C27" s="1044" t="inlineStr">
        <is>
          <t>收  支</t>
        </is>
      </c>
      <c r="D27" s="1044" t="inlineStr">
        <is>
          <t>本期收入</t>
        </is>
      </c>
      <c r="E27" s="1044" t="inlineStr">
        <is>
          <t>本期成本</t>
        </is>
      </c>
      <c r="F27" s="1091" t="inlineStr">
        <is>
          <t>现金累计</t>
        </is>
      </c>
      <c r="G27" s="144" t="n"/>
      <c r="H27" s="1047" t="inlineStr">
        <is>
          <t>产品3</t>
        </is>
      </c>
      <c r="I27" s="1279" t="n">
        <v>0</v>
      </c>
      <c r="J27" s="1279" t="n">
        <v>0</v>
      </c>
      <c r="K27" s="1279" t="n">
        <v>0</v>
      </c>
      <c r="L27" s="1279" t="n">
        <v>0</v>
      </c>
      <c r="M27" s="1280">
        <f>I27+J27+K27+L27</f>
        <v/>
      </c>
      <c r="N27" s="1047" t="inlineStr">
        <is>
          <t>实际营销</t>
        </is>
      </c>
      <c r="O27" s="1044" t="inlineStr">
        <is>
          <t>产品市场1</t>
        </is>
      </c>
      <c r="P27" s="1044" t="inlineStr">
        <is>
          <t>产品市场2</t>
        </is>
      </c>
      <c r="Q27" s="1044" t="inlineStr">
        <is>
          <t>产品市场3</t>
        </is>
      </c>
      <c r="R27" s="1091" t="inlineStr">
        <is>
          <t>产品市场4</t>
        </is>
      </c>
      <c r="S27" s="1100" t="n"/>
      <c r="T27" s="230" t="n"/>
      <c r="U27" s="1073" t="inlineStr">
        <is>
          <t>促销费</t>
        </is>
      </c>
      <c r="V27" s="1290">
        <f>第4期!B10</f>
        <v/>
      </c>
      <c r="W27" s="1290">
        <f>第4期!C10</f>
        <v/>
      </c>
      <c r="X27" s="1290">
        <f>第4期!D10</f>
        <v/>
      </c>
      <c r="Y27" s="1290">
        <f>第4期!E10</f>
        <v/>
      </c>
      <c r="Z27" s="1064" t="n"/>
      <c r="AA27" s="144" t="n"/>
      <c r="AB27" s="267" t="n"/>
      <c r="AC27" s="267" t="n"/>
      <c r="AD27" s="267" t="n"/>
      <c r="AE27" s="267" t="n"/>
      <c r="AF27" s="267" t="n"/>
      <c r="AG27" s="267" t="n"/>
      <c r="AH27" s="144" t="n"/>
      <c r="AI27" s="317" t="n"/>
      <c r="AJ27" s="312">
        <f>J56</f>
        <v/>
      </c>
      <c r="AK27" s="321" t="n"/>
      <c r="AL27" s="321" t="n"/>
      <c r="AM27" s="312" t="n"/>
      <c r="AN27" s="1287">
        <f>P43</f>
        <v/>
      </c>
      <c r="AO27" s="342" t="n"/>
      <c r="AP27" s="342" t="n"/>
      <c r="AQ27" s="342" t="n"/>
      <c r="AR27" s="1050" t="n"/>
      <c r="AS27" s="1288" t="inlineStr">
        <is>
          <t>本期需求</t>
        </is>
      </c>
      <c r="AT27" s="1283">
        <f>(AR12*初始化表!E17+AR16*初始化表!F17+AR20*初始化表!G17+AR24*初始化表!H17)/1300</f>
        <v/>
      </c>
      <c r="AU27" s="1045" t="n"/>
      <c r="AV27" s="1045" t="n"/>
      <c r="AW27" s="1052" t="n"/>
      <c r="AX27" s="1101" t="n"/>
      <c r="AY27" s="350" t="n"/>
      <c r="AZ27" s="144" t="n"/>
      <c r="BA27" s="1044" t="inlineStr">
        <is>
          <t>市场均价</t>
        </is>
      </c>
      <c r="BB27" s="352">
        <f>INT(SUMPRODUCT(AJ37:AJ56,AJ61:AJ80))</f>
        <v/>
      </c>
      <c r="BC27" s="352">
        <f>INT(SUMPRODUCT(AK37:AK56,AK61:AK80))</f>
        <v/>
      </c>
      <c r="BD27" s="352">
        <f>INT(SUMPRODUCT(AL37:AL56,AL61:AL80))</f>
        <v/>
      </c>
      <c r="BE27" s="352">
        <f>INT(SUMPRODUCT(AM37:AM56,AM61:AM80))</f>
        <v/>
      </c>
      <c r="BF27" s="352">
        <f>INT(SUMPRODUCT(AN37:AN56,AN61:AN80))</f>
        <v/>
      </c>
      <c r="BG27" s="352">
        <f>INT(SUMPRODUCT(AO37:AO56,AO61:AO80))</f>
        <v/>
      </c>
      <c r="BH27" s="352">
        <f>INT(SUMPRODUCT(AP37:AP56,AP61:AP80))</f>
        <v/>
      </c>
      <c r="BI27" s="352">
        <f>INT(SUMPRODUCT(AQ37:AQ56,AQ61:AQ80))</f>
        <v/>
      </c>
      <c r="BJ27" s="352">
        <f>INT(SUMPRODUCT(AR37:AR56,AR61:AR80))</f>
        <v/>
      </c>
      <c r="BK27" s="352">
        <f>INT(SUMPRODUCT(AS37:AS56,AS61:AS80))</f>
        <v/>
      </c>
      <c r="BL27" s="352">
        <f>INT(SUMPRODUCT(AT37:AT56,AT61:AT80))</f>
        <v/>
      </c>
      <c r="BM27" s="352">
        <f>INT(SUMPRODUCT(AU37:AU56,AU61:AU80))</f>
        <v/>
      </c>
      <c r="BN27" s="352">
        <f>INT(SUMPRODUCT(AV37:AV56,AV61:AV80))</f>
        <v/>
      </c>
      <c r="BO27" s="352">
        <f>INT(SUMPRODUCT(AW37:AW56,AW61:AW80))</f>
        <v/>
      </c>
      <c r="BP27" s="352">
        <f>INT(SUMPRODUCT(AX37:AX56,AX61:AX80))</f>
        <v/>
      </c>
      <c r="BQ27" s="352">
        <f>INT(SUMPRODUCT(AY37:AY56,AY61:AY80))</f>
        <v/>
      </c>
      <c r="BR27" s="1106" t="n"/>
      <c r="BS27" s="1046" t="inlineStr">
        <is>
          <t>每10W收益</t>
        </is>
      </c>
      <c r="BW27" s="373">
        <f>100000/BW26*初始化表!B30</f>
        <v/>
      </c>
      <c r="BX27" s="373">
        <f>100000/BX26*初始化表!B33</f>
        <v/>
      </c>
      <c r="BY27" s="373">
        <f>100000/BY26*初始化表!B32</f>
        <v/>
      </c>
      <c r="BZ27" s="373">
        <f>100000/BZ26*初始化表!B34</f>
        <v/>
      </c>
      <c r="CA27" s="1106" t="n"/>
      <c r="CB27" s="1106" t="n"/>
      <c r="CC27" s="1106" t="n"/>
      <c r="CD27" s="1106" t="n"/>
      <c r="CE27" s="1106" t="n"/>
      <c r="CF27" s="1106" t="n"/>
      <c r="CG27" s="1106" t="n"/>
      <c r="CH27" s="1106" t="n"/>
      <c r="CI27" s="1106" t="n"/>
      <c r="CJ27" s="1106" t="n"/>
      <c r="CK27" s="1101" t="n"/>
      <c r="CL27" s="1101" t="n"/>
      <c r="CM27" s="1101" t="n"/>
      <c r="CN27" s="1101" t="n"/>
      <c r="CO27" s="1101" t="n"/>
      <c r="CP27" s="1101" t="n"/>
      <c r="CQ27" s="1101" t="n"/>
      <c r="CR27" s="1101" t="n"/>
      <c r="CS27" s="1101" t="n"/>
      <c r="CT27" s="1101" t="n"/>
      <c r="CU27" s="1101" t="n"/>
      <c r="CV27" s="1101" t="n"/>
      <c r="CW27" s="1101" t="n"/>
      <c r="CX27" s="1101" t="n"/>
      <c r="CY27" s="1101" t="n"/>
      <c r="CZ27" s="1101" t="n"/>
      <c r="DA27" s="1101" t="n"/>
      <c r="DB27" s="1101" t="n"/>
      <c r="DC27" s="1101" t="n"/>
      <c r="DD27" s="1101" t="n"/>
      <c r="DE27" s="1101" t="n"/>
      <c r="DF27" s="1101" t="n"/>
      <c r="DG27" s="1101" t="n"/>
      <c r="DH27" s="1101" t="n"/>
      <c r="DI27" s="1101" t="n"/>
    </row>
    <row r="28" ht="16" customFormat="1" customHeight="1" s="140">
      <c r="A28" s="1047" t="inlineStr">
        <is>
          <t>上期转来</t>
        </is>
      </c>
      <c r="C28" s="1291">
        <f>第4期!F64</f>
        <v/>
      </c>
      <c r="F28" s="1239" t="n"/>
      <c r="G28" s="144" t="n"/>
      <c r="H28" s="1047" t="inlineStr">
        <is>
          <t>产品4</t>
        </is>
      </c>
      <c r="I28" s="1279" t="n">
        <v>0</v>
      </c>
      <c r="J28" s="1279" t="n">
        <v>0</v>
      </c>
      <c r="K28" s="1279" t="n">
        <v>0</v>
      </c>
      <c r="L28" s="1279" t="n">
        <v>0</v>
      </c>
      <c r="M28" s="1280">
        <f>I28+J28+K28+L28</f>
        <v/>
      </c>
      <c r="N28" s="1047" t="inlineStr">
        <is>
          <t>广告费</t>
        </is>
      </c>
      <c r="O28" s="1270" t="e">
        <v>#DIV/0!</v>
      </c>
      <c r="P28" s="1270" t="e">
        <v>#DIV/0!</v>
      </c>
      <c r="Q28" s="1270" t="e">
        <v>#DIV/0!</v>
      </c>
      <c r="R28" s="1270" t="e">
        <v>#DIV/0!</v>
      </c>
      <c r="S28" s="1282" t="n"/>
      <c r="T28" s="230" t="n"/>
      <c r="U28" s="1101" t="n"/>
      <c r="V28" s="1101" t="n"/>
      <c r="W28" s="1101" t="n"/>
      <c r="X28" s="1101" t="n"/>
      <c r="Y28" s="1101" t="n"/>
      <c r="Z28" s="1101" t="n"/>
      <c r="AA28" s="144" t="n"/>
      <c r="AB28" s="259" t="inlineStr">
        <is>
          <t>单位成本利润</t>
        </is>
      </c>
      <c r="AC28" s="260" t="inlineStr">
        <is>
          <t>市场1</t>
        </is>
      </c>
      <c r="AD28" s="260" t="inlineStr">
        <is>
          <t>市场2</t>
        </is>
      </c>
      <c r="AE28" s="260" t="inlineStr">
        <is>
          <t>市场3</t>
        </is>
      </c>
      <c r="AF28" s="268" t="inlineStr">
        <is>
          <t>市场4</t>
        </is>
      </c>
      <c r="AG28" s="1101" t="n"/>
      <c r="AH28" s="144" t="n"/>
      <c r="AI28" s="317" t="n"/>
      <c r="AJ28" s="312">
        <f>K56</f>
        <v/>
      </c>
      <c r="AK28" s="321" t="n"/>
      <c r="AL28" s="321" t="n"/>
      <c r="AM28" s="312" t="n"/>
      <c r="AN28" s="1287">
        <f>Q43</f>
        <v/>
      </c>
      <c r="AO28" s="342" t="n"/>
      <c r="AP28" s="342" t="n"/>
      <c r="AQ28" s="342" t="n"/>
      <c r="AR28" s="1050" t="n"/>
      <c r="AS28" s="1288" t="inlineStr">
        <is>
          <t>本期实际销售（剔除满足上期订单后）</t>
        </is>
      </c>
      <c r="AT28" s="1283">
        <f>(AT12*初始化表!E17+AT16*初始化表!F17+AT20*初始化表!G17+AT24*初始化表!H17)/1300</f>
        <v/>
      </c>
      <c r="AU28" s="1045" t="n"/>
      <c r="AV28" s="1288" t="inlineStr">
        <is>
          <t>当期生产</t>
        </is>
      </c>
      <c r="AW28" s="1284">
        <f>(SUM(I25:L25)*初始化表!E17+SUM(I26:L26)*初始化表!F17+SUM(I27:L27)*初始化表!G17+SUM(I28:L28)*初始化表!H17)/1300</f>
        <v/>
      </c>
      <c r="AX28" s="1101" t="n"/>
      <c r="AY28" s="350" t="n"/>
      <c r="AZ28" s="144" t="n"/>
      <c r="BA28" s="1044" t="inlineStr">
        <is>
          <t>市场总需求</t>
        </is>
      </c>
      <c r="BB28" s="1292">
        <f>IF(ISERROR(AM9/AN9),0,AM9/AN9)</f>
        <v/>
      </c>
      <c r="BC28" s="1292">
        <f>IF(ISERROR($AM$10/$AN$10),0,$AM$10/$AN$10)</f>
        <v/>
      </c>
      <c r="BD28" s="1292">
        <f>IF(ISERROR($AM$11/$AN$11),0,$AM$11/$AN$11)</f>
        <v/>
      </c>
      <c r="BE28" s="1292">
        <f>IF(ISERROR($AM$12/$AN$12),0,$AM$12/$AN$12)</f>
        <v/>
      </c>
      <c r="BF28" s="1292">
        <f>IF(ISERROR($AM$13/$AN$13),0,$AM$13/$AN$13)</f>
        <v/>
      </c>
      <c r="BG28" s="1292">
        <f>IF(ISERROR($AM$14/$AN$14),0,$AM$14/$AN$14)</f>
        <v/>
      </c>
      <c r="BH28" s="1292">
        <f>IF(ISERROR($AM$15/$AN$15),0,$AM$15/$AN$15)</f>
        <v/>
      </c>
      <c r="BI28" s="1292">
        <f>IF(ISERROR($AM$16/$AN$16),0,$AM$16/$AN$16)</f>
        <v/>
      </c>
      <c r="BJ28" s="1292">
        <f>IF(ISERROR($AM$17/$AN$17),0,$AM$17/$AN$17)</f>
        <v/>
      </c>
      <c r="BK28" s="1292">
        <f>IF(ISERROR($AM$18/$AN$18),0,$AM$18/$AN$18)</f>
        <v/>
      </c>
      <c r="BL28" s="1292">
        <f>IF(ISERROR($AM$19/$AN$19),0,$AM$19/$AN$19)</f>
        <v/>
      </c>
      <c r="BM28" s="1292">
        <f>IF(ISERROR($AM$20/$AN$20),0,$AM$20/$AN$20)</f>
        <v/>
      </c>
      <c r="BN28" s="1292">
        <f>IF(ISERROR($AM$21/$AN$21),0,$AM$21/$AN$21)</f>
        <v/>
      </c>
      <c r="BO28" s="1292">
        <f>IF(ISERROR($AM$22/$AN$22),0,$AM$22/$AN$22)</f>
        <v/>
      </c>
      <c r="BP28" s="1292">
        <f>IF(ISERROR($AM$23/$AN$23),0,$AM$23/$AN$23)</f>
        <v/>
      </c>
      <c r="BQ28" s="1292">
        <f>IF(ISERROR($AM$24/$AN$24),0,$AM$24/$AN$24)</f>
        <v/>
      </c>
      <c r="BR28" s="1106" t="n"/>
      <c r="BS28" s="1044" t="inlineStr">
        <is>
          <t>公司</t>
        </is>
      </c>
      <c r="BT28" s="1044" t="inlineStr">
        <is>
          <t>产品1</t>
        </is>
      </c>
      <c r="BX28" s="1044" t="inlineStr">
        <is>
          <t>产品2</t>
        </is>
      </c>
      <c r="CB28" s="1044" t="inlineStr">
        <is>
          <t>产品3</t>
        </is>
      </c>
      <c r="CF28" s="1044" t="inlineStr">
        <is>
          <t>产品4</t>
        </is>
      </c>
      <c r="CJ28" s="1106" t="n"/>
      <c r="CK28" s="1101" t="n"/>
      <c r="CL28" s="1101" t="n"/>
      <c r="CM28" s="1101" t="n"/>
      <c r="CN28" s="1101" t="n"/>
      <c r="CO28" s="1101" t="n"/>
      <c r="CP28" s="1101" t="n"/>
      <c r="CQ28" s="1101" t="n"/>
      <c r="CR28" s="1101" t="n"/>
      <c r="CS28" s="1101" t="n"/>
      <c r="CT28" s="1101" t="n"/>
      <c r="CU28" s="1101" t="n"/>
      <c r="CV28" s="1101" t="n"/>
      <c r="CW28" s="1101" t="n"/>
      <c r="CX28" s="1101" t="n"/>
      <c r="CY28" s="1101" t="n"/>
      <c r="CZ28" s="1101" t="n"/>
      <c r="DA28" s="1101" t="n"/>
      <c r="DB28" s="1101" t="n"/>
      <c r="DC28" s="1101" t="n"/>
      <c r="DD28" s="1101" t="n"/>
      <c r="DE28" s="1101" t="n"/>
      <c r="DF28" s="1101" t="n"/>
      <c r="DG28" s="1101" t="n"/>
      <c r="DH28" s="1101" t="n"/>
      <c r="DI28" s="1101" t="n"/>
    </row>
    <row r="29" ht="16" customFormat="1" customHeight="1" s="140">
      <c r="A29" s="1047" t="inlineStr">
        <is>
          <t>银行贷款</t>
        </is>
      </c>
      <c r="C29" s="1061">
        <f>B24</f>
        <v/>
      </c>
      <c r="D29" s="1293" t="n"/>
      <c r="E29" s="1293" t="n"/>
      <c r="F29" s="1291">
        <f>C28+C29</f>
        <v/>
      </c>
      <c r="G29" s="144" t="n"/>
      <c r="H29" s="167" t="inlineStr">
        <is>
          <t>剩余工人</t>
        </is>
      </c>
      <c r="I29" s="1294">
        <f>(H17-C22+初始化表!H4*B22)-((B17+D17)*初始化表!E18+(B18+D18)*初始化表!F18+(B19+D19)*初始化表!G18+(B20+D20)*初始化表!H18)/520</f>
        <v/>
      </c>
      <c r="J29" s="200" t="inlineStr">
        <is>
          <t>原料剩余</t>
        </is>
      </c>
      <c r="K29" s="1295">
        <f>H43-(SUM(B17:E17)*初始化表!E19+SUM(B18:E18)*初始化表!F19+SUM(B19:E19)*初始化表!G19+SUM(B20:E20)*初始化表!H19)</f>
        <v/>
      </c>
      <c r="L29" s="1239" t="n"/>
      <c r="M29" s="178" t="n"/>
      <c r="N29" s="1073" t="inlineStr">
        <is>
          <t>促销费</t>
        </is>
      </c>
      <c r="O29" s="1270" t="e">
        <v>#DIV/0!</v>
      </c>
      <c r="P29" s="1270" t="e">
        <v>#DIV/0!</v>
      </c>
      <c r="Q29" s="1270" t="e">
        <v>#DIV/0!</v>
      </c>
      <c r="R29" s="1270" t="e">
        <v>#DIV/0!</v>
      </c>
      <c r="S29" s="1282" t="n"/>
      <c r="T29" s="230" t="n"/>
      <c r="U29" s="1041" t="inlineStr">
        <is>
          <t>上期均价</t>
        </is>
      </c>
      <c r="V29" s="1053" t="inlineStr">
        <is>
          <t>市场1</t>
        </is>
      </c>
      <c r="W29" s="1053" t="inlineStr">
        <is>
          <t>市场2</t>
        </is>
      </c>
      <c r="X29" s="1053" t="inlineStr">
        <is>
          <t>市场3</t>
        </is>
      </c>
      <c r="Y29" s="1090" t="inlineStr">
        <is>
          <t>市场4</t>
        </is>
      </c>
      <c r="Z29" s="1101" t="n"/>
      <c r="AA29" s="144" t="n"/>
      <c r="AB29" s="261" t="inlineStr">
        <is>
          <t>产品1</t>
        </is>
      </c>
      <c r="AC29" s="1267">
        <f>AC11/AD5</f>
        <v/>
      </c>
      <c r="AD29" s="1267">
        <f>AD11/AE5</f>
        <v/>
      </c>
      <c r="AE29" s="1267">
        <f>AE11/AF5</f>
        <v/>
      </c>
      <c r="AF29" s="1268">
        <f>AF11/AG5</f>
        <v/>
      </c>
      <c r="AG29" s="1101" t="n"/>
      <c r="AH29" s="144" t="n"/>
      <c r="AI29" s="323" t="n"/>
      <c r="AJ29" s="324">
        <f>L56</f>
        <v/>
      </c>
      <c r="AK29" s="325" t="n"/>
      <c r="AL29" s="325" t="n"/>
      <c r="AM29" s="324" t="n"/>
      <c r="AN29" s="1296">
        <f>R43</f>
        <v/>
      </c>
      <c r="AO29" s="345" t="n"/>
      <c r="AP29" s="345" t="n"/>
      <c r="AQ29" s="345" t="n"/>
      <c r="AR29" s="1050" t="n"/>
      <c r="AS29" s="1288" t="inlineStr">
        <is>
          <t>上期订单</t>
        </is>
      </c>
      <c r="AT29" s="1283">
        <f>(SUM(AK9:AK12)*初始化表!E17+SUM(AK13:AK16)*初始化表!F17+SUM(AK17:AK20)*初始化表!G17+SUM(AK21:AK24)*初始化表!H17)/1300</f>
        <v/>
      </c>
      <c r="AU29" s="1045" t="n"/>
      <c r="AV29" s="1288" t="n"/>
      <c r="AW29" s="1284" t="n"/>
      <c r="AX29" s="1101" t="n"/>
      <c r="AY29" s="350" t="n"/>
      <c r="AZ29" s="144" t="n"/>
      <c r="BA29" s="356" t="inlineStr">
        <is>
          <t>本公司价格</t>
        </is>
      </c>
      <c r="BB29" s="1061">
        <f>B6</f>
        <v/>
      </c>
      <c r="BC29" s="1061">
        <f>C6</f>
        <v/>
      </c>
      <c r="BD29" s="1061">
        <f>D6</f>
        <v/>
      </c>
      <c r="BE29" s="1061">
        <f>E6</f>
        <v/>
      </c>
      <c r="BF29" s="1061">
        <f>B7</f>
        <v/>
      </c>
      <c r="BG29" s="1061">
        <f>C7</f>
        <v/>
      </c>
      <c r="BH29" s="1061">
        <f>D7</f>
        <v/>
      </c>
      <c r="BI29" s="1061">
        <f>E7</f>
        <v/>
      </c>
      <c r="BJ29" s="1061">
        <f>B8</f>
        <v/>
      </c>
      <c r="BK29" s="1061">
        <f>C8</f>
        <v/>
      </c>
      <c r="BL29" s="1061">
        <f>D8</f>
        <v/>
      </c>
      <c r="BM29" s="1061">
        <f>E8</f>
        <v/>
      </c>
      <c r="BN29" s="1061">
        <f>B9</f>
        <v/>
      </c>
      <c r="BO29" s="1061">
        <f>C9</f>
        <v/>
      </c>
      <c r="BP29" s="1061">
        <f>D9</f>
        <v/>
      </c>
      <c r="BQ29" s="1061">
        <f>E9</f>
        <v/>
      </c>
      <c r="BR29" s="1106" t="n"/>
      <c r="BT29" s="1044" t="inlineStr">
        <is>
          <t>市场1</t>
        </is>
      </c>
      <c r="BU29" s="1044" t="inlineStr">
        <is>
          <t>市场2</t>
        </is>
      </c>
      <c r="BV29" s="1044" t="inlineStr">
        <is>
          <t>市场3</t>
        </is>
      </c>
      <c r="BW29" s="1044" t="inlineStr">
        <is>
          <t>市场4</t>
        </is>
      </c>
      <c r="BX29" s="1044" t="inlineStr">
        <is>
          <t>市场1</t>
        </is>
      </c>
      <c r="BY29" s="1044" t="inlineStr">
        <is>
          <t>市场2</t>
        </is>
      </c>
      <c r="BZ29" s="1044" t="inlineStr">
        <is>
          <t>市场3</t>
        </is>
      </c>
      <c r="CA29" s="1044" t="inlineStr">
        <is>
          <t>市场4</t>
        </is>
      </c>
      <c r="CB29" s="1044" t="inlineStr">
        <is>
          <t>市场1</t>
        </is>
      </c>
      <c r="CC29" s="1044" t="inlineStr">
        <is>
          <t>市场2</t>
        </is>
      </c>
      <c r="CD29" s="1044" t="inlineStr">
        <is>
          <t>市场3</t>
        </is>
      </c>
      <c r="CE29" s="1044" t="inlineStr">
        <is>
          <t>市场4</t>
        </is>
      </c>
      <c r="CF29" s="1044" t="inlineStr">
        <is>
          <t>市场1</t>
        </is>
      </c>
      <c r="CG29" s="1044" t="inlineStr">
        <is>
          <t>市场2</t>
        </is>
      </c>
      <c r="CH29" s="1044" t="inlineStr">
        <is>
          <t>市场3</t>
        </is>
      </c>
      <c r="CI29" s="1044" t="inlineStr">
        <is>
          <t>市场4</t>
        </is>
      </c>
      <c r="CJ29" s="1106" t="n"/>
      <c r="CK29" s="1101" t="n"/>
      <c r="CL29" s="1101" t="n"/>
      <c r="CM29" s="1101" t="n"/>
      <c r="CN29" s="1101" t="n"/>
      <c r="CO29" s="1101" t="n"/>
      <c r="CP29" s="1101" t="n"/>
      <c r="CQ29" s="1101" t="n"/>
      <c r="CR29" s="1101" t="n"/>
      <c r="CS29" s="1101" t="n"/>
      <c r="CT29" s="1101" t="n"/>
      <c r="CU29" s="1101" t="n"/>
      <c r="CV29" s="1101" t="n"/>
      <c r="CW29" s="1101" t="n"/>
      <c r="CX29" s="1101" t="n"/>
      <c r="CY29" s="1101" t="n"/>
      <c r="CZ29" s="1101" t="n"/>
      <c r="DA29" s="1101" t="n"/>
      <c r="DB29" s="1101" t="n"/>
      <c r="DC29" s="1101" t="n"/>
      <c r="DD29" s="1101" t="n"/>
      <c r="DE29" s="1101" t="n"/>
      <c r="DF29" s="1101" t="n"/>
      <c r="DG29" s="1101" t="n"/>
      <c r="DH29" s="1101" t="n"/>
      <c r="DI29" s="1101" t="n"/>
    </row>
    <row r="30" ht="16" customFormat="1" customHeight="1" s="140">
      <c r="A30" s="1047" t="inlineStr">
        <is>
          <t>发行债券</t>
        </is>
      </c>
      <c r="C30" s="1061">
        <f>C24</f>
        <v/>
      </c>
      <c r="D30" s="1293" t="n"/>
      <c r="E30" s="1293" t="n"/>
      <c r="F30" s="1291">
        <f>F29+C30</f>
        <v/>
      </c>
      <c r="G30" s="144" t="n"/>
      <c r="H30" s="167" t="inlineStr">
        <is>
          <t>一正机余</t>
        </is>
      </c>
      <c r="I30" s="200" t="inlineStr">
        <is>
          <t>二正机余</t>
        </is>
      </c>
      <c r="J30" s="200" t="inlineStr">
        <is>
          <t>二加机余</t>
        </is>
      </c>
      <c r="K30" s="200" t="inlineStr">
        <is>
          <t>二加工余</t>
        </is>
      </c>
      <c r="L30" s="201" t="inlineStr">
        <is>
          <t>一加工余</t>
        </is>
      </c>
      <c r="M30" s="202" t="n"/>
      <c r="N30" s="463" t="n"/>
      <c r="R30" s="464" t="n"/>
      <c r="S30" s="178" t="n"/>
      <c r="T30" s="230" t="n"/>
      <c r="U30" s="1047" t="inlineStr">
        <is>
          <t>产品1</t>
        </is>
      </c>
      <c r="V30" s="1061">
        <f>第4期!BB27</f>
        <v/>
      </c>
      <c r="W30" s="1061">
        <f>第4期!BC27</f>
        <v/>
      </c>
      <c r="X30" s="1061">
        <f>第4期!BD27</f>
        <v/>
      </c>
      <c r="Y30" s="187">
        <f>第4期!BE27</f>
        <v/>
      </c>
      <c r="Z30" s="1101" t="n"/>
      <c r="AA30" s="144" t="n"/>
      <c r="AB30" s="261" t="inlineStr">
        <is>
          <t>产品2</t>
        </is>
      </c>
      <c r="AC30" s="1267">
        <f>AC12/AD6</f>
        <v/>
      </c>
      <c r="AD30" s="1267">
        <f>AD12/AE6</f>
        <v/>
      </c>
      <c r="AE30" s="1267">
        <f>AE12/AF6</f>
        <v/>
      </c>
      <c r="AF30" s="1268">
        <f>AF12/AG6</f>
        <v/>
      </c>
      <c r="AG30" s="1101" t="n"/>
      <c r="AH30" s="144" t="n"/>
      <c r="AI30" s="327" t="n"/>
      <c r="AJ30" s="257" t="n"/>
      <c r="AK30" s="257" t="n"/>
      <c r="AL30" s="257" t="n"/>
      <c r="AM30" s="257" t="n"/>
      <c r="AN30" s="257" t="n"/>
      <c r="AO30" s="257" t="n"/>
      <c r="AP30" s="257" t="n"/>
      <c r="AQ30" s="257" t="n"/>
      <c r="AR30" s="1051" t="n"/>
      <c r="AS30" s="1297" t="inlineStr">
        <is>
          <t>本期工厂库存</t>
        </is>
      </c>
      <c r="AT30" s="1298">
        <f>(AJ26*初始化表!E17+AJ27*初始化表!F17+AJ28*初始化表!G17+AJ29*初始化表!H17)/1300</f>
        <v/>
      </c>
      <c r="AU30" s="1074" t="n"/>
      <c r="AV30" s="1074" t="n"/>
      <c r="AW30" s="357" t="n"/>
      <c r="AX30" s="257" t="n"/>
      <c r="AY30" s="358" t="n"/>
      <c r="AZ30" s="144" t="n"/>
      <c r="BA30" s="1044" t="inlineStr">
        <is>
          <t>公司</t>
        </is>
      </c>
      <c r="BB30" s="1044" t="inlineStr">
        <is>
          <t>产品1总量</t>
        </is>
      </c>
      <c r="BC30" s="1044" t="inlineStr">
        <is>
          <t>产品2总量</t>
        </is>
      </c>
      <c r="BD30" s="1044" t="inlineStr">
        <is>
          <t>产品3总量</t>
        </is>
      </c>
      <c r="BE30" s="1044" t="inlineStr">
        <is>
          <t>产品4总量</t>
        </is>
      </c>
      <c r="BF30" s="1044" t="inlineStr">
        <is>
          <t>销售总机时</t>
        </is>
      </c>
      <c r="BG30" s="1044" t="inlineStr">
        <is>
          <t>单机利润</t>
        </is>
      </c>
      <c r="BH30" s="1044" t="inlineStr">
        <is>
          <t>单机销售</t>
        </is>
      </c>
      <c r="BI30" s="365" t="inlineStr">
        <is>
          <t>预测库存</t>
        </is>
      </c>
      <c r="BJ30" s="1044" t="inlineStr">
        <is>
          <t>单机利润排名</t>
        </is>
      </c>
      <c r="BK30" s="1044" t="inlineStr">
        <is>
          <t>单机销售排名</t>
        </is>
      </c>
      <c r="BL30" s="1101" t="n"/>
      <c r="BM30" s="1044" t="inlineStr">
        <is>
          <t>进入市场公司总数</t>
        </is>
      </c>
      <c r="BR30" s="1106" t="n"/>
      <c r="BS30" s="351">
        <f>BS5</f>
        <v/>
      </c>
      <c r="BT30" s="1299">
        <f>$BT5*(AJ61-BT$50)/BT$51</f>
        <v/>
      </c>
      <c r="BU30" s="1299">
        <f>$BT5*(AK61-BU$50)/BU$51</f>
        <v/>
      </c>
      <c r="BV30" s="1299">
        <f>$BT5*(AL61-BV$50)/BV$51</f>
        <v/>
      </c>
      <c r="BW30" s="1299">
        <f>$BT5*(AM61-BW$50)/BW$51</f>
        <v/>
      </c>
      <c r="BX30" s="1299">
        <f>$BT5*(AN61-BX$50)/BX$51</f>
        <v/>
      </c>
      <c r="BY30" s="1299">
        <f>$BT5*(AO61-BY$50)/BY$51</f>
        <v/>
      </c>
      <c r="BZ30" s="1299">
        <f>$BT5*(AP61-BZ$50)/BZ$51</f>
        <v/>
      </c>
      <c r="CA30" s="1299">
        <f>$BT5*(AQ61-CA$50)/CA$51</f>
        <v/>
      </c>
      <c r="CB30" s="1299">
        <f>$BT5*(AR61-CB$50)/CB$51</f>
        <v/>
      </c>
      <c r="CC30" s="1299">
        <f>$BT5*(AS61-CC$50)/CC$51</f>
        <v/>
      </c>
      <c r="CD30" s="1299">
        <f>$BT5*(AT61-CD$50)/CD$51</f>
        <v/>
      </c>
      <c r="CE30" s="1299">
        <f>$BT5*(AU61-CE$50)/CE$51</f>
        <v/>
      </c>
      <c r="CF30" s="1299">
        <f>$BT5*(AV61-CF$50)/CF$51</f>
        <v/>
      </c>
      <c r="CG30" s="1299">
        <f>$BT5*(AW61-CG$50)/CG$51</f>
        <v/>
      </c>
      <c r="CH30" s="1299">
        <f>$BT5*(AX61-CH$50)/CH$51</f>
        <v/>
      </c>
      <c r="CI30" s="1299">
        <f>$BT5*(AY61-CI$50)/CI$51</f>
        <v/>
      </c>
      <c r="CJ30" s="1106" t="n"/>
      <c r="CK30" s="1101" t="n"/>
      <c r="CL30" s="1101" t="n"/>
      <c r="CM30" s="1101" t="n"/>
      <c r="CN30" s="1101" t="n"/>
      <c r="CO30" s="1101" t="n"/>
      <c r="CP30" s="1101" t="n"/>
      <c r="CQ30" s="1101" t="n"/>
      <c r="CR30" s="1101" t="n"/>
      <c r="CS30" s="1101" t="n"/>
      <c r="CT30" s="1101" t="n"/>
      <c r="CU30" s="1101" t="n"/>
      <c r="CV30" s="1101" t="n"/>
      <c r="CW30" s="1101" t="n"/>
      <c r="CX30" s="1101" t="n"/>
      <c r="CY30" s="1101" t="n"/>
      <c r="CZ30" s="1101" t="n"/>
      <c r="DA30" s="1101" t="n"/>
      <c r="DB30" s="1101" t="n"/>
      <c r="DC30" s="1101" t="n"/>
      <c r="DD30" s="1101" t="n"/>
      <c r="DE30" s="1101" t="n"/>
      <c r="DF30" s="1101" t="n"/>
      <c r="DG30" s="1101" t="n"/>
      <c r="DH30" s="1101" t="n"/>
      <c r="DI30" s="1101" t="n"/>
    </row>
    <row r="31" ht="16" customFormat="1" customHeight="1" s="140">
      <c r="A31" s="1047" t="inlineStr">
        <is>
          <t>还债券本金</t>
        </is>
      </c>
      <c r="C31" s="1061">
        <f>-N35*5%</f>
        <v/>
      </c>
      <c r="D31" s="1293" t="n"/>
      <c r="E31" s="1293" t="n"/>
      <c r="F31" s="1291">
        <f>F30+C31</f>
        <v/>
      </c>
      <c r="G31" s="144" t="n"/>
      <c r="H31" s="1300">
        <f>N49-(B17*初始化表!E17+B18*初始化表!F17+B19*初始化表!G17+B20*初始化表!H17)/520</f>
        <v/>
      </c>
      <c r="I31" s="1294">
        <f>N49-(D17*初始化表!E17+D18*初始化表!F17+D19*初始化表!G17+D20*初始化表!H17)/520-(C17*初始化表!E17+C18*初始化表!F17+C19*初始化表!G17+C20*初始化表!H17)/260</f>
        <v/>
      </c>
      <c r="J31" s="1294">
        <f>N49-(E17*初始化表!E17+E18*初始化表!F17+E19*初始化表!G17+E20*初始化表!H17)/260</f>
        <v/>
      </c>
      <c r="K31" s="1294">
        <f>((D17-2*E17)*初始化表!E18+(D18-2*E18)*初始化表!F18+(D19-2*E19)*初始化表!G18+(D20-2*E20)*初始化表!H18)/520</f>
        <v/>
      </c>
      <c r="L31" s="1301">
        <f>((B17-2*C17)*初始化表!E18+(B18-2*C18)*初始化表!F18+(B19-2*C19)*初始化表!G18+(B20-2*C20)*初始化表!H18)/520</f>
        <v/>
      </c>
      <c r="M31" s="178" t="n"/>
      <c r="N31" s="1179" t="inlineStr">
        <is>
          <t>财务决策</t>
        </is>
      </c>
      <c r="O31" s="1180" t="n"/>
      <c r="P31" s="1180" t="n"/>
      <c r="Q31" s="1180" t="n"/>
      <c r="R31" s="1181" t="n"/>
      <c r="S31" s="1101" t="n"/>
      <c r="T31" s="230" t="n"/>
      <c r="U31" s="1047" t="inlineStr">
        <is>
          <t>产品2</t>
        </is>
      </c>
      <c r="V31" s="1061">
        <f>第4期!BF27</f>
        <v/>
      </c>
      <c r="W31" s="1061">
        <f>第4期!BG27</f>
        <v/>
      </c>
      <c r="X31" s="1061">
        <f>第4期!BH27</f>
        <v/>
      </c>
      <c r="Y31" s="187">
        <f>第4期!BI27</f>
        <v/>
      </c>
      <c r="Z31" s="1101" t="n"/>
      <c r="AA31" s="144" t="n"/>
      <c r="AB31" s="261" t="inlineStr">
        <is>
          <t>产品3</t>
        </is>
      </c>
      <c r="AC31" s="1267">
        <f>AC13/AD7</f>
        <v/>
      </c>
      <c r="AD31" s="1267">
        <f>AD13/AE7</f>
        <v/>
      </c>
      <c r="AE31" s="1267">
        <f>AE13/AF7</f>
        <v/>
      </c>
      <c r="AF31" s="1268">
        <f>AF13/AG7</f>
        <v/>
      </c>
      <c r="AG31" s="1101" t="n"/>
      <c r="AH31" s="144" t="n"/>
      <c r="AI31" s="1302" t="inlineStr">
        <is>
          <t>期末公共报表</t>
        </is>
      </c>
      <c r="AJ31" s="1210" t="n"/>
      <c r="AK31" s="1210" t="n"/>
      <c r="AL31" s="1210" t="n"/>
      <c r="AM31" s="1210" t="n"/>
      <c r="AN31" s="1210" t="n"/>
      <c r="AO31" s="1210" t="n"/>
      <c r="AP31" s="1210" t="n"/>
      <c r="AQ31" s="1210" t="n"/>
      <c r="AR31" s="1210" t="n"/>
      <c r="AS31" s="1210" t="n"/>
      <c r="AT31" s="1210" t="n"/>
      <c r="AU31" s="1210" t="n"/>
      <c r="AV31" s="1210" t="n"/>
      <c r="AW31" s="1210" t="n"/>
      <c r="AX31" s="1210" t="n"/>
      <c r="AY31" s="1234" t="n"/>
      <c r="AZ31" s="144" t="n"/>
      <c r="BA31" s="351">
        <f>BA7</f>
        <v/>
      </c>
      <c r="BB31" s="1061">
        <f>SUM(BB7:BE7)</f>
        <v/>
      </c>
      <c r="BC31" s="1061">
        <f>SUM(BF7:BI7)</f>
        <v/>
      </c>
      <c r="BD31" s="1061">
        <f>SUM(BJ7:BM7)</f>
        <v/>
      </c>
      <c r="BE31" s="1061">
        <f>SUM(BN7:BQ7)</f>
        <v/>
      </c>
      <c r="BF31" s="1242">
        <f>(BB31*初始化表!E$17+BC31*初始化表!F$17+BD31*初始化表!G$17+BE31*初始化表!H$17)/1300</f>
        <v/>
      </c>
      <c r="BG31" s="1292">
        <f>IF(BF31=0,0,AL107/BF31)</f>
        <v/>
      </c>
      <c r="BH31" s="1292">
        <f>IF(BF31=0,0,AJ107/BF31)</f>
        <v/>
      </c>
      <c r="BI31" s="1303">
        <f>$BI$51+MAX(0,第4期!BI31)-BF31</f>
        <v/>
      </c>
      <c r="BJ31" s="1061">
        <f>IF(BA31=0,"",RANK(BG31,$BG$31:$BG$50))</f>
        <v/>
      </c>
      <c r="BK31" s="1061">
        <f>IF(BA31=0,"",RANK(BH31,$BH$31:$BH$50))</f>
        <v/>
      </c>
      <c r="BL31" s="1101" t="n"/>
      <c r="BM31" s="1045" t="n"/>
      <c r="BN31" s="1044" t="inlineStr">
        <is>
          <t>市场1</t>
        </is>
      </c>
      <c r="BO31" s="1044" t="inlineStr">
        <is>
          <t>市场2</t>
        </is>
      </c>
      <c r="BP31" s="1044" t="inlineStr">
        <is>
          <t>市场3</t>
        </is>
      </c>
      <c r="BQ31" s="1044" t="inlineStr">
        <is>
          <t>市场4</t>
        </is>
      </c>
      <c r="BR31" s="1106" t="n"/>
      <c r="BS31" s="351">
        <f>BS6</f>
        <v/>
      </c>
      <c r="BT31" s="1299">
        <f>$BT6*(AJ62-BT$50)/BT$51</f>
        <v/>
      </c>
      <c r="BU31" s="1299">
        <f>$BT6*(AK62-BU$50)/BU$51</f>
        <v/>
      </c>
      <c r="BV31" s="1299">
        <f>$BT6*(AL62-BV$50)/BV$51</f>
        <v/>
      </c>
      <c r="BW31" s="1299">
        <f>$BT6*(AM62-BW$50)/BW$51</f>
        <v/>
      </c>
      <c r="BX31" s="1299">
        <f>$BT6*(AN62-BX$50)/BX$51</f>
        <v/>
      </c>
      <c r="BY31" s="1299">
        <f>$BT6*(AO62-BY$50)/BY$51</f>
        <v/>
      </c>
      <c r="BZ31" s="1299">
        <f>$BT6*(AP62-BZ$50)/BZ$51</f>
        <v/>
      </c>
      <c r="CA31" s="1299">
        <f>$BT6*(AQ62-CA$50)/CA$51</f>
        <v/>
      </c>
      <c r="CB31" s="1299">
        <f>$BT6*(AR62-CB$50)/CB$51</f>
        <v/>
      </c>
      <c r="CC31" s="1299">
        <f>$BT6*(AS62-CC$50)/CC$51</f>
        <v/>
      </c>
      <c r="CD31" s="1299">
        <f>$BT6*(AT62-CD$50)/CD$51</f>
        <v/>
      </c>
      <c r="CE31" s="1299">
        <f>$BT6*(AU62-CE$50)/CE$51</f>
        <v/>
      </c>
      <c r="CF31" s="1299">
        <f>$BT6*(AV62-CF$50)/CF$51</f>
        <v/>
      </c>
      <c r="CG31" s="1299">
        <f>$BT6*(AW62-CG$50)/CG$51</f>
        <v/>
      </c>
      <c r="CH31" s="1299">
        <f>$BT6*(AX62-CH$50)/CH$51</f>
        <v/>
      </c>
      <c r="CI31" s="1299">
        <f>$BT6*(AY62-CI$50)/CI$51</f>
        <v/>
      </c>
      <c r="CJ31" s="1106" t="n"/>
      <c r="CK31" s="1101" t="n"/>
      <c r="CL31" s="1101" t="n"/>
      <c r="CM31" s="1101" t="n"/>
      <c r="CN31" s="1101" t="n"/>
      <c r="CO31" s="1101" t="n"/>
      <c r="CP31" s="1101" t="n"/>
      <c r="CQ31" s="1101" t="n"/>
      <c r="CR31" s="1101" t="n"/>
      <c r="CS31" s="1101" t="n"/>
      <c r="CT31" s="1101" t="n"/>
      <c r="CU31" s="1101" t="n"/>
      <c r="CV31" s="1101" t="n"/>
      <c r="CW31" s="1101" t="n"/>
      <c r="CX31" s="1101" t="n"/>
      <c r="CY31" s="1101" t="n"/>
      <c r="CZ31" s="1101" t="n"/>
      <c r="DA31" s="1101" t="n"/>
      <c r="DB31" s="1101" t="n"/>
      <c r="DC31" s="1101" t="n"/>
      <c r="DD31" s="1101" t="n"/>
      <c r="DE31" s="1101" t="n"/>
      <c r="DF31" s="1101" t="n"/>
      <c r="DG31" s="1101" t="n"/>
      <c r="DH31" s="1101" t="n"/>
      <c r="DI31" s="1101" t="n"/>
    </row>
    <row r="32" ht="16" customFormat="1" customHeight="1" s="140">
      <c r="A32" s="1047" t="inlineStr">
        <is>
          <t>还债券利息</t>
        </is>
      </c>
      <c r="C32" s="1061">
        <f>-O35*初始化表!B24/4</f>
        <v/>
      </c>
      <c r="D32" s="1293" t="n"/>
      <c r="E32" s="1293">
        <f>-C32</f>
        <v/>
      </c>
      <c r="F32" s="1291">
        <f>F31+C32</f>
        <v/>
      </c>
      <c r="G32" s="144" t="n"/>
      <c r="H32" s="167" t="inlineStr">
        <is>
          <t>一正机时余</t>
        </is>
      </c>
      <c r="I32" s="200" t="inlineStr">
        <is>
          <t>二正机时余</t>
        </is>
      </c>
      <c r="J32" s="200" t="inlineStr">
        <is>
          <t>二加机时余</t>
        </is>
      </c>
      <c r="K32" s="201" t="inlineStr">
        <is>
          <t>剩余人时</t>
        </is>
      </c>
      <c r="L32" s="178" t="n"/>
      <c r="M32" s="178" t="n"/>
      <c r="N32" s="1047" t="inlineStr">
        <is>
          <t>自动贷款</t>
        </is>
      </c>
      <c r="O32" s="1044" t="inlineStr">
        <is>
          <t>推荐贷款</t>
        </is>
      </c>
      <c r="P32" s="1044" t="inlineStr">
        <is>
          <t>贷款限额</t>
        </is>
      </c>
      <c r="Q32" s="1044" t="inlineStr">
        <is>
          <t>实际贷款</t>
        </is>
      </c>
      <c r="R32" s="1091" t="inlineStr">
        <is>
          <t>上期紧急贷款</t>
        </is>
      </c>
      <c r="S32" s="1100" t="n"/>
      <c r="T32" s="230" t="n"/>
      <c r="U32" s="1047" t="inlineStr">
        <is>
          <t>产品3</t>
        </is>
      </c>
      <c r="V32" s="1061">
        <f>第4期!BJ27</f>
        <v/>
      </c>
      <c r="W32" s="1061">
        <f>第4期!BK27</f>
        <v/>
      </c>
      <c r="X32" s="1061">
        <f>第4期!BL27</f>
        <v/>
      </c>
      <c r="Y32" s="187">
        <f>第4期!BM27</f>
        <v/>
      </c>
      <c r="Z32" s="1101" t="n"/>
      <c r="AA32" s="144" t="n"/>
      <c r="AB32" s="264" t="inlineStr">
        <is>
          <t>产品4</t>
        </is>
      </c>
      <c r="AC32" s="1272">
        <f>AC14/AD8</f>
        <v/>
      </c>
      <c r="AD32" s="1272">
        <f>AD14/AE8</f>
        <v/>
      </c>
      <c r="AE32" s="1272">
        <f>AE14/AF8</f>
        <v/>
      </c>
      <c r="AF32" s="1273">
        <f>AF14/AG8</f>
        <v/>
      </c>
      <c r="AG32" s="1101" t="n"/>
      <c r="AH32" s="144" t="n"/>
      <c r="AI32" s="1228" t="n"/>
      <c r="AY32" s="1239" t="n"/>
      <c r="AZ32" s="144" t="n"/>
      <c r="BA32" s="351">
        <f>BA8</f>
        <v/>
      </c>
      <c r="BB32" s="1061">
        <f>SUM(BB8:BE8)</f>
        <v/>
      </c>
      <c r="BC32" s="1061">
        <f>SUM(BF8:BI8)</f>
        <v/>
      </c>
      <c r="BD32" s="1061">
        <f>SUM(BJ8:BM8)</f>
        <v/>
      </c>
      <c r="BE32" s="1061">
        <f>SUM(BN8:BQ8)</f>
        <v/>
      </c>
      <c r="BF32" s="1242">
        <f>(BB32*初始化表!E$17+BC32*初始化表!F$17+BD32*初始化表!G$17+BE32*初始化表!H$17)/1300</f>
        <v/>
      </c>
      <c r="BG32" s="1292">
        <f>IF(BF32=0,0,AL108/BF32)</f>
        <v/>
      </c>
      <c r="BH32" s="1292">
        <f>IF(BF32=0,0,AJ108/BF32)</f>
        <v/>
      </c>
      <c r="BI32" s="1303">
        <f>$BI$51+MAX(0,第4期!BI32)-BF32</f>
        <v/>
      </c>
      <c r="BJ32" s="1061">
        <f>IF(BA32=0,"",RANK(BG32,$BG$31:$BG$50))</f>
        <v/>
      </c>
      <c r="BK32" s="1061">
        <f>IF(BA32=0,"",RANK(BH32,$BH$31:$BH$50))</f>
        <v/>
      </c>
      <c r="BL32" s="1101" t="n"/>
      <c r="BM32" s="1044" t="inlineStr">
        <is>
          <t>产品1</t>
        </is>
      </c>
      <c r="BN32" s="1061">
        <f>COUNTIF(BB7:BB26,"&gt;0")</f>
        <v/>
      </c>
      <c r="BO32" s="1061">
        <f>COUNTIF(BC7:BC26,"&gt;0")</f>
        <v/>
      </c>
      <c r="BP32" s="1061">
        <f>COUNTIF(BD7:BD26,"&gt;0")</f>
        <v/>
      </c>
      <c r="BQ32" s="1061">
        <f>COUNTIF(BE7:BE26,"&gt;0")</f>
        <v/>
      </c>
      <c r="BR32" s="1106" t="n"/>
      <c r="BS32" s="351">
        <f>BS7</f>
        <v/>
      </c>
      <c r="BT32" s="1299">
        <f>$BT7*(AJ63-BT$50)/BT$51</f>
        <v/>
      </c>
      <c r="BU32" s="1299">
        <f>$BT7*(AK63-BU$50)/BU$51</f>
        <v/>
      </c>
      <c r="BV32" s="1299">
        <f>$BT7*(AL63-BV$50)/BV$51</f>
        <v/>
      </c>
      <c r="BW32" s="1299">
        <f>$BT7*(AM63-BW$50)/BW$51</f>
        <v/>
      </c>
      <c r="BX32" s="1299">
        <f>$BT7*(AN63-BX$50)/BX$51</f>
        <v/>
      </c>
      <c r="BY32" s="1299">
        <f>$BT7*(AO63-BY$50)/BY$51</f>
        <v/>
      </c>
      <c r="BZ32" s="1299">
        <f>$BT7*(AP63-BZ$50)/BZ$51</f>
        <v/>
      </c>
      <c r="CA32" s="1299">
        <f>$BT7*(AQ63-CA$50)/CA$51</f>
        <v/>
      </c>
      <c r="CB32" s="1299">
        <f>$BT7*(AR63-CB$50)/CB$51</f>
        <v/>
      </c>
      <c r="CC32" s="1299">
        <f>$BT7*(AS63-CC$50)/CC$51</f>
        <v/>
      </c>
      <c r="CD32" s="1299">
        <f>$BT7*(AT63-CD$50)/CD$51</f>
        <v/>
      </c>
      <c r="CE32" s="1299">
        <f>$BT7*(AU63-CE$50)/CE$51</f>
        <v/>
      </c>
      <c r="CF32" s="1299">
        <f>$BT7*(AV63-CF$50)/CF$51</f>
        <v/>
      </c>
      <c r="CG32" s="1299">
        <f>$BT7*(AW63-CG$50)/CG$51</f>
        <v/>
      </c>
      <c r="CH32" s="1299">
        <f>$BT7*(AX63-CH$50)/CH$51</f>
        <v/>
      </c>
      <c r="CI32" s="1299">
        <f>$BT7*(AY63-CI$50)/CI$51</f>
        <v/>
      </c>
      <c r="CJ32" s="1106" t="n"/>
      <c r="CK32" s="1101" t="n"/>
      <c r="CL32" s="1101" t="n"/>
      <c r="CM32" s="1101" t="n"/>
      <c r="CN32" s="1101" t="n"/>
      <c r="CO32" s="1101" t="n"/>
      <c r="CP32" s="1101" t="n"/>
      <c r="CQ32" s="1101" t="n"/>
      <c r="CR32" s="1101" t="n"/>
      <c r="CS32" s="1101" t="n"/>
      <c r="CT32" s="1101" t="n"/>
      <c r="CU32" s="1101" t="n"/>
      <c r="CV32" s="1101" t="n"/>
      <c r="CW32" s="1101" t="n"/>
      <c r="CX32" s="1101" t="n"/>
      <c r="CY32" s="1101" t="n"/>
      <c r="CZ32" s="1101" t="n"/>
      <c r="DA32" s="1101" t="n"/>
      <c r="DB32" s="1101" t="n"/>
      <c r="DC32" s="1101" t="n"/>
      <c r="DD32" s="1101" t="n"/>
      <c r="DE32" s="1101" t="n"/>
      <c r="DF32" s="1101" t="n"/>
      <c r="DG32" s="1101" t="n"/>
      <c r="DH32" s="1101" t="n"/>
      <c r="DI32" s="1101" t="n"/>
    </row>
    <row r="33" ht="16" customFormat="1" customHeight="1" s="140">
      <c r="A33" s="1047" t="inlineStr">
        <is>
          <t>新工人培训费</t>
        </is>
      </c>
      <c r="C33" s="1061">
        <f>-B22*初始化表!B13</f>
        <v/>
      </c>
      <c r="D33" s="1293" t="n"/>
      <c r="E33" s="1293">
        <f>E32-C33</f>
        <v/>
      </c>
      <c r="F33" s="1291">
        <f>F32+C33</f>
        <v/>
      </c>
      <c r="G33" s="144" t="n"/>
      <c r="H33" s="1304">
        <f>520*H31</f>
        <v/>
      </c>
      <c r="I33" s="1292">
        <f>520*I31</f>
        <v/>
      </c>
      <c r="J33" s="1305">
        <f>260*J31</f>
        <v/>
      </c>
      <c r="K33" s="1306">
        <f>I29*520</f>
        <v/>
      </c>
      <c r="L33" s="207" t="n"/>
      <c r="M33" s="207" t="n"/>
      <c r="N33" s="1307">
        <f>INT(IF(C28&lt;初始化表!B21,MIN((初始化表!B21-C28),P33),0)+1)</f>
        <v/>
      </c>
      <c r="O33" s="1281">
        <f>MAX(N33,IF(F48&lt;0,INT(-F48+1),0))</f>
        <v/>
      </c>
      <c r="P33" s="1281">
        <f>第4期!P33-第4期!B24</f>
        <v/>
      </c>
      <c r="Q33" s="1245" t="e">
        <v>#DIV/0!</v>
      </c>
      <c r="R33" s="1276">
        <f>第4期!C37</f>
        <v/>
      </c>
      <c r="S33" s="1282" t="n"/>
      <c r="T33" s="230" t="n"/>
      <c r="U33" s="1073" t="inlineStr">
        <is>
          <t>产品4</t>
        </is>
      </c>
      <c r="V33" s="1063">
        <f>第4期!BN27</f>
        <v/>
      </c>
      <c r="W33" s="1063">
        <f>第4期!BO27</f>
        <v/>
      </c>
      <c r="X33" s="1063">
        <f>第4期!BP27</f>
        <v/>
      </c>
      <c r="Y33" s="1064">
        <f>第4期!BQ27</f>
        <v/>
      </c>
      <c r="Z33" s="1101" t="n"/>
      <c r="AA33" s="144" t="n"/>
      <c r="AB33" s="267" t="n"/>
      <c r="AC33" s="267" t="n"/>
      <c r="AD33" s="267" t="n"/>
      <c r="AE33" s="267" t="n"/>
      <c r="AF33" s="267" t="n"/>
      <c r="AG33" s="267" t="n"/>
      <c r="AH33" s="144" t="n"/>
      <c r="AI33" s="1228" t="n"/>
      <c r="AY33" s="1239" t="n"/>
      <c r="AZ33" s="144" t="n"/>
      <c r="BA33" s="351">
        <f>BA9</f>
        <v/>
      </c>
      <c r="BB33" s="1061">
        <f>SUM(BB9:BE9)</f>
        <v/>
      </c>
      <c r="BC33" s="1061">
        <f>SUM(BF9:BI9)</f>
        <v/>
      </c>
      <c r="BD33" s="1061">
        <f>SUM(BJ9:BM9)</f>
        <v/>
      </c>
      <c r="BE33" s="1061">
        <f>SUM(BN9:BQ9)</f>
        <v/>
      </c>
      <c r="BF33" s="1242">
        <f>(BB33*初始化表!E$17+BC33*初始化表!F$17+BD33*初始化表!G$17+BE33*初始化表!H$17)/1300</f>
        <v/>
      </c>
      <c r="BG33" s="1292">
        <f>IF(BF33=0,0,AL109/BF33)</f>
        <v/>
      </c>
      <c r="BH33" s="1292">
        <f>IF(BF33=0,0,AJ109/BF33)</f>
        <v/>
      </c>
      <c r="BI33" s="1303">
        <f>$BI$51+MAX(0,第4期!BI33)-BF33</f>
        <v/>
      </c>
      <c r="BJ33" s="1061">
        <f>IF(BA33=0,"",RANK(BG33,$BG$31:$BG$50))</f>
        <v/>
      </c>
      <c r="BK33" s="1061">
        <f>IF(BA33=0,"",RANK(BH33,$BH$31:$BH$50))</f>
        <v/>
      </c>
      <c r="BL33" s="1101" t="n"/>
      <c r="BM33" s="1044" t="inlineStr">
        <is>
          <t>产品2</t>
        </is>
      </c>
      <c r="BN33" s="1061">
        <f>COUNTIF(BF7:BF26,"&gt;0")</f>
        <v/>
      </c>
      <c r="BO33" s="1061">
        <f>COUNTIF(BG7:BG26,"&gt;0")</f>
        <v/>
      </c>
      <c r="BP33" s="1061">
        <f>COUNTIF(BH7:BH26,"&gt;0")</f>
        <v/>
      </c>
      <c r="BQ33" s="1061">
        <f>COUNTIF(BI7:BI26,"&gt;0")</f>
        <v/>
      </c>
      <c r="BR33" s="1106" t="n"/>
      <c r="BS33" s="351">
        <f>BS8</f>
        <v/>
      </c>
      <c r="BT33" s="1299">
        <f>$BT8*(AJ64-BT$50)/BT$51</f>
        <v/>
      </c>
      <c r="BU33" s="1299">
        <f>$BT8*(AK64-BU$50)/BU$51</f>
        <v/>
      </c>
      <c r="BV33" s="1299">
        <f>$BT8*(AL64-BV$50)/BV$51</f>
        <v/>
      </c>
      <c r="BW33" s="1299">
        <f>$BT8*(AM64-BW$50)/BW$51</f>
        <v/>
      </c>
      <c r="BX33" s="1299">
        <f>$BT8*(AN64-BX$50)/BX$51</f>
        <v/>
      </c>
      <c r="BY33" s="1299">
        <f>$BT8*(AO64-BY$50)/BY$51</f>
        <v/>
      </c>
      <c r="BZ33" s="1299">
        <f>$BT8*(AP64-BZ$50)/BZ$51</f>
        <v/>
      </c>
      <c r="CA33" s="1299">
        <f>$BT8*(AQ64-CA$50)/CA$51</f>
        <v/>
      </c>
      <c r="CB33" s="1299">
        <f>$BT8*(AR64-CB$50)/CB$51</f>
        <v/>
      </c>
      <c r="CC33" s="1299">
        <f>$BT8*(AS64-CC$50)/CC$51</f>
        <v/>
      </c>
      <c r="CD33" s="1299">
        <f>$BT8*(AT64-CD$50)/CD$51</f>
        <v/>
      </c>
      <c r="CE33" s="1299">
        <f>$BT8*(AU64-CE$50)/CE$51</f>
        <v/>
      </c>
      <c r="CF33" s="1299">
        <f>$BT8*(AV64-CF$50)/CF$51</f>
        <v/>
      </c>
      <c r="CG33" s="1299">
        <f>$BT8*(AW64-CG$50)/CG$51</f>
        <v/>
      </c>
      <c r="CH33" s="1299">
        <f>$BT8*(AX64-CH$50)/CH$51</f>
        <v/>
      </c>
      <c r="CI33" s="1299">
        <f>$BT8*(AY64-CI$50)/CI$51</f>
        <v/>
      </c>
      <c r="CJ33" s="1106" t="n"/>
      <c r="CK33" s="1101" t="n"/>
      <c r="CL33" s="1101" t="n"/>
      <c r="CM33" s="1101" t="n"/>
      <c r="CN33" s="1101" t="n"/>
      <c r="CO33" s="1101" t="n"/>
      <c r="CP33" s="1101" t="n"/>
      <c r="CQ33" s="1101" t="n"/>
      <c r="CR33" s="1101" t="n"/>
      <c r="CS33" s="1101" t="n"/>
      <c r="CT33" s="1101" t="n"/>
      <c r="CU33" s="1101" t="n"/>
      <c r="CV33" s="1101" t="n"/>
      <c r="CW33" s="1101" t="n"/>
      <c r="CX33" s="1101" t="n"/>
      <c r="CY33" s="1101" t="n"/>
      <c r="CZ33" s="1101" t="n"/>
      <c r="DA33" s="1101" t="n"/>
      <c r="DB33" s="1101" t="n"/>
      <c r="DC33" s="1101" t="n"/>
      <c r="DD33" s="1101" t="n"/>
      <c r="DE33" s="1101" t="n"/>
      <c r="DF33" s="1101" t="n"/>
      <c r="DG33" s="1101" t="n"/>
      <c r="DH33" s="1101" t="n"/>
      <c r="DI33" s="1101" t="n"/>
    </row>
    <row r="34" ht="16" customFormat="1" customHeight="1" s="140">
      <c r="A34" s="1047" t="inlineStr">
        <is>
          <t>解雇工人安置费</t>
        </is>
      </c>
      <c r="C34" s="1061">
        <f>-C22*初始化表!B14</f>
        <v/>
      </c>
      <c r="D34" s="1293" t="n"/>
      <c r="E34" s="1293">
        <f>E33-C34</f>
        <v/>
      </c>
      <c r="F34" s="1291">
        <f>F33+C34</f>
        <v/>
      </c>
      <c r="G34" s="144" t="n"/>
      <c r="H34" s="1308" t="inlineStr">
        <is>
          <t>管理费</t>
        </is>
      </c>
      <c r="I34" s="1309">
        <f>-C43</f>
        <v/>
      </c>
      <c r="J34" s="1041" t="inlineStr">
        <is>
          <t>剩余生产</t>
        </is>
      </c>
      <c r="K34" s="210" t="n"/>
      <c r="L34" s="211" t="n"/>
      <c r="M34" s="178" t="n"/>
      <c r="N34" s="1047" t="inlineStr">
        <is>
          <t>累发债券</t>
        </is>
      </c>
      <c r="O34" s="1044" t="inlineStr">
        <is>
          <t>未还债券</t>
        </is>
      </c>
      <c r="P34" s="1044" t="inlineStr">
        <is>
          <t>推荐债券</t>
        </is>
      </c>
      <c r="Q34" s="1044" t="inlineStr">
        <is>
          <t>债券限额</t>
        </is>
      </c>
      <c r="R34" s="1091" t="inlineStr">
        <is>
          <t>实发债券</t>
        </is>
      </c>
      <c r="S34" s="1100" t="n"/>
      <c r="T34" s="230" t="n"/>
      <c r="U34" s="144" t="n"/>
      <c r="Z34" s="1101" t="n"/>
      <c r="AA34" s="144" t="n"/>
      <c r="AB34" s="259" t="inlineStr">
        <is>
          <t>库存利润</t>
        </is>
      </c>
      <c r="AC34" s="260" t="inlineStr">
        <is>
          <t>仓库</t>
        </is>
      </c>
      <c r="AD34" s="260" t="inlineStr">
        <is>
          <t>市场1</t>
        </is>
      </c>
      <c r="AE34" s="260" t="inlineStr">
        <is>
          <t>市场2</t>
        </is>
      </c>
      <c r="AF34" s="260" t="inlineStr">
        <is>
          <t>市场3</t>
        </is>
      </c>
      <c r="AG34" s="268" t="inlineStr">
        <is>
          <t>市场4</t>
        </is>
      </c>
      <c r="AH34" s="144" t="n"/>
      <c r="AI34" s="1047" t="inlineStr">
        <is>
          <t>市场价格报表</t>
        </is>
      </c>
      <c r="AZ34" s="144" t="n"/>
      <c r="BA34" s="351">
        <f>BA10</f>
        <v/>
      </c>
      <c r="BB34" s="1061">
        <f>SUM(BB10:BE10)</f>
        <v/>
      </c>
      <c r="BC34" s="1061">
        <f>SUM(BF10:BI10)</f>
        <v/>
      </c>
      <c r="BD34" s="1061">
        <f>SUM(BJ10:BM10)</f>
        <v/>
      </c>
      <c r="BE34" s="1061">
        <f>SUM(BN10:BQ10)</f>
        <v/>
      </c>
      <c r="BF34" s="1242">
        <f>(BB34*初始化表!E$17+BC34*初始化表!F$17+BD34*初始化表!G$17+BE34*初始化表!H$17)/1300</f>
        <v/>
      </c>
      <c r="BG34" s="1292">
        <f>IF(BF34=0,0,AL110/BF34)</f>
        <v/>
      </c>
      <c r="BH34" s="1292">
        <f>IF(BF34=0,0,AJ110/BF34)</f>
        <v/>
      </c>
      <c r="BI34" s="1303">
        <f>$BI$51+MAX(0,第4期!BI34)-BF34</f>
        <v/>
      </c>
      <c r="BJ34" s="1061">
        <f>IF(BA34=0,"",RANK(BG34,$BG$31:$BG$50))</f>
        <v/>
      </c>
      <c r="BK34" s="1061">
        <f>IF(BA34=0,"",RANK(BH34,$BH$31:$BH$50))</f>
        <v/>
      </c>
      <c r="BL34" s="1101" t="n"/>
      <c r="BM34" s="1044" t="inlineStr">
        <is>
          <t>产品3</t>
        </is>
      </c>
      <c r="BN34" s="1061">
        <f>COUNTIF(BJ7:BJ26,"&gt;0")</f>
        <v/>
      </c>
      <c r="BO34" s="1061">
        <f>COUNTIF(BK7:BK26,"&gt;0")</f>
        <v/>
      </c>
      <c r="BP34" s="1061">
        <f>COUNTIF(BL7:BL26,"&gt;0")</f>
        <v/>
      </c>
      <c r="BQ34" s="1061">
        <f>COUNTIF(BM7:BM26,"&gt;0")</f>
        <v/>
      </c>
      <c r="BR34" s="1106" t="n"/>
      <c r="BS34" s="351">
        <f>BS9</f>
        <v/>
      </c>
      <c r="BT34" s="1299">
        <f>$BT9*(AJ65-BT$50)/BT$51</f>
        <v/>
      </c>
      <c r="BU34" s="1299">
        <f>$BT9*(AK65-BU$50)/BU$51</f>
        <v/>
      </c>
      <c r="BV34" s="1299">
        <f>$BT9*(AL65-BV$50)/BV$51</f>
        <v/>
      </c>
      <c r="BW34" s="1299">
        <f>$BT9*(AM65-BW$50)/BW$51</f>
        <v/>
      </c>
      <c r="BX34" s="1299">
        <f>$BT9*(AN65-BX$50)/BX$51</f>
        <v/>
      </c>
      <c r="BY34" s="1299">
        <f>$BT9*(AO65-BY$50)/BY$51</f>
        <v/>
      </c>
      <c r="BZ34" s="1299">
        <f>$BT9*(AP65-BZ$50)/BZ$51</f>
        <v/>
      </c>
      <c r="CA34" s="1299">
        <f>$BT9*(AQ65-CA$50)/CA$51</f>
        <v/>
      </c>
      <c r="CB34" s="1299">
        <f>$BT9*(AR65-CB$50)/CB$51</f>
        <v/>
      </c>
      <c r="CC34" s="1299">
        <f>$BT9*(AS65-CC$50)/CC$51</f>
        <v/>
      </c>
      <c r="CD34" s="1299">
        <f>$BT9*(AT65-CD$50)/CD$51</f>
        <v/>
      </c>
      <c r="CE34" s="1299">
        <f>$BT9*(AU65-CE$50)/CE$51</f>
        <v/>
      </c>
      <c r="CF34" s="1299">
        <f>$BT9*(AV65-CF$50)/CF$51</f>
        <v/>
      </c>
      <c r="CG34" s="1299">
        <f>$BT9*(AW65-CG$50)/CG$51</f>
        <v/>
      </c>
      <c r="CH34" s="1299">
        <f>$BT9*(AX65-CH$50)/CH$51</f>
        <v/>
      </c>
      <c r="CI34" s="1299">
        <f>$BT9*(AY65-CI$50)/CI$51</f>
        <v/>
      </c>
      <c r="CJ34" s="1106" t="n"/>
      <c r="CK34" s="1101" t="n"/>
      <c r="CL34" s="1101" t="n"/>
      <c r="CM34" s="1101" t="n"/>
      <c r="CN34" s="1101" t="n"/>
      <c r="CO34" s="1101" t="n"/>
      <c r="CP34" s="1101" t="n"/>
      <c r="CQ34" s="1101" t="n"/>
      <c r="CR34" s="1101" t="n"/>
      <c r="CS34" s="1101" t="n"/>
      <c r="CT34" s="1101" t="n"/>
      <c r="CU34" s="1101" t="n"/>
      <c r="CV34" s="1101" t="n"/>
      <c r="CW34" s="1101" t="n"/>
      <c r="CX34" s="1101" t="n"/>
      <c r="CY34" s="1101" t="n"/>
      <c r="CZ34" s="1101" t="n"/>
      <c r="DA34" s="1101" t="n"/>
      <c r="DB34" s="1101" t="n"/>
      <c r="DC34" s="1101" t="n"/>
      <c r="DD34" s="1101" t="n"/>
      <c r="DE34" s="1101" t="n"/>
      <c r="DF34" s="1101" t="n"/>
      <c r="DG34" s="1101" t="n"/>
      <c r="DH34" s="1101" t="n"/>
      <c r="DI34" s="1101" t="n"/>
    </row>
    <row r="35" ht="16" customFormat="1" customHeight="1" s="140">
      <c r="A35" s="1047" t="inlineStr">
        <is>
          <t>工人基本工资</t>
        </is>
      </c>
      <c r="C35" s="1061">
        <f>-(H17-C22+B22*初始化表!H4)*初始化表!B15*520*F24</f>
        <v/>
      </c>
      <c r="D35" s="1293" t="n"/>
      <c r="E35" s="1293">
        <f>E34-C35</f>
        <v/>
      </c>
      <c r="F35" s="1291">
        <f>F34+C35</f>
        <v/>
      </c>
      <c r="G35" s="144" t="n"/>
      <c r="H35" s="1310" t="inlineStr">
        <is>
          <t>新工培训费</t>
        </is>
      </c>
      <c r="I35" s="1311">
        <f>-C33</f>
        <v/>
      </c>
      <c r="J35" s="157">
        <f>INT(($N$49*1300-SUMPRODUCT($L$177:$L$180,$H$177:$H$180))/H177)</f>
        <v/>
      </c>
      <c r="K35" s="1044" t="inlineStr">
        <is>
          <t>产品1</t>
        </is>
      </c>
      <c r="L35" s="1265" t="n"/>
      <c r="M35" s="706" t="n"/>
      <c r="N35" s="1307">
        <f>第4期!C24+第4期!N35</f>
        <v/>
      </c>
      <c r="O35" s="1281">
        <f>第4期!O35+第4期!C31+第4期!C30</f>
        <v/>
      </c>
      <c r="P35" s="1281">
        <f>INT(Q35)</f>
        <v/>
      </c>
      <c r="Q35" s="1312">
        <f>0.5*第4期!B80-O35</f>
        <v/>
      </c>
      <c r="R35" s="1245" t="e">
        <v>#DIV/0!</v>
      </c>
      <c r="S35" s="1101" t="n"/>
      <c r="T35" s="230" t="n"/>
      <c r="U35" s="1041" t="inlineStr">
        <is>
          <t>预计废品</t>
        </is>
      </c>
      <c r="V35" s="1053" t="inlineStr">
        <is>
          <t>市场1</t>
        </is>
      </c>
      <c r="W35" s="1053" t="inlineStr">
        <is>
          <t>市场2</t>
        </is>
      </c>
      <c r="X35" s="1053" t="inlineStr">
        <is>
          <t>市场3</t>
        </is>
      </c>
      <c r="Y35" s="1090" t="inlineStr">
        <is>
          <t>市场4</t>
        </is>
      </c>
      <c r="Z35" s="1101" t="n"/>
      <c r="AA35" s="144" t="n"/>
      <c r="AB35" s="261" t="inlineStr">
        <is>
          <t>产品1</t>
        </is>
      </c>
      <c r="AC35" s="1236">
        <f>初始化表!$E$22-AC5</f>
        <v/>
      </c>
      <c r="AD35" s="1236">
        <f>初始化表!$E$22-AD5</f>
        <v/>
      </c>
      <c r="AE35" s="1236">
        <f>初始化表!$E$22-AE5</f>
        <v/>
      </c>
      <c r="AF35" s="1236">
        <f>初始化表!$E$22-AF5</f>
        <v/>
      </c>
      <c r="AG35" s="1313">
        <f>初始化表!$E$22-AG5</f>
        <v/>
      </c>
      <c r="AH35" s="144" t="n"/>
      <c r="AI35" s="1047" t="inlineStr">
        <is>
          <t>公司</t>
        </is>
      </c>
      <c r="AJ35" s="1044" t="inlineStr">
        <is>
          <t>产品A</t>
        </is>
      </c>
      <c r="AN35" s="1044" t="inlineStr">
        <is>
          <t>产品2</t>
        </is>
      </c>
      <c r="AR35" s="1044" t="inlineStr">
        <is>
          <t>产品3</t>
        </is>
      </c>
      <c r="AV35" s="1091" t="inlineStr">
        <is>
          <t>产品4</t>
        </is>
      </c>
      <c r="AY35" s="1239" t="n"/>
      <c r="AZ35" s="144" t="n"/>
      <c r="BA35" s="351">
        <f>BA11</f>
        <v/>
      </c>
      <c r="BB35" s="1061">
        <f>SUM(BB11:BE11)</f>
        <v/>
      </c>
      <c r="BC35" s="1061">
        <f>SUM(BF11:BI11)</f>
        <v/>
      </c>
      <c r="BD35" s="1061">
        <f>SUM(BJ11:BM11)</f>
        <v/>
      </c>
      <c r="BE35" s="1061">
        <f>SUM(BN11:BQ11)</f>
        <v/>
      </c>
      <c r="BF35" s="1242">
        <f>(BB35*初始化表!E$17+BC35*初始化表!F$17+BD35*初始化表!G$17+BE35*初始化表!H$17)/1300</f>
        <v/>
      </c>
      <c r="BG35" s="1292">
        <f>IF(BF35=0,0,AL111/BF35)</f>
        <v/>
      </c>
      <c r="BH35" s="1292">
        <f>IF(BF35=0,0,AJ111/BF35)</f>
        <v/>
      </c>
      <c r="BI35" s="1303">
        <f>$BI$51+MAX(0,第4期!BI35)-BF35</f>
        <v/>
      </c>
      <c r="BJ35" s="1061">
        <f>IF(BA35=0,"",RANK(BG35,$BG$31:$BG$50))</f>
        <v/>
      </c>
      <c r="BK35" s="1061">
        <f>IF(BA35=0,"",RANK(BH35,$BH$31:$BH$50))</f>
        <v/>
      </c>
      <c r="BL35" s="1101" t="n"/>
      <c r="BM35" s="1044" t="inlineStr">
        <is>
          <t>产品4</t>
        </is>
      </c>
      <c r="BN35" s="1061">
        <f>COUNTIF(BN7:BN26,"&gt;0")</f>
        <v/>
      </c>
      <c r="BO35" s="1061">
        <f>COUNTIF(BO7:BO26,"&gt;0")</f>
        <v/>
      </c>
      <c r="BP35" s="1061">
        <f>COUNTIF(BP7:BP26,"&gt;0")</f>
        <v/>
      </c>
      <c r="BQ35" s="1061">
        <f>COUNTIF(BQ7:BQ26,"&gt;0")</f>
        <v/>
      </c>
      <c r="BR35" s="1106" t="n"/>
      <c r="BS35" s="351">
        <f>BS10</f>
        <v/>
      </c>
      <c r="BT35" s="1299">
        <f>$BT10*(AJ66-BT$50)/BT$51</f>
        <v/>
      </c>
      <c r="BU35" s="1299">
        <f>$BT10*(AK66-BU$50)/BU$51</f>
        <v/>
      </c>
      <c r="BV35" s="1299">
        <f>$BT10*(AL66-BV$50)/BV$51</f>
        <v/>
      </c>
      <c r="BW35" s="1299">
        <f>$BT10*(AM66-BW$50)/BW$51</f>
        <v/>
      </c>
      <c r="BX35" s="1299">
        <f>$BT10*(AN66-BX$50)/BX$51</f>
        <v/>
      </c>
      <c r="BY35" s="1299">
        <f>$BT10*(AO66-BY$50)/BY$51</f>
        <v/>
      </c>
      <c r="BZ35" s="1299">
        <f>$BT10*(AP66-BZ$50)/BZ$51</f>
        <v/>
      </c>
      <c r="CA35" s="1299">
        <f>$BT10*(AQ66-CA$50)/CA$51</f>
        <v/>
      </c>
      <c r="CB35" s="1299">
        <f>$BT10*(AR66-CB$50)/CB$51</f>
        <v/>
      </c>
      <c r="CC35" s="1299">
        <f>$BT10*(AS66-CC$50)/CC$51</f>
        <v/>
      </c>
      <c r="CD35" s="1299">
        <f>$BT10*(AT66-CD$50)/CD$51</f>
        <v/>
      </c>
      <c r="CE35" s="1299">
        <f>$BT10*(AU66-CE$50)/CE$51</f>
        <v/>
      </c>
      <c r="CF35" s="1299">
        <f>$BT10*(AV66-CF$50)/CF$51</f>
        <v/>
      </c>
      <c r="CG35" s="1299">
        <f>$BT10*(AW66-CG$50)/CG$51</f>
        <v/>
      </c>
      <c r="CH35" s="1299">
        <f>$BT10*(AX66-CH$50)/CH$51</f>
        <v/>
      </c>
      <c r="CI35" s="1299">
        <f>$BT10*(AY66-CI$50)/CI$51</f>
        <v/>
      </c>
      <c r="CJ35" s="1106" t="n"/>
      <c r="CK35" s="1101" t="n"/>
      <c r="CL35" s="1101" t="n"/>
      <c r="CM35" s="1101" t="n"/>
      <c r="CN35" s="1101" t="n"/>
      <c r="CO35" s="1101" t="n"/>
      <c r="CP35" s="1101" t="n"/>
      <c r="CQ35" s="1101" t="n"/>
      <c r="CR35" s="1101" t="n"/>
      <c r="CS35" s="1101" t="n"/>
      <c r="CT35" s="1101" t="n"/>
      <c r="CU35" s="1101" t="n"/>
      <c r="CV35" s="1101" t="n"/>
      <c r="CW35" s="1101" t="n"/>
      <c r="CX35" s="1101" t="n"/>
      <c r="CY35" s="1101" t="n"/>
      <c r="CZ35" s="1101" t="n"/>
      <c r="DA35" s="1101" t="n"/>
      <c r="DB35" s="1101" t="n"/>
      <c r="DC35" s="1101" t="n"/>
      <c r="DD35" s="1101" t="n"/>
      <c r="DE35" s="1101" t="n"/>
      <c r="DF35" s="1101" t="n"/>
      <c r="DG35" s="1101" t="n"/>
      <c r="DH35" s="1101" t="n"/>
      <c r="DI35" s="1101" t="n"/>
    </row>
    <row r="36" ht="16" customFormat="1" customHeight="1" s="140">
      <c r="A36" s="1047" t="inlineStr">
        <is>
          <t>机器维修费</t>
        </is>
      </c>
      <c r="C36" s="1061">
        <f>-N49*初始化表!B12</f>
        <v/>
      </c>
      <c r="D36" s="1293" t="n"/>
      <c r="E36" s="1293">
        <f>E35-C36</f>
        <v/>
      </c>
      <c r="F36" s="1291">
        <f>F35+C36</f>
        <v/>
      </c>
      <c r="G36" s="144" t="n"/>
      <c r="H36" s="1310" t="inlineStr">
        <is>
          <t>工人安置费</t>
        </is>
      </c>
      <c r="I36" s="1311">
        <f>-C34</f>
        <v/>
      </c>
      <c r="J36" s="157">
        <f>INT(($N$49*1300-SUMPRODUCT($L$177:$L$180,$H$177:$H$180))/H178)</f>
        <v/>
      </c>
      <c r="K36" s="1044" t="inlineStr">
        <is>
          <t>产品2</t>
        </is>
      </c>
      <c r="L36" s="1265" t="n"/>
      <c r="M36" s="178" t="n"/>
      <c r="N36" s="1047" t="inlineStr">
        <is>
          <t>拥有国债</t>
        </is>
      </c>
      <c r="O36" s="1044" t="inlineStr">
        <is>
          <t>购入国债</t>
        </is>
      </c>
      <c r="P36" s="1044" t="inlineStr">
        <is>
          <t>分红额度</t>
        </is>
      </c>
      <c r="Q36" s="1044" t="inlineStr">
        <is>
          <t>分红安值</t>
        </is>
      </c>
      <c r="R36" s="1091" t="inlineStr">
        <is>
          <t>当期分红</t>
        </is>
      </c>
      <c r="S36" s="1101" t="n"/>
      <c r="T36" s="230" t="n"/>
      <c r="U36" s="1047" t="inlineStr">
        <is>
          <t>产品1</t>
        </is>
      </c>
      <c r="V36" s="242">
        <f>INT(B12*(1-$O$43))</f>
        <v/>
      </c>
      <c r="W36" s="242">
        <f>INT(C12*(1-$O$43))</f>
        <v/>
      </c>
      <c r="X36" s="242">
        <f>INT(D12*(1-$O$43))</f>
        <v/>
      </c>
      <c r="Y36" s="286">
        <f>INT(E12*(1-$O$43))</f>
        <v/>
      </c>
      <c r="Z36" s="1101" t="n"/>
      <c r="AA36" s="144" t="n"/>
      <c r="AB36" s="261" t="inlineStr">
        <is>
          <t>产品2</t>
        </is>
      </c>
      <c r="AC36" s="1236">
        <f>初始化表!$F$22-AC6</f>
        <v/>
      </c>
      <c r="AD36" s="1236">
        <f>初始化表!$F$22-AD6</f>
        <v/>
      </c>
      <c r="AE36" s="1236">
        <f>初始化表!$F$22-AE6</f>
        <v/>
      </c>
      <c r="AF36" s="1236">
        <f>初始化表!$F$22-AF6</f>
        <v/>
      </c>
      <c r="AG36" s="1313">
        <f>初始化表!$F$22-AG6</f>
        <v/>
      </c>
      <c r="AH36" s="144" t="n"/>
      <c r="AI36" s="1228" t="n"/>
      <c r="AJ36" s="1044" t="inlineStr">
        <is>
          <t>市场1</t>
        </is>
      </c>
      <c r="AK36" s="1044" t="inlineStr">
        <is>
          <t>市场2</t>
        </is>
      </c>
      <c r="AL36" s="1044" t="inlineStr">
        <is>
          <t>市场3</t>
        </is>
      </c>
      <c r="AM36" s="1044" t="inlineStr">
        <is>
          <t>市场4</t>
        </is>
      </c>
      <c r="AN36" s="1044" t="inlineStr">
        <is>
          <t>市场1</t>
        </is>
      </c>
      <c r="AO36" s="1044" t="inlineStr">
        <is>
          <t>市场2</t>
        </is>
      </c>
      <c r="AP36" s="1044" t="inlineStr">
        <is>
          <t>市场3</t>
        </is>
      </c>
      <c r="AQ36" s="1044" t="inlineStr">
        <is>
          <t>市场4</t>
        </is>
      </c>
      <c r="AR36" s="1044" t="inlineStr">
        <is>
          <t>市场1</t>
        </is>
      </c>
      <c r="AS36" s="1044" t="inlineStr">
        <is>
          <t>市场2</t>
        </is>
      </c>
      <c r="AT36" s="1044" t="inlineStr">
        <is>
          <t>市场3</t>
        </is>
      </c>
      <c r="AU36" s="1044" t="inlineStr">
        <is>
          <t>市场4</t>
        </is>
      </c>
      <c r="AV36" s="1044" t="inlineStr">
        <is>
          <t>市场1</t>
        </is>
      </c>
      <c r="AW36" s="1044" t="inlineStr">
        <is>
          <t>市场2</t>
        </is>
      </c>
      <c r="AX36" s="1044" t="inlineStr">
        <is>
          <t>市场3</t>
        </is>
      </c>
      <c r="AY36" s="1091" t="inlineStr">
        <is>
          <t>市场4</t>
        </is>
      </c>
      <c r="AZ36" s="144" t="n"/>
      <c r="BA36" s="351">
        <f>BA12</f>
        <v/>
      </c>
      <c r="BB36" s="1061">
        <f>SUM(BB12:BE12)</f>
        <v/>
      </c>
      <c r="BC36" s="1061">
        <f>SUM(BF12:BI12)</f>
        <v/>
      </c>
      <c r="BD36" s="1061">
        <f>SUM(BJ12:BM12)</f>
        <v/>
      </c>
      <c r="BE36" s="1061">
        <f>SUM(BN12:BQ12)</f>
        <v/>
      </c>
      <c r="BF36" s="1242">
        <f>(BB36*初始化表!E$17+BC36*初始化表!F$17+BD36*初始化表!G$17+BE36*初始化表!H$17)/1300</f>
        <v/>
      </c>
      <c r="BG36" s="1292">
        <f>IF(BF36=0,0,AL112/BF36)</f>
        <v/>
      </c>
      <c r="BH36" s="1292">
        <f>IF(BF36=0,0,AJ112/BF36)</f>
        <v/>
      </c>
      <c r="BI36" s="1303">
        <f>$BI$51+MAX(0,第4期!BI36)-BF36</f>
        <v/>
      </c>
      <c r="BJ36" s="1061">
        <f>IF(BA36=0,"",RANK(BG36,$BG$31:$BG$50))</f>
        <v/>
      </c>
      <c r="BK36" s="1061">
        <f>IF(BA36=0,"",RANK(BH36,$BH$31:$BH$50))</f>
        <v/>
      </c>
      <c r="BL36" s="1101" t="n"/>
      <c r="BM36" s="1045" t="n"/>
      <c r="BN36" s="1044" t="inlineStr">
        <is>
          <t>市场1</t>
        </is>
      </c>
      <c r="BO36" s="1044" t="inlineStr">
        <is>
          <t>市场2</t>
        </is>
      </c>
      <c r="BP36" s="1044" t="inlineStr">
        <is>
          <t>市场3</t>
        </is>
      </c>
      <c r="BQ36" s="1044" t="inlineStr">
        <is>
          <t>市场4</t>
        </is>
      </c>
      <c r="BR36" s="1106" t="n"/>
      <c r="BS36" s="351">
        <f>BS11</f>
        <v/>
      </c>
      <c r="BT36" s="1299">
        <f>$BT11*(AJ67-BT$50)/BT$51</f>
        <v/>
      </c>
      <c r="BU36" s="1299">
        <f>$BT11*(AK67-BU$50)/BU$51</f>
        <v/>
      </c>
      <c r="BV36" s="1299">
        <f>$BT11*(AL67-BV$50)/BV$51</f>
        <v/>
      </c>
      <c r="BW36" s="1299">
        <f>$BT11*(AM67-BW$50)/BW$51</f>
        <v/>
      </c>
      <c r="BX36" s="1299">
        <f>$BT11*(AN67-BX$50)/BX$51</f>
        <v/>
      </c>
      <c r="BY36" s="1299">
        <f>$BT11*(AO67-BY$50)/BY$51</f>
        <v/>
      </c>
      <c r="BZ36" s="1299">
        <f>$BT11*(AP67-BZ$50)/BZ$51</f>
        <v/>
      </c>
      <c r="CA36" s="1299">
        <f>$BT11*(AQ67-CA$50)/CA$51</f>
        <v/>
      </c>
      <c r="CB36" s="1299">
        <f>$BT11*(AR67-CB$50)/CB$51</f>
        <v/>
      </c>
      <c r="CC36" s="1299">
        <f>$BT11*(AS67-CC$50)/CC$51</f>
        <v/>
      </c>
      <c r="CD36" s="1299">
        <f>$BT11*(AT67-CD$50)/CD$51</f>
        <v/>
      </c>
      <c r="CE36" s="1299">
        <f>$BT11*(AU67-CE$50)/CE$51</f>
        <v/>
      </c>
      <c r="CF36" s="1299">
        <f>$BT11*(AV67-CF$50)/CF$51</f>
        <v/>
      </c>
      <c r="CG36" s="1299">
        <f>$BT11*(AW67-CG$50)/CG$51</f>
        <v/>
      </c>
      <c r="CH36" s="1299">
        <f>$BT11*(AX67-CH$50)/CH$51</f>
        <v/>
      </c>
      <c r="CI36" s="1299">
        <f>$BT11*(AY67-CI$50)/CI$51</f>
        <v/>
      </c>
      <c r="CJ36" s="1106" t="n"/>
      <c r="CK36" s="1101" t="n"/>
      <c r="CL36" s="1101" t="n"/>
      <c r="CM36" s="1101" t="n"/>
      <c r="CN36" s="1101" t="n"/>
      <c r="CO36" s="1101" t="n"/>
      <c r="CP36" s="1101" t="n"/>
      <c r="CQ36" s="1101" t="n"/>
      <c r="CR36" s="1101" t="n"/>
      <c r="CS36" s="1101" t="n"/>
      <c r="CT36" s="1101" t="n"/>
      <c r="CU36" s="1101" t="n"/>
      <c r="CV36" s="1101" t="n"/>
      <c r="CW36" s="1101" t="n"/>
      <c r="CX36" s="1101" t="n"/>
      <c r="CY36" s="1101" t="n"/>
      <c r="CZ36" s="1101" t="n"/>
      <c r="DA36" s="1101" t="n"/>
      <c r="DB36" s="1101" t="n"/>
      <c r="DC36" s="1101" t="n"/>
      <c r="DD36" s="1101" t="n"/>
      <c r="DE36" s="1101" t="n"/>
      <c r="DF36" s="1101" t="n"/>
      <c r="DG36" s="1101" t="n"/>
      <c r="DH36" s="1101" t="n"/>
      <c r="DI36" s="1101" t="n"/>
    </row>
    <row r="37" ht="16" customFormat="1" customHeight="1" s="140">
      <c r="A37" s="1047" t="inlineStr">
        <is>
          <t>紧急贷款</t>
        </is>
      </c>
      <c r="C37" s="1061">
        <f>IF(F36&lt;0,INT(1-F36),0)</f>
        <v/>
      </c>
      <c r="D37" s="1293" t="n"/>
      <c r="E37" s="1293" t="n"/>
      <c r="F37" s="1291">
        <f>F36+C37</f>
        <v/>
      </c>
      <c r="G37" s="144" t="n"/>
      <c r="H37" s="1310" t="inlineStr">
        <is>
          <t>基本工资</t>
        </is>
      </c>
      <c r="I37" s="1311">
        <f>-C35</f>
        <v/>
      </c>
      <c r="J37" s="157">
        <f>INT(($N$49*1300-SUMPRODUCT($L$177:$L$180,$H$177:$H$180))/H179)</f>
        <v/>
      </c>
      <c r="K37" s="1044" t="inlineStr">
        <is>
          <t>产品3</t>
        </is>
      </c>
      <c r="L37" s="1265" t="n"/>
      <c r="M37" s="178" t="n"/>
      <c r="N37" s="1307">
        <f>第4期!D24</f>
        <v/>
      </c>
      <c r="O37" s="1245" t="n"/>
      <c r="P37" s="1281">
        <f>MAX(0,INT(MIN(D56-E60+C61,F62-初始化表!B21)))</f>
        <v/>
      </c>
      <c r="Q37" s="1281">
        <f>MAX(0,INT(MIN(F62-MAX(E60,C28),F62+第6期!Q35+第6期!P33-F30+F48,P37)))</f>
        <v/>
      </c>
      <c r="R37" s="1245" t="e">
        <v>#DIV/0!</v>
      </c>
      <c r="S37" s="1100" t="n"/>
      <c r="T37" s="230" t="n"/>
      <c r="U37" s="1047" t="inlineStr">
        <is>
          <t>产品2</t>
        </is>
      </c>
      <c r="V37" s="242">
        <f>INT(B13*(1-$P$43))</f>
        <v/>
      </c>
      <c r="W37" s="242">
        <f>INT(C13*(1-$P$43))</f>
        <v/>
      </c>
      <c r="X37" s="242">
        <f>INT(D13*(1-$P$43))</f>
        <v/>
      </c>
      <c r="Y37" s="286">
        <f>INT(E13*(1-$P$43))</f>
        <v/>
      </c>
      <c r="Z37" s="1101" t="n"/>
      <c r="AA37" s="144" t="n"/>
      <c r="AB37" s="261" t="inlineStr">
        <is>
          <t>产品3</t>
        </is>
      </c>
      <c r="AC37" s="1236">
        <f>初始化表!$G$22-AC7</f>
        <v/>
      </c>
      <c r="AD37" s="1236">
        <f>初始化表!$G$22-AD7</f>
        <v/>
      </c>
      <c r="AE37" s="1236">
        <f>初始化表!$G$22-AE7</f>
        <v/>
      </c>
      <c r="AF37" s="1236">
        <f>初始化表!$G$22-AF7</f>
        <v/>
      </c>
      <c r="AG37" s="1313">
        <f>初始化表!$G$22-AG7</f>
        <v/>
      </c>
      <c r="AH37" s="144" t="n"/>
      <c r="AI37" s="329" t="n"/>
      <c r="AJ37" s="330" t="n"/>
      <c r="AK37" s="330" t="n"/>
      <c r="AL37" s="330" t="n"/>
      <c r="AM37" s="330" t="n"/>
      <c r="AN37" s="330" t="n"/>
      <c r="AO37" s="330" t="n"/>
      <c r="AP37" s="330" t="n"/>
      <c r="AQ37" s="330" t="n"/>
      <c r="AR37" s="330" t="n"/>
      <c r="AS37" s="330" t="n"/>
      <c r="AT37" s="330" t="n"/>
      <c r="AU37" s="330" t="n"/>
      <c r="AV37" s="330" t="n"/>
      <c r="AW37" s="330" t="n"/>
      <c r="AX37" s="330" t="n"/>
      <c r="AY37" s="359" t="n"/>
      <c r="AZ37" s="144" t="n"/>
      <c r="BA37" s="351">
        <f>BA13</f>
        <v/>
      </c>
      <c r="BB37" s="1061">
        <f>SUM(BB13:BE13)</f>
        <v/>
      </c>
      <c r="BC37" s="1061">
        <f>SUM(BF13:BI13)</f>
        <v/>
      </c>
      <c r="BD37" s="1061">
        <f>SUM(BJ13:BM13)</f>
        <v/>
      </c>
      <c r="BE37" s="1061">
        <f>SUM(BN13:BQ13)</f>
        <v/>
      </c>
      <c r="BF37" s="1242">
        <f>(BB37*初始化表!E$17+BC37*初始化表!F$17+BD37*初始化表!G$17+BE37*初始化表!H$17)/1300</f>
        <v/>
      </c>
      <c r="BG37" s="1292">
        <f>IF(BF37=0,0,AL113/BF37)</f>
        <v/>
      </c>
      <c r="BH37" s="1292">
        <f>IF(BF37=0,0,AJ113/BF37)</f>
        <v/>
      </c>
      <c r="BI37" s="1303">
        <f>$BI$51+MAX(0,第4期!BI37)-BF37</f>
        <v/>
      </c>
      <c r="BJ37" s="1061">
        <f>IF(BA37=0,"",RANK(BG37,$BG$31:$BG$50))</f>
        <v/>
      </c>
      <c r="BK37" s="1061">
        <f>IF(BA37=0,"",RANK(BH37,$BH$31:$BH$50))</f>
        <v/>
      </c>
      <c r="BL37" s="1101" t="n"/>
      <c r="BM37" s="1044" t="inlineStr">
        <is>
          <t>产品1</t>
        </is>
      </c>
      <c r="BN37" s="1061">
        <f>BB28</f>
        <v/>
      </c>
      <c r="BO37" s="1061">
        <f>BC28</f>
        <v/>
      </c>
      <c r="BP37" s="1061">
        <f>BD28</f>
        <v/>
      </c>
      <c r="BQ37" s="1061">
        <f>BE28</f>
        <v/>
      </c>
      <c r="BR37" s="1106" t="n"/>
      <c r="BS37" s="351">
        <f>BS12</f>
        <v/>
      </c>
      <c r="BT37" s="1299">
        <f>$BT12*(AJ68-BT$50)/BT$51</f>
        <v/>
      </c>
      <c r="BU37" s="1299">
        <f>$BT12*(AK68-BU$50)/BU$51</f>
        <v/>
      </c>
      <c r="BV37" s="1299">
        <f>$BT12*(AL68-BV$50)/BV$51</f>
        <v/>
      </c>
      <c r="BW37" s="1299">
        <f>$BT12*(AM68-BW$50)/BW$51</f>
        <v/>
      </c>
      <c r="BX37" s="1299">
        <f>$BT12*(AN68-BX$50)/BX$51</f>
        <v/>
      </c>
      <c r="BY37" s="1299">
        <f>$BT12*(AO68-BY$50)/BY$51</f>
        <v/>
      </c>
      <c r="BZ37" s="1299">
        <f>$BT12*(AP68-BZ$50)/BZ$51</f>
        <v/>
      </c>
      <c r="CA37" s="1299">
        <f>$BT12*(AQ68-CA$50)/CA$51</f>
        <v/>
      </c>
      <c r="CB37" s="1299">
        <f>$BT12*(AR68-CB$50)/CB$51</f>
        <v/>
      </c>
      <c r="CC37" s="1299">
        <f>$BT12*(AS68-CC$50)/CC$51</f>
        <v/>
      </c>
      <c r="CD37" s="1299">
        <f>$BT12*(AT68-CD$50)/CD$51</f>
        <v/>
      </c>
      <c r="CE37" s="1299">
        <f>$BT12*(AU68-CE$50)/CE$51</f>
        <v/>
      </c>
      <c r="CF37" s="1299">
        <f>$BT12*(AV68-CF$50)/CF$51</f>
        <v/>
      </c>
      <c r="CG37" s="1299">
        <f>$BT12*(AW68-CG$50)/CG$51</f>
        <v/>
      </c>
      <c r="CH37" s="1299">
        <f>$BT12*(AX68-CH$50)/CH$51</f>
        <v/>
      </c>
      <c r="CI37" s="1299">
        <f>$BT12*(AY68-CI$50)/CI$51</f>
        <v/>
      </c>
      <c r="CJ37" s="1106" t="n"/>
      <c r="CK37" s="1101" t="n"/>
      <c r="CL37" s="1101" t="n"/>
      <c r="CM37" s="1101" t="n"/>
      <c r="CN37" s="1101" t="n"/>
      <c r="CO37" s="1101" t="n"/>
      <c r="CP37" s="1101" t="n"/>
      <c r="CQ37" s="1101" t="n"/>
      <c r="CR37" s="1101" t="n"/>
      <c r="CS37" s="1101" t="n"/>
      <c r="CT37" s="1101" t="n"/>
      <c r="CU37" s="1101" t="n"/>
      <c r="CV37" s="1101" t="n"/>
      <c r="CW37" s="1101" t="n"/>
      <c r="CX37" s="1101" t="n"/>
      <c r="CY37" s="1101" t="n"/>
      <c r="CZ37" s="1101" t="n"/>
      <c r="DA37" s="1101" t="n"/>
      <c r="DB37" s="1101" t="n"/>
      <c r="DC37" s="1101" t="n"/>
      <c r="DD37" s="1101" t="n"/>
      <c r="DE37" s="1101" t="n"/>
      <c r="DF37" s="1101" t="n"/>
      <c r="DG37" s="1101" t="n"/>
      <c r="DH37" s="1101" t="n"/>
      <c r="DI37" s="1101" t="n"/>
    </row>
    <row r="38" ht="16" customFormat="1" customHeight="1" s="140">
      <c r="A38" s="1047" t="inlineStr">
        <is>
          <t>研发费</t>
        </is>
      </c>
      <c r="C38" s="1061">
        <f>-SUM(F17:F20)</f>
        <v/>
      </c>
      <c r="D38" s="1293" t="n"/>
      <c r="E38" s="1293" t="n"/>
      <c r="F38" s="1291">
        <f>F37+C38</f>
        <v/>
      </c>
      <c r="G38" s="144" t="n"/>
      <c r="H38" s="1310" t="inlineStr">
        <is>
          <t>特殊工资</t>
        </is>
      </c>
      <c r="I38" s="1311">
        <f>-C44</f>
        <v/>
      </c>
      <c r="J38" s="157">
        <f>INT(($N$49*1300-SUMPRODUCT($L$177:$L$180,$H$177:$H$180))/H180)</f>
        <v/>
      </c>
      <c r="K38" s="1044" t="inlineStr">
        <is>
          <t>产品4</t>
        </is>
      </c>
      <c r="L38" s="1265" t="n"/>
      <c r="M38" s="178" t="n"/>
      <c r="N38" s="1060" t="inlineStr">
        <is>
          <t>销售收入实现前现金余额</t>
        </is>
      </c>
      <c r="P38" s="1314">
        <f>F48</f>
        <v/>
      </c>
      <c r="Q38" s="1044" t="inlineStr">
        <is>
          <t>罚分余量</t>
        </is>
      </c>
      <c r="R38" s="1276">
        <f>F64-MAX(E60,第4期!F64)</f>
        <v/>
      </c>
      <c r="S38" s="1282" t="n"/>
      <c r="T38" s="230" t="n"/>
      <c r="U38" s="1047" t="inlineStr">
        <is>
          <t>产品3</t>
        </is>
      </c>
      <c r="V38" s="242">
        <f>INT(B14*(1-$Q$43))</f>
        <v/>
      </c>
      <c r="W38" s="242">
        <f>INT(C14*(1-$Q$43))</f>
        <v/>
      </c>
      <c r="X38" s="242">
        <f>INT(D14*(1-$Q$43))</f>
        <v/>
      </c>
      <c r="Y38" s="286">
        <f>INT(E14*(1-$Q$43))</f>
        <v/>
      </c>
      <c r="Z38" s="1101" t="n"/>
      <c r="AA38" s="144" t="n"/>
      <c r="AB38" s="264" t="inlineStr">
        <is>
          <t>产品4</t>
        </is>
      </c>
      <c r="AC38" s="1247">
        <f>初始化表!$H$22-AC8</f>
        <v/>
      </c>
      <c r="AD38" s="1247">
        <f>初始化表!$H$22-AD8</f>
        <v/>
      </c>
      <c r="AE38" s="1247">
        <f>初始化表!$H$22-AE8</f>
        <v/>
      </c>
      <c r="AF38" s="1247">
        <f>初始化表!$H$22-AF8</f>
        <v/>
      </c>
      <c r="AG38" s="1315">
        <f>初始化表!$H$22-AG8</f>
        <v/>
      </c>
      <c r="AH38" s="144" t="n"/>
      <c r="AI38" s="332" t="n"/>
      <c r="AJ38" s="333" t="n"/>
      <c r="AK38" s="333" t="n"/>
      <c r="AL38" s="333" t="n"/>
      <c r="AM38" s="333" t="n"/>
      <c r="AN38" s="333" t="n"/>
      <c r="AO38" s="333" t="n"/>
      <c r="AP38" s="333" t="n"/>
      <c r="AQ38" s="333" t="n"/>
      <c r="AR38" s="333" t="n"/>
      <c r="AS38" s="333" t="n"/>
      <c r="AT38" s="333" t="n"/>
      <c r="AU38" s="333" t="n"/>
      <c r="AV38" s="333" t="n"/>
      <c r="AW38" s="333" t="n"/>
      <c r="AX38" s="333" t="n"/>
      <c r="AY38" s="360" t="n"/>
      <c r="AZ38" s="144" t="n"/>
      <c r="BA38" s="351">
        <f>BA14</f>
        <v/>
      </c>
      <c r="BB38" s="1061">
        <f>SUM(BB14:BE14)</f>
        <v/>
      </c>
      <c r="BC38" s="1061">
        <f>SUM(BF14:BI14)</f>
        <v/>
      </c>
      <c r="BD38" s="1061">
        <f>SUM(BJ14:BM14)</f>
        <v/>
      </c>
      <c r="BE38" s="1061">
        <f>SUM(BN14:BQ14)</f>
        <v/>
      </c>
      <c r="BF38" s="1242">
        <f>(BB38*初始化表!E$17+BC38*初始化表!F$17+BD38*初始化表!G$17+BE38*初始化表!H$17)/1300</f>
        <v/>
      </c>
      <c r="BG38" s="1292">
        <f>IF(BF38=0,0,AL114/BF38)</f>
        <v/>
      </c>
      <c r="BH38" s="1292">
        <f>IF(BF38=0,0,AJ114/BF38)</f>
        <v/>
      </c>
      <c r="BI38" s="1303">
        <f>$BI$51+MAX(0,第4期!BI38)-BF38</f>
        <v/>
      </c>
      <c r="BJ38" s="1061">
        <f>IF(BA38=0,"",RANK(BG38,$BG$31:$BG$50))</f>
        <v/>
      </c>
      <c r="BK38" s="1061">
        <f>IF(BA38=0,"",RANK(BH38,$BH$31:$BH$50))</f>
        <v/>
      </c>
      <c r="BL38" s="1101" t="n"/>
      <c r="BM38" s="1044" t="inlineStr">
        <is>
          <t>产品2</t>
        </is>
      </c>
      <c r="BN38" s="1061">
        <f>BF28</f>
        <v/>
      </c>
      <c r="BO38" s="1061">
        <f>BG28</f>
        <v/>
      </c>
      <c r="BP38" s="1061">
        <f>BH28</f>
        <v/>
      </c>
      <c r="BQ38" s="1061">
        <f>BI28</f>
        <v/>
      </c>
      <c r="BR38" s="1106" t="n"/>
      <c r="BS38" s="351">
        <f>BS13</f>
        <v/>
      </c>
      <c r="BT38" s="1299">
        <f>$BT13*(AJ69-BT$50)/BT$51</f>
        <v/>
      </c>
      <c r="BU38" s="1299">
        <f>$BT13*(AK69-BU$50)/BU$51</f>
        <v/>
      </c>
      <c r="BV38" s="1299">
        <f>$BT13*(AL69-BV$50)/BV$51</f>
        <v/>
      </c>
      <c r="BW38" s="1299">
        <f>$BT13*(AM69-BW$50)/BW$51</f>
        <v/>
      </c>
      <c r="BX38" s="1299">
        <f>$BT13*(AN69-BX$50)/BX$51</f>
        <v/>
      </c>
      <c r="BY38" s="1299">
        <f>$BT13*(AO69-BY$50)/BY$51</f>
        <v/>
      </c>
      <c r="BZ38" s="1299">
        <f>$BT13*(AP69-BZ$50)/BZ$51</f>
        <v/>
      </c>
      <c r="CA38" s="1299">
        <f>$BT13*(AQ69-CA$50)/CA$51</f>
        <v/>
      </c>
      <c r="CB38" s="1299">
        <f>$BT13*(AR69-CB$50)/CB$51</f>
        <v/>
      </c>
      <c r="CC38" s="1299">
        <f>$BT13*(AS69-CC$50)/CC$51</f>
        <v/>
      </c>
      <c r="CD38" s="1299">
        <f>$BT13*(AT69-CD$50)/CD$51</f>
        <v/>
      </c>
      <c r="CE38" s="1299">
        <f>$BT13*(AU69-CE$50)/CE$51</f>
        <v/>
      </c>
      <c r="CF38" s="1299">
        <f>$BT13*(AV69-CF$50)/CF$51</f>
        <v/>
      </c>
      <c r="CG38" s="1299">
        <f>$BT13*(AW69-CG$50)/CG$51</f>
        <v/>
      </c>
      <c r="CH38" s="1299">
        <f>$BT13*(AX69-CH$50)/CH$51</f>
        <v/>
      </c>
      <c r="CI38" s="1299">
        <f>$BT13*(AY69-CI$50)/CI$51</f>
        <v/>
      </c>
      <c r="CJ38" s="1106" t="n"/>
      <c r="CK38" s="1101" t="n"/>
      <c r="CL38" s="1101" t="n"/>
      <c r="CM38" s="1101" t="n"/>
      <c r="CN38" s="1101" t="n"/>
      <c r="CO38" s="1101" t="n"/>
      <c r="CP38" s="1101" t="n"/>
      <c r="CQ38" s="1101" t="n"/>
      <c r="CR38" s="1101" t="n"/>
      <c r="CS38" s="1101" t="n"/>
      <c r="CT38" s="1101" t="n"/>
      <c r="CU38" s="1101" t="n"/>
      <c r="CV38" s="1101" t="n"/>
      <c r="CW38" s="1101" t="n"/>
      <c r="CX38" s="1101" t="n"/>
      <c r="CY38" s="1101" t="n"/>
      <c r="CZ38" s="1101" t="n"/>
      <c r="DA38" s="1101" t="n"/>
      <c r="DB38" s="1101" t="n"/>
      <c r="DC38" s="1101" t="n"/>
      <c r="DD38" s="1101" t="n"/>
      <c r="DE38" s="1101" t="n"/>
      <c r="DF38" s="1101" t="n"/>
      <c r="DG38" s="1101" t="n"/>
      <c r="DH38" s="1101" t="n"/>
      <c r="DI38" s="1101" t="n"/>
    </row>
    <row r="39" ht="16" customFormat="1" customHeight="1" s="140">
      <c r="A39" s="1047" t="inlineStr">
        <is>
          <t>研发费分摊</t>
        </is>
      </c>
      <c r="C39" s="1061">
        <f>(C38+第4期!C38)/2</f>
        <v/>
      </c>
      <c r="D39" s="1293" t="n"/>
      <c r="E39" s="1293">
        <f>E36-C39</f>
        <v/>
      </c>
      <c r="F39" s="1291" t="n"/>
      <c r="G39" s="144" t="n"/>
      <c r="H39" s="1316" t="inlineStr">
        <is>
          <t>生产成本</t>
        </is>
      </c>
      <c r="I39" s="1317">
        <f>SUM(I34:I38)</f>
        <v/>
      </c>
      <c r="J39" s="1318" t="n"/>
      <c r="K39" s="1211" t="n"/>
      <c r="L39" s="1183" t="n"/>
      <c r="M39" s="178" t="n"/>
      <c r="N39" s="1319" t="inlineStr">
        <is>
          <t>工资系数决策</t>
        </is>
      </c>
      <c r="R39" s="1239" t="n"/>
      <c r="S39" s="1101" t="n"/>
      <c r="T39" s="230" t="n"/>
      <c r="U39" s="1073" t="inlineStr">
        <is>
          <t>产品4</t>
        </is>
      </c>
      <c r="V39" s="244">
        <f>INT(B15*(1-$R$43))</f>
        <v/>
      </c>
      <c r="W39" s="244">
        <f>INT(C15*(1-$R$43))</f>
        <v/>
      </c>
      <c r="X39" s="244">
        <f>INT(D15*(1-$R$43))</f>
        <v/>
      </c>
      <c r="Y39" s="287">
        <f>INT(E15*(1-$R$43))</f>
        <v/>
      </c>
      <c r="Z39" s="1101" t="n"/>
      <c r="AA39" s="144" t="n"/>
      <c r="AB39" s="1101" t="n"/>
      <c r="AC39" s="1101" t="n"/>
      <c r="AD39" s="1101" t="n"/>
      <c r="AE39" s="1101" t="n"/>
      <c r="AF39" s="1101" t="n"/>
      <c r="AG39" s="1101" t="n"/>
      <c r="AH39" s="144" t="n"/>
      <c r="AI39" s="332" t="n"/>
      <c r="AJ39" s="333" t="n"/>
      <c r="AK39" s="333" t="n"/>
      <c r="AL39" s="333" t="n"/>
      <c r="AM39" s="333" t="n"/>
      <c r="AN39" s="333" t="n"/>
      <c r="AO39" s="333" t="n"/>
      <c r="AP39" s="333" t="n"/>
      <c r="AQ39" s="333" t="n"/>
      <c r="AR39" s="333" t="n"/>
      <c r="AS39" s="333" t="n"/>
      <c r="AT39" s="333" t="n"/>
      <c r="AU39" s="333" t="n"/>
      <c r="AV39" s="333" t="n"/>
      <c r="AW39" s="333" t="n"/>
      <c r="AX39" s="333" t="n"/>
      <c r="AY39" s="360" t="n"/>
      <c r="AZ39" s="144" t="n"/>
      <c r="BA39" s="351">
        <f>BA15</f>
        <v/>
      </c>
      <c r="BB39" s="1061">
        <f>SUM(BB15:BE15)</f>
        <v/>
      </c>
      <c r="BC39" s="1061">
        <f>SUM(BF15:BI15)</f>
        <v/>
      </c>
      <c r="BD39" s="1061">
        <f>SUM(BJ15:BM15)</f>
        <v/>
      </c>
      <c r="BE39" s="1061">
        <f>SUM(BN15:BQ15)</f>
        <v/>
      </c>
      <c r="BF39" s="1242">
        <f>(BB39*初始化表!E$17+BC39*初始化表!F$17+BD39*初始化表!G$17+BE39*初始化表!H$17)/1300</f>
        <v/>
      </c>
      <c r="BG39" s="1292">
        <f>IF(BF39=0,0,AL115/BF39)</f>
        <v/>
      </c>
      <c r="BH39" s="1292">
        <f>IF(BF39=0,0,AJ115/BF39)</f>
        <v/>
      </c>
      <c r="BI39" s="1303">
        <f>$BI$51+MAX(0,第4期!BI39)-BF39</f>
        <v/>
      </c>
      <c r="BJ39" s="1061">
        <f>IF(BA39=0,"",RANK(BG39,$BG$31:$BG$50))</f>
        <v/>
      </c>
      <c r="BK39" s="1061">
        <f>IF(BA39=0,"",RANK(BH39,$BH$31:$BH$50))</f>
        <v/>
      </c>
      <c r="BL39" s="1101" t="n"/>
      <c r="BM39" s="1044" t="inlineStr">
        <is>
          <t>产品3</t>
        </is>
      </c>
      <c r="BN39" s="1061">
        <f>BJ28</f>
        <v/>
      </c>
      <c r="BO39" s="1061">
        <f>BK28</f>
        <v/>
      </c>
      <c r="BP39" s="1061">
        <f>BL28</f>
        <v/>
      </c>
      <c r="BQ39" s="1061">
        <f>BM28</f>
        <v/>
      </c>
      <c r="BR39" s="1106" t="n"/>
      <c r="BS39" s="351">
        <f>BS14</f>
        <v/>
      </c>
      <c r="BT39" s="1299">
        <f>$BT14*(AJ70-BT$50)/BT$51</f>
        <v/>
      </c>
      <c r="BU39" s="1299">
        <f>$BT14*(AK70-BU$50)/BU$51</f>
        <v/>
      </c>
      <c r="BV39" s="1299">
        <f>$BT14*(AL70-BV$50)/BV$51</f>
        <v/>
      </c>
      <c r="BW39" s="1299">
        <f>$BT14*(AM70-BW$50)/BW$51</f>
        <v/>
      </c>
      <c r="BX39" s="1299">
        <f>$BT14*(AN70-BX$50)/BX$51</f>
        <v/>
      </c>
      <c r="BY39" s="1299">
        <f>$BT14*(AO70-BY$50)/BY$51</f>
        <v/>
      </c>
      <c r="BZ39" s="1299">
        <f>$BT14*(AP70-BZ$50)/BZ$51</f>
        <v/>
      </c>
      <c r="CA39" s="1299">
        <f>$BT14*(AQ70-CA$50)/CA$51</f>
        <v/>
      </c>
      <c r="CB39" s="1299">
        <f>$BT14*(AR70-CB$50)/CB$51</f>
        <v/>
      </c>
      <c r="CC39" s="1299">
        <f>$BT14*(AS70-CC$50)/CC$51</f>
        <v/>
      </c>
      <c r="CD39" s="1299">
        <f>$BT14*(AT70-CD$50)/CD$51</f>
        <v/>
      </c>
      <c r="CE39" s="1299">
        <f>$BT14*(AU70-CE$50)/CE$51</f>
        <v/>
      </c>
      <c r="CF39" s="1299">
        <f>$BT14*(AV70-CF$50)/CF$51</f>
        <v/>
      </c>
      <c r="CG39" s="1299">
        <f>$BT14*(AW70-CG$50)/CG$51</f>
        <v/>
      </c>
      <c r="CH39" s="1299">
        <f>$BT14*(AX70-CH$50)/CH$51</f>
        <v/>
      </c>
      <c r="CI39" s="1299">
        <f>$BT14*(AY70-CI$50)/CI$51</f>
        <v/>
      </c>
      <c r="CJ39" s="1106" t="n"/>
      <c r="CK39" s="1101" t="n"/>
      <c r="CL39" s="1101" t="n"/>
      <c r="CM39" s="1101" t="n"/>
      <c r="CN39" s="1101" t="n"/>
      <c r="CO39" s="1101" t="n"/>
      <c r="CP39" s="1101" t="n"/>
      <c r="CQ39" s="1101" t="n"/>
      <c r="CR39" s="1101" t="n"/>
      <c r="CS39" s="1101" t="n"/>
      <c r="CT39" s="1101" t="n"/>
      <c r="CU39" s="1101" t="n"/>
      <c r="CV39" s="1101" t="n"/>
      <c r="CW39" s="1101" t="n"/>
      <c r="CX39" s="1101" t="n"/>
      <c r="CY39" s="1101" t="n"/>
      <c r="CZ39" s="1101" t="n"/>
      <c r="DA39" s="1101" t="n"/>
      <c r="DB39" s="1101" t="n"/>
      <c r="DC39" s="1101" t="n"/>
      <c r="DD39" s="1101" t="n"/>
      <c r="DE39" s="1101" t="n"/>
      <c r="DF39" s="1101" t="n"/>
      <c r="DG39" s="1101" t="n"/>
      <c r="DH39" s="1101" t="n"/>
      <c r="DI39" s="1101" t="n"/>
    </row>
    <row r="40" ht="16" customFormat="1" customHeight="1" s="140">
      <c r="A40" s="1047" t="inlineStr">
        <is>
          <t>购原材料</t>
        </is>
      </c>
      <c r="C40" s="1061">
        <f>-E22</f>
        <v/>
      </c>
      <c r="D40" s="1293" t="n"/>
      <c r="E40" s="1293" t="n"/>
      <c r="F40" s="1291">
        <f>F38+C40</f>
        <v/>
      </c>
      <c r="G40" s="144" t="n"/>
      <c r="H40" s="1101" t="n"/>
      <c r="I40" s="1101" t="n"/>
      <c r="J40" s="1101" t="n"/>
      <c r="K40" s="1101" t="n"/>
      <c r="L40" s="1101" t="n"/>
      <c r="M40" s="178" t="n"/>
      <c r="N40" s="1047" t="inlineStr">
        <is>
          <t>上期产品状况</t>
        </is>
      </c>
      <c r="O40" s="1044" t="inlineStr">
        <is>
          <t>产品1</t>
        </is>
      </c>
      <c r="P40" s="1044" t="inlineStr">
        <is>
          <t>产品2</t>
        </is>
      </c>
      <c r="Q40" s="1044" t="inlineStr">
        <is>
          <t>产品3</t>
        </is>
      </c>
      <c r="R40" s="1091" t="inlineStr">
        <is>
          <t>产品4</t>
        </is>
      </c>
      <c r="S40" s="1100" t="n"/>
      <c r="T40" s="230" t="n"/>
      <c r="U40" s="1101" t="n"/>
      <c r="V40" s="1101" t="n"/>
      <c r="W40" s="1101" t="n"/>
      <c r="X40" s="1101" t="n"/>
      <c r="Y40" s="1101" t="n"/>
      <c r="Z40" s="1101" t="n"/>
      <c r="AA40" s="144" t="n"/>
      <c r="AB40" s="1065" t="inlineStr">
        <is>
          <t>预计单机利润</t>
        </is>
      </c>
      <c r="AC40" s="1210" t="n"/>
      <c r="AD40" s="1320">
        <f>F77/AD41</f>
        <v/>
      </c>
      <c r="AE40" s="1234" t="n"/>
      <c r="AF40" s="1101" t="n"/>
      <c r="AG40" s="1101" t="n"/>
      <c r="AH40" s="144" t="n"/>
      <c r="AI40" s="332" t="n"/>
      <c r="AJ40" s="333" t="n"/>
      <c r="AK40" s="333" t="n"/>
      <c r="AL40" s="333" t="n"/>
      <c r="AM40" s="333" t="n"/>
      <c r="AN40" s="333" t="n"/>
      <c r="AO40" s="333" t="n"/>
      <c r="AP40" s="333" t="n"/>
      <c r="AQ40" s="333" t="n"/>
      <c r="AR40" s="333" t="n"/>
      <c r="AS40" s="333" t="n"/>
      <c r="AT40" s="333" t="n"/>
      <c r="AU40" s="333" t="n"/>
      <c r="AV40" s="333" t="n"/>
      <c r="AW40" s="333" t="n"/>
      <c r="AX40" s="333" t="n"/>
      <c r="AY40" s="360" t="n"/>
      <c r="AZ40" s="144" t="n"/>
      <c r="BA40" s="351">
        <f>BA16</f>
        <v/>
      </c>
      <c r="BB40" s="1061">
        <f>SUM(BB16:BE16)</f>
        <v/>
      </c>
      <c r="BC40" s="1061">
        <f>SUM(BF16:BI16)</f>
        <v/>
      </c>
      <c r="BD40" s="1061">
        <f>SUM(BJ16:BM16)</f>
        <v/>
      </c>
      <c r="BE40" s="1061">
        <f>SUM(BN16:BQ16)</f>
        <v/>
      </c>
      <c r="BF40" s="1242">
        <f>(BB40*初始化表!E$17+BC40*初始化表!F$17+BD40*初始化表!G$17+BE40*初始化表!H$17)/1300</f>
        <v/>
      </c>
      <c r="BG40" s="1292">
        <f>IF(BF40=0,0,AL116/BF40)</f>
        <v/>
      </c>
      <c r="BH40" s="1292">
        <f>IF(BF40=0,0,AJ116/BF40)</f>
        <v/>
      </c>
      <c r="BI40" s="1303">
        <f>$BI$51+MAX(0,第4期!BI40)-BF40</f>
        <v/>
      </c>
      <c r="BJ40" s="1061">
        <f>IF(BA40=0,"",RANK(BG40,$BG$31:$BG$50))</f>
        <v/>
      </c>
      <c r="BK40" s="1061">
        <f>IF(BA40=0,"",RANK(BH40,$BH$31:$BH$50))</f>
        <v/>
      </c>
      <c r="BL40" s="1101" t="n"/>
      <c r="BM40" s="1044" t="inlineStr">
        <is>
          <t>产品4</t>
        </is>
      </c>
      <c r="BN40" s="1061">
        <f>BN28</f>
        <v/>
      </c>
      <c r="BO40" s="1061">
        <f>BO28</f>
        <v/>
      </c>
      <c r="BP40" s="1061">
        <f>BP28</f>
        <v/>
      </c>
      <c r="BQ40" s="1061">
        <f>BQ28</f>
        <v/>
      </c>
      <c r="BR40" s="1106" t="n"/>
      <c r="BS40" s="351">
        <f>BS15</f>
        <v/>
      </c>
      <c r="BT40" s="1299">
        <f>$BT15*(AJ71-BT$50)/BT$51</f>
        <v/>
      </c>
      <c r="BU40" s="1299">
        <f>$BT15*(AK71-BU$50)/BU$51</f>
        <v/>
      </c>
      <c r="BV40" s="1299">
        <f>$BT15*(AL71-BV$50)/BV$51</f>
        <v/>
      </c>
      <c r="BW40" s="1299">
        <f>$BT15*(AM71-BW$50)/BW$51</f>
        <v/>
      </c>
      <c r="BX40" s="1299">
        <f>$BT15*(AN71-BX$50)/BX$51</f>
        <v/>
      </c>
      <c r="BY40" s="1299">
        <f>$BT15*(AO71-BY$50)/BY$51</f>
        <v/>
      </c>
      <c r="BZ40" s="1299">
        <f>$BT15*(AP71-BZ$50)/BZ$51</f>
        <v/>
      </c>
      <c r="CA40" s="1299">
        <f>$BT15*(AQ71-CA$50)/CA$51</f>
        <v/>
      </c>
      <c r="CB40" s="1299">
        <f>$BT15*(AR71-CB$50)/CB$51</f>
        <v/>
      </c>
      <c r="CC40" s="1299">
        <f>$BT15*(AS71-CC$50)/CC$51</f>
        <v/>
      </c>
      <c r="CD40" s="1299">
        <f>$BT15*(AT71-CD$50)/CD$51</f>
        <v/>
      </c>
      <c r="CE40" s="1299">
        <f>$BT15*(AU71-CE$50)/CE$51</f>
        <v/>
      </c>
      <c r="CF40" s="1299">
        <f>$BT15*(AV71-CF$50)/CF$51</f>
        <v/>
      </c>
      <c r="CG40" s="1299">
        <f>$BT15*(AW71-CG$50)/CG$51</f>
        <v/>
      </c>
      <c r="CH40" s="1299">
        <f>$BT15*(AX71-CH$50)/CH$51</f>
        <v/>
      </c>
      <c r="CI40" s="1299">
        <f>$BT15*(AY71-CI$50)/CI$51</f>
        <v/>
      </c>
      <c r="CJ40" s="1106" t="n"/>
      <c r="CK40" s="1101" t="n"/>
      <c r="CL40" s="1101" t="n"/>
      <c r="CM40" s="1101" t="n"/>
      <c r="CN40" s="1101" t="n"/>
      <c r="CO40" s="1101" t="n"/>
      <c r="CP40" s="1101" t="n"/>
      <c r="CQ40" s="1101" t="n"/>
      <c r="CR40" s="1101" t="n"/>
      <c r="CS40" s="1101" t="n"/>
      <c r="CT40" s="1101" t="n"/>
      <c r="CU40" s="1101" t="n"/>
      <c r="CV40" s="1101" t="n"/>
      <c r="CW40" s="1101" t="n"/>
      <c r="CX40" s="1101" t="n"/>
      <c r="CY40" s="1101" t="n"/>
      <c r="CZ40" s="1101" t="n"/>
      <c r="DA40" s="1101" t="n"/>
      <c r="DB40" s="1101" t="n"/>
      <c r="DC40" s="1101" t="n"/>
      <c r="DD40" s="1101" t="n"/>
      <c r="DE40" s="1101" t="n"/>
      <c r="DF40" s="1101" t="n"/>
      <c r="DG40" s="1101" t="n"/>
      <c r="DH40" s="1101" t="n"/>
      <c r="DI40" s="1101" t="n"/>
    </row>
    <row r="41" ht="16" customFormat="1" customHeight="1" s="140">
      <c r="A41" s="1047" t="inlineStr">
        <is>
          <t>购原材料折扣</t>
        </is>
      </c>
      <c r="C41" s="1061">
        <f>IF(E22&gt;=初始化表!K30,E22*(1-初始化表!L30),IF(E22&gt;=初始化表!K31,E22*(1-初始化表!L31),IF(E22&gt;=初始化表!K32,E22*(1-初始化表!L32),0)))</f>
        <v/>
      </c>
      <c r="D41" s="1293">
        <f>C41</f>
        <v/>
      </c>
      <c r="E41" s="1293" t="n"/>
      <c r="F41" s="1291">
        <f>F40+C41</f>
        <v/>
      </c>
      <c r="G41" s="144" t="n"/>
      <c r="H41" s="1233" t="inlineStr">
        <is>
          <t>原材料决策</t>
        </is>
      </c>
      <c r="I41" s="1210" t="n"/>
      <c r="J41" s="1210" t="n"/>
      <c r="K41" s="1210" t="n"/>
      <c r="L41" s="1234" t="n"/>
      <c r="M41" s="178" t="n"/>
      <c r="N41" s="1047" t="inlineStr">
        <is>
          <t>正品率</t>
        </is>
      </c>
      <c r="O41" s="1321">
        <f>第4期!AN26</f>
        <v/>
      </c>
      <c r="P41" s="1321">
        <f>第4期!AN27</f>
        <v/>
      </c>
      <c r="Q41" s="1321">
        <f>第4期!AN28</f>
        <v/>
      </c>
      <c r="R41" s="1322">
        <f>第4期!AN29</f>
        <v/>
      </c>
      <c r="S41" s="1323" t="n"/>
      <c r="T41" s="230" t="n"/>
      <c r="U41" s="1041" t="inlineStr">
        <is>
          <t>本期待销</t>
        </is>
      </c>
      <c r="V41" s="1053" t="inlineStr">
        <is>
          <t>市场1</t>
        </is>
      </c>
      <c r="W41" s="1053" t="inlineStr">
        <is>
          <t>市场2</t>
        </is>
      </c>
      <c r="X41" s="1053" t="inlineStr">
        <is>
          <t>市场3</t>
        </is>
      </c>
      <c r="Y41" s="1053" t="inlineStr">
        <is>
          <t>市场4</t>
        </is>
      </c>
      <c r="Z41" s="1090" t="inlineStr">
        <is>
          <t>总量</t>
        </is>
      </c>
      <c r="AA41" s="144" t="n"/>
      <c r="AB41" s="1069" t="inlineStr">
        <is>
          <t>预计销售机时</t>
        </is>
      </c>
      <c r="AD41" s="1324">
        <f>((SUM(V42:Y42,V11:Y11))*初始化表!E17+(SUM(V43:Y43,V12:Y12))*初始化表!F17+(SUM(V44:Y44,V13:Y13))*初始化表!G17+(SUM(V45:Y45,V14:Y14))*初始化表!H17)/1300</f>
        <v/>
      </c>
      <c r="AE41" s="1239" t="n"/>
      <c r="AF41" s="1101" t="n"/>
      <c r="AG41" s="1101" t="n"/>
      <c r="AH41" s="144" t="n"/>
      <c r="AI41" s="332" t="n"/>
      <c r="AJ41" s="333" t="n"/>
      <c r="AK41" s="333" t="n"/>
      <c r="AL41" s="333" t="n"/>
      <c r="AM41" s="333" t="n"/>
      <c r="AN41" s="333" t="n"/>
      <c r="AO41" s="333" t="n"/>
      <c r="AP41" s="333" t="n"/>
      <c r="AQ41" s="333" t="n"/>
      <c r="AR41" s="333" t="n"/>
      <c r="AS41" s="333" t="n"/>
      <c r="AT41" s="333" t="n"/>
      <c r="AU41" s="333" t="n"/>
      <c r="AV41" s="333" t="n"/>
      <c r="AW41" s="333" t="n"/>
      <c r="AX41" s="333" t="n"/>
      <c r="AY41" s="360" t="n"/>
      <c r="AZ41" s="144" t="n"/>
      <c r="BA41" s="351">
        <f>BA17</f>
        <v/>
      </c>
      <c r="BB41" s="1061">
        <f>SUM(BB17:BE17)</f>
        <v/>
      </c>
      <c r="BC41" s="1061">
        <f>SUM(BF17:BI17)</f>
        <v/>
      </c>
      <c r="BD41" s="1061">
        <f>SUM(BJ17:BM17)</f>
        <v/>
      </c>
      <c r="BE41" s="1061">
        <f>SUM(BN17:BQ17)</f>
        <v/>
      </c>
      <c r="BF41" s="1242">
        <f>(BB41*初始化表!E$17+BC41*初始化表!F$17+BD41*初始化表!G$17+BE41*初始化表!H$17)/1300</f>
        <v/>
      </c>
      <c r="BG41" s="1292">
        <f>IF(BF41=0,0,AL117/BF41)</f>
        <v/>
      </c>
      <c r="BH41" s="1292">
        <f>IF(BF41=0,0,AJ117/BF41)</f>
        <v/>
      </c>
      <c r="BI41" s="1303">
        <f>$BI$51+MAX(0,第4期!BI41)-BF41</f>
        <v/>
      </c>
      <c r="BJ41" s="1061">
        <f>IF(BA41=0,"",RANK(BG41,$BG$31:$BG$50))</f>
        <v/>
      </c>
      <c r="BK41" s="1061">
        <f>IF(BA41=0,"",RANK(BH41,$BH$31:$BH$50))</f>
        <v/>
      </c>
      <c r="BL41" s="1101" t="n"/>
      <c r="BM41" s="1045" t="n"/>
      <c r="BN41" s="1044" t="inlineStr">
        <is>
          <t>市场1</t>
        </is>
      </c>
      <c r="BO41" s="1044" t="inlineStr">
        <is>
          <t>市场2</t>
        </is>
      </c>
      <c r="BP41" s="1044" t="inlineStr">
        <is>
          <t>市场3</t>
        </is>
      </c>
      <c r="BQ41" s="1044" t="inlineStr">
        <is>
          <t>市场4</t>
        </is>
      </c>
      <c r="BR41" s="1106" t="n"/>
      <c r="BS41" s="351">
        <f>BS16</f>
        <v/>
      </c>
      <c r="BT41" s="1299">
        <f>$BT16*(AJ72-BT$50)/BT$51</f>
        <v/>
      </c>
      <c r="BU41" s="1299">
        <f>$BT16*(AK72-BU$50)/BU$51</f>
        <v/>
      </c>
      <c r="BV41" s="1299">
        <f>$BT16*(AL72-BV$50)/BV$51</f>
        <v/>
      </c>
      <c r="BW41" s="1299">
        <f>$BT16*(AM72-BW$50)/BW$51</f>
        <v/>
      </c>
      <c r="BX41" s="1299">
        <f>$BT16*(AN72-BX$50)/BX$51</f>
        <v/>
      </c>
      <c r="BY41" s="1299">
        <f>$BT16*(AO72-BY$50)/BY$51</f>
        <v/>
      </c>
      <c r="BZ41" s="1299">
        <f>$BT16*(AP72-BZ$50)/BZ$51</f>
        <v/>
      </c>
      <c r="CA41" s="1299">
        <f>$BT16*(AQ72-CA$50)/CA$51</f>
        <v/>
      </c>
      <c r="CB41" s="1299">
        <f>$BT16*(AR72-CB$50)/CB$51</f>
        <v/>
      </c>
      <c r="CC41" s="1299">
        <f>$BT16*(AS72-CC$50)/CC$51</f>
        <v/>
      </c>
      <c r="CD41" s="1299">
        <f>$BT16*(AT72-CD$50)/CD$51</f>
        <v/>
      </c>
      <c r="CE41" s="1299">
        <f>$BT16*(AU72-CE$50)/CE$51</f>
        <v/>
      </c>
      <c r="CF41" s="1299">
        <f>$BT16*(AV72-CF$50)/CF$51</f>
        <v/>
      </c>
      <c r="CG41" s="1299">
        <f>$BT16*(AW72-CG$50)/CG$51</f>
        <v/>
      </c>
      <c r="CH41" s="1299">
        <f>$BT16*(AX72-CH$50)/CH$51</f>
        <v/>
      </c>
      <c r="CI41" s="1299">
        <f>$BT16*(AY72-CI$50)/CI$51</f>
        <v/>
      </c>
      <c r="CJ41" s="1106" t="n"/>
      <c r="CK41" s="1101" t="n"/>
      <c r="CL41" s="1101" t="n"/>
      <c r="CM41" s="1101" t="n"/>
      <c r="CN41" s="1101" t="n"/>
      <c r="CO41" s="1101" t="n"/>
      <c r="CP41" s="1101" t="n"/>
      <c r="CQ41" s="1101" t="n"/>
      <c r="CR41" s="1101" t="n"/>
      <c r="CS41" s="1101" t="n"/>
      <c r="CT41" s="1101" t="n"/>
      <c r="CU41" s="1101" t="n"/>
      <c r="CV41" s="1101" t="n"/>
      <c r="CW41" s="1101" t="n"/>
      <c r="CX41" s="1101" t="n"/>
      <c r="CY41" s="1101" t="n"/>
      <c r="CZ41" s="1101" t="n"/>
      <c r="DA41" s="1101" t="n"/>
      <c r="DB41" s="1101" t="n"/>
      <c r="DC41" s="1101" t="n"/>
      <c r="DD41" s="1101" t="n"/>
      <c r="DE41" s="1101" t="n"/>
      <c r="DF41" s="1101" t="n"/>
      <c r="DG41" s="1101" t="n"/>
      <c r="DH41" s="1101" t="n"/>
      <c r="DI41" s="1101" t="n"/>
    </row>
    <row r="42" ht="16" customFormat="1" customHeight="1" s="140">
      <c r="A42" s="1047" t="inlineStr">
        <is>
          <t>购材料运费</t>
        </is>
      </c>
      <c r="C42" s="1061">
        <f>IF(E22&gt;0,-初始化表!B9-初始化表!B10*E22,0)</f>
        <v/>
      </c>
      <c r="D42" s="1293" t="n"/>
      <c r="E42" s="1293">
        <f>E39-C42</f>
        <v/>
      </c>
      <c r="F42" s="1291">
        <f>F41+C42</f>
        <v/>
      </c>
      <c r="G42" s="144" t="n"/>
      <c r="H42" s="1047" t="inlineStr">
        <is>
          <t>期初原材料</t>
        </is>
      </c>
      <c r="I42" s="1044" t="inlineStr">
        <is>
          <t>必要购入</t>
        </is>
      </c>
      <c r="J42" s="1044" t="inlineStr">
        <is>
          <t>推荐购入</t>
        </is>
      </c>
      <c r="K42" s="1044" t="inlineStr">
        <is>
          <t>当期购入</t>
        </is>
      </c>
      <c r="L42" s="1091" t="inlineStr">
        <is>
          <t>期末原材料</t>
        </is>
      </c>
      <c r="M42" s="178" t="n"/>
      <c r="N42" s="1047" t="inlineStr">
        <is>
          <t>正品要求</t>
        </is>
      </c>
      <c r="O42" s="1321">
        <f>1-0.5/MAX(B12:E12)</f>
        <v/>
      </c>
      <c r="P42" s="1321">
        <f>1-0.5/MAX(B13:E13)</f>
        <v/>
      </c>
      <c r="Q42" s="1321">
        <f>1-0.5/MAX(B14:E14)</f>
        <v/>
      </c>
      <c r="R42" s="1322">
        <f>1-0.5/MAX(B15:E15)</f>
        <v/>
      </c>
      <c r="S42" s="1323" t="n"/>
      <c r="T42" s="230" t="n"/>
      <c r="U42" s="1047" t="inlineStr">
        <is>
          <t>产品1</t>
        </is>
      </c>
      <c r="V42" s="1061">
        <f>MAX(B12+V5-V11-V36,0)</f>
        <v/>
      </c>
      <c r="W42" s="1061">
        <f>MAX(C12+W5-W11-W36,0)</f>
        <v/>
      </c>
      <c r="X42" s="1061">
        <f>MAX(D12+X5-X11-X36,0)</f>
        <v/>
      </c>
      <c r="Y42" s="1061">
        <f>MAX(E12+Y5-Y11-Y36,0)</f>
        <v/>
      </c>
      <c r="Z42" s="271">
        <f>SUM(V42:Y42)</f>
        <v/>
      </c>
      <c r="AA42" s="144" t="n"/>
      <c r="AB42" s="1073" t="inlineStr">
        <is>
          <t>预计单机销售</t>
        </is>
      </c>
      <c r="AC42" s="1211" t="n"/>
      <c r="AD42" s="1325">
        <f>C49/AD41</f>
        <v/>
      </c>
      <c r="AE42" s="1183" t="n"/>
      <c r="AF42" s="1101" t="n"/>
      <c r="AG42" s="1101" t="n"/>
      <c r="AH42" s="144" t="n"/>
      <c r="AI42" s="332" t="n"/>
      <c r="AJ42" s="333" t="n"/>
      <c r="AK42" s="333" t="n"/>
      <c r="AL42" s="333" t="n"/>
      <c r="AM42" s="333" t="n"/>
      <c r="AN42" s="333" t="n"/>
      <c r="AO42" s="333" t="n"/>
      <c r="AP42" s="333" t="n"/>
      <c r="AQ42" s="333" t="n"/>
      <c r="AR42" s="333" t="n"/>
      <c r="AS42" s="333" t="n"/>
      <c r="AT42" s="333" t="n"/>
      <c r="AU42" s="333" t="n"/>
      <c r="AV42" s="333" t="n"/>
      <c r="AW42" s="333" t="n"/>
      <c r="AX42" s="333" t="n"/>
      <c r="AY42" s="360" t="n"/>
      <c r="AZ42" s="144" t="n"/>
      <c r="BA42" s="351">
        <f>BA18</f>
        <v/>
      </c>
      <c r="BB42" s="1061">
        <f>SUM(BB18:BE18)</f>
        <v/>
      </c>
      <c r="BC42" s="1061">
        <f>SUM(BF18:BI18)</f>
        <v/>
      </c>
      <c r="BD42" s="1061">
        <f>SUM(BJ18:BM18)</f>
        <v/>
      </c>
      <c r="BE42" s="1061">
        <f>SUM(BN18:BQ18)</f>
        <v/>
      </c>
      <c r="BF42" s="1242">
        <f>(BB42*初始化表!E$17+BC42*初始化表!F$17+BD42*初始化表!G$17+BE42*初始化表!H$17)/1300</f>
        <v/>
      </c>
      <c r="BG42" s="1292">
        <f>IF(BF42=0,0,AL118/BF42)</f>
        <v/>
      </c>
      <c r="BH42" s="1292">
        <f>IF(BF42=0,0,AJ118/BF42)</f>
        <v/>
      </c>
      <c r="BI42" s="1303">
        <f>$BI$51+MAX(0,第4期!BI42)-BF42</f>
        <v/>
      </c>
      <c r="BJ42" s="1061">
        <f>IF(BA42=0,"",RANK(BG42,$BG$31:$BG$50))</f>
        <v/>
      </c>
      <c r="BK42" s="1061">
        <f>IF(BA42=0,"",RANK(BH42,$BH$31:$BH$50))</f>
        <v/>
      </c>
      <c r="BL42" s="1101" t="n"/>
      <c r="BM42" s="1044" t="inlineStr">
        <is>
          <t>产品1</t>
        </is>
      </c>
      <c r="BN42" s="1061">
        <f>INT(1/BN32*BN37)</f>
        <v/>
      </c>
      <c r="BO42" s="1061">
        <f>INT(1/BO32*BO37)</f>
        <v/>
      </c>
      <c r="BP42" s="1061">
        <f>INT(1/BP32*BP37)</f>
        <v/>
      </c>
      <c r="BQ42" s="1061">
        <f>INT(1/BQ32*BQ37)</f>
        <v/>
      </c>
      <c r="BR42" s="1106" t="n"/>
      <c r="BS42" s="351">
        <f>BS17</f>
        <v/>
      </c>
      <c r="BT42" s="1299">
        <f>$BT17*(AJ73-BT$50)/BT$51</f>
        <v/>
      </c>
      <c r="BU42" s="1299">
        <f>$BT17*(AK73-BU$50)/BU$51</f>
        <v/>
      </c>
      <c r="BV42" s="1299">
        <f>$BT17*(AL73-BV$50)/BV$51</f>
        <v/>
      </c>
      <c r="BW42" s="1299">
        <f>$BT17*(AM73-BW$50)/BW$51</f>
        <v/>
      </c>
      <c r="BX42" s="1299">
        <f>$BT17*(AN73-BX$50)/BX$51</f>
        <v/>
      </c>
      <c r="BY42" s="1299">
        <f>$BT17*(AO73-BY$50)/BY$51</f>
        <v/>
      </c>
      <c r="BZ42" s="1299">
        <f>$BT17*(AP73-BZ$50)/BZ$51</f>
        <v/>
      </c>
      <c r="CA42" s="1299">
        <f>$BT17*(AQ73-CA$50)/CA$51</f>
        <v/>
      </c>
      <c r="CB42" s="1299">
        <f>$BT17*(AR73-CB$50)/CB$51</f>
        <v/>
      </c>
      <c r="CC42" s="1299">
        <f>$BT17*(AS73-CC$50)/CC$51</f>
        <v/>
      </c>
      <c r="CD42" s="1299">
        <f>$BT17*(AT73-CD$50)/CD$51</f>
        <v/>
      </c>
      <c r="CE42" s="1299">
        <f>$BT17*(AU73-CE$50)/CE$51</f>
        <v/>
      </c>
      <c r="CF42" s="1299">
        <f>$BT17*(AV73-CF$50)/CF$51</f>
        <v/>
      </c>
      <c r="CG42" s="1299">
        <f>$BT17*(AW73-CG$50)/CG$51</f>
        <v/>
      </c>
      <c r="CH42" s="1299">
        <f>$BT17*(AX73-CH$50)/CH$51</f>
        <v/>
      </c>
      <c r="CI42" s="1299">
        <f>$BT17*(AY73-CI$50)/CI$51</f>
        <v/>
      </c>
      <c r="CJ42" s="1106" t="n"/>
      <c r="CK42" s="1101" t="n"/>
      <c r="CL42" s="1101" t="n"/>
      <c r="CM42" s="1101" t="n"/>
      <c r="CN42" s="1101" t="n"/>
      <c r="CO42" s="1101" t="n"/>
      <c r="CP42" s="1101" t="n"/>
      <c r="CQ42" s="1101" t="n"/>
      <c r="CR42" s="1101" t="n"/>
      <c r="CS42" s="1101" t="n"/>
      <c r="CT42" s="1101" t="n"/>
      <c r="CU42" s="1101" t="n"/>
      <c r="CV42" s="1101" t="n"/>
      <c r="CW42" s="1101" t="n"/>
      <c r="CX42" s="1101" t="n"/>
      <c r="CY42" s="1101" t="n"/>
      <c r="CZ42" s="1101" t="n"/>
      <c r="DA42" s="1101" t="n"/>
      <c r="DB42" s="1101" t="n"/>
      <c r="DC42" s="1101" t="n"/>
      <c r="DD42" s="1101" t="n"/>
      <c r="DE42" s="1101" t="n"/>
      <c r="DF42" s="1101" t="n"/>
      <c r="DG42" s="1101" t="n"/>
      <c r="DH42" s="1101" t="n"/>
      <c r="DI42" s="1101" t="n"/>
    </row>
    <row r="43" ht="16" customFormat="1" customHeight="1" s="140">
      <c r="A43" s="1047" t="inlineStr">
        <is>
          <t>管理费</t>
        </is>
      </c>
      <c r="C43" s="1061">
        <f>-(IF(SUM(B17:C17)=0,0,初始化表!H25)+IF(SUM(B18:C18)=0,0,初始化表!H26)+IF(SUM(B19:C19)=0,0,初始化表!H27)+IF(SUM(B20:C20)=0,0,初始化表!H28)+IF(SUM(D17:E17)=0,0,初始化表!I25)+IF(SUM(D18:E18)=0,0,初始化表!I26)+IF(SUM(D19:E19)=0,0,初始化表!I27)+IF(SUM(D20:E20)=0,0,初始化表!I28))</f>
        <v/>
      </c>
      <c r="D43" s="1293" t="n"/>
      <c r="E43" s="1293">
        <f>E42-C43</f>
        <v/>
      </c>
      <c r="F43" s="1291">
        <f>F42+C43</f>
        <v/>
      </c>
      <c r="G43" s="144" t="n"/>
      <c r="H43" s="1326">
        <f>第4期!F70</f>
        <v/>
      </c>
      <c r="I43" s="1290">
        <f>ROUNDUP(MAX(-K29/初始化表!B11,0),0)</f>
        <v/>
      </c>
      <c r="J43" s="1290">
        <f>IF(I43&lt;=0,0,IF(I43&lt;初始化表!K32,初始化表!K32,IF(I43&lt;初始化表!K31,初始化表!K31,IF(I43&lt;初始化表!K30,初始化表!K30,I43))))</f>
        <v/>
      </c>
      <c r="K43" s="1327" t="e">
        <v>#DIV/0!</v>
      </c>
      <c r="L43" s="1328">
        <f>E22+H43-(SUM(B17:E17)*初始化表!E19+SUM(B18:E18)*初始化表!F19+SUM(B19:E19)*初始化表!G19+SUM(B20:E20)*初始化表!H19)</f>
        <v/>
      </c>
      <c r="M43" s="178" t="n"/>
      <c r="N43" s="1047" t="inlineStr">
        <is>
          <t>预计正品率</t>
        </is>
      </c>
      <c r="O43" s="1321">
        <f>工资系数初始化!D23</f>
        <v/>
      </c>
      <c r="P43" s="1321">
        <f>工资系数初始化!E23</f>
        <v/>
      </c>
      <c r="Q43" s="1321">
        <f>工资系数初始化!F23</f>
        <v/>
      </c>
      <c r="R43" s="1322">
        <f>工资系数初始化!G23</f>
        <v/>
      </c>
      <c r="S43" s="1323" t="n"/>
      <c r="T43" s="230" t="n"/>
      <c r="U43" s="1047" t="inlineStr">
        <is>
          <t>产品2</t>
        </is>
      </c>
      <c r="V43" s="1061">
        <f>MAX(B13+V6-V12-V37,0)</f>
        <v/>
      </c>
      <c r="W43" s="1061">
        <f>MAX(C13+W6-W12-W37,0)</f>
        <v/>
      </c>
      <c r="X43" s="1061">
        <f>MAX(D13+X6-X12-X37,0)</f>
        <v/>
      </c>
      <c r="Y43" s="1061">
        <f>MAX(E13+Y6-Y12-Y37,0)</f>
        <v/>
      </c>
      <c r="Z43" s="271">
        <f>SUM(V43:Y43)</f>
        <v/>
      </c>
      <c r="AA43" s="144" t="n"/>
      <c r="AB43" s="1101" t="n"/>
      <c r="AC43" s="1101" t="n"/>
      <c r="AD43" s="1101" t="n"/>
      <c r="AE43" s="1101" t="n"/>
      <c r="AF43" s="1101" t="n"/>
      <c r="AG43" s="1101" t="n"/>
      <c r="AH43" s="144" t="n"/>
      <c r="AI43" s="332" t="n"/>
      <c r="AJ43" s="333" t="n"/>
      <c r="AK43" s="333" t="n"/>
      <c r="AL43" s="333" t="n"/>
      <c r="AM43" s="333" t="n"/>
      <c r="AN43" s="333" t="n"/>
      <c r="AO43" s="333" t="n"/>
      <c r="AP43" s="333" t="n"/>
      <c r="AQ43" s="333" t="n"/>
      <c r="AR43" s="333" t="n"/>
      <c r="AS43" s="333" t="n"/>
      <c r="AT43" s="333" t="n"/>
      <c r="AU43" s="333" t="n"/>
      <c r="AV43" s="333" t="n"/>
      <c r="AW43" s="333" t="n"/>
      <c r="AX43" s="333" t="n"/>
      <c r="AY43" s="360" t="n"/>
      <c r="AZ43" s="144" t="n"/>
      <c r="BA43" s="351">
        <f>BA19</f>
        <v/>
      </c>
      <c r="BB43" s="1061">
        <f>SUM(BB19:BE19)</f>
        <v/>
      </c>
      <c r="BC43" s="1061">
        <f>SUM(BF19:BI19)</f>
        <v/>
      </c>
      <c r="BD43" s="1061">
        <f>SUM(BJ19:BM19)</f>
        <v/>
      </c>
      <c r="BE43" s="1061">
        <f>SUM(BN19:BQ19)</f>
        <v/>
      </c>
      <c r="BF43" s="1242">
        <f>(BB43*初始化表!E$17+BC43*初始化表!F$17+BD43*初始化表!G$17+BE43*初始化表!H$17)/1300</f>
        <v/>
      </c>
      <c r="BG43" s="1292">
        <f>IF(BF43=0,0,AL119/BF43)</f>
        <v/>
      </c>
      <c r="BH43" s="1292">
        <f>IF(BF43=0,0,AJ119/BF43)</f>
        <v/>
      </c>
      <c r="BI43" s="1303">
        <f>$BI$51+MAX(0,第4期!BI43)-BF43</f>
        <v/>
      </c>
      <c r="BJ43" s="1061">
        <f>IF(BA43=0,"",RANK(BG43,$BG$31:$BG$50))</f>
        <v/>
      </c>
      <c r="BK43" s="1061">
        <f>IF(BA43=0,"",RANK(BH43,$BH$31:$BH$50))</f>
        <v/>
      </c>
      <c r="BL43" s="1101" t="n"/>
      <c r="BM43" s="1044" t="inlineStr">
        <is>
          <t>产品2</t>
        </is>
      </c>
      <c r="BN43" s="1061">
        <f>INT(1/BN33*BN38)</f>
        <v/>
      </c>
      <c r="BO43" s="1061">
        <f>INT(1/BO33*BO38)</f>
        <v/>
      </c>
      <c r="BP43" s="1061">
        <f>INT(1/BP33*BP38)</f>
        <v/>
      </c>
      <c r="BQ43" s="1061">
        <f>INT(1/BQ33*BQ38)</f>
        <v/>
      </c>
      <c r="BR43" s="1106" t="n"/>
      <c r="BS43" s="351">
        <f>BS18</f>
        <v/>
      </c>
      <c r="BT43" s="1299">
        <f>$BT18*(AJ74-BT$50)/BT$51</f>
        <v/>
      </c>
      <c r="BU43" s="1299">
        <f>$BT18*(AK74-BU$50)/BU$51</f>
        <v/>
      </c>
      <c r="BV43" s="1299">
        <f>$BT18*(AL74-BV$50)/BV$51</f>
        <v/>
      </c>
      <c r="BW43" s="1299">
        <f>$BT18*(AM74-BW$50)/BW$51</f>
        <v/>
      </c>
      <c r="BX43" s="1299">
        <f>$BT18*(AN74-BX$50)/BX$51</f>
        <v/>
      </c>
      <c r="BY43" s="1299">
        <f>$BT18*(AO74-BY$50)/BY$51</f>
        <v/>
      </c>
      <c r="BZ43" s="1299">
        <f>$BT18*(AP74-BZ$50)/BZ$51</f>
        <v/>
      </c>
      <c r="CA43" s="1299">
        <f>$BT18*(AQ74-CA$50)/CA$51</f>
        <v/>
      </c>
      <c r="CB43" s="1299">
        <f>$BT18*(AR74-CB$50)/CB$51</f>
        <v/>
      </c>
      <c r="CC43" s="1299">
        <f>$BT18*(AS74-CC$50)/CC$51</f>
        <v/>
      </c>
      <c r="CD43" s="1299">
        <f>$BT18*(AT74-CD$50)/CD$51</f>
        <v/>
      </c>
      <c r="CE43" s="1299">
        <f>$BT18*(AU74-CE$50)/CE$51</f>
        <v/>
      </c>
      <c r="CF43" s="1299">
        <f>$BT18*(AV74-CF$50)/CF$51</f>
        <v/>
      </c>
      <c r="CG43" s="1299">
        <f>$BT18*(AW74-CG$50)/CG$51</f>
        <v/>
      </c>
      <c r="CH43" s="1299">
        <f>$BT18*(AX74-CH$50)/CH$51</f>
        <v/>
      </c>
      <c r="CI43" s="1299">
        <f>$BT18*(AY74-CI$50)/CI$51</f>
        <v/>
      </c>
      <c r="CJ43" s="1106" t="n"/>
      <c r="CK43" s="1101" t="n"/>
      <c r="CL43" s="1101" t="n"/>
      <c r="CM43" s="1101" t="n"/>
      <c r="CN43" s="1101" t="n"/>
      <c r="CO43" s="1101" t="n"/>
      <c r="CP43" s="1101" t="n"/>
      <c r="CQ43" s="1101" t="n"/>
      <c r="CR43" s="1101" t="n"/>
      <c r="CS43" s="1101" t="n"/>
      <c r="CT43" s="1101" t="n"/>
      <c r="CU43" s="1101" t="n"/>
      <c r="CV43" s="1101" t="n"/>
      <c r="CW43" s="1101" t="n"/>
      <c r="CX43" s="1101" t="n"/>
      <c r="CY43" s="1101" t="n"/>
      <c r="CZ43" s="1101" t="n"/>
      <c r="DA43" s="1101" t="n"/>
      <c r="DB43" s="1101" t="n"/>
      <c r="DC43" s="1101" t="n"/>
      <c r="DD43" s="1101" t="n"/>
      <c r="DE43" s="1101" t="n"/>
      <c r="DF43" s="1101" t="n"/>
      <c r="DG43" s="1101" t="n"/>
      <c r="DH43" s="1101" t="n"/>
      <c r="DI43" s="1101" t="n"/>
    </row>
    <row r="44" ht="16" customFormat="1" customHeight="1" s="140">
      <c r="A44" s="1047" t="inlineStr">
        <is>
          <t>特殊班工资</t>
        </is>
      </c>
      <c r="C44" s="1061">
        <f>-F24*(SUM(C17*初始化表!E18+C18*初始化表!F18+C19*初始化表!G18+C20*初始化表!H18)*初始化表!B16+SUM(D17*初始化表!E18+D18*初始化表!F18+D19*初始化表!G18+D20*初始化表!H18)*(初始化表!B17-初始化表!B15)+SUM(E17*初始化表!E18+E18*初始化表!F18+E19*初始化表!G18+E20*初始化表!H18)*初始化表!B18)</f>
        <v/>
      </c>
      <c r="D44" s="1293" t="n"/>
      <c r="E44" s="1293">
        <f>E43-C44</f>
        <v/>
      </c>
      <c r="F44" s="1291">
        <f>F43+C44</f>
        <v/>
      </c>
      <c r="G44" s="144" t="n"/>
      <c r="H44" s="1101" t="n"/>
      <c r="K44" s="1044" t="inlineStr">
        <is>
          <t>本期利润</t>
        </is>
      </c>
      <c r="L44" s="1329">
        <f>F77</f>
        <v/>
      </c>
      <c r="M44" s="178" t="n"/>
      <c r="N44" s="1047" t="inlineStr">
        <is>
          <t>上期工资系数</t>
        </is>
      </c>
      <c r="O44" s="1044" t="inlineStr">
        <is>
          <t>产品等级浮动</t>
        </is>
      </c>
      <c r="P44" s="1044" t="inlineStr">
        <is>
          <t>推荐工资系数</t>
        </is>
      </c>
      <c r="Q44" s="1044" t="inlineStr">
        <is>
          <t>安全工资系数</t>
        </is>
      </c>
      <c r="R44" s="1091" t="inlineStr">
        <is>
          <t>工资系数</t>
        </is>
      </c>
      <c r="S44" s="247" t="n"/>
      <c r="T44" s="230" t="n"/>
      <c r="U44" s="1047" t="inlineStr">
        <is>
          <t>产品3</t>
        </is>
      </c>
      <c r="V44" s="1061">
        <f>MAX(B14+V7-V13-V38,0)</f>
        <v/>
      </c>
      <c r="W44" s="1061">
        <f>MAX(C14+W7-W13-W38,0)</f>
        <v/>
      </c>
      <c r="X44" s="1061">
        <f>MAX(D14+X7-X13-X38,0)</f>
        <v/>
      </c>
      <c r="Y44" s="1061">
        <f>MAX(E14+Y7-Y13-Y38,0)</f>
        <v/>
      </c>
      <c r="Z44" s="271">
        <f>SUM(V44:Y44)</f>
        <v/>
      </c>
      <c r="AA44" s="144" t="n"/>
      <c r="AB44" s="1101" t="n"/>
      <c r="AC44" s="1101" t="n"/>
      <c r="AD44" s="1101" t="n"/>
      <c r="AE44" s="1101" t="n"/>
      <c r="AF44" s="1101" t="n"/>
      <c r="AG44" s="1101" t="n"/>
      <c r="AH44" s="144" t="n"/>
      <c r="AI44" s="332" t="n"/>
      <c r="AJ44" s="333" t="n"/>
      <c r="AK44" s="333" t="n"/>
      <c r="AL44" s="333" t="n"/>
      <c r="AM44" s="333" t="n"/>
      <c r="AN44" s="333" t="n"/>
      <c r="AO44" s="333" t="n"/>
      <c r="AP44" s="333" t="n"/>
      <c r="AQ44" s="333" t="n"/>
      <c r="AR44" s="333" t="n"/>
      <c r="AS44" s="333" t="n"/>
      <c r="AT44" s="333" t="n"/>
      <c r="AU44" s="333" t="n"/>
      <c r="AV44" s="333" t="n"/>
      <c r="AW44" s="333" t="n"/>
      <c r="AX44" s="333" t="n"/>
      <c r="AY44" s="360" t="n"/>
      <c r="AZ44" s="144" t="n"/>
      <c r="BA44" s="351">
        <f>BA20</f>
        <v/>
      </c>
      <c r="BB44" s="1061">
        <f>SUM(BB20:BE20)</f>
        <v/>
      </c>
      <c r="BC44" s="1061">
        <f>SUM(BF20:BI20)</f>
        <v/>
      </c>
      <c r="BD44" s="1061">
        <f>SUM(BJ20:BM20)</f>
        <v/>
      </c>
      <c r="BE44" s="1061">
        <f>SUM(BN20:BQ20)</f>
        <v/>
      </c>
      <c r="BF44" s="1242">
        <f>(BB44*初始化表!E$17+BC44*初始化表!F$17+BD44*初始化表!G$17+BE44*初始化表!H$17)/1300</f>
        <v/>
      </c>
      <c r="BG44" s="1292">
        <f>IF(BF44=0,0,AL120/BF44)</f>
        <v/>
      </c>
      <c r="BH44" s="1292">
        <f>IF(BF44=0,0,AJ120/BF44)</f>
        <v/>
      </c>
      <c r="BI44" s="1303">
        <f>$BI$51+MAX(0,第4期!BI44)-BF44</f>
        <v/>
      </c>
      <c r="BJ44" s="1061">
        <f>IF(BA44=0,"",RANK(BG44,$BG$31:$BG$50))</f>
        <v/>
      </c>
      <c r="BK44" s="1061">
        <f>IF(BA44=0,"",RANK(BH44,$BH$31:$BH$50))</f>
        <v/>
      </c>
      <c r="BL44" s="1101" t="n"/>
      <c r="BM44" s="1044" t="inlineStr">
        <is>
          <t>产品3</t>
        </is>
      </c>
      <c r="BN44" s="1061">
        <f>INT(1/BN34*BN39)</f>
        <v/>
      </c>
      <c r="BO44" s="1061">
        <f>INT(1/BO34*BO39)</f>
        <v/>
      </c>
      <c r="BP44" s="1061">
        <f>INT(1/BP34*BP39)</f>
        <v/>
      </c>
      <c r="BQ44" s="1061">
        <f>INT(1/BQ34*BQ39)</f>
        <v/>
      </c>
      <c r="BR44" s="1106" t="n"/>
      <c r="BS44" s="351">
        <f>BS19</f>
        <v/>
      </c>
      <c r="BT44" s="1299">
        <f>$BT19*(AJ75-BT$50)/BT$51</f>
        <v/>
      </c>
      <c r="BU44" s="1299">
        <f>$BT19*(AK75-BU$50)/BU$51</f>
        <v/>
      </c>
      <c r="BV44" s="1299">
        <f>$BT19*(AL75-BV$50)/BV$51</f>
        <v/>
      </c>
      <c r="BW44" s="1299">
        <f>$BT19*(AM75-BW$50)/BW$51</f>
        <v/>
      </c>
      <c r="BX44" s="1299">
        <f>$BT19*(AN75-BX$50)/BX$51</f>
        <v/>
      </c>
      <c r="BY44" s="1299">
        <f>$BT19*(AO75-BY$50)/BY$51</f>
        <v/>
      </c>
      <c r="BZ44" s="1299">
        <f>$BT19*(AP75-BZ$50)/BZ$51</f>
        <v/>
      </c>
      <c r="CA44" s="1299">
        <f>$BT19*(AQ75-CA$50)/CA$51</f>
        <v/>
      </c>
      <c r="CB44" s="1299">
        <f>$BT19*(AR75-CB$50)/CB$51</f>
        <v/>
      </c>
      <c r="CC44" s="1299">
        <f>$BT19*(AS75-CC$50)/CC$51</f>
        <v/>
      </c>
      <c r="CD44" s="1299">
        <f>$BT19*(AT75-CD$50)/CD$51</f>
        <v/>
      </c>
      <c r="CE44" s="1299">
        <f>$BT19*(AU75-CE$50)/CE$51</f>
        <v/>
      </c>
      <c r="CF44" s="1299">
        <f>$BT19*(AV75-CF$50)/CF$51</f>
        <v/>
      </c>
      <c r="CG44" s="1299">
        <f>$BT19*(AW75-CG$50)/CG$51</f>
        <v/>
      </c>
      <c r="CH44" s="1299">
        <f>$BT19*(AX75-CH$50)/CH$51</f>
        <v/>
      </c>
      <c r="CI44" s="1299">
        <f>$BT19*(AY75-CI$50)/CI$51</f>
        <v/>
      </c>
      <c r="CJ44" s="1106" t="n"/>
      <c r="CK44" s="1101" t="n"/>
      <c r="CL44" s="1101" t="n"/>
      <c r="CM44" s="1101" t="n"/>
      <c r="CN44" s="1101" t="n"/>
      <c r="CO44" s="1101" t="n"/>
      <c r="CP44" s="1101" t="n"/>
      <c r="CQ44" s="1101" t="n"/>
      <c r="CR44" s="1101" t="n"/>
      <c r="CS44" s="1101" t="n"/>
      <c r="CT44" s="1101" t="n"/>
      <c r="CU44" s="1101" t="n"/>
      <c r="CV44" s="1101" t="n"/>
      <c r="CW44" s="1101" t="n"/>
      <c r="CX44" s="1101" t="n"/>
      <c r="CY44" s="1101" t="n"/>
      <c r="CZ44" s="1101" t="n"/>
      <c r="DA44" s="1101" t="n"/>
      <c r="DB44" s="1101" t="n"/>
      <c r="DC44" s="1101" t="n"/>
      <c r="DD44" s="1101" t="n"/>
      <c r="DE44" s="1101" t="n"/>
      <c r="DF44" s="1101" t="n"/>
      <c r="DG44" s="1101" t="n"/>
      <c r="DH44" s="1101" t="n"/>
      <c r="DI44" s="1101" t="n"/>
    </row>
    <row r="45" ht="16" customFormat="1" customHeight="1" s="140">
      <c r="A45" s="1047" t="inlineStr">
        <is>
          <t>使用材料费</t>
        </is>
      </c>
      <c r="C45" s="1061">
        <f>-SUM(B17:E17)*初始化表!E19-SUM(B18:E18)*初始化表!F19-SUM(B19:E19)*初始化表!G19-SUM(B20:E20)*初始化表!H19</f>
        <v/>
      </c>
      <c r="D45" s="1293" t="n"/>
      <c r="E45" s="1293">
        <f>E44-C45</f>
        <v/>
      </c>
      <c r="F45" s="1291" t="n"/>
      <c r="G45" s="144" t="n"/>
      <c r="H45" s="1233" t="inlineStr">
        <is>
          <t>运输决策</t>
        </is>
      </c>
      <c r="I45" s="1210" t="n"/>
      <c r="J45" s="1210" t="n"/>
      <c r="K45" s="1210" t="n"/>
      <c r="L45" s="1234" t="n"/>
      <c r="M45" s="178" t="n"/>
      <c r="N45" s="223">
        <f>第4期!F24</f>
        <v/>
      </c>
      <c r="O45" s="1063">
        <f>IF(0.99*LOG(F24,初始化表!B20)&lt;0.99,0.99*LOG(F24,初始化表!B20),0.99)</f>
        <v/>
      </c>
      <c r="P45" s="1063">
        <f>INT(((R42-0.95-(R41-0.95)*0.2)/0.8*10/初始化表!B19+1)*1000+0.5)/1000</f>
        <v/>
      </c>
      <c r="Q45" s="1063">
        <f>INT(((0.05-(R41-0.95)*0.2)/0.8*10/初始化表!B19+1)*1000+0.5)/1000</f>
        <v/>
      </c>
      <c r="R45" s="248" t="n">
        <v>1</v>
      </c>
      <c r="S45" s="1330" t="inlineStr">
        <is>
          <t>记录工资系数</t>
        </is>
      </c>
      <c r="T45" s="1061" t="n">
        <v>1</v>
      </c>
      <c r="U45" s="1073" t="inlineStr">
        <is>
          <t>产品4</t>
        </is>
      </c>
      <c r="V45" s="1063">
        <f>MAX(B15+V8-V14-V39,0)</f>
        <v/>
      </c>
      <c r="W45" s="1063">
        <f>MAX(C15+W8-W14-W39,0)</f>
        <v/>
      </c>
      <c r="X45" s="1063">
        <f>MAX(D15+X8-X14-X39,0)</f>
        <v/>
      </c>
      <c r="Y45" s="1063">
        <f>MAX(E15+Y8-Y14-Y39,0)</f>
        <v/>
      </c>
      <c r="Z45" s="274">
        <f>SUM(V45:Y45)</f>
        <v/>
      </c>
      <c r="AA45" s="144" t="n"/>
      <c r="AB45" s="1101" t="n"/>
      <c r="AC45" s="1101" t="n"/>
      <c r="AD45" s="1101" t="n"/>
      <c r="AE45" s="1101" t="n"/>
      <c r="AF45" s="1101" t="n"/>
      <c r="AG45" s="1101" t="n"/>
      <c r="AH45" s="144" t="n"/>
      <c r="AI45" s="332" t="n"/>
      <c r="AJ45" s="333" t="n"/>
      <c r="AK45" s="333" t="n"/>
      <c r="AL45" s="333" t="n"/>
      <c r="AM45" s="333" t="n"/>
      <c r="AN45" s="333" t="n"/>
      <c r="AO45" s="333" t="n"/>
      <c r="AP45" s="333" t="n"/>
      <c r="AQ45" s="333" t="n"/>
      <c r="AR45" s="333" t="n"/>
      <c r="AS45" s="333" t="n"/>
      <c r="AT45" s="333" t="n"/>
      <c r="AU45" s="333" t="n"/>
      <c r="AV45" s="333" t="n"/>
      <c r="AW45" s="333" t="n"/>
      <c r="AX45" s="333" t="n"/>
      <c r="AY45" s="360" t="n"/>
      <c r="AZ45" s="144" t="n"/>
      <c r="BA45" s="351">
        <f>BA21</f>
        <v/>
      </c>
      <c r="BB45" s="1061">
        <f>SUM(BB21:BE21)</f>
        <v/>
      </c>
      <c r="BC45" s="1061">
        <f>SUM(BF21:BI21)</f>
        <v/>
      </c>
      <c r="BD45" s="1061">
        <f>SUM(BJ21:BM21)</f>
        <v/>
      </c>
      <c r="BE45" s="1061">
        <f>SUM(BN21:BQ21)</f>
        <v/>
      </c>
      <c r="BF45" s="1242">
        <f>(BB45*初始化表!E$17+BC45*初始化表!F$17+BD45*初始化表!G$17+BE45*初始化表!H$17)/1300</f>
        <v/>
      </c>
      <c r="BG45" s="1292">
        <f>IF(BF45=0,0,AL121/BF45)</f>
        <v/>
      </c>
      <c r="BH45" s="1292">
        <f>IF(BF45=0,0,AJ121/BF45)</f>
        <v/>
      </c>
      <c r="BI45" s="1303">
        <f>$BI$51+MAX(0,第4期!BI45)-BF45</f>
        <v/>
      </c>
      <c r="BJ45" s="1061">
        <f>IF(BA45=0,"",RANK(BG45,$BG$31:$BG$50))</f>
        <v/>
      </c>
      <c r="BK45" s="1061">
        <f>IF(BA45=0,"",RANK(BH45,$BH$31:$BH$50))</f>
        <v/>
      </c>
      <c r="BL45" s="1101" t="n"/>
      <c r="BM45" s="1044" t="inlineStr">
        <is>
          <t>产品4</t>
        </is>
      </c>
      <c r="BN45" s="1061">
        <f>INT(1/BN35*BN40)</f>
        <v/>
      </c>
      <c r="BO45" s="1061">
        <f>INT(1/BO35*BO40)</f>
        <v/>
      </c>
      <c r="BP45" s="1061">
        <f>INT(1/BP35*BP40)</f>
        <v/>
      </c>
      <c r="BQ45" s="1061">
        <f>INT(1/BQ35*BQ40)</f>
        <v/>
      </c>
      <c r="BR45" s="1106" t="n"/>
      <c r="BS45" s="351">
        <f>BS20</f>
        <v/>
      </c>
      <c r="BT45" s="1299">
        <f>$BT20*(AJ76-BT$50)/BT$51</f>
        <v/>
      </c>
      <c r="BU45" s="1299">
        <f>$BT20*(AK76-BU$50)/BU$51</f>
        <v/>
      </c>
      <c r="BV45" s="1299">
        <f>$BT20*(AL76-BV$50)/BV$51</f>
        <v/>
      </c>
      <c r="BW45" s="1299">
        <f>$BT20*(AM76-BW$50)/BW$51</f>
        <v/>
      </c>
      <c r="BX45" s="1299">
        <f>$BT20*(AN76-BX$50)/BX$51</f>
        <v/>
      </c>
      <c r="BY45" s="1299">
        <f>$BT20*(AO76-BY$50)/BY$51</f>
        <v/>
      </c>
      <c r="BZ45" s="1299">
        <f>$BT20*(AP76-BZ$50)/BZ$51</f>
        <v/>
      </c>
      <c r="CA45" s="1299">
        <f>$BT20*(AQ76-CA$50)/CA$51</f>
        <v/>
      </c>
      <c r="CB45" s="1299">
        <f>$BT20*(AR76-CB$50)/CB$51</f>
        <v/>
      </c>
      <c r="CC45" s="1299">
        <f>$BT20*(AS76-CC$50)/CC$51</f>
        <v/>
      </c>
      <c r="CD45" s="1299">
        <f>$BT20*(AT76-CD$50)/CD$51</f>
        <v/>
      </c>
      <c r="CE45" s="1299">
        <f>$BT20*(AU76-CE$50)/CE$51</f>
        <v/>
      </c>
      <c r="CF45" s="1299">
        <f>$BT20*(AV76-CF$50)/CF$51</f>
        <v/>
      </c>
      <c r="CG45" s="1299">
        <f>$BT20*(AW76-CG$50)/CG$51</f>
        <v/>
      </c>
      <c r="CH45" s="1299">
        <f>$BT20*(AX76-CH$50)/CH$51</f>
        <v/>
      </c>
      <c r="CI45" s="1299">
        <f>$BT20*(AY76-CI$50)/CI$51</f>
        <v/>
      </c>
      <c r="CJ45" s="1106" t="n"/>
      <c r="CK45" s="1101" t="n"/>
      <c r="CL45" s="1101" t="n"/>
      <c r="CM45" s="1101" t="n"/>
      <c r="CN45" s="1101" t="n"/>
      <c r="CO45" s="1101" t="n"/>
      <c r="CP45" s="1101" t="n"/>
      <c r="CQ45" s="1101" t="n"/>
      <c r="CR45" s="1101" t="n"/>
      <c r="CS45" s="1101" t="n"/>
      <c r="CT45" s="1101" t="n"/>
      <c r="CU45" s="1101" t="n"/>
      <c r="CV45" s="1101" t="n"/>
      <c r="CW45" s="1101" t="n"/>
      <c r="CX45" s="1101" t="n"/>
      <c r="CY45" s="1101" t="n"/>
      <c r="CZ45" s="1101" t="n"/>
      <c r="DA45" s="1101" t="n"/>
      <c r="DB45" s="1101" t="n"/>
      <c r="DC45" s="1101" t="n"/>
      <c r="DD45" s="1101" t="n"/>
      <c r="DE45" s="1101" t="n"/>
      <c r="DF45" s="1101" t="n"/>
      <c r="DG45" s="1101" t="n"/>
      <c r="DH45" s="1101" t="n"/>
      <c r="DI45" s="1101" t="n"/>
    </row>
    <row r="46" ht="16" customFormat="1" customHeight="1" s="140">
      <c r="A46" s="1047" t="inlineStr">
        <is>
          <t>成品运输费</t>
        </is>
      </c>
      <c r="C46" s="1061">
        <f>-(SUMPRODUCT(B12:E15,初始化表!L19:O22)+IF(B12=0,0,初始化表!L13)+IF(B13=0,0,初始化表!L14)+IF(B14=0,0,初始化表!L15)+IF(B15=0,0,初始化表!L16)+IF(C12=0,0,初始化表!M13)+IF(C13=0,0,初始化表!M14)+IF(C14=0,0,初始化表!M15)+IF(C15=0,0,初始化表!M16)+IF(D12=0,0,初始化表!N13)+IF(D13=0,0,初始化表!N14)+IF(D14=0,0,初始化表!N15)+IF(D15=0,0,初始化表!N16)+IF(E12=0,0,初始化表!O13)+IF(E13=0,0,初始化表!O14)+IF(E14=0,0,初始化表!O15)+IF(E15=0,0,初始化表!O16))</f>
        <v/>
      </c>
      <c r="D46" s="1293" t="n"/>
      <c r="E46" s="1293">
        <f>E45-C46</f>
        <v/>
      </c>
      <c r="F46" s="1291">
        <f>F44+C46</f>
        <v/>
      </c>
      <c r="G46" s="144" t="n"/>
      <c r="H46" s="1047" t="inlineStr">
        <is>
          <t>配货比例</t>
        </is>
      </c>
      <c r="I46" s="1044" t="inlineStr">
        <is>
          <t>市场1</t>
        </is>
      </c>
      <c r="J46" s="1044" t="inlineStr">
        <is>
          <t>市场2</t>
        </is>
      </c>
      <c r="K46" s="1044" t="inlineStr">
        <is>
          <t>市场3</t>
        </is>
      </c>
      <c r="L46" s="1091" t="inlineStr">
        <is>
          <t>市场4</t>
        </is>
      </c>
      <c r="M46" s="178" t="n"/>
      <c r="N46" s="1101" t="n"/>
      <c r="O46" s="1101" t="n"/>
      <c r="P46" s="1101" t="n"/>
      <c r="Q46" s="1044" t="inlineStr">
        <is>
          <t>本期利润</t>
        </is>
      </c>
      <c r="R46" s="1281">
        <f>F77</f>
        <v/>
      </c>
      <c r="S46" s="1330" t="inlineStr">
        <is>
          <t>记录本期利润</t>
        </is>
      </c>
      <c r="T46" s="1061" t="e">
        <v>#DIV/0!</v>
      </c>
      <c r="U46" s="1101" t="n"/>
      <c r="V46" s="1101" t="n"/>
      <c r="W46" s="1101" t="n"/>
      <c r="X46" s="1101" t="n"/>
      <c r="Y46" s="1101" t="n"/>
      <c r="Z46" s="1101" t="n"/>
      <c r="AA46" s="144" t="n"/>
      <c r="AB46" s="1101" t="n"/>
      <c r="AC46" s="1101" t="n"/>
      <c r="AD46" s="1101" t="n"/>
      <c r="AE46" s="1101" t="n"/>
      <c r="AF46" s="1101" t="n"/>
      <c r="AG46" s="1101" t="n"/>
      <c r="AH46" s="144" t="n"/>
      <c r="AI46" s="332" t="n"/>
      <c r="AJ46" s="333" t="n"/>
      <c r="AK46" s="333" t="n"/>
      <c r="AL46" s="333" t="n"/>
      <c r="AM46" s="333" t="n"/>
      <c r="AN46" s="333" t="n"/>
      <c r="AO46" s="333" t="n"/>
      <c r="AP46" s="333" t="n"/>
      <c r="AQ46" s="333" t="n"/>
      <c r="AR46" s="333" t="n"/>
      <c r="AS46" s="333" t="n"/>
      <c r="AT46" s="333" t="n"/>
      <c r="AU46" s="333" t="n"/>
      <c r="AV46" s="333" t="n"/>
      <c r="AW46" s="333" t="n"/>
      <c r="AX46" s="333" t="n"/>
      <c r="AY46" s="360" t="n"/>
      <c r="AZ46" s="144" t="n"/>
      <c r="BA46" s="351">
        <f>BA22</f>
        <v/>
      </c>
      <c r="BB46" s="1061">
        <f>SUM(BB22:BE22)</f>
        <v/>
      </c>
      <c r="BC46" s="1061">
        <f>SUM(BF22:BI22)</f>
        <v/>
      </c>
      <c r="BD46" s="1061">
        <f>SUM(BJ22:BM22)</f>
        <v/>
      </c>
      <c r="BE46" s="1061">
        <f>SUM(BN22:BQ22)</f>
        <v/>
      </c>
      <c r="BF46" s="1242">
        <f>(BB46*初始化表!E$17+BC46*初始化表!F$17+BD46*初始化表!G$17+BE46*初始化表!H$17)/1300</f>
        <v/>
      </c>
      <c r="BG46" s="1292">
        <f>IF(BF46=0,0,AL122/BF46)</f>
        <v/>
      </c>
      <c r="BH46" s="1292">
        <f>IF(BF46=0,0,AJ122/BF46)</f>
        <v/>
      </c>
      <c r="BI46" s="1303">
        <f>$BI$51+MAX(0,第4期!BI46)-BF46</f>
        <v/>
      </c>
      <c r="BJ46" s="1061">
        <f>IF(BA46=0,"",RANK(BG46,$BG$31:$BG$50))</f>
        <v/>
      </c>
      <c r="BK46" s="1061">
        <f>IF(BA46=0,"",RANK(BH46,$BH$31:$BH$50))</f>
        <v/>
      </c>
      <c r="BL46" s="1101" t="n"/>
      <c r="BM46" s="1101" t="n"/>
      <c r="BN46" s="1101" t="n"/>
      <c r="BO46" s="1101" t="n"/>
      <c r="BP46" s="1101" t="n"/>
      <c r="BQ46" s="1101" t="n"/>
      <c r="BR46" s="1106" t="n"/>
      <c r="BS46" s="351">
        <f>BS21</f>
        <v/>
      </c>
      <c r="BT46" s="1299">
        <f>$BT21*(AJ77-BT$50)/BT$51</f>
        <v/>
      </c>
      <c r="BU46" s="1299">
        <f>$BT21*(AK77-BU$50)/BU$51</f>
        <v/>
      </c>
      <c r="BV46" s="1299">
        <f>$BT21*(AL77-BV$50)/BV$51</f>
        <v/>
      </c>
      <c r="BW46" s="1299">
        <f>$BT21*(AM77-BW$50)/BW$51</f>
        <v/>
      </c>
      <c r="BX46" s="1299">
        <f>$BT21*(AN77-BX$50)/BX$51</f>
        <v/>
      </c>
      <c r="BY46" s="1299">
        <f>$BT21*(AO77-BY$50)/BY$51</f>
        <v/>
      </c>
      <c r="BZ46" s="1299">
        <f>$BT21*(AP77-BZ$50)/BZ$51</f>
        <v/>
      </c>
      <c r="CA46" s="1299">
        <f>$BT21*(AQ77-CA$50)/CA$51</f>
        <v/>
      </c>
      <c r="CB46" s="1299">
        <f>$BT21*(AR77-CB$50)/CB$51</f>
        <v/>
      </c>
      <c r="CC46" s="1299">
        <f>$BT21*(AS77-CC$50)/CC$51</f>
        <v/>
      </c>
      <c r="CD46" s="1299">
        <f>$BT21*(AT77-CD$50)/CD$51</f>
        <v/>
      </c>
      <c r="CE46" s="1299">
        <f>$BT21*(AU77-CE$50)/CE$51</f>
        <v/>
      </c>
      <c r="CF46" s="1299">
        <f>$BT21*(AV77-CF$50)/CF$51</f>
        <v/>
      </c>
      <c r="CG46" s="1299">
        <f>$BT21*(AW77-CG$50)/CG$51</f>
        <v/>
      </c>
      <c r="CH46" s="1299">
        <f>$BT21*(AX77-CH$50)/CH$51</f>
        <v/>
      </c>
      <c r="CI46" s="1299">
        <f>$BT21*(AY77-CI$50)/CI$51</f>
        <v/>
      </c>
      <c r="CJ46" s="1106" t="n"/>
      <c r="CK46" s="1101" t="n"/>
      <c r="CL46" s="1101" t="n"/>
      <c r="CM46" s="1101" t="n"/>
      <c r="CN46" s="1101" t="n"/>
      <c r="CO46" s="1101" t="n"/>
      <c r="CP46" s="1101" t="n"/>
      <c r="CQ46" s="1101" t="n"/>
      <c r="CR46" s="1101" t="n"/>
      <c r="CS46" s="1101" t="n"/>
      <c r="CT46" s="1101" t="n"/>
      <c r="CU46" s="1101" t="n"/>
      <c r="CV46" s="1101" t="n"/>
      <c r="CW46" s="1101" t="n"/>
      <c r="CX46" s="1101" t="n"/>
      <c r="CY46" s="1101" t="n"/>
      <c r="CZ46" s="1101" t="n"/>
      <c r="DA46" s="1101" t="n"/>
      <c r="DB46" s="1101" t="n"/>
      <c r="DC46" s="1101" t="n"/>
      <c r="DD46" s="1101" t="n"/>
      <c r="DE46" s="1101" t="n"/>
      <c r="DF46" s="1101" t="n"/>
      <c r="DG46" s="1101" t="n"/>
      <c r="DH46" s="1101" t="n"/>
      <c r="DI46" s="1101" t="n"/>
    </row>
    <row r="47" ht="16" customFormat="1" customHeight="1" s="140">
      <c r="A47" s="1047" t="inlineStr">
        <is>
          <t>广告费</t>
        </is>
      </c>
      <c r="C47" s="1061">
        <f>-SUM(F6:F9)</f>
        <v/>
      </c>
      <c r="D47" s="1293" t="n"/>
      <c r="E47" s="1293">
        <f>E46-C47</f>
        <v/>
      </c>
      <c r="F47" s="1291">
        <f>F46+C47</f>
        <v/>
      </c>
      <c r="G47" s="144" t="n"/>
      <c r="H47" s="1047" t="inlineStr">
        <is>
          <t>产品1</t>
        </is>
      </c>
      <c r="I47" s="1061">
        <f>第4期!AL9</f>
        <v/>
      </c>
      <c r="J47" s="1061">
        <f>第4期!AL10</f>
        <v/>
      </c>
      <c r="K47" s="1061">
        <f>第4期!AL11</f>
        <v/>
      </c>
      <c r="L47" s="187">
        <f>第4期!AL12</f>
        <v/>
      </c>
      <c r="M47" s="178" t="n"/>
      <c r="N47" s="1233" t="inlineStr">
        <is>
          <t>扩张决策</t>
        </is>
      </c>
      <c r="O47" s="1210" t="n"/>
      <c r="P47" s="1210" t="n"/>
      <c r="Q47" s="1210" t="n"/>
      <c r="R47" s="1234" t="n"/>
      <c r="S47" s="1330" t="inlineStr">
        <is>
          <t>利润差</t>
        </is>
      </c>
      <c r="T47" s="1061">
        <f>R46-T46</f>
        <v/>
      </c>
      <c r="U47" s="1041" t="inlineStr">
        <is>
          <t>均价变动比例</t>
        </is>
      </c>
      <c r="V47" s="1053" t="inlineStr">
        <is>
          <t>市场1</t>
        </is>
      </c>
      <c r="W47" s="1053" t="inlineStr">
        <is>
          <t>市场2</t>
        </is>
      </c>
      <c r="X47" s="1053" t="inlineStr">
        <is>
          <t>市场3</t>
        </is>
      </c>
      <c r="Y47" s="1090" t="inlineStr">
        <is>
          <t>市场4</t>
        </is>
      </c>
      <c r="Z47" s="1101" t="n"/>
      <c r="AA47" s="144" t="n"/>
      <c r="AB47" s="1101" t="n"/>
      <c r="AC47" s="1101" t="n"/>
      <c r="AD47" s="1101" t="n"/>
      <c r="AE47" s="1101" t="n"/>
      <c r="AF47" s="1101" t="n"/>
      <c r="AG47" s="1101" t="n"/>
      <c r="AH47" s="144" t="n"/>
      <c r="AI47" s="332" t="n"/>
      <c r="AJ47" s="333" t="n"/>
      <c r="AK47" s="333" t="n"/>
      <c r="AL47" s="333" t="n"/>
      <c r="AM47" s="333" t="n"/>
      <c r="AN47" s="333" t="n"/>
      <c r="AO47" s="333" t="n"/>
      <c r="AP47" s="333" t="n"/>
      <c r="AQ47" s="333" t="n"/>
      <c r="AR47" s="333" t="n"/>
      <c r="AS47" s="333" t="n"/>
      <c r="AT47" s="333" t="n"/>
      <c r="AU47" s="333" t="n"/>
      <c r="AV47" s="333" t="n"/>
      <c r="AW47" s="333" t="n"/>
      <c r="AX47" s="333" t="n"/>
      <c r="AY47" s="360" t="n"/>
      <c r="AZ47" s="144" t="n"/>
      <c r="BA47" s="351">
        <f>BA23</f>
        <v/>
      </c>
      <c r="BB47" s="1061">
        <f>SUM(BB23:BE23)</f>
        <v/>
      </c>
      <c r="BC47" s="1061">
        <f>SUM(BF23:BI23)</f>
        <v/>
      </c>
      <c r="BD47" s="1061">
        <f>SUM(BJ23:BM23)</f>
        <v/>
      </c>
      <c r="BE47" s="1061">
        <f>SUM(BN23:BQ23)</f>
        <v/>
      </c>
      <c r="BF47" s="1242">
        <f>(BB47*初始化表!E$17+BC47*初始化表!F$17+BD47*初始化表!G$17+BE47*初始化表!H$17)/1300</f>
        <v/>
      </c>
      <c r="BG47" s="1292">
        <f>IF(BF47=0,0,AL123/BF47)</f>
        <v/>
      </c>
      <c r="BH47" s="1292">
        <f>IF(BF47=0,0,AJ123/BF47)</f>
        <v/>
      </c>
      <c r="BI47" s="1303">
        <f>$BI$51+MAX(0,第4期!BI47)-BF47</f>
        <v/>
      </c>
      <c r="BJ47" s="1061">
        <f>IF(BA47=0,"",RANK(BG47,$BG$31:$BG$50))</f>
        <v/>
      </c>
      <c r="BK47" s="1061">
        <f>IF(BA47=0,"",RANK(BH47,$BH$31:$BH$50))</f>
        <v/>
      </c>
      <c r="BL47" s="1101" t="n"/>
      <c r="BM47" s="1101" t="n"/>
      <c r="BN47" s="1101" t="n"/>
      <c r="BO47" s="1101" t="n"/>
      <c r="BP47" s="1101" t="n"/>
      <c r="BQ47" s="1101" t="n"/>
      <c r="BR47" s="1106" t="n"/>
      <c r="BS47" s="351">
        <f>BS22</f>
        <v/>
      </c>
      <c r="BT47" s="1299">
        <f>$BT22*(AJ78-BT$50)/BT$51</f>
        <v/>
      </c>
      <c r="BU47" s="1299">
        <f>$BT22*(AK78-BU$50)/BU$51</f>
        <v/>
      </c>
      <c r="BV47" s="1299">
        <f>$BT22*(AL78-BV$50)/BV$51</f>
        <v/>
      </c>
      <c r="BW47" s="1299">
        <f>$BT22*(AM78-BW$50)/BW$51</f>
        <v/>
      </c>
      <c r="BX47" s="1299">
        <f>$BT22*(AN78-BX$50)/BX$51</f>
        <v/>
      </c>
      <c r="BY47" s="1299">
        <f>$BT22*(AO78-BY$50)/BY$51</f>
        <v/>
      </c>
      <c r="BZ47" s="1299">
        <f>$BT22*(AP78-BZ$50)/BZ$51</f>
        <v/>
      </c>
      <c r="CA47" s="1299">
        <f>$BT22*(AQ78-CA$50)/CA$51</f>
        <v/>
      </c>
      <c r="CB47" s="1299">
        <f>$BT22*(AR78-CB$50)/CB$51</f>
        <v/>
      </c>
      <c r="CC47" s="1299">
        <f>$BT22*(AS78-CC$50)/CC$51</f>
        <v/>
      </c>
      <c r="CD47" s="1299">
        <f>$BT22*(AT78-CD$50)/CD$51</f>
        <v/>
      </c>
      <c r="CE47" s="1299">
        <f>$BT22*(AU78-CE$50)/CE$51</f>
        <v/>
      </c>
      <c r="CF47" s="1299">
        <f>$BT22*(AV78-CF$50)/CF$51</f>
        <v/>
      </c>
      <c r="CG47" s="1299">
        <f>$BT22*(AW78-CG$50)/CG$51</f>
        <v/>
      </c>
      <c r="CH47" s="1299">
        <f>$BT22*(AX78-CH$50)/CH$51</f>
        <v/>
      </c>
      <c r="CI47" s="1299">
        <f>$BT22*(AY78-CI$50)/CI$51</f>
        <v/>
      </c>
      <c r="CJ47" s="1106" t="n"/>
      <c r="CK47" s="1101" t="n"/>
      <c r="CL47" s="1101" t="n"/>
      <c r="CM47" s="1101" t="n"/>
      <c r="CN47" s="1101" t="n"/>
      <c r="CO47" s="1101" t="n"/>
      <c r="CP47" s="1101" t="n"/>
      <c r="CQ47" s="1101" t="n"/>
      <c r="CR47" s="1101" t="n"/>
      <c r="CS47" s="1101" t="n"/>
      <c r="CT47" s="1101" t="n"/>
      <c r="CU47" s="1101" t="n"/>
      <c r="CV47" s="1101" t="n"/>
      <c r="CW47" s="1101" t="n"/>
      <c r="CX47" s="1101" t="n"/>
      <c r="CY47" s="1101" t="n"/>
      <c r="CZ47" s="1101" t="n"/>
      <c r="DA47" s="1101" t="n"/>
      <c r="DB47" s="1101" t="n"/>
      <c r="DC47" s="1101" t="n"/>
      <c r="DD47" s="1101" t="n"/>
      <c r="DE47" s="1101" t="n"/>
      <c r="DF47" s="1101" t="n"/>
      <c r="DG47" s="1101" t="n"/>
      <c r="DH47" s="1101" t="n"/>
      <c r="DI47" s="1101" t="n"/>
    </row>
    <row r="48" ht="16" customFormat="1" customHeight="1" s="140">
      <c r="A48" s="1047" t="inlineStr">
        <is>
          <t>促销费</t>
        </is>
      </c>
      <c r="C48" s="1061">
        <f>-SUM(B10:E10)</f>
        <v/>
      </c>
      <c r="D48" s="1293" t="n"/>
      <c r="E48" s="1293">
        <f>E47-C48</f>
        <v/>
      </c>
      <c r="F48" s="1291">
        <f>F47+C48</f>
        <v/>
      </c>
      <c r="G48" s="144" t="n"/>
      <c r="H48" s="1047" t="inlineStr">
        <is>
          <t>产品2</t>
        </is>
      </c>
      <c r="I48" s="1061">
        <f>第4期!AL13</f>
        <v/>
      </c>
      <c r="J48" s="1061">
        <f>第4期!AL14</f>
        <v/>
      </c>
      <c r="K48" s="1061">
        <f>第4期!AL15</f>
        <v/>
      </c>
      <c r="L48" s="187">
        <f>第4期!AL16</f>
        <v/>
      </c>
      <c r="M48" s="178" t="n"/>
      <c r="N48" s="1047" t="inlineStr">
        <is>
          <t>期初机器</t>
        </is>
      </c>
      <c r="O48" s="1044" t="inlineStr">
        <is>
          <t>下期机器</t>
        </is>
      </c>
      <c r="P48" s="1044" t="inlineStr">
        <is>
          <t>安全推荐</t>
        </is>
      </c>
      <c r="Q48" s="1044" t="inlineStr">
        <is>
          <t>极限(0分红）</t>
        </is>
      </c>
      <c r="R48" s="1091" t="inlineStr">
        <is>
          <t>当期购入</t>
        </is>
      </c>
      <c r="S48" s="1100" t="n"/>
      <c r="T48" s="230" t="n"/>
      <c r="U48" s="1047" t="inlineStr">
        <is>
          <t>产品1</t>
        </is>
      </c>
      <c r="V48" s="1061">
        <f>IF(第3期!BB27=0,0,第4期!BB27/第3期!BB27)</f>
        <v/>
      </c>
      <c r="W48" s="1061">
        <f>IF(第3期!BC27=0,0,第4期!BC27/第3期!BC27)</f>
        <v/>
      </c>
      <c r="X48" s="1061">
        <f>IF(第3期!BD27=0,0,第4期!BD27/第3期!BD27)</f>
        <v/>
      </c>
      <c r="Y48" s="187">
        <f>IF(第3期!BE27=0,0,第4期!BE27/第3期!BE27)</f>
        <v/>
      </c>
      <c r="Z48" s="1101" t="n"/>
      <c r="AA48" s="144" t="n"/>
      <c r="AB48" s="1101" t="n"/>
      <c r="AC48" s="1101" t="n"/>
      <c r="AD48" s="1101" t="n"/>
      <c r="AE48" s="1101" t="n"/>
      <c r="AF48" s="1101" t="n"/>
      <c r="AG48" s="1101" t="n"/>
      <c r="AH48" s="144" t="n"/>
      <c r="AI48" s="332" t="n"/>
      <c r="AJ48" s="333" t="n"/>
      <c r="AK48" s="333" t="n"/>
      <c r="AL48" s="333" t="n"/>
      <c r="AM48" s="333" t="n"/>
      <c r="AN48" s="333" t="n"/>
      <c r="AO48" s="333" t="n"/>
      <c r="AP48" s="333" t="n"/>
      <c r="AQ48" s="333" t="n"/>
      <c r="AR48" s="333" t="n"/>
      <c r="AS48" s="333" t="n"/>
      <c r="AT48" s="333" t="n"/>
      <c r="AU48" s="333" t="n"/>
      <c r="AV48" s="333" t="n"/>
      <c r="AW48" s="333" t="n"/>
      <c r="AX48" s="333" t="n"/>
      <c r="AY48" s="360" t="n"/>
      <c r="AZ48" s="144" t="n"/>
      <c r="BA48" s="351">
        <f>BA24</f>
        <v/>
      </c>
      <c r="BB48" s="1061">
        <f>SUM(BB24:BE24)</f>
        <v/>
      </c>
      <c r="BC48" s="1061">
        <f>SUM(BF24:BI24)</f>
        <v/>
      </c>
      <c r="BD48" s="1061">
        <f>SUM(BJ24:BM24)</f>
        <v/>
      </c>
      <c r="BE48" s="1061">
        <f>SUM(BN24:BQ24)</f>
        <v/>
      </c>
      <c r="BF48" s="1242">
        <f>(BB48*初始化表!E$17+BC48*初始化表!F$17+BD48*初始化表!G$17+BE48*初始化表!H$17)/1300</f>
        <v/>
      </c>
      <c r="BG48" s="1292">
        <f>IF(BF48=0,0,AL124/BF48)</f>
        <v/>
      </c>
      <c r="BH48" s="1292">
        <f>IF(BF48=0,0,AJ124/BF48)</f>
        <v/>
      </c>
      <c r="BI48" s="1303">
        <f>$BI$51+MAX(0,第4期!BI48)-BF48</f>
        <v/>
      </c>
      <c r="BJ48" s="1061">
        <f>IF(BA48=0,"",RANK(BG48,$BG$31:$BG$50))</f>
        <v/>
      </c>
      <c r="BK48" s="1061">
        <f>IF(BA48=0,"",RANK(BH48,$BH$31:$BH$50))</f>
        <v/>
      </c>
      <c r="BL48" s="1101" t="n"/>
      <c r="BM48" s="1101" t="n"/>
      <c r="BN48" s="1101" t="n"/>
      <c r="BO48" s="1101" t="n"/>
      <c r="BP48" s="1101" t="n"/>
      <c r="BQ48" s="1101" t="n"/>
      <c r="BR48" s="1106" t="n"/>
      <c r="BS48" s="351">
        <f>BS23</f>
        <v/>
      </c>
      <c r="BT48" s="1299">
        <f>$BT23*(AJ79-BT$50)/BT$51</f>
        <v/>
      </c>
      <c r="BU48" s="1299">
        <f>$BT23*(AK79-BU$50)/BU$51</f>
        <v/>
      </c>
      <c r="BV48" s="1299">
        <f>$BT23*(AL79-BV$50)/BV$51</f>
        <v/>
      </c>
      <c r="BW48" s="1299">
        <f>$BT23*(AM79-BW$50)/BW$51</f>
        <v/>
      </c>
      <c r="BX48" s="1299">
        <f>$BT23*(AN79-BX$50)/BX$51</f>
        <v/>
      </c>
      <c r="BY48" s="1299">
        <f>$BT23*(AO79-BY$50)/BY$51</f>
        <v/>
      </c>
      <c r="BZ48" s="1299">
        <f>$BT23*(AP79-BZ$50)/BZ$51</f>
        <v/>
      </c>
      <c r="CA48" s="1299">
        <f>$BT23*(AQ79-CA$50)/CA$51</f>
        <v/>
      </c>
      <c r="CB48" s="1299">
        <f>$BT23*(AR79-CB$50)/CB$51</f>
        <v/>
      </c>
      <c r="CC48" s="1299">
        <f>$BT23*(AS79-CC$50)/CC$51</f>
        <v/>
      </c>
      <c r="CD48" s="1299">
        <f>$BT23*(AT79-CD$50)/CD$51</f>
        <v/>
      </c>
      <c r="CE48" s="1299">
        <f>$BT23*(AU79-CE$50)/CE$51</f>
        <v/>
      </c>
      <c r="CF48" s="1299">
        <f>$BT23*(AV79-CF$50)/CF$51</f>
        <v/>
      </c>
      <c r="CG48" s="1299">
        <f>$BT23*(AW79-CG$50)/CG$51</f>
        <v/>
      </c>
      <c r="CH48" s="1299">
        <f>$BT23*(AX79-CH$50)/CH$51</f>
        <v/>
      </c>
      <c r="CI48" s="1299">
        <f>$BT23*(AY79-CI$50)/CI$51</f>
        <v/>
      </c>
      <c r="CJ48" s="1106" t="n"/>
      <c r="CK48" s="1101" t="n"/>
      <c r="CL48" s="1101" t="n"/>
      <c r="CM48" s="1101" t="n"/>
      <c r="CN48" s="1101" t="n"/>
      <c r="CO48" s="1101" t="n"/>
      <c r="CP48" s="1101" t="n"/>
      <c r="CQ48" s="1101" t="n"/>
      <c r="CR48" s="1101" t="n"/>
      <c r="CS48" s="1101" t="n"/>
      <c r="CT48" s="1101" t="n"/>
      <c r="CU48" s="1101" t="n"/>
      <c r="CV48" s="1101" t="n"/>
      <c r="CW48" s="1101" t="n"/>
      <c r="CX48" s="1101" t="n"/>
      <c r="CY48" s="1101" t="n"/>
      <c r="CZ48" s="1101" t="n"/>
      <c r="DA48" s="1101" t="n"/>
      <c r="DB48" s="1101" t="n"/>
      <c r="DC48" s="1101" t="n"/>
      <c r="DD48" s="1101" t="n"/>
      <c r="DE48" s="1101" t="n"/>
      <c r="DF48" s="1101" t="n"/>
      <c r="DG48" s="1101" t="n"/>
      <c r="DH48" s="1101" t="n"/>
      <c r="DI48" s="1101" t="n"/>
    </row>
    <row r="49" ht="16" customFormat="1" customHeight="1" s="140">
      <c r="A49" s="1047" t="inlineStr">
        <is>
          <t>销售收入</t>
        </is>
      </c>
      <c r="C49" s="1061">
        <f>IF(AJ24="",SUMPRODUCT(B6:E9,V42:Y45),B6*MAX(0,AM9-AK9)+MAX(0,AM10-AK10)*C6+MAX(0,AM11-AK11)*D6+MAX(0,AM12-AK12)*E6+MAX(0,AM13-AK13)*B7+MAX(0,AM14-AK14)*C7+MAX(0,AM15-AK15)*D7+MAX(0,AM16-AK16)*E7+MAX(0,AM17-AK17)*B8+MAX(0,AM18-AK18)*C8+MAX(0,AM19-AK19)*D8+MAX(0,AM20-AK20)*E8+MAX(0,AM21-AK21)*B9+MAX(0,AM22-AK22)*C9+MAX(0,AM23-AK23)*D9+MAX(0,AM24-AK24)*E9)+MIN(B6,V23)*MIN(V11,B12-V36)+MIN(W11,C12-W36)*MIN(C6,W23)+MIN(X11,D12-X36)*MIN(D6,X23)+MIN(Y11,E12-Y36)*MIN(E6,Y23)+MIN(B7,V24)*MIN(V12,B13-V37)+MIN(W12,C13-W37)*MIN(C7,W24)+MIN(X12,D13-X37)*MIN(D7,X24)+MIN(Y12,E13-Y37)*MIN(E7,Y24)+MIN(B8,V25)*MIN(V13,B14-V38)+MIN(W13,C14-W38)*MIN(C8,W25)+MIN(X13,D14-X38)*MIN(D8,X25)+MIN(Y13,E14-Y38)*MIN(E8,Y25)+MIN(B9,V26)*MIN(V14,B15-V39)+MIN(W14,C15-W39)*MIN(C9,W26)+MIN(X14,D15-X39)*MIN(D9,X26)+MIN(Y14,E15-Y39)*MIN(E9,Y26)</f>
        <v/>
      </c>
      <c r="D49" s="1293">
        <f>D41+C49</f>
        <v/>
      </c>
      <c r="E49" s="1293" t="n"/>
      <c r="F49" s="1291">
        <f>F48+C49</f>
        <v/>
      </c>
      <c r="G49" s="144" t="n"/>
      <c r="H49" s="1047" t="inlineStr">
        <is>
          <t>产品3</t>
        </is>
      </c>
      <c r="I49" s="1061">
        <f>第4期!AL17</f>
        <v/>
      </c>
      <c r="J49" s="1061">
        <f>第4期!AL18</f>
        <v/>
      </c>
      <c r="K49" s="1061">
        <f>第4期!AL19</f>
        <v/>
      </c>
      <c r="L49" s="187">
        <f>第4期!AL20</f>
        <v/>
      </c>
      <c r="M49" s="178" t="n"/>
      <c r="N49" s="223">
        <f>第4期!F69</f>
        <v/>
      </c>
      <c r="O49" s="1063">
        <f>N49+第4期!R49</f>
        <v/>
      </c>
      <c r="P49" s="1063">
        <f>INT((F61-0.05*C49+0-(F30-F48)*O49/N49)/初始化表!B8)</f>
        <v/>
      </c>
      <c r="Q49" s="1063">
        <f>INT((F61+第6期!P33+第6期!Q35-F30+F48)/初始化表!B8)</f>
        <v/>
      </c>
      <c r="R49" s="1245" t="n"/>
      <c r="S49" s="1101" t="n"/>
      <c r="T49" s="230" t="n"/>
      <c r="U49" s="1047" t="inlineStr">
        <is>
          <t>产品2</t>
        </is>
      </c>
      <c r="V49" s="1061">
        <f>IF(第3期!BF27=0,0,第4期!BF27/第3期!BF27)</f>
        <v/>
      </c>
      <c r="W49" s="1061">
        <f>IF(第3期!BG27=0,0,第4期!BG27/第3期!BG27)</f>
        <v/>
      </c>
      <c r="X49" s="1061">
        <f>IF(第3期!BH27=0,0,第4期!BH27/第3期!BH27)</f>
        <v/>
      </c>
      <c r="Y49" s="187">
        <f>IF(第3期!BI27=0,0,第4期!BI27/第3期!BI27)</f>
        <v/>
      </c>
      <c r="Z49" s="1101" t="n"/>
      <c r="AA49" s="144" t="n"/>
      <c r="AB49" s="1101" t="n"/>
      <c r="AC49" s="1101" t="n"/>
      <c r="AD49" s="1101" t="n"/>
      <c r="AE49" s="1101" t="n"/>
      <c r="AF49" s="1101" t="n"/>
      <c r="AG49" s="1101" t="n"/>
      <c r="AH49" s="144" t="n"/>
      <c r="AI49" s="332" t="n"/>
      <c r="AJ49" s="333" t="n"/>
      <c r="AK49" s="333" t="n"/>
      <c r="AL49" s="333" t="n"/>
      <c r="AM49" s="333" t="n"/>
      <c r="AN49" s="333" t="n"/>
      <c r="AO49" s="333" t="n"/>
      <c r="AP49" s="333" t="n"/>
      <c r="AQ49" s="333" t="n"/>
      <c r="AR49" s="333" t="n"/>
      <c r="AS49" s="333" t="n"/>
      <c r="AT49" s="333" t="n"/>
      <c r="AU49" s="333" t="n"/>
      <c r="AV49" s="333" t="n"/>
      <c r="AW49" s="333" t="n"/>
      <c r="AX49" s="333" t="n"/>
      <c r="AY49" s="360" t="n"/>
      <c r="AZ49" s="144" t="n"/>
      <c r="BA49" s="351">
        <f>BA25</f>
        <v/>
      </c>
      <c r="BB49" s="1061">
        <f>SUM(BB25:BE25)</f>
        <v/>
      </c>
      <c r="BC49" s="1061">
        <f>SUM(BF25:BI25)</f>
        <v/>
      </c>
      <c r="BD49" s="1061">
        <f>SUM(BJ25:BM25)</f>
        <v/>
      </c>
      <c r="BE49" s="1061">
        <f>SUM(BN25:BQ25)</f>
        <v/>
      </c>
      <c r="BF49" s="1242">
        <f>(BB49*初始化表!E$17+BC49*初始化表!F$17+BD49*初始化表!G$17+BE49*初始化表!H$17)/1300</f>
        <v/>
      </c>
      <c r="BG49" s="1292">
        <f>IF(BF49=0,0,AL125/BF49)</f>
        <v/>
      </c>
      <c r="BH49" s="1292">
        <f>IF(BF49=0,0,AJ125/BF49)</f>
        <v/>
      </c>
      <c r="BI49" s="1303">
        <f>$BI$51+MAX(0,第4期!BI49)-BF49</f>
        <v/>
      </c>
      <c r="BJ49" s="1061">
        <f>IF(BA49=0,"",RANK(BG49,$BG$31:$BG$50))</f>
        <v/>
      </c>
      <c r="BK49" s="1061">
        <f>IF(BA49=0,"",RANK(BH49,$BH$31:$BH$50))</f>
        <v/>
      </c>
      <c r="BL49" s="1101" t="n"/>
      <c r="BM49" s="1101" t="n"/>
      <c r="BN49" s="1101" t="n"/>
      <c r="BO49" s="1101" t="n"/>
      <c r="BP49" s="1101" t="n"/>
      <c r="BQ49" s="1101" t="n"/>
      <c r="BR49" s="1106" t="n"/>
      <c r="BS49" s="351">
        <f>BS24</f>
        <v/>
      </c>
      <c r="BT49" s="1299">
        <f>$BT24*(AJ80-BT$50)/BT$51</f>
        <v/>
      </c>
      <c r="BU49" s="1299">
        <f>$BT24*(AK80-BU$50)/BU$51</f>
        <v/>
      </c>
      <c r="BV49" s="1299">
        <f>$BT24*(AL80-BV$50)/BV$51</f>
        <v/>
      </c>
      <c r="BW49" s="1299">
        <f>$BT24*(AM80-BW$50)/BW$51</f>
        <v/>
      </c>
      <c r="BX49" s="1299">
        <f>$BT24*(AN80-BX$50)/BX$51</f>
        <v/>
      </c>
      <c r="BY49" s="1299">
        <f>$BT24*(AO80-BY$50)/BY$51</f>
        <v/>
      </c>
      <c r="BZ49" s="1299">
        <f>$BT24*(AP80-BZ$50)/BZ$51</f>
        <v/>
      </c>
      <c r="CA49" s="1299">
        <f>$BT24*(AQ80-CA$50)/CA$51</f>
        <v/>
      </c>
      <c r="CB49" s="1299">
        <f>$BT24*(AR80-CB$50)/CB$51</f>
        <v/>
      </c>
      <c r="CC49" s="1299">
        <f>$BT24*(AS80-CC$50)/CC$51</f>
        <v/>
      </c>
      <c r="CD49" s="1299">
        <f>$BT24*(AT80-CD$50)/CD$51</f>
        <v/>
      </c>
      <c r="CE49" s="1299">
        <f>$BT24*(AU80-CE$50)/CE$51</f>
        <v/>
      </c>
      <c r="CF49" s="1299">
        <f>$BT24*(AV80-CF$50)/CF$51</f>
        <v/>
      </c>
      <c r="CG49" s="1299">
        <f>$BT24*(AW80-CG$50)/CG$51</f>
        <v/>
      </c>
      <c r="CH49" s="1299">
        <f>$BT24*(AX80-CH$50)/CH$51</f>
        <v/>
      </c>
      <c r="CI49" s="1299">
        <f>$BT24*(AY80-CI$50)/CI$51</f>
        <v/>
      </c>
      <c r="CJ49" s="1106" t="n"/>
      <c r="CK49" s="1101" t="n"/>
      <c r="CL49" s="1101" t="n"/>
      <c r="CM49" s="1101" t="n"/>
      <c r="CN49" s="1101" t="n"/>
      <c r="CO49" s="1101" t="n"/>
      <c r="CP49" s="1101" t="n"/>
      <c r="CQ49" s="1101" t="n"/>
      <c r="CR49" s="1101" t="n"/>
      <c r="CS49" s="1101" t="n"/>
      <c r="CT49" s="1101" t="n"/>
      <c r="CU49" s="1101" t="n"/>
      <c r="CV49" s="1101" t="n"/>
      <c r="CW49" s="1101" t="n"/>
      <c r="CX49" s="1101" t="n"/>
      <c r="CY49" s="1101" t="n"/>
      <c r="CZ49" s="1101" t="n"/>
      <c r="DA49" s="1101" t="n"/>
      <c r="DB49" s="1101" t="n"/>
      <c r="DC49" s="1101" t="n"/>
      <c r="DD49" s="1101" t="n"/>
      <c r="DE49" s="1101" t="n"/>
      <c r="DF49" s="1101" t="n"/>
      <c r="DG49" s="1101" t="n"/>
      <c r="DH49" s="1101" t="n"/>
      <c r="DI49" s="1101" t="n"/>
    </row>
    <row r="50" ht="16" customFormat="1" customHeight="1" s="140">
      <c r="A50" s="1047" t="inlineStr">
        <is>
          <t>废品损失</t>
        </is>
      </c>
      <c r="C50" s="1061">
        <f>-IF(AJ24="",0.4*SUMPRODUCT(B6:E9,V36:Y39),0.4*(AQ9*B6+AQ10*C6+AQ11*D6+AQ12*E6+AQ13*B7+AQ14*C7+AQ15*D7+AQ16*E7+AQ17*B8+AQ18*C8+AQ19*D8+AQ20*E8+AQ21*B9+AQ22*C9+AQ23*D9+AQ24*E9))</f>
        <v/>
      </c>
      <c r="D50" s="1293" t="n"/>
      <c r="E50" s="1293">
        <f>E48-C50</f>
        <v/>
      </c>
      <c r="F50" s="1291">
        <f>F49+C50</f>
        <v/>
      </c>
      <c r="G50" s="144" t="n"/>
      <c r="H50" s="1047" t="inlineStr">
        <is>
          <t>产品4</t>
        </is>
      </c>
      <c r="I50" s="1061">
        <f>第4期!AL21</f>
        <v/>
      </c>
      <c r="J50" s="1061">
        <f>第4期!AL22</f>
        <v/>
      </c>
      <c r="K50" s="1061">
        <f>第4期!AL23</f>
        <v/>
      </c>
      <c r="L50" s="187">
        <f>第4期!AL24</f>
        <v/>
      </c>
      <c r="M50" s="178" t="n"/>
      <c r="N50" s="1101" t="n"/>
      <c r="O50" s="1041" t="inlineStr">
        <is>
          <t>本期成本</t>
        </is>
      </c>
      <c r="P50" s="1331">
        <f>E60</f>
        <v/>
      </c>
      <c r="Q50" s="250" t="n"/>
      <c r="R50" s="1332" t="n"/>
      <c r="S50" s="1333" t="n"/>
      <c r="T50" s="230" t="n"/>
      <c r="U50" s="1047" t="inlineStr">
        <is>
          <t>产品3</t>
        </is>
      </c>
      <c r="V50" s="1061">
        <f>IF(第3期!BJ27=0,0,第4期!BJ27/第3期!BJ27)</f>
        <v/>
      </c>
      <c r="W50" s="1061">
        <f>IF(第3期!BK27=0,0,第4期!BK27/第3期!BK27)</f>
        <v/>
      </c>
      <c r="X50" s="1061">
        <f>IF(第3期!BL27=0,0,第4期!BL27/第3期!BL27)</f>
        <v/>
      </c>
      <c r="Y50" s="187">
        <f>IF(第3期!BM27=0,0,第4期!BM27/第3期!BM27)</f>
        <v/>
      </c>
      <c r="Z50" s="1101" t="n"/>
      <c r="AA50" s="144" t="n"/>
      <c r="AB50" s="1101" t="n"/>
      <c r="AC50" s="1101" t="n"/>
      <c r="AD50" s="1101" t="n"/>
      <c r="AE50" s="1101" t="n"/>
      <c r="AF50" s="1101" t="n"/>
      <c r="AG50" s="1101" t="n"/>
      <c r="AH50" s="144" t="n"/>
      <c r="AI50" s="332" t="n"/>
      <c r="AJ50" s="333" t="n"/>
      <c r="AK50" s="333" t="n"/>
      <c r="AL50" s="333" t="n"/>
      <c r="AM50" s="333" t="n"/>
      <c r="AN50" s="333" t="n"/>
      <c r="AO50" s="333" t="n"/>
      <c r="AP50" s="333" t="n"/>
      <c r="AQ50" s="333" t="n"/>
      <c r="AR50" s="333" t="n"/>
      <c r="AS50" s="333" t="n"/>
      <c r="AT50" s="333" t="n"/>
      <c r="AU50" s="333" t="n"/>
      <c r="AV50" s="333" t="n"/>
      <c r="AW50" s="333" t="n"/>
      <c r="AX50" s="333" t="n"/>
      <c r="AY50" s="360" t="n"/>
      <c r="AZ50" s="144" t="n"/>
      <c r="BA50" s="351">
        <f>BA26</f>
        <v/>
      </c>
      <c r="BB50" s="1061">
        <f>SUM(BB26:BE26)</f>
        <v/>
      </c>
      <c r="BC50" s="1061">
        <f>SUM(BF26:BI26)</f>
        <v/>
      </c>
      <c r="BD50" s="1061">
        <f>SUM(BJ26:BM26)</f>
        <v/>
      </c>
      <c r="BE50" s="1061">
        <f>SUM(BN26:BQ26)</f>
        <v/>
      </c>
      <c r="BF50" s="1242">
        <f>(BB50*初始化表!E$17+BC50*初始化表!F$17+BD50*初始化表!G$17+BE50*初始化表!H$17)/1300</f>
        <v/>
      </c>
      <c r="BG50" s="1292">
        <f>IF(BF50=0,0,AL126/BF50)</f>
        <v/>
      </c>
      <c r="BH50" s="1292">
        <f>IF(BF50=0,0,AJ126/BF50)</f>
        <v/>
      </c>
      <c r="BI50" s="1303">
        <f>$BI$51+MAX(0,第4期!BI50)-BF50</f>
        <v/>
      </c>
      <c r="BJ50" s="1061">
        <f>IF(BA50=0,"",RANK(BG50,$BG$31:$BG$50))</f>
        <v/>
      </c>
      <c r="BK50" s="1061">
        <f>IF(BA50=0,"",RANK(BH50,$BH$31:$BH$50))</f>
        <v/>
      </c>
      <c r="BL50" s="1101" t="n"/>
      <c r="BM50" s="1101" t="n"/>
      <c r="BN50" s="1101" t="n"/>
      <c r="BO50" s="1101" t="n"/>
      <c r="BP50" s="1101" t="n"/>
      <c r="BQ50" s="1101" t="n"/>
      <c r="BR50" s="1106" t="n"/>
      <c r="BS50" s="1044" t="inlineStr">
        <is>
          <t>平均值</t>
        </is>
      </c>
      <c r="BT50" s="1299">
        <f>SUM(AJ61:AJ80)/初始化表!$B5</f>
        <v/>
      </c>
      <c r="BU50" s="1299">
        <f>SUM(AK61:AK80)/初始化表!$B5</f>
        <v/>
      </c>
      <c r="BV50" s="1299">
        <f>SUM(AL61:AL80)/初始化表!$B5</f>
        <v/>
      </c>
      <c r="BW50" s="1299">
        <f>SUM(AM61:AM80)/初始化表!$B5</f>
        <v/>
      </c>
      <c r="BX50" s="1299">
        <f>SUM(AN61:AN80)/初始化表!$B5</f>
        <v/>
      </c>
      <c r="BY50" s="1299">
        <f>SUM(AO61:AO80)/初始化表!$B5</f>
        <v/>
      </c>
      <c r="BZ50" s="1299">
        <f>SUM(AP61:AP80)/初始化表!$B5</f>
        <v/>
      </c>
      <c r="CA50" s="1299">
        <f>SUM(AQ61:AQ80)/初始化表!$B5</f>
        <v/>
      </c>
      <c r="CB50" s="1299">
        <f>SUM(AR61:AR80)/初始化表!$B5</f>
        <v/>
      </c>
      <c r="CC50" s="1299">
        <f>SUM(AS61:AS80)/初始化表!$B5</f>
        <v/>
      </c>
      <c r="CD50" s="1299">
        <f>SUM(AT61:AT80)/初始化表!$B5</f>
        <v/>
      </c>
      <c r="CE50" s="1299">
        <f>SUM(AU61:AU80)/初始化表!$B5</f>
        <v/>
      </c>
      <c r="CF50" s="1299">
        <f>SUM(AV61:AV80)/初始化表!$B5</f>
        <v/>
      </c>
      <c r="CG50" s="1299">
        <f>SUM(AW61:AW80)/初始化表!$B5</f>
        <v/>
      </c>
      <c r="CH50" s="1299">
        <f>SUM(AX61:AX80)/初始化表!$B5</f>
        <v/>
      </c>
      <c r="CI50" s="1299">
        <f>SUM(AY61:AY80)/初始化表!$B5</f>
        <v/>
      </c>
      <c r="CJ50" s="1106" t="n"/>
      <c r="CK50" s="1101" t="n"/>
      <c r="CL50" s="1101" t="n"/>
      <c r="CM50" s="1101" t="n"/>
      <c r="CN50" s="1101" t="n"/>
      <c r="CO50" s="1101" t="n"/>
      <c r="CP50" s="1101" t="n"/>
      <c r="CQ50" s="1101" t="n"/>
      <c r="CR50" s="1101" t="n"/>
      <c r="CS50" s="1101" t="n"/>
      <c r="CT50" s="1101" t="n"/>
      <c r="CU50" s="1101" t="n"/>
      <c r="CV50" s="1101" t="n"/>
      <c r="CW50" s="1101" t="n"/>
      <c r="CX50" s="1101" t="n"/>
      <c r="CY50" s="1101" t="n"/>
      <c r="CZ50" s="1101" t="n"/>
      <c r="DA50" s="1101" t="n"/>
      <c r="DB50" s="1101" t="n"/>
      <c r="DC50" s="1101" t="n"/>
      <c r="DD50" s="1101" t="n"/>
      <c r="DE50" s="1101" t="n"/>
      <c r="DF50" s="1101" t="n"/>
      <c r="DG50" s="1101" t="n"/>
      <c r="DH50" s="1101" t="n"/>
      <c r="DI50" s="1101" t="n"/>
    </row>
    <row r="51" ht="16" customFormat="1" customHeight="1" s="140">
      <c r="A51" s="1047" t="inlineStr">
        <is>
          <t>折旧费</t>
        </is>
      </c>
      <c r="C51" s="1061">
        <f>-初始化表!H5*N49*初始化表!B8</f>
        <v/>
      </c>
      <c r="D51" s="1293" t="n"/>
      <c r="E51" s="1293">
        <f>E50-C51</f>
        <v/>
      </c>
      <c r="F51" s="1291" t="n"/>
      <c r="G51" s="144" t="n"/>
      <c r="H51" s="1047" t="inlineStr">
        <is>
          <t>可运输货物</t>
        </is>
      </c>
      <c r="I51" s="1044" t="inlineStr">
        <is>
          <t>产品1</t>
        </is>
      </c>
      <c r="J51" s="1044" t="inlineStr">
        <is>
          <t>产品2</t>
        </is>
      </c>
      <c r="K51" s="1044" t="inlineStr">
        <is>
          <t>产品3</t>
        </is>
      </c>
      <c r="L51" s="1091" t="inlineStr">
        <is>
          <t>产品4</t>
        </is>
      </c>
      <c r="M51" s="178" t="n"/>
      <c r="N51" s="1101" t="n"/>
      <c r="O51" s="1073" t="inlineStr">
        <is>
          <t>期末现金</t>
        </is>
      </c>
      <c r="P51" s="1334">
        <f>F64</f>
        <v/>
      </c>
      <c r="Q51" s="253" t="n"/>
      <c r="R51" s="1275" t="n"/>
      <c r="S51" s="1333" t="n"/>
      <c r="T51" s="230" t="n"/>
      <c r="U51" s="1073" t="inlineStr">
        <is>
          <t>产品4</t>
        </is>
      </c>
      <c r="V51" s="1063">
        <f>IF(第3期!BN27=0,0,第4期!BN27/第3期!BN27)</f>
        <v/>
      </c>
      <c r="W51" s="1063">
        <f>IF(第3期!BO27=0,0,第4期!BO27/第3期!BO27)</f>
        <v/>
      </c>
      <c r="X51" s="1063">
        <f>IF(第3期!BP27=0,0,第4期!BP27/第3期!BP27)</f>
        <v/>
      </c>
      <c r="Y51" s="1064">
        <f>IF(第3期!BQ27=0,0,第4期!BQ27/第3期!BQ27)</f>
        <v/>
      </c>
      <c r="Z51" s="1101" t="n"/>
      <c r="AA51" s="144" t="n"/>
      <c r="AB51" s="1101" t="n"/>
      <c r="AC51" s="1101" t="n"/>
      <c r="AD51" s="1101" t="n"/>
      <c r="AE51" s="1101" t="n"/>
      <c r="AF51" s="1101" t="n"/>
      <c r="AG51" s="1101" t="n"/>
      <c r="AH51" s="144" t="n"/>
      <c r="AI51" s="332" t="n"/>
      <c r="AJ51" s="333" t="n"/>
      <c r="AK51" s="333" t="n"/>
      <c r="AL51" s="333" t="n"/>
      <c r="AM51" s="333" t="n"/>
      <c r="AN51" s="333" t="n"/>
      <c r="AO51" s="333" t="n"/>
      <c r="AP51" s="333" t="n"/>
      <c r="AQ51" s="333" t="n"/>
      <c r="AR51" s="333" t="n"/>
      <c r="AS51" s="333" t="n"/>
      <c r="AT51" s="333" t="n"/>
      <c r="AU51" s="333" t="n"/>
      <c r="AV51" s="333" t="n"/>
      <c r="AW51" s="333" t="n"/>
      <c r="AX51" s="333" t="n"/>
      <c r="AY51" s="360" t="n"/>
      <c r="AZ51" s="144" t="n"/>
      <c r="BA51" s="1044" t="inlineStr">
        <is>
          <t>平均</t>
        </is>
      </c>
      <c r="BB51" s="1242">
        <f>SUM(BB31:BB50)/初始化表!$B$5</f>
        <v/>
      </c>
      <c r="BC51" s="1242">
        <f>SUM(BC31:BC50)/初始化表!$B$5</f>
        <v/>
      </c>
      <c r="BD51" s="1242">
        <f>SUM(BD31:BD50)/初始化表!$B$5</f>
        <v/>
      </c>
      <c r="BE51" s="1242">
        <f>SUM(BE31:BE50)/初始化表!$B$5</f>
        <v/>
      </c>
      <c r="BF51" s="1242">
        <f>SUM(BF31:BF50)/初始化表!$B$5</f>
        <v/>
      </c>
      <c r="BG51" s="1242">
        <f>SUM(BG31:BG50)/初始化表!$B$5</f>
        <v/>
      </c>
      <c r="BH51" s="1242">
        <f>SUM(AJ107:AJ126)/SUM(BF31:BF50)</f>
        <v/>
      </c>
      <c r="BI51" s="1045">
        <f>((INT(I52)-SUM(AQ9:AQ12))*初始化表!E17+(INT(J52)-SUM(AQ13:AQ16))*初始化表!F17+(INT(K52)-SUM(AQ17:AQ20))*初始化表!G17+(INT(L52)-SUM(AQ21:AQ24))*初始化表!H17)/1300</f>
        <v/>
      </c>
      <c r="BJ51" s="1061" t="n"/>
      <c r="BK51" s="1061" t="n"/>
      <c r="BL51" s="1101" t="n"/>
      <c r="BM51" s="1101" t="n"/>
      <c r="BN51" s="1101" t="n"/>
      <c r="BO51" s="1101" t="n"/>
      <c r="BP51" s="1101" t="n"/>
      <c r="BQ51" s="1101" t="n"/>
      <c r="BR51" s="1106" t="n"/>
      <c r="BS51" s="1044" t="inlineStr">
        <is>
          <t>标准差</t>
        </is>
      </c>
      <c r="BT51" s="1240">
        <f>_xlfn.STDEV.P(AJ61:AJ80)</f>
        <v/>
      </c>
      <c r="BU51" s="1240">
        <f>_xlfn.STDEV.P(AK61:AK80)</f>
        <v/>
      </c>
      <c r="BV51" s="1240">
        <f>_xlfn.STDEV.P(AL61:AL80)</f>
        <v/>
      </c>
      <c r="BW51" s="1240">
        <f>_xlfn.STDEV.P(AM61:AM80)</f>
        <v/>
      </c>
      <c r="BX51" s="1240">
        <f>_xlfn.STDEV.P(AN61:AN80)</f>
        <v/>
      </c>
      <c r="BY51" s="1240">
        <f>_xlfn.STDEV.P(AO61:AO80)</f>
        <v/>
      </c>
      <c r="BZ51" s="1240">
        <f>_xlfn.STDEV.P(AP61:AP80)</f>
        <v/>
      </c>
      <c r="CA51" s="1240">
        <f>_xlfn.STDEV.P(AQ61:AQ80)</f>
        <v/>
      </c>
      <c r="CB51" s="1240">
        <f>_xlfn.STDEV.P(AR61:AR80)</f>
        <v/>
      </c>
      <c r="CC51" s="1240">
        <f>_xlfn.STDEV.P(AS61:AS80)</f>
        <v/>
      </c>
      <c r="CD51" s="1240">
        <f>_xlfn.STDEV.P(AT61:AT80)</f>
        <v/>
      </c>
      <c r="CE51" s="1240">
        <f>_xlfn.STDEV.P(AU61:AU80)</f>
        <v/>
      </c>
      <c r="CF51" s="1240">
        <f>_xlfn.STDEV.P(AV61:AV80)</f>
        <v/>
      </c>
      <c r="CG51" s="1240">
        <f>_xlfn.STDEV.P(AW61:AW80)</f>
        <v/>
      </c>
      <c r="CH51" s="1240">
        <f>_xlfn.STDEV.P(AX61:AX80)</f>
        <v/>
      </c>
      <c r="CI51" s="1240">
        <f>_xlfn.STDEV.P(AY61:AY80)</f>
        <v/>
      </c>
      <c r="CJ51" s="1106" t="n"/>
      <c r="CK51" s="1101" t="n"/>
      <c r="CL51" s="1101" t="n"/>
      <c r="CM51" s="1101" t="n"/>
      <c r="CN51" s="1101" t="n"/>
      <c r="CO51" s="1101" t="n"/>
      <c r="CP51" s="1101" t="n"/>
      <c r="CQ51" s="1101" t="n"/>
      <c r="CR51" s="1101" t="n"/>
      <c r="CS51" s="1101" t="n"/>
      <c r="CT51" s="1101" t="n"/>
      <c r="CU51" s="1101" t="n"/>
      <c r="CV51" s="1101" t="n"/>
      <c r="CW51" s="1101" t="n"/>
      <c r="CX51" s="1101" t="n"/>
      <c r="CY51" s="1101" t="n"/>
      <c r="CZ51" s="1101" t="n"/>
      <c r="DA51" s="1101" t="n"/>
      <c r="DB51" s="1101" t="n"/>
      <c r="DC51" s="1101" t="n"/>
      <c r="DD51" s="1101" t="n"/>
      <c r="DE51" s="1101" t="n"/>
      <c r="DF51" s="1101" t="n"/>
      <c r="DG51" s="1101" t="n"/>
      <c r="DH51" s="1101" t="n"/>
      <c r="DI51" s="1101" t="n"/>
    </row>
    <row r="52" ht="16" customFormat="1" customHeight="1" s="140">
      <c r="A52" s="1047" t="inlineStr">
        <is>
          <t>产品库存变化</t>
        </is>
      </c>
      <c r="C52" s="1061">
        <f>IF(AJ24="",0,SUM(AP9:AP12)*初始化表!E22+SUM(AP13:AP16)*初始化表!F22+SUM(AP17:AP20)*初始化表!G22+SUM(AP21:AP24)*初始化表!H22)-(SUM(V5:Z5,-I56)*初始化表!E22+SUM(V6:Z6,-J56)*初始化表!F22+SUM(V7:Z7,-K56)*初始化表!G22+SUM(V8:Z8,-L56)*初始化表!H22)</f>
        <v/>
      </c>
      <c r="D52" s="1293" t="n"/>
      <c r="E52" s="1293">
        <f>E51-C52</f>
        <v/>
      </c>
      <c r="F52" s="1291" t="n"/>
      <c r="G52" s="144" t="n"/>
      <c r="H52" s="1047" t="inlineStr">
        <is>
          <t>数量</t>
        </is>
      </c>
      <c r="I52" s="1061">
        <f>Z5+初始化表!B4*SUM(B17:E17)</f>
        <v/>
      </c>
      <c r="J52" s="1061">
        <f>Z6+初始化表!B4*SUM(B18:E18)</f>
        <v/>
      </c>
      <c r="K52" s="1061">
        <f>Z7+初始化表!B4*SUM(B19:E19)</f>
        <v/>
      </c>
      <c r="L52" s="187">
        <f>Z8+初始化表!B4*SUM(B20:E20)</f>
        <v/>
      </c>
      <c r="M52" s="178" t="n"/>
      <c r="N52" s="1101" t="n"/>
      <c r="O52" s="181" t="n"/>
      <c r="P52" s="181" t="n"/>
      <c r="Q52" s="181" t="n"/>
      <c r="R52" s="181" t="n"/>
      <c r="S52" s="1101" t="n"/>
      <c r="T52" s="230" t="n"/>
      <c r="U52" s="1045" t="n"/>
      <c r="V52" s="1061" t="n"/>
      <c r="W52" s="1061" t="n"/>
      <c r="X52" s="1061" t="n"/>
      <c r="Y52" s="1061" t="n"/>
      <c r="Z52" s="1101" t="n"/>
      <c r="AA52" s="144" t="n"/>
      <c r="AB52" s="144" t="n"/>
      <c r="AC52" s="144" t="n"/>
      <c r="AD52" s="144" t="n"/>
      <c r="AE52" s="144" t="n"/>
      <c r="AF52" s="144" t="n"/>
      <c r="AG52" s="144" t="n"/>
      <c r="AH52" s="144" t="n"/>
      <c r="AI52" s="332" t="n"/>
      <c r="AJ52" s="333" t="n"/>
      <c r="AK52" s="333" t="n"/>
      <c r="AL52" s="333" t="n"/>
      <c r="AM52" s="333" t="n"/>
      <c r="AN52" s="333" t="n"/>
      <c r="AO52" s="333" t="n"/>
      <c r="AP52" s="333" t="n"/>
      <c r="AQ52" s="333" t="n"/>
      <c r="AR52" s="333" t="n"/>
      <c r="AS52" s="333" t="n"/>
      <c r="AT52" s="333" t="n"/>
      <c r="AU52" s="333" t="n"/>
      <c r="AV52" s="333" t="n"/>
      <c r="AW52" s="333" t="n"/>
      <c r="AX52" s="333" t="n"/>
      <c r="AY52" s="360" t="n"/>
      <c r="AZ52" s="144" t="n"/>
      <c r="BA52" s="1101" t="n"/>
      <c r="BB52" s="1101" t="n"/>
      <c r="BC52" s="1101" t="n"/>
      <c r="BD52" s="1101" t="n"/>
      <c r="BE52" s="1101" t="n"/>
      <c r="BF52" s="1101" t="n"/>
      <c r="BG52" s="1101" t="n"/>
      <c r="BH52" s="1101" t="n"/>
      <c r="BI52" s="1101" t="n"/>
      <c r="BJ52" s="1101" t="n"/>
      <c r="BK52" s="1101" t="n"/>
      <c r="BL52" s="1101" t="n"/>
      <c r="BM52" s="1101" t="n"/>
      <c r="BN52" s="1101" t="n"/>
      <c r="BO52" s="1101" t="n"/>
      <c r="BP52" s="1101" t="n"/>
      <c r="BQ52" s="1101" t="n"/>
      <c r="BR52" s="1106" t="n"/>
      <c r="BS52" s="1106" t="n"/>
      <c r="BT52" s="1106" t="n"/>
      <c r="BU52" s="1106" t="n"/>
      <c r="BV52" s="1106" t="n"/>
      <c r="BW52" s="1106" t="n"/>
      <c r="BX52" s="1106" t="n"/>
      <c r="BY52" s="1106" t="n"/>
      <c r="BZ52" s="1106" t="n"/>
      <c r="CA52" s="1106" t="n"/>
      <c r="CB52" s="1106" t="n"/>
      <c r="CC52" s="1106" t="n"/>
      <c r="CD52" s="1106" t="n"/>
      <c r="CE52" s="1106" t="n"/>
      <c r="CF52" s="1106" t="n"/>
      <c r="CG52" s="1106" t="n"/>
      <c r="CH52" s="1106" t="n"/>
      <c r="CI52" s="1106" t="n"/>
      <c r="CJ52" s="1106" t="n"/>
      <c r="CK52" s="1101" t="n"/>
      <c r="CL52" s="1101" t="n"/>
      <c r="CM52" s="1101" t="n"/>
      <c r="CN52" s="1101" t="n"/>
      <c r="CO52" s="1101" t="n"/>
      <c r="CP52" s="1101" t="n"/>
      <c r="CQ52" s="1101" t="n"/>
      <c r="CR52" s="1101" t="n"/>
      <c r="CS52" s="1101" t="n"/>
      <c r="CT52" s="1101" t="n"/>
      <c r="CU52" s="1101" t="n"/>
      <c r="CV52" s="1101" t="n"/>
      <c r="CW52" s="1101" t="n"/>
      <c r="CX52" s="1101" t="n"/>
      <c r="CY52" s="1101" t="n"/>
      <c r="CZ52" s="1101" t="n"/>
      <c r="DA52" s="1101" t="n"/>
      <c r="DB52" s="1101" t="n"/>
      <c r="DC52" s="1101" t="n"/>
      <c r="DD52" s="1101" t="n"/>
      <c r="DE52" s="1101" t="n"/>
      <c r="DF52" s="1101" t="n"/>
      <c r="DG52" s="1101" t="n"/>
      <c r="DH52" s="1101" t="n"/>
      <c r="DI52" s="1101" t="n"/>
    </row>
    <row r="53" ht="16" customFormat="1" customHeight="1" s="140">
      <c r="A53" s="1047" t="inlineStr">
        <is>
          <t>原材料存储费</t>
        </is>
      </c>
      <c r="C53" s="1061">
        <f>-(H43+L43)/2*初始化表!B7</f>
        <v/>
      </c>
      <c r="D53" s="1293" t="n"/>
      <c r="E53" s="1293">
        <f>E52-C53</f>
        <v/>
      </c>
      <c r="F53" s="1291">
        <f>F50+C53</f>
        <v/>
      </c>
      <c r="G53" s="144" t="n"/>
      <c r="H53" s="1047" t="inlineStr">
        <is>
          <t>可运输余量</t>
        </is>
      </c>
      <c r="I53" s="1044" t="inlineStr">
        <is>
          <t>产品1</t>
        </is>
      </c>
      <c r="J53" s="1044" t="inlineStr">
        <is>
          <t>产品2</t>
        </is>
      </c>
      <c r="K53" s="1044" t="inlineStr">
        <is>
          <t>产品3</t>
        </is>
      </c>
      <c r="L53" s="1091" t="inlineStr">
        <is>
          <t>产品4</t>
        </is>
      </c>
      <c r="M53" s="178" t="n"/>
      <c r="N53" s="1101" t="n"/>
      <c r="O53" s="181" t="n"/>
      <c r="P53" s="181" t="n"/>
      <c r="Q53" s="181" t="n"/>
      <c r="R53" s="181" t="n"/>
      <c r="S53" s="1101" t="n"/>
      <c r="T53" s="230" t="n"/>
      <c r="U53" s="1041" t="inlineStr">
        <is>
          <t>需求变动比例</t>
        </is>
      </c>
      <c r="V53" s="1053" t="inlineStr">
        <is>
          <t>市场1</t>
        </is>
      </c>
      <c r="W53" s="1053" t="inlineStr">
        <is>
          <t>市场2</t>
        </is>
      </c>
      <c r="X53" s="1053" t="inlineStr">
        <is>
          <t>市场3</t>
        </is>
      </c>
      <c r="Y53" s="1090" t="inlineStr">
        <is>
          <t>市场4</t>
        </is>
      </c>
      <c r="Z53" s="1101" t="n"/>
      <c r="AA53" s="288" t="inlineStr">
        <is>
          <t>需求变动</t>
        </is>
      </c>
      <c r="AB53" s="289" t="inlineStr">
        <is>
          <t>市场1</t>
        </is>
      </c>
      <c r="AC53" s="289" t="inlineStr">
        <is>
          <t>市场2</t>
        </is>
      </c>
      <c r="AD53" s="289" t="inlineStr">
        <is>
          <t>市场3</t>
        </is>
      </c>
      <c r="AE53" s="290" t="inlineStr">
        <is>
          <t>市场4</t>
        </is>
      </c>
      <c r="AF53" s="144" t="n"/>
      <c r="AG53" s="144" t="n"/>
      <c r="AH53" s="144" t="n"/>
      <c r="AI53" s="332" t="n"/>
      <c r="AJ53" s="333" t="n"/>
      <c r="AK53" s="333" t="n"/>
      <c r="AL53" s="333" t="n"/>
      <c r="AM53" s="333" t="n"/>
      <c r="AN53" s="333" t="n"/>
      <c r="AO53" s="333" t="n"/>
      <c r="AP53" s="333" t="n"/>
      <c r="AQ53" s="333" t="n"/>
      <c r="AR53" s="333" t="n"/>
      <c r="AS53" s="333" t="n"/>
      <c r="AT53" s="333" t="n"/>
      <c r="AU53" s="333" t="n"/>
      <c r="AV53" s="333" t="n"/>
      <c r="AW53" s="333" t="n"/>
      <c r="AX53" s="333" t="n"/>
      <c r="AY53" s="360" t="n"/>
      <c r="AZ53" s="144" t="n"/>
      <c r="BA53" s="1044" t="inlineStr">
        <is>
          <t>公司</t>
        </is>
      </c>
      <c r="BB53" s="1044" t="inlineStr">
        <is>
          <t>估资本利润</t>
        </is>
      </c>
      <c r="BC53" s="1101" t="n"/>
      <c r="BD53" s="1044" t="inlineStr">
        <is>
          <t>生产结构</t>
        </is>
      </c>
      <c r="BE53" s="1044" t="inlineStr">
        <is>
          <t>产品1</t>
        </is>
      </c>
      <c r="BF53" s="1044" t="inlineStr">
        <is>
          <t>产品2</t>
        </is>
      </c>
      <c r="BG53" s="1044" t="inlineStr">
        <is>
          <t>产品3</t>
        </is>
      </c>
      <c r="BH53" s="1044" t="inlineStr">
        <is>
          <t>产品4</t>
        </is>
      </c>
      <c r="BI53" s="1101" t="n"/>
      <c r="BJ53" s="1101" t="n"/>
      <c r="BK53" s="1101" t="n"/>
      <c r="BL53" s="1101" t="n"/>
      <c r="BM53" s="1101" t="n"/>
      <c r="BN53" s="1101" t="n"/>
      <c r="BO53" s="1101" t="n"/>
      <c r="BP53" s="1101" t="n"/>
      <c r="BQ53" s="1101" t="n"/>
      <c r="BR53" s="1106" t="n"/>
      <c r="BS53" s="1106" t="n"/>
      <c r="BT53" s="1106" t="n"/>
      <c r="BU53" s="1106" t="n"/>
      <c r="BV53" s="1106" t="n"/>
      <c r="BW53" s="1106" t="n"/>
      <c r="BX53" s="1106" t="n"/>
      <c r="BY53" s="1106" t="n"/>
      <c r="BZ53" s="1106" t="n"/>
      <c r="CA53" s="1106" t="n"/>
      <c r="CB53" s="1106" t="n"/>
      <c r="CC53" s="1106" t="n"/>
      <c r="CD53" s="1106" t="n"/>
      <c r="CE53" s="1106" t="n"/>
      <c r="CF53" s="1106" t="n"/>
      <c r="CG53" s="1106" t="n"/>
      <c r="CH53" s="1106" t="n"/>
      <c r="CI53" s="1106" t="n"/>
      <c r="CJ53" s="1106" t="n"/>
      <c r="CK53" s="1101" t="n"/>
      <c r="CL53" s="1101" t="n"/>
      <c r="CM53" s="1101" t="n"/>
      <c r="CN53" s="1101" t="n"/>
      <c r="CO53" s="1101" t="n"/>
      <c r="CP53" s="1101" t="n"/>
      <c r="CQ53" s="1101" t="n"/>
      <c r="CR53" s="1101" t="n"/>
      <c r="CS53" s="1101" t="n"/>
      <c r="CT53" s="1101" t="n"/>
      <c r="CU53" s="1101" t="n"/>
      <c r="CV53" s="1101" t="n"/>
      <c r="CW53" s="1101" t="n"/>
      <c r="CX53" s="1101" t="n"/>
      <c r="CY53" s="1101" t="n"/>
      <c r="CZ53" s="1101" t="n"/>
      <c r="DA53" s="1101" t="n"/>
      <c r="DB53" s="1101" t="n"/>
      <c r="DC53" s="1101" t="n"/>
      <c r="DD53" s="1101" t="n"/>
      <c r="DE53" s="1101" t="n"/>
      <c r="DF53" s="1101" t="n"/>
      <c r="DG53" s="1101" t="n"/>
      <c r="DH53" s="1101" t="n"/>
      <c r="DI53" s="1101" t="n"/>
    </row>
    <row r="54" ht="16" customFormat="1" customHeight="1" s="140">
      <c r="A54" s="1047" t="inlineStr">
        <is>
          <t>成品存储费</t>
        </is>
      </c>
      <c r="C54" s="1061">
        <f>-(SUM(V5:Z5,I56)/2*初始化表!E5+SUM(V6:Z6,J56)/2*初始化表!E6+SUM(V7:Z7,K56)/2*初始化表!E7+SUM(V8:Z8,L56)/2*初始化表!E8+IF(AJ24="",0,(SUM(AP9:AP12)*初始化表!E5+SUM(AP13:AP16)*初始化表!E6+SUM(AP17:AP20)*初始化表!E7+SUM(AP21:AP24)*初始化表!E8)/2))</f>
        <v/>
      </c>
      <c r="D54" s="1293" t="n"/>
      <c r="E54" s="1293">
        <f>E53-C54</f>
        <v/>
      </c>
      <c r="F54" s="1291">
        <f>F53+C54</f>
        <v/>
      </c>
      <c r="G54" s="144" t="n"/>
      <c r="H54" s="1047" t="inlineStr">
        <is>
          <t>数量</t>
        </is>
      </c>
      <c r="I54" s="1292">
        <f>INT(I52)-SUM(B12:E12)</f>
        <v/>
      </c>
      <c r="J54" s="1292">
        <f>INT(J52)-SUM(B13:E13)</f>
        <v/>
      </c>
      <c r="K54" s="1292">
        <f>INT(K52)-SUM(B14:E14)</f>
        <v/>
      </c>
      <c r="L54" s="1335">
        <f>INT(L52)-SUM(B15:E15)</f>
        <v/>
      </c>
      <c r="M54" s="178" t="n"/>
      <c r="N54" s="181" t="n"/>
      <c r="O54" s="181" t="n"/>
      <c r="P54" s="181" t="n"/>
      <c r="Q54" s="181" t="n"/>
      <c r="R54" s="181" t="n"/>
      <c r="S54" s="1101" t="n"/>
      <c r="T54" s="230" t="n"/>
      <c r="U54" s="1047" t="inlineStr">
        <is>
          <t>产品1</t>
        </is>
      </c>
      <c r="V54" s="1061">
        <f>IF(第3期!BB28=0,0,第4期!BB28/第3期!BB28)</f>
        <v/>
      </c>
      <c r="W54" s="1061">
        <f>IF(第3期!BC28=0,0,第4期!BC28/第3期!BC28)</f>
        <v/>
      </c>
      <c r="X54" s="1061">
        <f>IF(第3期!BD28=0,0,第4期!BD28/第3期!BD28)</f>
        <v/>
      </c>
      <c r="Y54" s="187">
        <f>IF(第3期!BE28=0,0,第4期!BE28/第3期!BE28)</f>
        <v/>
      </c>
      <c r="Z54" s="1101" t="n"/>
      <c r="AA54" s="291" t="inlineStr">
        <is>
          <t>产品1</t>
        </is>
      </c>
      <c r="AB54" s="292">
        <f>IF(第3期!BB28=0,0,(第4期!BB28-第3期!BB28)/20)</f>
        <v/>
      </c>
      <c r="AC54" s="292">
        <f>IF(第3期!BC28=0,0,(第4期!BC28-第3期!BC28)/20)</f>
        <v/>
      </c>
      <c r="AD54" s="292">
        <f>IF(第3期!BD28=0,0,(第4期!BD28-第3期!BD28)/20)</f>
        <v/>
      </c>
      <c r="AE54" s="293">
        <f>IF(第3期!BE28=0,0,(第4期!BE28-第3期!BE28)/20)</f>
        <v/>
      </c>
      <c r="AF54" s="144" t="n"/>
      <c r="AG54" s="144" t="n"/>
      <c r="AH54" s="144" t="n"/>
      <c r="AI54" s="332" t="n"/>
      <c r="AJ54" s="333" t="n"/>
      <c r="AK54" s="333" t="n"/>
      <c r="AL54" s="333" t="n"/>
      <c r="AM54" s="333" t="n"/>
      <c r="AN54" s="333" t="n"/>
      <c r="AO54" s="333" t="n"/>
      <c r="AP54" s="333" t="n"/>
      <c r="AQ54" s="333" t="n"/>
      <c r="AR54" s="333" t="n"/>
      <c r="AS54" s="333" t="n"/>
      <c r="AT54" s="333" t="n"/>
      <c r="AU54" s="333" t="n"/>
      <c r="AV54" s="333" t="n"/>
      <c r="AW54" s="333" t="n"/>
      <c r="AX54" s="333" t="n"/>
      <c r="AY54" s="360" t="n"/>
      <c r="AZ54" s="144" t="n"/>
      <c r="BA54" s="1045">
        <f>BA31</f>
        <v/>
      </c>
      <c r="BB54" s="1240">
        <f>IF(BT5=1,AL107/(第4期!AP107/2+AP107),0)</f>
        <v/>
      </c>
      <c r="BC54" s="1101" t="n"/>
      <c r="BD54" s="1044">
        <f>BA54</f>
        <v/>
      </c>
      <c r="BE54" s="1336">
        <f>BB31/$BE$31</f>
        <v/>
      </c>
      <c r="BF54" s="1336">
        <f>BC31/$BE$31</f>
        <v/>
      </c>
      <c r="BG54" s="1336">
        <f>BD31/$BE$31</f>
        <v/>
      </c>
      <c r="BH54" s="1336" t="n">
        <v>1</v>
      </c>
      <c r="BI54" s="1101" t="n"/>
      <c r="BJ54" s="1101" t="n"/>
      <c r="BK54" s="1101" t="n"/>
      <c r="BL54" s="1101" t="n"/>
      <c r="BM54" s="1101" t="n"/>
      <c r="BN54" s="1101" t="n"/>
      <c r="BO54" s="1101" t="n"/>
      <c r="BP54" s="1101" t="n"/>
      <c r="BQ54" s="1101" t="n"/>
      <c r="BR54" s="1106" t="n"/>
      <c r="BS54" s="1106" t="n"/>
      <c r="BT54" s="1106" t="n"/>
      <c r="BU54" s="1106" t="n"/>
      <c r="BV54" s="1106" t="n"/>
      <c r="BW54" s="1106" t="n"/>
      <c r="BX54" s="1106" t="n"/>
      <c r="BY54" s="1106" t="n"/>
      <c r="BZ54" s="1106" t="n"/>
      <c r="CA54" s="1106" t="n"/>
      <c r="CB54" s="1106" t="n"/>
      <c r="CC54" s="1106" t="n"/>
      <c r="CD54" s="1106" t="n"/>
      <c r="CE54" s="1106" t="n"/>
      <c r="CF54" s="1106" t="n"/>
      <c r="CG54" s="1106" t="n"/>
      <c r="CH54" s="1106" t="n"/>
      <c r="CI54" s="1106" t="n"/>
      <c r="CJ54" s="1106" t="n"/>
      <c r="CK54" s="1101" t="n"/>
      <c r="CL54" s="1101" t="n"/>
      <c r="CM54" s="1101" t="n"/>
      <c r="CN54" s="1101" t="n"/>
      <c r="CO54" s="1101" t="n"/>
      <c r="CP54" s="1101" t="n"/>
      <c r="CQ54" s="1101" t="n"/>
      <c r="CR54" s="1101" t="n"/>
      <c r="CS54" s="1101" t="n"/>
      <c r="CT54" s="1101" t="n"/>
      <c r="CU54" s="1101" t="n"/>
      <c r="CV54" s="1101" t="n"/>
      <c r="CW54" s="1101" t="n"/>
      <c r="CX54" s="1101" t="n"/>
      <c r="CY54" s="1101" t="n"/>
      <c r="CZ54" s="1101" t="n"/>
      <c r="DA54" s="1101" t="n"/>
      <c r="DB54" s="1101" t="n"/>
      <c r="DC54" s="1101" t="n"/>
      <c r="DD54" s="1101" t="n"/>
      <c r="DE54" s="1101" t="n"/>
      <c r="DF54" s="1101" t="n"/>
      <c r="DG54" s="1101" t="n"/>
      <c r="DH54" s="1101" t="n"/>
      <c r="DI54" s="1101" t="n"/>
    </row>
    <row r="55" ht="16" customFormat="1" customHeight="1" s="140">
      <c r="A55" s="1047" t="inlineStr">
        <is>
          <t>上期国债返回</t>
        </is>
      </c>
      <c r="C55" s="1061">
        <f>N37</f>
        <v/>
      </c>
      <c r="D55" s="1293" t="n"/>
      <c r="E55" s="1293" t="n"/>
      <c r="F55" s="1291">
        <f>F54+C55</f>
        <v/>
      </c>
      <c r="G55" s="144" t="n"/>
      <c r="H55" s="1047" t="inlineStr">
        <is>
          <t>仓库库存</t>
        </is>
      </c>
      <c r="I55" s="1044" t="inlineStr">
        <is>
          <t>产品1</t>
        </is>
      </c>
      <c r="J55" s="1044" t="inlineStr">
        <is>
          <t>产品2</t>
        </is>
      </c>
      <c r="K55" s="1044" t="inlineStr">
        <is>
          <t>产品3</t>
        </is>
      </c>
      <c r="L55" s="1091" t="inlineStr">
        <is>
          <t>产品4</t>
        </is>
      </c>
      <c r="M55" s="178" t="n"/>
      <c r="N55" s="181" t="n"/>
      <c r="O55" s="181" t="n"/>
      <c r="P55" s="181" t="n"/>
      <c r="Q55" s="181" t="n"/>
      <c r="R55" s="181" t="n"/>
      <c r="S55" s="1101" t="n"/>
      <c r="T55" s="230" t="n"/>
      <c r="U55" s="1047" t="inlineStr">
        <is>
          <t>产品2</t>
        </is>
      </c>
      <c r="V55" s="1061">
        <f>IF(第3期!BF28=0,0,第4期!BF28/第3期!BF28)</f>
        <v/>
      </c>
      <c r="W55" s="1061">
        <f>IF(第3期!BG28=0,0,第4期!BG28/第3期!BG28)</f>
        <v/>
      </c>
      <c r="X55" s="1061">
        <f>IF(第3期!BH28=0,0,第4期!BH28/第3期!BH28)</f>
        <v/>
      </c>
      <c r="Y55" s="187">
        <f>IF(第3期!BI28=0,0,第4期!BI28/第3期!BI28)</f>
        <v/>
      </c>
      <c r="Z55" s="1101" t="n"/>
      <c r="AA55" s="291" t="inlineStr">
        <is>
          <t>产品2</t>
        </is>
      </c>
      <c r="AB55" s="292">
        <f>IF(第4期!BF28=0,0,(第4期!BF28-第3期!BF28)/20)</f>
        <v/>
      </c>
      <c r="AC55" s="292">
        <f>IF(第4期!BG28=0,0,(第4期!BG28-第3期!BG28)/20)</f>
        <v/>
      </c>
      <c r="AD55" s="292">
        <f>IF(第4期!BH28=0,0,(第4期!BH28-第3期!BH28)/20)</f>
        <v/>
      </c>
      <c r="AE55" s="293">
        <f>IF(第4期!BI28=0,0,(第4期!BI28-第3期!BI28)/20)</f>
        <v/>
      </c>
      <c r="AF55" s="144" t="n"/>
      <c r="AG55" s="144" t="n"/>
      <c r="AH55" s="144" t="n"/>
      <c r="AI55" s="332" t="n"/>
      <c r="AJ55" s="333" t="n"/>
      <c r="AK55" s="333" t="n"/>
      <c r="AL55" s="333" t="n"/>
      <c r="AM55" s="333" t="n"/>
      <c r="AN55" s="333" t="n"/>
      <c r="AO55" s="333" t="n"/>
      <c r="AP55" s="333" t="n"/>
      <c r="AQ55" s="333" t="n"/>
      <c r="AR55" s="333" t="n"/>
      <c r="AS55" s="333" t="n"/>
      <c r="AT55" s="333" t="n"/>
      <c r="AU55" s="333" t="n"/>
      <c r="AV55" s="333" t="n"/>
      <c r="AW55" s="333" t="n"/>
      <c r="AX55" s="333" t="n"/>
      <c r="AY55" s="360" t="n"/>
      <c r="AZ55" s="144" t="n"/>
      <c r="BA55" s="1045">
        <f>BA32</f>
        <v/>
      </c>
      <c r="BB55" s="1240">
        <f>IF(BT6=1,AL108/(第4期!AP108/2+AP108),0)</f>
        <v/>
      </c>
      <c r="BC55" s="1101" t="n"/>
      <c r="BD55" s="1044">
        <f>BA55</f>
        <v/>
      </c>
      <c r="BE55" s="1336">
        <f>BB32/$BE$31</f>
        <v/>
      </c>
      <c r="BF55" s="1336">
        <f>BC32/$BE$31</f>
        <v/>
      </c>
      <c r="BG55" s="1336">
        <f>BD32/$BE$31</f>
        <v/>
      </c>
      <c r="BH55" s="1336">
        <f>BE32/$BE$31</f>
        <v/>
      </c>
      <c r="BI55" s="1101" t="n"/>
      <c r="BJ55" s="1101" t="n"/>
      <c r="BK55" s="1101" t="n"/>
      <c r="BL55" s="1101" t="n"/>
      <c r="BM55" s="1101" t="n"/>
      <c r="BN55" s="1101" t="n"/>
      <c r="BO55" s="1101" t="n"/>
      <c r="BP55" s="1101" t="n"/>
      <c r="BQ55" s="1101" t="n"/>
      <c r="BR55" s="1106" t="n"/>
      <c r="BS55" s="1106" t="n"/>
      <c r="BT55" s="1106" t="n"/>
      <c r="BU55" s="1106" t="n"/>
      <c r="BV55" s="1106" t="n"/>
      <c r="BW55" s="1106" t="n"/>
      <c r="BX55" s="1106" t="n"/>
      <c r="BY55" s="1106" t="n"/>
      <c r="BZ55" s="1106" t="n"/>
      <c r="CA55" s="1106" t="n"/>
      <c r="CB55" s="1106" t="n"/>
      <c r="CC55" s="1106" t="n"/>
      <c r="CD55" s="1106" t="n"/>
      <c r="CE55" s="1106" t="n"/>
      <c r="CF55" s="1106" t="n"/>
      <c r="CG55" s="1106" t="n"/>
      <c r="CH55" s="1106" t="n"/>
      <c r="CI55" s="1106" t="n"/>
      <c r="CJ55" s="1106" t="n"/>
      <c r="CK55" s="1101" t="n"/>
      <c r="CL55" s="1101" t="n"/>
      <c r="CM55" s="1101" t="n"/>
      <c r="CN55" s="1101" t="n"/>
      <c r="CO55" s="1101" t="n"/>
      <c r="CP55" s="1101" t="n"/>
      <c r="CQ55" s="1101" t="n"/>
      <c r="CR55" s="1101" t="n"/>
      <c r="CS55" s="1101" t="n"/>
      <c r="CT55" s="1101" t="n"/>
      <c r="CU55" s="1101" t="n"/>
      <c r="CV55" s="1101" t="n"/>
      <c r="CW55" s="1101" t="n"/>
      <c r="CX55" s="1101" t="n"/>
      <c r="CY55" s="1101" t="n"/>
      <c r="CZ55" s="1101" t="n"/>
      <c r="DA55" s="1101" t="n"/>
      <c r="DB55" s="1101" t="n"/>
      <c r="DC55" s="1101" t="n"/>
      <c r="DD55" s="1101" t="n"/>
      <c r="DE55" s="1101" t="n"/>
      <c r="DF55" s="1101" t="n"/>
      <c r="DG55" s="1101" t="n"/>
      <c r="DH55" s="1101" t="n"/>
      <c r="DI55" s="1101" t="n"/>
    </row>
    <row r="56" ht="16" customFormat="1" customHeight="1" s="140">
      <c r="A56" s="1047" t="inlineStr">
        <is>
          <t>上期国债利息</t>
        </is>
      </c>
      <c r="C56" s="1061">
        <f>N37*初始化表!B23/4</f>
        <v/>
      </c>
      <c r="D56" s="1293">
        <f>D49+C56</f>
        <v/>
      </c>
      <c r="E56" s="1293" t="n"/>
      <c r="F56" s="1291">
        <f>F55+C56</f>
        <v/>
      </c>
      <c r="G56" s="144" t="n"/>
      <c r="H56" s="1047" t="inlineStr">
        <is>
          <t>数量</t>
        </is>
      </c>
      <c r="I56" s="1061">
        <f>SUM(B17:E17)+Z5-SUM(B12:E12)</f>
        <v/>
      </c>
      <c r="J56" s="1061">
        <f>SUM(B18:E18)+Z6-SUM(B13:E13)</f>
        <v/>
      </c>
      <c r="K56" s="1061">
        <f>SUM(B19:E19)+Z7-SUM(B14:E14)</f>
        <v/>
      </c>
      <c r="L56" s="187">
        <f>SUM(B20:E20)+Z8-SUM(B15:E15)</f>
        <v/>
      </c>
      <c r="M56" s="178" t="n"/>
      <c r="N56" s="181" t="n"/>
      <c r="O56" s="181" t="n"/>
      <c r="P56" s="181" t="n"/>
      <c r="Q56" s="181" t="n"/>
      <c r="R56" s="181" t="n"/>
      <c r="S56" s="1101" t="n"/>
      <c r="T56" s="230" t="n"/>
      <c r="U56" s="1047" t="inlineStr">
        <is>
          <t>产品3</t>
        </is>
      </c>
      <c r="V56" s="1061">
        <f>IF(第3期!BJ28=0,0,第4期!BJ28/第3期!BJ28)</f>
        <v/>
      </c>
      <c r="W56" s="1061">
        <f>IF(第3期!BK28=0,0,第4期!BK28/第3期!BK28)</f>
        <v/>
      </c>
      <c r="X56" s="1061">
        <f>IF(第3期!BL28=0,0,第4期!BL28/第3期!BL28)</f>
        <v/>
      </c>
      <c r="Y56" s="187">
        <f>IF(第3期!BM28=0,0,第4期!BM28/第3期!BM28)</f>
        <v/>
      </c>
      <c r="Z56" s="1101" t="n"/>
      <c r="AA56" s="291" t="inlineStr">
        <is>
          <t>产品3</t>
        </is>
      </c>
      <c r="AB56" s="292">
        <f>IF(第3期!BJ28=0,0,(第4期!BJ28-第3期!BJ28)/20)</f>
        <v/>
      </c>
      <c r="AC56" s="292">
        <f>IF(第3期!BK28=0,0,(第4期!BK28-第3期!BK28)/20)</f>
        <v/>
      </c>
      <c r="AD56" s="292">
        <f>IF(第3期!BL28=0,0,(第4期!BL28-第3期!BL28)/20)</f>
        <v/>
      </c>
      <c r="AE56" s="293">
        <f>IF(第3期!BM28=0,0,(第4期!BM28-第3期!BM28)/20)</f>
        <v/>
      </c>
      <c r="AF56" s="144" t="n"/>
      <c r="AG56" s="144" t="n"/>
      <c r="AH56" s="144" t="n"/>
      <c r="AI56" s="332" t="n"/>
      <c r="AJ56" s="333" t="n"/>
      <c r="AK56" s="333" t="n"/>
      <c r="AL56" s="333" t="n"/>
      <c r="AM56" s="333" t="n"/>
      <c r="AN56" s="333" t="n"/>
      <c r="AO56" s="333" t="n"/>
      <c r="AP56" s="333" t="n"/>
      <c r="AQ56" s="333" t="n"/>
      <c r="AR56" s="333" t="n"/>
      <c r="AS56" s="333" t="n"/>
      <c r="AT56" s="333" t="n"/>
      <c r="AU56" s="333" t="n"/>
      <c r="AV56" s="333" t="n"/>
      <c r="AW56" s="333" t="n"/>
      <c r="AX56" s="333" t="n"/>
      <c r="AY56" s="360" t="n"/>
      <c r="AZ56" s="144" t="n"/>
      <c r="BA56" s="1045">
        <f>BA33</f>
        <v/>
      </c>
      <c r="BB56" s="1240">
        <f>IF(BT7=1,AL109/(第4期!AP109/2+AP109),0)</f>
        <v/>
      </c>
      <c r="BC56" s="1101" t="n"/>
      <c r="BD56" s="1044">
        <f>BA56</f>
        <v/>
      </c>
      <c r="BE56" s="1336">
        <f>BB33/$BE$31</f>
        <v/>
      </c>
      <c r="BF56" s="1336">
        <f>BC33/$BE$31</f>
        <v/>
      </c>
      <c r="BG56" s="1336">
        <f>BD33/$BE$31</f>
        <v/>
      </c>
      <c r="BH56" s="1336">
        <f>BE33/$BE$31</f>
        <v/>
      </c>
      <c r="BI56" s="1101" t="n"/>
      <c r="BJ56" s="1101" t="n"/>
      <c r="BK56" s="1101" t="n"/>
      <c r="BL56" s="1101" t="n"/>
      <c r="BM56" s="1101" t="n"/>
      <c r="BN56" s="1101" t="n"/>
      <c r="BO56" s="1101" t="n"/>
      <c r="BP56" s="1101" t="n"/>
      <c r="BQ56" s="1101" t="n"/>
      <c r="BR56" s="1106" t="n"/>
      <c r="BS56" s="1106" t="n"/>
      <c r="BT56" s="1106" t="n"/>
      <c r="BU56" s="1106" t="n"/>
      <c r="BV56" s="1106" t="n"/>
      <c r="BW56" s="1106" t="n"/>
      <c r="BX56" s="1106" t="n"/>
      <c r="BY56" s="1106" t="n"/>
      <c r="BZ56" s="1106" t="n"/>
      <c r="CA56" s="1106" t="n"/>
      <c r="CB56" s="1106" t="n"/>
      <c r="CC56" s="1106" t="n"/>
      <c r="CD56" s="1106" t="n"/>
      <c r="CE56" s="1106" t="n"/>
      <c r="CF56" s="1106" t="n"/>
      <c r="CG56" s="1106" t="n"/>
      <c r="CH56" s="1106" t="n"/>
      <c r="CI56" s="1106" t="n"/>
      <c r="CJ56" s="1106" t="n"/>
      <c r="CK56" s="1101" t="n"/>
      <c r="CL56" s="1101" t="n"/>
      <c r="CM56" s="1101" t="n"/>
      <c r="CN56" s="1101" t="n"/>
      <c r="CO56" s="1101" t="n"/>
      <c r="CP56" s="1101" t="n"/>
      <c r="CQ56" s="1101" t="n"/>
      <c r="CR56" s="1101" t="n"/>
      <c r="CS56" s="1101" t="n"/>
      <c r="CT56" s="1101" t="n"/>
      <c r="CU56" s="1101" t="n"/>
      <c r="CV56" s="1101" t="n"/>
      <c r="CW56" s="1101" t="n"/>
      <c r="CX56" s="1101" t="n"/>
      <c r="CY56" s="1101" t="n"/>
      <c r="CZ56" s="1101" t="n"/>
      <c r="DA56" s="1101" t="n"/>
      <c r="DB56" s="1101" t="n"/>
      <c r="DC56" s="1101" t="n"/>
      <c r="DD56" s="1101" t="n"/>
      <c r="DE56" s="1101" t="n"/>
      <c r="DF56" s="1101" t="n"/>
      <c r="DG56" s="1101" t="n"/>
      <c r="DH56" s="1101" t="n"/>
      <c r="DI56" s="1101" t="n"/>
    </row>
    <row r="57" ht="16" customFormat="1" customHeight="1" s="140">
      <c r="A57" s="1047" t="inlineStr">
        <is>
          <t>还银行贷款</t>
        </is>
      </c>
      <c r="C57" s="1061">
        <f>-B24</f>
        <v/>
      </c>
      <c r="D57" s="1293" t="n"/>
      <c r="E57" s="1293" t="n"/>
      <c r="F57" s="1291">
        <f>F56+C57</f>
        <v/>
      </c>
      <c r="G57" s="144" t="n"/>
      <c r="H57" s="1047" t="inlineStr">
        <is>
          <t>推荐运量</t>
        </is>
      </c>
      <c r="I57" s="1044" t="inlineStr">
        <is>
          <t>市场1</t>
        </is>
      </c>
      <c r="J57" s="1044" t="inlineStr">
        <is>
          <t>市场2</t>
        </is>
      </c>
      <c r="K57" s="1044" t="inlineStr">
        <is>
          <t>市场3</t>
        </is>
      </c>
      <c r="L57" s="1091" t="inlineStr">
        <is>
          <t>市场4</t>
        </is>
      </c>
      <c r="M57" s="178" t="n"/>
      <c r="N57" s="1101" t="n"/>
      <c r="O57" s="181" t="n"/>
      <c r="P57" s="181" t="n"/>
      <c r="Q57" s="181" t="n"/>
      <c r="R57" s="181" t="n"/>
      <c r="S57" s="181" t="n"/>
      <c r="T57" s="230" t="n"/>
      <c r="U57" s="1073" t="inlineStr">
        <is>
          <t>产品4</t>
        </is>
      </c>
      <c r="V57" s="1063">
        <f>IF(第3期!BN28=0,0,第4期!BN28/第3期!BN28)</f>
        <v/>
      </c>
      <c r="W57" s="1063">
        <f>IF(第3期!BO28=0,0,第4期!BO28/第3期!BO28)</f>
        <v/>
      </c>
      <c r="X57" s="1063">
        <f>IF(第3期!BP28=0,0,第4期!BP28/第3期!BP28)</f>
        <v/>
      </c>
      <c r="Y57" s="1064">
        <f>IF(第3期!BQ28=0,0,第4期!BQ28/第3期!BQ28)</f>
        <v/>
      </c>
      <c r="Z57" s="1101" t="n"/>
      <c r="AA57" s="294" t="inlineStr">
        <is>
          <t>产品4</t>
        </is>
      </c>
      <c r="AB57" s="295">
        <f>IF(第3期!BN28=0,0,(第4期!BN28-第3期!BN28)/20)</f>
        <v/>
      </c>
      <c r="AC57" s="295">
        <f>IF(第3期!BO28=0,0,(第4期!BO28-第3期!BO28)/20)</f>
        <v/>
      </c>
      <c r="AD57" s="295">
        <f>IF(第3期!BP28=0,0,(第4期!BP28-第3期!BP28)/20)</f>
        <v/>
      </c>
      <c r="AE57" s="296">
        <f>IF(第3期!BQ28=0,0,(第4期!BQ28-第3期!BQ28)/20)</f>
        <v/>
      </c>
      <c r="AF57" s="144" t="n"/>
      <c r="AG57" s="144" t="n"/>
      <c r="AH57" s="144" t="n"/>
      <c r="AI57" s="334" t="inlineStr">
        <is>
          <t>预计均价</t>
        </is>
      </c>
      <c r="AJ57" s="335">
        <f>IF(AJ37="",0,SUM(AJ37:AJ56)/TEXT(COUNTA(AJ37:AJ56),"0;;"))</f>
        <v/>
      </c>
      <c r="AK57" s="335">
        <f>IF(AK37="",0,SUM(AK37:AK56)/TEXT(COUNTA(AK37:AK56),"0;;"))</f>
        <v/>
      </c>
      <c r="AL57" s="335">
        <f>IF(AL37="",0,SUM(AL37:AL56)/TEXT(COUNTA(AL37:AL56),"0;;"))</f>
        <v/>
      </c>
      <c r="AM57" s="335">
        <f>IF(AM37="",0,SUM(AM37:AM56)/TEXT(COUNTA(AM37:AM56),"0;;"))</f>
        <v/>
      </c>
      <c r="AN57" s="335">
        <f>IF(AN37="",0,SUM(AN37:AN56)/TEXT(COUNTA(AN37:AN56),"0;;"))</f>
        <v/>
      </c>
      <c r="AO57" s="335">
        <f>IF(AO37="",0,SUM(AO37:AO56)/TEXT(COUNTA(AO37:AO56),"0;;"))</f>
        <v/>
      </c>
      <c r="AP57" s="335">
        <f>IF(AP37="",0,SUM(AP37:AP56)/TEXT(COUNTA(AP37:AP56),"0;;"))</f>
        <v/>
      </c>
      <c r="AQ57" s="335">
        <f>IF(AQ37="",0,SUM(AQ37:AQ56)/TEXT(COUNTA(AQ37:AQ56),"0;;"))</f>
        <v/>
      </c>
      <c r="AR57" s="335">
        <f>IF(AR37="",0,SUM(AR37:AR56)/TEXT(COUNTA(AR37:AR56),"0;;"))</f>
        <v/>
      </c>
      <c r="AS57" s="335">
        <f>IF(AS37="",0,SUM(AS37:AS56)/TEXT(COUNTA(AS37:AS56),"0;;"))</f>
        <v/>
      </c>
      <c r="AT57" s="335">
        <f>IF(AT37="",0,SUM(AT37:AT56)/TEXT(COUNTA(AT37:AT56),"0;;"))</f>
        <v/>
      </c>
      <c r="AU57" s="335">
        <f>IF(AU37="",0,SUM(AU37:AU56)/TEXT(COUNTA(AU37:AU56),"0;;"))</f>
        <v/>
      </c>
      <c r="AV57" s="335">
        <f>IF(AV37="",0,SUM(AV37:AV56)/TEXT(COUNTA(AV37:AV56),"0;;"))</f>
        <v/>
      </c>
      <c r="AW57" s="335">
        <f>IF(AW37="",0,SUM(AW37:AW56)/TEXT(COUNTA(AW37:AW56),"0;;"))</f>
        <v/>
      </c>
      <c r="AX57" s="335">
        <f>IF(AX37="",0,SUM(AX37:AX56)/TEXT(COUNTA(AX37:AX56),"0;;"))</f>
        <v/>
      </c>
      <c r="AY57" s="362">
        <f>IF(AY37="",0,SUM(AY37:AY56)/TEXT(COUNTA(AY37:AY56),"0;;"))</f>
        <v/>
      </c>
      <c r="AZ57" s="144" t="n"/>
      <c r="BA57" s="1045">
        <f>BA34</f>
        <v/>
      </c>
      <c r="BB57" s="1240">
        <f>IF(BT8=1,AL110/(第4期!AP110/2+AP110),0)</f>
        <v/>
      </c>
      <c r="BC57" s="1101" t="n"/>
      <c r="BD57" s="1044">
        <f>BA57</f>
        <v/>
      </c>
      <c r="BE57" s="1336">
        <f>BB34/$BE$31</f>
        <v/>
      </c>
      <c r="BF57" s="1336">
        <f>BC34/$BE$31</f>
        <v/>
      </c>
      <c r="BG57" s="1336">
        <f>BD34/$BE$31</f>
        <v/>
      </c>
      <c r="BH57" s="1336">
        <f>BE34/$BE$31</f>
        <v/>
      </c>
      <c r="BI57" s="1101" t="n"/>
      <c r="BJ57" s="1101" t="n"/>
      <c r="BK57" s="1101" t="n"/>
      <c r="BL57" s="1101" t="n"/>
      <c r="BM57" s="1101" t="n"/>
      <c r="BN57" s="1101" t="n"/>
      <c r="BO57" s="1101" t="n"/>
      <c r="BP57" s="1101" t="n"/>
      <c r="BQ57" s="1101" t="n"/>
      <c r="BR57" s="1106" t="n"/>
      <c r="BS57" s="1106" t="n"/>
      <c r="BT57" s="1106" t="n"/>
      <c r="BU57" s="1106" t="n"/>
      <c r="BV57" s="1106" t="n"/>
      <c r="BW57" s="1106" t="n"/>
      <c r="BX57" s="1106" t="n"/>
      <c r="BY57" s="1106" t="n"/>
      <c r="BZ57" s="1106" t="n"/>
      <c r="CA57" s="1106" t="n"/>
      <c r="CB57" s="1106" t="n"/>
      <c r="CC57" s="1106" t="n"/>
      <c r="CD57" s="1106" t="n"/>
      <c r="CE57" s="1106" t="n"/>
      <c r="CF57" s="1106" t="n"/>
      <c r="CG57" s="1106" t="n"/>
      <c r="CH57" s="1106" t="n"/>
      <c r="CI57" s="1106" t="n"/>
      <c r="CJ57" s="1106" t="n"/>
      <c r="CK57" s="1101" t="n"/>
      <c r="CL57" s="1101" t="n"/>
      <c r="CM57" s="1101" t="n"/>
      <c r="CN57" s="1101" t="n"/>
      <c r="CO57" s="1101" t="n"/>
      <c r="CP57" s="1101" t="n"/>
      <c r="CQ57" s="1101" t="n"/>
      <c r="CR57" s="1101" t="n"/>
      <c r="CS57" s="1101" t="n"/>
      <c r="CT57" s="1101" t="n"/>
      <c r="CU57" s="1101" t="n"/>
      <c r="CV57" s="1101" t="n"/>
      <c r="CW57" s="1101" t="n"/>
      <c r="CX57" s="1101" t="n"/>
      <c r="CY57" s="1101" t="n"/>
      <c r="CZ57" s="1101" t="n"/>
      <c r="DA57" s="1101" t="n"/>
      <c r="DB57" s="1101" t="n"/>
      <c r="DC57" s="1101" t="n"/>
      <c r="DD57" s="1101" t="n"/>
      <c r="DE57" s="1101" t="n"/>
      <c r="DF57" s="1101" t="n"/>
      <c r="DG57" s="1101" t="n"/>
      <c r="DH57" s="1101" t="n"/>
      <c r="DI57" s="1101" t="n"/>
    </row>
    <row r="58" ht="16" customFormat="1" customHeight="1" s="140">
      <c r="A58" s="1047" t="inlineStr">
        <is>
          <t>银行贷款利息</t>
        </is>
      </c>
      <c r="C58" s="1061">
        <f>-B24*初始化表!B22/4</f>
        <v/>
      </c>
      <c r="D58" s="1293" t="n"/>
      <c r="E58" s="1293">
        <f>E54-C58</f>
        <v/>
      </c>
      <c r="F58" s="1291">
        <f>F57+C58</f>
        <v/>
      </c>
      <c r="G58" s="144" t="n"/>
      <c r="H58" s="1047" t="inlineStr">
        <is>
          <t>产品1</t>
        </is>
      </c>
      <c r="I58" s="1061">
        <f>INT(IF($F$24=1,IF(MOD(($I52+SUM($V5:$Y5)-SUM($V11:$Y11))*I47/SUM($I47:$L47)-V5+V11-9,20)&gt;11,(($I52+SUM($V5:$Y5)-SUM($V11:$Y11))*I47/SUM($I47:$L47)-V5+V11),(($I52+SUM($V5:$Y5)-SUM($V11:$Y11))*I47/SUM($I47:$L47)-V5+V11)-MOD(($I52+SUM($V5:$Y5)-SUM($V11:$Y11))*I47/SUM($I47:$L47)-V5+V11-9,20)),($I52+SUM($V5:$Y5)-SUM($V11:$Y11))*I47/SUM($I47:$L47)-V5+V11))</f>
        <v/>
      </c>
      <c r="J58" s="1061">
        <f>INT(IF($F$24=1,IF(MOD(($I52+SUM($V5:$Y5)-SUM($V11:$Y11))*J47/SUM($I47:$L47)-W5+W11-9,20)&gt;11,(($I52+SUM($V5:$Y5)-SUM($V11:$Y11))*J47/SUM($I47:$L47)-W5+W11),(($I52+SUM($V5:$Y5)-SUM($V11:$Y11))*J47/SUM($I47:$L47)-W5+W11)-MOD(($I52+SUM($V5:$Y5)-SUM($V11:$Y11))*J47/SUM($I47:$L47)-W5+W11-9,20)),($I52+SUM($V5:$Y5)-SUM($V11:$Y11))*J47/SUM($I47:$L47)-W5+W11))</f>
        <v/>
      </c>
      <c r="K58" s="1061">
        <f>INT(IF($F$24=1,IF(MOD(($I52+SUM($V5:$Y5)-SUM($V11:$Y11))*K47/SUM($I47:$L47)-X5+X11-9,20)&gt;11,(($I52+SUM($V5:$Y5)-SUM($V11:$Y11))*K47/SUM($I47:$L47)-X5+X11),(($I52+SUM($V5:$Y5)-SUM($V11:$Y11))*K47/SUM($I47:$L47)-X5+X11)-MOD(($I52+SUM($V5:$Y5)-SUM($V11:$Y11))*K47/SUM($I47:$L47)-X5+X11-9,20)),($I52+SUM($V5:$Y5)-SUM($V11:$Y11))*K47/SUM($I47:$L47)-X5+X11))</f>
        <v/>
      </c>
      <c r="L58" s="187">
        <f>INT(IF($F$24=1,IF(MOD(($I52+SUM($V5:$Y5)-SUM($V11:$Y11))*L47/SUM($I47:$L47)-Y5+Y11-9,20)&gt;11,(($I52+SUM($V5:$Y5)-SUM($V11:$Y11))*L47/SUM($I47:$L47)-Y5+Y11),(($I52+SUM($V5:$Y5)-SUM($V11:$Y11))*L47/SUM($I47:$L47)-Y5+Y11)-MOD(($I52+SUM($V5:$Y5)-SUM($V11:$Y11))*L47/SUM($I47:$L47)-Y5+Y11-9,20)),($I52+SUM($V5:$Y5)-SUM($V11:$Y11))*L47/SUM($I47:$L47)-Y5+Y11))</f>
        <v/>
      </c>
      <c r="M58" s="178" t="n"/>
      <c r="N58" s="1101" t="n"/>
      <c r="O58" s="181" t="n"/>
      <c r="P58" s="181" t="n"/>
      <c r="Q58" s="181" t="n"/>
      <c r="R58" s="181" t="n"/>
      <c r="S58" s="181" t="n"/>
      <c r="T58" s="230" t="n"/>
      <c r="U58" s="1101" t="n"/>
      <c r="V58" s="1101" t="n"/>
      <c r="W58" s="1101" t="n"/>
      <c r="X58" s="1101" t="n"/>
      <c r="Y58" s="1101" t="n"/>
      <c r="Z58" s="1101" t="n"/>
      <c r="AA58" s="1101" t="n"/>
      <c r="AB58" s="1101" t="n"/>
      <c r="AC58" s="1101" t="n"/>
      <c r="AD58" s="1101" t="n"/>
      <c r="AE58" s="1101" t="n"/>
      <c r="AF58" s="1101" t="n"/>
      <c r="AG58" s="144" t="n"/>
      <c r="AH58" s="144" t="n"/>
      <c r="AI58" s="1047" t="inlineStr">
        <is>
          <t>市场份额报表</t>
        </is>
      </c>
      <c r="AZ58" s="144" t="n"/>
      <c r="BA58" s="1045">
        <f>BA35</f>
        <v/>
      </c>
      <c r="BB58" s="1240">
        <f>IF(BT9=1,AL111/(第4期!AP111/2+AP111),0)</f>
        <v/>
      </c>
      <c r="BC58" s="1101" t="n"/>
      <c r="BD58" s="1044">
        <f>BA58</f>
        <v/>
      </c>
      <c r="BE58" s="1336">
        <f>BB35/$BE$31</f>
        <v/>
      </c>
      <c r="BF58" s="1336">
        <f>BC35/$BE$31</f>
        <v/>
      </c>
      <c r="BG58" s="1336">
        <f>BD35/$BE$31</f>
        <v/>
      </c>
      <c r="BH58" s="1336">
        <f>BE35/$BE$31</f>
        <v/>
      </c>
      <c r="BI58" s="1101" t="n"/>
      <c r="BJ58" s="1101" t="n"/>
      <c r="BK58" s="1101" t="n"/>
      <c r="BL58" s="1101" t="n"/>
      <c r="BM58" s="1101" t="n"/>
      <c r="BN58" s="1101" t="n"/>
      <c r="BO58" s="1101" t="n"/>
      <c r="BP58" s="1101" t="n"/>
      <c r="BQ58" s="1101" t="n"/>
      <c r="BR58" s="1106" t="n"/>
      <c r="BS58" s="1106" t="n"/>
      <c r="BT58" s="1106" t="n"/>
      <c r="BU58" s="1106" t="n"/>
      <c r="BV58" s="1106" t="n"/>
      <c r="BW58" s="1106" t="n"/>
      <c r="BX58" s="1106" t="n"/>
      <c r="BY58" s="1106" t="n"/>
      <c r="BZ58" s="1106" t="n"/>
      <c r="CA58" s="1106" t="n"/>
      <c r="CB58" s="1106" t="n"/>
      <c r="CC58" s="1106" t="n"/>
      <c r="CD58" s="1106" t="n"/>
      <c r="CE58" s="1106" t="n"/>
      <c r="CF58" s="1106" t="n"/>
      <c r="CG58" s="1106" t="n"/>
      <c r="CH58" s="1106" t="n"/>
      <c r="CI58" s="1106" t="n"/>
      <c r="CJ58" s="1106" t="n"/>
      <c r="CK58" s="1101" t="n"/>
      <c r="CL58" s="1101" t="n"/>
      <c r="CM58" s="1101" t="n"/>
      <c r="CN58" s="1101" t="n"/>
      <c r="CO58" s="1101" t="n"/>
      <c r="CP58" s="1101" t="n"/>
      <c r="CQ58" s="1101" t="n"/>
      <c r="CR58" s="1101" t="n"/>
      <c r="CS58" s="1101" t="n"/>
      <c r="CT58" s="1101" t="n"/>
      <c r="CU58" s="1101" t="n"/>
      <c r="CV58" s="1101" t="n"/>
      <c r="CW58" s="1101" t="n"/>
      <c r="CX58" s="1101" t="n"/>
      <c r="CY58" s="1101" t="n"/>
      <c r="CZ58" s="1101" t="n"/>
      <c r="DA58" s="1101" t="n"/>
      <c r="DB58" s="1101" t="n"/>
      <c r="DC58" s="1101" t="n"/>
      <c r="DD58" s="1101" t="n"/>
      <c r="DE58" s="1101" t="n"/>
      <c r="DF58" s="1101" t="n"/>
      <c r="DG58" s="1101" t="n"/>
      <c r="DH58" s="1101" t="n"/>
      <c r="DI58" s="1101" t="n"/>
    </row>
    <row r="59" ht="16" customFormat="1" customHeight="1" s="140">
      <c r="A59" s="1047" t="inlineStr">
        <is>
          <t>还上期紧急贷款</t>
        </is>
      </c>
      <c r="C59" s="1061">
        <f>-R33</f>
        <v/>
      </c>
      <c r="D59" s="1293" t="n"/>
      <c r="E59" s="1293" t="n"/>
      <c r="F59" s="1291">
        <f>F58+C59</f>
        <v/>
      </c>
      <c r="G59" s="144" t="n"/>
      <c r="H59" s="1047" t="inlineStr">
        <is>
          <t>产品2</t>
        </is>
      </c>
      <c r="I59" s="1061">
        <f>INT(IF($F$24=1,IF(MOD(($J52+SUM($V6:$Y6)-SUM($V12:$Y12))*I48/SUM($I48:$L48)-V6+V12-9,20)&gt;11,(($J52+SUM($V6:$Y6)-SUM($V12:$Y12))*I48/SUM($I48:$L48)-V6+V12),(($J52+SUM($V6:$Y6)-SUM($V12:$Y12))*I48/SUM($I48:$L48)-V6+V12)-MOD(($J52+SUM($V6:$Y6)-SUM($V12:$Y12))*I48/SUM($I48:$L48)-V6+V12-9,20)),($J52+SUM($V6:$Y6)-SUM($V12:$Y12))*I48/SUM($I48:$L48)-V6+V12))</f>
        <v/>
      </c>
      <c r="J59" s="1061">
        <f>INT(IF($F$24=1,IF(MOD(($J52+SUM($V6:$Y6)-SUM($V12:$Y12))*J48/SUM($I48:$L48)-W6+W12-9,20)&gt;11,(($J52+SUM($V6:$Y6)-SUM($V12:$Y12))*J48/SUM($I48:$L48)-W6+W12),(($J52+SUM($V6:$Y6)-SUM($V12:$Y12))*J48/SUM($I48:$L48)-W6+W12)-MOD(($J52+SUM($V6:$Y6)-SUM($V12:$Y12))*J48/SUM($I48:$L48)-W6+W12-9,20)),($J52+SUM($V6:$Y6)-SUM($V12:$Y12))*J48/SUM($I48:$L48)-W6+W12))</f>
        <v/>
      </c>
      <c r="K59" s="1061">
        <f>INT(IF($F$24=1,IF(MOD(($J52+SUM($V6:$Y6)-SUM($V12:$Y12))*K48/SUM($I48:$L48)-X6+X12-9,20)&gt;11,(($J52+SUM($V6:$Y6)-SUM($V12:$Y12))*K48/SUM($I48:$L48)-X6+X12),(($J52+SUM($V6:$Y6)-SUM($V12:$Y12))*K48/SUM($I48:$L48)-X6+X12)-MOD(($J52+SUM($V6:$Y6)-SUM($V12:$Y12))*K48/SUM($I48:$L48)-X6+X12-9,20)),($J52+SUM($V6:$Y6)-SUM($V12:$Y12))*K48/SUM($I48:$L48)-X6+X12))</f>
        <v/>
      </c>
      <c r="L59" s="187">
        <f>INT(IF($F$24=1,IF(MOD(($J52+SUM($V6:$Y6)-SUM($V12:$Y12))*L48/SUM($I48:$L48)-Y6+Y12-9,20)&gt;11,(($J52+SUM($V6:$Y6)-SUM($V12:$Y12))*L48/SUM($I48:$L48)-Y6+Y12),(($J52+SUM($V6:$Y6)-SUM($V12:$Y12))*L48/SUM($I48:$L48)-Y6+Y12)-MOD(($J52+SUM($V6:$Y6)-SUM($V12:$Y12))*L48/SUM($I48:$L48)-Y6+Y12-9,20)),($J52+SUM($V6:$Y6)-SUM($V12:$Y12))*L48/SUM($I48:$L48)-Y6+Y12))</f>
        <v/>
      </c>
      <c r="M59" s="178" t="n"/>
      <c r="N59" s="1101" t="n"/>
      <c r="O59" s="181" t="n"/>
      <c r="P59" s="181" t="n"/>
      <c r="Q59" s="181" t="n"/>
      <c r="R59" s="181" t="n"/>
      <c r="S59" s="181" t="n"/>
      <c r="T59" s="230" t="n"/>
      <c r="U59" s="1041" t="inlineStr">
        <is>
          <t>均价变动值</t>
        </is>
      </c>
      <c r="V59" s="1053" t="inlineStr">
        <is>
          <t>市场1</t>
        </is>
      </c>
      <c r="W59" s="1053" t="inlineStr">
        <is>
          <t>市场2</t>
        </is>
      </c>
      <c r="X59" s="1053" t="inlineStr">
        <is>
          <t>市场3</t>
        </is>
      </c>
      <c r="Y59" s="1090" t="inlineStr">
        <is>
          <t>市场4</t>
        </is>
      </c>
      <c r="Z59" s="288" t="inlineStr">
        <is>
          <t>平均值</t>
        </is>
      </c>
      <c r="AA59" s="289" t="inlineStr">
        <is>
          <t>市场容量（上一期）</t>
        </is>
      </c>
      <c r="AB59" s="289" t="inlineStr">
        <is>
          <t>市场1</t>
        </is>
      </c>
      <c r="AC59" s="289" t="inlineStr">
        <is>
          <t>市场2</t>
        </is>
      </c>
      <c r="AD59" s="289" t="inlineStr">
        <is>
          <t>市场3</t>
        </is>
      </c>
      <c r="AE59" s="289" t="inlineStr">
        <is>
          <t>市场4</t>
        </is>
      </c>
      <c r="AF59" s="290" t="inlineStr">
        <is>
          <t>总量</t>
        </is>
      </c>
      <c r="AG59" s="144" t="n"/>
      <c r="AH59" s="144" t="n"/>
      <c r="AI59" s="1047" t="inlineStr">
        <is>
          <t>公司</t>
        </is>
      </c>
      <c r="AJ59" s="1044" t="inlineStr">
        <is>
          <t>产品A</t>
        </is>
      </c>
      <c r="AN59" s="1044" t="inlineStr">
        <is>
          <t>产品2</t>
        </is>
      </c>
      <c r="AR59" s="1044" t="inlineStr">
        <is>
          <t>产品3</t>
        </is>
      </c>
      <c r="AV59" s="1091" t="inlineStr">
        <is>
          <t>产品4</t>
        </is>
      </c>
      <c r="AY59" s="1239" t="n"/>
      <c r="AZ59" s="144" t="n"/>
      <c r="BA59" s="1045">
        <f>BA36</f>
        <v/>
      </c>
      <c r="BB59" s="1240">
        <f>IF(BT10=1,AL112/(第4期!AP112/2+AP112),0)</f>
        <v/>
      </c>
      <c r="BC59" s="1101" t="n"/>
      <c r="BD59" s="1044">
        <f>BA59</f>
        <v/>
      </c>
      <c r="BE59" s="1336">
        <f>BB36/$BE$31</f>
        <v/>
      </c>
      <c r="BF59" s="1336">
        <f>BC36/$BE$31</f>
        <v/>
      </c>
      <c r="BG59" s="1336">
        <f>BD36/$BE$31</f>
        <v/>
      </c>
      <c r="BH59" s="1336">
        <f>BE36/$BE$31</f>
        <v/>
      </c>
      <c r="BI59" s="1101" t="n"/>
      <c r="BJ59" s="1101" t="n"/>
      <c r="BK59" s="1101" t="n"/>
      <c r="BL59" s="1101" t="n"/>
      <c r="BM59" s="1101" t="n"/>
      <c r="BN59" s="1101" t="n"/>
      <c r="BO59" s="1101" t="n"/>
      <c r="BP59" s="1101" t="n"/>
      <c r="BQ59" s="1101" t="n"/>
      <c r="BR59" s="1106" t="n"/>
      <c r="BS59" s="1106" t="n"/>
      <c r="BT59" s="1106" t="n"/>
      <c r="BU59" s="1106" t="n"/>
      <c r="BV59" s="1106" t="n"/>
      <c r="BW59" s="1106" t="n"/>
      <c r="BX59" s="1106" t="n"/>
      <c r="BY59" s="1106" t="n"/>
      <c r="BZ59" s="1106" t="n"/>
      <c r="CA59" s="1106" t="n"/>
      <c r="CB59" s="1106" t="n"/>
      <c r="CC59" s="1106" t="n"/>
      <c r="CD59" s="1106" t="n"/>
      <c r="CE59" s="1106" t="n"/>
      <c r="CF59" s="1106" t="n"/>
      <c r="CG59" s="1106" t="n"/>
      <c r="CH59" s="1106" t="n"/>
      <c r="CI59" s="1106" t="n"/>
      <c r="CJ59" s="1106" t="n"/>
      <c r="CK59" s="1101" t="n"/>
      <c r="CL59" s="1101" t="n"/>
      <c r="CM59" s="1101" t="n"/>
      <c r="CN59" s="1101" t="n"/>
      <c r="CO59" s="1101" t="n"/>
      <c r="CP59" s="1101" t="n"/>
      <c r="CQ59" s="1101" t="n"/>
      <c r="CR59" s="1101" t="n"/>
      <c r="CS59" s="1101" t="n"/>
      <c r="CT59" s="1101" t="n"/>
      <c r="CU59" s="1101" t="n"/>
      <c r="CV59" s="1101" t="n"/>
      <c r="CW59" s="1101" t="n"/>
      <c r="CX59" s="1101" t="n"/>
      <c r="CY59" s="1101" t="n"/>
      <c r="CZ59" s="1101" t="n"/>
      <c r="DA59" s="1101" t="n"/>
      <c r="DB59" s="1101" t="n"/>
      <c r="DC59" s="1101" t="n"/>
      <c r="DD59" s="1101" t="n"/>
      <c r="DE59" s="1101" t="n"/>
      <c r="DF59" s="1101" t="n"/>
      <c r="DG59" s="1101" t="n"/>
      <c r="DH59" s="1101" t="n"/>
      <c r="DI59" s="1101" t="n"/>
    </row>
    <row r="60" ht="16" customFormat="1" customHeight="1" s="140">
      <c r="A60" s="1047" t="inlineStr">
        <is>
          <t>上期紧急贷款利息</t>
        </is>
      </c>
      <c r="C60" s="1061">
        <f>C59*0.1</f>
        <v/>
      </c>
      <c r="D60" s="1293" t="n"/>
      <c r="E60" s="1293">
        <f>E58-C60</f>
        <v/>
      </c>
      <c r="F60" s="1291">
        <f>F59+C60</f>
        <v/>
      </c>
      <c r="G60" s="144" t="n"/>
      <c r="H60" s="1047" t="inlineStr">
        <is>
          <t>产品3</t>
        </is>
      </c>
      <c r="I60" s="1061">
        <f>INT(IF($F$24=1,IF(MOD(($K52+SUM($V7:$Y7)-SUM($V13:$Y13))*I49/SUM($I49:$L49)-V7+V13-9,20)&gt;11,(($K52+SUM($V7:$Y7)-SUM($V13:$Y13))*I49/SUM($I49:$L49)-V7+V13),(($K52+SUM($V7:$Y7)-SUM($V13:$Y13))*I49/SUM($I49:$L49)-V7+V13)-MOD(($K52+SUM($V7:$Y7)-SUM($V13:$Y13))*I49/SUM($I49:$L49)-V7+V13-9,20)),($K52+SUM($V7:$Y7)-SUM($V13:$Y13))*I49/SUM($I49:$L49)-V7+V13))</f>
        <v/>
      </c>
      <c r="J60" s="1061">
        <f>INT(IF($F$24=1,IF(MOD(($K52+SUM($V7:$Y7)-SUM($V13:$Y13))*J49/SUM($I49:$L49)-W7+W13-9,20)&gt;11,(($K52+SUM($V7:$Y7)-SUM($V13:$Y13))*J49/SUM($I49:$L49)-W7+W13),(($K52+SUM($V7:$Y7)-SUM($V13:$Y13))*J49/SUM($I49:$L49)-W7+W13)-MOD(($K52+SUM($V7:$Y7)-SUM($V13:$Y13))*J49/SUM($I49:$L49)-W7+W13-9,20)),($K52+SUM($V7:$Y7)-SUM($V13:$Y13))*J49/SUM($I49:$L49)-W7+W13))</f>
        <v/>
      </c>
      <c r="K60" s="1061">
        <f>INT(IF($F$24=1,IF(MOD(($K52+SUM($V7:$Y7)-SUM($V13:$Y13))*K49/SUM($I49:$L49)-X7+X13-9,20)&gt;11,(($K52+SUM($V7:$Y7)-SUM($V13:$Y13))*K49/SUM($I49:$L49)-X7+X13),(($K52+SUM($V7:$Y7)-SUM($V13:$Y13))*K49/SUM($I49:$L49)-X7+X13)-MOD(($K52+SUM($V7:$Y7)-SUM($V13:$Y13))*K49/SUM($I49:$L49)-X7+X13-9,20)),($K52+SUM($V7:$Y7)-SUM($V13:$Y13))*K49/SUM($I49:$L49)-X7+X13))</f>
        <v/>
      </c>
      <c r="L60" s="187">
        <f>INT(IF($F$24=1,IF(MOD(($K52+SUM($V7:$Y7)-SUM($V13:$Y13))*L49/SUM($I49:$L49)-Y7+Y13-9,20)&gt;11,(($K52+SUM($V7:$Y7)-SUM($V13:$Y13))*L49/SUM($I49:$L49)-Y7+Y13),(($K52+SUM($V7:$Y7)-SUM($V13:$Y13))*L49/SUM($I49:$L49)-Y7+Y13)-MOD(($K52+SUM($V7:$Y7)-SUM($V13:$Y13))*L49/SUM($I49:$L49)-Y7+Y13-9,20)),($K52+SUM($V7:$Y7)-SUM($V13:$Y13))*L49/SUM($I49:$L49)-Y7+Y13))</f>
        <v/>
      </c>
      <c r="M60" s="178" t="n"/>
      <c r="N60" s="181" t="n"/>
      <c r="O60" s="181" t="n"/>
      <c r="P60" s="181" t="n"/>
      <c r="Q60" s="181" t="n"/>
      <c r="R60" s="181" t="n"/>
      <c r="S60" s="181" t="n"/>
      <c r="T60" s="230" t="n"/>
      <c r="U60" s="1047" t="inlineStr">
        <is>
          <t>产品1</t>
        </is>
      </c>
      <c r="V60" s="1061">
        <f>V30-第4期!V30</f>
        <v/>
      </c>
      <c r="W60" s="1061">
        <f>W30-第4期!W30</f>
        <v/>
      </c>
      <c r="X60" s="1061">
        <f>X30-第4期!X30</f>
        <v/>
      </c>
      <c r="Y60" s="187">
        <f>Y30-第4期!Y30</f>
        <v/>
      </c>
      <c r="Z60" s="297">
        <f>SUM(V60:Y60)/4</f>
        <v/>
      </c>
      <c r="AA60" s="298" t="inlineStr">
        <is>
          <t>产品1</t>
        </is>
      </c>
      <c r="AB60" s="292">
        <f>第4期!BB28</f>
        <v/>
      </c>
      <c r="AC60" s="292">
        <f>第4期!BC28</f>
        <v/>
      </c>
      <c r="AD60" s="292">
        <f>第4期!BD28</f>
        <v/>
      </c>
      <c r="AE60" s="292">
        <f>第4期!BE28</f>
        <v/>
      </c>
      <c r="AF60" s="293">
        <f>SUM(AB60:AE60)</f>
        <v/>
      </c>
      <c r="AG60" s="144" t="n"/>
      <c r="AH60" s="144" t="n"/>
      <c r="AI60" s="1228" t="n"/>
      <c r="AJ60" s="1044" t="inlineStr">
        <is>
          <t>市场1</t>
        </is>
      </c>
      <c r="AK60" s="1044" t="inlineStr">
        <is>
          <t>市场2</t>
        </is>
      </c>
      <c r="AL60" s="1044" t="inlineStr">
        <is>
          <t>市场3</t>
        </is>
      </c>
      <c r="AM60" s="1044" t="inlineStr">
        <is>
          <t>市场4</t>
        </is>
      </c>
      <c r="AN60" s="1044" t="inlineStr">
        <is>
          <t>市场1</t>
        </is>
      </c>
      <c r="AO60" s="1044" t="inlineStr">
        <is>
          <t>市场2</t>
        </is>
      </c>
      <c r="AP60" s="1044" t="inlineStr">
        <is>
          <t>市场3</t>
        </is>
      </c>
      <c r="AQ60" s="1044" t="inlineStr">
        <is>
          <t>市场4</t>
        </is>
      </c>
      <c r="AR60" s="1044" t="inlineStr">
        <is>
          <t>市场1</t>
        </is>
      </c>
      <c r="AS60" s="1044" t="inlineStr">
        <is>
          <t>市场2</t>
        </is>
      </c>
      <c r="AT60" s="1044" t="inlineStr">
        <is>
          <t>市场3</t>
        </is>
      </c>
      <c r="AU60" s="1044" t="inlineStr">
        <is>
          <t>市场4</t>
        </is>
      </c>
      <c r="AV60" s="1044" t="inlineStr">
        <is>
          <t>市场1</t>
        </is>
      </c>
      <c r="AW60" s="1044" t="inlineStr">
        <is>
          <t>市场2</t>
        </is>
      </c>
      <c r="AX60" s="1044" t="inlineStr">
        <is>
          <t>市场3</t>
        </is>
      </c>
      <c r="AY60" s="1091" t="inlineStr">
        <is>
          <t>市场4</t>
        </is>
      </c>
      <c r="AZ60" s="144" t="n"/>
      <c r="BA60" s="1045">
        <f>BA37</f>
        <v/>
      </c>
      <c r="BB60" s="1240">
        <f>IF(BT11=1,AL113/(第4期!AP113/2+AP113),0)</f>
        <v/>
      </c>
      <c r="BC60" s="1101" t="n"/>
      <c r="BD60" s="1044">
        <f>BA60</f>
        <v/>
      </c>
      <c r="BE60" s="1336">
        <f>BB37/$BE$31</f>
        <v/>
      </c>
      <c r="BF60" s="1336">
        <f>BC37/$BE$31</f>
        <v/>
      </c>
      <c r="BG60" s="1336">
        <f>BD37/$BE$31</f>
        <v/>
      </c>
      <c r="BH60" s="1336">
        <f>BE37/$BE$31</f>
        <v/>
      </c>
      <c r="BI60" s="1101" t="n"/>
      <c r="BJ60" s="1101" t="n"/>
      <c r="BK60" s="1101" t="n"/>
      <c r="BL60" s="1101" t="n"/>
      <c r="BM60" s="1101" t="n"/>
      <c r="BN60" s="1101" t="n"/>
      <c r="BO60" s="1101" t="n"/>
      <c r="BP60" s="1101" t="n"/>
      <c r="BQ60" s="1101" t="n"/>
      <c r="BR60" s="1106" t="n"/>
      <c r="BS60" s="1106" t="n"/>
      <c r="BT60" s="1106" t="n"/>
      <c r="BU60" s="1106" t="n"/>
      <c r="BV60" s="1106" t="n"/>
      <c r="BW60" s="1106" t="n"/>
      <c r="BX60" s="1106" t="n"/>
      <c r="BY60" s="1106" t="n"/>
      <c r="BZ60" s="1106" t="n"/>
      <c r="CA60" s="1106" t="n"/>
      <c r="CB60" s="1106" t="n"/>
      <c r="CC60" s="1106" t="n"/>
      <c r="CD60" s="1106" t="n"/>
      <c r="CE60" s="1106" t="n"/>
      <c r="CF60" s="1106" t="n"/>
      <c r="CG60" s="1106" t="n"/>
      <c r="CH60" s="1106" t="n"/>
      <c r="CI60" s="1106" t="n"/>
      <c r="CJ60" s="1106" t="n"/>
      <c r="CK60" s="1101" t="n"/>
      <c r="CL60" s="1101" t="n"/>
      <c r="CM60" s="1101" t="n"/>
      <c r="CN60" s="1101" t="n"/>
      <c r="CO60" s="1101" t="n"/>
      <c r="CP60" s="1101" t="n"/>
      <c r="CQ60" s="1101" t="n"/>
      <c r="CR60" s="1101" t="n"/>
      <c r="CS60" s="1101" t="n"/>
      <c r="CT60" s="1101" t="n"/>
      <c r="CU60" s="1101" t="n"/>
      <c r="CV60" s="1101" t="n"/>
      <c r="CW60" s="1101" t="n"/>
      <c r="CX60" s="1101" t="n"/>
      <c r="CY60" s="1101" t="n"/>
      <c r="CZ60" s="1101" t="n"/>
      <c r="DA60" s="1101" t="n"/>
      <c r="DB60" s="1101" t="n"/>
      <c r="DC60" s="1101" t="n"/>
      <c r="DD60" s="1101" t="n"/>
      <c r="DE60" s="1101" t="n"/>
      <c r="DF60" s="1101" t="n"/>
      <c r="DG60" s="1101" t="n"/>
      <c r="DH60" s="1101" t="n"/>
      <c r="DI60" s="1101" t="n"/>
    </row>
    <row r="61" ht="16" customFormat="1" customHeight="1" s="140">
      <c r="A61" s="1047" t="inlineStr">
        <is>
          <t>纳  税</t>
        </is>
      </c>
      <c r="C61" s="1061">
        <f>-IF(F77*初始化表!B25&gt;-第4期!F80,F77*初始化表!B25+第4期!F80,0)</f>
        <v/>
      </c>
      <c r="D61" s="1293" t="n"/>
      <c r="E61" s="1293" t="n"/>
      <c r="F61" s="1291">
        <f>F60+C61</f>
        <v/>
      </c>
      <c r="G61" s="144" t="n"/>
      <c r="H61" s="1047" t="inlineStr">
        <is>
          <t>产品4</t>
        </is>
      </c>
      <c r="I61" s="1061">
        <f>INT(IF($F$24=1,IF(MOD(($L52+SUM($V8:$Y8)-SUM($V14:$Y14))*I50/SUM($I50:$L50)-V8+V14-9,20)&gt;11,(($L52+SUM($V8:$Y8)-SUM($V14:$Y14))*I50/SUM($I50:$L50)-V8+V14),(($L52+SUM($V8:$Y8)-SUM($V14:$Y14))*I50/SUM($I50:$L50)-V8+V14)-MOD(($L52+SUM($V8:$Y8)-SUM($V14:$Y14))*I50/SUM($I50:$L50)-V8+V14-9,20)),($L52+SUM($V8:$Y8)-SUM($V14:$Y14))*I50/SUM($I50:$L50)-V8+V14))</f>
        <v/>
      </c>
      <c r="J61" s="1061">
        <f>INT(IF($F$24=1,IF(MOD(($L52+SUM($V8:$Y8)-SUM($V14:$Y14))*J50/SUM($I50:$L50)-W8+W14-9,20)&gt;11,(($L52+SUM($V8:$Y8)-SUM($V14:$Y14))*J50/SUM($I50:$L50)-W8+W14),(($L52+SUM($V8:$Y8)-SUM($V14:$Y14))*J50/SUM($I50:$L50)-W8+W14)-MOD(($L52+SUM($V8:$Y8)-SUM($V14:$Y14))*J50/SUM($I50:$L50)-W8+W14-9,20)),($L52+SUM($V8:$Y8)-SUM($V14:$Y14))*J50/SUM($I50:$L50)-W8+W14))</f>
        <v/>
      </c>
      <c r="K61" s="1061">
        <f>INT(IF($F$24=1,IF(MOD(($L52+SUM($V8:$Y8)-SUM($V14:$Y14))*K50/SUM($I50:$L50)-X8+X14-9,20)&gt;11,(($L52+SUM($V8:$Y8)-SUM($V14:$Y14))*K50/SUM($I50:$L50)-X8+X14),(($L52+SUM($V8:$Y8)-SUM($V14:$Y14))*K50/SUM($I50:$L50)-X8+X14)-MOD(($L52+SUM($V8:$Y8)-SUM($V14:$Y14))*K50/SUM($I50:$L50)-X8+X14-9,20)),($L52+SUM($V8:$Y8)-SUM($V14:$Y14))*K50/SUM($I50:$L50)-X8+X14))</f>
        <v/>
      </c>
      <c r="L61" s="187">
        <f>INT(IF($F$24=1,IF(MOD(($L52+SUM($V8:$Y8)-SUM($V14:$Y14))*L50/SUM($I50:$L50)-Y8+Y14-9,20)&gt;11,(($L52+SUM($V8:$Y8)-SUM($V14:$Y14))*L50/SUM($I50:$L50)-Y8+Y14),(($L52+SUM($V8:$Y8)-SUM($V14:$Y14))*L50/SUM($I50:$L50)-Y8+Y14)-MOD(($L52+SUM($V8:$Y8)-SUM($V14:$Y14))*L50/SUM($I50:$L50)-Y8+Y14-9,20)),($L52+SUM($V8:$Y8)-SUM($V14:$Y14))*L50/SUM($I50:$L50)-Y8+Y14))</f>
        <v/>
      </c>
      <c r="M61" s="178" t="n"/>
      <c r="N61" s="181" t="n"/>
      <c r="O61" s="181" t="n"/>
      <c r="P61" s="181" t="n"/>
      <c r="Q61" s="181" t="n"/>
      <c r="R61" s="181" t="n"/>
      <c r="S61" s="1101" t="n"/>
      <c r="T61" s="230" t="n"/>
      <c r="U61" s="1047" t="inlineStr">
        <is>
          <t>产品2</t>
        </is>
      </c>
      <c r="V61" s="1061">
        <f>V31-第4期!V31</f>
        <v/>
      </c>
      <c r="W61" s="1061">
        <f>W31-第4期!W31</f>
        <v/>
      </c>
      <c r="X61" s="1061">
        <f>X31-第4期!X31</f>
        <v/>
      </c>
      <c r="Y61" s="187">
        <f>Y31-第4期!Y31</f>
        <v/>
      </c>
      <c r="Z61" s="297">
        <f>SUM(V61:Y61)/4</f>
        <v/>
      </c>
      <c r="AA61" s="298" t="inlineStr">
        <is>
          <t>产品2</t>
        </is>
      </c>
      <c r="AB61" s="292">
        <f>第4期!BF28</f>
        <v/>
      </c>
      <c r="AC61" s="292">
        <f>第4期!BG28</f>
        <v/>
      </c>
      <c r="AD61" s="292">
        <f>第4期!BH28</f>
        <v/>
      </c>
      <c r="AE61" s="292">
        <f>第4期!BI28</f>
        <v/>
      </c>
      <c r="AF61" s="293">
        <f>SUM(AB61:AE61)</f>
        <v/>
      </c>
      <c r="AG61" s="144" t="n"/>
      <c r="AH61" s="144" t="n"/>
      <c r="AI61" s="329" t="n"/>
      <c r="AJ61" s="336" t="n"/>
      <c r="AK61" s="336" t="n"/>
      <c r="AL61" s="336" t="n"/>
      <c r="AM61" s="336" t="n"/>
      <c r="AN61" s="336" t="n"/>
      <c r="AO61" s="336" t="n"/>
      <c r="AP61" s="336" t="n"/>
      <c r="AQ61" s="336" t="n"/>
      <c r="AR61" s="336" t="n"/>
      <c r="AS61" s="336" t="n"/>
      <c r="AT61" s="336" t="n"/>
      <c r="AU61" s="336" t="n"/>
      <c r="AV61" s="336" t="n"/>
      <c r="AW61" s="336" t="n"/>
      <c r="AX61" s="336" t="n"/>
      <c r="AY61" s="363" t="n"/>
      <c r="AZ61" s="144" t="n"/>
      <c r="BA61" s="1045">
        <f>BA38</f>
        <v/>
      </c>
      <c r="BB61" s="1240">
        <f>IF(BT12=1,AL114/(第4期!AP114/2+AP114),0)</f>
        <v/>
      </c>
      <c r="BC61" s="1101" t="n"/>
      <c r="BD61" s="1044">
        <f>BA61</f>
        <v/>
      </c>
      <c r="BE61" s="1336">
        <f>BB38/$BE$31</f>
        <v/>
      </c>
      <c r="BF61" s="1336">
        <f>BC38/$BE$31</f>
        <v/>
      </c>
      <c r="BG61" s="1336">
        <f>BD38/$BE$31</f>
        <v/>
      </c>
      <c r="BH61" s="1336">
        <f>BE38/$BE$31</f>
        <v/>
      </c>
      <c r="BI61" s="1101" t="n"/>
      <c r="BJ61" s="1101" t="n"/>
      <c r="BK61" s="1101" t="n"/>
      <c r="BL61" s="1101" t="n"/>
      <c r="BM61" s="1101" t="n"/>
      <c r="BN61" s="1101" t="n"/>
      <c r="BO61" s="1101" t="n"/>
      <c r="BP61" s="1101" t="n"/>
      <c r="BQ61" s="1101" t="n"/>
      <c r="BR61" s="1106" t="n"/>
      <c r="BS61" s="1106" t="n"/>
      <c r="BT61" s="1106" t="n"/>
      <c r="BU61" s="1106" t="n"/>
      <c r="BV61" s="1106" t="n"/>
      <c r="BW61" s="1106" t="n"/>
      <c r="BX61" s="1106" t="n"/>
      <c r="BY61" s="1106" t="n"/>
      <c r="BZ61" s="1106" t="n"/>
      <c r="CA61" s="1106" t="n"/>
      <c r="CB61" s="1106" t="n"/>
      <c r="CC61" s="1106" t="n"/>
      <c r="CD61" s="1106" t="n"/>
      <c r="CE61" s="1106" t="n"/>
      <c r="CF61" s="1106" t="n"/>
      <c r="CG61" s="1106" t="n"/>
      <c r="CH61" s="1106" t="n"/>
      <c r="CI61" s="1106" t="n"/>
      <c r="CJ61" s="1106" t="n"/>
      <c r="CK61" s="1101" t="n"/>
      <c r="CL61" s="1101" t="n"/>
      <c r="CM61" s="1101" t="n"/>
      <c r="CN61" s="1101" t="n"/>
      <c r="CO61" s="1101" t="n"/>
      <c r="CP61" s="1101" t="n"/>
      <c r="CQ61" s="1101" t="n"/>
      <c r="CR61" s="1101" t="n"/>
      <c r="CS61" s="1101" t="n"/>
      <c r="CT61" s="1101" t="n"/>
      <c r="CU61" s="1101" t="n"/>
      <c r="CV61" s="1101" t="n"/>
      <c r="CW61" s="1101" t="n"/>
      <c r="CX61" s="1101" t="n"/>
      <c r="CY61" s="1101" t="n"/>
      <c r="CZ61" s="1101" t="n"/>
      <c r="DA61" s="1101" t="n"/>
      <c r="DB61" s="1101" t="n"/>
      <c r="DC61" s="1101" t="n"/>
      <c r="DD61" s="1101" t="n"/>
      <c r="DE61" s="1101" t="n"/>
      <c r="DF61" s="1101" t="n"/>
      <c r="DG61" s="1101" t="n"/>
      <c r="DH61" s="1101" t="n"/>
      <c r="DI61" s="1101" t="n"/>
    </row>
    <row r="62" ht="16" customFormat="1" customHeight="1" s="140">
      <c r="A62" s="1047" t="inlineStr">
        <is>
          <t>买机器</t>
        </is>
      </c>
      <c r="C62" s="1061">
        <f>-D22*初始化表!B8</f>
        <v/>
      </c>
      <c r="D62" s="1293" t="n"/>
      <c r="E62" s="1293" t="n"/>
      <c r="F62" s="1291">
        <f>F61+C62</f>
        <v/>
      </c>
      <c r="G62" s="144" t="n"/>
      <c r="H62" s="1047" t="inlineStr">
        <is>
          <t>本期运输</t>
        </is>
      </c>
      <c r="I62" s="1044" t="inlineStr">
        <is>
          <t>市场1</t>
        </is>
      </c>
      <c r="J62" s="1044" t="inlineStr">
        <is>
          <t>市场2</t>
        </is>
      </c>
      <c r="K62" s="1044" t="inlineStr">
        <is>
          <t>市场3</t>
        </is>
      </c>
      <c r="L62" s="1091" t="inlineStr">
        <is>
          <t>市场4</t>
        </is>
      </c>
      <c r="M62" s="178" t="n"/>
      <c r="N62" s="226" t="inlineStr">
        <is>
          <t>弹性变化</t>
        </is>
      </c>
      <c r="O62" s="227" t="inlineStr">
        <is>
          <t>市场1</t>
        </is>
      </c>
      <c r="P62" s="227" t="inlineStr">
        <is>
          <t>市场2</t>
        </is>
      </c>
      <c r="Q62" s="227" t="inlineStr">
        <is>
          <t>市场3</t>
        </is>
      </c>
      <c r="R62" s="254" t="inlineStr">
        <is>
          <t>市场4</t>
        </is>
      </c>
      <c r="S62" s="1338" t="n"/>
      <c r="T62" s="230" t="n"/>
      <c r="U62" s="1047" t="inlineStr">
        <is>
          <t>产品3</t>
        </is>
      </c>
      <c r="V62" s="1061">
        <f>V32-第4期!V32</f>
        <v/>
      </c>
      <c r="W62" s="1061">
        <f>W32-第4期!W32</f>
        <v/>
      </c>
      <c r="X62" s="1061">
        <f>X32-第4期!X32</f>
        <v/>
      </c>
      <c r="Y62" s="187">
        <f>Y32-第4期!Y32</f>
        <v/>
      </c>
      <c r="Z62" s="297">
        <f>SUM(V62:Y62)/4</f>
        <v/>
      </c>
      <c r="AA62" s="298" t="inlineStr">
        <is>
          <t>产品3</t>
        </is>
      </c>
      <c r="AB62" s="292">
        <f>第4期!BJ28</f>
        <v/>
      </c>
      <c r="AC62" s="292">
        <f>第4期!BK28</f>
        <v/>
      </c>
      <c r="AD62" s="292">
        <f>第4期!BL28</f>
        <v/>
      </c>
      <c r="AE62" s="292">
        <f>第4期!BM28</f>
        <v/>
      </c>
      <c r="AF62" s="293">
        <f>SUM(AB62:AE62)</f>
        <v/>
      </c>
      <c r="AG62" s="144" t="n"/>
      <c r="AH62" s="144" t="n"/>
      <c r="AI62" s="332" t="n"/>
      <c r="AJ62" s="337" t="n"/>
      <c r="AK62" s="337" t="n"/>
      <c r="AL62" s="337" t="n"/>
      <c r="AM62" s="337" t="n"/>
      <c r="AN62" s="337" t="n"/>
      <c r="AO62" s="337" t="n"/>
      <c r="AP62" s="337" t="n"/>
      <c r="AQ62" s="337" t="n"/>
      <c r="AR62" s="337" t="n"/>
      <c r="AS62" s="337" t="n"/>
      <c r="AT62" s="337" t="n"/>
      <c r="AU62" s="337" t="n"/>
      <c r="AV62" s="337" t="n"/>
      <c r="AW62" s="337" t="n"/>
      <c r="AX62" s="337" t="n"/>
      <c r="AY62" s="364" t="n"/>
      <c r="AZ62" s="144" t="n"/>
      <c r="BA62" s="1045">
        <f>BA39</f>
        <v/>
      </c>
      <c r="BB62" s="1240">
        <f>IF(BT13=1,AL115/(第4期!AP115/2+AP115),0)</f>
        <v/>
      </c>
      <c r="BC62" s="1101" t="n"/>
      <c r="BD62" s="1044">
        <f>BA62</f>
        <v/>
      </c>
      <c r="BE62" s="1336">
        <f>BB39/$BE$31</f>
        <v/>
      </c>
      <c r="BF62" s="1336">
        <f>BC39/$BE$31</f>
        <v/>
      </c>
      <c r="BG62" s="1336">
        <f>BD39/$BE$31</f>
        <v/>
      </c>
      <c r="BH62" s="1336">
        <f>BE39/$BE$31</f>
        <v/>
      </c>
      <c r="BI62" s="1101" t="n"/>
      <c r="BJ62" s="1101" t="n"/>
      <c r="BK62" s="1101" t="n"/>
      <c r="BL62" s="1101" t="n"/>
      <c r="BM62" s="1101" t="n"/>
      <c r="BN62" s="1101" t="n"/>
      <c r="BO62" s="1101" t="n"/>
      <c r="BP62" s="1101" t="n"/>
      <c r="BQ62" s="1101" t="n"/>
      <c r="BR62" s="1106" t="n"/>
      <c r="BS62" s="1106" t="n"/>
      <c r="BT62" s="1106" t="n"/>
      <c r="BU62" s="1106" t="n"/>
      <c r="BV62" s="1106" t="n"/>
      <c r="BW62" s="1106" t="n"/>
      <c r="BX62" s="1106" t="n"/>
      <c r="BY62" s="1106" t="n"/>
      <c r="BZ62" s="1106" t="n"/>
      <c r="CA62" s="1106" t="n"/>
      <c r="CB62" s="1106" t="n"/>
      <c r="CC62" s="1106" t="n"/>
      <c r="CD62" s="1106" t="n"/>
      <c r="CE62" s="1106" t="n"/>
      <c r="CF62" s="1106" t="n"/>
      <c r="CG62" s="1106" t="n"/>
      <c r="CH62" s="1106" t="n"/>
      <c r="CI62" s="1106" t="n"/>
      <c r="CJ62" s="1106" t="n"/>
      <c r="CK62" s="1101" t="n"/>
      <c r="CL62" s="1101" t="n"/>
      <c r="CM62" s="1101" t="n"/>
      <c r="CN62" s="1101" t="n"/>
      <c r="CO62" s="1101" t="n"/>
      <c r="CP62" s="1101" t="n"/>
      <c r="CQ62" s="1101" t="n"/>
      <c r="CR62" s="1101" t="n"/>
      <c r="CS62" s="1101" t="n"/>
      <c r="CT62" s="1101" t="n"/>
      <c r="CU62" s="1101" t="n"/>
      <c r="CV62" s="1101" t="n"/>
      <c r="CW62" s="1101" t="n"/>
      <c r="CX62" s="1101" t="n"/>
      <c r="CY62" s="1101" t="n"/>
      <c r="CZ62" s="1101" t="n"/>
      <c r="DA62" s="1101" t="n"/>
      <c r="DB62" s="1101" t="n"/>
      <c r="DC62" s="1101" t="n"/>
      <c r="DD62" s="1101" t="n"/>
      <c r="DE62" s="1101" t="n"/>
      <c r="DF62" s="1101" t="n"/>
      <c r="DG62" s="1101" t="n"/>
      <c r="DH62" s="1101" t="n"/>
      <c r="DI62" s="1101" t="n"/>
    </row>
    <row r="63" ht="16" customFormat="1" customHeight="1" s="140">
      <c r="A63" s="1047" t="inlineStr">
        <is>
          <t>分  红</t>
        </is>
      </c>
      <c r="C63" s="1061">
        <f>IF(R37&gt;P37,-P37,-R37)</f>
        <v/>
      </c>
      <c r="D63" s="1293" t="n"/>
      <c r="E63" s="1293" t="n"/>
      <c r="F63" s="1291">
        <f>F62+C63</f>
        <v/>
      </c>
      <c r="G63" s="144" t="n"/>
      <c r="H63" s="1047" t="inlineStr">
        <is>
          <t>产品1</t>
        </is>
      </c>
      <c r="I63" s="1279" t="n">
        <v>0</v>
      </c>
      <c r="J63" s="1279" t="n">
        <v>0</v>
      </c>
      <c r="K63" s="1279" t="n">
        <v>0</v>
      </c>
      <c r="L63" s="1279" t="n">
        <v>0</v>
      </c>
      <c r="M63" s="178" t="n"/>
      <c r="N63" s="228" t="inlineStr">
        <is>
          <t>产品1</t>
        </is>
      </c>
      <c r="O63" s="229">
        <f>O68-第4期!O68</f>
        <v/>
      </c>
      <c r="P63" s="229">
        <f>P68-第4期!P68</f>
        <v/>
      </c>
      <c r="Q63" s="229">
        <f>Q68-第4期!Q68</f>
        <v/>
      </c>
      <c r="R63" s="256">
        <f>R68-第4期!R68</f>
        <v/>
      </c>
      <c r="S63" s="1338" t="n"/>
      <c r="T63" s="230" t="n"/>
      <c r="U63" s="1073" t="inlineStr">
        <is>
          <t>产品4</t>
        </is>
      </c>
      <c r="V63" s="1063">
        <f>V33-第4期!V33</f>
        <v/>
      </c>
      <c r="W63" s="1063">
        <f>W33-第4期!W33</f>
        <v/>
      </c>
      <c r="X63" s="1063">
        <f>X33-第4期!X33</f>
        <v/>
      </c>
      <c r="Y63" s="1064">
        <f>Y33-第4期!Y33</f>
        <v/>
      </c>
      <c r="Z63" s="299">
        <f>SUM(V63:Y63)/4</f>
        <v/>
      </c>
      <c r="AA63" s="300" t="inlineStr">
        <is>
          <t>产品4</t>
        </is>
      </c>
      <c r="AB63" s="295">
        <f>第4期!BN28</f>
        <v/>
      </c>
      <c r="AC63" s="295">
        <f>第4期!BO28</f>
        <v/>
      </c>
      <c r="AD63" s="295">
        <f>第4期!BP28</f>
        <v/>
      </c>
      <c r="AE63" s="295">
        <f>第4期!BQ28</f>
        <v/>
      </c>
      <c r="AF63" s="296">
        <f>SUM(AB63:AE63)</f>
        <v/>
      </c>
      <c r="AG63" s="144" t="n"/>
      <c r="AH63" s="144" t="n"/>
      <c r="AI63" s="332" t="n"/>
      <c r="AJ63" s="337" t="n"/>
      <c r="AK63" s="337" t="n"/>
      <c r="AL63" s="337" t="n"/>
      <c r="AM63" s="337" t="n"/>
      <c r="AN63" s="337" t="n"/>
      <c r="AO63" s="337" t="n"/>
      <c r="AP63" s="337" t="n"/>
      <c r="AQ63" s="337" t="n"/>
      <c r="AR63" s="337" t="n"/>
      <c r="AS63" s="337" t="n"/>
      <c r="AT63" s="337" t="n"/>
      <c r="AU63" s="337" t="n"/>
      <c r="AV63" s="337" t="n"/>
      <c r="AW63" s="337" t="n"/>
      <c r="AX63" s="337" t="n"/>
      <c r="AY63" s="364" t="n"/>
      <c r="AZ63" s="144" t="n"/>
      <c r="BA63" s="1045">
        <f>BA40</f>
        <v/>
      </c>
      <c r="BB63" s="1240">
        <f>IF(BT14=1,AL116/(第4期!AP116/2+AP116),0)</f>
        <v/>
      </c>
      <c r="BC63" s="1101" t="n"/>
      <c r="BD63" s="1044">
        <f>BA63</f>
        <v/>
      </c>
      <c r="BE63" s="1336">
        <f>BB40/$BE$31</f>
        <v/>
      </c>
      <c r="BF63" s="1336">
        <f>BC40/$BE$31</f>
        <v/>
      </c>
      <c r="BG63" s="1336">
        <f>BD40/$BE$31</f>
        <v/>
      </c>
      <c r="BH63" s="1336">
        <f>BE40/$BE$31</f>
        <v/>
      </c>
      <c r="BI63" s="1101" t="n"/>
      <c r="BJ63" s="1101" t="n"/>
      <c r="BK63" s="1101" t="n"/>
      <c r="BL63" s="1101" t="n"/>
      <c r="BM63" s="1101" t="n"/>
      <c r="BN63" s="1101" t="n"/>
      <c r="BO63" s="1101" t="n"/>
      <c r="BP63" s="1101" t="n"/>
      <c r="BQ63" s="1101" t="n"/>
      <c r="BR63" s="1106" t="n"/>
      <c r="BS63" s="1106" t="n"/>
      <c r="BT63" s="1106" t="n"/>
      <c r="BU63" s="1106" t="n"/>
      <c r="BV63" s="1106" t="n"/>
      <c r="BW63" s="1106" t="n"/>
      <c r="BX63" s="1106" t="n"/>
      <c r="BY63" s="1106" t="n"/>
      <c r="BZ63" s="1106" t="n"/>
      <c r="CA63" s="1106" t="n"/>
      <c r="CB63" s="1106" t="n"/>
      <c r="CC63" s="1106" t="n"/>
      <c r="CD63" s="1106" t="n"/>
      <c r="CE63" s="1106" t="n"/>
      <c r="CF63" s="1106" t="n"/>
      <c r="CG63" s="1106" t="n"/>
      <c r="CH63" s="1106" t="n"/>
      <c r="CI63" s="1106" t="n"/>
      <c r="CJ63" s="1106" t="n"/>
      <c r="CK63" s="1101" t="n"/>
      <c r="CL63" s="1101" t="n"/>
      <c r="CM63" s="1101" t="n"/>
      <c r="CN63" s="1101" t="n"/>
      <c r="CO63" s="1101" t="n"/>
      <c r="CP63" s="1101" t="n"/>
      <c r="CQ63" s="1101" t="n"/>
      <c r="CR63" s="1101" t="n"/>
      <c r="CS63" s="1101" t="n"/>
      <c r="CT63" s="1101" t="n"/>
      <c r="CU63" s="1101" t="n"/>
      <c r="CV63" s="1101" t="n"/>
      <c r="CW63" s="1101" t="n"/>
      <c r="CX63" s="1101" t="n"/>
      <c r="CY63" s="1101" t="n"/>
      <c r="CZ63" s="1101" t="n"/>
      <c r="DA63" s="1101" t="n"/>
      <c r="DB63" s="1101" t="n"/>
      <c r="DC63" s="1101" t="n"/>
      <c r="DD63" s="1101" t="n"/>
      <c r="DE63" s="1101" t="n"/>
      <c r="DF63" s="1101" t="n"/>
      <c r="DG63" s="1101" t="n"/>
      <c r="DH63" s="1101" t="n"/>
      <c r="DI63" s="1101" t="n"/>
    </row>
    <row r="64" ht="16" customFormat="1" customHeight="1" s="140">
      <c r="A64" s="1073" t="inlineStr">
        <is>
          <t>买国债</t>
        </is>
      </c>
      <c r="B64" s="1211" t="n"/>
      <c r="C64" s="1063">
        <f>-D24</f>
        <v/>
      </c>
      <c r="D64" s="1334" t="n"/>
      <c r="E64" s="1334" t="n"/>
      <c r="F64" s="1339">
        <f>F63+C64</f>
        <v/>
      </c>
      <c r="G64" s="144" t="n"/>
      <c r="H64" s="1047" t="inlineStr">
        <is>
          <t>产品2</t>
        </is>
      </c>
      <c r="I64" s="1279" t="n">
        <v>0</v>
      </c>
      <c r="J64" s="1279" t="n">
        <v>0</v>
      </c>
      <c r="K64" s="1279" t="n">
        <v>0</v>
      </c>
      <c r="L64" s="1279" t="n">
        <v>0</v>
      </c>
      <c r="M64" s="178" t="n"/>
      <c r="N64" s="228" t="inlineStr">
        <is>
          <t>产品2</t>
        </is>
      </c>
      <c r="O64" s="229">
        <f>O69-第4期!O69</f>
        <v/>
      </c>
      <c r="P64" s="229">
        <f>P69-第4期!P69</f>
        <v/>
      </c>
      <c r="Q64" s="229">
        <f>Q69-第4期!Q69</f>
        <v/>
      </c>
      <c r="R64" s="256">
        <f>R69-第4期!R69</f>
        <v/>
      </c>
      <c r="S64" s="1338" t="n"/>
      <c r="T64" s="230" t="n"/>
      <c r="U64" s="1101" t="n"/>
      <c r="V64" s="1101" t="n"/>
      <c r="W64" s="1101" t="n"/>
      <c r="X64" s="1101" t="n"/>
      <c r="Y64" s="1101" t="n"/>
      <c r="Z64" s="144" t="n"/>
      <c r="AA64" s="144" t="n"/>
      <c r="AB64" s="144" t="n"/>
      <c r="AC64" s="144" t="n"/>
      <c r="AD64" s="144" t="n"/>
      <c r="AE64" s="144" t="n"/>
      <c r="AF64" s="144" t="n"/>
      <c r="AG64" s="144" t="n"/>
      <c r="AH64" s="144" t="n"/>
      <c r="AI64" s="332" t="n"/>
      <c r="AJ64" s="337" t="n"/>
      <c r="AK64" s="337" t="n"/>
      <c r="AL64" s="337" t="n"/>
      <c r="AM64" s="337" t="n"/>
      <c r="AN64" s="337" t="n"/>
      <c r="AO64" s="337" t="n"/>
      <c r="AP64" s="337" t="n"/>
      <c r="AQ64" s="337" t="n"/>
      <c r="AR64" s="337" t="n"/>
      <c r="AS64" s="337" t="n"/>
      <c r="AT64" s="337" t="n"/>
      <c r="AU64" s="337" t="n"/>
      <c r="AV64" s="337" t="n"/>
      <c r="AW64" s="337" t="n"/>
      <c r="AX64" s="337" t="n"/>
      <c r="AY64" s="364" t="n"/>
      <c r="AZ64" s="144" t="n"/>
      <c r="BA64" s="1045">
        <f>BA41</f>
        <v/>
      </c>
      <c r="BB64" s="1240">
        <f>IF(BT15=1,AL117/(第4期!AP117/2+AP117),0)</f>
        <v/>
      </c>
      <c r="BC64" s="1101" t="n"/>
      <c r="BD64" s="1044">
        <f>BA64</f>
        <v/>
      </c>
      <c r="BE64" s="1336">
        <f>BB41/$BE$31</f>
        <v/>
      </c>
      <c r="BF64" s="1336">
        <f>BC41/$BE$31</f>
        <v/>
      </c>
      <c r="BG64" s="1336">
        <f>BD41/$BE$31</f>
        <v/>
      </c>
      <c r="BH64" s="1336">
        <f>BE41/$BE$31</f>
        <v/>
      </c>
      <c r="BI64" s="1101" t="n"/>
      <c r="BJ64" s="1101" t="n"/>
      <c r="BK64" s="1101" t="n"/>
      <c r="BL64" s="1101" t="n"/>
      <c r="BM64" s="1101" t="n"/>
      <c r="BN64" s="1101" t="n"/>
      <c r="BO64" s="1101" t="n"/>
      <c r="BP64" s="1101" t="n"/>
      <c r="BQ64" s="1101" t="n"/>
      <c r="BR64" s="1106" t="n"/>
      <c r="BS64" s="1106" t="n"/>
      <c r="BT64" s="1106" t="n"/>
      <c r="BU64" s="1106" t="n"/>
      <c r="BV64" s="1106" t="n"/>
      <c r="BW64" s="1106" t="n"/>
      <c r="BX64" s="1106" t="n"/>
      <c r="BY64" s="1106" t="n"/>
      <c r="BZ64" s="1106" t="n"/>
      <c r="CA64" s="1106" t="n"/>
      <c r="CB64" s="1106" t="n"/>
      <c r="CC64" s="1106" t="n"/>
      <c r="CD64" s="1106" t="n"/>
      <c r="CE64" s="1106" t="n"/>
      <c r="CF64" s="1106" t="n"/>
      <c r="CG64" s="1106" t="n"/>
      <c r="CH64" s="1106" t="n"/>
      <c r="CI64" s="1106" t="n"/>
      <c r="CJ64" s="1106" t="n"/>
      <c r="CK64" s="1101" t="n"/>
      <c r="CL64" s="1101" t="n"/>
      <c r="CM64" s="1101" t="n"/>
      <c r="CN64" s="1101" t="n"/>
      <c r="CO64" s="1101" t="n"/>
      <c r="CP64" s="1101" t="n"/>
      <c r="CQ64" s="1101" t="n"/>
      <c r="CR64" s="1101" t="n"/>
      <c r="CS64" s="1101" t="n"/>
      <c r="CT64" s="1101" t="n"/>
      <c r="CU64" s="1101" t="n"/>
      <c r="CV64" s="1101" t="n"/>
      <c r="CW64" s="1101" t="n"/>
      <c r="CX64" s="1101" t="n"/>
      <c r="CY64" s="1101" t="n"/>
      <c r="CZ64" s="1101" t="n"/>
      <c r="DA64" s="1101" t="n"/>
      <c r="DB64" s="1101" t="n"/>
      <c r="DC64" s="1101" t="n"/>
      <c r="DD64" s="1101" t="n"/>
      <c r="DE64" s="1101" t="n"/>
      <c r="DF64" s="1101" t="n"/>
      <c r="DG64" s="1101" t="n"/>
      <c r="DH64" s="1101" t="n"/>
      <c r="DI64" s="1101" t="n"/>
    </row>
    <row r="65" ht="16" customFormat="1" customHeight="1" s="140">
      <c r="A65" s="1101" t="n"/>
      <c r="B65" s="1101" t="n"/>
      <c r="C65" s="1101" t="n"/>
      <c r="D65" s="1101" t="n"/>
      <c r="E65" s="1101" t="n"/>
      <c r="F65" s="1101" t="n"/>
      <c r="G65" s="144" t="n"/>
      <c r="H65" s="1047" t="inlineStr">
        <is>
          <t>产品3</t>
        </is>
      </c>
      <c r="I65" s="1279" t="n">
        <v>0</v>
      </c>
      <c r="J65" s="1279" t="n">
        <v>0</v>
      </c>
      <c r="K65" s="1279" t="n">
        <v>0</v>
      </c>
      <c r="L65" s="1279" t="n">
        <v>0</v>
      </c>
      <c r="M65" s="178" t="n"/>
      <c r="N65" s="228" t="inlineStr">
        <is>
          <t>产品3</t>
        </is>
      </c>
      <c r="O65" s="229">
        <f>O70-第4期!O70</f>
        <v/>
      </c>
      <c r="P65" s="229">
        <f>P70-第4期!P70</f>
        <v/>
      </c>
      <c r="Q65" s="229">
        <f>Q70-第4期!Q70</f>
        <v/>
      </c>
      <c r="R65" s="256">
        <f>R70-第4期!R70</f>
        <v/>
      </c>
      <c r="S65" s="1338" t="n"/>
      <c r="T65" s="230" t="n"/>
      <c r="U65" s="288" t="inlineStr">
        <is>
          <t>预计弹性</t>
        </is>
      </c>
      <c r="V65" s="289" t="inlineStr">
        <is>
          <t>市场1</t>
        </is>
      </c>
      <c r="W65" s="289" t="inlineStr">
        <is>
          <t>市场2</t>
        </is>
      </c>
      <c r="X65" s="289" t="inlineStr">
        <is>
          <t>市场3</t>
        </is>
      </c>
      <c r="Y65" s="290" t="inlineStr">
        <is>
          <t>市场4</t>
        </is>
      </c>
      <c r="Z65" s="144" t="n"/>
      <c r="AA65" s="144" t="n"/>
      <c r="AB65" s="144" t="n"/>
      <c r="AC65" s="144" t="n"/>
      <c r="AD65" s="144" t="n"/>
      <c r="AE65" s="144" t="n"/>
      <c r="AF65" s="144" t="n"/>
      <c r="AG65" s="144" t="n"/>
      <c r="AH65" s="144" t="n"/>
      <c r="AI65" s="332" t="n"/>
      <c r="AJ65" s="337" t="n"/>
      <c r="AK65" s="337" t="n"/>
      <c r="AL65" s="337" t="n"/>
      <c r="AM65" s="337" t="n"/>
      <c r="AN65" s="337" t="n"/>
      <c r="AO65" s="337" t="n"/>
      <c r="AP65" s="337" t="n"/>
      <c r="AQ65" s="337" t="n"/>
      <c r="AR65" s="337" t="n"/>
      <c r="AS65" s="337" t="n"/>
      <c r="AT65" s="337" t="n"/>
      <c r="AU65" s="337" t="n"/>
      <c r="AV65" s="337" t="n"/>
      <c r="AW65" s="337" t="n"/>
      <c r="AX65" s="337" t="n"/>
      <c r="AY65" s="364" t="n"/>
      <c r="AZ65" s="144" t="n"/>
      <c r="BA65" s="1045">
        <f>BA42</f>
        <v/>
      </c>
      <c r="BB65" s="1240">
        <f>IF(BT16=1,AL118/(第4期!AP118/2+AP118),0)</f>
        <v/>
      </c>
      <c r="BC65" s="1101" t="n"/>
      <c r="BD65" s="1044">
        <f>BA65</f>
        <v/>
      </c>
      <c r="BE65" s="1336">
        <f>BB42/$BE$31</f>
        <v/>
      </c>
      <c r="BF65" s="1336">
        <f>BC42/$BE$31</f>
        <v/>
      </c>
      <c r="BG65" s="1336">
        <f>BD42/$BE$31</f>
        <v/>
      </c>
      <c r="BH65" s="1336">
        <f>BE42/$BE$31</f>
        <v/>
      </c>
      <c r="BI65" s="1101" t="n"/>
      <c r="BJ65" s="1101" t="n"/>
      <c r="BK65" s="1101" t="n"/>
      <c r="BL65" s="1101" t="n"/>
      <c r="BM65" s="1101" t="n"/>
      <c r="BN65" s="1101" t="n"/>
      <c r="BO65" s="1101" t="n"/>
      <c r="BP65" s="1101" t="n"/>
      <c r="BQ65" s="1101" t="n"/>
      <c r="BR65" s="1106" t="n"/>
      <c r="BS65" s="1106" t="n"/>
      <c r="BT65" s="1106" t="n"/>
      <c r="BU65" s="1106" t="n"/>
      <c r="BV65" s="1106" t="n"/>
      <c r="BW65" s="1106" t="n"/>
      <c r="BX65" s="1106" t="n"/>
      <c r="BY65" s="1106" t="n"/>
      <c r="BZ65" s="1106" t="n"/>
      <c r="CA65" s="1106" t="n"/>
      <c r="CB65" s="1106" t="n"/>
      <c r="CC65" s="1106" t="n"/>
      <c r="CD65" s="1106" t="n"/>
      <c r="CE65" s="1106" t="n"/>
      <c r="CF65" s="1106" t="n"/>
      <c r="CG65" s="1106" t="n"/>
      <c r="CH65" s="1106" t="n"/>
      <c r="CI65" s="1106" t="n"/>
      <c r="CJ65" s="1106" t="n"/>
      <c r="CK65" s="1101" t="n"/>
      <c r="CL65" s="1101" t="n"/>
      <c r="CM65" s="1101" t="n"/>
      <c r="CN65" s="1101" t="n"/>
      <c r="CO65" s="1101" t="n"/>
      <c r="CP65" s="1101" t="n"/>
      <c r="CQ65" s="1101" t="n"/>
      <c r="CR65" s="1101" t="n"/>
      <c r="CS65" s="1101" t="n"/>
      <c r="CT65" s="1101" t="n"/>
      <c r="CU65" s="1101" t="n"/>
      <c r="CV65" s="1101" t="n"/>
      <c r="CW65" s="1101" t="n"/>
      <c r="CX65" s="1101" t="n"/>
      <c r="CY65" s="1101" t="n"/>
      <c r="CZ65" s="1101" t="n"/>
      <c r="DA65" s="1101" t="n"/>
      <c r="DB65" s="1101" t="n"/>
      <c r="DC65" s="1101" t="n"/>
      <c r="DD65" s="1101" t="n"/>
      <c r="DE65" s="1101" t="n"/>
      <c r="DF65" s="1101" t="n"/>
      <c r="DG65" s="1101" t="n"/>
      <c r="DH65" s="1101" t="n"/>
      <c r="DI65" s="1101" t="n"/>
    </row>
    <row r="66" ht="16" customFormat="1" customHeight="1" s="140">
      <c r="A66" s="1233" t="inlineStr">
        <is>
          <t>期末净资产</t>
        </is>
      </c>
      <c r="B66" s="1210" t="n"/>
      <c r="C66" s="1234" t="n"/>
      <c r="D66" s="1101" t="n"/>
      <c r="E66" s="1233" t="inlineStr">
        <is>
          <t>期末企业状况</t>
        </is>
      </c>
      <c r="F66" s="1234" t="n"/>
      <c r="G66" s="144" t="n"/>
      <c r="H66" s="1047" t="inlineStr">
        <is>
          <t>产品4</t>
        </is>
      </c>
      <c r="I66" s="1341" t="n">
        <v>0</v>
      </c>
      <c r="J66" s="1341" t="n">
        <v>0</v>
      </c>
      <c r="K66" s="1341" t="n">
        <v>0</v>
      </c>
      <c r="L66" s="1341" t="n">
        <v>0</v>
      </c>
      <c r="M66" s="178" t="n"/>
      <c r="N66" s="390" t="inlineStr">
        <is>
          <t>产品4</t>
        </is>
      </c>
      <c r="O66" s="391">
        <f>O71-第4期!O71</f>
        <v/>
      </c>
      <c r="P66" s="391">
        <f>P71-第4期!P71</f>
        <v/>
      </c>
      <c r="Q66" s="391">
        <f>Q71-第4期!Q71</f>
        <v/>
      </c>
      <c r="R66" s="420">
        <f>R71-第4期!R71</f>
        <v/>
      </c>
      <c r="S66" s="1101" t="n"/>
      <c r="T66" s="230" t="n"/>
      <c r="U66" s="291" t="inlineStr">
        <is>
          <t>产品1</t>
        </is>
      </c>
      <c r="V66" s="292">
        <f>ABS(IF(AB54=0,0,V60/AB54))</f>
        <v/>
      </c>
      <c r="W66" s="292">
        <f>ABS(IF(AC54=0,0,W60/AC54))</f>
        <v/>
      </c>
      <c r="X66" s="292">
        <f>ABS(IF(AD54=0,0,X60/AD54))</f>
        <v/>
      </c>
      <c r="Y66" s="293">
        <f>ABS(IF(AE54=0,0,Y60/AE54))</f>
        <v/>
      </c>
      <c r="Z66" s="144" t="n"/>
      <c r="AA66" s="144" t="n"/>
      <c r="AB66" s="144" t="n"/>
      <c r="AC66" s="144" t="n"/>
      <c r="AD66" s="144" t="n"/>
      <c r="AE66" s="144" t="n"/>
      <c r="AF66" s="144" t="n"/>
      <c r="AG66" s="144" t="n"/>
      <c r="AH66" s="144" t="n"/>
      <c r="AI66" s="332" t="n"/>
      <c r="AJ66" s="337" t="n"/>
      <c r="AK66" s="337" t="n"/>
      <c r="AL66" s="337" t="n"/>
      <c r="AM66" s="337" t="n"/>
      <c r="AN66" s="337" t="n"/>
      <c r="AO66" s="337" t="n"/>
      <c r="AP66" s="337" t="n"/>
      <c r="AQ66" s="337" t="n"/>
      <c r="AR66" s="337" t="n"/>
      <c r="AS66" s="337" t="n"/>
      <c r="AT66" s="337" t="n"/>
      <c r="AU66" s="337" t="n"/>
      <c r="AV66" s="337" t="n"/>
      <c r="AW66" s="337" t="n"/>
      <c r="AX66" s="337" t="n"/>
      <c r="AY66" s="364" t="n"/>
      <c r="AZ66" s="144" t="n"/>
      <c r="BA66" s="1045">
        <f>BA43</f>
        <v/>
      </c>
      <c r="BB66" s="1240">
        <f>IF(BT17=1,AL119/(第4期!AP119/2+AP119),0)</f>
        <v/>
      </c>
      <c r="BC66" s="1101" t="n"/>
      <c r="BD66" s="1044">
        <f>BA66</f>
        <v/>
      </c>
      <c r="BE66" s="1336">
        <f>BB43/$BE$31</f>
        <v/>
      </c>
      <c r="BF66" s="1336">
        <f>BC43/$BE$31</f>
        <v/>
      </c>
      <c r="BG66" s="1336">
        <f>BD43/$BE$31</f>
        <v/>
      </c>
      <c r="BH66" s="1336">
        <f>BE43/$BE$31</f>
        <v/>
      </c>
      <c r="BI66" s="1101" t="n"/>
      <c r="BJ66" s="1101" t="n"/>
      <c r="BK66" s="1101" t="n"/>
      <c r="BL66" s="1101" t="n"/>
      <c r="BM66" s="1101" t="n"/>
      <c r="BN66" s="1101" t="n"/>
      <c r="BO66" s="1101" t="n"/>
      <c r="BP66" s="1101" t="n"/>
      <c r="BQ66" s="1101" t="n"/>
      <c r="BR66" s="1106" t="n"/>
      <c r="BS66" s="1106" t="n"/>
      <c r="BT66" s="1106" t="n"/>
      <c r="BU66" s="1106" t="n"/>
      <c r="BV66" s="1106" t="n"/>
      <c r="BW66" s="1106" t="n"/>
      <c r="BX66" s="1106" t="n"/>
      <c r="BY66" s="1106" t="n"/>
      <c r="BZ66" s="1106" t="n"/>
      <c r="CA66" s="1106" t="n"/>
      <c r="CB66" s="1106" t="n"/>
      <c r="CC66" s="1106" t="n"/>
      <c r="CD66" s="1106" t="n"/>
      <c r="CE66" s="1106" t="n"/>
      <c r="CF66" s="1106" t="n"/>
      <c r="CG66" s="1106" t="n"/>
      <c r="CH66" s="1106" t="n"/>
      <c r="CI66" s="1106" t="n"/>
      <c r="CJ66" s="1106" t="n"/>
      <c r="CK66" s="1101" t="n"/>
      <c r="CL66" s="1101" t="n"/>
      <c r="CM66" s="1101" t="n"/>
      <c r="CN66" s="1101" t="n"/>
      <c r="CO66" s="1101" t="n"/>
      <c r="CP66" s="1101" t="n"/>
      <c r="CQ66" s="1101" t="n"/>
      <c r="CR66" s="1101" t="n"/>
      <c r="CS66" s="1101" t="n"/>
      <c r="CT66" s="1101" t="n"/>
      <c r="CU66" s="1101" t="n"/>
      <c r="CV66" s="1101" t="n"/>
      <c r="CW66" s="1101" t="n"/>
      <c r="CX66" s="1101" t="n"/>
      <c r="CY66" s="1101" t="n"/>
      <c r="CZ66" s="1101" t="n"/>
      <c r="DA66" s="1101" t="n"/>
      <c r="DB66" s="1101" t="n"/>
      <c r="DC66" s="1101" t="n"/>
      <c r="DD66" s="1101" t="n"/>
      <c r="DE66" s="1101" t="n"/>
      <c r="DF66" s="1101" t="n"/>
      <c r="DG66" s="1101" t="n"/>
      <c r="DH66" s="1101" t="n"/>
      <c r="DI66" s="1101" t="n"/>
    </row>
    <row r="67" ht="16" customFormat="1" customHeight="1" s="140">
      <c r="A67" s="1047" t="inlineStr">
        <is>
          <t>项  目</t>
        </is>
      </c>
      <c r="B67" s="1044" t="inlineStr">
        <is>
          <t>金  额</t>
        </is>
      </c>
      <c r="C67" s="1091" t="inlineStr">
        <is>
          <t>累  计</t>
        </is>
      </c>
      <c r="D67" s="1101" t="n"/>
      <c r="E67" s="375" t="inlineStr">
        <is>
          <t>指  标</t>
        </is>
      </c>
      <c r="F67" s="376" t="inlineStr">
        <is>
          <t>数  值</t>
        </is>
      </c>
      <c r="G67" s="144" t="n"/>
      <c r="H67" s="1041" t="inlineStr">
        <is>
          <t>预计废品</t>
        </is>
      </c>
      <c r="I67" s="1053">
        <f>I62</f>
        <v/>
      </c>
      <c r="J67" s="1053">
        <f>J62</f>
        <v/>
      </c>
      <c r="K67" s="1053">
        <f>K62</f>
        <v/>
      </c>
      <c r="L67" s="1053">
        <f>L62</f>
        <v/>
      </c>
      <c r="M67" s="1125" t="inlineStr">
        <is>
          <t>运输总量</t>
        </is>
      </c>
      <c r="N67" s="288" t="inlineStr">
        <is>
          <t>价格弹性</t>
        </is>
      </c>
      <c r="O67" s="1356" t="inlineStr">
        <is>
          <t>市场1</t>
        </is>
      </c>
      <c r="P67" s="1356" t="inlineStr">
        <is>
          <t>市场2</t>
        </is>
      </c>
      <c r="Q67" s="1356" t="inlineStr">
        <is>
          <t>市场3</t>
        </is>
      </c>
      <c r="R67" s="1357" t="inlineStr">
        <is>
          <t>市场4</t>
        </is>
      </c>
      <c r="S67" s="181" t="n"/>
      <c r="T67" s="230" t="n"/>
      <c r="U67" s="291" t="inlineStr">
        <is>
          <t>产品2</t>
        </is>
      </c>
      <c r="V67" s="292">
        <f>ABS(IF(AB55=0,0,V61/AB55))</f>
        <v/>
      </c>
      <c r="W67" s="292">
        <f>ABS(IF(AC55=0,0,W61/AC55))</f>
        <v/>
      </c>
      <c r="X67" s="292">
        <f>ABS(IF(AD55=0,0,X61/AD55))</f>
        <v/>
      </c>
      <c r="Y67" s="293">
        <f>ABS(IF(AE55=0,0,Y61/AE55))</f>
        <v/>
      </c>
      <c r="Z67" s="144" t="n"/>
      <c r="AA67" s="144" t="n"/>
      <c r="AB67" s="144" t="n"/>
      <c r="AC67" s="144" t="n"/>
      <c r="AD67" s="144" t="n"/>
      <c r="AE67" s="144" t="n"/>
      <c r="AF67" s="144" t="n"/>
      <c r="AG67" s="144" t="n"/>
      <c r="AH67" s="144" t="n"/>
      <c r="AI67" s="332" t="n"/>
      <c r="AJ67" s="337" t="n"/>
      <c r="AK67" s="337" t="n"/>
      <c r="AL67" s="337" t="n"/>
      <c r="AM67" s="337" t="n"/>
      <c r="AN67" s="337" t="n"/>
      <c r="AO67" s="337" t="n"/>
      <c r="AP67" s="337" t="n"/>
      <c r="AQ67" s="337" t="n"/>
      <c r="AR67" s="337" t="n"/>
      <c r="AS67" s="337" t="n"/>
      <c r="AT67" s="337" t="n"/>
      <c r="AU67" s="337" t="n"/>
      <c r="AV67" s="337" t="n"/>
      <c r="AW67" s="337" t="n"/>
      <c r="AX67" s="337" t="n"/>
      <c r="AY67" s="364" t="n"/>
      <c r="AZ67" s="144" t="n"/>
      <c r="BA67" s="1045">
        <f>BA44</f>
        <v/>
      </c>
      <c r="BB67" s="1240">
        <f>IF(BT18=1,AL120/(第4期!AP120/2+AP120),0)</f>
        <v/>
      </c>
      <c r="BC67" s="1101" t="n"/>
      <c r="BD67" s="1044">
        <f>BA67</f>
        <v/>
      </c>
      <c r="BE67" s="1336">
        <f>BB44/$BE$31</f>
        <v/>
      </c>
      <c r="BF67" s="1336">
        <f>BC44/$BE$31</f>
        <v/>
      </c>
      <c r="BG67" s="1336">
        <f>BD44/$BE$31</f>
        <v/>
      </c>
      <c r="BH67" s="1336">
        <f>BE44/$BE$31</f>
        <v/>
      </c>
      <c r="BI67" s="1101" t="n"/>
      <c r="BJ67" s="1101" t="n"/>
      <c r="BK67" s="1101" t="n"/>
      <c r="BL67" s="1101" t="n"/>
      <c r="BM67" s="1101" t="n"/>
      <c r="BN67" s="1101" t="n"/>
      <c r="BO67" s="1101" t="n"/>
      <c r="BP67" s="1101" t="n"/>
      <c r="BQ67" s="1101" t="n"/>
      <c r="BR67" s="1106" t="n"/>
      <c r="BS67" s="1106" t="n"/>
      <c r="BT67" s="1106" t="n"/>
      <c r="BU67" s="1106" t="n"/>
      <c r="BV67" s="1106" t="n"/>
      <c r="BW67" s="1106" t="n"/>
      <c r="BX67" s="1106" t="n"/>
      <c r="BY67" s="1106" t="n"/>
      <c r="BZ67" s="1106" t="n"/>
      <c r="CA67" s="1106" t="n"/>
      <c r="CB67" s="1106" t="n"/>
      <c r="CC67" s="1106" t="n"/>
      <c r="CD67" s="1106" t="n"/>
      <c r="CE67" s="1106" t="n"/>
      <c r="CF67" s="1106" t="n"/>
      <c r="CG67" s="1106" t="n"/>
      <c r="CH67" s="1106" t="n"/>
      <c r="CI67" s="1106" t="n"/>
      <c r="CJ67" s="1106" t="n"/>
      <c r="CK67" s="1101" t="n"/>
      <c r="CL67" s="1101" t="n"/>
      <c r="CM67" s="1101" t="n"/>
      <c r="CN67" s="1101" t="n"/>
      <c r="CO67" s="1101" t="n"/>
      <c r="CP67" s="1101" t="n"/>
      <c r="CQ67" s="1101" t="n"/>
      <c r="CR67" s="1101" t="n"/>
      <c r="CS67" s="1101" t="n"/>
      <c r="CT67" s="1101" t="n"/>
      <c r="CU67" s="1101" t="n"/>
      <c r="CV67" s="1101" t="n"/>
      <c r="CW67" s="1101" t="n"/>
      <c r="CX67" s="1101" t="n"/>
      <c r="CY67" s="1101" t="n"/>
      <c r="CZ67" s="1101" t="n"/>
      <c r="DA67" s="1101" t="n"/>
      <c r="DB67" s="1101" t="n"/>
      <c r="DC67" s="1101" t="n"/>
      <c r="DD67" s="1101" t="n"/>
      <c r="DE67" s="1101" t="n"/>
      <c r="DF67" s="1101" t="n"/>
      <c r="DG67" s="1101" t="n"/>
      <c r="DH67" s="1101" t="n"/>
      <c r="DI67" s="1101" t="n"/>
    </row>
    <row r="68" ht="16" customFormat="1" customHeight="1" s="140">
      <c r="A68" s="1047" t="inlineStr">
        <is>
          <t>现  金</t>
        </is>
      </c>
      <c r="B68" s="1061">
        <f>F64</f>
        <v/>
      </c>
      <c r="C68" s="187">
        <f>B68</f>
        <v/>
      </c>
      <c r="D68" s="1101" t="n"/>
      <c r="E68" s="375" t="inlineStr">
        <is>
          <t>工人数</t>
        </is>
      </c>
      <c r="F68" s="377">
        <f>L17</f>
        <v/>
      </c>
      <c r="G68" s="144" t="n"/>
      <c r="H68" s="1047">
        <f>H63</f>
        <v/>
      </c>
      <c r="I68" s="1061">
        <f>V36</f>
        <v/>
      </c>
      <c r="J68" s="1061">
        <f>W36</f>
        <v/>
      </c>
      <c r="K68" s="1061">
        <f>X36</f>
        <v/>
      </c>
      <c r="L68" s="1061">
        <f>Y36</f>
        <v/>
      </c>
      <c r="M68" s="1343">
        <f>SUM(I63:L63)</f>
        <v/>
      </c>
      <c r="N68" s="291" t="inlineStr">
        <is>
          <t>产品1</t>
        </is>
      </c>
      <c r="O68" s="1358">
        <f>IF(第4期!$AI$9=0,5,ABS((V23-第4期!V23)/((V17-第4期!V17)-IF(第4期!$J6&gt;0,10,0))))</f>
        <v/>
      </c>
      <c r="P68" s="1358">
        <f>IF(第4期!$AI$9=0,5,ABS((W23-第4期!W23)/((W17-第4期!W17)-IF(第4期!$J6&gt;0,10,0))))</f>
        <v/>
      </c>
      <c r="Q68" s="1358">
        <f>IF(第4期!$AI$9=0,4,ABS((X23-第4期!X23)/((X17-第4期!X17)-IF(第4期!$J6&gt;0,10,0))))</f>
        <v/>
      </c>
      <c r="R68" s="1359">
        <f>IF(第4期!$AI$9=0,4,ABS((Y23-第4期!Y23)/((Y17-第4期!Y17)-IF(第4期!$J6&gt;0,10,0))))</f>
        <v/>
      </c>
      <c r="S68" s="181" t="n"/>
      <c r="T68" s="230" t="n"/>
      <c r="U68" s="291" t="inlineStr">
        <is>
          <t>产品3</t>
        </is>
      </c>
      <c r="V68" s="292">
        <f>ABS(IF(AB56=0,0,V62/AB56))</f>
        <v/>
      </c>
      <c r="W68" s="292">
        <f>ABS(IF(AC56=0,0,W62/AC56))</f>
        <v/>
      </c>
      <c r="X68" s="292">
        <f>ABS(IF(AD56=0,0,X62/AD56))</f>
        <v/>
      </c>
      <c r="Y68" s="293">
        <f>ABS(IF(AE56=0,0,Y62/AE56))</f>
        <v/>
      </c>
      <c r="Z68" s="144" t="n"/>
      <c r="AA68" s="144" t="n"/>
      <c r="AB68" s="144" t="n"/>
      <c r="AC68" s="144" t="n"/>
      <c r="AD68" s="144" t="n"/>
      <c r="AE68" s="144" t="n"/>
      <c r="AF68" s="144" t="n"/>
      <c r="AG68" s="144" t="n"/>
      <c r="AH68" s="144" t="n"/>
      <c r="AI68" s="332" t="n"/>
      <c r="AJ68" s="337" t="n"/>
      <c r="AK68" s="337" t="n"/>
      <c r="AL68" s="337" t="n"/>
      <c r="AM68" s="337" t="n"/>
      <c r="AN68" s="337" t="n"/>
      <c r="AO68" s="337" t="n"/>
      <c r="AP68" s="337" t="n"/>
      <c r="AQ68" s="337" t="n"/>
      <c r="AR68" s="337" t="n"/>
      <c r="AS68" s="337" t="n"/>
      <c r="AT68" s="337" t="n"/>
      <c r="AU68" s="337" t="n"/>
      <c r="AV68" s="337" t="n"/>
      <c r="AW68" s="337" t="n"/>
      <c r="AX68" s="337" t="n"/>
      <c r="AY68" s="364" t="n"/>
      <c r="AZ68" s="144" t="n"/>
      <c r="BA68" s="1045">
        <f>BA45</f>
        <v/>
      </c>
      <c r="BB68" s="1240">
        <f>IF(BT19=1,AL121/(第4期!AP121/2+AP121),0)</f>
        <v/>
      </c>
      <c r="BC68" s="1101" t="n"/>
      <c r="BD68" s="1044">
        <f>BA68</f>
        <v/>
      </c>
      <c r="BE68" s="1336">
        <f>BB45/$BE$31</f>
        <v/>
      </c>
      <c r="BF68" s="1336">
        <f>BC45/$BE$31</f>
        <v/>
      </c>
      <c r="BG68" s="1336">
        <f>BD45/$BE$31</f>
        <v/>
      </c>
      <c r="BH68" s="1336">
        <f>BE45/$BE$31</f>
        <v/>
      </c>
      <c r="BI68" s="1101" t="n"/>
      <c r="BJ68" s="1101" t="n"/>
      <c r="BK68" s="1101" t="n"/>
      <c r="BL68" s="1101" t="n"/>
      <c r="BM68" s="1101" t="n"/>
      <c r="BN68" s="1101" t="n"/>
      <c r="BO68" s="1101" t="n"/>
      <c r="BP68" s="1101" t="n"/>
      <c r="BQ68" s="1101" t="n"/>
      <c r="BR68" s="1106" t="n"/>
      <c r="BS68" s="1106" t="n"/>
      <c r="BT68" s="1106" t="n"/>
      <c r="BU68" s="1106" t="n"/>
      <c r="BV68" s="1106" t="n"/>
      <c r="BW68" s="1106" t="n"/>
      <c r="BX68" s="1106" t="n"/>
      <c r="BY68" s="1106" t="n"/>
      <c r="BZ68" s="1106" t="n"/>
      <c r="CA68" s="1106" t="n"/>
      <c r="CB68" s="1106" t="n"/>
      <c r="CC68" s="1106" t="n"/>
      <c r="CD68" s="1106" t="n"/>
      <c r="CE68" s="1106" t="n"/>
      <c r="CF68" s="1106" t="n"/>
      <c r="CG68" s="1106" t="n"/>
      <c r="CH68" s="1106" t="n"/>
      <c r="CI68" s="1106" t="n"/>
      <c r="CJ68" s="1106" t="n"/>
      <c r="CK68" s="1101" t="n"/>
      <c r="CL68" s="1101" t="n"/>
      <c r="CM68" s="1101" t="n"/>
      <c r="CN68" s="1101" t="n"/>
      <c r="CO68" s="1101" t="n"/>
      <c r="CP68" s="1101" t="n"/>
      <c r="CQ68" s="1101" t="n"/>
      <c r="CR68" s="1101" t="n"/>
      <c r="CS68" s="1101" t="n"/>
      <c r="CT68" s="1101" t="n"/>
      <c r="CU68" s="1101" t="n"/>
      <c r="CV68" s="1101" t="n"/>
      <c r="CW68" s="1101" t="n"/>
      <c r="CX68" s="1101" t="n"/>
      <c r="CY68" s="1101" t="n"/>
      <c r="CZ68" s="1101" t="n"/>
      <c r="DA68" s="1101" t="n"/>
      <c r="DB68" s="1101" t="n"/>
      <c r="DC68" s="1101" t="n"/>
      <c r="DD68" s="1101" t="n"/>
      <c r="DE68" s="1101" t="n"/>
      <c r="DF68" s="1101" t="n"/>
      <c r="DG68" s="1101" t="n"/>
      <c r="DH68" s="1101" t="n"/>
      <c r="DI68" s="1101" t="n"/>
    </row>
    <row r="69" ht="16" customFormat="1" customHeight="1" s="140">
      <c r="A69" s="1047" t="inlineStr">
        <is>
          <t>国  债</t>
        </is>
      </c>
      <c r="B69" s="1061">
        <f>D24</f>
        <v/>
      </c>
      <c r="C69" s="187">
        <f>C68+B69</f>
        <v/>
      </c>
      <c r="D69" s="1101" t="n"/>
      <c r="E69" s="375" t="inlineStr">
        <is>
          <t>机器数</t>
        </is>
      </c>
      <c r="F69" s="377">
        <f>O49</f>
        <v/>
      </c>
      <c r="G69" s="144" t="n"/>
      <c r="H69" s="1047">
        <f>H64</f>
        <v/>
      </c>
      <c r="I69" s="1061">
        <f>V37</f>
        <v/>
      </c>
      <c r="J69" s="1061">
        <f>W37</f>
        <v/>
      </c>
      <c r="K69" s="1061">
        <f>X37</f>
        <v/>
      </c>
      <c r="L69" s="1061">
        <f>Y37</f>
        <v/>
      </c>
      <c r="M69" s="1343">
        <f>SUM(I64:L64)</f>
        <v/>
      </c>
      <c r="N69" s="291" t="inlineStr">
        <is>
          <t>产品2</t>
        </is>
      </c>
      <c r="O69" s="229">
        <f>IF(第4期!$AI$9=0,7,ABS((V24-第4期!V24)/((V18-第4期!V18)-IF(第4期!$J7&gt;0,10,0))))</f>
        <v/>
      </c>
      <c r="P69" s="229">
        <f>IF(第4期!$AI$9=0,7,ABS((W24-第4期!W24)/((W18-第4期!W18)-IF(第4期!$J7&gt;0,10,0))))</f>
        <v/>
      </c>
      <c r="Q69" s="229">
        <f>IF(第4期!$AI$9=0,6,ABS((X24-第4期!X24)/((X18-第4期!X18)-IF(第4期!$J7&gt;0,10,0))))</f>
        <v/>
      </c>
      <c r="R69" s="256">
        <f>IF(第4期!$AI$9=0,6,ABS((Y24-第4期!Y24)/((Y18-第4期!Y18)-IF(第4期!$J7&gt;0,10,0))))</f>
        <v/>
      </c>
      <c r="S69" s="181" t="n"/>
      <c r="T69" s="230" t="n"/>
      <c r="U69" s="294" t="inlineStr">
        <is>
          <t>产品4</t>
        </is>
      </c>
      <c r="V69" s="295">
        <f>ABS(IF(AB57=0,0,V63/AB57))</f>
        <v/>
      </c>
      <c r="W69" s="295">
        <f>ABS(IF(AC57=0,0,W63/AC57))</f>
        <v/>
      </c>
      <c r="X69" s="295">
        <f>ABS(IF(AD57=0,0,X63/AD57))</f>
        <v/>
      </c>
      <c r="Y69" s="296">
        <f>ABS(IF(AE57=0,0,Y63/AE57))</f>
        <v/>
      </c>
      <c r="Z69" s="144" t="n"/>
      <c r="AA69" s="144" t="n"/>
      <c r="AB69" s="144" t="n"/>
      <c r="AC69" s="144" t="n"/>
      <c r="AD69" s="144" t="n"/>
      <c r="AE69" s="144" t="n"/>
      <c r="AF69" s="144" t="n"/>
      <c r="AG69" s="144" t="n"/>
      <c r="AH69" s="144" t="n"/>
      <c r="AI69" s="332" t="n"/>
      <c r="AJ69" s="337" t="n"/>
      <c r="AK69" s="337" t="n"/>
      <c r="AL69" s="337" t="n"/>
      <c r="AM69" s="337" t="n"/>
      <c r="AN69" s="337" t="n"/>
      <c r="AO69" s="337" t="n"/>
      <c r="AP69" s="337" t="n"/>
      <c r="AQ69" s="337" t="n"/>
      <c r="AR69" s="337" t="n"/>
      <c r="AS69" s="337" t="n"/>
      <c r="AT69" s="337" t="n"/>
      <c r="AU69" s="337" t="n"/>
      <c r="AV69" s="337" t="n"/>
      <c r="AW69" s="337" t="n"/>
      <c r="AX69" s="337" t="n"/>
      <c r="AY69" s="364" t="n"/>
      <c r="AZ69" s="144" t="n"/>
      <c r="BA69" s="1045">
        <f>BA46</f>
        <v/>
      </c>
      <c r="BB69" s="1240">
        <f>IF(BT20=1,AL122/(第4期!AP122/2+AP122),0)</f>
        <v/>
      </c>
      <c r="BC69" s="1101" t="n"/>
      <c r="BD69" s="1044">
        <f>BA69</f>
        <v/>
      </c>
      <c r="BE69" s="1336">
        <f>BB46/$BE$31</f>
        <v/>
      </c>
      <c r="BF69" s="1336">
        <f>BC46/$BE$31</f>
        <v/>
      </c>
      <c r="BG69" s="1336">
        <f>BD46/$BE$31</f>
        <v/>
      </c>
      <c r="BH69" s="1336">
        <f>BE46/$BE$31</f>
        <v/>
      </c>
      <c r="BI69" s="1101" t="n"/>
      <c r="BJ69" s="1101" t="n"/>
      <c r="BK69" s="1101" t="n"/>
      <c r="BL69" s="1101" t="n"/>
      <c r="BM69" s="1101" t="n"/>
      <c r="BN69" s="1101" t="n"/>
      <c r="BO69" s="1101" t="n"/>
      <c r="BP69" s="1101" t="n"/>
      <c r="BQ69" s="1101" t="n"/>
      <c r="BR69" s="1106" t="n"/>
      <c r="BS69" s="1106" t="n"/>
      <c r="BT69" s="1106" t="n"/>
      <c r="BU69" s="1106" t="n"/>
      <c r="BV69" s="1106" t="n"/>
      <c r="BW69" s="1106" t="n"/>
      <c r="BX69" s="1106" t="n"/>
      <c r="BY69" s="1106" t="n"/>
      <c r="BZ69" s="1106" t="n"/>
      <c r="CA69" s="1106" t="n"/>
      <c r="CB69" s="1106" t="n"/>
      <c r="CC69" s="1106" t="n"/>
      <c r="CD69" s="1106" t="n"/>
      <c r="CE69" s="1106" t="n"/>
      <c r="CF69" s="1106" t="n"/>
      <c r="CG69" s="1106" t="n"/>
      <c r="CH69" s="1106" t="n"/>
      <c r="CI69" s="1106" t="n"/>
      <c r="CJ69" s="1106" t="n"/>
      <c r="CK69" s="1101" t="n"/>
      <c r="CL69" s="1101" t="n"/>
      <c r="CM69" s="1101" t="n"/>
      <c r="CN69" s="1101" t="n"/>
      <c r="CO69" s="1101" t="n"/>
      <c r="CP69" s="1101" t="n"/>
      <c r="CQ69" s="1101" t="n"/>
      <c r="CR69" s="1101" t="n"/>
      <c r="CS69" s="1101" t="n"/>
      <c r="CT69" s="1101" t="n"/>
      <c r="CU69" s="1101" t="n"/>
      <c r="CV69" s="1101" t="n"/>
      <c r="CW69" s="1101" t="n"/>
      <c r="CX69" s="1101" t="n"/>
      <c r="CY69" s="1101" t="n"/>
      <c r="CZ69" s="1101" t="n"/>
      <c r="DA69" s="1101" t="n"/>
      <c r="DB69" s="1101" t="n"/>
      <c r="DC69" s="1101" t="n"/>
      <c r="DD69" s="1101" t="n"/>
      <c r="DE69" s="1101" t="n"/>
      <c r="DF69" s="1101" t="n"/>
      <c r="DG69" s="1101" t="n"/>
      <c r="DH69" s="1101" t="n"/>
      <c r="DI69" s="1101" t="n"/>
    </row>
    <row r="70" ht="16" customFormat="1" customHeight="1" s="140">
      <c r="A70" s="1047" t="inlineStr">
        <is>
          <t>原材料</t>
        </is>
      </c>
      <c r="B70" s="1061">
        <f>L43</f>
        <v/>
      </c>
      <c r="C70" s="187">
        <f>C69+B70</f>
        <v/>
      </c>
      <c r="D70" s="1101" t="n"/>
      <c r="E70" s="375" t="inlineStr">
        <is>
          <t>原材料</t>
        </is>
      </c>
      <c r="F70" s="1344">
        <f>L43</f>
        <v/>
      </c>
      <c r="G70" s="144" t="n"/>
      <c r="H70" s="1047">
        <f>H65</f>
        <v/>
      </c>
      <c r="I70" s="1061">
        <f>V38</f>
        <v/>
      </c>
      <c r="J70" s="1061">
        <f>W38</f>
        <v/>
      </c>
      <c r="K70" s="1061">
        <f>X38</f>
        <v/>
      </c>
      <c r="L70" s="1061">
        <f>Y38</f>
        <v/>
      </c>
      <c r="M70" s="1343">
        <f>SUM(I65:L65)</f>
        <v/>
      </c>
      <c r="N70" s="291" t="inlineStr">
        <is>
          <t>产品3</t>
        </is>
      </c>
      <c r="O70" s="229">
        <f>IF(第4期!$AI$9=0,9,ABS((V25-第4期!V25)/((V19-第4期!V19)-IF(第4期!$J8&gt;0,5,0))))</f>
        <v/>
      </c>
      <c r="P70" s="229">
        <f>IF(第4期!$AI$9=0,9,ABS((W25-第4期!W25)/((W19-第4期!W19)-IF(第4期!$J8&gt;0,5,0))))</f>
        <v/>
      </c>
      <c r="Q70" s="229">
        <f>IF(第4期!$AI$9=0,8,ABS((X25-第4期!X25)/((X19-第4期!X19)-IF(第4期!$J8&gt;0,5,0))))</f>
        <v/>
      </c>
      <c r="R70" s="256">
        <f>IF(第4期!$AI$9=0,8,ABS((Y25-第4期!Y25)/((Y19-第4期!Y19)-IF(第4期!$J8&gt;0,5,0))))</f>
        <v/>
      </c>
      <c r="S70" s="181" t="n"/>
      <c r="T70" s="230" t="n"/>
      <c r="U70" s="144" t="n"/>
      <c r="V70" s="144" t="n"/>
      <c r="W70" s="144" t="n"/>
      <c r="X70" s="144" t="n"/>
      <c r="Y70" s="144" t="n"/>
      <c r="Z70" s="144" t="n"/>
      <c r="AA70" s="144" t="n"/>
      <c r="AB70" s="144" t="n"/>
      <c r="AC70" s="144" t="n"/>
      <c r="AD70" s="144" t="n"/>
      <c r="AE70" s="144" t="n"/>
      <c r="AF70" s="144" t="n"/>
      <c r="AG70" s="144" t="n"/>
      <c r="AH70" s="144" t="n"/>
      <c r="AI70" s="332" t="n"/>
      <c r="AJ70" s="337" t="n"/>
      <c r="AK70" s="337" t="n"/>
      <c r="AL70" s="337" t="n"/>
      <c r="AM70" s="337" t="n"/>
      <c r="AN70" s="337" t="n"/>
      <c r="AO70" s="337" t="n"/>
      <c r="AP70" s="337" t="n"/>
      <c r="AQ70" s="337" t="n"/>
      <c r="AR70" s="337" t="n"/>
      <c r="AS70" s="337" t="n"/>
      <c r="AT70" s="337" t="n"/>
      <c r="AU70" s="337" t="n"/>
      <c r="AV70" s="337" t="n"/>
      <c r="AW70" s="337" t="n"/>
      <c r="AX70" s="337" t="n"/>
      <c r="AY70" s="364" t="n"/>
      <c r="AZ70" s="144" t="n"/>
      <c r="BA70" s="1045">
        <f>BA47</f>
        <v/>
      </c>
      <c r="BB70" s="1240">
        <f>IF(BT21=1,AL123/(第4期!AP123/2+AP123),0)</f>
        <v/>
      </c>
      <c r="BC70" s="1101" t="n"/>
      <c r="BD70" s="1044">
        <f>BA70</f>
        <v/>
      </c>
      <c r="BE70" s="1336">
        <f>BB47/$BE$31</f>
        <v/>
      </c>
      <c r="BF70" s="1336">
        <f>BC47/$BE$31</f>
        <v/>
      </c>
      <c r="BG70" s="1336">
        <f>BD47/$BE$31</f>
        <v/>
      </c>
      <c r="BH70" s="1336">
        <f>BE47/$BE$31</f>
        <v/>
      </c>
      <c r="BI70" s="1101" t="n"/>
      <c r="BJ70" s="1101" t="n"/>
      <c r="BK70" s="1101" t="n"/>
      <c r="BL70" s="1101" t="n"/>
      <c r="BM70" s="1101" t="n"/>
      <c r="BN70" s="1101" t="n"/>
      <c r="BO70" s="1101" t="n"/>
      <c r="BP70" s="1101" t="n"/>
      <c r="BQ70" s="1101" t="n"/>
      <c r="BR70" s="1106" t="n"/>
      <c r="BS70" s="1106" t="n"/>
      <c r="BT70" s="1106" t="n"/>
      <c r="BU70" s="1106" t="n"/>
      <c r="BV70" s="1106" t="n"/>
      <c r="BW70" s="1106" t="n"/>
      <c r="BX70" s="1106" t="n"/>
      <c r="BY70" s="1106" t="n"/>
      <c r="BZ70" s="1106" t="n"/>
      <c r="CA70" s="1106" t="n"/>
      <c r="CB70" s="1106" t="n"/>
      <c r="CC70" s="1106" t="n"/>
      <c r="CD70" s="1106" t="n"/>
      <c r="CE70" s="1106" t="n"/>
      <c r="CF70" s="1106" t="n"/>
      <c r="CG70" s="1106" t="n"/>
      <c r="CH70" s="1106" t="n"/>
      <c r="CI70" s="1106" t="n"/>
      <c r="CJ70" s="1106" t="n"/>
      <c r="CK70" s="1101" t="n"/>
      <c r="CL70" s="1101" t="n"/>
      <c r="CM70" s="1101" t="n"/>
      <c r="CN70" s="1101" t="n"/>
      <c r="CO70" s="1101" t="n"/>
      <c r="CP70" s="1101" t="n"/>
      <c r="CQ70" s="1101" t="n"/>
      <c r="CR70" s="1101" t="n"/>
      <c r="CS70" s="1101" t="n"/>
      <c r="CT70" s="1101" t="n"/>
      <c r="CU70" s="1101" t="n"/>
      <c r="CV70" s="1101" t="n"/>
      <c r="CW70" s="1101" t="n"/>
      <c r="CX70" s="1101" t="n"/>
      <c r="CY70" s="1101" t="n"/>
      <c r="CZ70" s="1101" t="n"/>
      <c r="DA70" s="1101" t="n"/>
      <c r="DB70" s="1101" t="n"/>
      <c r="DC70" s="1101" t="n"/>
      <c r="DD70" s="1101" t="n"/>
      <c r="DE70" s="1101" t="n"/>
      <c r="DF70" s="1101" t="n"/>
      <c r="DG70" s="1101" t="n"/>
      <c r="DH70" s="1101" t="n"/>
      <c r="DI70" s="1101" t="n"/>
    </row>
    <row r="71" ht="16" customFormat="1" customHeight="1" s="140">
      <c r="A71" s="1047" t="inlineStr">
        <is>
          <t>产  品1</t>
        </is>
      </c>
      <c r="B71" s="1061">
        <f>(SUM(AP9:AP12)+I56)*初始化表!E22</f>
        <v/>
      </c>
      <c r="C71" s="187">
        <f>C70+B71</f>
        <v/>
      </c>
      <c r="D71" s="1101" t="n"/>
      <c r="E71" s="375" t="inlineStr">
        <is>
          <t>现  金</t>
        </is>
      </c>
      <c r="F71" s="1344">
        <f>F64</f>
        <v/>
      </c>
      <c r="G71" s="144" t="n"/>
      <c r="H71" s="1073">
        <f>H66</f>
        <v/>
      </c>
      <c r="I71" s="1063">
        <f>V39</f>
        <v/>
      </c>
      <c r="J71" s="1063">
        <f>W39</f>
        <v/>
      </c>
      <c r="K71" s="1063">
        <f>X39</f>
        <v/>
      </c>
      <c r="L71" s="1063">
        <f>Y39</f>
        <v/>
      </c>
      <c r="M71" s="1345">
        <f>SUM(I66:L66)</f>
        <v/>
      </c>
      <c r="N71" s="294" t="inlineStr">
        <is>
          <t>产品4</t>
        </is>
      </c>
      <c r="O71" s="300">
        <f>IF(第4期!$AI$9=0,13,ABS((V26-第4期!V26)/((V20-第4期!V20)-IF(第4期!$J9&gt;0,5,0))))</f>
        <v/>
      </c>
      <c r="P71" s="295">
        <f>IF(第4期!$AI$9=0,13,ABS((W26-第4期!W26)/((W20-第4期!W20)-IF(第4期!$J9&gt;0,5,0))))</f>
        <v/>
      </c>
      <c r="Q71" s="295">
        <f>IF(第4期!$AI$9=0,11,ABS((X26-第4期!X26)/((X20-第4期!X20)-IF(第4期!$J9&gt;0,5,0))))</f>
        <v/>
      </c>
      <c r="R71" s="296">
        <f>IF(第4期!$AI$9=0,11,ABS((Y26-第4期!Y26)/((Y20-第4期!Y20)-IF(第4期!$J9&gt;0,5,0))))</f>
        <v/>
      </c>
      <c r="S71" s="1101" t="n"/>
      <c r="T71" s="230" t="n"/>
      <c r="U71" s="144" t="n"/>
      <c r="V71" s="144" t="n"/>
      <c r="W71" s="144" t="n"/>
      <c r="X71" s="144" t="n"/>
      <c r="Y71" s="144" t="n"/>
      <c r="Z71" s="144" t="n"/>
      <c r="AA71" s="144" t="n"/>
      <c r="AB71" s="144" t="n"/>
      <c r="AC71" s="144" t="n"/>
      <c r="AD71" s="144" t="n"/>
      <c r="AE71" s="144" t="n"/>
      <c r="AF71" s="144" t="n"/>
      <c r="AG71" s="144" t="n"/>
      <c r="AH71" s="144" t="n"/>
      <c r="AI71" s="332" t="n"/>
      <c r="AJ71" s="337" t="n"/>
      <c r="AK71" s="337" t="n"/>
      <c r="AL71" s="337" t="n"/>
      <c r="AM71" s="337" t="n"/>
      <c r="AN71" s="337" t="n"/>
      <c r="AO71" s="337" t="n"/>
      <c r="AP71" s="337" t="n"/>
      <c r="AQ71" s="337" t="n"/>
      <c r="AR71" s="337" t="n"/>
      <c r="AS71" s="337" t="n"/>
      <c r="AT71" s="337" t="n"/>
      <c r="AU71" s="337" t="n"/>
      <c r="AV71" s="337" t="n"/>
      <c r="AW71" s="337" t="n"/>
      <c r="AX71" s="337" t="n"/>
      <c r="AY71" s="364" t="n"/>
      <c r="AZ71" s="144" t="n"/>
      <c r="BA71" s="1045">
        <f>BA48</f>
        <v/>
      </c>
      <c r="BB71" s="1240">
        <f>IF(BT22=1,AL124/(第4期!AP124/2+AP124),0)</f>
        <v/>
      </c>
      <c r="BC71" s="1101" t="n"/>
      <c r="BD71" s="1044">
        <f>BA71</f>
        <v/>
      </c>
      <c r="BE71" s="1336">
        <f>BB48/$BE$31</f>
        <v/>
      </c>
      <c r="BF71" s="1336">
        <f>BC48/$BE$31</f>
        <v/>
      </c>
      <c r="BG71" s="1336">
        <f>BD48/$BE$31</f>
        <v/>
      </c>
      <c r="BH71" s="1336">
        <f>BE48/$BE$31</f>
        <v/>
      </c>
      <c r="BI71" s="1101" t="n"/>
      <c r="BJ71" s="1101" t="n"/>
      <c r="BK71" s="1101" t="n"/>
      <c r="BL71" s="1101" t="n"/>
      <c r="BM71" s="1101" t="n"/>
      <c r="BN71" s="1101" t="n"/>
      <c r="BO71" s="1101" t="n"/>
      <c r="BP71" s="1101" t="n"/>
      <c r="BQ71" s="1101" t="n"/>
      <c r="BR71" s="1106" t="n"/>
      <c r="BS71" s="1106" t="n"/>
      <c r="BT71" s="1106" t="n"/>
      <c r="BU71" s="1106" t="n"/>
      <c r="BV71" s="1106" t="n"/>
      <c r="BW71" s="1106" t="n"/>
      <c r="BX71" s="1106" t="n"/>
      <c r="BY71" s="1106" t="n"/>
      <c r="BZ71" s="1106" t="n"/>
      <c r="CA71" s="1106" t="n"/>
      <c r="CB71" s="1106" t="n"/>
      <c r="CC71" s="1106" t="n"/>
      <c r="CD71" s="1106" t="n"/>
      <c r="CE71" s="1106" t="n"/>
      <c r="CF71" s="1106" t="n"/>
      <c r="CG71" s="1106" t="n"/>
      <c r="CH71" s="1106" t="n"/>
      <c r="CI71" s="1106" t="n"/>
      <c r="CJ71" s="1106" t="n"/>
      <c r="CK71" s="1101" t="n"/>
      <c r="CL71" s="1101" t="n"/>
      <c r="CM71" s="1101" t="n"/>
      <c r="CN71" s="1101" t="n"/>
      <c r="CO71" s="1101" t="n"/>
      <c r="CP71" s="1101" t="n"/>
      <c r="CQ71" s="1101" t="n"/>
      <c r="CR71" s="1101" t="n"/>
      <c r="CS71" s="1101" t="n"/>
      <c r="CT71" s="1101" t="n"/>
      <c r="CU71" s="1101" t="n"/>
      <c r="CV71" s="1101" t="n"/>
      <c r="CW71" s="1101" t="n"/>
      <c r="CX71" s="1101" t="n"/>
      <c r="CY71" s="1101" t="n"/>
      <c r="CZ71" s="1101" t="n"/>
      <c r="DA71" s="1101" t="n"/>
      <c r="DB71" s="1101" t="n"/>
      <c r="DC71" s="1101" t="n"/>
      <c r="DD71" s="1101" t="n"/>
      <c r="DE71" s="1101" t="n"/>
      <c r="DF71" s="1101" t="n"/>
      <c r="DG71" s="1101" t="n"/>
      <c r="DH71" s="1101" t="n"/>
      <c r="DI71" s="1101" t="n"/>
    </row>
    <row r="72" ht="16" customFormat="1" customHeight="1" s="140">
      <c r="A72" s="1047" t="inlineStr">
        <is>
          <t>产  品2</t>
        </is>
      </c>
      <c r="B72" s="1061">
        <f>(SUM(AP13:AP16)+J56)*初始化表!F22</f>
        <v/>
      </c>
      <c r="C72" s="187">
        <f>C71+B72</f>
        <v/>
      </c>
      <c r="D72" s="1101" t="n"/>
      <c r="E72" s="375" t="inlineStr">
        <is>
          <t>累计折旧</t>
        </is>
      </c>
      <c r="F72" s="1344">
        <f>B77</f>
        <v/>
      </c>
      <c r="G72" s="144" t="n"/>
      <c r="H72" s="1041">
        <f>U41</f>
        <v/>
      </c>
      <c r="I72" s="1053">
        <f>V41</f>
        <v/>
      </c>
      <c r="J72" s="1053">
        <f>W41</f>
        <v/>
      </c>
      <c r="K72" s="1053">
        <f>X41</f>
        <v/>
      </c>
      <c r="L72" s="1053">
        <f>Y41</f>
        <v/>
      </c>
      <c r="M72" s="1125" t="inlineStr">
        <is>
          <t>对应产量</t>
        </is>
      </c>
      <c r="N72" s="288" t="inlineStr">
        <is>
          <t>需求差</t>
        </is>
      </c>
      <c r="O72" s="1356" t="inlineStr">
        <is>
          <t>市场1</t>
        </is>
      </c>
      <c r="P72" s="397" t="inlineStr">
        <is>
          <t>市场2</t>
        </is>
      </c>
      <c r="Q72" s="397" t="inlineStr">
        <is>
          <t>市场3</t>
        </is>
      </c>
      <c r="R72" s="423" t="inlineStr">
        <is>
          <t>市场4</t>
        </is>
      </c>
      <c r="S72" s="1047" t="inlineStr">
        <is>
          <t>单位价格影响</t>
        </is>
      </c>
      <c r="T72" s="230" t="n"/>
      <c r="U72" s="288" t="inlineStr">
        <is>
          <t>预计需求</t>
        </is>
      </c>
      <c r="V72" s="289" t="inlineStr">
        <is>
          <t>市场1</t>
        </is>
      </c>
      <c r="W72" s="289" t="inlineStr">
        <is>
          <t>市场2</t>
        </is>
      </c>
      <c r="X72" s="289" t="inlineStr">
        <is>
          <t>市场3</t>
        </is>
      </c>
      <c r="Y72" s="290" t="inlineStr">
        <is>
          <t>市场4</t>
        </is>
      </c>
      <c r="Z72" s="144" t="n"/>
      <c r="AA72" s="144" t="n"/>
      <c r="AB72" s="144" t="n"/>
      <c r="AC72" s="288" t="inlineStr">
        <is>
          <t>预计库存</t>
        </is>
      </c>
      <c r="AD72" s="289" t="inlineStr">
        <is>
          <t>市场1</t>
        </is>
      </c>
      <c r="AE72" s="289" t="inlineStr">
        <is>
          <t>市场2</t>
        </is>
      </c>
      <c r="AF72" s="289" t="inlineStr">
        <is>
          <t>市场3</t>
        </is>
      </c>
      <c r="AG72" s="290" t="inlineStr">
        <is>
          <t>市场4</t>
        </is>
      </c>
      <c r="AH72" s="144" t="n"/>
      <c r="AI72" s="332" t="n"/>
      <c r="AJ72" s="337" t="n"/>
      <c r="AK72" s="337" t="n"/>
      <c r="AL72" s="337" t="n"/>
      <c r="AM72" s="337" t="n"/>
      <c r="AN72" s="337" t="n"/>
      <c r="AO72" s="337" t="n"/>
      <c r="AP72" s="337" t="n"/>
      <c r="AQ72" s="337" t="n"/>
      <c r="AR72" s="337" t="n"/>
      <c r="AS72" s="337" t="n"/>
      <c r="AT72" s="337" t="n"/>
      <c r="AU72" s="337" t="n"/>
      <c r="AV72" s="337" t="n"/>
      <c r="AW72" s="337" t="n"/>
      <c r="AX72" s="337" t="n"/>
      <c r="AY72" s="364" t="n"/>
      <c r="AZ72" s="144" t="n"/>
      <c r="BA72" s="1045">
        <f>BA49</f>
        <v/>
      </c>
      <c r="BB72" s="1240">
        <f>IF(BT23=1,AL125/(第4期!AP125/2+AP125),0)</f>
        <v/>
      </c>
      <c r="BC72" s="1101" t="n"/>
      <c r="BD72" s="1044">
        <f>BA72</f>
        <v/>
      </c>
      <c r="BE72" s="1336">
        <f>BB49/$BE$31</f>
        <v/>
      </c>
      <c r="BF72" s="1336">
        <f>BC49/$BE$31</f>
        <v/>
      </c>
      <c r="BG72" s="1336">
        <f>BD49/$BE$31</f>
        <v/>
      </c>
      <c r="BH72" s="1336">
        <f>BE49/$BE$31</f>
        <v/>
      </c>
      <c r="BI72" s="1101" t="n"/>
      <c r="BJ72" s="1101" t="n"/>
      <c r="BK72" s="1101" t="n"/>
      <c r="BL72" s="1101" t="n"/>
      <c r="BM72" s="1101" t="n"/>
      <c r="BN72" s="1101" t="n"/>
      <c r="BO72" s="1101" t="n"/>
      <c r="BP72" s="1101" t="n"/>
      <c r="BQ72" s="1101" t="n"/>
      <c r="BR72" s="1106" t="n"/>
      <c r="BS72" s="1106" t="n"/>
      <c r="BT72" s="1106" t="n"/>
      <c r="BU72" s="1106" t="n"/>
      <c r="BV72" s="1106" t="n"/>
      <c r="BW72" s="1106" t="n"/>
      <c r="BX72" s="1106" t="n"/>
      <c r="BY72" s="1106" t="n"/>
      <c r="BZ72" s="1106" t="n"/>
      <c r="CA72" s="1106" t="n"/>
      <c r="CB72" s="1106" t="n"/>
      <c r="CC72" s="1106" t="n"/>
      <c r="CD72" s="1106" t="n"/>
      <c r="CE72" s="1106" t="n"/>
      <c r="CF72" s="1106" t="n"/>
      <c r="CG72" s="1106" t="n"/>
      <c r="CH72" s="1106" t="n"/>
      <c r="CI72" s="1106" t="n"/>
      <c r="CJ72" s="1106" t="n"/>
      <c r="CK72" s="1101" t="n"/>
      <c r="CL72" s="1101" t="n"/>
      <c r="CM72" s="1101" t="n"/>
      <c r="CN72" s="1101" t="n"/>
      <c r="CO72" s="1101" t="n"/>
      <c r="CP72" s="1101" t="n"/>
      <c r="CQ72" s="1101" t="n"/>
      <c r="CR72" s="1101" t="n"/>
      <c r="CS72" s="1101" t="n"/>
      <c r="CT72" s="1101" t="n"/>
      <c r="CU72" s="1101" t="n"/>
      <c r="CV72" s="1101" t="n"/>
      <c r="CW72" s="1101" t="n"/>
      <c r="CX72" s="1101" t="n"/>
      <c r="CY72" s="1101" t="n"/>
      <c r="CZ72" s="1101" t="n"/>
      <c r="DA72" s="1101" t="n"/>
      <c r="DB72" s="1101" t="n"/>
      <c r="DC72" s="1101" t="n"/>
      <c r="DD72" s="1101" t="n"/>
      <c r="DE72" s="1101" t="n"/>
      <c r="DF72" s="1101" t="n"/>
      <c r="DG72" s="1101" t="n"/>
      <c r="DH72" s="1101" t="n"/>
      <c r="DI72" s="1101" t="n"/>
    </row>
    <row r="73" ht="16" customFormat="1" customHeight="1" s="140">
      <c r="A73" s="1047" t="inlineStr">
        <is>
          <t>产  品3</t>
        </is>
      </c>
      <c r="B73" s="1061">
        <f>(SUM(AP17:AP20)+K56)*初始化表!G22</f>
        <v/>
      </c>
      <c r="C73" s="187">
        <f>C72+B73</f>
        <v/>
      </c>
      <c r="D73" s="1101" t="n"/>
      <c r="E73" s="375" t="inlineStr">
        <is>
          <t>银行信用额度</t>
        </is>
      </c>
      <c r="F73" s="1344">
        <f>MAX(P33-B24,0)</f>
        <v/>
      </c>
      <c r="G73" s="144" t="n"/>
      <c r="H73" s="1047">
        <f>U42</f>
        <v/>
      </c>
      <c r="I73" s="1061">
        <f>V42</f>
        <v/>
      </c>
      <c r="J73" s="1061">
        <f>W42</f>
        <v/>
      </c>
      <c r="K73" s="1061">
        <f>X42</f>
        <v/>
      </c>
      <c r="L73" s="1061">
        <f>Y42</f>
        <v/>
      </c>
      <c r="M73" s="398">
        <f>INT((M68-Z5)/初始化表!$B$4)</f>
        <v/>
      </c>
      <c r="N73" s="291" t="inlineStr">
        <is>
          <t>产品1</t>
        </is>
      </c>
      <c r="O73" s="1358">
        <f>V42-IF(V17=0,第4期!I73,V17)</f>
        <v/>
      </c>
      <c r="P73" s="399">
        <f>W42-IF(W17=0,第4期!J73,W17)</f>
        <v/>
      </c>
      <c r="Q73" s="399">
        <f>X42-IF(X17=0,第4期!K73,X17)</f>
        <v/>
      </c>
      <c r="R73" s="424">
        <f>Y42-IF(Y17=0,第4期!L73,Y17)</f>
        <v/>
      </c>
      <c r="S73" s="1061">
        <f>IF(I85=0,0,ABS(P85-O85)/ABS(I85-J85))</f>
        <v/>
      </c>
      <c r="T73" s="230" t="n"/>
      <c r="U73" s="291" t="inlineStr">
        <is>
          <t>产品1</t>
        </is>
      </c>
      <c r="V73" s="292">
        <f>INT(IF(IF(B6&lt;V23,(1+((V23-B6)/V23+O10)*15)*IF($F17&gt;$L6,1.1,1)*V17,(1+((V23-B6)/V23+O10)*5)*IF($F17&gt;$L6,1.1,1)*V17)&gt;0,IF(B6&lt;V23,(1+((V23-B6)/V23+O10)*15)*IF($F17&gt;$L6,1.1,1)*V17,(1+((V23-B6)/V23+O10)*5)*IF($F17&gt;$L6,1.1,1)*V17),0))</f>
        <v/>
      </c>
      <c r="W73" s="292">
        <f>INT(IF(IF(C6&lt;W23,(1+((W23-C6)/W23+P10)*15)*IF($F17&gt;$L6,1.1,1)*W17,(1+((W23-C6)/W23+P10)*5)*IF($F17&gt;$L6,1.1,1)*W17)&gt;0,IF(C6&lt;W23,(1+((W23-C6)/W23+P10)*15)*IF($F17&gt;$L6,1.1,1)*W17,(1+((W23-C6)/W23+P10)*5)*IF($F17&gt;$L6,1.1,1)*W17),0))</f>
        <v/>
      </c>
      <c r="X73" s="292">
        <f>INT(IF(IF(D6&lt;X23,(1+((X23-D6)/X23+Q10)*15)*IF($F17&gt;$L6,1.1,1)*X17,(1+((X23-D6)/X23+Q10)*5)*IF($F17&gt;$L6,1.1,1)*X17)&gt;0,IF(D6&lt;X23,(1+((X23-D6)/X23+Q10)*15)*IF($F17&gt;$L6,1.1,1)*X17,(1+((X23-D6)/X23+Q10)*5)*IF($F17&gt;$L6,1.1,1)*X17),0))</f>
        <v/>
      </c>
      <c r="Y73" s="293">
        <f>INT(IF(IF(E6&lt;Y23,(1+((Y23-E6)/Y23+R10)*15)*IF($F17&gt;$L6,1.1,1)*Y17,(1+((Y23-E6)/Y23+R10)*5)*IF($F17&gt;$L6,1.1,1)*Y17)&gt;0,IF(E6&lt;Y23,(1+((Y23-E6)/Y23+R10)*15)*IF($F17&gt;$L6,1.1,1)*Y17,(1+((Y23-E6)/Y23+R10)*5)*IF($F17&gt;$L6,1.1,1)*Y17),0))</f>
        <v/>
      </c>
      <c r="Z73" s="144" t="n"/>
      <c r="AA73" s="144" t="n"/>
      <c r="AB73" s="144" t="n"/>
      <c r="AC73" s="291" t="inlineStr">
        <is>
          <t>产品1</t>
        </is>
      </c>
      <c r="AD73" s="292">
        <f>IF(V42&gt;V73,V42-V73,0)</f>
        <v/>
      </c>
      <c r="AE73" s="292">
        <f>IF(W42&gt;W73,W42-W73,0)</f>
        <v/>
      </c>
      <c r="AF73" s="292">
        <f>IF(X42&gt;X73,X42-X73,0)</f>
        <v/>
      </c>
      <c r="AG73" s="293">
        <f>IF(Y42&gt;Y73,Y42-Y73,0)</f>
        <v/>
      </c>
      <c r="AH73" s="144" t="n"/>
      <c r="AI73" s="332" t="n"/>
      <c r="AJ73" s="337" t="n"/>
      <c r="AK73" s="337" t="n"/>
      <c r="AL73" s="337" t="n"/>
      <c r="AM73" s="337" t="n"/>
      <c r="AN73" s="337" t="n"/>
      <c r="AO73" s="441" t="n"/>
      <c r="AP73" s="337" t="n"/>
      <c r="AQ73" s="337" t="n"/>
      <c r="AR73" s="337" t="n"/>
      <c r="AS73" s="337" t="n"/>
      <c r="AT73" s="337" t="n"/>
      <c r="AU73" s="337" t="n"/>
      <c r="AV73" s="337" t="n"/>
      <c r="AW73" s="337" t="n"/>
      <c r="AX73" s="337" t="n"/>
      <c r="AY73" s="364" t="n"/>
      <c r="AZ73" s="144" t="n"/>
      <c r="BA73" s="1045">
        <f>BA50</f>
        <v/>
      </c>
      <c r="BB73" s="1240">
        <f>IF(BT24=1,AL126/(第4期!AP126/2+AP126),0)</f>
        <v/>
      </c>
      <c r="BC73" s="1101" t="n"/>
      <c r="BD73" s="1044">
        <f>BA73</f>
        <v/>
      </c>
      <c r="BE73" s="1336">
        <f>BB50/$BE$31</f>
        <v/>
      </c>
      <c r="BF73" s="1336">
        <f>BC50/$BE$31</f>
        <v/>
      </c>
      <c r="BG73" s="1336">
        <f>BD50/$BE$31</f>
        <v/>
      </c>
      <c r="BH73" s="1336">
        <f>BE50/$BE$31</f>
        <v/>
      </c>
      <c r="BI73" s="1101" t="n"/>
      <c r="BJ73" s="1101" t="n"/>
      <c r="BK73" s="1101" t="n"/>
      <c r="BL73" s="1101" t="n"/>
      <c r="BM73" s="1101" t="n"/>
      <c r="BN73" s="1101" t="n"/>
      <c r="BO73" s="1101" t="n"/>
      <c r="BP73" s="1101" t="n"/>
      <c r="BQ73" s="1101" t="n"/>
      <c r="BR73" s="1106" t="n"/>
      <c r="BS73" s="1106" t="n"/>
      <c r="BT73" s="1106" t="n"/>
      <c r="BU73" s="1106" t="n"/>
      <c r="BV73" s="1106" t="n"/>
      <c r="BW73" s="1106" t="n"/>
      <c r="BX73" s="1106" t="n"/>
      <c r="BY73" s="1106" t="n"/>
      <c r="BZ73" s="1106" t="n"/>
      <c r="CA73" s="1106" t="n"/>
      <c r="CB73" s="1106" t="n"/>
      <c r="CC73" s="1106" t="n"/>
      <c r="CD73" s="1106" t="n"/>
      <c r="CE73" s="1106" t="n"/>
      <c r="CF73" s="1106" t="n"/>
      <c r="CG73" s="1106" t="n"/>
      <c r="CH73" s="1106" t="n"/>
      <c r="CI73" s="1106" t="n"/>
      <c r="CJ73" s="1106" t="n"/>
      <c r="CK73" s="1101" t="n"/>
      <c r="CL73" s="1101" t="n"/>
      <c r="CM73" s="1101" t="n"/>
      <c r="CN73" s="1101" t="n"/>
      <c r="CO73" s="1101" t="n"/>
      <c r="CP73" s="1101" t="n"/>
      <c r="CQ73" s="1101" t="n"/>
      <c r="CR73" s="1101" t="n"/>
      <c r="CS73" s="1101" t="n"/>
      <c r="CT73" s="1101" t="n"/>
      <c r="CU73" s="1101" t="n"/>
      <c r="CV73" s="1101" t="n"/>
      <c r="CW73" s="1101" t="n"/>
      <c r="CX73" s="1101" t="n"/>
      <c r="CY73" s="1101" t="n"/>
      <c r="CZ73" s="1101" t="n"/>
      <c r="DA73" s="1101" t="n"/>
      <c r="DB73" s="1101" t="n"/>
      <c r="DC73" s="1101" t="n"/>
      <c r="DD73" s="1101" t="n"/>
      <c r="DE73" s="1101" t="n"/>
      <c r="DF73" s="1101" t="n"/>
      <c r="DG73" s="1101" t="n"/>
      <c r="DH73" s="1101" t="n"/>
      <c r="DI73" s="1101" t="n"/>
    </row>
    <row r="74" ht="16" customFormat="1" customHeight="1" s="140">
      <c r="A74" s="1047" t="inlineStr">
        <is>
          <t>产  品4</t>
        </is>
      </c>
      <c r="B74" s="1061">
        <f>(SUM(AP21:AP24)+L56)*初始化表!H22</f>
        <v/>
      </c>
      <c r="C74" s="187">
        <f>C73+B74</f>
        <v/>
      </c>
      <c r="D74" s="1101" t="n"/>
      <c r="E74" s="375" t="inlineStr">
        <is>
          <t>国  债</t>
        </is>
      </c>
      <c r="F74" s="1344">
        <f>D24</f>
        <v/>
      </c>
      <c r="G74" s="144" t="n"/>
      <c r="H74" s="1047">
        <f>U43</f>
        <v/>
      </c>
      <c r="I74" s="1061">
        <f>V43</f>
        <v/>
      </c>
      <c r="J74" s="1061">
        <f>W43</f>
        <v/>
      </c>
      <c r="K74" s="1061">
        <f>X43</f>
        <v/>
      </c>
      <c r="L74" s="1061">
        <f>Y43</f>
        <v/>
      </c>
      <c r="M74" s="398">
        <f>INT((M69-Z6)/初始化表!$B$4)</f>
        <v/>
      </c>
      <c r="N74" s="291" t="inlineStr">
        <is>
          <t>产品2</t>
        </is>
      </c>
      <c r="O74" s="1358">
        <f>V43-IF(V18=0,第4期!I74,V18)</f>
        <v/>
      </c>
      <c r="P74" s="399">
        <f>W43-IF(W18=0,第4期!J74,W18)</f>
        <v/>
      </c>
      <c r="Q74" s="399">
        <f>X43-IF(X18=0,第4期!K74,X18)</f>
        <v/>
      </c>
      <c r="R74" s="424">
        <f>Y43-IF(Y18=0,第4期!L74,Y18)</f>
        <v/>
      </c>
      <c r="S74" s="1061">
        <f>IF(I86=0,0,ABS(P86-O86)/ABS(I86-J86))</f>
        <v/>
      </c>
      <c r="T74" s="230" t="n"/>
      <c r="U74" s="291" t="inlineStr">
        <is>
          <t>产品2</t>
        </is>
      </c>
      <c r="V74" s="292">
        <f>INT(IF(IF(B7&lt;V24,(1+((V24-B7)/V24+O11)*15)*IF($F18&gt;$L7,1.1,1)*V18,(1+((V24-B7)/V24+O11)*5)*IF($F18&gt;$L7,1.1,1)*V18)&gt;0,IF(B7&lt;V24,(1+((V24-B7)/V24+O11)*15)*IF($F18&gt;$L7,1.1,1)*V18,(1+((V24-B7)/V24+O11)*5)*IF($F18&gt;$L7,1.1,1)*V18),0))</f>
        <v/>
      </c>
      <c r="W74" s="292">
        <f>INT(IF(IF(C7&lt;W24,(1+((W24-C7)/W24+P11)*15)*IF($F18&gt;$L7,1.1,1)*W18,(1+((W24-C7)/W24+P11)*5)*IF($F18&gt;$L7,1.1,1)*W18)&gt;0,IF(C7&lt;W24,(1+((W24-C7)/W24+P11)*15)*IF($F18&gt;$L7,1.1,1)*W18,(1+((W24-C7)/W24+P11)*5)*IF($F18&gt;$L7,1.1,1)*W18),0))</f>
        <v/>
      </c>
      <c r="X74" s="292">
        <f>INT(IF(IF(D7&lt;X24,(1+((X24-D7)/X24+Q11)*15)*IF($F18&gt;$L7,1.1,1)*X18,(1+((X24-D7)/X24+Q11)*5)*IF($F18&gt;$L7,1.1,1)*X18)&gt;0,IF(D7&lt;X24,(1+((X24-D7)/X24+Q11)*15)*IF($F18&gt;$L7,1.1,1)*X18,(1+((X24-D7)/X24+Q11)*5)*IF($F18&gt;$L7,1.1,1)*X18),0))</f>
        <v/>
      </c>
      <c r="Y74" s="293">
        <f>INT(IF(IF(E7&lt;Y24,(1+((Y24-E7)/Y24+R11)*15)*IF($F18&gt;$L7,1.1,1)*Y18,(1+((Y24-E7)/Y24+R11)*5)*IF($F18&gt;$L7,1.1,1)*Y18)&gt;0,IF(E7&lt;Y24,(1+((Y24-E7)/Y24+R11)*15)*IF($F18&gt;$L7,1.1,1)*Y18,(1+((Y24-E7)/Y24+R11)*5)*IF($F18&gt;$L7,1.1,1)*Y18),0))</f>
        <v/>
      </c>
      <c r="Z74" s="144" t="n"/>
      <c r="AA74" s="144" t="n"/>
      <c r="AB74" s="144" t="n"/>
      <c r="AC74" s="291" t="inlineStr">
        <is>
          <t>产品2</t>
        </is>
      </c>
      <c r="AD74" s="292">
        <f>IF(V43&gt;V74,V43-V74,0)</f>
        <v/>
      </c>
      <c r="AE74" s="292">
        <f>IF(W43&gt;W74,W43-W74,0)</f>
        <v/>
      </c>
      <c r="AF74" s="292">
        <f>IF(X43&gt;X74,X43-X74,0)</f>
        <v/>
      </c>
      <c r="AG74" s="293">
        <f>IF(Y43&gt;Y74,Y43-Y74,0)</f>
        <v/>
      </c>
      <c r="AH74" s="144" t="n"/>
      <c r="AI74" s="332" t="n"/>
      <c r="AJ74" s="337" t="n"/>
      <c r="AK74" s="337" t="n"/>
      <c r="AL74" s="337" t="n"/>
      <c r="AM74" s="337" t="n"/>
      <c r="AN74" s="337" t="n"/>
      <c r="AO74" s="337" t="n"/>
      <c r="AP74" s="337" t="n"/>
      <c r="AQ74" s="337" t="n"/>
      <c r="AR74" s="337" t="n"/>
      <c r="AS74" s="337" t="n"/>
      <c r="AT74" s="337" t="n"/>
      <c r="AU74" s="337" t="n"/>
      <c r="AV74" s="337" t="n"/>
      <c r="AW74" s="337" t="n"/>
      <c r="AX74" s="337" t="n"/>
      <c r="AY74" s="364" t="n"/>
      <c r="AZ74" s="144" t="n"/>
      <c r="BA74" s="1101" t="n"/>
      <c r="BB74" s="1101" t="n"/>
      <c r="BC74" s="1101" t="n"/>
      <c r="BD74" s="1101" t="n"/>
      <c r="BE74" s="1101" t="n"/>
      <c r="BF74" s="1101" t="n"/>
      <c r="BG74" s="1101" t="n"/>
      <c r="BH74" s="1101" t="n"/>
      <c r="BI74" s="1101" t="n"/>
      <c r="BJ74" s="1101" t="n"/>
      <c r="BK74" s="1101" t="n"/>
      <c r="BL74" s="1101" t="n"/>
      <c r="BM74" s="1101" t="n"/>
      <c r="BN74" s="1101" t="n"/>
      <c r="BO74" s="1101" t="n"/>
      <c r="BP74" s="1101" t="n"/>
      <c r="BQ74" s="1101" t="n"/>
      <c r="BR74" s="1106" t="n"/>
      <c r="BS74" s="1106" t="n"/>
      <c r="BT74" s="1106" t="n"/>
      <c r="BU74" s="1106" t="n"/>
      <c r="BV74" s="1106" t="n"/>
      <c r="BW74" s="1106" t="n"/>
      <c r="BX74" s="1106" t="n"/>
      <c r="BY74" s="1106" t="n"/>
      <c r="BZ74" s="1106" t="n"/>
      <c r="CA74" s="1106" t="n"/>
      <c r="CB74" s="1106" t="n"/>
      <c r="CC74" s="1106" t="n"/>
      <c r="CD74" s="1106" t="n"/>
      <c r="CE74" s="1106" t="n"/>
      <c r="CF74" s="1106" t="n"/>
      <c r="CG74" s="1106" t="n"/>
      <c r="CH74" s="1106" t="n"/>
      <c r="CI74" s="1106" t="n"/>
      <c r="CJ74" s="1106" t="n"/>
      <c r="CK74" s="1101" t="n"/>
      <c r="CL74" s="1101" t="n"/>
      <c r="CM74" s="1101" t="n"/>
      <c r="CN74" s="1101" t="n"/>
      <c r="CO74" s="1101" t="n"/>
      <c r="CP74" s="1101" t="n"/>
      <c r="CQ74" s="1101" t="n"/>
      <c r="CR74" s="1101" t="n"/>
      <c r="CS74" s="1101" t="n"/>
      <c r="CT74" s="1101" t="n"/>
      <c r="CU74" s="1101" t="n"/>
      <c r="CV74" s="1101" t="n"/>
      <c r="CW74" s="1101" t="n"/>
      <c r="CX74" s="1101" t="n"/>
      <c r="CY74" s="1101" t="n"/>
      <c r="CZ74" s="1101" t="n"/>
      <c r="DA74" s="1101" t="n"/>
      <c r="DB74" s="1101" t="n"/>
      <c r="DC74" s="1101" t="n"/>
      <c r="DD74" s="1101" t="n"/>
      <c r="DE74" s="1101" t="n"/>
      <c r="DF74" s="1101" t="n"/>
      <c r="DG74" s="1101" t="n"/>
      <c r="DH74" s="1101" t="n"/>
      <c r="DI74" s="1101" t="n"/>
    </row>
    <row r="75" ht="16" customFormat="1" customHeight="1" s="140">
      <c r="A75" s="1047" t="inlineStr">
        <is>
          <t>研发费用待摊</t>
        </is>
      </c>
      <c r="B75" s="1061">
        <f>SUM(F17:F20)/2</f>
        <v/>
      </c>
      <c r="C75" s="187">
        <f>C74+B75</f>
        <v/>
      </c>
      <c r="D75" s="1101" t="n"/>
      <c r="E75" s="375" t="inlineStr">
        <is>
          <t>债  券</t>
        </is>
      </c>
      <c r="F75" s="1344">
        <f>B78</f>
        <v/>
      </c>
      <c r="G75" s="144" t="n"/>
      <c r="H75" s="1047">
        <f>U44</f>
        <v/>
      </c>
      <c r="I75" s="1061">
        <f>V44</f>
        <v/>
      </c>
      <c r="J75" s="1061">
        <f>W44</f>
        <v/>
      </c>
      <c r="K75" s="1061">
        <f>X44</f>
        <v/>
      </c>
      <c r="L75" s="1061">
        <f>Y44</f>
        <v/>
      </c>
      <c r="M75" s="398">
        <f>INT((M70-Z7)/初始化表!$B$4)</f>
        <v/>
      </c>
      <c r="N75" s="291" t="inlineStr">
        <is>
          <t>产品3</t>
        </is>
      </c>
      <c r="O75" s="1358">
        <f>V44-IF(V19=0,第4期!I75,V19)</f>
        <v/>
      </c>
      <c r="P75" s="399">
        <f>W44-IF(W19=0,第4期!J75,W19)</f>
        <v/>
      </c>
      <c r="Q75" s="399">
        <f>X44-IF(X19=0,第4期!K75,X19)</f>
        <v/>
      </c>
      <c r="R75" s="424">
        <f>Y44-IF(Y19=0,第4期!L75,Y19)</f>
        <v/>
      </c>
      <c r="S75" s="1061">
        <f>IF(I87=0,0,ABS(P87-O87)/ABS(I87-J87))</f>
        <v/>
      </c>
      <c r="T75" s="230" t="n"/>
      <c r="U75" s="291" t="inlineStr">
        <is>
          <t>产品3</t>
        </is>
      </c>
      <c r="V75" s="292">
        <f>INT(IF(IF(B8&lt;V25,(1+((V25-B8)/V25+O12)*15)*IF($F19&gt;$L8,1.1,1)*V19,(1+((V25-B8)/V25+O12)*5)*IF($F19&gt;$L8,1.1,1)*V19)&gt;0,IF(B8&lt;V25,(1+((V25-B8)/V25+O12)*15)*IF($F19&gt;$L8,1.1,1)*V19,(1+((V25-B8)/V25+O12)*5)*IF($F19&gt;$L8,1.1,1)*V19),0))</f>
        <v/>
      </c>
      <c r="W75" s="292">
        <f>INT(IF(IF(C8&lt;W25,(1+((W25-C8)/W25+P12)*15)*IF($F19&gt;$L8,1.1,1)*W19,(1+((W25-C8)/W25+P12)*5)*IF($F19&gt;$L8,1.1,1)*W19)&gt;0,IF(C8&lt;W25,(1+((W25-C8)/W25+P12)*15)*IF($F19&gt;$L8,1.1,1)*W19,(1+((W25-C8)/W25+P12)*5)*IF($F19&gt;$L8,1.1,1)*W19),0))</f>
        <v/>
      </c>
      <c r="X75" s="292">
        <f>INT(IF(IF(D8&lt;X25,(1+((X25-D8)/X25+Q12)*15)*IF($F19&gt;$L8,1.1,1)*X19,(1+((X25-D8)/X25+Q12)*5)*IF($F19&gt;$L8,1.1,1)*X19)&gt;0,IF(D8&lt;X25,(1+((X25-D8)/X25+Q12)*15)*IF($F19&gt;$L8,1.1,1)*X19,(1+((X25-D8)/X25+Q12)*5)*IF($F19&gt;$L8,1.1,1)*X19),0))</f>
        <v/>
      </c>
      <c r="Y75" s="293">
        <f>INT(IF(IF(E8&lt;Y25,(1+((Y25-E8)/Y25+R12)*15)*IF($F19&gt;$L8,1.1,1)*Y19,(1+((Y25-E8)/Y25+R12)*5)*IF($F19&gt;$L8,1.1,1)*Y19)&gt;0,IF(E8&lt;Y25,(1+((Y25-E8)/Y25+R12)*15)*IF($F19&gt;$L8,1.1,1)*Y19,(1+((Y25-E8)/Y25+R12)*5)*IF($F19&gt;$L8,1.1,1)*Y19),0))</f>
        <v/>
      </c>
      <c r="Z75" s="144" t="n"/>
      <c r="AA75" s="144" t="n"/>
      <c r="AB75" s="144" t="n"/>
      <c r="AC75" s="291" t="inlineStr">
        <is>
          <t>产品3</t>
        </is>
      </c>
      <c r="AD75" s="292">
        <f>IF(V44&gt;V75,V44-V75,0)</f>
        <v/>
      </c>
      <c r="AE75" s="292">
        <f>IF(W44&gt;W75,W44-W75,0)</f>
        <v/>
      </c>
      <c r="AF75" s="292">
        <f>IF(X44&gt;X75,X44-X75,0)</f>
        <v/>
      </c>
      <c r="AG75" s="293">
        <f>IF(Y44&gt;Y75,Y44-Y75,0)</f>
        <v/>
      </c>
      <c r="AH75" s="144" t="n"/>
      <c r="AI75" s="332" t="n"/>
      <c r="AJ75" s="337" t="n"/>
      <c r="AK75" s="337" t="n"/>
      <c r="AL75" s="337" t="n"/>
      <c r="AM75" s="337" t="n"/>
      <c r="AN75" s="337" t="n"/>
      <c r="AO75" s="337" t="n"/>
      <c r="AP75" s="337" t="n"/>
      <c r="AQ75" s="337" t="n"/>
      <c r="AR75" s="337" t="n"/>
      <c r="AS75" s="337" t="n"/>
      <c r="AT75" s="337" t="n"/>
      <c r="AU75" s="337" t="n"/>
      <c r="AV75" s="337" t="n"/>
      <c r="AW75" s="337" t="n"/>
      <c r="AX75" s="337" t="n"/>
      <c r="AY75" s="364" t="n"/>
      <c r="AZ75" s="144" t="n"/>
      <c r="BA75" s="1101" t="n"/>
      <c r="BB75" s="1101" t="n"/>
      <c r="BC75" s="1101" t="n"/>
      <c r="BD75" s="1101" t="n"/>
      <c r="BE75" s="1101" t="n"/>
      <c r="BF75" s="1101" t="n"/>
      <c r="BG75" s="1101" t="n"/>
      <c r="BH75" s="1101" t="n"/>
      <c r="BI75" s="1101" t="n"/>
      <c r="BJ75" s="1101" t="n"/>
      <c r="BK75" s="1101" t="n"/>
      <c r="BL75" s="1101" t="n"/>
      <c r="BM75" s="1101" t="n"/>
      <c r="BN75" s="1101" t="n"/>
      <c r="BO75" s="1101" t="n"/>
      <c r="BP75" s="1101" t="n"/>
      <c r="BQ75" s="1101" t="n"/>
      <c r="BR75" s="1106" t="n"/>
      <c r="BS75" s="1106" t="n"/>
      <c r="BT75" s="1106" t="n"/>
      <c r="BU75" s="1106" t="n"/>
      <c r="BV75" s="1106" t="n"/>
      <c r="BW75" s="1106" t="n"/>
      <c r="BX75" s="1106" t="n"/>
      <c r="BY75" s="1106" t="n"/>
      <c r="BZ75" s="1106" t="n"/>
      <c r="CA75" s="1106" t="n"/>
      <c r="CB75" s="1106" t="n"/>
      <c r="CC75" s="1106" t="n"/>
      <c r="CD75" s="1106" t="n"/>
      <c r="CE75" s="1106" t="n"/>
      <c r="CF75" s="1106" t="n"/>
      <c r="CG75" s="1106" t="n"/>
      <c r="CH75" s="1106" t="n"/>
      <c r="CI75" s="1106" t="n"/>
      <c r="CJ75" s="1106" t="n"/>
      <c r="CK75" s="1101" t="n"/>
      <c r="CL75" s="1101" t="n"/>
      <c r="CM75" s="1101" t="n"/>
      <c r="CN75" s="1101" t="n"/>
      <c r="CO75" s="1101" t="n"/>
      <c r="CP75" s="1101" t="n"/>
      <c r="CQ75" s="1101" t="n"/>
      <c r="CR75" s="1101" t="n"/>
      <c r="CS75" s="1101" t="n"/>
      <c r="CT75" s="1101" t="n"/>
      <c r="CU75" s="1101" t="n"/>
      <c r="CV75" s="1101" t="n"/>
      <c r="CW75" s="1101" t="n"/>
      <c r="CX75" s="1101" t="n"/>
      <c r="CY75" s="1101" t="n"/>
      <c r="CZ75" s="1101" t="n"/>
      <c r="DA75" s="1101" t="n"/>
      <c r="DB75" s="1101" t="n"/>
      <c r="DC75" s="1101" t="n"/>
      <c r="DD75" s="1101" t="n"/>
      <c r="DE75" s="1101" t="n"/>
      <c r="DF75" s="1101" t="n"/>
      <c r="DG75" s="1101" t="n"/>
      <c r="DH75" s="1101" t="n"/>
      <c r="DI75" s="1101" t="n"/>
    </row>
    <row r="76" ht="16" customFormat="1" customHeight="1" s="140">
      <c r="A76" s="1047" t="inlineStr">
        <is>
          <t>机器原值</t>
        </is>
      </c>
      <c r="B76" s="1061">
        <f>O49*初始化表!B8</f>
        <v/>
      </c>
      <c r="C76" s="187">
        <f>C75+B76</f>
        <v/>
      </c>
      <c r="D76" s="1101" t="n"/>
      <c r="E76" s="375" t="inlineStr">
        <is>
          <t>累计研发费</t>
        </is>
      </c>
      <c r="F76" s="1344">
        <f>SUM(I6:I9,F17:F20)</f>
        <v/>
      </c>
      <c r="G76" s="144" t="n"/>
      <c r="H76" s="1073">
        <f>U45</f>
        <v/>
      </c>
      <c r="I76" s="1063">
        <f>V45</f>
        <v/>
      </c>
      <c r="J76" s="1063">
        <f>W45</f>
        <v/>
      </c>
      <c r="K76" s="1063">
        <f>X45</f>
        <v/>
      </c>
      <c r="L76" s="1063">
        <f>Y45</f>
        <v/>
      </c>
      <c r="M76" s="1151">
        <f>INT((M71-Z8)/初始化表!$B$4)</f>
        <v/>
      </c>
      <c r="N76" s="294" t="inlineStr">
        <is>
          <t>产品4</t>
        </is>
      </c>
      <c r="O76" s="295">
        <f>V45-IF(V20=0,第4期!I76,V20)</f>
        <v/>
      </c>
      <c r="P76" s="295">
        <f>W45-IF(W20=0,第4期!J76,W20)</f>
        <v/>
      </c>
      <c r="Q76" s="295">
        <f>X45-IF(X20=0,第4期!K76,X20)</f>
        <v/>
      </c>
      <c r="R76" s="296">
        <f>Y45-IF(Y20=0,第4期!L76,Y20)</f>
        <v/>
      </c>
      <c r="S76" s="1061">
        <f>IF(I88=0,0,ABS(P88-O88)/ABS(I88-J88))</f>
        <v/>
      </c>
      <c r="T76" s="230" t="n"/>
      <c r="U76" s="294" t="inlineStr">
        <is>
          <t>产品4</t>
        </is>
      </c>
      <c r="V76" s="295">
        <f>INT(IF(IF(B9&lt;V26,(1+((V26-B9)/V26+O13)*15)*IF($F20&gt;$L9,1.1,1)*V20,(1+((V26-B9)/V26+O13)*5)*IF($F20&gt;$L9,1.1,1)*V20)&gt;0,IF(B9&lt;V26,(1+((V26-B9)/V26+O13)*15)*IF($F20&gt;$L9,1.1,1)*V20,(1+((V26-B9)/V26+O13)*5)*IF($F20&gt;$L9,1.1,1)*V20),0))</f>
        <v/>
      </c>
      <c r="W76" s="295">
        <f>INT(IF(IF(C9&lt;W26,(1+((W26-C9)/W26+P13)*15)*IF($F20&gt;$L9,1.1,1)*W20,(1+((W26-C9)/W26+P13)*5)*IF($F20&gt;$L9,1.1,1)*W20)&gt;0,IF(C9&lt;W26,(1+((W26-C9)/W26+P13)*15)*IF($F20&gt;$L9,1.1,1)*W20,(1+((W26-C9)/W26+P13)*5)*IF($F20&gt;$L9,1.1,1)*W20),0))</f>
        <v/>
      </c>
      <c r="X76" s="295">
        <f>INT(IF(IF(D9&lt;X26,(1+((X26-D9)/X26+Q13)*15)*IF($F20&gt;$L9,1.1,1)*X20,(1+((X26-D9)/X26+Q13)*5)*IF($F20&gt;$L9,1.1,1)*X20)&gt;0,IF(D9&lt;X26,(1+((X26-D9)/X26+Q13)*15)*IF($F20&gt;$L9,1.1,1)*X20,(1+((X26-D9)/X26+Q13)*5)*IF($F20&gt;$L9,1.1,1)*X20),0))</f>
        <v/>
      </c>
      <c r="Y76" s="296">
        <f>INT(IF(IF(E9&lt;Y26,(1+((Y26-E9)/Y26+R13)*15)*IF($F20&gt;$L9,1.1,1)*Y20,(1+((Y26-E9)/Y26+R13)*5)*IF($F20&gt;$L9,1.1,1)*Y20)&gt;0,IF(E9&lt;Y26,(1+((Y26-E9)/Y26+R13)*15)*IF($F20&gt;$L9,1.1,1)*Y20,(1+((Y26-E9)/Y26+R13)*5)*IF($F20&gt;$L9,1.1,1)*Y20),0))</f>
        <v/>
      </c>
      <c r="Z76" s="144" t="n"/>
      <c r="AA76" s="144" t="n"/>
      <c r="AB76" s="144" t="n"/>
      <c r="AC76" s="294" t="inlineStr">
        <is>
          <t>产品4</t>
        </is>
      </c>
      <c r="AD76" s="295">
        <f>IF(V45&gt;V76,V45-V76,0)</f>
        <v/>
      </c>
      <c r="AE76" s="295">
        <f>IF(W45&gt;W76,W45-W76,0)</f>
        <v/>
      </c>
      <c r="AF76" s="295">
        <f>IF(X45&gt;X76,X45-X76,0)</f>
        <v/>
      </c>
      <c r="AG76" s="296">
        <f>IF(Y45&gt;Y76,Y45-Y76,0)</f>
        <v/>
      </c>
      <c r="AH76" s="144" t="n"/>
      <c r="AI76" s="332" t="n"/>
      <c r="AJ76" s="337" t="n"/>
      <c r="AK76" s="337" t="n"/>
      <c r="AL76" s="337" t="n"/>
      <c r="AM76" s="337" t="n"/>
      <c r="AN76" s="337" t="n"/>
      <c r="AO76" s="337" t="n"/>
      <c r="AP76" s="337" t="n"/>
      <c r="AQ76" s="337" t="n"/>
      <c r="AR76" s="337" t="n"/>
      <c r="AS76" s="337" t="n"/>
      <c r="AT76" s="337" t="n"/>
      <c r="AU76" s="337" t="n"/>
      <c r="AV76" s="337" t="n"/>
      <c r="AW76" s="337" t="n"/>
      <c r="AX76" s="337" t="n"/>
      <c r="AY76" s="364" t="n"/>
      <c r="AZ76" s="144" t="n"/>
      <c r="BA76" s="1101" t="n"/>
      <c r="BB76" s="1101" t="n"/>
      <c r="BC76" s="1101" t="n"/>
      <c r="BD76" s="1101" t="n"/>
      <c r="BE76" s="1101" t="n"/>
      <c r="BF76" s="1101" t="n"/>
      <c r="BG76" s="1101" t="n"/>
      <c r="BH76" s="1101" t="n"/>
      <c r="BI76" s="1101" t="n"/>
      <c r="BJ76" s="1101" t="n"/>
      <c r="BK76" s="1101" t="n"/>
      <c r="BL76" s="1101" t="n"/>
      <c r="BM76" s="1101" t="n"/>
      <c r="BN76" s="1101" t="n"/>
      <c r="BO76" s="1101" t="n"/>
      <c r="BP76" s="1101" t="n"/>
      <c r="BQ76" s="1101" t="n"/>
      <c r="BR76" s="1106" t="n"/>
      <c r="BS76" s="1106" t="n"/>
      <c r="BT76" s="1106" t="n"/>
      <c r="BU76" s="1106" t="n"/>
      <c r="BV76" s="1106" t="n"/>
      <c r="BW76" s="1106" t="n"/>
      <c r="BX76" s="1106" t="n"/>
      <c r="BY76" s="1106" t="n"/>
      <c r="BZ76" s="1106" t="n"/>
      <c r="CA76" s="1106" t="n"/>
      <c r="CB76" s="1106" t="n"/>
      <c r="CC76" s="1106" t="n"/>
      <c r="CD76" s="1106" t="n"/>
      <c r="CE76" s="1106" t="n"/>
      <c r="CF76" s="1106" t="n"/>
      <c r="CG76" s="1106" t="n"/>
      <c r="CH76" s="1106" t="n"/>
      <c r="CI76" s="1106" t="n"/>
      <c r="CJ76" s="1106" t="n"/>
      <c r="CK76" s="1101" t="n"/>
      <c r="CL76" s="1101" t="n"/>
      <c r="CM76" s="1101" t="n"/>
      <c r="CN76" s="1101" t="n"/>
      <c r="CO76" s="1101" t="n"/>
      <c r="CP76" s="1101" t="n"/>
      <c r="CQ76" s="1101" t="n"/>
      <c r="CR76" s="1101" t="n"/>
      <c r="CS76" s="1101" t="n"/>
      <c r="CT76" s="1101" t="n"/>
      <c r="CU76" s="1101" t="n"/>
      <c r="CV76" s="1101" t="n"/>
      <c r="CW76" s="1101" t="n"/>
      <c r="CX76" s="1101" t="n"/>
      <c r="CY76" s="1101" t="n"/>
      <c r="CZ76" s="1101" t="n"/>
      <c r="DA76" s="1101" t="n"/>
      <c r="DB76" s="1101" t="n"/>
      <c r="DC76" s="1101" t="n"/>
      <c r="DD76" s="1101" t="n"/>
      <c r="DE76" s="1101" t="n"/>
      <c r="DF76" s="1101" t="n"/>
      <c r="DG76" s="1101" t="n"/>
      <c r="DH76" s="1101" t="n"/>
      <c r="DI76" s="1101" t="n"/>
    </row>
    <row r="77" ht="16" customFormat="1" customHeight="1" s="140">
      <c r="A77" s="1047" t="inlineStr">
        <is>
          <t>机器折旧</t>
        </is>
      </c>
      <c r="B77" s="1061">
        <f>第4期!B77-C51</f>
        <v/>
      </c>
      <c r="C77" s="187">
        <f>C76-B77</f>
        <v/>
      </c>
      <c r="D77" s="1101" t="n"/>
      <c r="E77" s="375" t="inlineStr">
        <is>
          <t>本期利润</t>
        </is>
      </c>
      <c r="F77" s="1346">
        <f>D56-E60</f>
        <v/>
      </c>
      <c r="G77" s="144" t="n"/>
      <c r="H77" s="380" t="inlineStr">
        <is>
          <t>达到组内上期平均市场份额所必须的产品分销量</t>
        </is>
      </c>
      <c r="I77" s="401" t="n"/>
      <c r="J77" s="401" t="n"/>
      <c r="K77" s="401" t="n"/>
      <c r="L77" s="401" t="n"/>
      <c r="M77" s="402" t="inlineStr">
        <is>
          <t>总计</t>
        </is>
      </c>
      <c r="N77" s="386" t="inlineStr">
        <is>
          <t>估计价格</t>
        </is>
      </c>
      <c r="O77" s="1360" t="inlineStr">
        <is>
          <t>市场1</t>
        </is>
      </c>
      <c r="P77" s="1360" t="inlineStr">
        <is>
          <t>市场2</t>
        </is>
      </c>
      <c r="Q77" s="411" t="inlineStr">
        <is>
          <t>市场3</t>
        </is>
      </c>
      <c r="R77" s="1361" t="inlineStr">
        <is>
          <t>市场4</t>
        </is>
      </c>
      <c r="S77" s="1047" t="inlineStr">
        <is>
          <t>破产数量</t>
        </is>
      </c>
      <c r="T77" s="1266" t="n"/>
      <c r="U77" s="144" t="n"/>
      <c r="V77" s="144" t="n"/>
      <c r="W77" s="144" t="n"/>
      <c r="X77" s="144" t="n"/>
      <c r="Y77" s="144" t="n"/>
      <c r="Z77" s="1101" t="n"/>
      <c r="AA77" s="144" t="n"/>
      <c r="AB77" s="1101" t="n"/>
      <c r="AC77" s="1101" t="n"/>
      <c r="AD77" s="1101" t="n"/>
      <c r="AE77" s="1101" t="n"/>
      <c r="AF77" s="1101" t="n"/>
      <c r="AG77" s="1101" t="n"/>
      <c r="AH77" s="144" t="n"/>
      <c r="AI77" s="332" t="n"/>
      <c r="AJ77" s="337" t="n"/>
      <c r="AK77" s="337" t="n"/>
      <c r="AL77" s="337" t="n"/>
      <c r="AM77" s="337" t="n"/>
      <c r="AN77" s="337" t="n"/>
      <c r="AO77" s="337" t="n"/>
      <c r="AP77" s="337" t="n"/>
      <c r="AQ77" s="337" t="n"/>
      <c r="AR77" s="337" t="n"/>
      <c r="AS77" s="337" t="n"/>
      <c r="AT77" s="337" t="n"/>
      <c r="AU77" s="337" t="n"/>
      <c r="AV77" s="337" t="n"/>
      <c r="AW77" s="337" t="n"/>
      <c r="AX77" s="337" t="n"/>
      <c r="AY77" s="364" t="n"/>
      <c r="AZ77" s="144" t="n"/>
      <c r="BA77" s="1101" t="n"/>
      <c r="BB77" s="1101" t="n"/>
      <c r="BC77" s="1101" t="n"/>
      <c r="BD77" s="1101" t="n"/>
      <c r="BE77" s="1101" t="n"/>
      <c r="BF77" s="1101" t="n"/>
      <c r="BG77" s="1101" t="n"/>
      <c r="BH77" s="1101" t="n"/>
      <c r="BI77" s="1101" t="n"/>
      <c r="BJ77" s="1101" t="n"/>
      <c r="BK77" s="1101" t="n"/>
      <c r="BL77" s="1101" t="n"/>
      <c r="BM77" s="1101" t="n"/>
      <c r="BN77" s="1101" t="n"/>
      <c r="BO77" s="1101" t="n"/>
      <c r="BP77" s="1101" t="n"/>
      <c r="BQ77" s="1101" t="n"/>
      <c r="BR77" s="1106" t="n"/>
      <c r="BS77" s="1106" t="n"/>
      <c r="BT77" s="1106" t="n"/>
      <c r="BU77" s="1106" t="n"/>
      <c r="BV77" s="1106" t="n"/>
      <c r="BW77" s="1101" t="n"/>
      <c r="BX77" s="1347" t="n"/>
      <c r="BY77" s="1106" t="n"/>
      <c r="BZ77" s="1106" t="n"/>
      <c r="CA77" s="1106" t="n"/>
      <c r="CB77" s="1106" t="n"/>
      <c r="CC77" s="1106" t="n"/>
      <c r="CD77" s="1106" t="n"/>
      <c r="CE77" s="1106" t="n"/>
      <c r="CF77" s="1106" t="n"/>
      <c r="CG77" s="1106" t="n"/>
      <c r="CH77" s="1106" t="n"/>
      <c r="CI77" s="1106" t="n"/>
      <c r="CJ77" s="1106" t="n"/>
      <c r="CK77" s="1101" t="n"/>
      <c r="CL77" s="1101" t="n"/>
      <c r="CM77" s="1101" t="n"/>
      <c r="CN77" s="1101" t="n"/>
      <c r="CO77" s="1101" t="n"/>
      <c r="CP77" s="1101" t="n"/>
      <c r="CQ77" s="1101" t="n"/>
      <c r="CR77" s="1101" t="n"/>
      <c r="CS77" s="1101" t="n"/>
      <c r="CT77" s="1101" t="n"/>
      <c r="CU77" s="1101" t="n"/>
      <c r="CV77" s="1101" t="n"/>
      <c r="CW77" s="1101" t="n"/>
      <c r="CX77" s="1101" t="n"/>
      <c r="CY77" s="1101" t="n"/>
      <c r="CZ77" s="1101" t="n"/>
      <c r="DA77" s="1101" t="n"/>
      <c r="DB77" s="1101" t="n"/>
      <c r="DC77" s="1101" t="n"/>
      <c r="DD77" s="1101" t="n"/>
      <c r="DE77" s="1101" t="n"/>
      <c r="DF77" s="1101" t="n"/>
      <c r="DG77" s="1101" t="n"/>
      <c r="DH77" s="1101" t="n"/>
      <c r="DI77" s="1101" t="n"/>
    </row>
    <row r="78" ht="16" customFormat="1" customHeight="1" s="140">
      <c r="A78" s="1047" t="inlineStr">
        <is>
          <t>债券</t>
        </is>
      </c>
      <c r="B78" s="1242">
        <f>O35+C24+C31</f>
        <v/>
      </c>
      <c r="C78" s="1265">
        <f>C77-B78</f>
        <v/>
      </c>
      <c r="D78" s="1101" t="n"/>
      <c r="E78" s="375" t="inlineStr">
        <is>
          <t>本期交税</t>
        </is>
      </c>
      <c r="F78" s="1344">
        <f>-C61</f>
        <v/>
      </c>
      <c r="G78" s="144" t="n"/>
      <c r="H78" s="381" t="inlineStr">
        <is>
          <t>产品1</t>
        </is>
      </c>
      <c r="I78" s="404">
        <f>第4期!BN42</f>
        <v/>
      </c>
      <c r="J78" s="404">
        <f>第4期!BO42</f>
        <v/>
      </c>
      <c r="K78" s="404">
        <f>第4期!BP42</f>
        <v/>
      </c>
      <c r="L78" s="404">
        <f>第4期!BQ42</f>
        <v/>
      </c>
      <c r="M78" s="405">
        <f>SUM(I78:L78)</f>
        <v/>
      </c>
      <c r="N78" s="387" t="inlineStr">
        <is>
          <t>产品1</t>
        </is>
      </c>
      <c r="O78" s="1362">
        <f>V23-O68*(O73-IF($J6&gt;0,10,0))</f>
        <v/>
      </c>
      <c r="P78" s="1362">
        <f>W23-P68*(P73-IF($J6&gt;0,10,0))</f>
        <v/>
      </c>
      <c r="Q78" s="416">
        <f>X23-Q68*(Q73-IF($J6&gt;0,10,0))</f>
        <v/>
      </c>
      <c r="R78" s="1363">
        <f>Y23-R68*(R73-IF($J6&gt;0,10,0))</f>
        <v/>
      </c>
      <c r="S78" s="1063">
        <f>SUM(第4期!AY107:AY126)</f>
        <v/>
      </c>
      <c r="T78" s="1266" t="n"/>
      <c r="U78" s="144" t="n"/>
      <c r="V78" s="144" t="n"/>
      <c r="W78" s="144" t="n"/>
      <c r="X78" s="144" t="n"/>
      <c r="Y78" s="144" t="n"/>
      <c r="Z78" s="1101" t="n"/>
      <c r="AA78" s="144" t="n"/>
      <c r="AB78" s="1101" t="n"/>
      <c r="AC78" s="1101" t="n"/>
      <c r="AD78" s="1101" t="n"/>
      <c r="AE78" s="1101" t="n"/>
      <c r="AF78" s="1101" t="n"/>
      <c r="AG78" s="1101" t="n"/>
      <c r="AH78" s="144" t="n"/>
      <c r="AI78" s="332" t="n"/>
      <c r="AJ78" s="337" t="n"/>
      <c r="AK78" s="337" t="n"/>
      <c r="AL78" s="337" t="n"/>
      <c r="AM78" s="337" t="n"/>
      <c r="AN78" s="337" t="n"/>
      <c r="AO78" s="337" t="n"/>
      <c r="AP78" s="337" t="n"/>
      <c r="AQ78" s="337" t="n"/>
      <c r="AR78" s="337" t="n"/>
      <c r="AS78" s="337" t="n"/>
      <c r="AT78" s="337" t="n"/>
      <c r="AU78" s="337" t="n"/>
      <c r="AV78" s="337" t="n"/>
      <c r="AW78" s="337" t="n"/>
      <c r="AX78" s="337" t="n"/>
      <c r="AY78" s="364" t="n"/>
      <c r="AZ78" s="144" t="n"/>
      <c r="BA78" s="1101" t="n"/>
      <c r="BB78" s="1101" t="n"/>
      <c r="BC78" s="1101" t="n"/>
      <c r="BD78" s="1101" t="n"/>
      <c r="BE78" s="1101" t="n"/>
      <c r="BF78" s="1101" t="n"/>
      <c r="BG78" s="1101" t="n"/>
      <c r="BH78" s="1101" t="n"/>
      <c r="BI78" s="1101" t="n"/>
      <c r="BJ78" s="1101" t="n"/>
      <c r="BK78" s="1101" t="n"/>
      <c r="BL78" s="1101" t="n"/>
      <c r="BM78" s="1101" t="n"/>
      <c r="BN78" s="1101" t="n"/>
      <c r="BO78" s="1101" t="n"/>
      <c r="BP78" s="1101" t="n"/>
      <c r="BQ78" s="1101" t="n"/>
      <c r="BR78" s="1106" t="n"/>
      <c r="BS78" s="1106" t="n"/>
      <c r="BT78" s="1106" t="n"/>
      <c r="BU78" s="1106" t="n"/>
      <c r="BV78" s="1106" t="n"/>
      <c r="BW78" s="1106" t="n"/>
      <c r="BX78" s="1106" t="n"/>
      <c r="BY78" s="1106" t="n"/>
      <c r="BZ78" s="1106" t="n"/>
      <c r="CA78" s="1106" t="n"/>
      <c r="CB78" s="1106" t="n"/>
      <c r="CC78" s="1106" t="n"/>
      <c r="CD78" s="1106" t="n"/>
      <c r="CE78" s="1106" t="n"/>
      <c r="CF78" s="1106" t="n"/>
      <c r="CG78" s="1106" t="n"/>
      <c r="CH78" s="1106" t="n"/>
      <c r="CI78" s="1106" t="n"/>
      <c r="CJ78" s="1106" t="n"/>
      <c r="CK78" s="1101" t="n"/>
      <c r="CL78" s="1101" t="n"/>
      <c r="CM78" s="1101" t="n"/>
      <c r="CN78" s="1101" t="n"/>
      <c r="CO78" s="1101" t="n"/>
      <c r="CP78" s="1101" t="n"/>
      <c r="CQ78" s="1101" t="n"/>
      <c r="CR78" s="1101" t="n"/>
      <c r="CS78" s="1101" t="n"/>
      <c r="CT78" s="1101" t="n"/>
      <c r="CU78" s="1101" t="n"/>
      <c r="CV78" s="1101" t="n"/>
      <c r="CW78" s="1101" t="n"/>
      <c r="CX78" s="1101" t="n"/>
      <c r="CY78" s="1101" t="n"/>
      <c r="CZ78" s="1101" t="n"/>
      <c r="DA78" s="1101" t="n"/>
      <c r="DB78" s="1101" t="n"/>
      <c r="DC78" s="1101" t="n"/>
      <c r="DD78" s="1101" t="n"/>
      <c r="DE78" s="1101" t="n"/>
      <c r="DF78" s="1101" t="n"/>
      <c r="DG78" s="1101" t="n"/>
      <c r="DH78" s="1101" t="n"/>
      <c r="DI78" s="1101" t="n"/>
    </row>
    <row r="79" ht="16" customFormat="1" customHeight="1" s="140">
      <c r="A79" s="1047" t="inlineStr">
        <is>
          <t>未投产机器原值</t>
        </is>
      </c>
      <c r="B79" s="1061">
        <f>-C62</f>
        <v/>
      </c>
      <c r="C79" s="187">
        <f>C78+B79</f>
        <v/>
      </c>
      <c r="D79" s="1101" t="n"/>
      <c r="E79" s="375" t="inlineStr">
        <is>
          <t>累计交税</t>
        </is>
      </c>
      <c r="F79" s="1344">
        <f>第4期!F79*(1+初始化表!B27/4)+F78</f>
        <v/>
      </c>
      <c r="G79" s="144" t="n"/>
      <c r="H79" s="381" t="inlineStr">
        <is>
          <t>产品2</t>
        </is>
      </c>
      <c r="I79" s="404">
        <f>第4期!BN43</f>
        <v/>
      </c>
      <c r="J79" s="404">
        <f>第4期!BO43</f>
        <v/>
      </c>
      <c r="K79" s="404">
        <f>第4期!BP43</f>
        <v/>
      </c>
      <c r="L79" s="404">
        <f>第4期!BQ43</f>
        <v/>
      </c>
      <c r="M79" s="405">
        <f>SUM(I79:L79)</f>
        <v/>
      </c>
      <c r="N79" s="387" t="inlineStr">
        <is>
          <t>产品2</t>
        </is>
      </c>
      <c r="O79" s="1364">
        <f>V24-O69*(O74-IF($J7&gt;0,10,0))</f>
        <v/>
      </c>
      <c r="P79" s="1364">
        <f>W24-P69*(P74-IF($J7&gt;0,10,0))</f>
        <v/>
      </c>
      <c r="Q79" s="185">
        <f>X24-Q69*(Q74-IF($J7&gt;0,10,0))</f>
        <v/>
      </c>
      <c r="R79" s="186">
        <f>Y24-R69*(R74-IF($J7&gt;0,10,0))</f>
        <v/>
      </c>
      <c r="S79" s="144" t="n"/>
      <c r="T79" s="1101" t="n"/>
      <c r="U79" s="144" t="n"/>
      <c r="V79" s="144" t="n"/>
      <c r="W79" s="144" t="n"/>
      <c r="X79" s="144" t="n"/>
      <c r="Y79" s="144" t="n"/>
      <c r="Z79" s="1101" t="n"/>
      <c r="AA79" s="144" t="n"/>
      <c r="AB79" s="1101" t="n"/>
      <c r="AC79" s="1101" t="n"/>
      <c r="AD79" s="1101" t="n"/>
      <c r="AE79" s="1101" t="n"/>
      <c r="AF79" s="1101" t="n"/>
      <c r="AG79" s="1101" t="n"/>
      <c r="AH79" s="144" t="n"/>
      <c r="AI79" s="332" t="n"/>
      <c r="AJ79" s="337" t="n"/>
      <c r="AK79" s="337" t="n"/>
      <c r="AL79" s="337" t="n"/>
      <c r="AM79" s="337" t="n"/>
      <c r="AN79" s="337" t="n"/>
      <c r="AO79" s="337" t="n"/>
      <c r="AP79" s="337" t="n"/>
      <c r="AQ79" s="337" t="n"/>
      <c r="AR79" s="337" t="n"/>
      <c r="AS79" s="337" t="n"/>
      <c r="AT79" s="337" t="n"/>
      <c r="AU79" s="337" t="n"/>
      <c r="AV79" s="337" t="n"/>
      <c r="AW79" s="337" t="n"/>
      <c r="AX79" s="337" t="n"/>
      <c r="AY79" s="364" t="n"/>
      <c r="AZ79" s="144" t="n"/>
      <c r="BA79" s="1101" t="n"/>
      <c r="BB79" s="1101" t="n"/>
      <c r="BC79" s="1101" t="n"/>
      <c r="BD79" s="1101" t="n"/>
      <c r="BE79" s="1101" t="n"/>
      <c r="BF79" s="1101" t="n"/>
      <c r="BG79" s="1101" t="n"/>
      <c r="BH79" s="1101" t="n"/>
      <c r="BI79" s="1101" t="n"/>
      <c r="BJ79" s="1101" t="n"/>
      <c r="BK79" s="1101" t="n"/>
      <c r="BL79" s="1101" t="n"/>
      <c r="BM79" s="1101" t="n"/>
      <c r="BN79" s="1101" t="n"/>
      <c r="BO79" s="1101" t="n"/>
      <c r="BP79" s="1101" t="n"/>
      <c r="BQ79" s="1101" t="n"/>
      <c r="BR79" s="1106" t="n"/>
      <c r="BS79" s="1106" t="n"/>
      <c r="BT79" s="1106" t="n"/>
      <c r="BU79" s="1106" t="n"/>
      <c r="BV79" s="1106" t="n"/>
      <c r="BW79" s="1106" t="n"/>
      <c r="BX79" s="1106" t="n"/>
      <c r="BY79" s="1106" t="n"/>
      <c r="BZ79" s="1106" t="n"/>
      <c r="CA79" s="1106" t="n"/>
      <c r="CB79" s="1106" t="n"/>
      <c r="CC79" s="1106" t="n"/>
      <c r="CD79" s="1106" t="n"/>
      <c r="CE79" s="1106" t="n"/>
      <c r="CF79" s="1106" t="n"/>
      <c r="CG79" s="1106" t="n"/>
      <c r="CH79" s="1106" t="n"/>
      <c r="CI79" s="1106" t="n"/>
      <c r="CJ79" s="1106" t="n"/>
      <c r="CK79" s="1101" t="n"/>
      <c r="CL79" s="1101" t="n"/>
      <c r="CM79" s="1101" t="n"/>
      <c r="CN79" s="1101" t="n"/>
      <c r="CO79" s="1101" t="n"/>
      <c r="CP79" s="1101" t="n"/>
      <c r="CQ79" s="1101" t="n"/>
      <c r="CR79" s="1101" t="n"/>
      <c r="CS79" s="1101" t="n"/>
      <c r="CT79" s="1101" t="n"/>
      <c r="CU79" s="1101" t="n"/>
      <c r="CV79" s="1101" t="n"/>
      <c r="CW79" s="1101" t="n"/>
      <c r="CX79" s="1101" t="n"/>
      <c r="CY79" s="1101" t="n"/>
      <c r="CZ79" s="1101" t="n"/>
      <c r="DA79" s="1101" t="n"/>
      <c r="DB79" s="1101" t="n"/>
      <c r="DC79" s="1101" t="n"/>
      <c r="DD79" s="1101" t="n"/>
      <c r="DE79" s="1101" t="n"/>
      <c r="DF79" s="1101" t="n"/>
      <c r="DG79" s="1101" t="n"/>
      <c r="DH79" s="1101" t="n"/>
      <c r="DI79" s="1101" t="n"/>
    </row>
    <row r="80" ht="16" customFormat="1" customHeight="1" s="140">
      <c r="A80" s="1073" t="inlineStr">
        <is>
          <t>合  计</t>
        </is>
      </c>
      <c r="B80" s="1064">
        <f>C79</f>
        <v/>
      </c>
      <c r="C80" s="1183" t="n"/>
      <c r="D80" s="1101" t="n"/>
      <c r="E80" s="375" t="inlineStr">
        <is>
          <t>交税信用</t>
        </is>
      </c>
      <c r="F80" s="1344">
        <f>IF(F77&lt;0,F77*初始化表!B26+第4期!F80,IF(F77*初始化表!B25&gt;-第4期!F80,0,第4期!F80+F77*初始化表!B25))</f>
        <v/>
      </c>
      <c r="G80" s="144" t="n"/>
      <c r="H80" s="381" t="inlineStr">
        <is>
          <t>产品3</t>
        </is>
      </c>
      <c r="I80" s="404">
        <f>第4期!BN44</f>
        <v/>
      </c>
      <c r="J80" s="404">
        <f>第4期!BO44</f>
        <v/>
      </c>
      <c r="K80" s="404">
        <f>第4期!BP44</f>
        <v/>
      </c>
      <c r="L80" s="404">
        <f>第4期!BQ44</f>
        <v/>
      </c>
      <c r="M80" s="405">
        <f>SUM(I80:L80)</f>
        <v/>
      </c>
      <c r="N80" s="387" t="inlineStr">
        <is>
          <t>产品3</t>
        </is>
      </c>
      <c r="O80" s="1364">
        <f>V25-O70*(O75-IF($J8&gt;0,5,0))</f>
        <v/>
      </c>
      <c r="P80" s="1364">
        <f>W25-P70*(P75-IF($J8&gt;0,5,0))</f>
        <v/>
      </c>
      <c r="Q80" s="185">
        <f>X25-Q70*(Q75-IF($J8&gt;0,5,0))</f>
        <v/>
      </c>
      <c r="R80" s="186">
        <f>Y25-R70*(R75-IF($J8&gt;0,5,0))</f>
        <v/>
      </c>
      <c r="S80" s="144" t="n"/>
      <c r="T80" s="1101" t="n"/>
      <c r="U80" s="288" t="inlineStr">
        <is>
          <t>预计预定</t>
        </is>
      </c>
      <c r="V80" s="289" t="inlineStr">
        <is>
          <t>市场1</t>
        </is>
      </c>
      <c r="W80" s="289" t="inlineStr">
        <is>
          <t>市场2</t>
        </is>
      </c>
      <c r="X80" s="289" t="inlineStr">
        <is>
          <t>市场3</t>
        </is>
      </c>
      <c r="Y80" s="290" t="inlineStr">
        <is>
          <t>市场4</t>
        </is>
      </c>
      <c r="Z80" s="1101" t="n"/>
      <c r="AA80" s="144" t="n"/>
      <c r="AB80" s="1101" t="n"/>
      <c r="AC80" s="1101" t="n"/>
      <c r="AD80" s="1101" t="n"/>
      <c r="AE80" s="1101" t="n"/>
      <c r="AF80" s="1101" t="n"/>
      <c r="AG80" s="1101" t="n"/>
      <c r="AH80" s="144" t="n"/>
      <c r="AI80" s="332" t="n"/>
      <c r="AJ80" s="337" t="n"/>
      <c r="AK80" s="337" t="n"/>
      <c r="AL80" s="337" t="n"/>
      <c r="AM80" s="337" t="n"/>
      <c r="AN80" s="337" t="n"/>
      <c r="AO80" s="337" t="n"/>
      <c r="AP80" s="337" t="n"/>
      <c r="AQ80" s="337" t="n"/>
      <c r="AR80" s="337" t="n"/>
      <c r="AS80" s="337" t="n"/>
      <c r="AT80" s="337" t="n"/>
      <c r="AU80" s="337" t="n"/>
      <c r="AV80" s="337" t="n"/>
      <c r="AW80" s="337" t="n"/>
      <c r="AX80" s="337" t="n"/>
      <c r="AY80" s="364" t="n"/>
      <c r="AZ80" s="144" t="n"/>
      <c r="BA80" s="1101" t="n"/>
      <c r="BB80" s="1101" t="n"/>
      <c r="BC80" s="1101" t="n"/>
      <c r="BD80" s="1101" t="n"/>
      <c r="BE80" s="1101" t="n"/>
      <c r="BF80" s="1101" t="n"/>
      <c r="BG80" s="1101" t="n"/>
      <c r="BH80" s="1101" t="n"/>
      <c r="BI80" s="1101" t="n"/>
      <c r="BJ80" s="1101" t="n"/>
      <c r="BK80" s="1101" t="n"/>
      <c r="BL80" s="1101" t="n"/>
      <c r="BM80" s="1101" t="n"/>
      <c r="BN80" s="1101" t="n"/>
      <c r="BO80" s="1101" t="n"/>
      <c r="BP80" s="1101" t="n"/>
      <c r="BQ80" s="1101" t="n"/>
      <c r="BR80" s="1106" t="n"/>
      <c r="BS80" s="1106" t="n"/>
      <c r="BT80" s="1106" t="n"/>
      <c r="BU80" s="1106" t="n"/>
      <c r="BV80" s="1106" t="n"/>
      <c r="BW80" s="1106" t="n"/>
      <c r="BX80" s="1106" t="n"/>
      <c r="BY80" s="1106" t="n"/>
      <c r="BZ80" s="1106" t="n"/>
      <c r="CA80" s="1106" t="n"/>
      <c r="CB80" s="1106" t="n"/>
      <c r="CC80" s="1106" t="n"/>
      <c r="CD80" s="1106" t="n"/>
      <c r="CE80" s="1106" t="n"/>
      <c r="CF80" s="1106" t="n"/>
      <c r="CG80" s="1106" t="n"/>
      <c r="CH80" s="1106" t="n"/>
      <c r="CI80" s="1106" t="n"/>
      <c r="CJ80" s="1106" t="n"/>
      <c r="CK80" s="1101" t="n"/>
      <c r="CL80" s="1101" t="n"/>
      <c r="CM80" s="1101" t="n"/>
      <c r="CN80" s="1101" t="n"/>
      <c r="CO80" s="1101" t="n"/>
      <c r="CP80" s="1101" t="n"/>
      <c r="CQ80" s="1101" t="n"/>
      <c r="CR80" s="1101" t="n"/>
      <c r="CS80" s="1101" t="n"/>
      <c r="CT80" s="1101" t="n"/>
      <c r="CU80" s="1101" t="n"/>
      <c r="CV80" s="1101" t="n"/>
      <c r="CW80" s="1101" t="n"/>
      <c r="CX80" s="1101" t="n"/>
      <c r="CY80" s="1101" t="n"/>
      <c r="CZ80" s="1101" t="n"/>
      <c r="DA80" s="1101" t="n"/>
      <c r="DB80" s="1101" t="n"/>
      <c r="DC80" s="1101" t="n"/>
      <c r="DD80" s="1101" t="n"/>
      <c r="DE80" s="1101" t="n"/>
      <c r="DF80" s="1101" t="n"/>
      <c r="DG80" s="1101" t="n"/>
      <c r="DH80" s="1101" t="n"/>
      <c r="DI80" s="1101" t="n"/>
    </row>
    <row r="81" ht="16" customFormat="1" customHeight="1" s="140">
      <c r="A81" s="1101" t="n"/>
      <c r="B81" s="1101" t="n"/>
      <c r="C81" s="1101" t="n"/>
      <c r="D81" s="1101" t="n"/>
      <c r="E81" s="375" t="inlineStr">
        <is>
          <t>累计分红</t>
        </is>
      </c>
      <c r="F81" s="1344">
        <f>第4期!F81*(1+初始化表!B27/4)+E24</f>
        <v/>
      </c>
      <c r="G81" s="144" t="n"/>
      <c r="H81" s="382" t="inlineStr">
        <is>
          <t>产品4</t>
        </is>
      </c>
      <c r="I81" s="408">
        <f>第4期!BN45</f>
        <v/>
      </c>
      <c r="J81" s="408">
        <f>第4期!BO45</f>
        <v/>
      </c>
      <c r="K81" s="408">
        <f>第4期!BP45</f>
        <v/>
      </c>
      <c r="L81" s="408">
        <f>第4期!BQ45</f>
        <v/>
      </c>
      <c r="M81" s="409">
        <f>SUM(I81:L81)</f>
        <v/>
      </c>
      <c r="N81" s="388" t="inlineStr">
        <is>
          <t>产品4</t>
        </is>
      </c>
      <c r="O81" s="410">
        <f>V26-O71*(O76-IF($J9&gt;0,5,0))</f>
        <v/>
      </c>
      <c r="P81" s="410">
        <f>W26-P71*(P76-IF($J9&gt;0,5,0))</f>
        <v/>
      </c>
      <c r="Q81" s="410">
        <f>X26-Q71*(Q76-IF($J9&gt;0,5,0))</f>
        <v/>
      </c>
      <c r="R81" s="419">
        <f>Y26-R71*(R76-IF($J9&gt;0,5,0))</f>
        <v/>
      </c>
      <c r="S81" s="144" t="n"/>
      <c r="T81" s="1101" t="n"/>
      <c r="U81" s="291" t="inlineStr">
        <is>
          <t>产品1</t>
        </is>
      </c>
      <c r="V81" s="292">
        <f>IF(V73&gt;V42,INT((V73-V42)*初始化表!E11),0)</f>
        <v/>
      </c>
      <c r="W81" s="292">
        <f>IF(W73&gt;W42,INT((W73-W42)*初始化表!F11),0)</f>
        <v/>
      </c>
      <c r="X81" s="292">
        <f>IF(X73&gt;X42,INT((X73-X42)*初始化表!G11),0)</f>
        <v/>
      </c>
      <c r="Y81" s="293">
        <f>IF(Y73&gt;Y42,INT((Y73-Y42)*初始化表!H11),0)</f>
        <v/>
      </c>
      <c r="Z81" s="1101" t="n"/>
      <c r="AA81" s="144" t="n"/>
      <c r="AB81" s="1101" t="n"/>
      <c r="AC81" s="1101" t="n"/>
      <c r="AD81" s="1101" t="n"/>
      <c r="AE81" s="1101" t="n"/>
      <c r="AF81" s="1101" t="n"/>
      <c r="AG81" s="1101" t="n"/>
      <c r="AH81" s="144" t="n"/>
      <c r="AI81" s="432" t="n"/>
      <c r="AJ81" s="433" t="n"/>
      <c r="AK81" s="433" t="n"/>
      <c r="AL81" s="433" t="n"/>
      <c r="AM81" s="433" t="n"/>
      <c r="AN81" s="433" t="n"/>
      <c r="AO81" s="433" t="n"/>
      <c r="AP81" s="433" t="n"/>
      <c r="AQ81" s="433" t="n"/>
      <c r="AR81" s="433" t="n"/>
      <c r="AS81" s="433" t="n"/>
      <c r="AT81" s="433" t="n"/>
      <c r="AU81" s="433" t="n"/>
      <c r="AV81" s="433" t="n"/>
      <c r="AW81" s="433" t="n"/>
      <c r="AX81" s="433" t="n"/>
      <c r="AY81" s="451" t="n"/>
      <c r="AZ81" s="144" t="n"/>
      <c r="BA81" s="1101" t="n"/>
      <c r="BB81" s="1101" t="n"/>
      <c r="BC81" s="1101" t="n"/>
      <c r="BD81" s="1101" t="n"/>
      <c r="BE81" s="1101" t="n"/>
      <c r="BF81" s="1101" t="n"/>
      <c r="BG81" s="1101" t="n"/>
      <c r="BH81" s="1101" t="n"/>
      <c r="BI81" s="1101" t="n"/>
      <c r="BJ81" s="1101" t="n"/>
      <c r="BK81" s="1101" t="n"/>
      <c r="BL81" s="1101" t="n"/>
      <c r="BM81" s="1101" t="n"/>
      <c r="BN81" s="1101" t="n"/>
      <c r="BO81" s="1101" t="n"/>
      <c r="BP81" s="1101" t="n"/>
      <c r="BQ81" s="1101" t="n"/>
      <c r="BR81" s="1106" t="n"/>
      <c r="BS81" s="1106" t="n"/>
      <c r="BT81" s="1106" t="n"/>
      <c r="BU81" s="1106" t="n"/>
      <c r="BV81" s="1106" t="n"/>
      <c r="BW81" s="1106" t="n"/>
      <c r="BX81" s="1106" t="n"/>
      <c r="BY81" s="1106" t="n"/>
      <c r="BZ81" s="1106" t="n"/>
      <c r="CA81" s="1106" t="n"/>
      <c r="CB81" s="1106" t="n"/>
      <c r="CC81" s="1106" t="n"/>
      <c r="CD81" s="1106" t="n"/>
      <c r="CE81" s="1106" t="n"/>
      <c r="CF81" s="1106" t="n"/>
      <c r="CG81" s="1106" t="n"/>
      <c r="CH81" s="1106" t="n"/>
      <c r="CI81" s="1106" t="n"/>
      <c r="CJ81" s="1106" t="n"/>
      <c r="CK81" s="1101" t="n"/>
      <c r="CL81" s="1101" t="n"/>
      <c r="CM81" s="1101" t="n"/>
      <c r="CN81" s="1101" t="n"/>
      <c r="CO81" s="1101" t="n"/>
      <c r="CP81" s="1101" t="n"/>
      <c r="CQ81" s="1101" t="n"/>
      <c r="CR81" s="1101" t="n"/>
      <c r="CS81" s="1101" t="n"/>
      <c r="CT81" s="1101" t="n"/>
      <c r="CU81" s="1101" t="n"/>
      <c r="CV81" s="1101" t="n"/>
      <c r="CW81" s="1101" t="n"/>
      <c r="CX81" s="1101" t="n"/>
      <c r="CY81" s="1101" t="n"/>
      <c r="CZ81" s="1101" t="n"/>
      <c r="DA81" s="1101" t="n"/>
      <c r="DB81" s="1101" t="n"/>
      <c r="DC81" s="1101" t="n"/>
      <c r="DD81" s="1101" t="n"/>
      <c r="DE81" s="1101" t="n"/>
      <c r="DF81" s="1101" t="n"/>
      <c r="DG81" s="1101" t="n"/>
      <c r="DH81" s="1101" t="n"/>
      <c r="DI81" s="1101" t="n"/>
    </row>
    <row r="82" ht="16" customFormat="1" customHeight="1" s="140">
      <c r="A82" s="1101" t="n"/>
      <c r="B82" s="1101" t="n"/>
      <c r="C82" s="1101" t="n"/>
      <c r="D82" s="1101" t="n"/>
      <c r="E82" s="375" t="inlineStr">
        <is>
          <t>净资产</t>
        </is>
      </c>
      <c r="F82" s="1344">
        <f>B80</f>
        <v/>
      </c>
      <c r="G82" s="144" t="n"/>
      <c r="H82" s="144" t="n"/>
      <c r="I82" s="144" t="n"/>
      <c r="J82" s="144" t="n"/>
      <c r="K82" s="144" t="n"/>
      <c r="L82" s="144" t="n"/>
      <c r="M82" s="144" t="n"/>
      <c r="N82" s="144" t="n"/>
      <c r="O82" s="144" t="n"/>
      <c r="P82" s="144" t="n"/>
      <c r="Q82" s="144" t="n"/>
      <c r="R82" s="144" t="n"/>
      <c r="S82" s="144" t="n"/>
      <c r="T82" s="230" t="n"/>
      <c r="U82" s="291" t="inlineStr">
        <is>
          <t>产品2</t>
        </is>
      </c>
      <c r="V82" s="292">
        <f>IF(V74&gt;V43,INT((V74-V43)*初始化表!E12),0)</f>
        <v/>
      </c>
      <c r="W82" s="292">
        <f>IF(W74&gt;W43,INT((W74-W43)*初始化表!F12),0)</f>
        <v/>
      </c>
      <c r="X82" s="292">
        <f>IF(X74&gt;X43,INT((X74-X43)*初始化表!G12),0)</f>
        <v/>
      </c>
      <c r="Y82" s="293">
        <f>IF(Y74&gt;Y43,INT((Y74-Y43)*初始化表!H12),0)</f>
        <v/>
      </c>
      <c r="Z82" s="1101" t="n"/>
      <c r="AA82" s="144" t="n"/>
      <c r="AB82" s="1101" t="n"/>
      <c r="AC82" s="1101" t="n"/>
      <c r="AD82" s="1101" t="n"/>
      <c r="AE82" s="1101" t="n"/>
      <c r="AF82" s="1101" t="n"/>
      <c r="AG82" s="1101" t="n"/>
      <c r="AH82" s="144" t="n"/>
      <c r="AI82" s="1233" t="inlineStr">
        <is>
          <t>分项指标排序报表</t>
        </is>
      </c>
      <c r="AJ82" s="1210" t="n"/>
      <c r="AK82" s="1210" t="n"/>
      <c r="AL82" s="1210" t="n"/>
      <c r="AM82" s="1210" t="n"/>
      <c r="AN82" s="1210" t="n"/>
      <c r="AO82" s="1210" t="n"/>
      <c r="AP82" s="1210" t="n"/>
      <c r="AQ82" s="1210" t="n"/>
      <c r="AR82" s="1210" t="n"/>
      <c r="AS82" s="1210" t="n"/>
      <c r="AT82" s="1210" t="n"/>
      <c r="AU82" s="1210" t="n"/>
      <c r="AV82" s="1234" t="n"/>
      <c r="AW82" s="1101" t="n"/>
      <c r="AX82" s="1101" t="n"/>
      <c r="AY82" s="1101" t="n"/>
      <c r="AZ82" s="144" t="n"/>
      <c r="BA82" s="1101" t="n"/>
      <c r="BB82" s="1101" t="n"/>
      <c r="BC82" s="1101" t="n"/>
      <c r="BD82" s="1101" t="n"/>
      <c r="BE82" s="1101" t="n"/>
      <c r="BF82" s="1101" t="n"/>
      <c r="BG82" s="1101" t="n"/>
      <c r="BH82" s="1101" t="n"/>
      <c r="BI82" s="1101" t="n"/>
      <c r="BJ82" s="1101" t="n"/>
      <c r="BK82" s="1101" t="n"/>
      <c r="BL82" s="1101" t="n"/>
      <c r="BM82" s="1101" t="n"/>
      <c r="BN82" s="1101" t="n"/>
      <c r="BO82" s="1101" t="n"/>
      <c r="BP82" s="1101" t="n"/>
      <c r="BQ82" s="1101" t="n"/>
      <c r="BR82" s="1106" t="n"/>
      <c r="BS82" s="1106" t="n"/>
      <c r="BT82" s="1106" t="n"/>
      <c r="BU82" s="1106" t="n"/>
      <c r="BV82" s="1106" t="n"/>
      <c r="BW82" s="1106" t="n"/>
      <c r="BX82" s="1106" t="n"/>
      <c r="BY82" s="1106" t="n"/>
      <c r="BZ82" s="1106" t="n"/>
      <c r="CA82" s="1106" t="n"/>
      <c r="CB82" s="1106" t="n"/>
      <c r="CC82" s="1106" t="n"/>
      <c r="CD82" s="1106" t="n"/>
      <c r="CE82" s="1106" t="n"/>
      <c r="CF82" s="1106" t="n"/>
      <c r="CG82" s="1106" t="n"/>
      <c r="CH82" s="1106" t="n"/>
      <c r="CI82" s="1106" t="n"/>
      <c r="CJ82" s="1106" t="n"/>
      <c r="CK82" s="1101" t="n"/>
      <c r="CL82" s="1101" t="n"/>
      <c r="CM82" s="1101" t="n"/>
      <c r="CN82" s="1101" t="n"/>
      <c r="CO82" s="1101" t="n"/>
      <c r="CP82" s="1101" t="n"/>
      <c r="CQ82" s="1101" t="n"/>
      <c r="CR82" s="1101" t="n"/>
      <c r="CS82" s="1101" t="n"/>
      <c r="CT82" s="1101" t="n"/>
      <c r="CU82" s="1101" t="n"/>
      <c r="CV82" s="1101" t="n"/>
      <c r="CW82" s="1101" t="n"/>
      <c r="CX82" s="1101" t="n"/>
      <c r="CY82" s="1101" t="n"/>
      <c r="CZ82" s="1101" t="n"/>
      <c r="DA82" s="1101" t="n"/>
      <c r="DB82" s="1101" t="n"/>
      <c r="DC82" s="1101" t="n"/>
      <c r="DD82" s="1101" t="n"/>
      <c r="DE82" s="1101" t="n"/>
      <c r="DF82" s="1101" t="n"/>
      <c r="DG82" s="1101" t="n"/>
      <c r="DH82" s="1101" t="n"/>
      <c r="DI82" s="1101" t="n"/>
    </row>
    <row r="83" ht="16" customFormat="1" customHeight="1" s="140">
      <c r="A83" s="1101" t="n"/>
      <c r="B83" s="1101" t="n"/>
      <c r="C83" s="1101" t="n"/>
      <c r="D83" s="1101" t="n"/>
      <c r="E83" s="375" t="inlineStr">
        <is>
          <t>人均利润率</t>
        </is>
      </c>
      <c r="F83" s="1344">
        <f>IF(初始化表!B1=1,F77/(L17+K18),F77/L17)</f>
        <v/>
      </c>
      <c r="G83" s="144" t="n"/>
      <c r="H83" s="144" t="n"/>
      <c r="I83" s="144" t="n"/>
      <c r="J83" s="144" t="n"/>
      <c r="K83" s="144" t="n"/>
      <c r="L83" s="144" t="n"/>
      <c r="M83" s="144" t="n"/>
      <c r="N83" s="144" t="n"/>
      <c r="O83" s="144" t="n"/>
      <c r="P83" s="144" t="n"/>
      <c r="Q83" s="144" t="n"/>
      <c r="R83" s="144" t="n"/>
      <c r="S83" s="144" t="n"/>
      <c r="T83" s="230" t="n"/>
      <c r="U83" s="291" t="inlineStr">
        <is>
          <t>产品3</t>
        </is>
      </c>
      <c r="V83" s="292">
        <f>IF(V75&gt;V44,INT((V75-V44)*初始化表!E13),0)</f>
        <v/>
      </c>
      <c r="W83" s="292">
        <f>IF(W75&gt;W44,INT((W75-W44)*初始化表!F13),0)</f>
        <v/>
      </c>
      <c r="X83" s="292">
        <f>IF(X75&gt;X44,INT((X75-X44)*初始化表!G13),0)</f>
        <v/>
      </c>
      <c r="Y83" s="293">
        <f>IF(Y75&gt;Y44,INT((Y75-Y44)*初始化表!H13),0)</f>
        <v/>
      </c>
      <c r="Z83" s="1101" t="n"/>
      <c r="AA83" s="144" t="n"/>
      <c r="AB83" s="1101" t="n"/>
      <c r="AC83" s="1101" t="n"/>
      <c r="AD83" s="1101" t="n"/>
      <c r="AE83" s="1101" t="n"/>
      <c r="AF83" s="1101" t="n"/>
      <c r="AG83" s="1101" t="n"/>
      <c r="AH83" s="144" t="n"/>
      <c r="AI83" s="375" t="inlineStr">
        <is>
          <t>公司</t>
        </is>
      </c>
      <c r="AJ83" s="1044" t="inlineStr">
        <is>
          <t>综合评分</t>
        </is>
      </c>
      <c r="AK83" s="1044" t="inlineStr">
        <is>
          <t>总评名次</t>
        </is>
      </c>
      <c r="AL83" s="1044" t="inlineStr">
        <is>
          <t>工人数</t>
        </is>
      </c>
      <c r="AM83" s="1044" t="inlineStr">
        <is>
          <t>机器数</t>
        </is>
      </c>
      <c r="AN83" s="1044" t="inlineStr">
        <is>
          <t>债券</t>
        </is>
      </c>
      <c r="AO83" s="1044" t="inlineStr">
        <is>
          <t>工资系数</t>
        </is>
      </c>
      <c r="AP83" s="1044" t="inlineStr">
        <is>
          <t>累计研发</t>
        </is>
      </c>
      <c r="AQ83" s="1044" t="inlineStr">
        <is>
          <t>累计分红</t>
        </is>
      </c>
      <c r="AR83" s="1044" t="inlineStr">
        <is>
          <t>净资产</t>
        </is>
      </c>
      <c r="AS83" s="1044" t="inlineStr">
        <is>
          <t>人均利润率</t>
        </is>
      </c>
      <c r="AT83" s="1044" t="inlineStr">
        <is>
          <t>资本利润率</t>
        </is>
      </c>
      <c r="AU83" s="1091">
        <f>IF(初始化表!$B1=1,"综合评分","")</f>
        <v/>
      </c>
      <c r="AV83" s="1239" t="n"/>
      <c r="AW83" s="1101" t="n"/>
      <c r="AX83" s="1105" t="n"/>
      <c r="AY83" s="1101" t="n"/>
      <c r="AZ83" s="144" t="n"/>
      <c r="BA83" s="1101" t="n"/>
      <c r="BB83" s="1101" t="n"/>
      <c r="BC83" s="1101" t="n"/>
      <c r="BD83" s="1101" t="n"/>
      <c r="BE83" s="1101" t="n"/>
      <c r="BF83" s="1101" t="n"/>
      <c r="BG83" s="1101" t="n"/>
      <c r="BH83" s="1101" t="n"/>
      <c r="BI83" s="1101" t="n"/>
      <c r="BJ83" s="1101" t="n"/>
      <c r="BK83" s="1101" t="n"/>
      <c r="BL83" s="1101" t="n"/>
      <c r="BM83" s="1101" t="n"/>
      <c r="BN83" s="1101" t="n"/>
      <c r="BO83" s="1101" t="n"/>
      <c r="BP83" s="1101" t="n"/>
      <c r="BQ83" s="1101" t="n"/>
      <c r="BR83" s="1106" t="n"/>
      <c r="BS83" s="1106" t="n"/>
      <c r="BT83" s="1106" t="n"/>
      <c r="BU83" s="1106" t="n"/>
      <c r="BV83" s="1106" t="n"/>
      <c r="BW83" s="1106" t="n"/>
      <c r="BX83" s="1106" t="n"/>
      <c r="BY83" s="1106" t="n"/>
      <c r="BZ83" s="1106" t="n"/>
      <c r="CA83" s="1106" t="n"/>
      <c r="CB83" s="1106" t="n"/>
      <c r="CC83" s="1106" t="n"/>
      <c r="CD83" s="1106" t="n"/>
      <c r="CE83" s="1106" t="n"/>
      <c r="CF83" s="1106" t="n"/>
      <c r="CG83" s="1106" t="n"/>
      <c r="CH83" s="1106" t="n"/>
      <c r="CI83" s="1106" t="n"/>
      <c r="CJ83" s="1106" t="n"/>
      <c r="CK83" s="1101" t="n"/>
      <c r="CL83" s="1101" t="n"/>
      <c r="CM83" s="1101" t="n"/>
      <c r="CN83" s="1101" t="n"/>
      <c r="CO83" s="1101" t="n"/>
      <c r="CP83" s="1101" t="n"/>
      <c r="CQ83" s="1101" t="n"/>
      <c r="CR83" s="1101" t="n"/>
      <c r="CS83" s="1101" t="n"/>
      <c r="CT83" s="1101" t="n"/>
      <c r="CU83" s="1101" t="n"/>
      <c r="CV83" s="1101" t="n"/>
      <c r="CW83" s="1101" t="n"/>
      <c r="CX83" s="1101" t="n"/>
      <c r="CY83" s="1101" t="n"/>
      <c r="CZ83" s="1101" t="n"/>
      <c r="DA83" s="1101" t="n"/>
      <c r="DB83" s="1101" t="n"/>
      <c r="DC83" s="1101" t="n"/>
      <c r="DD83" s="1101" t="n"/>
      <c r="DE83" s="1101" t="n"/>
      <c r="DF83" s="1101" t="n"/>
      <c r="DG83" s="1101" t="n"/>
      <c r="DH83" s="1101" t="n"/>
      <c r="DI83" s="1101" t="n"/>
    </row>
    <row r="84" ht="16" customFormat="1" customHeight="1" s="140">
      <c r="A84" s="1101" t="n"/>
      <c r="B84" s="1101" t="n"/>
      <c r="C84" s="1101" t="n"/>
      <c r="D84" s="1101" t="n"/>
      <c r="E84" s="384" t="inlineStr">
        <is>
          <t>总资本利润率</t>
        </is>
      </c>
      <c r="F84" s="1349">
        <f>F77/(F82+F75+C37)</f>
        <v/>
      </c>
      <c r="G84" s="144" t="n"/>
      <c r="H84" s="386" t="inlineStr">
        <is>
          <t>上期需求</t>
        </is>
      </c>
      <c r="I84" s="411" t="inlineStr">
        <is>
          <t>市场1</t>
        </is>
      </c>
      <c r="J84" s="411" t="inlineStr">
        <is>
          <t>市场2</t>
        </is>
      </c>
      <c r="K84" s="411" t="inlineStr">
        <is>
          <t>市场3</t>
        </is>
      </c>
      <c r="L84" s="411" t="inlineStr">
        <is>
          <t>市场4</t>
        </is>
      </c>
      <c r="M84" s="402" t="inlineStr">
        <is>
          <t>总需求</t>
        </is>
      </c>
      <c r="N84" s="386" t="inlineStr">
        <is>
          <t>上期价格</t>
        </is>
      </c>
      <c r="O84" s="411" t="inlineStr">
        <is>
          <t>市场1</t>
        </is>
      </c>
      <c r="P84" s="411" t="inlineStr">
        <is>
          <t>市场2</t>
        </is>
      </c>
      <c r="Q84" s="411" t="inlineStr">
        <is>
          <t>市场3</t>
        </is>
      </c>
      <c r="R84" s="414" t="inlineStr">
        <is>
          <t>市场4</t>
        </is>
      </c>
      <c r="S84" s="144" t="n"/>
      <c r="T84" s="230" t="n"/>
      <c r="U84" s="294" t="inlineStr">
        <is>
          <t>产品4</t>
        </is>
      </c>
      <c r="V84" s="295">
        <f>IF(V76&gt;V45,INT((V76-V45)*初始化表!E14),0)</f>
        <v/>
      </c>
      <c r="W84" s="295">
        <f>IF(W76&gt;W45,INT((W76-W45)*初始化表!F14),0)</f>
        <v/>
      </c>
      <c r="X84" s="295">
        <f>IF(X76&gt;X45,INT((X76-X45)*初始化表!G14),0)</f>
        <v/>
      </c>
      <c r="Y84" s="296">
        <f>IF(Y76&gt;Y45,INT((Y76-Y45)*初始化表!H14),0)</f>
        <v/>
      </c>
      <c r="Z84" s="1101" t="n"/>
      <c r="AA84" s="144" t="n"/>
      <c r="AB84" s="1101" t="n"/>
      <c r="AC84" s="1101" t="n"/>
      <c r="AD84" s="1101" t="n"/>
      <c r="AE84" s="1101" t="n"/>
      <c r="AF84" s="1101" t="n"/>
      <c r="AG84" s="1101" t="n"/>
      <c r="AH84" s="144" t="n"/>
      <c r="AI84" s="329" t="n"/>
      <c r="AJ84" s="434" t="n"/>
      <c r="AK84" s="434" t="n"/>
      <c r="AL84" s="434" t="n"/>
      <c r="AM84" s="434" t="n"/>
      <c r="AN84" s="434" t="n"/>
      <c r="AO84" s="434" t="n"/>
      <c r="AP84" s="434" t="n"/>
      <c r="AQ84" s="434" t="n"/>
      <c r="AR84" s="434" t="n"/>
      <c r="AS84" s="434" t="n"/>
      <c r="AT84" s="434" t="n"/>
      <c r="AU84" s="1084" t="n"/>
      <c r="AV84" s="1085" t="n"/>
      <c r="AW84" s="1101" t="n"/>
      <c r="AX84" s="1101" t="n"/>
      <c r="AY84" s="1101" t="n"/>
      <c r="AZ84" s="144" t="n"/>
      <c r="BA84" s="1101" t="n"/>
      <c r="BB84" s="1101" t="n"/>
      <c r="BC84" s="1101" t="n"/>
      <c r="BD84" s="1101" t="n"/>
      <c r="BE84" s="1101" t="n"/>
      <c r="BF84" s="1101" t="n"/>
      <c r="BG84" s="1101" t="n"/>
      <c r="BH84" s="1101" t="n"/>
      <c r="BI84" s="1101" t="n"/>
      <c r="BJ84" s="1101" t="n"/>
      <c r="BK84" s="1101" t="n"/>
      <c r="BL84" s="1101" t="n"/>
      <c r="BM84" s="1101" t="n"/>
      <c r="BN84" s="1101" t="n"/>
      <c r="BO84" s="1101" t="n"/>
      <c r="BP84" s="1101" t="n"/>
      <c r="BQ84" s="1101" t="n"/>
      <c r="BR84" s="1106" t="n"/>
      <c r="BS84" s="1106" t="n"/>
      <c r="BT84" s="1106" t="n"/>
      <c r="BU84" s="1106" t="n"/>
      <c r="BV84" s="1106" t="n"/>
      <c r="BW84" s="1106" t="n"/>
      <c r="BX84" s="1106" t="n"/>
      <c r="BY84" s="1106" t="n"/>
      <c r="BZ84" s="1106" t="n"/>
      <c r="CA84" s="1106" t="n"/>
      <c r="CB84" s="1106" t="n"/>
      <c r="CC84" s="1106" t="n"/>
      <c r="CD84" s="1106" t="n"/>
      <c r="CE84" s="1106" t="n"/>
      <c r="CF84" s="1106" t="n"/>
      <c r="CG84" s="1106" t="n"/>
      <c r="CH84" s="1106" t="n"/>
      <c r="CI84" s="1106" t="n"/>
      <c r="CJ84" s="1106" t="n"/>
      <c r="CK84" s="1101" t="n"/>
      <c r="CL84" s="1101" t="n"/>
      <c r="CM84" s="1101" t="n"/>
      <c r="CN84" s="1101" t="n"/>
      <c r="CO84" s="1101" t="n"/>
      <c r="CP84" s="1101" t="n"/>
      <c r="CQ84" s="1101" t="n"/>
      <c r="CR84" s="1101" t="n"/>
      <c r="CS84" s="1101" t="n"/>
      <c r="CT84" s="1101" t="n"/>
      <c r="CU84" s="1101" t="n"/>
      <c r="CV84" s="1101" t="n"/>
      <c r="CW84" s="1101" t="n"/>
      <c r="CX84" s="1101" t="n"/>
      <c r="CY84" s="1101" t="n"/>
      <c r="CZ84" s="1101" t="n"/>
      <c r="DA84" s="1101" t="n"/>
      <c r="DB84" s="1101" t="n"/>
      <c r="DC84" s="1101" t="n"/>
      <c r="DD84" s="1101" t="n"/>
      <c r="DE84" s="1101" t="n"/>
      <c r="DF84" s="1101" t="n"/>
      <c r="DG84" s="1101" t="n"/>
      <c r="DH84" s="1101" t="n"/>
      <c r="DI84" s="1101" t="n"/>
    </row>
    <row r="85" ht="16" customFormat="1" customHeight="1" s="140">
      <c r="A85" s="1101" t="n"/>
      <c r="B85" s="1101" t="n"/>
      <c r="C85" s="1101" t="n"/>
      <c r="D85" s="1101" t="n"/>
      <c r="E85" s="1101" t="n"/>
      <c r="F85" s="1101" t="n"/>
      <c r="G85" s="144" t="n"/>
      <c r="H85" s="387" t="inlineStr">
        <is>
          <t>产品1</t>
        </is>
      </c>
      <c r="I85" s="185">
        <f>V17</f>
        <v/>
      </c>
      <c r="J85" s="185">
        <f>W17</f>
        <v/>
      </c>
      <c r="K85" s="185">
        <f>X17</f>
        <v/>
      </c>
      <c r="L85" s="185">
        <f>Y17</f>
        <v/>
      </c>
      <c r="M85" s="412">
        <f>SUM(I85:L85)</f>
        <v/>
      </c>
      <c r="N85" s="387" t="inlineStr">
        <is>
          <t>产品1</t>
        </is>
      </c>
      <c r="O85" s="185">
        <f>V23</f>
        <v/>
      </c>
      <c r="P85" s="185">
        <f>W23</f>
        <v/>
      </c>
      <c r="Q85" s="185">
        <f>X23</f>
        <v/>
      </c>
      <c r="R85" s="186">
        <f>Y23</f>
        <v/>
      </c>
      <c r="S85" s="144" t="n"/>
      <c r="T85" s="230" t="n"/>
      <c r="U85" s="1101" t="n"/>
      <c r="V85" s="1101" t="n"/>
      <c r="W85" s="1101" t="n"/>
      <c r="X85" s="1101" t="n"/>
      <c r="Y85" s="1101" t="n"/>
      <c r="Z85" s="1101" t="n"/>
      <c r="AA85" s="144" t="n"/>
      <c r="AB85" s="1101" t="n"/>
      <c r="AC85" s="1101" t="n"/>
      <c r="AD85" s="1101" t="n"/>
      <c r="AE85" s="1101" t="n"/>
      <c r="AF85" s="1101" t="n"/>
      <c r="AG85" s="1101" t="n"/>
      <c r="AH85" s="144" t="n"/>
      <c r="AI85" s="332" t="n"/>
      <c r="AJ85" s="435" t="n"/>
      <c r="AK85" s="435" t="n"/>
      <c r="AL85" s="435" t="n"/>
      <c r="AM85" s="435" t="n"/>
      <c r="AN85" s="435" t="n"/>
      <c r="AO85" s="435" t="n"/>
      <c r="AP85" s="435" t="n"/>
      <c r="AQ85" s="435" t="n"/>
      <c r="AR85" s="435" t="n"/>
      <c r="AS85" s="435" t="n"/>
      <c r="AT85" s="435" t="n"/>
      <c r="AU85" s="1084" t="n"/>
      <c r="AV85" s="1085" t="n"/>
      <c r="AW85" s="1101" t="n"/>
      <c r="AX85" s="1101" t="n"/>
      <c r="AY85" s="1101" t="n"/>
      <c r="AZ85" s="144" t="n"/>
      <c r="BA85" s="1101" t="n"/>
      <c r="BB85" s="1101" t="n"/>
      <c r="BC85" s="1101" t="n"/>
      <c r="BD85" s="1101" t="n"/>
      <c r="BE85" s="1101" t="n"/>
      <c r="BF85" s="1101" t="n"/>
      <c r="BG85" s="1101" t="n"/>
      <c r="BH85" s="1101" t="n"/>
      <c r="BI85" s="1101" t="n"/>
      <c r="BJ85" s="1101" t="n"/>
      <c r="BK85" s="1101" t="n"/>
      <c r="BL85" s="1101" t="n"/>
      <c r="BM85" s="1101" t="n"/>
      <c r="BN85" s="1101" t="n"/>
      <c r="BO85" s="1101" t="n"/>
      <c r="BP85" s="1101" t="n"/>
      <c r="BQ85" s="1101" t="n"/>
      <c r="BR85" s="1106" t="n"/>
      <c r="BS85" s="1106" t="n"/>
      <c r="BT85" s="1106" t="n"/>
      <c r="BU85" s="1106" t="n"/>
      <c r="BV85" s="1106" t="n"/>
      <c r="BW85" s="1106" t="n"/>
      <c r="BX85" s="1106" t="n"/>
      <c r="BY85" s="1106" t="n"/>
      <c r="BZ85" s="1106" t="n"/>
      <c r="CA85" s="1106" t="n"/>
      <c r="CB85" s="1106" t="n"/>
      <c r="CC85" s="1106" t="n"/>
      <c r="CD85" s="1106" t="n"/>
      <c r="CE85" s="1106" t="n"/>
      <c r="CF85" s="1106" t="n"/>
      <c r="CG85" s="1106" t="n"/>
      <c r="CH85" s="1106" t="n"/>
      <c r="CI85" s="1106" t="n"/>
      <c r="CJ85" s="1106" t="n"/>
      <c r="CK85" s="1101" t="n"/>
      <c r="CL85" s="1101" t="n"/>
      <c r="CM85" s="1101" t="n"/>
      <c r="CN85" s="1101" t="n"/>
      <c r="CO85" s="1101" t="n"/>
      <c r="CP85" s="1101" t="n"/>
      <c r="CQ85" s="1101" t="n"/>
      <c r="CR85" s="1101" t="n"/>
      <c r="CS85" s="1101" t="n"/>
      <c r="CT85" s="1101" t="n"/>
      <c r="CU85" s="1101" t="n"/>
      <c r="CV85" s="1101" t="n"/>
      <c r="CW85" s="1101" t="n"/>
      <c r="CX85" s="1101" t="n"/>
      <c r="CY85" s="1101" t="n"/>
      <c r="CZ85" s="1101" t="n"/>
      <c r="DA85" s="1101" t="n"/>
      <c r="DB85" s="1101" t="n"/>
      <c r="DC85" s="1101" t="n"/>
      <c r="DD85" s="1101" t="n"/>
      <c r="DE85" s="1101" t="n"/>
      <c r="DF85" s="1101" t="n"/>
      <c r="DG85" s="1101" t="n"/>
      <c r="DH85" s="1101" t="n"/>
      <c r="DI85" s="1101" t="n"/>
    </row>
    <row r="86" ht="16" customFormat="1" customHeight="1" s="140">
      <c r="A86" s="1101" t="n"/>
      <c r="B86" s="1101" t="n"/>
      <c r="C86" s="1101" t="n"/>
      <c r="D86" s="1101" t="n"/>
      <c r="E86" s="1101" t="n"/>
      <c r="F86" s="1101" t="n"/>
      <c r="G86" s="144" t="n"/>
      <c r="H86" s="387" t="inlineStr">
        <is>
          <t>产品2</t>
        </is>
      </c>
      <c r="I86" s="185">
        <f>V18</f>
        <v/>
      </c>
      <c r="J86" s="185">
        <f>W18</f>
        <v/>
      </c>
      <c r="K86" s="185">
        <f>X18</f>
        <v/>
      </c>
      <c r="L86" s="185">
        <f>Y18</f>
        <v/>
      </c>
      <c r="M86" s="412">
        <f>SUM(I86:L86)</f>
        <v/>
      </c>
      <c r="N86" s="387" t="inlineStr">
        <is>
          <t>产品2</t>
        </is>
      </c>
      <c r="O86" s="185">
        <f>V24</f>
        <v/>
      </c>
      <c r="P86" s="185">
        <f>W24</f>
        <v/>
      </c>
      <c r="Q86" s="185">
        <f>X24</f>
        <v/>
      </c>
      <c r="R86" s="186">
        <f>Y24</f>
        <v/>
      </c>
      <c r="S86" s="144" t="n"/>
      <c r="T86" s="230" t="n"/>
      <c r="U86" s="1101" t="n"/>
      <c r="V86" s="1101" t="n"/>
      <c r="W86" s="1101" t="n"/>
      <c r="X86" s="1101" t="n"/>
      <c r="Y86" s="1101" t="n"/>
      <c r="Z86" s="1101" t="n"/>
      <c r="AA86" s="144" t="n"/>
      <c r="AB86" s="1101" t="n"/>
      <c r="AC86" s="1101" t="n"/>
      <c r="AD86" s="1101" t="n"/>
      <c r="AE86" s="1101" t="n"/>
      <c r="AF86" s="1101" t="n"/>
      <c r="AG86" s="1101" t="n"/>
      <c r="AH86" s="144" t="n"/>
      <c r="AI86" s="332" t="n"/>
      <c r="AJ86" s="435" t="n"/>
      <c r="AK86" s="435" t="n"/>
      <c r="AL86" s="435" t="n"/>
      <c r="AM86" s="435" t="n"/>
      <c r="AN86" s="435" t="n"/>
      <c r="AO86" s="435" t="n"/>
      <c r="AP86" s="435" t="n"/>
      <c r="AQ86" s="435" t="n"/>
      <c r="AR86" s="435" t="n"/>
      <c r="AS86" s="435" t="n"/>
      <c r="AT86" s="435" t="n"/>
      <c r="AU86" s="1084" t="n"/>
      <c r="AV86" s="1085" t="n"/>
      <c r="AW86" s="1101" t="n"/>
      <c r="AX86" s="1101" t="n"/>
      <c r="AY86" s="1101" t="n"/>
      <c r="AZ86" s="144" t="n"/>
      <c r="BA86" s="1101" t="n"/>
      <c r="BB86" s="1101" t="n"/>
      <c r="BC86" s="1101" t="n"/>
      <c r="BD86" s="1101" t="n"/>
      <c r="BE86" s="1101" t="n"/>
      <c r="BF86" s="1101" t="n"/>
      <c r="BG86" s="1101" t="n"/>
      <c r="BH86" s="1101" t="n"/>
      <c r="BI86" s="1101" t="n"/>
      <c r="BJ86" s="1101" t="n"/>
      <c r="BK86" s="1101" t="n"/>
      <c r="BL86" s="1101" t="n"/>
      <c r="BM86" s="1101" t="n"/>
      <c r="BN86" s="1101" t="n"/>
      <c r="BO86" s="1101" t="n"/>
      <c r="BP86" s="1101" t="n"/>
      <c r="BQ86" s="1101" t="n"/>
      <c r="BR86" s="1106" t="n"/>
      <c r="BS86" s="1106" t="n"/>
      <c r="BT86" s="1106" t="n"/>
      <c r="BU86" s="1106" t="n"/>
      <c r="BV86" s="1106" t="n"/>
      <c r="BW86" s="1106" t="n"/>
      <c r="BX86" s="1106" t="n"/>
      <c r="BY86" s="1106" t="n"/>
      <c r="BZ86" s="1106" t="n"/>
      <c r="CA86" s="1106" t="n"/>
      <c r="CB86" s="1106" t="n"/>
      <c r="CC86" s="1106" t="n"/>
      <c r="CD86" s="1106" t="n"/>
      <c r="CE86" s="1106" t="n"/>
      <c r="CF86" s="1106" t="n"/>
      <c r="CG86" s="1106" t="n"/>
      <c r="CH86" s="1106" t="n"/>
      <c r="CI86" s="1106" t="n"/>
      <c r="CJ86" s="1106" t="n"/>
      <c r="CK86" s="1101" t="n"/>
      <c r="CL86" s="1101" t="n"/>
      <c r="CM86" s="1101" t="n"/>
      <c r="CN86" s="1101" t="n"/>
      <c r="CO86" s="1101" t="n"/>
      <c r="CP86" s="1101" t="n"/>
      <c r="CQ86" s="1101" t="n"/>
      <c r="CR86" s="1101" t="n"/>
      <c r="CS86" s="1101" t="n"/>
      <c r="CT86" s="1101" t="n"/>
      <c r="CU86" s="1101" t="n"/>
      <c r="CV86" s="1101" t="n"/>
      <c r="CW86" s="1101" t="n"/>
      <c r="CX86" s="1101" t="n"/>
      <c r="CY86" s="1101" t="n"/>
      <c r="CZ86" s="1101" t="n"/>
      <c r="DA86" s="1101" t="n"/>
      <c r="DB86" s="1101" t="n"/>
      <c r="DC86" s="1101" t="n"/>
      <c r="DD86" s="1101" t="n"/>
      <c r="DE86" s="1101" t="n"/>
      <c r="DF86" s="1101" t="n"/>
      <c r="DG86" s="1101" t="n"/>
      <c r="DH86" s="1101" t="n"/>
      <c r="DI86" s="1101" t="n"/>
    </row>
    <row r="87" ht="16" customFormat="1" customHeight="1" s="140">
      <c r="A87" s="1101" t="n"/>
      <c r="B87" s="1101" t="n"/>
      <c r="C87" s="1101" t="n"/>
      <c r="D87" s="1101" t="n"/>
      <c r="E87" s="1101" t="n"/>
      <c r="F87" s="1101" t="n"/>
      <c r="G87" s="144" t="n"/>
      <c r="H87" s="387" t="inlineStr">
        <is>
          <t>产品3</t>
        </is>
      </c>
      <c r="I87" s="185">
        <f>V19</f>
        <v/>
      </c>
      <c r="J87" s="185">
        <f>W19</f>
        <v/>
      </c>
      <c r="K87" s="185">
        <f>X19</f>
        <v/>
      </c>
      <c r="L87" s="185">
        <f>Y19</f>
        <v/>
      </c>
      <c r="M87" s="412">
        <f>SUM(I87:L87)</f>
        <v/>
      </c>
      <c r="N87" s="387" t="inlineStr">
        <is>
          <t>产品3</t>
        </is>
      </c>
      <c r="O87" s="185">
        <f>V25</f>
        <v/>
      </c>
      <c r="P87" s="185">
        <f>W25</f>
        <v/>
      </c>
      <c r="Q87" s="185">
        <f>X25</f>
        <v/>
      </c>
      <c r="R87" s="186">
        <f>Y25</f>
        <v/>
      </c>
      <c r="S87" s="144" t="n"/>
      <c r="T87" s="230" t="n"/>
      <c r="U87" s="1101" t="n"/>
      <c r="V87" s="1101" t="n"/>
      <c r="W87" s="1101" t="n"/>
      <c r="X87" s="1101" t="n"/>
      <c r="Y87" s="1101" t="n"/>
      <c r="Z87" s="1101" t="n"/>
      <c r="AA87" s="144" t="n"/>
      <c r="AB87" s="1101" t="n"/>
      <c r="AC87" s="1101" t="n"/>
      <c r="AD87" s="1101" t="n"/>
      <c r="AE87" s="1101" t="n"/>
      <c r="AF87" s="1101" t="n"/>
      <c r="AG87" s="1101" t="n"/>
      <c r="AH87" s="144" t="n"/>
      <c r="AI87" s="332" t="n"/>
      <c r="AJ87" s="435" t="n"/>
      <c r="AK87" s="435" t="n"/>
      <c r="AL87" s="435" t="n"/>
      <c r="AM87" s="435" t="n"/>
      <c r="AN87" s="435" t="n"/>
      <c r="AO87" s="435" t="n"/>
      <c r="AP87" s="435" t="n"/>
      <c r="AQ87" s="435" t="n"/>
      <c r="AR87" s="435" t="n"/>
      <c r="AS87" s="435" t="n"/>
      <c r="AT87" s="435" t="n"/>
      <c r="AU87" s="1084" t="n"/>
      <c r="AV87" s="1085" t="n"/>
      <c r="AW87" s="1101" t="n"/>
      <c r="AX87" s="1101" t="n"/>
      <c r="AY87" s="1101" t="n"/>
      <c r="AZ87" s="144" t="n"/>
      <c r="BA87" s="1101" t="n"/>
      <c r="BB87" s="1101" t="n"/>
      <c r="BC87" s="1101" t="n"/>
      <c r="BD87" s="1101" t="n"/>
      <c r="BE87" s="1101" t="n"/>
      <c r="BF87" s="1101" t="n"/>
      <c r="BG87" s="1101" t="n"/>
      <c r="BH87" s="1101" t="n"/>
      <c r="BI87" s="1101" t="n"/>
      <c r="BJ87" s="1101" t="n"/>
      <c r="BK87" s="1101" t="n"/>
      <c r="BL87" s="1101" t="n"/>
      <c r="BM87" s="1101" t="n"/>
      <c r="BN87" s="1101" t="n"/>
      <c r="BO87" s="1101" t="n"/>
      <c r="BP87" s="1101" t="n"/>
      <c r="BQ87" s="1101" t="n"/>
      <c r="BR87" s="1106" t="n"/>
      <c r="BS87" s="1106" t="n"/>
      <c r="BT87" s="1106" t="n"/>
      <c r="BU87" s="1106" t="n"/>
      <c r="BV87" s="1106" t="n"/>
      <c r="BW87" s="1106" t="n"/>
      <c r="BX87" s="1106" t="n"/>
      <c r="BY87" s="1106" t="n"/>
      <c r="BZ87" s="1106" t="n"/>
      <c r="CA87" s="1106" t="n"/>
      <c r="CB87" s="1106" t="n"/>
      <c r="CC87" s="1106" t="n"/>
      <c r="CD87" s="1106" t="n"/>
      <c r="CE87" s="1106" t="n"/>
      <c r="CF87" s="1106" t="n"/>
      <c r="CG87" s="1106" t="n"/>
      <c r="CH87" s="1106" t="n"/>
      <c r="CI87" s="1106" t="n"/>
      <c r="CJ87" s="1106" t="n"/>
      <c r="CK87" s="1101" t="n"/>
      <c r="CL87" s="1101" t="n"/>
      <c r="CM87" s="1101" t="n"/>
      <c r="CN87" s="1101" t="n"/>
      <c r="CO87" s="1101" t="n"/>
      <c r="CP87" s="1101" t="n"/>
      <c r="CQ87" s="1101" t="n"/>
      <c r="CR87" s="1101" t="n"/>
      <c r="CS87" s="1101" t="n"/>
      <c r="CT87" s="1101" t="n"/>
      <c r="CU87" s="1101" t="n"/>
      <c r="CV87" s="1101" t="n"/>
      <c r="CW87" s="1101" t="n"/>
      <c r="CX87" s="1101" t="n"/>
      <c r="CY87" s="1101" t="n"/>
      <c r="CZ87" s="1101" t="n"/>
      <c r="DA87" s="1101" t="n"/>
      <c r="DB87" s="1101" t="n"/>
      <c r="DC87" s="1101" t="n"/>
      <c r="DD87" s="1101" t="n"/>
      <c r="DE87" s="1101" t="n"/>
      <c r="DF87" s="1101" t="n"/>
      <c r="DG87" s="1101" t="n"/>
      <c r="DH87" s="1101" t="n"/>
      <c r="DI87" s="1101" t="n"/>
    </row>
    <row r="88" ht="16" customFormat="1" customHeight="1" s="140">
      <c r="A88" s="1101" t="n"/>
      <c r="B88" s="1101" t="n"/>
      <c r="C88" s="1101" t="n"/>
      <c r="D88" s="1101" t="n"/>
      <c r="E88" s="1101" t="n"/>
      <c r="F88" s="1101" t="n"/>
      <c r="G88" s="144" t="n"/>
      <c r="H88" s="388" t="inlineStr">
        <is>
          <t>产品4</t>
        </is>
      </c>
      <c r="I88" s="410">
        <f>V20</f>
        <v/>
      </c>
      <c r="J88" s="410">
        <f>W20</f>
        <v/>
      </c>
      <c r="K88" s="410">
        <f>X20</f>
        <v/>
      </c>
      <c r="L88" s="410">
        <f>Y20</f>
        <v/>
      </c>
      <c r="M88" s="413">
        <f>SUM(I88:L88)</f>
        <v/>
      </c>
      <c r="N88" s="388" t="inlineStr">
        <is>
          <t>产品4</t>
        </is>
      </c>
      <c r="O88" s="410">
        <f>V26</f>
        <v/>
      </c>
      <c r="P88" s="410">
        <f>W26</f>
        <v/>
      </c>
      <c r="Q88" s="410">
        <f>X26</f>
        <v/>
      </c>
      <c r="R88" s="419">
        <f>Y26</f>
        <v/>
      </c>
      <c r="S88" s="144" t="n"/>
      <c r="T88" s="230" t="n"/>
      <c r="U88" s="1101" t="n"/>
      <c r="V88" s="1101" t="n"/>
      <c r="W88" s="1101" t="n"/>
      <c r="X88" s="1101" t="n"/>
      <c r="Y88" s="1101" t="n"/>
      <c r="Z88" s="1101" t="n"/>
      <c r="AA88" s="144" t="n"/>
      <c r="AB88" s="1101" t="n"/>
      <c r="AC88" s="1101" t="n"/>
      <c r="AD88" s="1101" t="n"/>
      <c r="AE88" s="1101" t="n"/>
      <c r="AF88" s="1101" t="n"/>
      <c r="AG88" s="1101" t="n"/>
      <c r="AH88" s="144" t="n"/>
      <c r="AI88" s="332" t="n"/>
      <c r="AJ88" s="435" t="n"/>
      <c r="AK88" s="435" t="n"/>
      <c r="AL88" s="435" t="n"/>
      <c r="AM88" s="435" t="n"/>
      <c r="AN88" s="435" t="n"/>
      <c r="AO88" s="435" t="n"/>
      <c r="AP88" s="435" t="n"/>
      <c r="AQ88" s="435" t="n"/>
      <c r="AR88" s="435" t="n"/>
      <c r="AS88" s="435" t="n"/>
      <c r="AT88" s="435" t="n"/>
      <c r="AU88" s="1084" t="n"/>
      <c r="AV88" s="1085" t="n"/>
      <c r="AW88" s="1101" t="n"/>
      <c r="AX88" s="1101" t="n"/>
      <c r="AY88" s="1101" t="n"/>
      <c r="AZ88" s="144" t="n"/>
      <c r="BA88" s="1101" t="n"/>
      <c r="BB88" s="1101" t="n"/>
      <c r="BC88" s="1101" t="n"/>
      <c r="BD88" s="1101" t="n"/>
      <c r="BE88" s="1101" t="n"/>
      <c r="BF88" s="1101" t="n"/>
      <c r="BG88" s="1101" t="n"/>
      <c r="BH88" s="1101" t="n"/>
      <c r="BI88" s="1101" t="n"/>
      <c r="BJ88" s="1101" t="n"/>
      <c r="BK88" s="1101" t="n"/>
      <c r="BL88" s="1101" t="n"/>
      <c r="BM88" s="1101" t="n"/>
      <c r="BN88" s="1101" t="n"/>
      <c r="BO88" s="1101" t="n"/>
      <c r="BP88" s="1101" t="n"/>
      <c r="BQ88" s="1101" t="n"/>
      <c r="BR88" s="1106" t="n"/>
      <c r="BS88" s="1106" t="n"/>
      <c r="BT88" s="1106" t="n"/>
      <c r="BU88" s="1106" t="n"/>
      <c r="BV88" s="1106" t="n"/>
      <c r="BW88" s="1106" t="n"/>
      <c r="BX88" s="1106" t="n"/>
      <c r="BY88" s="1106" t="n"/>
      <c r="BZ88" s="1106" t="n"/>
      <c r="CA88" s="1106" t="n"/>
      <c r="CB88" s="1106" t="n"/>
      <c r="CC88" s="1106" t="n"/>
      <c r="CD88" s="1106" t="n"/>
      <c r="CE88" s="1106" t="n"/>
      <c r="CF88" s="1106" t="n"/>
      <c r="CG88" s="1106" t="n"/>
      <c r="CH88" s="1106" t="n"/>
      <c r="CI88" s="1106" t="n"/>
      <c r="CJ88" s="1106" t="n"/>
      <c r="CK88" s="1101" t="n"/>
      <c r="CL88" s="1101" t="n"/>
      <c r="CM88" s="1101" t="n"/>
      <c r="CN88" s="1101" t="n"/>
      <c r="CO88" s="1101" t="n"/>
      <c r="CP88" s="1101" t="n"/>
      <c r="CQ88" s="1101" t="n"/>
      <c r="CR88" s="1101" t="n"/>
      <c r="CS88" s="1101" t="n"/>
      <c r="CT88" s="1101" t="n"/>
      <c r="CU88" s="1101" t="n"/>
      <c r="CV88" s="1101" t="n"/>
      <c r="CW88" s="1101" t="n"/>
      <c r="CX88" s="1101" t="n"/>
      <c r="CY88" s="1101" t="n"/>
      <c r="CZ88" s="1101" t="n"/>
      <c r="DA88" s="1101" t="n"/>
      <c r="DB88" s="1101" t="n"/>
      <c r="DC88" s="1101" t="n"/>
      <c r="DD88" s="1101" t="n"/>
      <c r="DE88" s="1101" t="n"/>
      <c r="DF88" s="1101" t="n"/>
      <c r="DG88" s="1101" t="n"/>
      <c r="DH88" s="1101" t="n"/>
      <c r="DI88" s="1101" t="n"/>
    </row>
    <row r="89" ht="16" customFormat="1" customHeight="1" s="140">
      <c r="A89" s="1101" t="n"/>
      <c r="B89" s="1101" t="n"/>
      <c r="C89" s="1101" t="n"/>
      <c r="D89" s="1101" t="n"/>
      <c r="E89" s="1101" t="n"/>
      <c r="F89" s="1101" t="n"/>
      <c r="G89" s="144" t="n"/>
      <c r="H89" s="144" t="n"/>
      <c r="I89" s="144" t="n"/>
      <c r="J89" s="144" t="n"/>
      <c r="K89" s="144" t="n"/>
      <c r="L89" s="144" t="n"/>
      <c r="M89" s="144" t="n"/>
      <c r="N89" s="144" t="n"/>
      <c r="O89" s="144" t="n"/>
      <c r="P89" s="144" t="n"/>
      <c r="Q89" s="144" t="n"/>
      <c r="R89" s="144" t="n"/>
      <c r="S89" s="144" t="n"/>
      <c r="T89" s="230" t="n"/>
      <c r="U89" s="1101" t="n"/>
      <c r="V89" s="1101" t="n"/>
      <c r="W89" s="1101" t="n"/>
      <c r="X89" s="1101" t="n"/>
      <c r="Y89" s="1101" t="n"/>
      <c r="Z89" s="1101" t="n"/>
      <c r="AA89" s="144" t="n"/>
      <c r="AB89" s="1101" t="n"/>
      <c r="AC89" s="1101" t="n"/>
      <c r="AD89" s="1101" t="n"/>
      <c r="AE89" s="1101" t="n"/>
      <c r="AF89" s="1101" t="n"/>
      <c r="AG89" s="1101" t="n"/>
      <c r="AH89" s="144" t="n"/>
      <c r="AI89" s="332" t="n"/>
      <c r="AJ89" s="435" t="n"/>
      <c r="AK89" s="435" t="n"/>
      <c r="AL89" s="435" t="n"/>
      <c r="AM89" s="435" t="n"/>
      <c r="AN89" s="435" t="n"/>
      <c r="AO89" s="435" t="n"/>
      <c r="AP89" s="435" t="n"/>
      <c r="AQ89" s="435" t="n"/>
      <c r="AR89" s="435" t="n"/>
      <c r="AS89" s="435" t="n"/>
      <c r="AT89" s="435" t="n"/>
      <c r="AU89" s="1084" t="n"/>
      <c r="AV89" s="1085" t="n"/>
      <c r="AW89" s="1101" t="n"/>
      <c r="AX89" s="1101" t="n"/>
      <c r="AY89" s="1101" t="n"/>
      <c r="AZ89" s="144" t="n"/>
      <c r="BA89" s="1101" t="n"/>
      <c r="BB89" s="1101" t="n"/>
      <c r="BC89" s="1101" t="n"/>
      <c r="BD89" s="1101" t="n"/>
      <c r="BE89" s="1101" t="n"/>
      <c r="BF89" s="1101" t="n"/>
      <c r="BG89" s="1101" t="n"/>
      <c r="BH89" s="1101" t="n"/>
      <c r="BI89" s="1101" t="n"/>
      <c r="BJ89" s="1101" t="n"/>
      <c r="BK89" s="1101" t="n"/>
      <c r="BL89" s="1101" t="n"/>
      <c r="BM89" s="1101" t="n"/>
      <c r="BN89" s="1101" t="n"/>
      <c r="BO89" s="1101" t="n"/>
      <c r="BP89" s="1101" t="n"/>
      <c r="BQ89" s="1101" t="n"/>
      <c r="BR89" s="1106" t="n"/>
      <c r="BS89" s="1106" t="n"/>
      <c r="BT89" s="1106" t="n"/>
      <c r="BU89" s="1106" t="n"/>
      <c r="BV89" s="1106" t="n"/>
      <c r="BW89" s="1106" t="n"/>
      <c r="BX89" s="1106" t="n"/>
      <c r="BY89" s="1106" t="n"/>
      <c r="BZ89" s="1106" t="n"/>
      <c r="CA89" s="1106" t="n"/>
      <c r="CB89" s="1106" t="n"/>
      <c r="CC89" s="1106" t="n"/>
      <c r="CD89" s="1106" t="n"/>
      <c r="CE89" s="1106" t="n"/>
      <c r="CF89" s="1106" t="n"/>
      <c r="CG89" s="1106" t="n"/>
      <c r="CH89" s="1106" t="n"/>
      <c r="CI89" s="1106" t="n"/>
      <c r="CJ89" s="1106" t="n"/>
      <c r="CK89" s="1101" t="n"/>
      <c r="CL89" s="1101" t="n"/>
      <c r="CM89" s="1101" t="n"/>
      <c r="CN89" s="1101" t="n"/>
      <c r="CO89" s="1101" t="n"/>
      <c r="CP89" s="1101" t="n"/>
      <c r="CQ89" s="1101" t="n"/>
      <c r="CR89" s="1101" t="n"/>
      <c r="CS89" s="1101" t="n"/>
      <c r="CT89" s="1101" t="n"/>
      <c r="CU89" s="1101" t="n"/>
      <c r="CV89" s="1101" t="n"/>
      <c r="CW89" s="1101" t="n"/>
      <c r="CX89" s="1101" t="n"/>
      <c r="CY89" s="1101" t="n"/>
      <c r="CZ89" s="1101" t="n"/>
      <c r="DA89" s="1101" t="n"/>
      <c r="DB89" s="1101" t="n"/>
      <c r="DC89" s="1101" t="n"/>
      <c r="DD89" s="1101" t="n"/>
      <c r="DE89" s="1101" t="n"/>
      <c r="DF89" s="1101" t="n"/>
      <c r="DG89" s="1101" t="n"/>
      <c r="DH89" s="1101" t="n"/>
      <c r="DI89" s="1101" t="n"/>
    </row>
    <row r="90" ht="16" customFormat="1" customHeight="1" s="140">
      <c r="A90" s="1101" t="n"/>
      <c r="B90" s="1101" t="n"/>
      <c r="C90" s="1101" t="n"/>
      <c r="D90" s="1101" t="n"/>
      <c r="E90" s="1101" t="n"/>
      <c r="F90" s="1101" t="n"/>
      <c r="G90" s="144" t="n"/>
      <c r="H90" s="386" t="inlineStr">
        <is>
          <t>需求变动比例</t>
        </is>
      </c>
      <c r="I90" s="411" t="inlineStr">
        <is>
          <t>市场1</t>
        </is>
      </c>
      <c r="J90" s="411" t="inlineStr">
        <is>
          <t>市场2</t>
        </is>
      </c>
      <c r="K90" s="411" t="inlineStr">
        <is>
          <t>市场3</t>
        </is>
      </c>
      <c r="L90" s="411" t="inlineStr">
        <is>
          <t>市场4</t>
        </is>
      </c>
      <c r="M90" s="414" t="inlineStr">
        <is>
          <t>市场提醒</t>
        </is>
      </c>
      <c r="N90" s="411" t="inlineStr">
        <is>
          <t>单位机时利润</t>
        </is>
      </c>
      <c r="O90" s="411" t="inlineStr">
        <is>
          <t>市场1</t>
        </is>
      </c>
      <c r="P90" s="411" t="inlineStr">
        <is>
          <t>市场2</t>
        </is>
      </c>
      <c r="Q90" s="411" t="inlineStr">
        <is>
          <t>市场3</t>
        </is>
      </c>
      <c r="R90" s="414" t="inlineStr">
        <is>
          <t>市场4</t>
        </is>
      </c>
      <c r="S90" s="144" t="n"/>
      <c r="T90" s="230" t="n"/>
      <c r="U90" s="1101" t="n"/>
      <c r="V90" s="1101" t="n"/>
      <c r="W90" s="1101" t="n"/>
      <c r="X90" s="1101" t="n"/>
      <c r="Y90" s="1101" t="n"/>
      <c r="Z90" s="1101" t="n"/>
      <c r="AA90" s="144" t="n"/>
      <c r="AB90" s="1101" t="n"/>
      <c r="AC90" s="1101" t="n"/>
      <c r="AD90" s="1101" t="n"/>
      <c r="AE90" s="1101" t="n"/>
      <c r="AF90" s="1101" t="n"/>
      <c r="AG90" s="1101" t="n"/>
      <c r="AH90" s="144" t="n"/>
      <c r="AI90" s="332" t="n"/>
      <c r="AJ90" s="435" t="n"/>
      <c r="AK90" s="435" t="n"/>
      <c r="AL90" s="435" t="n"/>
      <c r="AM90" s="435" t="n"/>
      <c r="AN90" s="435" t="n"/>
      <c r="AO90" s="435" t="n"/>
      <c r="AP90" s="435" t="n"/>
      <c r="AQ90" s="435" t="n"/>
      <c r="AR90" s="435" t="n"/>
      <c r="AS90" s="435" t="n"/>
      <c r="AT90" s="435" t="n"/>
      <c r="AU90" s="1084" t="n"/>
      <c r="AV90" s="1085" t="n"/>
      <c r="AW90" s="1101" t="n"/>
      <c r="AX90" s="1101" t="n"/>
      <c r="AY90" s="1101" t="n"/>
      <c r="AZ90" s="144" t="n"/>
      <c r="BA90" s="1101" t="n"/>
      <c r="BB90" s="1101" t="n"/>
      <c r="BC90" s="1101" t="n"/>
      <c r="BD90" s="1101" t="n"/>
      <c r="BE90" s="1101" t="n"/>
      <c r="BF90" s="1101" t="n"/>
      <c r="BG90" s="1101" t="n"/>
      <c r="BH90" s="1101" t="n"/>
      <c r="BI90" s="1101" t="n"/>
      <c r="BJ90" s="1101" t="n"/>
      <c r="BK90" s="1101" t="n"/>
      <c r="BL90" s="1101" t="n"/>
      <c r="BM90" s="1101" t="n"/>
      <c r="BN90" s="1101" t="n"/>
      <c r="BO90" s="1101" t="n"/>
      <c r="BP90" s="1101" t="n"/>
      <c r="BQ90" s="1101" t="n"/>
      <c r="BR90" s="1106" t="n"/>
      <c r="BS90" s="1106" t="n"/>
      <c r="BT90" s="1106" t="n"/>
      <c r="BU90" s="1106" t="n"/>
      <c r="BV90" s="1106" t="n"/>
      <c r="BW90" s="1106" t="n"/>
      <c r="BX90" s="1106" t="n"/>
      <c r="BY90" s="1106" t="n"/>
      <c r="BZ90" s="1106" t="n"/>
      <c r="CA90" s="1106" t="n"/>
      <c r="CB90" s="1106" t="n"/>
      <c r="CC90" s="1106" t="n"/>
      <c r="CD90" s="1106" t="n"/>
      <c r="CE90" s="1106" t="n"/>
      <c r="CF90" s="1106" t="n"/>
      <c r="CG90" s="1106" t="n"/>
      <c r="CH90" s="1106" t="n"/>
      <c r="CI90" s="1106" t="n"/>
      <c r="CJ90" s="1106" t="n"/>
      <c r="CK90" s="1101" t="n"/>
      <c r="CL90" s="1101" t="n"/>
      <c r="CM90" s="1101" t="n"/>
      <c r="CN90" s="1101" t="n"/>
      <c r="CO90" s="1101" t="n"/>
      <c r="CP90" s="1101" t="n"/>
      <c r="CQ90" s="1101" t="n"/>
      <c r="CR90" s="1101" t="n"/>
      <c r="CS90" s="1101" t="n"/>
      <c r="CT90" s="1101" t="n"/>
      <c r="CU90" s="1101" t="n"/>
      <c r="CV90" s="1101" t="n"/>
      <c r="CW90" s="1101" t="n"/>
      <c r="CX90" s="1101" t="n"/>
      <c r="CY90" s="1101" t="n"/>
      <c r="CZ90" s="1101" t="n"/>
      <c r="DA90" s="1101" t="n"/>
      <c r="DB90" s="1101" t="n"/>
      <c r="DC90" s="1101" t="n"/>
      <c r="DD90" s="1101" t="n"/>
      <c r="DE90" s="1101" t="n"/>
      <c r="DF90" s="1101" t="n"/>
      <c r="DG90" s="1101" t="n"/>
      <c r="DH90" s="1101" t="n"/>
      <c r="DI90" s="1101" t="n"/>
    </row>
    <row r="91" ht="16" customFormat="1" customHeight="1" s="140">
      <c r="A91" s="1101" t="n"/>
      <c r="B91" s="1101" t="n"/>
      <c r="C91" s="1101" t="n"/>
      <c r="D91" s="1101" t="n"/>
      <c r="E91" s="1101" t="n"/>
      <c r="F91" s="1101" t="n"/>
      <c r="G91" s="144" t="n"/>
      <c r="H91" s="387" t="inlineStr">
        <is>
          <t>产品1</t>
        </is>
      </c>
      <c r="I91" s="185">
        <f>V54</f>
        <v/>
      </c>
      <c r="J91" s="185">
        <f>W54</f>
        <v/>
      </c>
      <c r="K91" s="185">
        <f>X54</f>
        <v/>
      </c>
      <c r="L91" s="185">
        <f>Y54</f>
        <v/>
      </c>
      <c r="M91" s="415">
        <f>IF((IF(I91&lt;1.1,1,0)+IF(J91&lt;1.1,1,0)+IF(K91&lt;1.1,1,0)+IF(L91&lt;1.1,1,0))&gt;=1,"市场异常","市场正常")</f>
        <v/>
      </c>
      <c r="N91" s="416" t="inlineStr">
        <is>
          <t>产品1</t>
        </is>
      </c>
      <c r="O91" s="185">
        <f>IF(O20="","",AC23)</f>
        <v/>
      </c>
      <c r="P91" s="185">
        <f>IF(P20="","",AD23)</f>
        <v/>
      </c>
      <c r="Q91" s="185">
        <f>IF(Q20="","",AE23)</f>
        <v/>
      </c>
      <c r="R91" s="186">
        <f>IF(R20="","",AF23)</f>
        <v/>
      </c>
      <c r="S91" s="144" t="n"/>
      <c r="T91" s="230" t="n"/>
      <c r="U91" s="1101" t="n"/>
      <c r="V91" s="1101" t="n"/>
      <c r="W91" s="1101" t="n"/>
      <c r="X91" s="1101" t="n"/>
      <c r="Y91" s="1101" t="n"/>
      <c r="Z91" s="1101" t="n"/>
      <c r="AA91" s="144" t="n"/>
      <c r="AB91" s="1101" t="n"/>
      <c r="AC91" s="1101" t="n"/>
      <c r="AD91" s="1101" t="n"/>
      <c r="AE91" s="1101" t="n"/>
      <c r="AF91" s="1101" t="n"/>
      <c r="AG91" s="1101" t="n"/>
      <c r="AH91" s="144" t="n"/>
      <c r="AI91" s="332" t="n"/>
      <c r="AJ91" s="435" t="n"/>
      <c r="AK91" s="435" t="n"/>
      <c r="AL91" s="435" t="n"/>
      <c r="AM91" s="435" t="n"/>
      <c r="AN91" s="435" t="n"/>
      <c r="AO91" s="435" t="n"/>
      <c r="AP91" s="435" t="n"/>
      <c r="AQ91" s="435" t="n"/>
      <c r="AR91" s="435" t="n"/>
      <c r="AS91" s="435" t="n"/>
      <c r="AT91" s="435" t="n"/>
      <c r="AU91" s="1084" t="n"/>
      <c r="AV91" s="1085" t="n"/>
      <c r="AW91" s="1101" t="n"/>
      <c r="AX91" s="1101" t="n"/>
      <c r="AY91" s="1101" t="n"/>
      <c r="AZ91" s="144" t="n"/>
      <c r="BA91" s="1101" t="n"/>
      <c r="BB91" s="1101" t="n"/>
      <c r="BC91" s="1101" t="n"/>
      <c r="BD91" s="1101" t="n"/>
      <c r="BE91" s="1101" t="n"/>
      <c r="BF91" s="1101" t="n"/>
      <c r="BG91" s="1101" t="n"/>
      <c r="BH91" s="1101" t="n"/>
      <c r="BI91" s="1101" t="n"/>
      <c r="BJ91" s="1101" t="n"/>
      <c r="BK91" s="1101" t="n"/>
      <c r="BL91" s="1101" t="n"/>
      <c r="BM91" s="1101" t="n"/>
      <c r="BN91" s="1101" t="n"/>
      <c r="BO91" s="1101" t="n"/>
      <c r="BP91" s="1101" t="n"/>
      <c r="BQ91" s="1101" t="n"/>
      <c r="BR91" s="1106" t="n"/>
      <c r="BS91" s="1106" t="n"/>
      <c r="BT91" s="1106" t="n"/>
      <c r="BU91" s="1106" t="n"/>
      <c r="BV91" s="1106" t="n"/>
      <c r="BW91" s="1106" t="n"/>
      <c r="BX91" s="1106" t="n"/>
      <c r="BY91" s="1106" t="n"/>
      <c r="BZ91" s="1106" t="n"/>
      <c r="CA91" s="1106" t="n"/>
      <c r="CB91" s="1106" t="n"/>
      <c r="CC91" s="1106" t="n"/>
      <c r="CD91" s="1106" t="n"/>
      <c r="CE91" s="1106" t="n"/>
      <c r="CF91" s="1106" t="n"/>
      <c r="CG91" s="1106" t="n"/>
      <c r="CH91" s="1106" t="n"/>
      <c r="CI91" s="1106" t="n"/>
      <c r="CJ91" s="1106" t="n"/>
      <c r="CK91" s="1101" t="n"/>
      <c r="CL91" s="1101" t="n"/>
      <c r="CM91" s="1101" t="n"/>
      <c r="CN91" s="1101" t="n"/>
      <c r="CO91" s="1101" t="n"/>
      <c r="CP91" s="1101" t="n"/>
      <c r="CQ91" s="1101" t="n"/>
      <c r="CR91" s="1101" t="n"/>
      <c r="CS91" s="1101" t="n"/>
      <c r="CT91" s="1101" t="n"/>
      <c r="CU91" s="1101" t="n"/>
      <c r="CV91" s="1101" t="n"/>
      <c r="CW91" s="1101" t="n"/>
      <c r="CX91" s="1101" t="n"/>
      <c r="CY91" s="1101" t="n"/>
      <c r="CZ91" s="1101" t="n"/>
      <c r="DA91" s="1101" t="n"/>
      <c r="DB91" s="1101" t="n"/>
      <c r="DC91" s="1101" t="n"/>
      <c r="DD91" s="1101" t="n"/>
      <c r="DE91" s="1101" t="n"/>
      <c r="DF91" s="1101" t="n"/>
      <c r="DG91" s="1101" t="n"/>
      <c r="DH91" s="1101" t="n"/>
      <c r="DI91" s="1101" t="n"/>
    </row>
    <row r="92" ht="16" customFormat="1" customHeight="1" s="140">
      <c r="A92" s="1101" t="n"/>
      <c r="B92" s="1101" t="n"/>
      <c r="C92" s="1101" t="n"/>
      <c r="D92" s="1101" t="n"/>
      <c r="E92" s="1101" t="n"/>
      <c r="F92" s="1101" t="n"/>
      <c r="G92" s="144" t="n"/>
      <c r="H92" s="387" t="inlineStr">
        <is>
          <t>产品2</t>
        </is>
      </c>
      <c r="I92" s="185">
        <f>V55</f>
        <v/>
      </c>
      <c r="J92" s="185">
        <f>W55</f>
        <v/>
      </c>
      <c r="K92" s="185">
        <f>X55</f>
        <v/>
      </c>
      <c r="L92" s="185">
        <f>Y55</f>
        <v/>
      </c>
      <c r="M92" s="415">
        <f>IF((IF(I92&lt;1.1,1,0)+IF(J92&lt;1.1,1,0)+IF(K92&lt;1.1,1,0)+IF(L92&lt;1.1,1,0))&gt;=1,"市场异常","市场正常")</f>
        <v/>
      </c>
      <c r="N92" s="416" t="inlineStr">
        <is>
          <t>产品2</t>
        </is>
      </c>
      <c r="O92" s="185">
        <f>IF(O21="","",AC24)</f>
        <v/>
      </c>
      <c r="P92" s="185">
        <f>IF(P21="","",AD24)</f>
        <v/>
      </c>
      <c r="Q92" s="185">
        <f>IF(Q21="","",AE24)</f>
        <v/>
      </c>
      <c r="R92" s="186">
        <f>IF(R21="","",AF24)</f>
        <v/>
      </c>
      <c r="S92" s="144" t="n"/>
      <c r="T92" s="230" t="n"/>
      <c r="U92" s="1101" t="n"/>
      <c r="V92" s="1101" t="n"/>
      <c r="W92" s="1101" t="n"/>
      <c r="X92" s="1101" t="n"/>
      <c r="Y92" s="1101" t="n"/>
      <c r="Z92" s="1101" t="n"/>
      <c r="AA92" s="144" t="n"/>
      <c r="AB92" s="1101" t="n"/>
      <c r="AC92" s="1101" t="n"/>
      <c r="AD92" s="1101" t="n"/>
      <c r="AE92" s="1101" t="n"/>
      <c r="AF92" s="1101" t="n"/>
      <c r="AG92" s="1101" t="n"/>
      <c r="AH92" s="144" t="n"/>
      <c r="AI92" s="332" t="n"/>
      <c r="AJ92" s="435" t="n"/>
      <c r="AK92" s="435" t="n"/>
      <c r="AL92" s="435" t="n"/>
      <c r="AM92" s="435" t="n"/>
      <c r="AN92" s="435" t="n"/>
      <c r="AO92" s="435" t="n"/>
      <c r="AP92" s="435" t="n"/>
      <c r="AQ92" s="435" t="n"/>
      <c r="AR92" s="435" t="n"/>
      <c r="AS92" s="435" t="n"/>
      <c r="AT92" s="435" t="n"/>
      <c r="AU92" s="1084" t="n"/>
      <c r="AV92" s="1085" t="n"/>
      <c r="AW92" s="1101" t="n"/>
      <c r="AX92" s="1101" t="n"/>
      <c r="AY92" s="1101" t="n"/>
      <c r="AZ92" s="144" t="n"/>
      <c r="BA92" s="1101" t="n"/>
      <c r="BB92" s="1101" t="n"/>
      <c r="BC92" s="1101" t="n"/>
      <c r="BD92" s="1101" t="n"/>
      <c r="BE92" s="1101" t="n"/>
      <c r="BF92" s="1101" t="n"/>
      <c r="BG92" s="1101" t="n"/>
      <c r="BH92" s="1101" t="n"/>
      <c r="BI92" s="1101" t="n"/>
      <c r="BJ92" s="1101" t="n"/>
      <c r="BK92" s="1101" t="n"/>
      <c r="BL92" s="1101" t="n"/>
      <c r="BM92" s="1101" t="n"/>
      <c r="BN92" s="1101" t="n"/>
      <c r="BO92" s="1101" t="n"/>
      <c r="BP92" s="1101" t="n"/>
      <c r="BQ92" s="1101" t="n"/>
      <c r="BR92" s="1106" t="n"/>
      <c r="BS92" s="1106" t="n"/>
      <c r="BT92" s="1106" t="n"/>
      <c r="BU92" s="1106" t="n"/>
      <c r="BV92" s="1106" t="n"/>
      <c r="BW92" s="1106" t="n"/>
      <c r="BX92" s="1106" t="n"/>
      <c r="BY92" s="1106" t="n"/>
      <c r="BZ92" s="1106" t="n"/>
      <c r="CA92" s="1106" t="n"/>
      <c r="CB92" s="1106" t="n"/>
      <c r="CC92" s="1106" t="n"/>
      <c r="CD92" s="1106" t="n"/>
      <c r="CE92" s="1106" t="n"/>
      <c r="CF92" s="1106" t="n"/>
      <c r="CG92" s="1106" t="n"/>
      <c r="CH92" s="1106" t="n"/>
      <c r="CI92" s="1106" t="n"/>
      <c r="CJ92" s="1106" t="n"/>
      <c r="CK92" s="1101" t="n"/>
      <c r="CL92" s="1101" t="n"/>
      <c r="CM92" s="1101" t="n"/>
      <c r="CN92" s="1101" t="n"/>
      <c r="CO92" s="1101" t="n"/>
      <c r="CP92" s="1101" t="n"/>
      <c r="CQ92" s="1101" t="n"/>
      <c r="CR92" s="1101" t="n"/>
      <c r="CS92" s="1101" t="n"/>
      <c r="CT92" s="1101" t="n"/>
      <c r="CU92" s="1101" t="n"/>
      <c r="CV92" s="1101" t="n"/>
      <c r="CW92" s="1101" t="n"/>
      <c r="CX92" s="1101" t="n"/>
      <c r="CY92" s="1101" t="n"/>
      <c r="CZ92" s="1101" t="n"/>
      <c r="DA92" s="1101" t="n"/>
      <c r="DB92" s="1101" t="n"/>
      <c r="DC92" s="1101" t="n"/>
      <c r="DD92" s="1101" t="n"/>
      <c r="DE92" s="1101" t="n"/>
      <c r="DF92" s="1101" t="n"/>
      <c r="DG92" s="1101" t="n"/>
      <c r="DH92" s="1101" t="n"/>
      <c r="DI92" s="1101" t="n"/>
    </row>
    <row r="93" ht="16" customFormat="1" customHeight="1" s="140">
      <c r="A93" s="1101" t="n"/>
      <c r="B93" s="1101" t="n"/>
      <c r="C93" s="1101" t="n"/>
      <c r="D93" s="1101" t="n"/>
      <c r="E93" s="1101" t="n"/>
      <c r="F93" s="1101" t="n"/>
      <c r="G93" s="144" t="n"/>
      <c r="H93" s="387" t="inlineStr">
        <is>
          <t>产品3</t>
        </is>
      </c>
      <c r="I93" s="185">
        <f>V56</f>
        <v/>
      </c>
      <c r="J93" s="185">
        <f>W56</f>
        <v/>
      </c>
      <c r="K93" s="185">
        <f>X56</f>
        <v/>
      </c>
      <c r="L93" s="185">
        <f>Y56</f>
        <v/>
      </c>
      <c r="M93" s="415">
        <f>IF((IF(I93&lt;1.1,1,0)+IF(J93&lt;1.1,1,0)+IF(K93&lt;1.1,1,0)+IF(L93&lt;1.1,1,0))&gt;=1,"市场异常","市场正常")</f>
        <v/>
      </c>
      <c r="N93" s="416" t="inlineStr">
        <is>
          <t>产品3</t>
        </is>
      </c>
      <c r="O93" s="185">
        <f>IF(O22="","",AC25)</f>
        <v/>
      </c>
      <c r="P93" s="185">
        <f>IF(P22="","",AD25)</f>
        <v/>
      </c>
      <c r="Q93" s="185">
        <f>IF(Q22="","",AE25)</f>
        <v/>
      </c>
      <c r="R93" s="186">
        <f>IF(R22="","",AF25)</f>
        <v/>
      </c>
      <c r="S93" s="144" t="n"/>
      <c r="T93" s="230" t="n"/>
      <c r="U93" s="1101" t="n"/>
      <c r="V93" s="1101" t="n"/>
      <c r="W93" s="1101" t="n"/>
      <c r="X93" s="1101" t="n"/>
      <c r="Y93" s="1101" t="n"/>
      <c r="Z93" s="1101" t="n"/>
      <c r="AA93" s="144" t="n"/>
      <c r="AB93" s="1101" t="n"/>
      <c r="AC93" s="1101" t="n"/>
      <c r="AD93" s="1101" t="n"/>
      <c r="AE93" s="1101" t="n"/>
      <c r="AF93" s="1101" t="n"/>
      <c r="AG93" s="1101" t="n"/>
      <c r="AH93" s="144" t="n"/>
      <c r="AI93" s="332" t="n"/>
      <c r="AJ93" s="435" t="n"/>
      <c r="AK93" s="435" t="n"/>
      <c r="AL93" s="435" t="n"/>
      <c r="AM93" s="435" t="n"/>
      <c r="AN93" s="435" t="n"/>
      <c r="AO93" s="435" t="n"/>
      <c r="AP93" s="435" t="n"/>
      <c r="AQ93" s="435" t="n"/>
      <c r="AR93" s="435" t="n"/>
      <c r="AS93" s="435" t="n"/>
      <c r="AT93" s="435" t="n"/>
      <c r="AU93" s="1084" t="n"/>
      <c r="AV93" s="1085" t="n"/>
      <c r="AW93" s="1101" t="n"/>
      <c r="AX93" s="1101" t="n"/>
      <c r="AY93" s="1101" t="n"/>
      <c r="AZ93" s="144" t="n"/>
      <c r="BA93" s="1101" t="n"/>
      <c r="BB93" s="1101" t="n"/>
      <c r="BC93" s="1101" t="n"/>
      <c r="BD93" s="1101" t="n"/>
      <c r="BE93" s="1101" t="n"/>
      <c r="BF93" s="1101" t="n"/>
      <c r="BG93" s="1101" t="n"/>
      <c r="BH93" s="1101" t="n"/>
      <c r="BI93" s="1101" t="n"/>
      <c r="BJ93" s="1101" t="n"/>
      <c r="BK93" s="1101" t="n"/>
      <c r="BL93" s="1101" t="n"/>
      <c r="BM93" s="1101" t="n"/>
      <c r="BN93" s="1101" t="n"/>
      <c r="BO93" s="1101" t="n"/>
      <c r="BP93" s="1101" t="n"/>
      <c r="BQ93" s="1101" t="n"/>
      <c r="BR93" s="1106" t="n"/>
      <c r="BS93" s="1106" t="n"/>
      <c r="BT93" s="1106" t="n"/>
      <c r="BU93" s="1106" t="n"/>
      <c r="BV93" s="1106" t="n"/>
      <c r="BW93" s="1106" t="n"/>
      <c r="BX93" s="1106" t="n"/>
      <c r="BY93" s="1106" t="n"/>
      <c r="BZ93" s="1106" t="n"/>
      <c r="CA93" s="1106" t="n"/>
      <c r="CB93" s="1106" t="n"/>
      <c r="CC93" s="1106" t="n"/>
      <c r="CD93" s="1106" t="n"/>
      <c r="CE93" s="1106" t="n"/>
      <c r="CF93" s="1106" t="n"/>
      <c r="CG93" s="1106" t="n"/>
      <c r="CH93" s="1106" t="n"/>
      <c r="CI93" s="1106" t="n"/>
      <c r="CJ93" s="1106" t="n"/>
      <c r="CK93" s="1101" t="n"/>
      <c r="CL93" s="1101" t="n"/>
      <c r="CM93" s="1101" t="n"/>
      <c r="CN93" s="1101" t="n"/>
      <c r="CO93" s="1101" t="n"/>
      <c r="CP93" s="1101" t="n"/>
      <c r="CQ93" s="1101" t="n"/>
      <c r="CR93" s="1101" t="n"/>
      <c r="CS93" s="1101" t="n"/>
      <c r="CT93" s="1101" t="n"/>
      <c r="CU93" s="1101" t="n"/>
      <c r="CV93" s="1101" t="n"/>
      <c r="CW93" s="1101" t="n"/>
      <c r="CX93" s="1101" t="n"/>
      <c r="CY93" s="1101" t="n"/>
      <c r="CZ93" s="1101" t="n"/>
      <c r="DA93" s="1101" t="n"/>
      <c r="DB93" s="1101" t="n"/>
      <c r="DC93" s="1101" t="n"/>
      <c r="DD93" s="1101" t="n"/>
      <c r="DE93" s="1101" t="n"/>
      <c r="DF93" s="1101" t="n"/>
      <c r="DG93" s="1101" t="n"/>
      <c r="DH93" s="1101" t="n"/>
      <c r="DI93" s="1101" t="n"/>
    </row>
    <row r="94" ht="16" customFormat="1" customHeight="1" s="140">
      <c r="A94" s="1101" t="n"/>
      <c r="B94" s="1101" t="n"/>
      <c r="C94" s="1101" t="n"/>
      <c r="D94" s="1101" t="n"/>
      <c r="E94" s="1101" t="n"/>
      <c r="F94" s="1101" t="n"/>
      <c r="G94" s="144" t="n"/>
      <c r="H94" s="388" t="inlineStr">
        <is>
          <t>产品4</t>
        </is>
      </c>
      <c r="I94" s="410">
        <f>V57</f>
        <v/>
      </c>
      <c r="J94" s="410">
        <f>W57</f>
        <v/>
      </c>
      <c r="K94" s="410">
        <f>X57</f>
        <v/>
      </c>
      <c r="L94" s="410">
        <f>Y57</f>
        <v/>
      </c>
      <c r="M94" s="417">
        <f>IF((IF(I94&lt;1.1,1,0)+IF(J94&lt;1.1,1,0)+IF(K94&lt;1.1,1,0)+IF(L94&lt;1.1,1,0))&gt;=1,"市场异常","市场正常")</f>
        <v/>
      </c>
      <c r="N94" s="418" t="inlineStr">
        <is>
          <t>产品4</t>
        </is>
      </c>
      <c r="O94" s="410">
        <f>IF(O23="","",AC26)</f>
        <v/>
      </c>
      <c r="P94" s="410">
        <f>IF(P23="","",AD26)</f>
        <v/>
      </c>
      <c r="Q94" s="410">
        <f>IF(Q23="","",AE26)</f>
        <v/>
      </c>
      <c r="R94" s="419">
        <f>IF(R23="","",AF26)</f>
        <v/>
      </c>
      <c r="S94" s="144" t="n"/>
      <c r="T94" s="230" t="n"/>
      <c r="U94" s="1101" t="n"/>
      <c r="V94" s="1101" t="n"/>
      <c r="W94" s="1101" t="n"/>
      <c r="X94" s="1101" t="n"/>
      <c r="Y94" s="1101" t="n"/>
      <c r="Z94" s="1101" t="n"/>
      <c r="AA94" s="144" t="n"/>
      <c r="AB94" s="1101" t="n"/>
      <c r="AC94" s="1101" t="n"/>
      <c r="AD94" s="1101" t="n"/>
      <c r="AE94" s="1101" t="n"/>
      <c r="AF94" s="1101" t="n"/>
      <c r="AG94" s="1101" t="n"/>
      <c r="AH94" s="144" t="n"/>
      <c r="AI94" s="332" t="n"/>
      <c r="AJ94" s="435" t="n"/>
      <c r="AK94" s="435" t="n"/>
      <c r="AL94" s="435" t="n"/>
      <c r="AM94" s="435" t="n"/>
      <c r="AN94" s="435" t="n"/>
      <c r="AO94" s="435" t="n"/>
      <c r="AP94" s="435" t="n"/>
      <c r="AQ94" s="435" t="n"/>
      <c r="AR94" s="435" t="n"/>
      <c r="AS94" s="435" t="n"/>
      <c r="AT94" s="435" t="n"/>
      <c r="AU94" s="1084" t="n"/>
      <c r="AV94" s="1085" t="n"/>
      <c r="AW94" s="1101" t="n"/>
      <c r="AX94" s="1101" t="n"/>
      <c r="AY94" s="1101" t="n"/>
      <c r="AZ94" s="144" t="n"/>
      <c r="BA94" s="1101" t="n"/>
      <c r="BB94" s="1101" t="n"/>
      <c r="BC94" s="1101" t="n"/>
      <c r="BD94" s="1101" t="n"/>
      <c r="BE94" s="1101" t="n"/>
      <c r="BF94" s="1101" t="n"/>
      <c r="BG94" s="1101" t="n"/>
      <c r="BH94" s="1101" t="n"/>
      <c r="BI94" s="1101" t="n"/>
      <c r="BJ94" s="1101" t="n"/>
      <c r="BK94" s="1101" t="n"/>
      <c r="BL94" s="1101" t="n"/>
      <c r="BM94" s="1101" t="n"/>
      <c r="BN94" s="1101" t="n"/>
      <c r="BO94" s="1101" t="n"/>
      <c r="BP94" s="1101" t="n"/>
      <c r="BQ94" s="1101" t="n"/>
      <c r="BR94" s="1106" t="n"/>
      <c r="BS94" s="1106" t="n"/>
      <c r="BT94" s="1106" t="n"/>
      <c r="BU94" s="1106" t="n"/>
      <c r="BV94" s="1106" t="n"/>
      <c r="BW94" s="1106" t="n"/>
      <c r="BX94" s="1106" t="n"/>
      <c r="BY94" s="1106" t="n"/>
      <c r="BZ94" s="1106" t="n"/>
      <c r="CA94" s="1106" t="n"/>
      <c r="CB94" s="1106" t="n"/>
      <c r="CC94" s="1106" t="n"/>
      <c r="CD94" s="1106" t="n"/>
      <c r="CE94" s="1106" t="n"/>
      <c r="CF94" s="1106" t="n"/>
      <c r="CG94" s="1106" t="n"/>
      <c r="CH94" s="1106" t="n"/>
      <c r="CI94" s="1106" t="n"/>
      <c r="CJ94" s="1106" t="n"/>
      <c r="CK94" s="1101" t="n"/>
      <c r="CL94" s="1101" t="n"/>
      <c r="CM94" s="1101" t="n"/>
      <c r="CN94" s="1101" t="n"/>
      <c r="CO94" s="1101" t="n"/>
      <c r="CP94" s="1101" t="n"/>
      <c r="CQ94" s="1101" t="n"/>
      <c r="CR94" s="1101" t="n"/>
      <c r="CS94" s="1101" t="n"/>
      <c r="CT94" s="1101" t="n"/>
      <c r="CU94" s="1101" t="n"/>
      <c r="CV94" s="1101" t="n"/>
      <c r="CW94" s="1101" t="n"/>
      <c r="CX94" s="1101" t="n"/>
      <c r="CY94" s="1101" t="n"/>
      <c r="CZ94" s="1101" t="n"/>
      <c r="DA94" s="1101" t="n"/>
      <c r="DB94" s="1101" t="n"/>
      <c r="DC94" s="1101" t="n"/>
      <c r="DD94" s="1101" t="n"/>
      <c r="DE94" s="1101" t="n"/>
      <c r="DF94" s="1101" t="n"/>
      <c r="DG94" s="1101" t="n"/>
      <c r="DH94" s="1101" t="n"/>
      <c r="DI94" s="1101" t="n"/>
    </row>
    <row r="95" ht="16" customFormat="1" customHeight="1" s="140">
      <c r="A95" s="1101" t="n"/>
      <c r="B95" s="1101" t="n"/>
      <c r="C95" s="1101" t="n"/>
      <c r="D95" s="1101" t="n"/>
      <c r="E95" s="1101" t="n"/>
      <c r="F95" s="1101" t="n"/>
      <c r="G95" s="144" t="n"/>
      <c r="H95" s="144" t="n"/>
      <c r="I95" s="144" t="n"/>
      <c r="J95" s="144" t="n"/>
      <c r="K95" s="144" t="n"/>
      <c r="L95" s="144" t="n"/>
      <c r="M95" s="144" t="n"/>
      <c r="N95" s="144" t="n"/>
      <c r="O95" s="144" t="n"/>
      <c r="P95" s="144" t="n"/>
      <c r="Q95" s="144" t="n"/>
      <c r="R95" s="144" t="n"/>
      <c r="S95" s="144" t="n"/>
      <c r="T95" s="230" t="n"/>
      <c r="U95" s="1101" t="n"/>
      <c r="V95" s="1101" t="n"/>
      <c r="W95" s="1101" t="n"/>
      <c r="X95" s="1101" t="n"/>
      <c r="Y95" s="1101" t="n"/>
      <c r="Z95" s="1101" t="n"/>
      <c r="AA95" s="144" t="n"/>
      <c r="AB95" s="1101" t="n"/>
      <c r="AC95" s="1101" t="n"/>
      <c r="AD95" s="1101" t="n"/>
      <c r="AE95" s="1101" t="n"/>
      <c r="AF95" s="1101" t="n"/>
      <c r="AG95" s="1101" t="n"/>
      <c r="AH95" s="144" t="n"/>
      <c r="AI95" s="332" t="n"/>
      <c r="AJ95" s="435" t="n"/>
      <c r="AK95" s="435" t="n"/>
      <c r="AL95" s="435" t="n"/>
      <c r="AM95" s="435" t="n"/>
      <c r="AN95" s="435" t="n"/>
      <c r="AO95" s="435" t="n"/>
      <c r="AP95" s="435" t="n"/>
      <c r="AQ95" s="435" t="n"/>
      <c r="AR95" s="435" t="n"/>
      <c r="AS95" s="435" t="n"/>
      <c r="AT95" s="435" t="n"/>
      <c r="AU95" s="1084" t="n"/>
      <c r="AV95" s="1085" t="n"/>
      <c r="AW95" s="1101" t="n"/>
      <c r="AX95" s="1101" t="n"/>
      <c r="AY95" s="1101" t="n"/>
      <c r="AZ95" s="144" t="n"/>
      <c r="BA95" s="1101" t="n"/>
      <c r="BB95" s="1101" t="n"/>
      <c r="BC95" s="1101" t="n"/>
      <c r="BD95" s="1101" t="n"/>
      <c r="BE95" s="1101" t="n"/>
      <c r="BF95" s="1101" t="n"/>
      <c r="BG95" s="1101" t="n"/>
      <c r="BH95" s="1101" t="n"/>
      <c r="BI95" s="1101" t="n"/>
      <c r="BJ95" s="1101" t="n"/>
      <c r="BK95" s="1101" t="n"/>
      <c r="BL95" s="1101" t="n"/>
      <c r="BM95" s="1101" t="n"/>
      <c r="BN95" s="1101" t="n"/>
      <c r="BO95" s="1101" t="n"/>
      <c r="BP95" s="1101" t="n"/>
      <c r="BQ95" s="1101" t="n"/>
      <c r="BR95" s="1106" t="n"/>
      <c r="BS95" s="1106" t="n"/>
      <c r="BT95" s="1106" t="n"/>
      <c r="BU95" s="1106" t="n"/>
      <c r="BV95" s="1106" t="n"/>
      <c r="BW95" s="1106" t="n"/>
      <c r="BX95" s="1106" t="n"/>
      <c r="BY95" s="1106" t="n"/>
      <c r="BZ95" s="1106" t="n"/>
      <c r="CA95" s="1106" t="n"/>
      <c r="CB95" s="1106" t="n"/>
      <c r="CC95" s="1106" t="n"/>
      <c r="CD95" s="1106" t="n"/>
      <c r="CE95" s="1106" t="n"/>
      <c r="CF95" s="1106" t="n"/>
      <c r="CG95" s="1106" t="n"/>
      <c r="CH95" s="1106" t="n"/>
      <c r="CI95" s="1106" t="n"/>
      <c r="CJ95" s="1106" t="n"/>
      <c r="CK95" s="1101" t="n"/>
      <c r="CL95" s="1101" t="n"/>
      <c r="CM95" s="1101" t="n"/>
      <c r="CN95" s="1101" t="n"/>
      <c r="CO95" s="1101" t="n"/>
      <c r="CP95" s="1101" t="n"/>
      <c r="CQ95" s="1101" t="n"/>
      <c r="CR95" s="1101" t="n"/>
      <c r="CS95" s="1101" t="n"/>
      <c r="CT95" s="1101" t="n"/>
      <c r="CU95" s="1101" t="n"/>
      <c r="CV95" s="1101" t="n"/>
      <c r="CW95" s="1101" t="n"/>
      <c r="CX95" s="1101" t="n"/>
      <c r="CY95" s="1101" t="n"/>
      <c r="CZ95" s="1101" t="n"/>
      <c r="DA95" s="1101" t="n"/>
      <c r="DB95" s="1101" t="n"/>
      <c r="DC95" s="1101" t="n"/>
      <c r="DD95" s="1101" t="n"/>
      <c r="DE95" s="1101" t="n"/>
      <c r="DF95" s="1101" t="n"/>
      <c r="DG95" s="1101" t="n"/>
      <c r="DH95" s="1101" t="n"/>
      <c r="DI95" s="1101" t="n"/>
    </row>
    <row r="96" ht="16" customFormat="1" customHeight="1" s="140">
      <c r="A96" s="1101" t="n"/>
      <c r="B96" s="1101" t="n"/>
      <c r="C96" s="1101" t="n"/>
      <c r="D96" s="1101" t="n"/>
      <c r="E96" s="1101" t="n"/>
      <c r="F96" s="1101" t="n"/>
      <c r="G96" s="144" t="n"/>
      <c r="H96" s="386" t="inlineStr">
        <is>
          <t>价格变化</t>
        </is>
      </c>
      <c r="I96" s="411" t="inlineStr">
        <is>
          <t>市场1</t>
        </is>
      </c>
      <c r="J96" s="411" t="inlineStr">
        <is>
          <t>市场2</t>
        </is>
      </c>
      <c r="K96" s="411" t="inlineStr">
        <is>
          <t>市场3</t>
        </is>
      </c>
      <c r="L96" s="414" t="inlineStr">
        <is>
          <t>市场4</t>
        </is>
      </c>
      <c r="M96" s="144" t="n"/>
      <c r="N96" s="386" t="inlineStr">
        <is>
          <t>需求变化</t>
        </is>
      </c>
      <c r="O96" s="411" t="inlineStr">
        <is>
          <t>市场1</t>
        </is>
      </c>
      <c r="P96" s="411" t="inlineStr">
        <is>
          <t>市场2</t>
        </is>
      </c>
      <c r="Q96" s="411" t="inlineStr">
        <is>
          <t>市场3</t>
        </is>
      </c>
      <c r="R96" s="411" t="inlineStr">
        <is>
          <t>市场4</t>
        </is>
      </c>
      <c r="S96" s="411" t="inlineStr">
        <is>
          <t>上期市场变动</t>
        </is>
      </c>
      <c r="T96" s="429" t="inlineStr">
        <is>
          <t>市场波动变化</t>
        </is>
      </c>
      <c r="U96" s="1101" t="n"/>
      <c r="V96" s="1101" t="n"/>
      <c r="W96" s="1101" t="n"/>
      <c r="X96" s="1101" t="n"/>
      <c r="Y96" s="1101" t="n"/>
      <c r="Z96" s="1101" t="n"/>
      <c r="AA96" s="144" t="n"/>
      <c r="AB96" s="1101" t="n"/>
      <c r="AC96" s="1101" t="n"/>
      <c r="AD96" s="1101" t="n"/>
      <c r="AE96" s="1101" t="n"/>
      <c r="AF96" s="1101" t="n"/>
      <c r="AG96" s="1101" t="n"/>
      <c r="AH96" s="144" t="n"/>
      <c r="AI96" s="332" t="n"/>
      <c r="AJ96" s="435" t="n"/>
      <c r="AK96" s="435" t="n"/>
      <c r="AL96" s="435" t="n"/>
      <c r="AM96" s="435" t="n"/>
      <c r="AN96" s="435" t="n"/>
      <c r="AO96" s="435" t="n"/>
      <c r="AP96" s="435" t="n"/>
      <c r="AQ96" s="435" t="n"/>
      <c r="AR96" s="435" t="n"/>
      <c r="AS96" s="435" t="n"/>
      <c r="AT96" s="435" t="n"/>
      <c r="AU96" s="1084" t="n"/>
      <c r="AV96" s="1085" t="n"/>
      <c r="AW96" s="1101" t="n"/>
      <c r="AX96" s="1101" t="n"/>
      <c r="AY96" s="1101" t="n"/>
      <c r="AZ96" s="144" t="n"/>
      <c r="BA96" s="1101" t="n"/>
      <c r="BB96" s="1101" t="n"/>
      <c r="BC96" s="1101" t="n"/>
      <c r="BD96" s="1101" t="n"/>
      <c r="BE96" s="1101" t="n"/>
      <c r="BF96" s="1101" t="n"/>
      <c r="BG96" s="1101" t="n"/>
      <c r="BH96" s="1101" t="n"/>
      <c r="BI96" s="1101" t="n"/>
      <c r="BJ96" s="1101" t="n"/>
      <c r="BK96" s="1101" t="n"/>
      <c r="BL96" s="1101" t="n"/>
      <c r="BM96" s="1101" t="n"/>
      <c r="BN96" s="1101" t="n"/>
      <c r="BO96" s="1101" t="n"/>
      <c r="BP96" s="1101" t="n"/>
      <c r="BQ96" s="1101" t="n"/>
      <c r="BR96" s="1106" t="n"/>
      <c r="BS96" s="1106" t="n"/>
      <c r="BT96" s="1106" t="n"/>
      <c r="BU96" s="1106" t="n"/>
      <c r="BV96" s="1106" t="n"/>
      <c r="BW96" s="1106" t="n"/>
      <c r="BX96" s="1106" t="n"/>
      <c r="BY96" s="1106" t="n"/>
      <c r="BZ96" s="1106" t="n"/>
      <c r="CA96" s="1106" t="n"/>
      <c r="CB96" s="1106" t="n"/>
      <c r="CC96" s="1106" t="n"/>
      <c r="CD96" s="1106" t="n"/>
      <c r="CE96" s="1106" t="n"/>
      <c r="CF96" s="1106" t="n"/>
      <c r="CG96" s="1106" t="n"/>
      <c r="CH96" s="1106" t="n"/>
      <c r="CI96" s="1106" t="n"/>
      <c r="CJ96" s="1106" t="n"/>
      <c r="CK96" s="1101" t="n"/>
      <c r="CL96" s="1101" t="n"/>
      <c r="CM96" s="1101" t="n"/>
      <c r="CN96" s="1101" t="n"/>
      <c r="CO96" s="1101" t="n"/>
      <c r="CP96" s="1101" t="n"/>
      <c r="CQ96" s="1101" t="n"/>
      <c r="CR96" s="1101" t="n"/>
      <c r="CS96" s="1101" t="n"/>
      <c r="CT96" s="1101" t="n"/>
      <c r="CU96" s="1101" t="n"/>
      <c r="CV96" s="1101" t="n"/>
      <c r="CW96" s="1101" t="n"/>
      <c r="CX96" s="1101" t="n"/>
      <c r="CY96" s="1101" t="n"/>
      <c r="CZ96" s="1101" t="n"/>
      <c r="DA96" s="1101" t="n"/>
      <c r="DB96" s="1101" t="n"/>
      <c r="DC96" s="1101" t="n"/>
      <c r="DD96" s="1101" t="n"/>
      <c r="DE96" s="1101" t="n"/>
      <c r="DF96" s="1101" t="n"/>
      <c r="DG96" s="1101" t="n"/>
      <c r="DH96" s="1101" t="n"/>
      <c r="DI96" s="1101" t="n"/>
    </row>
    <row r="97" ht="16" customFormat="1" customHeight="1" s="140">
      <c r="A97" s="1101" t="n"/>
      <c r="B97" s="1101" t="n"/>
      <c r="C97" s="1101" t="n"/>
      <c r="D97" s="1101" t="n"/>
      <c r="E97" s="1101" t="n"/>
      <c r="F97" s="1101" t="n"/>
      <c r="G97" s="144" t="n"/>
      <c r="H97" s="387" t="inlineStr">
        <is>
          <t>产品1</t>
        </is>
      </c>
      <c r="I97" s="185">
        <f>第4期!O20-第3期!O20</f>
        <v/>
      </c>
      <c r="J97" s="185">
        <f>第4期!P20-第3期!P20</f>
        <v/>
      </c>
      <c r="K97" s="185">
        <f>第4期!Q20-第3期!Q20</f>
        <v/>
      </c>
      <c r="L97" s="186">
        <f>第4期!R20-第3期!R20</f>
        <v/>
      </c>
      <c r="M97" s="144" t="n"/>
      <c r="N97" s="387" t="inlineStr">
        <is>
          <t>产品1</t>
        </is>
      </c>
      <c r="O97" s="185">
        <f>V17-第4期!V17</f>
        <v/>
      </c>
      <c r="P97" s="185">
        <f>W17-第4期!W17</f>
        <v/>
      </c>
      <c r="Q97" s="185">
        <f>X17-第4期!X17</f>
        <v/>
      </c>
      <c r="R97" s="185">
        <f>Y17-第4期!Y17</f>
        <v/>
      </c>
      <c r="S97" s="185">
        <f>(I97+J97)/2+(O97+P97)/2*S73</f>
        <v/>
      </c>
      <c r="T97" s="430">
        <f>S97-第4期!S97</f>
        <v/>
      </c>
      <c r="U97" s="1101" t="n"/>
      <c r="V97" s="1101" t="n"/>
      <c r="W97" s="1101" t="n"/>
      <c r="X97" s="1101" t="n"/>
      <c r="Y97" s="1101" t="n"/>
      <c r="Z97" s="1101" t="n"/>
      <c r="AA97" s="144" t="n"/>
      <c r="AB97" s="1101" t="n"/>
      <c r="AC97" s="1101" t="n"/>
      <c r="AD97" s="1101" t="n"/>
      <c r="AE97" s="1101" t="n"/>
      <c r="AF97" s="1101" t="n"/>
      <c r="AG97" s="1101" t="n"/>
      <c r="AH97" s="144" t="n"/>
      <c r="AI97" s="332" t="n"/>
      <c r="AJ97" s="435" t="n"/>
      <c r="AK97" s="435" t="n"/>
      <c r="AL97" s="435" t="n"/>
      <c r="AM97" s="435" t="n"/>
      <c r="AN97" s="435" t="n"/>
      <c r="AO97" s="435" t="n"/>
      <c r="AP97" s="435" t="n"/>
      <c r="AQ97" s="435" t="n"/>
      <c r="AR97" s="435" t="n"/>
      <c r="AS97" s="435" t="n"/>
      <c r="AT97" s="435" t="n"/>
      <c r="AU97" s="1084" t="n"/>
      <c r="AV97" s="1085" t="n"/>
      <c r="AW97" s="1101" t="n"/>
      <c r="AX97" s="1101" t="n"/>
      <c r="AY97" s="1101" t="n"/>
      <c r="AZ97" s="144" t="n"/>
      <c r="BA97" s="1101" t="n"/>
      <c r="BB97" s="1101" t="n"/>
      <c r="BC97" s="1101" t="n"/>
      <c r="BD97" s="1101" t="n"/>
      <c r="BE97" s="1101" t="n"/>
      <c r="BF97" s="1101" t="n"/>
      <c r="BG97" s="1101" t="n"/>
      <c r="BH97" s="1101" t="n"/>
      <c r="BI97" s="1101" t="n"/>
      <c r="BJ97" s="1101" t="n"/>
      <c r="BK97" s="1101" t="n"/>
      <c r="BL97" s="1101" t="n"/>
      <c r="BM97" s="1101" t="n"/>
      <c r="BN97" s="1101" t="n"/>
      <c r="BO97" s="1101" t="n"/>
      <c r="BP97" s="1101" t="n"/>
      <c r="BQ97" s="1101" t="n"/>
      <c r="BR97" s="1106" t="n"/>
      <c r="BS97" s="1106" t="n"/>
      <c r="BT97" s="1106" t="n"/>
      <c r="BU97" s="1106" t="n"/>
      <c r="BV97" s="1106" t="n"/>
      <c r="BW97" s="1106" t="n"/>
      <c r="BX97" s="1106" t="n"/>
      <c r="BY97" s="1106" t="n"/>
      <c r="BZ97" s="1106" t="n"/>
      <c r="CA97" s="1106" t="n"/>
      <c r="CB97" s="1106" t="n"/>
      <c r="CC97" s="1106" t="n"/>
      <c r="CD97" s="1106" t="n"/>
      <c r="CE97" s="1106" t="n"/>
      <c r="CF97" s="1106" t="n"/>
      <c r="CG97" s="1106" t="n"/>
      <c r="CH97" s="1106" t="n"/>
      <c r="CI97" s="1106" t="n"/>
      <c r="CJ97" s="1106" t="n"/>
      <c r="CK97" s="1101" t="n"/>
      <c r="CL97" s="1101" t="n"/>
      <c r="CM97" s="1101" t="n"/>
      <c r="CN97" s="1101" t="n"/>
      <c r="CO97" s="1101" t="n"/>
      <c r="CP97" s="1101" t="n"/>
      <c r="CQ97" s="1101" t="n"/>
      <c r="CR97" s="1101" t="n"/>
      <c r="CS97" s="1101" t="n"/>
      <c r="CT97" s="1101" t="n"/>
      <c r="CU97" s="1101" t="n"/>
      <c r="CV97" s="1101" t="n"/>
      <c r="CW97" s="1101" t="n"/>
      <c r="CX97" s="1101" t="n"/>
      <c r="CY97" s="1101" t="n"/>
      <c r="CZ97" s="1101" t="n"/>
      <c r="DA97" s="1101" t="n"/>
      <c r="DB97" s="1101" t="n"/>
      <c r="DC97" s="1101" t="n"/>
      <c r="DD97" s="1101" t="n"/>
      <c r="DE97" s="1101" t="n"/>
      <c r="DF97" s="1101" t="n"/>
      <c r="DG97" s="1101" t="n"/>
      <c r="DH97" s="1101" t="n"/>
      <c r="DI97" s="1101" t="n"/>
    </row>
    <row r="98" ht="16" customFormat="1" customHeight="1" s="140">
      <c r="A98" s="1101" t="n"/>
      <c r="B98" s="1101" t="n"/>
      <c r="C98" s="1101" t="n"/>
      <c r="D98" s="1101" t="n"/>
      <c r="E98" s="1101" t="n"/>
      <c r="F98" s="1101" t="n"/>
      <c r="G98" s="144" t="n"/>
      <c r="H98" s="387" t="inlineStr">
        <is>
          <t>产品2</t>
        </is>
      </c>
      <c r="I98" s="185">
        <f>第4期!O21-第3期!O21</f>
        <v/>
      </c>
      <c r="J98" s="185">
        <f>第4期!P21-第3期!P21</f>
        <v/>
      </c>
      <c r="K98" s="185">
        <f>第4期!Q21-第3期!Q21</f>
        <v/>
      </c>
      <c r="L98" s="186">
        <f>第4期!R21-第3期!R21</f>
        <v/>
      </c>
      <c r="M98" s="144" t="n"/>
      <c r="N98" s="387" t="inlineStr">
        <is>
          <t>产品2</t>
        </is>
      </c>
      <c r="O98" s="185">
        <f>V18-第4期!V18</f>
        <v/>
      </c>
      <c r="P98" s="185">
        <f>W18-第4期!W18</f>
        <v/>
      </c>
      <c r="Q98" s="185">
        <f>X18-第4期!X18</f>
        <v/>
      </c>
      <c r="R98" s="185">
        <f>Y18-第4期!Y18</f>
        <v/>
      </c>
      <c r="S98" s="185">
        <f>(I98+J98)/2+(O98+P98)/2*S74</f>
        <v/>
      </c>
      <c r="T98" s="430">
        <f>S98-第4期!S98</f>
        <v/>
      </c>
      <c r="U98" s="1101" t="n"/>
      <c r="V98" s="1101" t="n"/>
      <c r="W98" s="1101" t="n"/>
      <c r="X98" s="1101" t="n"/>
      <c r="Y98" s="1101" t="n"/>
      <c r="Z98" s="1101" t="n"/>
      <c r="AA98" s="144" t="n"/>
      <c r="AB98" s="1101" t="n"/>
      <c r="AC98" s="1101" t="n"/>
      <c r="AD98" s="1101" t="n"/>
      <c r="AE98" s="1101" t="n"/>
      <c r="AF98" s="1101" t="n"/>
      <c r="AG98" s="1101" t="n"/>
      <c r="AH98" s="144" t="n"/>
      <c r="AI98" s="332" t="n"/>
      <c r="AJ98" s="435" t="n"/>
      <c r="AK98" s="435" t="n"/>
      <c r="AL98" s="435" t="n"/>
      <c r="AM98" s="435" t="n"/>
      <c r="AN98" s="435" t="n"/>
      <c r="AO98" s="435" t="n"/>
      <c r="AP98" s="435" t="n"/>
      <c r="AQ98" s="435" t="n"/>
      <c r="AR98" s="435" t="n"/>
      <c r="AS98" s="435" t="n"/>
      <c r="AT98" s="435" t="n"/>
      <c r="AU98" s="1084" t="n"/>
      <c r="AV98" s="1085" t="n"/>
      <c r="AW98" s="1101" t="n"/>
      <c r="AX98" s="1101" t="n"/>
      <c r="AY98" s="1101" t="n"/>
      <c r="AZ98" s="144" t="n"/>
      <c r="BA98" s="1101" t="n"/>
      <c r="BB98" s="1101" t="n"/>
      <c r="BC98" s="1101" t="n"/>
      <c r="BD98" s="1101" t="n"/>
      <c r="BE98" s="1101" t="n"/>
      <c r="BF98" s="1101" t="n"/>
      <c r="BG98" s="1101" t="n"/>
      <c r="BH98" s="1101" t="n"/>
      <c r="BI98" s="1101" t="n"/>
      <c r="BJ98" s="1101" t="n"/>
      <c r="BK98" s="1101" t="n"/>
      <c r="BL98" s="1101" t="n"/>
      <c r="BM98" s="1101" t="n"/>
      <c r="BN98" s="1101" t="n"/>
      <c r="BO98" s="1101" t="n"/>
      <c r="BP98" s="1101" t="n"/>
      <c r="BQ98" s="1101" t="n"/>
      <c r="BR98" s="1106" t="n"/>
      <c r="BS98" s="1106" t="n"/>
      <c r="BT98" s="1106" t="n"/>
      <c r="BU98" s="1106" t="n"/>
      <c r="BV98" s="1106" t="n"/>
      <c r="BW98" s="1106" t="n"/>
      <c r="BX98" s="1106" t="n"/>
      <c r="BY98" s="1106" t="n"/>
      <c r="BZ98" s="1106" t="n"/>
      <c r="CA98" s="1106" t="n"/>
      <c r="CB98" s="1106" t="n"/>
      <c r="CC98" s="1106" t="n"/>
      <c r="CD98" s="1106" t="n"/>
      <c r="CE98" s="1106" t="n"/>
      <c r="CF98" s="1106" t="n"/>
      <c r="CG98" s="1106" t="n"/>
      <c r="CH98" s="1106" t="n"/>
      <c r="CI98" s="1106" t="n"/>
      <c r="CJ98" s="1106" t="n"/>
      <c r="CK98" s="1101" t="n"/>
      <c r="CL98" s="1101" t="n"/>
      <c r="CM98" s="1101" t="n"/>
      <c r="CN98" s="1101" t="n"/>
      <c r="CO98" s="1101" t="n"/>
      <c r="CP98" s="1101" t="n"/>
      <c r="CQ98" s="1101" t="n"/>
      <c r="CR98" s="1101" t="n"/>
      <c r="CS98" s="1101" t="n"/>
      <c r="CT98" s="1101" t="n"/>
      <c r="CU98" s="1101" t="n"/>
      <c r="CV98" s="1101" t="n"/>
      <c r="CW98" s="1101" t="n"/>
      <c r="CX98" s="1101" t="n"/>
      <c r="CY98" s="1101" t="n"/>
      <c r="CZ98" s="1101" t="n"/>
      <c r="DA98" s="1101" t="n"/>
      <c r="DB98" s="1101" t="n"/>
      <c r="DC98" s="1101" t="n"/>
      <c r="DD98" s="1101" t="n"/>
      <c r="DE98" s="1101" t="n"/>
      <c r="DF98" s="1101" t="n"/>
      <c r="DG98" s="1101" t="n"/>
      <c r="DH98" s="1101" t="n"/>
      <c r="DI98" s="1101" t="n"/>
    </row>
    <row r="99" ht="16" customFormat="1" customHeight="1" s="140">
      <c r="A99" s="1101" t="n"/>
      <c r="B99" s="1101" t="n"/>
      <c r="C99" s="1101" t="n"/>
      <c r="D99" s="1101" t="n"/>
      <c r="E99" s="1101" t="n"/>
      <c r="F99" s="1101" t="n"/>
      <c r="G99" s="144" t="n"/>
      <c r="H99" s="387" t="inlineStr">
        <is>
          <t>产品3</t>
        </is>
      </c>
      <c r="I99" s="185">
        <f>第4期!O22-第3期!O22</f>
        <v/>
      </c>
      <c r="J99" s="185">
        <f>第4期!P22-第3期!P22</f>
        <v/>
      </c>
      <c r="K99" s="185">
        <f>第4期!Q22-第3期!Q22</f>
        <v/>
      </c>
      <c r="L99" s="186">
        <f>第4期!R22-第3期!R22</f>
        <v/>
      </c>
      <c r="M99" s="144" t="n"/>
      <c r="N99" s="387" t="inlineStr">
        <is>
          <t>产品3</t>
        </is>
      </c>
      <c r="O99" s="185">
        <f>V19-第4期!V19</f>
        <v/>
      </c>
      <c r="P99" s="185">
        <f>W19-第4期!W19</f>
        <v/>
      </c>
      <c r="Q99" s="185">
        <f>X19-第4期!X19</f>
        <v/>
      </c>
      <c r="R99" s="185">
        <f>Y19-第4期!Y19</f>
        <v/>
      </c>
      <c r="S99" s="185">
        <f>(I99+J99)/2+(O99+P99)/2*S75</f>
        <v/>
      </c>
      <c r="T99" s="430">
        <f>S99-第4期!S99</f>
        <v/>
      </c>
      <c r="U99" s="1101" t="n"/>
      <c r="V99" s="1101" t="n"/>
      <c r="W99" s="1101" t="n"/>
      <c r="X99" s="1101" t="n"/>
      <c r="Y99" s="1101" t="n"/>
      <c r="Z99" s="1101" t="n"/>
      <c r="AA99" s="144" t="n"/>
      <c r="AB99" s="1101" t="n"/>
      <c r="AC99" s="1101" t="n"/>
      <c r="AD99" s="1101" t="n"/>
      <c r="AE99" s="1101" t="n"/>
      <c r="AF99" s="1101" t="n"/>
      <c r="AG99" s="1101" t="n"/>
      <c r="AH99" s="144" t="n"/>
      <c r="AI99" s="332" t="n"/>
      <c r="AJ99" s="435" t="n"/>
      <c r="AK99" s="435" t="n"/>
      <c r="AL99" s="435" t="n"/>
      <c r="AM99" s="435" t="n"/>
      <c r="AN99" s="435" t="n"/>
      <c r="AO99" s="435" t="n"/>
      <c r="AP99" s="435" t="n"/>
      <c r="AQ99" s="435" t="n"/>
      <c r="AR99" s="435" t="n"/>
      <c r="AS99" s="435" t="n"/>
      <c r="AT99" s="435" t="n"/>
      <c r="AU99" s="1084" t="n"/>
      <c r="AV99" s="1085" t="n"/>
      <c r="AW99" s="1101" t="n"/>
      <c r="AX99" s="1101" t="n"/>
      <c r="AY99" s="1101" t="n"/>
      <c r="AZ99" s="144" t="n"/>
      <c r="BA99" s="1101" t="n"/>
      <c r="BB99" s="1101" t="n"/>
      <c r="BC99" s="1101" t="n"/>
      <c r="BD99" s="1101" t="n"/>
      <c r="BE99" s="1101" t="n"/>
      <c r="BF99" s="1101" t="n"/>
      <c r="BG99" s="1101" t="n"/>
      <c r="BH99" s="1101" t="n"/>
      <c r="BI99" s="1101" t="n"/>
      <c r="BJ99" s="1101" t="n"/>
      <c r="BK99" s="1101" t="n"/>
      <c r="BL99" s="1101" t="n"/>
      <c r="BM99" s="1101" t="n"/>
      <c r="BN99" s="1101" t="n"/>
      <c r="BO99" s="1101" t="n"/>
      <c r="BP99" s="1101" t="n"/>
      <c r="BQ99" s="1101" t="n"/>
      <c r="BR99" s="1106" t="n"/>
      <c r="BS99" s="1106" t="n"/>
      <c r="BT99" s="1106" t="n"/>
      <c r="BU99" s="1106" t="n"/>
      <c r="BV99" s="1106" t="n"/>
      <c r="BW99" s="1106" t="n"/>
      <c r="BX99" s="1106" t="n"/>
      <c r="BY99" s="1106" t="n"/>
      <c r="BZ99" s="1106" t="n"/>
      <c r="CA99" s="1106" t="n"/>
      <c r="CB99" s="1106" t="n"/>
      <c r="CC99" s="1106" t="n"/>
      <c r="CD99" s="1106" t="n"/>
      <c r="CE99" s="1106" t="n"/>
      <c r="CF99" s="1106" t="n"/>
      <c r="CG99" s="1106" t="n"/>
      <c r="CH99" s="1106" t="n"/>
      <c r="CI99" s="1106" t="n"/>
      <c r="CJ99" s="1106" t="n"/>
      <c r="CK99" s="1101" t="n"/>
      <c r="CL99" s="1101" t="n"/>
      <c r="CM99" s="1101" t="n"/>
      <c r="CN99" s="1101" t="n"/>
      <c r="CO99" s="1101" t="n"/>
      <c r="CP99" s="1101" t="n"/>
      <c r="CQ99" s="1101" t="n"/>
      <c r="CR99" s="1101" t="n"/>
      <c r="CS99" s="1101" t="n"/>
      <c r="CT99" s="1101" t="n"/>
      <c r="CU99" s="1101" t="n"/>
      <c r="CV99" s="1101" t="n"/>
      <c r="CW99" s="1101" t="n"/>
      <c r="CX99" s="1101" t="n"/>
      <c r="CY99" s="1101" t="n"/>
      <c r="CZ99" s="1101" t="n"/>
      <c r="DA99" s="1101" t="n"/>
      <c r="DB99" s="1101" t="n"/>
      <c r="DC99" s="1101" t="n"/>
      <c r="DD99" s="1101" t="n"/>
      <c r="DE99" s="1101" t="n"/>
      <c r="DF99" s="1101" t="n"/>
      <c r="DG99" s="1101" t="n"/>
      <c r="DH99" s="1101" t="n"/>
      <c r="DI99" s="1101" t="n"/>
    </row>
    <row r="100" ht="16" customFormat="1" customHeight="1" s="140">
      <c r="A100" s="1101" t="n"/>
      <c r="B100" s="1101" t="n"/>
      <c r="C100" s="1101" t="n"/>
      <c r="D100" s="1101" t="n"/>
      <c r="E100" s="1101" t="n"/>
      <c r="F100" s="1101" t="n"/>
      <c r="G100" s="144" t="n"/>
      <c r="H100" s="388" t="inlineStr">
        <is>
          <t>产品4</t>
        </is>
      </c>
      <c r="I100" s="410">
        <f>第4期!O23-第3期!O23</f>
        <v/>
      </c>
      <c r="J100" s="410">
        <f>第4期!P23-第3期!P23</f>
        <v/>
      </c>
      <c r="K100" s="410">
        <f>第4期!Q23-第3期!Q23</f>
        <v/>
      </c>
      <c r="L100" s="419">
        <f>第4期!R23-第3期!R23</f>
        <v/>
      </c>
      <c r="M100" s="144" t="n"/>
      <c r="N100" s="388" t="inlineStr">
        <is>
          <t>产品4</t>
        </is>
      </c>
      <c r="O100" s="410">
        <f>V20-第4期!V20</f>
        <v/>
      </c>
      <c r="P100" s="410">
        <f>W20-第4期!W20</f>
        <v/>
      </c>
      <c r="Q100" s="410">
        <f>X20-第4期!X20</f>
        <v/>
      </c>
      <c r="R100" s="410">
        <f>Y20-第4期!Y20</f>
        <v/>
      </c>
      <c r="S100" s="410">
        <f>(I100+J100)/2+(O100+P100)/2*S76</f>
        <v/>
      </c>
      <c r="T100" s="431">
        <f>S100-第4期!S100</f>
        <v/>
      </c>
      <c r="U100" s="1101" t="n"/>
      <c r="V100" s="1101" t="n"/>
      <c r="W100" s="1101" t="n"/>
      <c r="X100" s="1101" t="n"/>
      <c r="Y100" s="1101" t="n"/>
      <c r="Z100" s="1101" t="n"/>
      <c r="AA100" s="144" t="n"/>
      <c r="AB100" s="1101" t="n"/>
      <c r="AC100" s="1101" t="n"/>
      <c r="AD100" s="1101" t="n"/>
      <c r="AE100" s="1101" t="n"/>
      <c r="AF100" s="1101" t="n"/>
      <c r="AG100" s="1101" t="n"/>
      <c r="AH100" s="144" t="n"/>
      <c r="AI100" s="332" t="n"/>
      <c r="AJ100" s="435" t="n"/>
      <c r="AK100" s="435" t="n"/>
      <c r="AL100" s="435" t="n"/>
      <c r="AM100" s="435" t="n"/>
      <c r="AN100" s="435" t="n"/>
      <c r="AO100" s="435" t="n"/>
      <c r="AP100" s="435" t="n"/>
      <c r="AQ100" s="435" t="n"/>
      <c r="AR100" s="435" t="n"/>
      <c r="AS100" s="435" t="n"/>
      <c r="AT100" s="435" t="n"/>
      <c r="AU100" s="1084" t="n"/>
      <c r="AV100" s="1085" t="n"/>
      <c r="AW100" s="1101" t="n"/>
      <c r="AX100" s="1101" t="n"/>
      <c r="AY100" s="1101" t="n"/>
      <c r="AZ100" s="144" t="n"/>
      <c r="BA100" s="1101" t="n"/>
      <c r="BB100" s="1101" t="n"/>
      <c r="BC100" s="1101" t="n"/>
      <c r="BD100" s="1101" t="n"/>
      <c r="BE100" s="1101" t="n"/>
      <c r="BF100" s="1101" t="n"/>
      <c r="BG100" s="1101" t="n"/>
      <c r="BH100" s="1101" t="n"/>
      <c r="BI100" s="1101" t="n"/>
      <c r="BJ100" s="1101" t="n"/>
      <c r="BK100" s="1101" t="n"/>
      <c r="BL100" s="1101" t="n"/>
      <c r="BM100" s="1101" t="n"/>
      <c r="BN100" s="1101" t="n"/>
      <c r="BO100" s="1101" t="n"/>
      <c r="BP100" s="1101" t="n"/>
      <c r="BQ100" s="1101" t="n"/>
      <c r="BR100" s="1106" t="n"/>
      <c r="BS100" s="1106" t="n"/>
      <c r="BT100" s="1106" t="n"/>
      <c r="BU100" s="1106" t="n"/>
      <c r="BV100" s="1106" t="n"/>
      <c r="BW100" s="1106" t="n"/>
      <c r="BX100" s="1106" t="n"/>
      <c r="BY100" s="1106" t="n"/>
      <c r="BZ100" s="1106" t="n"/>
      <c r="CA100" s="1106" t="n"/>
      <c r="CB100" s="1106" t="n"/>
      <c r="CC100" s="1106" t="n"/>
      <c r="CD100" s="1106" t="n"/>
      <c r="CE100" s="1106" t="n"/>
      <c r="CF100" s="1106" t="n"/>
      <c r="CG100" s="1106" t="n"/>
      <c r="CH100" s="1106" t="n"/>
      <c r="CI100" s="1106" t="n"/>
      <c r="CJ100" s="1106" t="n"/>
      <c r="CK100" s="1101" t="n"/>
      <c r="CL100" s="1101" t="n"/>
      <c r="CM100" s="1101" t="n"/>
      <c r="CN100" s="1101" t="n"/>
      <c r="CO100" s="1101" t="n"/>
      <c r="CP100" s="1101" t="n"/>
      <c r="CQ100" s="1101" t="n"/>
      <c r="CR100" s="1101" t="n"/>
      <c r="CS100" s="1101" t="n"/>
      <c r="CT100" s="1101" t="n"/>
      <c r="CU100" s="1101" t="n"/>
      <c r="CV100" s="1101" t="n"/>
      <c r="CW100" s="1101" t="n"/>
      <c r="CX100" s="1101" t="n"/>
      <c r="CY100" s="1101" t="n"/>
      <c r="CZ100" s="1101" t="n"/>
      <c r="DA100" s="1101" t="n"/>
      <c r="DB100" s="1101" t="n"/>
      <c r="DC100" s="1101" t="n"/>
      <c r="DD100" s="1101" t="n"/>
      <c r="DE100" s="1101" t="n"/>
      <c r="DF100" s="1101" t="n"/>
      <c r="DG100" s="1101" t="n"/>
      <c r="DH100" s="1101" t="n"/>
      <c r="DI100" s="1101" t="n"/>
    </row>
    <row r="101" ht="16" customFormat="1" customHeight="1" s="140">
      <c r="A101" s="1101" t="n"/>
      <c r="B101" s="1101" t="n"/>
      <c r="C101" s="1101" t="n"/>
      <c r="D101" s="1101" t="n"/>
      <c r="E101" s="1101" t="n"/>
      <c r="F101" s="1101" t="n"/>
      <c r="G101" s="144" t="n"/>
      <c r="H101" s="1101" t="n"/>
      <c r="I101" s="1101" t="n"/>
      <c r="J101" s="1101" t="n"/>
      <c r="K101" s="1101" t="n"/>
      <c r="L101" s="1101" t="n"/>
      <c r="M101" s="178" t="n"/>
      <c r="N101" s="1101" t="n"/>
      <c r="O101" s="1101" t="n"/>
      <c r="P101" s="1101" t="n"/>
      <c r="Q101" s="1101" t="n"/>
      <c r="R101" s="1101" t="n"/>
      <c r="S101" s="1101" t="n"/>
      <c r="T101" s="230" t="n"/>
      <c r="U101" s="1101" t="n"/>
      <c r="V101" s="1101" t="n"/>
      <c r="W101" s="1101" t="n"/>
      <c r="X101" s="1101" t="n"/>
      <c r="Y101" s="1101" t="n"/>
      <c r="Z101" s="1101" t="n"/>
      <c r="AA101" s="144" t="n"/>
      <c r="AB101" s="1101" t="n"/>
      <c r="AC101" s="1101" t="n"/>
      <c r="AD101" s="1101" t="n"/>
      <c r="AE101" s="1101" t="n"/>
      <c r="AF101" s="1101" t="n"/>
      <c r="AG101" s="1101" t="n"/>
      <c r="AH101" s="144" t="n"/>
      <c r="AI101" s="332" t="n"/>
      <c r="AJ101" s="435" t="n"/>
      <c r="AK101" s="435" t="n"/>
      <c r="AL101" s="435" t="n"/>
      <c r="AM101" s="435" t="n"/>
      <c r="AN101" s="435" t="n"/>
      <c r="AO101" s="435" t="n"/>
      <c r="AP101" s="435" t="n"/>
      <c r="AQ101" s="435" t="n"/>
      <c r="AR101" s="435" t="n"/>
      <c r="AS101" s="435" t="n"/>
      <c r="AT101" s="435" t="n"/>
      <c r="AU101" s="1084" t="n"/>
      <c r="AV101" s="1085" t="n"/>
      <c r="AW101" s="1101" t="n"/>
      <c r="AX101" s="1101" t="n"/>
      <c r="AY101" s="1101" t="n"/>
      <c r="AZ101" s="144" t="n"/>
      <c r="BA101" s="1101" t="n"/>
      <c r="BB101" s="1101" t="n"/>
      <c r="BC101" s="1101" t="n"/>
      <c r="BD101" s="1101" t="n"/>
      <c r="BE101" s="1101" t="n"/>
      <c r="BF101" s="1101" t="n"/>
      <c r="BG101" s="1101" t="n"/>
      <c r="BH101" s="1101" t="n"/>
      <c r="BI101" s="1101" t="n"/>
      <c r="BJ101" s="1101" t="n"/>
      <c r="BK101" s="1101" t="n"/>
      <c r="BL101" s="1101" t="n"/>
      <c r="BM101" s="1101" t="n"/>
      <c r="BN101" s="1101" t="n"/>
      <c r="BO101" s="1101" t="n"/>
      <c r="BP101" s="1101" t="n"/>
      <c r="BQ101" s="1101" t="n"/>
      <c r="BR101" s="1106" t="n"/>
      <c r="BS101" s="1106" t="n"/>
      <c r="BT101" s="1106" t="n"/>
      <c r="BU101" s="1106" t="n"/>
      <c r="BV101" s="1106" t="n"/>
      <c r="BW101" s="1106" t="n"/>
      <c r="BX101" s="1106" t="n"/>
      <c r="BY101" s="1106" t="n"/>
      <c r="BZ101" s="1106" t="n"/>
      <c r="CA101" s="1106" t="n"/>
      <c r="CB101" s="1106" t="n"/>
      <c r="CC101" s="1106" t="n"/>
      <c r="CD101" s="1106" t="n"/>
      <c r="CE101" s="1106" t="n"/>
      <c r="CF101" s="1106" t="n"/>
      <c r="CG101" s="1106" t="n"/>
      <c r="CH101" s="1106" t="n"/>
      <c r="CI101" s="1106" t="n"/>
      <c r="CJ101" s="1106" t="n"/>
      <c r="CK101" s="1101" t="n"/>
      <c r="CL101" s="1101" t="n"/>
      <c r="CM101" s="1101" t="n"/>
      <c r="CN101" s="1101" t="n"/>
      <c r="CO101" s="1101" t="n"/>
      <c r="CP101" s="1101" t="n"/>
      <c r="CQ101" s="1101" t="n"/>
      <c r="CR101" s="1101" t="n"/>
      <c r="CS101" s="1101" t="n"/>
      <c r="CT101" s="1101" t="n"/>
      <c r="CU101" s="1101" t="n"/>
      <c r="CV101" s="1101" t="n"/>
      <c r="CW101" s="1101" t="n"/>
      <c r="CX101" s="1101" t="n"/>
      <c r="CY101" s="1101" t="n"/>
      <c r="CZ101" s="1101" t="n"/>
      <c r="DA101" s="1101" t="n"/>
      <c r="DB101" s="1101" t="n"/>
      <c r="DC101" s="1101" t="n"/>
      <c r="DD101" s="1101" t="n"/>
      <c r="DE101" s="1101" t="n"/>
      <c r="DF101" s="1101" t="n"/>
      <c r="DG101" s="1101" t="n"/>
      <c r="DH101" s="1101" t="n"/>
      <c r="DI101" s="1101" t="n"/>
    </row>
    <row r="102" ht="16" customFormat="1" customHeight="1" s="140">
      <c r="A102" s="1101" t="n"/>
      <c r="B102" s="1101" t="n"/>
      <c r="C102" s="1101" t="n"/>
      <c r="D102" s="1101" t="n"/>
      <c r="E102" s="1101" t="n"/>
      <c r="F102" s="1101" t="n"/>
      <c r="G102" s="144" t="n"/>
      <c r="H102" s="1101" t="n"/>
      <c r="I102" s="1101" t="n"/>
      <c r="J102" s="1101" t="n"/>
      <c r="K102" s="1101" t="n"/>
      <c r="L102" s="1101" t="n"/>
      <c r="M102" s="178" t="n"/>
      <c r="N102" s="1101" t="n"/>
      <c r="O102" s="1101" t="n"/>
      <c r="P102" s="1101" t="n"/>
      <c r="Q102" s="1101" t="n"/>
      <c r="R102" s="1101" t="n"/>
      <c r="S102" s="1101" t="n"/>
      <c r="T102" s="230" t="n"/>
      <c r="U102" s="1101" t="n"/>
      <c r="V102" s="1101" t="n"/>
      <c r="W102" s="1101" t="n"/>
      <c r="X102" s="1101" t="n"/>
      <c r="Y102" s="1101" t="n"/>
      <c r="Z102" s="1101" t="n"/>
      <c r="AA102" s="144" t="n"/>
      <c r="AB102" s="1101" t="n"/>
      <c r="AC102" s="1101" t="n"/>
      <c r="AD102" s="1101" t="n"/>
      <c r="AE102" s="1101" t="n"/>
      <c r="AF102" s="1101" t="n"/>
      <c r="AG102" s="1101" t="n"/>
      <c r="AH102" s="144" t="n"/>
      <c r="AI102" s="436" t="n"/>
      <c r="AJ102" s="437" t="n"/>
      <c r="AK102" s="437" t="n"/>
      <c r="AL102" s="437" t="n"/>
      <c r="AM102" s="437" t="n"/>
      <c r="AN102" s="437" t="n"/>
      <c r="AO102" s="437" t="n"/>
      <c r="AP102" s="437" t="n"/>
      <c r="AQ102" s="437" t="n"/>
      <c r="AR102" s="437" t="n"/>
      <c r="AS102" s="437" t="n"/>
      <c r="AT102" s="442" t="n"/>
      <c r="AU102" s="1084" t="n"/>
      <c r="AV102" s="1085" t="n"/>
      <c r="AW102" s="1101" t="n"/>
      <c r="AX102" s="1101" t="n"/>
      <c r="AY102" s="1101" t="n"/>
      <c r="AZ102" s="144" t="n"/>
      <c r="BA102" s="1101" t="n"/>
      <c r="BB102" s="1101" t="n"/>
      <c r="BC102" s="1101" t="n"/>
      <c r="BD102" s="1101" t="n"/>
      <c r="BE102" s="1101" t="n"/>
      <c r="BF102" s="1101" t="n"/>
      <c r="BG102" s="1101" t="n"/>
      <c r="BH102" s="1101" t="n"/>
      <c r="BI102" s="1101" t="n"/>
      <c r="BJ102" s="1101" t="n"/>
      <c r="BK102" s="1101" t="n"/>
      <c r="BL102" s="1101" t="n"/>
      <c r="BM102" s="1101" t="n"/>
      <c r="BN102" s="1101" t="n"/>
      <c r="BO102" s="1101" t="n"/>
      <c r="BP102" s="1101" t="n"/>
      <c r="BQ102" s="1101" t="n"/>
      <c r="BR102" s="1106" t="n"/>
      <c r="BS102" s="1106" t="n"/>
      <c r="BT102" s="1106" t="n"/>
      <c r="BU102" s="1106" t="n"/>
      <c r="BV102" s="1106" t="n"/>
      <c r="BW102" s="1106" t="n"/>
      <c r="BX102" s="1106" t="n"/>
      <c r="BY102" s="1106" t="n"/>
      <c r="BZ102" s="1106" t="n"/>
      <c r="CA102" s="1106" t="n"/>
      <c r="CB102" s="1106" t="n"/>
      <c r="CC102" s="1106" t="n"/>
      <c r="CD102" s="1106" t="n"/>
      <c r="CE102" s="1106" t="n"/>
      <c r="CF102" s="1106" t="n"/>
      <c r="CG102" s="1106" t="n"/>
      <c r="CH102" s="1106" t="n"/>
      <c r="CI102" s="1106" t="n"/>
      <c r="CJ102" s="1106" t="n"/>
      <c r="CK102" s="1101" t="n"/>
      <c r="CL102" s="1101" t="n"/>
      <c r="CM102" s="1101" t="n"/>
      <c r="CN102" s="1101" t="n"/>
      <c r="CO102" s="1101" t="n"/>
      <c r="CP102" s="1101" t="n"/>
      <c r="CQ102" s="1101" t="n"/>
      <c r="CR102" s="1101" t="n"/>
      <c r="CS102" s="1101" t="n"/>
      <c r="CT102" s="1101" t="n"/>
      <c r="CU102" s="1101" t="n"/>
      <c r="CV102" s="1101" t="n"/>
      <c r="CW102" s="1101" t="n"/>
      <c r="CX102" s="1101" t="n"/>
      <c r="CY102" s="1101" t="n"/>
      <c r="CZ102" s="1101" t="n"/>
      <c r="DA102" s="1101" t="n"/>
      <c r="DB102" s="1101" t="n"/>
      <c r="DC102" s="1101" t="n"/>
      <c r="DD102" s="1101" t="n"/>
      <c r="DE102" s="1101" t="n"/>
      <c r="DF102" s="1101" t="n"/>
      <c r="DG102" s="1101" t="n"/>
      <c r="DH102" s="1101" t="n"/>
      <c r="DI102" s="1101" t="n"/>
    </row>
    <row r="103" ht="16" customFormat="1" customHeight="1" s="140">
      <c r="A103" s="1101" t="n"/>
      <c r="B103" s="1101" t="n"/>
      <c r="C103" s="1101" t="n"/>
      <c r="D103" s="1101" t="n"/>
      <c r="E103" s="1101" t="n"/>
      <c r="F103" s="1101" t="n"/>
      <c r="G103" s="144" t="n"/>
      <c r="H103" s="1101" t="n"/>
      <c r="I103" s="1101" t="n"/>
      <c r="J103" s="1101" t="n"/>
      <c r="K103" s="1101" t="n"/>
      <c r="L103" s="1101" t="n"/>
      <c r="M103" s="178" t="n"/>
      <c r="N103" s="1101" t="n"/>
      <c r="O103" s="1101" t="n"/>
      <c r="P103" s="1101" t="n"/>
      <c r="Q103" s="1101" t="n"/>
      <c r="R103" s="1101" t="n"/>
      <c r="S103" s="1101" t="n"/>
      <c r="T103" s="230" t="n"/>
      <c r="U103" s="1101" t="n"/>
      <c r="V103" s="1101" t="n"/>
      <c r="W103" s="1101" t="n"/>
      <c r="X103" s="1101" t="n"/>
      <c r="Y103" s="1101" t="n"/>
      <c r="Z103" s="1101" t="n"/>
      <c r="AA103" s="144" t="n"/>
      <c r="AB103" s="1101" t="n"/>
      <c r="AC103" s="1101" t="n"/>
      <c r="AD103" s="1101" t="n"/>
      <c r="AE103" s="1101" t="n"/>
      <c r="AF103" s="1101" t="n"/>
      <c r="AG103" s="1101" t="n"/>
      <c r="AH103" s="144" t="n"/>
      <c r="AI103" s="436" t="n"/>
      <c r="AJ103" s="437" t="n"/>
      <c r="AK103" s="437" t="n"/>
      <c r="AL103" s="437" t="n"/>
      <c r="AM103" s="437" t="n"/>
      <c r="AN103" s="437" t="n"/>
      <c r="AO103" s="437" t="n"/>
      <c r="AP103" s="437" t="n"/>
      <c r="AQ103" s="437" t="n"/>
      <c r="AR103" s="437" t="n"/>
      <c r="AS103" s="437" t="n"/>
      <c r="AT103" s="437" t="n"/>
      <c r="AU103" s="443" t="n"/>
      <c r="AV103" s="444" t="n"/>
      <c r="AW103" s="1101" t="n"/>
      <c r="AX103" s="1101" t="n"/>
      <c r="AY103" s="1101" t="n"/>
      <c r="AZ103" s="144" t="n"/>
      <c r="BA103" s="1101" t="n"/>
      <c r="BB103" s="1101" t="n"/>
      <c r="BC103" s="1101" t="n"/>
      <c r="BD103" s="1101" t="n"/>
      <c r="BE103" s="1101" t="n"/>
      <c r="BF103" s="1101" t="n"/>
      <c r="BG103" s="1101" t="n"/>
      <c r="BH103" s="1101" t="n"/>
      <c r="BI103" s="1101" t="n"/>
      <c r="BJ103" s="1101" t="n"/>
      <c r="BK103" s="1101" t="n"/>
      <c r="BL103" s="1101" t="n"/>
      <c r="BM103" s="1101" t="n"/>
      <c r="BN103" s="1101" t="n"/>
      <c r="BO103" s="1101" t="n"/>
      <c r="BP103" s="1101" t="n"/>
      <c r="BQ103" s="1101" t="n"/>
      <c r="BR103" s="1106" t="n"/>
      <c r="BS103" s="1106" t="n"/>
      <c r="BT103" s="1106" t="n"/>
      <c r="BU103" s="1106" t="n"/>
      <c r="BV103" s="1106" t="n"/>
      <c r="BW103" s="1106" t="n"/>
      <c r="BX103" s="1106" t="n"/>
      <c r="BY103" s="1106" t="n"/>
      <c r="BZ103" s="1106" t="n"/>
      <c r="CA103" s="1106" t="n"/>
      <c r="CB103" s="1106" t="n"/>
      <c r="CC103" s="1106" t="n"/>
      <c r="CD103" s="1106" t="n"/>
      <c r="CE103" s="1106" t="n"/>
      <c r="CF103" s="1106" t="n"/>
      <c r="CG103" s="1106" t="n"/>
      <c r="CH103" s="1106" t="n"/>
      <c r="CI103" s="1106" t="n"/>
      <c r="CJ103" s="1106" t="n"/>
      <c r="CK103" s="1101" t="n"/>
      <c r="CL103" s="1101" t="n"/>
      <c r="CM103" s="1101" t="n"/>
      <c r="CN103" s="1101" t="n"/>
      <c r="CO103" s="1101" t="n"/>
      <c r="CP103" s="1101" t="n"/>
      <c r="CQ103" s="1101" t="n"/>
      <c r="CR103" s="1101" t="n"/>
      <c r="CS103" s="1101" t="n"/>
      <c r="CT103" s="1101" t="n"/>
      <c r="CU103" s="1101" t="n"/>
      <c r="CV103" s="1101" t="n"/>
      <c r="CW103" s="1101" t="n"/>
      <c r="CX103" s="1101" t="n"/>
      <c r="CY103" s="1101" t="n"/>
      <c r="CZ103" s="1101" t="n"/>
      <c r="DA103" s="1101" t="n"/>
      <c r="DB103" s="1101" t="n"/>
      <c r="DC103" s="1101" t="n"/>
      <c r="DD103" s="1101" t="n"/>
      <c r="DE103" s="1101" t="n"/>
      <c r="DF103" s="1101" t="n"/>
      <c r="DG103" s="1101" t="n"/>
      <c r="DH103" s="1101" t="n"/>
      <c r="DI103" s="1101" t="n"/>
    </row>
    <row r="104" ht="16" customFormat="1" customHeight="1" s="140">
      <c r="A104" s="1101" t="n"/>
      <c r="B104" s="1101" t="n"/>
      <c r="C104" s="1101" t="n"/>
      <c r="D104" s="1101" t="n"/>
      <c r="E104" s="1101" t="n"/>
      <c r="F104" s="1101" t="n"/>
      <c r="G104" s="144" t="n"/>
      <c r="H104" s="1101" t="n"/>
      <c r="I104" s="1101" t="n"/>
      <c r="J104" s="1101" t="n"/>
      <c r="K104" s="1101" t="n"/>
      <c r="L104" s="1101" t="n"/>
      <c r="M104" s="178" t="n"/>
      <c r="N104" s="1101" t="n"/>
      <c r="O104" s="1101" t="n"/>
      <c r="P104" s="1101" t="n"/>
      <c r="Q104" s="1101" t="n"/>
      <c r="R104" s="1101" t="n"/>
      <c r="S104" s="1101" t="n"/>
      <c r="T104" s="230" t="n"/>
      <c r="U104" s="1101" t="n"/>
      <c r="V104" s="1101" t="n"/>
      <c r="W104" s="1101" t="n"/>
      <c r="X104" s="1101" t="n"/>
      <c r="Y104" s="1101" t="n"/>
      <c r="Z104" s="1101" t="n"/>
      <c r="AA104" s="144" t="n"/>
      <c r="AB104" s="1101" t="n"/>
      <c r="AC104" s="1101" t="n"/>
      <c r="AD104" s="1101" t="n"/>
      <c r="AE104" s="1101" t="n"/>
      <c r="AF104" s="1101" t="n"/>
      <c r="AG104" s="1101" t="n"/>
      <c r="AH104" s="144" t="n"/>
      <c r="AI104" s="1101" t="n"/>
      <c r="AJ104" s="1101" t="n"/>
      <c r="AK104" s="1101" t="n"/>
      <c r="AL104" s="1101" t="n"/>
      <c r="AM104" s="1101" t="n"/>
      <c r="AN104" s="1101" t="n"/>
      <c r="AO104" s="1101" t="n"/>
      <c r="AP104" s="1101" t="n"/>
      <c r="AQ104" s="1101" t="n"/>
      <c r="AR104" s="1101" t="n"/>
      <c r="AS104" s="1101" t="n"/>
      <c r="AT104" s="1101" t="n"/>
      <c r="AU104" s="1101" t="n"/>
      <c r="AV104" s="1101" t="n"/>
      <c r="AW104" s="1101" t="n"/>
      <c r="AX104" s="1101" t="n"/>
      <c r="AY104" s="1101" t="n"/>
      <c r="AZ104" s="144" t="n"/>
      <c r="BA104" s="1101" t="n"/>
      <c r="BB104" s="1101" t="n"/>
      <c r="BC104" s="1101" t="n"/>
      <c r="BD104" s="1101" t="n"/>
      <c r="BE104" s="1101" t="n"/>
      <c r="BF104" s="1101" t="n"/>
      <c r="BG104" s="1101" t="n"/>
      <c r="BH104" s="1101" t="n"/>
      <c r="BI104" s="1101" t="n"/>
      <c r="BJ104" s="1101" t="n"/>
      <c r="BK104" s="1101" t="n"/>
      <c r="BL104" s="1101" t="n"/>
      <c r="BM104" s="1101" t="n"/>
      <c r="BN104" s="1101" t="n"/>
      <c r="BO104" s="1101" t="n"/>
      <c r="BP104" s="1101" t="n"/>
      <c r="BQ104" s="1101" t="n"/>
      <c r="BR104" s="1106" t="n"/>
      <c r="BS104" s="1106" t="n"/>
      <c r="BT104" s="1106" t="n"/>
      <c r="BU104" s="1106" t="n"/>
      <c r="BV104" s="1106" t="n"/>
      <c r="BW104" s="1106" t="n"/>
      <c r="BX104" s="1106" t="n"/>
      <c r="BY104" s="1106" t="n"/>
      <c r="BZ104" s="1106" t="n"/>
      <c r="CA104" s="1106" t="n"/>
      <c r="CB104" s="1106" t="n"/>
      <c r="CC104" s="1106" t="n"/>
      <c r="CD104" s="1106" t="n"/>
      <c r="CE104" s="1106" t="n"/>
      <c r="CF104" s="1106" t="n"/>
      <c r="CG104" s="1106" t="n"/>
      <c r="CH104" s="1106" t="n"/>
      <c r="CI104" s="1106" t="n"/>
      <c r="CJ104" s="1106" t="n"/>
      <c r="CK104" s="1101" t="n"/>
      <c r="CL104" s="1101" t="n"/>
      <c r="CM104" s="1101" t="n"/>
      <c r="CN104" s="1101" t="n"/>
      <c r="CO104" s="1101" t="n"/>
      <c r="CP104" s="1101" t="n"/>
      <c r="CQ104" s="1101" t="n"/>
      <c r="CR104" s="1101" t="n"/>
      <c r="CS104" s="1101" t="n"/>
      <c r="CT104" s="1101" t="n"/>
      <c r="CU104" s="1101" t="n"/>
      <c r="CV104" s="1101" t="n"/>
      <c r="CW104" s="1101" t="n"/>
      <c r="CX104" s="1101" t="n"/>
      <c r="CY104" s="1101" t="n"/>
      <c r="CZ104" s="1101" t="n"/>
      <c r="DA104" s="1101" t="n"/>
      <c r="DB104" s="1101" t="n"/>
      <c r="DC104" s="1101" t="n"/>
      <c r="DD104" s="1101" t="n"/>
      <c r="DE104" s="1101" t="n"/>
      <c r="DF104" s="1101" t="n"/>
      <c r="DG104" s="1101" t="n"/>
      <c r="DH104" s="1101" t="n"/>
      <c r="DI104" s="1101" t="n"/>
    </row>
    <row r="105" ht="16" customFormat="1" customHeight="1" s="140">
      <c r="A105" s="1101" t="n"/>
      <c r="B105" s="1101" t="n"/>
      <c r="C105" s="1101" t="n"/>
      <c r="D105" s="1101" t="n"/>
      <c r="E105" s="1101" t="n"/>
      <c r="F105" s="1101" t="n"/>
      <c r="G105" s="144" t="n"/>
      <c r="H105" s="1101" t="n"/>
      <c r="I105" s="1101" t="n"/>
      <c r="J105" s="1101" t="n"/>
      <c r="K105" s="1101" t="n"/>
      <c r="L105" s="1101" t="n"/>
      <c r="M105" s="178" t="n"/>
      <c r="N105" s="1101" t="n"/>
      <c r="O105" s="1101" t="n"/>
      <c r="P105" s="1101" t="n"/>
      <c r="Q105" s="1101" t="n"/>
      <c r="R105" s="1101" t="n"/>
      <c r="S105" s="1101" t="n"/>
      <c r="T105" s="230" t="n"/>
      <c r="U105" s="1101" t="n"/>
      <c r="V105" s="1101" t="n"/>
      <c r="W105" s="1101" t="n"/>
      <c r="X105" s="1101" t="n"/>
      <c r="Y105" s="1101" t="n"/>
      <c r="Z105" s="1101" t="n"/>
      <c r="AA105" s="144" t="n"/>
      <c r="AB105" s="1101" t="n"/>
      <c r="AC105" s="1101" t="n"/>
      <c r="AD105" s="1101" t="n"/>
      <c r="AE105" s="1101" t="n"/>
      <c r="AF105" s="1101" t="n"/>
      <c r="AG105" s="1101" t="n"/>
      <c r="AH105" s="144" t="n"/>
      <c r="AI105" s="1101" t="n"/>
      <c r="AJ105" s="1101" t="n"/>
      <c r="AK105" s="1101" t="n"/>
      <c r="AL105" s="1101" t="n"/>
      <c r="AM105" s="1101" t="n"/>
      <c r="AN105" s="1101" t="n"/>
      <c r="AO105" s="1101" t="n"/>
      <c r="AP105" s="1101" t="n"/>
      <c r="AQ105" s="1101" t="n"/>
      <c r="AR105" s="1101" t="n"/>
      <c r="AS105" s="1101" t="n"/>
      <c r="AT105" s="1101" t="n"/>
      <c r="AU105" s="1101" t="n"/>
      <c r="AV105" s="1101" t="n"/>
      <c r="AW105" s="1101" t="n"/>
      <c r="AX105" s="1101" t="n"/>
      <c r="AY105" s="1101" t="n"/>
      <c r="AZ105" s="144" t="n"/>
      <c r="BA105" s="1101" t="n"/>
      <c r="BB105" s="1101" t="n"/>
      <c r="BC105" s="1101" t="n"/>
      <c r="BD105" s="1101" t="n"/>
      <c r="BE105" s="1101" t="n"/>
      <c r="BF105" s="1101" t="n"/>
      <c r="BG105" s="1101" t="n"/>
      <c r="BH105" s="1101" t="n"/>
      <c r="BI105" s="1101" t="n"/>
      <c r="BJ105" s="1101" t="n"/>
      <c r="BK105" s="1101" t="n"/>
      <c r="BL105" s="1101" t="n"/>
      <c r="BM105" s="1101" t="n"/>
      <c r="BN105" s="1101" t="n"/>
      <c r="BO105" s="1101" t="n"/>
      <c r="BP105" s="1101" t="n"/>
      <c r="BQ105" s="1101" t="n"/>
      <c r="BR105" s="1106" t="n"/>
      <c r="BS105" s="1106" t="n"/>
      <c r="BT105" s="1106" t="n"/>
      <c r="BU105" s="1106" t="n"/>
      <c r="BV105" s="1106" t="n"/>
      <c r="BW105" s="1106" t="n"/>
      <c r="BX105" s="1106" t="n"/>
      <c r="BY105" s="1106" t="n"/>
      <c r="BZ105" s="1106" t="n"/>
      <c r="CA105" s="1106" t="n"/>
      <c r="CB105" s="1106" t="n"/>
      <c r="CC105" s="1106" t="n"/>
      <c r="CD105" s="1106" t="n"/>
      <c r="CE105" s="1106" t="n"/>
      <c r="CF105" s="1106" t="n"/>
      <c r="CG105" s="1106" t="n"/>
      <c r="CH105" s="1106" t="n"/>
      <c r="CI105" s="1106" t="n"/>
      <c r="CJ105" s="1106" t="n"/>
      <c r="CK105" s="1101" t="n"/>
      <c r="CL105" s="1101" t="n"/>
      <c r="CM105" s="1101" t="n"/>
      <c r="CN105" s="1101" t="n"/>
      <c r="CO105" s="1101" t="n"/>
      <c r="CP105" s="1101" t="n"/>
      <c r="CQ105" s="1101" t="n"/>
      <c r="CR105" s="1101" t="n"/>
      <c r="CS105" s="1101" t="n"/>
      <c r="CT105" s="1101" t="n"/>
      <c r="CU105" s="1101" t="n"/>
      <c r="CV105" s="1101" t="n"/>
      <c r="CW105" s="1101" t="n"/>
      <c r="CX105" s="1101" t="n"/>
      <c r="CY105" s="1101" t="n"/>
      <c r="CZ105" s="1101" t="n"/>
      <c r="DA105" s="1101" t="n"/>
      <c r="DB105" s="1101" t="n"/>
      <c r="DC105" s="1101" t="n"/>
      <c r="DD105" s="1101" t="n"/>
      <c r="DE105" s="1101" t="n"/>
      <c r="DF105" s="1101" t="n"/>
      <c r="DG105" s="1101" t="n"/>
      <c r="DH105" s="1101" t="n"/>
      <c r="DI105" s="1101" t="n"/>
    </row>
    <row r="106" ht="16" customFormat="1" customHeight="1" s="140">
      <c r="A106" s="1101" t="n"/>
      <c r="B106" s="1101" t="n"/>
      <c r="C106" s="1101" t="n"/>
      <c r="D106" s="1101" t="n"/>
      <c r="E106" s="1101" t="n"/>
      <c r="F106" s="1101" t="n"/>
      <c r="G106" s="144" t="n"/>
      <c r="H106" s="1101" t="n"/>
      <c r="I106" s="1101" t="n"/>
      <c r="J106" s="1101" t="n"/>
      <c r="K106" s="1101" t="n"/>
      <c r="L106" s="1101" t="n"/>
      <c r="M106" s="178" t="n"/>
      <c r="N106" s="1101" t="n"/>
      <c r="O106" s="1101" t="n"/>
      <c r="P106" s="1101" t="n"/>
      <c r="Q106" s="1101" t="n"/>
      <c r="R106" s="1101" t="n"/>
      <c r="S106" s="1101" t="n"/>
      <c r="T106" s="230" t="n"/>
      <c r="U106" s="1101" t="n"/>
      <c r="V106" s="1101" t="n"/>
      <c r="W106" s="1101" t="n"/>
      <c r="X106" s="1101" t="n"/>
      <c r="Y106" s="1101" t="n"/>
      <c r="Z106" s="1101" t="n"/>
      <c r="AA106" s="144" t="n"/>
      <c r="AB106" s="1101" t="n"/>
      <c r="AC106" s="1101" t="n"/>
      <c r="AD106" s="1101" t="n"/>
      <c r="AE106" s="1101" t="n"/>
      <c r="AF106" s="1101" t="n"/>
      <c r="AG106" s="1101" t="n"/>
      <c r="AH106" s="144" t="n"/>
      <c r="AI106" s="1041" t="inlineStr">
        <is>
          <t>公司</t>
        </is>
      </c>
      <c r="AJ106" s="1053" t="inlineStr">
        <is>
          <t>本期收入(元)</t>
        </is>
      </c>
      <c r="AK106" s="1053" t="inlineStr">
        <is>
          <t>本期成本(元)</t>
        </is>
      </c>
      <c r="AL106" s="1053" t="inlineStr">
        <is>
          <t>本期利润(元)</t>
        </is>
      </c>
      <c r="AM106" s="1053" t="inlineStr">
        <is>
          <t>累计纳税(元)</t>
        </is>
      </c>
      <c r="AN106" s="1053" t="inlineStr">
        <is>
          <t>累计分红(元)</t>
        </is>
      </c>
      <c r="AO106" s="1053" t="inlineStr">
        <is>
          <t>期末现金(元)</t>
        </is>
      </c>
      <c r="AP106" s="1053" t="inlineStr">
        <is>
          <t>净资产(元)</t>
        </is>
      </c>
      <c r="AQ106" s="1053" t="inlineStr">
        <is>
          <t>综合分</t>
        </is>
      </c>
      <c r="AR106" s="445" t="inlineStr">
        <is>
          <t>预计偿还债券本金</t>
        </is>
      </c>
      <c r="AS106" s="446" t="inlineStr">
        <is>
          <t>预计未偿还债券</t>
        </is>
      </c>
      <c r="AT106" s="446" t="inlineStr">
        <is>
          <t>预计累发债券</t>
        </is>
      </c>
      <c r="AU106" s="445" t="inlineStr">
        <is>
          <t>预计本期发行债券</t>
        </is>
      </c>
      <c r="AV106" s="446" t="inlineStr">
        <is>
          <t>预计债券</t>
        </is>
      </c>
      <c r="AW106" s="453" t="inlineStr">
        <is>
          <t>预计资本利润率</t>
        </is>
      </c>
      <c r="AX106" s="446" t="inlineStr">
        <is>
          <t>上期期末现金与本期成本最大值</t>
        </is>
      </c>
      <c r="AY106" s="465" t="inlineStr">
        <is>
          <t>是否破产</t>
        </is>
      </c>
      <c r="AZ106" s="144" t="n"/>
      <c r="BA106" s="1101" t="n"/>
      <c r="BB106" s="1101" t="n"/>
      <c r="BC106" s="1101" t="n"/>
      <c r="BD106" s="1101" t="n"/>
      <c r="BE106" s="1101" t="n"/>
      <c r="BF106" s="1101" t="n"/>
      <c r="BG106" s="1101" t="n"/>
      <c r="BH106" s="1101" t="n"/>
      <c r="BI106" s="1101" t="n"/>
      <c r="BJ106" s="1101" t="n"/>
      <c r="BK106" s="1101" t="n"/>
      <c r="BL106" s="1101" t="n"/>
      <c r="BM106" s="1101" t="n"/>
      <c r="BN106" s="1101" t="n"/>
      <c r="BO106" s="1101" t="n"/>
      <c r="BP106" s="1101" t="n"/>
      <c r="BQ106" s="1101" t="n"/>
      <c r="BR106" s="1106" t="n"/>
      <c r="BS106" s="1106" t="n"/>
      <c r="BT106" s="1106" t="n"/>
      <c r="BU106" s="1106" t="n"/>
      <c r="BV106" s="1106" t="n"/>
      <c r="BW106" s="1106" t="n"/>
      <c r="BX106" s="1106" t="n"/>
      <c r="BY106" s="1106" t="n"/>
      <c r="BZ106" s="1106" t="n"/>
      <c r="CA106" s="1106" t="n"/>
      <c r="CB106" s="1106" t="n"/>
      <c r="CC106" s="1106" t="n"/>
      <c r="CD106" s="1106" t="n"/>
      <c r="CE106" s="1106" t="n"/>
      <c r="CF106" s="1106" t="n"/>
      <c r="CG106" s="1106" t="n"/>
      <c r="CH106" s="1106" t="n"/>
      <c r="CI106" s="1106" t="n"/>
      <c r="CJ106" s="1106" t="n"/>
      <c r="CK106" s="1101" t="n"/>
      <c r="CL106" s="1101" t="n"/>
      <c r="CM106" s="1101" t="n"/>
      <c r="CN106" s="1101" t="n"/>
      <c r="CO106" s="1101" t="n"/>
      <c r="CP106" s="1101" t="n"/>
      <c r="CQ106" s="1101" t="n"/>
      <c r="CR106" s="1101" t="n"/>
      <c r="CS106" s="1101" t="n"/>
      <c r="CT106" s="1101" t="n"/>
      <c r="CU106" s="1101" t="n"/>
      <c r="CV106" s="1101" t="n"/>
      <c r="CW106" s="1101" t="n"/>
      <c r="CX106" s="1101" t="n"/>
      <c r="CY106" s="1101" t="n"/>
      <c r="CZ106" s="1101" t="n"/>
      <c r="DA106" s="1101" t="n"/>
      <c r="DB106" s="1101" t="n"/>
      <c r="DC106" s="1101" t="n"/>
      <c r="DD106" s="1101" t="n"/>
      <c r="DE106" s="1101" t="n"/>
      <c r="DF106" s="1101" t="n"/>
      <c r="DG106" s="1101" t="n"/>
      <c r="DH106" s="1101" t="n"/>
      <c r="DI106" s="1101" t="n"/>
    </row>
    <row r="107" ht="16" customFormat="1" customHeight="1" s="140">
      <c r="A107" s="1101" t="n"/>
      <c r="B107" s="1101" t="n"/>
      <c r="C107" s="1101" t="n"/>
      <c r="D107" s="1101" t="n"/>
      <c r="E107" s="1101" t="n"/>
      <c r="F107" s="1101" t="n"/>
      <c r="G107" s="144" t="n"/>
      <c r="H107" s="1101" t="n"/>
      <c r="I107" s="1101" t="n"/>
      <c r="J107" s="1101" t="n"/>
      <c r="K107" s="1101" t="n"/>
      <c r="L107" s="1101" t="n"/>
      <c r="M107" s="178" t="n"/>
      <c r="N107" s="1101" t="n"/>
      <c r="O107" s="1101" t="n"/>
      <c r="P107" s="1101" t="n"/>
      <c r="Q107" s="1101" t="n"/>
      <c r="R107" s="1101" t="n"/>
      <c r="S107" s="1101" t="n"/>
      <c r="T107" s="230" t="n"/>
      <c r="U107" s="1101" t="n"/>
      <c r="V107" s="1101" t="n"/>
      <c r="W107" s="1101" t="n"/>
      <c r="X107" s="1101" t="n"/>
      <c r="Y107" s="1101" t="n"/>
      <c r="Z107" s="1101" t="n"/>
      <c r="AA107" s="144" t="n"/>
      <c r="AB107" s="1101" t="n"/>
      <c r="AC107" s="1101" t="n"/>
      <c r="AD107" s="1101" t="n"/>
      <c r="AE107" s="1101" t="n"/>
      <c r="AF107" s="1101" t="n"/>
      <c r="AG107" s="1101" t="n"/>
      <c r="AH107" s="144" t="n"/>
      <c r="AI107" s="329" t="n"/>
      <c r="AJ107" s="438" t="n"/>
      <c r="AK107" s="438" t="n"/>
      <c r="AL107" s="438" t="n"/>
      <c r="AM107" s="438" t="n"/>
      <c r="AN107" s="438" t="n"/>
      <c r="AO107" s="438" t="n"/>
      <c r="AP107" s="438" t="n"/>
      <c r="AQ107" s="434" t="n"/>
      <c r="AR107" s="447">
        <f>-AT107*5%</f>
        <v/>
      </c>
      <c r="AS107" s="447">
        <f>第4期!AS107+第4期!AR107+第4期!AU107</f>
        <v/>
      </c>
      <c r="AT107" s="448">
        <f>第4期!AU107+第4期!AT107</f>
        <v/>
      </c>
      <c r="AU107" s="447">
        <f>0.5*第4期!AP107-AS107</f>
        <v/>
      </c>
      <c r="AV107" s="447">
        <f>AU107+AS107+AR107</f>
        <v/>
      </c>
      <c r="AW107" s="1350">
        <f>AL107/(AP107+AV107)</f>
        <v/>
      </c>
      <c r="AX107" s="455">
        <f>MAX(AK107,第4期!AO107)</f>
        <v/>
      </c>
      <c r="AY107" s="1085">
        <f>IF(AI107="",0,IF(AL107&lt;MAX(AL107:AL126)/3,1,0))</f>
        <v/>
      </c>
      <c r="AZ107" s="144" t="n"/>
      <c r="BA107" s="1101" t="n"/>
      <c r="BB107" s="1101" t="n"/>
      <c r="BC107" s="1101" t="n"/>
      <c r="BD107" s="1101" t="n"/>
      <c r="BE107" s="1101" t="n"/>
      <c r="BF107" s="1101" t="n"/>
      <c r="BG107" s="1101" t="n"/>
      <c r="BH107" s="1101" t="n"/>
      <c r="BI107" s="1101" t="n"/>
      <c r="BJ107" s="1101" t="n"/>
      <c r="BK107" s="1101" t="n"/>
      <c r="BL107" s="1101" t="n"/>
      <c r="BM107" s="1101" t="n"/>
      <c r="BN107" s="1101" t="n"/>
      <c r="BO107" s="1101" t="n"/>
      <c r="BP107" s="1101" t="n"/>
      <c r="BQ107" s="1101" t="n"/>
      <c r="BR107" s="1106" t="n"/>
      <c r="BS107" s="1106" t="n"/>
      <c r="BT107" s="1106" t="n"/>
      <c r="BU107" s="1106" t="n"/>
      <c r="BV107" s="1106" t="n"/>
      <c r="BW107" s="1106" t="n"/>
      <c r="BX107" s="1106" t="n"/>
      <c r="BY107" s="1106" t="n"/>
      <c r="BZ107" s="1106" t="n"/>
      <c r="CA107" s="1106" t="n"/>
      <c r="CB107" s="1106" t="n"/>
      <c r="CC107" s="1106" t="n"/>
      <c r="CD107" s="1106" t="n"/>
      <c r="CE107" s="1106" t="n"/>
      <c r="CF107" s="1106" t="n"/>
      <c r="CG107" s="1106" t="n"/>
      <c r="CH107" s="1106" t="n"/>
      <c r="CI107" s="1106" t="n"/>
      <c r="CJ107" s="1106" t="n"/>
      <c r="CK107" s="1101" t="n"/>
      <c r="CL107" s="1101" t="n"/>
      <c r="CM107" s="1101" t="n"/>
      <c r="CN107" s="1101" t="n"/>
      <c r="CO107" s="1101" t="n"/>
      <c r="CP107" s="1101" t="n"/>
      <c r="CQ107" s="1101" t="n"/>
      <c r="CR107" s="1101" t="n"/>
      <c r="CS107" s="1101" t="n"/>
      <c r="CT107" s="1101" t="n"/>
      <c r="CU107" s="1101" t="n"/>
      <c r="CV107" s="1101" t="n"/>
      <c r="CW107" s="1101" t="n"/>
      <c r="CX107" s="1101" t="n"/>
      <c r="CY107" s="1101" t="n"/>
      <c r="CZ107" s="1101" t="n"/>
      <c r="DA107" s="1101" t="n"/>
      <c r="DB107" s="1101" t="n"/>
      <c r="DC107" s="1101" t="n"/>
      <c r="DD107" s="1101" t="n"/>
      <c r="DE107" s="1101" t="n"/>
      <c r="DF107" s="1101" t="n"/>
      <c r="DG107" s="1101" t="n"/>
      <c r="DH107" s="1101" t="n"/>
      <c r="DI107" s="1101" t="n"/>
    </row>
    <row r="108" ht="16" customFormat="1" customHeight="1" s="140">
      <c r="A108" s="1101" t="n"/>
      <c r="B108" s="1101" t="n"/>
      <c r="C108" s="1101" t="n"/>
      <c r="D108" s="1101" t="n"/>
      <c r="E108" s="1101" t="n"/>
      <c r="F108" s="1101" t="n"/>
      <c r="G108" s="144" t="n"/>
      <c r="H108" s="1101" t="n"/>
      <c r="I108" s="1101" t="n"/>
      <c r="J108" s="1101" t="n"/>
      <c r="K108" s="1101" t="n"/>
      <c r="L108" s="1101" t="n"/>
      <c r="M108" s="178" t="n"/>
      <c r="N108" s="1101" t="n"/>
      <c r="O108" s="1101" t="n"/>
      <c r="P108" s="1101" t="n"/>
      <c r="Q108" s="1101" t="n"/>
      <c r="R108" s="1101" t="n"/>
      <c r="S108" s="1101" t="n"/>
      <c r="T108" s="230" t="n"/>
      <c r="U108" s="1101" t="n"/>
      <c r="V108" s="1101" t="n"/>
      <c r="W108" s="1101" t="n"/>
      <c r="X108" s="1101" t="n"/>
      <c r="Y108" s="1101" t="n"/>
      <c r="Z108" s="1101" t="n"/>
      <c r="AA108" s="144" t="n"/>
      <c r="AB108" s="1101" t="n"/>
      <c r="AC108" s="1101" t="n"/>
      <c r="AD108" s="1101" t="n"/>
      <c r="AE108" s="1101" t="n"/>
      <c r="AF108" s="1101" t="n"/>
      <c r="AG108" s="1101" t="n"/>
      <c r="AH108" s="144" t="n"/>
      <c r="AI108" s="332" t="n"/>
      <c r="AJ108" s="439" t="n"/>
      <c r="AK108" s="439" t="n"/>
      <c r="AL108" s="439" t="n"/>
      <c r="AM108" s="439" t="n"/>
      <c r="AN108" s="439" t="n"/>
      <c r="AO108" s="439" t="n"/>
      <c r="AP108" s="439" t="n"/>
      <c r="AQ108" s="435" t="n"/>
      <c r="AR108" s="447">
        <f>-AT108*5%</f>
        <v/>
      </c>
      <c r="AS108" s="447">
        <f>第4期!AS108+第4期!AR108+第4期!AU108</f>
        <v/>
      </c>
      <c r="AT108" s="448">
        <f>第4期!AU108+第4期!AT108</f>
        <v/>
      </c>
      <c r="AU108" s="447">
        <f>0.5*第4期!AP108-AS108</f>
        <v/>
      </c>
      <c r="AV108" s="447">
        <f>AU108+AS108+AR108</f>
        <v/>
      </c>
      <c r="AW108" s="1350">
        <f>AL108/(AP108+AV108)</f>
        <v/>
      </c>
      <c r="AX108" s="455">
        <f>MAX(AK108,第4期!AO108)</f>
        <v/>
      </c>
      <c r="AY108" s="1085">
        <f>IF(AI108="",0,IF(AL108&lt;MAX(AL108:AL127)/3,1,0))</f>
        <v/>
      </c>
      <c r="AZ108" s="144" t="n"/>
      <c r="BA108" s="1101" t="n"/>
      <c r="BB108" s="1101" t="n"/>
      <c r="BC108" s="1101" t="n"/>
      <c r="BD108" s="1101" t="n"/>
      <c r="BE108" s="1101" t="n"/>
      <c r="BF108" s="1101" t="n"/>
      <c r="BG108" s="1101" t="n"/>
      <c r="BH108" s="1101" t="n"/>
      <c r="BI108" s="1101" t="n"/>
      <c r="BJ108" s="1101" t="n"/>
      <c r="BK108" s="1101" t="n"/>
      <c r="BL108" s="1101" t="n"/>
      <c r="BM108" s="1101" t="n"/>
      <c r="BN108" s="1101" t="n"/>
      <c r="BO108" s="1101" t="n"/>
      <c r="BP108" s="1101" t="n"/>
      <c r="BQ108" s="1101" t="n"/>
      <c r="BR108" s="1106" t="n"/>
      <c r="BS108" s="1106" t="n"/>
      <c r="BT108" s="1106" t="n"/>
      <c r="BU108" s="1106" t="n"/>
      <c r="BV108" s="1106" t="n"/>
      <c r="BW108" s="1106" t="n"/>
      <c r="BX108" s="1106" t="n"/>
      <c r="BY108" s="1106" t="n"/>
      <c r="BZ108" s="1106" t="n"/>
      <c r="CA108" s="1106" t="n"/>
      <c r="CB108" s="1106" t="n"/>
      <c r="CC108" s="1106" t="n"/>
      <c r="CD108" s="1106" t="n"/>
      <c r="CE108" s="1106" t="n"/>
      <c r="CF108" s="1106" t="n"/>
      <c r="CG108" s="1106" t="n"/>
      <c r="CH108" s="1106" t="n"/>
      <c r="CI108" s="1106" t="n"/>
      <c r="CJ108" s="1106" t="n"/>
      <c r="CK108" s="1101" t="n"/>
      <c r="CL108" s="1101" t="n"/>
      <c r="CM108" s="1101" t="n"/>
      <c r="CN108" s="1101" t="n"/>
      <c r="CO108" s="1101" t="n"/>
      <c r="CP108" s="1101" t="n"/>
      <c r="CQ108" s="1101" t="n"/>
      <c r="CR108" s="1101" t="n"/>
      <c r="CS108" s="1101" t="n"/>
      <c r="CT108" s="1101" t="n"/>
      <c r="CU108" s="1101" t="n"/>
      <c r="CV108" s="1101" t="n"/>
      <c r="CW108" s="1101" t="n"/>
      <c r="CX108" s="1101" t="n"/>
      <c r="CY108" s="1101" t="n"/>
      <c r="CZ108" s="1101" t="n"/>
      <c r="DA108" s="1101" t="n"/>
      <c r="DB108" s="1101" t="n"/>
      <c r="DC108" s="1101" t="n"/>
      <c r="DD108" s="1101" t="n"/>
      <c r="DE108" s="1101" t="n"/>
      <c r="DF108" s="1101" t="n"/>
      <c r="DG108" s="1101" t="n"/>
      <c r="DH108" s="1101" t="n"/>
      <c r="DI108" s="1101" t="n"/>
    </row>
    <row r="109" ht="16" customFormat="1" customHeight="1" s="140">
      <c r="A109" s="1101" t="n"/>
      <c r="B109" s="1101" t="n"/>
      <c r="C109" s="1101" t="n"/>
      <c r="D109" s="1101" t="n"/>
      <c r="E109" s="1101" t="n"/>
      <c r="F109" s="1101" t="n"/>
      <c r="G109" s="144" t="n"/>
      <c r="H109" s="1101" t="n"/>
      <c r="I109" s="1101" t="n"/>
      <c r="J109" s="1101" t="n"/>
      <c r="K109" s="1101" t="n"/>
      <c r="L109" s="1101" t="n"/>
      <c r="M109" s="178" t="n"/>
      <c r="N109" s="1101" t="n"/>
      <c r="O109" s="1101" t="n"/>
      <c r="P109" s="1101" t="n"/>
      <c r="Q109" s="1101" t="n"/>
      <c r="R109" s="1101" t="n"/>
      <c r="S109" s="1101" t="n"/>
      <c r="T109" s="230" t="n"/>
      <c r="U109" s="1101" t="n"/>
      <c r="V109" s="1101" t="n"/>
      <c r="W109" s="1101" t="n"/>
      <c r="X109" s="1101" t="n"/>
      <c r="Y109" s="1101" t="n"/>
      <c r="Z109" s="1101" t="n"/>
      <c r="AA109" s="144" t="n"/>
      <c r="AB109" s="1101" t="n"/>
      <c r="AC109" s="1101" t="n"/>
      <c r="AD109" s="1101" t="n"/>
      <c r="AE109" s="1101" t="n"/>
      <c r="AF109" s="1101" t="n"/>
      <c r="AG109" s="1101" t="n"/>
      <c r="AH109" s="144" t="n"/>
      <c r="AI109" s="332" t="n"/>
      <c r="AJ109" s="439" t="n"/>
      <c r="AK109" s="439" t="n"/>
      <c r="AL109" s="439" t="n"/>
      <c r="AM109" s="439" t="n"/>
      <c r="AN109" s="439" t="n"/>
      <c r="AO109" s="439" t="n"/>
      <c r="AP109" s="439" t="n"/>
      <c r="AQ109" s="435" t="n"/>
      <c r="AR109" s="447">
        <f>-AT109*5%</f>
        <v/>
      </c>
      <c r="AS109" s="447">
        <f>第4期!AS109+第4期!AR109+第4期!AU109</f>
        <v/>
      </c>
      <c r="AT109" s="448">
        <f>第4期!AU109+第4期!AT109</f>
        <v/>
      </c>
      <c r="AU109" s="447">
        <f>0.5*第4期!AP109-AS109</f>
        <v/>
      </c>
      <c r="AV109" s="447">
        <f>AU109+AS109+AR109</f>
        <v/>
      </c>
      <c r="AW109" s="1350">
        <f>AL109/(AP109+AV109)</f>
        <v/>
      </c>
      <c r="AX109" s="455">
        <f>MAX(AK109,第4期!AO109)</f>
        <v/>
      </c>
      <c r="AY109" s="1085">
        <f>IF(AI109="",0,IF(AL109&lt;MAX(AL109:AL128)/3,1,0))</f>
        <v/>
      </c>
      <c r="AZ109" s="144" t="n"/>
      <c r="BA109" s="1101" t="n"/>
      <c r="BB109" s="1101" t="n"/>
      <c r="BC109" s="1101" t="n"/>
      <c r="BD109" s="1101" t="n"/>
      <c r="BE109" s="1101" t="n"/>
      <c r="BF109" s="1101" t="n"/>
      <c r="BG109" s="1101" t="n"/>
      <c r="BH109" s="1101" t="n"/>
      <c r="BI109" s="1101" t="n"/>
      <c r="BJ109" s="1101" t="n"/>
      <c r="BK109" s="1101" t="n"/>
      <c r="BL109" s="1101" t="n"/>
      <c r="BM109" s="1101" t="n"/>
      <c r="BN109" s="1101" t="n"/>
      <c r="BO109" s="1101" t="n"/>
      <c r="BP109" s="1101" t="n"/>
      <c r="BQ109" s="1101" t="n"/>
      <c r="BR109" s="1106" t="n"/>
      <c r="BS109" s="1106" t="n"/>
      <c r="BT109" s="1106" t="n"/>
      <c r="BU109" s="1106" t="n"/>
      <c r="BV109" s="1106" t="n"/>
      <c r="BW109" s="1106" t="n"/>
      <c r="BX109" s="1106" t="n"/>
      <c r="BY109" s="1106" t="n"/>
      <c r="BZ109" s="1106" t="n"/>
      <c r="CA109" s="1106" t="n"/>
      <c r="CB109" s="1106" t="n"/>
      <c r="CC109" s="1106" t="n"/>
      <c r="CD109" s="1106" t="n"/>
      <c r="CE109" s="1106" t="n"/>
      <c r="CF109" s="1106" t="n"/>
      <c r="CG109" s="1106" t="n"/>
      <c r="CH109" s="1106" t="n"/>
      <c r="CI109" s="1106" t="n"/>
      <c r="CJ109" s="1106" t="n"/>
      <c r="CK109" s="1101" t="n"/>
      <c r="CL109" s="1101" t="n"/>
      <c r="CM109" s="1101" t="n"/>
      <c r="CN109" s="1101" t="n"/>
      <c r="CO109" s="1101" t="n"/>
      <c r="CP109" s="1101" t="n"/>
      <c r="CQ109" s="1101" t="n"/>
      <c r="CR109" s="1101" t="n"/>
      <c r="CS109" s="1101" t="n"/>
      <c r="CT109" s="1101" t="n"/>
      <c r="CU109" s="1101" t="n"/>
      <c r="CV109" s="1101" t="n"/>
      <c r="CW109" s="1101" t="n"/>
      <c r="CX109" s="1101" t="n"/>
      <c r="CY109" s="1101" t="n"/>
      <c r="CZ109" s="1101" t="n"/>
      <c r="DA109" s="1101" t="n"/>
      <c r="DB109" s="1101" t="n"/>
      <c r="DC109" s="1101" t="n"/>
      <c r="DD109" s="1101" t="n"/>
      <c r="DE109" s="1101" t="n"/>
      <c r="DF109" s="1101" t="n"/>
      <c r="DG109" s="1101" t="n"/>
      <c r="DH109" s="1101" t="n"/>
      <c r="DI109" s="1101" t="n"/>
    </row>
    <row r="110" ht="16" customFormat="1" customHeight="1" s="140">
      <c r="A110" s="1101" t="n"/>
      <c r="B110" s="1101" t="n"/>
      <c r="C110" s="1101" t="n"/>
      <c r="D110" s="1101" t="n"/>
      <c r="E110" s="1101" t="n"/>
      <c r="F110" s="1101" t="n"/>
      <c r="G110" s="144" t="n"/>
      <c r="H110" s="1101" t="n"/>
      <c r="I110" s="1101" t="n"/>
      <c r="J110" s="1101" t="n"/>
      <c r="K110" s="1101" t="n"/>
      <c r="L110" s="1101" t="n"/>
      <c r="M110" s="178" t="n"/>
      <c r="N110" s="1101" t="n"/>
      <c r="O110" s="1101" t="n"/>
      <c r="P110" s="1101" t="n"/>
      <c r="Q110" s="1101" t="n"/>
      <c r="R110" s="1101" t="n"/>
      <c r="S110" s="1101" t="n"/>
      <c r="T110" s="230" t="n"/>
      <c r="U110" s="1101" t="n"/>
      <c r="V110" s="1101" t="n"/>
      <c r="W110" s="1101" t="n"/>
      <c r="X110" s="1101" t="n"/>
      <c r="Y110" s="1101" t="n"/>
      <c r="Z110" s="1101" t="n"/>
      <c r="AA110" s="144" t="n"/>
      <c r="AB110" s="1101" t="n"/>
      <c r="AC110" s="1101" t="n"/>
      <c r="AD110" s="1101" t="n"/>
      <c r="AE110" s="1101" t="n"/>
      <c r="AF110" s="1101" t="n"/>
      <c r="AG110" s="1101" t="n"/>
      <c r="AH110" s="144" t="n"/>
      <c r="AI110" s="332" t="n"/>
      <c r="AJ110" s="439" t="n"/>
      <c r="AK110" s="439" t="n"/>
      <c r="AL110" s="439" t="n"/>
      <c r="AM110" s="439" t="n"/>
      <c r="AN110" s="439" t="n"/>
      <c r="AO110" s="439" t="n"/>
      <c r="AP110" s="439" t="n"/>
      <c r="AQ110" s="435" t="n"/>
      <c r="AR110" s="447">
        <f>-AT110*5%</f>
        <v/>
      </c>
      <c r="AS110" s="447">
        <f>第4期!AS110+第4期!AR110+第4期!AU110</f>
        <v/>
      </c>
      <c r="AT110" s="448">
        <f>第4期!AU110+第4期!AT110</f>
        <v/>
      </c>
      <c r="AU110" s="447">
        <f>0.5*第4期!AP110-AS110</f>
        <v/>
      </c>
      <c r="AV110" s="447">
        <f>AU110+AS110+AR110</f>
        <v/>
      </c>
      <c r="AW110" s="1350">
        <f>AL110/(AP110+AV110)</f>
        <v/>
      </c>
      <c r="AX110" s="455">
        <f>MAX(AK110,第4期!AO110)</f>
        <v/>
      </c>
      <c r="AY110" s="1085">
        <f>IF(AI110="",0,IF(AL110&lt;MAX(AL110:AL129)/3,1,0))</f>
        <v/>
      </c>
      <c r="AZ110" s="144" t="n"/>
      <c r="BA110" s="1101" t="n"/>
      <c r="BB110" s="1101" t="n"/>
      <c r="BC110" s="1101" t="n"/>
      <c r="BD110" s="1101" t="n"/>
      <c r="BE110" s="1101" t="n"/>
      <c r="BF110" s="1101" t="n"/>
      <c r="BG110" s="1101" t="n"/>
      <c r="BH110" s="1101" t="n"/>
      <c r="BI110" s="1101" t="n"/>
      <c r="BJ110" s="1101" t="n"/>
      <c r="BK110" s="1101" t="n"/>
      <c r="BL110" s="1101" t="n"/>
      <c r="BM110" s="1101" t="n"/>
      <c r="BN110" s="1101" t="n"/>
      <c r="BO110" s="1101" t="n"/>
      <c r="BP110" s="1101" t="n"/>
      <c r="BQ110" s="1101" t="n"/>
      <c r="BR110" s="1106" t="n"/>
      <c r="BS110" s="1106" t="n"/>
      <c r="BT110" s="1106" t="n"/>
      <c r="BU110" s="1106" t="n"/>
      <c r="BV110" s="1106" t="n"/>
      <c r="BW110" s="1106" t="n"/>
      <c r="BX110" s="1106" t="n"/>
      <c r="BY110" s="1106" t="n"/>
      <c r="BZ110" s="1106" t="n"/>
      <c r="CA110" s="1106" t="n"/>
      <c r="CB110" s="1106" t="n"/>
      <c r="CC110" s="1106" t="n"/>
      <c r="CD110" s="1106" t="n"/>
      <c r="CE110" s="1106" t="n"/>
      <c r="CF110" s="1106" t="n"/>
      <c r="CG110" s="1106" t="n"/>
      <c r="CH110" s="1106" t="n"/>
      <c r="CI110" s="1106" t="n"/>
      <c r="CJ110" s="1106" t="n"/>
      <c r="CK110" s="1101" t="n"/>
      <c r="CL110" s="1101" t="n"/>
      <c r="CM110" s="1101" t="n"/>
      <c r="CN110" s="1101" t="n"/>
      <c r="CO110" s="1101" t="n"/>
      <c r="CP110" s="1101" t="n"/>
      <c r="CQ110" s="1101" t="n"/>
      <c r="CR110" s="1101" t="n"/>
      <c r="CS110" s="1101" t="n"/>
      <c r="CT110" s="1101" t="n"/>
      <c r="CU110" s="1101" t="n"/>
      <c r="CV110" s="1101" t="n"/>
      <c r="CW110" s="1101" t="n"/>
      <c r="CX110" s="1101" t="n"/>
      <c r="CY110" s="1101" t="n"/>
      <c r="CZ110" s="1101" t="n"/>
      <c r="DA110" s="1101" t="n"/>
      <c r="DB110" s="1101" t="n"/>
      <c r="DC110" s="1101" t="n"/>
      <c r="DD110" s="1101" t="n"/>
      <c r="DE110" s="1101" t="n"/>
      <c r="DF110" s="1101" t="n"/>
      <c r="DG110" s="1101" t="n"/>
      <c r="DH110" s="1101" t="n"/>
      <c r="DI110" s="1101" t="n"/>
    </row>
    <row r="111" ht="16" customFormat="1" customHeight="1" s="140">
      <c r="A111" s="1101" t="n"/>
      <c r="B111" s="1101" t="n"/>
      <c r="C111" s="1101" t="n"/>
      <c r="D111" s="1101" t="n"/>
      <c r="E111" s="1101" t="n"/>
      <c r="F111" s="1101" t="n"/>
      <c r="G111" s="144" t="n"/>
      <c r="H111" s="1101" t="n"/>
      <c r="I111" s="1101" t="n"/>
      <c r="J111" s="1101" t="n"/>
      <c r="K111" s="1101" t="n"/>
      <c r="L111" s="1101" t="n"/>
      <c r="M111" s="178" t="n"/>
      <c r="N111" s="1101" t="n"/>
      <c r="O111" s="1101" t="n"/>
      <c r="P111" s="1101" t="n"/>
      <c r="Q111" s="1101" t="n"/>
      <c r="R111" s="1101" t="n"/>
      <c r="S111" s="1101" t="n"/>
      <c r="T111" s="230" t="n"/>
      <c r="U111" s="1101" t="n"/>
      <c r="V111" s="1101" t="n"/>
      <c r="W111" s="1101" t="n"/>
      <c r="X111" s="1101" t="n"/>
      <c r="Y111" s="1101" t="n"/>
      <c r="Z111" s="1101" t="n"/>
      <c r="AA111" s="144" t="n"/>
      <c r="AB111" s="1101" t="n"/>
      <c r="AC111" s="1101" t="n"/>
      <c r="AD111" s="1101" t="n"/>
      <c r="AE111" s="1101" t="n"/>
      <c r="AF111" s="1101" t="n"/>
      <c r="AG111" s="1101" t="n"/>
      <c r="AH111" s="144" t="n"/>
      <c r="AI111" s="332" t="n"/>
      <c r="AJ111" s="439" t="n"/>
      <c r="AK111" s="439" t="n"/>
      <c r="AL111" s="439" t="n"/>
      <c r="AM111" s="439" t="n"/>
      <c r="AN111" s="439" t="n"/>
      <c r="AO111" s="439" t="n"/>
      <c r="AP111" s="439" t="n"/>
      <c r="AQ111" s="435" t="n"/>
      <c r="AR111" s="447">
        <f>-AT111*5%</f>
        <v/>
      </c>
      <c r="AS111" s="447">
        <f>第4期!AS111+第4期!AR111+第4期!AU111</f>
        <v/>
      </c>
      <c r="AT111" s="448">
        <f>第4期!AU111+第4期!AT111</f>
        <v/>
      </c>
      <c r="AU111" s="447">
        <f>0.5*第4期!AP111-AS111</f>
        <v/>
      </c>
      <c r="AV111" s="447">
        <f>AU111+AS111+AR111</f>
        <v/>
      </c>
      <c r="AW111" s="1350">
        <f>AL111/(AP111+AV111)</f>
        <v/>
      </c>
      <c r="AX111" s="455">
        <f>MAX(AK111,第4期!AO111)</f>
        <v/>
      </c>
      <c r="AY111" s="1085">
        <f>IF(AI111="",0,IF(AL111&lt;MAX(AL111:AL130)/3,1,0))</f>
        <v/>
      </c>
      <c r="AZ111" s="144" t="n"/>
      <c r="BA111" s="1101" t="n"/>
      <c r="BB111" s="1101" t="n"/>
      <c r="BC111" s="1101" t="n"/>
      <c r="BD111" s="1101" t="n"/>
      <c r="BE111" s="1101" t="n"/>
      <c r="BF111" s="1101" t="n"/>
      <c r="BG111" s="1101" t="n"/>
      <c r="BH111" s="1101" t="n"/>
      <c r="BI111" s="1101" t="n"/>
      <c r="BJ111" s="1101" t="n"/>
      <c r="BK111" s="1101" t="n"/>
      <c r="BL111" s="1101" t="n"/>
      <c r="BM111" s="1101" t="n"/>
      <c r="BN111" s="1101" t="n"/>
      <c r="BO111" s="1101" t="n"/>
      <c r="BP111" s="1101" t="n"/>
      <c r="BQ111" s="1101" t="n"/>
      <c r="BR111" s="1106" t="n"/>
      <c r="BS111" s="1106" t="n"/>
      <c r="BT111" s="1106" t="n"/>
      <c r="BU111" s="1106" t="n"/>
      <c r="BV111" s="1106" t="n"/>
      <c r="BW111" s="1106" t="n"/>
      <c r="BX111" s="1106" t="n"/>
      <c r="BY111" s="1106" t="n"/>
      <c r="BZ111" s="1106" t="n"/>
      <c r="CA111" s="1106" t="n"/>
      <c r="CB111" s="1106" t="n"/>
      <c r="CC111" s="1106" t="n"/>
      <c r="CD111" s="1106" t="n"/>
      <c r="CE111" s="1106" t="n"/>
      <c r="CF111" s="1106" t="n"/>
      <c r="CG111" s="1106" t="n"/>
      <c r="CH111" s="1106" t="n"/>
      <c r="CI111" s="1106" t="n"/>
      <c r="CJ111" s="1106" t="n"/>
      <c r="CK111" s="1101" t="n"/>
      <c r="CL111" s="1101" t="n"/>
      <c r="CM111" s="1101" t="n"/>
      <c r="CN111" s="1101" t="n"/>
      <c r="CO111" s="1101" t="n"/>
      <c r="CP111" s="1101" t="n"/>
      <c r="CQ111" s="1101" t="n"/>
      <c r="CR111" s="1101" t="n"/>
      <c r="CS111" s="1101" t="n"/>
      <c r="CT111" s="1101" t="n"/>
      <c r="CU111" s="1101" t="n"/>
      <c r="CV111" s="1101" t="n"/>
      <c r="CW111" s="1101" t="n"/>
      <c r="CX111" s="1101" t="n"/>
      <c r="CY111" s="1101" t="n"/>
      <c r="CZ111" s="1101" t="n"/>
      <c r="DA111" s="1101" t="n"/>
      <c r="DB111" s="1101" t="n"/>
      <c r="DC111" s="1101" t="n"/>
      <c r="DD111" s="1101" t="n"/>
      <c r="DE111" s="1101" t="n"/>
      <c r="DF111" s="1101" t="n"/>
      <c r="DG111" s="1101" t="n"/>
      <c r="DH111" s="1101" t="n"/>
      <c r="DI111" s="1101" t="n"/>
    </row>
    <row r="112" ht="16" customFormat="1" customHeight="1" s="140">
      <c r="A112" s="1101" t="n"/>
      <c r="B112" s="1101" t="n"/>
      <c r="C112" s="1101" t="n"/>
      <c r="D112" s="1101" t="n"/>
      <c r="E112" s="1101" t="n"/>
      <c r="F112" s="1101" t="n"/>
      <c r="G112" s="144" t="n"/>
      <c r="H112" s="1101" t="n"/>
      <c r="I112" s="1101" t="n"/>
      <c r="J112" s="1101" t="n"/>
      <c r="K112" s="1101" t="n"/>
      <c r="L112" s="1101" t="n"/>
      <c r="M112" s="178" t="n"/>
      <c r="N112" s="1101" t="n"/>
      <c r="O112" s="1101" t="n"/>
      <c r="P112" s="1101" t="n"/>
      <c r="Q112" s="1101" t="n"/>
      <c r="R112" s="1101" t="n"/>
      <c r="S112" s="1101" t="n"/>
      <c r="T112" s="230" t="n"/>
      <c r="U112" s="1101" t="n"/>
      <c r="V112" s="1101" t="n"/>
      <c r="W112" s="1101" t="n"/>
      <c r="X112" s="1101" t="n"/>
      <c r="Y112" s="1101" t="n"/>
      <c r="Z112" s="1101" t="n"/>
      <c r="AA112" s="144" t="n"/>
      <c r="AB112" s="1101" t="n"/>
      <c r="AC112" s="1101" t="n"/>
      <c r="AD112" s="1101" t="n"/>
      <c r="AE112" s="1101" t="n"/>
      <c r="AF112" s="1101" t="n"/>
      <c r="AG112" s="1101" t="n"/>
      <c r="AH112" s="144" t="n"/>
      <c r="AI112" s="332" t="n"/>
      <c r="AJ112" s="439" t="n"/>
      <c r="AK112" s="439" t="n"/>
      <c r="AL112" s="439" t="n"/>
      <c r="AM112" s="439" t="n"/>
      <c r="AN112" s="439" t="n"/>
      <c r="AO112" s="439" t="n"/>
      <c r="AP112" s="439" t="n"/>
      <c r="AQ112" s="435" t="n"/>
      <c r="AR112" s="447">
        <f>-AT112*5%</f>
        <v/>
      </c>
      <c r="AS112" s="447">
        <f>第4期!AS112+第4期!AR112+第4期!AU112</f>
        <v/>
      </c>
      <c r="AT112" s="448">
        <f>第4期!AU112+第4期!AT112</f>
        <v/>
      </c>
      <c r="AU112" s="447">
        <f>0.5*第4期!AP112-AS112</f>
        <v/>
      </c>
      <c r="AV112" s="447">
        <f>AU112+AS112+AR112</f>
        <v/>
      </c>
      <c r="AW112" s="1350">
        <f>AL112/(AP112+AV112)</f>
        <v/>
      </c>
      <c r="AX112" s="455">
        <f>MAX(AK112,第4期!AO112)</f>
        <v/>
      </c>
      <c r="AY112" s="1085">
        <f>IF(AI112="",0,IF(AL112&lt;MAX(AL112:AL131)/3,1,0))</f>
        <v/>
      </c>
      <c r="AZ112" s="144" t="n"/>
      <c r="BA112" s="1101" t="n"/>
      <c r="BB112" s="1101" t="n"/>
      <c r="BC112" s="1101" t="n"/>
      <c r="BD112" s="1101" t="n"/>
      <c r="BE112" s="1101" t="n"/>
      <c r="BF112" s="1101" t="n"/>
      <c r="BG112" s="1101" t="n"/>
      <c r="BH112" s="1101" t="n"/>
      <c r="BI112" s="1101" t="n"/>
      <c r="BJ112" s="1101" t="n"/>
      <c r="BK112" s="1101" t="n"/>
      <c r="BL112" s="1101" t="n"/>
      <c r="BM112" s="1101" t="n"/>
      <c r="BN112" s="1101" t="n"/>
      <c r="BO112" s="1101" t="n"/>
      <c r="BP112" s="1101" t="n"/>
      <c r="BQ112" s="1101" t="n"/>
      <c r="BR112" s="1106" t="n"/>
      <c r="BS112" s="1106" t="n"/>
      <c r="BT112" s="1106" t="n"/>
      <c r="BU112" s="1106" t="n"/>
      <c r="BV112" s="1106" t="n"/>
      <c r="BW112" s="1106" t="n"/>
      <c r="BX112" s="1106" t="n"/>
      <c r="BY112" s="1106" t="n"/>
      <c r="BZ112" s="1106" t="n"/>
      <c r="CA112" s="1106" t="n"/>
      <c r="CB112" s="1106" t="n"/>
      <c r="CC112" s="1106" t="n"/>
      <c r="CD112" s="1106" t="n"/>
      <c r="CE112" s="1106" t="n"/>
      <c r="CF112" s="1106" t="n"/>
      <c r="CG112" s="1106" t="n"/>
      <c r="CH112" s="1106" t="n"/>
      <c r="CI112" s="1106" t="n"/>
      <c r="CJ112" s="1106" t="n"/>
      <c r="CK112" s="1101" t="n"/>
      <c r="CL112" s="1101" t="n"/>
      <c r="CM112" s="1101" t="n"/>
      <c r="CN112" s="1101" t="n"/>
      <c r="CO112" s="1101" t="n"/>
      <c r="CP112" s="1101" t="n"/>
      <c r="CQ112" s="1101" t="n"/>
      <c r="CR112" s="1101" t="n"/>
      <c r="CS112" s="1101" t="n"/>
      <c r="CT112" s="1101" t="n"/>
      <c r="CU112" s="1101" t="n"/>
      <c r="CV112" s="1101" t="n"/>
      <c r="CW112" s="1101" t="n"/>
      <c r="CX112" s="1101" t="n"/>
      <c r="CY112" s="1101" t="n"/>
      <c r="CZ112" s="1101" t="n"/>
      <c r="DA112" s="1101" t="n"/>
      <c r="DB112" s="1101" t="n"/>
      <c r="DC112" s="1101" t="n"/>
      <c r="DD112" s="1101" t="n"/>
      <c r="DE112" s="1101" t="n"/>
      <c r="DF112" s="1101" t="n"/>
      <c r="DG112" s="1101" t="n"/>
      <c r="DH112" s="1101" t="n"/>
      <c r="DI112" s="1101" t="n"/>
    </row>
    <row r="113" ht="16" customFormat="1" customHeight="1" s="140">
      <c r="A113" s="1101" t="n"/>
      <c r="B113" s="1101" t="n"/>
      <c r="C113" s="1101" t="n"/>
      <c r="D113" s="1101" t="n"/>
      <c r="E113" s="1101" t="n"/>
      <c r="F113" s="1101" t="n"/>
      <c r="G113" s="144" t="n"/>
      <c r="H113" s="1101" t="n"/>
      <c r="I113" s="1101" t="n"/>
      <c r="J113" s="1101" t="n"/>
      <c r="K113" s="1101" t="n"/>
      <c r="L113" s="1101" t="n"/>
      <c r="M113" s="178" t="n"/>
      <c r="N113" s="1101" t="n"/>
      <c r="O113" s="1101" t="n"/>
      <c r="P113" s="1101" t="n"/>
      <c r="Q113" s="1101" t="n"/>
      <c r="R113" s="1101" t="n"/>
      <c r="S113" s="1101" t="n"/>
      <c r="T113" s="230" t="n"/>
      <c r="U113" s="1101" t="n"/>
      <c r="V113" s="1101" t="n"/>
      <c r="W113" s="1101" t="n"/>
      <c r="X113" s="1101" t="n"/>
      <c r="Y113" s="1101" t="n"/>
      <c r="Z113" s="1101" t="n"/>
      <c r="AA113" s="144" t="n"/>
      <c r="AB113" s="1101" t="n"/>
      <c r="AC113" s="1101" t="n"/>
      <c r="AD113" s="1101" t="n"/>
      <c r="AE113" s="1101" t="n"/>
      <c r="AF113" s="1101" t="n"/>
      <c r="AG113" s="1101" t="n"/>
      <c r="AH113" s="144" t="n"/>
      <c r="AI113" s="332" t="n"/>
      <c r="AJ113" s="439" t="n"/>
      <c r="AK113" s="439" t="n"/>
      <c r="AL113" s="439" t="n"/>
      <c r="AM113" s="439" t="n"/>
      <c r="AN113" s="439" t="n"/>
      <c r="AO113" s="439" t="n"/>
      <c r="AP113" s="439" t="n"/>
      <c r="AQ113" s="435" t="n"/>
      <c r="AR113" s="447">
        <f>-AT113*5%</f>
        <v/>
      </c>
      <c r="AS113" s="447">
        <f>第4期!AS113+第4期!AR113+第4期!AU113</f>
        <v/>
      </c>
      <c r="AT113" s="448">
        <f>第4期!AU113+第4期!AT113</f>
        <v/>
      </c>
      <c r="AU113" s="447">
        <f>0.5*第4期!AP113-AS113</f>
        <v/>
      </c>
      <c r="AV113" s="447">
        <f>AU113+AS113+AR113</f>
        <v/>
      </c>
      <c r="AW113" s="1350">
        <f>AL113/(AP113+AV113)</f>
        <v/>
      </c>
      <c r="AX113" s="455">
        <f>MAX(AK113,第4期!AO113)</f>
        <v/>
      </c>
      <c r="AY113" s="1085">
        <f>IF(AI113="",0,IF(AL113&lt;MAX(AL113:AL132)/3,1,0))</f>
        <v/>
      </c>
      <c r="AZ113" s="144" t="n"/>
      <c r="BA113" s="1101" t="n"/>
      <c r="BB113" s="1101" t="n"/>
      <c r="BC113" s="1101" t="n"/>
      <c r="BD113" s="1101" t="n"/>
      <c r="BE113" s="1101" t="n"/>
      <c r="BF113" s="1101" t="n"/>
      <c r="BG113" s="1101" t="n"/>
      <c r="BH113" s="1101" t="n"/>
      <c r="BI113" s="1101" t="n"/>
      <c r="BJ113" s="1101" t="n"/>
      <c r="BK113" s="1101" t="n"/>
      <c r="BL113" s="1101" t="n"/>
      <c r="BM113" s="1101" t="n"/>
      <c r="BN113" s="1101" t="n"/>
      <c r="BO113" s="1101" t="n"/>
      <c r="BP113" s="1101" t="n"/>
      <c r="BQ113" s="1101" t="n"/>
      <c r="BR113" s="1106" t="n"/>
      <c r="BS113" s="1106" t="n"/>
      <c r="BT113" s="1106" t="n"/>
      <c r="BU113" s="1106" t="n"/>
      <c r="BV113" s="1106" t="n"/>
      <c r="BW113" s="1106" t="n"/>
      <c r="BX113" s="1106" t="n"/>
      <c r="BY113" s="1106" t="n"/>
      <c r="BZ113" s="1106" t="n"/>
      <c r="CA113" s="1106" t="n"/>
      <c r="CB113" s="1106" t="n"/>
      <c r="CC113" s="1106" t="n"/>
      <c r="CD113" s="1106" t="n"/>
      <c r="CE113" s="1106" t="n"/>
      <c r="CF113" s="1106" t="n"/>
      <c r="CG113" s="1106" t="n"/>
      <c r="CH113" s="1106" t="n"/>
      <c r="CI113" s="1106" t="n"/>
      <c r="CJ113" s="1106" t="n"/>
      <c r="CK113" s="1101" t="n"/>
      <c r="CL113" s="1101" t="n"/>
      <c r="CM113" s="1101" t="n"/>
      <c r="CN113" s="1101" t="n"/>
      <c r="CO113" s="1101" t="n"/>
      <c r="CP113" s="1101" t="n"/>
      <c r="CQ113" s="1101" t="n"/>
      <c r="CR113" s="1101" t="n"/>
      <c r="CS113" s="1101" t="n"/>
      <c r="CT113" s="1101" t="n"/>
      <c r="CU113" s="1101" t="n"/>
      <c r="CV113" s="1101" t="n"/>
      <c r="CW113" s="1101" t="n"/>
      <c r="CX113" s="1101" t="n"/>
      <c r="CY113" s="1101" t="n"/>
      <c r="CZ113" s="1101" t="n"/>
      <c r="DA113" s="1101" t="n"/>
      <c r="DB113" s="1101" t="n"/>
      <c r="DC113" s="1101" t="n"/>
      <c r="DD113" s="1101" t="n"/>
      <c r="DE113" s="1101" t="n"/>
      <c r="DF113" s="1101" t="n"/>
      <c r="DG113" s="1101" t="n"/>
      <c r="DH113" s="1101" t="n"/>
      <c r="DI113" s="1101" t="n"/>
    </row>
    <row r="114" ht="16" customFormat="1" customHeight="1" s="140">
      <c r="A114" s="1101" t="n"/>
      <c r="B114" s="1101" t="n"/>
      <c r="C114" s="1101" t="n"/>
      <c r="D114" s="1101" t="n"/>
      <c r="E114" s="1101" t="n"/>
      <c r="F114" s="1101" t="n"/>
      <c r="G114" s="144" t="n"/>
      <c r="H114" s="1101" t="n"/>
      <c r="I114" s="1101" t="n"/>
      <c r="J114" s="1101" t="n"/>
      <c r="K114" s="1101" t="n"/>
      <c r="L114" s="1101" t="n"/>
      <c r="M114" s="178" t="n"/>
      <c r="N114" s="1101" t="n"/>
      <c r="O114" s="1101" t="n"/>
      <c r="P114" s="1101" t="n"/>
      <c r="Q114" s="1101" t="n"/>
      <c r="R114" s="1101" t="n"/>
      <c r="S114" s="1101" t="n"/>
      <c r="T114" s="230" t="n"/>
      <c r="U114" s="1101" t="n"/>
      <c r="V114" s="1101" t="n"/>
      <c r="W114" s="1101" t="n"/>
      <c r="X114" s="1101" t="n"/>
      <c r="Y114" s="1101" t="n"/>
      <c r="Z114" s="1101" t="n"/>
      <c r="AA114" s="144" t="n"/>
      <c r="AB114" s="1101" t="n"/>
      <c r="AC114" s="1101" t="n"/>
      <c r="AD114" s="1101" t="n"/>
      <c r="AE114" s="1101" t="n"/>
      <c r="AF114" s="1101" t="n"/>
      <c r="AG114" s="1101" t="n"/>
      <c r="AH114" s="144" t="n"/>
      <c r="AI114" s="332" t="n"/>
      <c r="AJ114" s="439" t="n"/>
      <c r="AK114" s="439" t="n"/>
      <c r="AL114" s="439" t="n"/>
      <c r="AM114" s="439" t="n"/>
      <c r="AN114" s="439" t="n"/>
      <c r="AO114" s="439" t="n"/>
      <c r="AP114" s="439" t="n"/>
      <c r="AQ114" s="435" t="n"/>
      <c r="AR114" s="447">
        <f>-AT114*5%</f>
        <v/>
      </c>
      <c r="AS114" s="447">
        <f>第4期!AS114+第4期!AR114+第4期!AU114</f>
        <v/>
      </c>
      <c r="AT114" s="448">
        <f>第4期!AU114+第4期!AT114</f>
        <v/>
      </c>
      <c r="AU114" s="447">
        <f>0.5*第4期!AP114-AS114</f>
        <v/>
      </c>
      <c r="AV114" s="447">
        <f>AU114+AS114+AR114</f>
        <v/>
      </c>
      <c r="AW114" s="1350">
        <f>AL114/(AP114+AV114)</f>
        <v/>
      </c>
      <c r="AX114" s="455">
        <f>MAX(AK114,第4期!AO114)</f>
        <v/>
      </c>
      <c r="AY114" s="1085">
        <f>IF(AI114="",0,IF(AL114&lt;MAX(AL114:AL133)/3,1,0))</f>
        <v/>
      </c>
      <c r="AZ114" s="144" t="n"/>
      <c r="BA114" s="1101" t="n"/>
      <c r="BB114" s="1101" t="n"/>
      <c r="BC114" s="1101" t="n"/>
      <c r="BD114" s="1101" t="n"/>
      <c r="BE114" s="1101" t="n"/>
      <c r="BF114" s="1101" t="n"/>
      <c r="BG114" s="1101" t="n"/>
      <c r="BH114" s="1101" t="n"/>
      <c r="BI114" s="1101" t="n"/>
      <c r="BJ114" s="1101" t="n"/>
      <c r="BK114" s="1101" t="n"/>
      <c r="BL114" s="1101" t="n"/>
      <c r="BM114" s="1101" t="n"/>
      <c r="BN114" s="1101" t="n"/>
      <c r="BO114" s="1101" t="n"/>
      <c r="BP114" s="1101" t="n"/>
      <c r="BQ114" s="1101" t="n"/>
      <c r="BR114" s="1106" t="n"/>
      <c r="BS114" s="1106" t="n"/>
      <c r="BT114" s="1106" t="n"/>
      <c r="BU114" s="1106" t="n"/>
      <c r="BV114" s="1106" t="n"/>
      <c r="BW114" s="1106" t="n"/>
      <c r="BX114" s="1106" t="n"/>
      <c r="BY114" s="1106" t="n"/>
      <c r="BZ114" s="1106" t="n"/>
      <c r="CA114" s="1106" t="n"/>
      <c r="CB114" s="1106" t="n"/>
      <c r="CC114" s="1106" t="n"/>
      <c r="CD114" s="1106" t="n"/>
      <c r="CE114" s="1106" t="n"/>
      <c r="CF114" s="1106" t="n"/>
      <c r="CG114" s="1106" t="n"/>
      <c r="CH114" s="1106" t="n"/>
      <c r="CI114" s="1106" t="n"/>
      <c r="CJ114" s="1106" t="n"/>
      <c r="CK114" s="1101" t="n"/>
      <c r="CL114" s="1101" t="n"/>
      <c r="CM114" s="1101" t="n"/>
      <c r="CN114" s="1101" t="n"/>
      <c r="CO114" s="1101" t="n"/>
      <c r="CP114" s="1101" t="n"/>
      <c r="CQ114" s="1101" t="n"/>
      <c r="CR114" s="1101" t="n"/>
      <c r="CS114" s="1101" t="n"/>
      <c r="CT114" s="1101" t="n"/>
      <c r="CU114" s="1101" t="n"/>
      <c r="CV114" s="1101" t="n"/>
      <c r="CW114" s="1101" t="n"/>
      <c r="CX114" s="1101" t="n"/>
      <c r="CY114" s="1101" t="n"/>
      <c r="CZ114" s="1101" t="n"/>
      <c r="DA114" s="1101" t="n"/>
      <c r="DB114" s="1101" t="n"/>
      <c r="DC114" s="1101" t="n"/>
      <c r="DD114" s="1101" t="n"/>
      <c r="DE114" s="1101" t="n"/>
      <c r="DF114" s="1101" t="n"/>
      <c r="DG114" s="1101" t="n"/>
      <c r="DH114" s="1101" t="n"/>
      <c r="DI114" s="1101" t="n"/>
    </row>
    <row r="115" ht="16" customFormat="1" customHeight="1" s="140">
      <c r="A115" s="1101" t="n"/>
      <c r="B115" s="1101" t="n"/>
      <c r="C115" s="1101" t="n"/>
      <c r="D115" s="1101" t="n"/>
      <c r="E115" s="1101" t="n"/>
      <c r="F115" s="1101" t="n"/>
      <c r="G115" s="144" t="n"/>
      <c r="H115" s="1101" t="n"/>
      <c r="I115" s="1101" t="n"/>
      <c r="J115" s="1101" t="n"/>
      <c r="K115" s="1101" t="n"/>
      <c r="L115" s="1101" t="n"/>
      <c r="M115" s="178" t="n"/>
      <c r="N115" s="1101" t="n"/>
      <c r="O115" s="1101" t="n"/>
      <c r="P115" s="1101" t="n"/>
      <c r="Q115" s="1101" t="n"/>
      <c r="R115" s="1101" t="n"/>
      <c r="S115" s="1101" t="n"/>
      <c r="T115" s="230" t="n"/>
      <c r="U115" s="1101" t="n"/>
      <c r="V115" s="1101" t="n"/>
      <c r="W115" s="1101" t="n"/>
      <c r="X115" s="1101" t="n"/>
      <c r="Y115" s="1101" t="n"/>
      <c r="Z115" s="1101" t="n"/>
      <c r="AA115" s="144" t="n"/>
      <c r="AB115" s="1101" t="n"/>
      <c r="AC115" s="1101" t="n"/>
      <c r="AD115" s="1101" t="n"/>
      <c r="AE115" s="1101" t="n"/>
      <c r="AF115" s="1101" t="n"/>
      <c r="AG115" s="1101" t="n"/>
      <c r="AH115" s="144" t="n"/>
      <c r="AI115" s="332" t="n"/>
      <c r="AJ115" s="439" t="n"/>
      <c r="AK115" s="439" t="n"/>
      <c r="AL115" s="439" t="n"/>
      <c r="AM115" s="439" t="n"/>
      <c r="AN115" s="439" t="n"/>
      <c r="AO115" s="439" t="n"/>
      <c r="AP115" s="439" t="n"/>
      <c r="AQ115" s="435" t="n"/>
      <c r="AR115" s="447">
        <f>-AT115*5%</f>
        <v/>
      </c>
      <c r="AS115" s="447">
        <f>第4期!AS115+第4期!AR115+第4期!AU115</f>
        <v/>
      </c>
      <c r="AT115" s="448">
        <f>第4期!AU115+第4期!AT115</f>
        <v/>
      </c>
      <c r="AU115" s="447">
        <f>0.5*第4期!AP115-AS115</f>
        <v/>
      </c>
      <c r="AV115" s="447">
        <f>AU115+AS115+AR115</f>
        <v/>
      </c>
      <c r="AW115" s="1350">
        <f>AL115/(AP115+AV115)</f>
        <v/>
      </c>
      <c r="AX115" s="455">
        <f>MAX(AK115,第4期!AO115)</f>
        <v/>
      </c>
      <c r="AY115" s="1085">
        <f>IF(AI115="",0,IF(AL115&lt;MAX(AL115:AL134)/3,1,0))</f>
        <v/>
      </c>
      <c r="AZ115" s="144" t="n"/>
      <c r="BA115" s="1101" t="n"/>
      <c r="BB115" s="1101" t="n"/>
      <c r="BC115" s="1101" t="n"/>
      <c r="BD115" s="1101" t="n"/>
      <c r="BE115" s="1101" t="n"/>
      <c r="BF115" s="1101" t="n"/>
      <c r="BG115" s="1101" t="n"/>
      <c r="BH115" s="1101" t="n"/>
      <c r="BI115" s="1101" t="n"/>
      <c r="BJ115" s="1101" t="n"/>
      <c r="BK115" s="1101" t="n"/>
      <c r="BL115" s="1101" t="n"/>
      <c r="BM115" s="1101" t="n"/>
      <c r="BN115" s="1101" t="n"/>
      <c r="BO115" s="1101" t="n"/>
      <c r="BP115" s="1101" t="n"/>
      <c r="BQ115" s="1101" t="n"/>
      <c r="BR115" s="1106" t="n"/>
      <c r="BS115" s="1106" t="n"/>
      <c r="BT115" s="1106" t="n"/>
      <c r="BU115" s="1106" t="n"/>
      <c r="BV115" s="1106" t="n"/>
      <c r="BW115" s="1106" t="n"/>
      <c r="BX115" s="1106" t="n"/>
      <c r="BY115" s="1106" t="n"/>
      <c r="BZ115" s="1106" t="n"/>
      <c r="CA115" s="1106" t="n"/>
      <c r="CB115" s="1106" t="n"/>
      <c r="CC115" s="1106" t="n"/>
      <c r="CD115" s="1106" t="n"/>
      <c r="CE115" s="1106" t="n"/>
      <c r="CF115" s="1106" t="n"/>
      <c r="CG115" s="1106" t="n"/>
      <c r="CH115" s="1106" t="n"/>
      <c r="CI115" s="1106" t="n"/>
      <c r="CJ115" s="1106" t="n"/>
      <c r="CK115" s="1101" t="n"/>
      <c r="CL115" s="1101" t="n"/>
      <c r="CM115" s="1101" t="n"/>
      <c r="CN115" s="1101" t="n"/>
      <c r="CO115" s="1101" t="n"/>
      <c r="CP115" s="1101" t="n"/>
      <c r="CQ115" s="1101" t="n"/>
      <c r="CR115" s="1101" t="n"/>
      <c r="CS115" s="1101" t="n"/>
      <c r="CT115" s="1101" t="n"/>
      <c r="CU115" s="1101" t="n"/>
      <c r="CV115" s="1101" t="n"/>
      <c r="CW115" s="1101" t="n"/>
      <c r="CX115" s="1101" t="n"/>
      <c r="CY115" s="1101" t="n"/>
      <c r="CZ115" s="1101" t="n"/>
      <c r="DA115" s="1101" t="n"/>
      <c r="DB115" s="1101" t="n"/>
      <c r="DC115" s="1101" t="n"/>
      <c r="DD115" s="1101" t="n"/>
      <c r="DE115" s="1101" t="n"/>
      <c r="DF115" s="1101" t="n"/>
      <c r="DG115" s="1101" t="n"/>
      <c r="DH115" s="1101" t="n"/>
      <c r="DI115" s="1101" t="n"/>
    </row>
    <row r="116" ht="16" customFormat="1" customHeight="1" s="140">
      <c r="A116" s="1101" t="n"/>
      <c r="B116" s="1101" t="n"/>
      <c r="C116" s="1101" t="n"/>
      <c r="D116" s="1101" t="n"/>
      <c r="E116" s="1101" t="n"/>
      <c r="F116" s="1101" t="n"/>
      <c r="G116" s="144" t="n"/>
      <c r="H116" s="1101" t="n"/>
      <c r="I116" s="1101" t="n"/>
      <c r="J116" s="1101" t="n"/>
      <c r="K116" s="1101" t="n"/>
      <c r="L116" s="1101" t="n"/>
      <c r="M116" s="178" t="n"/>
      <c r="N116" s="1101" t="n"/>
      <c r="O116" s="1101" t="n"/>
      <c r="P116" s="1101" t="n"/>
      <c r="Q116" s="1101" t="n"/>
      <c r="R116" s="1101" t="n"/>
      <c r="S116" s="1101" t="n"/>
      <c r="T116" s="230" t="n"/>
      <c r="U116" s="1101" t="n"/>
      <c r="V116" s="1101" t="n"/>
      <c r="W116" s="1101" t="n"/>
      <c r="X116" s="1101" t="n"/>
      <c r="Y116" s="1101" t="n"/>
      <c r="Z116" s="1101" t="n"/>
      <c r="AA116" s="144" t="n"/>
      <c r="AB116" s="1101" t="n"/>
      <c r="AC116" s="1101" t="n"/>
      <c r="AD116" s="1101" t="n"/>
      <c r="AE116" s="1101" t="n"/>
      <c r="AF116" s="1101" t="n"/>
      <c r="AG116" s="1101" t="n"/>
      <c r="AH116" s="144" t="n"/>
      <c r="AI116" s="332" t="n"/>
      <c r="AJ116" s="439" t="n"/>
      <c r="AK116" s="439" t="n"/>
      <c r="AL116" s="439" t="n"/>
      <c r="AM116" s="439" t="n"/>
      <c r="AN116" s="439" t="n"/>
      <c r="AO116" s="439" t="n"/>
      <c r="AP116" s="439" t="n"/>
      <c r="AQ116" s="435" t="n"/>
      <c r="AR116" s="447">
        <f>-AT116*5%</f>
        <v/>
      </c>
      <c r="AS116" s="447">
        <f>第4期!AS116+第4期!AR116+第4期!AU116</f>
        <v/>
      </c>
      <c r="AT116" s="448">
        <f>第4期!AU116+第4期!AT116</f>
        <v/>
      </c>
      <c r="AU116" s="447">
        <f>0.5*第4期!AP116-AS116</f>
        <v/>
      </c>
      <c r="AV116" s="447">
        <f>AU116+AS116+AR116</f>
        <v/>
      </c>
      <c r="AW116" s="1350">
        <f>AL116/(AP116+AV116)</f>
        <v/>
      </c>
      <c r="AX116" s="455">
        <f>MAX(AK116,第4期!AO116)</f>
        <v/>
      </c>
      <c r="AY116" s="1085">
        <f>IF(AI116="",0,IF(AL116&lt;MAX(AL116:AL135)/3,1,0))</f>
        <v/>
      </c>
      <c r="AZ116" s="144" t="n"/>
      <c r="BA116" s="1101" t="n"/>
      <c r="BB116" s="1101" t="n"/>
      <c r="BC116" s="1101" t="n"/>
      <c r="BD116" s="1101" t="n"/>
      <c r="BE116" s="1101" t="n"/>
      <c r="BF116" s="1101" t="n"/>
      <c r="BG116" s="1101" t="n"/>
      <c r="BH116" s="1101" t="n"/>
      <c r="BI116" s="1101" t="n"/>
      <c r="BJ116" s="1101" t="n"/>
      <c r="BK116" s="1101" t="n"/>
      <c r="BL116" s="1101" t="n"/>
      <c r="BM116" s="1101" t="n"/>
      <c r="BN116" s="1101" t="n"/>
      <c r="BO116" s="1101" t="n"/>
      <c r="BP116" s="1101" t="n"/>
      <c r="BQ116" s="1101" t="n"/>
      <c r="BR116" s="1106" t="n"/>
      <c r="BS116" s="1106" t="n"/>
      <c r="BT116" s="1106" t="n"/>
      <c r="BU116" s="1106" t="n"/>
      <c r="BV116" s="1106" t="n"/>
      <c r="BW116" s="1106" t="n"/>
      <c r="BX116" s="1106" t="n"/>
      <c r="BY116" s="1106" t="n"/>
      <c r="BZ116" s="1106" t="n"/>
      <c r="CA116" s="1106" t="n"/>
      <c r="CB116" s="1106" t="n"/>
      <c r="CC116" s="1106" t="n"/>
      <c r="CD116" s="1106" t="n"/>
      <c r="CE116" s="1106" t="n"/>
      <c r="CF116" s="1106" t="n"/>
      <c r="CG116" s="1106" t="n"/>
      <c r="CH116" s="1106" t="n"/>
      <c r="CI116" s="1106" t="n"/>
      <c r="CJ116" s="1106" t="n"/>
      <c r="CK116" s="1101" t="n"/>
      <c r="CL116" s="1101" t="n"/>
      <c r="CM116" s="1101" t="n"/>
      <c r="CN116" s="1101" t="n"/>
      <c r="CO116" s="1101" t="n"/>
      <c r="CP116" s="1101" t="n"/>
      <c r="CQ116" s="1101" t="n"/>
      <c r="CR116" s="1101" t="n"/>
      <c r="CS116" s="1101" t="n"/>
      <c r="CT116" s="1101" t="n"/>
      <c r="CU116" s="1101" t="n"/>
      <c r="CV116" s="1101" t="n"/>
      <c r="CW116" s="1101" t="n"/>
      <c r="CX116" s="1101" t="n"/>
      <c r="CY116" s="1101" t="n"/>
      <c r="CZ116" s="1101" t="n"/>
      <c r="DA116" s="1101" t="n"/>
      <c r="DB116" s="1101" t="n"/>
      <c r="DC116" s="1101" t="n"/>
      <c r="DD116" s="1101" t="n"/>
      <c r="DE116" s="1101" t="n"/>
      <c r="DF116" s="1101" t="n"/>
      <c r="DG116" s="1101" t="n"/>
      <c r="DH116" s="1101" t="n"/>
      <c r="DI116" s="1101" t="n"/>
    </row>
    <row r="117" ht="16" customFormat="1" customHeight="1" s="140">
      <c r="A117" s="1101" t="n"/>
      <c r="B117" s="1101" t="n"/>
      <c r="C117" s="1101" t="n"/>
      <c r="D117" s="1101" t="n"/>
      <c r="E117" s="1101" t="n"/>
      <c r="F117" s="1101" t="n"/>
      <c r="G117" s="144" t="n"/>
      <c r="H117" s="1101" t="n"/>
      <c r="I117" s="1101" t="n"/>
      <c r="J117" s="1101" t="n"/>
      <c r="K117" s="1101" t="n"/>
      <c r="L117" s="1101" t="n"/>
      <c r="M117" s="178" t="n"/>
      <c r="N117" s="1101" t="n"/>
      <c r="O117" s="1101" t="n"/>
      <c r="P117" s="1101" t="n"/>
      <c r="Q117" s="1101" t="n"/>
      <c r="R117" s="1101" t="n"/>
      <c r="S117" s="1101" t="n"/>
      <c r="T117" s="230" t="n"/>
      <c r="U117" s="1101" t="n"/>
      <c r="V117" s="1101" t="n"/>
      <c r="W117" s="1101" t="n"/>
      <c r="X117" s="1101" t="n"/>
      <c r="Y117" s="1101" t="n"/>
      <c r="Z117" s="1101" t="n"/>
      <c r="AA117" s="144" t="n"/>
      <c r="AB117" s="1101" t="n"/>
      <c r="AC117" s="1101" t="n"/>
      <c r="AD117" s="1101" t="n"/>
      <c r="AE117" s="1101" t="n"/>
      <c r="AF117" s="1101" t="n"/>
      <c r="AG117" s="1101" t="n"/>
      <c r="AH117" s="144" t="n"/>
      <c r="AI117" s="332" t="n"/>
      <c r="AJ117" s="439" t="n"/>
      <c r="AK117" s="439" t="n"/>
      <c r="AL117" s="439" t="n"/>
      <c r="AM117" s="439" t="n"/>
      <c r="AN117" s="439" t="n"/>
      <c r="AO117" s="439" t="n"/>
      <c r="AP117" s="439" t="n"/>
      <c r="AQ117" s="435" t="n"/>
      <c r="AR117" s="447">
        <f>-AT117*5%</f>
        <v/>
      </c>
      <c r="AS117" s="447">
        <f>第4期!AS117+第4期!AR117+第4期!AU117</f>
        <v/>
      </c>
      <c r="AT117" s="448">
        <f>第4期!AU117+第4期!AT117</f>
        <v/>
      </c>
      <c r="AU117" s="447">
        <f>0.5*第4期!AP117-AS117</f>
        <v/>
      </c>
      <c r="AV117" s="447">
        <f>AU117+AS117+AR117</f>
        <v/>
      </c>
      <c r="AW117" s="1350">
        <f>AL117/(AP117+AV117)</f>
        <v/>
      </c>
      <c r="AX117" s="455">
        <f>MAX(AK117,第4期!AO117)</f>
        <v/>
      </c>
      <c r="AY117" s="1085">
        <f>IF(AI117="",0,IF(AL117&lt;MAX(AL117:AL136)/3,1,0))</f>
        <v/>
      </c>
      <c r="AZ117" s="144" t="n"/>
      <c r="BA117" s="1101" t="n"/>
      <c r="BB117" s="1101" t="n"/>
      <c r="BC117" s="1101" t="n"/>
      <c r="BD117" s="1101" t="n"/>
      <c r="BE117" s="1101" t="n"/>
      <c r="BF117" s="1101" t="n"/>
      <c r="BG117" s="1101" t="n"/>
      <c r="BH117" s="1101" t="n"/>
      <c r="BI117" s="1101" t="n"/>
      <c r="BJ117" s="1101" t="n"/>
      <c r="BK117" s="1101" t="n"/>
      <c r="BL117" s="1101" t="n"/>
      <c r="BM117" s="1101" t="n"/>
      <c r="BN117" s="1101" t="n"/>
      <c r="BO117" s="1101" t="n"/>
      <c r="BP117" s="1101" t="n"/>
      <c r="BQ117" s="1101" t="n"/>
      <c r="BR117" s="1106" t="n"/>
      <c r="BS117" s="1106" t="n"/>
      <c r="BT117" s="1106" t="n"/>
      <c r="BU117" s="1106" t="n"/>
      <c r="BV117" s="1106" t="n"/>
      <c r="BW117" s="1106" t="n"/>
      <c r="BX117" s="1106" t="n"/>
      <c r="BY117" s="1106" t="n"/>
      <c r="BZ117" s="1106" t="n"/>
      <c r="CA117" s="1106" t="n"/>
      <c r="CB117" s="1106" t="n"/>
      <c r="CC117" s="1106" t="n"/>
      <c r="CD117" s="1106" t="n"/>
      <c r="CE117" s="1106" t="n"/>
      <c r="CF117" s="1106" t="n"/>
      <c r="CG117" s="1106" t="n"/>
      <c r="CH117" s="1106" t="n"/>
      <c r="CI117" s="1106" t="n"/>
      <c r="CJ117" s="1106" t="n"/>
      <c r="CK117" s="1101" t="n"/>
      <c r="CL117" s="1101" t="n"/>
      <c r="CM117" s="1101" t="n"/>
      <c r="CN117" s="1101" t="n"/>
      <c r="CO117" s="1101" t="n"/>
      <c r="CP117" s="1101" t="n"/>
      <c r="CQ117" s="1101" t="n"/>
      <c r="CR117" s="1101" t="n"/>
      <c r="CS117" s="1101" t="n"/>
      <c r="CT117" s="1101" t="n"/>
      <c r="CU117" s="1101" t="n"/>
      <c r="CV117" s="1101" t="n"/>
      <c r="CW117" s="1101" t="n"/>
      <c r="CX117" s="1101" t="n"/>
      <c r="CY117" s="1101" t="n"/>
      <c r="CZ117" s="1101" t="n"/>
      <c r="DA117" s="1101" t="n"/>
      <c r="DB117" s="1101" t="n"/>
      <c r="DC117" s="1101" t="n"/>
      <c r="DD117" s="1101" t="n"/>
      <c r="DE117" s="1101" t="n"/>
      <c r="DF117" s="1101" t="n"/>
      <c r="DG117" s="1101" t="n"/>
      <c r="DH117" s="1101" t="n"/>
      <c r="DI117" s="1101" t="n"/>
    </row>
    <row r="118" ht="16" customFormat="1" customHeight="1" s="140">
      <c r="A118" s="1101" t="n"/>
      <c r="B118" s="1101" t="n"/>
      <c r="C118" s="1101" t="n"/>
      <c r="D118" s="1101" t="n"/>
      <c r="E118" s="1101" t="n"/>
      <c r="F118" s="1101" t="n"/>
      <c r="G118" s="144" t="n"/>
      <c r="H118" s="1101" t="n"/>
      <c r="I118" s="1101" t="n"/>
      <c r="J118" s="1101" t="n"/>
      <c r="K118" s="1101" t="n"/>
      <c r="L118" s="1101" t="n"/>
      <c r="M118" s="178" t="n"/>
      <c r="N118" s="1101" t="n"/>
      <c r="O118" s="1101" t="n"/>
      <c r="P118" s="1101" t="n"/>
      <c r="Q118" s="1101" t="n"/>
      <c r="R118" s="1101" t="n"/>
      <c r="S118" s="1101" t="n"/>
      <c r="T118" s="230" t="n"/>
      <c r="U118" s="1101" t="n"/>
      <c r="V118" s="1101" t="n"/>
      <c r="W118" s="1101" t="n"/>
      <c r="X118" s="1101" t="n"/>
      <c r="Y118" s="1101" t="n"/>
      <c r="Z118" s="1101" t="n"/>
      <c r="AA118" s="144" t="n"/>
      <c r="AB118" s="1101" t="n"/>
      <c r="AC118" s="1101" t="n"/>
      <c r="AD118" s="1101" t="n"/>
      <c r="AE118" s="1101" t="n"/>
      <c r="AF118" s="1101" t="n"/>
      <c r="AG118" s="1101" t="n"/>
      <c r="AH118" s="144" t="n"/>
      <c r="AI118" s="332" t="n"/>
      <c r="AJ118" s="439" t="n"/>
      <c r="AK118" s="439" t="n"/>
      <c r="AL118" s="439" t="n"/>
      <c r="AM118" s="439" t="n"/>
      <c r="AN118" s="439" t="n"/>
      <c r="AO118" s="439" t="n"/>
      <c r="AP118" s="439" t="n"/>
      <c r="AQ118" s="435" t="n"/>
      <c r="AR118" s="447">
        <f>-AT118*5%</f>
        <v/>
      </c>
      <c r="AS118" s="447">
        <f>第4期!AS118+第4期!AR118+第4期!AU118</f>
        <v/>
      </c>
      <c r="AT118" s="448">
        <f>第4期!AU118+第4期!AT118</f>
        <v/>
      </c>
      <c r="AU118" s="447">
        <f>0.5*第4期!AP118-AS118</f>
        <v/>
      </c>
      <c r="AV118" s="447">
        <f>AU118+AS118+AR118</f>
        <v/>
      </c>
      <c r="AW118" s="1350">
        <f>AL118/(AP118+AV118)</f>
        <v/>
      </c>
      <c r="AX118" s="455">
        <f>MAX(AK118,第4期!AO118)</f>
        <v/>
      </c>
      <c r="AY118" s="1085">
        <f>IF(AI118="",0,IF(AL118&lt;MAX(AL118:AL137)/3,1,0))</f>
        <v/>
      </c>
      <c r="AZ118" s="144" t="n"/>
      <c r="BA118" s="1101" t="n"/>
      <c r="BB118" s="1101" t="n"/>
      <c r="BC118" s="1101" t="n"/>
      <c r="BD118" s="1101" t="n"/>
      <c r="BE118" s="1101" t="n"/>
      <c r="BF118" s="1101" t="n"/>
      <c r="BG118" s="1101" t="n"/>
      <c r="BH118" s="1101" t="n"/>
      <c r="BI118" s="1101" t="n"/>
      <c r="BJ118" s="1101" t="n"/>
      <c r="BK118" s="1101" t="n"/>
      <c r="BL118" s="1101" t="n"/>
      <c r="BM118" s="1101" t="n"/>
      <c r="BN118" s="1101" t="n"/>
      <c r="BO118" s="1101" t="n"/>
      <c r="BP118" s="1101" t="n"/>
      <c r="BQ118" s="1101" t="n"/>
      <c r="BR118" s="1106" t="n"/>
      <c r="BS118" s="1106" t="n"/>
      <c r="BT118" s="1106" t="n"/>
      <c r="BU118" s="1106" t="n"/>
      <c r="BV118" s="1106" t="n"/>
      <c r="BW118" s="1106" t="n"/>
      <c r="BX118" s="1106" t="n"/>
      <c r="BY118" s="1106" t="n"/>
      <c r="BZ118" s="1106" t="n"/>
      <c r="CA118" s="1106" t="n"/>
      <c r="CB118" s="1106" t="n"/>
      <c r="CC118" s="1106" t="n"/>
      <c r="CD118" s="1106" t="n"/>
      <c r="CE118" s="1106" t="n"/>
      <c r="CF118" s="1106" t="n"/>
      <c r="CG118" s="1106" t="n"/>
      <c r="CH118" s="1106" t="n"/>
      <c r="CI118" s="1106" t="n"/>
      <c r="CJ118" s="1106" t="n"/>
      <c r="CK118" s="1101" t="n"/>
      <c r="CL118" s="1101" t="n"/>
      <c r="CM118" s="1101" t="n"/>
      <c r="CN118" s="1101" t="n"/>
      <c r="CO118" s="1101" t="n"/>
      <c r="CP118" s="1101" t="n"/>
      <c r="CQ118" s="1101" t="n"/>
      <c r="CR118" s="1101" t="n"/>
      <c r="CS118" s="1101" t="n"/>
      <c r="CT118" s="1101" t="n"/>
      <c r="CU118" s="1101" t="n"/>
      <c r="CV118" s="1101" t="n"/>
      <c r="CW118" s="1101" t="n"/>
      <c r="CX118" s="1101" t="n"/>
      <c r="CY118" s="1101" t="n"/>
      <c r="CZ118" s="1101" t="n"/>
      <c r="DA118" s="1101" t="n"/>
      <c r="DB118" s="1101" t="n"/>
      <c r="DC118" s="1101" t="n"/>
      <c r="DD118" s="1101" t="n"/>
      <c r="DE118" s="1101" t="n"/>
      <c r="DF118" s="1101" t="n"/>
      <c r="DG118" s="1101" t="n"/>
      <c r="DH118" s="1101" t="n"/>
      <c r="DI118" s="1101" t="n"/>
    </row>
    <row r="119" ht="16" customFormat="1" customHeight="1" s="140">
      <c r="A119" s="1101" t="n"/>
      <c r="B119" s="1101" t="n"/>
      <c r="C119" s="1101" t="n"/>
      <c r="D119" s="1101" t="n"/>
      <c r="E119" s="1101" t="n"/>
      <c r="F119" s="1101" t="n"/>
      <c r="G119" s="144" t="n"/>
      <c r="H119" s="1101" t="n"/>
      <c r="I119" s="1101" t="n"/>
      <c r="J119" s="1101" t="n"/>
      <c r="K119" s="1101" t="n"/>
      <c r="L119" s="1101" t="n"/>
      <c r="M119" s="178" t="n"/>
      <c r="N119" s="1101" t="n"/>
      <c r="O119" s="1101" t="n"/>
      <c r="P119" s="1101" t="n"/>
      <c r="Q119" s="1101" t="n"/>
      <c r="R119" s="1101" t="n"/>
      <c r="S119" s="1101" t="n"/>
      <c r="T119" s="230" t="n"/>
      <c r="U119" s="1101" t="n"/>
      <c r="V119" s="1101" t="n"/>
      <c r="W119" s="1101" t="n"/>
      <c r="X119" s="1101" t="n"/>
      <c r="Y119" s="1101" t="n"/>
      <c r="Z119" s="1101" t="n"/>
      <c r="AA119" s="144" t="n"/>
      <c r="AB119" s="1101" t="n"/>
      <c r="AC119" s="1101" t="n"/>
      <c r="AD119" s="1101" t="n"/>
      <c r="AE119" s="1101" t="n"/>
      <c r="AF119" s="1101" t="n"/>
      <c r="AG119" s="1101" t="n"/>
      <c r="AH119" s="144" t="n"/>
      <c r="AI119" s="332" t="n"/>
      <c r="AJ119" s="439" t="n"/>
      <c r="AK119" s="439" t="n"/>
      <c r="AL119" s="439" t="n"/>
      <c r="AM119" s="439" t="n"/>
      <c r="AN119" s="439" t="n"/>
      <c r="AO119" s="439" t="n"/>
      <c r="AP119" s="439" t="n"/>
      <c r="AQ119" s="435" t="n"/>
      <c r="AR119" s="447">
        <f>-AT119*5%</f>
        <v/>
      </c>
      <c r="AS119" s="447">
        <f>第4期!AS119+第4期!AR119+第4期!AU119</f>
        <v/>
      </c>
      <c r="AT119" s="448">
        <f>第4期!AU119+第4期!AT119</f>
        <v/>
      </c>
      <c r="AU119" s="447">
        <f>0.5*第4期!AP119-AS119</f>
        <v/>
      </c>
      <c r="AV119" s="447">
        <f>AU119+AS119+AR119</f>
        <v/>
      </c>
      <c r="AW119" s="1350">
        <f>AL119/(AP119+AV119)</f>
        <v/>
      </c>
      <c r="AX119" s="455">
        <f>MAX(AK119,第4期!AO119)</f>
        <v/>
      </c>
      <c r="AY119" s="1085">
        <f>IF(AI119="",0,IF(AL119&lt;MAX(AL119:AL138)/3,1,0))</f>
        <v/>
      </c>
      <c r="AZ119" s="144" t="n"/>
      <c r="BA119" s="1101" t="n"/>
      <c r="BB119" s="1101" t="n"/>
      <c r="BC119" s="1101" t="n"/>
      <c r="BD119" s="1101" t="n"/>
      <c r="BE119" s="1101" t="n"/>
      <c r="BF119" s="1101" t="n"/>
      <c r="BG119" s="1101" t="n"/>
      <c r="BH119" s="1101" t="n"/>
      <c r="BI119" s="1101" t="n"/>
      <c r="BJ119" s="1101" t="n"/>
      <c r="BK119" s="1101" t="n"/>
      <c r="BL119" s="1101" t="n"/>
      <c r="BM119" s="1101" t="n"/>
      <c r="BN119" s="1101" t="n"/>
      <c r="BO119" s="1101" t="n"/>
      <c r="BP119" s="1101" t="n"/>
      <c r="BQ119" s="1101" t="n"/>
      <c r="BR119" s="1106" t="n"/>
      <c r="BS119" s="1106" t="n"/>
      <c r="BT119" s="1106" t="n"/>
      <c r="BU119" s="1106" t="n"/>
      <c r="BV119" s="1106" t="n"/>
      <c r="BW119" s="1106" t="n"/>
      <c r="BX119" s="1106" t="n"/>
      <c r="BY119" s="1106" t="n"/>
      <c r="BZ119" s="1106" t="n"/>
      <c r="CA119" s="1106" t="n"/>
      <c r="CB119" s="1106" t="n"/>
      <c r="CC119" s="1106" t="n"/>
      <c r="CD119" s="1106" t="n"/>
      <c r="CE119" s="1106" t="n"/>
      <c r="CF119" s="1106" t="n"/>
      <c r="CG119" s="1106" t="n"/>
      <c r="CH119" s="1106" t="n"/>
      <c r="CI119" s="1106" t="n"/>
      <c r="CJ119" s="1106" t="n"/>
      <c r="CK119" s="1101" t="n"/>
      <c r="CL119" s="1101" t="n"/>
      <c r="CM119" s="1101" t="n"/>
      <c r="CN119" s="1101" t="n"/>
      <c r="CO119" s="1101" t="n"/>
      <c r="CP119" s="1101" t="n"/>
      <c r="CQ119" s="1101" t="n"/>
      <c r="CR119" s="1101" t="n"/>
      <c r="CS119" s="1101" t="n"/>
      <c r="CT119" s="1101" t="n"/>
      <c r="CU119" s="1101" t="n"/>
      <c r="CV119" s="1101" t="n"/>
      <c r="CW119" s="1101" t="n"/>
      <c r="CX119" s="1101" t="n"/>
      <c r="CY119" s="1101" t="n"/>
      <c r="CZ119" s="1101" t="n"/>
      <c r="DA119" s="1101" t="n"/>
      <c r="DB119" s="1101" t="n"/>
      <c r="DC119" s="1101" t="n"/>
      <c r="DD119" s="1101" t="n"/>
      <c r="DE119" s="1101" t="n"/>
      <c r="DF119" s="1101" t="n"/>
      <c r="DG119" s="1101" t="n"/>
      <c r="DH119" s="1101" t="n"/>
      <c r="DI119" s="1101" t="n"/>
    </row>
    <row r="120" ht="16" customFormat="1" customHeight="1" s="140">
      <c r="A120" s="1101" t="n"/>
      <c r="B120" s="1101" t="n"/>
      <c r="C120" s="1101" t="n"/>
      <c r="D120" s="1101" t="n"/>
      <c r="E120" s="1101" t="n"/>
      <c r="F120" s="1101" t="n"/>
      <c r="G120" s="144" t="n"/>
      <c r="H120" s="1101" t="n"/>
      <c r="I120" s="1101" t="n"/>
      <c r="J120" s="1101" t="n"/>
      <c r="K120" s="1101" t="n"/>
      <c r="L120" s="1101" t="n"/>
      <c r="M120" s="178" t="n"/>
      <c r="N120" s="1101" t="n"/>
      <c r="O120" s="1101" t="n"/>
      <c r="P120" s="1101" t="n"/>
      <c r="Q120" s="1101" t="n"/>
      <c r="R120" s="1101" t="n"/>
      <c r="S120" s="1101" t="n"/>
      <c r="T120" s="230" t="n"/>
      <c r="U120" s="1101" t="n"/>
      <c r="V120" s="1101" t="n"/>
      <c r="W120" s="1101" t="n"/>
      <c r="X120" s="1101" t="n"/>
      <c r="Y120" s="1101" t="n"/>
      <c r="Z120" s="1101" t="n"/>
      <c r="AA120" s="144" t="n"/>
      <c r="AB120" s="1101" t="n"/>
      <c r="AC120" s="1101" t="n"/>
      <c r="AD120" s="1101" t="n"/>
      <c r="AE120" s="1101" t="n"/>
      <c r="AF120" s="1101" t="n"/>
      <c r="AG120" s="1101" t="n"/>
      <c r="AH120" s="144" t="n"/>
      <c r="AI120" s="332" t="n"/>
      <c r="AJ120" s="439" t="n"/>
      <c r="AK120" s="439" t="n"/>
      <c r="AL120" s="439" t="n"/>
      <c r="AM120" s="439" t="n"/>
      <c r="AN120" s="439" t="n"/>
      <c r="AO120" s="439" t="n"/>
      <c r="AP120" s="439" t="n"/>
      <c r="AQ120" s="435" t="n"/>
      <c r="AR120" s="447">
        <f>-AT120*5%</f>
        <v/>
      </c>
      <c r="AS120" s="447">
        <f>第4期!AS120+第4期!AR120+第4期!AU120</f>
        <v/>
      </c>
      <c r="AT120" s="448">
        <f>第4期!AU120+第4期!AT120</f>
        <v/>
      </c>
      <c r="AU120" s="447">
        <f>0.5*第4期!AP120-AS120</f>
        <v/>
      </c>
      <c r="AV120" s="447">
        <f>AU120+AS120+AR120</f>
        <v/>
      </c>
      <c r="AW120" s="1350">
        <f>AL120/(AP120+AV120)</f>
        <v/>
      </c>
      <c r="AX120" s="455">
        <f>MAX(AK120,第4期!AO120)</f>
        <v/>
      </c>
      <c r="AY120" s="1085">
        <f>IF(AI120="",0,IF(AL120&lt;MAX(AL120:AL139)/3,1,0))</f>
        <v/>
      </c>
      <c r="AZ120" s="144" t="n"/>
      <c r="BA120" s="1101" t="n"/>
      <c r="BB120" s="1101" t="n"/>
      <c r="BC120" s="1101" t="n"/>
      <c r="BD120" s="1101" t="n"/>
      <c r="BE120" s="1101" t="n"/>
      <c r="BF120" s="1101" t="n"/>
      <c r="BG120" s="1101" t="n"/>
      <c r="BH120" s="1101" t="n"/>
      <c r="BI120" s="1101" t="n"/>
      <c r="BJ120" s="1101" t="n"/>
      <c r="BK120" s="1101" t="n"/>
      <c r="BL120" s="1101" t="n"/>
      <c r="BM120" s="1101" t="n"/>
      <c r="BN120" s="1101" t="n"/>
      <c r="BO120" s="1101" t="n"/>
      <c r="BP120" s="1101" t="n"/>
      <c r="BQ120" s="1101" t="n"/>
      <c r="BR120" s="1106" t="n"/>
      <c r="BS120" s="1106" t="n"/>
      <c r="BT120" s="1106" t="n"/>
      <c r="BU120" s="1106" t="n"/>
      <c r="BV120" s="1106" t="n"/>
      <c r="BW120" s="1106" t="n"/>
      <c r="BX120" s="1106" t="n"/>
      <c r="BY120" s="1106" t="n"/>
      <c r="BZ120" s="1106" t="n"/>
      <c r="CA120" s="1106" t="n"/>
      <c r="CB120" s="1106" t="n"/>
      <c r="CC120" s="1106" t="n"/>
      <c r="CD120" s="1106" t="n"/>
      <c r="CE120" s="1106" t="n"/>
      <c r="CF120" s="1106" t="n"/>
      <c r="CG120" s="1106" t="n"/>
      <c r="CH120" s="1106" t="n"/>
      <c r="CI120" s="1106" t="n"/>
      <c r="CJ120" s="1106" t="n"/>
      <c r="CK120" s="1101" t="n"/>
      <c r="CL120" s="1101" t="n"/>
      <c r="CM120" s="1101" t="n"/>
      <c r="CN120" s="1101" t="n"/>
      <c r="CO120" s="1101" t="n"/>
      <c r="CP120" s="1101" t="n"/>
      <c r="CQ120" s="1101" t="n"/>
      <c r="CR120" s="1101" t="n"/>
      <c r="CS120" s="1101" t="n"/>
      <c r="CT120" s="1101" t="n"/>
      <c r="CU120" s="1101" t="n"/>
      <c r="CV120" s="1101" t="n"/>
      <c r="CW120" s="1101" t="n"/>
      <c r="CX120" s="1101" t="n"/>
      <c r="CY120" s="1101" t="n"/>
      <c r="CZ120" s="1101" t="n"/>
      <c r="DA120" s="1101" t="n"/>
      <c r="DB120" s="1101" t="n"/>
      <c r="DC120" s="1101" t="n"/>
      <c r="DD120" s="1101" t="n"/>
      <c r="DE120" s="1101" t="n"/>
      <c r="DF120" s="1101" t="n"/>
      <c r="DG120" s="1101" t="n"/>
      <c r="DH120" s="1101" t="n"/>
      <c r="DI120" s="1101" t="n"/>
    </row>
    <row r="121" ht="16" customFormat="1" customHeight="1" s="140">
      <c r="A121" s="1101" t="n"/>
      <c r="B121" s="1101" t="n"/>
      <c r="C121" s="1101" t="n"/>
      <c r="D121" s="1101" t="n"/>
      <c r="E121" s="1101" t="n"/>
      <c r="F121" s="1101" t="n"/>
      <c r="G121" s="144" t="n"/>
      <c r="H121" s="1101" t="n"/>
      <c r="I121" s="1101" t="n"/>
      <c r="J121" s="1101" t="n"/>
      <c r="K121" s="1101" t="n"/>
      <c r="L121" s="1101" t="n"/>
      <c r="M121" s="178" t="n"/>
      <c r="N121" s="1101" t="n"/>
      <c r="O121" s="1101" t="n"/>
      <c r="P121" s="1101" t="n"/>
      <c r="Q121" s="1101" t="n"/>
      <c r="R121" s="1101" t="n"/>
      <c r="S121" s="1101" t="n"/>
      <c r="T121" s="230" t="n"/>
      <c r="U121" s="1101" t="n"/>
      <c r="V121" s="1101" t="n"/>
      <c r="W121" s="1101" t="n"/>
      <c r="X121" s="1101" t="n"/>
      <c r="Y121" s="1101" t="n"/>
      <c r="Z121" s="1101" t="n"/>
      <c r="AA121" s="144" t="n"/>
      <c r="AB121" s="1101" t="n"/>
      <c r="AC121" s="1101" t="n"/>
      <c r="AD121" s="1101" t="n"/>
      <c r="AE121" s="1101" t="n"/>
      <c r="AF121" s="1101" t="n"/>
      <c r="AG121" s="1101" t="n"/>
      <c r="AH121" s="144" t="n"/>
      <c r="AI121" s="332" t="n"/>
      <c r="AJ121" s="439" t="n"/>
      <c r="AK121" s="439" t="n"/>
      <c r="AL121" s="439" t="n"/>
      <c r="AM121" s="439" t="n"/>
      <c r="AN121" s="439" t="n"/>
      <c r="AO121" s="439" t="n"/>
      <c r="AP121" s="439" t="n"/>
      <c r="AQ121" s="435" t="n"/>
      <c r="AR121" s="447">
        <f>-AT121*5%</f>
        <v/>
      </c>
      <c r="AS121" s="447">
        <f>第4期!AS121+第4期!AR121+第4期!AU121</f>
        <v/>
      </c>
      <c r="AT121" s="448">
        <f>第4期!AU121+第4期!AT121</f>
        <v/>
      </c>
      <c r="AU121" s="447">
        <f>0.5*第4期!AP121-AS121</f>
        <v/>
      </c>
      <c r="AV121" s="447">
        <f>AU121+AS121+AR121</f>
        <v/>
      </c>
      <c r="AW121" s="1350">
        <f>AL121/(AP121+AV121)</f>
        <v/>
      </c>
      <c r="AX121" s="455">
        <f>MAX(AK121,第4期!AO121)</f>
        <v/>
      </c>
      <c r="AY121" s="1085">
        <f>IF(AI121="",0,IF(AL121&lt;MAX(AL121:AL140)/3,1,0))</f>
        <v/>
      </c>
      <c r="AZ121" s="144" t="n"/>
      <c r="BA121" s="1101" t="n"/>
      <c r="BB121" s="1101" t="n"/>
      <c r="BC121" s="1101" t="n"/>
      <c r="BD121" s="1101" t="n"/>
      <c r="BE121" s="1101" t="n"/>
      <c r="BF121" s="1101" t="n"/>
      <c r="BG121" s="1101" t="n"/>
      <c r="BH121" s="1101" t="n"/>
      <c r="BI121" s="1101" t="n"/>
      <c r="BJ121" s="1101" t="n"/>
      <c r="BK121" s="1101" t="n"/>
      <c r="BL121" s="1101" t="n"/>
      <c r="BM121" s="1101" t="n"/>
      <c r="BN121" s="1101" t="n"/>
      <c r="BO121" s="1101" t="n"/>
      <c r="BP121" s="1101" t="n"/>
      <c r="BQ121" s="1101" t="n"/>
      <c r="BR121" s="1106" t="n"/>
      <c r="BS121" s="1106" t="n"/>
      <c r="BT121" s="1106" t="n"/>
      <c r="BU121" s="1106" t="n"/>
      <c r="BV121" s="1106" t="n"/>
      <c r="BW121" s="1106" t="n"/>
      <c r="BX121" s="1106" t="n"/>
      <c r="BY121" s="1106" t="n"/>
      <c r="BZ121" s="1106" t="n"/>
      <c r="CA121" s="1106" t="n"/>
      <c r="CB121" s="1106" t="n"/>
      <c r="CC121" s="1106" t="n"/>
      <c r="CD121" s="1106" t="n"/>
      <c r="CE121" s="1106" t="n"/>
      <c r="CF121" s="1106" t="n"/>
      <c r="CG121" s="1106" t="n"/>
      <c r="CH121" s="1106" t="n"/>
      <c r="CI121" s="1106" t="n"/>
      <c r="CJ121" s="1106" t="n"/>
      <c r="CK121" s="1101" t="n"/>
      <c r="CL121" s="1101" t="n"/>
      <c r="CM121" s="1101" t="n"/>
      <c r="CN121" s="1101" t="n"/>
      <c r="CO121" s="1101" t="n"/>
      <c r="CP121" s="1101" t="n"/>
      <c r="CQ121" s="1101" t="n"/>
      <c r="CR121" s="1101" t="n"/>
      <c r="CS121" s="1101" t="n"/>
      <c r="CT121" s="1101" t="n"/>
      <c r="CU121" s="1101" t="n"/>
      <c r="CV121" s="1101" t="n"/>
      <c r="CW121" s="1101" t="n"/>
      <c r="CX121" s="1101" t="n"/>
      <c r="CY121" s="1101" t="n"/>
      <c r="CZ121" s="1101" t="n"/>
      <c r="DA121" s="1101" t="n"/>
      <c r="DB121" s="1101" t="n"/>
      <c r="DC121" s="1101" t="n"/>
      <c r="DD121" s="1101" t="n"/>
      <c r="DE121" s="1101" t="n"/>
      <c r="DF121" s="1101" t="n"/>
      <c r="DG121" s="1101" t="n"/>
      <c r="DH121" s="1101" t="n"/>
      <c r="DI121" s="1101" t="n"/>
    </row>
    <row r="122" ht="16" customFormat="1" customHeight="1" s="140">
      <c r="A122" s="1101" t="n"/>
      <c r="B122" s="1101" t="n"/>
      <c r="C122" s="1101" t="n"/>
      <c r="D122" s="1101" t="n"/>
      <c r="E122" s="1101" t="n"/>
      <c r="F122" s="1101" t="n"/>
      <c r="G122" s="144" t="n"/>
      <c r="H122" s="1101" t="n"/>
      <c r="I122" s="1101" t="n"/>
      <c r="J122" s="1101" t="n"/>
      <c r="K122" s="1101" t="n"/>
      <c r="L122" s="1101" t="n"/>
      <c r="M122" s="178" t="n"/>
      <c r="N122" s="1101" t="n"/>
      <c r="O122" s="1101" t="n"/>
      <c r="P122" s="1101" t="n"/>
      <c r="Q122" s="1101" t="n"/>
      <c r="R122" s="1101" t="n"/>
      <c r="S122" s="1101" t="n"/>
      <c r="T122" s="230" t="n"/>
      <c r="U122" s="1101" t="n"/>
      <c r="V122" s="1101" t="n"/>
      <c r="W122" s="1101" t="n"/>
      <c r="X122" s="1101" t="n"/>
      <c r="Y122" s="1101" t="n"/>
      <c r="Z122" s="1101" t="n"/>
      <c r="AA122" s="144" t="n"/>
      <c r="AB122" s="1101" t="n"/>
      <c r="AC122" s="1101" t="n"/>
      <c r="AD122" s="1101" t="n"/>
      <c r="AE122" s="1101" t="n"/>
      <c r="AF122" s="1101" t="n"/>
      <c r="AG122" s="1101" t="n"/>
      <c r="AH122" s="144" t="n"/>
      <c r="AI122" s="332" t="n"/>
      <c r="AJ122" s="439" t="n"/>
      <c r="AK122" s="439" t="n"/>
      <c r="AL122" s="439" t="n"/>
      <c r="AM122" s="439" t="n"/>
      <c r="AN122" s="439" t="n"/>
      <c r="AO122" s="439" t="n"/>
      <c r="AP122" s="439" t="n"/>
      <c r="AQ122" s="435" t="n"/>
      <c r="AR122" s="447">
        <f>-AT122*5%</f>
        <v/>
      </c>
      <c r="AS122" s="447">
        <f>第4期!AS122+第4期!AR122+第4期!AU122</f>
        <v/>
      </c>
      <c r="AT122" s="448">
        <f>第4期!AU122+第4期!AT122</f>
        <v/>
      </c>
      <c r="AU122" s="447">
        <f>0.5*第4期!AP122-AS122</f>
        <v/>
      </c>
      <c r="AV122" s="447">
        <f>AU122+AS122+AR122</f>
        <v/>
      </c>
      <c r="AW122" s="1350">
        <f>AL122/(AP122+AV122)</f>
        <v/>
      </c>
      <c r="AX122" s="455">
        <f>MAX(AK122,第4期!AO122)</f>
        <v/>
      </c>
      <c r="AY122" s="1085">
        <f>IF(AI122="",0,IF(AL122&lt;MAX(AL122:AL141)/3,1,0))</f>
        <v/>
      </c>
      <c r="AZ122" s="144" t="n"/>
      <c r="BA122" s="1101" t="n"/>
      <c r="BB122" s="1101" t="n"/>
      <c r="BC122" s="1101" t="n"/>
      <c r="BD122" s="1101" t="n"/>
      <c r="BE122" s="1101" t="n"/>
      <c r="BF122" s="1101" t="n"/>
      <c r="BG122" s="1101" t="n"/>
      <c r="BH122" s="1101" t="n"/>
      <c r="BI122" s="1101" t="n"/>
      <c r="BJ122" s="1101" t="n"/>
      <c r="BK122" s="1101" t="n"/>
      <c r="BL122" s="1101" t="n"/>
      <c r="BM122" s="1101" t="n"/>
      <c r="BN122" s="1101" t="n"/>
      <c r="BO122" s="1101" t="n"/>
      <c r="BP122" s="1101" t="n"/>
      <c r="BQ122" s="1101" t="n"/>
      <c r="BR122" s="1106" t="n"/>
      <c r="BS122" s="1106" t="n"/>
      <c r="BT122" s="1106" t="n"/>
      <c r="BU122" s="1106" t="n"/>
      <c r="BV122" s="1106" t="n"/>
      <c r="BW122" s="1106" t="n"/>
      <c r="BX122" s="1106" t="n"/>
      <c r="BY122" s="1106" t="n"/>
      <c r="BZ122" s="1106" t="n"/>
      <c r="CA122" s="1106" t="n"/>
      <c r="CB122" s="1106" t="n"/>
      <c r="CC122" s="1106" t="n"/>
      <c r="CD122" s="1106" t="n"/>
      <c r="CE122" s="1106" t="n"/>
      <c r="CF122" s="1106" t="n"/>
      <c r="CG122" s="1106" t="n"/>
      <c r="CH122" s="1106" t="n"/>
      <c r="CI122" s="1106" t="n"/>
      <c r="CJ122" s="1106" t="n"/>
      <c r="CK122" s="1101" t="n"/>
      <c r="CL122" s="1101" t="n"/>
      <c r="CM122" s="1101" t="n"/>
      <c r="CN122" s="1101" t="n"/>
      <c r="CO122" s="1101" t="n"/>
      <c r="CP122" s="1101" t="n"/>
      <c r="CQ122" s="1101" t="n"/>
      <c r="CR122" s="1101" t="n"/>
      <c r="CS122" s="1101" t="n"/>
      <c r="CT122" s="1101" t="n"/>
      <c r="CU122" s="1101" t="n"/>
      <c r="CV122" s="1101" t="n"/>
      <c r="CW122" s="1101" t="n"/>
      <c r="CX122" s="1101" t="n"/>
      <c r="CY122" s="1101" t="n"/>
      <c r="CZ122" s="1101" t="n"/>
      <c r="DA122" s="1101" t="n"/>
      <c r="DB122" s="1101" t="n"/>
      <c r="DC122" s="1101" t="n"/>
      <c r="DD122" s="1101" t="n"/>
      <c r="DE122" s="1101" t="n"/>
      <c r="DF122" s="1101" t="n"/>
      <c r="DG122" s="1101" t="n"/>
      <c r="DH122" s="1101" t="n"/>
      <c r="DI122" s="1101" t="n"/>
    </row>
    <row r="123" ht="16" customFormat="1" customHeight="1" s="140">
      <c r="A123" s="1101" t="n"/>
      <c r="B123" s="1101" t="n"/>
      <c r="C123" s="1101" t="n"/>
      <c r="D123" s="1101" t="n"/>
      <c r="E123" s="1101" t="n"/>
      <c r="F123" s="1101" t="n"/>
      <c r="G123" s="144" t="n"/>
      <c r="H123" s="1101" t="n"/>
      <c r="I123" s="1101" t="n"/>
      <c r="J123" s="1101" t="n"/>
      <c r="K123" s="1101" t="n"/>
      <c r="L123" s="1101" t="n"/>
      <c r="M123" s="178" t="n"/>
      <c r="N123" s="1101" t="n"/>
      <c r="O123" s="1101" t="n"/>
      <c r="P123" s="1101" t="n"/>
      <c r="Q123" s="1101" t="n"/>
      <c r="R123" s="1101" t="n"/>
      <c r="S123" s="1101" t="n"/>
      <c r="T123" s="230" t="n"/>
      <c r="U123" s="1101" t="n"/>
      <c r="V123" s="1101" t="n"/>
      <c r="W123" s="1101" t="n"/>
      <c r="X123" s="1101" t="n"/>
      <c r="Y123" s="1101" t="n"/>
      <c r="Z123" s="1101" t="n"/>
      <c r="AA123" s="144" t="n"/>
      <c r="AB123" s="1101" t="n"/>
      <c r="AC123" s="1101" t="n"/>
      <c r="AD123" s="1101" t="n"/>
      <c r="AE123" s="1101" t="n"/>
      <c r="AF123" s="1101" t="n"/>
      <c r="AG123" s="1101" t="n"/>
      <c r="AH123" s="144" t="n"/>
      <c r="AI123" s="332" t="n"/>
      <c r="AJ123" s="439" t="n"/>
      <c r="AK123" s="439" t="n"/>
      <c r="AL123" s="439" t="n"/>
      <c r="AM123" s="439" t="n"/>
      <c r="AN123" s="439" t="n"/>
      <c r="AO123" s="439" t="n"/>
      <c r="AP123" s="439" t="n"/>
      <c r="AQ123" s="435" t="n"/>
      <c r="AR123" s="447">
        <f>-AT123*5%</f>
        <v/>
      </c>
      <c r="AS123" s="447">
        <f>第4期!AS123+第4期!AR123+第4期!AU123</f>
        <v/>
      </c>
      <c r="AT123" s="448">
        <f>第4期!AU123+第4期!AT123</f>
        <v/>
      </c>
      <c r="AU123" s="447">
        <f>0.5*第4期!AP123-AS123</f>
        <v/>
      </c>
      <c r="AV123" s="447">
        <f>AU123+AS123+AR123</f>
        <v/>
      </c>
      <c r="AW123" s="1350">
        <f>AL123/(AP123+AV123)</f>
        <v/>
      </c>
      <c r="AX123" s="455">
        <f>MAX(AK123,第4期!AO123)</f>
        <v/>
      </c>
      <c r="AY123" s="1085">
        <f>IF(AI123="",0,IF(AL123&lt;MAX(AL123:AL142)/3,1,0))</f>
        <v/>
      </c>
      <c r="AZ123" s="144" t="n"/>
      <c r="BA123" s="1101" t="n"/>
      <c r="BB123" s="1101" t="n"/>
      <c r="BC123" s="1101" t="n"/>
      <c r="BD123" s="1101" t="n"/>
      <c r="BE123" s="1101" t="n"/>
      <c r="BF123" s="1101" t="n"/>
      <c r="BG123" s="1101" t="n"/>
      <c r="BH123" s="1101" t="n"/>
      <c r="BI123" s="1101" t="n"/>
      <c r="BJ123" s="1101" t="n"/>
      <c r="BK123" s="1101" t="n"/>
      <c r="BL123" s="1101" t="n"/>
      <c r="BM123" s="1101" t="n"/>
      <c r="BN123" s="1101" t="n"/>
      <c r="BO123" s="1101" t="n"/>
      <c r="BP123" s="1101" t="n"/>
      <c r="BQ123" s="1101" t="n"/>
      <c r="BR123" s="1106" t="n"/>
      <c r="BS123" s="1106" t="n"/>
      <c r="BT123" s="1106" t="n"/>
      <c r="BU123" s="1106" t="n"/>
      <c r="BV123" s="1106" t="n"/>
      <c r="BW123" s="1106" t="n"/>
      <c r="BX123" s="1106" t="n"/>
      <c r="BY123" s="1106" t="n"/>
      <c r="BZ123" s="1106" t="n"/>
      <c r="CA123" s="1106" t="n"/>
      <c r="CB123" s="1106" t="n"/>
      <c r="CC123" s="1106" t="n"/>
      <c r="CD123" s="1106" t="n"/>
      <c r="CE123" s="1106" t="n"/>
      <c r="CF123" s="1106" t="n"/>
      <c r="CG123" s="1106" t="n"/>
      <c r="CH123" s="1106" t="n"/>
      <c r="CI123" s="1106" t="n"/>
      <c r="CJ123" s="1106" t="n"/>
      <c r="CK123" s="1101" t="n"/>
      <c r="CL123" s="1101" t="n"/>
      <c r="CM123" s="1101" t="n"/>
      <c r="CN123" s="1101" t="n"/>
      <c r="CO123" s="1101" t="n"/>
      <c r="CP123" s="1101" t="n"/>
      <c r="CQ123" s="1101" t="n"/>
      <c r="CR123" s="1101" t="n"/>
      <c r="CS123" s="1101" t="n"/>
      <c r="CT123" s="1101" t="n"/>
      <c r="CU123" s="1101" t="n"/>
      <c r="CV123" s="1101" t="n"/>
      <c r="CW123" s="1101" t="n"/>
      <c r="CX123" s="1101" t="n"/>
      <c r="CY123" s="1101" t="n"/>
      <c r="CZ123" s="1101" t="n"/>
      <c r="DA123" s="1101" t="n"/>
      <c r="DB123" s="1101" t="n"/>
      <c r="DC123" s="1101" t="n"/>
      <c r="DD123" s="1101" t="n"/>
      <c r="DE123" s="1101" t="n"/>
      <c r="DF123" s="1101" t="n"/>
      <c r="DG123" s="1101" t="n"/>
      <c r="DH123" s="1101" t="n"/>
      <c r="DI123" s="1101" t="n"/>
    </row>
    <row r="124" ht="16" customFormat="1" customHeight="1" s="140">
      <c r="A124" s="1101" t="n"/>
      <c r="B124" s="1101" t="n"/>
      <c r="C124" s="1101" t="n"/>
      <c r="D124" s="1101" t="n"/>
      <c r="E124" s="1101" t="n"/>
      <c r="F124" s="1101" t="n"/>
      <c r="G124" s="144" t="n"/>
      <c r="H124" s="1101" t="n"/>
      <c r="I124" s="1101" t="n"/>
      <c r="J124" s="1101" t="n"/>
      <c r="K124" s="1101" t="n"/>
      <c r="L124" s="1101" t="n"/>
      <c r="M124" s="178" t="n"/>
      <c r="N124" s="1101" t="n"/>
      <c r="O124" s="1101" t="n"/>
      <c r="P124" s="1101" t="n"/>
      <c r="Q124" s="1101" t="n"/>
      <c r="R124" s="1101" t="n"/>
      <c r="S124" s="1101" t="n"/>
      <c r="T124" s="230" t="n"/>
      <c r="U124" s="1101" t="n"/>
      <c r="V124" s="1101" t="n"/>
      <c r="W124" s="1101" t="n"/>
      <c r="X124" s="1101" t="n"/>
      <c r="Y124" s="1101" t="n"/>
      <c r="Z124" s="1101" t="n"/>
      <c r="AA124" s="144" t="n"/>
      <c r="AB124" s="1101" t="n"/>
      <c r="AC124" s="1101" t="n"/>
      <c r="AD124" s="1101" t="n"/>
      <c r="AE124" s="1101" t="n"/>
      <c r="AF124" s="1101" t="n"/>
      <c r="AG124" s="1101" t="n"/>
      <c r="AH124" s="144" t="n"/>
      <c r="AI124" s="332" t="n"/>
      <c r="AJ124" s="439" t="n"/>
      <c r="AK124" s="439" t="n"/>
      <c r="AL124" s="439" t="n"/>
      <c r="AM124" s="439" t="n"/>
      <c r="AN124" s="439" t="n"/>
      <c r="AO124" s="439" t="n"/>
      <c r="AP124" s="439" t="n"/>
      <c r="AQ124" s="435" t="n"/>
      <c r="AR124" s="447">
        <f>-AT124*5%</f>
        <v/>
      </c>
      <c r="AS124" s="447">
        <f>第4期!AS124+第4期!AR124+第4期!AU124</f>
        <v/>
      </c>
      <c r="AT124" s="448">
        <f>第4期!AU124+第4期!AT124</f>
        <v/>
      </c>
      <c r="AU124" s="447">
        <f>0.5*第4期!AP124-AS124</f>
        <v/>
      </c>
      <c r="AV124" s="447">
        <f>AU124+AS124+AR124</f>
        <v/>
      </c>
      <c r="AW124" s="1350">
        <f>AL124/(AP124+AV124)</f>
        <v/>
      </c>
      <c r="AX124" s="455">
        <f>MAX(AK124,第4期!AO124)</f>
        <v/>
      </c>
      <c r="AY124" s="1085">
        <f>IF(AI124="",0,IF(AL124&lt;MAX(AL124:AL143)/3,1,0))</f>
        <v/>
      </c>
      <c r="AZ124" s="144" t="n"/>
      <c r="BA124" s="1101" t="n"/>
      <c r="BB124" s="1101" t="n"/>
      <c r="BC124" s="1101" t="n"/>
      <c r="BD124" s="1101" t="n"/>
      <c r="BE124" s="1101" t="n"/>
      <c r="BF124" s="1101" t="n"/>
      <c r="BG124" s="1101" t="n"/>
      <c r="BH124" s="1101" t="n"/>
      <c r="BI124" s="1101" t="n"/>
      <c r="BJ124" s="1101" t="n"/>
      <c r="BK124" s="1101" t="n"/>
      <c r="BL124" s="1101" t="n"/>
      <c r="BM124" s="1101" t="n"/>
      <c r="BN124" s="1101" t="n"/>
      <c r="BO124" s="1101" t="n"/>
      <c r="BP124" s="1101" t="n"/>
      <c r="BQ124" s="1101" t="n"/>
      <c r="BR124" s="1106" t="n"/>
      <c r="BS124" s="1106" t="n"/>
      <c r="BT124" s="1106" t="n"/>
      <c r="BU124" s="1106" t="n"/>
      <c r="BV124" s="1106" t="n"/>
      <c r="BW124" s="1106" t="n"/>
      <c r="BX124" s="1106" t="n"/>
      <c r="BY124" s="1106" t="n"/>
      <c r="BZ124" s="1106" t="n"/>
      <c r="CA124" s="1106" t="n"/>
      <c r="CB124" s="1106" t="n"/>
      <c r="CC124" s="1106" t="n"/>
      <c r="CD124" s="1106" t="n"/>
      <c r="CE124" s="1106" t="n"/>
      <c r="CF124" s="1106" t="n"/>
      <c r="CG124" s="1106" t="n"/>
      <c r="CH124" s="1106" t="n"/>
      <c r="CI124" s="1106" t="n"/>
      <c r="CJ124" s="1106" t="n"/>
      <c r="CK124" s="1101" t="n"/>
      <c r="CL124" s="1101" t="n"/>
      <c r="CM124" s="1101" t="n"/>
      <c r="CN124" s="1101" t="n"/>
      <c r="CO124" s="1101" t="n"/>
      <c r="CP124" s="1101" t="n"/>
      <c r="CQ124" s="1101" t="n"/>
      <c r="CR124" s="1101" t="n"/>
      <c r="CS124" s="1101" t="n"/>
      <c r="CT124" s="1101" t="n"/>
      <c r="CU124" s="1101" t="n"/>
      <c r="CV124" s="1101" t="n"/>
      <c r="CW124" s="1101" t="n"/>
      <c r="CX124" s="1101" t="n"/>
      <c r="CY124" s="1101" t="n"/>
      <c r="CZ124" s="1101" t="n"/>
      <c r="DA124" s="1101" t="n"/>
      <c r="DB124" s="1101" t="n"/>
      <c r="DC124" s="1101" t="n"/>
      <c r="DD124" s="1101" t="n"/>
      <c r="DE124" s="1101" t="n"/>
      <c r="DF124" s="1101" t="n"/>
      <c r="DG124" s="1101" t="n"/>
      <c r="DH124" s="1101" t="n"/>
      <c r="DI124" s="1101" t="n"/>
    </row>
    <row r="125" ht="16" customFormat="1" customHeight="1" s="140">
      <c r="A125" s="1101" t="n"/>
      <c r="B125" s="1101" t="n"/>
      <c r="C125" s="1101" t="n"/>
      <c r="D125" s="1101" t="n"/>
      <c r="E125" s="1101" t="n"/>
      <c r="F125" s="1101" t="n"/>
      <c r="G125" s="144" t="n"/>
      <c r="H125" s="1101" t="n"/>
      <c r="I125" s="1101" t="n"/>
      <c r="J125" s="1101" t="n"/>
      <c r="K125" s="1101" t="n"/>
      <c r="L125" s="1101" t="n"/>
      <c r="M125" s="178" t="n"/>
      <c r="N125" s="1101" t="n"/>
      <c r="O125" s="1101" t="n"/>
      <c r="P125" s="1101" t="n"/>
      <c r="Q125" s="1101" t="n"/>
      <c r="R125" s="1101" t="n"/>
      <c r="S125" s="1101" t="n"/>
      <c r="T125" s="230" t="n"/>
      <c r="U125" s="1101" t="n"/>
      <c r="V125" s="1101" t="n"/>
      <c r="W125" s="1101" t="n"/>
      <c r="X125" s="1101" t="n"/>
      <c r="Y125" s="1101" t="n"/>
      <c r="Z125" s="1101" t="n"/>
      <c r="AA125" s="144" t="n"/>
      <c r="AB125" s="1101" t="n"/>
      <c r="AC125" s="1101" t="n"/>
      <c r="AD125" s="1101" t="n"/>
      <c r="AE125" s="1101" t="n"/>
      <c r="AF125" s="1101" t="n"/>
      <c r="AG125" s="1101" t="n"/>
      <c r="AH125" s="144" t="n"/>
      <c r="AI125" s="332" t="n"/>
      <c r="AJ125" s="439" t="n"/>
      <c r="AK125" s="439" t="n"/>
      <c r="AL125" s="439" t="n"/>
      <c r="AM125" s="439" t="n"/>
      <c r="AN125" s="439" t="n"/>
      <c r="AO125" s="439" t="n"/>
      <c r="AP125" s="439" t="n"/>
      <c r="AQ125" s="435" t="n"/>
      <c r="AR125" s="447">
        <f>-AT125*5%</f>
        <v/>
      </c>
      <c r="AS125" s="447">
        <f>第4期!AS125+第4期!AR125+第4期!AU125</f>
        <v/>
      </c>
      <c r="AT125" s="448">
        <f>第4期!AU125+第4期!AT125</f>
        <v/>
      </c>
      <c r="AU125" s="447">
        <f>0.5*第4期!AP125-AS125</f>
        <v/>
      </c>
      <c r="AV125" s="447">
        <f>AU125+AS125+AR125</f>
        <v/>
      </c>
      <c r="AW125" s="1350">
        <f>AL125/(AP125+AV125)</f>
        <v/>
      </c>
      <c r="AX125" s="455">
        <f>MAX(AK125,第4期!AO125)</f>
        <v/>
      </c>
      <c r="AY125" s="1085">
        <f>IF(AI125="",0,IF(AL125&lt;MAX(AL125:AL144)/3,1,0))</f>
        <v/>
      </c>
      <c r="AZ125" s="144" t="n"/>
      <c r="BA125" s="1101" t="n"/>
      <c r="BB125" s="1101" t="n"/>
      <c r="BC125" s="1101" t="n"/>
      <c r="BD125" s="1101" t="n"/>
      <c r="BE125" s="1101" t="n"/>
      <c r="BF125" s="1101" t="n"/>
      <c r="BG125" s="1101" t="n"/>
      <c r="BH125" s="1101" t="n"/>
      <c r="BI125" s="1101" t="n"/>
      <c r="BJ125" s="1101" t="n"/>
      <c r="BK125" s="1101" t="n"/>
      <c r="BL125" s="1101" t="n"/>
      <c r="BM125" s="1101" t="n"/>
      <c r="BN125" s="1101" t="n"/>
      <c r="BO125" s="1101" t="n"/>
      <c r="BP125" s="1101" t="n"/>
      <c r="BQ125" s="1101" t="n"/>
      <c r="BR125" s="1106" t="n"/>
      <c r="BS125" s="1106" t="n"/>
      <c r="BT125" s="1106" t="n"/>
      <c r="BU125" s="1106" t="n"/>
      <c r="BV125" s="1106" t="n"/>
      <c r="BW125" s="1106" t="n"/>
      <c r="BX125" s="1106" t="n"/>
      <c r="BY125" s="1106" t="n"/>
      <c r="BZ125" s="1106" t="n"/>
      <c r="CA125" s="1106" t="n"/>
      <c r="CB125" s="1106" t="n"/>
      <c r="CC125" s="1106" t="n"/>
      <c r="CD125" s="1106" t="n"/>
      <c r="CE125" s="1106" t="n"/>
      <c r="CF125" s="1106" t="n"/>
      <c r="CG125" s="1106" t="n"/>
      <c r="CH125" s="1106" t="n"/>
      <c r="CI125" s="1106" t="n"/>
      <c r="CJ125" s="1106" t="n"/>
      <c r="CK125" s="1101" t="n"/>
      <c r="CL125" s="1101" t="n"/>
      <c r="CM125" s="1101" t="n"/>
      <c r="CN125" s="1101" t="n"/>
      <c r="CO125" s="1101" t="n"/>
      <c r="CP125" s="1101" t="n"/>
      <c r="CQ125" s="1101" t="n"/>
      <c r="CR125" s="1101" t="n"/>
      <c r="CS125" s="1101" t="n"/>
      <c r="CT125" s="1101" t="n"/>
      <c r="CU125" s="1101" t="n"/>
      <c r="CV125" s="1101" t="n"/>
      <c r="CW125" s="1101" t="n"/>
      <c r="CX125" s="1101" t="n"/>
      <c r="CY125" s="1101" t="n"/>
      <c r="CZ125" s="1101" t="n"/>
      <c r="DA125" s="1101" t="n"/>
      <c r="DB125" s="1101" t="n"/>
      <c r="DC125" s="1101" t="n"/>
      <c r="DD125" s="1101" t="n"/>
      <c r="DE125" s="1101" t="n"/>
      <c r="DF125" s="1101" t="n"/>
      <c r="DG125" s="1101" t="n"/>
      <c r="DH125" s="1101" t="n"/>
      <c r="DI125" s="1101" t="n"/>
    </row>
    <row r="126" ht="16" customFormat="1" customHeight="1" s="140">
      <c r="A126" s="1101" t="n"/>
      <c r="B126" s="1101" t="n"/>
      <c r="C126" s="1101" t="n"/>
      <c r="D126" s="1101" t="n"/>
      <c r="E126" s="1101" t="n"/>
      <c r="F126" s="1101" t="n"/>
      <c r="G126" s="144" t="n"/>
      <c r="H126" s="1101" t="n"/>
      <c r="I126" s="1101" t="n"/>
      <c r="J126" s="1101" t="n"/>
      <c r="K126" s="1101" t="n"/>
      <c r="L126" s="1101" t="n"/>
      <c r="M126" s="178" t="n"/>
      <c r="N126" s="1101" t="n"/>
      <c r="O126" s="1101" t="n"/>
      <c r="P126" s="1101" t="n"/>
      <c r="Q126" s="1101" t="n"/>
      <c r="R126" s="1101" t="n"/>
      <c r="S126" s="1101" t="n"/>
      <c r="T126" s="230" t="n"/>
      <c r="U126" s="1101" t="n"/>
      <c r="V126" s="1101" t="n"/>
      <c r="W126" s="1101" t="n"/>
      <c r="X126" s="1101" t="n"/>
      <c r="Y126" s="1101" t="n"/>
      <c r="Z126" s="1101" t="n"/>
      <c r="AA126" s="144" t="n"/>
      <c r="AB126" s="1101" t="n"/>
      <c r="AC126" s="1101" t="n"/>
      <c r="AD126" s="1101" t="n"/>
      <c r="AE126" s="1101" t="n"/>
      <c r="AF126" s="1101" t="n"/>
      <c r="AG126" s="1101" t="n"/>
      <c r="AH126" s="144" t="n"/>
      <c r="AI126" s="436" t="n"/>
      <c r="AJ126" s="440" t="n"/>
      <c r="AK126" s="440" t="n"/>
      <c r="AL126" s="440" t="n"/>
      <c r="AM126" s="440" t="n"/>
      <c r="AN126" s="440" t="n"/>
      <c r="AO126" s="440" t="n"/>
      <c r="AP126" s="440" t="n"/>
      <c r="AQ126" s="437" t="n"/>
      <c r="AR126" s="449">
        <f>-AT126*5%</f>
        <v/>
      </c>
      <c r="AS126" s="449">
        <f>第4期!AS126+第4期!AR126+第4期!AU126</f>
        <v/>
      </c>
      <c r="AT126" s="450">
        <f>第4期!AU126+第4期!AT126</f>
        <v/>
      </c>
      <c r="AU126" s="449">
        <f>0.5*第4期!AP126-AS126</f>
        <v/>
      </c>
      <c r="AV126" s="449">
        <f>AU126+AS126+AR126</f>
        <v/>
      </c>
      <c r="AW126" s="1351">
        <f>AL126/(AP126+AV126)</f>
        <v/>
      </c>
      <c r="AX126" s="457">
        <f>MAX(AK126,第4期!AO126)</f>
        <v/>
      </c>
      <c r="AY126" s="444">
        <f>IF(AI126="",0,IF(AL126&lt;MAX(AL126:AL145)/3,1,0))</f>
        <v/>
      </c>
      <c r="AZ126" s="144" t="n"/>
      <c r="BA126" s="1101" t="n"/>
      <c r="BB126" s="1101" t="n"/>
      <c r="BC126" s="1101" t="n"/>
      <c r="BD126" s="1101" t="n"/>
      <c r="BE126" s="1101" t="n"/>
      <c r="BF126" s="1101" t="n"/>
      <c r="BG126" s="1101" t="n"/>
      <c r="BH126" s="1101" t="n"/>
      <c r="BI126" s="1101" t="n"/>
      <c r="BJ126" s="1101" t="n"/>
      <c r="BK126" s="1101" t="n"/>
      <c r="BL126" s="1101" t="n"/>
      <c r="BM126" s="1101" t="n"/>
      <c r="BN126" s="1101" t="n"/>
      <c r="BO126" s="1101" t="n"/>
      <c r="BP126" s="1101" t="n"/>
      <c r="BQ126" s="1101" t="n"/>
      <c r="BR126" s="1106" t="n"/>
      <c r="BS126" s="1106" t="n"/>
      <c r="BT126" s="1106" t="n"/>
      <c r="BU126" s="1106" t="n"/>
      <c r="BV126" s="1106" t="n"/>
      <c r="BW126" s="1106" t="n"/>
      <c r="BX126" s="1106" t="n"/>
      <c r="BY126" s="1106" t="n"/>
      <c r="BZ126" s="1106" t="n"/>
      <c r="CA126" s="1106" t="n"/>
      <c r="CB126" s="1106" t="n"/>
      <c r="CC126" s="1106" t="n"/>
      <c r="CD126" s="1106" t="n"/>
      <c r="CE126" s="1106" t="n"/>
      <c r="CF126" s="1106" t="n"/>
      <c r="CG126" s="1106" t="n"/>
      <c r="CH126" s="1106" t="n"/>
      <c r="CI126" s="1106" t="n"/>
      <c r="CJ126" s="1106" t="n"/>
      <c r="CK126" s="1101" t="n"/>
      <c r="CL126" s="1101" t="n"/>
      <c r="CM126" s="1101" t="n"/>
      <c r="CN126" s="1101" t="n"/>
      <c r="CO126" s="1101" t="n"/>
      <c r="CP126" s="1101" t="n"/>
      <c r="CQ126" s="1101" t="n"/>
      <c r="CR126" s="1101" t="n"/>
      <c r="CS126" s="1101" t="n"/>
      <c r="CT126" s="1101" t="n"/>
      <c r="CU126" s="1101" t="n"/>
      <c r="CV126" s="1101" t="n"/>
      <c r="CW126" s="1101" t="n"/>
      <c r="CX126" s="1101" t="n"/>
      <c r="CY126" s="1101" t="n"/>
      <c r="CZ126" s="1101" t="n"/>
      <c r="DA126" s="1101" t="n"/>
      <c r="DB126" s="1101" t="n"/>
      <c r="DC126" s="1101" t="n"/>
      <c r="DD126" s="1101" t="n"/>
      <c r="DE126" s="1101" t="n"/>
      <c r="DF126" s="1101" t="n"/>
      <c r="DG126" s="1101" t="n"/>
      <c r="DH126" s="1101" t="n"/>
      <c r="DI126" s="1101" t="n"/>
    </row>
    <row r="127" ht="16" customFormat="1" customHeight="1" s="140">
      <c r="A127" s="1101" t="n"/>
      <c r="B127" s="1101" t="n"/>
      <c r="C127" s="1101" t="n"/>
      <c r="D127" s="1101" t="n"/>
      <c r="E127" s="1101" t="n"/>
      <c r="F127" s="1101" t="n"/>
      <c r="G127" s="144" t="n"/>
      <c r="H127" s="1101" t="n"/>
      <c r="I127" s="1101" t="n"/>
      <c r="J127" s="1101" t="n"/>
      <c r="K127" s="1101" t="n"/>
      <c r="L127" s="1101" t="n"/>
      <c r="M127" s="178" t="n"/>
      <c r="N127" s="1101" t="n"/>
      <c r="O127" s="1101" t="n"/>
      <c r="P127" s="1101" t="n"/>
      <c r="Q127" s="1101" t="n"/>
      <c r="R127" s="1101" t="n"/>
      <c r="S127" s="1101" t="n"/>
      <c r="T127" s="230" t="n"/>
      <c r="U127" s="1101" t="n"/>
      <c r="V127" s="1101" t="n"/>
      <c r="W127" s="1101" t="n"/>
      <c r="X127" s="1101" t="n"/>
      <c r="Y127" s="1101" t="n"/>
      <c r="Z127" s="1101" t="n"/>
      <c r="AA127" s="144" t="n"/>
      <c r="AB127" s="1101" t="n"/>
      <c r="AC127" s="1101" t="n"/>
      <c r="AD127" s="1101" t="n"/>
      <c r="AE127" s="1101" t="n"/>
      <c r="AF127" s="1101" t="n"/>
      <c r="AG127" s="1101" t="n"/>
      <c r="AH127" s="144" t="n"/>
      <c r="AI127" s="1101" t="n"/>
      <c r="AJ127" s="1101" t="n"/>
      <c r="AK127" s="1101" t="n"/>
      <c r="AL127" s="1101" t="n"/>
      <c r="AM127" s="1101" t="n"/>
      <c r="AN127" s="1101" t="n"/>
      <c r="AO127" s="1101" t="n"/>
      <c r="AP127" s="1101" t="n"/>
      <c r="AQ127" s="1101" t="n"/>
      <c r="AR127" s="1101" t="n"/>
      <c r="AS127" s="1101" t="n"/>
      <c r="AT127" s="1101" t="n"/>
      <c r="AU127" s="1101" t="n"/>
      <c r="AV127" s="1101" t="n"/>
      <c r="AW127" s="1101" t="n"/>
      <c r="AX127" s="1101" t="n"/>
      <c r="AY127" s="1101" t="n"/>
      <c r="AZ127" s="144" t="n"/>
      <c r="BA127" s="1101" t="n"/>
      <c r="BB127" s="1101" t="n"/>
      <c r="BC127" s="1101" t="n"/>
      <c r="BD127" s="1101" t="n"/>
      <c r="BE127" s="1101" t="n"/>
      <c r="BF127" s="1101" t="n"/>
      <c r="BG127" s="1101" t="n"/>
      <c r="BH127" s="1101" t="n"/>
      <c r="BI127" s="1101" t="n"/>
      <c r="BJ127" s="1101" t="n"/>
      <c r="BK127" s="1101" t="n"/>
      <c r="BL127" s="1101" t="n"/>
      <c r="BM127" s="1101" t="n"/>
      <c r="BN127" s="1101" t="n"/>
      <c r="BO127" s="1101" t="n"/>
      <c r="BP127" s="1101" t="n"/>
      <c r="BQ127" s="1101" t="n"/>
      <c r="BR127" s="1106" t="n"/>
      <c r="BS127" s="1106" t="n"/>
      <c r="BT127" s="1106" t="n"/>
      <c r="BU127" s="1106" t="n"/>
      <c r="BV127" s="1106" t="n"/>
      <c r="BW127" s="1106" t="n"/>
      <c r="BX127" s="1106" t="n"/>
      <c r="BY127" s="1106" t="n"/>
      <c r="BZ127" s="1106" t="n"/>
      <c r="CA127" s="1106" t="n"/>
      <c r="CB127" s="1106" t="n"/>
      <c r="CC127" s="1106" t="n"/>
      <c r="CD127" s="1106" t="n"/>
      <c r="CE127" s="1106" t="n"/>
      <c r="CF127" s="1106" t="n"/>
      <c r="CG127" s="1106" t="n"/>
      <c r="CH127" s="1106" t="n"/>
      <c r="CI127" s="1106" t="n"/>
      <c r="CJ127" s="1106" t="n"/>
      <c r="CK127" s="1101" t="n"/>
      <c r="CL127" s="1101" t="n"/>
      <c r="CM127" s="1101" t="n"/>
      <c r="CN127" s="1101" t="n"/>
      <c r="CO127" s="1101" t="n"/>
      <c r="CP127" s="1101" t="n"/>
      <c r="CQ127" s="1101" t="n"/>
      <c r="CR127" s="1101" t="n"/>
      <c r="CS127" s="1101" t="n"/>
      <c r="CT127" s="1101" t="n"/>
      <c r="CU127" s="1101" t="n"/>
      <c r="CV127" s="1101" t="n"/>
      <c r="CW127" s="1101" t="n"/>
      <c r="CX127" s="1101" t="n"/>
      <c r="CY127" s="1101" t="n"/>
      <c r="CZ127" s="1101" t="n"/>
      <c r="DA127" s="1101" t="n"/>
      <c r="DB127" s="1101" t="n"/>
      <c r="DC127" s="1101" t="n"/>
      <c r="DD127" s="1101" t="n"/>
      <c r="DE127" s="1101" t="n"/>
      <c r="DF127" s="1101" t="n"/>
      <c r="DG127" s="1101" t="n"/>
      <c r="DH127" s="1101" t="n"/>
      <c r="DI127" s="1101" t="n"/>
    </row>
    <row r="128" ht="16" customFormat="1" customHeight="1" s="140">
      <c r="A128" s="1101" t="n"/>
      <c r="B128" s="1101" t="n"/>
      <c r="C128" s="1101" t="n"/>
      <c r="D128" s="1101" t="n"/>
      <c r="E128" s="1101" t="n"/>
      <c r="F128" s="1101" t="n"/>
      <c r="G128" s="144" t="n"/>
      <c r="H128" s="1101" t="n"/>
      <c r="I128" s="1101" t="n"/>
      <c r="J128" s="1101" t="n"/>
      <c r="K128" s="1101" t="n"/>
      <c r="L128" s="1101" t="n"/>
      <c r="M128" s="178" t="n"/>
      <c r="N128" s="1101" t="n"/>
      <c r="O128" s="1101" t="n"/>
      <c r="P128" s="1101" t="n"/>
      <c r="Q128" s="1101" t="n"/>
      <c r="R128" s="1101" t="n"/>
      <c r="S128" s="1101" t="n"/>
      <c r="T128" s="230" t="n"/>
      <c r="U128" s="1101" t="n"/>
      <c r="V128" s="1101" t="n"/>
      <c r="W128" s="1101" t="n"/>
      <c r="X128" s="1101" t="n"/>
      <c r="Y128" s="1101" t="n"/>
      <c r="Z128" s="1101" t="n"/>
      <c r="AA128" s="144" t="n"/>
      <c r="AB128" s="1101" t="n"/>
      <c r="AC128" s="1101" t="n"/>
      <c r="AD128" s="1101" t="n"/>
      <c r="AE128" s="1101" t="n"/>
      <c r="AF128" s="1101" t="n"/>
      <c r="AG128" s="1101" t="n"/>
      <c r="AH128" s="144" t="n"/>
      <c r="AI128" s="1101" t="n"/>
      <c r="AJ128" s="1101" t="n"/>
      <c r="AK128" s="1101" t="n"/>
      <c r="AL128" s="1101" t="n"/>
      <c r="AM128" s="1101" t="n"/>
      <c r="AN128" s="1101" t="n"/>
      <c r="AO128" s="1101" t="n"/>
      <c r="AP128" s="1101" t="n"/>
      <c r="AQ128" s="1101" t="n"/>
      <c r="AR128" s="1101" t="n"/>
      <c r="AS128" s="1101" t="n"/>
      <c r="AT128" s="1101" t="n"/>
      <c r="AU128" s="1101" t="n"/>
      <c r="AV128" s="1101" t="n"/>
      <c r="AW128" s="1101" t="n"/>
      <c r="AX128" s="1101" t="n"/>
      <c r="AY128" s="1101" t="n"/>
      <c r="AZ128" s="144" t="n"/>
      <c r="BA128" s="1101" t="n"/>
      <c r="BB128" s="1101" t="n"/>
      <c r="BC128" s="1101" t="n"/>
      <c r="BD128" s="1101" t="n"/>
      <c r="BE128" s="1101" t="n"/>
      <c r="BF128" s="1101" t="n"/>
      <c r="BG128" s="1101" t="n"/>
      <c r="BH128" s="1101" t="n"/>
      <c r="BI128" s="1101" t="n"/>
      <c r="BJ128" s="1101" t="n"/>
      <c r="BK128" s="1101" t="n"/>
      <c r="BL128" s="1101" t="n"/>
      <c r="BM128" s="1101" t="n"/>
      <c r="BN128" s="1101" t="n"/>
      <c r="BO128" s="1101" t="n"/>
      <c r="BP128" s="1101" t="n"/>
      <c r="BQ128" s="1101" t="n"/>
      <c r="BR128" s="1106" t="n"/>
      <c r="BS128" s="1106" t="n"/>
      <c r="BT128" s="1106" t="n"/>
      <c r="BU128" s="1106" t="n"/>
      <c r="BV128" s="1106" t="n"/>
      <c r="BW128" s="1106" t="n"/>
      <c r="BX128" s="1106" t="n"/>
      <c r="BY128" s="1106" t="n"/>
      <c r="BZ128" s="1106" t="n"/>
      <c r="CA128" s="1106" t="n"/>
      <c r="CB128" s="1106" t="n"/>
      <c r="CC128" s="1106" t="n"/>
      <c r="CD128" s="1106" t="n"/>
      <c r="CE128" s="1106" t="n"/>
      <c r="CF128" s="1106" t="n"/>
      <c r="CG128" s="1106" t="n"/>
      <c r="CH128" s="1106" t="n"/>
      <c r="CI128" s="1106" t="n"/>
      <c r="CJ128" s="1106" t="n"/>
      <c r="CK128" s="1101" t="n"/>
      <c r="CL128" s="1101" t="n"/>
      <c r="CM128" s="1101" t="n"/>
      <c r="CN128" s="1101" t="n"/>
      <c r="CO128" s="1101" t="n"/>
      <c r="CP128" s="1101" t="n"/>
      <c r="CQ128" s="1101" t="n"/>
      <c r="CR128" s="1101" t="n"/>
      <c r="CS128" s="1101" t="n"/>
      <c r="CT128" s="1101" t="n"/>
      <c r="CU128" s="1101" t="n"/>
      <c r="CV128" s="1101" t="n"/>
      <c r="CW128" s="1101" t="n"/>
      <c r="CX128" s="1101" t="n"/>
      <c r="CY128" s="1101" t="n"/>
      <c r="CZ128" s="1101" t="n"/>
      <c r="DA128" s="1101" t="n"/>
      <c r="DB128" s="1101" t="n"/>
      <c r="DC128" s="1101" t="n"/>
      <c r="DD128" s="1101" t="n"/>
      <c r="DE128" s="1101" t="n"/>
      <c r="DF128" s="1101" t="n"/>
      <c r="DG128" s="1101" t="n"/>
      <c r="DH128" s="1101" t="n"/>
      <c r="DI128" s="1101" t="n"/>
    </row>
    <row r="129" ht="16" customFormat="1" customHeight="1" s="140">
      <c r="A129" s="1101" t="n"/>
      <c r="B129" s="1101" t="n"/>
      <c r="C129" s="1101" t="n"/>
      <c r="D129" s="1101" t="n"/>
      <c r="E129" s="1101" t="n"/>
      <c r="F129" s="1101" t="n"/>
      <c r="G129" s="144" t="n"/>
      <c r="H129" s="1101" t="n"/>
      <c r="I129" s="1101" t="n"/>
      <c r="J129" s="1101" t="n"/>
      <c r="K129" s="1101" t="n"/>
      <c r="L129" s="1101" t="n"/>
      <c r="M129" s="178" t="n"/>
      <c r="N129" s="1101" t="n"/>
      <c r="O129" s="1101" t="n"/>
      <c r="P129" s="1101" t="n"/>
      <c r="Q129" s="1101" t="n"/>
      <c r="R129" s="1101" t="n"/>
      <c r="S129" s="1101" t="n"/>
      <c r="T129" s="230" t="n"/>
      <c r="U129" s="1101" t="n"/>
      <c r="V129" s="1101" t="n"/>
      <c r="W129" s="1101" t="n"/>
      <c r="X129" s="1101" t="n"/>
      <c r="Y129" s="1101" t="n"/>
      <c r="Z129" s="1101" t="n"/>
      <c r="AA129" s="144" t="n"/>
      <c r="AB129" s="1101" t="n"/>
      <c r="AC129" s="1101" t="n"/>
      <c r="AD129" s="1101" t="n"/>
      <c r="AE129" s="1101" t="n"/>
      <c r="AF129" s="1101" t="n"/>
      <c r="AG129" s="1101" t="n"/>
      <c r="AH129" s="144" t="n"/>
      <c r="AI129" s="1101" t="n"/>
      <c r="AJ129" s="1101" t="n"/>
      <c r="AK129" s="1101" t="n"/>
      <c r="AL129" s="1101" t="n"/>
      <c r="AM129" s="1101" t="n"/>
      <c r="AN129" s="1101" t="n"/>
      <c r="AO129" s="1101" t="n"/>
      <c r="AP129" s="1101" t="n"/>
      <c r="AQ129" s="1101" t="n"/>
      <c r="AR129" s="1101" t="n"/>
      <c r="AS129" s="1101" t="n"/>
      <c r="AT129" s="1101" t="n"/>
      <c r="AU129" s="1101" t="n"/>
      <c r="AV129" s="1101" t="n"/>
      <c r="AW129" s="1101" t="n"/>
      <c r="AX129" s="1101" t="n"/>
      <c r="AY129" s="1101" t="n"/>
      <c r="AZ129" s="144" t="n"/>
      <c r="BA129" s="1101" t="n"/>
      <c r="BB129" s="1101" t="n"/>
      <c r="BC129" s="1101" t="n"/>
      <c r="BD129" s="1101" t="n"/>
      <c r="BE129" s="1101" t="n"/>
      <c r="BF129" s="1101" t="n"/>
      <c r="BG129" s="1101" t="n"/>
      <c r="BH129" s="1101" t="n"/>
      <c r="BI129" s="1101" t="n"/>
      <c r="BJ129" s="1101" t="n"/>
      <c r="BK129" s="1101" t="n"/>
      <c r="BL129" s="1101" t="n"/>
      <c r="BM129" s="1101" t="n"/>
      <c r="BN129" s="1101" t="n"/>
      <c r="BO129" s="1101" t="n"/>
      <c r="BP129" s="1101" t="n"/>
      <c r="BQ129" s="1101" t="n"/>
      <c r="BR129" s="1106" t="n"/>
      <c r="BS129" s="1106" t="n"/>
      <c r="BT129" s="1106" t="n"/>
      <c r="BU129" s="1106" t="n"/>
      <c r="BV129" s="1106" t="n"/>
      <c r="BW129" s="1106" t="n"/>
      <c r="BX129" s="1106" t="n"/>
      <c r="BY129" s="1106" t="n"/>
      <c r="BZ129" s="1106" t="n"/>
      <c r="CA129" s="1106" t="n"/>
      <c r="CB129" s="1106" t="n"/>
      <c r="CC129" s="1106" t="n"/>
      <c r="CD129" s="1106" t="n"/>
      <c r="CE129" s="1106" t="n"/>
      <c r="CF129" s="1106" t="n"/>
      <c r="CG129" s="1106" t="n"/>
      <c r="CH129" s="1106" t="n"/>
      <c r="CI129" s="1106" t="n"/>
      <c r="CJ129" s="1106" t="n"/>
      <c r="CK129" s="1101" t="n"/>
      <c r="CL129" s="1101" t="n"/>
      <c r="CM129" s="1101" t="n"/>
      <c r="CN129" s="1101" t="n"/>
      <c r="CO129" s="1101" t="n"/>
      <c r="CP129" s="1101" t="n"/>
      <c r="CQ129" s="1101" t="n"/>
      <c r="CR129" s="1101" t="n"/>
      <c r="CS129" s="1101" t="n"/>
      <c r="CT129" s="1101" t="n"/>
      <c r="CU129" s="1101" t="n"/>
      <c r="CV129" s="1101" t="n"/>
      <c r="CW129" s="1101" t="n"/>
      <c r="CX129" s="1101" t="n"/>
      <c r="CY129" s="1101" t="n"/>
      <c r="CZ129" s="1101" t="n"/>
      <c r="DA129" s="1101" t="n"/>
      <c r="DB129" s="1101" t="n"/>
      <c r="DC129" s="1101" t="n"/>
      <c r="DD129" s="1101" t="n"/>
      <c r="DE129" s="1101" t="n"/>
      <c r="DF129" s="1101" t="n"/>
      <c r="DG129" s="1101" t="n"/>
      <c r="DH129" s="1101" t="n"/>
      <c r="DI129" s="1101" t="n"/>
    </row>
    <row r="130" ht="16" customFormat="1" customHeight="1" s="140">
      <c r="A130" s="1101" t="n"/>
      <c r="B130" s="1101" t="n"/>
      <c r="C130" s="1101" t="n"/>
      <c r="D130" s="1101" t="n"/>
      <c r="E130" s="1101" t="n"/>
      <c r="F130" s="1101" t="n"/>
      <c r="G130" s="144" t="n"/>
      <c r="H130" s="1101" t="n"/>
      <c r="I130" s="1101" t="n"/>
      <c r="J130" s="1101" t="n"/>
      <c r="K130" s="1101" t="n"/>
      <c r="L130" s="1101" t="n"/>
      <c r="M130" s="178" t="n"/>
      <c r="N130" s="1101" t="n"/>
      <c r="O130" s="1101" t="n"/>
      <c r="P130" s="1101" t="n"/>
      <c r="Q130" s="1101" t="n"/>
      <c r="R130" s="1101" t="n"/>
      <c r="S130" s="1101" t="n"/>
      <c r="T130" s="230" t="n"/>
      <c r="U130" s="1101" t="n"/>
      <c r="V130" s="1101" t="n"/>
      <c r="W130" s="1101" t="n"/>
      <c r="X130" s="1101" t="n"/>
      <c r="Y130" s="1101" t="n"/>
      <c r="Z130" s="1101" t="n"/>
      <c r="AA130" s="144" t="n"/>
      <c r="AB130" s="1101" t="n"/>
      <c r="AC130" s="1101" t="n"/>
      <c r="AD130" s="1101" t="n"/>
      <c r="AE130" s="1101" t="n"/>
      <c r="AF130" s="1101" t="n"/>
      <c r="AG130" s="1101" t="n"/>
      <c r="AH130" s="144" t="n"/>
      <c r="AI130" s="1101" t="n"/>
      <c r="AJ130" s="1101" t="n"/>
      <c r="AK130" s="1101" t="n"/>
      <c r="AL130" s="1101" t="n"/>
      <c r="AM130" s="1101" t="n"/>
      <c r="AN130" s="1101" t="n"/>
      <c r="AO130" s="1101" t="n"/>
      <c r="AP130" s="1101" t="n"/>
      <c r="AQ130" s="1101" t="n"/>
      <c r="AR130" s="1101" t="n"/>
      <c r="AS130" s="1101" t="n"/>
      <c r="AT130" s="1101" t="n"/>
      <c r="AU130" s="1101" t="n"/>
      <c r="AV130" s="1101" t="n"/>
      <c r="AW130" s="1101" t="n"/>
      <c r="AX130" s="1101" t="n"/>
      <c r="AY130" s="1101" t="n"/>
      <c r="AZ130" s="144" t="n"/>
      <c r="BA130" s="1101" t="n"/>
      <c r="BB130" s="1101" t="n"/>
      <c r="BC130" s="1101" t="n"/>
      <c r="BD130" s="1101" t="n"/>
      <c r="BE130" s="1101" t="n"/>
      <c r="BF130" s="1101" t="n"/>
      <c r="BG130" s="1101" t="n"/>
      <c r="BH130" s="1101" t="n"/>
      <c r="BI130" s="1101" t="n"/>
      <c r="BJ130" s="1101" t="n"/>
      <c r="BK130" s="1101" t="n"/>
      <c r="BL130" s="1101" t="n"/>
      <c r="BM130" s="1101" t="n"/>
      <c r="BN130" s="1101" t="n"/>
      <c r="BO130" s="1101" t="n"/>
      <c r="BP130" s="1101" t="n"/>
      <c r="BQ130" s="1101" t="n"/>
      <c r="BR130" s="1106" t="n"/>
      <c r="BS130" s="1106" t="n"/>
      <c r="BT130" s="1106" t="n"/>
      <c r="BU130" s="1106" t="n"/>
      <c r="BV130" s="1106" t="n"/>
      <c r="BW130" s="1106" t="n"/>
      <c r="BX130" s="1106" t="n"/>
      <c r="BY130" s="1106" t="n"/>
      <c r="BZ130" s="1106" t="n"/>
      <c r="CA130" s="1106" t="n"/>
      <c r="CB130" s="1106" t="n"/>
      <c r="CC130" s="1106" t="n"/>
      <c r="CD130" s="1106" t="n"/>
      <c r="CE130" s="1106" t="n"/>
      <c r="CF130" s="1106" t="n"/>
      <c r="CG130" s="1106" t="n"/>
      <c r="CH130" s="1106" t="n"/>
      <c r="CI130" s="1106" t="n"/>
      <c r="CJ130" s="1106" t="n"/>
      <c r="CK130" s="1101" t="n"/>
      <c r="CL130" s="1101" t="n"/>
      <c r="CM130" s="1101" t="n"/>
      <c r="CN130" s="1101" t="n"/>
      <c r="CO130" s="1101" t="n"/>
      <c r="CP130" s="1101" t="n"/>
      <c r="CQ130" s="1101" t="n"/>
      <c r="CR130" s="1101" t="n"/>
      <c r="CS130" s="1101" t="n"/>
      <c r="CT130" s="1101" t="n"/>
      <c r="CU130" s="1101" t="n"/>
      <c r="CV130" s="1101" t="n"/>
      <c r="CW130" s="1101" t="n"/>
      <c r="CX130" s="1101" t="n"/>
      <c r="CY130" s="1101" t="n"/>
      <c r="CZ130" s="1101" t="n"/>
      <c r="DA130" s="1101" t="n"/>
      <c r="DB130" s="1101" t="n"/>
      <c r="DC130" s="1101" t="n"/>
      <c r="DD130" s="1101" t="n"/>
      <c r="DE130" s="1101" t="n"/>
      <c r="DF130" s="1101" t="n"/>
      <c r="DG130" s="1101" t="n"/>
      <c r="DH130" s="1101" t="n"/>
      <c r="DI130" s="1101" t="n"/>
    </row>
    <row r="131" ht="16" customFormat="1" customHeight="1" s="140">
      <c r="A131" s="1101" t="n"/>
      <c r="B131" s="1101" t="n"/>
      <c r="C131" s="1101" t="n"/>
      <c r="D131" s="1101" t="n"/>
      <c r="E131" s="1101" t="n"/>
      <c r="F131" s="1101" t="n"/>
      <c r="G131" s="144" t="n"/>
      <c r="H131" s="1101" t="n"/>
      <c r="I131" s="1101" t="n"/>
      <c r="J131" s="1101" t="n"/>
      <c r="K131" s="1101" t="n"/>
      <c r="L131" s="1101" t="n"/>
      <c r="M131" s="178" t="n"/>
      <c r="N131" s="1101" t="n"/>
      <c r="O131" s="1101" t="n"/>
      <c r="P131" s="1101" t="n"/>
      <c r="Q131" s="1101" t="n"/>
      <c r="R131" s="1101" t="n"/>
      <c r="S131" s="1101" t="n"/>
      <c r="T131" s="230" t="n"/>
      <c r="U131" s="1101" t="n"/>
      <c r="V131" s="1101" t="n"/>
      <c r="W131" s="1101" t="n"/>
      <c r="X131" s="1101" t="n"/>
      <c r="Y131" s="1101" t="n"/>
      <c r="Z131" s="1101" t="n"/>
      <c r="AA131" s="144" t="n"/>
      <c r="AB131" s="1101" t="n"/>
      <c r="AC131" s="1101" t="n"/>
      <c r="AD131" s="1101" t="n"/>
      <c r="AE131" s="1101" t="n"/>
      <c r="AF131" s="1101" t="n"/>
      <c r="AG131" s="1101" t="n"/>
      <c r="AH131" s="144" t="n"/>
      <c r="AI131" s="1101" t="n"/>
      <c r="AJ131" s="1101" t="n"/>
      <c r="AK131" s="1101" t="n"/>
      <c r="AL131" s="1101" t="n"/>
      <c r="AM131" s="1101" t="n"/>
      <c r="AN131" s="1101" t="n"/>
      <c r="AO131" s="1101" t="n"/>
      <c r="AP131" s="1101" t="n"/>
      <c r="AQ131" s="1101" t="n"/>
      <c r="AR131" s="1101" t="n"/>
      <c r="AS131" s="1101" t="n"/>
      <c r="AT131" s="1101" t="n"/>
      <c r="AU131" s="1101" t="n"/>
      <c r="AV131" s="1101" t="n"/>
      <c r="AW131" s="1101" t="n"/>
      <c r="AX131" s="1101" t="n"/>
      <c r="AY131" s="1101" t="n"/>
      <c r="AZ131" s="144" t="n"/>
      <c r="BA131" s="1101" t="n"/>
      <c r="BB131" s="1101" t="n"/>
      <c r="BC131" s="1101" t="n"/>
      <c r="BD131" s="1101" t="n"/>
      <c r="BE131" s="1101" t="n"/>
      <c r="BF131" s="1101" t="n"/>
      <c r="BG131" s="1101" t="n"/>
      <c r="BH131" s="1101" t="n"/>
      <c r="BI131" s="1101" t="n"/>
      <c r="BJ131" s="1101" t="n"/>
      <c r="BK131" s="1101" t="n"/>
      <c r="BL131" s="1101" t="n"/>
      <c r="BM131" s="1101" t="n"/>
      <c r="BN131" s="1101" t="n"/>
      <c r="BO131" s="1101" t="n"/>
      <c r="BP131" s="1101" t="n"/>
      <c r="BQ131" s="1101" t="n"/>
      <c r="BR131" s="1106" t="n"/>
      <c r="BS131" s="1106" t="n"/>
      <c r="BT131" s="1106" t="n"/>
      <c r="BU131" s="1106" t="n"/>
      <c r="BV131" s="1106" t="n"/>
      <c r="BW131" s="1106" t="n"/>
      <c r="BX131" s="1106" t="n"/>
      <c r="BY131" s="1106" t="n"/>
      <c r="BZ131" s="1106" t="n"/>
      <c r="CA131" s="1106" t="n"/>
      <c r="CB131" s="1106" t="n"/>
      <c r="CC131" s="1106" t="n"/>
      <c r="CD131" s="1106" t="n"/>
      <c r="CE131" s="1106" t="n"/>
      <c r="CF131" s="1106" t="n"/>
      <c r="CG131" s="1106" t="n"/>
      <c r="CH131" s="1106" t="n"/>
      <c r="CI131" s="1106" t="n"/>
      <c r="CJ131" s="1106" t="n"/>
      <c r="CK131" s="1101" t="n"/>
      <c r="CL131" s="1101" t="n"/>
      <c r="CM131" s="1101" t="n"/>
      <c r="CN131" s="1101" t="n"/>
      <c r="CO131" s="1101" t="n"/>
      <c r="CP131" s="1101" t="n"/>
      <c r="CQ131" s="1101" t="n"/>
      <c r="CR131" s="1101" t="n"/>
      <c r="CS131" s="1101" t="n"/>
      <c r="CT131" s="1101" t="n"/>
      <c r="CU131" s="1101" t="n"/>
      <c r="CV131" s="1101" t="n"/>
      <c r="CW131" s="1101" t="n"/>
      <c r="CX131" s="1101" t="n"/>
      <c r="CY131" s="1101" t="n"/>
      <c r="CZ131" s="1101" t="n"/>
      <c r="DA131" s="1101" t="n"/>
      <c r="DB131" s="1101" t="n"/>
      <c r="DC131" s="1101" t="n"/>
      <c r="DD131" s="1101" t="n"/>
      <c r="DE131" s="1101" t="n"/>
      <c r="DF131" s="1101" t="n"/>
      <c r="DG131" s="1101" t="n"/>
      <c r="DH131" s="1101" t="n"/>
      <c r="DI131" s="1101" t="n"/>
    </row>
    <row r="132" ht="16" customFormat="1" customHeight="1" s="140">
      <c r="A132" s="1101" t="n"/>
      <c r="B132" s="1101" t="n"/>
      <c r="C132" s="1101" t="n"/>
      <c r="D132" s="1101" t="n"/>
      <c r="E132" s="1101" t="n"/>
      <c r="F132" s="1101" t="n"/>
      <c r="G132" s="144" t="n"/>
      <c r="H132" s="1101" t="n"/>
      <c r="I132" s="1101" t="n"/>
      <c r="J132" s="1101" t="n"/>
      <c r="K132" s="1101" t="n"/>
      <c r="L132" s="1101" t="n"/>
      <c r="M132" s="178" t="n"/>
      <c r="N132" s="1101" t="n"/>
      <c r="O132" s="1101" t="n"/>
      <c r="P132" s="1101" t="n"/>
      <c r="Q132" s="1101" t="n"/>
      <c r="R132" s="1101" t="n"/>
      <c r="S132" s="1101" t="n"/>
      <c r="T132" s="230" t="n"/>
      <c r="U132" s="1101" t="n"/>
      <c r="V132" s="1101" t="n"/>
      <c r="W132" s="1101" t="n"/>
      <c r="X132" s="1101" t="n"/>
      <c r="Y132" s="1101" t="n"/>
      <c r="Z132" s="1101" t="n"/>
      <c r="AA132" s="144" t="n"/>
      <c r="AB132" s="1101" t="n"/>
      <c r="AC132" s="1101" t="n"/>
      <c r="AD132" s="1101" t="n"/>
      <c r="AE132" s="1101" t="n"/>
      <c r="AF132" s="1101" t="n"/>
      <c r="AG132" s="1101" t="n"/>
      <c r="AH132" s="144" t="n"/>
      <c r="AI132" s="1101" t="n"/>
      <c r="AJ132" s="1101" t="n"/>
      <c r="AK132" s="1101" t="n"/>
      <c r="AL132" s="1101" t="n"/>
      <c r="AM132" s="1101" t="n"/>
      <c r="AN132" s="1101" t="n"/>
      <c r="AO132" s="1101" t="n"/>
      <c r="AP132" s="1101" t="n"/>
      <c r="AQ132" s="1101" t="n"/>
      <c r="AR132" s="1101" t="n"/>
      <c r="AS132" s="1101" t="n"/>
      <c r="AT132" s="1101" t="n"/>
      <c r="AU132" s="1101" t="n"/>
      <c r="AV132" s="1101" t="n"/>
      <c r="AW132" s="1101" t="n"/>
      <c r="AX132" s="1101" t="n"/>
      <c r="AY132" s="1101" t="n"/>
      <c r="AZ132" s="144" t="n"/>
      <c r="BA132" s="1101" t="n"/>
      <c r="BB132" s="1101" t="n"/>
      <c r="BC132" s="1101" t="n"/>
      <c r="BD132" s="1101" t="n"/>
      <c r="BE132" s="1101" t="n"/>
      <c r="BF132" s="1101" t="n"/>
      <c r="BG132" s="1101" t="n"/>
      <c r="BH132" s="1101" t="n"/>
      <c r="BI132" s="1101" t="n"/>
      <c r="BJ132" s="1101" t="n"/>
      <c r="BK132" s="1101" t="n"/>
      <c r="BL132" s="1101" t="n"/>
      <c r="BM132" s="1101" t="n"/>
      <c r="BN132" s="1101" t="n"/>
      <c r="BO132" s="1101" t="n"/>
      <c r="BP132" s="1101" t="n"/>
      <c r="BQ132" s="1101" t="n"/>
      <c r="BR132" s="1106" t="n"/>
      <c r="BS132" s="1106" t="n"/>
      <c r="BT132" s="1106" t="n"/>
      <c r="BU132" s="1106" t="n"/>
      <c r="BV132" s="1106" t="n"/>
      <c r="BW132" s="1106" t="n"/>
      <c r="BX132" s="1106" t="n"/>
      <c r="BY132" s="1106" t="n"/>
      <c r="BZ132" s="1106" t="n"/>
      <c r="CA132" s="1106" t="n"/>
      <c r="CB132" s="1106" t="n"/>
      <c r="CC132" s="1106" t="n"/>
      <c r="CD132" s="1106" t="n"/>
      <c r="CE132" s="1106" t="n"/>
      <c r="CF132" s="1106" t="n"/>
      <c r="CG132" s="1106" t="n"/>
      <c r="CH132" s="1106" t="n"/>
      <c r="CI132" s="1106" t="n"/>
      <c r="CJ132" s="1106" t="n"/>
      <c r="CK132" s="1101" t="n"/>
      <c r="CL132" s="1101" t="n"/>
      <c r="CM132" s="1101" t="n"/>
      <c r="CN132" s="1101" t="n"/>
      <c r="CO132" s="1101" t="n"/>
      <c r="CP132" s="1101" t="n"/>
      <c r="CQ132" s="1101" t="n"/>
      <c r="CR132" s="1101" t="n"/>
      <c r="CS132" s="1101" t="n"/>
      <c r="CT132" s="1101" t="n"/>
      <c r="CU132" s="1101" t="n"/>
      <c r="CV132" s="1101" t="n"/>
      <c r="CW132" s="1101" t="n"/>
      <c r="CX132" s="1101" t="n"/>
      <c r="CY132" s="1101" t="n"/>
      <c r="CZ132" s="1101" t="n"/>
      <c r="DA132" s="1101" t="n"/>
      <c r="DB132" s="1101" t="n"/>
      <c r="DC132" s="1101" t="n"/>
      <c r="DD132" s="1101" t="n"/>
      <c r="DE132" s="1101" t="n"/>
      <c r="DF132" s="1101" t="n"/>
      <c r="DG132" s="1101" t="n"/>
      <c r="DH132" s="1101" t="n"/>
      <c r="DI132" s="1101" t="n"/>
    </row>
    <row r="133" ht="16" customFormat="1" customHeight="1" s="140">
      <c r="A133" s="1101" t="n"/>
      <c r="B133" s="1101" t="n"/>
      <c r="C133" s="1101" t="n"/>
      <c r="D133" s="1101" t="n"/>
      <c r="E133" s="1101" t="n"/>
      <c r="F133" s="1101" t="n"/>
      <c r="G133" s="144" t="n"/>
      <c r="H133" s="1101" t="n"/>
      <c r="I133" s="1101" t="n"/>
      <c r="J133" s="1101" t="n"/>
      <c r="K133" s="1101" t="n"/>
      <c r="L133" s="1101" t="n"/>
      <c r="M133" s="178" t="n"/>
      <c r="N133" s="1101" t="n"/>
      <c r="O133" s="1101" t="n"/>
      <c r="P133" s="1101" t="n"/>
      <c r="Q133" s="1101" t="n"/>
      <c r="R133" s="1101" t="n"/>
      <c r="S133" s="1101" t="n"/>
      <c r="T133" s="230" t="n"/>
      <c r="U133" s="1101" t="n"/>
      <c r="V133" s="1101" t="n"/>
      <c r="W133" s="1101" t="n"/>
      <c r="X133" s="1101" t="n"/>
      <c r="Y133" s="1101" t="n"/>
      <c r="Z133" s="1101" t="n"/>
      <c r="AA133" s="144" t="n"/>
      <c r="AB133" s="1101" t="n"/>
      <c r="AC133" s="1101" t="n"/>
      <c r="AD133" s="1101" t="n"/>
      <c r="AE133" s="1101" t="n"/>
      <c r="AF133" s="1101" t="n"/>
      <c r="AG133" s="1101" t="n"/>
      <c r="AH133" s="144" t="n"/>
      <c r="AI133" s="1101" t="n"/>
      <c r="AJ133" s="1101" t="n"/>
      <c r="AK133" s="1101" t="n"/>
      <c r="AL133" s="1101" t="n"/>
      <c r="AM133" s="1101" t="n"/>
      <c r="AN133" s="1101" t="n"/>
      <c r="AO133" s="1101" t="n"/>
      <c r="AP133" s="1101" t="n"/>
      <c r="AQ133" s="1101" t="n"/>
      <c r="AR133" s="1101" t="n"/>
      <c r="AS133" s="1101" t="n"/>
      <c r="AT133" s="1101" t="n"/>
      <c r="AU133" s="1101" t="n"/>
      <c r="AV133" s="1101" t="n"/>
      <c r="AW133" s="1101" t="n"/>
      <c r="AX133" s="1101" t="n"/>
      <c r="AY133" s="1101" t="n"/>
      <c r="AZ133" s="144" t="n"/>
      <c r="BA133" s="1101" t="n"/>
      <c r="BB133" s="1101" t="n"/>
      <c r="BC133" s="1101" t="n"/>
      <c r="BD133" s="1101" t="n"/>
      <c r="BE133" s="1101" t="n"/>
      <c r="BF133" s="1101" t="n"/>
      <c r="BG133" s="1101" t="n"/>
      <c r="BH133" s="1101" t="n"/>
      <c r="BI133" s="1101" t="n"/>
      <c r="BJ133" s="1101" t="n"/>
      <c r="BK133" s="1101" t="n"/>
      <c r="BL133" s="1101" t="n"/>
      <c r="BM133" s="1101" t="n"/>
      <c r="BN133" s="1101" t="n"/>
      <c r="BO133" s="1101" t="n"/>
      <c r="BP133" s="1101" t="n"/>
      <c r="BQ133" s="1101" t="n"/>
      <c r="BR133" s="1106" t="n"/>
      <c r="BS133" s="1106" t="n"/>
      <c r="BT133" s="1106" t="n"/>
      <c r="BU133" s="1106" t="n"/>
      <c r="BV133" s="1106" t="n"/>
      <c r="BW133" s="1106" t="n"/>
      <c r="BX133" s="1106" t="n"/>
      <c r="BY133" s="1106" t="n"/>
      <c r="BZ133" s="1106" t="n"/>
      <c r="CA133" s="1106" t="n"/>
      <c r="CB133" s="1106" t="n"/>
      <c r="CC133" s="1106" t="n"/>
      <c r="CD133" s="1106" t="n"/>
      <c r="CE133" s="1106" t="n"/>
      <c r="CF133" s="1106" t="n"/>
      <c r="CG133" s="1106" t="n"/>
      <c r="CH133" s="1106" t="n"/>
      <c r="CI133" s="1106" t="n"/>
      <c r="CJ133" s="1106" t="n"/>
      <c r="CK133" s="1101" t="n"/>
      <c r="CL133" s="1101" t="n"/>
      <c r="CM133" s="1101" t="n"/>
      <c r="CN133" s="1101" t="n"/>
      <c r="CO133" s="1101" t="n"/>
      <c r="CP133" s="1101" t="n"/>
      <c r="CQ133" s="1101" t="n"/>
      <c r="CR133" s="1101" t="n"/>
      <c r="CS133" s="1101" t="n"/>
      <c r="CT133" s="1101" t="n"/>
      <c r="CU133" s="1101" t="n"/>
      <c r="CV133" s="1101" t="n"/>
      <c r="CW133" s="1101" t="n"/>
      <c r="CX133" s="1101" t="n"/>
      <c r="CY133" s="1101" t="n"/>
      <c r="CZ133" s="1101" t="n"/>
      <c r="DA133" s="1101" t="n"/>
      <c r="DB133" s="1101" t="n"/>
      <c r="DC133" s="1101" t="n"/>
      <c r="DD133" s="1101" t="n"/>
      <c r="DE133" s="1101" t="n"/>
      <c r="DF133" s="1101" t="n"/>
      <c r="DG133" s="1101" t="n"/>
      <c r="DH133" s="1101" t="n"/>
      <c r="DI133" s="1101" t="n"/>
    </row>
    <row r="134" ht="16" customFormat="1" customHeight="1" s="140">
      <c r="A134" s="1101" t="n"/>
      <c r="B134" s="1101" t="n"/>
      <c r="C134" s="1101" t="n"/>
      <c r="D134" s="1101" t="n"/>
      <c r="E134" s="1101" t="n"/>
      <c r="F134" s="1101" t="n"/>
      <c r="G134" s="144" t="n"/>
      <c r="H134" s="1101" t="n"/>
      <c r="I134" s="1101" t="n"/>
      <c r="J134" s="1101" t="n"/>
      <c r="K134" s="1101" t="n"/>
      <c r="L134" s="1101" t="n"/>
      <c r="M134" s="178" t="n"/>
      <c r="N134" s="1101" t="n"/>
      <c r="O134" s="1101" t="n"/>
      <c r="P134" s="1101" t="n"/>
      <c r="Q134" s="1101" t="n"/>
      <c r="R134" s="1101" t="n"/>
      <c r="S134" s="1101" t="n"/>
      <c r="T134" s="230" t="n"/>
      <c r="U134" s="1101" t="n"/>
      <c r="V134" s="1101" t="n"/>
      <c r="W134" s="1101" t="n"/>
      <c r="X134" s="1101" t="n"/>
      <c r="Y134" s="1101" t="n"/>
      <c r="Z134" s="1101" t="n"/>
      <c r="AA134" s="144" t="n"/>
      <c r="AB134" s="1101" t="n"/>
      <c r="AC134" s="1101" t="n"/>
      <c r="AD134" s="1101" t="n"/>
      <c r="AE134" s="1101" t="n"/>
      <c r="AF134" s="1101" t="n"/>
      <c r="AG134" s="1101" t="n"/>
      <c r="AH134" s="144" t="n"/>
      <c r="AI134" s="1101" t="n"/>
      <c r="AJ134" s="1101" t="n"/>
      <c r="AK134" s="1101" t="n"/>
      <c r="AL134" s="1101" t="n"/>
      <c r="AM134" s="1101" t="n"/>
      <c r="AN134" s="1101" t="n"/>
      <c r="AO134" s="1101" t="n"/>
      <c r="AP134" s="1101" t="n"/>
      <c r="AQ134" s="1101" t="n"/>
      <c r="AR134" s="1101" t="n"/>
      <c r="AS134" s="1101" t="n"/>
      <c r="AT134" s="1101" t="n"/>
      <c r="AU134" s="1101" t="n"/>
      <c r="AV134" s="1101" t="n"/>
      <c r="AW134" s="1101" t="n"/>
      <c r="AX134" s="1101" t="n"/>
      <c r="AY134" s="1101" t="n"/>
      <c r="AZ134" s="144" t="n"/>
      <c r="BA134" s="1101" t="n"/>
      <c r="BB134" s="1101" t="n"/>
      <c r="BC134" s="1101" t="n"/>
      <c r="BD134" s="1101" t="n"/>
      <c r="BE134" s="1101" t="n"/>
      <c r="BF134" s="1101" t="n"/>
      <c r="BG134" s="1101" t="n"/>
      <c r="BH134" s="1101" t="n"/>
      <c r="BI134" s="1101" t="n"/>
      <c r="BJ134" s="1101" t="n"/>
      <c r="BK134" s="1101" t="n"/>
      <c r="BL134" s="1101" t="n"/>
      <c r="BM134" s="1101" t="n"/>
      <c r="BN134" s="1101" t="n"/>
      <c r="BO134" s="1101" t="n"/>
      <c r="BP134" s="1101" t="n"/>
      <c r="BQ134" s="1101" t="n"/>
      <c r="BR134" s="1106" t="n"/>
      <c r="BS134" s="1106" t="n"/>
      <c r="BT134" s="1106" t="n"/>
      <c r="BU134" s="1106" t="n"/>
      <c r="BV134" s="1106" t="n"/>
      <c r="BW134" s="1106" t="n"/>
      <c r="BX134" s="1106" t="n"/>
      <c r="BY134" s="1106" t="n"/>
      <c r="BZ134" s="1106" t="n"/>
      <c r="CA134" s="1106" t="n"/>
      <c r="CB134" s="1106" t="n"/>
      <c r="CC134" s="1106" t="n"/>
      <c r="CD134" s="1106" t="n"/>
      <c r="CE134" s="1106" t="n"/>
      <c r="CF134" s="1106" t="n"/>
      <c r="CG134" s="1106" t="n"/>
      <c r="CH134" s="1106" t="n"/>
      <c r="CI134" s="1106" t="n"/>
      <c r="CJ134" s="1106" t="n"/>
      <c r="CK134" s="1101" t="n"/>
      <c r="CL134" s="1101" t="n"/>
      <c r="CM134" s="1101" t="n"/>
      <c r="CN134" s="1101" t="n"/>
      <c r="CO134" s="1101" t="n"/>
      <c r="CP134" s="1101" t="n"/>
      <c r="CQ134" s="1101" t="n"/>
      <c r="CR134" s="1101" t="n"/>
      <c r="CS134" s="1101" t="n"/>
      <c r="CT134" s="1101" t="n"/>
      <c r="CU134" s="1101" t="n"/>
      <c r="CV134" s="1101" t="n"/>
      <c r="CW134" s="1101" t="n"/>
      <c r="CX134" s="1101" t="n"/>
      <c r="CY134" s="1101" t="n"/>
      <c r="CZ134" s="1101" t="n"/>
      <c r="DA134" s="1101" t="n"/>
      <c r="DB134" s="1101" t="n"/>
      <c r="DC134" s="1101" t="n"/>
      <c r="DD134" s="1101" t="n"/>
      <c r="DE134" s="1101" t="n"/>
      <c r="DF134" s="1101" t="n"/>
      <c r="DG134" s="1101" t="n"/>
      <c r="DH134" s="1101" t="n"/>
      <c r="DI134" s="1101" t="n"/>
    </row>
    <row r="135" ht="16" customFormat="1" customHeight="1" s="140">
      <c r="A135" s="1101" t="n"/>
      <c r="B135" s="1101" t="n"/>
      <c r="C135" s="1101" t="n"/>
      <c r="D135" s="1101" t="n"/>
      <c r="E135" s="1101" t="n"/>
      <c r="F135" s="1101" t="n"/>
      <c r="G135" s="144" t="n"/>
      <c r="H135" s="1101" t="n"/>
      <c r="I135" s="1101" t="n"/>
      <c r="J135" s="1101" t="n"/>
      <c r="K135" s="1101" t="n"/>
      <c r="L135" s="1101" t="n"/>
      <c r="M135" s="178" t="n"/>
      <c r="N135" s="1101" t="n"/>
      <c r="O135" s="1101" t="n"/>
      <c r="P135" s="1101" t="n"/>
      <c r="Q135" s="1101" t="n"/>
      <c r="R135" s="1101" t="n"/>
      <c r="S135" s="1101" t="n"/>
      <c r="T135" s="230" t="n"/>
      <c r="U135" s="1101" t="n"/>
      <c r="V135" s="1101" t="n"/>
      <c r="W135" s="1101" t="n"/>
      <c r="X135" s="1101" t="n"/>
      <c r="Y135" s="1101" t="n"/>
      <c r="Z135" s="1101" t="n"/>
      <c r="AA135" s="144" t="n"/>
      <c r="AB135" s="1101" t="n"/>
      <c r="AC135" s="1101" t="n"/>
      <c r="AD135" s="1101" t="n"/>
      <c r="AE135" s="1101" t="n"/>
      <c r="AF135" s="1101" t="n"/>
      <c r="AG135" s="1101" t="n"/>
      <c r="AH135" s="144" t="n"/>
      <c r="AI135" s="1101" t="n"/>
      <c r="AJ135" s="1101" t="n"/>
      <c r="AK135" s="1101" t="n"/>
      <c r="AL135" s="1101" t="n"/>
      <c r="AM135" s="1101" t="n"/>
      <c r="AN135" s="1101" t="n"/>
      <c r="AO135" s="1101" t="n"/>
      <c r="AP135" s="1101" t="n"/>
      <c r="AQ135" s="1101" t="n"/>
      <c r="AR135" s="1101" t="n"/>
      <c r="AS135" s="1101" t="n"/>
      <c r="AT135" s="1101" t="n"/>
      <c r="AU135" s="1101" t="n"/>
      <c r="AV135" s="1101" t="n"/>
      <c r="AW135" s="1101" t="n"/>
      <c r="AX135" s="1101" t="n"/>
      <c r="AY135" s="1101" t="n"/>
      <c r="AZ135" s="144" t="n"/>
      <c r="BA135" s="1101" t="n"/>
      <c r="BB135" s="1101" t="n"/>
      <c r="BC135" s="1101" t="n"/>
      <c r="BD135" s="1101" t="n"/>
      <c r="BE135" s="1101" t="n"/>
      <c r="BF135" s="1101" t="n"/>
      <c r="BG135" s="1101" t="n"/>
      <c r="BH135" s="1101" t="n"/>
      <c r="BI135" s="1101" t="n"/>
      <c r="BJ135" s="1101" t="n"/>
      <c r="BK135" s="1101" t="n"/>
      <c r="BL135" s="1101" t="n"/>
      <c r="BM135" s="1101" t="n"/>
      <c r="BN135" s="1101" t="n"/>
      <c r="BO135" s="1101" t="n"/>
      <c r="BP135" s="1101" t="n"/>
      <c r="BQ135" s="1101" t="n"/>
      <c r="BR135" s="1106" t="n"/>
      <c r="BS135" s="1106" t="n"/>
      <c r="BT135" s="1106" t="n"/>
      <c r="BU135" s="1106" t="n"/>
      <c r="BV135" s="1106" t="n"/>
      <c r="BW135" s="1106" t="n"/>
      <c r="BX135" s="1106" t="n"/>
      <c r="BY135" s="1106" t="n"/>
      <c r="BZ135" s="1106" t="n"/>
      <c r="CA135" s="1106" t="n"/>
      <c r="CB135" s="1106" t="n"/>
      <c r="CC135" s="1106" t="n"/>
      <c r="CD135" s="1106" t="n"/>
      <c r="CE135" s="1106" t="n"/>
      <c r="CF135" s="1106" t="n"/>
      <c r="CG135" s="1106" t="n"/>
      <c r="CH135" s="1106" t="n"/>
      <c r="CI135" s="1106" t="n"/>
      <c r="CJ135" s="1106" t="n"/>
      <c r="CK135" s="1101" t="n"/>
      <c r="CL135" s="1101" t="n"/>
      <c r="CM135" s="1101" t="n"/>
      <c r="CN135" s="1101" t="n"/>
      <c r="CO135" s="1101" t="n"/>
      <c r="CP135" s="1101" t="n"/>
      <c r="CQ135" s="1101" t="n"/>
      <c r="CR135" s="1101" t="n"/>
      <c r="CS135" s="1101" t="n"/>
      <c r="CT135" s="1101" t="n"/>
      <c r="CU135" s="1101" t="n"/>
      <c r="CV135" s="1101" t="n"/>
      <c r="CW135" s="1101" t="n"/>
      <c r="CX135" s="1101" t="n"/>
      <c r="CY135" s="1101" t="n"/>
      <c r="CZ135" s="1101" t="n"/>
      <c r="DA135" s="1101" t="n"/>
      <c r="DB135" s="1101" t="n"/>
      <c r="DC135" s="1101" t="n"/>
      <c r="DD135" s="1101" t="n"/>
      <c r="DE135" s="1101" t="n"/>
      <c r="DF135" s="1101" t="n"/>
      <c r="DG135" s="1101" t="n"/>
      <c r="DH135" s="1101" t="n"/>
      <c r="DI135" s="1101" t="n"/>
    </row>
    <row r="136" ht="16" customFormat="1" customHeight="1" s="140">
      <c r="A136" s="1101" t="n"/>
      <c r="B136" s="1101" t="n"/>
      <c r="C136" s="1101" t="n"/>
      <c r="D136" s="1101" t="n"/>
      <c r="E136" s="1101" t="n"/>
      <c r="F136" s="1101" t="n"/>
      <c r="G136" s="144" t="n"/>
      <c r="H136" s="1101" t="n"/>
      <c r="I136" s="1101" t="n"/>
      <c r="J136" s="1101" t="n"/>
      <c r="K136" s="1101" t="n"/>
      <c r="L136" s="1101" t="n"/>
      <c r="M136" s="178" t="n"/>
      <c r="N136" s="1101" t="n"/>
      <c r="O136" s="1101" t="n"/>
      <c r="P136" s="1101" t="n"/>
      <c r="Q136" s="1101" t="n"/>
      <c r="R136" s="1101" t="n"/>
      <c r="S136" s="1101" t="n"/>
      <c r="T136" s="230" t="n"/>
      <c r="U136" s="1101" t="n"/>
      <c r="V136" s="1101" t="n"/>
      <c r="W136" s="1101" t="n"/>
      <c r="X136" s="1101" t="n"/>
      <c r="Y136" s="1101" t="n"/>
      <c r="Z136" s="1101" t="n"/>
      <c r="AA136" s="144" t="n"/>
      <c r="AB136" s="1101" t="n"/>
      <c r="AC136" s="1101" t="n"/>
      <c r="AD136" s="1101" t="n"/>
      <c r="AE136" s="1101" t="n"/>
      <c r="AF136" s="1101" t="n"/>
      <c r="AG136" s="1101" t="n"/>
      <c r="AH136" s="144" t="n"/>
      <c r="AI136" s="1101" t="n"/>
      <c r="AJ136" s="1101" t="n"/>
      <c r="AK136" s="1101" t="n"/>
      <c r="AL136" s="1101" t="n"/>
      <c r="AM136" s="1101" t="n"/>
      <c r="AN136" s="1101" t="n"/>
      <c r="AO136" s="1101" t="n"/>
      <c r="AP136" s="1101" t="n"/>
      <c r="AQ136" s="1101" t="n"/>
      <c r="AR136" s="1101" t="n"/>
      <c r="AS136" s="1101" t="n"/>
      <c r="AT136" s="1101" t="n"/>
      <c r="AU136" s="1101" t="n"/>
      <c r="AV136" s="1101" t="n"/>
      <c r="AW136" s="1101" t="n"/>
      <c r="AX136" s="1101" t="n"/>
      <c r="AY136" s="1101" t="n"/>
      <c r="AZ136" s="144" t="n"/>
      <c r="BA136" s="1101" t="n"/>
      <c r="BB136" s="1101" t="n"/>
      <c r="BC136" s="1101" t="n"/>
      <c r="BD136" s="1101" t="n"/>
      <c r="BE136" s="1101" t="n"/>
      <c r="BF136" s="1101" t="n"/>
      <c r="BG136" s="1101" t="n"/>
      <c r="BH136" s="1101" t="n"/>
      <c r="BI136" s="1101" t="n"/>
      <c r="BJ136" s="1101" t="n"/>
      <c r="BK136" s="1101" t="n"/>
      <c r="BL136" s="1101" t="n"/>
      <c r="BM136" s="1101" t="n"/>
      <c r="BN136" s="1101" t="n"/>
      <c r="BO136" s="1101" t="n"/>
      <c r="BP136" s="1101" t="n"/>
      <c r="BQ136" s="1101" t="n"/>
      <c r="BR136" s="1106" t="n"/>
      <c r="BS136" s="1106" t="n"/>
      <c r="BT136" s="1106" t="n"/>
      <c r="BU136" s="1106" t="n"/>
      <c r="BV136" s="1106" t="n"/>
      <c r="BW136" s="1106" t="n"/>
      <c r="BX136" s="1106" t="n"/>
      <c r="BY136" s="1106" t="n"/>
      <c r="BZ136" s="1106" t="n"/>
      <c r="CA136" s="1106" t="n"/>
      <c r="CB136" s="1106" t="n"/>
      <c r="CC136" s="1106" t="n"/>
      <c r="CD136" s="1106" t="n"/>
      <c r="CE136" s="1106" t="n"/>
      <c r="CF136" s="1106" t="n"/>
      <c r="CG136" s="1106" t="n"/>
      <c r="CH136" s="1106" t="n"/>
      <c r="CI136" s="1106" t="n"/>
      <c r="CJ136" s="1106" t="n"/>
      <c r="CK136" s="1101" t="n"/>
      <c r="CL136" s="1101" t="n"/>
      <c r="CM136" s="1101" t="n"/>
      <c r="CN136" s="1101" t="n"/>
      <c r="CO136" s="1101" t="n"/>
      <c r="CP136" s="1101" t="n"/>
      <c r="CQ136" s="1101" t="n"/>
      <c r="CR136" s="1101" t="n"/>
      <c r="CS136" s="1101" t="n"/>
      <c r="CT136" s="1101" t="n"/>
      <c r="CU136" s="1101" t="n"/>
      <c r="CV136" s="1101" t="n"/>
      <c r="CW136" s="1101" t="n"/>
      <c r="CX136" s="1101" t="n"/>
      <c r="CY136" s="1101" t="n"/>
      <c r="CZ136" s="1101" t="n"/>
      <c r="DA136" s="1101" t="n"/>
      <c r="DB136" s="1101" t="n"/>
      <c r="DC136" s="1101" t="n"/>
      <c r="DD136" s="1101" t="n"/>
      <c r="DE136" s="1101" t="n"/>
      <c r="DF136" s="1101" t="n"/>
      <c r="DG136" s="1101" t="n"/>
      <c r="DH136" s="1101" t="n"/>
      <c r="DI136" s="1101" t="n"/>
    </row>
    <row r="137" ht="16" customFormat="1" customHeight="1" s="140">
      <c r="A137" s="1101" t="n"/>
      <c r="B137" s="1101" t="n"/>
      <c r="C137" s="1101" t="n"/>
      <c r="D137" s="1101" t="n"/>
      <c r="E137" s="1101" t="n"/>
      <c r="F137" s="1101" t="n"/>
      <c r="G137" s="144" t="n"/>
      <c r="H137" s="1101" t="n"/>
      <c r="I137" s="1101" t="n"/>
      <c r="J137" s="1101" t="n"/>
      <c r="K137" s="1101" t="n"/>
      <c r="L137" s="1101" t="n"/>
      <c r="M137" s="178" t="n"/>
      <c r="N137" s="1101" t="n"/>
      <c r="O137" s="1101" t="n"/>
      <c r="P137" s="1101" t="n"/>
      <c r="Q137" s="1101" t="n"/>
      <c r="R137" s="1101" t="n"/>
      <c r="S137" s="1101" t="n"/>
      <c r="T137" s="230" t="n"/>
      <c r="U137" s="1101" t="n"/>
      <c r="V137" s="1101" t="n"/>
      <c r="W137" s="1101" t="n"/>
      <c r="X137" s="1101" t="n"/>
      <c r="Y137" s="1101" t="n"/>
      <c r="Z137" s="1101" t="n"/>
      <c r="AA137" s="144" t="n"/>
      <c r="AB137" s="1101" t="n"/>
      <c r="AC137" s="1101" t="n"/>
      <c r="AD137" s="1101" t="n"/>
      <c r="AE137" s="1101" t="n"/>
      <c r="AF137" s="1101" t="n"/>
      <c r="AG137" s="1101" t="n"/>
      <c r="AH137" s="144" t="n"/>
      <c r="AI137" s="1101" t="n"/>
      <c r="AJ137" s="1101" t="n"/>
      <c r="AK137" s="1101" t="n"/>
      <c r="AL137" s="1101" t="n"/>
      <c r="AM137" s="1101" t="n"/>
      <c r="AN137" s="1101" t="n"/>
      <c r="AO137" s="1101" t="n"/>
      <c r="AP137" s="1101" t="n"/>
      <c r="AQ137" s="1101" t="n"/>
      <c r="AR137" s="1101" t="n"/>
      <c r="AS137" s="1101" t="n"/>
      <c r="AT137" s="1101" t="n"/>
      <c r="AU137" s="1101" t="n"/>
      <c r="AV137" s="1101" t="n"/>
      <c r="AW137" s="1101" t="n"/>
      <c r="AX137" s="1101" t="n"/>
      <c r="AY137" s="1101" t="n"/>
      <c r="AZ137" s="144" t="n"/>
      <c r="BA137" s="1101" t="n"/>
      <c r="BB137" s="1101" t="n"/>
      <c r="BC137" s="1101" t="n"/>
      <c r="BD137" s="1101" t="n"/>
      <c r="BE137" s="1101" t="n"/>
      <c r="BF137" s="1101" t="n"/>
      <c r="BG137" s="1101" t="n"/>
      <c r="BH137" s="1101" t="n"/>
      <c r="BI137" s="1101" t="n"/>
      <c r="BJ137" s="1101" t="n"/>
      <c r="BK137" s="1101" t="n"/>
      <c r="BL137" s="1101" t="n"/>
      <c r="BM137" s="1101" t="n"/>
      <c r="BN137" s="1101" t="n"/>
      <c r="BO137" s="1101" t="n"/>
      <c r="BP137" s="1101" t="n"/>
      <c r="BQ137" s="1101" t="n"/>
      <c r="BR137" s="1106" t="n"/>
      <c r="BS137" s="1106" t="n"/>
      <c r="BT137" s="1106" t="n"/>
      <c r="BU137" s="1106" t="n"/>
      <c r="BV137" s="1106" t="n"/>
      <c r="BW137" s="1106" t="n"/>
      <c r="BX137" s="1106" t="n"/>
      <c r="BY137" s="1106" t="n"/>
      <c r="BZ137" s="1106" t="n"/>
      <c r="CA137" s="1106" t="n"/>
      <c r="CB137" s="1106" t="n"/>
      <c r="CC137" s="1106" t="n"/>
      <c r="CD137" s="1106" t="n"/>
      <c r="CE137" s="1106" t="n"/>
      <c r="CF137" s="1106" t="n"/>
      <c r="CG137" s="1106" t="n"/>
      <c r="CH137" s="1106" t="n"/>
      <c r="CI137" s="1106" t="n"/>
      <c r="CJ137" s="1106" t="n"/>
      <c r="CK137" s="1101" t="n"/>
      <c r="CL137" s="1101" t="n"/>
      <c r="CM137" s="1101" t="n"/>
      <c r="CN137" s="1101" t="n"/>
      <c r="CO137" s="1101" t="n"/>
      <c r="CP137" s="1101" t="n"/>
      <c r="CQ137" s="1101" t="n"/>
      <c r="CR137" s="1101" t="n"/>
      <c r="CS137" s="1101" t="n"/>
      <c r="CT137" s="1101" t="n"/>
      <c r="CU137" s="1101" t="n"/>
      <c r="CV137" s="1101" t="n"/>
      <c r="CW137" s="1101" t="n"/>
      <c r="CX137" s="1101" t="n"/>
      <c r="CY137" s="1101" t="n"/>
      <c r="CZ137" s="1101" t="n"/>
      <c r="DA137" s="1101" t="n"/>
      <c r="DB137" s="1101" t="n"/>
      <c r="DC137" s="1101" t="n"/>
      <c r="DD137" s="1101" t="n"/>
      <c r="DE137" s="1101" t="n"/>
      <c r="DF137" s="1101" t="n"/>
      <c r="DG137" s="1101" t="n"/>
      <c r="DH137" s="1101" t="n"/>
      <c r="DI137" s="1101" t="n"/>
    </row>
    <row r="138" ht="16" customFormat="1" customHeight="1" s="140">
      <c r="A138" s="1101" t="n"/>
      <c r="B138" s="1101" t="n"/>
      <c r="C138" s="1101" t="n"/>
      <c r="D138" s="1101" t="n"/>
      <c r="E138" s="1101" t="n"/>
      <c r="F138" s="1101" t="n"/>
      <c r="G138" s="144" t="n"/>
      <c r="H138" s="1101" t="n"/>
      <c r="I138" s="1101" t="n"/>
      <c r="J138" s="1101" t="n"/>
      <c r="K138" s="1101" t="n"/>
      <c r="L138" s="1101" t="n"/>
      <c r="M138" s="178" t="n"/>
      <c r="N138" s="1101" t="n"/>
      <c r="O138" s="1101" t="n"/>
      <c r="P138" s="1101" t="n"/>
      <c r="Q138" s="1101" t="n"/>
      <c r="R138" s="1101" t="n"/>
      <c r="S138" s="1101" t="n"/>
      <c r="T138" s="230" t="n"/>
      <c r="U138" s="1101" t="n"/>
      <c r="V138" s="1101" t="n"/>
      <c r="W138" s="1101" t="n"/>
      <c r="X138" s="1101" t="n"/>
      <c r="Y138" s="1101" t="n"/>
      <c r="Z138" s="1101" t="n"/>
      <c r="AA138" s="144" t="n"/>
      <c r="AB138" s="1101" t="n"/>
      <c r="AC138" s="1101" t="n"/>
      <c r="AD138" s="1101" t="n"/>
      <c r="AE138" s="1101" t="n"/>
      <c r="AF138" s="1101" t="n"/>
      <c r="AG138" s="1101" t="n"/>
      <c r="AH138" s="144" t="n"/>
      <c r="AI138" s="1101" t="n"/>
      <c r="AJ138" s="1101" t="n"/>
      <c r="AK138" s="1101" t="n"/>
      <c r="AL138" s="1101" t="n"/>
      <c r="AM138" s="1101" t="n"/>
      <c r="AN138" s="1101" t="n"/>
      <c r="AO138" s="1101" t="n"/>
      <c r="AP138" s="1101" t="n"/>
      <c r="AQ138" s="1101" t="n"/>
      <c r="AR138" s="1101" t="n"/>
      <c r="AS138" s="1101" t="n"/>
      <c r="AT138" s="1101" t="n"/>
      <c r="AU138" s="1101" t="n"/>
      <c r="AV138" s="1101" t="n"/>
      <c r="AW138" s="1101" t="n"/>
      <c r="AX138" s="1101" t="n"/>
      <c r="AY138" s="1101" t="n"/>
      <c r="AZ138" s="144" t="n"/>
      <c r="BA138" s="1101" t="n"/>
      <c r="BB138" s="1101" t="n"/>
      <c r="BC138" s="1101" t="n"/>
      <c r="BD138" s="1101" t="n"/>
      <c r="BE138" s="1101" t="n"/>
      <c r="BF138" s="1101" t="n"/>
      <c r="BG138" s="1101" t="n"/>
      <c r="BH138" s="1101" t="n"/>
      <c r="BI138" s="1101" t="n"/>
      <c r="BJ138" s="1101" t="n"/>
      <c r="BK138" s="1101" t="n"/>
      <c r="BL138" s="1101" t="n"/>
      <c r="BM138" s="1101" t="n"/>
      <c r="BN138" s="1101" t="n"/>
      <c r="BO138" s="1101" t="n"/>
      <c r="BP138" s="1101" t="n"/>
      <c r="BQ138" s="1101" t="n"/>
      <c r="BR138" s="1106" t="n"/>
      <c r="BS138" s="1106" t="n"/>
      <c r="BT138" s="1106" t="n"/>
      <c r="BU138" s="1106" t="n"/>
      <c r="BV138" s="1106" t="n"/>
      <c r="BW138" s="1106" t="n"/>
      <c r="BX138" s="1106" t="n"/>
      <c r="BY138" s="1106" t="n"/>
      <c r="BZ138" s="1106" t="n"/>
      <c r="CA138" s="1106" t="n"/>
      <c r="CB138" s="1106" t="n"/>
      <c r="CC138" s="1106" t="n"/>
      <c r="CD138" s="1106" t="n"/>
      <c r="CE138" s="1106" t="n"/>
      <c r="CF138" s="1106" t="n"/>
      <c r="CG138" s="1106" t="n"/>
      <c r="CH138" s="1106" t="n"/>
      <c r="CI138" s="1106" t="n"/>
      <c r="CJ138" s="1106" t="n"/>
      <c r="CK138" s="1101" t="n"/>
      <c r="CL138" s="1101" t="n"/>
      <c r="CM138" s="1101" t="n"/>
      <c r="CN138" s="1101" t="n"/>
      <c r="CO138" s="1101" t="n"/>
      <c r="CP138" s="1101" t="n"/>
      <c r="CQ138" s="1101" t="n"/>
      <c r="CR138" s="1101" t="n"/>
      <c r="CS138" s="1101" t="n"/>
      <c r="CT138" s="1101" t="n"/>
      <c r="CU138" s="1101" t="n"/>
      <c r="CV138" s="1101" t="n"/>
      <c r="CW138" s="1101" t="n"/>
      <c r="CX138" s="1101" t="n"/>
      <c r="CY138" s="1101" t="n"/>
      <c r="CZ138" s="1101" t="n"/>
      <c r="DA138" s="1101" t="n"/>
      <c r="DB138" s="1101" t="n"/>
      <c r="DC138" s="1101" t="n"/>
      <c r="DD138" s="1101" t="n"/>
      <c r="DE138" s="1101" t="n"/>
      <c r="DF138" s="1101" t="n"/>
      <c r="DG138" s="1101" t="n"/>
      <c r="DH138" s="1101" t="n"/>
      <c r="DI138" s="1101" t="n"/>
    </row>
    <row r="139" ht="16" customFormat="1" customHeight="1" s="140">
      <c r="A139" s="1101" t="n"/>
      <c r="B139" s="1101" t="n"/>
      <c r="C139" s="1101" t="n"/>
      <c r="D139" s="1101" t="n"/>
      <c r="E139" s="1101" t="n"/>
      <c r="F139" s="1101" t="n"/>
      <c r="G139" s="144" t="n"/>
      <c r="H139" s="1101" t="n"/>
      <c r="I139" s="1101" t="n"/>
      <c r="J139" s="1101" t="n"/>
      <c r="K139" s="1101" t="n"/>
      <c r="L139" s="1101" t="n"/>
      <c r="M139" s="178" t="n"/>
      <c r="N139" s="1101" t="n"/>
      <c r="O139" s="1101" t="n"/>
      <c r="P139" s="1101" t="n"/>
      <c r="Q139" s="1101" t="n"/>
      <c r="R139" s="1101" t="n"/>
      <c r="S139" s="1101" t="n"/>
      <c r="T139" s="230" t="n"/>
      <c r="U139" s="1101" t="n"/>
      <c r="V139" s="1101" t="n"/>
      <c r="W139" s="1101" t="n"/>
      <c r="X139" s="1101" t="n"/>
      <c r="Y139" s="1101" t="n"/>
      <c r="Z139" s="1101" t="n"/>
      <c r="AA139" s="144" t="n"/>
      <c r="AB139" s="1101" t="n"/>
      <c r="AC139" s="1101" t="n"/>
      <c r="AD139" s="1101" t="n"/>
      <c r="AE139" s="1101" t="n"/>
      <c r="AF139" s="1101" t="n"/>
      <c r="AG139" s="1101" t="n"/>
      <c r="AH139" s="144" t="n"/>
      <c r="AI139" s="1101" t="n"/>
      <c r="AJ139" s="1101" t="n"/>
      <c r="AK139" s="1101" t="n"/>
      <c r="AL139" s="1101" t="n"/>
      <c r="AM139" s="1101" t="n"/>
      <c r="AN139" s="1101" t="n"/>
      <c r="AO139" s="1101" t="n"/>
      <c r="AP139" s="1101" t="n"/>
      <c r="AQ139" s="1101" t="n"/>
      <c r="AR139" s="1101" t="n"/>
      <c r="AS139" s="1101" t="n"/>
      <c r="AT139" s="1101" t="n"/>
      <c r="AU139" s="1101" t="n"/>
      <c r="AV139" s="1101" t="n"/>
      <c r="AW139" s="1101" t="n"/>
      <c r="AX139" s="1101" t="n"/>
      <c r="AY139" s="1101" t="n"/>
      <c r="AZ139" s="144" t="n"/>
      <c r="BA139" s="1101" t="n"/>
      <c r="BB139" s="1101" t="n"/>
      <c r="BC139" s="1101" t="n"/>
      <c r="BD139" s="1101" t="n"/>
      <c r="BE139" s="1101" t="n"/>
      <c r="BF139" s="1101" t="n"/>
      <c r="BG139" s="1101" t="n"/>
      <c r="BH139" s="1101" t="n"/>
      <c r="BI139" s="1101" t="n"/>
      <c r="BJ139" s="1101" t="n"/>
      <c r="BK139" s="1101" t="n"/>
      <c r="BL139" s="1101" t="n"/>
      <c r="BM139" s="1101" t="n"/>
      <c r="BN139" s="1101" t="n"/>
      <c r="BO139" s="1101" t="n"/>
      <c r="BP139" s="1101" t="n"/>
      <c r="BQ139" s="1101" t="n"/>
      <c r="BR139" s="1106" t="n"/>
      <c r="BS139" s="1106" t="n"/>
      <c r="BT139" s="1106" t="n"/>
      <c r="BU139" s="1106" t="n"/>
      <c r="BV139" s="1106" t="n"/>
      <c r="BW139" s="1106" t="n"/>
      <c r="BX139" s="1106" t="n"/>
      <c r="BY139" s="1106" t="n"/>
      <c r="BZ139" s="1106" t="n"/>
      <c r="CA139" s="1106" t="n"/>
      <c r="CB139" s="1106" t="n"/>
      <c r="CC139" s="1106" t="n"/>
      <c r="CD139" s="1106" t="n"/>
      <c r="CE139" s="1106" t="n"/>
      <c r="CF139" s="1106" t="n"/>
      <c r="CG139" s="1106" t="n"/>
      <c r="CH139" s="1106" t="n"/>
      <c r="CI139" s="1106" t="n"/>
      <c r="CJ139" s="1106" t="n"/>
      <c r="CK139" s="1101" t="n"/>
      <c r="CL139" s="1101" t="n"/>
      <c r="CM139" s="1101" t="n"/>
      <c r="CN139" s="1101" t="n"/>
      <c r="CO139" s="1101" t="n"/>
      <c r="CP139" s="1101" t="n"/>
      <c r="CQ139" s="1101" t="n"/>
      <c r="CR139" s="1101" t="n"/>
      <c r="CS139" s="1101" t="n"/>
      <c r="CT139" s="1101" t="n"/>
      <c r="CU139" s="1101" t="n"/>
      <c r="CV139" s="1101" t="n"/>
      <c r="CW139" s="1101" t="n"/>
      <c r="CX139" s="1101" t="n"/>
      <c r="CY139" s="1101" t="n"/>
      <c r="CZ139" s="1101" t="n"/>
      <c r="DA139" s="1101" t="n"/>
      <c r="DB139" s="1101" t="n"/>
      <c r="DC139" s="1101" t="n"/>
      <c r="DD139" s="1101" t="n"/>
      <c r="DE139" s="1101" t="n"/>
      <c r="DF139" s="1101" t="n"/>
      <c r="DG139" s="1101" t="n"/>
      <c r="DH139" s="1101" t="n"/>
      <c r="DI139" s="1101" t="n"/>
    </row>
    <row r="140" ht="16" customFormat="1" customHeight="1" s="140">
      <c r="A140" s="1101" t="n"/>
      <c r="B140" s="1101" t="n"/>
      <c r="C140" s="1101" t="n"/>
      <c r="D140" s="1101" t="n"/>
      <c r="E140" s="1101" t="n"/>
      <c r="F140" s="1101" t="n"/>
      <c r="G140" s="144" t="n"/>
      <c r="H140" s="1101" t="n"/>
      <c r="I140" s="1101" t="n"/>
      <c r="J140" s="1101" t="n"/>
      <c r="K140" s="1101" t="n"/>
      <c r="L140" s="1101" t="n"/>
      <c r="M140" s="178" t="n"/>
      <c r="N140" s="1101" t="n"/>
      <c r="O140" s="1101" t="n"/>
      <c r="P140" s="1101" t="n"/>
      <c r="Q140" s="1101" t="n"/>
      <c r="R140" s="1101" t="n"/>
      <c r="S140" s="1101" t="n"/>
      <c r="T140" s="230" t="n"/>
      <c r="U140" s="1101" t="n"/>
      <c r="V140" s="1101" t="n"/>
      <c r="W140" s="1101" t="n"/>
      <c r="X140" s="1101" t="n"/>
      <c r="Y140" s="1101" t="n"/>
      <c r="Z140" s="1101" t="n"/>
      <c r="AA140" s="144" t="n"/>
      <c r="AB140" s="1101" t="n"/>
      <c r="AC140" s="1101" t="n"/>
      <c r="AD140" s="1101" t="n"/>
      <c r="AE140" s="1101" t="n"/>
      <c r="AF140" s="1101" t="n"/>
      <c r="AG140" s="1101" t="n"/>
      <c r="AH140" s="144" t="n"/>
      <c r="AI140" s="1101" t="n"/>
      <c r="AJ140" s="1101" t="n"/>
      <c r="AK140" s="1101" t="n"/>
      <c r="AL140" s="1101" t="n"/>
      <c r="AM140" s="1101" t="n"/>
      <c r="AN140" s="1101" t="n"/>
      <c r="AO140" s="1101" t="n"/>
      <c r="AP140" s="1101" t="n"/>
      <c r="AQ140" s="1101" t="n"/>
      <c r="AR140" s="1101" t="n"/>
      <c r="AS140" s="1101" t="n"/>
      <c r="AT140" s="1101" t="n"/>
      <c r="AU140" s="1101" t="n"/>
      <c r="AV140" s="1101" t="n"/>
      <c r="AW140" s="1101" t="n"/>
      <c r="AX140" s="1101" t="n"/>
      <c r="AY140" s="1101" t="n"/>
      <c r="AZ140" s="144" t="n"/>
      <c r="BA140" s="1101" t="n"/>
      <c r="BB140" s="1101" t="n"/>
      <c r="BC140" s="1101" t="n"/>
      <c r="BD140" s="1101" t="n"/>
      <c r="BE140" s="1101" t="n"/>
      <c r="BF140" s="1101" t="n"/>
      <c r="BG140" s="1101" t="n"/>
      <c r="BH140" s="1101" t="n"/>
      <c r="BI140" s="1101" t="n"/>
      <c r="BJ140" s="1101" t="n"/>
      <c r="BK140" s="1101" t="n"/>
      <c r="BL140" s="1101" t="n"/>
      <c r="BM140" s="1101" t="n"/>
      <c r="BN140" s="1101" t="n"/>
      <c r="BO140" s="1101" t="n"/>
      <c r="BP140" s="1101" t="n"/>
      <c r="BQ140" s="1101" t="n"/>
      <c r="BR140" s="1106" t="n"/>
      <c r="BS140" s="1106" t="n"/>
      <c r="BT140" s="1106" t="n"/>
      <c r="BU140" s="1106" t="n"/>
      <c r="BV140" s="1106" t="n"/>
      <c r="BW140" s="1106" t="n"/>
      <c r="BX140" s="1106" t="n"/>
      <c r="BY140" s="1106" t="n"/>
      <c r="BZ140" s="1106" t="n"/>
      <c r="CA140" s="1106" t="n"/>
      <c r="CB140" s="1106" t="n"/>
      <c r="CC140" s="1106" t="n"/>
      <c r="CD140" s="1106" t="n"/>
      <c r="CE140" s="1106" t="n"/>
      <c r="CF140" s="1106" t="n"/>
      <c r="CG140" s="1106" t="n"/>
      <c r="CH140" s="1106" t="n"/>
      <c r="CI140" s="1106" t="n"/>
      <c r="CJ140" s="1106" t="n"/>
      <c r="CK140" s="1101" t="n"/>
      <c r="CL140" s="1101" t="n"/>
      <c r="CM140" s="1101" t="n"/>
      <c r="CN140" s="1101" t="n"/>
      <c r="CO140" s="1101" t="n"/>
      <c r="CP140" s="1101" t="n"/>
      <c r="CQ140" s="1101" t="n"/>
      <c r="CR140" s="1101" t="n"/>
      <c r="CS140" s="1101" t="n"/>
      <c r="CT140" s="1101" t="n"/>
      <c r="CU140" s="1101" t="n"/>
      <c r="CV140" s="1101" t="n"/>
      <c r="CW140" s="1101" t="n"/>
      <c r="CX140" s="1101" t="n"/>
      <c r="CY140" s="1101" t="n"/>
      <c r="CZ140" s="1101" t="n"/>
      <c r="DA140" s="1101" t="n"/>
      <c r="DB140" s="1101" t="n"/>
      <c r="DC140" s="1101" t="n"/>
      <c r="DD140" s="1101" t="n"/>
      <c r="DE140" s="1101" t="n"/>
      <c r="DF140" s="1101" t="n"/>
      <c r="DG140" s="1101" t="n"/>
      <c r="DH140" s="1101" t="n"/>
      <c r="DI140" s="1101" t="n"/>
    </row>
    <row r="141" ht="16" customFormat="1" customHeight="1" s="140">
      <c r="A141" s="1101" t="n"/>
      <c r="B141" s="1101" t="n"/>
      <c r="C141" s="1101" t="n"/>
      <c r="D141" s="1101" t="n"/>
      <c r="E141" s="1101" t="n"/>
      <c r="F141" s="1101" t="n"/>
      <c r="G141" s="144" t="n"/>
      <c r="H141" s="1101" t="n"/>
      <c r="I141" s="1101" t="n"/>
      <c r="J141" s="1101" t="n"/>
      <c r="K141" s="1101" t="n"/>
      <c r="L141" s="1101" t="n"/>
      <c r="M141" s="178" t="n"/>
      <c r="N141" s="1101" t="n"/>
      <c r="O141" s="1101" t="n"/>
      <c r="P141" s="1101" t="n"/>
      <c r="Q141" s="1101" t="n"/>
      <c r="R141" s="1101" t="n"/>
      <c r="S141" s="1101" t="n"/>
      <c r="T141" s="230" t="n"/>
      <c r="U141" s="1101" t="n"/>
      <c r="V141" s="1101" t="n"/>
      <c r="W141" s="1101" t="n"/>
      <c r="X141" s="1101" t="n"/>
      <c r="Y141" s="1101" t="n"/>
      <c r="Z141" s="1101" t="n"/>
      <c r="AA141" s="144" t="n"/>
      <c r="AB141" s="1101" t="n"/>
      <c r="AC141" s="1101" t="n"/>
      <c r="AD141" s="1101" t="n"/>
      <c r="AE141" s="1101" t="n"/>
      <c r="AF141" s="1101" t="n"/>
      <c r="AG141" s="1101" t="n"/>
      <c r="AH141" s="144" t="n"/>
      <c r="AI141" s="1101" t="n"/>
      <c r="AJ141" s="1101" t="n"/>
      <c r="AK141" s="1101" t="n"/>
      <c r="AL141" s="1101" t="n"/>
      <c r="AM141" s="1101" t="n"/>
      <c r="AN141" s="1101" t="n"/>
      <c r="AO141" s="1101" t="n"/>
      <c r="AP141" s="1101" t="n"/>
      <c r="AQ141" s="1101" t="n"/>
      <c r="AR141" s="1101" t="n"/>
      <c r="AS141" s="1101" t="n"/>
      <c r="AT141" s="1101" t="n"/>
      <c r="AU141" s="1101" t="n"/>
      <c r="AV141" s="1101" t="n"/>
      <c r="AW141" s="1101" t="n"/>
      <c r="AX141" s="1101" t="n"/>
      <c r="AY141" s="1101" t="n"/>
      <c r="AZ141" s="144" t="n"/>
      <c r="BA141" s="1101" t="n"/>
      <c r="BB141" s="1101" t="n"/>
      <c r="BC141" s="1101" t="n"/>
      <c r="BD141" s="1101" t="n"/>
      <c r="BE141" s="1101" t="n"/>
      <c r="BF141" s="1101" t="n"/>
      <c r="BG141" s="1101" t="n"/>
      <c r="BH141" s="1101" t="n"/>
      <c r="BI141" s="1101" t="n"/>
      <c r="BJ141" s="1101" t="n"/>
      <c r="BK141" s="1101" t="n"/>
      <c r="BL141" s="1101" t="n"/>
      <c r="BM141" s="1101" t="n"/>
      <c r="BN141" s="1101" t="n"/>
      <c r="BO141" s="1101" t="n"/>
      <c r="BP141" s="1101" t="n"/>
      <c r="BQ141" s="1101" t="n"/>
      <c r="BR141" s="1106" t="n"/>
      <c r="BS141" s="1106" t="n"/>
      <c r="BT141" s="1106" t="n"/>
      <c r="BU141" s="1106" t="n"/>
      <c r="BV141" s="1106" t="n"/>
      <c r="BW141" s="1106" t="n"/>
      <c r="BX141" s="1106" t="n"/>
      <c r="BY141" s="1106" t="n"/>
      <c r="BZ141" s="1106" t="n"/>
      <c r="CA141" s="1106" t="n"/>
      <c r="CB141" s="1106" t="n"/>
      <c r="CC141" s="1106" t="n"/>
      <c r="CD141" s="1106" t="n"/>
      <c r="CE141" s="1106" t="n"/>
      <c r="CF141" s="1106" t="n"/>
      <c r="CG141" s="1106" t="n"/>
      <c r="CH141" s="1106" t="n"/>
      <c r="CI141" s="1106" t="n"/>
      <c r="CJ141" s="1106" t="n"/>
      <c r="CK141" s="1101" t="n"/>
      <c r="CL141" s="1101" t="n"/>
      <c r="CM141" s="1101" t="n"/>
      <c r="CN141" s="1101" t="n"/>
      <c r="CO141" s="1101" t="n"/>
      <c r="CP141" s="1101" t="n"/>
      <c r="CQ141" s="1101" t="n"/>
      <c r="CR141" s="1101" t="n"/>
      <c r="CS141" s="1101" t="n"/>
      <c r="CT141" s="1101" t="n"/>
      <c r="CU141" s="1101" t="n"/>
      <c r="CV141" s="1101" t="n"/>
      <c r="CW141" s="1101" t="n"/>
      <c r="CX141" s="1101" t="n"/>
      <c r="CY141" s="1101" t="n"/>
      <c r="CZ141" s="1101" t="n"/>
      <c r="DA141" s="1101" t="n"/>
      <c r="DB141" s="1101" t="n"/>
      <c r="DC141" s="1101" t="n"/>
      <c r="DD141" s="1101" t="n"/>
      <c r="DE141" s="1101" t="n"/>
      <c r="DF141" s="1101" t="n"/>
      <c r="DG141" s="1101" t="n"/>
      <c r="DH141" s="1101" t="n"/>
      <c r="DI141" s="1101" t="n"/>
    </row>
    <row r="142" ht="16" customFormat="1" customHeight="1" s="140">
      <c r="A142" s="1101" t="n"/>
      <c r="B142" s="1101" t="n"/>
      <c r="C142" s="1101" t="n"/>
      <c r="D142" s="1101" t="n"/>
      <c r="E142" s="1101" t="n"/>
      <c r="F142" s="1101" t="n"/>
      <c r="G142" s="144" t="n"/>
      <c r="H142" s="1101" t="n"/>
      <c r="I142" s="1101" t="n"/>
      <c r="J142" s="1101" t="n"/>
      <c r="K142" s="1101" t="n"/>
      <c r="L142" s="1101" t="n"/>
      <c r="M142" s="178" t="n"/>
      <c r="N142" s="1101" t="n"/>
      <c r="O142" s="1101" t="n"/>
      <c r="P142" s="1101" t="n"/>
      <c r="Q142" s="1101" t="n"/>
      <c r="R142" s="1101" t="n"/>
      <c r="S142" s="1101" t="n"/>
      <c r="T142" s="230" t="n"/>
      <c r="U142" s="1101" t="n"/>
      <c r="V142" s="1101" t="n"/>
      <c r="W142" s="1101" t="n"/>
      <c r="X142" s="1101" t="n"/>
      <c r="Y142" s="1101" t="n"/>
      <c r="Z142" s="1101" t="n"/>
      <c r="AA142" s="144" t="n"/>
      <c r="AB142" s="1101" t="n"/>
      <c r="AC142" s="1101" t="n"/>
      <c r="AD142" s="1101" t="n"/>
      <c r="AE142" s="1101" t="n"/>
      <c r="AF142" s="1101" t="n"/>
      <c r="AG142" s="1101" t="n"/>
      <c r="AH142" s="144" t="n"/>
      <c r="AI142" s="1101" t="n"/>
      <c r="AJ142" s="1101" t="n"/>
      <c r="AK142" s="1101" t="n"/>
      <c r="AL142" s="1101" t="n"/>
      <c r="AM142" s="1101" t="n"/>
      <c r="AN142" s="1101" t="n"/>
      <c r="AO142" s="1101" t="n"/>
      <c r="AP142" s="1101" t="n"/>
      <c r="AQ142" s="1101" t="n"/>
      <c r="AR142" s="1101" t="n"/>
      <c r="AS142" s="1101" t="n"/>
      <c r="AT142" s="1101" t="n"/>
      <c r="AU142" s="1101" t="n"/>
      <c r="AV142" s="1101" t="n"/>
      <c r="AW142" s="1101" t="n"/>
      <c r="AX142" s="1101" t="n"/>
      <c r="AY142" s="1101" t="n"/>
      <c r="AZ142" s="144" t="n"/>
      <c r="BA142" s="1101" t="n"/>
      <c r="BB142" s="1101" t="n"/>
      <c r="BC142" s="1101" t="n"/>
      <c r="BD142" s="1101" t="n"/>
      <c r="BE142" s="1101" t="n"/>
      <c r="BF142" s="1101" t="n"/>
      <c r="BG142" s="1101" t="n"/>
      <c r="BH142" s="1101" t="n"/>
      <c r="BI142" s="1101" t="n"/>
      <c r="BJ142" s="1101" t="n"/>
      <c r="BK142" s="1101" t="n"/>
      <c r="BL142" s="1101" t="n"/>
      <c r="BM142" s="1101" t="n"/>
      <c r="BN142" s="1101" t="n"/>
      <c r="BO142" s="1101" t="n"/>
      <c r="BP142" s="1101" t="n"/>
      <c r="BQ142" s="1101" t="n"/>
      <c r="BR142" s="1106" t="n"/>
      <c r="BS142" s="1106" t="n"/>
      <c r="BT142" s="1106" t="n"/>
      <c r="BU142" s="1106" t="n"/>
      <c r="BV142" s="1106" t="n"/>
      <c r="BW142" s="1106" t="n"/>
      <c r="BX142" s="1106" t="n"/>
      <c r="BY142" s="1106" t="n"/>
      <c r="BZ142" s="1106" t="n"/>
      <c r="CA142" s="1106" t="n"/>
      <c r="CB142" s="1106" t="n"/>
      <c r="CC142" s="1106" t="n"/>
      <c r="CD142" s="1106" t="n"/>
      <c r="CE142" s="1106" t="n"/>
      <c r="CF142" s="1106" t="n"/>
      <c r="CG142" s="1106" t="n"/>
      <c r="CH142" s="1106" t="n"/>
      <c r="CI142" s="1106" t="n"/>
      <c r="CJ142" s="1106" t="n"/>
      <c r="CK142" s="1101" t="n"/>
      <c r="CL142" s="1101" t="n"/>
      <c r="CM142" s="1101" t="n"/>
      <c r="CN142" s="1101" t="n"/>
      <c r="CO142" s="1101" t="n"/>
      <c r="CP142" s="1101" t="n"/>
      <c r="CQ142" s="1101" t="n"/>
      <c r="CR142" s="1101" t="n"/>
      <c r="CS142" s="1101" t="n"/>
      <c r="CT142" s="1101" t="n"/>
      <c r="CU142" s="1101" t="n"/>
      <c r="CV142" s="1101" t="n"/>
      <c r="CW142" s="1101" t="n"/>
      <c r="CX142" s="1101" t="n"/>
      <c r="CY142" s="1101" t="n"/>
      <c r="CZ142" s="1101" t="n"/>
      <c r="DA142" s="1101" t="n"/>
      <c r="DB142" s="1101" t="n"/>
      <c r="DC142" s="1101" t="n"/>
      <c r="DD142" s="1101" t="n"/>
      <c r="DE142" s="1101" t="n"/>
      <c r="DF142" s="1101" t="n"/>
      <c r="DG142" s="1101" t="n"/>
      <c r="DH142" s="1101" t="n"/>
      <c r="DI142" s="1101" t="n"/>
    </row>
    <row r="143" ht="16" customFormat="1" customHeight="1" s="140">
      <c r="A143" s="1101" t="n"/>
      <c r="B143" s="1101" t="n"/>
      <c r="C143" s="1101" t="n"/>
      <c r="D143" s="1101" t="n"/>
      <c r="E143" s="1101" t="n"/>
      <c r="F143" s="1101" t="n"/>
      <c r="G143" s="144" t="n"/>
      <c r="H143" s="1101" t="n"/>
      <c r="I143" s="1101" t="n"/>
      <c r="J143" s="1101" t="n"/>
      <c r="K143" s="1101" t="n"/>
      <c r="L143" s="1101" t="n"/>
      <c r="M143" s="178" t="n"/>
      <c r="N143" s="1101" t="n"/>
      <c r="O143" s="1101" t="n"/>
      <c r="P143" s="1101" t="n"/>
      <c r="Q143" s="1101" t="n"/>
      <c r="R143" s="1101" t="n"/>
      <c r="S143" s="1101" t="n"/>
      <c r="T143" s="230" t="n"/>
      <c r="U143" s="1101" t="n"/>
      <c r="V143" s="1101" t="n"/>
      <c r="W143" s="1101" t="n"/>
      <c r="X143" s="1101" t="n"/>
      <c r="Y143" s="1101" t="n"/>
      <c r="Z143" s="1101" t="n"/>
      <c r="AA143" s="144" t="n"/>
      <c r="AB143" s="1101" t="n"/>
      <c r="AC143" s="1101" t="n"/>
      <c r="AD143" s="1101" t="n"/>
      <c r="AE143" s="1101" t="n"/>
      <c r="AF143" s="1101" t="n"/>
      <c r="AG143" s="1101" t="n"/>
      <c r="AH143" s="144" t="n"/>
      <c r="AI143" s="1101" t="n"/>
      <c r="AJ143" s="1101" t="n"/>
      <c r="AK143" s="1101" t="n"/>
      <c r="AL143" s="1101" t="n"/>
      <c r="AM143" s="1101" t="n"/>
      <c r="AN143" s="1101" t="n"/>
      <c r="AO143" s="1101" t="n"/>
      <c r="AP143" s="1101" t="n"/>
      <c r="AQ143" s="1101" t="n"/>
      <c r="AR143" s="1101" t="n"/>
      <c r="AS143" s="1101" t="n"/>
      <c r="AT143" s="1101" t="n"/>
      <c r="AU143" s="1101" t="n"/>
      <c r="AV143" s="1101" t="n"/>
      <c r="AW143" s="1101" t="n"/>
      <c r="AX143" s="1101" t="n"/>
      <c r="AY143" s="1101" t="n"/>
      <c r="AZ143" s="144" t="n"/>
      <c r="BA143" s="1101" t="n"/>
      <c r="BB143" s="1101" t="n"/>
      <c r="BC143" s="1101" t="n"/>
      <c r="BD143" s="1101" t="n"/>
      <c r="BE143" s="1101" t="n"/>
      <c r="BF143" s="1101" t="n"/>
      <c r="BG143" s="1101" t="n"/>
      <c r="BH143" s="1101" t="n"/>
      <c r="BI143" s="1101" t="n"/>
      <c r="BJ143" s="1101" t="n"/>
      <c r="BK143" s="1101" t="n"/>
      <c r="BL143" s="1101" t="n"/>
      <c r="BM143" s="1101" t="n"/>
      <c r="BN143" s="1101" t="n"/>
      <c r="BO143" s="1101" t="n"/>
      <c r="BP143" s="1101" t="n"/>
      <c r="BQ143" s="1101" t="n"/>
      <c r="BR143" s="1106" t="n"/>
      <c r="BS143" s="1106" t="n"/>
      <c r="BT143" s="1106" t="n"/>
      <c r="BU143" s="1106" t="n"/>
      <c r="BV143" s="1106" t="n"/>
      <c r="BW143" s="1106" t="n"/>
      <c r="BX143" s="1106" t="n"/>
      <c r="BY143" s="1106" t="n"/>
      <c r="BZ143" s="1106" t="n"/>
      <c r="CA143" s="1106" t="n"/>
      <c r="CB143" s="1106" t="n"/>
      <c r="CC143" s="1106" t="n"/>
      <c r="CD143" s="1106" t="n"/>
      <c r="CE143" s="1106" t="n"/>
      <c r="CF143" s="1106" t="n"/>
      <c r="CG143" s="1106" t="n"/>
      <c r="CH143" s="1106" t="n"/>
      <c r="CI143" s="1106" t="n"/>
      <c r="CJ143" s="1106" t="n"/>
      <c r="CK143" s="1101" t="n"/>
      <c r="CL143" s="1101" t="n"/>
      <c r="CM143" s="1101" t="n"/>
      <c r="CN143" s="1101" t="n"/>
      <c r="CO143" s="1101" t="n"/>
      <c r="CP143" s="1101" t="n"/>
      <c r="CQ143" s="1101" t="n"/>
      <c r="CR143" s="1101" t="n"/>
      <c r="CS143" s="1101" t="n"/>
      <c r="CT143" s="1101" t="n"/>
      <c r="CU143" s="1101" t="n"/>
      <c r="CV143" s="1101" t="n"/>
      <c r="CW143" s="1101" t="n"/>
      <c r="CX143" s="1101" t="n"/>
      <c r="CY143" s="1101" t="n"/>
      <c r="CZ143" s="1101" t="n"/>
      <c r="DA143" s="1101" t="n"/>
      <c r="DB143" s="1101" t="n"/>
      <c r="DC143" s="1101" t="n"/>
      <c r="DD143" s="1101" t="n"/>
      <c r="DE143" s="1101" t="n"/>
      <c r="DF143" s="1101" t="n"/>
      <c r="DG143" s="1101" t="n"/>
      <c r="DH143" s="1101" t="n"/>
      <c r="DI143" s="1101" t="n"/>
    </row>
    <row r="144" ht="16" customFormat="1" customHeight="1" s="140">
      <c r="A144" s="1101" t="n"/>
      <c r="B144" s="1101" t="n"/>
      <c r="C144" s="1101" t="n"/>
      <c r="D144" s="1101" t="n"/>
      <c r="E144" s="1101" t="n"/>
      <c r="F144" s="1101" t="n"/>
      <c r="G144" s="144" t="n"/>
      <c r="H144" s="1101" t="n"/>
      <c r="I144" s="1101" t="n"/>
      <c r="J144" s="1101" t="n"/>
      <c r="K144" s="1101" t="n"/>
      <c r="L144" s="1101" t="n"/>
      <c r="M144" s="178" t="n"/>
      <c r="N144" s="1101" t="n"/>
      <c r="O144" s="1101" t="n"/>
      <c r="P144" s="1101" t="n"/>
      <c r="Q144" s="1101" t="n"/>
      <c r="R144" s="1101" t="n"/>
      <c r="S144" s="1101" t="n"/>
      <c r="T144" s="230" t="n"/>
      <c r="U144" s="1101" t="n"/>
      <c r="V144" s="1101" t="n"/>
      <c r="W144" s="1101" t="n"/>
      <c r="X144" s="1101" t="n"/>
      <c r="Y144" s="1101" t="n"/>
      <c r="Z144" s="1101" t="n"/>
      <c r="AA144" s="144" t="n"/>
      <c r="AB144" s="1101" t="n"/>
      <c r="AC144" s="1101" t="n"/>
      <c r="AD144" s="1101" t="n"/>
      <c r="AE144" s="1101" t="n"/>
      <c r="AF144" s="1101" t="n"/>
      <c r="AG144" s="1101" t="n"/>
      <c r="AH144" s="144" t="n"/>
      <c r="AI144" s="1101" t="n"/>
      <c r="AJ144" s="1101" t="n"/>
      <c r="AK144" s="1101" t="n"/>
      <c r="AL144" s="1101" t="n"/>
      <c r="AM144" s="1101" t="n"/>
      <c r="AN144" s="1101" t="n"/>
      <c r="AO144" s="1101" t="n"/>
      <c r="AP144" s="1101" t="n"/>
      <c r="AQ144" s="1101" t="n"/>
      <c r="AR144" s="1101" t="n"/>
      <c r="AS144" s="1101" t="n"/>
      <c r="AT144" s="1101" t="n"/>
      <c r="AU144" s="1101" t="n"/>
      <c r="AV144" s="1101" t="n"/>
      <c r="AW144" s="1101" t="n"/>
      <c r="AX144" s="1101" t="n"/>
      <c r="AY144" s="1101" t="n"/>
      <c r="AZ144" s="144" t="n"/>
      <c r="BA144" s="1101" t="n"/>
      <c r="BB144" s="1101" t="n"/>
      <c r="BC144" s="1101" t="n"/>
      <c r="BD144" s="1101" t="n"/>
      <c r="BE144" s="1101" t="n"/>
      <c r="BF144" s="1101" t="n"/>
      <c r="BG144" s="1101" t="n"/>
      <c r="BH144" s="1101" t="n"/>
      <c r="BI144" s="1101" t="n"/>
      <c r="BJ144" s="1101" t="n"/>
      <c r="BK144" s="1101" t="n"/>
      <c r="BL144" s="1101" t="n"/>
      <c r="BM144" s="1101" t="n"/>
      <c r="BN144" s="1101" t="n"/>
      <c r="BO144" s="1101" t="n"/>
      <c r="BP144" s="1101" t="n"/>
      <c r="BQ144" s="1101" t="n"/>
      <c r="BR144" s="1106" t="n"/>
      <c r="BS144" s="1106" t="n"/>
      <c r="BT144" s="1106" t="n"/>
      <c r="BU144" s="1106" t="n"/>
      <c r="BV144" s="1106" t="n"/>
      <c r="BW144" s="1106" t="n"/>
      <c r="BX144" s="1106" t="n"/>
      <c r="BY144" s="1106" t="n"/>
      <c r="BZ144" s="1106" t="n"/>
      <c r="CA144" s="1106" t="n"/>
      <c r="CB144" s="1106" t="n"/>
      <c r="CC144" s="1106" t="n"/>
      <c r="CD144" s="1106" t="n"/>
      <c r="CE144" s="1106" t="n"/>
      <c r="CF144" s="1106" t="n"/>
      <c r="CG144" s="1106" t="n"/>
      <c r="CH144" s="1106" t="n"/>
      <c r="CI144" s="1106" t="n"/>
      <c r="CJ144" s="1106" t="n"/>
      <c r="CK144" s="1101" t="n"/>
      <c r="CL144" s="1101" t="n"/>
      <c r="CM144" s="1101" t="n"/>
      <c r="CN144" s="1101" t="n"/>
      <c r="CO144" s="1101" t="n"/>
      <c r="CP144" s="1101" t="n"/>
      <c r="CQ144" s="1101" t="n"/>
      <c r="CR144" s="1101" t="n"/>
      <c r="CS144" s="1101" t="n"/>
      <c r="CT144" s="1101" t="n"/>
      <c r="CU144" s="1101" t="n"/>
      <c r="CV144" s="1101" t="n"/>
      <c r="CW144" s="1101" t="n"/>
      <c r="CX144" s="1101" t="n"/>
      <c r="CY144" s="1101" t="n"/>
      <c r="CZ144" s="1101" t="n"/>
      <c r="DA144" s="1101" t="n"/>
      <c r="DB144" s="1101" t="n"/>
      <c r="DC144" s="1101" t="n"/>
      <c r="DD144" s="1101" t="n"/>
      <c r="DE144" s="1101" t="n"/>
      <c r="DF144" s="1101" t="n"/>
      <c r="DG144" s="1101" t="n"/>
      <c r="DH144" s="1101" t="n"/>
      <c r="DI144" s="1101" t="n"/>
    </row>
    <row r="145" ht="16" customFormat="1" customHeight="1" s="140">
      <c r="A145" s="1101" t="n"/>
      <c r="B145" s="1101" t="n"/>
      <c r="C145" s="1101" t="n"/>
      <c r="D145" s="1101" t="n"/>
      <c r="E145" s="1101" t="n"/>
      <c r="F145" s="1101" t="n"/>
      <c r="G145" s="144" t="n"/>
      <c r="H145" s="1101" t="n"/>
      <c r="I145" s="1101" t="n"/>
      <c r="J145" s="1101" t="n"/>
      <c r="K145" s="1101" t="n"/>
      <c r="L145" s="1101" t="n"/>
      <c r="M145" s="178" t="n"/>
      <c r="N145" s="1101" t="n"/>
      <c r="O145" s="1101" t="n"/>
      <c r="P145" s="1101" t="n"/>
      <c r="Q145" s="1101" t="n"/>
      <c r="R145" s="1101" t="n"/>
      <c r="S145" s="1101" t="n"/>
      <c r="T145" s="230" t="n"/>
      <c r="U145" s="1101" t="n"/>
      <c r="V145" s="1101" t="n"/>
      <c r="W145" s="1101" t="n"/>
      <c r="X145" s="1101" t="n"/>
      <c r="Y145" s="1101" t="n"/>
      <c r="Z145" s="1101" t="n"/>
      <c r="AA145" s="144" t="n"/>
      <c r="AB145" s="1101" t="n"/>
      <c r="AC145" s="1101" t="n"/>
      <c r="AD145" s="1101" t="n"/>
      <c r="AE145" s="1101" t="n"/>
      <c r="AF145" s="1101" t="n"/>
      <c r="AG145" s="1101" t="n"/>
      <c r="AH145" s="144" t="n"/>
      <c r="AI145" s="1101" t="n"/>
      <c r="AJ145" s="1101" t="n"/>
      <c r="AK145" s="1101" t="n"/>
      <c r="AL145" s="1101" t="n"/>
      <c r="AM145" s="1101" t="n"/>
      <c r="AN145" s="1101" t="n"/>
      <c r="AO145" s="1101" t="n"/>
      <c r="AP145" s="1101" t="n"/>
      <c r="AQ145" s="1101" t="n"/>
      <c r="AR145" s="1101" t="n"/>
      <c r="AS145" s="1101" t="n"/>
      <c r="AT145" s="1101" t="n"/>
      <c r="AU145" s="1101" t="n"/>
      <c r="AV145" s="1101" t="n"/>
      <c r="AW145" s="1101" t="n"/>
      <c r="AX145" s="1101" t="n"/>
      <c r="AY145" s="1101" t="n"/>
      <c r="AZ145" s="144" t="n"/>
      <c r="BA145" s="1101" t="n"/>
      <c r="BB145" s="1101" t="n"/>
      <c r="BC145" s="1101" t="n"/>
      <c r="BD145" s="1101" t="n"/>
      <c r="BE145" s="1101" t="n"/>
      <c r="BF145" s="1101" t="n"/>
      <c r="BG145" s="1101" t="n"/>
      <c r="BH145" s="1101" t="n"/>
      <c r="BI145" s="1101" t="n"/>
      <c r="BJ145" s="1101" t="n"/>
      <c r="BK145" s="1101" t="n"/>
      <c r="BL145" s="1101" t="n"/>
      <c r="BM145" s="1101" t="n"/>
      <c r="BN145" s="1101" t="n"/>
      <c r="BO145" s="1101" t="n"/>
      <c r="BP145" s="1101" t="n"/>
      <c r="BQ145" s="1101" t="n"/>
      <c r="BR145" s="1106" t="n"/>
      <c r="BS145" s="1106" t="n"/>
      <c r="BT145" s="1106" t="n"/>
      <c r="BU145" s="1106" t="n"/>
      <c r="BV145" s="1106" t="n"/>
      <c r="BW145" s="1106" t="n"/>
      <c r="BX145" s="1106" t="n"/>
      <c r="BY145" s="1106" t="n"/>
      <c r="BZ145" s="1106" t="n"/>
      <c r="CA145" s="1106" t="n"/>
      <c r="CB145" s="1106" t="n"/>
      <c r="CC145" s="1106" t="n"/>
      <c r="CD145" s="1106" t="n"/>
      <c r="CE145" s="1106" t="n"/>
      <c r="CF145" s="1106" t="n"/>
      <c r="CG145" s="1106" t="n"/>
      <c r="CH145" s="1106" t="n"/>
      <c r="CI145" s="1106" t="n"/>
      <c r="CJ145" s="1106" t="n"/>
      <c r="CK145" s="1101" t="n"/>
      <c r="CL145" s="1101" t="n"/>
      <c r="CM145" s="1101" t="n"/>
      <c r="CN145" s="1101" t="n"/>
      <c r="CO145" s="1101" t="n"/>
      <c r="CP145" s="1101" t="n"/>
      <c r="CQ145" s="1101" t="n"/>
      <c r="CR145" s="1101" t="n"/>
      <c r="CS145" s="1101" t="n"/>
      <c r="CT145" s="1101" t="n"/>
      <c r="CU145" s="1101" t="n"/>
      <c r="CV145" s="1101" t="n"/>
      <c r="CW145" s="1101" t="n"/>
      <c r="CX145" s="1101" t="n"/>
      <c r="CY145" s="1101" t="n"/>
      <c r="CZ145" s="1101" t="n"/>
      <c r="DA145" s="1101" t="n"/>
      <c r="DB145" s="1101" t="n"/>
      <c r="DC145" s="1101" t="n"/>
      <c r="DD145" s="1101" t="n"/>
      <c r="DE145" s="1101" t="n"/>
      <c r="DF145" s="1101" t="n"/>
      <c r="DG145" s="1101" t="n"/>
      <c r="DH145" s="1101" t="n"/>
      <c r="DI145" s="1101" t="n"/>
    </row>
    <row r="146" ht="16" customFormat="1" customHeight="1" s="140">
      <c r="A146" s="1101" t="n"/>
      <c r="B146" s="1101" t="n"/>
      <c r="C146" s="1101" t="n"/>
      <c r="D146" s="1101" t="n"/>
      <c r="E146" s="1101" t="n"/>
      <c r="F146" s="1101" t="n"/>
      <c r="G146" s="144" t="n"/>
      <c r="H146" s="1101" t="n"/>
      <c r="I146" s="1101" t="n"/>
      <c r="J146" s="1101" t="n"/>
      <c r="K146" s="1101" t="n"/>
      <c r="L146" s="1101" t="n"/>
      <c r="M146" s="178" t="n"/>
      <c r="N146" s="1101" t="n"/>
      <c r="O146" s="1101" t="n"/>
      <c r="P146" s="1101" t="n"/>
      <c r="Q146" s="1101" t="n"/>
      <c r="R146" s="1101" t="n"/>
      <c r="S146" s="1101" t="n"/>
      <c r="T146" s="230" t="n"/>
      <c r="U146" s="1101" t="n"/>
      <c r="V146" s="1101" t="n"/>
      <c r="W146" s="1101" t="n"/>
      <c r="X146" s="1101" t="n"/>
      <c r="Y146" s="1101" t="n"/>
      <c r="Z146" s="1101" t="n"/>
      <c r="AA146" s="144" t="n"/>
      <c r="AB146" s="1101" t="n"/>
      <c r="AC146" s="1101" t="n"/>
      <c r="AD146" s="1101" t="n"/>
      <c r="AE146" s="1101" t="n"/>
      <c r="AF146" s="1101" t="n"/>
      <c r="AG146" s="1101" t="n"/>
      <c r="AH146" s="144" t="n"/>
      <c r="AI146" s="1101" t="n"/>
      <c r="AJ146" s="1101" t="n"/>
      <c r="AK146" s="1101" t="n"/>
      <c r="AL146" s="1101" t="n"/>
      <c r="AM146" s="1101" t="n"/>
      <c r="AN146" s="1101" t="n"/>
      <c r="AO146" s="1101" t="n"/>
      <c r="AP146" s="1101" t="n"/>
      <c r="AQ146" s="1101" t="n"/>
      <c r="AR146" s="1101" t="n"/>
      <c r="AS146" s="1101" t="n"/>
      <c r="AT146" s="1101" t="n"/>
      <c r="AU146" s="1101" t="n"/>
      <c r="AV146" s="1101" t="n"/>
      <c r="AW146" s="1101" t="n"/>
      <c r="AX146" s="1101" t="n"/>
      <c r="AY146" s="1101" t="n"/>
      <c r="AZ146" s="144" t="n"/>
      <c r="BA146" s="1101" t="n"/>
      <c r="BB146" s="1101" t="n"/>
      <c r="BC146" s="1101" t="n"/>
      <c r="BD146" s="1101" t="n"/>
      <c r="BE146" s="1101" t="n"/>
      <c r="BF146" s="1101" t="n"/>
      <c r="BG146" s="1101" t="n"/>
      <c r="BH146" s="1101" t="n"/>
      <c r="BI146" s="1101" t="n"/>
      <c r="BJ146" s="1101" t="n"/>
      <c r="BK146" s="1101" t="n"/>
      <c r="BL146" s="1101" t="n"/>
      <c r="BM146" s="1101" t="n"/>
      <c r="BN146" s="1101" t="n"/>
      <c r="BO146" s="1101" t="n"/>
      <c r="BP146" s="1101" t="n"/>
      <c r="BQ146" s="1101" t="n"/>
      <c r="BR146" s="1106" t="n"/>
      <c r="BS146" s="1106" t="n"/>
      <c r="BT146" s="1106" t="n"/>
      <c r="BU146" s="1106" t="n"/>
      <c r="BV146" s="1106" t="n"/>
      <c r="BW146" s="1106" t="n"/>
      <c r="BX146" s="1106" t="n"/>
      <c r="BY146" s="1106" t="n"/>
      <c r="BZ146" s="1106" t="n"/>
      <c r="CA146" s="1106" t="n"/>
      <c r="CB146" s="1106" t="n"/>
      <c r="CC146" s="1106" t="n"/>
      <c r="CD146" s="1106" t="n"/>
      <c r="CE146" s="1106" t="n"/>
      <c r="CF146" s="1106" t="n"/>
      <c r="CG146" s="1106" t="n"/>
      <c r="CH146" s="1106" t="n"/>
      <c r="CI146" s="1106" t="n"/>
      <c r="CJ146" s="1106" t="n"/>
      <c r="CK146" s="1101" t="n"/>
      <c r="CL146" s="1101" t="n"/>
      <c r="CM146" s="1101" t="n"/>
      <c r="CN146" s="1101" t="n"/>
      <c r="CO146" s="1101" t="n"/>
      <c r="CP146" s="1101" t="n"/>
      <c r="CQ146" s="1101" t="n"/>
      <c r="CR146" s="1101" t="n"/>
      <c r="CS146" s="1101" t="n"/>
      <c r="CT146" s="1101" t="n"/>
      <c r="CU146" s="1101" t="n"/>
      <c r="CV146" s="1101" t="n"/>
      <c r="CW146" s="1101" t="n"/>
      <c r="CX146" s="1101" t="n"/>
      <c r="CY146" s="1101" t="n"/>
      <c r="CZ146" s="1101" t="n"/>
      <c r="DA146" s="1101" t="n"/>
      <c r="DB146" s="1101" t="n"/>
      <c r="DC146" s="1101" t="n"/>
      <c r="DD146" s="1101" t="n"/>
      <c r="DE146" s="1101" t="n"/>
      <c r="DF146" s="1101" t="n"/>
      <c r="DG146" s="1101" t="n"/>
      <c r="DH146" s="1101" t="n"/>
      <c r="DI146" s="1101" t="n"/>
    </row>
    <row r="147" ht="16" customFormat="1" customHeight="1" s="140">
      <c r="A147" s="1101" t="n"/>
      <c r="B147" s="1101" t="n"/>
      <c r="C147" s="1101" t="n"/>
      <c r="D147" s="1101" t="n"/>
      <c r="E147" s="1101" t="n"/>
      <c r="F147" s="1101" t="n"/>
      <c r="G147" s="144" t="n"/>
      <c r="H147" s="1101" t="n"/>
      <c r="I147" s="1101" t="n"/>
      <c r="J147" s="1101" t="n"/>
      <c r="K147" s="1101" t="n"/>
      <c r="L147" s="1101" t="n"/>
      <c r="M147" s="178" t="n"/>
      <c r="N147" s="1101" t="n"/>
      <c r="O147" s="1101" t="n"/>
      <c r="P147" s="1101" t="n"/>
      <c r="Q147" s="1101" t="n"/>
      <c r="R147" s="1101" t="n"/>
      <c r="S147" s="1101" t="n"/>
      <c r="T147" s="230" t="n"/>
      <c r="U147" s="1101" t="n"/>
      <c r="V147" s="1101" t="n"/>
      <c r="W147" s="1101" t="n"/>
      <c r="X147" s="1101" t="n"/>
      <c r="Y147" s="1101" t="n"/>
      <c r="Z147" s="1101" t="n"/>
      <c r="AA147" s="144" t="n"/>
      <c r="AB147" s="1101" t="n"/>
      <c r="AC147" s="1101" t="n"/>
      <c r="AD147" s="1101" t="n"/>
      <c r="AE147" s="1101" t="n"/>
      <c r="AF147" s="1101" t="n"/>
      <c r="AG147" s="1101" t="n"/>
      <c r="AH147" s="144" t="n"/>
      <c r="AI147" s="1101" t="n"/>
      <c r="AJ147" s="1101" t="n"/>
      <c r="AK147" s="1101" t="n"/>
      <c r="AL147" s="1101" t="n"/>
      <c r="AM147" s="1101" t="n"/>
      <c r="AN147" s="1101" t="n"/>
      <c r="AO147" s="1101" t="n"/>
      <c r="AP147" s="1101" t="n"/>
      <c r="AQ147" s="1101" t="n"/>
      <c r="AR147" s="1101" t="n"/>
      <c r="AS147" s="1101" t="n"/>
      <c r="AT147" s="1101" t="n"/>
      <c r="AU147" s="1101" t="n"/>
      <c r="AV147" s="1101" t="n"/>
      <c r="AW147" s="1101" t="n"/>
      <c r="AX147" s="1101" t="n"/>
      <c r="AY147" s="1101" t="n"/>
      <c r="AZ147" s="144" t="n"/>
      <c r="BA147" s="1101" t="n"/>
      <c r="BB147" s="1101" t="n"/>
      <c r="BC147" s="1101" t="n"/>
      <c r="BD147" s="1101" t="n"/>
      <c r="BE147" s="1101" t="n"/>
      <c r="BF147" s="1101" t="n"/>
      <c r="BG147" s="1101" t="n"/>
      <c r="BH147" s="1101" t="n"/>
      <c r="BI147" s="1101" t="n"/>
      <c r="BJ147" s="1101" t="n"/>
      <c r="BK147" s="1101" t="n"/>
      <c r="BL147" s="1101" t="n"/>
      <c r="BM147" s="1101" t="n"/>
      <c r="BN147" s="1101" t="n"/>
      <c r="BO147" s="1101" t="n"/>
      <c r="BP147" s="1101" t="n"/>
      <c r="BQ147" s="1101" t="n"/>
      <c r="BR147" s="1106" t="n"/>
      <c r="BS147" s="1106" t="n"/>
      <c r="BT147" s="1106" t="n"/>
      <c r="BU147" s="1106" t="n"/>
      <c r="BV147" s="1106" t="n"/>
      <c r="BW147" s="1106" t="n"/>
      <c r="BX147" s="1106" t="n"/>
      <c r="BY147" s="1106" t="n"/>
      <c r="BZ147" s="1106" t="n"/>
      <c r="CA147" s="1106" t="n"/>
      <c r="CB147" s="1106" t="n"/>
      <c r="CC147" s="1106" t="n"/>
      <c r="CD147" s="1106" t="n"/>
      <c r="CE147" s="1106" t="n"/>
      <c r="CF147" s="1106" t="n"/>
      <c r="CG147" s="1106" t="n"/>
      <c r="CH147" s="1106" t="n"/>
      <c r="CI147" s="1106" t="n"/>
      <c r="CJ147" s="1106" t="n"/>
      <c r="CK147" s="1101" t="n"/>
      <c r="CL147" s="1101" t="n"/>
      <c r="CM147" s="1101" t="n"/>
      <c r="CN147" s="1101" t="n"/>
      <c r="CO147" s="1101" t="n"/>
      <c r="CP147" s="1101" t="n"/>
      <c r="CQ147" s="1101" t="n"/>
      <c r="CR147" s="1101" t="n"/>
      <c r="CS147" s="1101" t="n"/>
      <c r="CT147" s="1101" t="n"/>
      <c r="CU147" s="1101" t="n"/>
      <c r="CV147" s="1101" t="n"/>
      <c r="CW147" s="1101" t="n"/>
      <c r="CX147" s="1101" t="n"/>
      <c r="CY147" s="1101" t="n"/>
      <c r="CZ147" s="1101" t="n"/>
      <c r="DA147" s="1101" t="n"/>
      <c r="DB147" s="1101" t="n"/>
      <c r="DC147" s="1101" t="n"/>
      <c r="DD147" s="1101" t="n"/>
      <c r="DE147" s="1101" t="n"/>
      <c r="DF147" s="1101" t="n"/>
      <c r="DG147" s="1101" t="n"/>
      <c r="DH147" s="1101" t="n"/>
      <c r="DI147" s="1101" t="n"/>
    </row>
    <row r="148" ht="16" customFormat="1" customHeight="1" s="140">
      <c r="A148" s="1101" t="n"/>
      <c r="B148" s="1101" t="n"/>
      <c r="C148" s="1101" t="n"/>
      <c r="D148" s="1101" t="n"/>
      <c r="E148" s="1101" t="n"/>
      <c r="F148" s="1101" t="n"/>
      <c r="G148" s="144" t="n"/>
      <c r="H148" s="1101" t="n"/>
      <c r="I148" s="1101" t="n"/>
      <c r="J148" s="1101" t="n"/>
      <c r="K148" s="1101" t="n"/>
      <c r="L148" s="1101" t="n"/>
      <c r="M148" s="178" t="n"/>
      <c r="N148" s="1101" t="n"/>
      <c r="O148" s="1101" t="n"/>
      <c r="P148" s="1101" t="n"/>
      <c r="Q148" s="1101" t="n"/>
      <c r="R148" s="1101" t="n"/>
      <c r="S148" s="1101" t="n"/>
      <c r="T148" s="230" t="n"/>
      <c r="U148" s="1101" t="n"/>
      <c r="V148" s="1101" t="n"/>
      <c r="W148" s="1101" t="n"/>
      <c r="X148" s="1101" t="n"/>
      <c r="Y148" s="1101" t="n"/>
      <c r="Z148" s="1101" t="n"/>
      <c r="AA148" s="144" t="n"/>
      <c r="AB148" s="1101" t="n"/>
      <c r="AC148" s="1101" t="n"/>
      <c r="AD148" s="1101" t="n"/>
      <c r="AE148" s="1101" t="n"/>
      <c r="AF148" s="1101" t="n"/>
      <c r="AG148" s="1101" t="n"/>
      <c r="AH148" s="144" t="n"/>
      <c r="AI148" s="1101" t="n"/>
      <c r="AJ148" s="1101" t="n"/>
      <c r="AK148" s="1101" t="n"/>
      <c r="AL148" s="1101" t="n"/>
      <c r="AM148" s="1101" t="n"/>
      <c r="AN148" s="1101" t="n"/>
      <c r="AO148" s="1101" t="n"/>
      <c r="AP148" s="1101" t="n"/>
      <c r="AQ148" s="1101" t="n"/>
      <c r="AR148" s="1101" t="n"/>
      <c r="AS148" s="1101" t="n"/>
      <c r="AT148" s="1101" t="n"/>
      <c r="AU148" s="1101" t="n"/>
      <c r="AV148" s="1101" t="n"/>
      <c r="AW148" s="1101" t="n"/>
      <c r="AX148" s="1101" t="n"/>
      <c r="AY148" s="1101" t="n"/>
      <c r="AZ148" s="144" t="n"/>
      <c r="BA148" s="1101" t="n"/>
      <c r="BB148" s="1101" t="n"/>
      <c r="BC148" s="1101" t="n"/>
      <c r="BD148" s="1101" t="n"/>
      <c r="BE148" s="1101" t="n"/>
      <c r="BF148" s="1101" t="n"/>
      <c r="BG148" s="1101" t="n"/>
      <c r="BH148" s="1101" t="n"/>
      <c r="BI148" s="1101" t="n"/>
      <c r="BJ148" s="1101" t="n"/>
      <c r="BK148" s="1101" t="n"/>
      <c r="BL148" s="1101" t="n"/>
      <c r="BM148" s="1101" t="n"/>
      <c r="BN148" s="1101" t="n"/>
      <c r="BO148" s="1101" t="n"/>
      <c r="BP148" s="1101" t="n"/>
      <c r="BQ148" s="1101" t="n"/>
      <c r="BR148" s="1106" t="n"/>
      <c r="BS148" s="1106" t="n"/>
      <c r="BT148" s="1106" t="n"/>
      <c r="BU148" s="1106" t="n"/>
      <c r="BV148" s="1106" t="n"/>
      <c r="BW148" s="1106" t="n"/>
      <c r="BX148" s="1106" t="n"/>
      <c r="BY148" s="1106" t="n"/>
      <c r="BZ148" s="1106" t="n"/>
      <c r="CA148" s="1106" t="n"/>
      <c r="CB148" s="1106" t="n"/>
      <c r="CC148" s="1106" t="n"/>
      <c r="CD148" s="1106" t="n"/>
      <c r="CE148" s="1106" t="n"/>
      <c r="CF148" s="1106" t="n"/>
      <c r="CG148" s="1106" t="n"/>
      <c r="CH148" s="1106" t="n"/>
      <c r="CI148" s="1106" t="n"/>
      <c r="CJ148" s="1106" t="n"/>
      <c r="CK148" s="1101" t="n"/>
      <c r="CL148" s="1101" t="n"/>
      <c r="CM148" s="1101" t="n"/>
      <c r="CN148" s="1101" t="n"/>
      <c r="CO148" s="1101" t="n"/>
      <c r="CP148" s="1101" t="n"/>
      <c r="CQ148" s="1101" t="n"/>
      <c r="CR148" s="1101" t="n"/>
      <c r="CS148" s="1101" t="n"/>
      <c r="CT148" s="1101" t="n"/>
      <c r="CU148" s="1101" t="n"/>
      <c r="CV148" s="1101" t="n"/>
      <c r="CW148" s="1101" t="n"/>
      <c r="CX148" s="1101" t="n"/>
      <c r="CY148" s="1101" t="n"/>
      <c r="CZ148" s="1101" t="n"/>
      <c r="DA148" s="1101" t="n"/>
      <c r="DB148" s="1101" t="n"/>
      <c r="DC148" s="1101" t="n"/>
      <c r="DD148" s="1101" t="n"/>
      <c r="DE148" s="1101" t="n"/>
      <c r="DF148" s="1101" t="n"/>
      <c r="DG148" s="1101" t="n"/>
      <c r="DH148" s="1101" t="n"/>
      <c r="DI148" s="1101" t="n"/>
    </row>
    <row r="149" ht="16" customFormat="1" customHeight="1" s="140">
      <c r="A149" s="1101" t="n"/>
      <c r="B149" s="1101" t="n"/>
      <c r="C149" s="1101" t="n"/>
      <c r="D149" s="1101" t="n"/>
      <c r="E149" s="1101" t="n"/>
      <c r="F149" s="1101" t="n"/>
      <c r="G149" s="144" t="n"/>
      <c r="H149" s="1101" t="n"/>
      <c r="I149" s="1101" t="n"/>
      <c r="J149" s="1101" t="n"/>
      <c r="K149" s="1101" t="n"/>
      <c r="L149" s="1101" t="n"/>
      <c r="M149" s="178" t="n"/>
      <c r="N149" s="1101" t="n"/>
      <c r="O149" s="1101" t="n"/>
      <c r="P149" s="1101" t="n"/>
      <c r="Q149" s="1101" t="n"/>
      <c r="R149" s="1101" t="n"/>
      <c r="S149" s="1101" t="n"/>
      <c r="T149" s="230" t="n"/>
      <c r="U149" s="1101" t="n"/>
      <c r="V149" s="1101" t="n"/>
      <c r="W149" s="1101" t="n"/>
      <c r="X149" s="1101" t="n"/>
      <c r="Y149" s="1101" t="n"/>
      <c r="Z149" s="1101" t="n"/>
      <c r="AA149" s="144" t="n"/>
      <c r="AB149" s="1101" t="n"/>
      <c r="AC149" s="1101" t="n"/>
      <c r="AD149" s="1101" t="n"/>
      <c r="AE149" s="1101" t="n"/>
      <c r="AF149" s="1101" t="n"/>
      <c r="AG149" s="1101" t="n"/>
      <c r="AH149" s="144" t="n"/>
      <c r="AI149" s="1101" t="n"/>
      <c r="AJ149" s="1101" t="n"/>
      <c r="AK149" s="1101" t="n"/>
      <c r="AL149" s="1101" t="n"/>
      <c r="AM149" s="1101" t="n"/>
      <c r="AN149" s="1101" t="n"/>
      <c r="AO149" s="1101" t="n"/>
      <c r="AP149" s="1101" t="n"/>
      <c r="AQ149" s="1101" t="n"/>
      <c r="AR149" s="1101" t="n"/>
      <c r="AS149" s="1101" t="n"/>
      <c r="AT149" s="1101" t="n"/>
      <c r="AU149" s="1101" t="n"/>
      <c r="AV149" s="1101" t="n"/>
      <c r="AW149" s="1101" t="n"/>
      <c r="AX149" s="1101" t="n"/>
      <c r="AY149" s="1101" t="n"/>
      <c r="AZ149" s="144" t="n"/>
      <c r="BA149" s="1101" t="n"/>
      <c r="BB149" s="1101" t="n"/>
      <c r="BC149" s="1101" t="n"/>
      <c r="BD149" s="1101" t="n"/>
      <c r="BE149" s="1101" t="n"/>
      <c r="BF149" s="1101" t="n"/>
      <c r="BG149" s="1101" t="n"/>
      <c r="BH149" s="1101" t="n"/>
      <c r="BI149" s="1101" t="n"/>
      <c r="BJ149" s="1101" t="n"/>
      <c r="BK149" s="1101" t="n"/>
      <c r="BL149" s="1101" t="n"/>
      <c r="BM149" s="1101" t="n"/>
      <c r="BN149" s="1101" t="n"/>
      <c r="BO149" s="1101" t="n"/>
      <c r="BP149" s="1101" t="n"/>
      <c r="BQ149" s="1101" t="n"/>
      <c r="BR149" s="1106" t="n"/>
      <c r="BS149" s="1106" t="n"/>
      <c r="BT149" s="1106" t="n"/>
      <c r="BU149" s="1106" t="n"/>
      <c r="BV149" s="1106" t="n"/>
      <c r="BW149" s="1106" t="n"/>
      <c r="BX149" s="1106" t="n"/>
      <c r="BY149" s="1106" t="n"/>
      <c r="BZ149" s="1106" t="n"/>
      <c r="CA149" s="1106" t="n"/>
      <c r="CB149" s="1106" t="n"/>
      <c r="CC149" s="1106" t="n"/>
      <c r="CD149" s="1106" t="n"/>
      <c r="CE149" s="1106" t="n"/>
      <c r="CF149" s="1106" t="n"/>
      <c r="CG149" s="1106" t="n"/>
      <c r="CH149" s="1106" t="n"/>
      <c r="CI149" s="1106" t="n"/>
      <c r="CJ149" s="1106" t="n"/>
      <c r="CK149" s="1101" t="n"/>
      <c r="CL149" s="1101" t="n"/>
      <c r="CM149" s="1101" t="n"/>
      <c r="CN149" s="1101" t="n"/>
      <c r="CO149" s="1101" t="n"/>
      <c r="CP149" s="1101" t="n"/>
      <c r="CQ149" s="1101" t="n"/>
      <c r="CR149" s="1101" t="n"/>
      <c r="CS149" s="1101" t="n"/>
      <c r="CT149" s="1101" t="n"/>
      <c r="CU149" s="1101" t="n"/>
      <c r="CV149" s="1101" t="n"/>
      <c r="CW149" s="1101" t="n"/>
      <c r="CX149" s="1101" t="n"/>
      <c r="CY149" s="1101" t="n"/>
      <c r="CZ149" s="1101" t="n"/>
      <c r="DA149" s="1101" t="n"/>
      <c r="DB149" s="1101" t="n"/>
      <c r="DC149" s="1101" t="n"/>
      <c r="DD149" s="1101" t="n"/>
      <c r="DE149" s="1101" t="n"/>
      <c r="DF149" s="1101" t="n"/>
      <c r="DG149" s="1101" t="n"/>
      <c r="DH149" s="1101" t="n"/>
      <c r="DI149" s="1101" t="n"/>
    </row>
    <row r="150" ht="16" customFormat="1" customHeight="1" s="140">
      <c r="A150" s="1101" t="n"/>
      <c r="B150" s="1101" t="n"/>
      <c r="C150" s="1101" t="n"/>
      <c r="D150" s="1101" t="n"/>
      <c r="E150" s="1101" t="n"/>
      <c r="F150" s="1101" t="n"/>
      <c r="G150" s="144" t="n"/>
      <c r="H150" s="1101" t="n"/>
      <c r="I150" s="1101" t="n"/>
      <c r="J150" s="1101" t="n"/>
      <c r="K150" s="1101" t="n"/>
      <c r="L150" s="1101" t="n"/>
      <c r="M150" s="178" t="n"/>
      <c r="N150" s="1101" t="n"/>
      <c r="O150" s="1101" t="n"/>
      <c r="P150" s="1101" t="n"/>
      <c r="Q150" s="1101" t="n"/>
      <c r="R150" s="1101" t="n"/>
      <c r="S150" s="1101" t="n"/>
      <c r="T150" s="230" t="n"/>
      <c r="U150" s="1101" t="n"/>
      <c r="V150" s="1101" t="n"/>
      <c r="W150" s="1101" t="n"/>
      <c r="X150" s="1101" t="n"/>
      <c r="Y150" s="1101" t="n"/>
      <c r="Z150" s="1101" t="n"/>
      <c r="AA150" s="144" t="n"/>
      <c r="AB150" s="1101" t="n"/>
      <c r="AC150" s="1101" t="n"/>
      <c r="AD150" s="1101" t="n"/>
      <c r="AE150" s="1101" t="n"/>
      <c r="AF150" s="1101" t="n"/>
      <c r="AG150" s="1101" t="n"/>
      <c r="AH150" s="144" t="n"/>
      <c r="AI150" s="1101" t="n"/>
      <c r="AJ150" s="1101" t="n"/>
      <c r="AK150" s="1101" t="n"/>
      <c r="AL150" s="1101" t="n"/>
      <c r="AM150" s="1101" t="n"/>
      <c r="AN150" s="1101" t="n"/>
      <c r="AO150" s="1101" t="n"/>
      <c r="AP150" s="1101" t="n"/>
      <c r="AQ150" s="1101" t="n"/>
      <c r="AR150" s="1101" t="n"/>
      <c r="AS150" s="1101" t="n"/>
      <c r="AT150" s="1101" t="n"/>
      <c r="AU150" s="1101" t="n"/>
      <c r="AV150" s="1101" t="n"/>
      <c r="AW150" s="1101" t="n"/>
      <c r="AX150" s="1101" t="n"/>
      <c r="AY150" s="1101" t="n"/>
      <c r="AZ150" s="144" t="n"/>
      <c r="BA150" s="1101" t="n"/>
      <c r="BB150" s="1101" t="n"/>
      <c r="BC150" s="1101" t="n"/>
      <c r="BD150" s="1101" t="n"/>
      <c r="BE150" s="1101" t="n"/>
      <c r="BF150" s="1101" t="n"/>
      <c r="BG150" s="1101" t="n"/>
      <c r="BH150" s="1101" t="n"/>
      <c r="BI150" s="1101" t="n"/>
      <c r="BJ150" s="1101" t="n"/>
      <c r="BK150" s="1101" t="n"/>
      <c r="BL150" s="1101" t="n"/>
      <c r="BM150" s="1101" t="n"/>
      <c r="BN150" s="1101" t="n"/>
      <c r="BO150" s="1101" t="n"/>
      <c r="BP150" s="1101" t="n"/>
      <c r="BQ150" s="1101" t="n"/>
      <c r="BR150" s="1106" t="n"/>
      <c r="BS150" s="1106" t="n"/>
      <c r="BT150" s="1106" t="n"/>
      <c r="BU150" s="1106" t="n"/>
      <c r="BV150" s="1106" t="n"/>
      <c r="BW150" s="1106" t="n"/>
      <c r="BX150" s="1106" t="n"/>
      <c r="BY150" s="1106" t="n"/>
      <c r="BZ150" s="1106" t="n"/>
      <c r="CA150" s="1106" t="n"/>
      <c r="CB150" s="1106" t="n"/>
      <c r="CC150" s="1106" t="n"/>
      <c r="CD150" s="1106" t="n"/>
      <c r="CE150" s="1106" t="n"/>
      <c r="CF150" s="1106" t="n"/>
      <c r="CG150" s="1106" t="n"/>
      <c r="CH150" s="1106" t="n"/>
      <c r="CI150" s="1106" t="n"/>
      <c r="CJ150" s="1106" t="n"/>
      <c r="CK150" s="1101" t="n"/>
      <c r="CL150" s="1101" t="n"/>
      <c r="CM150" s="1101" t="n"/>
      <c r="CN150" s="1101" t="n"/>
      <c r="CO150" s="1101" t="n"/>
      <c r="CP150" s="1101" t="n"/>
      <c r="CQ150" s="1101" t="n"/>
      <c r="CR150" s="1101" t="n"/>
      <c r="CS150" s="1101" t="n"/>
      <c r="CT150" s="1101" t="n"/>
      <c r="CU150" s="1101" t="n"/>
      <c r="CV150" s="1101" t="n"/>
      <c r="CW150" s="1101" t="n"/>
      <c r="CX150" s="1101" t="n"/>
      <c r="CY150" s="1101" t="n"/>
      <c r="CZ150" s="1101" t="n"/>
      <c r="DA150" s="1101" t="n"/>
      <c r="DB150" s="1101" t="n"/>
      <c r="DC150" s="1101" t="n"/>
      <c r="DD150" s="1101" t="n"/>
      <c r="DE150" s="1101" t="n"/>
      <c r="DF150" s="1101" t="n"/>
      <c r="DG150" s="1101" t="n"/>
      <c r="DH150" s="1101" t="n"/>
      <c r="DI150" s="1101" t="n"/>
    </row>
    <row r="151" ht="13.5" customFormat="1" customHeight="1" s="140">
      <c r="A151" s="1101" t="n"/>
      <c r="B151" s="1101" t="n"/>
      <c r="C151" s="1101" t="n"/>
      <c r="D151" s="1101" t="n"/>
      <c r="E151" s="1101" t="n"/>
      <c r="F151" s="1101" t="n"/>
      <c r="G151" s="144" t="n"/>
      <c r="H151" s="1101" t="n"/>
      <c r="I151" s="1101" t="n"/>
      <c r="J151" s="1101" t="n"/>
      <c r="K151" s="1101" t="n"/>
      <c r="L151" s="1101" t="n"/>
      <c r="M151" s="178" t="n"/>
      <c r="N151" s="1106" t="n"/>
      <c r="O151" s="1106" t="n"/>
      <c r="P151" s="1106" t="n"/>
      <c r="Q151" s="1106" t="n"/>
      <c r="R151" s="1106" t="n"/>
      <c r="S151" s="1101" t="n"/>
      <c r="T151" s="230" t="n"/>
      <c r="U151" s="1101" t="n"/>
      <c r="V151" s="1101" t="n"/>
      <c r="W151" s="1101" t="n"/>
      <c r="X151" s="1101" t="n"/>
      <c r="Y151" s="1101" t="n"/>
      <c r="Z151" s="1101" t="n"/>
      <c r="AA151" s="144" t="n"/>
      <c r="AB151" s="1101" t="n"/>
      <c r="AC151" s="1101" t="n"/>
      <c r="AD151" s="1101" t="n"/>
      <c r="AE151" s="1101" t="n"/>
      <c r="AF151" s="1101" t="n"/>
      <c r="AG151" s="1101" t="n"/>
      <c r="AH151" s="144" t="n"/>
      <c r="AI151" s="1101" t="n"/>
      <c r="AJ151" s="1101" t="n"/>
      <c r="AK151" s="1101" t="n"/>
      <c r="AL151" s="1101" t="n"/>
      <c r="AM151" s="1101" t="n"/>
      <c r="AN151" s="1101" t="n"/>
      <c r="AO151" s="1101" t="n"/>
      <c r="AP151" s="1101" t="n"/>
      <c r="AQ151" s="1101" t="n"/>
      <c r="AR151" s="1101" t="n"/>
      <c r="AS151" s="1101" t="n"/>
      <c r="AT151" s="1101" t="n"/>
      <c r="AU151" s="1101" t="n"/>
      <c r="AV151" s="1101" t="n"/>
      <c r="AW151" s="1101" t="n"/>
      <c r="AX151" s="1101" t="n"/>
      <c r="AY151" s="1101" t="n"/>
      <c r="AZ151" s="144" t="n"/>
      <c r="BA151" s="1101" t="n"/>
      <c r="BB151" s="1101" t="n"/>
      <c r="BC151" s="1101" t="n"/>
      <c r="BD151" s="1101" t="n"/>
      <c r="BE151" s="1101" t="n"/>
      <c r="BF151" s="1101" t="n"/>
      <c r="BG151" s="1101" t="n"/>
      <c r="BH151" s="1101" t="n"/>
      <c r="BI151" s="1101" t="n"/>
      <c r="BJ151" s="1101" t="n"/>
      <c r="BK151" s="1101" t="n"/>
      <c r="BL151" s="1101" t="n"/>
      <c r="BM151" s="1101" t="n"/>
      <c r="BN151" s="1101" t="n"/>
      <c r="BO151" s="1101" t="n"/>
      <c r="BP151" s="1101" t="n"/>
      <c r="BQ151" s="1101" t="n"/>
      <c r="BR151" s="1106" t="n"/>
      <c r="BS151" s="1106" t="n"/>
      <c r="BT151" s="1106" t="n"/>
      <c r="BU151" s="1106" t="n"/>
      <c r="BV151" s="1106" t="n"/>
      <c r="BW151" s="1106" t="n"/>
      <c r="BX151" s="1106" t="n"/>
      <c r="BY151" s="1106" t="n"/>
      <c r="BZ151" s="1106" t="n"/>
      <c r="CA151" s="1106" t="n"/>
      <c r="CB151" s="1106" t="n"/>
      <c r="CC151" s="1106" t="n"/>
      <c r="CD151" s="1106" t="n"/>
      <c r="CE151" s="1106" t="n"/>
      <c r="CF151" s="1106" t="n"/>
      <c r="CG151" s="1106" t="n"/>
      <c r="CH151" s="1106" t="n"/>
      <c r="CI151" s="1106" t="n"/>
      <c r="CJ151" s="1106" t="n"/>
      <c r="CK151" s="1101" t="n"/>
      <c r="CL151" s="1101" t="n"/>
      <c r="CM151" s="1101" t="n"/>
      <c r="CN151" s="1101" t="n"/>
      <c r="CO151" s="1101" t="n"/>
      <c r="CP151" s="1101" t="n"/>
      <c r="CQ151" s="1101" t="n"/>
      <c r="CR151" s="1101" t="n"/>
      <c r="CS151" s="1101" t="n"/>
      <c r="CT151" s="1101" t="n"/>
      <c r="CU151" s="1101" t="n"/>
      <c r="CV151" s="1101" t="n"/>
      <c r="CW151" s="1101" t="n"/>
      <c r="CX151" s="1101" t="n"/>
      <c r="CY151" s="1101" t="n"/>
      <c r="CZ151" s="1101" t="n"/>
      <c r="DA151" s="1101" t="n"/>
      <c r="DB151" s="1101" t="n"/>
      <c r="DC151" s="1101" t="n"/>
      <c r="DD151" s="1101" t="n"/>
      <c r="DE151" s="1101" t="n"/>
      <c r="DF151" s="1101" t="n"/>
      <c r="DG151" s="1101" t="n"/>
      <c r="DH151" s="1101" t="n"/>
      <c r="DI151" s="1101" t="n"/>
    </row>
    <row r="152" ht="13.5" customFormat="1" customHeight="1" s="140">
      <c r="A152" s="1101" t="n"/>
      <c r="B152" s="1101" t="n"/>
      <c r="C152" s="1101" t="n"/>
      <c r="D152" s="1101" t="n"/>
      <c r="E152" s="1101" t="n"/>
      <c r="F152" s="1101" t="n"/>
      <c r="G152" s="144" t="n"/>
      <c r="H152" s="1101" t="n"/>
      <c r="I152" s="1101" t="n"/>
      <c r="J152" s="1101" t="n"/>
      <c r="K152" s="1101" t="n"/>
      <c r="L152" s="1101" t="n"/>
      <c r="M152" s="178" t="n"/>
      <c r="N152" s="1106" t="n"/>
      <c r="O152" s="1106" t="n"/>
      <c r="P152" s="1106" t="n"/>
      <c r="Q152" s="1106" t="n"/>
      <c r="R152" s="1106" t="n"/>
      <c r="S152" s="1101" t="n"/>
      <c r="T152" s="230" t="n"/>
      <c r="U152" s="1101" t="n"/>
      <c r="V152" s="1101" t="n"/>
      <c r="W152" s="1101" t="n"/>
      <c r="X152" s="1101" t="n"/>
      <c r="Y152" s="1101" t="n"/>
      <c r="Z152" s="1101" t="n"/>
      <c r="AA152" s="144" t="n"/>
      <c r="AB152" s="1101" t="n"/>
      <c r="AC152" s="1101" t="n"/>
      <c r="AD152" s="1101" t="n"/>
      <c r="AE152" s="1101" t="n"/>
      <c r="AF152" s="1101" t="n"/>
      <c r="AG152" s="1101" t="n"/>
      <c r="AH152" s="144" t="n"/>
      <c r="AI152" s="1101" t="n"/>
      <c r="AJ152" s="1101" t="n"/>
      <c r="AK152" s="1101" t="n"/>
      <c r="AL152" s="1101" t="n"/>
      <c r="AM152" s="1101" t="n"/>
      <c r="AN152" s="1101" t="n"/>
      <c r="AO152" s="1101" t="n"/>
      <c r="AP152" s="1101" t="n"/>
      <c r="AQ152" s="1101" t="n"/>
      <c r="AR152" s="1101" t="n"/>
      <c r="AS152" s="1101" t="n"/>
      <c r="AT152" s="1101" t="n"/>
      <c r="AU152" s="1101" t="n"/>
      <c r="AV152" s="1101" t="n"/>
      <c r="AW152" s="1101" t="n"/>
      <c r="AX152" s="1101" t="n"/>
      <c r="AY152" s="1101" t="n"/>
      <c r="AZ152" s="144" t="n"/>
      <c r="BA152" s="1101" t="n"/>
      <c r="BB152" s="1101" t="n"/>
      <c r="BC152" s="1101" t="n"/>
      <c r="BD152" s="1101" t="n"/>
      <c r="BE152" s="1101" t="n"/>
      <c r="BF152" s="1101" t="n"/>
      <c r="BG152" s="1101" t="n"/>
      <c r="BH152" s="1101" t="n"/>
      <c r="BI152" s="1101" t="n"/>
      <c r="BJ152" s="1101" t="n"/>
      <c r="BK152" s="1101" t="n"/>
      <c r="BL152" s="1101" t="n"/>
      <c r="BM152" s="1101" t="n"/>
      <c r="BN152" s="1101" t="n"/>
      <c r="BO152" s="1101" t="n"/>
      <c r="BP152" s="1101" t="n"/>
      <c r="BQ152" s="1101" t="n"/>
      <c r="BR152" s="1106" t="n"/>
      <c r="BS152" s="1106" t="n"/>
      <c r="BT152" s="1106" t="n"/>
      <c r="BU152" s="1106" t="n"/>
      <c r="BV152" s="1106" t="n"/>
      <c r="BW152" s="1106" t="n"/>
      <c r="BX152" s="1106" t="n"/>
      <c r="BY152" s="1106" t="n"/>
      <c r="BZ152" s="1106" t="n"/>
      <c r="CA152" s="1106" t="n"/>
      <c r="CB152" s="1106" t="n"/>
      <c r="CC152" s="1106" t="n"/>
      <c r="CD152" s="1106" t="n"/>
      <c r="CE152" s="1106" t="n"/>
      <c r="CF152" s="1106" t="n"/>
      <c r="CG152" s="1106" t="n"/>
      <c r="CH152" s="1106" t="n"/>
      <c r="CI152" s="1106" t="n"/>
      <c r="CJ152" s="1106" t="n"/>
      <c r="CK152" s="1101" t="n"/>
      <c r="CL152" s="1101" t="n"/>
      <c r="CM152" s="1101" t="n"/>
      <c r="CN152" s="1101" t="n"/>
      <c r="CO152" s="1101" t="n"/>
      <c r="CP152" s="1101" t="n"/>
      <c r="CQ152" s="1101" t="n"/>
      <c r="CR152" s="1101" t="n"/>
      <c r="CS152" s="1101" t="n"/>
      <c r="CT152" s="1101" t="n"/>
      <c r="CU152" s="1101" t="n"/>
      <c r="CV152" s="1101" t="n"/>
      <c r="CW152" s="1101" t="n"/>
      <c r="CX152" s="1101" t="n"/>
      <c r="CY152" s="1101" t="n"/>
      <c r="CZ152" s="1101" t="n"/>
      <c r="DA152" s="1101" t="n"/>
      <c r="DB152" s="1101" t="n"/>
      <c r="DC152" s="1101" t="n"/>
      <c r="DD152" s="1101" t="n"/>
      <c r="DE152" s="1101" t="n"/>
      <c r="DF152" s="1101" t="n"/>
      <c r="DG152" s="1101" t="n"/>
      <c r="DH152" s="1101" t="n"/>
      <c r="DI152" s="1101" t="n"/>
    </row>
    <row r="153" ht="13.5" customFormat="1" customHeight="1" s="140">
      <c r="A153" s="1101" t="n"/>
      <c r="B153" s="1101" t="n"/>
      <c r="C153" s="1101" t="n"/>
      <c r="D153" s="1101" t="n"/>
      <c r="E153" s="1101" t="n"/>
      <c r="F153" s="1101" t="n"/>
      <c r="G153" s="144" t="n"/>
      <c r="H153" s="1101" t="n"/>
      <c r="I153" s="1101" t="n"/>
      <c r="J153" s="1101" t="n"/>
      <c r="K153" s="1101" t="n"/>
      <c r="L153" s="1101" t="n"/>
      <c r="M153" s="178" t="n"/>
      <c r="N153" s="1106" t="n"/>
      <c r="O153" s="1106" t="n"/>
      <c r="P153" s="1106" t="n"/>
      <c r="Q153" s="1106" t="n"/>
      <c r="R153" s="1106" t="n"/>
      <c r="S153" s="1101" t="n"/>
      <c r="T153" s="230" t="n"/>
      <c r="U153" s="1101" t="n"/>
      <c r="V153" s="1101" t="n"/>
      <c r="W153" s="1101" t="n"/>
      <c r="X153" s="1101" t="n"/>
      <c r="Y153" s="1101" t="n"/>
      <c r="Z153" s="1101" t="n"/>
      <c r="AA153" s="144" t="n"/>
      <c r="AB153" s="1101" t="n"/>
      <c r="AC153" s="1101" t="n"/>
      <c r="AD153" s="1101" t="n"/>
      <c r="AE153" s="1101" t="n"/>
      <c r="AF153" s="1101" t="n"/>
      <c r="AG153" s="1101" t="n"/>
      <c r="AH153" s="144" t="n"/>
      <c r="AI153" s="1101" t="n"/>
      <c r="AJ153" s="1101" t="n"/>
      <c r="AK153" s="1101" t="n"/>
      <c r="AL153" s="1101" t="n"/>
      <c r="AM153" s="1101" t="n"/>
      <c r="AN153" s="1101" t="n"/>
      <c r="AO153" s="1101" t="n"/>
      <c r="AP153" s="1101" t="n"/>
      <c r="AQ153" s="1101" t="n"/>
      <c r="AR153" s="1101" t="n"/>
      <c r="AS153" s="1101" t="n"/>
      <c r="AT153" s="1101" t="n"/>
      <c r="AU153" s="1101" t="n"/>
      <c r="AV153" s="1101" t="n"/>
      <c r="AW153" s="1101" t="n"/>
      <c r="AX153" s="1101" t="n"/>
      <c r="AY153" s="1101" t="n"/>
      <c r="AZ153" s="144" t="n"/>
      <c r="BA153" s="1101" t="n"/>
      <c r="BB153" s="1101" t="n"/>
      <c r="BC153" s="1101" t="n"/>
      <c r="BD153" s="1101" t="n"/>
      <c r="BE153" s="1101" t="n"/>
      <c r="BF153" s="1101" t="n"/>
      <c r="BG153" s="1101" t="n"/>
      <c r="BH153" s="1101" t="n"/>
      <c r="BI153" s="1101" t="n"/>
      <c r="BJ153" s="1101" t="n"/>
      <c r="BK153" s="1101" t="n"/>
      <c r="BL153" s="1101" t="n"/>
      <c r="BM153" s="1101" t="n"/>
      <c r="BN153" s="1101" t="n"/>
      <c r="BO153" s="1101" t="n"/>
      <c r="BP153" s="1101" t="n"/>
      <c r="BQ153" s="1101" t="n"/>
      <c r="BR153" s="1106" t="n"/>
      <c r="BS153" s="1106" t="n"/>
      <c r="BT153" s="1106" t="n"/>
      <c r="BU153" s="1106" t="n"/>
      <c r="BV153" s="1106" t="n"/>
      <c r="BW153" s="1106" t="n"/>
      <c r="BX153" s="1106" t="n"/>
      <c r="BY153" s="1106" t="n"/>
      <c r="BZ153" s="1106" t="n"/>
      <c r="CA153" s="1106" t="n"/>
      <c r="CB153" s="1106" t="n"/>
      <c r="CC153" s="1106" t="n"/>
      <c r="CD153" s="1106" t="n"/>
      <c r="CE153" s="1106" t="n"/>
      <c r="CF153" s="1106" t="n"/>
      <c r="CG153" s="1106" t="n"/>
      <c r="CH153" s="1106" t="n"/>
      <c r="CI153" s="1106" t="n"/>
      <c r="CJ153" s="1106" t="n"/>
      <c r="CK153" s="1101" t="n"/>
      <c r="CL153" s="1101" t="n"/>
      <c r="CM153" s="1101" t="n"/>
      <c r="CN153" s="1101" t="n"/>
      <c r="CO153" s="1101" t="n"/>
      <c r="CP153" s="1101" t="n"/>
      <c r="CQ153" s="1101" t="n"/>
      <c r="CR153" s="1101" t="n"/>
      <c r="CS153" s="1101" t="n"/>
      <c r="CT153" s="1101" t="n"/>
      <c r="CU153" s="1101" t="n"/>
      <c r="CV153" s="1101" t="n"/>
      <c r="CW153" s="1101" t="n"/>
      <c r="CX153" s="1101" t="n"/>
      <c r="CY153" s="1101" t="n"/>
      <c r="CZ153" s="1101" t="n"/>
      <c r="DA153" s="1101" t="n"/>
      <c r="DB153" s="1101" t="n"/>
      <c r="DC153" s="1101" t="n"/>
      <c r="DD153" s="1101" t="n"/>
      <c r="DE153" s="1101" t="n"/>
      <c r="DF153" s="1101" t="n"/>
      <c r="DG153" s="1101" t="n"/>
      <c r="DH153" s="1101" t="n"/>
      <c r="DI153" s="1101" t="n"/>
    </row>
    <row r="154" ht="13.5" customFormat="1" customHeight="1" s="140">
      <c r="A154" s="1101" t="n"/>
      <c r="B154" s="1101" t="n"/>
      <c r="C154" s="1101" t="n"/>
      <c r="D154" s="1101" t="n"/>
      <c r="E154" s="1101" t="n"/>
      <c r="F154" s="1101" t="n"/>
      <c r="G154" s="144" t="n"/>
      <c r="H154" s="1101" t="n"/>
      <c r="I154" s="1101" t="n"/>
      <c r="J154" s="1101" t="n"/>
      <c r="K154" s="1101" t="n"/>
      <c r="L154" s="1101" t="n"/>
      <c r="M154" s="178" t="n"/>
      <c r="N154" s="1106" t="n"/>
      <c r="O154" s="1106" t="n"/>
      <c r="P154" s="1106" t="n"/>
      <c r="Q154" s="1106" t="n"/>
      <c r="R154" s="1106" t="n"/>
      <c r="S154" s="1101" t="n"/>
      <c r="T154" s="230" t="n"/>
      <c r="U154" s="1101" t="n"/>
      <c r="V154" s="1101" t="n"/>
      <c r="W154" s="1101" t="n"/>
      <c r="X154" s="1101" t="n"/>
      <c r="Y154" s="1101" t="n"/>
      <c r="Z154" s="1101" t="n"/>
      <c r="AA154" s="144" t="n"/>
      <c r="AB154" s="1101" t="n"/>
      <c r="AC154" s="1101" t="n"/>
      <c r="AD154" s="1101" t="n"/>
      <c r="AE154" s="1101" t="n"/>
      <c r="AF154" s="1101" t="n"/>
      <c r="AG154" s="1101" t="n"/>
      <c r="AH154" s="144" t="n"/>
      <c r="AI154" s="1101" t="n"/>
      <c r="AJ154" s="1101" t="n"/>
      <c r="AK154" s="1101" t="n"/>
      <c r="AL154" s="1101" t="n"/>
      <c r="AM154" s="1101" t="n"/>
      <c r="AN154" s="1101" t="n"/>
      <c r="AO154" s="1101" t="n"/>
      <c r="AP154" s="1101" t="n"/>
      <c r="AQ154" s="1101" t="n"/>
      <c r="AR154" s="1101" t="n"/>
      <c r="AS154" s="1101" t="n"/>
      <c r="AT154" s="1101" t="n"/>
      <c r="AU154" s="1101" t="n"/>
      <c r="AV154" s="1101" t="n"/>
      <c r="AW154" s="1101" t="n"/>
      <c r="AX154" s="1101" t="n"/>
      <c r="AY154" s="1101" t="n"/>
      <c r="AZ154" s="144" t="n"/>
      <c r="BA154" s="1101" t="n"/>
      <c r="BB154" s="1101" t="n"/>
      <c r="BC154" s="1101" t="n"/>
      <c r="BD154" s="1101" t="n"/>
      <c r="BE154" s="1101" t="n"/>
      <c r="BF154" s="1101" t="n"/>
      <c r="BG154" s="1101" t="n"/>
      <c r="BH154" s="1101" t="n"/>
      <c r="BI154" s="1101" t="n"/>
      <c r="BJ154" s="1101" t="n"/>
      <c r="BK154" s="1101" t="n"/>
      <c r="BL154" s="1101" t="n"/>
      <c r="BM154" s="1101" t="n"/>
      <c r="BN154" s="1101" t="n"/>
      <c r="BO154" s="1101" t="n"/>
      <c r="BP154" s="1101" t="n"/>
      <c r="BQ154" s="1101" t="n"/>
      <c r="BR154" s="1106" t="n"/>
      <c r="BS154" s="1106" t="n"/>
      <c r="BT154" s="1106" t="n"/>
      <c r="BU154" s="1106" t="n"/>
      <c r="BV154" s="1106" t="n"/>
      <c r="BW154" s="1106" t="n"/>
      <c r="BX154" s="1106" t="n"/>
      <c r="BY154" s="1106" t="n"/>
      <c r="BZ154" s="1106" t="n"/>
      <c r="CA154" s="1106" t="n"/>
      <c r="CB154" s="1106" t="n"/>
      <c r="CC154" s="1106" t="n"/>
      <c r="CD154" s="1106" t="n"/>
      <c r="CE154" s="1106" t="n"/>
      <c r="CF154" s="1106" t="n"/>
      <c r="CG154" s="1106" t="n"/>
      <c r="CH154" s="1106" t="n"/>
      <c r="CI154" s="1106" t="n"/>
      <c r="CJ154" s="1106" t="n"/>
      <c r="CK154" s="1101" t="n"/>
      <c r="CL154" s="1101" t="n"/>
      <c r="CM154" s="1101" t="n"/>
      <c r="CN154" s="1101" t="n"/>
      <c r="CO154" s="1101" t="n"/>
      <c r="CP154" s="1101" t="n"/>
      <c r="CQ154" s="1101" t="n"/>
      <c r="CR154" s="1101" t="n"/>
      <c r="CS154" s="1101" t="n"/>
      <c r="CT154" s="1101" t="n"/>
      <c r="CU154" s="1101" t="n"/>
      <c r="CV154" s="1101" t="n"/>
      <c r="CW154" s="1101" t="n"/>
      <c r="CX154" s="1101" t="n"/>
      <c r="CY154" s="1101" t="n"/>
      <c r="CZ154" s="1101" t="n"/>
      <c r="DA154" s="1101" t="n"/>
      <c r="DB154" s="1101" t="n"/>
      <c r="DC154" s="1101" t="n"/>
      <c r="DD154" s="1101" t="n"/>
      <c r="DE154" s="1101" t="n"/>
      <c r="DF154" s="1101" t="n"/>
      <c r="DG154" s="1101" t="n"/>
      <c r="DH154" s="1101" t="n"/>
      <c r="DI154" s="1101" t="n"/>
    </row>
    <row r="155" ht="13.5" customFormat="1" customHeight="1" s="140">
      <c r="A155" s="1101" t="n"/>
      <c r="B155" s="1101" t="n"/>
      <c r="C155" s="1101" t="n"/>
      <c r="D155" s="1101" t="n"/>
      <c r="E155" s="1101" t="n"/>
      <c r="F155" s="1101" t="n"/>
      <c r="G155" s="144" t="n"/>
      <c r="H155" s="1101" t="n"/>
      <c r="I155" s="1101" t="n"/>
      <c r="J155" s="1101" t="n"/>
      <c r="K155" s="1101" t="n"/>
      <c r="L155" s="1101" t="n"/>
      <c r="M155" s="178" t="n"/>
      <c r="N155" s="1106" t="n"/>
      <c r="O155" s="1106" t="n"/>
      <c r="P155" s="1106" t="n"/>
      <c r="Q155" s="1106" t="n"/>
      <c r="R155" s="1106" t="n"/>
      <c r="S155" s="1101" t="n"/>
      <c r="T155" s="230" t="n"/>
      <c r="U155" s="1101" t="n"/>
      <c r="V155" s="1101" t="n"/>
      <c r="W155" s="1101" t="n"/>
      <c r="X155" s="1101" t="n"/>
      <c r="Y155" s="1101" t="n"/>
      <c r="Z155" s="1101" t="n"/>
      <c r="AA155" s="144" t="n"/>
      <c r="AB155" s="1101" t="n"/>
      <c r="AC155" s="1101" t="n"/>
      <c r="AD155" s="1101" t="n"/>
      <c r="AE155" s="1101" t="n"/>
      <c r="AF155" s="1101" t="n"/>
      <c r="AG155" s="1101" t="n"/>
      <c r="AH155" s="144" t="n"/>
      <c r="AI155" s="1101" t="n"/>
      <c r="AJ155" s="1101" t="n"/>
      <c r="AK155" s="1101" t="n"/>
      <c r="AL155" s="1101" t="n"/>
      <c r="AM155" s="1101" t="n"/>
      <c r="AN155" s="1101" t="n"/>
      <c r="AO155" s="1101" t="n"/>
      <c r="AP155" s="1101" t="n"/>
      <c r="AQ155" s="1101" t="n"/>
      <c r="AR155" s="1101" t="n"/>
      <c r="AS155" s="1101" t="n"/>
      <c r="AT155" s="1101" t="n"/>
      <c r="AU155" s="1101" t="n"/>
      <c r="AV155" s="1101" t="n"/>
      <c r="AW155" s="1101" t="n"/>
      <c r="AX155" s="1101" t="n"/>
      <c r="AY155" s="1101" t="n"/>
      <c r="AZ155" s="144" t="n"/>
      <c r="BA155" s="1101" t="n"/>
      <c r="BB155" s="1101" t="n"/>
      <c r="BC155" s="1101" t="n"/>
      <c r="BD155" s="1101" t="n"/>
      <c r="BE155" s="1101" t="n"/>
      <c r="BF155" s="1101" t="n"/>
      <c r="BG155" s="1101" t="n"/>
      <c r="BH155" s="1101" t="n"/>
      <c r="BI155" s="1101" t="n"/>
      <c r="BJ155" s="1101" t="n"/>
      <c r="BK155" s="1101" t="n"/>
      <c r="BL155" s="1101" t="n"/>
      <c r="BM155" s="1101" t="n"/>
      <c r="BN155" s="1101" t="n"/>
      <c r="BO155" s="1101" t="n"/>
      <c r="BP155" s="1101" t="n"/>
      <c r="BQ155" s="1101" t="n"/>
      <c r="BR155" s="1106" t="n"/>
      <c r="BS155" s="1106" t="n"/>
      <c r="BT155" s="1106" t="n"/>
      <c r="BU155" s="1106" t="n"/>
      <c r="BV155" s="1106" t="n"/>
      <c r="BW155" s="1106" t="n"/>
      <c r="BX155" s="1106" t="n"/>
      <c r="BY155" s="1106" t="n"/>
      <c r="BZ155" s="1106" t="n"/>
      <c r="CA155" s="1106" t="n"/>
      <c r="CB155" s="1106" t="n"/>
      <c r="CC155" s="1106" t="n"/>
      <c r="CD155" s="1106" t="n"/>
      <c r="CE155" s="1106" t="n"/>
      <c r="CF155" s="1106" t="n"/>
      <c r="CG155" s="1106" t="n"/>
      <c r="CH155" s="1106" t="n"/>
      <c r="CI155" s="1106" t="n"/>
      <c r="CJ155" s="1106" t="n"/>
      <c r="CK155" s="1101" t="n"/>
      <c r="CL155" s="1101" t="n"/>
      <c r="CM155" s="1101" t="n"/>
      <c r="CN155" s="1101" t="n"/>
      <c r="CO155" s="1101" t="n"/>
      <c r="CP155" s="1101" t="n"/>
      <c r="CQ155" s="1101" t="n"/>
      <c r="CR155" s="1101" t="n"/>
      <c r="CS155" s="1101" t="n"/>
      <c r="CT155" s="1101" t="n"/>
      <c r="CU155" s="1101" t="n"/>
      <c r="CV155" s="1101" t="n"/>
      <c r="CW155" s="1101" t="n"/>
      <c r="CX155" s="1101" t="n"/>
      <c r="CY155" s="1101" t="n"/>
      <c r="CZ155" s="1101" t="n"/>
      <c r="DA155" s="1101" t="n"/>
      <c r="DB155" s="1101" t="n"/>
      <c r="DC155" s="1101" t="n"/>
      <c r="DD155" s="1101" t="n"/>
      <c r="DE155" s="1101" t="n"/>
      <c r="DF155" s="1101" t="n"/>
      <c r="DG155" s="1101" t="n"/>
      <c r="DH155" s="1101" t="n"/>
      <c r="DI155" s="1101" t="n"/>
    </row>
    <row r="156" ht="13.5" customFormat="1" customHeight="1" s="140">
      <c r="A156" s="1101" t="n"/>
      <c r="B156" s="1101" t="n"/>
      <c r="C156" s="1101" t="n"/>
      <c r="D156" s="1101" t="n"/>
      <c r="E156" s="1101" t="n"/>
      <c r="F156" s="1101" t="n"/>
      <c r="G156" s="144" t="n"/>
      <c r="H156" s="1101" t="n"/>
      <c r="I156" s="1101" t="n"/>
      <c r="J156" s="1101" t="n"/>
      <c r="K156" s="1101" t="n"/>
      <c r="L156" s="1101" t="n"/>
      <c r="M156" s="178" t="n"/>
      <c r="N156" s="1106" t="n"/>
      <c r="O156" s="1106" t="n"/>
      <c r="P156" s="1106" t="n"/>
      <c r="Q156" s="1106" t="n"/>
      <c r="R156" s="1106" t="n"/>
      <c r="S156" s="1101" t="n"/>
      <c r="T156" s="230" t="n"/>
      <c r="U156" s="1101" t="n"/>
      <c r="V156" s="1101" t="n"/>
      <c r="W156" s="1101" t="n"/>
      <c r="X156" s="1101" t="n"/>
      <c r="Y156" s="1101" t="n"/>
      <c r="Z156" s="1101" t="n"/>
      <c r="AA156" s="144" t="n"/>
      <c r="AB156" s="1101" t="n"/>
      <c r="AC156" s="1101" t="n"/>
      <c r="AD156" s="1101" t="n"/>
      <c r="AE156" s="1101" t="n"/>
      <c r="AF156" s="1101" t="n"/>
      <c r="AG156" s="1101" t="n"/>
      <c r="AH156" s="144" t="n"/>
      <c r="AI156" s="1101" t="n"/>
      <c r="AJ156" s="1101" t="n"/>
      <c r="AK156" s="1101" t="n"/>
      <c r="AL156" s="1101" t="n"/>
      <c r="AM156" s="1101" t="n"/>
      <c r="AN156" s="1101" t="n"/>
      <c r="AO156" s="1101" t="n"/>
      <c r="AP156" s="1101" t="n"/>
      <c r="AQ156" s="1101" t="n"/>
      <c r="AR156" s="1101" t="n"/>
      <c r="AS156" s="1101" t="n"/>
      <c r="AT156" s="1101" t="n"/>
      <c r="AU156" s="1101" t="n"/>
      <c r="AV156" s="1101" t="n"/>
      <c r="AW156" s="1101" t="n"/>
      <c r="AX156" s="1101" t="n"/>
      <c r="AY156" s="1101" t="n"/>
      <c r="AZ156" s="144" t="n"/>
      <c r="BA156" s="1101" t="n"/>
      <c r="BB156" s="1101" t="n"/>
      <c r="BC156" s="1101" t="n"/>
      <c r="BD156" s="1101" t="n"/>
      <c r="BE156" s="1101" t="n"/>
      <c r="BF156" s="1101" t="n"/>
      <c r="BG156" s="1101" t="n"/>
      <c r="BH156" s="1101" t="n"/>
      <c r="BI156" s="1101" t="n"/>
      <c r="BJ156" s="1101" t="n"/>
      <c r="BK156" s="1101" t="n"/>
      <c r="BL156" s="1101" t="n"/>
      <c r="BM156" s="1101" t="n"/>
      <c r="BN156" s="1101" t="n"/>
      <c r="BO156" s="1101" t="n"/>
      <c r="BP156" s="1101" t="n"/>
      <c r="BQ156" s="1101" t="n"/>
      <c r="BR156" s="1106" t="n"/>
      <c r="BS156" s="1106" t="n"/>
      <c r="BT156" s="1106" t="n"/>
      <c r="BU156" s="1106" t="n"/>
      <c r="BV156" s="1106" t="n"/>
      <c r="BW156" s="1106" t="n"/>
      <c r="BX156" s="1106" t="n"/>
      <c r="BY156" s="1106" t="n"/>
      <c r="BZ156" s="1106" t="n"/>
      <c r="CA156" s="1106" t="n"/>
      <c r="CB156" s="1106" t="n"/>
      <c r="CC156" s="1106" t="n"/>
      <c r="CD156" s="1106" t="n"/>
      <c r="CE156" s="1106" t="n"/>
      <c r="CF156" s="1106" t="n"/>
      <c r="CG156" s="1106" t="n"/>
      <c r="CH156" s="1106" t="n"/>
      <c r="CI156" s="1106" t="n"/>
      <c r="CJ156" s="1106" t="n"/>
      <c r="CK156" s="1101" t="n"/>
      <c r="CL156" s="1101" t="n"/>
      <c r="CM156" s="1101" t="n"/>
      <c r="CN156" s="1101" t="n"/>
      <c r="CO156" s="1101" t="n"/>
      <c r="CP156" s="1101" t="n"/>
      <c r="CQ156" s="1101" t="n"/>
      <c r="CR156" s="1101" t="n"/>
      <c r="CS156" s="1101" t="n"/>
      <c r="CT156" s="1101" t="n"/>
      <c r="CU156" s="1101" t="n"/>
      <c r="CV156" s="1101" t="n"/>
      <c r="CW156" s="1101" t="n"/>
      <c r="CX156" s="1101" t="n"/>
      <c r="CY156" s="1101" t="n"/>
      <c r="CZ156" s="1101" t="n"/>
      <c r="DA156" s="1101" t="n"/>
      <c r="DB156" s="1101" t="n"/>
      <c r="DC156" s="1101" t="n"/>
      <c r="DD156" s="1101" t="n"/>
      <c r="DE156" s="1101" t="n"/>
      <c r="DF156" s="1101" t="n"/>
      <c r="DG156" s="1101" t="n"/>
      <c r="DH156" s="1101" t="n"/>
      <c r="DI156" s="1101" t="n"/>
    </row>
    <row r="157" ht="13.5" customFormat="1" customHeight="1" s="140">
      <c r="A157" s="1101" t="n"/>
      <c r="B157" s="1101" t="n"/>
      <c r="C157" s="1101" t="n"/>
      <c r="D157" s="1101" t="n"/>
      <c r="E157" s="1101" t="n"/>
      <c r="F157" s="1101" t="n"/>
      <c r="G157" s="144" t="n"/>
      <c r="H157" s="1101" t="n"/>
      <c r="I157" s="1101" t="n"/>
      <c r="J157" s="1101" t="n"/>
      <c r="K157" s="1101" t="n"/>
      <c r="L157" s="1101" t="n"/>
      <c r="M157" s="178" t="n"/>
      <c r="N157" s="1106" t="n"/>
      <c r="O157" s="1106" t="n"/>
      <c r="P157" s="1106" t="n"/>
      <c r="Q157" s="1106" t="n"/>
      <c r="R157" s="1106" t="n"/>
      <c r="S157" s="1101" t="n"/>
      <c r="T157" s="230" t="n"/>
      <c r="U157" s="1101" t="n"/>
      <c r="V157" s="1101" t="n"/>
      <c r="W157" s="1101" t="n"/>
      <c r="X157" s="1101" t="n"/>
      <c r="Y157" s="1101" t="n"/>
      <c r="Z157" s="1101" t="n"/>
      <c r="AA157" s="144" t="n"/>
      <c r="AB157" s="1101" t="n"/>
      <c r="AC157" s="1101" t="n"/>
      <c r="AD157" s="1101" t="n"/>
      <c r="AE157" s="1101" t="n"/>
      <c r="AF157" s="1101" t="n"/>
      <c r="AG157" s="1101" t="n"/>
      <c r="AH157" s="144" t="n"/>
      <c r="AI157" s="1101" t="n"/>
      <c r="AJ157" s="1101" t="n"/>
      <c r="AK157" s="1101" t="n"/>
      <c r="AL157" s="1101" t="n"/>
      <c r="AM157" s="1101" t="n"/>
      <c r="AN157" s="1101" t="n"/>
      <c r="AO157" s="1101" t="n"/>
      <c r="AP157" s="1101" t="n"/>
      <c r="AQ157" s="1101" t="n"/>
      <c r="AR157" s="1101" t="n"/>
      <c r="AS157" s="1101" t="n"/>
      <c r="AT157" s="1101" t="n"/>
      <c r="AU157" s="1101" t="n"/>
      <c r="AV157" s="1101" t="n"/>
      <c r="AW157" s="1101" t="n"/>
      <c r="AX157" s="1101" t="n"/>
      <c r="AY157" s="1101" t="n"/>
      <c r="AZ157" s="144" t="n"/>
      <c r="BA157" s="1101" t="n"/>
      <c r="BB157" s="1101" t="n"/>
      <c r="BC157" s="1101" t="n"/>
      <c r="BD157" s="1101" t="n"/>
      <c r="BE157" s="1101" t="n"/>
      <c r="BF157" s="1101" t="n"/>
      <c r="BG157" s="1101" t="n"/>
      <c r="BH157" s="1101" t="n"/>
      <c r="BI157" s="1101" t="n"/>
      <c r="BJ157" s="1101" t="n"/>
      <c r="BK157" s="1101" t="n"/>
      <c r="BL157" s="1101" t="n"/>
      <c r="BM157" s="1101" t="n"/>
      <c r="BN157" s="1101" t="n"/>
      <c r="BO157" s="1101" t="n"/>
      <c r="BP157" s="1101" t="n"/>
      <c r="BQ157" s="1101" t="n"/>
      <c r="BR157" s="1106" t="n"/>
      <c r="BS157" s="1106" t="n"/>
      <c r="BT157" s="1106" t="n"/>
      <c r="BU157" s="1106" t="n"/>
      <c r="BV157" s="1106" t="n"/>
      <c r="BW157" s="1106" t="n"/>
      <c r="BX157" s="1106" t="n"/>
      <c r="BY157" s="1106" t="n"/>
      <c r="BZ157" s="1106" t="n"/>
      <c r="CA157" s="1106" t="n"/>
      <c r="CB157" s="1106" t="n"/>
      <c r="CC157" s="1106" t="n"/>
      <c r="CD157" s="1106" t="n"/>
      <c r="CE157" s="1106" t="n"/>
      <c r="CF157" s="1106" t="n"/>
      <c r="CG157" s="1106" t="n"/>
      <c r="CH157" s="1106" t="n"/>
      <c r="CI157" s="1106" t="n"/>
      <c r="CJ157" s="1106" t="n"/>
      <c r="CK157" s="1101" t="n"/>
      <c r="CL157" s="1101" t="n"/>
      <c r="CM157" s="1101" t="n"/>
      <c r="CN157" s="1101" t="n"/>
      <c r="CO157" s="1101" t="n"/>
      <c r="CP157" s="1101" t="n"/>
      <c r="CQ157" s="1101" t="n"/>
      <c r="CR157" s="1101" t="n"/>
      <c r="CS157" s="1101" t="n"/>
      <c r="CT157" s="1101" t="n"/>
      <c r="CU157" s="1101" t="n"/>
      <c r="CV157" s="1101" t="n"/>
      <c r="CW157" s="1101" t="n"/>
      <c r="CX157" s="1101" t="n"/>
      <c r="CY157" s="1101" t="n"/>
      <c r="CZ157" s="1101" t="n"/>
      <c r="DA157" s="1101" t="n"/>
      <c r="DB157" s="1101" t="n"/>
      <c r="DC157" s="1101" t="n"/>
      <c r="DD157" s="1101" t="n"/>
      <c r="DE157" s="1101" t="n"/>
      <c r="DF157" s="1101" t="n"/>
      <c r="DG157" s="1101" t="n"/>
      <c r="DH157" s="1101" t="n"/>
      <c r="DI157" s="1101" t="n"/>
    </row>
    <row r="158" ht="13.5" customFormat="1" customHeight="1" s="140">
      <c r="A158" s="1101" t="n"/>
      <c r="B158" s="1101" t="n"/>
      <c r="C158" s="1101" t="n"/>
      <c r="D158" s="1101" t="n"/>
      <c r="E158" s="1101" t="n"/>
      <c r="F158" s="1101" t="n"/>
      <c r="G158" s="144" t="n"/>
      <c r="H158" s="1101" t="n"/>
      <c r="I158" s="1101" t="n"/>
      <c r="J158" s="1101" t="n"/>
      <c r="K158" s="1101" t="n"/>
      <c r="L158" s="1101" t="n"/>
      <c r="M158" s="178" t="n"/>
      <c r="N158" s="1106" t="n"/>
      <c r="O158" s="1106" t="n"/>
      <c r="P158" s="1106" t="n"/>
      <c r="Q158" s="1106" t="n"/>
      <c r="R158" s="1106" t="n"/>
      <c r="S158" s="1101" t="n"/>
      <c r="T158" s="230" t="n"/>
      <c r="U158" s="1101" t="n"/>
      <c r="V158" s="1101" t="n"/>
      <c r="W158" s="1101" t="n"/>
      <c r="X158" s="1101" t="n"/>
      <c r="Y158" s="1101" t="n"/>
      <c r="Z158" s="1101" t="n"/>
      <c r="AA158" s="144" t="n"/>
      <c r="AB158" s="1101" t="n"/>
      <c r="AC158" s="1101" t="n"/>
      <c r="AD158" s="1101" t="n"/>
      <c r="AE158" s="1101" t="n"/>
      <c r="AF158" s="1101" t="n"/>
      <c r="AG158" s="1101" t="n"/>
      <c r="AH158" s="144" t="n"/>
      <c r="AI158" s="1101" t="n"/>
      <c r="AJ158" s="1101" t="n"/>
      <c r="AK158" s="1101" t="n"/>
      <c r="AL158" s="1101" t="n"/>
      <c r="AM158" s="1101" t="n"/>
      <c r="AN158" s="1101" t="n"/>
      <c r="AO158" s="1101" t="n"/>
      <c r="AP158" s="1101" t="n"/>
      <c r="AQ158" s="1101" t="n"/>
      <c r="AR158" s="1101" t="n"/>
      <c r="AS158" s="1101" t="n"/>
      <c r="AT158" s="1101" t="n"/>
      <c r="AU158" s="1101" t="n"/>
      <c r="AV158" s="1101" t="n"/>
      <c r="AW158" s="1101" t="n"/>
      <c r="AX158" s="1101" t="n"/>
      <c r="AY158" s="1101" t="n"/>
      <c r="AZ158" s="144" t="n"/>
      <c r="BA158" s="1101" t="n"/>
      <c r="BB158" s="1101" t="n"/>
      <c r="BC158" s="1101" t="n"/>
      <c r="BD158" s="1101" t="n"/>
      <c r="BE158" s="1101" t="n"/>
      <c r="BF158" s="1101" t="n"/>
      <c r="BG158" s="1101" t="n"/>
      <c r="BH158" s="1101" t="n"/>
      <c r="BI158" s="1101" t="n"/>
      <c r="BJ158" s="1101" t="n"/>
      <c r="BK158" s="1101" t="n"/>
      <c r="BL158" s="1101" t="n"/>
      <c r="BM158" s="1101" t="n"/>
      <c r="BN158" s="1101" t="n"/>
      <c r="BO158" s="1101" t="n"/>
      <c r="BP158" s="1101" t="n"/>
      <c r="BQ158" s="1101" t="n"/>
      <c r="BR158" s="1106" t="n"/>
      <c r="BS158" s="1106" t="n"/>
      <c r="BT158" s="1106" t="n"/>
      <c r="BU158" s="1106" t="n"/>
      <c r="BV158" s="1106" t="n"/>
      <c r="BW158" s="1106" t="n"/>
      <c r="BX158" s="1106" t="n"/>
      <c r="BY158" s="1106" t="n"/>
      <c r="BZ158" s="1106" t="n"/>
      <c r="CA158" s="1106" t="n"/>
      <c r="CB158" s="1106" t="n"/>
      <c r="CC158" s="1106" t="n"/>
      <c r="CD158" s="1106" t="n"/>
      <c r="CE158" s="1106" t="n"/>
      <c r="CF158" s="1106" t="n"/>
      <c r="CG158" s="1106" t="n"/>
      <c r="CH158" s="1106" t="n"/>
      <c r="CI158" s="1106" t="n"/>
      <c r="CJ158" s="1106" t="n"/>
      <c r="CK158" s="1101" t="n"/>
      <c r="CL158" s="1101" t="n"/>
      <c r="CM158" s="1101" t="n"/>
      <c r="CN158" s="1101" t="n"/>
      <c r="CO158" s="1101" t="n"/>
      <c r="CP158" s="1101" t="n"/>
      <c r="CQ158" s="1101" t="n"/>
      <c r="CR158" s="1101" t="n"/>
      <c r="CS158" s="1101" t="n"/>
      <c r="CT158" s="1101" t="n"/>
      <c r="CU158" s="1101" t="n"/>
      <c r="CV158" s="1101" t="n"/>
      <c r="CW158" s="1101" t="n"/>
      <c r="CX158" s="1101" t="n"/>
      <c r="CY158" s="1101" t="n"/>
      <c r="CZ158" s="1101" t="n"/>
      <c r="DA158" s="1101" t="n"/>
      <c r="DB158" s="1101" t="n"/>
      <c r="DC158" s="1101" t="n"/>
      <c r="DD158" s="1101" t="n"/>
      <c r="DE158" s="1101" t="n"/>
      <c r="DF158" s="1101" t="n"/>
      <c r="DG158" s="1101" t="n"/>
      <c r="DH158" s="1101" t="n"/>
      <c r="DI158" s="1101" t="n"/>
    </row>
    <row r="159" ht="13.5" customFormat="1" customHeight="1" s="140">
      <c r="A159" s="1101" t="n"/>
      <c r="B159" s="1101" t="n"/>
      <c r="C159" s="1101" t="n"/>
      <c r="D159" s="1101" t="n"/>
      <c r="E159" s="1101" t="n"/>
      <c r="F159" s="1101" t="n"/>
      <c r="G159" s="144" t="n"/>
      <c r="H159" s="1101" t="n"/>
      <c r="I159" s="1101" t="n"/>
      <c r="J159" s="1101" t="n"/>
      <c r="K159" s="1101" t="n"/>
      <c r="L159" s="1101" t="n"/>
      <c r="M159" s="178" t="n"/>
      <c r="N159" s="1106" t="n"/>
      <c r="O159" s="1106" t="n"/>
      <c r="P159" s="1106" t="n"/>
      <c r="Q159" s="1106" t="n"/>
      <c r="R159" s="1106" t="n"/>
      <c r="S159" s="1101" t="n"/>
      <c r="T159" s="230" t="n"/>
      <c r="U159" s="1101" t="n"/>
      <c r="V159" s="1101" t="n"/>
      <c r="W159" s="1101" t="n"/>
      <c r="X159" s="1101" t="n"/>
      <c r="Y159" s="1101" t="n"/>
      <c r="Z159" s="1101" t="n"/>
      <c r="AA159" s="144" t="n"/>
      <c r="AB159" s="1101" t="n"/>
      <c r="AC159" s="1101" t="n"/>
      <c r="AD159" s="1101" t="n"/>
      <c r="AE159" s="1101" t="n"/>
      <c r="AF159" s="1101" t="n"/>
      <c r="AG159" s="1101" t="n"/>
      <c r="AH159" s="144" t="n"/>
      <c r="AI159" s="1101" t="n"/>
      <c r="AJ159" s="1101" t="n"/>
      <c r="AK159" s="1101" t="n"/>
      <c r="AL159" s="1101" t="n"/>
      <c r="AM159" s="1101" t="n"/>
      <c r="AN159" s="1101" t="n"/>
      <c r="AO159" s="1101" t="n"/>
      <c r="AP159" s="1101" t="n"/>
      <c r="AQ159" s="1101" t="n"/>
      <c r="AR159" s="1101" t="n"/>
      <c r="AS159" s="1101" t="n"/>
      <c r="AT159" s="1101" t="n"/>
      <c r="AU159" s="1101" t="n"/>
      <c r="AV159" s="1101" t="n"/>
      <c r="AW159" s="1101" t="n"/>
      <c r="AX159" s="1101" t="n"/>
      <c r="AY159" s="1101" t="n"/>
      <c r="AZ159" s="144" t="n"/>
      <c r="BA159" s="1101" t="n"/>
      <c r="BB159" s="1101" t="n"/>
      <c r="BC159" s="1101" t="n"/>
      <c r="BD159" s="1101" t="n"/>
      <c r="BE159" s="1101" t="n"/>
      <c r="BF159" s="1101" t="n"/>
      <c r="BG159" s="1101" t="n"/>
      <c r="BH159" s="1101" t="n"/>
      <c r="BI159" s="1101" t="n"/>
      <c r="BJ159" s="1101" t="n"/>
      <c r="BK159" s="1101" t="n"/>
      <c r="BL159" s="1101" t="n"/>
      <c r="BM159" s="1101" t="n"/>
      <c r="BN159" s="1101" t="n"/>
      <c r="BO159" s="1101" t="n"/>
      <c r="BP159" s="1101" t="n"/>
      <c r="BQ159" s="1101" t="n"/>
      <c r="BR159" s="1106" t="n"/>
      <c r="BS159" s="1106" t="n"/>
      <c r="BT159" s="1106" t="n"/>
      <c r="BU159" s="1106" t="n"/>
      <c r="BV159" s="1106" t="n"/>
      <c r="BW159" s="1106" t="n"/>
      <c r="BX159" s="1106" t="n"/>
      <c r="BY159" s="1106" t="n"/>
      <c r="BZ159" s="1106" t="n"/>
      <c r="CA159" s="1106" t="n"/>
      <c r="CB159" s="1106" t="n"/>
      <c r="CC159" s="1106" t="n"/>
      <c r="CD159" s="1106" t="n"/>
      <c r="CE159" s="1106" t="n"/>
      <c r="CF159" s="1106" t="n"/>
      <c r="CG159" s="1106" t="n"/>
      <c r="CH159" s="1106" t="n"/>
      <c r="CI159" s="1106" t="n"/>
      <c r="CJ159" s="1106" t="n"/>
      <c r="CK159" s="1101" t="n"/>
      <c r="CL159" s="1101" t="n"/>
      <c r="CM159" s="1101" t="n"/>
      <c r="CN159" s="1101" t="n"/>
      <c r="CO159" s="1101" t="n"/>
      <c r="CP159" s="1101" t="n"/>
      <c r="CQ159" s="1101" t="n"/>
      <c r="CR159" s="1101" t="n"/>
      <c r="CS159" s="1101" t="n"/>
      <c r="CT159" s="1101" t="n"/>
      <c r="CU159" s="1101" t="n"/>
      <c r="CV159" s="1101" t="n"/>
      <c r="CW159" s="1101" t="n"/>
      <c r="CX159" s="1101" t="n"/>
      <c r="CY159" s="1101" t="n"/>
      <c r="CZ159" s="1101" t="n"/>
      <c r="DA159" s="1101" t="n"/>
      <c r="DB159" s="1101" t="n"/>
      <c r="DC159" s="1101" t="n"/>
      <c r="DD159" s="1101" t="n"/>
      <c r="DE159" s="1101" t="n"/>
      <c r="DF159" s="1101" t="n"/>
      <c r="DG159" s="1101" t="n"/>
      <c r="DH159" s="1101" t="n"/>
      <c r="DI159" s="1101" t="n"/>
    </row>
    <row r="160" ht="13.5" customFormat="1" customHeight="1" s="140">
      <c r="A160" s="1101" t="n"/>
      <c r="B160" s="1101" t="n"/>
      <c r="C160" s="1101" t="n"/>
      <c r="D160" s="1101" t="n"/>
      <c r="E160" s="1101" t="n"/>
      <c r="F160" s="1101" t="n"/>
      <c r="G160" s="144" t="n"/>
      <c r="H160" s="1101" t="n"/>
      <c r="I160" s="1101" t="n"/>
      <c r="J160" s="1101" t="n"/>
      <c r="K160" s="1101" t="n"/>
      <c r="L160" s="1101" t="n"/>
      <c r="M160" s="178" t="n"/>
      <c r="N160" s="1106" t="n"/>
      <c r="O160" s="1106" t="n"/>
      <c r="P160" s="1106" t="n"/>
      <c r="Q160" s="1106" t="n"/>
      <c r="R160" s="1106" t="n"/>
      <c r="S160" s="1101" t="n"/>
      <c r="T160" s="230" t="n"/>
      <c r="U160" s="1101" t="n"/>
      <c r="V160" s="1101" t="n"/>
      <c r="W160" s="1101" t="n"/>
      <c r="X160" s="1101" t="n"/>
      <c r="Y160" s="1101" t="n"/>
      <c r="Z160" s="1101" t="n"/>
      <c r="AA160" s="144" t="n"/>
      <c r="AB160" s="1101" t="n"/>
      <c r="AC160" s="1101" t="n"/>
      <c r="AD160" s="1101" t="n"/>
      <c r="AE160" s="1101" t="n"/>
      <c r="AF160" s="1101" t="n"/>
      <c r="AG160" s="1101" t="n"/>
      <c r="AH160" s="144" t="n"/>
      <c r="AI160" s="1101" t="n"/>
      <c r="AJ160" s="1101" t="n"/>
      <c r="AK160" s="1101" t="n"/>
      <c r="AL160" s="1101" t="n"/>
      <c r="AM160" s="1101" t="n"/>
      <c r="AN160" s="1101" t="n"/>
      <c r="AO160" s="1101" t="n"/>
      <c r="AP160" s="1101" t="n"/>
      <c r="AQ160" s="1101" t="n"/>
      <c r="AR160" s="1101" t="n"/>
      <c r="AS160" s="1101" t="n"/>
      <c r="AT160" s="1101" t="n"/>
      <c r="AU160" s="1101" t="n"/>
      <c r="AV160" s="1101" t="n"/>
      <c r="AW160" s="1101" t="n"/>
      <c r="AX160" s="1101" t="n"/>
      <c r="AY160" s="1101" t="n"/>
      <c r="AZ160" s="144" t="n"/>
      <c r="BA160" s="1101" t="n"/>
      <c r="BB160" s="1101" t="n"/>
      <c r="BC160" s="1101" t="n"/>
      <c r="BD160" s="1101" t="n"/>
      <c r="BE160" s="1101" t="n"/>
      <c r="BF160" s="1101" t="n"/>
      <c r="BG160" s="1101" t="n"/>
      <c r="BH160" s="1101" t="n"/>
      <c r="BI160" s="1101" t="n"/>
      <c r="BJ160" s="1101" t="n"/>
      <c r="BK160" s="1101" t="n"/>
      <c r="BL160" s="1101" t="n"/>
      <c r="BM160" s="1101" t="n"/>
      <c r="BN160" s="1101" t="n"/>
      <c r="BO160" s="1101" t="n"/>
      <c r="BP160" s="1101" t="n"/>
      <c r="BQ160" s="1101" t="n"/>
      <c r="BR160" s="1106" t="n"/>
      <c r="BS160" s="1106" t="n"/>
      <c r="BT160" s="1106" t="n"/>
      <c r="BU160" s="1106" t="n"/>
      <c r="BV160" s="1106" t="n"/>
      <c r="BW160" s="1106" t="n"/>
      <c r="BX160" s="1106" t="n"/>
      <c r="BY160" s="1106" t="n"/>
      <c r="BZ160" s="1106" t="n"/>
      <c r="CA160" s="1106" t="n"/>
      <c r="CB160" s="1106" t="n"/>
      <c r="CC160" s="1106" t="n"/>
      <c r="CD160" s="1106" t="n"/>
      <c r="CE160" s="1106" t="n"/>
      <c r="CF160" s="1106" t="n"/>
      <c r="CG160" s="1106" t="n"/>
      <c r="CH160" s="1106" t="n"/>
      <c r="CI160" s="1106" t="n"/>
      <c r="CJ160" s="1106" t="n"/>
      <c r="CK160" s="1101" t="n"/>
      <c r="CL160" s="1101" t="n"/>
      <c r="CM160" s="1101" t="n"/>
      <c r="CN160" s="1101" t="n"/>
      <c r="CO160" s="1101" t="n"/>
      <c r="CP160" s="1101" t="n"/>
      <c r="CQ160" s="1101" t="n"/>
      <c r="CR160" s="1101" t="n"/>
      <c r="CS160" s="1101" t="n"/>
      <c r="CT160" s="1101" t="n"/>
      <c r="CU160" s="1101" t="n"/>
      <c r="CV160" s="1101" t="n"/>
      <c r="CW160" s="1101" t="n"/>
      <c r="CX160" s="1101" t="n"/>
      <c r="CY160" s="1101" t="n"/>
      <c r="CZ160" s="1101" t="n"/>
      <c r="DA160" s="1101" t="n"/>
      <c r="DB160" s="1101" t="n"/>
      <c r="DC160" s="1101" t="n"/>
      <c r="DD160" s="1101" t="n"/>
      <c r="DE160" s="1101" t="n"/>
      <c r="DF160" s="1101" t="n"/>
      <c r="DG160" s="1101" t="n"/>
      <c r="DH160" s="1101" t="n"/>
      <c r="DI160" s="1101" t="n"/>
    </row>
    <row r="161" ht="13.5" customHeight="1" s="1178">
      <c r="A161" s="1106" t="n"/>
      <c r="B161" s="1106" t="n"/>
      <c r="C161" s="1106" t="n"/>
      <c r="D161" s="1106" t="n"/>
      <c r="E161" s="1106" t="n"/>
      <c r="F161" s="1106" t="n"/>
      <c r="G161" s="144" t="n"/>
      <c r="H161" s="1106" t="n"/>
      <c r="I161" s="1106" t="n"/>
      <c r="J161" s="1106" t="n"/>
      <c r="K161" s="1106" t="n"/>
      <c r="L161" s="1106" t="n"/>
      <c r="M161" s="178" t="n"/>
      <c r="N161" s="1106" t="n"/>
      <c r="O161" s="1106" t="n"/>
      <c r="P161" s="1106" t="n"/>
      <c r="Q161" s="1106" t="n"/>
      <c r="R161" s="1106" t="n"/>
      <c r="S161" s="1106" t="n"/>
      <c r="T161" s="230" t="n"/>
      <c r="U161" s="1106" t="n"/>
      <c r="V161" s="1106" t="n"/>
      <c r="W161" s="1106" t="n"/>
      <c r="X161" s="1106" t="n"/>
      <c r="Y161" s="1106" t="n"/>
      <c r="Z161" s="1106" t="n"/>
      <c r="AA161" s="144" t="n"/>
      <c r="AB161" s="1106" t="n"/>
      <c r="AC161" s="1106" t="n"/>
      <c r="AD161" s="1106" t="n"/>
      <c r="AE161" s="1106" t="n"/>
      <c r="AF161" s="1106" t="n"/>
      <c r="AG161" s="1106" t="n"/>
      <c r="AH161" s="144" t="n"/>
      <c r="AI161" s="1106" t="n"/>
      <c r="AJ161" s="1106" t="n"/>
      <c r="AK161" s="1106" t="n"/>
      <c r="AL161" s="1106" t="n"/>
      <c r="AM161" s="1106" t="n"/>
      <c r="AN161" s="1106" t="n"/>
      <c r="AO161" s="1106" t="n"/>
      <c r="AP161" s="1106" t="n"/>
      <c r="AQ161" s="1106" t="n"/>
      <c r="AR161" s="1106" t="n"/>
      <c r="AS161" s="1106" t="n"/>
      <c r="AT161" s="1106" t="n"/>
      <c r="AU161" s="1106" t="n"/>
      <c r="AV161" s="1106" t="n"/>
      <c r="AW161" s="1106" t="n"/>
      <c r="AX161" s="1106" t="n"/>
      <c r="AY161" s="1106" t="n"/>
      <c r="AZ161" s="144" t="n"/>
      <c r="BA161" s="1106" t="n"/>
      <c r="BB161" s="1106" t="n"/>
      <c r="BC161" s="1106" t="n"/>
      <c r="BD161" s="1106" t="n"/>
      <c r="BE161" s="1106" t="n"/>
      <c r="BF161" s="1106" t="n"/>
      <c r="BG161" s="1106" t="n"/>
      <c r="BH161" s="1106" t="n"/>
      <c r="BI161" s="1106" t="n"/>
      <c r="BJ161" s="1106" t="n"/>
      <c r="BK161" s="1106" t="n"/>
      <c r="BL161" s="1106" t="n"/>
      <c r="BM161" s="1106" t="n"/>
      <c r="BN161" s="1106" t="n"/>
      <c r="BO161" s="1106" t="n"/>
      <c r="BP161" s="1106" t="n"/>
      <c r="BQ161" s="1106" t="n"/>
      <c r="BR161" s="1106" t="n"/>
      <c r="BS161" s="1106" t="n"/>
      <c r="BT161" s="1106" t="n"/>
      <c r="BU161" s="1106" t="n"/>
      <c r="BV161" s="1106" t="n"/>
      <c r="BW161" s="1106" t="n"/>
      <c r="BX161" s="1106" t="n"/>
      <c r="BY161" s="1106" t="n"/>
      <c r="BZ161" s="1106" t="n"/>
      <c r="CA161" s="1106" t="n"/>
      <c r="CB161" s="1106" t="n"/>
      <c r="CC161" s="1106" t="n"/>
      <c r="CD161" s="1106" t="n"/>
      <c r="CE161" s="1106" t="n"/>
      <c r="CF161" s="1106" t="n"/>
      <c r="CG161" s="1106" t="n"/>
      <c r="CH161" s="1106" t="n"/>
      <c r="CI161" s="1106" t="n"/>
      <c r="CJ161" s="1106" t="n"/>
      <c r="CK161" s="1106" t="n"/>
      <c r="CL161" s="1106" t="n"/>
      <c r="CM161" s="1106" t="n"/>
      <c r="CN161" s="1106" t="n"/>
      <c r="CO161" s="1106" t="n"/>
      <c r="CP161" s="1106" t="n"/>
      <c r="CQ161" s="1106" t="n"/>
      <c r="CR161" s="1106" t="n"/>
      <c r="CS161" s="1106" t="n"/>
      <c r="CT161" s="1106" t="n"/>
      <c r="CU161" s="1106" t="n"/>
      <c r="CV161" s="1106" t="n"/>
      <c r="CW161" s="1106" t="n"/>
      <c r="CX161" s="1106" t="n"/>
      <c r="CY161" s="1106" t="n"/>
      <c r="CZ161" s="1106" t="n"/>
      <c r="DA161" s="1106" t="n"/>
      <c r="DB161" s="1106" t="n"/>
      <c r="DC161" s="1106" t="n"/>
      <c r="DD161" s="1106" t="n"/>
      <c r="DE161" s="1106" t="n"/>
      <c r="DF161" s="1106" t="n"/>
      <c r="DG161" s="1106" t="n"/>
      <c r="DH161" s="1106" t="n"/>
      <c r="DI161" s="1106" t="n"/>
    </row>
    <row r="162" ht="13.5" customHeight="1" s="1178">
      <c r="A162" s="1106" t="n"/>
      <c r="B162" s="1106" t="n"/>
      <c r="C162" s="1106" t="n"/>
      <c r="D162" s="1106" t="n"/>
      <c r="E162" s="1106" t="n"/>
      <c r="F162" s="1106" t="n"/>
      <c r="G162" s="144" t="n"/>
      <c r="H162" s="1106" t="n"/>
      <c r="I162" s="1106" t="n"/>
      <c r="J162" s="1106" t="n"/>
      <c r="K162" s="1106" t="n"/>
      <c r="L162" s="1106" t="n"/>
      <c r="M162" s="178" t="n"/>
      <c r="N162" s="1106" t="n"/>
      <c r="O162" s="1106" t="n"/>
      <c r="P162" s="1106" t="n"/>
      <c r="Q162" s="1106" t="n"/>
      <c r="R162" s="1106" t="n"/>
      <c r="S162" s="1106" t="n"/>
      <c r="T162" s="230" t="n"/>
      <c r="U162" s="1106" t="n"/>
      <c r="V162" s="1106" t="n"/>
      <c r="W162" s="1106" t="n"/>
      <c r="X162" s="1106" t="n"/>
      <c r="Y162" s="1106" t="n"/>
      <c r="Z162" s="1106" t="n"/>
      <c r="AA162" s="144" t="n"/>
      <c r="AB162" s="1106" t="n"/>
      <c r="AC162" s="1106" t="n"/>
      <c r="AD162" s="1106" t="n"/>
      <c r="AE162" s="1106" t="n"/>
      <c r="AF162" s="1106" t="n"/>
      <c r="AG162" s="1106" t="n"/>
      <c r="AH162" s="144" t="n"/>
      <c r="AI162" s="1106" t="n"/>
      <c r="AJ162" s="1106" t="n"/>
      <c r="AK162" s="1106" t="n"/>
      <c r="AL162" s="1106" t="n"/>
      <c r="AM162" s="1106" t="n"/>
      <c r="AN162" s="1106" t="n"/>
      <c r="AO162" s="1106" t="n"/>
      <c r="AP162" s="1106" t="n"/>
      <c r="AQ162" s="1106" t="n"/>
      <c r="AR162" s="1106" t="n"/>
      <c r="AS162" s="1106" t="n"/>
      <c r="AT162" s="1106" t="n"/>
      <c r="AU162" s="1106" t="n"/>
      <c r="AV162" s="1106" t="n"/>
      <c r="AW162" s="1106" t="n"/>
      <c r="AX162" s="1106" t="n"/>
      <c r="AY162" s="1106" t="n"/>
      <c r="AZ162" s="144" t="n"/>
      <c r="BA162" s="1106" t="n"/>
      <c r="BB162" s="1106" t="n"/>
      <c r="BC162" s="1106" t="n"/>
      <c r="BD162" s="1106" t="n"/>
      <c r="BE162" s="1106" t="n"/>
      <c r="BF162" s="1106" t="n"/>
      <c r="BG162" s="1106" t="n"/>
      <c r="BH162" s="1106" t="n"/>
      <c r="BI162" s="1106" t="n"/>
      <c r="BJ162" s="1106" t="n"/>
      <c r="BK162" s="1106" t="n"/>
      <c r="BL162" s="1106" t="n"/>
      <c r="BM162" s="1106" t="n"/>
      <c r="BN162" s="1106" t="n"/>
      <c r="BO162" s="1106" t="n"/>
      <c r="BP162" s="1106" t="n"/>
      <c r="BQ162" s="1106" t="n"/>
      <c r="BR162" s="1106" t="n"/>
      <c r="BS162" s="1106" t="n"/>
      <c r="BT162" s="1106" t="n"/>
      <c r="BU162" s="1106" t="n"/>
      <c r="BV162" s="1106" t="n"/>
      <c r="BW162" s="1106" t="n"/>
      <c r="BX162" s="1106" t="n"/>
      <c r="BY162" s="1106" t="n"/>
      <c r="BZ162" s="1106" t="n"/>
      <c r="CA162" s="1106" t="n"/>
      <c r="CB162" s="1106" t="n"/>
      <c r="CC162" s="1106" t="n"/>
      <c r="CD162" s="1106" t="n"/>
      <c r="CE162" s="1106" t="n"/>
      <c r="CF162" s="1106" t="n"/>
      <c r="CG162" s="1106" t="n"/>
      <c r="CH162" s="1106" t="n"/>
      <c r="CI162" s="1106" t="n"/>
      <c r="CJ162" s="1106" t="n"/>
      <c r="CK162" s="1106" t="n"/>
      <c r="CL162" s="1106" t="n"/>
      <c r="CM162" s="1106" t="n"/>
      <c r="CN162" s="1106" t="n"/>
      <c r="CO162" s="1106" t="n"/>
      <c r="CP162" s="1106" t="n"/>
      <c r="CQ162" s="1106" t="n"/>
      <c r="CR162" s="1106" t="n"/>
      <c r="CS162" s="1106" t="n"/>
      <c r="CT162" s="1106" t="n"/>
      <c r="CU162" s="1106" t="n"/>
      <c r="CV162" s="1106" t="n"/>
      <c r="CW162" s="1106" t="n"/>
      <c r="CX162" s="1106" t="n"/>
      <c r="CY162" s="1106" t="n"/>
      <c r="CZ162" s="1106" t="n"/>
      <c r="DA162" s="1106" t="n"/>
      <c r="DB162" s="1106" t="n"/>
      <c r="DC162" s="1106" t="n"/>
      <c r="DD162" s="1106" t="n"/>
      <c r="DE162" s="1106" t="n"/>
      <c r="DF162" s="1106" t="n"/>
      <c r="DG162" s="1106" t="n"/>
      <c r="DH162" s="1106" t="n"/>
      <c r="DI162" s="1106" t="n"/>
    </row>
    <row r="163" ht="13.5" customHeight="1" s="1178">
      <c r="A163" s="1106" t="n"/>
      <c r="B163" s="1106" t="n"/>
      <c r="C163" s="1106" t="n"/>
      <c r="D163" s="1106" t="n"/>
      <c r="E163" s="1106" t="n"/>
      <c r="F163" s="1106" t="n"/>
      <c r="G163" s="144" t="n"/>
      <c r="H163" s="1106" t="n"/>
      <c r="I163" s="1106" t="n"/>
      <c r="J163" s="1106" t="n"/>
      <c r="K163" s="1106" t="n"/>
      <c r="L163" s="1106" t="n"/>
      <c r="M163" s="178" t="n"/>
      <c r="N163" s="1106" t="n"/>
      <c r="O163" s="1106" t="n"/>
      <c r="P163" s="1106" t="n"/>
      <c r="Q163" s="1106" t="n"/>
      <c r="R163" s="1106" t="n"/>
      <c r="S163" s="1106" t="n"/>
      <c r="T163" s="230" t="n"/>
      <c r="U163" s="1106" t="n"/>
      <c r="V163" s="1106" t="n"/>
      <c r="W163" s="1106" t="n"/>
      <c r="X163" s="1106" t="n"/>
      <c r="Y163" s="1106" t="n"/>
      <c r="Z163" s="1106" t="n"/>
      <c r="AA163" s="144" t="n"/>
      <c r="AB163" s="1106" t="n"/>
      <c r="AC163" s="1106" t="n"/>
      <c r="AD163" s="1106" t="n"/>
      <c r="AE163" s="1106" t="n"/>
      <c r="AF163" s="1106" t="n"/>
      <c r="AG163" s="1106" t="n"/>
      <c r="AH163" s="144" t="n"/>
      <c r="AI163" s="1106" t="n"/>
      <c r="AJ163" s="1106" t="n"/>
      <c r="AK163" s="1106" t="n"/>
      <c r="AL163" s="1106" t="n"/>
      <c r="AM163" s="1106" t="n"/>
      <c r="AN163" s="1106" t="n"/>
      <c r="AO163" s="1106" t="n"/>
      <c r="AP163" s="1106" t="n"/>
      <c r="AQ163" s="1106" t="n"/>
      <c r="AR163" s="1106" t="n"/>
      <c r="AS163" s="1106" t="n"/>
      <c r="AT163" s="1106" t="n"/>
      <c r="AU163" s="1106" t="n"/>
      <c r="AV163" s="1106" t="n"/>
      <c r="AW163" s="1106" t="n"/>
      <c r="AX163" s="1106" t="n"/>
      <c r="AY163" s="1106" t="n"/>
      <c r="AZ163" s="144" t="n"/>
      <c r="BA163" s="1106" t="n"/>
      <c r="BB163" s="1106" t="n"/>
      <c r="BC163" s="1106" t="n"/>
      <c r="BD163" s="1106" t="n"/>
      <c r="BE163" s="1106" t="n"/>
      <c r="BF163" s="1106" t="n"/>
      <c r="BG163" s="1106" t="n"/>
      <c r="BH163" s="1106" t="n"/>
      <c r="BI163" s="1106" t="n"/>
      <c r="BJ163" s="1106" t="n"/>
      <c r="BK163" s="1106" t="n"/>
      <c r="BL163" s="1106" t="n"/>
      <c r="BM163" s="1106" t="n"/>
      <c r="BN163" s="1106" t="n"/>
      <c r="BO163" s="1106" t="n"/>
      <c r="BP163" s="1106" t="n"/>
      <c r="BQ163" s="1106" t="n"/>
      <c r="BR163" s="1106" t="n"/>
      <c r="BS163" s="1106" t="n"/>
      <c r="BT163" s="1106" t="n"/>
      <c r="BU163" s="1106" t="n"/>
      <c r="BV163" s="1106" t="n"/>
      <c r="BW163" s="1106" t="n"/>
      <c r="BX163" s="1106" t="n"/>
      <c r="BY163" s="1106" t="n"/>
      <c r="BZ163" s="1106" t="n"/>
      <c r="CA163" s="1106" t="n"/>
      <c r="CB163" s="1106" t="n"/>
      <c r="CC163" s="1106" t="n"/>
      <c r="CD163" s="1106" t="n"/>
      <c r="CE163" s="1106" t="n"/>
      <c r="CF163" s="1106" t="n"/>
      <c r="CG163" s="1106" t="n"/>
      <c r="CH163" s="1106" t="n"/>
      <c r="CI163" s="1106" t="n"/>
      <c r="CJ163" s="1106" t="n"/>
      <c r="CK163" s="1106" t="n"/>
      <c r="CL163" s="1106" t="n"/>
      <c r="CM163" s="1106" t="n"/>
      <c r="CN163" s="1106" t="n"/>
      <c r="CO163" s="1106" t="n"/>
      <c r="CP163" s="1106" t="n"/>
      <c r="CQ163" s="1106" t="n"/>
      <c r="CR163" s="1106" t="n"/>
      <c r="CS163" s="1106" t="n"/>
      <c r="CT163" s="1106" t="n"/>
      <c r="CU163" s="1106" t="n"/>
      <c r="CV163" s="1106" t="n"/>
      <c r="CW163" s="1106" t="n"/>
      <c r="CX163" s="1106" t="n"/>
      <c r="CY163" s="1106" t="n"/>
      <c r="CZ163" s="1106" t="n"/>
      <c r="DA163" s="1106" t="n"/>
      <c r="DB163" s="1106" t="n"/>
      <c r="DC163" s="1106" t="n"/>
      <c r="DD163" s="1106" t="n"/>
      <c r="DE163" s="1106" t="n"/>
      <c r="DF163" s="1106" t="n"/>
      <c r="DG163" s="1106" t="n"/>
      <c r="DH163" s="1106" t="n"/>
      <c r="DI163" s="1106" t="n"/>
    </row>
    <row r="164" ht="13.5" customHeight="1" s="1178">
      <c r="A164" s="1106" t="n"/>
      <c r="B164" s="1106" t="n"/>
      <c r="C164" s="1106" t="n"/>
      <c r="D164" s="1106" t="n"/>
      <c r="E164" s="1106" t="n"/>
      <c r="F164" s="1106" t="n"/>
      <c r="G164" s="144" t="n"/>
      <c r="H164" s="1106" t="n"/>
      <c r="I164" s="1106" t="n"/>
      <c r="J164" s="1106" t="n"/>
      <c r="K164" s="1106" t="n"/>
      <c r="L164" s="1106" t="n"/>
      <c r="M164" s="178" t="n"/>
      <c r="N164" s="1106" t="n"/>
      <c r="O164" s="1106" t="n"/>
      <c r="P164" s="1106" t="n"/>
      <c r="Q164" s="1106" t="n"/>
      <c r="R164" s="1106" t="n"/>
      <c r="S164" s="1106" t="n"/>
      <c r="T164" s="230" t="n"/>
      <c r="U164" s="1106" t="n"/>
      <c r="V164" s="1106" t="n"/>
      <c r="W164" s="1106" t="n"/>
      <c r="X164" s="1106" t="n"/>
      <c r="Y164" s="1106" t="n"/>
      <c r="Z164" s="1106" t="n"/>
      <c r="AA164" s="144" t="n"/>
      <c r="AB164" s="1106" t="n"/>
      <c r="AC164" s="1106" t="n"/>
      <c r="AD164" s="1106" t="n"/>
      <c r="AE164" s="1106" t="n"/>
      <c r="AF164" s="1106" t="n"/>
      <c r="AG164" s="1106" t="n"/>
      <c r="AH164" s="144" t="n"/>
      <c r="AI164" s="1106" t="n"/>
      <c r="AJ164" s="1106" t="n"/>
      <c r="AK164" s="1106" t="n"/>
      <c r="AL164" s="1106" t="n"/>
      <c r="AM164" s="1106" t="n"/>
      <c r="AN164" s="1106" t="n"/>
      <c r="AO164" s="1106" t="n"/>
      <c r="AP164" s="1106" t="n"/>
      <c r="AQ164" s="1106" t="n"/>
      <c r="AR164" s="1106" t="n"/>
      <c r="AS164" s="1106" t="n"/>
      <c r="AT164" s="1106" t="n"/>
      <c r="AU164" s="1106" t="n"/>
      <c r="AV164" s="1106" t="n"/>
      <c r="AW164" s="1106" t="n"/>
      <c r="AX164" s="1106" t="n"/>
      <c r="AY164" s="1106" t="n"/>
      <c r="AZ164" s="144" t="n"/>
      <c r="BA164" s="1106" t="n"/>
      <c r="BB164" s="1106" t="n"/>
      <c r="BC164" s="1106" t="n"/>
      <c r="BD164" s="1106" t="n"/>
      <c r="BE164" s="1106" t="n"/>
      <c r="BF164" s="1106" t="n"/>
      <c r="BG164" s="1106" t="n"/>
      <c r="BH164" s="1106" t="n"/>
      <c r="BI164" s="1106" t="n"/>
      <c r="BJ164" s="1106" t="n"/>
      <c r="BK164" s="1106" t="n"/>
      <c r="BL164" s="1106" t="n"/>
      <c r="BM164" s="1106" t="n"/>
      <c r="BN164" s="1106" t="n"/>
      <c r="BO164" s="1106" t="n"/>
      <c r="BP164" s="1106" t="n"/>
      <c r="BQ164" s="1106" t="n"/>
      <c r="BR164" s="1106" t="n"/>
      <c r="BS164" s="1106" t="n"/>
      <c r="BT164" s="1106" t="n"/>
      <c r="BU164" s="1106" t="n"/>
      <c r="BV164" s="1106" t="n"/>
      <c r="BW164" s="1106" t="n"/>
      <c r="BX164" s="1106" t="n"/>
      <c r="BY164" s="1106" t="n"/>
      <c r="BZ164" s="1106" t="n"/>
      <c r="CA164" s="1106" t="n"/>
      <c r="CB164" s="1106" t="n"/>
      <c r="CC164" s="1106" t="n"/>
      <c r="CD164" s="1106" t="n"/>
      <c r="CE164" s="1106" t="n"/>
      <c r="CF164" s="1106" t="n"/>
      <c r="CG164" s="1106" t="n"/>
      <c r="CH164" s="1106" t="n"/>
      <c r="CI164" s="1106" t="n"/>
      <c r="CJ164" s="1106" t="n"/>
      <c r="CK164" s="1106" t="n"/>
      <c r="CL164" s="1106" t="n"/>
      <c r="CM164" s="1106" t="n"/>
      <c r="CN164" s="1106" t="n"/>
      <c r="CO164" s="1106" t="n"/>
      <c r="CP164" s="1106" t="n"/>
      <c r="CQ164" s="1106" t="n"/>
      <c r="CR164" s="1106" t="n"/>
      <c r="CS164" s="1106" t="n"/>
      <c r="CT164" s="1106" t="n"/>
      <c r="CU164" s="1106" t="n"/>
      <c r="CV164" s="1106" t="n"/>
      <c r="CW164" s="1106" t="n"/>
      <c r="CX164" s="1106" t="n"/>
      <c r="CY164" s="1106" t="n"/>
      <c r="CZ164" s="1106" t="n"/>
      <c r="DA164" s="1106" t="n"/>
      <c r="DB164" s="1106" t="n"/>
      <c r="DC164" s="1106" t="n"/>
      <c r="DD164" s="1106" t="n"/>
      <c r="DE164" s="1106" t="n"/>
      <c r="DF164" s="1106" t="n"/>
      <c r="DG164" s="1106" t="n"/>
      <c r="DH164" s="1106" t="n"/>
      <c r="DI164" s="1106" t="n"/>
    </row>
    <row r="165" ht="13.5" customHeight="1" s="1178">
      <c r="A165" s="1106" t="n"/>
      <c r="B165" s="1106" t="n"/>
      <c r="C165" s="1106" t="n"/>
      <c r="D165" s="1106" t="n"/>
      <c r="E165" s="1106" t="n"/>
      <c r="F165" s="1106" t="n"/>
      <c r="G165" s="144" t="n"/>
      <c r="H165" s="1106" t="n"/>
      <c r="I165" s="1106" t="n"/>
      <c r="J165" s="1106" t="n"/>
      <c r="K165" s="1106" t="n"/>
      <c r="L165" s="1106" t="n"/>
      <c r="M165" s="178" t="n"/>
      <c r="N165" s="1106" t="n"/>
      <c r="O165" s="1106" t="n"/>
      <c r="P165" s="1106" t="n"/>
      <c r="Q165" s="1106" t="n"/>
      <c r="R165" s="1106" t="n"/>
      <c r="S165" s="1106" t="n"/>
      <c r="T165" s="230" t="n"/>
      <c r="U165" s="1106" t="n"/>
      <c r="V165" s="1106" t="n"/>
      <c r="W165" s="1106" t="n"/>
      <c r="X165" s="1106" t="n"/>
      <c r="Y165" s="1106" t="n"/>
      <c r="Z165" s="1106" t="n"/>
      <c r="AA165" s="144" t="n"/>
      <c r="AB165" s="1106" t="n"/>
      <c r="AC165" s="1106" t="n"/>
      <c r="AD165" s="1106" t="n"/>
      <c r="AE165" s="1106" t="n"/>
      <c r="AF165" s="1106" t="n"/>
      <c r="AG165" s="1106" t="n"/>
      <c r="AH165" s="144" t="n"/>
      <c r="AI165" s="1106" t="n"/>
      <c r="AJ165" s="1106" t="n"/>
      <c r="AK165" s="1106" t="n"/>
      <c r="AL165" s="1106" t="n"/>
      <c r="AM165" s="1106" t="n"/>
      <c r="AN165" s="1106" t="n"/>
      <c r="AO165" s="1106" t="n"/>
      <c r="AP165" s="1106" t="n"/>
      <c r="AQ165" s="1106" t="n"/>
      <c r="AR165" s="1106" t="n"/>
      <c r="AS165" s="1106" t="n"/>
      <c r="AT165" s="1106" t="n"/>
      <c r="AU165" s="1106" t="n"/>
      <c r="AV165" s="1106" t="n"/>
      <c r="AW165" s="1106" t="n"/>
      <c r="AX165" s="1106" t="n"/>
      <c r="AY165" s="1106" t="n"/>
      <c r="AZ165" s="144" t="n"/>
      <c r="BA165" s="1106" t="n"/>
      <c r="BB165" s="1106" t="n"/>
      <c r="BC165" s="1106" t="n"/>
      <c r="BD165" s="1106" t="n"/>
      <c r="BE165" s="1106" t="n"/>
      <c r="BF165" s="1106" t="n"/>
      <c r="BG165" s="1106" t="n"/>
      <c r="BH165" s="1106" t="n"/>
      <c r="BI165" s="1106" t="n"/>
      <c r="BJ165" s="1106" t="n"/>
      <c r="BK165" s="1106" t="n"/>
      <c r="BL165" s="1106" t="n"/>
      <c r="BM165" s="1106" t="n"/>
      <c r="BN165" s="1106" t="n"/>
      <c r="BO165" s="1106" t="n"/>
      <c r="BP165" s="1106" t="n"/>
      <c r="BQ165" s="1106" t="n"/>
      <c r="BR165" s="1106" t="n"/>
      <c r="BS165" s="1106" t="n"/>
      <c r="BT165" s="1106" t="n"/>
      <c r="BU165" s="1106" t="n"/>
      <c r="BV165" s="1106" t="n"/>
      <c r="BW165" s="1106" t="n"/>
      <c r="BX165" s="1106" t="n"/>
      <c r="BY165" s="1106" t="n"/>
      <c r="BZ165" s="1106" t="n"/>
      <c r="CA165" s="1106" t="n"/>
      <c r="CB165" s="1106" t="n"/>
      <c r="CC165" s="1106" t="n"/>
      <c r="CD165" s="1106" t="n"/>
      <c r="CE165" s="1106" t="n"/>
      <c r="CF165" s="1106" t="n"/>
      <c r="CG165" s="1106" t="n"/>
      <c r="CH165" s="1106" t="n"/>
      <c r="CI165" s="1106" t="n"/>
      <c r="CJ165" s="1106" t="n"/>
      <c r="CK165" s="1106" t="n"/>
      <c r="CL165" s="1106" t="n"/>
      <c r="CM165" s="1106" t="n"/>
      <c r="CN165" s="1106" t="n"/>
      <c r="CO165" s="1106" t="n"/>
      <c r="CP165" s="1106" t="n"/>
      <c r="CQ165" s="1106" t="n"/>
      <c r="CR165" s="1106" t="n"/>
      <c r="CS165" s="1106" t="n"/>
      <c r="CT165" s="1106" t="n"/>
      <c r="CU165" s="1106" t="n"/>
      <c r="CV165" s="1106" t="n"/>
      <c r="CW165" s="1106" t="n"/>
      <c r="CX165" s="1106" t="n"/>
      <c r="CY165" s="1106" t="n"/>
      <c r="CZ165" s="1106" t="n"/>
      <c r="DA165" s="1106" t="n"/>
      <c r="DB165" s="1106" t="n"/>
      <c r="DC165" s="1106" t="n"/>
      <c r="DD165" s="1106" t="n"/>
      <c r="DE165" s="1106" t="n"/>
      <c r="DF165" s="1106" t="n"/>
      <c r="DG165" s="1106" t="n"/>
      <c r="DH165" s="1106" t="n"/>
      <c r="DI165" s="1106" t="n"/>
    </row>
    <row r="166" ht="13.5" customHeight="1" s="1178">
      <c r="A166" s="1106" t="n"/>
      <c r="B166" s="1106" t="n"/>
      <c r="C166" s="1106" t="n"/>
      <c r="D166" s="1106" t="n"/>
      <c r="E166" s="1106" t="n"/>
      <c r="F166" s="1106" t="n"/>
      <c r="G166" s="144" t="n"/>
      <c r="H166" s="1106" t="n"/>
      <c r="I166" s="1106" t="n"/>
      <c r="J166" s="1106" t="n"/>
      <c r="K166" s="1106" t="n"/>
      <c r="L166" s="1106" t="n"/>
      <c r="M166" s="178" t="n"/>
      <c r="N166" s="1106" t="n"/>
      <c r="O166" s="1106" t="n"/>
      <c r="P166" s="1106" t="n"/>
      <c r="Q166" s="1106" t="n"/>
      <c r="R166" s="1106" t="n"/>
      <c r="S166" s="1106" t="n"/>
      <c r="T166" s="230" t="n"/>
      <c r="U166" s="1106" t="n"/>
      <c r="V166" s="1106" t="n"/>
      <c r="W166" s="1106" t="n"/>
      <c r="X166" s="1106" t="n"/>
      <c r="Y166" s="1106" t="n"/>
      <c r="Z166" s="1106" t="n"/>
      <c r="AA166" s="144" t="n"/>
      <c r="AB166" s="1106" t="n"/>
      <c r="AC166" s="1106" t="n"/>
      <c r="AD166" s="1106" t="n"/>
      <c r="AE166" s="1106" t="n"/>
      <c r="AF166" s="1106" t="n"/>
      <c r="AG166" s="1106" t="n"/>
      <c r="AH166" s="144" t="n"/>
      <c r="AI166" s="1106" t="n"/>
      <c r="AJ166" s="1106" t="n"/>
      <c r="AK166" s="1106" t="n"/>
      <c r="AL166" s="1106" t="n"/>
      <c r="AM166" s="1106" t="n"/>
      <c r="AN166" s="1106" t="n"/>
      <c r="AO166" s="1106" t="n"/>
      <c r="AP166" s="1106" t="n"/>
      <c r="AQ166" s="1106" t="n"/>
      <c r="AR166" s="1106" t="n"/>
      <c r="AS166" s="1106" t="n"/>
      <c r="AT166" s="1106" t="n"/>
      <c r="AU166" s="1106" t="n"/>
      <c r="AV166" s="1106" t="n"/>
      <c r="AW166" s="1106" t="n"/>
      <c r="AX166" s="1106" t="n"/>
      <c r="AY166" s="1106" t="n"/>
      <c r="AZ166" s="144" t="n"/>
      <c r="BA166" s="1106" t="n"/>
      <c r="BB166" s="1106" t="n"/>
      <c r="BC166" s="1106" t="n"/>
      <c r="BD166" s="1106" t="n"/>
      <c r="BE166" s="1106" t="n"/>
      <c r="BF166" s="1106" t="n"/>
      <c r="BG166" s="1106" t="n"/>
      <c r="BH166" s="1106" t="n"/>
      <c r="BI166" s="1106" t="n"/>
      <c r="BJ166" s="1106" t="n"/>
      <c r="BK166" s="1106" t="n"/>
      <c r="BL166" s="1106" t="n"/>
      <c r="BM166" s="1106" t="n"/>
      <c r="BN166" s="1106" t="n"/>
      <c r="BO166" s="1106" t="n"/>
      <c r="BP166" s="1106" t="n"/>
      <c r="BQ166" s="1106" t="n"/>
      <c r="BR166" s="1106" t="n"/>
      <c r="BS166" s="1106" t="n"/>
      <c r="BT166" s="1106" t="n"/>
      <c r="BU166" s="1106" t="n"/>
      <c r="BV166" s="1106" t="n"/>
      <c r="BW166" s="1106" t="n"/>
      <c r="BX166" s="1106" t="n"/>
      <c r="BY166" s="1106" t="n"/>
      <c r="BZ166" s="1106" t="n"/>
      <c r="CA166" s="1106" t="n"/>
      <c r="CB166" s="1106" t="n"/>
      <c r="CC166" s="1106" t="n"/>
      <c r="CD166" s="1106" t="n"/>
      <c r="CE166" s="1106" t="n"/>
      <c r="CF166" s="1106" t="n"/>
      <c r="CG166" s="1106" t="n"/>
      <c r="CH166" s="1106" t="n"/>
      <c r="CI166" s="1106" t="n"/>
      <c r="CJ166" s="1106" t="n"/>
      <c r="CK166" s="1106" t="n"/>
      <c r="CL166" s="1106" t="n"/>
      <c r="CM166" s="1106" t="n"/>
      <c r="CN166" s="1106" t="n"/>
      <c r="CO166" s="1106" t="n"/>
      <c r="CP166" s="1106" t="n"/>
      <c r="CQ166" s="1106" t="n"/>
      <c r="CR166" s="1106" t="n"/>
      <c r="CS166" s="1106" t="n"/>
      <c r="CT166" s="1106" t="n"/>
      <c r="CU166" s="1106" t="n"/>
      <c r="CV166" s="1106" t="n"/>
      <c r="CW166" s="1106" t="n"/>
      <c r="CX166" s="1106" t="n"/>
      <c r="CY166" s="1106" t="n"/>
      <c r="CZ166" s="1106" t="n"/>
      <c r="DA166" s="1106" t="n"/>
      <c r="DB166" s="1106" t="n"/>
      <c r="DC166" s="1106" t="n"/>
      <c r="DD166" s="1106" t="n"/>
      <c r="DE166" s="1106" t="n"/>
      <c r="DF166" s="1106" t="n"/>
      <c r="DG166" s="1106" t="n"/>
      <c r="DH166" s="1106" t="n"/>
      <c r="DI166" s="1106" t="n"/>
    </row>
    <row r="167" ht="13.5" customHeight="1" s="1178">
      <c r="A167" s="1106" t="n"/>
      <c r="B167" s="1106" t="n"/>
      <c r="C167" s="1106" t="n"/>
      <c r="D167" s="1106" t="n"/>
      <c r="E167" s="1106" t="n"/>
      <c r="F167" s="1106" t="n"/>
      <c r="G167" s="144" t="n"/>
      <c r="H167" s="1106" t="n"/>
      <c r="I167" s="1106" t="n"/>
      <c r="J167" s="1106" t="n"/>
      <c r="K167" s="1106" t="n"/>
      <c r="L167" s="1106" t="n"/>
      <c r="M167" s="178" t="n"/>
      <c r="N167" s="1106" t="n"/>
      <c r="O167" s="1106" t="n"/>
      <c r="P167" s="1106" t="n"/>
      <c r="Q167" s="1106" t="n"/>
      <c r="R167" s="1106" t="n"/>
      <c r="S167" s="1106" t="n"/>
      <c r="T167" s="230" t="n"/>
      <c r="U167" s="1106" t="n"/>
      <c r="V167" s="1106" t="n"/>
      <c r="W167" s="1106" t="n"/>
      <c r="X167" s="1106" t="n"/>
      <c r="Y167" s="1106" t="n"/>
      <c r="Z167" s="1106" t="n"/>
      <c r="AA167" s="144" t="n"/>
      <c r="AB167" s="1106" t="n"/>
      <c r="AC167" s="1106" t="n"/>
      <c r="AD167" s="1106" t="n"/>
      <c r="AE167" s="1106" t="n"/>
      <c r="AF167" s="1106" t="n"/>
      <c r="AG167" s="1106" t="n"/>
      <c r="AH167" s="144" t="n"/>
      <c r="AI167" s="1106" t="n"/>
      <c r="AJ167" s="1106" t="n"/>
      <c r="AK167" s="1106" t="n"/>
      <c r="AL167" s="1106" t="n"/>
      <c r="AM167" s="1106" t="n"/>
      <c r="AN167" s="1106" t="n"/>
      <c r="AO167" s="1106" t="n"/>
      <c r="AP167" s="1106" t="n"/>
      <c r="AQ167" s="1106" t="n"/>
      <c r="AR167" s="1106" t="n"/>
      <c r="AS167" s="1106" t="n"/>
      <c r="AT167" s="1106" t="n"/>
      <c r="AU167" s="1106" t="n"/>
      <c r="AV167" s="1106" t="n"/>
      <c r="AW167" s="1106" t="n"/>
      <c r="AX167" s="1106" t="n"/>
      <c r="AY167" s="1106" t="n"/>
      <c r="AZ167" s="144" t="n"/>
      <c r="BA167" s="1106" t="n"/>
      <c r="BB167" s="1106" t="n"/>
      <c r="BC167" s="1106" t="n"/>
      <c r="BD167" s="1106" t="n"/>
      <c r="BE167" s="1106" t="n"/>
      <c r="BF167" s="1106" t="n"/>
      <c r="BG167" s="1106" t="n"/>
      <c r="BH167" s="1106" t="n"/>
      <c r="BI167" s="1106" t="n"/>
      <c r="BJ167" s="1106" t="n"/>
      <c r="BK167" s="1106" t="n"/>
      <c r="BL167" s="1106" t="n"/>
      <c r="BM167" s="1106" t="n"/>
      <c r="BN167" s="1106" t="n"/>
      <c r="BO167" s="1106" t="n"/>
      <c r="BP167" s="1106" t="n"/>
      <c r="BQ167" s="1106" t="n"/>
      <c r="BR167" s="1106" t="n"/>
      <c r="BS167" s="1106" t="n"/>
      <c r="BT167" s="1106" t="n"/>
      <c r="BU167" s="1106" t="n"/>
      <c r="BV167" s="1106" t="n"/>
      <c r="BW167" s="1106" t="n"/>
      <c r="BX167" s="1106" t="n"/>
      <c r="BY167" s="1106" t="n"/>
      <c r="BZ167" s="1106" t="n"/>
      <c r="CA167" s="1106" t="n"/>
      <c r="CB167" s="1106" t="n"/>
      <c r="CC167" s="1106" t="n"/>
      <c r="CD167" s="1106" t="n"/>
      <c r="CE167" s="1106" t="n"/>
      <c r="CF167" s="1106" t="n"/>
      <c r="CG167" s="1106" t="n"/>
      <c r="CH167" s="1106" t="n"/>
      <c r="CI167" s="1106" t="n"/>
      <c r="CJ167" s="1106" t="n"/>
      <c r="CK167" s="1106" t="n"/>
      <c r="CL167" s="1106" t="n"/>
      <c r="CM167" s="1106" t="n"/>
      <c r="CN167" s="1106" t="n"/>
      <c r="CO167" s="1106" t="n"/>
      <c r="CP167" s="1106" t="n"/>
      <c r="CQ167" s="1106" t="n"/>
      <c r="CR167" s="1106" t="n"/>
      <c r="CS167" s="1106" t="n"/>
      <c r="CT167" s="1106" t="n"/>
      <c r="CU167" s="1106" t="n"/>
      <c r="CV167" s="1106" t="n"/>
      <c r="CW167" s="1106" t="n"/>
      <c r="CX167" s="1106" t="n"/>
      <c r="CY167" s="1106" t="n"/>
      <c r="CZ167" s="1106" t="n"/>
      <c r="DA167" s="1106" t="n"/>
      <c r="DB167" s="1106" t="n"/>
      <c r="DC167" s="1106" t="n"/>
      <c r="DD167" s="1106" t="n"/>
      <c r="DE167" s="1106" t="n"/>
      <c r="DF167" s="1106" t="n"/>
      <c r="DG167" s="1106" t="n"/>
      <c r="DH167" s="1106" t="n"/>
      <c r="DI167" s="1106" t="n"/>
    </row>
    <row r="168" ht="13.5" customHeight="1" s="1178">
      <c r="A168" s="1106" t="n"/>
      <c r="B168" s="1106" t="n"/>
      <c r="C168" s="1106" t="n"/>
      <c r="D168" s="1106" t="n"/>
      <c r="E168" s="1106" t="n"/>
      <c r="F168" s="1106" t="n"/>
      <c r="G168" s="144" t="n"/>
      <c r="H168" s="1106" t="n"/>
      <c r="I168" s="1106" t="n"/>
      <c r="J168" s="1106" t="n"/>
      <c r="K168" s="1106" t="n"/>
      <c r="L168" s="1106" t="n"/>
      <c r="M168" s="178" t="n"/>
      <c r="N168" s="1106" t="n"/>
      <c r="O168" s="1106" t="n"/>
      <c r="P168" s="1106" t="n"/>
      <c r="Q168" s="1106" t="n"/>
      <c r="R168" s="1106" t="n"/>
      <c r="S168" s="1106" t="n"/>
      <c r="T168" s="230" t="n"/>
      <c r="U168" s="1106" t="n"/>
      <c r="V168" s="1106" t="n"/>
      <c r="W168" s="1106" t="n"/>
      <c r="X168" s="1106" t="n"/>
      <c r="Y168" s="1106" t="n"/>
      <c r="Z168" s="1106" t="n"/>
      <c r="AA168" s="144" t="n"/>
      <c r="AB168" s="1106" t="n"/>
      <c r="AC168" s="1106" t="n"/>
      <c r="AD168" s="1106" t="n"/>
      <c r="AE168" s="1106" t="n"/>
      <c r="AF168" s="1106" t="n"/>
      <c r="AG168" s="1106" t="n"/>
      <c r="AH168" s="144" t="n"/>
      <c r="AI168" s="1106" t="n"/>
      <c r="AJ168" s="1106" t="n"/>
      <c r="AK168" s="1106" t="n"/>
      <c r="AL168" s="1106" t="n"/>
      <c r="AM168" s="1106" t="n"/>
      <c r="AN168" s="1106" t="n"/>
      <c r="AO168" s="1106" t="n"/>
      <c r="AP168" s="1106" t="n"/>
      <c r="AQ168" s="1106" t="n"/>
      <c r="AR168" s="1106" t="n"/>
      <c r="AS168" s="1106" t="n"/>
      <c r="AT168" s="1106" t="n"/>
      <c r="AU168" s="1106" t="n"/>
      <c r="AV168" s="1106" t="n"/>
      <c r="AW168" s="1106" t="n"/>
      <c r="AX168" s="1106" t="n"/>
      <c r="AY168" s="1106" t="n"/>
      <c r="AZ168" s="144" t="n"/>
      <c r="BA168" s="1106" t="n"/>
      <c r="BB168" s="1106" t="n"/>
      <c r="BC168" s="1106" t="n"/>
      <c r="BD168" s="1106" t="n"/>
      <c r="BE168" s="1106" t="n"/>
      <c r="BF168" s="1106" t="n"/>
      <c r="BG168" s="1106" t="n"/>
      <c r="BH168" s="1106" t="n"/>
      <c r="BI168" s="1106" t="n"/>
      <c r="BJ168" s="1106" t="n"/>
      <c r="BK168" s="1106" t="n"/>
      <c r="BL168" s="1106" t="n"/>
      <c r="BM168" s="1106" t="n"/>
      <c r="BN168" s="1106" t="n"/>
      <c r="BO168" s="1106" t="n"/>
      <c r="BP168" s="1106" t="n"/>
      <c r="BQ168" s="1106" t="n"/>
      <c r="BR168" s="1106" t="n"/>
      <c r="BS168" s="1106" t="n"/>
      <c r="BT168" s="1106" t="n"/>
      <c r="BU168" s="1106" t="n"/>
      <c r="BV168" s="1106" t="n"/>
      <c r="BW168" s="1106" t="n"/>
      <c r="BX168" s="1106" t="n"/>
      <c r="BY168" s="1106" t="n"/>
      <c r="BZ168" s="1106" t="n"/>
      <c r="CA168" s="1106" t="n"/>
      <c r="CB168" s="1106" t="n"/>
      <c r="CC168" s="1106" t="n"/>
      <c r="CD168" s="1106" t="n"/>
      <c r="CE168" s="1106" t="n"/>
      <c r="CF168" s="1106" t="n"/>
      <c r="CG168" s="1106" t="n"/>
      <c r="CH168" s="1106" t="n"/>
      <c r="CI168" s="1106" t="n"/>
      <c r="CJ168" s="1106" t="n"/>
      <c r="CK168" s="1106" t="n"/>
      <c r="CL168" s="1106" t="n"/>
      <c r="CM168" s="1106" t="n"/>
      <c r="CN168" s="1106" t="n"/>
      <c r="CO168" s="1106" t="n"/>
      <c r="CP168" s="1106" t="n"/>
      <c r="CQ168" s="1106" t="n"/>
      <c r="CR168" s="1106" t="n"/>
      <c r="CS168" s="1106" t="n"/>
      <c r="CT168" s="1106" t="n"/>
      <c r="CU168" s="1106" t="n"/>
      <c r="CV168" s="1106" t="n"/>
      <c r="CW168" s="1106" t="n"/>
      <c r="CX168" s="1106" t="n"/>
      <c r="CY168" s="1106" t="n"/>
      <c r="CZ168" s="1106" t="n"/>
      <c r="DA168" s="1106" t="n"/>
      <c r="DB168" s="1106" t="n"/>
      <c r="DC168" s="1106" t="n"/>
      <c r="DD168" s="1106" t="n"/>
      <c r="DE168" s="1106" t="n"/>
      <c r="DF168" s="1106" t="n"/>
      <c r="DG168" s="1106" t="n"/>
      <c r="DH168" s="1106" t="n"/>
      <c r="DI168" s="1106" t="n"/>
    </row>
    <row r="169" ht="13.5" customHeight="1" s="1178">
      <c r="A169" s="1106" t="n"/>
      <c r="B169" s="1106" t="n"/>
      <c r="C169" s="1106" t="n"/>
      <c r="D169" s="1106" t="n"/>
      <c r="E169" s="1106" t="n"/>
      <c r="F169" s="1106" t="n"/>
      <c r="G169" s="144" t="n"/>
      <c r="H169" s="1106" t="n"/>
      <c r="I169" s="1106" t="n"/>
      <c r="J169" s="1106" t="n"/>
      <c r="K169" s="1106" t="n"/>
      <c r="L169" s="1106" t="n"/>
      <c r="M169" s="178" t="n"/>
      <c r="N169" s="1106" t="n"/>
      <c r="O169" s="1106" t="n"/>
      <c r="P169" s="1106" t="n"/>
      <c r="Q169" s="1106" t="n"/>
      <c r="R169" s="1106" t="n"/>
      <c r="S169" s="1106" t="n"/>
      <c r="T169" s="230" t="n"/>
      <c r="U169" s="1106" t="n"/>
      <c r="V169" s="1106" t="n"/>
      <c r="W169" s="1106" t="n"/>
      <c r="X169" s="1106" t="n"/>
      <c r="Y169" s="1106" t="n"/>
      <c r="Z169" s="1106" t="n"/>
      <c r="AA169" s="144" t="n"/>
      <c r="AB169" s="1106" t="n"/>
      <c r="AC169" s="1106" t="n"/>
      <c r="AD169" s="1106" t="n"/>
      <c r="AE169" s="1106" t="n"/>
      <c r="AF169" s="1106" t="n"/>
      <c r="AG169" s="1106" t="n"/>
      <c r="AH169" s="144" t="n"/>
      <c r="AI169" s="1106" t="n"/>
      <c r="AJ169" s="1106" t="n"/>
      <c r="AK169" s="1106" t="n"/>
      <c r="AL169" s="1106" t="n"/>
      <c r="AM169" s="1106" t="n"/>
      <c r="AN169" s="1106" t="n"/>
      <c r="AO169" s="1106" t="n"/>
      <c r="AP169" s="1106" t="n"/>
      <c r="AQ169" s="1106" t="n"/>
      <c r="AR169" s="1106" t="n"/>
      <c r="AS169" s="1106" t="n"/>
      <c r="AT169" s="1106" t="n"/>
      <c r="AU169" s="1106" t="n"/>
      <c r="AV169" s="1106" t="n"/>
      <c r="AW169" s="1106" t="n"/>
      <c r="AX169" s="1106" t="n"/>
      <c r="AY169" s="1106" t="n"/>
      <c r="AZ169" s="144" t="n"/>
      <c r="BA169" s="1106" t="n"/>
      <c r="BB169" s="1106" t="n"/>
      <c r="BC169" s="1106" t="n"/>
      <c r="BD169" s="1106" t="n"/>
      <c r="BE169" s="1106" t="n"/>
      <c r="BF169" s="1106" t="n"/>
      <c r="BG169" s="1106" t="n"/>
      <c r="BH169" s="1106" t="n"/>
      <c r="BI169" s="1106" t="n"/>
      <c r="BJ169" s="1106" t="n"/>
      <c r="BK169" s="1106" t="n"/>
      <c r="BL169" s="1106" t="n"/>
      <c r="BM169" s="1106" t="n"/>
      <c r="BN169" s="1106" t="n"/>
      <c r="BO169" s="1106" t="n"/>
      <c r="BP169" s="1106" t="n"/>
      <c r="BQ169" s="1106" t="n"/>
      <c r="BR169" s="1106" t="n"/>
      <c r="BS169" s="1106" t="n"/>
      <c r="BT169" s="1106" t="n"/>
      <c r="BU169" s="1106" t="n"/>
      <c r="BV169" s="1106" t="n"/>
      <c r="BW169" s="1106" t="n"/>
      <c r="BX169" s="1106" t="n"/>
      <c r="BY169" s="1106" t="n"/>
      <c r="BZ169" s="1106" t="n"/>
      <c r="CA169" s="1106" t="n"/>
      <c r="CB169" s="1106" t="n"/>
      <c r="CC169" s="1106" t="n"/>
      <c r="CD169" s="1106" t="n"/>
      <c r="CE169" s="1106" t="n"/>
      <c r="CF169" s="1106" t="n"/>
      <c r="CG169" s="1106" t="n"/>
      <c r="CH169" s="1106" t="n"/>
      <c r="CI169" s="1106" t="n"/>
      <c r="CJ169" s="1106" t="n"/>
      <c r="CK169" s="1106" t="n"/>
      <c r="CL169" s="1106" t="n"/>
      <c r="CM169" s="1106" t="n"/>
      <c r="CN169" s="1106" t="n"/>
      <c r="CO169" s="1106" t="n"/>
      <c r="CP169" s="1106" t="n"/>
      <c r="CQ169" s="1106" t="n"/>
      <c r="CR169" s="1106" t="n"/>
      <c r="CS169" s="1106" t="n"/>
      <c r="CT169" s="1106" t="n"/>
      <c r="CU169" s="1106" t="n"/>
      <c r="CV169" s="1106" t="n"/>
      <c r="CW169" s="1106" t="n"/>
      <c r="CX169" s="1106" t="n"/>
      <c r="CY169" s="1106" t="n"/>
      <c r="CZ169" s="1106" t="n"/>
      <c r="DA169" s="1106" t="n"/>
      <c r="DB169" s="1106" t="n"/>
      <c r="DC169" s="1106" t="n"/>
      <c r="DD169" s="1106" t="n"/>
      <c r="DE169" s="1106" t="n"/>
      <c r="DF169" s="1106" t="n"/>
      <c r="DG169" s="1106" t="n"/>
      <c r="DH169" s="1106" t="n"/>
      <c r="DI169" s="1106" t="n"/>
    </row>
    <row r="170" ht="13.5" customHeight="1" s="1178">
      <c r="A170" s="1106" t="n"/>
      <c r="B170" s="1106" t="n"/>
      <c r="C170" s="1106" t="n"/>
      <c r="D170" s="1106" t="n"/>
      <c r="E170" s="1106" t="n"/>
      <c r="F170" s="1106" t="n"/>
      <c r="G170" s="144" t="n"/>
      <c r="H170" s="1106" t="n"/>
      <c r="I170" s="1106" t="n"/>
      <c r="J170" s="1106" t="n"/>
      <c r="K170" s="1106" t="n"/>
      <c r="L170" s="1106" t="n"/>
      <c r="M170" s="178" t="n"/>
      <c r="N170" s="1106" t="n"/>
      <c r="O170" s="1106" t="n"/>
      <c r="P170" s="1106" t="n"/>
      <c r="Q170" s="1106" t="n"/>
      <c r="R170" s="1106" t="n"/>
      <c r="S170" s="1106" t="n"/>
      <c r="T170" s="230" t="n"/>
      <c r="U170" s="1106" t="n"/>
      <c r="V170" s="1106" t="n"/>
      <c r="W170" s="1106" t="n"/>
      <c r="X170" s="1106" t="n"/>
      <c r="Y170" s="1106" t="n"/>
      <c r="Z170" s="1106" t="n"/>
      <c r="AA170" s="144" t="n"/>
      <c r="AB170" s="1106" t="n"/>
      <c r="AC170" s="1106" t="n"/>
      <c r="AD170" s="1106" t="n"/>
      <c r="AE170" s="1106" t="n"/>
      <c r="AF170" s="1106" t="n"/>
      <c r="AG170" s="1106" t="n"/>
      <c r="AH170" s="144" t="n"/>
      <c r="AI170" s="1106" t="n"/>
      <c r="AJ170" s="1106" t="n"/>
      <c r="AK170" s="1106" t="n"/>
      <c r="AL170" s="1106" t="n"/>
      <c r="AM170" s="1106" t="n"/>
      <c r="AN170" s="1106" t="n"/>
      <c r="AO170" s="1106" t="n"/>
      <c r="AP170" s="1106" t="n"/>
      <c r="AQ170" s="1106" t="n"/>
      <c r="AR170" s="1106" t="n"/>
      <c r="AS170" s="1106" t="n"/>
      <c r="AT170" s="1106" t="n"/>
      <c r="AU170" s="1106" t="n"/>
      <c r="AV170" s="1106" t="n"/>
      <c r="AW170" s="1106" t="n"/>
      <c r="AX170" s="1106" t="n"/>
      <c r="AY170" s="1106" t="n"/>
      <c r="AZ170" s="144" t="n"/>
      <c r="BA170" s="1106" t="n"/>
      <c r="BB170" s="1106" t="n"/>
      <c r="BC170" s="1106" t="n"/>
      <c r="BD170" s="1106" t="n"/>
      <c r="BE170" s="1106" t="n"/>
      <c r="BF170" s="1106" t="n"/>
      <c r="BG170" s="1106" t="n"/>
      <c r="BH170" s="1106" t="n"/>
      <c r="BI170" s="1106" t="n"/>
      <c r="BJ170" s="1106" t="n"/>
      <c r="BK170" s="1106" t="n"/>
      <c r="BL170" s="1106" t="n"/>
      <c r="BM170" s="1106" t="n"/>
      <c r="BN170" s="1106" t="n"/>
      <c r="BO170" s="1106" t="n"/>
      <c r="BP170" s="1106" t="n"/>
      <c r="BQ170" s="1106" t="n"/>
      <c r="BR170" s="1106" t="n"/>
      <c r="BS170" s="1106" t="n"/>
      <c r="BT170" s="1106" t="n"/>
      <c r="BU170" s="1106" t="n"/>
      <c r="BV170" s="1106" t="n"/>
      <c r="BW170" s="1106" t="n"/>
      <c r="BX170" s="1106" t="n"/>
      <c r="BY170" s="1106" t="n"/>
      <c r="BZ170" s="1106" t="n"/>
      <c r="CA170" s="1106" t="n"/>
      <c r="CB170" s="1106" t="n"/>
      <c r="CC170" s="1106" t="n"/>
      <c r="CD170" s="1106" t="n"/>
      <c r="CE170" s="1106" t="n"/>
      <c r="CF170" s="1106" t="n"/>
      <c r="CG170" s="1106" t="n"/>
      <c r="CH170" s="1106" t="n"/>
      <c r="CI170" s="1106" t="n"/>
      <c r="CJ170" s="1106" t="n"/>
      <c r="CK170" s="1106" t="n"/>
      <c r="CL170" s="1106" t="n"/>
      <c r="CM170" s="1106" t="n"/>
      <c r="CN170" s="1106" t="n"/>
      <c r="CO170" s="1106" t="n"/>
      <c r="CP170" s="1106" t="n"/>
      <c r="CQ170" s="1106" t="n"/>
      <c r="CR170" s="1106" t="n"/>
      <c r="CS170" s="1106" t="n"/>
      <c r="CT170" s="1106" t="n"/>
      <c r="CU170" s="1106" t="n"/>
      <c r="CV170" s="1106" t="n"/>
      <c r="CW170" s="1106" t="n"/>
      <c r="CX170" s="1106" t="n"/>
      <c r="CY170" s="1106" t="n"/>
      <c r="CZ170" s="1106" t="n"/>
      <c r="DA170" s="1106" t="n"/>
      <c r="DB170" s="1106" t="n"/>
      <c r="DC170" s="1106" t="n"/>
      <c r="DD170" s="1106" t="n"/>
      <c r="DE170" s="1106" t="n"/>
      <c r="DF170" s="1106" t="n"/>
      <c r="DG170" s="1106" t="n"/>
      <c r="DH170" s="1106" t="n"/>
      <c r="DI170" s="1106" t="n"/>
    </row>
    <row r="171" ht="13.5" customHeight="1" s="1178">
      <c r="A171" s="1106" t="n"/>
      <c r="B171" s="1106" t="n"/>
      <c r="C171" s="1106" t="n"/>
      <c r="D171" s="1106" t="n"/>
      <c r="E171" s="1106" t="n"/>
      <c r="F171" s="1106" t="n"/>
      <c r="G171" s="144" t="n"/>
      <c r="H171" s="1106" t="n"/>
      <c r="I171" s="1106" t="n"/>
      <c r="J171" s="1106" t="n"/>
      <c r="K171" s="1106" t="n"/>
      <c r="L171" s="1106" t="n"/>
      <c r="M171" s="178" t="n"/>
      <c r="N171" s="1106" t="n"/>
      <c r="O171" s="1106" t="n"/>
      <c r="P171" s="1106" t="n"/>
      <c r="Q171" s="1106" t="n"/>
      <c r="R171" s="1106" t="n"/>
      <c r="S171" s="1106" t="n"/>
      <c r="T171" s="230" t="n"/>
      <c r="U171" s="1106" t="n"/>
      <c r="V171" s="1106" t="n"/>
      <c r="W171" s="1106" t="n"/>
      <c r="X171" s="1106" t="n"/>
      <c r="Y171" s="1106" t="n"/>
      <c r="Z171" s="1106" t="n"/>
      <c r="AA171" s="144" t="n"/>
      <c r="AB171" s="1106" t="n"/>
      <c r="AC171" s="1106" t="n"/>
      <c r="AD171" s="1106" t="n"/>
      <c r="AE171" s="1106" t="n"/>
      <c r="AF171" s="1106" t="n"/>
      <c r="AG171" s="1106" t="n"/>
      <c r="AH171" s="144" t="n"/>
      <c r="AI171" s="1106" t="n"/>
      <c r="AJ171" s="1106" t="n"/>
      <c r="AK171" s="1106" t="n"/>
      <c r="AL171" s="1106" t="n"/>
      <c r="AM171" s="1106" t="n"/>
      <c r="AN171" s="1106" t="n"/>
      <c r="AO171" s="1106" t="n"/>
      <c r="AP171" s="1106" t="n"/>
      <c r="AQ171" s="1106" t="n"/>
      <c r="AR171" s="1106" t="n"/>
      <c r="AS171" s="1106" t="n"/>
      <c r="AT171" s="1106" t="n"/>
      <c r="AU171" s="1106" t="n"/>
      <c r="AV171" s="1106" t="n"/>
      <c r="AW171" s="1106" t="n"/>
      <c r="AX171" s="1106" t="n"/>
      <c r="AY171" s="1106" t="n"/>
      <c r="AZ171" s="144" t="n"/>
      <c r="BA171" s="1106" t="n"/>
      <c r="BB171" s="1106" t="n"/>
      <c r="BC171" s="1106" t="n"/>
      <c r="BD171" s="1106" t="n"/>
      <c r="BE171" s="1106" t="n"/>
      <c r="BF171" s="1106" t="n"/>
      <c r="BG171" s="1106" t="n"/>
      <c r="BH171" s="1106" t="n"/>
      <c r="BI171" s="1106" t="n"/>
      <c r="BJ171" s="1106" t="n"/>
      <c r="BK171" s="1106" t="n"/>
      <c r="BL171" s="1106" t="n"/>
      <c r="BM171" s="1106" t="n"/>
      <c r="BN171" s="1106" t="n"/>
      <c r="BO171" s="1106" t="n"/>
      <c r="BP171" s="1106" t="n"/>
      <c r="BQ171" s="1106" t="n"/>
      <c r="BR171" s="1106" t="n"/>
      <c r="BS171" s="1106" t="n"/>
      <c r="BT171" s="1106" t="n"/>
      <c r="BU171" s="1106" t="n"/>
      <c r="BV171" s="1106" t="n"/>
      <c r="BW171" s="1106" t="n"/>
      <c r="BX171" s="1106" t="n"/>
      <c r="BY171" s="1106" t="n"/>
      <c r="BZ171" s="1106" t="n"/>
      <c r="CA171" s="1106" t="n"/>
      <c r="CB171" s="1106" t="n"/>
      <c r="CC171" s="1106" t="n"/>
      <c r="CD171" s="1106" t="n"/>
      <c r="CE171" s="1106" t="n"/>
      <c r="CF171" s="1106" t="n"/>
      <c r="CG171" s="1106" t="n"/>
      <c r="CH171" s="1106" t="n"/>
      <c r="CI171" s="1106" t="n"/>
      <c r="CJ171" s="1106" t="n"/>
      <c r="CK171" s="1106" t="n"/>
      <c r="CL171" s="1106" t="n"/>
      <c r="CM171" s="1106" t="n"/>
      <c r="CN171" s="1106" t="n"/>
      <c r="CO171" s="1106" t="n"/>
      <c r="CP171" s="1106" t="n"/>
      <c r="CQ171" s="1106" t="n"/>
      <c r="CR171" s="1106" t="n"/>
      <c r="CS171" s="1106" t="n"/>
      <c r="CT171" s="1106" t="n"/>
      <c r="CU171" s="1106" t="n"/>
      <c r="CV171" s="1106" t="n"/>
      <c r="CW171" s="1106" t="n"/>
      <c r="CX171" s="1106" t="n"/>
      <c r="CY171" s="1106" t="n"/>
      <c r="CZ171" s="1106" t="n"/>
      <c r="DA171" s="1106" t="n"/>
      <c r="DB171" s="1106" t="n"/>
      <c r="DC171" s="1106" t="n"/>
      <c r="DD171" s="1106" t="n"/>
      <c r="DE171" s="1106" t="n"/>
      <c r="DF171" s="1106" t="n"/>
      <c r="DG171" s="1106" t="n"/>
      <c r="DH171" s="1106" t="n"/>
      <c r="DI171" s="1106" t="n"/>
    </row>
    <row r="172" ht="13.5" customHeight="1" s="1178">
      <c r="A172" s="1106" t="n"/>
      <c r="B172" s="1106" t="n"/>
      <c r="C172" s="1106" t="n"/>
      <c r="D172" s="1106" t="n"/>
      <c r="E172" s="1106" t="n"/>
      <c r="F172" s="1106" t="n"/>
      <c r="G172" s="144" t="n"/>
      <c r="H172" s="1122">
        <f>MIN(L177,INT(N49*520/H177))</f>
        <v/>
      </c>
      <c r="I172" s="1122" t="n"/>
      <c r="J172" s="1122" t="n"/>
      <c r="K172" s="1122" t="n"/>
      <c r="L172" s="1122" t="n"/>
      <c r="M172" s="178" t="n"/>
      <c r="N172" s="1106" t="n"/>
      <c r="O172" s="1106" t="n"/>
      <c r="P172" s="1106" t="n"/>
      <c r="Q172" s="1106" t="n"/>
      <c r="R172" s="1106" t="n"/>
      <c r="S172" s="1106" t="n"/>
      <c r="T172" s="230" t="n"/>
      <c r="U172" s="1106" t="n"/>
      <c r="V172" s="1106" t="n"/>
      <c r="W172" s="1106" t="n"/>
      <c r="X172" s="1106" t="n"/>
      <c r="Y172" s="1106" t="n"/>
      <c r="Z172" s="1106" t="n"/>
      <c r="AA172" s="144" t="n"/>
      <c r="AB172" s="1106" t="n"/>
      <c r="AC172" s="1106" t="n"/>
      <c r="AD172" s="1106" t="n"/>
      <c r="AE172" s="1106" t="n"/>
      <c r="AF172" s="1106" t="n"/>
      <c r="AG172" s="1106" t="n"/>
      <c r="AH172" s="144" t="n"/>
      <c r="AI172" s="1106" t="n"/>
      <c r="AJ172" s="1106" t="n"/>
      <c r="AK172" s="1106" t="n"/>
      <c r="AL172" s="1106" t="n"/>
      <c r="AM172" s="1106" t="n"/>
      <c r="AN172" s="1106" t="n"/>
      <c r="AO172" s="1106" t="n"/>
      <c r="AP172" s="1106" t="n"/>
      <c r="AQ172" s="1106" t="n"/>
      <c r="AR172" s="1106" t="n"/>
      <c r="AS172" s="1106" t="n"/>
      <c r="AT172" s="1106" t="n"/>
      <c r="AU172" s="1106" t="n"/>
      <c r="AV172" s="1106" t="n"/>
      <c r="AW172" s="1106" t="n"/>
      <c r="AX172" s="1106" t="n"/>
      <c r="AY172" s="1106" t="n"/>
      <c r="AZ172" s="144" t="n"/>
      <c r="BA172" s="1106" t="n"/>
      <c r="BB172" s="1106" t="n"/>
      <c r="BC172" s="1106" t="n"/>
      <c r="BD172" s="1106" t="n"/>
      <c r="BE172" s="1106" t="n"/>
      <c r="BF172" s="1106" t="n"/>
      <c r="BG172" s="1106" t="n"/>
      <c r="BH172" s="1106" t="n"/>
      <c r="BI172" s="1106" t="n"/>
      <c r="BJ172" s="1106" t="n"/>
      <c r="BK172" s="1106" t="n"/>
      <c r="BL172" s="1106" t="n"/>
      <c r="BM172" s="1106" t="n"/>
      <c r="BN172" s="1106" t="n"/>
      <c r="BO172" s="1106" t="n"/>
      <c r="BP172" s="1106" t="n"/>
      <c r="BQ172" s="1106" t="n"/>
      <c r="BR172" s="1106" t="n"/>
      <c r="BS172" s="1106" t="n"/>
      <c r="BT172" s="1106" t="n"/>
      <c r="BU172" s="1106" t="n"/>
      <c r="BV172" s="1106" t="n"/>
      <c r="BW172" s="1106" t="n"/>
      <c r="BX172" s="1106" t="n"/>
      <c r="BY172" s="1106" t="n"/>
      <c r="BZ172" s="1106" t="n"/>
      <c r="CA172" s="1106" t="n"/>
      <c r="CB172" s="1106" t="n"/>
      <c r="CC172" s="1106" t="n"/>
      <c r="CD172" s="1106" t="n"/>
      <c r="CE172" s="1106" t="n"/>
      <c r="CF172" s="1106" t="n"/>
      <c r="CG172" s="1106" t="n"/>
      <c r="CH172" s="1106" t="n"/>
      <c r="CI172" s="1106" t="n"/>
      <c r="CJ172" s="1106" t="n"/>
      <c r="CK172" s="1106" t="n"/>
      <c r="CL172" s="1106" t="n"/>
      <c r="CM172" s="1106" t="n"/>
      <c r="CN172" s="1106" t="n"/>
      <c r="CO172" s="1106" t="n"/>
      <c r="CP172" s="1106" t="n"/>
      <c r="CQ172" s="1106" t="n"/>
      <c r="CR172" s="1106" t="n"/>
      <c r="CS172" s="1106" t="n"/>
      <c r="CT172" s="1106" t="n"/>
      <c r="CU172" s="1106" t="n"/>
      <c r="CV172" s="1106" t="n"/>
      <c r="CW172" s="1106" t="n"/>
      <c r="CX172" s="1106" t="n"/>
      <c r="CY172" s="1106" t="n"/>
      <c r="CZ172" s="1106" t="n"/>
      <c r="DA172" s="1106" t="n"/>
      <c r="DB172" s="1106" t="n"/>
      <c r="DC172" s="1106" t="n"/>
      <c r="DD172" s="1106" t="n"/>
      <c r="DE172" s="1106" t="n"/>
      <c r="DF172" s="1106" t="n"/>
      <c r="DG172" s="1106" t="n"/>
      <c r="DH172" s="1106" t="n"/>
      <c r="DI172" s="1106" t="n"/>
    </row>
    <row r="173" ht="13.5" customHeight="1" s="1178">
      <c r="A173" s="1106" t="n"/>
      <c r="B173" s="1106" t="n"/>
      <c r="C173" s="1106" t="n"/>
      <c r="D173" s="1106" t="n"/>
      <c r="E173" s="1106" t="n"/>
      <c r="F173" s="1106" t="n"/>
      <c r="G173" s="144" t="n"/>
      <c r="H173" s="1122">
        <f>MIN(L178,MAX(0,INT((520*N49-H172*H177)/H178)))</f>
        <v/>
      </c>
      <c r="I173" s="1122" t="n"/>
      <c r="J173" s="1122">
        <f>L178-H173</f>
        <v/>
      </c>
      <c r="K173" s="1122" t="n"/>
      <c r="L173" s="1122" t="n"/>
      <c r="M173" s="178" t="n"/>
      <c r="N173" s="1106" t="n"/>
      <c r="O173" s="1106" t="n"/>
      <c r="P173" s="1106" t="n"/>
      <c r="Q173" s="1106" t="n"/>
      <c r="R173" s="1106" t="n"/>
      <c r="S173" s="1106" t="n"/>
      <c r="T173" s="230" t="n"/>
      <c r="U173" s="1106" t="n"/>
      <c r="V173" s="1106" t="n"/>
      <c r="W173" s="1106" t="n"/>
      <c r="X173" s="1106" t="n"/>
      <c r="Y173" s="1106" t="n"/>
      <c r="Z173" s="1106" t="n"/>
      <c r="AA173" s="144" t="n"/>
      <c r="AB173" s="1106" t="n"/>
      <c r="AC173" s="1106" t="n"/>
      <c r="AD173" s="1106" t="n"/>
      <c r="AE173" s="1106" t="n"/>
      <c r="AF173" s="1106" t="n"/>
      <c r="AG173" s="1106" t="n"/>
      <c r="AH173" s="144" t="n"/>
      <c r="AI173" s="1106" t="n"/>
      <c r="AJ173" s="1106" t="n"/>
      <c r="AK173" s="1106" t="n"/>
      <c r="AL173" s="1106" t="n"/>
      <c r="AM173" s="1106" t="n"/>
      <c r="AN173" s="1106" t="n"/>
      <c r="AO173" s="1106" t="n"/>
      <c r="AP173" s="1106" t="n"/>
      <c r="AQ173" s="1106" t="n"/>
      <c r="AR173" s="1106" t="n"/>
      <c r="AS173" s="1106" t="n"/>
      <c r="AT173" s="1106" t="n"/>
      <c r="AU173" s="1106" t="n"/>
      <c r="AV173" s="1106" t="n"/>
      <c r="AW173" s="1106" t="n"/>
      <c r="AX173" s="1106" t="n"/>
      <c r="AY173" s="1106" t="n"/>
      <c r="AZ173" s="144" t="n"/>
      <c r="BA173" s="1106" t="n"/>
      <c r="BB173" s="1106" t="n"/>
      <c r="BC173" s="1106" t="n"/>
      <c r="BD173" s="1106" t="n"/>
      <c r="BE173" s="1106" t="n"/>
      <c r="BF173" s="1106" t="n"/>
      <c r="BG173" s="1106" t="n"/>
      <c r="BH173" s="1106" t="n"/>
      <c r="BI173" s="1106" t="n"/>
      <c r="BJ173" s="1106" t="n"/>
      <c r="BK173" s="1106" t="n"/>
      <c r="BL173" s="1106" t="n"/>
      <c r="BM173" s="1106" t="n"/>
      <c r="BN173" s="1106" t="n"/>
      <c r="BO173" s="1106" t="n"/>
      <c r="BP173" s="1106" t="n"/>
      <c r="BQ173" s="1106" t="n"/>
      <c r="BR173" s="1106" t="n"/>
      <c r="BS173" s="1106" t="n"/>
      <c r="BT173" s="1106" t="n"/>
      <c r="BU173" s="1106" t="n"/>
      <c r="BV173" s="1106" t="n"/>
      <c r="BW173" s="1106" t="n"/>
      <c r="BX173" s="1106" t="n"/>
      <c r="BY173" s="1106" t="n"/>
      <c r="BZ173" s="1106" t="n"/>
      <c r="CA173" s="1106" t="n"/>
      <c r="CB173" s="1106" t="n"/>
      <c r="CC173" s="1106" t="n"/>
      <c r="CD173" s="1106" t="n"/>
      <c r="CE173" s="1106" t="n"/>
      <c r="CF173" s="1106" t="n"/>
      <c r="CG173" s="1106" t="n"/>
      <c r="CH173" s="1106" t="n"/>
      <c r="CI173" s="1106" t="n"/>
      <c r="CJ173" s="1106" t="n"/>
      <c r="CK173" s="1106" t="n"/>
      <c r="CL173" s="1106" t="n"/>
      <c r="CM173" s="1106" t="n"/>
      <c r="CN173" s="1106" t="n"/>
      <c r="CO173" s="1106" t="n"/>
      <c r="CP173" s="1106" t="n"/>
      <c r="CQ173" s="1106" t="n"/>
      <c r="CR173" s="1106" t="n"/>
      <c r="CS173" s="1106" t="n"/>
      <c r="CT173" s="1106" t="n"/>
      <c r="CU173" s="1106" t="n"/>
      <c r="CV173" s="1106" t="n"/>
      <c r="CW173" s="1106" t="n"/>
      <c r="CX173" s="1106" t="n"/>
      <c r="CY173" s="1106" t="n"/>
      <c r="CZ173" s="1106" t="n"/>
      <c r="DA173" s="1106" t="n"/>
      <c r="DB173" s="1106" t="n"/>
      <c r="DC173" s="1106" t="n"/>
      <c r="DD173" s="1106" t="n"/>
      <c r="DE173" s="1106" t="n"/>
      <c r="DF173" s="1106" t="n"/>
      <c r="DG173" s="1106" t="n"/>
      <c r="DH173" s="1106" t="n"/>
      <c r="DI173" s="1106" t="n"/>
    </row>
    <row r="174" ht="13.5" customHeight="1" s="1178">
      <c r="A174" s="1106" t="n"/>
      <c r="B174" s="1106" t="n"/>
      <c r="C174" s="1106" t="n"/>
      <c r="D174" s="1106" t="n"/>
      <c r="E174" s="1106" t="n"/>
      <c r="F174" s="1106" t="n"/>
      <c r="G174" s="144" t="n"/>
      <c r="H174" s="1122">
        <f>MIN(L179,MAX(0,INT((520*N49-H172*H177-H173*H178)/H179)))</f>
        <v/>
      </c>
      <c r="I174" s="1122" t="n"/>
      <c r="J174" s="1122">
        <f>IF(MIN((L179-H174),MIN(L179,INT((520*N49-J172*H177-J173*H178)/H179)))&lt;0,0,MIN((L179-H174),MIN(L179,INT((520*N49-J172*H177-J173*H178)/H179))))</f>
        <v/>
      </c>
      <c r="K174" s="1122">
        <f>MIN(L180,INT((260*N49-K175*H180)/H179))</f>
        <v/>
      </c>
      <c r="L174" s="1122" t="n"/>
      <c r="M174" s="178" t="n"/>
      <c r="N174" s="1106" t="n"/>
      <c r="O174" s="1106" t="n"/>
      <c r="P174" s="1106" t="n"/>
      <c r="Q174" s="1106" t="n"/>
      <c r="R174" s="1106" t="n"/>
      <c r="S174" s="1106" t="n"/>
      <c r="T174" s="230" t="n"/>
      <c r="U174" s="1106" t="n"/>
      <c r="V174" s="1106" t="n"/>
      <c r="W174" s="1106" t="n"/>
      <c r="X174" s="1106" t="n"/>
      <c r="Y174" s="1106" t="n"/>
      <c r="Z174" s="1106" t="n"/>
      <c r="AA174" s="144" t="n"/>
      <c r="AB174" s="1106" t="n"/>
      <c r="AC174" s="1106" t="n"/>
      <c r="AD174" s="1106" t="n"/>
      <c r="AE174" s="1106" t="n"/>
      <c r="AF174" s="1106" t="n"/>
      <c r="AG174" s="1106" t="n"/>
      <c r="AH174" s="144" t="n"/>
      <c r="AI174" s="1106" t="n"/>
      <c r="AJ174" s="1106" t="n"/>
      <c r="AK174" s="1106" t="n"/>
      <c r="AL174" s="1106" t="n"/>
      <c r="AM174" s="1106" t="n"/>
      <c r="AN174" s="1106" t="n"/>
      <c r="AO174" s="1106" t="n"/>
      <c r="AP174" s="1106" t="n"/>
      <c r="AQ174" s="1106" t="n"/>
      <c r="AR174" s="1106" t="n"/>
      <c r="AS174" s="1106" t="n"/>
      <c r="AT174" s="1106" t="n"/>
      <c r="AU174" s="1106" t="n"/>
      <c r="AV174" s="1106" t="n"/>
      <c r="AW174" s="1106" t="n"/>
      <c r="AX174" s="1106" t="n"/>
      <c r="AY174" s="1106" t="n"/>
      <c r="AZ174" s="144" t="n"/>
      <c r="BA174" s="1106" t="n"/>
      <c r="BB174" s="1106" t="n"/>
      <c r="BC174" s="1106" t="n"/>
      <c r="BD174" s="1106" t="n"/>
      <c r="BE174" s="1106" t="n"/>
      <c r="BF174" s="1106" t="n"/>
      <c r="BG174" s="1106" t="n"/>
      <c r="BH174" s="1106" t="n"/>
      <c r="BI174" s="1106" t="n"/>
      <c r="BJ174" s="1106" t="n"/>
      <c r="BK174" s="1106" t="n"/>
      <c r="BL174" s="1106" t="n"/>
      <c r="BM174" s="1106" t="n"/>
      <c r="BN174" s="1106" t="n"/>
      <c r="BO174" s="1106" t="n"/>
      <c r="BP174" s="1106" t="n"/>
      <c r="BQ174" s="1106" t="n"/>
      <c r="BR174" s="1106" t="n"/>
      <c r="BS174" s="1106" t="n"/>
      <c r="BT174" s="1106" t="n"/>
      <c r="BU174" s="1106" t="n"/>
      <c r="BV174" s="1106" t="n"/>
      <c r="BW174" s="1106" t="n"/>
      <c r="BX174" s="1106" t="n"/>
      <c r="BY174" s="1106" t="n"/>
      <c r="BZ174" s="1106" t="n"/>
      <c r="CA174" s="1106" t="n"/>
      <c r="CB174" s="1106" t="n"/>
      <c r="CC174" s="1106" t="n"/>
      <c r="CD174" s="1106" t="n"/>
      <c r="CE174" s="1106" t="n"/>
      <c r="CF174" s="1106" t="n"/>
      <c r="CG174" s="1106" t="n"/>
      <c r="CH174" s="1106" t="n"/>
      <c r="CI174" s="1106" t="n"/>
      <c r="CJ174" s="1106" t="n"/>
      <c r="CK174" s="1106" t="n"/>
      <c r="CL174" s="1106" t="n"/>
      <c r="CM174" s="1106" t="n"/>
      <c r="CN174" s="1106" t="n"/>
      <c r="CO174" s="1106" t="n"/>
      <c r="CP174" s="1106" t="n"/>
      <c r="CQ174" s="1106" t="n"/>
      <c r="CR174" s="1106" t="n"/>
      <c r="CS174" s="1106" t="n"/>
      <c r="CT174" s="1106" t="n"/>
      <c r="CU174" s="1106" t="n"/>
      <c r="CV174" s="1106" t="n"/>
      <c r="CW174" s="1106" t="n"/>
      <c r="CX174" s="1106" t="n"/>
      <c r="CY174" s="1106" t="n"/>
      <c r="CZ174" s="1106" t="n"/>
      <c r="DA174" s="1106" t="n"/>
      <c r="DB174" s="1106" t="n"/>
      <c r="DC174" s="1106" t="n"/>
      <c r="DD174" s="1106" t="n"/>
      <c r="DE174" s="1106" t="n"/>
      <c r="DF174" s="1106" t="n"/>
      <c r="DG174" s="1106" t="n"/>
      <c r="DH174" s="1106" t="n"/>
      <c r="DI174" s="1106" t="n"/>
    </row>
    <row r="175" ht="13.5" customHeight="1" s="1178">
      <c r="A175" s="1106" t="n"/>
      <c r="B175" s="1106" t="n"/>
      <c r="C175" s="1106" t="n"/>
      <c r="D175" s="1106" t="n"/>
      <c r="E175" s="1106" t="n"/>
      <c r="F175" s="1106" t="n"/>
      <c r="G175" s="144" t="n"/>
      <c r="H175" s="1122">
        <f>MAX(0,INT((N49*520-H172*H177-H173*H178-H174*H179)/H180))</f>
        <v/>
      </c>
      <c r="I175" s="1122" t="n"/>
      <c r="J175" s="1122">
        <f>IF(MIN(L180-K175,INT((520*N49-H177*J172-H178*J173-H179*J174)/H180))&lt;0,0,MIN(L180-K175,INT((520*N49-H177*J172-H178*J173-H179*J174)/H180)))</f>
        <v/>
      </c>
      <c r="K175" s="1122">
        <f>MIN(L180,INT(260*N49/H180))</f>
        <v/>
      </c>
      <c r="L175" s="1122" t="n"/>
      <c r="M175" s="178" t="n"/>
      <c r="N175" s="1106" t="n"/>
      <c r="O175" s="1106" t="n"/>
      <c r="P175" s="1106" t="n"/>
      <c r="Q175" s="1106" t="n"/>
      <c r="R175" s="1106" t="n"/>
      <c r="S175" s="1106" t="n"/>
      <c r="T175" s="230" t="n"/>
      <c r="U175" s="1106" t="n"/>
      <c r="V175" s="1106" t="n"/>
      <c r="W175" s="1106" t="n"/>
      <c r="X175" s="1106" t="n"/>
      <c r="Y175" s="1106" t="n"/>
      <c r="Z175" s="1106" t="n"/>
      <c r="AA175" s="144" t="n"/>
      <c r="AB175" s="1106" t="n"/>
      <c r="AC175" s="1106" t="n"/>
      <c r="AD175" s="1106" t="n"/>
      <c r="AE175" s="1106" t="n"/>
      <c r="AF175" s="1106" t="n"/>
      <c r="AG175" s="1106" t="n"/>
      <c r="AH175" s="144" t="n"/>
      <c r="AI175" s="1106" t="n"/>
      <c r="AJ175" s="1106" t="n"/>
      <c r="AK175" s="1106" t="n"/>
      <c r="AL175" s="1106" t="n"/>
      <c r="AM175" s="1106" t="n"/>
      <c r="AN175" s="1106" t="n"/>
      <c r="AO175" s="1106" t="n"/>
      <c r="AP175" s="1106" t="n"/>
      <c r="AQ175" s="1106" t="n"/>
      <c r="AR175" s="1106" t="n"/>
      <c r="AS175" s="1106" t="n"/>
      <c r="AT175" s="1106" t="n"/>
      <c r="AU175" s="1106" t="n"/>
      <c r="AV175" s="1106" t="n"/>
      <c r="AW175" s="1106" t="n"/>
      <c r="AX175" s="1106" t="n"/>
      <c r="AY175" s="1106" t="n"/>
      <c r="AZ175" s="144" t="n"/>
      <c r="BA175" s="1106" t="n"/>
      <c r="BB175" s="1106" t="n"/>
      <c r="BC175" s="1106" t="n"/>
      <c r="BD175" s="1106" t="n"/>
      <c r="BE175" s="1106" t="n"/>
      <c r="BF175" s="1106" t="n"/>
      <c r="BG175" s="1106" t="n"/>
      <c r="BH175" s="1106" t="n"/>
      <c r="BI175" s="1106" t="n"/>
      <c r="BJ175" s="1106" t="n"/>
      <c r="BK175" s="1106" t="n"/>
      <c r="BL175" s="1106" t="n"/>
      <c r="BM175" s="1106" t="n"/>
      <c r="BN175" s="1106" t="n"/>
      <c r="BO175" s="1106" t="n"/>
      <c r="BP175" s="1106" t="n"/>
      <c r="BQ175" s="1106" t="n"/>
      <c r="BR175" s="1106" t="n"/>
      <c r="BS175" s="1106" t="n"/>
      <c r="BT175" s="1106" t="n"/>
      <c r="BU175" s="1106" t="n"/>
      <c r="BV175" s="1106" t="n"/>
      <c r="BW175" s="1106" t="n"/>
      <c r="BX175" s="1106" t="n"/>
      <c r="BY175" s="1106" t="n"/>
      <c r="BZ175" s="1106" t="n"/>
      <c r="CA175" s="1106" t="n"/>
      <c r="CB175" s="1106" t="n"/>
      <c r="CC175" s="1106" t="n"/>
      <c r="CD175" s="1106" t="n"/>
      <c r="CE175" s="1106" t="n"/>
      <c r="CF175" s="1106" t="n"/>
      <c r="CG175" s="1106" t="n"/>
      <c r="CH175" s="1106" t="n"/>
      <c r="CI175" s="1106" t="n"/>
      <c r="CJ175" s="1106" t="n"/>
      <c r="CK175" s="1106" t="n"/>
      <c r="CL175" s="1106" t="n"/>
      <c r="CM175" s="1106" t="n"/>
      <c r="CN175" s="1106" t="n"/>
      <c r="CO175" s="1106" t="n"/>
      <c r="CP175" s="1106" t="n"/>
      <c r="CQ175" s="1106" t="n"/>
      <c r="CR175" s="1106" t="n"/>
      <c r="CS175" s="1106" t="n"/>
      <c r="CT175" s="1106" t="n"/>
      <c r="CU175" s="1106" t="n"/>
      <c r="CV175" s="1106" t="n"/>
      <c r="CW175" s="1106" t="n"/>
      <c r="CX175" s="1106" t="n"/>
      <c r="CY175" s="1106" t="n"/>
      <c r="CZ175" s="1106" t="n"/>
      <c r="DA175" s="1106" t="n"/>
      <c r="DB175" s="1106" t="n"/>
      <c r="DC175" s="1106" t="n"/>
      <c r="DD175" s="1106" t="n"/>
      <c r="DE175" s="1106" t="n"/>
      <c r="DF175" s="1106" t="n"/>
      <c r="DG175" s="1106" t="n"/>
      <c r="DH175" s="1106" t="n"/>
      <c r="DI175" s="1106" t="n"/>
    </row>
    <row r="176" ht="13.5" customHeight="1" s="1178">
      <c r="A176" s="1106" t="n"/>
      <c r="B176" s="1106" t="n"/>
      <c r="C176" s="1106" t="n"/>
      <c r="D176" s="1106" t="n"/>
      <c r="E176" s="1106" t="n"/>
      <c r="F176" s="1106" t="n"/>
      <c r="G176" s="144" t="n"/>
      <c r="H176" s="1122" t="n"/>
      <c r="I176" s="1122" t="n"/>
      <c r="J176" s="1122" t="n"/>
      <c r="K176" s="1122" t="n"/>
      <c r="L176" s="1122" t="n"/>
      <c r="M176" s="1106" t="n"/>
      <c r="N176" s="1106" t="n"/>
      <c r="O176" s="1106" t="n"/>
      <c r="P176" s="1106" t="n"/>
      <c r="Q176" s="1106" t="n"/>
      <c r="R176" s="1106" t="n"/>
      <c r="S176" s="1106" t="n"/>
      <c r="T176" s="230" t="n"/>
      <c r="U176" s="1106" t="n"/>
      <c r="V176" s="1106" t="n"/>
      <c r="W176" s="1106" t="n"/>
      <c r="X176" s="1106" t="n"/>
      <c r="Y176" s="1106" t="n"/>
      <c r="Z176" s="1106" t="n"/>
      <c r="AA176" s="144" t="n"/>
      <c r="AB176" s="1106" t="n"/>
      <c r="AC176" s="1106" t="n"/>
      <c r="AD176" s="1106" t="n"/>
      <c r="AE176" s="1106" t="n"/>
      <c r="AF176" s="1106" t="n"/>
      <c r="AG176" s="1106" t="n"/>
      <c r="AH176" s="144" t="n"/>
      <c r="AI176" s="1106" t="n"/>
      <c r="AJ176" s="1106" t="n"/>
      <c r="AK176" s="1106" t="n"/>
      <c r="AL176" s="1106" t="n"/>
      <c r="AM176" s="1106" t="n"/>
      <c r="AN176" s="1106" t="n"/>
      <c r="AO176" s="1106" t="n"/>
      <c r="AP176" s="1106" t="n"/>
      <c r="AQ176" s="1106" t="n"/>
      <c r="AR176" s="1106" t="n"/>
      <c r="AS176" s="1106" t="n"/>
      <c r="AT176" s="1106" t="n"/>
      <c r="AU176" s="1106" t="n"/>
      <c r="AV176" s="1106" t="n"/>
      <c r="AW176" s="1106" t="n"/>
      <c r="AX176" s="1106" t="n"/>
      <c r="AY176" s="1106" t="n"/>
      <c r="AZ176" s="144" t="n"/>
      <c r="BA176" s="1106" t="n"/>
      <c r="BB176" s="1106" t="n"/>
      <c r="BC176" s="1106" t="n"/>
      <c r="BD176" s="1106" t="n"/>
      <c r="BE176" s="1106" t="n"/>
      <c r="BF176" s="1106" t="n"/>
      <c r="BG176" s="1106" t="n"/>
      <c r="BH176" s="1106" t="n"/>
      <c r="BI176" s="1106" t="n"/>
      <c r="BJ176" s="1106" t="n"/>
      <c r="BK176" s="1106" t="n"/>
      <c r="BL176" s="1106" t="n"/>
      <c r="BM176" s="1106" t="n"/>
      <c r="BN176" s="1106" t="n"/>
      <c r="BO176" s="1106" t="n"/>
      <c r="BP176" s="1106" t="n"/>
      <c r="BQ176" s="1106" t="n"/>
      <c r="BR176" s="1106" t="n"/>
      <c r="BS176" s="1106" t="n"/>
      <c r="BT176" s="1106" t="n"/>
      <c r="BU176" s="1106" t="n"/>
      <c r="BV176" s="1106" t="n"/>
      <c r="BW176" s="1106" t="n"/>
      <c r="BX176" s="1106" t="n"/>
      <c r="BY176" s="1106" t="n"/>
      <c r="BZ176" s="1106" t="n"/>
      <c r="CA176" s="1106" t="n"/>
      <c r="CB176" s="1106" t="n"/>
      <c r="CC176" s="1106" t="n"/>
      <c r="CD176" s="1106" t="n"/>
      <c r="CE176" s="1106" t="n"/>
      <c r="CF176" s="1106" t="n"/>
      <c r="CG176" s="1106" t="n"/>
      <c r="CH176" s="1106" t="n"/>
      <c r="CI176" s="1106" t="n"/>
      <c r="CJ176" s="1106" t="n"/>
      <c r="CK176" s="1106" t="n"/>
      <c r="CL176" s="1106" t="n"/>
      <c r="CM176" s="1106" t="n"/>
      <c r="CN176" s="1106" t="n"/>
      <c r="CO176" s="1106" t="n"/>
      <c r="CP176" s="1106" t="n"/>
      <c r="CQ176" s="1106" t="n"/>
      <c r="CR176" s="1106" t="n"/>
      <c r="CS176" s="1106" t="n"/>
      <c r="CT176" s="1106" t="n"/>
      <c r="CU176" s="1106" t="n"/>
      <c r="CV176" s="1106" t="n"/>
      <c r="CW176" s="1106" t="n"/>
      <c r="CX176" s="1106" t="n"/>
      <c r="CY176" s="1106" t="n"/>
      <c r="CZ176" s="1106" t="n"/>
      <c r="DA176" s="1106" t="n"/>
      <c r="DB176" s="1106" t="n"/>
      <c r="DC176" s="1106" t="n"/>
      <c r="DD176" s="1106" t="n"/>
      <c r="DE176" s="1106" t="n"/>
      <c r="DF176" s="1106" t="n"/>
      <c r="DG176" s="1106" t="n"/>
      <c r="DH176" s="1106" t="n"/>
      <c r="DI176" s="1106" t="n"/>
    </row>
    <row r="177" ht="13.5" customHeight="1" s="1178">
      <c r="A177" s="1106" t="n"/>
      <c r="B177" s="1106" t="n"/>
      <c r="C177" s="1106" t="n"/>
      <c r="D177" s="1106" t="n"/>
      <c r="E177" s="1106" t="n"/>
      <c r="F177" s="1106" t="n"/>
      <c r="G177" s="144" t="n"/>
      <c r="H177" s="1122">
        <f>初始化表!E17</f>
        <v/>
      </c>
      <c r="I177" s="1122">
        <f>初始化表!E18</f>
        <v/>
      </c>
      <c r="J177" s="1122">
        <f>初始化表!E19</f>
        <v/>
      </c>
      <c r="K177" s="1122" t="n"/>
      <c r="L177" s="1122">
        <f>L35</f>
        <v/>
      </c>
      <c r="M177" s="1106" t="n"/>
      <c r="N177" s="1106" t="n"/>
      <c r="O177" s="1106" t="n"/>
      <c r="P177" s="1106" t="n"/>
      <c r="Q177" s="1106" t="n"/>
      <c r="R177" s="1106" t="n"/>
      <c r="S177" s="1106" t="n"/>
      <c r="T177" s="230" t="n"/>
      <c r="U177" s="1106" t="n"/>
      <c r="V177" s="1106" t="n"/>
      <c r="W177" s="1106" t="n"/>
      <c r="X177" s="1106" t="n"/>
      <c r="Y177" s="1106" t="n"/>
      <c r="Z177" s="1106" t="n"/>
      <c r="AA177" s="144" t="n"/>
      <c r="AB177" s="1106" t="n"/>
      <c r="AC177" s="1106" t="n"/>
      <c r="AD177" s="1106" t="n"/>
      <c r="AE177" s="1106" t="n"/>
      <c r="AF177" s="1106" t="n"/>
      <c r="AG177" s="1106" t="n"/>
      <c r="AH177" s="144" t="n"/>
      <c r="AI177" s="1106" t="n"/>
      <c r="AJ177" s="1106" t="n"/>
      <c r="AK177" s="1106" t="n"/>
      <c r="AL177" s="1106" t="n"/>
      <c r="AM177" s="1106" t="n"/>
      <c r="AN177" s="1106" t="n"/>
      <c r="AO177" s="1106" t="n"/>
      <c r="AP177" s="1106" t="n"/>
      <c r="AQ177" s="1106" t="n"/>
      <c r="AR177" s="1106" t="n"/>
      <c r="AS177" s="1106" t="n"/>
      <c r="AT177" s="1106" t="n"/>
      <c r="AU177" s="1106" t="n"/>
      <c r="AV177" s="1106" t="n"/>
      <c r="AW177" s="1106" t="n"/>
      <c r="AX177" s="1106" t="n"/>
      <c r="AY177" s="1106" t="n"/>
      <c r="AZ177" s="144" t="n"/>
      <c r="BA177" s="1106" t="n"/>
      <c r="BB177" s="1106" t="n"/>
      <c r="BC177" s="1106" t="n"/>
      <c r="BD177" s="1106" t="n"/>
      <c r="BE177" s="1106" t="n"/>
      <c r="BF177" s="1106" t="n"/>
      <c r="BG177" s="1106" t="n"/>
      <c r="BH177" s="1106" t="n"/>
      <c r="BI177" s="1106" t="n"/>
      <c r="BJ177" s="1106" t="n"/>
      <c r="BK177" s="1106" t="n"/>
      <c r="BL177" s="1106" t="n"/>
      <c r="BM177" s="1106" t="n"/>
      <c r="BN177" s="1106" t="n"/>
      <c r="BO177" s="1106" t="n"/>
      <c r="BP177" s="1106" t="n"/>
      <c r="BQ177" s="1106" t="n"/>
      <c r="BR177" s="1106" t="n"/>
      <c r="BS177" s="1106" t="n"/>
      <c r="BT177" s="1106" t="n"/>
      <c r="BU177" s="1106" t="n"/>
      <c r="BV177" s="1106" t="n"/>
      <c r="BW177" s="1106" t="n"/>
      <c r="BX177" s="1106" t="n"/>
      <c r="BY177" s="1106" t="n"/>
      <c r="BZ177" s="1106" t="n"/>
      <c r="CA177" s="1106" t="n"/>
      <c r="CB177" s="1106" t="n"/>
      <c r="CC177" s="1106" t="n"/>
      <c r="CD177" s="1106" t="n"/>
      <c r="CE177" s="1106" t="n"/>
      <c r="CF177" s="1106" t="n"/>
      <c r="CG177" s="1106" t="n"/>
      <c r="CH177" s="1106" t="n"/>
      <c r="CI177" s="1106" t="n"/>
      <c r="CJ177" s="1106" t="n"/>
      <c r="CK177" s="1106" t="n"/>
      <c r="CL177" s="1106" t="n"/>
      <c r="CM177" s="1106" t="n"/>
      <c r="CN177" s="1106" t="n"/>
      <c r="CO177" s="1106" t="n"/>
      <c r="CP177" s="1106" t="n"/>
      <c r="CQ177" s="1106" t="n"/>
      <c r="CR177" s="1106" t="n"/>
      <c r="CS177" s="1106" t="n"/>
      <c r="CT177" s="1106" t="n"/>
      <c r="CU177" s="1106" t="n"/>
      <c r="CV177" s="1106" t="n"/>
      <c r="CW177" s="1106" t="n"/>
      <c r="CX177" s="1106" t="n"/>
      <c r="CY177" s="1106" t="n"/>
      <c r="CZ177" s="1106" t="n"/>
      <c r="DA177" s="1106" t="n"/>
      <c r="DB177" s="1106" t="n"/>
      <c r="DC177" s="1106" t="n"/>
      <c r="DD177" s="1106" t="n"/>
      <c r="DE177" s="1106" t="n"/>
      <c r="DF177" s="1106" t="n"/>
      <c r="DG177" s="1106" t="n"/>
      <c r="DH177" s="1106" t="n"/>
      <c r="DI177" s="1106" t="n"/>
    </row>
    <row r="178" ht="13.5" customHeight="1" s="1178">
      <c r="A178" s="1106" t="n"/>
      <c r="B178" s="1106" t="n"/>
      <c r="C178" s="1106" t="n"/>
      <c r="D178" s="1106" t="n"/>
      <c r="E178" s="1106" t="n"/>
      <c r="F178" s="1106" t="n"/>
      <c r="G178" s="144" t="n"/>
      <c r="H178" s="1122">
        <f>初始化表!F17</f>
        <v/>
      </c>
      <c r="I178" s="1122">
        <f>初始化表!F18</f>
        <v/>
      </c>
      <c r="J178" s="1122">
        <f>初始化表!F19</f>
        <v/>
      </c>
      <c r="K178" s="1122" t="n"/>
      <c r="L178" s="1122">
        <f>L36</f>
        <v/>
      </c>
      <c r="M178" s="1106" t="n"/>
      <c r="N178" s="1106" t="n"/>
      <c r="O178" s="1106" t="n"/>
      <c r="P178" s="1106" t="n"/>
      <c r="Q178" s="1106" t="n"/>
      <c r="R178" s="1106" t="n"/>
      <c r="S178" s="1106" t="n"/>
      <c r="T178" s="230" t="n"/>
      <c r="U178" s="1106" t="n"/>
      <c r="V178" s="1106" t="n"/>
      <c r="W178" s="1106" t="n"/>
      <c r="X178" s="1106" t="n"/>
      <c r="Y178" s="1106" t="n"/>
      <c r="Z178" s="1106" t="n"/>
      <c r="AA178" s="144" t="n"/>
      <c r="AB178" s="1106" t="n"/>
      <c r="AC178" s="1106" t="n"/>
      <c r="AD178" s="1106" t="n"/>
      <c r="AE178" s="1106" t="n"/>
      <c r="AF178" s="1106" t="n"/>
      <c r="AG178" s="1106" t="n"/>
      <c r="AH178" s="144" t="n"/>
      <c r="AI178" s="1106" t="n"/>
      <c r="AJ178" s="1106" t="n"/>
      <c r="AK178" s="1106" t="n"/>
      <c r="AL178" s="1106" t="n"/>
      <c r="AM178" s="1106" t="n"/>
      <c r="AN178" s="1106" t="n"/>
      <c r="AO178" s="1106" t="n"/>
      <c r="AP178" s="1106" t="n"/>
      <c r="AQ178" s="1106" t="n"/>
      <c r="AR178" s="1106" t="n"/>
      <c r="AS178" s="1106" t="n"/>
      <c r="AT178" s="1106" t="n"/>
      <c r="AU178" s="1106" t="n"/>
      <c r="AV178" s="1106" t="n"/>
      <c r="AW178" s="1106" t="n"/>
      <c r="AX178" s="1106" t="n"/>
      <c r="AY178" s="1106" t="n"/>
      <c r="AZ178" s="144" t="n"/>
      <c r="BA178" s="1106" t="n"/>
      <c r="BB178" s="1106" t="n"/>
      <c r="BC178" s="1106" t="n"/>
      <c r="BD178" s="1106" t="n"/>
      <c r="BE178" s="1106" t="n"/>
      <c r="BF178" s="1106" t="n"/>
      <c r="BG178" s="1106" t="n"/>
      <c r="BH178" s="1106" t="n"/>
      <c r="BI178" s="1106" t="n"/>
      <c r="BJ178" s="1106" t="n"/>
      <c r="BK178" s="1106" t="n"/>
      <c r="BL178" s="1106" t="n"/>
      <c r="BM178" s="1106" t="n"/>
      <c r="BN178" s="1106" t="n"/>
      <c r="BO178" s="1106" t="n"/>
      <c r="BP178" s="1106" t="n"/>
      <c r="BQ178" s="1106" t="n"/>
      <c r="BR178" s="1106" t="n"/>
      <c r="BS178" s="1106" t="n"/>
      <c r="BT178" s="1106" t="n"/>
      <c r="BU178" s="1106" t="n"/>
      <c r="BV178" s="1106" t="n"/>
      <c r="BW178" s="1106" t="n"/>
      <c r="BX178" s="1106" t="n"/>
      <c r="BY178" s="1106" t="n"/>
      <c r="BZ178" s="1106" t="n"/>
      <c r="CA178" s="1106" t="n"/>
      <c r="CB178" s="1106" t="n"/>
      <c r="CC178" s="1106" t="n"/>
      <c r="CD178" s="1106" t="n"/>
      <c r="CE178" s="1106" t="n"/>
      <c r="CF178" s="1106" t="n"/>
      <c r="CG178" s="1106" t="n"/>
      <c r="CH178" s="1106" t="n"/>
      <c r="CI178" s="1106" t="n"/>
      <c r="CJ178" s="1106" t="n"/>
      <c r="CK178" s="1106" t="n"/>
      <c r="CL178" s="1106" t="n"/>
      <c r="CM178" s="1106" t="n"/>
      <c r="CN178" s="1106" t="n"/>
      <c r="CO178" s="1106" t="n"/>
      <c r="CP178" s="1106" t="n"/>
      <c r="CQ178" s="1106" t="n"/>
      <c r="CR178" s="1106" t="n"/>
      <c r="CS178" s="1106" t="n"/>
      <c r="CT178" s="1106" t="n"/>
      <c r="CU178" s="1106" t="n"/>
      <c r="CV178" s="1106" t="n"/>
      <c r="CW178" s="1106" t="n"/>
      <c r="CX178" s="1106" t="n"/>
      <c r="CY178" s="1106" t="n"/>
      <c r="CZ178" s="1106" t="n"/>
      <c r="DA178" s="1106" t="n"/>
      <c r="DB178" s="1106" t="n"/>
      <c r="DC178" s="1106" t="n"/>
      <c r="DD178" s="1106" t="n"/>
      <c r="DE178" s="1106" t="n"/>
      <c r="DF178" s="1106" t="n"/>
      <c r="DG178" s="1106" t="n"/>
      <c r="DH178" s="1106" t="n"/>
      <c r="DI178" s="1106" t="n"/>
    </row>
    <row r="179" ht="13.5" customHeight="1" s="1178">
      <c r="A179" s="1106" t="n"/>
      <c r="B179" s="1106" t="n"/>
      <c r="C179" s="1106" t="n"/>
      <c r="D179" s="1106" t="n"/>
      <c r="E179" s="1106" t="n"/>
      <c r="F179" s="1106" t="n"/>
      <c r="G179" s="144" t="n"/>
      <c r="H179" s="1122">
        <f>初始化表!G17</f>
        <v/>
      </c>
      <c r="I179" s="1122">
        <f>初始化表!G18</f>
        <v/>
      </c>
      <c r="J179" s="1122">
        <f>初始化表!G19</f>
        <v/>
      </c>
      <c r="K179" s="1122" t="n"/>
      <c r="L179" s="1122">
        <f>L37</f>
        <v/>
      </c>
      <c r="M179" s="1106" t="n"/>
      <c r="N179" s="1106" t="n"/>
      <c r="O179" s="1106" t="n"/>
      <c r="P179" s="1106" t="n"/>
      <c r="Q179" s="1106" t="n"/>
      <c r="R179" s="1106" t="n"/>
      <c r="S179" s="1106" t="n"/>
      <c r="T179" s="230" t="n"/>
      <c r="U179" s="1106" t="n"/>
      <c r="V179" s="1106" t="n"/>
      <c r="W179" s="1106" t="n"/>
      <c r="X179" s="1106" t="n"/>
      <c r="Y179" s="1106" t="n"/>
      <c r="Z179" s="1106" t="n"/>
      <c r="AA179" s="144" t="n"/>
      <c r="AB179" s="1106" t="n"/>
      <c r="AC179" s="1106" t="n"/>
      <c r="AD179" s="1106" t="n"/>
      <c r="AE179" s="1106" t="n"/>
      <c r="AF179" s="1106" t="n"/>
      <c r="AG179" s="1106" t="n"/>
      <c r="AH179" s="144" t="n"/>
      <c r="AI179" s="1106" t="n"/>
      <c r="AJ179" s="1106" t="n"/>
      <c r="AK179" s="1106" t="n"/>
      <c r="AL179" s="1106" t="n"/>
      <c r="AM179" s="1106" t="n"/>
      <c r="AN179" s="1106" t="n"/>
      <c r="AO179" s="1106" t="n"/>
      <c r="AP179" s="1106" t="n"/>
      <c r="AQ179" s="1106" t="n"/>
      <c r="AR179" s="1106" t="n"/>
      <c r="AS179" s="1106" t="n"/>
      <c r="AT179" s="1106" t="n"/>
      <c r="AU179" s="1106" t="n"/>
      <c r="AV179" s="1106" t="n"/>
      <c r="AW179" s="1106" t="n"/>
      <c r="AX179" s="1106" t="n"/>
      <c r="AY179" s="1106" t="n"/>
      <c r="AZ179" s="144" t="n"/>
      <c r="BA179" s="1106" t="n"/>
      <c r="BB179" s="1106" t="n"/>
      <c r="BC179" s="1106" t="n"/>
      <c r="BD179" s="1106" t="n"/>
      <c r="BE179" s="1106" t="n"/>
      <c r="BF179" s="1106" t="n"/>
      <c r="BG179" s="1106" t="n"/>
      <c r="BH179" s="1106" t="n"/>
      <c r="BI179" s="1106" t="n"/>
      <c r="BJ179" s="1106" t="n"/>
      <c r="BK179" s="1106" t="n"/>
      <c r="BL179" s="1106" t="n"/>
      <c r="BM179" s="1106" t="n"/>
      <c r="BN179" s="1106" t="n"/>
      <c r="BO179" s="1106" t="n"/>
      <c r="BP179" s="1106" t="n"/>
      <c r="BQ179" s="1106" t="n"/>
      <c r="BR179" s="1106" t="n"/>
      <c r="BS179" s="1106" t="n"/>
      <c r="BT179" s="1106" t="n"/>
      <c r="BU179" s="1106" t="n"/>
      <c r="BV179" s="1106" t="n"/>
      <c r="BW179" s="1106" t="n"/>
      <c r="BX179" s="1106" t="n"/>
      <c r="BY179" s="1106" t="n"/>
      <c r="BZ179" s="1106" t="n"/>
      <c r="CA179" s="1106" t="n"/>
      <c r="CB179" s="1106" t="n"/>
      <c r="CC179" s="1106" t="n"/>
      <c r="CD179" s="1106" t="n"/>
      <c r="CE179" s="1106" t="n"/>
      <c r="CF179" s="1106" t="n"/>
      <c r="CG179" s="1106" t="n"/>
      <c r="CH179" s="1106" t="n"/>
      <c r="CI179" s="1106" t="n"/>
      <c r="CJ179" s="1106" t="n"/>
      <c r="CK179" s="1106" t="n"/>
      <c r="CL179" s="1106" t="n"/>
      <c r="CM179" s="1106" t="n"/>
      <c r="CN179" s="1106" t="n"/>
      <c r="CO179" s="1106" t="n"/>
      <c r="CP179" s="1106" t="n"/>
      <c r="CQ179" s="1106" t="n"/>
      <c r="CR179" s="1106" t="n"/>
      <c r="CS179" s="1106" t="n"/>
      <c r="CT179" s="1106" t="n"/>
      <c r="CU179" s="1106" t="n"/>
      <c r="CV179" s="1106" t="n"/>
      <c r="CW179" s="1106" t="n"/>
      <c r="CX179" s="1106" t="n"/>
      <c r="CY179" s="1106" t="n"/>
      <c r="CZ179" s="1106" t="n"/>
      <c r="DA179" s="1106" t="n"/>
      <c r="DB179" s="1106" t="n"/>
      <c r="DC179" s="1106" t="n"/>
      <c r="DD179" s="1106" t="n"/>
      <c r="DE179" s="1106" t="n"/>
      <c r="DF179" s="1106" t="n"/>
      <c r="DG179" s="1106" t="n"/>
      <c r="DH179" s="1106" t="n"/>
      <c r="DI179" s="1106" t="n"/>
    </row>
    <row r="180" ht="13.5" customHeight="1" s="1178">
      <c r="A180" s="1106" t="n"/>
      <c r="B180" s="1106" t="n"/>
      <c r="C180" s="1106" t="n"/>
      <c r="D180" s="1106" t="n"/>
      <c r="E180" s="1106" t="n"/>
      <c r="F180" s="1106" t="n"/>
      <c r="G180" s="144" t="n"/>
      <c r="H180" s="1122">
        <f>初始化表!H17</f>
        <v/>
      </c>
      <c r="I180" s="1122">
        <f>初始化表!H18</f>
        <v/>
      </c>
      <c r="J180" s="1122">
        <f>初始化表!H19</f>
        <v/>
      </c>
      <c r="K180" s="1122" t="n"/>
      <c r="L180" s="1122">
        <f>L38</f>
        <v/>
      </c>
      <c r="M180" s="1106" t="n"/>
      <c r="N180" s="1106" t="n"/>
      <c r="O180" s="1106" t="n"/>
      <c r="P180" s="1106" t="n"/>
      <c r="Q180" s="1106" t="n"/>
      <c r="R180" s="1106" t="n"/>
      <c r="S180" s="1106" t="n"/>
      <c r="T180" s="230" t="n"/>
      <c r="U180" s="1106" t="n"/>
      <c r="V180" s="1106" t="n"/>
      <c r="W180" s="1106" t="n"/>
      <c r="X180" s="1106" t="n"/>
      <c r="Y180" s="1106" t="n"/>
      <c r="Z180" s="1106" t="n"/>
      <c r="AA180" s="144" t="n"/>
      <c r="AB180" s="1106" t="n"/>
      <c r="AC180" s="1106" t="n"/>
      <c r="AD180" s="1106" t="n"/>
      <c r="AE180" s="1106" t="n"/>
      <c r="AF180" s="1106" t="n"/>
      <c r="AG180" s="1106" t="n"/>
      <c r="AH180" s="144" t="n"/>
      <c r="AI180" s="1106" t="n"/>
      <c r="AJ180" s="1106" t="n"/>
      <c r="AK180" s="1106" t="n"/>
      <c r="AL180" s="1106" t="n"/>
      <c r="AM180" s="1106" t="n"/>
      <c r="AN180" s="1106" t="n"/>
      <c r="AO180" s="1106" t="n"/>
      <c r="AP180" s="1106" t="n"/>
      <c r="AQ180" s="1106" t="n"/>
      <c r="AR180" s="1106" t="n"/>
      <c r="AS180" s="1106" t="n"/>
      <c r="AT180" s="1106" t="n"/>
      <c r="AU180" s="1106" t="n"/>
      <c r="AV180" s="1106" t="n"/>
      <c r="AW180" s="1106" t="n"/>
      <c r="AX180" s="1106" t="n"/>
      <c r="AY180" s="1106" t="n"/>
      <c r="AZ180" s="144" t="n"/>
      <c r="BA180" s="1106" t="n"/>
      <c r="BB180" s="1106" t="n"/>
      <c r="BC180" s="1106" t="n"/>
      <c r="BD180" s="1106" t="n"/>
      <c r="BE180" s="1106" t="n"/>
      <c r="BF180" s="1106" t="n"/>
      <c r="BG180" s="1106" t="n"/>
      <c r="BH180" s="1106" t="n"/>
      <c r="BI180" s="1106" t="n"/>
      <c r="BJ180" s="1106" t="n"/>
      <c r="BK180" s="1106" t="n"/>
      <c r="BL180" s="1106" t="n"/>
      <c r="BM180" s="1106" t="n"/>
      <c r="BN180" s="1106" t="n"/>
      <c r="BO180" s="1106" t="n"/>
      <c r="BP180" s="1106" t="n"/>
      <c r="BQ180" s="1106" t="n"/>
      <c r="BR180" s="1106" t="n"/>
      <c r="BS180" s="1106" t="n"/>
      <c r="BT180" s="1106" t="n"/>
      <c r="BU180" s="1106" t="n"/>
      <c r="BV180" s="1106" t="n"/>
      <c r="BW180" s="1106" t="n"/>
      <c r="BX180" s="1106" t="n"/>
      <c r="BY180" s="1106" t="n"/>
      <c r="BZ180" s="1106" t="n"/>
      <c r="CA180" s="1106" t="n"/>
      <c r="CB180" s="1106" t="n"/>
      <c r="CC180" s="1106" t="n"/>
      <c r="CD180" s="1106" t="n"/>
      <c r="CE180" s="1106" t="n"/>
      <c r="CF180" s="1106" t="n"/>
      <c r="CG180" s="1106" t="n"/>
      <c r="CH180" s="1106" t="n"/>
      <c r="CI180" s="1106" t="n"/>
      <c r="CJ180" s="1106" t="n"/>
      <c r="CK180" s="1106" t="n"/>
      <c r="CL180" s="1106" t="n"/>
      <c r="CM180" s="1106" t="n"/>
      <c r="CN180" s="1106" t="n"/>
      <c r="CO180" s="1106" t="n"/>
      <c r="CP180" s="1106" t="n"/>
      <c r="CQ180" s="1106" t="n"/>
      <c r="CR180" s="1106" t="n"/>
      <c r="CS180" s="1106" t="n"/>
      <c r="CT180" s="1106" t="n"/>
      <c r="CU180" s="1106" t="n"/>
      <c r="CV180" s="1106" t="n"/>
      <c r="CW180" s="1106" t="n"/>
      <c r="CX180" s="1106" t="n"/>
      <c r="CY180" s="1106" t="n"/>
      <c r="CZ180" s="1106" t="n"/>
      <c r="DA180" s="1106" t="n"/>
      <c r="DB180" s="1106" t="n"/>
      <c r="DC180" s="1106" t="n"/>
      <c r="DD180" s="1106" t="n"/>
      <c r="DE180" s="1106" t="n"/>
      <c r="DF180" s="1106" t="n"/>
      <c r="DG180" s="1106" t="n"/>
      <c r="DH180" s="1106" t="n"/>
      <c r="DI180" s="1106" t="n"/>
    </row>
    <row r="181" ht="13.5" customHeight="1" s="1178">
      <c r="A181" s="1106" t="n"/>
      <c r="B181" s="1106" t="n"/>
      <c r="C181" s="1106" t="n"/>
      <c r="D181" s="1106" t="n"/>
      <c r="E181" s="1106" t="n"/>
      <c r="F181" s="1106" t="n"/>
      <c r="G181" s="144" t="n"/>
      <c r="H181" s="1122" t="n"/>
      <c r="I181" s="1122" t="n"/>
      <c r="J181" s="1122" t="n"/>
      <c r="K181" s="1122" t="n"/>
      <c r="L181" s="1122" t="n"/>
      <c r="M181" s="1106" t="n"/>
      <c r="N181" s="1106" t="n"/>
      <c r="O181" s="1106" t="n"/>
      <c r="P181" s="1106" t="n"/>
      <c r="Q181" s="1106" t="n"/>
      <c r="R181" s="1106" t="n"/>
      <c r="S181" s="1106" t="n"/>
      <c r="T181" s="230" t="n"/>
      <c r="U181" s="1106" t="n"/>
      <c r="V181" s="1106" t="n"/>
      <c r="W181" s="1106" t="n"/>
      <c r="X181" s="1106" t="n"/>
      <c r="Y181" s="1106" t="n"/>
      <c r="Z181" s="1106" t="n"/>
      <c r="AA181" s="144" t="n"/>
      <c r="AB181" s="1106" t="n"/>
      <c r="AC181" s="1106" t="n"/>
      <c r="AD181" s="1106" t="n"/>
      <c r="AE181" s="1106" t="n"/>
      <c r="AF181" s="1106" t="n"/>
      <c r="AG181" s="1106" t="n"/>
      <c r="AH181" s="144" t="n"/>
      <c r="AI181" s="1106" t="n"/>
      <c r="AJ181" s="1106" t="n"/>
      <c r="AK181" s="1106" t="n"/>
      <c r="AL181" s="1106" t="n"/>
      <c r="AM181" s="1106" t="n"/>
      <c r="AN181" s="1106" t="n"/>
      <c r="AO181" s="1106" t="n"/>
      <c r="AP181" s="1106" t="n"/>
      <c r="AQ181" s="1106" t="n"/>
      <c r="AR181" s="1106" t="n"/>
      <c r="AS181" s="1106" t="n"/>
      <c r="AT181" s="1106" t="n"/>
      <c r="AU181" s="1106" t="n"/>
      <c r="AV181" s="1106" t="n"/>
      <c r="AW181" s="1106" t="n"/>
      <c r="AX181" s="1106" t="n"/>
      <c r="AY181" s="1106" t="n"/>
      <c r="AZ181" s="144" t="n"/>
      <c r="BA181" s="1106" t="n"/>
      <c r="BB181" s="1106" t="n"/>
      <c r="BC181" s="1106" t="n"/>
      <c r="BD181" s="1106" t="n"/>
      <c r="BE181" s="1106" t="n"/>
      <c r="BF181" s="1106" t="n"/>
      <c r="BG181" s="1106" t="n"/>
      <c r="BH181" s="1106" t="n"/>
      <c r="BI181" s="1106" t="n"/>
      <c r="BJ181" s="1106" t="n"/>
      <c r="BK181" s="1106" t="n"/>
      <c r="BL181" s="1106" t="n"/>
      <c r="BM181" s="1106" t="n"/>
      <c r="BN181" s="1106" t="n"/>
      <c r="BO181" s="1106" t="n"/>
      <c r="BP181" s="1106" t="n"/>
      <c r="BQ181" s="1106" t="n"/>
      <c r="BR181" s="1106" t="n"/>
      <c r="BS181" s="1106" t="n"/>
      <c r="BT181" s="1106" t="n"/>
      <c r="BU181" s="1106" t="n"/>
      <c r="BV181" s="1106" t="n"/>
      <c r="BW181" s="1106" t="n"/>
      <c r="BX181" s="1106" t="n"/>
      <c r="BY181" s="1106" t="n"/>
      <c r="BZ181" s="1106" t="n"/>
      <c r="CA181" s="1106" t="n"/>
      <c r="CB181" s="1106" t="n"/>
      <c r="CC181" s="1106" t="n"/>
      <c r="CD181" s="1106" t="n"/>
      <c r="CE181" s="1106" t="n"/>
      <c r="CF181" s="1106" t="n"/>
      <c r="CG181" s="1106" t="n"/>
      <c r="CH181" s="1106" t="n"/>
      <c r="CI181" s="1106" t="n"/>
      <c r="CJ181" s="1106" t="n"/>
      <c r="CK181" s="1106" t="n"/>
      <c r="CL181" s="1106" t="n"/>
      <c r="CM181" s="1106" t="n"/>
      <c r="CN181" s="1106" t="n"/>
      <c r="CO181" s="1106" t="n"/>
      <c r="CP181" s="1106" t="n"/>
      <c r="CQ181" s="1106" t="n"/>
      <c r="CR181" s="1106" t="n"/>
      <c r="CS181" s="1106" t="n"/>
      <c r="CT181" s="1106" t="n"/>
      <c r="CU181" s="1106" t="n"/>
      <c r="CV181" s="1106" t="n"/>
      <c r="CW181" s="1106" t="n"/>
      <c r="CX181" s="1106" t="n"/>
      <c r="CY181" s="1106" t="n"/>
      <c r="CZ181" s="1106" t="n"/>
      <c r="DA181" s="1106" t="n"/>
      <c r="DB181" s="1106" t="n"/>
      <c r="DC181" s="1106" t="n"/>
      <c r="DD181" s="1106" t="n"/>
      <c r="DE181" s="1106" t="n"/>
      <c r="DF181" s="1106" t="n"/>
      <c r="DG181" s="1106" t="n"/>
      <c r="DH181" s="1106" t="n"/>
      <c r="DI181" s="1106" t="n"/>
    </row>
    <row r="182" ht="13.5" customHeight="1" s="1178">
      <c r="A182" s="1106" t="n"/>
      <c r="B182" s="1106" t="n"/>
      <c r="C182" s="1106" t="n"/>
      <c r="D182" s="1106" t="n"/>
      <c r="E182" s="1106" t="n"/>
      <c r="F182" s="1106" t="n"/>
      <c r="G182" s="144" t="n"/>
      <c r="H182" s="1122">
        <f>MIN(L177,INT(N49*520/H177))</f>
        <v/>
      </c>
      <c r="I182" s="1122" t="n"/>
      <c r="J182" s="1122" t="n"/>
      <c r="K182" s="1122" t="n"/>
      <c r="L182" s="1122" t="n"/>
      <c r="M182" s="1106" t="n"/>
      <c r="N182" s="1106" t="n"/>
      <c r="O182" s="1106" t="n"/>
      <c r="P182" s="1106" t="n"/>
      <c r="Q182" s="1106" t="n"/>
      <c r="R182" s="1106" t="n"/>
      <c r="S182" s="1106" t="n"/>
      <c r="T182" s="230" t="n"/>
      <c r="U182" s="1106" t="n"/>
      <c r="V182" s="1106" t="n"/>
      <c r="W182" s="1106" t="n"/>
      <c r="X182" s="1106" t="n"/>
      <c r="Y182" s="1106" t="n"/>
      <c r="Z182" s="1106" t="n"/>
      <c r="AA182" s="144" t="n"/>
      <c r="AB182" s="1106" t="n"/>
      <c r="AC182" s="1106" t="n"/>
      <c r="AD182" s="1106" t="n"/>
      <c r="AE182" s="1106" t="n"/>
      <c r="AF182" s="1106" t="n"/>
      <c r="AG182" s="1106" t="n"/>
      <c r="AH182" s="144" t="n"/>
      <c r="AI182" s="1106" t="n"/>
      <c r="AJ182" s="1106" t="n"/>
      <c r="AK182" s="1106" t="n"/>
      <c r="AL182" s="1106" t="n"/>
      <c r="AM182" s="1106" t="n"/>
      <c r="AN182" s="1106" t="n"/>
      <c r="AO182" s="1106" t="n"/>
      <c r="AP182" s="1106" t="n"/>
      <c r="AQ182" s="1106" t="n"/>
      <c r="AR182" s="1106" t="n"/>
      <c r="AS182" s="1106" t="n"/>
      <c r="AT182" s="1106" t="n"/>
      <c r="AU182" s="1106" t="n"/>
      <c r="AV182" s="1106" t="n"/>
      <c r="AW182" s="1106" t="n"/>
      <c r="AX182" s="1106" t="n"/>
      <c r="AY182" s="1106" t="n"/>
      <c r="AZ182" s="144" t="n"/>
      <c r="BA182" s="1106" t="n"/>
      <c r="BB182" s="1106" t="n"/>
      <c r="BC182" s="1106" t="n"/>
      <c r="BD182" s="1106" t="n"/>
      <c r="BE182" s="1106" t="n"/>
      <c r="BF182" s="1106" t="n"/>
      <c r="BG182" s="1106" t="n"/>
      <c r="BH182" s="1106" t="n"/>
      <c r="BI182" s="1106" t="n"/>
      <c r="BJ182" s="1106" t="n"/>
      <c r="BK182" s="1106" t="n"/>
      <c r="BL182" s="1106" t="n"/>
      <c r="BM182" s="1106" t="n"/>
      <c r="BN182" s="1106" t="n"/>
      <c r="BO182" s="1106" t="n"/>
      <c r="BP182" s="1106" t="n"/>
      <c r="BQ182" s="1106" t="n"/>
      <c r="BR182" s="1106" t="n"/>
      <c r="BS182" s="1106" t="n"/>
      <c r="BT182" s="1106" t="n"/>
      <c r="BU182" s="1106" t="n"/>
      <c r="BV182" s="1106" t="n"/>
      <c r="BW182" s="1106" t="n"/>
      <c r="BX182" s="1106" t="n"/>
      <c r="BY182" s="1106" t="n"/>
      <c r="BZ182" s="1106" t="n"/>
      <c r="CA182" s="1106" t="n"/>
      <c r="CB182" s="1106" t="n"/>
      <c r="CC182" s="1106" t="n"/>
      <c r="CD182" s="1106" t="n"/>
      <c r="CE182" s="1106" t="n"/>
      <c r="CF182" s="1106" t="n"/>
      <c r="CG182" s="1106" t="n"/>
      <c r="CH182" s="1106" t="n"/>
      <c r="CI182" s="1106" t="n"/>
      <c r="CJ182" s="1106" t="n"/>
      <c r="CK182" s="1106" t="n"/>
      <c r="CL182" s="1106" t="n"/>
      <c r="CM182" s="1106" t="n"/>
      <c r="CN182" s="1106" t="n"/>
      <c r="CO182" s="1106" t="n"/>
      <c r="CP182" s="1106" t="n"/>
      <c r="CQ182" s="1106" t="n"/>
      <c r="CR182" s="1106" t="n"/>
      <c r="CS182" s="1106" t="n"/>
      <c r="CT182" s="1106" t="n"/>
      <c r="CU182" s="1106" t="n"/>
      <c r="CV182" s="1106" t="n"/>
      <c r="CW182" s="1106" t="n"/>
      <c r="CX182" s="1106" t="n"/>
      <c r="CY182" s="1106" t="n"/>
      <c r="CZ182" s="1106" t="n"/>
      <c r="DA182" s="1106" t="n"/>
      <c r="DB182" s="1106" t="n"/>
      <c r="DC182" s="1106" t="n"/>
      <c r="DD182" s="1106" t="n"/>
      <c r="DE182" s="1106" t="n"/>
      <c r="DF182" s="1106" t="n"/>
      <c r="DG182" s="1106" t="n"/>
      <c r="DH182" s="1106" t="n"/>
      <c r="DI182" s="1106" t="n"/>
    </row>
    <row r="183" ht="13.5" customHeight="1" s="1178">
      <c r="A183" s="1106" t="n"/>
      <c r="B183" s="1106" t="n"/>
      <c r="C183" s="1106" t="n"/>
      <c r="D183" s="1106" t="n"/>
      <c r="E183" s="1106" t="n"/>
      <c r="F183" s="1106" t="n"/>
      <c r="G183" s="144" t="n"/>
      <c r="H183" s="1122">
        <f>MIN(L178,MAX(0,INT((520*N49-H172*H177)/H178)))</f>
        <v/>
      </c>
      <c r="I183" s="1122" t="n"/>
      <c r="J183" s="1122">
        <f>L188-H183</f>
        <v/>
      </c>
      <c r="K183" s="1122" t="n"/>
      <c r="L183" s="1122" t="n"/>
      <c r="M183" s="1106" t="n"/>
      <c r="N183" s="1106" t="n"/>
      <c r="O183" s="1106" t="n"/>
      <c r="P183" s="1106" t="n"/>
      <c r="Q183" s="1106" t="n"/>
      <c r="R183" s="1106" t="n"/>
      <c r="S183" s="1106" t="n"/>
      <c r="T183" s="230" t="n"/>
      <c r="U183" s="1106" t="n"/>
      <c r="V183" s="1106" t="n"/>
      <c r="W183" s="1106" t="n"/>
      <c r="X183" s="1106" t="n"/>
      <c r="Y183" s="1106" t="n"/>
      <c r="Z183" s="1106" t="n"/>
      <c r="AA183" s="144" t="n"/>
      <c r="AB183" s="1106" t="n"/>
      <c r="AC183" s="1106" t="n"/>
      <c r="AD183" s="1106" t="n"/>
      <c r="AE183" s="1106" t="n"/>
      <c r="AF183" s="1106" t="n"/>
      <c r="AG183" s="1106" t="n"/>
      <c r="AH183" s="144" t="n"/>
      <c r="AI183" s="1106" t="n"/>
      <c r="AJ183" s="1106" t="n"/>
      <c r="AK183" s="1106" t="n"/>
      <c r="AL183" s="1106" t="n"/>
      <c r="AM183" s="1106" t="n"/>
      <c r="AN183" s="1106" t="n"/>
      <c r="AO183" s="1106" t="n"/>
      <c r="AP183" s="1106" t="n"/>
      <c r="AQ183" s="1106" t="n"/>
      <c r="AR183" s="1106" t="n"/>
      <c r="AS183" s="1106" t="n"/>
      <c r="AT183" s="1106" t="n"/>
      <c r="AU183" s="1106" t="n"/>
      <c r="AV183" s="1106" t="n"/>
      <c r="AW183" s="1106" t="n"/>
      <c r="AX183" s="1106" t="n"/>
      <c r="AY183" s="1106" t="n"/>
      <c r="AZ183" s="144" t="n"/>
      <c r="BA183" s="1106" t="n"/>
      <c r="BB183" s="1106" t="n"/>
      <c r="BC183" s="1106" t="n"/>
      <c r="BD183" s="1106" t="n"/>
      <c r="BE183" s="1106" t="n"/>
      <c r="BF183" s="1106" t="n"/>
      <c r="BG183" s="1106" t="n"/>
      <c r="BH183" s="1106" t="n"/>
      <c r="BI183" s="1106" t="n"/>
      <c r="BJ183" s="1106" t="n"/>
      <c r="BK183" s="1106" t="n"/>
      <c r="BL183" s="1106" t="n"/>
      <c r="BM183" s="1106" t="n"/>
      <c r="BN183" s="1106" t="n"/>
      <c r="BO183" s="1106" t="n"/>
      <c r="BP183" s="1106" t="n"/>
      <c r="BQ183" s="1106" t="n"/>
      <c r="BR183" s="1106" t="n"/>
      <c r="BS183" s="1106" t="n"/>
      <c r="BT183" s="1106" t="n"/>
      <c r="BU183" s="1106" t="n"/>
      <c r="BV183" s="1106" t="n"/>
      <c r="BW183" s="1106" t="n"/>
      <c r="BX183" s="1106" t="n"/>
      <c r="BY183" s="1106" t="n"/>
      <c r="BZ183" s="1106" t="n"/>
      <c r="CA183" s="1106" t="n"/>
      <c r="CB183" s="1106" t="n"/>
      <c r="CC183" s="1106" t="n"/>
      <c r="CD183" s="1106" t="n"/>
      <c r="CE183" s="1106" t="n"/>
      <c r="CF183" s="1106" t="n"/>
      <c r="CG183" s="1106" t="n"/>
      <c r="CH183" s="1106" t="n"/>
      <c r="CI183" s="1106" t="n"/>
      <c r="CJ183" s="1106" t="n"/>
      <c r="CK183" s="1106" t="n"/>
      <c r="CL183" s="1106" t="n"/>
      <c r="CM183" s="1106" t="n"/>
      <c r="CN183" s="1106" t="n"/>
      <c r="CO183" s="1106" t="n"/>
      <c r="CP183" s="1106" t="n"/>
      <c r="CQ183" s="1106" t="n"/>
      <c r="CR183" s="1106" t="n"/>
      <c r="CS183" s="1106" t="n"/>
      <c r="CT183" s="1106" t="n"/>
      <c r="CU183" s="1106" t="n"/>
      <c r="CV183" s="1106" t="n"/>
      <c r="CW183" s="1106" t="n"/>
      <c r="CX183" s="1106" t="n"/>
      <c r="CY183" s="1106" t="n"/>
      <c r="CZ183" s="1106" t="n"/>
      <c r="DA183" s="1106" t="n"/>
      <c r="DB183" s="1106" t="n"/>
      <c r="DC183" s="1106" t="n"/>
      <c r="DD183" s="1106" t="n"/>
      <c r="DE183" s="1106" t="n"/>
      <c r="DF183" s="1106" t="n"/>
      <c r="DG183" s="1106" t="n"/>
      <c r="DH183" s="1106" t="n"/>
      <c r="DI183" s="1106" t="n"/>
    </row>
    <row r="184" ht="13.5" customHeight="1" s="1178">
      <c r="A184" s="1106" t="n"/>
      <c r="B184" s="1106" t="n"/>
      <c r="C184" s="1106" t="n"/>
      <c r="D184" s="1106" t="n"/>
      <c r="E184" s="1106" t="n"/>
      <c r="F184" s="1106" t="n"/>
      <c r="G184" s="144" t="n"/>
      <c r="H184" s="1122">
        <f>MIN(L179,MAX(0,INT((520*N49-H172*H177-H173*H178)/H179)))</f>
        <v/>
      </c>
      <c r="I184" s="1122" t="n"/>
      <c r="J184" s="1122">
        <f>INT(L179/3*2)</f>
        <v/>
      </c>
      <c r="K184" s="1122">
        <f>INT(J184/2)</f>
        <v/>
      </c>
      <c r="L184" s="1122" t="n"/>
      <c r="M184" s="1106" t="n"/>
      <c r="N184" s="1106" t="n"/>
      <c r="O184" s="1106" t="n"/>
      <c r="P184" s="1106" t="n"/>
      <c r="Q184" s="1106" t="n"/>
      <c r="R184" s="1106" t="n"/>
      <c r="S184" s="1106" t="n"/>
      <c r="T184" s="230" t="n"/>
      <c r="U184" s="1106" t="n"/>
      <c r="V184" s="1106" t="n"/>
      <c r="W184" s="1106" t="n"/>
      <c r="X184" s="1106" t="n"/>
      <c r="Y184" s="1106" t="n"/>
      <c r="Z184" s="1106" t="n"/>
      <c r="AA184" s="144" t="n"/>
      <c r="AB184" s="1106" t="n"/>
      <c r="AC184" s="1106" t="n"/>
      <c r="AD184" s="1106" t="n"/>
      <c r="AE184" s="1106" t="n"/>
      <c r="AF184" s="1106" t="n"/>
      <c r="AG184" s="1106" t="n"/>
      <c r="AH184" s="144" t="n"/>
      <c r="AI184" s="1106" t="n"/>
      <c r="AJ184" s="1106" t="n"/>
      <c r="AK184" s="1106" t="n"/>
      <c r="AL184" s="1106" t="n"/>
      <c r="AM184" s="1106" t="n"/>
      <c r="AN184" s="1106" t="n"/>
      <c r="AO184" s="1106" t="n"/>
      <c r="AP184" s="1106" t="n"/>
      <c r="AQ184" s="1106" t="n"/>
      <c r="AR184" s="1106" t="n"/>
      <c r="AS184" s="1106" t="n"/>
      <c r="AT184" s="1106" t="n"/>
      <c r="AU184" s="1106" t="n"/>
      <c r="AV184" s="1106" t="n"/>
      <c r="AW184" s="1106" t="n"/>
      <c r="AX184" s="1106" t="n"/>
      <c r="AY184" s="1106" t="n"/>
      <c r="AZ184" s="144" t="n"/>
      <c r="BA184" s="1106" t="n"/>
      <c r="BB184" s="1106" t="n"/>
      <c r="BC184" s="1106" t="n"/>
      <c r="BD184" s="1106" t="n"/>
      <c r="BE184" s="1106" t="n"/>
      <c r="BF184" s="1106" t="n"/>
      <c r="BG184" s="1106" t="n"/>
      <c r="BH184" s="1106" t="n"/>
      <c r="BI184" s="1106" t="n"/>
      <c r="BJ184" s="1106" t="n"/>
      <c r="BK184" s="1106" t="n"/>
      <c r="BL184" s="1106" t="n"/>
      <c r="BM184" s="1106" t="n"/>
      <c r="BN184" s="1106" t="n"/>
      <c r="BO184" s="1106" t="n"/>
      <c r="BP184" s="1106" t="n"/>
      <c r="BQ184" s="1106" t="n"/>
      <c r="BR184" s="1106" t="n"/>
      <c r="BS184" s="1106" t="n"/>
      <c r="BT184" s="1106" t="n"/>
      <c r="BU184" s="1106" t="n"/>
      <c r="BV184" s="1106" t="n"/>
      <c r="BW184" s="1106" t="n"/>
      <c r="BX184" s="1106" t="n"/>
      <c r="BY184" s="1106" t="n"/>
      <c r="BZ184" s="1106" t="n"/>
      <c r="CA184" s="1106" t="n"/>
      <c r="CB184" s="1106" t="n"/>
      <c r="CC184" s="1106" t="n"/>
      <c r="CD184" s="1106" t="n"/>
      <c r="CE184" s="1106" t="n"/>
      <c r="CF184" s="1106" t="n"/>
      <c r="CG184" s="1106" t="n"/>
      <c r="CH184" s="1106" t="n"/>
      <c r="CI184" s="1106" t="n"/>
      <c r="CJ184" s="1106" t="n"/>
      <c r="CK184" s="1106" t="n"/>
      <c r="CL184" s="1106" t="n"/>
      <c r="CM184" s="1106" t="n"/>
      <c r="CN184" s="1106" t="n"/>
      <c r="CO184" s="1106" t="n"/>
      <c r="CP184" s="1106" t="n"/>
      <c r="CQ184" s="1106" t="n"/>
      <c r="CR184" s="1106" t="n"/>
      <c r="CS184" s="1106" t="n"/>
      <c r="CT184" s="1106" t="n"/>
      <c r="CU184" s="1106" t="n"/>
      <c r="CV184" s="1106" t="n"/>
      <c r="CW184" s="1106" t="n"/>
      <c r="CX184" s="1106" t="n"/>
      <c r="CY184" s="1106" t="n"/>
      <c r="CZ184" s="1106" t="n"/>
      <c r="DA184" s="1106" t="n"/>
      <c r="DB184" s="1106" t="n"/>
      <c r="DC184" s="1106" t="n"/>
      <c r="DD184" s="1106" t="n"/>
      <c r="DE184" s="1106" t="n"/>
      <c r="DF184" s="1106" t="n"/>
      <c r="DG184" s="1106" t="n"/>
      <c r="DH184" s="1106" t="n"/>
      <c r="DI184" s="1106" t="n"/>
    </row>
    <row r="185" ht="13.5" customHeight="1" s="1178">
      <c r="A185" s="1106" t="n"/>
      <c r="B185" s="1106" t="n"/>
      <c r="C185" s="1106" t="n"/>
      <c r="D185" s="1106" t="n"/>
      <c r="E185" s="1106" t="n"/>
      <c r="F185" s="1106" t="n"/>
      <c r="G185" s="144" t="n"/>
      <c r="H185" s="1122">
        <f>MAX(0,INT((N49*520-H172*H177-H173*H178-H174*H179)/H180))</f>
        <v/>
      </c>
      <c r="I185" s="1122" t="n"/>
      <c r="J185" s="1122">
        <f>INT(L180/3*2)</f>
        <v/>
      </c>
      <c r="K185" s="1122">
        <f>INT(J185/2)</f>
        <v/>
      </c>
      <c r="L185" s="1122" t="n"/>
      <c r="M185" s="1106" t="n"/>
      <c r="N185" s="1106" t="n"/>
      <c r="O185" s="1106" t="n"/>
      <c r="P185" s="1106" t="n"/>
      <c r="Q185" s="1106" t="n"/>
      <c r="R185" s="1106" t="n"/>
      <c r="S185" s="1106" t="n"/>
      <c r="T185" s="230" t="n"/>
      <c r="U185" s="1106" t="n"/>
      <c r="V185" s="1106" t="n"/>
      <c r="W185" s="1106" t="n"/>
      <c r="X185" s="1106" t="n"/>
      <c r="Y185" s="1106" t="n"/>
      <c r="Z185" s="1106" t="n"/>
      <c r="AA185" s="144" t="n"/>
      <c r="AB185" s="1106" t="n"/>
      <c r="AC185" s="1106" t="n"/>
      <c r="AD185" s="1106" t="n"/>
      <c r="AE185" s="1106" t="n"/>
      <c r="AF185" s="1106" t="n"/>
      <c r="AG185" s="1106" t="n"/>
      <c r="AH185" s="144" t="n"/>
      <c r="AI185" s="1106" t="n"/>
      <c r="AJ185" s="1106" t="n"/>
      <c r="AK185" s="1106" t="n"/>
      <c r="AL185" s="1106" t="n"/>
      <c r="AM185" s="1106" t="n"/>
      <c r="AN185" s="1106" t="n"/>
      <c r="AO185" s="1106" t="n"/>
      <c r="AP185" s="1106" t="n"/>
      <c r="AQ185" s="1106" t="n"/>
      <c r="AR185" s="1106" t="n"/>
      <c r="AS185" s="1106" t="n"/>
      <c r="AT185" s="1106" t="n"/>
      <c r="AU185" s="1106" t="n"/>
      <c r="AV185" s="1106" t="n"/>
      <c r="AW185" s="1106" t="n"/>
      <c r="AX185" s="1106" t="n"/>
      <c r="AY185" s="1106" t="n"/>
      <c r="AZ185" s="144" t="n"/>
      <c r="BA185" s="1106" t="n"/>
      <c r="BB185" s="1106" t="n"/>
      <c r="BC185" s="1106" t="n"/>
      <c r="BD185" s="1106" t="n"/>
      <c r="BE185" s="1106" t="n"/>
      <c r="BF185" s="1106" t="n"/>
      <c r="BG185" s="1106" t="n"/>
      <c r="BH185" s="1106" t="n"/>
      <c r="BI185" s="1106" t="n"/>
      <c r="BJ185" s="1106" t="n"/>
      <c r="BK185" s="1106" t="n"/>
      <c r="BL185" s="1106" t="n"/>
      <c r="BM185" s="1106" t="n"/>
      <c r="BN185" s="1106" t="n"/>
      <c r="BO185" s="1106" t="n"/>
      <c r="BP185" s="1106" t="n"/>
      <c r="BQ185" s="1106" t="n"/>
      <c r="BR185" s="1106" t="n"/>
      <c r="BS185" s="1106" t="n"/>
      <c r="BT185" s="1106" t="n"/>
      <c r="BU185" s="1106" t="n"/>
      <c r="BV185" s="1106" t="n"/>
      <c r="BW185" s="1106" t="n"/>
      <c r="BX185" s="1106" t="n"/>
      <c r="BY185" s="1106" t="n"/>
      <c r="BZ185" s="1106" t="n"/>
      <c r="CA185" s="1106" t="n"/>
      <c r="CB185" s="1106" t="n"/>
      <c r="CC185" s="1106" t="n"/>
      <c r="CD185" s="1106" t="n"/>
      <c r="CE185" s="1106" t="n"/>
      <c r="CF185" s="1106" t="n"/>
      <c r="CG185" s="1106" t="n"/>
      <c r="CH185" s="1106" t="n"/>
      <c r="CI185" s="1106" t="n"/>
      <c r="CJ185" s="1106" t="n"/>
      <c r="CK185" s="1106" t="n"/>
      <c r="CL185" s="1106" t="n"/>
      <c r="CM185" s="1106" t="n"/>
      <c r="CN185" s="1106" t="n"/>
      <c r="CO185" s="1106" t="n"/>
      <c r="CP185" s="1106" t="n"/>
      <c r="CQ185" s="1106" t="n"/>
      <c r="CR185" s="1106" t="n"/>
      <c r="CS185" s="1106" t="n"/>
      <c r="CT185" s="1106" t="n"/>
      <c r="CU185" s="1106" t="n"/>
      <c r="CV185" s="1106" t="n"/>
      <c r="CW185" s="1106" t="n"/>
      <c r="CX185" s="1106" t="n"/>
      <c r="CY185" s="1106" t="n"/>
      <c r="CZ185" s="1106" t="n"/>
      <c r="DA185" s="1106" t="n"/>
      <c r="DB185" s="1106" t="n"/>
      <c r="DC185" s="1106" t="n"/>
      <c r="DD185" s="1106" t="n"/>
      <c r="DE185" s="1106" t="n"/>
      <c r="DF185" s="1106" t="n"/>
      <c r="DG185" s="1106" t="n"/>
      <c r="DH185" s="1106" t="n"/>
      <c r="DI185" s="1106" t="n"/>
    </row>
    <row r="186" ht="13.5" customHeight="1" s="1178">
      <c r="A186" s="1106" t="n"/>
      <c r="B186" s="1106" t="n"/>
      <c r="C186" s="1106" t="n"/>
      <c r="D186" s="1106" t="n"/>
      <c r="E186" s="1106" t="n"/>
      <c r="F186" s="1106" t="n"/>
      <c r="G186" s="144" t="n"/>
      <c r="H186" s="1106" t="n"/>
      <c r="I186" s="1106" t="n"/>
      <c r="J186" s="1106" t="n"/>
      <c r="K186" s="1106" t="n"/>
      <c r="L186" s="1106" t="n"/>
      <c r="M186" s="1106" t="n"/>
      <c r="N186" s="1106" t="n"/>
      <c r="O186" s="1106" t="n"/>
      <c r="P186" s="1106" t="n"/>
      <c r="Q186" s="1106" t="n"/>
      <c r="R186" s="1106" t="n"/>
      <c r="S186" s="1106" t="n"/>
      <c r="T186" s="230" t="n"/>
      <c r="U186" s="1106" t="n"/>
      <c r="V186" s="1106" t="n"/>
      <c r="W186" s="1106" t="n"/>
      <c r="X186" s="1106" t="n"/>
      <c r="Y186" s="1106" t="n"/>
      <c r="Z186" s="1106" t="n"/>
      <c r="AA186" s="144" t="n"/>
      <c r="AB186" s="1106" t="n"/>
      <c r="AC186" s="1106" t="n"/>
      <c r="AD186" s="1106" t="n"/>
      <c r="AE186" s="1106" t="n"/>
      <c r="AF186" s="1106" t="n"/>
      <c r="AG186" s="1106" t="n"/>
      <c r="AH186" s="144" t="n"/>
      <c r="AI186" s="1106" t="n"/>
      <c r="AJ186" s="1106" t="n"/>
      <c r="AK186" s="1106" t="n"/>
      <c r="AL186" s="1106" t="n"/>
      <c r="AM186" s="1106" t="n"/>
      <c r="AN186" s="1106" t="n"/>
      <c r="AO186" s="1106" t="n"/>
      <c r="AP186" s="1106" t="n"/>
      <c r="AQ186" s="1106" t="n"/>
      <c r="AR186" s="1106" t="n"/>
      <c r="AS186" s="1106" t="n"/>
      <c r="AT186" s="1106" t="n"/>
      <c r="AU186" s="1106" t="n"/>
      <c r="AV186" s="1106" t="n"/>
      <c r="AW186" s="1106" t="n"/>
      <c r="AX186" s="1106" t="n"/>
      <c r="AY186" s="1106" t="n"/>
      <c r="AZ186" s="144" t="n"/>
      <c r="BA186" s="1106" t="n"/>
      <c r="BB186" s="1106" t="n"/>
      <c r="BC186" s="1106" t="n"/>
      <c r="BD186" s="1106" t="n"/>
      <c r="BE186" s="1106" t="n"/>
      <c r="BF186" s="1106" t="n"/>
      <c r="BG186" s="1106" t="n"/>
      <c r="BH186" s="1106" t="n"/>
      <c r="BI186" s="1106" t="n"/>
      <c r="BJ186" s="1106" t="n"/>
      <c r="BK186" s="1106" t="n"/>
      <c r="BL186" s="1106" t="n"/>
      <c r="BM186" s="1106" t="n"/>
      <c r="BN186" s="1106" t="n"/>
      <c r="BO186" s="1106" t="n"/>
      <c r="BP186" s="1106" t="n"/>
      <c r="BQ186" s="1106" t="n"/>
      <c r="BR186" s="1106" t="n"/>
      <c r="BS186" s="1106" t="n"/>
      <c r="BT186" s="1106" t="n"/>
      <c r="BU186" s="1106" t="n"/>
      <c r="BV186" s="1106" t="n"/>
      <c r="BW186" s="1106" t="n"/>
      <c r="BX186" s="1106" t="n"/>
      <c r="BY186" s="1106" t="n"/>
      <c r="BZ186" s="1106" t="n"/>
      <c r="CA186" s="1106" t="n"/>
      <c r="CB186" s="1106" t="n"/>
      <c r="CC186" s="1106" t="n"/>
      <c r="CD186" s="1106" t="n"/>
      <c r="CE186" s="1106" t="n"/>
      <c r="CF186" s="1106" t="n"/>
      <c r="CG186" s="1106" t="n"/>
      <c r="CH186" s="1106" t="n"/>
      <c r="CI186" s="1106" t="n"/>
      <c r="CJ186" s="1106" t="n"/>
      <c r="CK186" s="1106" t="n"/>
      <c r="CL186" s="1106" t="n"/>
      <c r="CM186" s="1106" t="n"/>
      <c r="CN186" s="1106" t="n"/>
      <c r="CO186" s="1106" t="n"/>
      <c r="CP186" s="1106" t="n"/>
      <c r="CQ186" s="1106" t="n"/>
      <c r="CR186" s="1106" t="n"/>
      <c r="CS186" s="1106" t="n"/>
      <c r="CT186" s="1106" t="n"/>
      <c r="CU186" s="1106" t="n"/>
      <c r="CV186" s="1106" t="n"/>
      <c r="CW186" s="1106" t="n"/>
      <c r="CX186" s="1106" t="n"/>
      <c r="CY186" s="1106" t="n"/>
      <c r="CZ186" s="1106" t="n"/>
      <c r="DA186" s="1106" t="n"/>
      <c r="DB186" s="1106" t="n"/>
      <c r="DC186" s="1106" t="n"/>
      <c r="DD186" s="1106" t="n"/>
      <c r="DE186" s="1106" t="n"/>
      <c r="DF186" s="1106" t="n"/>
      <c r="DG186" s="1106" t="n"/>
      <c r="DH186" s="1106" t="n"/>
      <c r="DI186" s="1106" t="n"/>
    </row>
    <row r="187" ht="13.5" customHeight="1" s="1178">
      <c r="A187" s="1106" t="n"/>
      <c r="B187" s="1106" t="n"/>
      <c r="C187" s="1106" t="n"/>
      <c r="D187" s="1106" t="n"/>
      <c r="E187" s="1106" t="n"/>
      <c r="F187" s="1106" t="n"/>
      <c r="G187" s="144" t="n"/>
      <c r="H187" s="1106" t="n"/>
      <c r="I187" s="1106" t="n"/>
      <c r="J187" s="1106" t="n"/>
      <c r="K187" s="1106" t="n"/>
      <c r="L187" s="1106" t="n"/>
      <c r="M187" s="1106" t="n"/>
      <c r="N187" s="1106" t="n"/>
      <c r="O187" s="1106" t="n"/>
      <c r="P187" s="1106" t="n"/>
      <c r="Q187" s="1106" t="n"/>
      <c r="R187" s="1106" t="n"/>
      <c r="S187" s="1106" t="n"/>
      <c r="T187" s="230" t="n"/>
      <c r="U187" s="1106" t="n"/>
      <c r="V187" s="1106" t="n"/>
      <c r="W187" s="1106" t="n"/>
      <c r="X187" s="1106" t="n"/>
      <c r="Y187" s="1106" t="n"/>
      <c r="Z187" s="1106" t="n"/>
      <c r="AA187" s="144" t="n"/>
      <c r="AB187" s="1106" t="n"/>
      <c r="AC187" s="1106" t="n"/>
      <c r="AD187" s="1106" t="n"/>
      <c r="AE187" s="1106" t="n"/>
      <c r="AF187" s="1106" t="n"/>
      <c r="AG187" s="1106" t="n"/>
      <c r="AH187" s="144" t="n"/>
      <c r="AI187" s="1106" t="n"/>
      <c r="AJ187" s="1106" t="n"/>
      <c r="AK187" s="1106" t="n"/>
      <c r="AL187" s="1106" t="n"/>
      <c r="AM187" s="1106" t="n"/>
      <c r="AN187" s="1106" t="n"/>
      <c r="AO187" s="1106" t="n"/>
      <c r="AP187" s="1106" t="n"/>
      <c r="AQ187" s="1106" t="n"/>
      <c r="AR187" s="1106" t="n"/>
      <c r="AS187" s="1106" t="n"/>
      <c r="AT187" s="1106" t="n"/>
      <c r="AU187" s="1106" t="n"/>
      <c r="AV187" s="1106" t="n"/>
      <c r="AW187" s="1106" t="n"/>
      <c r="AX187" s="1106" t="n"/>
      <c r="AY187" s="1106" t="n"/>
      <c r="AZ187" s="144" t="n"/>
      <c r="BA187" s="1106" t="n"/>
      <c r="BB187" s="1106" t="n"/>
      <c r="BC187" s="1106" t="n"/>
      <c r="BD187" s="1106" t="n"/>
      <c r="BE187" s="1106" t="n"/>
      <c r="BF187" s="1106" t="n"/>
      <c r="BG187" s="1106" t="n"/>
      <c r="BH187" s="1106" t="n"/>
      <c r="BI187" s="1106" t="n"/>
      <c r="BJ187" s="1106" t="n"/>
      <c r="BK187" s="1106" t="n"/>
      <c r="BL187" s="1106" t="n"/>
      <c r="BM187" s="1106" t="n"/>
      <c r="BN187" s="1106" t="n"/>
      <c r="BO187" s="1106" t="n"/>
      <c r="BP187" s="1106" t="n"/>
      <c r="BQ187" s="1106" t="n"/>
      <c r="BR187" s="1106" t="n"/>
      <c r="BS187" s="1106" t="n"/>
      <c r="BT187" s="1106" t="n"/>
      <c r="BU187" s="1106" t="n"/>
      <c r="BV187" s="1106" t="n"/>
      <c r="BW187" s="1106" t="n"/>
      <c r="BX187" s="1106" t="n"/>
      <c r="BY187" s="1106" t="n"/>
      <c r="BZ187" s="1106" t="n"/>
      <c r="CA187" s="1106" t="n"/>
      <c r="CB187" s="1106" t="n"/>
      <c r="CC187" s="1106" t="n"/>
      <c r="CD187" s="1106" t="n"/>
      <c r="CE187" s="1106" t="n"/>
      <c r="CF187" s="1106" t="n"/>
      <c r="CG187" s="1106" t="n"/>
      <c r="CH187" s="1106" t="n"/>
      <c r="CI187" s="1106" t="n"/>
      <c r="CJ187" s="1106" t="n"/>
      <c r="CK187" s="1106" t="n"/>
      <c r="CL187" s="1106" t="n"/>
      <c r="CM187" s="1106" t="n"/>
      <c r="CN187" s="1106" t="n"/>
      <c r="CO187" s="1106" t="n"/>
      <c r="CP187" s="1106" t="n"/>
      <c r="CQ187" s="1106" t="n"/>
      <c r="CR187" s="1106" t="n"/>
      <c r="CS187" s="1106" t="n"/>
      <c r="CT187" s="1106" t="n"/>
      <c r="CU187" s="1106" t="n"/>
      <c r="CV187" s="1106" t="n"/>
      <c r="CW187" s="1106" t="n"/>
      <c r="CX187" s="1106" t="n"/>
      <c r="CY187" s="1106" t="n"/>
      <c r="CZ187" s="1106" t="n"/>
      <c r="DA187" s="1106" t="n"/>
      <c r="DB187" s="1106" t="n"/>
      <c r="DC187" s="1106" t="n"/>
      <c r="DD187" s="1106" t="n"/>
      <c r="DE187" s="1106" t="n"/>
      <c r="DF187" s="1106" t="n"/>
      <c r="DG187" s="1106" t="n"/>
      <c r="DH187" s="1106" t="n"/>
      <c r="DI187" s="1106" t="n"/>
    </row>
    <row r="188" ht="13.5" customHeight="1" s="1178">
      <c r="A188" s="1106" t="n"/>
      <c r="B188" s="1106" t="n"/>
      <c r="C188" s="1106" t="n"/>
      <c r="D188" s="1106" t="n"/>
      <c r="E188" s="1106" t="n"/>
      <c r="F188" s="1106" t="n"/>
      <c r="G188" s="144" t="n"/>
      <c r="H188" s="1106" t="n"/>
      <c r="I188" s="1106" t="n"/>
      <c r="J188" s="1106" t="n"/>
      <c r="K188" s="1106" t="n"/>
      <c r="L188" s="1106" t="n"/>
      <c r="M188" s="1106" t="n"/>
      <c r="N188" s="1106" t="n"/>
      <c r="O188" s="1106" t="n"/>
      <c r="P188" s="1106" t="n"/>
      <c r="Q188" s="1106" t="n"/>
      <c r="R188" s="1106" t="n"/>
      <c r="S188" s="1106" t="n"/>
      <c r="T188" s="230" t="n"/>
      <c r="U188" s="1106" t="n"/>
      <c r="V188" s="1106" t="n"/>
      <c r="W188" s="1106" t="n"/>
      <c r="X188" s="1106" t="n"/>
      <c r="Y188" s="1106" t="n"/>
      <c r="Z188" s="1106" t="n"/>
      <c r="AA188" s="144" t="n"/>
      <c r="AB188" s="1106" t="n"/>
      <c r="AC188" s="1106" t="n"/>
      <c r="AD188" s="1106" t="n"/>
      <c r="AE188" s="1106" t="n"/>
      <c r="AF188" s="1106" t="n"/>
      <c r="AG188" s="1106" t="n"/>
      <c r="AH188" s="144" t="n"/>
      <c r="AI188" s="1106" t="n"/>
      <c r="AJ188" s="1106" t="n"/>
      <c r="AK188" s="1106" t="n"/>
      <c r="AL188" s="1106" t="n"/>
      <c r="AM188" s="1106" t="n"/>
      <c r="AN188" s="1106" t="n"/>
      <c r="AO188" s="1106" t="n"/>
      <c r="AP188" s="1106" t="n"/>
      <c r="AQ188" s="1106" t="n"/>
      <c r="AR188" s="1106" t="n"/>
      <c r="AS188" s="1106" t="n"/>
      <c r="AT188" s="1106" t="n"/>
      <c r="AU188" s="1106" t="n"/>
      <c r="AV188" s="1106" t="n"/>
      <c r="AW188" s="1106" t="n"/>
      <c r="AX188" s="1106" t="n"/>
      <c r="AY188" s="1106" t="n"/>
      <c r="AZ188" s="144" t="n"/>
      <c r="BA188" s="1106" t="n"/>
      <c r="BB188" s="1106" t="n"/>
      <c r="BC188" s="1106" t="n"/>
      <c r="BD188" s="1106" t="n"/>
      <c r="BE188" s="1106" t="n"/>
      <c r="BF188" s="1106" t="n"/>
      <c r="BG188" s="1106" t="n"/>
      <c r="BH188" s="1106" t="n"/>
      <c r="BI188" s="1106" t="n"/>
      <c r="BJ188" s="1106" t="n"/>
      <c r="BK188" s="1106" t="n"/>
      <c r="BL188" s="1106" t="n"/>
      <c r="BM188" s="1106" t="n"/>
      <c r="BN188" s="1106" t="n"/>
      <c r="BO188" s="1106" t="n"/>
      <c r="BP188" s="1106" t="n"/>
      <c r="BQ188" s="1106" t="n"/>
      <c r="BR188" s="1106" t="n"/>
      <c r="BS188" s="1106" t="n"/>
      <c r="BT188" s="1106" t="n"/>
      <c r="BU188" s="1106" t="n"/>
      <c r="BV188" s="1106" t="n"/>
      <c r="BW188" s="1106" t="n"/>
      <c r="BX188" s="1106" t="n"/>
      <c r="BY188" s="1106" t="n"/>
      <c r="BZ188" s="1106" t="n"/>
      <c r="CA188" s="1106" t="n"/>
      <c r="CB188" s="1106" t="n"/>
      <c r="CC188" s="1106" t="n"/>
      <c r="CD188" s="1106" t="n"/>
      <c r="CE188" s="1106" t="n"/>
      <c r="CF188" s="1106" t="n"/>
      <c r="CG188" s="1106" t="n"/>
      <c r="CH188" s="1106" t="n"/>
      <c r="CI188" s="1106" t="n"/>
      <c r="CJ188" s="1106" t="n"/>
      <c r="CK188" s="1106" t="n"/>
      <c r="CL188" s="1106" t="n"/>
      <c r="CM188" s="1106" t="n"/>
      <c r="CN188" s="1106" t="n"/>
      <c r="CO188" s="1106" t="n"/>
      <c r="CP188" s="1106" t="n"/>
      <c r="CQ188" s="1106" t="n"/>
      <c r="CR188" s="1106" t="n"/>
      <c r="CS188" s="1106" t="n"/>
      <c r="CT188" s="1106" t="n"/>
      <c r="CU188" s="1106" t="n"/>
      <c r="CV188" s="1106" t="n"/>
      <c r="CW188" s="1106" t="n"/>
      <c r="CX188" s="1106" t="n"/>
      <c r="CY188" s="1106" t="n"/>
      <c r="CZ188" s="1106" t="n"/>
      <c r="DA188" s="1106" t="n"/>
      <c r="DB188" s="1106" t="n"/>
      <c r="DC188" s="1106" t="n"/>
      <c r="DD188" s="1106" t="n"/>
      <c r="DE188" s="1106" t="n"/>
      <c r="DF188" s="1106" t="n"/>
      <c r="DG188" s="1106" t="n"/>
      <c r="DH188" s="1106" t="n"/>
      <c r="DI188" s="1106" t="n"/>
    </row>
    <row r="189" ht="13.5" customHeight="1" s="1178">
      <c r="A189" s="1106" t="n"/>
      <c r="B189" s="1106" t="n"/>
      <c r="C189" s="1106" t="n"/>
      <c r="D189" s="1106" t="n"/>
      <c r="E189" s="1106" t="n"/>
      <c r="F189" s="1106" t="n"/>
      <c r="G189" s="144" t="n"/>
      <c r="H189" s="1106" t="n"/>
      <c r="I189" s="1106" t="n"/>
      <c r="J189" s="1106" t="n"/>
      <c r="K189" s="1106" t="n"/>
      <c r="L189" s="1106" t="n"/>
      <c r="M189" s="1106" t="n"/>
      <c r="N189" s="1106" t="n"/>
      <c r="O189" s="1106" t="n"/>
      <c r="P189" s="1106" t="n"/>
      <c r="Q189" s="1106" t="n"/>
      <c r="R189" s="1106" t="n"/>
      <c r="S189" s="1106" t="n"/>
      <c r="T189" s="230" t="n"/>
      <c r="U189" s="1106" t="n"/>
      <c r="V189" s="1106" t="n"/>
      <c r="W189" s="1106" t="n"/>
      <c r="X189" s="1106" t="n"/>
      <c r="Y189" s="1106" t="n"/>
      <c r="Z189" s="1106" t="n"/>
      <c r="AA189" s="144" t="n"/>
      <c r="AB189" s="1106" t="n"/>
      <c r="AC189" s="1106" t="n"/>
      <c r="AD189" s="1106" t="n"/>
      <c r="AE189" s="1106" t="n"/>
      <c r="AF189" s="1106" t="n"/>
      <c r="AG189" s="1106" t="n"/>
      <c r="AH189" s="144" t="n"/>
      <c r="AI189" s="1106" t="n"/>
      <c r="AJ189" s="1106" t="n"/>
      <c r="AK189" s="1106" t="n"/>
      <c r="AL189" s="1106" t="n"/>
      <c r="AM189" s="1106" t="n"/>
      <c r="AN189" s="1106" t="n"/>
      <c r="AO189" s="1106" t="n"/>
      <c r="AP189" s="1106" t="n"/>
      <c r="AQ189" s="1106" t="n"/>
      <c r="AR189" s="1106" t="n"/>
      <c r="AS189" s="1106" t="n"/>
      <c r="AT189" s="1106" t="n"/>
      <c r="AU189" s="1106" t="n"/>
      <c r="AV189" s="1106" t="n"/>
      <c r="AW189" s="1106" t="n"/>
      <c r="AX189" s="1106" t="n"/>
      <c r="AY189" s="1106" t="n"/>
      <c r="AZ189" s="144" t="n"/>
      <c r="BA189" s="1106" t="n"/>
      <c r="BB189" s="1106" t="n"/>
      <c r="BC189" s="1106" t="n"/>
      <c r="BD189" s="1106" t="n"/>
      <c r="BE189" s="1106" t="n"/>
      <c r="BF189" s="1106" t="n"/>
      <c r="BG189" s="1106" t="n"/>
      <c r="BH189" s="1106" t="n"/>
      <c r="BI189" s="1106" t="n"/>
      <c r="BJ189" s="1106" t="n"/>
      <c r="BK189" s="1106" t="n"/>
      <c r="BL189" s="1106" t="n"/>
      <c r="BM189" s="1106" t="n"/>
      <c r="BN189" s="1106" t="n"/>
      <c r="BO189" s="1106" t="n"/>
      <c r="BP189" s="1106" t="n"/>
      <c r="BQ189" s="1106" t="n"/>
      <c r="BR189" s="1106" t="n"/>
      <c r="BS189" s="1106" t="n"/>
      <c r="BT189" s="1106" t="n"/>
      <c r="BU189" s="1106" t="n"/>
      <c r="BV189" s="1106" t="n"/>
      <c r="BW189" s="1106" t="n"/>
      <c r="BX189" s="1106" t="n"/>
      <c r="BY189" s="1106" t="n"/>
      <c r="BZ189" s="1106" t="n"/>
      <c r="CA189" s="1106" t="n"/>
      <c r="CB189" s="1106" t="n"/>
      <c r="CC189" s="1106" t="n"/>
      <c r="CD189" s="1106" t="n"/>
      <c r="CE189" s="1106" t="n"/>
      <c r="CF189" s="1106" t="n"/>
      <c r="CG189" s="1106" t="n"/>
      <c r="CH189" s="1106" t="n"/>
      <c r="CI189" s="1106" t="n"/>
      <c r="CJ189" s="1106" t="n"/>
      <c r="CK189" s="1106" t="n"/>
      <c r="CL189" s="1106" t="n"/>
      <c r="CM189" s="1106" t="n"/>
      <c r="CN189" s="1106" t="n"/>
      <c r="CO189" s="1106" t="n"/>
      <c r="CP189" s="1106" t="n"/>
      <c r="CQ189" s="1106" t="n"/>
      <c r="CR189" s="1106" t="n"/>
      <c r="CS189" s="1106" t="n"/>
      <c r="CT189" s="1106" t="n"/>
      <c r="CU189" s="1106" t="n"/>
      <c r="CV189" s="1106" t="n"/>
      <c r="CW189" s="1106" t="n"/>
      <c r="CX189" s="1106" t="n"/>
      <c r="CY189" s="1106" t="n"/>
      <c r="CZ189" s="1106" t="n"/>
      <c r="DA189" s="1106" t="n"/>
      <c r="DB189" s="1106" t="n"/>
      <c r="DC189" s="1106" t="n"/>
      <c r="DD189" s="1106" t="n"/>
      <c r="DE189" s="1106" t="n"/>
      <c r="DF189" s="1106" t="n"/>
      <c r="DG189" s="1106" t="n"/>
      <c r="DH189" s="1106" t="n"/>
      <c r="DI189" s="1106" t="n"/>
    </row>
    <row r="190" ht="13.5" customHeight="1" s="1178">
      <c r="A190" s="1106" t="n"/>
      <c r="B190" s="1106" t="n"/>
      <c r="C190" s="1106" t="n"/>
      <c r="D190" s="1106" t="n"/>
      <c r="E190" s="1106" t="n"/>
      <c r="F190" s="1106" t="n"/>
      <c r="G190" s="144" t="n"/>
      <c r="H190" s="1106" t="n"/>
      <c r="I190" s="1106" t="n"/>
      <c r="J190" s="1106" t="n"/>
      <c r="K190" s="1106" t="n"/>
      <c r="L190" s="1106" t="n"/>
      <c r="M190" s="1106" t="n"/>
      <c r="N190" s="1106" t="n"/>
      <c r="O190" s="1106" t="n"/>
      <c r="P190" s="1106" t="n"/>
      <c r="Q190" s="1106" t="n"/>
      <c r="R190" s="1106" t="n"/>
      <c r="S190" s="1106" t="n"/>
      <c r="T190" s="230" t="n"/>
      <c r="U190" s="1106" t="n"/>
      <c r="V190" s="1106" t="n"/>
      <c r="W190" s="1106" t="n"/>
      <c r="X190" s="1106" t="n"/>
      <c r="Y190" s="1106" t="n"/>
      <c r="Z190" s="1106" t="n"/>
      <c r="AA190" s="144" t="n"/>
      <c r="AB190" s="1106" t="n"/>
      <c r="AC190" s="1106" t="n"/>
      <c r="AD190" s="1106" t="n"/>
      <c r="AE190" s="1106" t="n"/>
      <c r="AF190" s="1106" t="n"/>
      <c r="AG190" s="1106" t="n"/>
      <c r="AH190" s="144" t="n"/>
      <c r="AI190" s="1106" t="n"/>
      <c r="AJ190" s="1106" t="n"/>
      <c r="AK190" s="1106" t="n"/>
      <c r="AL190" s="1106" t="n"/>
      <c r="AM190" s="1106" t="n"/>
      <c r="AN190" s="1106" t="n"/>
      <c r="AO190" s="1106" t="n"/>
      <c r="AP190" s="1106" t="n"/>
      <c r="AQ190" s="1106" t="n"/>
      <c r="AR190" s="1106" t="n"/>
      <c r="AS190" s="1106" t="n"/>
      <c r="AT190" s="1106" t="n"/>
      <c r="AU190" s="1106" t="n"/>
      <c r="AV190" s="1106" t="n"/>
      <c r="AW190" s="1106" t="n"/>
      <c r="AX190" s="1106" t="n"/>
      <c r="AY190" s="1106" t="n"/>
      <c r="AZ190" s="144" t="n"/>
      <c r="BA190" s="1106" t="n"/>
      <c r="BB190" s="1106" t="n"/>
      <c r="BC190" s="1106" t="n"/>
      <c r="BD190" s="1106" t="n"/>
      <c r="BE190" s="1106" t="n"/>
      <c r="BF190" s="1106" t="n"/>
      <c r="BG190" s="1106" t="n"/>
      <c r="BH190" s="1106" t="n"/>
      <c r="BI190" s="1106" t="n"/>
      <c r="BJ190" s="1106" t="n"/>
      <c r="BK190" s="1106" t="n"/>
      <c r="BL190" s="1106" t="n"/>
      <c r="BM190" s="1106" t="n"/>
      <c r="BN190" s="1106" t="n"/>
      <c r="BO190" s="1106" t="n"/>
      <c r="BP190" s="1106" t="n"/>
      <c r="BQ190" s="1106" t="n"/>
      <c r="BR190" s="1106" t="n"/>
      <c r="BS190" s="1106" t="n"/>
      <c r="BT190" s="1106" t="n"/>
      <c r="BU190" s="1106" t="n"/>
      <c r="BV190" s="1106" t="n"/>
      <c r="BW190" s="1106" t="n"/>
      <c r="BX190" s="1106" t="n"/>
      <c r="BY190" s="1106" t="n"/>
      <c r="BZ190" s="1106" t="n"/>
      <c r="CA190" s="1106" t="n"/>
      <c r="CB190" s="1106" t="n"/>
      <c r="CC190" s="1106" t="n"/>
      <c r="CD190" s="1106" t="n"/>
      <c r="CE190" s="1106" t="n"/>
      <c r="CF190" s="1106" t="n"/>
      <c r="CG190" s="1106" t="n"/>
      <c r="CH190" s="1106" t="n"/>
      <c r="CI190" s="1106" t="n"/>
      <c r="CJ190" s="1106" t="n"/>
      <c r="CK190" s="1106" t="n"/>
      <c r="CL190" s="1106" t="n"/>
      <c r="CM190" s="1106" t="n"/>
      <c r="CN190" s="1106" t="n"/>
      <c r="CO190" s="1106" t="n"/>
      <c r="CP190" s="1106" t="n"/>
      <c r="CQ190" s="1106" t="n"/>
      <c r="CR190" s="1106" t="n"/>
      <c r="CS190" s="1106" t="n"/>
      <c r="CT190" s="1106" t="n"/>
      <c r="CU190" s="1106" t="n"/>
      <c r="CV190" s="1106" t="n"/>
      <c r="CW190" s="1106" t="n"/>
      <c r="CX190" s="1106" t="n"/>
      <c r="CY190" s="1106" t="n"/>
      <c r="CZ190" s="1106" t="n"/>
      <c r="DA190" s="1106" t="n"/>
      <c r="DB190" s="1106" t="n"/>
      <c r="DC190" s="1106" t="n"/>
      <c r="DD190" s="1106" t="n"/>
      <c r="DE190" s="1106" t="n"/>
      <c r="DF190" s="1106" t="n"/>
      <c r="DG190" s="1106" t="n"/>
      <c r="DH190" s="1106" t="n"/>
      <c r="DI190" s="1106" t="n"/>
    </row>
    <row r="191" ht="13.5" customHeight="1" s="1178">
      <c r="A191" s="1106" t="n"/>
      <c r="B191" s="1106" t="n"/>
      <c r="C191" s="1106" t="n"/>
      <c r="D191" s="1106" t="n"/>
      <c r="E191" s="1106" t="n"/>
      <c r="F191" s="1106" t="n"/>
      <c r="G191" s="144" t="n"/>
      <c r="H191" s="1106" t="n"/>
      <c r="I191" s="1106" t="n"/>
      <c r="J191" s="1106" t="n"/>
      <c r="K191" s="1106" t="n"/>
      <c r="L191" s="1106" t="n"/>
      <c r="M191" s="1106" t="n"/>
      <c r="N191" s="1106" t="n"/>
      <c r="O191" s="1106" t="n"/>
      <c r="P191" s="1106" t="n"/>
      <c r="Q191" s="1106" t="n"/>
      <c r="R191" s="1106" t="n"/>
      <c r="S191" s="1106" t="n"/>
      <c r="T191" s="230" t="n"/>
      <c r="U191" s="1106" t="n"/>
      <c r="V191" s="1106" t="n"/>
      <c r="W191" s="1106" t="n"/>
      <c r="X191" s="1106" t="n"/>
      <c r="Y191" s="1106" t="n"/>
      <c r="Z191" s="1106" t="n"/>
      <c r="AA191" s="144" t="n"/>
      <c r="AB191" s="1106" t="n"/>
      <c r="AC191" s="1106" t="n"/>
      <c r="AD191" s="1106" t="n"/>
      <c r="AE191" s="1106" t="n"/>
      <c r="AF191" s="1106" t="n"/>
      <c r="AG191" s="1106" t="n"/>
      <c r="AH191" s="144" t="n"/>
      <c r="AI191" s="1106" t="n"/>
      <c r="AJ191" s="1106" t="n"/>
      <c r="AK191" s="1106" t="n"/>
      <c r="AL191" s="1106" t="n"/>
      <c r="AM191" s="1106" t="n"/>
      <c r="AN191" s="1106" t="n"/>
      <c r="AO191" s="1106" t="n"/>
      <c r="AP191" s="1106" t="n"/>
      <c r="AQ191" s="1106" t="n"/>
      <c r="AR191" s="1106" t="n"/>
      <c r="AS191" s="1106" t="n"/>
      <c r="AT191" s="1106" t="n"/>
      <c r="AU191" s="1106" t="n"/>
      <c r="AV191" s="1106" t="n"/>
      <c r="AW191" s="1106" t="n"/>
      <c r="AX191" s="1106" t="n"/>
      <c r="AY191" s="1106" t="n"/>
      <c r="AZ191" s="144" t="n"/>
      <c r="BA191" s="1106" t="n"/>
      <c r="BB191" s="1106" t="n"/>
      <c r="BC191" s="1106" t="n"/>
      <c r="BD191" s="1106" t="n"/>
      <c r="BE191" s="1106" t="n"/>
      <c r="BF191" s="1106" t="n"/>
      <c r="BG191" s="1106" t="n"/>
      <c r="BH191" s="1106" t="n"/>
      <c r="BI191" s="1106" t="n"/>
      <c r="BJ191" s="1106" t="n"/>
      <c r="BK191" s="1106" t="n"/>
      <c r="BL191" s="1106" t="n"/>
      <c r="BM191" s="1106" t="n"/>
      <c r="BN191" s="1106" t="n"/>
      <c r="BO191" s="1106" t="n"/>
      <c r="BP191" s="1106" t="n"/>
      <c r="BQ191" s="1106" t="n"/>
      <c r="BR191" s="1106" t="n"/>
      <c r="BS191" s="1106" t="n"/>
      <c r="BT191" s="1106" t="n"/>
      <c r="BU191" s="1106" t="n"/>
      <c r="BV191" s="1106" t="n"/>
      <c r="BW191" s="1106" t="n"/>
      <c r="BX191" s="1106" t="n"/>
      <c r="BY191" s="1106" t="n"/>
      <c r="BZ191" s="1106" t="n"/>
      <c r="CA191" s="1106" t="n"/>
      <c r="CB191" s="1106" t="n"/>
      <c r="CC191" s="1106" t="n"/>
      <c r="CD191" s="1106" t="n"/>
      <c r="CE191" s="1106" t="n"/>
      <c r="CF191" s="1106" t="n"/>
      <c r="CG191" s="1106" t="n"/>
      <c r="CH191" s="1106" t="n"/>
      <c r="CI191" s="1106" t="n"/>
      <c r="CJ191" s="1106" t="n"/>
      <c r="CK191" s="1106" t="n"/>
      <c r="CL191" s="1106" t="n"/>
      <c r="CM191" s="1106" t="n"/>
      <c r="CN191" s="1106" t="n"/>
      <c r="CO191" s="1106" t="n"/>
      <c r="CP191" s="1106" t="n"/>
      <c r="CQ191" s="1106" t="n"/>
      <c r="CR191" s="1106" t="n"/>
      <c r="CS191" s="1106" t="n"/>
      <c r="CT191" s="1106" t="n"/>
      <c r="CU191" s="1106" t="n"/>
      <c r="CV191" s="1106" t="n"/>
      <c r="CW191" s="1106" t="n"/>
      <c r="CX191" s="1106" t="n"/>
      <c r="CY191" s="1106" t="n"/>
      <c r="CZ191" s="1106" t="n"/>
      <c r="DA191" s="1106" t="n"/>
      <c r="DB191" s="1106" t="n"/>
      <c r="DC191" s="1106" t="n"/>
      <c r="DD191" s="1106" t="n"/>
      <c r="DE191" s="1106" t="n"/>
      <c r="DF191" s="1106" t="n"/>
      <c r="DG191" s="1106" t="n"/>
      <c r="DH191" s="1106" t="n"/>
      <c r="DI191" s="1106" t="n"/>
    </row>
    <row r="192" ht="13.5" customHeight="1" s="1178">
      <c r="A192" s="1106" t="n"/>
      <c r="B192" s="1106" t="n"/>
      <c r="C192" s="1106" t="n"/>
      <c r="D192" s="1106" t="n"/>
      <c r="E192" s="1106" t="n"/>
      <c r="F192" s="1106" t="n"/>
      <c r="G192" s="144" t="n"/>
      <c r="H192" s="1106" t="n"/>
      <c r="I192" s="1106" t="n"/>
      <c r="J192" s="1106" t="n"/>
      <c r="K192" s="1106" t="n"/>
      <c r="L192" s="1106" t="n"/>
      <c r="M192" s="1106" t="n"/>
      <c r="N192" s="1106" t="n"/>
      <c r="O192" s="1106" t="n"/>
      <c r="P192" s="1106" t="n"/>
      <c r="Q192" s="1106" t="n"/>
      <c r="R192" s="1106" t="n"/>
      <c r="S192" s="1106" t="n"/>
      <c r="T192" s="230" t="n"/>
      <c r="U192" s="1106" t="n"/>
      <c r="V192" s="1106" t="n"/>
      <c r="W192" s="1106" t="n"/>
      <c r="X192" s="1106" t="n"/>
      <c r="Y192" s="1106" t="n"/>
      <c r="Z192" s="1106" t="n"/>
      <c r="AA192" s="144" t="n"/>
      <c r="AB192" s="1106" t="n"/>
      <c r="AC192" s="1106" t="n"/>
      <c r="AD192" s="1106" t="n"/>
      <c r="AE192" s="1106" t="n"/>
      <c r="AF192" s="1106" t="n"/>
      <c r="AG192" s="1106" t="n"/>
      <c r="AH192" s="144" t="n"/>
      <c r="AI192" s="1106" t="n"/>
      <c r="AJ192" s="1106" t="n"/>
      <c r="AK192" s="1106" t="n"/>
      <c r="AL192" s="1106" t="n"/>
      <c r="AM192" s="1106" t="n"/>
      <c r="AN192" s="1106" t="n"/>
      <c r="AO192" s="1106" t="n"/>
      <c r="AP192" s="1106" t="n"/>
      <c r="AQ192" s="1106" t="n"/>
      <c r="AR192" s="1106" t="n"/>
      <c r="AS192" s="1106" t="n"/>
      <c r="AT192" s="1106" t="n"/>
      <c r="AU192" s="1106" t="n"/>
      <c r="AV192" s="1106" t="n"/>
      <c r="AW192" s="1106" t="n"/>
      <c r="AX192" s="1106" t="n"/>
      <c r="AY192" s="1106" t="n"/>
      <c r="AZ192" s="144" t="n"/>
      <c r="BA192" s="1106" t="n"/>
      <c r="BB192" s="1106" t="n"/>
      <c r="BC192" s="1106" t="n"/>
      <c r="BD192" s="1106" t="n"/>
      <c r="BE192" s="1106" t="n"/>
      <c r="BF192" s="1106" t="n"/>
      <c r="BG192" s="1106" t="n"/>
      <c r="BH192" s="1106" t="n"/>
      <c r="BI192" s="1106" t="n"/>
      <c r="BJ192" s="1106" t="n"/>
      <c r="BK192" s="1106" t="n"/>
      <c r="BL192" s="1106" t="n"/>
      <c r="BM192" s="1106" t="n"/>
      <c r="BN192" s="1106" t="n"/>
      <c r="BO192" s="1106" t="n"/>
      <c r="BP192" s="1106" t="n"/>
      <c r="BQ192" s="1106" t="n"/>
      <c r="BR192" s="1106" t="n"/>
      <c r="BS192" s="1106" t="n"/>
      <c r="BT192" s="1106" t="n"/>
      <c r="BU192" s="1106" t="n"/>
      <c r="BV192" s="1106" t="n"/>
      <c r="BW192" s="1106" t="n"/>
      <c r="BX192" s="1106" t="n"/>
      <c r="BY192" s="1106" t="n"/>
      <c r="BZ192" s="1106" t="n"/>
      <c r="CA192" s="1106" t="n"/>
      <c r="CB192" s="1106" t="n"/>
      <c r="CC192" s="1106" t="n"/>
      <c r="CD192" s="1106" t="n"/>
      <c r="CE192" s="1106" t="n"/>
      <c r="CF192" s="1106" t="n"/>
      <c r="CG192" s="1106" t="n"/>
      <c r="CH192" s="1106" t="n"/>
      <c r="CI192" s="1106" t="n"/>
      <c r="CJ192" s="1106" t="n"/>
      <c r="CK192" s="1106" t="n"/>
      <c r="CL192" s="1106" t="n"/>
      <c r="CM192" s="1106" t="n"/>
      <c r="CN192" s="1106" t="n"/>
      <c r="CO192" s="1106" t="n"/>
      <c r="CP192" s="1106" t="n"/>
      <c r="CQ192" s="1106" t="n"/>
      <c r="CR192" s="1106" t="n"/>
      <c r="CS192" s="1106" t="n"/>
      <c r="CT192" s="1106" t="n"/>
      <c r="CU192" s="1106" t="n"/>
      <c r="CV192" s="1106" t="n"/>
      <c r="CW192" s="1106" t="n"/>
      <c r="CX192" s="1106" t="n"/>
      <c r="CY192" s="1106" t="n"/>
      <c r="CZ192" s="1106" t="n"/>
      <c r="DA192" s="1106" t="n"/>
      <c r="DB192" s="1106" t="n"/>
      <c r="DC192" s="1106" t="n"/>
      <c r="DD192" s="1106" t="n"/>
      <c r="DE192" s="1106" t="n"/>
      <c r="DF192" s="1106" t="n"/>
      <c r="DG192" s="1106" t="n"/>
      <c r="DH192" s="1106" t="n"/>
      <c r="DI192" s="1106" t="n"/>
    </row>
    <row r="193" ht="13.5" customHeight="1" s="1178">
      <c r="A193" s="1106" t="n"/>
      <c r="B193" s="1106" t="n"/>
      <c r="C193" s="1106" t="n"/>
      <c r="D193" s="1106" t="n"/>
      <c r="E193" s="1106" t="n"/>
      <c r="F193" s="1106" t="n"/>
      <c r="G193" s="144" t="n"/>
      <c r="H193" s="1106" t="n"/>
      <c r="I193" s="1106" t="n"/>
      <c r="J193" s="1106" t="n"/>
      <c r="K193" s="1106" t="n"/>
      <c r="L193" s="1106" t="n"/>
      <c r="M193" s="1106" t="n"/>
      <c r="N193" s="1106" t="n"/>
      <c r="O193" s="1106" t="n"/>
      <c r="P193" s="1106" t="n"/>
      <c r="Q193" s="1106" t="n"/>
      <c r="R193" s="1106" t="n"/>
      <c r="S193" s="1106" t="n"/>
      <c r="T193" s="230" t="n"/>
      <c r="U193" s="1106" t="n"/>
      <c r="V193" s="1106" t="n"/>
      <c r="W193" s="1106" t="n"/>
      <c r="X193" s="1106" t="n"/>
      <c r="Y193" s="1106" t="n"/>
      <c r="Z193" s="1106" t="n"/>
      <c r="AA193" s="144" t="n"/>
      <c r="AB193" s="1106" t="n"/>
      <c r="AC193" s="1106" t="n"/>
      <c r="AD193" s="1106" t="n"/>
      <c r="AE193" s="1106" t="n"/>
      <c r="AF193" s="1106" t="n"/>
      <c r="AG193" s="1106" t="n"/>
      <c r="AH193" s="144" t="n"/>
      <c r="AI193" s="1106" t="n"/>
      <c r="AJ193" s="1106" t="n"/>
      <c r="AK193" s="1106" t="n"/>
      <c r="AL193" s="1106" t="n"/>
      <c r="AM193" s="1106" t="n"/>
      <c r="AN193" s="1106" t="n"/>
      <c r="AO193" s="1106" t="n"/>
      <c r="AP193" s="1106" t="n"/>
      <c r="AQ193" s="1106" t="n"/>
      <c r="AR193" s="1106" t="n"/>
      <c r="AS193" s="1106" t="n"/>
      <c r="AT193" s="1106" t="n"/>
      <c r="AU193" s="1106" t="n"/>
      <c r="AV193" s="1106" t="n"/>
      <c r="AW193" s="1106" t="n"/>
      <c r="AX193" s="1106" t="n"/>
      <c r="AY193" s="1106" t="n"/>
      <c r="AZ193" s="144" t="n"/>
      <c r="BA193" s="1106" t="n"/>
      <c r="BB193" s="1106" t="n"/>
      <c r="BC193" s="1106" t="n"/>
      <c r="BD193" s="1106" t="n"/>
      <c r="BE193" s="1106" t="n"/>
      <c r="BF193" s="1106" t="n"/>
      <c r="BG193" s="1106" t="n"/>
      <c r="BH193" s="1106" t="n"/>
      <c r="BI193" s="1106" t="n"/>
      <c r="BJ193" s="1106" t="n"/>
      <c r="BK193" s="1106" t="n"/>
      <c r="BL193" s="1106" t="n"/>
      <c r="BM193" s="1106" t="n"/>
      <c r="BN193" s="1106" t="n"/>
      <c r="BO193" s="1106" t="n"/>
      <c r="BP193" s="1106" t="n"/>
      <c r="BQ193" s="1106" t="n"/>
      <c r="BR193" s="1106" t="n"/>
      <c r="BS193" s="1106" t="n"/>
      <c r="BT193" s="1106" t="n"/>
      <c r="BU193" s="1106" t="n"/>
      <c r="BV193" s="1106" t="n"/>
      <c r="BW193" s="1106" t="n"/>
      <c r="BX193" s="1106" t="n"/>
      <c r="BY193" s="1106" t="n"/>
      <c r="BZ193" s="1106" t="n"/>
      <c r="CA193" s="1106" t="n"/>
      <c r="CB193" s="1106" t="n"/>
      <c r="CC193" s="1106" t="n"/>
      <c r="CD193" s="1106" t="n"/>
      <c r="CE193" s="1106" t="n"/>
      <c r="CF193" s="1106" t="n"/>
      <c r="CG193" s="1106" t="n"/>
      <c r="CH193" s="1106" t="n"/>
      <c r="CI193" s="1106" t="n"/>
      <c r="CJ193" s="1106" t="n"/>
      <c r="CK193" s="1106" t="n"/>
      <c r="CL193" s="1106" t="n"/>
      <c r="CM193" s="1106" t="n"/>
      <c r="CN193" s="1106" t="n"/>
      <c r="CO193" s="1106" t="n"/>
      <c r="CP193" s="1106" t="n"/>
      <c r="CQ193" s="1106" t="n"/>
      <c r="CR193" s="1106" t="n"/>
      <c r="CS193" s="1106" t="n"/>
      <c r="CT193" s="1106" t="n"/>
      <c r="CU193" s="1106" t="n"/>
      <c r="CV193" s="1106" t="n"/>
      <c r="CW193" s="1106" t="n"/>
      <c r="CX193" s="1106" t="n"/>
      <c r="CY193" s="1106" t="n"/>
      <c r="CZ193" s="1106" t="n"/>
      <c r="DA193" s="1106" t="n"/>
      <c r="DB193" s="1106" t="n"/>
      <c r="DC193" s="1106" t="n"/>
      <c r="DD193" s="1106" t="n"/>
      <c r="DE193" s="1106" t="n"/>
      <c r="DF193" s="1106" t="n"/>
      <c r="DG193" s="1106" t="n"/>
      <c r="DH193" s="1106" t="n"/>
      <c r="DI193" s="1106" t="n"/>
    </row>
    <row r="194" ht="13.5" customHeight="1" s="1178">
      <c r="A194" s="1106" t="n"/>
      <c r="B194" s="1106" t="n"/>
      <c r="C194" s="1106" t="n"/>
      <c r="D194" s="1106" t="n"/>
      <c r="E194" s="1106" t="n"/>
      <c r="F194" s="1106" t="n"/>
      <c r="G194" s="144" t="n"/>
      <c r="H194" s="1106" t="n"/>
      <c r="I194" s="1106" t="n"/>
      <c r="J194" s="1106" t="n"/>
      <c r="K194" s="1106" t="n"/>
      <c r="L194" s="1106" t="n"/>
      <c r="M194" s="1106" t="n"/>
      <c r="N194" s="1106" t="n"/>
      <c r="O194" s="1106" t="n"/>
      <c r="P194" s="1106" t="n"/>
      <c r="Q194" s="1106" t="n"/>
      <c r="R194" s="1106" t="n"/>
      <c r="S194" s="1106" t="n"/>
      <c r="T194" s="230" t="n"/>
      <c r="U194" s="1106" t="n"/>
      <c r="V194" s="1106" t="n"/>
      <c r="W194" s="1106" t="n"/>
      <c r="X194" s="1106" t="n"/>
      <c r="Y194" s="1106" t="n"/>
      <c r="Z194" s="1106" t="n"/>
      <c r="AA194" s="144" t="n"/>
      <c r="AB194" s="1106" t="n"/>
      <c r="AC194" s="1106" t="n"/>
      <c r="AD194" s="1106" t="n"/>
      <c r="AE194" s="1106" t="n"/>
      <c r="AF194" s="1106" t="n"/>
      <c r="AG194" s="1106" t="n"/>
      <c r="AH194" s="144" t="n"/>
      <c r="AI194" s="1106" t="n"/>
      <c r="AJ194" s="1106" t="n"/>
      <c r="AK194" s="1106" t="n"/>
      <c r="AL194" s="1106" t="n"/>
      <c r="AM194" s="1106" t="n"/>
      <c r="AN194" s="1106" t="n"/>
      <c r="AO194" s="1106" t="n"/>
      <c r="AP194" s="1106" t="n"/>
      <c r="AQ194" s="1106" t="n"/>
      <c r="AR194" s="1106" t="n"/>
      <c r="AS194" s="1106" t="n"/>
      <c r="AT194" s="1106" t="n"/>
      <c r="AU194" s="1106" t="n"/>
      <c r="AV194" s="1106" t="n"/>
      <c r="AW194" s="1106" t="n"/>
      <c r="AX194" s="1106" t="n"/>
      <c r="AY194" s="1106" t="n"/>
      <c r="AZ194" s="144" t="n"/>
      <c r="BA194" s="1106" t="n"/>
      <c r="BB194" s="1106" t="n"/>
      <c r="BC194" s="1106" t="n"/>
      <c r="BD194" s="1106" t="n"/>
      <c r="BE194" s="1106" t="n"/>
      <c r="BF194" s="1106" t="n"/>
      <c r="BG194" s="1106" t="n"/>
      <c r="BH194" s="1106" t="n"/>
      <c r="BI194" s="1106" t="n"/>
      <c r="BJ194" s="1106" t="n"/>
      <c r="BK194" s="1106" t="n"/>
      <c r="BL194" s="1106" t="n"/>
      <c r="BM194" s="1106" t="n"/>
      <c r="BN194" s="1106" t="n"/>
      <c r="BO194" s="1106" t="n"/>
      <c r="BP194" s="1106" t="n"/>
      <c r="BQ194" s="1106" t="n"/>
      <c r="BR194" s="1106" t="n"/>
      <c r="BS194" s="1106" t="n"/>
      <c r="BT194" s="1106" t="n"/>
      <c r="BU194" s="1106" t="n"/>
      <c r="BV194" s="1106" t="n"/>
      <c r="BW194" s="1106" t="n"/>
      <c r="BX194" s="1106" t="n"/>
      <c r="BY194" s="1106" t="n"/>
      <c r="BZ194" s="1106" t="n"/>
      <c r="CA194" s="1106" t="n"/>
      <c r="CB194" s="1106" t="n"/>
      <c r="CC194" s="1106" t="n"/>
      <c r="CD194" s="1106" t="n"/>
      <c r="CE194" s="1106" t="n"/>
      <c r="CF194" s="1106" t="n"/>
      <c r="CG194" s="1106" t="n"/>
      <c r="CH194" s="1106" t="n"/>
      <c r="CI194" s="1106" t="n"/>
      <c r="CJ194" s="1106" t="n"/>
      <c r="CK194" s="1106" t="n"/>
      <c r="CL194" s="1106" t="n"/>
      <c r="CM194" s="1106" t="n"/>
      <c r="CN194" s="1106" t="n"/>
      <c r="CO194" s="1106" t="n"/>
      <c r="CP194" s="1106" t="n"/>
      <c r="CQ194" s="1106" t="n"/>
      <c r="CR194" s="1106" t="n"/>
      <c r="CS194" s="1106" t="n"/>
      <c r="CT194" s="1106" t="n"/>
      <c r="CU194" s="1106" t="n"/>
      <c r="CV194" s="1106" t="n"/>
      <c r="CW194" s="1106" t="n"/>
      <c r="CX194" s="1106" t="n"/>
      <c r="CY194" s="1106" t="n"/>
      <c r="CZ194" s="1106" t="n"/>
      <c r="DA194" s="1106" t="n"/>
      <c r="DB194" s="1106" t="n"/>
      <c r="DC194" s="1106" t="n"/>
      <c r="DD194" s="1106" t="n"/>
      <c r="DE194" s="1106" t="n"/>
      <c r="DF194" s="1106" t="n"/>
      <c r="DG194" s="1106" t="n"/>
      <c r="DH194" s="1106" t="n"/>
      <c r="DI194" s="1106" t="n"/>
    </row>
    <row r="195" ht="13.5" customHeight="1" s="1178">
      <c r="A195" s="1106" t="n"/>
      <c r="B195" s="1106" t="n"/>
      <c r="C195" s="1106" t="n"/>
      <c r="D195" s="1106" t="n"/>
      <c r="E195" s="1106" t="n"/>
      <c r="F195" s="1106" t="n"/>
      <c r="G195" s="144" t="n"/>
      <c r="H195" s="1106" t="n"/>
      <c r="I195" s="1106" t="n"/>
      <c r="J195" s="1106" t="n"/>
      <c r="K195" s="1106" t="n"/>
      <c r="L195" s="1106" t="n"/>
      <c r="M195" s="1106" t="n"/>
      <c r="N195" s="1106" t="n"/>
      <c r="O195" s="1106" t="n"/>
      <c r="P195" s="1106" t="n"/>
      <c r="Q195" s="1106" t="n"/>
      <c r="R195" s="1106" t="n"/>
      <c r="S195" s="1106" t="n"/>
      <c r="T195" s="230" t="n"/>
      <c r="U195" s="1106" t="n"/>
      <c r="V195" s="1106" t="n"/>
      <c r="W195" s="1106" t="n"/>
      <c r="X195" s="1106" t="n"/>
      <c r="Y195" s="1106" t="n"/>
      <c r="Z195" s="1106" t="n"/>
      <c r="AA195" s="144" t="n"/>
      <c r="AB195" s="1106" t="n"/>
      <c r="AC195" s="1106" t="n"/>
      <c r="AD195" s="1106" t="n"/>
      <c r="AE195" s="1106" t="n"/>
      <c r="AF195" s="1106" t="n"/>
      <c r="AG195" s="1106" t="n"/>
      <c r="AH195" s="144" t="n"/>
      <c r="AI195" s="1106" t="n"/>
      <c r="AJ195" s="1106" t="n"/>
      <c r="AK195" s="1106" t="n"/>
      <c r="AL195" s="1106" t="n"/>
      <c r="AM195" s="1106" t="n"/>
      <c r="AN195" s="1106" t="n"/>
      <c r="AO195" s="1106" t="n"/>
      <c r="AP195" s="1106" t="n"/>
      <c r="AQ195" s="1106" t="n"/>
      <c r="AR195" s="1106" t="n"/>
      <c r="AS195" s="1106" t="n"/>
      <c r="AT195" s="1106" t="n"/>
      <c r="AU195" s="1106" t="n"/>
      <c r="AV195" s="1106" t="n"/>
      <c r="AW195" s="1106" t="n"/>
      <c r="AX195" s="1106" t="n"/>
      <c r="AY195" s="1106" t="n"/>
      <c r="AZ195" s="144" t="n"/>
      <c r="BA195" s="1106" t="n"/>
      <c r="BB195" s="1106" t="n"/>
      <c r="BC195" s="1106" t="n"/>
      <c r="BD195" s="1106" t="n"/>
      <c r="BE195" s="1106" t="n"/>
      <c r="BF195" s="1106" t="n"/>
      <c r="BG195" s="1106" t="n"/>
      <c r="BH195" s="1106" t="n"/>
      <c r="BI195" s="1106" t="n"/>
      <c r="BJ195" s="1106" t="n"/>
      <c r="BK195" s="1106" t="n"/>
      <c r="BL195" s="1106" t="n"/>
      <c r="BM195" s="1106" t="n"/>
      <c r="BN195" s="1106" t="n"/>
      <c r="BO195" s="1106" t="n"/>
      <c r="BP195" s="1106" t="n"/>
      <c r="BQ195" s="1106" t="n"/>
      <c r="BR195" s="1106" t="n"/>
      <c r="BS195" s="1106" t="n"/>
      <c r="BT195" s="1106" t="n"/>
      <c r="BU195" s="1106" t="n"/>
      <c r="BV195" s="1106" t="n"/>
      <c r="BW195" s="1106" t="n"/>
      <c r="BX195" s="1106" t="n"/>
      <c r="BY195" s="1106" t="n"/>
      <c r="BZ195" s="1106" t="n"/>
      <c r="CA195" s="1106" t="n"/>
      <c r="CB195" s="1106" t="n"/>
      <c r="CC195" s="1106" t="n"/>
      <c r="CD195" s="1106" t="n"/>
      <c r="CE195" s="1106" t="n"/>
      <c r="CF195" s="1106" t="n"/>
      <c r="CG195" s="1106" t="n"/>
      <c r="CH195" s="1106" t="n"/>
      <c r="CI195" s="1106" t="n"/>
      <c r="CJ195" s="1106" t="n"/>
      <c r="CK195" s="1106" t="n"/>
      <c r="CL195" s="1106" t="n"/>
      <c r="CM195" s="1106" t="n"/>
      <c r="CN195" s="1106" t="n"/>
      <c r="CO195" s="1106" t="n"/>
      <c r="CP195" s="1106" t="n"/>
      <c r="CQ195" s="1106" t="n"/>
      <c r="CR195" s="1106" t="n"/>
      <c r="CS195" s="1106" t="n"/>
      <c r="CT195" s="1106" t="n"/>
      <c r="CU195" s="1106" t="n"/>
      <c r="CV195" s="1106" t="n"/>
      <c r="CW195" s="1106" t="n"/>
      <c r="CX195" s="1106" t="n"/>
      <c r="CY195" s="1106" t="n"/>
      <c r="CZ195" s="1106" t="n"/>
      <c r="DA195" s="1106" t="n"/>
      <c r="DB195" s="1106" t="n"/>
      <c r="DC195" s="1106" t="n"/>
      <c r="DD195" s="1106" t="n"/>
      <c r="DE195" s="1106" t="n"/>
      <c r="DF195" s="1106" t="n"/>
      <c r="DG195" s="1106" t="n"/>
      <c r="DH195" s="1106" t="n"/>
      <c r="DI195" s="1106" t="n"/>
    </row>
    <row r="196" ht="13.5" customHeight="1" s="1178">
      <c r="A196" s="1106" t="n"/>
      <c r="B196" s="1106" t="n"/>
      <c r="C196" s="1106" t="n"/>
      <c r="D196" s="1106" t="n"/>
      <c r="E196" s="1106" t="n"/>
      <c r="F196" s="1106" t="n"/>
      <c r="G196" s="144" t="n"/>
      <c r="H196" s="1106" t="n"/>
      <c r="I196" s="1106" t="n"/>
      <c r="J196" s="1106" t="n"/>
      <c r="K196" s="1106" t="n"/>
      <c r="L196" s="1106" t="n"/>
      <c r="M196" s="1106" t="n"/>
      <c r="N196" s="1106" t="n"/>
      <c r="O196" s="1106" t="n"/>
      <c r="P196" s="1106" t="n"/>
      <c r="Q196" s="1106" t="n"/>
      <c r="R196" s="1106" t="n"/>
      <c r="S196" s="1106" t="n"/>
      <c r="T196" s="230" t="n"/>
      <c r="U196" s="1106" t="n"/>
      <c r="V196" s="1106" t="n"/>
      <c r="W196" s="1106" t="n"/>
      <c r="X196" s="1106" t="n"/>
      <c r="Y196" s="1106" t="n"/>
      <c r="Z196" s="1106" t="n"/>
      <c r="AA196" s="144" t="n"/>
      <c r="AB196" s="1106" t="n"/>
      <c r="AC196" s="1106" t="n"/>
      <c r="AD196" s="1106" t="n"/>
      <c r="AE196" s="1106" t="n"/>
      <c r="AF196" s="1106" t="n"/>
      <c r="AG196" s="1106" t="n"/>
      <c r="AH196" s="144" t="n"/>
      <c r="AI196" s="1106" t="n"/>
      <c r="AJ196" s="1106" t="n"/>
      <c r="AK196" s="1106" t="n"/>
      <c r="AL196" s="1106" t="n"/>
      <c r="AM196" s="1106" t="n"/>
      <c r="AN196" s="1106" t="n"/>
      <c r="AO196" s="1106" t="n"/>
      <c r="AP196" s="1106" t="n"/>
      <c r="AQ196" s="1106" t="n"/>
      <c r="AR196" s="1106" t="n"/>
      <c r="AS196" s="1106" t="n"/>
      <c r="AT196" s="1106" t="n"/>
      <c r="AU196" s="1106" t="n"/>
      <c r="AV196" s="1106" t="n"/>
      <c r="AW196" s="1106" t="n"/>
      <c r="AX196" s="1106" t="n"/>
      <c r="AY196" s="1106" t="n"/>
      <c r="AZ196" s="144" t="n"/>
      <c r="BA196" s="1106" t="n"/>
      <c r="BB196" s="1106" t="n"/>
      <c r="BC196" s="1106" t="n"/>
      <c r="BD196" s="1106" t="n"/>
      <c r="BE196" s="1106" t="n"/>
      <c r="BF196" s="1106" t="n"/>
      <c r="BG196" s="1106" t="n"/>
      <c r="BH196" s="1106" t="n"/>
      <c r="BI196" s="1106" t="n"/>
      <c r="BJ196" s="1106" t="n"/>
      <c r="BK196" s="1106" t="n"/>
      <c r="BL196" s="1106" t="n"/>
      <c r="BM196" s="1106" t="n"/>
      <c r="BN196" s="1106" t="n"/>
      <c r="BO196" s="1106" t="n"/>
      <c r="BP196" s="1106" t="n"/>
      <c r="BQ196" s="1106" t="n"/>
      <c r="BR196" s="1106" t="n"/>
      <c r="BS196" s="1106" t="n"/>
      <c r="BT196" s="1106" t="n"/>
      <c r="BU196" s="1106" t="n"/>
      <c r="BV196" s="1106" t="n"/>
      <c r="BW196" s="1106" t="n"/>
      <c r="BX196" s="1106" t="n"/>
      <c r="BY196" s="1106" t="n"/>
      <c r="BZ196" s="1106" t="n"/>
      <c r="CA196" s="1106" t="n"/>
      <c r="CB196" s="1106" t="n"/>
      <c r="CC196" s="1106" t="n"/>
      <c r="CD196" s="1106" t="n"/>
      <c r="CE196" s="1106" t="n"/>
      <c r="CF196" s="1106" t="n"/>
      <c r="CG196" s="1106" t="n"/>
      <c r="CH196" s="1106" t="n"/>
      <c r="CI196" s="1106" t="n"/>
      <c r="CJ196" s="1106" t="n"/>
      <c r="CK196" s="1106" t="n"/>
      <c r="CL196" s="1106" t="n"/>
      <c r="CM196" s="1106" t="n"/>
      <c r="CN196" s="1106" t="n"/>
      <c r="CO196" s="1106" t="n"/>
      <c r="CP196" s="1106" t="n"/>
      <c r="CQ196" s="1106" t="n"/>
      <c r="CR196" s="1106" t="n"/>
      <c r="CS196" s="1106" t="n"/>
      <c r="CT196" s="1106" t="n"/>
      <c r="CU196" s="1106" t="n"/>
      <c r="CV196" s="1106" t="n"/>
      <c r="CW196" s="1106" t="n"/>
      <c r="CX196" s="1106" t="n"/>
      <c r="CY196" s="1106" t="n"/>
      <c r="CZ196" s="1106" t="n"/>
      <c r="DA196" s="1106" t="n"/>
      <c r="DB196" s="1106" t="n"/>
      <c r="DC196" s="1106" t="n"/>
      <c r="DD196" s="1106" t="n"/>
      <c r="DE196" s="1106" t="n"/>
      <c r="DF196" s="1106" t="n"/>
      <c r="DG196" s="1106" t="n"/>
      <c r="DH196" s="1106" t="n"/>
      <c r="DI196" s="1106" t="n"/>
    </row>
    <row r="197" ht="13.5" customHeight="1" s="1178">
      <c r="A197" s="1106" t="n"/>
      <c r="B197" s="1106" t="n"/>
      <c r="C197" s="1106" t="n"/>
      <c r="D197" s="1106" t="n"/>
      <c r="E197" s="1106" t="n"/>
      <c r="F197" s="1106" t="n"/>
      <c r="G197" s="144" t="n"/>
      <c r="H197" s="1106" t="n"/>
      <c r="I197" s="1106" t="n"/>
      <c r="J197" s="1106" t="n"/>
      <c r="K197" s="1106" t="n"/>
      <c r="L197" s="1106" t="n"/>
      <c r="M197" s="1106" t="n"/>
      <c r="N197" s="1106" t="n"/>
      <c r="O197" s="1106" t="n"/>
      <c r="P197" s="1106" t="n"/>
      <c r="Q197" s="1106" t="n"/>
      <c r="R197" s="1106" t="n"/>
      <c r="S197" s="1106" t="n"/>
      <c r="T197" s="230" t="n"/>
      <c r="U197" s="1106" t="n"/>
      <c r="V197" s="1106" t="n"/>
      <c r="W197" s="1106" t="n"/>
      <c r="X197" s="1106" t="n"/>
      <c r="Y197" s="1106" t="n"/>
      <c r="Z197" s="1106" t="n"/>
      <c r="AA197" s="144" t="n"/>
      <c r="AB197" s="1106" t="n"/>
      <c r="AC197" s="1106" t="n"/>
      <c r="AD197" s="1106" t="n"/>
      <c r="AE197" s="1106" t="n"/>
      <c r="AF197" s="1106" t="n"/>
      <c r="AG197" s="1106" t="n"/>
      <c r="AH197" s="144" t="n"/>
      <c r="AI197" s="1106" t="n"/>
      <c r="AJ197" s="1106" t="n"/>
      <c r="AK197" s="1106" t="n"/>
      <c r="AL197" s="1106" t="n"/>
      <c r="AM197" s="1106" t="n"/>
      <c r="AN197" s="1106" t="n"/>
      <c r="AO197" s="1106" t="n"/>
      <c r="AP197" s="1106" t="n"/>
      <c r="AQ197" s="1106" t="n"/>
      <c r="AR197" s="1106" t="n"/>
      <c r="AS197" s="1106" t="n"/>
      <c r="AT197" s="1106" t="n"/>
      <c r="AU197" s="1106" t="n"/>
      <c r="AV197" s="1106" t="n"/>
      <c r="AW197" s="1106" t="n"/>
      <c r="AX197" s="1106" t="n"/>
      <c r="AY197" s="1106" t="n"/>
      <c r="AZ197" s="144" t="n"/>
      <c r="BA197" s="1106" t="n"/>
      <c r="BB197" s="1106" t="n"/>
      <c r="BC197" s="1106" t="n"/>
      <c r="BD197" s="1106" t="n"/>
      <c r="BE197" s="1106" t="n"/>
      <c r="BF197" s="1106" t="n"/>
      <c r="BG197" s="1106" t="n"/>
      <c r="BH197" s="1106" t="n"/>
      <c r="BI197" s="1106" t="n"/>
      <c r="BJ197" s="1106" t="n"/>
      <c r="BK197" s="1106" t="n"/>
      <c r="BL197" s="1106" t="n"/>
      <c r="BM197" s="1106" t="n"/>
      <c r="BN197" s="1106" t="n"/>
      <c r="BO197" s="1106" t="n"/>
      <c r="BP197" s="1106" t="n"/>
      <c r="BQ197" s="1106" t="n"/>
      <c r="BR197" s="1106" t="n"/>
      <c r="BS197" s="1106" t="n"/>
      <c r="BT197" s="1106" t="n"/>
      <c r="BU197" s="1106" t="n"/>
      <c r="BV197" s="1106" t="n"/>
      <c r="BW197" s="1106" t="n"/>
      <c r="BX197" s="1106" t="n"/>
      <c r="BY197" s="1106" t="n"/>
      <c r="BZ197" s="1106" t="n"/>
      <c r="CA197" s="1106" t="n"/>
      <c r="CB197" s="1106" t="n"/>
      <c r="CC197" s="1106" t="n"/>
      <c r="CD197" s="1106" t="n"/>
      <c r="CE197" s="1106" t="n"/>
      <c r="CF197" s="1106" t="n"/>
      <c r="CG197" s="1106" t="n"/>
      <c r="CH197" s="1106" t="n"/>
      <c r="CI197" s="1106" t="n"/>
      <c r="CJ197" s="1106" t="n"/>
      <c r="CK197" s="1106" t="n"/>
      <c r="CL197" s="1106" t="n"/>
      <c r="CM197" s="1106" t="n"/>
      <c r="CN197" s="1106" t="n"/>
      <c r="CO197" s="1106" t="n"/>
      <c r="CP197" s="1106" t="n"/>
      <c r="CQ197" s="1106" t="n"/>
      <c r="CR197" s="1106" t="n"/>
      <c r="CS197" s="1106" t="n"/>
      <c r="CT197" s="1106" t="n"/>
      <c r="CU197" s="1106" t="n"/>
      <c r="CV197" s="1106" t="n"/>
      <c r="CW197" s="1106" t="n"/>
      <c r="CX197" s="1106" t="n"/>
      <c r="CY197" s="1106" t="n"/>
      <c r="CZ197" s="1106" t="n"/>
      <c r="DA197" s="1106" t="n"/>
      <c r="DB197" s="1106" t="n"/>
      <c r="DC197" s="1106" t="n"/>
      <c r="DD197" s="1106" t="n"/>
      <c r="DE197" s="1106" t="n"/>
      <c r="DF197" s="1106" t="n"/>
      <c r="DG197" s="1106" t="n"/>
      <c r="DH197" s="1106" t="n"/>
      <c r="DI197" s="1106" t="n"/>
    </row>
    <row r="198" ht="13.5" customHeight="1" s="1178">
      <c r="A198" s="1106" t="n"/>
      <c r="B198" s="1106" t="n"/>
      <c r="C198" s="1106" t="n"/>
      <c r="D198" s="1106" t="n"/>
      <c r="E198" s="1106" t="n"/>
      <c r="F198" s="1106" t="n"/>
      <c r="G198" s="144" t="n"/>
      <c r="H198" s="1106" t="n"/>
      <c r="I198" s="1106" t="n"/>
      <c r="J198" s="1106" t="n"/>
      <c r="K198" s="1106" t="n"/>
      <c r="L198" s="1106" t="n"/>
      <c r="M198" s="1106" t="n"/>
      <c r="N198" s="1106" t="n"/>
      <c r="O198" s="1106" t="n"/>
      <c r="P198" s="1106" t="n"/>
      <c r="Q198" s="1106" t="n"/>
      <c r="R198" s="1106" t="n"/>
      <c r="S198" s="1106" t="n"/>
      <c r="T198" s="230" t="n"/>
      <c r="U198" s="1106" t="n"/>
      <c r="V198" s="1106" t="n"/>
      <c r="W198" s="1106" t="n"/>
      <c r="X198" s="1106" t="n"/>
      <c r="Y198" s="1106" t="n"/>
      <c r="Z198" s="1106" t="n"/>
      <c r="AA198" s="144" t="n"/>
      <c r="AB198" s="1106" t="n"/>
      <c r="AC198" s="1106" t="n"/>
      <c r="AD198" s="1106" t="n"/>
      <c r="AE198" s="1106" t="n"/>
      <c r="AF198" s="1106" t="n"/>
      <c r="AG198" s="1106" t="n"/>
      <c r="AH198" s="144" t="n"/>
      <c r="AI198" s="1106" t="n"/>
      <c r="AJ198" s="1106" t="n"/>
      <c r="AK198" s="1106" t="n"/>
      <c r="AL198" s="1106" t="n"/>
      <c r="AM198" s="1106" t="n"/>
      <c r="AN198" s="1106" t="n"/>
      <c r="AO198" s="1106" t="n"/>
      <c r="AP198" s="1106" t="n"/>
      <c r="AQ198" s="1106" t="n"/>
      <c r="AR198" s="1106" t="n"/>
      <c r="AS198" s="1106" t="n"/>
      <c r="AT198" s="1106" t="n"/>
      <c r="AU198" s="1106" t="n"/>
      <c r="AV198" s="1106" t="n"/>
      <c r="AW198" s="1106" t="n"/>
      <c r="AX198" s="1106" t="n"/>
      <c r="AY198" s="1106" t="n"/>
      <c r="AZ198" s="144" t="n"/>
      <c r="BA198" s="1106" t="n"/>
      <c r="BB198" s="1106" t="n"/>
      <c r="BC198" s="1106" t="n"/>
      <c r="BD198" s="1106" t="n"/>
      <c r="BE198" s="1106" t="n"/>
      <c r="BF198" s="1106" t="n"/>
      <c r="BG198" s="1106" t="n"/>
      <c r="BH198" s="1106" t="n"/>
      <c r="BI198" s="1106" t="n"/>
      <c r="BJ198" s="1106" t="n"/>
      <c r="BK198" s="1106" t="n"/>
      <c r="BL198" s="1106" t="n"/>
      <c r="BM198" s="1106" t="n"/>
      <c r="BN198" s="1106" t="n"/>
      <c r="BO198" s="1106" t="n"/>
      <c r="BP198" s="1106" t="n"/>
      <c r="BQ198" s="1106" t="n"/>
      <c r="BR198" s="1106" t="n"/>
      <c r="BS198" s="1106" t="n"/>
      <c r="BT198" s="1106" t="n"/>
      <c r="BU198" s="1106" t="n"/>
      <c r="BV198" s="1106" t="n"/>
      <c r="BW198" s="1106" t="n"/>
      <c r="BX198" s="1106" t="n"/>
      <c r="BY198" s="1106" t="n"/>
      <c r="BZ198" s="1106" t="n"/>
      <c r="CA198" s="1106" t="n"/>
      <c r="CB198" s="1106" t="n"/>
      <c r="CC198" s="1106" t="n"/>
      <c r="CD198" s="1106" t="n"/>
      <c r="CE198" s="1106" t="n"/>
      <c r="CF198" s="1106" t="n"/>
      <c r="CG198" s="1106" t="n"/>
      <c r="CH198" s="1106" t="n"/>
      <c r="CI198" s="1106" t="n"/>
      <c r="CJ198" s="1106" t="n"/>
      <c r="CK198" s="1106" t="n"/>
      <c r="CL198" s="1106" t="n"/>
      <c r="CM198" s="1106" t="n"/>
      <c r="CN198" s="1106" t="n"/>
      <c r="CO198" s="1106" t="n"/>
      <c r="CP198" s="1106" t="n"/>
      <c r="CQ198" s="1106" t="n"/>
      <c r="CR198" s="1106" t="n"/>
      <c r="CS198" s="1106" t="n"/>
      <c r="CT198" s="1106" t="n"/>
      <c r="CU198" s="1106" t="n"/>
      <c r="CV198" s="1106" t="n"/>
      <c r="CW198" s="1106" t="n"/>
      <c r="CX198" s="1106" t="n"/>
      <c r="CY198" s="1106" t="n"/>
      <c r="CZ198" s="1106" t="n"/>
      <c r="DA198" s="1106" t="n"/>
      <c r="DB198" s="1106" t="n"/>
      <c r="DC198" s="1106" t="n"/>
      <c r="DD198" s="1106" t="n"/>
      <c r="DE198" s="1106" t="n"/>
      <c r="DF198" s="1106" t="n"/>
      <c r="DG198" s="1106" t="n"/>
      <c r="DH198" s="1106" t="n"/>
      <c r="DI198" s="1106" t="n"/>
    </row>
    <row r="199" ht="13.5" customHeight="1" s="1178">
      <c r="A199" s="1106" t="n"/>
      <c r="B199" s="1106" t="n"/>
      <c r="C199" s="1106" t="n"/>
      <c r="D199" s="1106" t="n"/>
      <c r="E199" s="1106" t="n"/>
      <c r="F199" s="1106" t="n"/>
      <c r="G199" s="144" t="n"/>
      <c r="H199" s="1106" t="n"/>
      <c r="I199" s="1106" t="n"/>
      <c r="J199" s="1106" t="n"/>
      <c r="K199" s="1106" t="n"/>
      <c r="L199" s="1106" t="n"/>
      <c r="M199" s="1106" t="n"/>
      <c r="N199" s="1106" t="n"/>
      <c r="O199" s="1106" t="n"/>
      <c r="P199" s="1106" t="n"/>
      <c r="Q199" s="1106" t="n"/>
      <c r="R199" s="1106" t="n"/>
      <c r="S199" s="1106" t="n"/>
      <c r="T199" s="230" t="n"/>
      <c r="U199" s="1106" t="n"/>
      <c r="V199" s="1106" t="n"/>
      <c r="W199" s="1106" t="n"/>
      <c r="X199" s="1106" t="n"/>
      <c r="Y199" s="1106" t="n"/>
      <c r="Z199" s="1106" t="n"/>
      <c r="AA199" s="144" t="n"/>
      <c r="AB199" s="1106" t="n"/>
      <c r="AC199" s="1106" t="n"/>
      <c r="AD199" s="1106" t="n"/>
      <c r="AE199" s="1106" t="n"/>
      <c r="AF199" s="1106" t="n"/>
      <c r="AG199" s="1106" t="n"/>
      <c r="AH199" s="144" t="n"/>
      <c r="AI199" s="1106" t="n"/>
      <c r="AJ199" s="1106" t="n"/>
      <c r="AK199" s="1106" t="n"/>
      <c r="AL199" s="1106" t="n"/>
      <c r="AM199" s="1106" t="n"/>
      <c r="AN199" s="1106" t="n"/>
      <c r="AO199" s="1106" t="n"/>
      <c r="AP199" s="1106" t="n"/>
      <c r="AQ199" s="1106" t="n"/>
      <c r="AR199" s="1106" t="n"/>
      <c r="AS199" s="1106" t="n"/>
      <c r="AT199" s="1106" t="n"/>
      <c r="AU199" s="1106" t="n"/>
      <c r="AV199" s="1106" t="n"/>
      <c r="AW199" s="1106" t="n"/>
      <c r="AX199" s="1106" t="n"/>
      <c r="AY199" s="1106" t="n"/>
      <c r="AZ199" s="144" t="n"/>
      <c r="BA199" s="1106" t="n"/>
      <c r="BB199" s="1106" t="n"/>
      <c r="BC199" s="1106" t="n"/>
      <c r="BD199" s="1106" t="n"/>
      <c r="BE199" s="1106" t="n"/>
      <c r="BF199" s="1106" t="n"/>
      <c r="BG199" s="1106" t="n"/>
      <c r="BH199" s="1106" t="n"/>
      <c r="BI199" s="1106" t="n"/>
      <c r="BJ199" s="1106" t="n"/>
      <c r="BK199" s="1106" t="n"/>
      <c r="BL199" s="1106" t="n"/>
      <c r="BM199" s="1106" t="n"/>
      <c r="BN199" s="1106" t="n"/>
      <c r="BO199" s="1106" t="n"/>
      <c r="BP199" s="1106" t="n"/>
      <c r="BQ199" s="1106" t="n"/>
      <c r="BR199" s="1106" t="n"/>
      <c r="BS199" s="1106" t="n"/>
      <c r="BT199" s="1106" t="n"/>
      <c r="BU199" s="1106" t="n"/>
      <c r="BV199" s="1106" t="n"/>
      <c r="BW199" s="1106" t="n"/>
      <c r="BX199" s="1106" t="n"/>
      <c r="BY199" s="1106" t="n"/>
      <c r="BZ199" s="1106" t="n"/>
      <c r="CA199" s="1106" t="n"/>
      <c r="CB199" s="1106" t="n"/>
      <c r="CC199" s="1106" t="n"/>
      <c r="CD199" s="1106" t="n"/>
      <c r="CE199" s="1106" t="n"/>
      <c r="CF199" s="1106" t="n"/>
      <c r="CG199" s="1106" t="n"/>
      <c r="CH199" s="1106" t="n"/>
      <c r="CI199" s="1106" t="n"/>
      <c r="CJ199" s="1106" t="n"/>
      <c r="CK199" s="1106" t="n"/>
      <c r="CL199" s="1106" t="n"/>
      <c r="CM199" s="1106" t="n"/>
      <c r="CN199" s="1106" t="n"/>
      <c r="CO199" s="1106" t="n"/>
      <c r="CP199" s="1106" t="n"/>
      <c r="CQ199" s="1106" t="n"/>
      <c r="CR199" s="1106" t="n"/>
      <c r="CS199" s="1106" t="n"/>
      <c r="CT199" s="1106" t="n"/>
      <c r="CU199" s="1106" t="n"/>
      <c r="CV199" s="1106" t="n"/>
      <c r="CW199" s="1106" t="n"/>
      <c r="CX199" s="1106" t="n"/>
      <c r="CY199" s="1106" t="n"/>
      <c r="CZ199" s="1106" t="n"/>
      <c r="DA199" s="1106" t="n"/>
      <c r="DB199" s="1106" t="n"/>
      <c r="DC199" s="1106" t="n"/>
      <c r="DD199" s="1106" t="n"/>
      <c r="DE199" s="1106" t="n"/>
      <c r="DF199" s="1106" t="n"/>
      <c r="DG199" s="1106" t="n"/>
      <c r="DH199" s="1106" t="n"/>
      <c r="DI199" s="1106" t="n"/>
    </row>
    <row r="200" ht="13.5" customHeight="1" s="1178">
      <c r="A200" s="460" t="inlineStr">
        <is>
          <t>产品</t>
        </is>
      </c>
      <c r="B200" s="460" t="inlineStr">
        <is>
          <t>工厂库存（件）</t>
        </is>
      </c>
      <c r="C200" s="460" t="inlineStr">
        <is>
          <t>本期研发（元）</t>
        </is>
      </c>
      <c r="D200" s="460" t="inlineStr">
        <is>
          <t>累积研发（元）</t>
        </is>
      </c>
      <c r="E200" s="460" t="inlineStr">
        <is>
          <t>产品等级（级）</t>
        </is>
      </c>
      <c r="F200" s="460" t="inlineStr">
        <is>
          <t>成品比率（%）</t>
        </is>
      </c>
      <c r="G200" s="144" t="n"/>
      <c r="H200" s="1106" t="n"/>
      <c r="I200" s="1106" t="n"/>
      <c r="J200" s="1106" t="n"/>
      <c r="K200" s="1106" t="n"/>
      <c r="L200" s="1106" t="n"/>
      <c r="M200" s="1106" t="n"/>
      <c r="N200" s="1106" t="n"/>
      <c r="O200" s="1106" t="n"/>
      <c r="P200" s="1106" t="n"/>
      <c r="Q200" s="1106" t="n"/>
      <c r="R200" s="1106" t="n"/>
      <c r="S200" s="1106" t="n"/>
      <c r="T200" s="230" t="n"/>
      <c r="U200" s="1106" t="n"/>
      <c r="V200" s="1106" t="n"/>
      <c r="W200" s="1106" t="n"/>
      <c r="X200" s="1106" t="n"/>
      <c r="Y200" s="1106" t="n"/>
      <c r="Z200" s="1106" t="n"/>
      <c r="AA200" s="144" t="n"/>
      <c r="AB200" s="1106" t="n"/>
      <c r="AC200" s="1106" t="n"/>
      <c r="AD200" s="1106" t="n"/>
      <c r="AE200" s="1106" t="n"/>
      <c r="AF200" s="1106" t="n"/>
      <c r="AG200" s="1106" t="n"/>
      <c r="AH200" s="144" t="n"/>
      <c r="AI200" s="1106" t="n"/>
      <c r="AJ200" s="1106" t="n"/>
      <c r="AK200" s="1106" t="n"/>
      <c r="AL200" s="1106" t="n"/>
      <c r="AM200" s="1106" t="n"/>
      <c r="AN200" s="1106" t="n"/>
      <c r="AO200" s="1106" t="n"/>
      <c r="AP200" s="1106" t="n"/>
      <c r="AQ200" s="1106" t="n"/>
      <c r="AR200" s="1106" t="n"/>
      <c r="AS200" s="1106" t="n"/>
      <c r="AT200" s="1106" t="n"/>
      <c r="AU200" s="1106" t="n"/>
      <c r="AV200" s="1106" t="n"/>
      <c r="AW200" s="1106" t="n"/>
      <c r="AX200" s="1106" t="n"/>
      <c r="AY200" s="1106" t="n"/>
      <c r="AZ200" s="144" t="n"/>
      <c r="BA200" s="1106" t="n"/>
      <c r="BB200" s="1106" t="n"/>
      <c r="BC200" s="1106" t="n"/>
      <c r="BD200" s="1106" t="n"/>
      <c r="BE200" s="1106" t="n"/>
      <c r="BF200" s="1106" t="n"/>
      <c r="BG200" s="1106" t="n"/>
      <c r="BH200" s="1106" t="n"/>
      <c r="BI200" s="1106" t="n"/>
      <c r="BJ200" s="1106" t="n"/>
      <c r="BK200" s="1106" t="n"/>
      <c r="BL200" s="1106" t="n"/>
      <c r="BM200" s="1106" t="n"/>
      <c r="BN200" s="1106" t="n"/>
      <c r="BO200" s="1106" t="n"/>
      <c r="BP200" s="1106" t="n"/>
      <c r="BQ200" s="1106" t="n"/>
      <c r="BR200" s="1106" t="n"/>
      <c r="BS200" s="1106" t="n"/>
      <c r="BT200" s="1106" t="n"/>
      <c r="BU200" s="1106" t="n"/>
      <c r="BV200" s="1106" t="n"/>
      <c r="BW200" s="1106" t="n"/>
      <c r="BX200" s="1106" t="n"/>
      <c r="BY200" s="1106" t="n"/>
      <c r="BZ200" s="1106" t="n"/>
      <c r="CA200" s="1106" t="n"/>
      <c r="CB200" s="1106" t="n"/>
      <c r="CC200" s="1106" t="n"/>
      <c r="CD200" s="1106" t="n"/>
      <c r="CE200" s="1106" t="n"/>
      <c r="CF200" s="1106" t="n"/>
      <c r="CG200" s="1106" t="n"/>
      <c r="CH200" s="1106" t="n"/>
      <c r="CI200" s="1106" t="n"/>
      <c r="CJ200" s="1106" t="n"/>
      <c r="CK200" s="1106" t="n"/>
      <c r="CL200" s="1106" t="n"/>
      <c r="CM200" s="1106" t="n"/>
      <c r="CN200" s="1106" t="n"/>
      <c r="CO200" s="1106" t="n"/>
      <c r="CP200" s="1106" t="n"/>
      <c r="CQ200" s="1106" t="n"/>
      <c r="CR200" s="1106" t="n"/>
      <c r="CS200" s="1106" t="n"/>
      <c r="CT200" s="1106" t="n"/>
      <c r="CU200" s="1106" t="n"/>
      <c r="CV200" s="1106" t="n"/>
      <c r="CW200" s="1106" t="n"/>
      <c r="CX200" s="1106" t="n"/>
      <c r="CY200" s="1106" t="n"/>
      <c r="CZ200" s="1106" t="n"/>
      <c r="DA200" s="1106" t="n"/>
      <c r="DB200" s="1106" t="n"/>
      <c r="DC200" s="1106" t="n"/>
      <c r="DD200" s="1106" t="n"/>
      <c r="DE200" s="1106" t="n"/>
      <c r="DF200" s="1106" t="n"/>
      <c r="DG200" s="1106" t="n"/>
      <c r="DH200" s="1106" t="n"/>
      <c r="DI200" s="1106" t="n"/>
    </row>
    <row r="201" ht="13.5" customHeight="1" s="1178">
      <c r="A201" s="460" t="inlineStr">
        <is>
          <t>产品A</t>
        </is>
      </c>
      <c r="B201" s="1122" t="n">
        <v>48</v>
      </c>
      <c r="C201" s="461" t="n">
        <v>0</v>
      </c>
      <c r="D201" s="461" t="n">
        <v>120000</v>
      </c>
      <c r="E201" s="1122" t="n">
        <v>1.05</v>
      </c>
      <c r="F201" s="1122" t="n">
        <v>0.951</v>
      </c>
      <c r="G201" s="144" t="n"/>
      <c r="H201" s="1106" t="n"/>
      <c r="I201" s="1106" t="n"/>
      <c r="J201" s="1106" t="n"/>
      <c r="K201" s="1106" t="n"/>
      <c r="L201" s="1106" t="n"/>
      <c r="M201" s="1106" t="n"/>
      <c r="N201" s="1106" t="n"/>
      <c r="O201" s="1106" t="n"/>
      <c r="P201" s="1106" t="n"/>
      <c r="Q201" s="1106" t="n"/>
      <c r="R201" s="1106" t="n"/>
      <c r="S201" s="1106" t="n"/>
      <c r="T201" s="230" t="n"/>
      <c r="U201" s="1106" t="n"/>
      <c r="V201" s="1106" t="n"/>
      <c r="W201" s="1106" t="n"/>
      <c r="X201" s="1106" t="n"/>
      <c r="Y201" s="1106" t="n"/>
      <c r="Z201" s="1106" t="n"/>
      <c r="AA201" s="144" t="n"/>
      <c r="AB201" s="1106" t="n"/>
      <c r="AC201" s="1106" t="n"/>
      <c r="AD201" s="1106" t="n"/>
      <c r="AE201" s="1106" t="n"/>
      <c r="AF201" s="1106" t="n"/>
      <c r="AG201" s="1106" t="n"/>
      <c r="AH201" s="144" t="n"/>
      <c r="AI201" s="1106" t="n"/>
      <c r="AJ201" s="1106" t="n"/>
      <c r="AK201" s="1106" t="n"/>
      <c r="AL201" s="1106" t="n"/>
      <c r="AM201" s="1106" t="n"/>
      <c r="AN201" s="1106" t="n"/>
      <c r="AO201" s="1106" t="n"/>
      <c r="AP201" s="1106" t="n"/>
      <c r="AQ201" s="1106" t="n"/>
      <c r="AR201" s="1106" t="n"/>
      <c r="AS201" s="1106" t="n"/>
      <c r="AT201" s="1106" t="n"/>
      <c r="AU201" s="1106" t="n"/>
      <c r="AV201" s="1106" t="n"/>
      <c r="AW201" s="1106" t="n"/>
      <c r="AX201" s="1106" t="n"/>
      <c r="AY201" s="1106" t="n"/>
      <c r="AZ201" s="144" t="n"/>
      <c r="BA201" s="1106" t="n"/>
      <c r="BB201" s="1106" t="n"/>
      <c r="BC201" s="1106" t="n"/>
      <c r="BD201" s="1106" t="n"/>
      <c r="BE201" s="1106" t="n"/>
      <c r="BF201" s="1106" t="n"/>
      <c r="BG201" s="1106" t="n"/>
      <c r="BH201" s="1106" t="n"/>
      <c r="BI201" s="1106" t="n"/>
      <c r="BJ201" s="1106" t="n"/>
      <c r="BK201" s="1106" t="n"/>
      <c r="BL201" s="1106" t="n"/>
      <c r="BM201" s="1106" t="n"/>
      <c r="BN201" s="1106" t="n"/>
      <c r="BO201" s="1106" t="n"/>
      <c r="BP201" s="1106" t="n"/>
      <c r="BQ201" s="1106" t="n"/>
      <c r="BR201" s="1106" t="n"/>
      <c r="BS201" s="1106" t="n"/>
      <c r="BT201" s="1106" t="n"/>
      <c r="BU201" s="1106" t="n"/>
      <c r="BV201" s="1106" t="n"/>
      <c r="BW201" s="1106" t="n"/>
      <c r="BX201" s="1106" t="n"/>
      <c r="BY201" s="1106" t="n"/>
      <c r="BZ201" s="1106" t="n"/>
      <c r="CA201" s="1106" t="n"/>
      <c r="CB201" s="1106" t="n"/>
      <c r="CC201" s="1106" t="n"/>
      <c r="CD201" s="1106" t="n"/>
      <c r="CE201" s="1106" t="n"/>
      <c r="CF201" s="1106" t="n"/>
      <c r="CG201" s="1106" t="n"/>
      <c r="CH201" s="1106" t="n"/>
      <c r="CI201" s="1106" t="n"/>
      <c r="CJ201" s="1106" t="n"/>
      <c r="CK201" s="1106" t="n"/>
      <c r="CL201" s="1106" t="n"/>
      <c r="CM201" s="1106" t="n"/>
      <c r="CN201" s="1106" t="n"/>
      <c r="CO201" s="1106" t="n"/>
      <c r="CP201" s="1106" t="n"/>
      <c r="CQ201" s="1106" t="n"/>
      <c r="CR201" s="1106" t="n"/>
      <c r="CS201" s="1106" t="n"/>
      <c r="CT201" s="1106" t="n"/>
      <c r="CU201" s="1106" t="n"/>
      <c r="CV201" s="1106" t="n"/>
      <c r="CW201" s="1106" t="n"/>
      <c r="CX201" s="1106" t="n"/>
      <c r="CY201" s="1106" t="n"/>
      <c r="CZ201" s="1106" t="n"/>
      <c r="DA201" s="1106" t="n"/>
      <c r="DB201" s="1106" t="n"/>
      <c r="DC201" s="1106" t="n"/>
      <c r="DD201" s="1106" t="n"/>
      <c r="DE201" s="1106" t="n"/>
      <c r="DF201" s="1106" t="n"/>
      <c r="DG201" s="1106" t="n"/>
      <c r="DH201" s="1106" t="n"/>
      <c r="DI201" s="1106" t="n"/>
    </row>
    <row r="202" ht="13.5" customHeight="1" s="1178">
      <c r="A202" s="460" t="inlineStr">
        <is>
          <t>产品B</t>
        </is>
      </c>
      <c r="B202" s="1122" t="n">
        <v>37</v>
      </c>
      <c r="C202" s="461" t="n">
        <v>0</v>
      </c>
      <c r="D202" s="461" t="n">
        <v>240000</v>
      </c>
      <c r="E202" s="1122" t="n">
        <v>1.05</v>
      </c>
      <c r="F202" s="1122" t="n">
        <v>0.951</v>
      </c>
      <c r="G202" s="144" t="n"/>
      <c r="H202" s="1106" t="n"/>
      <c r="I202" s="1106" t="n"/>
      <c r="J202" s="1106" t="n"/>
      <c r="K202" s="1106" t="n"/>
      <c r="L202" s="1106" t="n"/>
      <c r="M202" s="1106" t="n"/>
      <c r="N202" s="1106" t="n"/>
      <c r="O202" s="1106" t="n"/>
      <c r="P202" s="1106" t="n"/>
      <c r="Q202" s="1106" t="n"/>
      <c r="R202" s="1106" t="n"/>
      <c r="S202" s="1106" t="n"/>
      <c r="T202" s="230" t="n"/>
      <c r="U202" s="1106" t="n"/>
      <c r="V202" s="1106" t="n"/>
      <c r="W202" s="1106" t="n"/>
      <c r="X202" s="1106" t="n"/>
      <c r="Y202" s="1106" t="n"/>
      <c r="Z202" s="1106" t="n"/>
      <c r="AA202" s="144" t="n"/>
      <c r="AB202" s="1106" t="n"/>
      <c r="AC202" s="1106" t="n"/>
      <c r="AD202" s="1106" t="n"/>
      <c r="AE202" s="1106" t="n"/>
      <c r="AF202" s="1106" t="n"/>
      <c r="AG202" s="1106" t="n"/>
      <c r="AH202" s="144" t="n"/>
      <c r="AI202" s="1106" t="n"/>
      <c r="AJ202" s="1106" t="n"/>
      <c r="AK202" s="1106" t="n"/>
      <c r="AL202" s="1106" t="n"/>
      <c r="AM202" s="1106" t="n"/>
      <c r="AN202" s="1106" t="n"/>
      <c r="AO202" s="1106" t="n"/>
      <c r="AP202" s="1106" t="n"/>
      <c r="AQ202" s="1106" t="n"/>
      <c r="AR202" s="1106" t="n"/>
      <c r="AS202" s="1106" t="n"/>
      <c r="AT202" s="1106" t="n"/>
      <c r="AU202" s="1106" t="n"/>
      <c r="AV202" s="1106" t="n"/>
      <c r="AW202" s="1106" t="n"/>
      <c r="AX202" s="1106" t="n"/>
      <c r="AY202" s="1106" t="n"/>
      <c r="AZ202" s="144" t="n"/>
      <c r="BA202" s="1106" t="n"/>
      <c r="BB202" s="1106" t="n"/>
      <c r="BC202" s="1106" t="n"/>
      <c r="BD202" s="1106" t="n"/>
      <c r="BE202" s="1106" t="n"/>
      <c r="BF202" s="1106" t="n"/>
      <c r="BG202" s="1106" t="n"/>
      <c r="BH202" s="1106" t="n"/>
      <c r="BI202" s="1106" t="n"/>
      <c r="BJ202" s="1106" t="n"/>
      <c r="BK202" s="1106" t="n"/>
      <c r="BL202" s="1106" t="n"/>
      <c r="BM202" s="1106" t="n"/>
      <c r="BN202" s="1106" t="n"/>
      <c r="BO202" s="1106" t="n"/>
      <c r="BP202" s="1106" t="n"/>
      <c r="BQ202" s="1106" t="n"/>
      <c r="BR202" s="1106" t="n"/>
      <c r="BS202" s="1106" t="n"/>
      <c r="BT202" s="1106" t="n"/>
      <c r="BU202" s="1106" t="n"/>
      <c r="BV202" s="1106" t="n"/>
      <c r="BW202" s="1106" t="n"/>
      <c r="BX202" s="1106" t="n"/>
      <c r="BY202" s="1106" t="n"/>
      <c r="BZ202" s="1106" t="n"/>
      <c r="CA202" s="1106" t="n"/>
      <c r="CB202" s="1106" t="n"/>
      <c r="CC202" s="1106" t="n"/>
      <c r="CD202" s="1106" t="n"/>
      <c r="CE202" s="1106" t="n"/>
      <c r="CF202" s="1106" t="n"/>
      <c r="CG202" s="1106" t="n"/>
      <c r="CH202" s="1106" t="n"/>
      <c r="CI202" s="1106" t="n"/>
      <c r="CJ202" s="1106" t="n"/>
      <c r="CK202" s="1106" t="n"/>
      <c r="CL202" s="1106" t="n"/>
      <c r="CM202" s="1106" t="n"/>
      <c r="CN202" s="1106" t="n"/>
      <c r="CO202" s="1106" t="n"/>
      <c r="CP202" s="1106" t="n"/>
      <c r="CQ202" s="1106" t="n"/>
      <c r="CR202" s="1106" t="n"/>
      <c r="CS202" s="1106" t="n"/>
      <c r="CT202" s="1106" t="n"/>
      <c r="CU202" s="1106" t="n"/>
      <c r="CV202" s="1106" t="n"/>
      <c r="CW202" s="1106" t="n"/>
      <c r="CX202" s="1106" t="n"/>
      <c r="CY202" s="1106" t="n"/>
      <c r="CZ202" s="1106" t="n"/>
      <c r="DA202" s="1106" t="n"/>
      <c r="DB202" s="1106" t="n"/>
      <c r="DC202" s="1106" t="n"/>
      <c r="DD202" s="1106" t="n"/>
      <c r="DE202" s="1106" t="n"/>
      <c r="DF202" s="1106" t="n"/>
      <c r="DG202" s="1106" t="n"/>
      <c r="DH202" s="1106" t="n"/>
      <c r="DI202" s="1106" t="n"/>
    </row>
    <row r="203" ht="13.5" customHeight="1" s="1178">
      <c r="A203" s="460" t="inlineStr">
        <is>
          <t>产品C</t>
        </is>
      </c>
      <c r="B203" s="1122" t="n">
        <v>0</v>
      </c>
      <c r="C203" s="1122" t="n">
        <v>0</v>
      </c>
      <c r="D203" s="1122" t="n">
        <v>0</v>
      </c>
      <c r="E203" s="1122" t="n">
        <v>0</v>
      </c>
      <c r="F203" s="1122" t="n">
        <v>0.951</v>
      </c>
      <c r="G203" s="144" t="n"/>
      <c r="H203" s="1106" t="n"/>
      <c r="I203" s="1106" t="n"/>
      <c r="J203" s="1106" t="n"/>
      <c r="K203" s="1106" t="n"/>
      <c r="L203" s="1106" t="n"/>
      <c r="M203" s="1106" t="n"/>
      <c r="N203" s="1106" t="n"/>
      <c r="O203" s="1106" t="n"/>
      <c r="P203" s="1106" t="n"/>
      <c r="Q203" s="1106" t="n"/>
      <c r="R203" s="1106" t="n"/>
      <c r="S203" s="1106" t="n"/>
      <c r="T203" s="230" t="n"/>
      <c r="U203" s="1106" t="n"/>
      <c r="V203" s="1106" t="n"/>
      <c r="W203" s="1106" t="n"/>
      <c r="X203" s="1106" t="n"/>
      <c r="Y203" s="1106" t="n"/>
      <c r="Z203" s="1106" t="n"/>
      <c r="AA203" s="144" t="n"/>
      <c r="AB203" s="1106" t="n"/>
      <c r="AC203" s="1106" t="n"/>
      <c r="AD203" s="1106" t="n"/>
      <c r="AE203" s="1106" t="n"/>
      <c r="AF203" s="1106" t="n"/>
      <c r="AG203" s="1106" t="n"/>
      <c r="AH203" s="144" t="n"/>
      <c r="AI203" s="1106" t="n"/>
      <c r="AJ203" s="1106" t="n"/>
      <c r="AK203" s="1106" t="n"/>
      <c r="AL203" s="1106" t="n"/>
      <c r="AM203" s="1106" t="n"/>
      <c r="AN203" s="1106" t="n"/>
      <c r="AO203" s="1106" t="n"/>
      <c r="AP203" s="1106" t="n"/>
      <c r="AQ203" s="1106" t="n"/>
      <c r="AR203" s="1106" t="n"/>
      <c r="AS203" s="1106" t="n"/>
      <c r="AT203" s="1106" t="n"/>
      <c r="AU203" s="1106" t="n"/>
      <c r="AV203" s="1106" t="n"/>
      <c r="AW203" s="1106" t="n"/>
      <c r="AX203" s="1106" t="n"/>
      <c r="AY203" s="1106" t="n"/>
      <c r="AZ203" s="144" t="n"/>
      <c r="BA203" s="1106" t="n"/>
      <c r="BB203" s="1106" t="n"/>
      <c r="BC203" s="1106" t="n"/>
      <c r="BD203" s="1106" t="n"/>
      <c r="BE203" s="1106" t="n"/>
      <c r="BF203" s="1106" t="n"/>
      <c r="BG203" s="1106" t="n"/>
      <c r="BH203" s="1106" t="n"/>
      <c r="BI203" s="1106" t="n"/>
      <c r="BJ203" s="1106" t="n"/>
      <c r="BK203" s="1106" t="n"/>
      <c r="BL203" s="1106" t="n"/>
      <c r="BM203" s="1106" t="n"/>
      <c r="BN203" s="1106" t="n"/>
      <c r="BO203" s="1106" t="n"/>
      <c r="BP203" s="1106" t="n"/>
      <c r="BQ203" s="1106" t="n"/>
      <c r="BR203" s="1106" t="n"/>
      <c r="BS203" s="1106" t="n"/>
      <c r="BT203" s="1106" t="n"/>
      <c r="BU203" s="1106" t="n"/>
      <c r="BV203" s="1106" t="n"/>
      <c r="BW203" s="1106" t="n"/>
      <c r="BX203" s="1106" t="n"/>
      <c r="BY203" s="1106" t="n"/>
      <c r="BZ203" s="1106" t="n"/>
      <c r="CA203" s="1106" t="n"/>
      <c r="CB203" s="1106" t="n"/>
      <c r="CC203" s="1106" t="n"/>
      <c r="CD203" s="1106" t="n"/>
      <c r="CE203" s="1106" t="n"/>
      <c r="CF203" s="1106" t="n"/>
      <c r="CG203" s="1106" t="n"/>
      <c r="CH203" s="1106" t="n"/>
      <c r="CI203" s="1106" t="n"/>
      <c r="CJ203" s="1106" t="n"/>
      <c r="CK203" s="1106" t="n"/>
      <c r="CL203" s="1106" t="n"/>
      <c r="CM203" s="1106" t="n"/>
      <c r="CN203" s="1106" t="n"/>
      <c r="CO203" s="1106" t="n"/>
      <c r="CP203" s="1106" t="n"/>
      <c r="CQ203" s="1106" t="n"/>
      <c r="CR203" s="1106" t="n"/>
      <c r="CS203" s="1106" t="n"/>
      <c r="CT203" s="1106" t="n"/>
      <c r="CU203" s="1106" t="n"/>
      <c r="CV203" s="1106" t="n"/>
      <c r="CW203" s="1106" t="n"/>
      <c r="CX203" s="1106" t="n"/>
      <c r="CY203" s="1106" t="n"/>
      <c r="CZ203" s="1106" t="n"/>
      <c r="DA203" s="1106" t="n"/>
      <c r="DB203" s="1106" t="n"/>
      <c r="DC203" s="1106" t="n"/>
      <c r="DD203" s="1106" t="n"/>
      <c r="DE203" s="1106" t="n"/>
      <c r="DF203" s="1106" t="n"/>
      <c r="DG203" s="1106" t="n"/>
      <c r="DH203" s="1106" t="n"/>
      <c r="DI203" s="1106" t="n"/>
    </row>
    <row r="204" ht="13.5" customHeight="1" s="1178">
      <c r="A204" s="460" t="inlineStr">
        <is>
          <t>产品D</t>
        </is>
      </c>
      <c r="B204" s="1122" t="n">
        <v>0</v>
      </c>
      <c r="C204" s="1122" t="n">
        <v>0</v>
      </c>
      <c r="D204" s="1122" t="n">
        <v>0</v>
      </c>
      <c r="E204" s="1122" t="n">
        <v>0</v>
      </c>
      <c r="F204" s="1122" t="n">
        <v>0.951</v>
      </c>
      <c r="G204" s="144" t="n"/>
      <c r="H204" s="1106" t="n"/>
      <c r="I204" s="1106" t="n"/>
      <c r="J204" s="1106" t="n"/>
      <c r="K204" s="1106" t="n"/>
      <c r="L204" s="1106" t="n"/>
      <c r="M204" s="1106" t="n"/>
      <c r="N204" s="1106" t="n"/>
      <c r="O204" s="1106" t="n"/>
      <c r="P204" s="1106" t="n"/>
      <c r="Q204" s="1106" t="n"/>
      <c r="R204" s="1106" t="n"/>
      <c r="S204" s="1106" t="n"/>
      <c r="T204" s="230" t="n"/>
      <c r="U204" s="1106" t="n"/>
      <c r="V204" s="1106" t="n"/>
      <c r="W204" s="1106" t="n"/>
      <c r="X204" s="1106" t="n"/>
      <c r="Y204" s="1106" t="n"/>
      <c r="Z204" s="1106" t="n"/>
      <c r="AA204" s="144" t="n"/>
      <c r="AB204" s="1106" t="n"/>
      <c r="AC204" s="1106" t="n"/>
      <c r="AD204" s="1106" t="n"/>
      <c r="AE204" s="1106" t="n"/>
      <c r="AF204" s="1106" t="n"/>
      <c r="AG204" s="1106" t="n"/>
      <c r="AH204" s="144" t="n"/>
      <c r="AI204" s="1106" t="n"/>
      <c r="AJ204" s="1106" t="n"/>
      <c r="AK204" s="1106" t="n"/>
      <c r="AL204" s="1106" t="n"/>
      <c r="AM204" s="1106" t="n"/>
      <c r="AN204" s="1106" t="n"/>
      <c r="AO204" s="1106" t="n"/>
      <c r="AP204" s="1106" t="n"/>
      <c r="AQ204" s="1106" t="n"/>
      <c r="AR204" s="1106" t="n"/>
      <c r="AS204" s="1106" t="n"/>
      <c r="AT204" s="1106" t="n"/>
      <c r="AU204" s="1106" t="n"/>
      <c r="AV204" s="1106" t="n"/>
      <c r="AW204" s="1106" t="n"/>
      <c r="AX204" s="1106" t="n"/>
      <c r="AY204" s="1106" t="n"/>
      <c r="AZ204" s="144" t="n"/>
      <c r="BA204" s="1106" t="n"/>
      <c r="BB204" s="1106" t="n"/>
      <c r="BC204" s="1106" t="n"/>
      <c r="BD204" s="1106" t="n"/>
      <c r="BE204" s="1106" t="n"/>
      <c r="BF204" s="1106" t="n"/>
      <c r="BG204" s="1106" t="n"/>
      <c r="BH204" s="1106" t="n"/>
      <c r="BI204" s="1106" t="n"/>
      <c r="BJ204" s="1106" t="n"/>
      <c r="BK204" s="1106" t="n"/>
      <c r="BL204" s="1106" t="n"/>
      <c r="BM204" s="1106" t="n"/>
      <c r="BN204" s="1106" t="n"/>
      <c r="BO204" s="1106" t="n"/>
      <c r="BP204" s="1106" t="n"/>
      <c r="BQ204" s="1106" t="n"/>
      <c r="BR204" s="1106" t="n"/>
      <c r="BS204" s="1106" t="n"/>
      <c r="BT204" s="1106" t="n"/>
      <c r="BU204" s="1106" t="n"/>
      <c r="BV204" s="1106" t="n"/>
      <c r="BW204" s="1106" t="n"/>
      <c r="BX204" s="1106" t="n"/>
      <c r="BY204" s="1106" t="n"/>
      <c r="BZ204" s="1106" t="n"/>
      <c r="CA204" s="1106" t="n"/>
      <c r="CB204" s="1106" t="n"/>
      <c r="CC204" s="1106" t="n"/>
      <c r="CD204" s="1106" t="n"/>
      <c r="CE204" s="1106" t="n"/>
      <c r="CF204" s="1106" t="n"/>
      <c r="CG204" s="1106" t="n"/>
      <c r="CH204" s="1106" t="n"/>
      <c r="CI204" s="1106" t="n"/>
      <c r="CJ204" s="1106" t="n"/>
      <c r="CK204" s="1106" t="n"/>
      <c r="CL204" s="1106" t="n"/>
      <c r="CM204" s="1106" t="n"/>
      <c r="CN204" s="1106" t="n"/>
      <c r="CO204" s="1106" t="n"/>
      <c r="CP204" s="1106" t="n"/>
      <c r="CQ204" s="1106" t="n"/>
      <c r="CR204" s="1106" t="n"/>
      <c r="CS204" s="1106" t="n"/>
      <c r="CT204" s="1106" t="n"/>
      <c r="CU204" s="1106" t="n"/>
      <c r="CV204" s="1106" t="n"/>
      <c r="CW204" s="1106" t="n"/>
      <c r="CX204" s="1106" t="n"/>
      <c r="CY204" s="1106" t="n"/>
      <c r="CZ204" s="1106" t="n"/>
      <c r="DA204" s="1106" t="n"/>
      <c r="DB204" s="1106" t="n"/>
      <c r="DC204" s="1106" t="n"/>
      <c r="DD204" s="1106" t="n"/>
      <c r="DE204" s="1106" t="n"/>
      <c r="DF204" s="1106" t="n"/>
      <c r="DG204" s="1106" t="n"/>
      <c r="DH204" s="1106" t="n"/>
      <c r="DI204" s="1106" t="n"/>
    </row>
    <row r="205" ht="13.5" customHeight="1" s="1178">
      <c r="A205" s="1106" t="n"/>
      <c r="B205" s="1106" t="n"/>
      <c r="C205" s="1106" t="n"/>
      <c r="D205" s="1106" t="n"/>
      <c r="E205" s="1106" t="n"/>
      <c r="F205" s="1106" t="n"/>
      <c r="G205" s="144" t="n"/>
      <c r="H205" s="1106" t="n"/>
      <c r="I205" s="1106" t="n"/>
      <c r="J205" s="1106" t="n"/>
      <c r="K205" s="1106" t="n"/>
      <c r="L205" s="1106" t="n"/>
      <c r="M205" s="1106" t="n"/>
      <c r="N205" s="1106" t="n"/>
      <c r="O205" s="1106" t="n"/>
      <c r="P205" s="1106" t="n"/>
      <c r="Q205" s="1106" t="n"/>
      <c r="R205" s="1106" t="n"/>
      <c r="S205" s="1106" t="n"/>
      <c r="T205" s="230" t="n"/>
      <c r="U205" s="1106" t="n"/>
      <c r="V205" s="1106" t="n"/>
      <c r="W205" s="1106" t="n"/>
      <c r="X205" s="1106" t="n"/>
      <c r="Y205" s="1106" t="n"/>
      <c r="Z205" s="1106" t="n"/>
      <c r="AA205" s="144" t="n"/>
      <c r="AB205" s="1106" t="n"/>
      <c r="AC205" s="1106" t="n"/>
      <c r="AD205" s="1106" t="n"/>
      <c r="AE205" s="1106" t="n"/>
      <c r="AF205" s="1106" t="n"/>
      <c r="AG205" s="1106" t="n"/>
      <c r="AH205" s="144" t="n"/>
      <c r="AI205" s="1106" t="n"/>
      <c r="AJ205" s="1106" t="n"/>
      <c r="AK205" s="1106" t="n"/>
      <c r="AL205" s="1106" t="n"/>
      <c r="AM205" s="1106" t="n"/>
      <c r="AN205" s="1106" t="n"/>
      <c r="AO205" s="1106" t="n"/>
      <c r="AP205" s="1106" t="n"/>
      <c r="AQ205" s="1106" t="n"/>
      <c r="AR205" s="1106" t="n"/>
      <c r="AS205" s="1106" t="n"/>
      <c r="AT205" s="1106" t="n"/>
      <c r="AU205" s="1106" t="n"/>
      <c r="AV205" s="1106" t="n"/>
      <c r="AW205" s="1106" t="n"/>
      <c r="AX205" s="1106" t="n"/>
      <c r="AY205" s="1106" t="n"/>
      <c r="AZ205" s="144" t="n"/>
      <c r="BA205" s="1106" t="n"/>
      <c r="BB205" s="1106" t="n"/>
      <c r="BC205" s="1106" t="n"/>
      <c r="BD205" s="1106" t="n"/>
      <c r="BE205" s="1106" t="n"/>
      <c r="BF205" s="1106" t="n"/>
      <c r="BG205" s="1106" t="n"/>
      <c r="BH205" s="1106" t="n"/>
      <c r="BI205" s="1106" t="n"/>
      <c r="BJ205" s="1106" t="n"/>
      <c r="BK205" s="1106" t="n"/>
      <c r="BL205" s="1106" t="n"/>
      <c r="BM205" s="1106" t="n"/>
      <c r="BN205" s="1106" t="n"/>
      <c r="BO205" s="1106" t="n"/>
      <c r="BP205" s="1106" t="n"/>
      <c r="BQ205" s="1106" t="n"/>
      <c r="BR205" s="1106" t="n"/>
      <c r="BS205" s="1106" t="n"/>
      <c r="BT205" s="1106" t="n"/>
      <c r="BU205" s="1106" t="n"/>
      <c r="BV205" s="1106" t="n"/>
      <c r="BW205" s="1106" t="n"/>
      <c r="BX205" s="1106" t="n"/>
      <c r="BY205" s="1106" t="n"/>
      <c r="BZ205" s="1106" t="n"/>
      <c r="CA205" s="1106" t="n"/>
      <c r="CB205" s="1106" t="n"/>
      <c r="CC205" s="1106" t="n"/>
      <c r="CD205" s="1106" t="n"/>
      <c r="CE205" s="1106" t="n"/>
      <c r="CF205" s="1106" t="n"/>
      <c r="CG205" s="1106" t="n"/>
      <c r="CH205" s="1106" t="n"/>
      <c r="CI205" s="1106" t="n"/>
      <c r="CJ205" s="1106" t="n"/>
      <c r="CK205" s="1106" t="n"/>
      <c r="CL205" s="1106" t="n"/>
      <c r="CM205" s="1106" t="n"/>
      <c r="CN205" s="1106" t="n"/>
      <c r="CO205" s="1106" t="n"/>
      <c r="CP205" s="1106" t="n"/>
      <c r="CQ205" s="1106" t="n"/>
      <c r="CR205" s="1106" t="n"/>
      <c r="CS205" s="1106" t="n"/>
      <c r="CT205" s="1106" t="n"/>
      <c r="CU205" s="1106" t="n"/>
      <c r="CV205" s="1106" t="n"/>
      <c r="CW205" s="1106" t="n"/>
      <c r="CX205" s="1106" t="n"/>
      <c r="CY205" s="1106" t="n"/>
      <c r="CZ205" s="1106" t="n"/>
      <c r="DA205" s="1106" t="n"/>
      <c r="DB205" s="1106" t="n"/>
      <c r="DC205" s="1106" t="n"/>
      <c r="DD205" s="1106" t="n"/>
      <c r="DE205" s="1106" t="n"/>
      <c r="DF205" s="1106" t="n"/>
      <c r="DG205" s="1106" t="n"/>
      <c r="DH205" s="1106" t="n"/>
      <c r="DI205" s="1106" t="n"/>
    </row>
    <row r="206" ht="13.5" customHeight="1" s="1178">
      <c r="A206" s="1106" t="n"/>
      <c r="B206" s="1106" t="n"/>
      <c r="C206" s="1106" t="n"/>
      <c r="D206" s="1106" t="n"/>
      <c r="E206" s="1106" t="n"/>
      <c r="F206" s="1106" t="n"/>
      <c r="G206" s="144" t="n"/>
      <c r="H206" s="1106" t="n"/>
      <c r="I206" s="1106" t="n"/>
      <c r="J206" s="1106" t="n"/>
      <c r="K206" s="1106" t="n"/>
      <c r="L206" s="1106" t="n"/>
      <c r="M206" s="1106" t="n"/>
      <c r="N206" s="1106" t="n"/>
      <c r="O206" s="1106" t="n"/>
      <c r="P206" s="1106" t="n"/>
      <c r="Q206" s="1106" t="n"/>
      <c r="R206" s="1106" t="n"/>
      <c r="S206" s="1106" t="n"/>
      <c r="T206" s="230" t="n"/>
      <c r="U206" s="1106" t="n"/>
      <c r="V206" s="1106" t="n"/>
      <c r="W206" s="1106" t="n"/>
      <c r="X206" s="1106" t="n"/>
      <c r="Y206" s="1106" t="n"/>
      <c r="Z206" s="1106" t="n"/>
      <c r="AA206" s="144" t="n"/>
      <c r="AB206" s="1106" t="n"/>
      <c r="AC206" s="1106" t="n"/>
      <c r="AD206" s="1106" t="n"/>
      <c r="AE206" s="1106" t="n"/>
      <c r="AF206" s="1106" t="n"/>
      <c r="AG206" s="1106" t="n"/>
      <c r="AH206" s="144" t="n"/>
      <c r="AI206" s="1106" t="n"/>
      <c r="AJ206" s="1106" t="n"/>
      <c r="AK206" s="1106" t="n"/>
      <c r="AL206" s="1106" t="n"/>
      <c r="AM206" s="1106" t="n"/>
      <c r="AN206" s="1106" t="n"/>
      <c r="AO206" s="1106" t="n"/>
      <c r="AP206" s="1106" t="n"/>
      <c r="AQ206" s="1106" t="n"/>
      <c r="AR206" s="1106" t="n"/>
      <c r="AS206" s="1106" t="n"/>
      <c r="AT206" s="1106" t="n"/>
      <c r="AU206" s="1106" t="n"/>
      <c r="AV206" s="1106" t="n"/>
      <c r="AW206" s="1106" t="n"/>
      <c r="AX206" s="1106" t="n"/>
      <c r="AY206" s="1106" t="n"/>
      <c r="AZ206" s="144" t="n"/>
      <c r="BA206" s="1106" t="n"/>
      <c r="BB206" s="1106" t="n"/>
      <c r="BC206" s="1106" t="n"/>
      <c r="BD206" s="1106" t="n"/>
      <c r="BE206" s="1106" t="n"/>
      <c r="BF206" s="1106" t="n"/>
      <c r="BG206" s="1106" t="n"/>
      <c r="BH206" s="1106" t="n"/>
      <c r="BI206" s="1106" t="n"/>
      <c r="BJ206" s="1106" t="n"/>
      <c r="BK206" s="1106" t="n"/>
      <c r="BL206" s="1106" t="n"/>
      <c r="BM206" s="1106" t="n"/>
      <c r="BN206" s="1106" t="n"/>
      <c r="BO206" s="1106" t="n"/>
      <c r="BP206" s="1106" t="n"/>
      <c r="BQ206" s="1106" t="n"/>
      <c r="BR206" s="1106" t="n"/>
      <c r="BS206" s="1106" t="n"/>
      <c r="BT206" s="1106" t="n"/>
      <c r="BU206" s="1106" t="n"/>
      <c r="BV206" s="1106" t="n"/>
      <c r="BW206" s="1106" t="n"/>
      <c r="BX206" s="1106" t="n"/>
      <c r="BY206" s="1106" t="n"/>
      <c r="BZ206" s="1106" t="n"/>
      <c r="CA206" s="1106" t="n"/>
      <c r="CB206" s="1106" t="n"/>
      <c r="CC206" s="1106" t="n"/>
      <c r="CD206" s="1106" t="n"/>
      <c r="CE206" s="1106" t="n"/>
      <c r="CF206" s="1106" t="n"/>
      <c r="CG206" s="1106" t="n"/>
      <c r="CH206" s="1106" t="n"/>
      <c r="CI206" s="1106" t="n"/>
      <c r="CJ206" s="1106" t="n"/>
      <c r="CK206" s="1106" t="n"/>
      <c r="CL206" s="1106" t="n"/>
      <c r="CM206" s="1106" t="n"/>
      <c r="CN206" s="1106" t="n"/>
      <c r="CO206" s="1106" t="n"/>
      <c r="CP206" s="1106" t="n"/>
      <c r="CQ206" s="1106" t="n"/>
      <c r="CR206" s="1106" t="n"/>
      <c r="CS206" s="1106" t="n"/>
      <c r="CT206" s="1106" t="n"/>
      <c r="CU206" s="1106" t="n"/>
      <c r="CV206" s="1106" t="n"/>
      <c r="CW206" s="1106" t="n"/>
      <c r="CX206" s="1106" t="n"/>
      <c r="CY206" s="1106" t="n"/>
      <c r="CZ206" s="1106" t="n"/>
      <c r="DA206" s="1106" t="n"/>
      <c r="DB206" s="1106" t="n"/>
      <c r="DC206" s="1106" t="n"/>
      <c r="DD206" s="1106" t="n"/>
      <c r="DE206" s="1106" t="n"/>
      <c r="DF206" s="1106" t="n"/>
      <c r="DG206" s="1106" t="n"/>
      <c r="DH206" s="1106" t="n"/>
      <c r="DI206" s="1106" t="n"/>
    </row>
    <row r="207" ht="13.5" customHeight="1" s="1178">
      <c r="A207" s="1106" t="n"/>
      <c r="B207" s="1106" t="n"/>
      <c r="C207" s="1106" t="n"/>
      <c r="D207" s="1106" t="n"/>
      <c r="E207" s="1106" t="n"/>
      <c r="F207" s="1106" t="n"/>
      <c r="G207" s="144" t="n"/>
      <c r="H207" s="1106" t="n"/>
      <c r="I207" s="1106" t="n"/>
      <c r="J207" s="1106" t="n"/>
      <c r="K207" s="1106" t="n"/>
      <c r="L207" s="1106" t="n"/>
      <c r="M207" s="1106" t="n"/>
      <c r="N207" s="1106" t="n"/>
      <c r="O207" s="1106" t="n"/>
      <c r="P207" s="1106" t="n"/>
      <c r="Q207" s="1106" t="n"/>
      <c r="R207" s="1106" t="n"/>
      <c r="S207" s="1106" t="n"/>
      <c r="T207" s="230" t="n"/>
      <c r="U207" s="1106" t="n"/>
      <c r="V207" s="1106" t="n"/>
      <c r="W207" s="1106" t="n"/>
      <c r="X207" s="1106" t="n"/>
      <c r="Y207" s="1106" t="n"/>
      <c r="Z207" s="1106" t="n"/>
      <c r="AA207" s="144" t="n"/>
      <c r="AB207" s="1106" t="n"/>
      <c r="AC207" s="1106" t="n"/>
      <c r="AD207" s="1106" t="n"/>
      <c r="AE207" s="1106" t="n"/>
      <c r="AF207" s="1106" t="n"/>
      <c r="AG207" s="1106" t="n"/>
      <c r="AH207" s="144" t="n"/>
      <c r="AI207" s="1106" t="n"/>
      <c r="AJ207" s="1106" t="n"/>
      <c r="AK207" s="1106" t="n"/>
      <c r="AL207" s="1106" t="n"/>
      <c r="AM207" s="1106" t="n"/>
      <c r="AN207" s="1106" t="n"/>
      <c r="AO207" s="1106" t="n"/>
      <c r="AP207" s="1106" t="n"/>
      <c r="AQ207" s="1106" t="n"/>
      <c r="AR207" s="1106" t="n"/>
      <c r="AS207" s="1106" t="n"/>
      <c r="AT207" s="1106" t="n"/>
      <c r="AU207" s="1106" t="n"/>
      <c r="AV207" s="1106" t="n"/>
      <c r="AW207" s="1106" t="n"/>
      <c r="AX207" s="1106" t="n"/>
      <c r="AY207" s="1106" t="n"/>
      <c r="AZ207" s="144" t="n"/>
      <c r="BA207" s="1106" t="n"/>
      <c r="BB207" s="1106" t="n"/>
      <c r="BC207" s="1106" t="n"/>
      <c r="BD207" s="1106" t="n"/>
      <c r="BE207" s="1106" t="n"/>
      <c r="BF207" s="1106" t="n"/>
      <c r="BG207" s="1106" t="n"/>
      <c r="BH207" s="1106" t="n"/>
      <c r="BI207" s="1106" t="n"/>
      <c r="BJ207" s="1106" t="n"/>
      <c r="BK207" s="1106" t="n"/>
      <c r="BL207" s="1106" t="n"/>
      <c r="BM207" s="1106" t="n"/>
      <c r="BN207" s="1106" t="n"/>
      <c r="BO207" s="1106" t="n"/>
      <c r="BP207" s="1106" t="n"/>
      <c r="BQ207" s="1106" t="n"/>
      <c r="BR207" s="1106" t="n"/>
      <c r="BS207" s="1106" t="n"/>
      <c r="BT207" s="1106" t="n"/>
      <c r="BU207" s="1106" t="n"/>
      <c r="BV207" s="1106" t="n"/>
      <c r="BW207" s="1106" t="n"/>
      <c r="BX207" s="1106" t="n"/>
      <c r="BY207" s="1106" t="n"/>
      <c r="BZ207" s="1106" t="n"/>
      <c r="CA207" s="1106" t="n"/>
      <c r="CB207" s="1106" t="n"/>
      <c r="CC207" s="1106" t="n"/>
      <c r="CD207" s="1106" t="n"/>
      <c r="CE207" s="1106" t="n"/>
      <c r="CF207" s="1106" t="n"/>
      <c r="CG207" s="1106" t="n"/>
      <c r="CH207" s="1106" t="n"/>
      <c r="CI207" s="1106" t="n"/>
      <c r="CJ207" s="1106" t="n"/>
      <c r="CK207" s="1106" t="n"/>
      <c r="CL207" s="1106" t="n"/>
      <c r="CM207" s="1106" t="n"/>
      <c r="CN207" s="1106" t="n"/>
      <c r="CO207" s="1106" t="n"/>
      <c r="CP207" s="1106" t="n"/>
      <c r="CQ207" s="1106" t="n"/>
      <c r="CR207" s="1106" t="n"/>
      <c r="CS207" s="1106" t="n"/>
      <c r="CT207" s="1106" t="n"/>
      <c r="CU207" s="1106" t="n"/>
      <c r="CV207" s="1106" t="n"/>
      <c r="CW207" s="1106" t="n"/>
      <c r="CX207" s="1106" t="n"/>
      <c r="CY207" s="1106" t="n"/>
      <c r="CZ207" s="1106" t="n"/>
      <c r="DA207" s="1106" t="n"/>
      <c r="DB207" s="1106" t="n"/>
      <c r="DC207" s="1106" t="n"/>
      <c r="DD207" s="1106" t="n"/>
      <c r="DE207" s="1106" t="n"/>
      <c r="DF207" s="1106" t="n"/>
      <c r="DG207" s="1106" t="n"/>
      <c r="DH207" s="1106" t="n"/>
      <c r="DI207" s="1106" t="n"/>
    </row>
    <row r="208" ht="13.5" customHeight="1" s="1178">
      <c r="A208" s="1106" t="n"/>
      <c r="B208" s="1106" t="n"/>
      <c r="C208" s="1106" t="n"/>
      <c r="D208" s="1106" t="n"/>
      <c r="E208" s="1106" t="n"/>
      <c r="F208" s="1106" t="n"/>
      <c r="G208" s="144" t="n"/>
      <c r="H208" s="1106" t="n"/>
      <c r="I208" s="1106" t="n"/>
      <c r="J208" s="1106" t="n"/>
      <c r="K208" s="1106" t="n"/>
      <c r="L208" s="1106" t="n"/>
      <c r="M208" s="1106" t="n"/>
      <c r="N208" s="1106" t="n"/>
      <c r="O208" s="1106" t="n"/>
      <c r="P208" s="1106" t="n"/>
      <c r="Q208" s="1106" t="n"/>
      <c r="R208" s="1106" t="n"/>
      <c r="S208" s="1106" t="n"/>
      <c r="T208" s="230" t="n"/>
      <c r="U208" s="1106" t="n"/>
      <c r="V208" s="1106" t="n"/>
      <c r="W208" s="1106" t="n"/>
      <c r="X208" s="1106" t="n"/>
      <c r="Y208" s="1106" t="n"/>
      <c r="Z208" s="1106" t="n"/>
      <c r="AA208" s="144" t="n"/>
      <c r="AB208" s="1106" t="n"/>
      <c r="AC208" s="1106" t="n"/>
      <c r="AD208" s="1106" t="n"/>
      <c r="AE208" s="1106" t="n"/>
      <c r="AF208" s="1106" t="n"/>
      <c r="AG208" s="1106" t="n"/>
      <c r="AH208" s="144" t="n"/>
      <c r="AI208" s="1106" t="n"/>
      <c r="AJ208" s="1106" t="n"/>
      <c r="AK208" s="1106" t="n"/>
      <c r="AL208" s="1106" t="n"/>
      <c r="AM208" s="1106" t="n"/>
      <c r="AN208" s="1106" t="n"/>
      <c r="AO208" s="1106" t="n"/>
      <c r="AP208" s="1106" t="n"/>
      <c r="AQ208" s="1106" t="n"/>
      <c r="AR208" s="1106" t="n"/>
      <c r="AS208" s="1106" t="n"/>
      <c r="AT208" s="1106" t="n"/>
      <c r="AU208" s="1106" t="n"/>
      <c r="AV208" s="1106" t="n"/>
      <c r="AW208" s="1106" t="n"/>
      <c r="AX208" s="1106" t="n"/>
      <c r="AY208" s="1106" t="n"/>
      <c r="AZ208" s="144" t="n"/>
      <c r="BA208" s="1106" t="n"/>
      <c r="BB208" s="1106" t="n"/>
      <c r="BC208" s="1106" t="n"/>
      <c r="BD208" s="1106" t="n"/>
      <c r="BE208" s="1106" t="n"/>
      <c r="BF208" s="1106" t="n"/>
      <c r="BG208" s="1106" t="n"/>
      <c r="BH208" s="1106" t="n"/>
      <c r="BI208" s="1106" t="n"/>
      <c r="BJ208" s="1106" t="n"/>
      <c r="BK208" s="1106" t="n"/>
      <c r="BL208" s="1106" t="n"/>
      <c r="BM208" s="1106" t="n"/>
      <c r="BN208" s="1106" t="n"/>
      <c r="BO208" s="1106" t="n"/>
      <c r="BP208" s="1106" t="n"/>
      <c r="BQ208" s="1106" t="n"/>
      <c r="BR208" s="1106" t="n"/>
      <c r="BS208" s="1106" t="n"/>
      <c r="BT208" s="1106" t="n"/>
      <c r="BU208" s="1106" t="n"/>
      <c r="BV208" s="1106" t="n"/>
      <c r="BW208" s="1106" t="n"/>
      <c r="BX208" s="1106" t="n"/>
      <c r="BY208" s="1106" t="n"/>
      <c r="BZ208" s="1106" t="n"/>
      <c r="CA208" s="1106" t="n"/>
      <c r="CB208" s="1106" t="n"/>
      <c r="CC208" s="1106" t="n"/>
      <c r="CD208" s="1106" t="n"/>
      <c r="CE208" s="1106" t="n"/>
      <c r="CF208" s="1106" t="n"/>
      <c r="CG208" s="1106" t="n"/>
      <c r="CH208" s="1106" t="n"/>
      <c r="CI208" s="1106" t="n"/>
      <c r="CJ208" s="1106" t="n"/>
      <c r="CK208" s="1106" t="n"/>
      <c r="CL208" s="1106" t="n"/>
      <c r="CM208" s="1106" t="n"/>
      <c r="CN208" s="1106" t="n"/>
      <c r="CO208" s="1106" t="n"/>
      <c r="CP208" s="1106" t="n"/>
      <c r="CQ208" s="1106" t="n"/>
      <c r="CR208" s="1106" t="n"/>
      <c r="CS208" s="1106" t="n"/>
      <c r="CT208" s="1106" t="n"/>
      <c r="CU208" s="1106" t="n"/>
      <c r="CV208" s="1106" t="n"/>
      <c r="CW208" s="1106" t="n"/>
      <c r="CX208" s="1106" t="n"/>
      <c r="CY208" s="1106" t="n"/>
      <c r="CZ208" s="1106" t="n"/>
      <c r="DA208" s="1106" t="n"/>
      <c r="DB208" s="1106" t="n"/>
      <c r="DC208" s="1106" t="n"/>
      <c r="DD208" s="1106" t="n"/>
      <c r="DE208" s="1106" t="n"/>
      <c r="DF208" s="1106" t="n"/>
      <c r="DG208" s="1106" t="n"/>
      <c r="DH208" s="1106" t="n"/>
      <c r="DI208" s="1106" t="n"/>
    </row>
    <row r="209" ht="13.5" customHeight="1" s="1178">
      <c r="A209" s="1106" t="n"/>
      <c r="B209" s="1106" t="n"/>
      <c r="C209" s="1106" t="n"/>
      <c r="D209" s="1106" t="n"/>
      <c r="E209" s="1106" t="n"/>
      <c r="F209" s="1106" t="n"/>
      <c r="G209" s="144" t="n"/>
      <c r="H209" s="1106" t="n"/>
      <c r="I209" s="1106" t="n"/>
      <c r="J209" s="1106" t="n"/>
      <c r="K209" s="1106" t="n"/>
      <c r="L209" s="1106" t="n"/>
      <c r="M209" s="1106" t="n"/>
      <c r="N209" s="1106" t="n"/>
      <c r="O209" s="1106" t="n"/>
      <c r="P209" s="1106" t="n"/>
      <c r="Q209" s="1106" t="n"/>
      <c r="R209" s="1106" t="n"/>
      <c r="S209" s="1106" t="n"/>
      <c r="T209" s="230" t="n"/>
      <c r="U209" s="1106" t="n"/>
      <c r="V209" s="1106" t="n"/>
      <c r="W209" s="1106" t="n"/>
      <c r="X209" s="1106" t="n"/>
      <c r="Y209" s="1106" t="n"/>
      <c r="Z209" s="1106" t="n"/>
      <c r="AA209" s="144" t="n"/>
      <c r="AB209" s="1106" t="n"/>
      <c r="AC209" s="1106" t="n"/>
      <c r="AD209" s="1106" t="n"/>
      <c r="AE209" s="1106" t="n"/>
      <c r="AF209" s="1106" t="n"/>
      <c r="AG209" s="1106" t="n"/>
      <c r="AH209" s="144" t="n"/>
      <c r="AI209" s="1106" t="n"/>
      <c r="AJ209" s="1106" t="n"/>
      <c r="AK209" s="1106" t="n"/>
      <c r="AL209" s="1106" t="n"/>
      <c r="AM209" s="1106" t="n"/>
      <c r="AN209" s="1106" t="n"/>
      <c r="AO209" s="1106" t="n"/>
      <c r="AP209" s="1106" t="n"/>
      <c r="AQ209" s="1106" t="n"/>
      <c r="AR209" s="1106" t="n"/>
      <c r="AS209" s="1106" t="n"/>
      <c r="AT209" s="1106" t="n"/>
      <c r="AU209" s="1106" t="n"/>
      <c r="AV209" s="1106" t="n"/>
      <c r="AW209" s="1106" t="n"/>
      <c r="AX209" s="1106" t="n"/>
      <c r="AY209" s="1106" t="n"/>
      <c r="AZ209" s="144" t="n"/>
      <c r="BA209" s="1106" t="n"/>
      <c r="BB209" s="1106" t="n"/>
      <c r="BC209" s="1106" t="n"/>
      <c r="BD209" s="1106" t="n"/>
      <c r="BE209" s="1106" t="n"/>
      <c r="BF209" s="1106" t="n"/>
      <c r="BG209" s="1106" t="n"/>
      <c r="BH209" s="1106" t="n"/>
      <c r="BI209" s="1106" t="n"/>
      <c r="BJ209" s="1106" t="n"/>
      <c r="BK209" s="1106" t="n"/>
      <c r="BL209" s="1106" t="n"/>
      <c r="BM209" s="1106" t="n"/>
      <c r="BN209" s="1106" t="n"/>
      <c r="BO209" s="1106" t="n"/>
      <c r="BP209" s="1106" t="n"/>
      <c r="BQ209" s="1106" t="n"/>
      <c r="BR209" s="1106" t="n"/>
      <c r="BS209" s="1106" t="n"/>
      <c r="BT209" s="1106" t="n"/>
      <c r="BU209" s="1106" t="n"/>
      <c r="BV209" s="1106" t="n"/>
      <c r="BW209" s="1106" t="n"/>
      <c r="BX209" s="1106" t="n"/>
      <c r="BY209" s="1106" t="n"/>
      <c r="BZ209" s="1106" t="n"/>
      <c r="CA209" s="1106" t="n"/>
      <c r="CB209" s="1106" t="n"/>
      <c r="CC209" s="1106" t="n"/>
      <c r="CD209" s="1106" t="n"/>
      <c r="CE209" s="1106" t="n"/>
      <c r="CF209" s="1106" t="n"/>
      <c r="CG209" s="1106" t="n"/>
      <c r="CH209" s="1106" t="n"/>
      <c r="CI209" s="1106" t="n"/>
      <c r="CJ209" s="1106" t="n"/>
      <c r="CK209" s="1106" t="n"/>
      <c r="CL209" s="1106" t="n"/>
      <c r="CM209" s="1106" t="n"/>
      <c r="CN209" s="1106" t="n"/>
      <c r="CO209" s="1106" t="n"/>
      <c r="CP209" s="1106" t="n"/>
      <c r="CQ209" s="1106" t="n"/>
      <c r="CR209" s="1106" t="n"/>
      <c r="CS209" s="1106" t="n"/>
      <c r="CT209" s="1106" t="n"/>
      <c r="CU209" s="1106" t="n"/>
      <c r="CV209" s="1106" t="n"/>
      <c r="CW209" s="1106" t="n"/>
      <c r="CX209" s="1106" t="n"/>
      <c r="CY209" s="1106" t="n"/>
      <c r="CZ209" s="1106" t="n"/>
      <c r="DA209" s="1106" t="n"/>
      <c r="DB209" s="1106" t="n"/>
      <c r="DC209" s="1106" t="n"/>
      <c r="DD209" s="1106" t="n"/>
      <c r="DE209" s="1106" t="n"/>
      <c r="DF209" s="1106" t="n"/>
      <c r="DG209" s="1106" t="n"/>
      <c r="DH209" s="1106" t="n"/>
      <c r="DI209" s="1106" t="n"/>
    </row>
    <row r="210" ht="13.5" customHeight="1" s="1178">
      <c r="A210" s="1106" t="n"/>
      <c r="B210" s="1106" t="n"/>
      <c r="C210" s="1106" t="n"/>
      <c r="D210" s="1106" t="n"/>
      <c r="E210" s="1106" t="n"/>
      <c r="F210" s="1106" t="n"/>
      <c r="G210" s="144" t="n"/>
      <c r="H210" s="1106" t="n"/>
      <c r="I210" s="1106" t="n"/>
      <c r="J210" s="1106" t="n"/>
      <c r="K210" s="1106" t="n"/>
      <c r="L210" s="1106" t="n"/>
      <c r="M210" s="1106" t="n"/>
      <c r="N210" s="1106" t="n"/>
      <c r="O210" s="1106" t="n"/>
      <c r="P210" s="1106" t="n"/>
      <c r="Q210" s="1106" t="n"/>
      <c r="R210" s="1106" t="n"/>
      <c r="S210" s="1106" t="n"/>
      <c r="T210" s="230" t="n"/>
      <c r="U210" s="1106" t="n"/>
      <c r="V210" s="1106" t="n"/>
      <c r="W210" s="1106" t="n"/>
      <c r="X210" s="1106" t="n"/>
      <c r="Y210" s="1106" t="n"/>
      <c r="Z210" s="1106" t="n"/>
      <c r="AA210" s="144" t="n"/>
      <c r="AB210" s="1106" t="n"/>
      <c r="AC210" s="1106" t="n"/>
      <c r="AD210" s="1106" t="n"/>
      <c r="AE210" s="1106" t="n"/>
      <c r="AF210" s="1106" t="n"/>
      <c r="AG210" s="1106" t="n"/>
      <c r="AH210" s="144" t="n"/>
      <c r="AI210" s="1106" t="n"/>
      <c r="AJ210" s="1106" t="n"/>
      <c r="AK210" s="1106" t="n"/>
      <c r="AL210" s="1106" t="n"/>
      <c r="AM210" s="1106" t="n"/>
      <c r="AN210" s="1106" t="n"/>
      <c r="AO210" s="1106" t="n"/>
      <c r="AP210" s="1106" t="n"/>
      <c r="AQ210" s="1106" t="n"/>
      <c r="AR210" s="1106" t="n"/>
      <c r="AS210" s="1106" t="n"/>
      <c r="AT210" s="1106" t="n"/>
      <c r="AU210" s="1106" t="n"/>
      <c r="AV210" s="1106" t="n"/>
      <c r="AW210" s="1106" t="n"/>
      <c r="AX210" s="1106" t="n"/>
      <c r="AY210" s="1106" t="n"/>
      <c r="AZ210" s="144" t="n"/>
      <c r="BA210" s="1106" t="n"/>
      <c r="BB210" s="1106" t="n"/>
      <c r="BC210" s="1106" t="n"/>
      <c r="BD210" s="1106" t="n"/>
      <c r="BE210" s="1106" t="n"/>
      <c r="BF210" s="1106" t="n"/>
      <c r="BG210" s="1106" t="n"/>
      <c r="BH210" s="1106" t="n"/>
      <c r="BI210" s="1106" t="n"/>
      <c r="BJ210" s="1106" t="n"/>
      <c r="BK210" s="1106" t="n"/>
      <c r="BL210" s="1106" t="n"/>
      <c r="BM210" s="1106" t="n"/>
      <c r="BN210" s="1106" t="n"/>
      <c r="BO210" s="1106" t="n"/>
      <c r="BP210" s="1106" t="n"/>
      <c r="BQ210" s="1106" t="n"/>
      <c r="BR210" s="1106" t="n"/>
      <c r="BS210" s="1106" t="n"/>
      <c r="BT210" s="1106" t="n"/>
      <c r="BU210" s="1106" t="n"/>
      <c r="BV210" s="1106" t="n"/>
      <c r="BW210" s="1106" t="n"/>
      <c r="BX210" s="1106" t="n"/>
      <c r="BY210" s="1106" t="n"/>
      <c r="BZ210" s="1106" t="n"/>
      <c r="CA210" s="1106" t="n"/>
      <c r="CB210" s="1106" t="n"/>
      <c r="CC210" s="1106" t="n"/>
      <c r="CD210" s="1106" t="n"/>
      <c r="CE210" s="1106" t="n"/>
      <c r="CF210" s="1106" t="n"/>
      <c r="CG210" s="1106" t="n"/>
      <c r="CH210" s="1106" t="n"/>
      <c r="CI210" s="1106" t="n"/>
      <c r="CJ210" s="1106" t="n"/>
      <c r="CK210" s="1106" t="n"/>
      <c r="CL210" s="1106" t="n"/>
      <c r="CM210" s="1106" t="n"/>
      <c r="CN210" s="1106" t="n"/>
      <c r="CO210" s="1106" t="n"/>
      <c r="CP210" s="1106" t="n"/>
      <c r="CQ210" s="1106" t="n"/>
      <c r="CR210" s="1106" t="n"/>
      <c r="CS210" s="1106" t="n"/>
      <c r="CT210" s="1106" t="n"/>
      <c r="CU210" s="1106" t="n"/>
      <c r="CV210" s="1106" t="n"/>
      <c r="CW210" s="1106" t="n"/>
      <c r="CX210" s="1106" t="n"/>
      <c r="CY210" s="1106" t="n"/>
      <c r="CZ210" s="1106" t="n"/>
      <c r="DA210" s="1106" t="n"/>
      <c r="DB210" s="1106" t="n"/>
      <c r="DC210" s="1106" t="n"/>
      <c r="DD210" s="1106" t="n"/>
      <c r="DE210" s="1106" t="n"/>
      <c r="DF210" s="1106" t="n"/>
      <c r="DG210" s="1106" t="n"/>
      <c r="DH210" s="1106" t="n"/>
      <c r="DI210" s="1106" t="n"/>
    </row>
    <row r="211" ht="13.5" customHeight="1" s="1178">
      <c r="A211" s="1106" t="n"/>
      <c r="B211" s="1106" t="n"/>
      <c r="C211" s="1106" t="n"/>
      <c r="D211" s="1106" t="n"/>
      <c r="E211" s="1106" t="n"/>
      <c r="F211" s="1106" t="n"/>
      <c r="G211" s="144" t="n"/>
      <c r="H211" s="1106" t="n"/>
      <c r="I211" s="1106" t="n"/>
      <c r="J211" s="1106" t="n"/>
      <c r="K211" s="1106" t="n"/>
      <c r="L211" s="1106" t="n"/>
      <c r="M211" s="1106" t="n"/>
      <c r="N211" s="1106" t="n"/>
      <c r="O211" s="1106" t="n"/>
      <c r="P211" s="1106" t="n"/>
      <c r="Q211" s="1106" t="n"/>
      <c r="R211" s="1106" t="n"/>
      <c r="S211" s="1106" t="n"/>
      <c r="T211" s="230" t="n"/>
      <c r="U211" s="1106" t="n"/>
      <c r="V211" s="1106" t="n"/>
      <c r="W211" s="1106" t="n"/>
      <c r="X211" s="1106" t="n"/>
      <c r="Y211" s="1106" t="n"/>
      <c r="Z211" s="1106" t="n"/>
      <c r="AA211" s="144" t="n"/>
      <c r="AB211" s="1106" t="n"/>
      <c r="AC211" s="1106" t="n"/>
      <c r="AD211" s="1106" t="n"/>
      <c r="AE211" s="1106" t="n"/>
      <c r="AF211" s="1106" t="n"/>
      <c r="AG211" s="1106" t="n"/>
      <c r="AH211" s="144" t="n"/>
      <c r="AI211" s="1106" t="n"/>
      <c r="AJ211" s="1106" t="n"/>
      <c r="AK211" s="1106" t="n"/>
      <c r="AL211" s="1106" t="n"/>
      <c r="AM211" s="1106" t="n"/>
      <c r="AN211" s="1106" t="n"/>
      <c r="AO211" s="1106" t="n"/>
      <c r="AP211" s="1106" t="n"/>
      <c r="AQ211" s="1106" t="n"/>
      <c r="AR211" s="1106" t="n"/>
      <c r="AS211" s="1106" t="n"/>
      <c r="AT211" s="1106" t="n"/>
      <c r="AU211" s="1106" t="n"/>
      <c r="AV211" s="1106" t="n"/>
      <c r="AW211" s="1106" t="n"/>
      <c r="AX211" s="1106" t="n"/>
      <c r="AY211" s="1106" t="n"/>
      <c r="AZ211" s="144" t="n"/>
      <c r="BA211" s="1106" t="n"/>
      <c r="BB211" s="1106" t="n"/>
      <c r="BC211" s="1106" t="n"/>
      <c r="BD211" s="1106" t="n"/>
      <c r="BE211" s="1106" t="n"/>
      <c r="BF211" s="1106" t="n"/>
      <c r="BG211" s="1106" t="n"/>
      <c r="BH211" s="1106" t="n"/>
      <c r="BI211" s="1106" t="n"/>
      <c r="BJ211" s="1106" t="n"/>
      <c r="BK211" s="1106" t="n"/>
      <c r="BL211" s="1106" t="n"/>
      <c r="BM211" s="1106" t="n"/>
      <c r="BN211" s="1106" t="n"/>
      <c r="BO211" s="1106" t="n"/>
      <c r="BP211" s="1106" t="n"/>
      <c r="BQ211" s="1106" t="n"/>
      <c r="BR211" s="1106" t="n"/>
      <c r="BS211" s="1106" t="n"/>
      <c r="BT211" s="1106" t="n"/>
      <c r="BU211" s="1106" t="n"/>
      <c r="BV211" s="1106" t="n"/>
      <c r="BW211" s="1106" t="n"/>
      <c r="BX211" s="1106" t="n"/>
      <c r="BY211" s="1106" t="n"/>
      <c r="BZ211" s="1106" t="n"/>
      <c r="CA211" s="1106" t="n"/>
      <c r="CB211" s="1106" t="n"/>
      <c r="CC211" s="1106" t="n"/>
      <c r="CD211" s="1106" t="n"/>
      <c r="CE211" s="1106" t="n"/>
      <c r="CF211" s="1106" t="n"/>
      <c r="CG211" s="1106" t="n"/>
      <c r="CH211" s="1106" t="n"/>
      <c r="CI211" s="1106" t="n"/>
      <c r="CJ211" s="1106" t="n"/>
      <c r="CK211" s="1106" t="n"/>
      <c r="CL211" s="1106" t="n"/>
      <c r="CM211" s="1106" t="n"/>
      <c r="CN211" s="1106" t="n"/>
      <c r="CO211" s="1106" t="n"/>
      <c r="CP211" s="1106" t="n"/>
      <c r="CQ211" s="1106" t="n"/>
      <c r="CR211" s="1106" t="n"/>
      <c r="CS211" s="1106" t="n"/>
      <c r="CT211" s="1106" t="n"/>
      <c r="CU211" s="1106" t="n"/>
      <c r="CV211" s="1106" t="n"/>
      <c r="CW211" s="1106" t="n"/>
      <c r="CX211" s="1106" t="n"/>
      <c r="CY211" s="1106" t="n"/>
      <c r="CZ211" s="1106" t="n"/>
      <c r="DA211" s="1106" t="n"/>
      <c r="DB211" s="1106" t="n"/>
      <c r="DC211" s="1106" t="n"/>
      <c r="DD211" s="1106" t="n"/>
      <c r="DE211" s="1106" t="n"/>
      <c r="DF211" s="1106" t="n"/>
      <c r="DG211" s="1106" t="n"/>
      <c r="DH211" s="1106" t="n"/>
      <c r="DI211" s="1106" t="n"/>
    </row>
    <row r="212" ht="13.5" customHeight="1" s="1178">
      <c r="A212" s="1106" t="n"/>
      <c r="B212" s="1106" t="n"/>
      <c r="C212" s="1106" t="n"/>
      <c r="D212" s="1106" t="n"/>
      <c r="E212" s="1106" t="n"/>
      <c r="F212" s="1106" t="n"/>
      <c r="G212" s="144" t="n"/>
      <c r="H212" s="1106" t="n"/>
      <c r="I212" s="1106" t="n"/>
      <c r="J212" s="1106" t="n"/>
      <c r="K212" s="1106" t="n"/>
      <c r="L212" s="1106" t="n"/>
      <c r="M212" s="1106" t="n"/>
      <c r="N212" s="1106" t="n"/>
      <c r="O212" s="1106" t="n"/>
      <c r="P212" s="1106" t="n"/>
      <c r="Q212" s="1106" t="n"/>
      <c r="R212" s="1106" t="n"/>
      <c r="S212" s="1106" t="n"/>
      <c r="T212" s="230" t="n"/>
      <c r="U212" s="1106" t="n"/>
      <c r="V212" s="1106" t="n"/>
      <c r="W212" s="1106" t="n"/>
      <c r="X212" s="1106" t="n"/>
      <c r="Y212" s="1106" t="n"/>
      <c r="Z212" s="1106" t="n"/>
      <c r="AA212" s="144" t="n"/>
      <c r="AB212" s="1106" t="n"/>
      <c r="AC212" s="1106" t="n"/>
      <c r="AD212" s="1106" t="n"/>
      <c r="AE212" s="1106" t="n"/>
      <c r="AF212" s="1106" t="n"/>
      <c r="AG212" s="1106" t="n"/>
      <c r="AH212" s="144" t="n"/>
      <c r="AI212" s="1106" t="n"/>
      <c r="AJ212" s="1106" t="n"/>
      <c r="AK212" s="1106" t="n"/>
      <c r="AL212" s="1106" t="n"/>
      <c r="AM212" s="1106" t="n"/>
      <c r="AN212" s="1106" t="n"/>
      <c r="AO212" s="1106" t="n"/>
      <c r="AP212" s="1106" t="n"/>
      <c r="AQ212" s="1106" t="n"/>
      <c r="AR212" s="1106" t="n"/>
      <c r="AS212" s="1106" t="n"/>
      <c r="AT212" s="1106" t="n"/>
      <c r="AU212" s="1106" t="n"/>
      <c r="AV212" s="1106" t="n"/>
      <c r="AW212" s="1106" t="n"/>
      <c r="AX212" s="1106" t="n"/>
      <c r="AY212" s="1106" t="n"/>
      <c r="AZ212" s="144" t="n"/>
      <c r="BA212" s="1106" t="n"/>
      <c r="BB212" s="1106" t="n"/>
      <c r="BC212" s="1106" t="n"/>
      <c r="BD212" s="1106" t="n"/>
      <c r="BE212" s="1106" t="n"/>
      <c r="BF212" s="1106" t="n"/>
      <c r="BG212" s="1106" t="n"/>
      <c r="BH212" s="1106" t="n"/>
      <c r="BI212" s="1106" t="n"/>
      <c r="BJ212" s="1106" t="n"/>
      <c r="BK212" s="1106" t="n"/>
      <c r="BL212" s="1106" t="n"/>
      <c r="BM212" s="1106" t="n"/>
      <c r="BN212" s="1106" t="n"/>
      <c r="BO212" s="1106" t="n"/>
      <c r="BP212" s="1106" t="n"/>
      <c r="BQ212" s="1106" t="n"/>
      <c r="BR212" s="1106" t="n"/>
      <c r="BS212" s="1106" t="n"/>
      <c r="BT212" s="1106" t="n"/>
      <c r="BU212" s="1106" t="n"/>
      <c r="BV212" s="1106" t="n"/>
      <c r="BW212" s="1106" t="n"/>
      <c r="BX212" s="1106" t="n"/>
      <c r="BY212" s="1106" t="n"/>
      <c r="BZ212" s="1106" t="n"/>
      <c r="CA212" s="1106" t="n"/>
      <c r="CB212" s="1106" t="n"/>
      <c r="CC212" s="1106" t="n"/>
      <c r="CD212" s="1106" t="n"/>
      <c r="CE212" s="1106" t="n"/>
      <c r="CF212" s="1106" t="n"/>
      <c r="CG212" s="1106" t="n"/>
      <c r="CH212" s="1106" t="n"/>
      <c r="CI212" s="1106" t="n"/>
      <c r="CJ212" s="1106" t="n"/>
      <c r="CK212" s="1106" t="n"/>
      <c r="CL212" s="1106" t="n"/>
      <c r="CM212" s="1106" t="n"/>
      <c r="CN212" s="1106" t="n"/>
      <c r="CO212" s="1106" t="n"/>
      <c r="CP212" s="1106" t="n"/>
      <c r="CQ212" s="1106" t="n"/>
      <c r="CR212" s="1106" t="n"/>
      <c r="CS212" s="1106" t="n"/>
      <c r="CT212" s="1106" t="n"/>
      <c r="CU212" s="1106" t="n"/>
      <c r="CV212" s="1106" t="n"/>
      <c r="CW212" s="1106" t="n"/>
      <c r="CX212" s="1106" t="n"/>
      <c r="CY212" s="1106" t="n"/>
      <c r="CZ212" s="1106" t="n"/>
      <c r="DA212" s="1106" t="n"/>
      <c r="DB212" s="1106" t="n"/>
      <c r="DC212" s="1106" t="n"/>
      <c r="DD212" s="1106" t="n"/>
      <c r="DE212" s="1106" t="n"/>
      <c r="DF212" s="1106" t="n"/>
      <c r="DG212" s="1106" t="n"/>
      <c r="DH212" s="1106" t="n"/>
      <c r="DI212" s="1106" t="n"/>
    </row>
    <row r="213" ht="13.5" customHeight="1" s="1178">
      <c r="A213" s="1106" t="n"/>
      <c r="B213" s="1106" t="n"/>
      <c r="C213" s="1106" t="n"/>
      <c r="D213" s="1106" t="n"/>
      <c r="E213" s="1106" t="n"/>
      <c r="F213" s="1106" t="n"/>
      <c r="G213" s="144" t="n"/>
      <c r="H213" s="1106" t="n"/>
      <c r="I213" s="1106" t="n"/>
      <c r="J213" s="1106" t="n"/>
      <c r="K213" s="1106" t="n"/>
      <c r="L213" s="1106" t="n"/>
      <c r="M213" s="1106" t="n"/>
      <c r="N213" s="1106" t="n"/>
      <c r="O213" s="1106" t="n"/>
      <c r="P213" s="1106" t="n"/>
      <c r="Q213" s="1106" t="n"/>
      <c r="R213" s="1106" t="n"/>
      <c r="S213" s="1106" t="n"/>
      <c r="T213" s="230" t="n"/>
      <c r="U213" s="1106" t="n"/>
      <c r="V213" s="1106" t="n"/>
      <c r="W213" s="1106" t="n"/>
      <c r="X213" s="1106" t="n"/>
      <c r="Y213" s="1106" t="n"/>
      <c r="Z213" s="1106" t="n"/>
      <c r="AA213" s="144" t="n"/>
      <c r="AB213" s="1106" t="n"/>
      <c r="AC213" s="1106" t="n"/>
      <c r="AD213" s="1106" t="n"/>
      <c r="AE213" s="1106" t="n"/>
      <c r="AF213" s="1106" t="n"/>
      <c r="AG213" s="1106" t="n"/>
      <c r="AH213" s="144" t="n"/>
      <c r="AI213" s="1106" t="n"/>
      <c r="AJ213" s="1106" t="n"/>
      <c r="AK213" s="1106" t="n"/>
      <c r="AL213" s="1106" t="n"/>
      <c r="AM213" s="1106" t="n"/>
      <c r="AN213" s="1106" t="n"/>
      <c r="AO213" s="1106" t="n"/>
      <c r="AP213" s="1106" t="n"/>
      <c r="AQ213" s="1106" t="n"/>
      <c r="AR213" s="1106" t="n"/>
      <c r="AS213" s="1106" t="n"/>
      <c r="AT213" s="1106" t="n"/>
      <c r="AU213" s="1106" t="n"/>
      <c r="AV213" s="1106" t="n"/>
      <c r="AW213" s="1106" t="n"/>
      <c r="AX213" s="1106" t="n"/>
      <c r="AY213" s="1106" t="n"/>
      <c r="AZ213" s="144" t="n"/>
      <c r="BA213" s="1106" t="n"/>
      <c r="BB213" s="1106" t="n"/>
      <c r="BC213" s="1106" t="n"/>
      <c r="BD213" s="1106" t="n"/>
      <c r="BE213" s="1106" t="n"/>
      <c r="BF213" s="1106" t="n"/>
      <c r="BG213" s="1106" t="n"/>
      <c r="BH213" s="1106" t="n"/>
      <c r="BI213" s="1106" t="n"/>
      <c r="BJ213" s="1106" t="n"/>
      <c r="BK213" s="1106" t="n"/>
      <c r="BL213" s="1106" t="n"/>
      <c r="BM213" s="1106" t="n"/>
      <c r="BN213" s="1106" t="n"/>
      <c r="BO213" s="1106" t="n"/>
      <c r="BP213" s="1106" t="n"/>
      <c r="BQ213" s="1106" t="n"/>
      <c r="BR213" s="1106" t="n"/>
      <c r="BS213" s="1106" t="n"/>
      <c r="BT213" s="1106" t="n"/>
      <c r="BU213" s="1106" t="n"/>
      <c r="BV213" s="1106" t="n"/>
      <c r="BW213" s="1106" t="n"/>
      <c r="BX213" s="1106" t="n"/>
      <c r="BY213" s="1106" t="n"/>
      <c r="BZ213" s="1106" t="n"/>
      <c r="CA213" s="1106" t="n"/>
      <c r="CB213" s="1106" t="n"/>
      <c r="CC213" s="1106" t="n"/>
      <c r="CD213" s="1106" t="n"/>
      <c r="CE213" s="1106" t="n"/>
      <c r="CF213" s="1106" t="n"/>
      <c r="CG213" s="1106" t="n"/>
      <c r="CH213" s="1106" t="n"/>
      <c r="CI213" s="1106" t="n"/>
      <c r="CJ213" s="1106" t="n"/>
      <c r="CK213" s="1106" t="n"/>
      <c r="CL213" s="1106" t="n"/>
      <c r="CM213" s="1106" t="n"/>
      <c r="CN213" s="1106" t="n"/>
      <c r="CO213" s="1106" t="n"/>
      <c r="CP213" s="1106" t="n"/>
      <c r="CQ213" s="1106" t="n"/>
      <c r="CR213" s="1106" t="n"/>
      <c r="CS213" s="1106" t="n"/>
      <c r="CT213" s="1106" t="n"/>
      <c r="CU213" s="1106" t="n"/>
      <c r="CV213" s="1106" t="n"/>
      <c r="CW213" s="1106" t="n"/>
      <c r="CX213" s="1106" t="n"/>
      <c r="CY213" s="1106" t="n"/>
      <c r="CZ213" s="1106" t="n"/>
      <c r="DA213" s="1106" t="n"/>
      <c r="DB213" s="1106" t="n"/>
      <c r="DC213" s="1106" t="n"/>
      <c r="DD213" s="1106" t="n"/>
      <c r="DE213" s="1106" t="n"/>
      <c r="DF213" s="1106" t="n"/>
      <c r="DG213" s="1106" t="n"/>
      <c r="DH213" s="1106" t="n"/>
      <c r="DI213" s="1106" t="n"/>
    </row>
    <row r="214" ht="13.5" customHeight="1" s="1178">
      <c r="A214" s="1106" t="n"/>
      <c r="B214" s="1106" t="n"/>
      <c r="C214" s="1106" t="n"/>
      <c r="D214" s="1106" t="n"/>
      <c r="E214" s="1106" t="n"/>
      <c r="F214" s="1106" t="n"/>
      <c r="G214" s="144" t="n"/>
      <c r="H214" s="1106" t="n"/>
      <c r="I214" s="1106" t="n"/>
      <c r="J214" s="1106" t="n"/>
      <c r="K214" s="1106" t="n"/>
      <c r="L214" s="1106" t="n"/>
      <c r="M214" s="1106" t="n"/>
      <c r="N214" s="1106" t="n"/>
      <c r="O214" s="1106" t="n"/>
      <c r="P214" s="1106" t="n"/>
      <c r="Q214" s="1106" t="n"/>
      <c r="R214" s="1106" t="n"/>
      <c r="S214" s="1106" t="n"/>
      <c r="T214" s="230" t="n"/>
      <c r="U214" s="1106" t="n"/>
      <c r="V214" s="1106" t="n"/>
      <c r="W214" s="1106" t="n"/>
      <c r="X214" s="1106" t="n"/>
      <c r="Y214" s="1106" t="n"/>
      <c r="Z214" s="1106" t="n"/>
      <c r="AA214" s="144" t="n"/>
      <c r="AB214" s="1106" t="n"/>
      <c r="AC214" s="1106" t="n"/>
      <c r="AD214" s="1106" t="n"/>
      <c r="AE214" s="1106" t="n"/>
      <c r="AF214" s="1106" t="n"/>
      <c r="AG214" s="1106" t="n"/>
      <c r="AH214" s="144" t="n"/>
      <c r="AI214" s="1106" t="n"/>
      <c r="AJ214" s="1106" t="n"/>
      <c r="AK214" s="1106" t="n"/>
      <c r="AL214" s="1106" t="n"/>
      <c r="AM214" s="1106" t="n"/>
      <c r="AN214" s="1106" t="n"/>
      <c r="AO214" s="1106" t="n"/>
      <c r="AP214" s="1106" t="n"/>
      <c r="AQ214" s="1106" t="n"/>
      <c r="AR214" s="1106" t="n"/>
      <c r="AS214" s="1106" t="n"/>
      <c r="AT214" s="1106" t="n"/>
      <c r="AU214" s="1106" t="n"/>
      <c r="AV214" s="1106" t="n"/>
      <c r="AW214" s="1106" t="n"/>
      <c r="AX214" s="1106" t="n"/>
      <c r="AY214" s="1106" t="n"/>
      <c r="AZ214" s="144" t="n"/>
      <c r="BA214" s="1106" t="n"/>
      <c r="BB214" s="1106" t="n"/>
      <c r="BC214" s="1106" t="n"/>
      <c r="BD214" s="1106" t="n"/>
      <c r="BE214" s="1106" t="n"/>
      <c r="BF214" s="1106" t="n"/>
      <c r="BG214" s="1106" t="n"/>
      <c r="BH214" s="1106" t="n"/>
      <c r="BI214" s="1106" t="n"/>
      <c r="BJ214" s="1106" t="n"/>
      <c r="BK214" s="1106" t="n"/>
      <c r="BL214" s="1106" t="n"/>
      <c r="BM214" s="1106" t="n"/>
      <c r="BN214" s="1106" t="n"/>
      <c r="BO214" s="1106" t="n"/>
      <c r="BP214" s="1106" t="n"/>
      <c r="BQ214" s="1106" t="n"/>
      <c r="BR214" s="1106" t="n"/>
      <c r="BS214" s="1106" t="n"/>
      <c r="BT214" s="1106" t="n"/>
      <c r="BU214" s="1106" t="n"/>
      <c r="BV214" s="1106" t="n"/>
      <c r="BW214" s="1106" t="n"/>
      <c r="BX214" s="1106" t="n"/>
      <c r="BY214" s="1106" t="n"/>
      <c r="BZ214" s="1106" t="n"/>
      <c r="CA214" s="1106" t="n"/>
      <c r="CB214" s="1106" t="n"/>
      <c r="CC214" s="1106" t="n"/>
      <c r="CD214" s="1106" t="n"/>
      <c r="CE214" s="1106" t="n"/>
      <c r="CF214" s="1106" t="n"/>
      <c r="CG214" s="1106" t="n"/>
      <c r="CH214" s="1106" t="n"/>
      <c r="CI214" s="1106" t="n"/>
      <c r="CJ214" s="1106" t="n"/>
      <c r="CK214" s="1106" t="n"/>
      <c r="CL214" s="1106" t="n"/>
      <c r="CM214" s="1106" t="n"/>
      <c r="CN214" s="1106" t="n"/>
      <c r="CO214" s="1106" t="n"/>
      <c r="CP214" s="1106" t="n"/>
      <c r="CQ214" s="1106" t="n"/>
      <c r="CR214" s="1106" t="n"/>
      <c r="CS214" s="1106" t="n"/>
      <c r="CT214" s="1106" t="n"/>
      <c r="CU214" s="1106" t="n"/>
      <c r="CV214" s="1106" t="n"/>
      <c r="CW214" s="1106" t="n"/>
      <c r="CX214" s="1106" t="n"/>
      <c r="CY214" s="1106" t="n"/>
      <c r="CZ214" s="1106" t="n"/>
      <c r="DA214" s="1106" t="n"/>
      <c r="DB214" s="1106" t="n"/>
      <c r="DC214" s="1106" t="n"/>
      <c r="DD214" s="1106" t="n"/>
      <c r="DE214" s="1106" t="n"/>
      <c r="DF214" s="1106" t="n"/>
      <c r="DG214" s="1106" t="n"/>
      <c r="DH214" s="1106" t="n"/>
      <c r="DI214" s="1106" t="n"/>
    </row>
    <row r="215" ht="13.5" customHeight="1" s="1178">
      <c r="A215" s="1106" t="n"/>
      <c r="B215" s="1106" t="n"/>
      <c r="C215" s="1106" t="n"/>
      <c r="D215" s="1106" t="n"/>
      <c r="E215" s="1106" t="n"/>
      <c r="F215" s="1106" t="n"/>
      <c r="G215" s="144" t="n"/>
      <c r="H215" s="1106" t="n"/>
      <c r="I215" s="1106" t="n"/>
      <c r="J215" s="1106" t="n"/>
      <c r="K215" s="1106" t="n"/>
      <c r="L215" s="1106" t="n"/>
      <c r="M215" s="1106" t="n"/>
      <c r="N215" s="1106" t="n"/>
      <c r="O215" s="1106" t="n"/>
      <c r="P215" s="1106" t="n"/>
      <c r="Q215" s="1106" t="n"/>
      <c r="R215" s="1106" t="n"/>
      <c r="S215" s="1106" t="n"/>
      <c r="T215" s="230" t="n"/>
      <c r="U215" s="1106" t="n"/>
      <c r="V215" s="1106" t="n"/>
      <c r="W215" s="1106" t="n"/>
      <c r="X215" s="1106" t="n"/>
      <c r="Y215" s="1106" t="n"/>
      <c r="Z215" s="1106" t="n"/>
      <c r="AA215" s="144" t="n"/>
      <c r="AB215" s="1106" t="n"/>
      <c r="AC215" s="1106" t="n"/>
      <c r="AD215" s="1106" t="n"/>
      <c r="AE215" s="1106" t="n"/>
      <c r="AF215" s="1106" t="n"/>
      <c r="AG215" s="1106" t="n"/>
      <c r="AH215" s="144" t="n"/>
      <c r="AI215" s="1106" t="n"/>
      <c r="AJ215" s="1106" t="n"/>
      <c r="AK215" s="1106" t="n"/>
      <c r="AL215" s="1106" t="n"/>
      <c r="AM215" s="1106" t="n"/>
      <c r="AN215" s="1106" t="n"/>
      <c r="AO215" s="1106" t="n"/>
      <c r="AP215" s="1106" t="n"/>
      <c r="AQ215" s="1106" t="n"/>
      <c r="AR215" s="1106" t="n"/>
      <c r="AS215" s="1106" t="n"/>
      <c r="AT215" s="1106" t="n"/>
      <c r="AU215" s="1106" t="n"/>
      <c r="AV215" s="1106" t="n"/>
      <c r="AW215" s="1106" t="n"/>
      <c r="AX215" s="1106" t="n"/>
      <c r="AY215" s="1106" t="n"/>
      <c r="AZ215" s="144" t="n"/>
      <c r="BA215" s="1106" t="n"/>
      <c r="BB215" s="1106" t="n"/>
      <c r="BC215" s="1106" t="n"/>
      <c r="BD215" s="1106" t="n"/>
      <c r="BE215" s="1106" t="n"/>
      <c r="BF215" s="1106" t="n"/>
      <c r="BG215" s="1106" t="n"/>
      <c r="BH215" s="1106" t="n"/>
      <c r="BI215" s="1106" t="n"/>
      <c r="BJ215" s="1106" t="n"/>
      <c r="BK215" s="1106" t="n"/>
      <c r="BL215" s="1106" t="n"/>
      <c r="BM215" s="1106" t="n"/>
      <c r="BN215" s="1106" t="n"/>
      <c r="BO215" s="1106" t="n"/>
      <c r="BP215" s="1106" t="n"/>
      <c r="BQ215" s="1106" t="n"/>
      <c r="BR215" s="1106" t="n"/>
      <c r="BS215" s="1106" t="n"/>
      <c r="BT215" s="1106" t="n"/>
      <c r="BU215" s="1106" t="n"/>
      <c r="BV215" s="1106" t="n"/>
      <c r="BW215" s="1106" t="n"/>
      <c r="BX215" s="1106" t="n"/>
      <c r="BY215" s="1106" t="n"/>
      <c r="BZ215" s="1106" t="n"/>
      <c r="CA215" s="1106" t="n"/>
      <c r="CB215" s="1106" t="n"/>
      <c r="CC215" s="1106" t="n"/>
      <c r="CD215" s="1106" t="n"/>
      <c r="CE215" s="1106" t="n"/>
      <c r="CF215" s="1106" t="n"/>
      <c r="CG215" s="1106" t="n"/>
      <c r="CH215" s="1106" t="n"/>
      <c r="CI215" s="1106" t="n"/>
      <c r="CJ215" s="1106" t="n"/>
      <c r="CK215" s="1106" t="n"/>
      <c r="CL215" s="1106" t="n"/>
      <c r="CM215" s="1106" t="n"/>
      <c r="CN215" s="1106" t="n"/>
      <c r="CO215" s="1106" t="n"/>
      <c r="CP215" s="1106" t="n"/>
      <c r="CQ215" s="1106" t="n"/>
      <c r="CR215" s="1106" t="n"/>
      <c r="CS215" s="1106" t="n"/>
      <c r="CT215" s="1106" t="n"/>
      <c r="CU215" s="1106" t="n"/>
      <c r="CV215" s="1106" t="n"/>
      <c r="CW215" s="1106" t="n"/>
      <c r="CX215" s="1106" t="n"/>
      <c r="CY215" s="1106" t="n"/>
      <c r="CZ215" s="1106" t="n"/>
      <c r="DA215" s="1106" t="n"/>
      <c r="DB215" s="1106" t="n"/>
      <c r="DC215" s="1106" t="n"/>
      <c r="DD215" s="1106" t="n"/>
      <c r="DE215" s="1106" t="n"/>
      <c r="DF215" s="1106" t="n"/>
      <c r="DG215" s="1106" t="n"/>
      <c r="DH215" s="1106" t="n"/>
      <c r="DI215" s="1106" t="n"/>
    </row>
    <row r="216" ht="13.5" customHeight="1" s="1178">
      <c r="A216" s="1106" t="n"/>
      <c r="B216" s="1106" t="n"/>
      <c r="C216" s="1106" t="n"/>
      <c r="D216" s="1106" t="n"/>
      <c r="E216" s="1106" t="n"/>
      <c r="F216" s="1106" t="n"/>
      <c r="G216" s="144" t="n"/>
      <c r="H216" s="1106" t="n"/>
      <c r="I216" s="1106" t="n"/>
      <c r="J216" s="1106" t="n"/>
      <c r="K216" s="1106" t="n"/>
      <c r="L216" s="1106" t="n"/>
      <c r="M216" s="1106" t="n"/>
      <c r="N216" s="1106" t="n"/>
      <c r="O216" s="1106" t="n"/>
      <c r="P216" s="1106" t="n"/>
      <c r="Q216" s="1106" t="n"/>
      <c r="R216" s="1106" t="n"/>
      <c r="S216" s="1106" t="n"/>
      <c r="T216" s="230" t="n"/>
      <c r="U216" s="1106" t="n"/>
      <c r="V216" s="1106" t="n"/>
      <c r="W216" s="1106" t="n"/>
      <c r="X216" s="1106" t="n"/>
      <c r="Y216" s="1106" t="n"/>
      <c r="Z216" s="1106" t="n"/>
      <c r="AA216" s="144" t="n"/>
      <c r="AB216" s="1106" t="n"/>
      <c r="AC216" s="1106" t="n"/>
      <c r="AD216" s="1106" t="n"/>
      <c r="AE216" s="1106" t="n"/>
      <c r="AF216" s="1106" t="n"/>
      <c r="AG216" s="1106" t="n"/>
      <c r="AH216" s="144" t="n"/>
      <c r="AI216" s="1106" t="n"/>
      <c r="AJ216" s="1106" t="n"/>
      <c r="AK216" s="1106" t="n"/>
      <c r="AL216" s="1106" t="n"/>
      <c r="AM216" s="1106" t="n"/>
      <c r="AN216" s="1106" t="n"/>
      <c r="AO216" s="1106" t="n"/>
      <c r="AP216" s="1106" t="n"/>
      <c r="AQ216" s="1106" t="n"/>
      <c r="AR216" s="1106" t="n"/>
      <c r="AS216" s="1106" t="n"/>
      <c r="AT216" s="1106" t="n"/>
      <c r="AU216" s="1106" t="n"/>
      <c r="AV216" s="1106" t="n"/>
      <c r="AW216" s="1106" t="n"/>
      <c r="AX216" s="1106" t="n"/>
      <c r="AY216" s="1106" t="n"/>
      <c r="AZ216" s="144" t="n"/>
      <c r="BA216" s="1106" t="n"/>
      <c r="BB216" s="1106" t="n"/>
      <c r="BC216" s="1106" t="n"/>
      <c r="BD216" s="1106" t="n"/>
      <c r="BE216" s="1106" t="n"/>
      <c r="BF216" s="1106" t="n"/>
      <c r="BG216" s="1106" t="n"/>
      <c r="BH216" s="1106" t="n"/>
      <c r="BI216" s="1106" t="n"/>
      <c r="BJ216" s="1106" t="n"/>
      <c r="BK216" s="1106" t="n"/>
      <c r="BL216" s="1106" t="n"/>
      <c r="BM216" s="1106" t="n"/>
      <c r="BN216" s="1106" t="n"/>
      <c r="BO216" s="1106" t="n"/>
      <c r="BP216" s="1106" t="n"/>
      <c r="BQ216" s="1106" t="n"/>
      <c r="BR216" s="1106" t="n"/>
      <c r="BS216" s="1106" t="n"/>
      <c r="BT216" s="1106" t="n"/>
      <c r="BU216" s="1106" t="n"/>
      <c r="BV216" s="1106" t="n"/>
      <c r="BW216" s="1106" t="n"/>
      <c r="BX216" s="1106" t="n"/>
      <c r="BY216" s="1106" t="n"/>
      <c r="BZ216" s="1106" t="n"/>
      <c r="CA216" s="1106" t="n"/>
      <c r="CB216" s="1106" t="n"/>
      <c r="CC216" s="1106" t="n"/>
      <c r="CD216" s="1106" t="n"/>
      <c r="CE216" s="1106" t="n"/>
      <c r="CF216" s="1106" t="n"/>
      <c r="CG216" s="1106" t="n"/>
      <c r="CH216" s="1106" t="n"/>
      <c r="CI216" s="1106" t="n"/>
      <c r="CJ216" s="1106" t="n"/>
      <c r="CK216" s="1106" t="n"/>
      <c r="CL216" s="1106" t="n"/>
      <c r="CM216" s="1106" t="n"/>
      <c r="CN216" s="1106" t="n"/>
      <c r="CO216" s="1106" t="n"/>
      <c r="CP216" s="1106" t="n"/>
      <c r="CQ216" s="1106" t="n"/>
      <c r="CR216" s="1106" t="n"/>
      <c r="CS216" s="1106" t="n"/>
      <c r="CT216" s="1106" t="n"/>
      <c r="CU216" s="1106" t="n"/>
      <c r="CV216" s="1106" t="n"/>
      <c r="CW216" s="1106" t="n"/>
      <c r="CX216" s="1106" t="n"/>
      <c r="CY216" s="1106" t="n"/>
      <c r="CZ216" s="1106" t="n"/>
      <c r="DA216" s="1106" t="n"/>
      <c r="DB216" s="1106" t="n"/>
      <c r="DC216" s="1106" t="n"/>
      <c r="DD216" s="1106" t="n"/>
      <c r="DE216" s="1106" t="n"/>
      <c r="DF216" s="1106" t="n"/>
      <c r="DG216" s="1106" t="n"/>
      <c r="DH216" s="1106" t="n"/>
      <c r="DI216" s="1106" t="n"/>
    </row>
    <row r="217" ht="13.5" customHeight="1" s="1178">
      <c r="A217" s="1106" t="n"/>
      <c r="B217" s="1106" t="n"/>
      <c r="C217" s="1106" t="n"/>
      <c r="D217" s="1106" t="n"/>
      <c r="E217" s="1106" t="n"/>
      <c r="F217" s="1106" t="n"/>
      <c r="G217" s="144" t="n"/>
      <c r="H217" s="1106" t="n"/>
      <c r="I217" s="1106" t="n"/>
      <c r="J217" s="1106" t="n"/>
      <c r="K217" s="1106" t="n"/>
      <c r="L217" s="1106" t="n"/>
      <c r="M217" s="1106" t="n"/>
      <c r="N217" s="1106" t="n"/>
      <c r="O217" s="1106" t="n"/>
      <c r="P217" s="1106" t="n"/>
      <c r="Q217" s="1106" t="n"/>
      <c r="R217" s="1106" t="n"/>
      <c r="S217" s="1106" t="n"/>
      <c r="T217" s="230" t="n"/>
      <c r="U217" s="1106" t="n"/>
      <c r="V217" s="1106" t="n"/>
      <c r="W217" s="1106" t="n"/>
      <c r="X217" s="1106" t="n"/>
      <c r="Y217" s="1106" t="n"/>
      <c r="Z217" s="1106" t="n"/>
      <c r="AA217" s="144" t="n"/>
      <c r="AB217" s="1106" t="n"/>
      <c r="AC217" s="1106" t="n"/>
      <c r="AD217" s="1106" t="n"/>
      <c r="AE217" s="1106" t="n"/>
      <c r="AF217" s="1106" t="n"/>
      <c r="AG217" s="1106" t="n"/>
      <c r="AH217" s="144" t="n"/>
      <c r="AI217" s="1106" t="n"/>
      <c r="AJ217" s="1106" t="n"/>
      <c r="AK217" s="1106" t="n"/>
      <c r="AL217" s="1106" t="n"/>
      <c r="AM217" s="1106" t="n"/>
      <c r="AN217" s="1106" t="n"/>
      <c r="AO217" s="1106" t="n"/>
      <c r="AP217" s="1106" t="n"/>
      <c r="AQ217" s="1106" t="n"/>
      <c r="AR217" s="1106" t="n"/>
      <c r="AS217" s="1106" t="n"/>
      <c r="AT217" s="1106" t="n"/>
      <c r="AU217" s="1106" t="n"/>
      <c r="AV217" s="1106" t="n"/>
      <c r="AW217" s="1106" t="n"/>
      <c r="AX217" s="1106" t="n"/>
      <c r="AY217" s="1106" t="n"/>
      <c r="AZ217" s="144" t="n"/>
      <c r="BA217" s="1106" t="n"/>
      <c r="BB217" s="1106" t="n"/>
      <c r="BC217" s="1106" t="n"/>
      <c r="BD217" s="1106" t="n"/>
      <c r="BE217" s="1106" t="n"/>
      <c r="BF217" s="1106" t="n"/>
      <c r="BG217" s="1106" t="n"/>
      <c r="BH217" s="1106" t="n"/>
      <c r="BI217" s="1106" t="n"/>
      <c r="BJ217" s="1106" t="n"/>
      <c r="BK217" s="1106" t="n"/>
      <c r="BL217" s="1106" t="n"/>
      <c r="BM217" s="1106" t="n"/>
      <c r="BN217" s="1106" t="n"/>
      <c r="BO217" s="1106" t="n"/>
      <c r="BP217" s="1106" t="n"/>
      <c r="BQ217" s="1106" t="n"/>
      <c r="BR217" s="1106" t="n"/>
      <c r="BS217" s="1106" t="n"/>
      <c r="BT217" s="1106" t="n"/>
      <c r="BU217" s="1106" t="n"/>
      <c r="BV217" s="1106" t="n"/>
      <c r="BW217" s="1106" t="n"/>
      <c r="BX217" s="1106" t="n"/>
      <c r="BY217" s="1106" t="n"/>
      <c r="BZ217" s="1106" t="n"/>
      <c r="CA217" s="1106" t="n"/>
      <c r="CB217" s="1106" t="n"/>
      <c r="CC217" s="1106" t="n"/>
      <c r="CD217" s="1106" t="n"/>
      <c r="CE217" s="1106" t="n"/>
      <c r="CF217" s="1106" t="n"/>
      <c r="CG217" s="1106" t="n"/>
      <c r="CH217" s="1106" t="n"/>
      <c r="CI217" s="1106" t="n"/>
      <c r="CJ217" s="1106" t="n"/>
      <c r="CK217" s="1106" t="n"/>
      <c r="CL217" s="1106" t="n"/>
      <c r="CM217" s="1106" t="n"/>
      <c r="CN217" s="1106" t="n"/>
      <c r="CO217" s="1106" t="n"/>
      <c r="CP217" s="1106" t="n"/>
      <c r="CQ217" s="1106" t="n"/>
      <c r="CR217" s="1106" t="n"/>
      <c r="CS217" s="1106" t="n"/>
      <c r="CT217" s="1106" t="n"/>
      <c r="CU217" s="1106" t="n"/>
      <c r="CV217" s="1106" t="n"/>
      <c r="CW217" s="1106" t="n"/>
      <c r="CX217" s="1106" t="n"/>
      <c r="CY217" s="1106" t="n"/>
      <c r="CZ217" s="1106" t="n"/>
      <c r="DA217" s="1106" t="n"/>
      <c r="DB217" s="1106" t="n"/>
      <c r="DC217" s="1106" t="n"/>
      <c r="DD217" s="1106" t="n"/>
      <c r="DE217" s="1106" t="n"/>
      <c r="DF217" s="1106" t="n"/>
      <c r="DG217" s="1106" t="n"/>
      <c r="DH217" s="1106" t="n"/>
      <c r="DI217" s="1106" t="n"/>
    </row>
    <row r="218" ht="13.5" customHeight="1" s="1178">
      <c r="A218" s="1106" t="n"/>
      <c r="B218" s="1106" t="n"/>
      <c r="C218" s="1106" t="n"/>
      <c r="D218" s="1106" t="n"/>
      <c r="E218" s="1106" t="n"/>
      <c r="F218" s="1106" t="n"/>
      <c r="G218" s="144" t="n"/>
      <c r="H218" s="1106" t="n"/>
      <c r="I218" s="1106" t="n"/>
      <c r="J218" s="1106" t="n"/>
      <c r="K218" s="1106" t="n"/>
      <c r="L218" s="1106" t="n"/>
      <c r="M218" s="1106" t="n"/>
      <c r="N218" s="1106" t="n"/>
      <c r="O218" s="1106" t="n"/>
      <c r="P218" s="1106" t="n"/>
      <c r="Q218" s="1106" t="n"/>
      <c r="R218" s="1106" t="n"/>
      <c r="S218" s="1106" t="n"/>
      <c r="T218" s="230" t="n"/>
      <c r="U218" s="1106" t="n"/>
      <c r="V218" s="1106" t="n"/>
      <c r="W218" s="1106" t="n"/>
      <c r="X218" s="1106" t="n"/>
      <c r="Y218" s="1106" t="n"/>
      <c r="Z218" s="1106" t="n"/>
      <c r="AA218" s="144" t="n"/>
      <c r="AB218" s="1106" t="n"/>
      <c r="AC218" s="1106" t="n"/>
      <c r="AD218" s="1106" t="n"/>
      <c r="AE218" s="1106" t="n"/>
      <c r="AF218" s="1106" t="n"/>
      <c r="AG218" s="1106" t="n"/>
      <c r="AH218" s="144" t="n"/>
      <c r="AI218" s="1106" t="n"/>
      <c r="AJ218" s="1106" t="n"/>
      <c r="AK218" s="1106" t="n"/>
      <c r="AL218" s="1106" t="n"/>
      <c r="AM218" s="1106" t="n"/>
      <c r="AN218" s="1106" t="n"/>
      <c r="AO218" s="1106" t="n"/>
      <c r="AP218" s="1106" t="n"/>
      <c r="AQ218" s="1106" t="n"/>
      <c r="AR218" s="1106" t="n"/>
      <c r="AS218" s="1106" t="n"/>
      <c r="AT218" s="1106" t="n"/>
      <c r="AU218" s="1106" t="n"/>
      <c r="AV218" s="1106" t="n"/>
      <c r="AW218" s="1106" t="n"/>
      <c r="AX218" s="1106" t="n"/>
      <c r="AY218" s="1106" t="n"/>
      <c r="AZ218" s="144" t="n"/>
      <c r="BA218" s="1106" t="n"/>
      <c r="BB218" s="1106" t="n"/>
      <c r="BC218" s="1106" t="n"/>
      <c r="BD218" s="1106" t="n"/>
      <c r="BE218" s="1106" t="n"/>
      <c r="BF218" s="1106" t="n"/>
      <c r="BG218" s="1106" t="n"/>
      <c r="BH218" s="1106" t="n"/>
      <c r="BI218" s="1106" t="n"/>
      <c r="BJ218" s="1106" t="n"/>
      <c r="BK218" s="1106" t="n"/>
      <c r="BL218" s="1106" t="n"/>
      <c r="BM218" s="1106" t="n"/>
      <c r="BN218" s="1106" t="n"/>
      <c r="BO218" s="1106" t="n"/>
      <c r="BP218" s="1106" t="n"/>
      <c r="BQ218" s="1106" t="n"/>
      <c r="BR218" s="1106" t="n"/>
      <c r="BS218" s="1106" t="n"/>
      <c r="BT218" s="1106" t="n"/>
      <c r="BU218" s="1106" t="n"/>
      <c r="BV218" s="1106" t="n"/>
      <c r="BW218" s="1106" t="n"/>
      <c r="BX218" s="1106" t="n"/>
      <c r="BY218" s="1106" t="n"/>
      <c r="BZ218" s="1106" t="n"/>
      <c r="CA218" s="1106" t="n"/>
      <c r="CB218" s="1106" t="n"/>
      <c r="CC218" s="1106" t="n"/>
      <c r="CD218" s="1106" t="n"/>
      <c r="CE218" s="1106" t="n"/>
      <c r="CF218" s="1106" t="n"/>
      <c r="CG218" s="1106" t="n"/>
      <c r="CH218" s="1106" t="n"/>
      <c r="CI218" s="1106" t="n"/>
      <c r="CJ218" s="1106" t="n"/>
      <c r="CK218" s="1106" t="n"/>
      <c r="CL218" s="1106" t="n"/>
      <c r="CM218" s="1106" t="n"/>
      <c r="CN218" s="1106" t="n"/>
      <c r="CO218" s="1106" t="n"/>
      <c r="CP218" s="1106" t="n"/>
      <c r="CQ218" s="1106" t="n"/>
      <c r="CR218" s="1106" t="n"/>
      <c r="CS218" s="1106" t="n"/>
      <c r="CT218" s="1106" t="n"/>
      <c r="CU218" s="1106" t="n"/>
      <c r="CV218" s="1106" t="n"/>
      <c r="CW218" s="1106" t="n"/>
      <c r="CX218" s="1106" t="n"/>
      <c r="CY218" s="1106" t="n"/>
      <c r="CZ218" s="1106" t="n"/>
      <c r="DA218" s="1106" t="n"/>
      <c r="DB218" s="1106" t="n"/>
      <c r="DC218" s="1106" t="n"/>
      <c r="DD218" s="1106" t="n"/>
      <c r="DE218" s="1106" t="n"/>
      <c r="DF218" s="1106" t="n"/>
      <c r="DG218" s="1106" t="n"/>
      <c r="DH218" s="1106" t="n"/>
      <c r="DI218" s="1106" t="n"/>
    </row>
    <row r="219" ht="13.5" customHeight="1" s="1178">
      <c r="A219" s="1106" t="n"/>
      <c r="B219" s="1106" t="n"/>
      <c r="C219" s="1106" t="n"/>
      <c r="D219" s="1106" t="n"/>
      <c r="E219" s="1106" t="n"/>
      <c r="F219" s="1106" t="n"/>
      <c r="G219" s="144" t="n"/>
      <c r="H219" s="1106" t="n"/>
      <c r="I219" s="1106" t="n"/>
      <c r="J219" s="1106" t="n"/>
      <c r="K219" s="1106" t="n"/>
      <c r="L219" s="1106" t="n"/>
      <c r="M219" s="1106" t="n"/>
      <c r="N219" s="1106" t="n"/>
      <c r="O219" s="1106" t="n"/>
      <c r="P219" s="1106" t="n"/>
      <c r="Q219" s="1106" t="n"/>
      <c r="R219" s="1106" t="n"/>
      <c r="S219" s="1106" t="n"/>
      <c r="T219" s="230" t="n"/>
      <c r="U219" s="1106" t="n"/>
      <c r="V219" s="1106" t="n"/>
      <c r="W219" s="1106" t="n"/>
      <c r="X219" s="1106" t="n"/>
      <c r="Y219" s="1106" t="n"/>
      <c r="Z219" s="1106" t="n"/>
      <c r="AA219" s="144" t="n"/>
      <c r="AB219" s="1106" t="n"/>
      <c r="AC219" s="1106" t="n"/>
      <c r="AD219" s="1106" t="n"/>
      <c r="AE219" s="1106" t="n"/>
      <c r="AF219" s="1106" t="n"/>
      <c r="AG219" s="1106" t="n"/>
      <c r="AH219" s="144" t="n"/>
      <c r="AI219" s="1106" t="n"/>
      <c r="AJ219" s="1106" t="n"/>
      <c r="AK219" s="1106" t="n"/>
      <c r="AL219" s="1106" t="n"/>
      <c r="AM219" s="1106" t="n"/>
      <c r="AN219" s="1106" t="n"/>
      <c r="AO219" s="1106" t="n"/>
      <c r="AP219" s="1106" t="n"/>
      <c r="AQ219" s="1106" t="n"/>
      <c r="AR219" s="1106" t="n"/>
      <c r="AS219" s="1106" t="n"/>
      <c r="AT219" s="1106" t="n"/>
      <c r="AU219" s="1106" t="n"/>
      <c r="AV219" s="1106" t="n"/>
      <c r="AW219" s="1106" t="n"/>
      <c r="AX219" s="1106" t="n"/>
      <c r="AY219" s="1106" t="n"/>
      <c r="AZ219" s="144" t="n"/>
      <c r="BA219" s="1106" t="n"/>
      <c r="BB219" s="1106" t="n"/>
      <c r="BC219" s="1106" t="n"/>
      <c r="BD219" s="1106" t="n"/>
      <c r="BE219" s="1106" t="n"/>
      <c r="BF219" s="1106" t="n"/>
      <c r="BG219" s="1106" t="n"/>
      <c r="BH219" s="1106" t="n"/>
      <c r="BI219" s="1106" t="n"/>
      <c r="BJ219" s="1106" t="n"/>
      <c r="BK219" s="1106" t="n"/>
      <c r="BL219" s="1106" t="n"/>
      <c r="BM219" s="1106" t="n"/>
      <c r="BN219" s="1106" t="n"/>
      <c r="BO219" s="1106" t="n"/>
      <c r="BP219" s="1106" t="n"/>
      <c r="BQ219" s="1106" t="n"/>
      <c r="BR219" s="1106" t="n"/>
      <c r="BS219" s="1106" t="n"/>
      <c r="BT219" s="1106" t="n"/>
      <c r="BU219" s="1106" t="n"/>
      <c r="BV219" s="1106" t="n"/>
      <c r="BW219" s="1106" t="n"/>
      <c r="BX219" s="1106" t="n"/>
      <c r="BY219" s="1106" t="n"/>
      <c r="BZ219" s="1106" t="n"/>
      <c r="CA219" s="1106" t="n"/>
      <c r="CB219" s="1106" t="n"/>
      <c r="CC219" s="1106" t="n"/>
      <c r="CD219" s="1106" t="n"/>
      <c r="CE219" s="1106" t="n"/>
      <c r="CF219" s="1106" t="n"/>
      <c r="CG219" s="1106" t="n"/>
      <c r="CH219" s="1106" t="n"/>
      <c r="CI219" s="1106" t="n"/>
      <c r="CJ219" s="1106" t="n"/>
      <c r="CK219" s="1106" t="n"/>
      <c r="CL219" s="1106" t="n"/>
      <c r="CM219" s="1106" t="n"/>
      <c r="CN219" s="1106" t="n"/>
      <c r="CO219" s="1106" t="n"/>
      <c r="CP219" s="1106" t="n"/>
      <c r="CQ219" s="1106" t="n"/>
      <c r="CR219" s="1106" t="n"/>
      <c r="CS219" s="1106" t="n"/>
      <c r="CT219" s="1106" t="n"/>
      <c r="CU219" s="1106" t="n"/>
      <c r="CV219" s="1106" t="n"/>
      <c r="CW219" s="1106" t="n"/>
      <c r="CX219" s="1106" t="n"/>
      <c r="CY219" s="1106" t="n"/>
      <c r="CZ219" s="1106" t="n"/>
      <c r="DA219" s="1106" t="n"/>
      <c r="DB219" s="1106" t="n"/>
      <c r="DC219" s="1106" t="n"/>
      <c r="DD219" s="1106" t="n"/>
      <c r="DE219" s="1106" t="n"/>
      <c r="DF219" s="1106" t="n"/>
      <c r="DG219" s="1106" t="n"/>
      <c r="DH219" s="1106" t="n"/>
      <c r="DI219" s="1106" t="n"/>
    </row>
    <row r="220" ht="13.5" customHeight="1" s="1178">
      <c r="A220" s="1106" t="n"/>
      <c r="B220" s="1106" t="n"/>
      <c r="C220" s="1106" t="n"/>
      <c r="D220" s="1106" t="n"/>
      <c r="E220" s="1106" t="n"/>
      <c r="F220" s="1106" t="n"/>
      <c r="G220" s="144" t="n"/>
      <c r="H220" s="1106" t="n"/>
      <c r="I220" s="1106" t="n"/>
      <c r="J220" s="1106" t="n"/>
      <c r="K220" s="1106" t="n"/>
      <c r="L220" s="1106" t="n"/>
      <c r="M220" s="1106" t="n"/>
      <c r="N220" s="1106" t="n"/>
      <c r="O220" s="1106" t="n"/>
      <c r="P220" s="1106" t="n"/>
      <c r="Q220" s="1106" t="n"/>
      <c r="R220" s="1106" t="n"/>
      <c r="S220" s="1106" t="n"/>
      <c r="T220" s="230" t="n"/>
      <c r="U220" s="1106" t="n"/>
      <c r="V220" s="1106" t="n"/>
      <c r="W220" s="1106" t="n"/>
      <c r="X220" s="1106" t="n"/>
      <c r="Y220" s="1106" t="n"/>
      <c r="Z220" s="1106" t="n"/>
      <c r="AA220" s="144" t="n"/>
      <c r="AB220" s="1106" t="n"/>
      <c r="AC220" s="1106" t="n"/>
      <c r="AD220" s="1106" t="n"/>
      <c r="AE220" s="1106" t="n"/>
      <c r="AF220" s="1106" t="n"/>
      <c r="AG220" s="1106" t="n"/>
      <c r="AH220" s="144" t="n"/>
      <c r="AI220" s="1106" t="n"/>
      <c r="AJ220" s="1106" t="n"/>
      <c r="AK220" s="1106" t="n"/>
      <c r="AL220" s="1106" t="n"/>
      <c r="AM220" s="1106" t="n"/>
      <c r="AN220" s="1106" t="n"/>
      <c r="AO220" s="1106" t="n"/>
      <c r="AP220" s="1106" t="n"/>
      <c r="AQ220" s="1106" t="n"/>
      <c r="AR220" s="1106" t="n"/>
      <c r="AS220" s="1106" t="n"/>
      <c r="AT220" s="1106" t="n"/>
      <c r="AU220" s="1106" t="n"/>
      <c r="AV220" s="1106" t="n"/>
      <c r="AW220" s="1106" t="n"/>
      <c r="AX220" s="1106" t="n"/>
      <c r="AY220" s="1106" t="n"/>
      <c r="AZ220" s="144" t="n"/>
      <c r="BA220" s="1106" t="n"/>
      <c r="BB220" s="1106" t="n"/>
      <c r="BC220" s="1106" t="n"/>
      <c r="BD220" s="1106" t="n"/>
      <c r="BE220" s="1106" t="n"/>
      <c r="BF220" s="1106" t="n"/>
      <c r="BG220" s="1106" t="n"/>
      <c r="BH220" s="1106" t="n"/>
      <c r="BI220" s="1106" t="n"/>
      <c r="BJ220" s="1106" t="n"/>
      <c r="BK220" s="1106" t="n"/>
      <c r="BL220" s="1106" t="n"/>
      <c r="BM220" s="1106" t="n"/>
      <c r="BN220" s="1106" t="n"/>
      <c r="BO220" s="1106" t="n"/>
      <c r="BP220" s="1106" t="n"/>
      <c r="BQ220" s="1106" t="n"/>
      <c r="BR220" s="1106" t="n"/>
      <c r="BS220" s="1106" t="n"/>
      <c r="BT220" s="1106" t="n"/>
      <c r="BU220" s="1106" t="n"/>
      <c r="BV220" s="1106" t="n"/>
      <c r="BW220" s="1106" t="n"/>
      <c r="BX220" s="1106" t="n"/>
      <c r="BY220" s="1106" t="n"/>
      <c r="BZ220" s="1106" t="n"/>
      <c r="CA220" s="1106" t="n"/>
      <c r="CB220" s="1106" t="n"/>
      <c r="CC220" s="1106" t="n"/>
      <c r="CD220" s="1106" t="n"/>
      <c r="CE220" s="1106" t="n"/>
      <c r="CF220" s="1106" t="n"/>
      <c r="CG220" s="1106" t="n"/>
      <c r="CH220" s="1106" t="n"/>
      <c r="CI220" s="1106" t="n"/>
      <c r="CJ220" s="1106" t="n"/>
      <c r="CK220" s="1106" t="n"/>
      <c r="CL220" s="1106" t="n"/>
      <c r="CM220" s="1106" t="n"/>
      <c r="CN220" s="1106" t="n"/>
      <c r="CO220" s="1106" t="n"/>
      <c r="CP220" s="1106" t="n"/>
      <c r="CQ220" s="1106" t="n"/>
      <c r="CR220" s="1106" t="n"/>
      <c r="CS220" s="1106" t="n"/>
      <c r="CT220" s="1106" t="n"/>
      <c r="CU220" s="1106" t="n"/>
      <c r="CV220" s="1106" t="n"/>
      <c r="CW220" s="1106" t="n"/>
      <c r="CX220" s="1106" t="n"/>
      <c r="CY220" s="1106" t="n"/>
      <c r="CZ220" s="1106" t="n"/>
      <c r="DA220" s="1106" t="n"/>
      <c r="DB220" s="1106" t="n"/>
      <c r="DC220" s="1106" t="n"/>
      <c r="DD220" s="1106" t="n"/>
      <c r="DE220" s="1106" t="n"/>
      <c r="DF220" s="1106" t="n"/>
      <c r="DG220" s="1106" t="n"/>
      <c r="DH220" s="1106" t="n"/>
      <c r="DI220" s="1106" t="n"/>
    </row>
    <row r="221" ht="13.5" customHeight="1" s="1178">
      <c r="A221" s="1106" t="n"/>
      <c r="B221" s="1106" t="n"/>
      <c r="C221" s="1106" t="n"/>
      <c r="D221" s="1106" t="n"/>
      <c r="E221" s="1106" t="n"/>
      <c r="F221" s="1106" t="n"/>
      <c r="G221" s="144" t="n"/>
      <c r="H221" s="1106" t="n"/>
      <c r="I221" s="1106" t="n"/>
      <c r="J221" s="1106" t="n"/>
      <c r="K221" s="1106" t="n"/>
      <c r="L221" s="1106" t="n"/>
      <c r="M221" s="1106" t="n"/>
      <c r="N221" s="1106" t="n"/>
      <c r="O221" s="1106" t="n"/>
      <c r="P221" s="1106" t="n"/>
      <c r="Q221" s="1106" t="n"/>
      <c r="R221" s="1106" t="n"/>
      <c r="S221" s="1106" t="n"/>
      <c r="T221" s="230" t="n"/>
      <c r="U221" s="1106" t="n"/>
      <c r="V221" s="1106" t="n"/>
      <c r="W221" s="1106" t="n"/>
      <c r="X221" s="1106" t="n"/>
      <c r="Y221" s="1106" t="n"/>
      <c r="Z221" s="1106" t="n"/>
      <c r="AA221" s="144" t="n"/>
      <c r="AB221" s="1106" t="n"/>
      <c r="AC221" s="1106" t="n"/>
      <c r="AD221" s="1106" t="n"/>
      <c r="AE221" s="1106" t="n"/>
      <c r="AF221" s="1106" t="n"/>
      <c r="AG221" s="1106" t="n"/>
      <c r="AH221" s="144" t="n"/>
      <c r="AI221" s="1106" t="n"/>
      <c r="AJ221" s="1106" t="n"/>
      <c r="AK221" s="1106" t="n"/>
      <c r="AL221" s="1106" t="n"/>
      <c r="AM221" s="1106" t="n"/>
      <c r="AN221" s="1106" t="n"/>
      <c r="AO221" s="1106" t="n"/>
      <c r="AP221" s="1106" t="n"/>
      <c r="AQ221" s="1106" t="n"/>
      <c r="AR221" s="1106" t="n"/>
      <c r="AS221" s="1106" t="n"/>
      <c r="AT221" s="1106" t="n"/>
      <c r="AU221" s="1106" t="n"/>
      <c r="AV221" s="1106" t="n"/>
      <c r="AW221" s="1106" t="n"/>
      <c r="AX221" s="1106" t="n"/>
      <c r="AY221" s="1106" t="n"/>
      <c r="AZ221" s="144" t="n"/>
      <c r="BA221" s="1106" t="n"/>
      <c r="BB221" s="1106" t="n"/>
      <c r="BC221" s="1106" t="n"/>
      <c r="BD221" s="1106" t="n"/>
      <c r="BE221" s="1106" t="n"/>
      <c r="BF221" s="1106" t="n"/>
      <c r="BG221" s="1106" t="n"/>
      <c r="BH221" s="1106" t="n"/>
      <c r="BI221" s="1106" t="n"/>
      <c r="BJ221" s="1106" t="n"/>
      <c r="BK221" s="1106" t="n"/>
      <c r="BL221" s="1106" t="n"/>
      <c r="BM221" s="1106" t="n"/>
      <c r="BN221" s="1106" t="n"/>
      <c r="BO221" s="1106" t="n"/>
      <c r="BP221" s="1106" t="n"/>
      <c r="BQ221" s="1106" t="n"/>
      <c r="BR221" s="1106" t="n"/>
      <c r="BS221" s="1106" t="n"/>
      <c r="BT221" s="1106" t="n"/>
      <c r="BU221" s="1106" t="n"/>
      <c r="BV221" s="1106" t="n"/>
      <c r="BW221" s="1106" t="n"/>
      <c r="BX221" s="1106" t="n"/>
      <c r="BY221" s="1106" t="n"/>
      <c r="BZ221" s="1106" t="n"/>
      <c r="CA221" s="1106" t="n"/>
      <c r="CB221" s="1106" t="n"/>
      <c r="CC221" s="1106" t="n"/>
      <c r="CD221" s="1106" t="n"/>
      <c r="CE221" s="1106" t="n"/>
      <c r="CF221" s="1106" t="n"/>
      <c r="CG221" s="1106" t="n"/>
      <c r="CH221" s="1106" t="n"/>
      <c r="CI221" s="1106" t="n"/>
      <c r="CJ221" s="1106" t="n"/>
      <c r="CK221" s="1106" t="n"/>
      <c r="CL221" s="1106" t="n"/>
      <c r="CM221" s="1106" t="n"/>
      <c r="CN221" s="1106" t="n"/>
      <c r="CO221" s="1106" t="n"/>
      <c r="CP221" s="1106" t="n"/>
      <c r="CQ221" s="1106" t="n"/>
      <c r="CR221" s="1106" t="n"/>
      <c r="CS221" s="1106" t="n"/>
      <c r="CT221" s="1106" t="n"/>
      <c r="CU221" s="1106" t="n"/>
      <c r="CV221" s="1106" t="n"/>
      <c r="CW221" s="1106" t="n"/>
      <c r="CX221" s="1106" t="n"/>
      <c r="CY221" s="1106" t="n"/>
      <c r="CZ221" s="1106" t="n"/>
      <c r="DA221" s="1106" t="n"/>
      <c r="DB221" s="1106" t="n"/>
      <c r="DC221" s="1106" t="n"/>
      <c r="DD221" s="1106" t="n"/>
      <c r="DE221" s="1106" t="n"/>
      <c r="DF221" s="1106" t="n"/>
      <c r="DG221" s="1106" t="n"/>
      <c r="DH221" s="1106" t="n"/>
      <c r="DI221" s="1106" t="n"/>
    </row>
    <row r="222" ht="13.5" customHeight="1" s="1178">
      <c r="A222" s="1106" t="n"/>
      <c r="B222" s="1106" t="n"/>
      <c r="C222" s="1106" t="n"/>
      <c r="D222" s="1106" t="n"/>
      <c r="E222" s="1106" t="n"/>
      <c r="F222" s="1106" t="n"/>
      <c r="G222" s="144" t="n"/>
      <c r="H222" s="1106" t="n"/>
      <c r="I222" s="1106" t="n"/>
      <c r="J222" s="1106" t="n"/>
      <c r="K222" s="1106" t="n"/>
      <c r="L222" s="1106" t="n"/>
      <c r="M222" s="1106" t="n"/>
      <c r="N222" s="1106" t="n"/>
      <c r="O222" s="1106" t="n"/>
      <c r="P222" s="1106" t="n"/>
      <c r="Q222" s="1106" t="n"/>
      <c r="R222" s="1106" t="n"/>
      <c r="S222" s="1106" t="n"/>
      <c r="T222" s="230" t="n"/>
      <c r="U222" s="1106" t="n"/>
      <c r="V222" s="1106" t="n"/>
      <c r="W222" s="1106" t="n"/>
      <c r="X222" s="1106" t="n"/>
      <c r="Y222" s="1106" t="n"/>
      <c r="Z222" s="1106" t="n"/>
      <c r="AA222" s="144" t="n"/>
      <c r="AB222" s="1106" t="n"/>
      <c r="AC222" s="1106" t="n"/>
      <c r="AD222" s="1106" t="n"/>
      <c r="AE222" s="1106" t="n"/>
      <c r="AF222" s="1106" t="n"/>
      <c r="AG222" s="1106" t="n"/>
      <c r="AH222" s="144" t="n"/>
      <c r="AI222" s="1105" t="inlineStr">
        <is>
          <t>第5期会计项目</t>
        </is>
      </c>
      <c r="AJ222" s="1105" t="inlineStr">
        <is>
          <t>收  支(元)</t>
        </is>
      </c>
      <c r="AK222" s="1105" t="inlineStr">
        <is>
          <t>本期收入(元)</t>
        </is>
      </c>
      <c r="AL222" s="1105" t="inlineStr">
        <is>
          <t>本期成本(元)</t>
        </is>
      </c>
      <c r="AM222" s="1105" t="inlineStr">
        <is>
          <t>现金累计(元)</t>
        </is>
      </c>
      <c r="AN222" s="1106" t="n"/>
      <c r="AO222" s="1106" t="n"/>
      <c r="AP222" s="1106" t="n"/>
      <c r="AQ222" s="1106" t="n"/>
      <c r="AR222" s="1106" t="n"/>
      <c r="AS222" s="1106" t="n"/>
      <c r="AT222" s="1106" t="n"/>
      <c r="AU222" s="1106" t="n"/>
      <c r="AV222" s="1106" t="n"/>
      <c r="AW222" s="1106" t="n"/>
      <c r="AX222" s="1106" t="n"/>
      <c r="AY222" s="1106" t="n"/>
      <c r="AZ222" s="144" t="n"/>
      <c r="BA222" s="1106" t="n"/>
      <c r="BB222" s="1106" t="n"/>
      <c r="BC222" s="1106" t="n"/>
      <c r="BD222" s="1106" t="n"/>
      <c r="BE222" s="1106" t="n"/>
      <c r="BF222" s="1106" t="n"/>
      <c r="BG222" s="1106" t="n"/>
      <c r="BH222" s="1106" t="n"/>
      <c r="BI222" s="1106" t="n"/>
      <c r="BJ222" s="1106" t="n"/>
      <c r="BK222" s="1106" t="n"/>
      <c r="BL222" s="1106" t="n"/>
      <c r="BM222" s="1106" t="n"/>
      <c r="BN222" s="1106" t="n"/>
      <c r="BO222" s="1106" t="n"/>
      <c r="BP222" s="1106" t="n"/>
      <c r="BQ222" s="1106" t="n"/>
      <c r="BR222" s="1106" t="n"/>
      <c r="BS222" s="1106" t="n"/>
      <c r="BT222" s="1106" t="n"/>
      <c r="BU222" s="1106" t="n"/>
      <c r="BV222" s="1106" t="n"/>
      <c r="BW222" s="1106" t="n"/>
      <c r="BX222" s="1106" t="n"/>
      <c r="BY222" s="1106" t="n"/>
      <c r="BZ222" s="1106" t="n"/>
      <c r="CA222" s="1106" t="n"/>
      <c r="CB222" s="1106" t="n"/>
      <c r="CC222" s="1106" t="n"/>
      <c r="CD222" s="1106" t="n"/>
      <c r="CE222" s="1106" t="n"/>
      <c r="CF222" s="1106" t="n"/>
      <c r="CG222" s="1106" t="n"/>
      <c r="CH222" s="1106" t="n"/>
      <c r="CI222" s="1106" t="n"/>
      <c r="CJ222" s="1106" t="n"/>
      <c r="CK222" s="1106" t="n"/>
      <c r="CL222" s="1106" t="n"/>
      <c r="CM222" s="1106" t="n"/>
      <c r="CN222" s="1106" t="n"/>
      <c r="CO222" s="1106" t="n"/>
      <c r="CP222" s="1106" t="n"/>
      <c r="CQ222" s="1106" t="n"/>
      <c r="CR222" s="1106" t="n"/>
      <c r="CS222" s="1106" t="n"/>
      <c r="CT222" s="1106" t="n"/>
      <c r="CU222" s="1106" t="n"/>
      <c r="CV222" s="1106" t="n"/>
      <c r="CW222" s="1106" t="n"/>
      <c r="CX222" s="1106" t="n"/>
      <c r="CY222" s="1106" t="n"/>
      <c r="CZ222" s="1106" t="n"/>
      <c r="DA222" s="1106" t="n"/>
      <c r="DB222" s="1106" t="n"/>
      <c r="DC222" s="1106" t="n"/>
      <c r="DD222" s="1106" t="n"/>
      <c r="DE222" s="1106" t="n"/>
      <c r="DF222" s="1106" t="n"/>
      <c r="DG222" s="1106" t="n"/>
      <c r="DH222" s="1106" t="n"/>
      <c r="DI222" s="1106" t="n"/>
    </row>
    <row r="223" ht="13.5" customHeight="1" s="1178">
      <c r="A223" s="1106" t="n"/>
      <c r="B223" s="1106" t="n"/>
      <c r="C223" s="1106" t="n"/>
      <c r="D223" s="1106" t="n"/>
      <c r="E223" s="1106" t="n"/>
      <c r="F223" s="1106" t="n"/>
      <c r="G223" s="144" t="n"/>
      <c r="H223" s="1106" t="n"/>
      <c r="I223" s="1106" t="n"/>
      <c r="J223" s="1106" t="n"/>
      <c r="K223" s="1106" t="n"/>
      <c r="L223" s="1106" t="n"/>
      <c r="M223" s="1106" t="n"/>
      <c r="N223" s="1106" t="n"/>
      <c r="O223" s="1106" t="n"/>
      <c r="P223" s="1106" t="n"/>
      <c r="Q223" s="1106" t="n"/>
      <c r="R223" s="1106" t="n"/>
      <c r="S223" s="1106" t="n"/>
      <c r="T223" s="230" t="n"/>
      <c r="U223" s="1106" t="n"/>
      <c r="V223" s="1106" t="n"/>
      <c r="W223" s="1106" t="n"/>
      <c r="X223" s="1106" t="n"/>
      <c r="Y223" s="1106" t="n"/>
      <c r="Z223" s="1106" t="n"/>
      <c r="AA223" s="144" t="n"/>
      <c r="AB223" s="1106" t="n"/>
      <c r="AC223" s="1106" t="n"/>
      <c r="AD223" s="1106" t="n"/>
      <c r="AE223" s="1106" t="n"/>
      <c r="AF223" s="1106" t="n"/>
      <c r="AG223" s="1106" t="n"/>
      <c r="AH223" s="144" t="n"/>
      <c r="AI223" s="1105" t="inlineStr">
        <is>
          <t>上期转来</t>
        </is>
      </c>
      <c r="AJ223" s="462" t="n">
        <v>4674126</v>
      </c>
      <c r="AK223" s="1106" t="n"/>
      <c r="AL223" s="1106" t="n"/>
      <c r="AM223" s="1106" t="n"/>
      <c r="AN223" s="1106" t="n"/>
      <c r="AO223" s="1106" t="n"/>
      <c r="AP223" s="1106" t="n"/>
      <c r="AQ223" s="1106" t="n"/>
      <c r="AR223" s="1106" t="n"/>
      <c r="AS223" s="1106" t="n"/>
      <c r="AT223" s="1106" t="n"/>
      <c r="AU223" s="1106" t="n"/>
      <c r="AV223" s="1106" t="n"/>
      <c r="AW223" s="1106" t="n"/>
      <c r="AX223" s="1106" t="n"/>
      <c r="AY223" s="1106" t="n"/>
      <c r="AZ223" s="144" t="n"/>
      <c r="BA223" s="1106" t="n"/>
      <c r="BB223" s="1106" t="n"/>
      <c r="BC223" s="1106" t="n"/>
      <c r="BD223" s="1106" t="n"/>
      <c r="BE223" s="1106" t="n"/>
      <c r="BF223" s="1106" t="n"/>
      <c r="BG223" s="1106" t="n"/>
      <c r="BH223" s="1106" t="n"/>
      <c r="BI223" s="1106" t="n"/>
      <c r="BJ223" s="1106" t="n"/>
      <c r="BK223" s="1106" t="n"/>
      <c r="BL223" s="1106" t="n"/>
      <c r="BM223" s="1106" t="n"/>
      <c r="BN223" s="1106" t="n"/>
      <c r="BO223" s="1106" t="n"/>
      <c r="BP223" s="1106" t="n"/>
      <c r="BQ223" s="1106" t="n"/>
      <c r="BR223" s="1106" t="n"/>
      <c r="BS223" s="1106" t="n"/>
      <c r="BT223" s="1106" t="n"/>
      <c r="BU223" s="1106" t="n"/>
      <c r="BV223" s="1106" t="n"/>
      <c r="BW223" s="1106" t="n"/>
      <c r="BX223" s="1106" t="n"/>
      <c r="BY223" s="1106" t="n"/>
      <c r="BZ223" s="1106" t="n"/>
      <c r="CA223" s="1106" t="n"/>
      <c r="CB223" s="1106" t="n"/>
      <c r="CC223" s="1106" t="n"/>
      <c r="CD223" s="1106" t="n"/>
      <c r="CE223" s="1106" t="n"/>
      <c r="CF223" s="1106" t="n"/>
      <c r="CG223" s="1106" t="n"/>
      <c r="CH223" s="1106" t="n"/>
      <c r="CI223" s="1106" t="n"/>
      <c r="CJ223" s="1106" t="n"/>
      <c r="CK223" s="1106" t="n"/>
      <c r="CL223" s="1106" t="n"/>
      <c r="CM223" s="1106" t="n"/>
      <c r="CN223" s="1106" t="n"/>
      <c r="CO223" s="1106" t="n"/>
      <c r="CP223" s="1106" t="n"/>
      <c r="CQ223" s="1106" t="n"/>
      <c r="CR223" s="1106" t="n"/>
      <c r="CS223" s="1106" t="n"/>
      <c r="CT223" s="1106" t="n"/>
      <c r="CU223" s="1106" t="n"/>
      <c r="CV223" s="1106" t="n"/>
      <c r="CW223" s="1106" t="n"/>
      <c r="CX223" s="1106" t="n"/>
      <c r="CY223" s="1106" t="n"/>
      <c r="CZ223" s="1106" t="n"/>
      <c r="DA223" s="1106" t="n"/>
      <c r="DB223" s="1106" t="n"/>
      <c r="DC223" s="1106" t="n"/>
      <c r="DD223" s="1106" t="n"/>
      <c r="DE223" s="1106" t="n"/>
      <c r="DF223" s="1106" t="n"/>
      <c r="DG223" s="1106" t="n"/>
      <c r="DH223" s="1106" t="n"/>
      <c r="DI223" s="1106" t="n"/>
    </row>
    <row r="224" ht="13.5" customHeight="1" s="1178">
      <c r="A224" s="1106" t="n"/>
      <c r="B224" s="1106" t="n"/>
      <c r="C224" s="1106" t="n"/>
      <c r="D224" s="1106" t="n"/>
      <c r="E224" s="1106" t="n"/>
      <c r="F224" s="1106" t="n"/>
      <c r="G224" s="144" t="n"/>
      <c r="H224" s="1106" t="n"/>
      <c r="I224" s="1106" t="n"/>
      <c r="J224" s="1106" t="n"/>
      <c r="K224" s="1106" t="n"/>
      <c r="L224" s="1106" t="n"/>
      <c r="M224" s="1106" t="n"/>
      <c r="N224" s="1106" t="n"/>
      <c r="O224" s="1106" t="n"/>
      <c r="P224" s="1106" t="n"/>
      <c r="Q224" s="1106" t="n"/>
      <c r="R224" s="1106" t="n"/>
      <c r="S224" s="1106" t="n"/>
      <c r="T224" s="230" t="n"/>
      <c r="U224" s="1106" t="n"/>
      <c r="V224" s="1106" t="n"/>
      <c r="W224" s="1106" t="n"/>
      <c r="X224" s="1106" t="n"/>
      <c r="Y224" s="1106" t="n"/>
      <c r="Z224" s="1106" t="n"/>
      <c r="AA224" s="144" t="n"/>
      <c r="AB224" s="1106" t="n"/>
      <c r="AC224" s="1106" t="n"/>
      <c r="AD224" s="1106" t="n"/>
      <c r="AE224" s="1106" t="n"/>
      <c r="AF224" s="1106" t="n"/>
      <c r="AG224" s="1106" t="n"/>
      <c r="AH224" s="144" t="n"/>
      <c r="AI224" s="1105" t="inlineStr">
        <is>
          <t>银行贷款</t>
        </is>
      </c>
      <c r="AJ224" s="462" t="n">
        <v>0</v>
      </c>
      <c r="AK224" s="1106" t="n"/>
      <c r="AL224" s="1106" t="n"/>
      <c r="AM224" s="462" t="n">
        <v>4674126</v>
      </c>
      <c r="AN224" s="1106" t="n"/>
      <c r="AO224" s="1106" t="n"/>
      <c r="AP224" s="1106" t="n"/>
      <c r="AQ224" s="1106" t="n"/>
      <c r="AR224" s="1106" t="n"/>
      <c r="AS224" s="1106" t="n"/>
      <c r="AT224" s="1106" t="n"/>
      <c r="AU224" s="1106" t="n"/>
      <c r="AV224" s="1106" t="n"/>
      <c r="AW224" s="1106" t="n"/>
      <c r="AX224" s="1106" t="n"/>
      <c r="AY224" s="1106" t="n"/>
      <c r="AZ224" s="144" t="n"/>
      <c r="BA224" s="1106" t="n"/>
      <c r="BB224" s="1106" t="n"/>
      <c r="BC224" s="1106" t="n"/>
      <c r="BD224" s="1106" t="n"/>
      <c r="BE224" s="1106" t="n"/>
      <c r="BF224" s="1106" t="n"/>
      <c r="BG224" s="1106" t="n"/>
      <c r="BH224" s="1106" t="n"/>
      <c r="BI224" s="1106" t="n"/>
      <c r="BJ224" s="1106" t="n"/>
      <c r="BK224" s="1106" t="n"/>
      <c r="BL224" s="1106" t="n"/>
      <c r="BM224" s="1106" t="n"/>
      <c r="BN224" s="1106" t="n"/>
      <c r="BO224" s="1106" t="n"/>
      <c r="BP224" s="1106" t="n"/>
      <c r="BQ224" s="1106" t="n"/>
      <c r="BR224" s="1106" t="n"/>
      <c r="BS224" s="1106" t="n"/>
      <c r="BT224" s="1106" t="n"/>
      <c r="BU224" s="1106" t="n"/>
      <c r="BV224" s="1106" t="n"/>
      <c r="BW224" s="1106" t="n"/>
      <c r="BX224" s="1106" t="n"/>
      <c r="BY224" s="1106" t="n"/>
      <c r="BZ224" s="1106" t="n"/>
      <c r="CA224" s="1106" t="n"/>
      <c r="CB224" s="1106" t="n"/>
      <c r="CC224" s="1106" t="n"/>
      <c r="CD224" s="1106" t="n"/>
      <c r="CE224" s="1106" t="n"/>
      <c r="CF224" s="1106" t="n"/>
      <c r="CG224" s="1106" t="n"/>
      <c r="CH224" s="1106" t="n"/>
      <c r="CI224" s="1106" t="n"/>
      <c r="CJ224" s="1106" t="n"/>
      <c r="CK224" s="1106" t="n"/>
      <c r="CL224" s="1106" t="n"/>
      <c r="CM224" s="1106" t="n"/>
      <c r="CN224" s="1106" t="n"/>
      <c r="CO224" s="1106" t="n"/>
      <c r="CP224" s="1106" t="n"/>
      <c r="CQ224" s="1106" t="n"/>
      <c r="CR224" s="1106" t="n"/>
      <c r="CS224" s="1106" t="n"/>
      <c r="CT224" s="1106" t="n"/>
      <c r="CU224" s="1106" t="n"/>
      <c r="CV224" s="1106" t="n"/>
      <c r="CW224" s="1106" t="n"/>
      <c r="CX224" s="1106" t="n"/>
      <c r="CY224" s="1106" t="n"/>
      <c r="CZ224" s="1106" t="n"/>
      <c r="DA224" s="1106" t="n"/>
      <c r="DB224" s="1106" t="n"/>
      <c r="DC224" s="1106" t="n"/>
      <c r="DD224" s="1106" t="n"/>
      <c r="DE224" s="1106" t="n"/>
      <c r="DF224" s="1106" t="n"/>
      <c r="DG224" s="1106" t="n"/>
      <c r="DH224" s="1106" t="n"/>
      <c r="DI224" s="1106" t="n"/>
    </row>
    <row r="225" ht="13.5" customHeight="1" s="1178">
      <c r="A225" s="1106" t="n"/>
      <c r="B225" s="1106" t="n"/>
      <c r="C225" s="1106" t="n"/>
      <c r="D225" s="1106" t="n"/>
      <c r="E225" s="1106" t="n"/>
      <c r="F225" s="1106" t="n"/>
      <c r="G225" s="144" t="n"/>
      <c r="H225" s="1106" t="n"/>
      <c r="I225" s="1106" t="n"/>
      <c r="J225" s="1106" t="n"/>
      <c r="K225" s="1106" t="n"/>
      <c r="L225" s="1106" t="n"/>
      <c r="M225" s="1106" t="n"/>
      <c r="N225" s="1106" t="n"/>
      <c r="O225" s="1106" t="n"/>
      <c r="P225" s="1106" t="n"/>
      <c r="Q225" s="1106" t="n"/>
      <c r="R225" s="1106" t="n"/>
      <c r="S225" s="1106" t="n"/>
      <c r="T225" s="230" t="n"/>
      <c r="U225" s="1106" t="n"/>
      <c r="V225" s="1106" t="n"/>
      <c r="W225" s="1106" t="n"/>
      <c r="X225" s="1106" t="n"/>
      <c r="Y225" s="1106" t="n"/>
      <c r="Z225" s="1106" t="n"/>
      <c r="AA225" s="144" t="n"/>
      <c r="AB225" s="1106" t="n"/>
      <c r="AC225" s="1106" t="n"/>
      <c r="AD225" s="1106" t="n"/>
      <c r="AE225" s="1106" t="n"/>
      <c r="AF225" s="1106" t="n"/>
      <c r="AG225" s="1106" t="n"/>
      <c r="AH225" s="144" t="n"/>
      <c r="AI225" s="1105" t="inlineStr">
        <is>
          <t>发行债券</t>
        </is>
      </c>
      <c r="AJ225" s="462" t="n">
        <v>0</v>
      </c>
      <c r="AK225" s="1106" t="n"/>
      <c r="AL225" s="1106" t="n"/>
      <c r="AM225" s="462" t="n">
        <v>4674126</v>
      </c>
      <c r="AN225" s="1106" t="n"/>
      <c r="AO225" s="1106" t="n"/>
      <c r="AP225" s="1106" t="n"/>
      <c r="AQ225" s="1106" t="n"/>
      <c r="AR225" s="1106" t="n"/>
      <c r="AS225" s="1106" t="n"/>
      <c r="AT225" s="1106" t="n"/>
      <c r="AU225" s="1106" t="n"/>
      <c r="AV225" s="1106" t="n"/>
      <c r="AW225" s="1106" t="n"/>
      <c r="AX225" s="1106" t="n"/>
      <c r="AY225" s="1106" t="n"/>
      <c r="AZ225" s="144" t="n"/>
      <c r="BA225" s="1106" t="n"/>
      <c r="BB225" s="1106" t="n"/>
      <c r="BC225" s="1106" t="n"/>
      <c r="BD225" s="1106" t="n"/>
      <c r="BE225" s="1106" t="n"/>
      <c r="BF225" s="1106" t="n"/>
      <c r="BG225" s="1106" t="n"/>
      <c r="BH225" s="1106" t="n"/>
      <c r="BI225" s="1106" t="n"/>
      <c r="BJ225" s="1106" t="n"/>
      <c r="BK225" s="1106" t="n"/>
      <c r="BL225" s="1106" t="n"/>
      <c r="BM225" s="1106" t="n"/>
      <c r="BN225" s="1106" t="n"/>
      <c r="BO225" s="1106" t="n"/>
      <c r="BP225" s="1106" t="n"/>
      <c r="BQ225" s="1106" t="n"/>
      <c r="BR225" s="1106" t="n"/>
      <c r="BS225" s="1106" t="n"/>
      <c r="BT225" s="1106" t="n"/>
      <c r="BU225" s="1106" t="n"/>
      <c r="BV225" s="1106" t="n"/>
      <c r="BW225" s="1106" t="n"/>
      <c r="BX225" s="1106" t="n"/>
      <c r="BY225" s="1106" t="n"/>
      <c r="BZ225" s="1106" t="n"/>
      <c r="CA225" s="1106" t="n"/>
      <c r="CB225" s="1106" t="n"/>
      <c r="CC225" s="1106" t="n"/>
      <c r="CD225" s="1106" t="n"/>
      <c r="CE225" s="1106" t="n"/>
      <c r="CF225" s="1106" t="n"/>
      <c r="CG225" s="1106" t="n"/>
      <c r="CH225" s="1106" t="n"/>
      <c r="CI225" s="1106" t="n"/>
      <c r="CJ225" s="1106" t="n"/>
      <c r="CK225" s="1106" t="n"/>
      <c r="CL225" s="1106" t="n"/>
      <c r="CM225" s="1106" t="n"/>
      <c r="CN225" s="1106" t="n"/>
      <c r="CO225" s="1106" t="n"/>
      <c r="CP225" s="1106" t="n"/>
      <c r="CQ225" s="1106" t="n"/>
      <c r="CR225" s="1106" t="n"/>
      <c r="CS225" s="1106" t="n"/>
      <c r="CT225" s="1106" t="n"/>
      <c r="CU225" s="1106" t="n"/>
      <c r="CV225" s="1106" t="n"/>
      <c r="CW225" s="1106" t="n"/>
      <c r="CX225" s="1106" t="n"/>
      <c r="CY225" s="1106" t="n"/>
      <c r="CZ225" s="1106" t="n"/>
      <c r="DA225" s="1106" t="n"/>
      <c r="DB225" s="1106" t="n"/>
      <c r="DC225" s="1106" t="n"/>
      <c r="DD225" s="1106" t="n"/>
      <c r="DE225" s="1106" t="n"/>
      <c r="DF225" s="1106" t="n"/>
      <c r="DG225" s="1106" t="n"/>
      <c r="DH225" s="1106" t="n"/>
      <c r="DI225" s="1106" t="n"/>
    </row>
    <row r="226" ht="13.5" customHeight="1" s="1178">
      <c r="A226" s="1106" t="n"/>
      <c r="B226" s="1106" t="n"/>
      <c r="C226" s="1106" t="n"/>
      <c r="D226" s="1106" t="n"/>
      <c r="E226" s="1106" t="n"/>
      <c r="F226" s="1106" t="n"/>
      <c r="G226" s="144" t="n"/>
      <c r="H226" s="1106" t="n"/>
      <c r="I226" s="1106" t="n"/>
      <c r="J226" s="1106" t="n"/>
      <c r="K226" s="1106" t="n"/>
      <c r="L226" s="1106" t="n"/>
      <c r="M226" s="1106" t="n"/>
      <c r="N226" s="1106" t="n"/>
      <c r="O226" s="1106" t="n"/>
      <c r="P226" s="1106" t="n"/>
      <c r="Q226" s="1106" t="n"/>
      <c r="R226" s="1106" t="n"/>
      <c r="S226" s="1106" t="n"/>
      <c r="T226" s="230" t="n"/>
      <c r="U226" s="1106" t="n"/>
      <c r="V226" s="1106" t="n"/>
      <c r="W226" s="1106" t="n"/>
      <c r="X226" s="1106" t="n"/>
      <c r="Y226" s="1106" t="n"/>
      <c r="Z226" s="1106" t="n"/>
      <c r="AA226" s="144" t="n"/>
      <c r="AB226" s="1106" t="n"/>
      <c r="AC226" s="1106" t="n"/>
      <c r="AD226" s="1106" t="n"/>
      <c r="AE226" s="1106" t="n"/>
      <c r="AF226" s="1106" t="n"/>
      <c r="AG226" s="1106" t="n"/>
      <c r="AH226" s="144" t="n"/>
      <c r="AI226" s="1105" t="inlineStr">
        <is>
          <t>还债券本金</t>
        </is>
      </c>
      <c r="AJ226" s="462" t="n">
        <v>-50000</v>
      </c>
      <c r="AK226" s="1106" t="n"/>
      <c r="AL226" s="1106" t="n"/>
      <c r="AM226" s="462" t="n">
        <v>4624126</v>
      </c>
      <c r="AN226" s="1106" t="n"/>
      <c r="AO226" s="1106" t="n"/>
      <c r="AP226" s="1106" t="n"/>
      <c r="AQ226" s="1106" t="n"/>
      <c r="AR226" s="1106" t="n"/>
      <c r="AS226" s="1106" t="n"/>
      <c r="AT226" s="1106" t="n"/>
      <c r="AU226" s="1106" t="n"/>
      <c r="AV226" s="1106" t="n"/>
      <c r="AW226" s="1106" t="n"/>
      <c r="AX226" s="1106" t="n"/>
      <c r="AY226" s="1106" t="n"/>
      <c r="AZ226" s="144" t="n"/>
      <c r="BA226" s="1106" t="n"/>
      <c r="BB226" s="1106" t="n"/>
      <c r="BC226" s="1106" t="n"/>
      <c r="BD226" s="1106" t="n"/>
      <c r="BE226" s="1106" t="n"/>
      <c r="BF226" s="1106" t="n"/>
      <c r="BG226" s="1106" t="n"/>
      <c r="BH226" s="1106" t="n"/>
      <c r="BI226" s="1106" t="n"/>
      <c r="BJ226" s="1106" t="n"/>
      <c r="BK226" s="1106" t="n"/>
      <c r="BL226" s="1106" t="n"/>
      <c r="BM226" s="1106" t="n"/>
      <c r="BN226" s="1106" t="n"/>
      <c r="BO226" s="1106" t="n"/>
      <c r="BP226" s="1106" t="n"/>
      <c r="BQ226" s="1106" t="n"/>
      <c r="BR226" s="1106" t="n"/>
      <c r="BS226" s="1106" t="n"/>
      <c r="BT226" s="1106" t="n"/>
      <c r="BU226" s="1106" t="n"/>
      <c r="BV226" s="1106" t="n"/>
      <c r="BW226" s="1106" t="n"/>
      <c r="BX226" s="1106" t="n"/>
      <c r="BY226" s="1106" t="n"/>
      <c r="BZ226" s="1106" t="n"/>
      <c r="CA226" s="1106" t="n"/>
      <c r="CB226" s="1106" t="n"/>
      <c r="CC226" s="1106" t="n"/>
      <c r="CD226" s="1106" t="n"/>
      <c r="CE226" s="1106" t="n"/>
      <c r="CF226" s="1106" t="n"/>
      <c r="CG226" s="1106" t="n"/>
      <c r="CH226" s="1106" t="n"/>
      <c r="CI226" s="1106" t="n"/>
      <c r="CJ226" s="1106" t="n"/>
      <c r="CK226" s="1106" t="n"/>
      <c r="CL226" s="1106" t="n"/>
      <c r="CM226" s="1106" t="n"/>
      <c r="CN226" s="1106" t="n"/>
      <c r="CO226" s="1106" t="n"/>
      <c r="CP226" s="1106" t="n"/>
      <c r="CQ226" s="1106" t="n"/>
      <c r="CR226" s="1106" t="n"/>
      <c r="CS226" s="1106" t="n"/>
      <c r="CT226" s="1106" t="n"/>
      <c r="CU226" s="1106" t="n"/>
      <c r="CV226" s="1106" t="n"/>
      <c r="CW226" s="1106" t="n"/>
      <c r="CX226" s="1106" t="n"/>
      <c r="CY226" s="1106" t="n"/>
      <c r="CZ226" s="1106" t="n"/>
      <c r="DA226" s="1106" t="n"/>
      <c r="DB226" s="1106" t="n"/>
      <c r="DC226" s="1106" t="n"/>
      <c r="DD226" s="1106" t="n"/>
      <c r="DE226" s="1106" t="n"/>
      <c r="DF226" s="1106" t="n"/>
      <c r="DG226" s="1106" t="n"/>
      <c r="DH226" s="1106" t="n"/>
      <c r="DI226" s="1106" t="n"/>
    </row>
    <row r="227" ht="13.5" customHeight="1" s="1178">
      <c r="A227" s="1106" t="n"/>
      <c r="B227" s="1106" t="n"/>
      <c r="C227" s="1106" t="n"/>
      <c r="D227" s="1106" t="n"/>
      <c r="E227" s="1106" t="n"/>
      <c r="F227" s="1106" t="n"/>
      <c r="G227" s="144" t="n"/>
      <c r="H227" s="1106" t="n"/>
      <c r="I227" s="1106" t="n"/>
      <c r="J227" s="1106" t="n"/>
      <c r="K227" s="1106" t="n"/>
      <c r="L227" s="1106" t="n"/>
      <c r="M227" s="1106" t="n"/>
      <c r="N227" s="1106" t="n"/>
      <c r="O227" s="1106" t="n"/>
      <c r="P227" s="1106" t="n"/>
      <c r="Q227" s="1106" t="n"/>
      <c r="R227" s="1106" t="n"/>
      <c r="S227" s="1106" t="n"/>
      <c r="T227" s="230" t="n"/>
      <c r="U227" s="1106" t="n"/>
      <c r="V227" s="1106" t="n"/>
      <c r="W227" s="1106" t="n"/>
      <c r="X227" s="1106" t="n"/>
      <c r="Y227" s="1106" t="n"/>
      <c r="Z227" s="1106" t="n"/>
      <c r="AA227" s="144" t="n"/>
      <c r="AB227" s="1106" t="n"/>
      <c r="AC227" s="1106" t="n"/>
      <c r="AD227" s="1106" t="n"/>
      <c r="AE227" s="1106" t="n"/>
      <c r="AF227" s="1106" t="n"/>
      <c r="AG227" s="1106" t="n"/>
      <c r="AH227" s="144" t="n"/>
      <c r="AI227" s="1105" t="inlineStr">
        <is>
          <t>还债券利息</t>
        </is>
      </c>
      <c r="AJ227" s="462" t="n">
        <v>-26000</v>
      </c>
      <c r="AK227" s="1106" t="n"/>
      <c r="AL227" s="462" t="n">
        <v>26000</v>
      </c>
      <c r="AM227" s="462" t="n">
        <v>4598126</v>
      </c>
      <c r="AN227" s="1106" t="n"/>
      <c r="AO227" s="1106" t="n"/>
      <c r="AP227" s="1106" t="n"/>
      <c r="AQ227" s="1106" t="n"/>
      <c r="AR227" s="1106" t="n"/>
      <c r="AS227" s="1106" t="n"/>
      <c r="AT227" s="1106" t="n"/>
      <c r="AU227" s="1106" t="n"/>
      <c r="AV227" s="1106" t="n"/>
      <c r="AW227" s="1106" t="n"/>
      <c r="AX227" s="1106" t="n"/>
      <c r="AY227" s="1106" t="n"/>
      <c r="AZ227" s="144" t="n"/>
      <c r="BA227" s="1106" t="n"/>
      <c r="BB227" s="1106" t="n"/>
      <c r="BC227" s="1106" t="n"/>
      <c r="BD227" s="1106" t="n"/>
      <c r="BE227" s="1106" t="n"/>
      <c r="BF227" s="1106" t="n"/>
      <c r="BG227" s="1106" t="n"/>
      <c r="BH227" s="1106" t="n"/>
      <c r="BI227" s="1106" t="n"/>
      <c r="BJ227" s="1106" t="n"/>
      <c r="BK227" s="1106" t="n"/>
      <c r="BL227" s="1106" t="n"/>
      <c r="BM227" s="1106" t="n"/>
      <c r="BN227" s="1106" t="n"/>
      <c r="BO227" s="1106" t="n"/>
      <c r="BP227" s="1106" t="n"/>
      <c r="BQ227" s="1106" t="n"/>
      <c r="BR227" s="1106" t="n"/>
      <c r="BS227" s="1106" t="n"/>
      <c r="BT227" s="1106" t="n"/>
      <c r="BU227" s="1106" t="n"/>
      <c r="BV227" s="1106" t="n"/>
      <c r="BW227" s="1106" t="n"/>
      <c r="BX227" s="1106" t="n"/>
      <c r="BY227" s="1106" t="n"/>
      <c r="BZ227" s="1106" t="n"/>
      <c r="CA227" s="1106" t="n"/>
      <c r="CB227" s="1106" t="n"/>
      <c r="CC227" s="1106" t="n"/>
      <c r="CD227" s="1106" t="n"/>
      <c r="CE227" s="1106" t="n"/>
      <c r="CF227" s="1106" t="n"/>
      <c r="CG227" s="1106" t="n"/>
      <c r="CH227" s="1106" t="n"/>
      <c r="CI227" s="1106" t="n"/>
      <c r="CJ227" s="1106" t="n"/>
      <c r="CK227" s="1106" t="n"/>
      <c r="CL227" s="1106" t="n"/>
      <c r="CM227" s="1106" t="n"/>
      <c r="CN227" s="1106" t="n"/>
      <c r="CO227" s="1106" t="n"/>
      <c r="CP227" s="1106" t="n"/>
      <c r="CQ227" s="1106" t="n"/>
      <c r="CR227" s="1106" t="n"/>
      <c r="CS227" s="1106" t="n"/>
      <c r="CT227" s="1106" t="n"/>
      <c r="CU227" s="1106" t="n"/>
      <c r="CV227" s="1106" t="n"/>
      <c r="CW227" s="1106" t="n"/>
      <c r="CX227" s="1106" t="n"/>
      <c r="CY227" s="1106" t="n"/>
      <c r="CZ227" s="1106" t="n"/>
      <c r="DA227" s="1106" t="n"/>
      <c r="DB227" s="1106" t="n"/>
      <c r="DC227" s="1106" t="n"/>
      <c r="DD227" s="1106" t="n"/>
      <c r="DE227" s="1106" t="n"/>
      <c r="DF227" s="1106" t="n"/>
      <c r="DG227" s="1106" t="n"/>
      <c r="DH227" s="1106" t="n"/>
      <c r="DI227" s="1106" t="n"/>
    </row>
    <row r="228" ht="13.5" customHeight="1" s="1178">
      <c r="A228" s="1106" t="n"/>
      <c r="B228" s="1106" t="n"/>
      <c r="C228" s="1106" t="n"/>
      <c r="D228" s="1106" t="n"/>
      <c r="E228" s="1106" t="n"/>
      <c r="F228" s="1106" t="n"/>
      <c r="G228" s="144" t="n"/>
      <c r="H228" s="1106" t="n"/>
      <c r="I228" s="1106" t="n"/>
      <c r="J228" s="1106" t="n"/>
      <c r="K228" s="1106" t="n"/>
      <c r="L228" s="1106" t="n"/>
      <c r="M228" s="1106" t="n"/>
      <c r="N228" s="1106" t="n"/>
      <c r="O228" s="1106" t="n"/>
      <c r="P228" s="1106" t="n"/>
      <c r="Q228" s="1106" t="n"/>
      <c r="R228" s="1106" t="n"/>
      <c r="S228" s="1106" t="n"/>
      <c r="T228" s="230" t="n"/>
      <c r="U228" s="1106" t="n"/>
      <c r="V228" s="1106" t="n"/>
      <c r="W228" s="1106" t="n"/>
      <c r="X228" s="1106" t="n"/>
      <c r="Y228" s="1106" t="n"/>
      <c r="Z228" s="1106" t="n"/>
      <c r="AA228" s="144" t="n"/>
      <c r="AB228" s="1106" t="n"/>
      <c r="AC228" s="1106" t="n"/>
      <c r="AD228" s="1106" t="n"/>
      <c r="AE228" s="1106" t="n"/>
      <c r="AF228" s="1106" t="n"/>
      <c r="AG228" s="1106" t="n"/>
      <c r="AH228" s="144" t="n"/>
      <c r="AI228" s="1105" t="inlineStr">
        <is>
          <t>新工人培训费</t>
        </is>
      </c>
      <c r="AJ228" s="462" t="n">
        <v>-5000</v>
      </c>
      <c r="AK228" s="1106" t="n"/>
      <c r="AL228" s="462" t="n">
        <v>31000</v>
      </c>
      <c r="AM228" s="462" t="n">
        <v>4593126</v>
      </c>
      <c r="AN228" s="1106" t="n"/>
      <c r="AO228" s="1106" t="n"/>
      <c r="AP228" s="1106" t="n"/>
      <c r="AQ228" s="1106" t="n"/>
      <c r="AR228" s="1106" t="n"/>
      <c r="AS228" s="1106" t="n"/>
      <c r="AT228" s="1106" t="n"/>
      <c r="AU228" s="1106" t="n"/>
      <c r="AV228" s="1106" t="n"/>
      <c r="AW228" s="1106" t="n"/>
      <c r="AX228" s="1106" t="n"/>
      <c r="AY228" s="1106" t="n"/>
      <c r="AZ228" s="144" t="n"/>
      <c r="BA228" s="1106" t="n"/>
      <c r="BB228" s="1106" t="n"/>
      <c r="BC228" s="1106" t="n"/>
      <c r="BD228" s="1106" t="n"/>
      <c r="BE228" s="1106" t="n"/>
      <c r="BF228" s="1106" t="n"/>
      <c r="BG228" s="1106" t="n"/>
      <c r="BH228" s="1106" t="n"/>
      <c r="BI228" s="1106" t="n"/>
      <c r="BJ228" s="1106" t="n"/>
      <c r="BK228" s="1106" t="n"/>
      <c r="BL228" s="1106" t="n"/>
      <c r="BM228" s="1106" t="n"/>
      <c r="BN228" s="1106" t="n"/>
      <c r="BO228" s="1106" t="n"/>
      <c r="BP228" s="1106" t="n"/>
      <c r="BQ228" s="1106" t="n"/>
      <c r="BR228" s="1106" t="n"/>
      <c r="BS228" s="1106" t="n"/>
      <c r="BT228" s="1106" t="n"/>
      <c r="BU228" s="1106" t="n"/>
      <c r="BV228" s="1106" t="n"/>
      <c r="BW228" s="1106" t="n"/>
      <c r="BX228" s="1106" t="n"/>
      <c r="BY228" s="1106" t="n"/>
      <c r="BZ228" s="1106" t="n"/>
      <c r="CA228" s="1106" t="n"/>
      <c r="CB228" s="1106" t="n"/>
      <c r="CC228" s="1106" t="n"/>
      <c r="CD228" s="1106" t="n"/>
      <c r="CE228" s="1106" t="n"/>
      <c r="CF228" s="1106" t="n"/>
      <c r="CG228" s="1106" t="n"/>
      <c r="CH228" s="1106" t="n"/>
      <c r="CI228" s="1106" t="n"/>
      <c r="CJ228" s="1106" t="n"/>
      <c r="CK228" s="1106" t="n"/>
      <c r="CL228" s="1106" t="n"/>
      <c r="CM228" s="1106" t="n"/>
      <c r="CN228" s="1106" t="n"/>
      <c r="CO228" s="1106" t="n"/>
      <c r="CP228" s="1106" t="n"/>
      <c r="CQ228" s="1106" t="n"/>
      <c r="CR228" s="1106" t="n"/>
      <c r="CS228" s="1106" t="n"/>
      <c r="CT228" s="1106" t="n"/>
      <c r="CU228" s="1106" t="n"/>
      <c r="CV228" s="1106" t="n"/>
      <c r="CW228" s="1106" t="n"/>
      <c r="CX228" s="1106" t="n"/>
      <c r="CY228" s="1106" t="n"/>
      <c r="CZ228" s="1106" t="n"/>
      <c r="DA228" s="1106" t="n"/>
      <c r="DB228" s="1106" t="n"/>
      <c r="DC228" s="1106" t="n"/>
      <c r="DD228" s="1106" t="n"/>
      <c r="DE228" s="1106" t="n"/>
      <c r="DF228" s="1106" t="n"/>
      <c r="DG228" s="1106" t="n"/>
      <c r="DH228" s="1106" t="n"/>
      <c r="DI228" s="1106" t="n"/>
    </row>
    <row r="229" ht="13.5" customHeight="1" s="1178">
      <c r="A229" s="1106" t="n"/>
      <c r="B229" s="1106" t="n"/>
      <c r="C229" s="1106" t="n"/>
      <c r="D229" s="1106" t="n"/>
      <c r="E229" s="1106" t="n"/>
      <c r="F229" s="1106" t="n"/>
      <c r="G229" s="144" t="n"/>
      <c r="H229" s="1106" t="n"/>
      <c r="I229" s="1106" t="n"/>
      <c r="J229" s="1106" t="n"/>
      <c r="K229" s="1106" t="n"/>
      <c r="L229" s="1106" t="n"/>
      <c r="M229" s="1106" t="n"/>
      <c r="N229" s="1106" t="n"/>
      <c r="O229" s="1106" t="n"/>
      <c r="P229" s="1106" t="n"/>
      <c r="Q229" s="1106" t="n"/>
      <c r="R229" s="1106" t="n"/>
      <c r="S229" s="1106" t="n"/>
      <c r="T229" s="230" t="n"/>
      <c r="U229" s="1106" t="n"/>
      <c r="V229" s="1106" t="n"/>
      <c r="W229" s="1106" t="n"/>
      <c r="X229" s="1106" t="n"/>
      <c r="Y229" s="1106" t="n"/>
      <c r="Z229" s="1106" t="n"/>
      <c r="AA229" s="144" t="n"/>
      <c r="AB229" s="1106" t="n"/>
      <c r="AC229" s="1106" t="n"/>
      <c r="AD229" s="1106" t="n"/>
      <c r="AE229" s="1106" t="n"/>
      <c r="AF229" s="1106" t="n"/>
      <c r="AG229" s="1106" t="n"/>
      <c r="AH229" s="144" t="n"/>
      <c r="AI229" s="1105" t="inlineStr">
        <is>
          <t>解雇工人安置费</t>
        </is>
      </c>
      <c r="AJ229" s="462" t="n">
        <v>-10000</v>
      </c>
      <c r="AK229" s="1106" t="n"/>
      <c r="AL229" s="462" t="n">
        <v>41000</v>
      </c>
      <c r="AM229" s="462" t="n">
        <v>4583126</v>
      </c>
      <c r="AN229" s="1106" t="n"/>
      <c r="AO229" s="1106" t="n"/>
      <c r="AP229" s="1106" t="n"/>
      <c r="AQ229" s="1106" t="n"/>
      <c r="AR229" s="1106" t="n"/>
      <c r="AS229" s="1106" t="n"/>
      <c r="AT229" s="1106" t="n"/>
      <c r="AU229" s="1106" t="n"/>
      <c r="AV229" s="1106" t="n"/>
      <c r="AW229" s="1106" t="n"/>
      <c r="AX229" s="1106" t="n"/>
      <c r="AY229" s="1106" t="n"/>
      <c r="AZ229" s="144" t="n"/>
      <c r="BA229" s="1106" t="n"/>
      <c r="BB229" s="1106" t="n"/>
      <c r="BC229" s="1106" t="n"/>
      <c r="BD229" s="1106" t="n"/>
      <c r="BE229" s="1106" t="n"/>
      <c r="BF229" s="1106" t="n"/>
      <c r="BG229" s="1106" t="n"/>
      <c r="BH229" s="1106" t="n"/>
      <c r="BI229" s="1106" t="n"/>
      <c r="BJ229" s="1106" t="n"/>
      <c r="BK229" s="1106" t="n"/>
      <c r="BL229" s="1106" t="n"/>
      <c r="BM229" s="1106" t="n"/>
      <c r="BN229" s="1106" t="n"/>
      <c r="BO229" s="1106" t="n"/>
      <c r="BP229" s="1106" t="n"/>
      <c r="BQ229" s="1106" t="n"/>
      <c r="BR229" s="1106" t="n"/>
      <c r="BS229" s="1106" t="n"/>
      <c r="BT229" s="1106" t="n"/>
      <c r="BU229" s="1106" t="n"/>
      <c r="BV229" s="1106" t="n"/>
      <c r="BW229" s="1106" t="n"/>
      <c r="BX229" s="1106" t="n"/>
      <c r="BY229" s="1106" t="n"/>
      <c r="BZ229" s="1106" t="n"/>
      <c r="CA229" s="1106" t="n"/>
      <c r="CB229" s="1106" t="n"/>
      <c r="CC229" s="1106" t="n"/>
      <c r="CD229" s="1106" t="n"/>
      <c r="CE229" s="1106" t="n"/>
      <c r="CF229" s="1106" t="n"/>
      <c r="CG229" s="1106" t="n"/>
      <c r="CH229" s="1106" t="n"/>
      <c r="CI229" s="1106" t="n"/>
      <c r="CJ229" s="1106" t="n"/>
      <c r="CK229" s="1106" t="n"/>
      <c r="CL229" s="1106" t="n"/>
      <c r="CM229" s="1106" t="n"/>
      <c r="CN229" s="1106" t="n"/>
      <c r="CO229" s="1106" t="n"/>
      <c r="CP229" s="1106" t="n"/>
      <c r="CQ229" s="1106" t="n"/>
      <c r="CR229" s="1106" t="n"/>
      <c r="CS229" s="1106" t="n"/>
      <c r="CT229" s="1106" t="n"/>
      <c r="CU229" s="1106" t="n"/>
      <c r="CV229" s="1106" t="n"/>
      <c r="CW229" s="1106" t="n"/>
      <c r="CX229" s="1106" t="n"/>
      <c r="CY229" s="1106" t="n"/>
      <c r="CZ229" s="1106" t="n"/>
      <c r="DA229" s="1106" t="n"/>
      <c r="DB229" s="1106" t="n"/>
      <c r="DC229" s="1106" t="n"/>
      <c r="DD229" s="1106" t="n"/>
      <c r="DE229" s="1106" t="n"/>
      <c r="DF229" s="1106" t="n"/>
      <c r="DG229" s="1106" t="n"/>
      <c r="DH229" s="1106" t="n"/>
      <c r="DI229" s="1106" t="n"/>
    </row>
    <row r="230" ht="13.5" customHeight="1" s="1178">
      <c r="A230" s="1106" t="n"/>
      <c r="B230" s="1106" t="n"/>
      <c r="C230" s="1106" t="n"/>
      <c r="D230" s="1106" t="n"/>
      <c r="E230" s="1106" t="n"/>
      <c r="F230" s="1106" t="n"/>
      <c r="G230" s="144" t="n"/>
      <c r="H230" s="1106" t="n"/>
      <c r="I230" s="1106" t="n"/>
      <c r="J230" s="1106" t="n"/>
      <c r="K230" s="1106" t="n"/>
      <c r="L230" s="1106" t="n"/>
      <c r="M230" s="1106" t="n"/>
      <c r="N230" s="1106" t="n"/>
      <c r="O230" s="1106" t="n"/>
      <c r="P230" s="1106" t="n"/>
      <c r="Q230" s="1106" t="n"/>
      <c r="R230" s="1106" t="n"/>
      <c r="S230" s="1106" t="n"/>
      <c r="T230" s="230" t="n"/>
      <c r="U230" s="1106" t="n"/>
      <c r="V230" s="1106" t="n"/>
      <c r="W230" s="1106" t="n"/>
      <c r="X230" s="1106" t="n"/>
      <c r="Y230" s="1106" t="n"/>
      <c r="Z230" s="1106" t="n"/>
      <c r="AA230" s="144" t="n"/>
      <c r="AB230" s="1106" t="n"/>
      <c r="AC230" s="1106" t="n"/>
      <c r="AD230" s="1106" t="n"/>
      <c r="AE230" s="1106" t="n"/>
      <c r="AF230" s="1106" t="n"/>
      <c r="AG230" s="1106" t="n"/>
      <c r="AH230" s="144" t="n"/>
      <c r="AI230" s="1105" t="inlineStr">
        <is>
          <t>工人基本工资</t>
        </is>
      </c>
      <c r="AJ230" s="462" t="n">
        <v>-656500</v>
      </c>
      <c r="AK230" s="1106" t="n"/>
      <c r="AL230" s="462" t="n">
        <v>697500</v>
      </c>
      <c r="AM230" s="462" t="n">
        <v>3926626</v>
      </c>
      <c r="AN230" s="1106" t="n"/>
      <c r="AO230" s="1106" t="n"/>
      <c r="AP230" s="1106" t="n"/>
      <c r="AQ230" s="1106" t="n"/>
      <c r="AR230" s="1106" t="n"/>
      <c r="AS230" s="1106" t="n"/>
      <c r="AT230" s="1106" t="n"/>
      <c r="AU230" s="1106" t="n"/>
      <c r="AV230" s="1106" t="n"/>
      <c r="AW230" s="1106" t="n"/>
      <c r="AX230" s="1106" t="n"/>
      <c r="AY230" s="1106" t="n"/>
      <c r="AZ230" s="144" t="n"/>
      <c r="BA230" s="1106" t="n"/>
      <c r="BB230" s="1106" t="n"/>
      <c r="BC230" s="1106" t="n"/>
      <c r="BD230" s="1106" t="n"/>
      <c r="BE230" s="1106" t="n"/>
      <c r="BF230" s="1106" t="n"/>
      <c r="BG230" s="1106" t="n"/>
      <c r="BH230" s="1106" t="n"/>
      <c r="BI230" s="1106" t="n"/>
      <c r="BJ230" s="1106" t="n"/>
      <c r="BK230" s="1106" t="n"/>
      <c r="BL230" s="1106" t="n"/>
      <c r="BM230" s="1106" t="n"/>
      <c r="BN230" s="1106" t="n"/>
      <c r="BO230" s="1106" t="n"/>
      <c r="BP230" s="1106" t="n"/>
      <c r="BQ230" s="1106" t="n"/>
      <c r="BR230" s="1106" t="n"/>
      <c r="BS230" s="1106" t="n"/>
      <c r="BT230" s="1106" t="n"/>
      <c r="BU230" s="1106" t="n"/>
      <c r="BV230" s="1106" t="n"/>
      <c r="BW230" s="1106" t="n"/>
      <c r="BX230" s="1106" t="n"/>
      <c r="BY230" s="1106" t="n"/>
      <c r="BZ230" s="1106" t="n"/>
      <c r="CA230" s="1106" t="n"/>
      <c r="CB230" s="1106" t="n"/>
      <c r="CC230" s="1106" t="n"/>
      <c r="CD230" s="1106" t="n"/>
      <c r="CE230" s="1106" t="n"/>
      <c r="CF230" s="1106" t="n"/>
      <c r="CG230" s="1106" t="n"/>
      <c r="CH230" s="1106" t="n"/>
      <c r="CI230" s="1106" t="n"/>
      <c r="CJ230" s="1106" t="n"/>
      <c r="CK230" s="1106" t="n"/>
      <c r="CL230" s="1106" t="n"/>
      <c r="CM230" s="1106" t="n"/>
      <c r="CN230" s="1106" t="n"/>
      <c r="CO230" s="1106" t="n"/>
      <c r="CP230" s="1106" t="n"/>
      <c r="CQ230" s="1106" t="n"/>
      <c r="CR230" s="1106" t="n"/>
      <c r="CS230" s="1106" t="n"/>
      <c r="CT230" s="1106" t="n"/>
      <c r="CU230" s="1106" t="n"/>
      <c r="CV230" s="1106" t="n"/>
      <c r="CW230" s="1106" t="n"/>
      <c r="CX230" s="1106" t="n"/>
      <c r="CY230" s="1106" t="n"/>
      <c r="CZ230" s="1106" t="n"/>
      <c r="DA230" s="1106" t="n"/>
      <c r="DB230" s="1106" t="n"/>
      <c r="DC230" s="1106" t="n"/>
      <c r="DD230" s="1106" t="n"/>
      <c r="DE230" s="1106" t="n"/>
      <c r="DF230" s="1106" t="n"/>
      <c r="DG230" s="1106" t="n"/>
      <c r="DH230" s="1106" t="n"/>
      <c r="DI230" s="1106" t="n"/>
    </row>
    <row r="231" ht="13.5" customHeight="1" s="1178">
      <c r="A231" s="1106" t="n"/>
      <c r="B231" s="1106" t="n"/>
      <c r="C231" s="1106" t="n"/>
      <c r="D231" s="1106" t="n"/>
      <c r="E231" s="1106" t="n"/>
      <c r="F231" s="1106" t="n"/>
      <c r="G231" s="144" t="n"/>
      <c r="H231" s="1106" t="n"/>
      <c r="I231" s="1106" t="n"/>
      <c r="J231" s="1106" t="n"/>
      <c r="K231" s="1106" t="n"/>
      <c r="L231" s="1106" t="n"/>
      <c r="M231" s="1106" t="n"/>
      <c r="N231" s="1106" t="n"/>
      <c r="O231" s="1106" t="n"/>
      <c r="P231" s="1106" t="n"/>
      <c r="Q231" s="1106" t="n"/>
      <c r="R231" s="1106" t="n"/>
      <c r="S231" s="1106" t="n"/>
      <c r="T231" s="230" t="n"/>
      <c r="U231" s="1106" t="n"/>
      <c r="V231" s="1106" t="n"/>
      <c r="W231" s="1106" t="n"/>
      <c r="X231" s="1106" t="n"/>
      <c r="Y231" s="1106" t="n"/>
      <c r="Z231" s="1106" t="n"/>
      <c r="AA231" s="144" t="n"/>
      <c r="AB231" s="1106" t="n"/>
      <c r="AC231" s="1106" t="n"/>
      <c r="AD231" s="1106" t="n"/>
      <c r="AE231" s="1106" t="n"/>
      <c r="AF231" s="1106" t="n"/>
      <c r="AG231" s="1106" t="n"/>
      <c r="AH231" s="144" t="n"/>
      <c r="AI231" s="1105" t="inlineStr">
        <is>
          <t>机器维修费</t>
        </is>
      </c>
      <c r="AJ231" s="462" t="n">
        <v>-45000</v>
      </c>
      <c r="AK231" s="1106" t="n"/>
      <c r="AL231" s="462" t="n">
        <v>742500</v>
      </c>
      <c r="AM231" s="462" t="n">
        <v>3881626</v>
      </c>
      <c r="AN231" s="1106" t="n"/>
      <c r="AO231" s="1106" t="n"/>
      <c r="AP231" s="1106" t="n"/>
      <c r="AQ231" s="1106" t="n"/>
      <c r="AR231" s="1106" t="n"/>
      <c r="AS231" s="1106" t="n"/>
      <c r="AT231" s="1106" t="n"/>
      <c r="AU231" s="1106" t="n"/>
      <c r="AV231" s="1106" t="n"/>
      <c r="AW231" s="1106" t="n"/>
      <c r="AX231" s="1106" t="n"/>
      <c r="AY231" s="1106" t="n"/>
      <c r="AZ231" s="144" t="n"/>
      <c r="BA231" s="1106" t="n"/>
      <c r="BB231" s="1106" t="n"/>
      <c r="BC231" s="1106" t="n"/>
      <c r="BD231" s="1106" t="n"/>
      <c r="BE231" s="1106" t="n"/>
      <c r="BF231" s="1106" t="n"/>
      <c r="BG231" s="1106" t="n"/>
      <c r="BH231" s="1106" t="n"/>
      <c r="BI231" s="1106" t="n"/>
      <c r="BJ231" s="1106" t="n"/>
      <c r="BK231" s="1106" t="n"/>
      <c r="BL231" s="1106" t="n"/>
      <c r="BM231" s="1106" t="n"/>
      <c r="BN231" s="1106" t="n"/>
      <c r="BO231" s="1106" t="n"/>
      <c r="BP231" s="1106" t="n"/>
      <c r="BQ231" s="1106" t="n"/>
      <c r="BR231" s="1106" t="n"/>
      <c r="BS231" s="1106" t="n"/>
      <c r="BT231" s="1106" t="n"/>
      <c r="BU231" s="1106" t="n"/>
      <c r="BV231" s="1106" t="n"/>
      <c r="BW231" s="1106" t="n"/>
      <c r="BX231" s="1106" t="n"/>
      <c r="BY231" s="1106" t="n"/>
      <c r="BZ231" s="1106" t="n"/>
      <c r="CA231" s="1106" t="n"/>
      <c r="CB231" s="1106" t="n"/>
      <c r="CC231" s="1106" t="n"/>
      <c r="CD231" s="1106" t="n"/>
      <c r="CE231" s="1106" t="n"/>
      <c r="CF231" s="1106" t="n"/>
      <c r="CG231" s="1106" t="n"/>
      <c r="CH231" s="1106" t="n"/>
      <c r="CI231" s="1106" t="n"/>
      <c r="CJ231" s="1106" t="n"/>
      <c r="CK231" s="1106" t="n"/>
      <c r="CL231" s="1106" t="n"/>
      <c r="CM231" s="1106" t="n"/>
      <c r="CN231" s="1106" t="n"/>
      <c r="CO231" s="1106" t="n"/>
      <c r="CP231" s="1106" t="n"/>
      <c r="CQ231" s="1106" t="n"/>
      <c r="CR231" s="1106" t="n"/>
      <c r="CS231" s="1106" t="n"/>
      <c r="CT231" s="1106" t="n"/>
      <c r="CU231" s="1106" t="n"/>
      <c r="CV231" s="1106" t="n"/>
      <c r="CW231" s="1106" t="n"/>
      <c r="CX231" s="1106" t="n"/>
      <c r="CY231" s="1106" t="n"/>
      <c r="CZ231" s="1106" t="n"/>
      <c r="DA231" s="1106" t="n"/>
      <c r="DB231" s="1106" t="n"/>
      <c r="DC231" s="1106" t="n"/>
      <c r="DD231" s="1106" t="n"/>
      <c r="DE231" s="1106" t="n"/>
      <c r="DF231" s="1106" t="n"/>
      <c r="DG231" s="1106" t="n"/>
      <c r="DH231" s="1106" t="n"/>
      <c r="DI231" s="1106" t="n"/>
    </row>
    <row r="232" ht="13.5" customHeight="1" s="1178">
      <c r="A232" s="1106" t="n"/>
      <c r="B232" s="1106" t="n"/>
      <c r="C232" s="1106" t="n"/>
      <c r="D232" s="1106" t="n"/>
      <c r="E232" s="1106" t="n"/>
      <c r="F232" s="1106" t="n"/>
      <c r="G232" s="144" t="n"/>
      <c r="H232" s="1106" t="n"/>
      <c r="I232" s="1106" t="n"/>
      <c r="J232" s="1106" t="n"/>
      <c r="K232" s="1106" t="n"/>
      <c r="L232" s="1106" t="n"/>
      <c r="M232" s="1106" t="n"/>
      <c r="N232" s="1106" t="n"/>
      <c r="O232" s="1106" t="n"/>
      <c r="P232" s="1106" t="n"/>
      <c r="Q232" s="1106" t="n"/>
      <c r="R232" s="1106" t="n"/>
      <c r="S232" s="1106" t="n"/>
      <c r="T232" s="230" t="n"/>
      <c r="U232" s="1106" t="n"/>
      <c r="V232" s="1106" t="n"/>
      <c r="W232" s="1106" t="n"/>
      <c r="X232" s="1106" t="n"/>
      <c r="Y232" s="1106" t="n"/>
      <c r="Z232" s="1106" t="n"/>
      <c r="AA232" s="144" t="n"/>
      <c r="AB232" s="1106" t="n"/>
      <c r="AC232" s="1106" t="n"/>
      <c r="AD232" s="1106" t="n"/>
      <c r="AE232" s="1106" t="n"/>
      <c r="AF232" s="1106" t="n"/>
      <c r="AG232" s="1106" t="n"/>
      <c r="AH232" s="144" t="n"/>
      <c r="AI232" s="1105" t="inlineStr">
        <is>
          <t>紧急贷款</t>
        </is>
      </c>
      <c r="AJ232" s="1106" t="n">
        <v>0</v>
      </c>
      <c r="AK232" s="1106" t="n"/>
      <c r="AL232" s="1106" t="n"/>
      <c r="AM232" s="462" t="n">
        <v>3881626</v>
      </c>
      <c r="AN232" s="1106" t="n"/>
      <c r="AO232" s="1106" t="n"/>
      <c r="AP232" s="1106" t="n"/>
      <c r="AQ232" s="1106" t="n"/>
      <c r="AR232" s="1106" t="n"/>
      <c r="AS232" s="1106" t="n"/>
      <c r="AT232" s="1106" t="n"/>
      <c r="AU232" s="1106" t="n"/>
      <c r="AV232" s="1106" t="n"/>
      <c r="AW232" s="1106" t="n"/>
      <c r="AX232" s="1106" t="n"/>
      <c r="AY232" s="1106" t="n"/>
      <c r="AZ232" s="144" t="n"/>
      <c r="BA232" s="1106" t="n"/>
      <c r="BB232" s="1106" t="n"/>
      <c r="BC232" s="1106" t="n"/>
      <c r="BD232" s="1106" t="n"/>
      <c r="BE232" s="1106" t="n"/>
      <c r="BF232" s="1106" t="n"/>
      <c r="BG232" s="1106" t="n"/>
      <c r="BH232" s="1106" t="n"/>
      <c r="BI232" s="1106" t="n"/>
      <c r="BJ232" s="1106" t="n"/>
      <c r="BK232" s="1106" t="n"/>
      <c r="BL232" s="1106" t="n"/>
      <c r="BM232" s="1106" t="n"/>
      <c r="BN232" s="1106" t="n"/>
      <c r="BO232" s="1106" t="n"/>
      <c r="BP232" s="1106" t="n"/>
      <c r="BQ232" s="1106" t="n"/>
      <c r="BR232" s="1106" t="n"/>
      <c r="BS232" s="1106" t="n"/>
      <c r="BT232" s="1106" t="n"/>
      <c r="BU232" s="1106" t="n"/>
      <c r="BV232" s="1106" t="n"/>
      <c r="BW232" s="1106" t="n"/>
      <c r="BX232" s="1106" t="n"/>
      <c r="BY232" s="1106" t="n"/>
      <c r="BZ232" s="1106" t="n"/>
      <c r="CA232" s="1106" t="n"/>
      <c r="CB232" s="1106" t="n"/>
      <c r="CC232" s="1106" t="n"/>
      <c r="CD232" s="1106" t="n"/>
      <c r="CE232" s="1106" t="n"/>
      <c r="CF232" s="1106" t="n"/>
      <c r="CG232" s="1106" t="n"/>
      <c r="CH232" s="1106" t="n"/>
      <c r="CI232" s="1106" t="n"/>
      <c r="CJ232" s="1106" t="n"/>
      <c r="CK232" s="1106" t="n"/>
      <c r="CL232" s="1106" t="n"/>
      <c r="CM232" s="1106" t="n"/>
      <c r="CN232" s="1106" t="n"/>
      <c r="CO232" s="1106" t="n"/>
      <c r="CP232" s="1106" t="n"/>
      <c r="CQ232" s="1106" t="n"/>
      <c r="CR232" s="1106" t="n"/>
      <c r="CS232" s="1106" t="n"/>
      <c r="CT232" s="1106" t="n"/>
      <c r="CU232" s="1106" t="n"/>
      <c r="CV232" s="1106" t="n"/>
      <c r="CW232" s="1106" t="n"/>
      <c r="CX232" s="1106" t="n"/>
      <c r="CY232" s="1106" t="n"/>
      <c r="CZ232" s="1106" t="n"/>
      <c r="DA232" s="1106" t="n"/>
      <c r="DB232" s="1106" t="n"/>
      <c r="DC232" s="1106" t="n"/>
      <c r="DD232" s="1106" t="n"/>
      <c r="DE232" s="1106" t="n"/>
      <c r="DF232" s="1106" t="n"/>
      <c r="DG232" s="1106" t="n"/>
      <c r="DH232" s="1106" t="n"/>
      <c r="DI232" s="1106" t="n"/>
    </row>
    <row r="233" ht="13.5" customHeight="1" s="1178">
      <c r="A233" s="1106" t="n"/>
      <c r="B233" s="1106" t="n"/>
      <c r="C233" s="1106" t="n"/>
      <c r="D233" s="1106" t="n"/>
      <c r="E233" s="1106" t="n"/>
      <c r="F233" s="1106" t="n"/>
      <c r="G233" s="144" t="n"/>
      <c r="H233" s="1106" t="n"/>
      <c r="I233" s="1106" t="n"/>
      <c r="J233" s="1106" t="n"/>
      <c r="K233" s="1106" t="n"/>
      <c r="L233" s="1106" t="n"/>
      <c r="M233" s="1106" t="n"/>
      <c r="N233" s="1106" t="n"/>
      <c r="O233" s="1106" t="n"/>
      <c r="P233" s="1106" t="n"/>
      <c r="Q233" s="1106" t="n"/>
      <c r="R233" s="1106" t="n"/>
      <c r="S233" s="1106" t="n"/>
      <c r="T233" s="230" t="n"/>
      <c r="U233" s="1106" t="n"/>
      <c r="V233" s="1106" t="n"/>
      <c r="W233" s="1106" t="n"/>
      <c r="X233" s="1106" t="n"/>
      <c r="Y233" s="1106" t="n"/>
      <c r="Z233" s="1106" t="n"/>
      <c r="AA233" s="144" t="n"/>
      <c r="AB233" s="1106" t="n"/>
      <c r="AC233" s="1106" t="n"/>
      <c r="AD233" s="1106" t="n"/>
      <c r="AE233" s="1106" t="n"/>
      <c r="AF233" s="1106" t="n"/>
      <c r="AG233" s="1106" t="n"/>
      <c r="AH233" s="144" t="n"/>
      <c r="AI233" s="1105" t="inlineStr">
        <is>
          <t>研发费</t>
        </is>
      </c>
      <c r="AJ233" s="462" t="n">
        <v>0</v>
      </c>
      <c r="AK233" s="1106" t="n"/>
      <c r="AL233" s="1106" t="n"/>
      <c r="AM233" s="462" t="n">
        <v>3881626</v>
      </c>
      <c r="AN233" s="1106" t="n"/>
      <c r="AO233" s="1106" t="n"/>
      <c r="AP233" s="1106" t="n"/>
      <c r="AQ233" s="1106" t="n"/>
      <c r="AR233" s="1106" t="n"/>
      <c r="AS233" s="1106" t="n"/>
      <c r="AT233" s="1106" t="n"/>
      <c r="AU233" s="1106" t="n"/>
      <c r="AV233" s="1106" t="n"/>
      <c r="AW233" s="1106" t="n"/>
      <c r="AX233" s="1106" t="n"/>
      <c r="AY233" s="1106" t="n"/>
      <c r="AZ233" s="144" t="n"/>
      <c r="BA233" s="1106" t="n"/>
      <c r="BB233" s="1106" t="n"/>
      <c r="BC233" s="1106" t="n"/>
      <c r="BD233" s="1106" t="n"/>
      <c r="BE233" s="1106" t="n"/>
      <c r="BF233" s="1106" t="n"/>
      <c r="BG233" s="1106" t="n"/>
      <c r="BH233" s="1106" t="n"/>
      <c r="BI233" s="1106" t="n"/>
      <c r="BJ233" s="1106" t="n"/>
      <c r="BK233" s="1106" t="n"/>
      <c r="BL233" s="1106" t="n"/>
      <c r="BM233" s="1106" t="n"/>
      <c r="BN233" s="1106" t="n"/>
      <c r="BO233" s="1106" t="n"/>
      <c r="BP233" s="1106" t="n"/>
      <c r="BQ233" s="1106" t="n"/>
      <c r="BR233" s="1106" t="n"/>
      <c r="BS233" s="1106" t="n"/>
      <c r="BT233" s="1106" t="n"/>
      <c r="BU233" s="1106" t="n"/>
      <c r="BV233" s="1106" t="n"/>
      <c r="BW233" s="1106" t="n"/>
      <c r="BX233" s="1106" t="n"/>
      <c r="BY233" s="1106" t="n"/>
      <c r="BZ233" s="1106" t="n"/>
      <c r="CA233" s="1106" t="n"/>
      <c r="CB233" s="1106" t="n"/>
      <c r="CC233" s="1106" t="n"/>
      <c r="CD233" s="1106" t="n"/>
      <c r="CE233" s="1106" t="n"/>
      <c r="CF233" s="1106" t="n"/>
      <c r="CG233" s="1106" t="n"/>
      <c r="CH233" s="1106" t="n"/>
      <c r="CI233" s="1106" t="n"/>
      <c r="CJ233" s="1106" t="n"/>
      <c r="CK233" s="1106" t="n"/>
      <c r="CL233" s="1106" t="n"/>
      <c r="CM233" s="1106" t="n"/>
      <c r="CN233" s="1106" t="n"/>
      <c r="CO233" s="1106" t="n"/>
      <c r="CP233" s="1106" t="n"/>
      <c r="CQ233" s="1106" t="n"/>
      <c r="CR233" s="1106" t="n"/>
      <c r="CS233" s="1106" t="n"/>
      <c r="CT233" s="1106" t="n"/>
      <c r="CU233" s="1106" t="n"/>
      <c r="CV233" s="1106" t="n"/>
      <c r="CW233" s="1106" t="n"/>
      <c r="CX233" s="1106" t="n"/>
      <c r="CY233" s="1106" t="n"/>
      <c r="CZ233" s="1106" t="n"/>
      <c r="DA233" s="1106" t="n"/>
      <c r="DB233" s="1106" t="n"/>
      <c r="DC233" s="1106" t="n"/>
      <c r="DD233" s="1106" t="n"/>
      <c r="DE233" s="1106" t="n"/>
      <c r="DF233" s="1106" t="n"/>
      <c r="DG233" s="1106" t="n"/>
      <c r="DH233" s="1106" t="n"/>
      <c r="DI233" s="1106" t="n"/>
    </row>
    <row r="234" ht="13.5" customHeight="1" s="1178">
      <c r="A234" s="1106" t="n"/>
      <c r="B234" s="1106" t="n"/>
      <c r="C234" s="1106" t="n"/>
      <c r="D234" s="1106" t="n"/>
      <c r="E234" s="1106" t="n"/>
      <c r="F234" s="1106" t="n"/>
      <c r="G234" s="144" t="n"/>
      <c r="H234" s="1106" t="n"/>
      <c r="I234" s="1106" t="n"/>
      <c r="J234" s="1106" t="n"/>
      <c r="K234" s="1106" t="n"/>
      <c r="L234" s="1106" t="n"/>
      <c r="M234" s="1106" t="n"/>
      <c r="N234" s="1106" t="n"/>
      <c r="O234" s="1106" t="n"/>
      <c r="P234" s="1106" t="n"/>
      <c r="Q234" s="1106" t="n"/>
      <c r="R234" s="1106" t="n"/>
      <c r="S234" s="1106" t="n"/>
      <c r="T234" s="230" t="n"/>
      <c r="U234" s="1106" t="n"/>
      <c r="V234" s="1106" t="n"/>
      <c r="W234" s="1106" t="n"/>
      <c r="X234" s="1106" t="n"/>
      <c r="Y234" s="1106" t="n"/>
      <c r="Z234" s="1106" t="n"/>
      <c r="AA234" s="144" t="n"/>
      <c r="AB234" s="1106" t="n"/>
      <c r="AC234" s="1106" t="n"/>
      <c r="AD234" s="1106" t="n"/>
      <c r="AE234" s="1106" t="n"/>
      <c r="AF234" s="1106" t="n"/>
      <c r="AG234" s="1106" t="n"/>
      <c r="AH234" s="144" t="n"/>
      <c r="AI234" s="1105" t="inlineStr">
        <is>
          <t>研发费分摊</t>
        </is>
      </c>
      <c r="AJ234" s="462" t="n">
        <v>0</v>
      </c>
      <c r="AK234" s="1106" t="n"/>
      <c r="AL234" s="462" t="n">
        <v>742500</v>
      </c>
      <c r="AM234" s="1106" t="n"/>
      <c r="AN234" s="1106" t="n"/>
      <c r="AO234" s="1106" t="n"/>
      <c r="AP234" s="1106" t="n"/>
      <c r="AQ234" s="1106" t="n"/>
      <c r="AR234" s="1106" t="n"/>
      <c r="AS234" s="1106" t="n"/>
      <c r="AT234" s="1106" t="n"/>
      <c r="AU234" s="1106" t="n"/>
      <c r="AV234" s="1106" t="n"/>
      <c r="AW234" s="1106" t="n"/>
      <c r="AX234" s="1106" t="n"/>
      <c r="AY234" s="1106" t="n"/>
      <c r="AZ234" s="144" t="n"/>
      <c r="BA234" s="1106" t="n"/>
      <c r="BB234" s="1106" t="n"/>
      <c r="BC234" s="1106" t="n"/>
      <c r="BD234" s="1106" t="n"/>
      <c r="BE234" s="1106" t="n"/>
      <c r="BF234" s="1106" t="n"/>
      <c r="BG234" s="1106" t="n"/>
      <c r="BH234" s="1106" t="n"/>
      <c r="BI234" s="1106" t="n"/>
      <c r="BJ234" s="1106" t="n"/>
      <c r="BK234" s="1106" t="n"/>
      <c r="BL234" s="1106" t="n"/>
      <c r="BM234" s="1106" t="n"/>
      <c r="BN234" s="1106" t="n"/>
      <c r="BO234" s="1106" t="n"/>
      <c r="BP234" s="1106" t="n"/>
      <c r="BQ234" s="1106" t="n"/>
      <c r="BR234" s="1106" t="n"/>
      <c r="BS234" s="1106" t="n"/>
      <c r="BT234" s="1106" t="n"/>
      <c r="BU234" s="1106" t="n"/>
      <c r="BV234" s="1106" t="n"/>
      <c r="BW234" s="1106" t="n"/>
      <c r="BX234" s="1106" t="n"/>
      <c r="BY234" s="1106" t="n"/>
      <c r="BZ234" s="1106" t="n"/>
      <c r="CA234" s="1106" t="n"/>
      <c r="CB234" s="1106" t="n"/>
      <c r="CC234" s="1106" t="n"/>
      <c r="CD234" s="1106" t="n"/>
      <c r="CE234" s="1106" t="n"/>
      <c r="CF234" s="1106" t="n"/>
      <c r="CG234" s="1106" t="n"/>
      <c r="CH234" s="1106" t="n"/>
      <c r="CI234" s="1106" t="n"/>
      <c r="CJ234" s="1106" t="n"/>
      <c r="CK234" s="1106" t="n"/>
      <c r="CL234" s="1106" t="n"/>
      <c r="CM234" s="1106" t="n"/>
      <c r="CN234" s="1106" t="n"/>
      <c r="CO234" s="1106" t="n"/>
      <c r="CP234" s="1106" t="n"/>
      <c r="CQ234" s="1106" t="n"/>
      <c r="CR234" s="1106" t="n"/>
      <c r="CS234" s="1106" t="n"/>
      <c r="CT234" s="1106" t="n"/>
      <c r="CU234" s="1106" t="n"/>
      <c r="CV234" s="1106" t="n"/>
      <c r="CW234" s="1106" t="n"/>
      <c r="CX234" s="1106" t="n"/>
      <c r="CY234" s="1106" t="n"/>
      <c r="CZ234" s="1106" t="n"/>
      <c r="DA234" s="1106" t="n"/>
      <c r="DB234" s="1106" t="n"/>
      <c r="DC234" s="1106" t="n"/>
      <c r="DD234" s="1106" t="n"/>
      <c r="DE234" s="1106" t="n"/>
      <c r="DF234" s="1106" t="n"/>
      <c r="DG234" s="1106" t="n"/>
      <c r="DH234" s="1106" t="n"/>
      <c r="DI234" s="1106" t="n"/>
    </row>
    <row r="235" ht="13.5" customHeight="1" s="1178">
      <c r="A235" s="1106" t="n"/>
      <c r="B235" s="1106" t="n"/>
      <c r="C235" s="1106" t="n"/>
      <c r="D235" s="1106" t="n"/>
      <c r="E235" s="1106" t="n"/>
      <c r="F235" s="1106" t="n"/>
      <c r="G235" s="144" t="n"/>
      <c r="H235" s="1106" t="n"/>
      <c r="I235" s="1106" t="n"/>
      <c r="J235" s="1106" t="n"/>
      <c r="K235" s="1106" t="n"/>
      <c r="L235" s="1106" t="n"/>
      <c r="M235" s="1106" t="n"/>
      <c r="N235" s="1106" t="n"/>
      <c r="O235" s="1106" t="n"/>
      <c r="P235" s="1106" t="n"/>
      <c r="Q235" s="1106" t="n"/>
      <c r="R235" s="1106" t="n"/>
      <c r="S235" s="1106" t="n"/>
      <c r="T235" s="230" t="n"/>
      <c r="U235" s="1106" t="n"/>
      <c r="V235" s="1106" t="n"/>
      <c r="W235" s="1106" t="n"/>
      <c r="X235" s="1106" t="n"/>
      <c r="Y235" s="1106" t="n"/>
      <c r="Z235" s="1106" t="n"/>
      <c r="AA235" s="144" t="n"/>
      <c r="AB235" s="1106" t="n"/>
      <c r="AC235" s="1106" t="n"/>
      <c r="AD235" s="1106" t="n"/>
      <c r="AE235" s="1106" t="n"/>
      <c r="AF235" s="1106" t="n"/>
      <c r="AG235" s="1106" t="n"/>
      <c r="AH235" s="144" t="n"/>
      <c r="AI235" s="1105" t="inlineStr">
        <is>
          <t>购原材料</t>
        </is>
      </c>
      <c r="AJ235" s="462" t="n">
        <v>-500000</v>
      </c>
      <c r="AK235" s="1106" t="n"/>
      <c r="AL235" s="1106" t="n"/>
      <c r="AM235" s="462" t="n">
        <v>3381626</v>
      </c>
      <c r="AN235" s="1106" t="n"/>
      <c r="AO235" s="1106" t="n"/>
      <c r="AP235" s="1106" t="n"/>
      <c r="AQ235" s="1106" t="n"/>
      <c r="AR235" s="1106" t="n"/>
      <c r="AS235" s="1106" t="n"/>
      <c r="AT235" s="1106" t="n"/>
      <c r="AU235" s="1106" t="n"/>
      <c r="AV235" s="1106" t="n"/>
      <c r="AW235" s="1106" t="n"/>
      <c r="AX235" s="1106" t="n"/>
      <c r="AY235" s="1106" t="n"/>
      <c r="AZ235" s="144" t="n"/>
      <c r="BA235" s="1106" t="n"/>
      <c r="BB235" s="1106" t="n"/>
      <c r="BC235" s="1106" t="n"/>
      <c r="BD235" s="1106" t="n"/>
      <c r="BE235" s="1106" t="n"/>
      <c r="BF235" s="1106" t="n"/>
      <c r="BG235" s="1106" t="n"/>
      <c r="BH235" s="1106" t="n"/>
      <c r="BI235" s="1106" t="n"/>
      <c r="BJ235" s="1106" t="n"/>
      <c r="BK235" s="1106" t="n"/>
      <c r="BL235" s="1106" t="n"/>
      <c r="BM235" s="1106" t="n"/>
      <c r="BN235" s="1106" t="n"/>
      <c r="BO235" s="1106" t="n"/>
      <c r="BP235" s="1106" t="n"/>
      <c r="BQ235" s="1106" t="n"/>
      <c r="BR235" s="1106" t="n"/>
      <c r="BS235" s="1106" t="n"/>
      <c r="BT235" s="1106" t="n"/>
      <c r="BU235" s="1106" t="n"/>
      <c r="BV235" s="1106" t="n"/>
      <c r="BW235" s="1106" t="n"/>
      <c r="BX235" s="1106" t="n"/>
      <c r="BY235" s="1106" t="n"/>
      <c r="BZ235" s="1106" t="n"/>
      <c r="CA235" s="1106" t="n"/>
      <c r="CB235" s="1106" t="n"/>
      <c r="CC235" s="1106" t="n"/>
      <c r="CD235" s="1106" t="n"/>
      <c r="CE235" s="1106" t="n"/>
      <c r="CF235" s="1106" t="n"/>
      <c r="CG235" s="1106" t="n"/>
      <c r="CH235" s="1106" t="n"/>
      <c r="CI235" s="1106" t="n"/>
      <c r="CJ235" s="1106" t="n"/>
      <c r="CK235" s="1106" t="n"/>
      <c r="CL235" s="1106" t="n"/>
      <c r="CM235" s="1106" t="n"/>
      <c r="CN235" s="1106" t="n"/>
      <c r="CO235" s="1106" t="n"/>
      <c r="CP235" s="1106" t="n"/>
      <c r="CQ235" s="1106" t="n"/>
      <c r="CR235" s="1106" t="n"/>
      <c r="CS235" s="1106" t="n"/>
      <c r="CT235" s="1106" t="n"/>
      <c r="CU235" s="1106" t="n"/>
      <c r="CV235" s="1106" t="n"/>
      <c r="CW235" s="1106" t="n"/>
      <c r="CX235" s="1106" t="n"/>
      <c r="CY235" s="1106" t="n"/>
      <c r="CZ235" s="1106" t="n"/>
      <c r="DA235" s="1106" t="n"/>
      <c r="DB235" s="1106" t="n"/>
      <c r="DC235" s="1106" t="n"/>
      <c r="DD235" s="1106" t="n"/>
      <c r="DE235" s="1106" t="n"/>
      <c r="DF235" s="1106" t="n"/>
      <c r="DG235" s="1106" t="n"/>
      <c r="DH235" s="1106" t="n"/>
      <c r="DI235" s="1106" t="n"/>
    </row>
    <row r="236" ht="13.5" customHeight="1" s="1178">
      <c r="A236" s="1106" t="n"/>
      <c r="B236" s="1106" t="n"/>
      <c r="C236" s="1106" t="n"/>
      <c r="D236" s="1106" t="n"/>
      <c r="E236" s="1106" t="n"/>
      <c r="F236" s="1106" t="n"/>
      <c r="G236" s="144" t="n"/>
      <c r="H236" s="1106" t="n"/>
      <c r="I236" s="1106" t="n"/>
      <c r="J236" s="1106" t="n"/>
      <c r="K236" s="1106" t="n"/>
      <c r="L236" s="1106" t="n"/>
      <c r="M236" s="1106" t="n"/>
      <c r="N236" s="1106" t="n"/>
      <c r="O236" s="1106" t="n"/>
      <c r="P236" s="1106" t="n"/>
      <c r="Q236" s="1106" t="n"/>
      <c r="R236" s="1106" t="n"/>
      <c r="S236" s="1106" t="n"/>
      <c r="T236" s="230" t="n"/>
      <c r="U236" s="1106" t="n"/>
      <c r="V236" s="1106" t="n"/>
      <c r="W236" s="1106" t="n"/>
      <c r="X236" s="1106" t="n"/>
      <c r="Y236" s="1106" t="n"/>
      <c r="Z236" s="1106" t="n"/>
      <c r="AA236" s="144" t="n"/>
      <c r="AB236" s="1106" t="n"/>
      <c r="AC236" s="1106" t="n"/>
      <c r="AD236" s="1106" t="n"/>
      <c r="AE236" s="1106" t="n"/>
      <c r="AF236" s="1106" t="n"/>
      <c r="AG236" s="1106" t="n"/>
      <c r="AH236" s="144" t="n"/>
      <c r="AI236" s="1105" t="inlineStr">
        <is>
          <t>购原材料折扣</t>
        </is>
      </c>
      <c r="AJ236" s="462" t="n">
        <v>0</v>
      </c>
      <c r="AK236" s="462" t="n">
        <v>0</v>
      </c>
      <c r="AL236" s="1106" t="n"/>
      <c r="AM236" s="462" t="n">
        <v>3381626</v>
      </c>
      <c r="AN236" s="1106" t="n"/>
      <c r="AO236" s="1106" t="n"/>
      <c r="AP236" s="1106" t="n"/>
      <c r="AQ236" s="1106" t="n"/>
      <c r="AR236" s="1106" t="n"/>
      <c r="AS236" s="1106" t="n"/>
      <c r="AT236" s="1106" t="n"/>
      <c r="AU236" s="1106" t="n"/>
      <c r="AV236" s="1106" t="n"/>
      <c r="AW236" s="1106" t="n"/>
      <c r="AX236" s="1106" t="n"/>
      <c r="AY236" s="1106" t="n"/>
      <c r="AZ236" s="144" t="n"/>
      <c r="BA236" s="1106" t="n"/>
      <c r="BB236" s="1106" t="n"/>
      <c r="BC236" s="1106" t="n"/>
      <c r="BD236" s="1106" t="n"/>
      <c r="BE236" s="1106" t="n"/>
      <c r="BF236" s="1106" t="n"/>
      <c r="BG236" s="1106" t="n"/>
      <c r="BH236" s="1106" t="n"/>
      <c r="BI236" s="1106" t="n"/>
      <c r="BJ236" s="1106" t="n"/>
      <c r="BK236" s="1106" t="n"/>
      <c r="BL236" s="1106" t="n"/>
      <c r="BM236" s="1106" t="n"/>
      <c r="BN236" s="1106" t="n"/>
      <c r="BO236" s="1106" t="n"/>
      <c r="BP236" s="1106" t="n"/>
      <c r="BQ236" s="1106" t="n"/>
      <c r="BR236" s="1106" t="n"/>
      <c r="BS236" s="1106" t="n"/>
      <c r="BT236" s="1106" t="n"/>
      <c r="BU236" s="1106" t="n"/>
      <c r="BV236" s="1106" t="n"/>
      <c r="BW236" s="1106" t="n"/>
      <c r="BX236" s="1106" t="n"/>
      <c r="BY236" s="1106" t="n"/>
      <c r="BZ236" s="1106" t="n"/>
      <c r="CA236" s="1106" t="n"/>
      <c r="CB236" s="1106" t="n"/>
      <c r="CC236" s="1106" t="n"/>
      <c r="CD236" s="1106" t="n"/>
      <c r="CE236" s="1106" t="n"/>
      <c r="CF236" s="1106" t="n"/>
      <c r="CG236" s="1106" t="n"/>
      <c r="CH236" s="1106" t="n"/>
      <c r="CI236" s="1106" t="n"/>
      <c r="CJ236" s="1106" t="n"/>
      <c r="CK236" s="1106" t="n"/>
      <c r="CL236" s="1106" t="n"/>
      <c r="CM236" s="1106" t="n"/>
      <c r="CN236" s="1106" t="n"/>
      <c r="CO236" s="1106" t="n"/>
      <c r="CP236" s="1106" t="n"/>
      <c r="CQ236" s="1106" t="n"/>
      <c r="CR236" s="1106" t="n"/>
      <c r="CS236" s="1106" t="n"/>
      <c r="CT236" s="1106" t="n"/>
      <c r="CU236" s="1106" t="n"/>
      <c r="CV236" s="1106" t="n"/>
      <c r="CW236" s="1106" t="n"/>
      <c r="CX236" s="1106" t="n"/>
      <c r="CY236" s="1106" t="n"/>
      <c r="CZ236" s="1106" t="n"/>
      <c r="DA236" s="1106" t="n"/>
      <c r="DB236" s="1106" t="n"/>
      <c r="DC236" s="1106" t="n"/>
      <c r="DD236" s="1106" t="n"/>
      <c r="DE236" s="1106" t="n"/>
      <c r="DF236" s="1106" t="n"/>
      <c r="DG236" s="1106" t="n"/>
      <c r="DH236" s="1106" t="n"/>
      <c r="DI236" s="1106" t="n"/>
    </row>
    <row r="237" ht="13.5" customHeight="1" s="1178">
      <c r="A237" s="1106" t="n"/>
      <c r="B237" s="1106" t="n"/>
      <c r="C237" s="1106" t="n"/>
      <c r="D237" s="1106" t="n"/>
      <c r="E237" s="1106" t="n"/>
      <c r="F237" s="1106" t="n"/>
      <c r="G237" s="144" t="n"/>
      <c r="H237" s="1106" t="n"/>
      <c r="I237" s="1106" t="n"/>
      <c r="J237" s="1106" t="n"/>
      <c r="K237" s="1106" t="n"/>
      <c r="L237" s="1106" t="n"/>
      <c r="M237" s="1106" t="n"/>
      <c r="N237" s="1106" t="n"/>
      <c r="O237" s="1106" t="n"/>
      <c r="P237" s="1106" t="n"/>
      <c r="Q237" s="1106" t="n"/>
      <c r="R237" s="1106" t="n"/>
      <c r="S237" s="1106" t="n"/>
      <c r="T237" s="230" t="n"/>
      <c r="U237" s="1106" t="n"/>
      <c r="V237" s="1106" t="n"/>
      <c r="W237" s="1106" t="n"/>
      <c r="X237" s="1106" t="n"/>
      <c r="Y237" s="1106" t="n"/>
      <c r="Z237" s="1106" t="n"/>
      <c r="AA237" s="144" t="n"/>
      <c r="AB237" s="1106" t="n"/>
      <c r="AC237" s="1106" t="n"/>
      <c r="AD237" s="1106" t="n"/>
      <c r="AE237" s="1106" t="n"/>
      <c r="AF237" s="1106" t="n"/>
      <c r="AG237" s="1106" t="n"/>
      <c r="AH237" s="144" t="n"/>
      <c r="AI237" s="1105" t="inlineStr">
        <is>
          <t>购材料运费</t>
        </is>
      </c>
      <c r="AJ237" s="462" t="n">
        <v>-15000</v>
      </c>
      <c r="AK237" s="1106" t="n"/>
      <c r="AL237" s="462" t="n">
        <v>757500</v>
      </c>
      <c r="AM237" s="462" t="n">
        <v>3366626</v>
      </c>
      <c r="AN237" s="1106" t="n"/>
      <c r="AO237" s="1106" t="n"/>
      <c r="AP237" s="1106" t="n"/>
      <c r="AQ237" s="1106" t="n"/>
      <c r="AR237" s="1106" t="n"/>
      <c r="AS237" s="1106" t="n"/>
      <c r="AT237" s="1106" t="n"/>
      <c r="AU237" s="1106" t="n"/>
      <c r="AV237" s="1106" t="n"/>
      <c r="AW237" s="1106" t="n"/>
      <c r="AX237" s="1106" t="n"/>
      <c r="AY237" s="1106" t="n"/>
      <c r="AZ237" s="144" t="n"/>
      <c r="BA237" s="1106" t="n"/>
      <c r="BB237" s="1106" t="n"/>
      <c r="BC237" s="1106" t="n"/>
      <c r="BD237" s="1106" t="n"/>
      <c r="BE237" s="1106" t="n"/>
      <c r="BF237" s="1106" t="n"/>
      <c r="BG237" s="1106" t="n"/>
      <c r="BH237" s="1106" t="n"/>
      <c r="BI237" s="1106" t="n"/>
      <c r="BJ237" s="1106" t="n"/>
      <c r="BK237" s="1106" t="n"/>
      <c r="BL237" s="1106" t="n"/>
      <c r="BM237" s="1106" t="n"/>
      <c r="BN237" s="1106" t="n"/>
      <c r="BO237" s="1106" t="n"/>
      <c r="BP237" s="1106" t="n"/>
      <c r="BQ237" s="1106" t="n"/>
      <c r="BR237" s="1106" t="n"/>
      <c r="BS237" s="1106" t="n"/>
      <c r="BT237" s="1106" t="n"/>
      <c r="BU237" s="1106" t="n"/>
      <c r="BV237" s="1106" t="n"/>
      <c r="BW237" s="1106" t="n"/>
      <c r="BX237" s="1106" t="n"/>
      <c r="BY237" s="1106" t="n"/>
      <c r="BZ237" s="1106" t="n"/>
      <c r="CA237" s="1106" t="n"/>
      <c r="CB237" s="1106" t="n"/>
      <c r="CC237" s="1106" t="n"/>
      <c r="CD237" s="1106" t="n"/>
      <c r="CE237" s="1106" t="n"/>
      <c r="CF237" s="1106" t="n"/>
      <c r="CG237" s="1106" t="n"/>
      <c r="CH237" s="1106" t="n"/>
      <c r="CI237" s="1106" t="n"/>
      <c r="CJ237" s="1106" t="n"/>
      <c r="CK237" s="1106" t="n"/>
      <c r="CL237" s="1106" t="n"/>
      <c r="CM237" s="1106" t="n"/>
      <c r="CN237" s="1106" t="n"/>
      <c r="CO237" s="1106" t="n"/>
      <c r="CP237" s="1106" t="n"/>
      <c r="CQ237" s="1106" t="n"/>
      <c r="CR237" s="1106" t="n"/>
      <c r="CS237" s="1106" t="n"/>
      <c r="CT237" s="1106" t="n"/>
      <c r="CU237" s="1106" t="n"/>
      <c r="CV237" s="1106" t="n"/>
      <c r="CW237" s="1106" t="n"/>
      <c r="CX237" s="1106" t="n"/>
      <c r="CY237" s="1106" t="n"/>
      <c r="CZ237" s="1106" t="n"/>
      <c r="DA237" s="1106" t="n"/>
      <c r="DB237" s="1106" t="n"/>
      <c r="DC237" s="1106" t="n"/>
      <c r="DD237" s="1106" t="n"/>
      <c r="DE237" s="1106" t="n"/>
      <c r="DF237" s="1106" t="n"/>
      <c r="DG237" s="1106" t="n"/>
      <c r="DH237" s="1106" t="n"/>
      <c r="DI237" s="1106" t="n"/>
    </row>
    <row r="238" ht="13.5" customHeight="1" s="1178">
      <c r="A238" s="1106" t="n"/>
      <c r="B238" s="1106" t="n"/>
      <c r="C238" s="1106" t="n"/>
      <c r="D238" s="1106" t="n"/>
      <c r="E238" s="1106" t="n"/>
      <c r="F238" s="1106" t="n"/>
      <c r="G238" s="144" t="n"/>
      <c r="H238" s="1106" t="n"/>
      <c r="I238" s="1106" t="n"/>
      <c r="J238" s="1106" t="n"/>
      <c r="K238" s="1106" t="n"/>
      <c r="L238" s="1106" t="n"/>
      <c r="M238" s="1106" t="n"/>
      <c r="N238" s="1106" t="n"/>
      <c r="O238" s="1106" t="n"/>
      <c r="P238" s="1106" t="n"/>
      <c r="Q238" s="1106" t="n"/>
      <c r="R238" s="1106" t="n"/>
      <c r="S238" s="1106" t="n"/>
      <c r="T238" s="230" t="n"/>
      <c r="U238" s="1106" t="n"/>
      <c r="V238" s="1106" t="n"/>
      <c r="W238" s="1106" t="n"/>
      <c r="X238" s="1106" t="n"/>
      <c r="Y238" s="1106" t="n"/>
      <c r="Z238" s="1106" t="n"/>
      <c r="AA238" s="144" t="n"/>
      <c r="AB238" s="1106" t="n"/>
      <c r="AC238" s="1106" t="n"/>
      <c r="AD238" s="1106" t="n"/>
      <c r="AE238" s="1106" t="n"/>
      <c r="AF238" s="1106" t="n"/>
      <c r="AG238" s="1106" t="n"/>
      <c r="AH238" s="144" t="n"/>
      <c r="AI238" s="1105" t="inlineStr">
        <is>
          <t>管理费</t>
        </is>
      </c>
      <c r="AJ238" s="462" t="n">
        <v>-25000</v>
      </c>
      <c r="AK238" s="1106" t="n"/>
      <c r="AL238" s="462" t="n">
        <v>782500</v>
      </c>
      <c r="AM238" s="462" t="n">
        <v>3341626</v>
      </c>
      <c r="AN238" s="1106" t="n"/>
      <c r="AO238" s="1106" t="n"/>
      <c r="AP238" s="1106" t="n"/>
      <c r="AQ238" s="1106" t="n"/>
      <c r="AR238" s="1106" t="n"/>
      <c r="AS238" s="1106" t="n"/>
      <c r="AT238" s="1106" t="n"/>
      <c r="AU238" s="1106" t="n"/>
      <c r="AV238" s="1106" t="n"/>
      <c r="AW238" s="1106" t="n"/>
      <c r="AX238" s="1106" t="n"/>
      <c r="AY238" s="1106" t="n"/>
      <c r="AZ238" s="144" t="n"/>
      <c r="BA238" s="1106" t="n"/>
      <c r="BB238" s="1106" t="n"/>
      <c r="BC238" s="1106" t="n"/>
      <c r="BD238" s="1106" t="n"/>
      <c r="BE238" s="1106" t="n"/>
      <c r="BF238" s="1106" t="n"/>
      <c r="BG238" s="1106" t="n"/>
      <c r="BH238" s="1106" t="n"/>
      <c r="BI238" s="1106" t="n"/>
      <c r="BJ238" s="1106" t="n"/>
      <c r="BK238" s="1106" t="n"/>
      <c r="BL238" s="1106" t="n"/>
      <c r="BM238" s="1106" t="n"/>
      <c r="BN238" s="1106" t="n"/>
      <c r="BO238" s="1106" t="n"/>
      <c r="BP238" s="1106" t="n"/>
      <c r="BQ238" s="1106" t="n"/>
      <c r="BR238" s="1106" t="n"/>
      <c r="BS238" s="1106" t="n"/>
      <c r="BT238" s="1106" t="n"/>
      <c r="BU238" s="1106" t="n"/>
      <c r="BV238" s="1106" t="n"/>
      <c r="BW238" s="1106" t="n"/>
      <c r="BX238" s="1106" t="n"/>
      <c r="BY238" s="1106" t="n"/>
      <c r="BZ238" s="1106" t="n"/>
      <c r="CA238" s="1106" t="n"/>
      <c r="CB238" s="1106" t="n"/>
      <c r="CC238" s="1106" t="n"/>
      <c r="CD238" s="1106" t="n"/>
      <c r="CE238" s="1106" t="n"/>
      <c r="CF238" s="1106" t="n"/>
      <c r="CG238" s="1106" t="n"/>
      <c r="CH238" s="1106" t="n"/>
      <c r="CI238" s="1106" t="n"/>
      <c r="CJ238" s="1106" t="n"/>
      <c r="CK238" s="1106" t="n"/>
      <c r="CL238" s="1106" t="n"/>
      <c r="CM238" s="1106" t="n"/>
      <c r="CN238" s="1106" t="n"/>
      <c r="CO238" s="1106" t="n"/>
      <c r="CP238" s="1106" t="n"/>
      <c r="CQ238" s="1106" t="n"/>
      <c r="CR238" s="1106" t="n"/>
      <c r="CS238" s="1106" t="n"/>
      <c r="CT238" s="1106" t="n"/>
      <c r="CU238" s="1106" t="n"/>
      <c r="CV238" s="1106" t="n"/>
      <c r="CW238" s="1106" t="n"/>
      <c r="CX238" s="1106" t="n"/>
      <c r="CY238" s="1106" t="n"/>
      <c r="CZ238" s="1106" t="n"/>
      <c r="DA238" s="1106" t="n"/>
      <c r="DB238" s="1106" t="n"/>
      <c r="DC238" s="1106" t="n"/>
      <c r="DD238" s="1106" t="n"/>
      <c r="DE238" s="1106" t="n"/>
      <c r="DF238" s="1106" t="n"/>
      <c r="DG238" s="1106" t="n"/>
      <c r="DH238" s="1106" t="n"/>
      <c r="DI238" s="1106" t="n"/>
    </row>
    <row r="239" ht="13.5" customHeight="1" s="1178">
      <c r="A239" s="1106" t="n"/>
      <c r="B239" s="1106" t="n"/>
      <c r="C239" s="1106" t="n"/>
      <c r="D239" s="1106" t="n"/>
      <c r="E239" s="1106" t="n"/>
      <c r="F239" s="1106" t="n"/>
      <c r="G239" s="144" t="n"/>
      <c r="H239" s="1106" t="n"/>
      <c r="I239" s="1106" t="n"/>
      <c r="J239" s="1106" t="n"/>
      <c r="K239" s="1106" t="n"/>
      <c r="L239" s="1106" t="n"/>
      <c r="M239" s="1106" t="n"/>
      <c r="N239" s="1106" t="n"/>
      <c r="O239" s="1106" t="n"/>
      <c r="P239" s="1106" t="n"/>
      <c r="Q239" s="1106" t="n"/>
      <c r="R239" s="1106" t="n"/>
      <c r="S239" s="1106" t="n"/>
      <c r="T239" s="230" t="n"/>
      <c r="U239" s="1106" t="n"/>
      <c r="V239" s="1106" t="n"/>
      <c r="W239" s="1106" t="n"/>
      <c r="X239" s="1106" t="n"/>
      <c r="Y239" s="1106" t="n"/>
      <c r="Z239" s="1106" t="n"/>
      <c r="AA239" s="144" t="n"/>
      <c r="AB239" s="1106" t="n"/>
      <c r="AC239" s="1106" t="n"/>
      <c r="AD239" s="1106" t="n"/>
      <c r="AE239" s="1106" t="n"/>
      <c r="AF239" s="1106" t="n"/>
      <c r="AG239" s="1106" t="n"/>
      <c r="AH239" s="144" t="n"/>
      <c r="AI239" s="1105" t="inlineStr">
        <is>
          <t>特殊班工资</t>
        </is>
      </c>
      <c r="AJ239" s="462" t="n">
        <v>-490950</v>
      </c>
      <c r="AK239" s="1106" t="n"/>
      <c r="AL239" s="462" t="n">
        <v>1273450</v>
      </c>
      <c r="AM239" s="462" t="n">
        <v>2850676</v>
      </c>
      <c r="AN239" s="1106" t="n"/>
      <c r="AO239" s="1106" t="n"/>
      <c r="AP239" s="1106" t="n"/>
      <c r="AQ239" s="1106" t="n"/>
      <c r="AR239" s="1106" t="n"/>
      <c r="AS239" s="1106" t="n"/>
      <c r="AT239" s="1106" t="n"/>
      <c r="AU239" s="1106" t="n"/>
      <c r="AV239" s="1106" t="n"/>
      <c r="AW239" s="1106" t="n"/>
      <c r="AX239" s="1106" t="n"/>
      <c r="AY239" s="1106" t="n"/>
      <c r="AZ239" s="144" t="n"/>
      <c r="BA239" s="1106" t="n"/>
      <c r="BB239" s="1106" t="n"/>
      <c r="BC239" s="1106" t="n"/>
      <c r="BD239" s="1106" t="n"/>
      <c r="BE239" s="1106" t="n"/>
      <c r="BF239" s="1106" t="n"/>
      <c r="BG239" s="1106" t="n"/>
      <c r="BH239" s="1106" t="n"/>
      <c r="BI239" s="1106" t="n"/>
      <c r="BJ239" s="1106" t="n"/>
      <c r="BK239" s="1106" t="n"/>
      <c r="BL239" s="1106" t="n"/>
      <c r="BM239" s="1106" t="n"/>
      <c r="BN239" s="1106" t="n"/>
      <c r="BO239" s="1106" t="n"/>
      <c r="BP239" s="1106" t="n"/>
      <c r="BQ239" s="1106" t="n"/>
      <c r="BR239" s="1106" t="n"/>
      <c r="BS239" s="1106" t="n"/>
      <c r="BT239" s="1106" t="n"/>
      <c r="BU239" s="1106" t="n"/>
      <c r="BV239" s="1106" t="n"/>
      <c r="BW239" s="1106" t="n"/>
      <c r="BX239" s="1106" t="n"/>
      <c r="BY239" s="1106" t="n"/>
      <c r="BZ239" s="1106" t="n"/>
      <c r="CA239" s="1106" t="n"/>
      <c r="CB239" s="1106" t="n"/>
      <c r="CC239" s="1106" t="n"/>
      <c r="CD239" s="1106" t="n"/>
      <c r="CE239" s="1106" t="n"/>
      <c r="CF239" s="1106" t="n"/>
      <c r="CG239" s="1106" t="n"/>
      <c r="CH239" s="1106" t="n"/>
      <c r="CI239" s="1106" t="n"/>
      <c r="CJ239" s="1106" t="n"/>
      <c r="CK239" s="1106" t="n"/>
      <c r="CL239" s="1106" t="n"/>
      <c r="CM239" s="1106" t="n"/>
      <c r="CN239" s="1106" t="n"/>
      <c r="CO239" s="1106" t="n"/>
      <c r="CP239" s="1106" t="n"/>
      <c r="CQ239" s="1106" t="n"/>
      <c r="CR239" s="1106" t="n"/>
      <c r="CS239" s="1106" t="n"/>
      <c r="CT239" s="1106" t="n"/>
      <c r="CU239" s="1106" t="n"/>
      <c r="CV239" s="1106" t="n"/>
      <c r="CW239" s="1106" t="n"/>
      <c r="CX239" s="1106" t="n"/>
      <c r="CY239" s="1106" t="n"/>
      <c r="CZ239" s="1106" t="n"/>
      <c r="DA239" s="1106" t="n"/>
      <c r="DB239" s="1106" t="n"/>
      <c r="DC239" s="1106" t="n"/>
      <c r="DD239" s="1106" t="n"/>
      <c r="DE239" s="1106" t="n"/>
      <c r="DF239" s="1106" t="n"/>
      <c r="DG239" s="1106" t="n"/>
      <c r="DH239" s="1106" t="n"/>
      <c r="DI239" s="1106" t="n"/>
    </row>
    <row r="240" ht="13.5" customHeight="1" s="1178">
      <c r="A240" s="1106" t="n"/>
      <c r="B240" s="1106" t="n"/>
      <c r="C240" s="1106" t="n"/>
      <c r="D240" s="1106" t="n"/>
      <c r="E240" s="1106" t="n"/>
      <c r="F240" s="1106" t="n"/>
      <c r="G240" s="144" t="n"/>
      <c r="H240" s="1106" t="n"/>
      <c r="I240" s="1106" t="n"/>
      <c r="J240" s="1106" t="n"/>
      <c r="K240" s="1106" t="n"/>
      <c r="L240" s="1106" t="n"/>
      <c r="M240" s="1106" t="n"/>
      <c r="N240" s="1106" t="n"/>
      <c r="O240" s="1106" t="n"/>
      <c r="P240" s="1106" t="n"/>
      <c r="Q240" s="1106" t="n"/>
      <c r="R240" s="1106" t="n"/>
      <c r="S240" s="1106" t="n"/>
      <c r="T240" s="230" t="n"/>
      <c r="U240" s="1106" t="n"/>
      <c r="V240" s="1106" t="n"/>
      <c r="W240" s="1106" t="n"/>
      <c r="X240" s="1106" t="n"/>
      <c r="Y240" s="1106" t="n"/>
      <c r="Z240" s="1106" t="n"/>
      <c r="AA240" s="144" t="n"/>
      <c r="AB240" s="1106" t="n"/>
      <c r="AC240" s="1106" t="n"/>
      <c r="AD240" s="1106" t="n"/>
      <c r="AE240" s="1106" t="n"/>
      <c r="AF240" s="1106" t="n"/>
      <c r="AG240" s="1106" t="n"/>
      <c r="AH240" s="144" t="n"/>
      <c r="AI240" s="1105" t="inlineStr">
        <is>
          <t>使用材料费</t>
        </is>
      </c>
      <c r="AJ240" s="462" t="n">
        <v>-471900</v>
      </c>
      <c r="AK240" s="1106" t="n"/>
      <c r="AL240" s="462" t="n">
        <v>1745350</v>
      </c>
      <c r="AM240" s="1106" t="n"/>
      <c r="AN240" s="1106" t="n"/>
      <c r="AO240" s="1106" t="n"/>
      <c r="AP240" s="1106" t="n"/>
      <c r="AQ240" s="1106" t="n"/>
      <c r="AR240" s="1106" t="n"/>
      <c r="AS240" s="1106" t="n"/>
      <c r="AT240" s="1106" t="n"/>
      <c r="AU240" s="1106" t="n"/>
      <c r="AV240" s="1106" t="n"/>
      <c r="AW240" s="1106" t="n"/>
      <c r="AX240" s="1106" t="n"/>
      <c r="AY240" s="1106" t="n"/>
      <c r="AZ240" s="144" t="n"/>
      <c r="BA240" s="1106" t="n"/>
      <c r="BB240" s="1106" t="n"/>
      <c r="BC240" s="1106" t="n"/>
      <c r="BD240" s="1106" t="n"/>
      <c r="BE240" s="1106" t="n"/>
      <c r="BF240" s="1106" t="n"/>
      <c r="BG240" s="1106" t="n"/>
      <c r="BH240" s="1106" t="n"/>
      <c r="BI240" s="1106" t="n"/>
      <c r="BJ240" s="1106" t="n"/>
      <c r="BK240" s="1106" t="n"/>
      <c r="BL240" s="1106" t="n"/>
      <c r="BM240" s="1106" t="n"/>
      <c r="BN240" s="1106" t="n"/>
      <c r="BO240" s="1106" t="n"/>
      <c r="BP240" s="1106" t="n"/>
      <c r="BQ240" s="1106" t="n"/>
      <c r="BR240" s="1106" t="n"/>
      <c r="BS240" s="1106" t="n"/>
      <c r="BT240" s="1106" t="n"/>
      <c r="BU240" s="1106" t="n"/>
      <c r="BV240" s="1106" t="n"/>
      <c r="BW240" s="1106" t="n"/>
      <c r="BX240" s="1106" t="n"/>
      <c r="BY240" s="1106" t="n"/>
      <c r="BZ240" s="1106" t="n"/>
      <c r="CA240" s="1106" t="n"/>
      <c r="CB240" s="1106" t="n"/>
      <c r="CC240" s="1106" t="n"/>
      <c r="CD240" s="1106" t="n"/>
      <c r="CE240" s="1106" t="n"/>
      <c r="CF240" s="1106" t="n"/>
      <c r="CG240" s="1106" t="n"/>
      <c r="CH240" s="1106" t="n"/>
      <c r="CI240" s="1106" t="n"/>
      <c r="CJ240" s="1106" t="n"/>
      <c r="CK240" s="1106" t="n"/>
      <c r="CL240" s="1106" t="n"/>
      <c r="CM240" s="1106" t="n"/>
      <c r="CN240" s="1106" t="n"/>
      <c r="CO240" s="1106" t="n"/>
      <c r="CP240" s="1106" t="n"/>
      <c r="CQ240" s="1106" t="n"/>
      <c r="CR240" s="1106" t="n"/>
      <c r="CS240" s="1106" t="n"/>
      <c r="CT240" s="1106" t="n"/>
      <c r="CU240" s="1106" t="n"/>
      <c r="CV240" s="1106" t="n"/>
      <c r="CW240" s="1106" t="n"/>
      <c r="CX240" s="1106" t="n"/>
      <c r="CY240" s="1106" t="n"/>
      <c r="CZ240" s="1106" t="n"/>
      <c r="DA240" s="1106" t="n"/>
      <c r="DB240" s="1106" t="n"/>
      <c r="DC240" s="1106" t="n"/>
      <c r="DD240" s="1106" t="n"/>
      <c r="DE240" s="1106" t="n"/>
      <c r="DF240" s="1106" t="n"/>
      <c r="DG240" s="1106" t="n"/>
      <c r="DH240" s="1106" t="n"/>
      <c r="DI240" s="1106" t="n"/>
    </row>
    <row r="241" ht="13.5" customHeight="1" s="1178">
      <c r="A241" s="1106" t="n"/>
      <c r="B241" s="1106" t="n"/>
      <c r="C241" s="1106" t="n"/>
      <c r="D241" s="1106" t="n"/>
      <c r="E241" s="1106" t="n"/>
      <c r="F241" s="1106" t="n"/>
      <c r="G241" s="144" t="n"/>
      <c r="H241" s="1106" t="n"/>
      <c r="I241" s="1106" t="n"/>
      <c r="J241" s="1106" t="n"/>
      <c r="K241" s="1106" t="n"/>
      <c r="L241" s="1106" t="n"/>
      <c r="M241" s="1106" t="n"/>
      <c r="N241" s="1106" t="n"/>
      <c r="O241" s="1106" t="n"/>
      <c r="P241" s="1106" t="n"/>
      <c r="Q241" s="1106" t="n"/>
      <c r="R241" s="1106" t="n"/>
      <c r="S241" s="1106" t="n"/>
      <c r="T241" s="230" t="n"/>
      <c r="U241" s="1106" t="n"/>
      <c r="V241" s="1106" t="n"/>
      <c r="W241" s="1106" t="n"/>
      <c r="X241" s="1106" t="n"/>
      <c r="Y241" s="1106" t="n"/>
      <c r="Z241" s="1106" t="n"/>
      <c r="AA241" s="144" t="n"/>
      <c r="AB241" s="1106" t="n"/>
      <c r="AC241" s="1106" t="n"/>
      <c r="AD241" s="1106" t="n"/>
      <c r="AE241" s="1106" t="n"/>
      <c r="AF241" s="1106" t="n"/>
      <c r="AG241" s="1106" t="n"/>
      <c r="AH241" s="144" t="n"/>
      <c r="AI241" s="1105" t="inlineStr">
        <is>
          <t>成品运输费</t>
        </is>
      </c>
      <c r="AJ241" s="462" t="n">
        <v>-276050</v>
      </c>
      <c r="AK241" s="1106" t="n"/>
      <c r="AL241" s="462" t="n">
        <v>2021400</v>
      </c>
      <c r="AM241" s="462" t="n">
        <v>2574626</v>
      </c>
      <c r="AN241" s="1106" t="n"/>
      <c r="AO241" s="1106" t="n"/>
      <c r="AP241" s="1106" t="n"/>
      <c r="AQ241" s="1106" t="n"/>
      <c r="AR241" s="1106" t="n"/>
      <c r="AS241" s="1106" t="n"/>
      <c r="AT241" s="1106" t="n"/>
      <c r="AU241" s="1106" t="n"/>
      <c r="AV241" s="1106" t="n"/>
      <c r="AW241" s="1106" t="n"/>
      <c r="AX241" s="1106" t="n"/>
      <c r="AY241" s="1106" t="n"/>
      <c r="AZ241" s="144" t="n"/>
      <c r="BA241" s="1106" t="n"/>
      <c r="BB241" s="1106" t="n"/>
      <c r="BC241" s="1106" t="n"/>
      <c r="BD241" s="1106" t="n"/>
      <c r="BE241" s="1106" t="n"/>
      <c r="BF241" s="1106" t="n"/>
      <c r="BG241" s="1106" t="n"/>
      <c r="BH241" s="1106" t="n"/>
      <c r="BI241" s="1106" t="n"/>
      <c r="BJ241" s="1106" t="n"/>
      <c r="BK241" s="1106" t="n"/>
      <c r="BL241" s="1106" t="n"/>
      <c r="BM241" s="1106" t="n"/>
      <c r="BN241" s="1106" t="n"/>
      <c r="BO241" s="1106" t="n"/>
      <c r="BP241" s="1106" t="n"/>
      <c r="BQ241" s="1106" t="n"/>
      <c r="BR241" s="1106" t="n"/>
      <c r="BS241" s="1106" t="n"/>
      <c r="BT241" s="1106" t="n"/>
      <c r="BU241" s="1106" t="n"/>
      <c r="BV241" s="1106" t="n"/>
      <c r="BW241" s="1106" t="n"/>
      <c r="BX241" s="1106" t="n"/>
      <c r="BY241" s="1106" t="n"/>
      <c r="BZ241" s="1106" t="n"/>
      <c r="CA241" s="1106" t="n"/>
      <c r="CB241" s="1106" t="n"/>
      <c r="CC241" s="1106" t="n"/>
      <c r="CD241" s="1106" t="n"/>
      <c r="CE241" s="1106" t="n"/>
      <c r="CF241" s="1106" t="n"/>
      <c r="CG241" s="1106" t="n"/>
      <c r="CH241" s="1106" t="n"/>
      <c r="CI241" s="1106" t="n"/>
      <c r="CJ241" s="1106" t="n"/>
      <c r="CK241" s="1106" t="n"/>
      <c r="CL241" s="1106" t="n"/>
      <c r="CM241" s="1106" t="n"/>
      <c r="CN241" s="1106" t="n"/>
      <c r="CO241" s="1106" t="n"/>
      <c r="CP241" s="1106" t="n"/>
      <c r="CQ241" s="1106" t="n"/>
      <c r="CR241" s="1106" t="n"/>
      <c r="CS241" s="1106" t="n"/>
      <c r="CT241" s="1106" t="n"/>
      <c r="CU241" s="1106" t="n"/>
      <c r="CV241" s="1106" t="n"/>
      <c r="CW241" s="1106" t="n"/>
      <c r="CX241" s="1106" t="n"/>
      <c r="CY241" s="1106" t="n"/>
      <c r="CZ241" s="1106" t="n"/>
      <c r="DA241" s="1106" t="n"/>
      <c r="DB241" s="1106" t="n"/>
      <c r="DC241" s="1106" t="n"/>
      <c r="DD241" s="1106" t="n"/>
      <c r="DE241" s="1106" t="n"/>
      <c r="DF241" s="1106" t="n"/>
      <c r="DG241" s="1106" t="n"/>
      <c r="DH241" s="1106" t="n"/>
      <c r="DI241" s="1106" t="n"/>
    </row>
    <row r="242" ht="13.5" customHeight="1" s="1178">
      <c r="A242" s="1106" t="n"/>
      <c r="B242" s="1106" t="n"/>
      <c r="C242" s="1106" t="n"/>
      <c r="D242" s="1106" t="n"/>
      <c r="E242" s="1106" t="n"/>
      <c r="F242" s="1106" t="n"/>
      <c r="G242" s="144" t="n"/>
      <c r="H242" s="1106" t="n"/>
      <c r="I242" s="1106" t="n"/>
      <c r="J242" s="1106" t="n"/>
      <c r="K242" s="1106" t="n"/>
      <c r="L242" s="1106" t="n"/>
      <c r="M242" s="1106" t="n"/>
      <c r="N242" s="1106" t="n"/>
      <c r="O242" s="1106" t="n"/>
      <c r="P242" s="1106" t="n"/>
      <c r="Q242" s="1106" t="n"/>
      <c r="R242" s="1106" t="n"/>
      <c r="S242" s="1106" t="n"/>
      <c r="T242" s="230" t="n"/>
      <c r="U242" s="1106" t="n"/>
      <c r="V242" s="1106" t="n"/>
      <c r="W242" s="1106" t="n"/>
      <c r="X242" s="1106" t="n"/>
      <c r="Y242" s="1106" t="n"/>
      <c r="Z242" s="1106" t="n"/>
      <c r="AA242" s="144" t="n"/>
      <c r="AB242" s="1106" t="n"/>
      <c r="AC242" s="1106" t="n"/>
      <c r="AD242" s="1106" t="n"/>
      <c r="AE242" s="1106" t="n"/>
      <c r="AF242" s="1106" t="n"/>
      <c r="AG242" s="1106" t="n"/>
      <c r="AH242" s="144" t="n"/>
      <c r="AI242" s="1105" t="inlineStr">
        <is>
          <t>广告费</t>
        </is>
      </c>
      <c r="AJ242" s="462" t="n">
        <v>-30000</v>
      </c>
      <c r="AK242" s="1106" t="n"/>
      <c r="AL242" s="462" t="n">
        <v>2051400</v>
      </c>
      <c r="AM242" s="462" t="n">
        <v>2544626</v>
      </c>
      <c r="AN242" s="1106" t="n"/>
      <c r="AO242" s="1106" t="n"/>
      <c r="AP242" s="1106" t="n"/>
      <c r="AQ242" s="1106" t="n"/>
      <c r="AR242" s="1106" t="n"/>
      <c r="AS242" s="1106" t="n"/>
      <c r="AT242" s="1106" t="n"/>
      <c r="AU242" s="1106" t="n"/>
      <c r="AV242" s="1106" t="n"/>
      <c r="AW242" s="1106" t="n"/>
      <c r="AX242" s="1106" t="n"/>
      <c r="AY242" s="1106" t="n"/>
      <c r="AZ242" s="144" t="n"/>
      <c r="BA242" s="1106" t="n"/>
      <c r="BB242" s="1106" t="n"/>
      <c r="BC242" s="1106" t="n"/>
      <c r="BD242" s="1106" t="n"/>
      <c r="BE242" s="1106" t="n"/>
      <c r="BF242" s="1106" t="n"/>
      <c r="BG242" s="1106" t="n"/>
      <c r="BH242" s="1106" t="n"/>
      <c r="BI242" s="1106" t="n"/>
      <c r="BJ242" s="1106" t="n"/>
      <c r="BK242" s="1106" t="n"/>
      <c r="BL242" s="1106" t="n"/>
      <c r="BM242" s="1106" t="n"/>
      <c r="BN242" s="1106" t="n"/>
      <c r="BO242" s="1106" t="n"/>
      <c r="BP242" s="1106" t="n"/>
      <c r="BQ242" s="1106" t="n"/>
      <c r="BR242" s="1106" t="n"/>
      <c r="BS242" s="1106" t="n"/>
      <c r="BT242" s="1106" t="n"/>
      <c r="BU242" s="1106" t="n"/>
      <c r="BV242" s="1106" t="n"/>
      <c r="BW242" s="1106" t="n"/>
      <c r="BX242" s="1106" t="n"/>
      <c r="BY242" s="1106" t="n"/>
      <c r="BZ242" s="1106" t="n"/>
      <c r="CA242" s="1106" t="n"/>
      <c r="CB242" s="1106" t="n"/>
      <c r="CC242" s="1106" t="n"/>
      <c r="CD242" s="1106" t="n"/>
      <c r="CE242" s="1106" t="n"/>
      <c r="CF242" s="1106" t="n"/>
      <c r="CG242" s="1106" t="n"/>
      <c r="CH242" s="1106" t="n"/>
      <c r="CI242" s="1106" t="n"/>
      <c r="CJ242" s="1106" t="n"/>
      <c r="CK242" s="1106" t="n"/>
      <c r="CL242" s="1106" t="n"/>
      <c r="CM242" s="1106" t="n"/>
      <c r="CN242" s="1106" t="n"/>
      <c r="CO242" s="1106" t="n"/>
      <c r="CP242" s="1106" t="n"/>
      <c r="CQ242" s="1106" t="n"/>
      <c r="CR242" s="1106" t="n"/>
      <c r="CS242" s="1106" t="n"/>
      <c r="CT242" s="1106" t="n"/>
      <c r="CU242" s="1106" t="n"/>
      <c r="CV242" s="1106" t="n"/>
      <c r="CW242" s="1106" t="n"/>
      <c r="CX242" s="1106" t="n"/>
      <c r="CY242" s="1106" t="n"/>
      <c r="CZ242" s="1106" t="n"/>
      <c r="DA242" s="1106" t="n"/>
      <c r="DB242" s="1106" t="n"/>
      <c r="DC242" s="1106" t="n"/>
      <c r="DD242" s="1106" t="n"/>
      <c r="DE242" s="1106" t="n"/>
      <c r="DF242" s="1106" t="n"/>
      <c r="DG242" s="1106" t="n"/>
      <c r="DH242" s="1106" t="n"/>
      <c r="DI242" s="1106" t="n"/>
    </row>
    <row r="243" ht="13.5" customHeight="1" s="1178">
      <c r="A243" s="1106" t="n"/>
      <c r="B243" s="1106" t="n"/>
      <c r="C243" s="1106" t="n"/>
      <c r="D243" s="1106" t="n"/>
      <c r="E243" s="1106" t="n"/>
      <c r="F243" s="1106" t="n"/>
      <c r="G243" s="144" t="n"/>
      <c r="H243" s="1106" t="n"/>
      <c r="I243" s="1106" t="n"/>
      <c r="J243" s="1106" t="n"/>
      <c r="K243" s="1106" t="n"/>
      <c r="L243" s="1106" t="n"/>
      <c r="M243" s="1106" t="n"/>
      <c r="N243" s="1106" t="n"/>
      <c r="O243" s="1106" t="n"/>
      <c r="P243" s="1106" t="n"/>
      <c r="Q243" s="1106" t="n"/>
      <c r="R243" s="1106" t="n"/>
      <c r="S243" s="1106" t="n"/>
      <c r="T243" s="230" t="n"/>
      <c r="U243" s="1106" t="n"/>
      <c r="V243" s="1106" t="n"/>
      <c r="W243" s="1106" t="n"/>
      <c r="X243" s="1106" t="n"/>
      <c r="Y243" s="1106" t="n"/>
      <c r="Z243" s="1106" t="n"/>
      <c r="AA243" s="144" t="n"/>
      <c r="AB243" s="1106" t="n"/>
      <c r="AC243" s="1106" t="n"/>
      <c r="AD243" s="1106" t="n"/>
      <c r="AE243" s="1106" t="n"/>
      <c r="AF243" s="1106" t="n"/>
      <c r="AG243" s="1106" t="n"/>
      <c r="AH243" s="144" t="n"/>
      <c r="AI243" s="1105" t="inlineStr">
        <is>
          <t>促销费</t>
        </is>
      </c>
      <c r="AJ243" s="462" t="n">
        <v>-60000</v>
      </c>
      <c r="AK243" s="1106" t="n"/>
      <c r="AL243" s="462" t="n">
        <v>2111400</v>
      </c>
      <c r="AM243" s="462" t="n">
        <v>2484626</v>
      </c>
      <c r="AN243" s="1106" t="n"/>
      <c r="AO243" s="1106" t="n"/>
      <c r="AP243" s="1106" t="n"/>
      <c r="AQ243" s="1106" t="n"/>
      <c r="AR243" s="1106" t="n"/>
      <c r="AS243" s="1106" t="n"/>
      <c r="AT243" s="1106" t="n"/>
      <c r="AU243" s="1106" t="n"/>
      <c r="AV243" s="1106" t="n"/>
      <c r="AW243" s="1106" t="n"/>
      <c r="AX243" s="1106" t="n"/>
      <c r="AY243" s="1106" t="n"/>
      <c r="AZ243" s="144" t="n"/>
      <c r="BA243" s="1106" t="n"/>
      <c r="BB243" s="1106" t="n"/>
      <c r="BC243" s="1106" t="n"/>
      <c r="BD243" s="1106" t="n"/>
      <c r="BE243" s="1106" t="n"/>
      <c r="BF243" s="1106" t="n"/>
      <c r="BG243" s="1106" t="n"/>
      <c r="BH243" s="1106" t="n"/>
      <c r="BI243" s="1106" t="n"/>
      <c r="BJ243" s="1106" t="n"/>
      <c r="BK243" s="1106" t="n"/>
      <c r="BL243" s="1106" t="n"/>
      <c r="BM243" s="1106" t="n"/>
      <c r="BN243" s="1106" t="n"/>
      <c r="BO243" s="1106" t="n"/>
      <c r="BP243" s="1106" t="n"/>
      <c r="BQ243" s="1106" t="n"/>
      <c r="BR243" s="1106" t="n"/>
      <c r="BS243" s="1106" t="n"/>
      <c r="BT243" s="1106" t="n"/>
      <c r="BU243" s="1106" t="n"/>
      <c r="BV243" s="1106" t="n"/>
      <c r="BW243" s="1106" t="n"/>
      <c r="BX243" s="1106" t="n"/>
      <c r="BY243" s="1106" t="n"/>
      <c r="BZ243" s="1106" t="n"/>
      <c r="CA243" s="1106" t="n"/>
      <c r="CB243" s="1106" t="n"/>
      <c r="CC243" s="1106" t="n"/>
      <c r="CD243" s="1106" t="n"/>
      <c r="CE243" s="1106" t="n"/>
      <c r="CF243" s="1106" t="n"/>
      <c r="CG243" s="1106" t="n"/>
      <c r="CH243" s="1106" t="n"/>
      <c r="CI243" s="1106" t="n"/>
      <c r="CJ243" s="1106" t="n"/>
      <c r="CK243" s="1106" t="n"/>
      <c r="CL243" s="1106" t="n"/>
      <c r="CM243" s="1106" t="n"/>
      <c r="CN243" s="1106" t="n"/>
      <c r="CO243" s="1106" t="n"/>
      <c r="CP243" s="1106" t="n"/>
      <c r="CQ243" s="1106" t="n"/>
      <c r="CR243" s="1106" t="n"/>
      <c r="CS243" s="1106" t="n"/>
      <c r="CT243" s="1106" t="n"/>
      <c r="CU243" s="1106" t="n"/>
      <c r="CV243" s="1106" t="n"/>
      <c r="CW243" s="1106" t="n"/>
      <c r="CX243" s="1106" t="n"/>
      <c r="CY243" s="1106" t="n"/>
      <c r="CZ243" s="1106" t="n"/>
      <c r="DA243" s="1106" t="n"/>
      <c r="DB243" s="1106" t="n"/>
      <c r="DC243" s="1106" t="n"/>
      <c r="DD243" s="1106" t="n"/>
      <c r="DE243" s="1106" t="n"/>
      <c r="DF243" s="1106" t="n"/>
      <c r="DG243" s="1106" t="n"/>
      <c r="DH243" s="1106" t="n"/>
      <c r="DI243" s="1106" t="n"/>
    </row>
    <row r="244" ht="13.5" customHeight="1" s="1178">
      <c r="A244" s="1106" t="n"/>
      <c r="B244" s="1106" t="n"/>
      <c r="C244" s="1106" t="n"/>
      <c r="D244" s="1106" t="n"/>
      <c r="E244" s="1106" t="n"/>
      <c r="F244" s="1106" t="n"/>
      <c r="G244" s="144" t="n"/>
      <c r="H244" s="1106" t="n"/>
      <c r="I244" s="1106" t="n"/>
      <c r="J244" s="1106" t="n"/>
      <c r="K244" s="1106" t="n"/>
      <c r="L244" s="1106" t="n"/>
      <c r="M244" s="1106" t="n"/>
      <c r="N244" s="1106" t="n"/>
      <c r="O244" s="1106" t="n"/>
      <c r="P244" s="1106" t="n"/>
      <c r="Q244" s="1106" t="n"/>
      <c r="R244" s="1106" t="n"/>
      <c r="S244" s="1106" t="n"/>
      <c r="T244" s="230" t="n"/>
      <c r="U244" s="1106" t="n"/>
      <c r="V244" s="1106" t="n"/>
      <c r="W244" s="1106" t="n"/>
      <c r="X244" s="1106" t="n"/>
      <c r="Y244" s="1106" t="n"/>
      <c r="Z244" s="1106" t="n"/>
      <c r="AA244" s="144" t="n"/>
      <c r="AB244" s="1106" t="n"/>
      <c r="AC244" s="1106" t="n"/>
      <c r="AD244" s="1106" t="n"/>
      <c r="AE244" s="1106" t="n"/>
      <c r="AF244" s="1106" t="n"/>
      <c r="AG244" s="1106" t="n"/>
      <c r="AH244" s="144" t="n"/>
      <c r="AI244" s="1105" t="inlineStr">
        <is>
          <t>销售收入</t>
        </is>
      </c>
      <c r="AJ244" s="462" t="n">
        <v>2787400</v>
      </c>
      <c r="AK244" s="462" t="n">
        <v>2787400</v>
      </c>
      <c r="AL244" s="1106" t="n"/>
      <c r="AM244" s="462" t="n">
        <v>5272026</v>
      </c>
      <c r="AN244" s="1106" t="n"/>
      <c r="AO244" s="1106" t="n"/>
      <c r="AP244" s="1106" t="n"/>
      <c r="AQ244" s="1106" t="n"/>
      <c r="AR244" s="1106" t="n"/>
      <c r="AS244" s="1106" t="n"/>
      <c r="AT244" s="1106" t="n"/>
      <c r="AU244" s="1106" t="n"/>
      <c r="AV244" s="1106" t="n"/>
      <c r="AW244" s="1106" t="n"/>
      <c r="AX244" s="1106" t="n"/>
      <c r="AY244" s="1106" t="n"/>
      <c r="AZ244" s="144" t="n"/>
      <c r="BA244" s="1106" t="n"/>
      <c r="BB244" s="1106" t="n"/>
      <c r="BC244" s="1106" t="n"/>
      <c r="BD244" s="1106" t="n"/>
      <c r="BE244" s="1106" t="n"/>
      <c r="BF244" s="1106" t="n"/>
      <c r="BG244" s="1106" t="n"/>
      <c r="BH244" s="1106" t="n"/>
      <c r="BI244" s="1106" t="n"/>
      <c r="BJ244" s="1106" t="n"/>
      <c r="BK244" s="1106" t="n"/>
      <c r="BL244" s="1106" t="n"/>
      <c r="BM244" s="1106" t="n"/>
      <c r="BN244" s="1106" t="n"/>
      <c r="BO244" s="1106" t="n"/>
      <c r="BP244" s="1106" t="n"/>
      <c r="BQ244" s="1106" t="n"/>
      <c r="BR244" s="1106" t="n"/>
      <c r="BS244" s="1106" t="n"/>
      <c r="BT244" s="1106" t="n"/>
      <c r="BU244" s="1106" t="n"/>
      <c r="BV244" s="1106" t="n"/>
      <c r="BW244" s="1106" t="n"/>
      <c r="BX244" s="1106" t="n"/>
      <c r="BY244" s="1106" t="n"/>
      <c r="BZ244" s="1106" t="n"/>
      <c r="CA244" s="1106" t="n"/>
      <c r="CB244" s="1106" t="n"/>
      <c r="CC244" s="1106" t="n"/>
      <c r="CD244" s="1106" t="n"/>
      <c r="CE244" s="1106" t="n"/>
      <c r="CF244" s="1106" t="n"/>
      <c r="CG244" s="1106" t="n"/>
      <c r="CH244" s="1106" t="n"/>
      <c r="CI244" s="1106" t="n"/>
      <c r="CJ244" s="1106" t="n"/>
      <c r="CK244" s="1106" t="n"/>
      <c r="CL244" s="1106" t="n"/>
      <c r="CM244" s="1106" t="n"/>
      <c r="CN244" s="1106" t="n"/>
      <c r="CO244" s="1106" t="n"/>
      <c r="CP244" s="1106" t="n"/>
      <c r="CQ244" s="1106" t="n"/>
      <c r="CR244" s="1106" t="n"/>
      <c r="CS244" s="1106" t="n"/>
      <c r="CT244" s="1106" t="n"/>
      <c r="CU244" s="1106" t="n"/>
      <c r="CV244" s="1106" t="n"/>
      <c r="CW244" s="1106" t="n"/>
      <c r="CX244" s="1106" t="n"/>
      <c r="CY244" s="1106" t="n"/>
      <c r="CZ244" s="1106" t="n"/>
      <c r="DA244" s="1106" t="n"/>
      <c r="DB244" s="1106" t="n"/>
      <c r="DC244" s="1106" t="n"/>
      <c r="DD244" s="1106" t="n"/>
      <c r="DE244" s="1106" t="n"/>
      <c r="DF244" s="1106" t="n"/>
      <c r="DG244" s="1106" t="n"/>
      <c r="DH244" s="1106" t="n"/>
      <c r="DI244" s="1106" t="n"/>
    </row>
    <row r="245" ht="13.5" customHeight="1" s="1178">
      <c r="A245" s="1106" t="n"/>
      <c r="B245" s="1106" t="n"/>
      <c r="C245" s="1106" t="n"/>
      <c r="D245" s="1106" t="n"/>
      <c r="E245" s="1106" t="n"/>
      <c r="F245" s="1106" t="n"/>
      <c r="G245" s="144" t="n"/>
      <c r="H245" s="1106" t="n"/>
      <c r="I245" s="1106" t="n"/>
      <c r="J245" s="1106" t="n"/>
      <c r="K245" s="1106" t="n"/>
      <c r="L245" s="1106" t="n"/>
      <c r="M245" s="1106" t="n"/>
      <c r="N245" s="1106" t="n"/>
      <c r="O245" s="1106" t="n"/>
      <c r="P245" s="1106" t="n"/>
      <c r="Q245" s="1106" t="n"/>
      <c r="R245" s="1106" t="n"/>
      <c r="S245" s="1106" t="n"/>
      <c r="T245" s="230" t="n"/>
      <c r="U245" s="1106" t="n"/>
      <c r="V245" s="1106" t="n"/>
      <c r="W245" s="1106" t="n"/>
      <c r="X245" s="1106" t="n"/>
      <c r="Y245" s="1106" t="n"/>
      <c r="Z245" s="1106" t="n"/>
      <c r="AA245" s="144" t="n"/>
      <c r="AB245" s="1106" t="n"/>
      <c r="AC245" s="1106" t="n"/>
      <c r="AD245" s="1106" t="n"/>
      <c r="AE245" s="1106" t="n"/>
      <c r="AF245" s="1106" t="n"/>
      <c r="AG245" s="1106" t="n"/>
      <c r="AH245" s="144" t="n"/>
      <c r="AI245" s="1105" t="inlineStr">
        <is>
          <t>废品损失</t>
        </is>
      </c>
      <c r="AJ245" s="462" t="n">
        <v>-62480</v>
      </c>
      <c r="AK245" s="1106" t="n"/>
      <c r="AL245" s="462" t="n">
        <v>2173880</v>
      </c>
      <c r="AM245" s="462" t="n">
        <v>5209546</v>
      </c>
      <c r="AN245" s="1106" t="n"/>
      <c r="AO245" s="1106" t="n"/>
      <c r="AP245" s="1106" t="n"/>
      <c r="AQ245" s="1106" t="n"/>
      <c r="AR245" s="1106" t="n"/>
      <c r="AS245" s="1106" t="n"/>
      <c r="AT245" s="1106" t="n"/>
      <c r="AU245" s="1106" t="n"/>
      <c r="AV245" s="1106" t="n"/>
      <c r="AW245" s="1106" t="n"/>
      <c r="AX245" s="1106" t="n"/>
      <c r="AY245" s="1106" t="n"/>
      <c r="AZ245" s="144" t="n"/>
      <c r="BA245" s="1106" t="n"/>
      <c r="BB245" s="1106" t="n"/>
      <c r="BC245" s="1106" t="n"/>
      <c r="BD245" s="1106" t="n"/>
      <c r="BE245" s="1106" t="n"/>
      <c r="BF245" s="1106" t="n"/>
      <c r="BG245" s="1106" t="n"/>
      <c r="BH245" s="1106" t="n"/>
      <c r="BI245" s="1106" t="n"/>
      <c r="BJ245" s="1106" t="n"/>
      <c r="BK245" s="1106" t="n"/>
      <c r="BL245" s="1106" t="n"/>
      <c r="BM245" s="1106" t="n"/>
      <c r="BN245" s="1106" t="n"/>
      <c r="BO245" s="1106" t="n"/>
      <c r="BP245" s="1106" t="n"/>
      <c r="BQ245" s="1106" t="n"/>
      <c r="BR245" s="1106" t="n"/>
      <c r="BS245" s="1106" t="n"/>
      <c r="BT245" s="1106" t="n"/>
      <c r="BU245" s="1106" t="n"/>
      <c r="BV245" s="1106" t="n"/>
      <c r="BW245" s="1106" t="n"/>
      <c r="BX245" s="1106" t="n"/>
      <c r="BY245" s="1106" t="n"/>
      <c r="BZ245" s="1106" t="n"/>
      <c r="CA245" s="1106" t="n"/>
      <c r="CB245" s="1106" t="n"/>
      <c r="CC245" s="1106" t="n"/>
      <c r="CD245" s="1106" t="n"/>
      <c r="CE245" s="1106" t="n"/>
      <c r="CF245" s="1106" t="n"/>
      <c r="CG245" s="1106" t="n"/>
      <c r="CH245" s="1106" t="n"/>
      <c r="CI245" s="1106" t="n"/>
      <c r="CJ245" s="1106" t="n"/>
      <c r="CK245" s="1106" t="n"/>
      <c r="CL245" s="1106" t="n"/>
      <c r="CM245" s="1106" t="n"/>
      <c r="CN245" s="1106" t="n"/>
      <c r="CO245" s="1106" t="n"/>
      <c r="CP245" s="1106" t="n"/>
      <c r="CQ245" s="1106" t="n"/>
      <c r="CR245" s="1106" t="n"/>
      <c r="CS245" s="1106" t="n"/>
      <c r="CT245" s="1106" t="n"/>
      <c r="CU245" s="1106" t="n"/>
      <c r="CV245" s="1106" t="n"/>
      <c r="CW245" s="1106" t="n"/>
      <c r="CX245" s="1106" t="n"/>
      <c r="CY245" s="1106" t="n"/>
      <c r="CZ245" s="1106" t="n"/>
      <c r="DA245" s="1106" t="n"/>
      <c r="DB245" s="1106" t="n"/>
      <c r="DC245" s="1106" t="n"/>
      <c r="DD245" s="1106" t="n"/>
      <c r="DE245" s="1106" t="n"/>
      <c r="DF245" s="1106" t="n"/>
      <c r="DG245" s="1106" t="n"/>
      <c r="DH245" s="1106" t="n"/>
      <c r="DI245" s="1106" t="n"/>
    </row>
    <row r="246" ht="13.5" customHeight="1" s="1178">
      <c r="A246" s="1106" t="n"/>
      <c r="B246" s="1106" t="n"/>
      <c r="C246" s="1106" t="n"/>
      <c r="D246" s="1106" t="n"/>
      <c r="E246" s="1106" t="n"/>
      <c r="F246" s="1106" t="n"/>
      <c r="G246" s="144" t="n"/>
      <c r="H246" s="1106" t="n"/>
      <c r="I246" s="1106" t="n"/>
      <c r="J246" s="1106" t="n"/>
      <c r="K246" s="1106" t="n"/>
      <c r="L246" s="1106" t="n"/>
      <c r="M246" s="1106" t="n"/>
      <c r="N246" s="1106" t="n"/>
      <c r="O246" s="1106" t="n"/>
      <c r="P246" s="1106" t="n"/>
      <c r="Q246" s="1106" t="n"/>
      <c r="R246" s="1106" t="n"/>
      <c r="S246" s="1106" t="n"/>
      <c r="T246" s="230" t="n"/>
      <c r="U246" s="1106" t="n"/>
      <c r="V246" s="1106" t="n"/>
      <c r="W246" s="1106" t="n"/>
      <c r="X246" s="1106" t="n"/>
      <c r="Y246" s="1106" t="n"/>
      <c r="Z246" s="1106" t="n"/>
      <c r="AA246" s="144" t="n"/>
      <c r="AB246" s="1106" t="n"/>
      <c r="AC246" s="1106" t="n"/>
      <c r="AD246" s="1106" t="n"/>
      <c r="AE246" s="1106" t="n"/>
      <c r="AF246" s="1106" t="n"/>
      <c r="AG246" s="1106" t="n"/>
      <c r="AH246" s="144" t="n"/>
      <c r="AI246" s="1105" t="inlineStr">
        <is>
          <t>折旧费</t>
        </is>
      </c>
      <c r="AJ246" s="462" t="n">
        <v>-600000</v>
      </c>
      <c r="AK246" s="1106" t="n"/>
      <c r="AL246" s="462" t="n">
        <v>2773880</v>
      </c>
      <c r="AM246" s="1106" t="n"/>
      <c r="AN246" s="1106" t="n"/>
      <c r="AO246" s="1106" t="n"/>
      <c r="AP246" s="1106" t="n"/>
      <c r="AQ246" s="1106" t="n"/>
      <c r="AR246" s="1106" t="n"/>
      <c r="AS246" s="1106" t="n"/>
      <c r="AT246" s="1106" t="n"/>
      <c r="AU246" s="1106" t="n"/>
      <c r="AV246" s="1106" t="n"/>
      <c r="AW246" s="1106" t="n"/>
      <c r="AX246" s="1106" t="n"/>
      <c r="AY246" s="1106" t="n"/>
      <c r="AZ246" s="144" t="n"/>
      <c r="BA246" s="1106" t="n"/>
      <c r="BB246" s="1106" t="n"/>
      <c r="BC246" s="1106" t="n"/>
      <c r="BD246" s="1106" t="n"/>
      <c r="BE246" s="1106" t="n"/>
      <c r="BF246" s="1106" t="n"/>
      <c r="BG246" s="1106" t="n"/>
      <c r="BH246" s="1106" t="n"/>
      <c r="BI246" s="1106" t="n"/>
      <c r="BJ246" s="1106" t="n"/>
      <c r="BK246" s="1106" t="n"/>
      <c r="BL246" s="1106" t="n"/>
      <c r="BM246" s="1106" t="n"/>
      <c r="BN246" s="1106" t="n"/>
      <c r="BO246" s="1106" t="n"/>
      <c r="BP246" s="1106" t="n"/>
      <c r="BQ246" s="1106" t="n"/>
      <c r="BR246" s="1106" t="n"/>
      <c r="BS246" s="1106" t="n"/>
      <c r="BT246" s="1106" t="n"/>
      <c r="BU246" s="1106" t="n"/>
      <c r="BV246" s="1106" t="n"/>
      <c r="BW246" s="1106" t="n"/>
      <c r="BX246" s="1106" t="n"/>
      <c r="BY246" s="1106" t="n"/>
      <c r="BZ246" s="1106" t="n"/>
      <c r="CA246" s="1106" t="n"/>
      <c r="CB246" s="1106" t="n"/>
      <c r="CC246" s="1106" t="n"/>
      <c r="CD246" s="1106" t="n"/>
      <c r="CE246" s="1106" t="n"/>
      <c r="CF246" s="1106" t="n"/>
      <c r="CG246" s="1106" t="n"/>
      <c r="CH246" s="1106" t="n"/>
      <c r="CI246" s="1106" t="n"/>
      <c r="CJ246" s="1106" t="n"/>
      <c r="CK246" s="1106" t="n"/>
      <c r="CL246" s="1106" t="n"/>
      <c r="CM246" s="1106" t="n"/>
      <c r="CN246" s="1106" t="n"/>
      <c r="CO246" s="1106" t="n"/>
      <c r="CP246" s="1106" t="n"/>
      <c r="CQ246" s="1106" t="n"/>
      <c r="CR246" s="1106" t="n"/>
      <c r="CS246" s="1106" t="n"/>
      <c r="CT246" s="1106" t="n"/>
      <c r="CU246" s="1106" t="n"/>
      <c r="CV246" s="1106" t="n"/>
      <c r="CW246" s="1106" t="n"/>
      <c r="CX246" s="1106" t="n"/>
      <c r="CY246" s="1106" t="n"/>
      <c r="CZ246" s="1106" t="n"/>
      <c r="DA246" s="1106" t="n"/>
      <c r="DB246" s="1106" t="n"/>
      <c r="DC246" s="1106" t="n"/>
      <c r="DD246" s="1106" t="n"/>
      <c r="DE246" s="1106" t="n"/>
      <c r="DF246" s="1106" t="n"/>
      <c r="DG246" s="1106" t="n"/>
      <c r="DH246" s="1106" t="n"/>
      <c r="DI246" s="1106" t="n"/>
    </row>
    <row r="247" ht="13.5" customHeight="1" s="1178">
      <c r="A247" s="1106" t="n"/>
      <c r="B247" s="1106" t="n"/>
      <c r="C247" s="1106" t="n"/>
      <c r="D247" s="1106" t="n"/>
      <c r="E247" s="1106" t="n"/>
      <c r="F247" s="1106" t="n"/>
      <c r="G247" s="144" t="n"/>
      <c r="H247" s="1106" t="n"/>
      <c r="I247" s="1106" t="n"/>
      <c r="J247" s="1106" t="n"/>
      <c r="K247" s="1106" t="n"/>
      <c r="L247" s="1106" t="n"/>
      <c r="M247" s="1106" t="n"/>
      <c r="N247" s="1106" t="n"/>
      <c r="O247" s="1106" t="n"/>
      <c r="P247" s="1106" t="n"/>
      <c r="Q247" s="1106" t="n"/>
      <c r="R247" s="1106" t="n"/>
      <c r="S247" s="1106" t="n"/>
      <c r="T247" s="230" t="n"/>
      <c r="U247" s="1106" t="n"/>
      <c r="V247" s="1106" t="n"/>
      <c r="W247" s="1106" t="n"/>
      <c r="X247" s="1106" t="n"/>
      <c r="Y247" s="1106" t="n"/>
      <c r="Z247" s="1106" t="n"/>
      <c r="AA247" s="144" t="n"/>
      <c r="AB247" s="1106" t="n"/>
      <c r="AC247" s="1106" t="n"/>
      <c r="AD247" s="1106" t="n"/>
      <c r="AE247" s="1106" t="n"/>
      <c r="AF247" s="1106" t="n"/>
      <c r="AG247" s="1106" t="n"/>
      <c r="AH247" s="144" t="n"/>
      <c r="AI247" s="1105" t="inlineStr">
        <is>
          <t>产品库存变化</t>
        </is>
      </c>
      <c r="AJ247" s="462" t="inlineStr">
        <is>
          <t>(-99,846.15)</t>
        </is>
      </c>
      <c r="AK247" s="1106" t="n"/>
      <c r="AL247" s="462" t="n">
        <v>2674033.85</v>
      </c>
      <c r="AM247" s="1106" t="n"/>
      <c r="AN247" s="1106" t="n"/>
      <c r="AO247" s="1106" t="n"/>
      <c r="AP247" s="1106" t="n"/>
      <c r="AQ247" s="1106" t="n"/>
      <c r="AR247" s="1106" t="n"/>
      <c r="AS247" s="1106" t="n"/>
      <c r="AT247" s="1106" t="n"/>
      <c r="AU247" s="1106" t="n"/>
      <c r="AV247" s="1106" t="n"/>
      <c r="AW247" s="1106" t="n"/>
      <c r="AX247" s="1106" t="n"/>
      <c r="AY247" s="1106" t="n"/>
      <c r="AZ247" s="144" t="n"/>
      <c r="BA247" s="1106" t="n"/>
      <c r="BB247" s="1106" t="n"/>
      <c r="BC247" s="1106" t="n"/>
      <c r="BD247" s="1106" t="n"/>
      <c r="BE247" s="1106" t="n"/>
      <c r="BF247" s="1106" t="n"/>
      <c r="BG247" s="1106" t="n"/>
      <c r="BH247" s="1106" t="n"/>
      <c r="BI247" s="1106" t="n"/>
      <c r="BJ247" s="1106" t="n"/>
      <c r="BK247" s="1106" t="n"/>
      <c r="BL247" s="1106" t="n"/>
      <c r="BM247" s="1106" t="n"/>
      <c r="BN247" s="1106" t="n"/>
      <c r="BO247" s="1106" t="n"/>
      <c r="BP247" s="1106" t="n"/>
      <c r="BQ247" s="1106" t="n"/>
      <c r="BR247" s="1106" t="n"/>
      <c r="BS247" s="1106" t="n"/>
      <c r="BT247" s="1106" t="n"/>
      <c r="BU247" s="1106" t="n"/>
      <c r="BV247" s="1106" t="n"/>
      <c r="BW247" s="1106" t="n"/>
      <c r="BX247" s="1106" t="n"/>
      <c r="BY247" s="1106" t="n"/>
      <c r="BZ247" s="1106" t="n"/>
      <c r="CA247" s="1106" t="n"/>
      <c r="CB247" s="1106" t="n"/>
      <c r="CC247" s="1106" t="n"/>
      <c r="CD247" s="1106" t="n"/>
      <c r="CE247" s="1106" t="n"/>
      <c r="CF247" s="1106" t="n"/>
      <c r="CG247" s="1106" t="n"/>
      <c r="CH247" s="1106" t="n"/>
      <c r="CI247" s="1106" t="n"/>
      <c r="CJ247" s="1106" t="n"/>
      <c r="CK247" s="1106" t="n"/>
      <c r="CL247" s="1106" t="n"/>
      <c r="CM247" s="1106" t="n"/>
      <c r="CN247" s="1106" t="n"/>
      <c r="CO247" s="1106" t="n"/>
      <c r="CP247" s="1106" t="n"/>
      <c r="CQ247" s="1106" t="n"/>
      <c r="CR247" s="1106" t="n"/>
      <c r="CS247" s="1106" t="n"/>
      <c r="CT247" s="1106" t="n"/>
      <c r="CU247" s="1106" t="n"/>
      <c r="CV247" s="1106" t="n"/>
      <c r="CW247" s="1106" t="n"/>
      <c r="CX247" s="1106" t="n"/>
      <c r="CY247" s="1106" t="n"/>
      <c r="CZ247" s="1106" t="n"/>
      <c r="DA247" s="1106" t="n"/>
      <c r="DB247" s="1106" t="n"/>
      <c r="DC247" s="1106" t="n"/>
      <c r="DD247" s="1106" t="n"/>
      <c r="DE247" s="1106" t="n"/>
      <c r="DF247" s="1106" t="n"/>
      <c r="DG247" s="1106" t="n"/>
      <c r="DH247" s="1106" t="n"/>
      <c r="DI247" s="1106" t="n"/>
    </row>
    <row r="248" ht="13.5" customHeight="1" s="1178">
      <c r="A248" s="1106" t="n"/>
      <c r="B248" s="1106" t="n"/>
      <c r="C248" s="1106" t="n"/>
      <c r="D248" s="1106" t="n"/>
      <c r="E248" s="1106" t="n"/>
      <c r="F248" s="1106" t="n"/>
      <c r="G248" s="144" t="n"/>
      <c r="H248" s="1106" t="n"/>
      <c r="I248" s="1106" t="n"/>
      <c r="J248" s="1106" t="n"/>
      <c r="K248" s="1106" t="n"/>
      <c r="L248" s="1106" t="n"/>
      <c r="M248" s="1106" t="n"/>
      <c r="N248" s="1106" t="n"/>
      <c r="O248" s="1106" t="n"/>
      <c r="P248" s="1106" t="n"/>
      <c r="Q248" s="1106" t="n"/>
      <c r="R248" s="1106" t="n"/>
      <c r="S248" s="1106" t="n"/>
      <c r="T248" s="230" t="n"/>
      <c r="U248" s="1106" t="n"/>
      <c r="V248" s="1106" t="n"/>
      <c r="W248" s="1106" t="n"/>
      <c r="X248" s="1106" t="n"/>
      <c r="Y248" s="1106" t="n"/>
      <c r="Z248" s="1106" t="n"/>
      <c r="AA248" s="144" t="n"/>
      <c r="AB248" s="1106" t="n"/>
      <c r="AC248" s="1106" t="n"/>
      <c r="AD248" s="1106" t="n"/>
      <c r="AE248" s="1106" t="n"/>
      <c r="AF248" s="1106" t="n"/>
      <c r="AG248" s="1106" t="n"/>
      <c r="AH248" s="144" t="n"/>
      <c r="AI248" s="1105" t="inlineStr">
        <is>
          <t>原材料存储费</t>
        </is>
      </c>
      <c r="AJ248" s="462" t="n">
        <v>-6793.5</v>
      </c>
      <c r="AK248" s="1106" t="n"/>
      <c r="AL248" s="462" t="n">
        <v>2680827.35</v>
      </c>
      <c r="AM248" s="462" t="n">
        <v>5202752.5</v>
      </c>
      <c r="AN248" s="1106" t="n"/>
      <c r="AO248" s="1106" t="n"/>
      <c r="AP248" s="1106" t="n"/>
      <c r="AQ248" s="1106" t="n"/>
      <c r="AR248" s="1106" t="n"/>
      <c r="AS248" s="1106" t="n"/>
      <c r="AT248" s="1106" t="n"/>
      <c r="AU248" s="1106" t="n"/>
      <c r="AV248" s="1106" t="n"/>
      <c r="AW248" s="1106" t="n"/>
      <c r="AX248" s="1106" t="n"/>
      <c r="AY248" s="1106" t="n"/>
      <c r="AZ248" s="144" t="n"/>
      <c r="BA248" s="1106" t="n"/>
      <c r="BB248" s="1106" t="n"/>
      <c r="BC248" s="1106" t="n"/>
      <c r="BD248" s="1106" t="n"/>
      <c r="BE248" s="1106" t="n"/>
      <c r="BF248" s="1106" t="n"/>
      <c r="BG248" s="1106" t="n"/>
      <c r="BH248" s="1106" t="n"/>
      <c r="BI248" s="1106" t="n"/>
      <c r="BJ248" s="1106" t="n"/>
      <c r="BK248" s="1106" t="n"/>
      <c r="BL248" s="1106" t="n"/>
      <c r="BM248" s="1106" t="n"/>
      <c r="BN248" s="1106" t="n"/>
      <c r="BO248" s="1106" t="n"/>
      <c r="BP248" s="1106" t="n"/>
      <c r="BQ248" s="1106" t="n"/>
      <c r="BR248" s="1106" t="n"/>
      <c r="BS248" s="1106" t="n"/>
      <c r="BT248" s="1106" t="n"/>
      <c r="BU248" s="1106" t="n"/>
      <c r="BV248" s="1106" t="n"/>
      <c r="BW248" s="1106" t="n"/>
      <c r="BX248" s="1106" t="n"/>
      <c r="BY248" s="1106" t="n"/>
      <c r="BZ248" s="1106" t="n"/>
      <c r="CA248" s="1106" t="n"/>
      <c r="CB248" s="1106" t="n"/>
      <c r="CC248" s="1106" t="n"/>
      <c r="CD248" s="1106" t="n"/>
      <c r="CE248" s="1106" t="n"/>
      <c r="CF248" s="1106" t="n"/>
      <c r="CG248" s="1106" t="n"/>
      <c r="CH248" s="1106" t="n"/>
      <c r="CI248" s="1106" t="n"/>
      <c r="CJ248" s="1106" t="n"/>
      <c r="CK248" s="1106" t="n"/>
      <c r="CL248" s="1106" t="n"/>
      <c r="CM248" s="1106" t="n"/>
      <c r="CN248" s="1106" t="n"/>
      <c r="CO248" s="1106" t="n"/>
      <c r="CP248" s="1106" t="n"/>
      <c r="CQ248" s="1106" t="n"/>
      <c r="CR248" s="1106" t="n"/>
      <c r="CS248" s="1106" t="n"/>
      <c r="CT248" s="1106" t="n"/>
      <c r="CU248" s="1106" t="n"/>
      <c r="CV248" s="1106" t="n"/>
      <c r="CW248" s="1106" t="n"/>
      <c r="CX248" s="1106" t="n"/>
      <c r="CY248" s="1106" t="n"/>
      <c r="CZ248" s="1106" t="n"/>
      <c r="DA248" s="1106" t="n"/>
      <c r="DB248" s="1106" t="n"/>
      <c r="DC248" s="1106" t="n"/>
      <c r="DD248" s="1106" t="n"/>
      <c r="DE248" s="1106" t="n"/>
      <c r="DF248" s="1106" t="n"/>
      <c r="DG248" s="1106" t="n"/>
      <c r="DH248" s="1106" t="n"/>
      <c r="DI248" s="1106" t="n"/>
    </row>
    <row r="249" ht="13.5" customHeight="1" s="1178">
      <c r="A249" s="1106" t="n"/>
      <c r="B249" s="1106" t="n"/>
      <c r="C249" s="1106" t="n"/>
      <c r="D249" s="1106" t="n"/>
      <c r="E249" s="1106" t="n"/>
      <c r="F249" s="1106" t="n"/>
      <c r="G249" s="144" t="n"/>
      <c r="H249" s="1106" t="n"/>
      <c r="I249" s="1106" t="n"/>
      <c r="J249" s="1106" t="n"/>
      <c r="K249" s="1106" t="n"/>
      <c r="L249" s="1106" t="n"/>
      <c r="M249" s="1106" t="n"/>
      <c r="N249" s="1106" t="n"/>
      <c r="O249" s="1106" t="n"/>
      <c r="P249" s="1106" t="n"/>
      <c r="Q249" s="1106" t="n"/>
      <c r="R249" s="1106" t="n"/>
      <c r="S249" s="1106" t="n"/>
      <c r="T249" s="230" t="n"/>
      <c r="U249" s="1106" t="n"/>
      <c r="V249" s="1106" t="n"/>
      <c r="W249" s="1106" t="n"/>
      <c r="X249" s="1106" t="n"/>
      <c r="Y249" s="1106" t="n"/>
      <c r="Z249" s="1106" t="n"/>
      <c r="AA249" s="144" t="n"/>
      <c r="AB249" s="1106" t="n"/>
      <c r="AC249" s="1106" t="n"/>
      <c r="AD249" s="1106" t="n"/>
      <c r="AE249" s="1106" t="n"/>
      <c r="AF249" s="1106" t="n"/>
      <c r="AG249" s="1106" t="n"/>
      <c r="AH249" s="144" t="n"/>
      <c r="AI249" s="1105" t="inlineStr">
        <is>
          <t>成品存储费</t>
        </is>
      </c>
      <c r="AJ249" s="462" t="n">
        <v>-15740</v>
      </c>
      <c r="AK249" s="1106" t="n"/>
      <c r="AL249" s="462" t="n">
        <v>2696567.35</v>
      </c>
      <c r="AM249" s="462" t="n">
        <v>5187012.5</v>
      </c>
      <c r="AN249" s="1106" t="n"/>
      <c r="AO249" s="1106" t="n"/>
      <c r="AP249" s="1106" t="n"/>
      <c r="AQ249" s="1106" t="n"/>
      <c r="AR249" s="1106" t="n"/>
      <c r="AS249" s="1106" t="n"/>
      <c r="AT249" s="1106" t="n"/>
      <c r="AU249" s="1106" t="n"/>
      <c r="AV249" s="1106" t="n"/>
      <c r="AW249" s="1106" t="n"/>
      <c r="AX249" s="1106" t="n"/>
      <c r="AY249" s="1106" t="n"/>
      <c r="AZ249" s="144" t="n"/>
      <c r="BA249" s="1106" t="n"/>
      <c r="BB249" s="1106" t="n"/>
      <c r="BC249" s="1106" t="n"/>
      <c r="BD249" s="1106" t="n"/>
      <c r="BE249" s="1106" t="n"/>
      <c r="BF249" s="1106" t="n"/>
      <c r="BG249" s="1106" t="n"/>
      <c r="BH249" s="1106" t="n"/>
      <c r="BI249" s="1106" t="n"/>
      <c r="BJ249" s="1106" t="n"/>
      <c r="BK249" s="1106" t="n"/>
      <c r="BL249" s="1106" t="n"/>
      <c r="BM249" s="1106" t="n"/>
      <c r="BN249" s="1106" t="n"/>
      <c r="BO249" s="1106" t="n"/>
      <c r="BP249" s="1106" t="n"/>
      <c r="BQ249" s="1106" t="n"/>
      <c r="BR249" s="1106" t="n"/>
      <c r="BS249" s="1106" t="n"/>
      <c r="BT249" s="1106" t="n"/>
      <c r="BU249" s="1106" t="n"/>
      <c r="BV249" s="1106" t="n"/>
      <c r="BW249" s="1106" t="n"/>
      <c r="BX249" s="1106" t="n"/>
      <c r="BY249" s="1106" t="n"/>
      <c r="BZ249" s="1106" t="n"/>
      <c r="CA249" s="1106" t="n"/>
      <c r="CB249" s="1106" t="n"/>
      <c r="CC249" s="1106" t="n"/>
      <c r="CD249" s="1106" t="n"/>
      <c r="CE249" s="1106" t="n"/>
      <c r="CF249" s="1106" t="n"/>
      <c r="CG249" s="1106" t="n"/>
      <c r="CH249" s="1106" t="n"/>
      <c r="CI249" s="1106" t="n"/>
      <c r="CJ249" s="1106" t="n"/>
      <c r="CK249" s="1106" t="n"/>
      <c r="CL249" s="1106" t="n"/>
      <c r="CM249" s="1106" t="n"/>
      <c r="CN249" s="1106" t="n"/>
      <c r="CO249" s="1106" t="n"/>
      <c r="CP249" s="1106" t="n"/>
      <c r="CQ249" s="1106" t="n"/>
      <c r="CR249" s="1106" t="n"/>
      <c r="CS249" s="1106" t="n"/>
      <c r="CT249" s="1106" t="n"/>
      <c r="CU249" s="1106" t="n"/>
      <c r="CV249" s="1106" t="n"/>
      <c r="CW249" s="1106" t="n"/>
      <c r="CX249" s="1106" t="n"/>
      <c r="CY249" s="1106" t="n"/>
      <c r="CZ249" s="1106" t="n"/>
      <c r="DA249" s="1106" t="n"/>
      <c r="DB249" s="1106" t="n"/>
      <c r="DC249" s="1106" t="n"/>
      <c r="DD249" s="1106" t="n"/>
      <c r="DE249" s="1106" t="n"/>
      <c r="DF249" s="1106" t="n"/>
      <c r="DG249" s="1106" t="n"/>
      <c r="DH249" s="1106" t="n"/>
      <c r="DI249" s="1106" t="n"/>
    </row>
    <row r="250" ht="13.5" customHeight="1" s="1178">
      <c r="A250" s="1106" t="n"/>
      <c r="B250" s="1106" t="n"/>
      <c r="C250" s="1106" t="n"/>
      <c r="D250" s="1106" t="n"/>
      <c r="E250" s="1106" t="n"/>
      <c r="F250" s="1106" t="n"/>
      <c r="G250" s="144" t="n"/>
      <c r="H250" s="1106" t="n"/>
      <c r="I250" s="1106" t="n"/>
      <c r="J250" s="1106" t="n"/>
      <c r="K250" s="1106" t="n"/>
      <c r="L250" s="1106" t="n"/>
      <c r="M250" s="1106" t="n"/>
      <c r="N250" s="1106" t="n"/>
      <c r="O250" s="1106" t="n"/>
      <c r="P250" s="1106" t="n"/>
      <c r="Q250" s="1106" t="n"/>
      <c r="R250" s="1106" t="n"/>
      <c r="S250" s="1106" t="n"/>
      <c r="T250" s="230" t="n"/>
      <c r="U250" s="1106" t="n"/>
      <c r="V250" s="1106" t="n"/>
      <c r="W250" s="1106" t="n"/>
      <c r="X250" s="1106" t="n"/>
      <c r="Y250" s="1106" t="n"/>
      <c r="Z250" s="1106" t="n"/>
      <c r="AA250" s="144" t="n"/>
      <c r="AB250" s="1106" t="n"/>
      <c r="AC250" s="1106" t="n"/>
      <c r="AD250" s="1106" t="n"/>
      <c r="AE250" s="1106" t="n"/>
      <c r="AF250" s="1106" t="n"/>
      <c r="AG250" s="1106" t="n"/>
      <c r="AH250" s="144" t="n"/>
      <c r="AI250" s="1105" t="inlineStr">
        <is>
          <t>上期国债返回</t>
        </is>
      </c>
      <c r="AJ250" s="1106" t="n">
        <v>0</v>
      </c>
      <c r="AK250" s="1106" t="n"/>
      <c r="AL250" s="1106" t="n"/>
      <c r="AM250" s="462" t="n">
        <v>5187012.5</v>
      </c>
      <c r="AN250" s="1106" t="n"/>
      <c r="AO250" s="1106" t="n"/>
      <c r="AP250" s="1106" t="n"/>
      <c r="AQ250" s="1106" t="n"/>
      <c r="AR250" s="1106" t="n"/>
      <c r="AS250" s="1106" t="n"/>
      <c r="AT250" s="1106" t="n"/>
      <c r="AU250" s="1106" t="n"/>
      <c r="AV250" s="1106" t="n"/>
      <c r="AW250" s="1106" t="n"/>
      <c r="AX250" s="1106" t="n"/>
      <c r="AY250" s="1106" t="n"/>
      <c r="AZ250" s="144" t="n"/>
      <c r="BA250" s="1106" t="n"/>
      <c r="BB250" s="1106" t="n"/>
      <c r="BC250" s="1106" t="n"/>
      <c r="BD250" s="1106" t="n"/>
      <c r="BE250" s="1106" t="n"/>
      <c r="BF250" s="1106" t="n"/>
      <c r="BG250" s="1106" t="n"/>
      <c r="BH250" s="1106" t="n"/>
      <c r="BI250" s="1106" t="n"/>
      <c r="BJ250" s="1106" t="n"/>
      <c r="BK250" s="1106" t="n"/>
      <c r="BL250" s="1106" t="n"/>
      <c r="BM250" s="1106" t="n"/>
      <c r="BN250" s="1106" t="n"/>
      <c r="BO250" s="1106" t="n"/>
      <c r="BP250" s="1106" t="n"/>
      <c r="BQ250" s="1106" t="n"/>
      <c r="BR250" s="1106" t="n"/>
      <c r="BS250" s="1106" t="n"/>
      <c r="BT250" s="1106" t="n"/>
      <c r="BU250" s="1106" t="n"/>
      <c r="BV250" s="1106" t="n"/>
      <c r="BW250" s="1106" t="n"/>
      <c r="BX250" s="1106" t="n"/>
      <c r="BY250" s="1106" t="n"/>
      <c r="BZ250" s="1106" t="n"/>
      <c r="CA250" s="1106" t="n"/>
      <c r="CB250" s="1106" t="n"/>
      <c r="CC250" s="1106" t="n"/>
      <c r="CD250" s="1106" t="n"/>
      <c r="CE250" s="1106" t="n"/>
      <c r="CF250" s="1106" t="n"/>
      <c r="CG250" s="1106" t="n"/>
      <c r="CH250" s="1106" t="n"/>
      <c r="CI250" s="1106" t="n"/>
      <c r="CJ250" s="1106" t="n"/>
      <c r="CK250" s="1106" t="n"/>
      <c r="CL250" s="1106" t="n"/>
      <c r="CM250" s="1106" t="n"/>
      <c r="CN250" s="1106" t="n"/>
      <c r="CO250" s="1106" t="n"/>
      <c r="CP250" s="1106" t="n"/>
      <c r="CQ250" s="1106" t="n"/>
      <c r="CR250" s="1106" t="n"/>
      <c r="CS250" s="1106" t="n"/>
      <c r="CT250" s="1106" t="n"/>
      <c r="CU250" s="1106" t="n"/>
      <c r="CV250" s="1106" t="n"/>
      <c r="CW250" s="1106" t="n"/>
      <c r="CX250" s="1106" t="n"/>
      <c r="CY250" s="1106" t="n"/>
      <c r="CZ250" s="1106" t="n"/>
      <c r="DA250" s="1106" t="n"/>
      <c r="DB250" s="1106" t="n"/>
      <c r="DC250" s="1106" t="n"/>
      <c r="DD250" s="1106" t="n"/>
      <c r="DE250" s="1106" t="n"/>
      <c r="DF250" s="1106" t="n"/>
      <c r="DG250" s="1106" t="n"/>
      <c r="DH250" s="1106" t="n"/>
      <c r="DI250" s="1106" t="n"/>
    </row>
    <row r="251" ht="13.5" customHeight="1" s="1178">
      <c r="A251" s="1106" t="n"/>
      <c r="B251" s="1106" t="n"/>
      <c r="C251" s="1106" t="n"/>
      <c r="D251" s="1106" t="n"/>
      <c r="E251" s="1106" t="n"/>
      <c r="F251" s="1106" t="n"/>
      <c r="G251" s="144" t="n"/>
      <c r="H251" s="1106" t="n"/>
      <c r="I251" s="1106" t="n"/>
      <c r="J251" s="1106" t="n"/>
      <c r="K251" s="1106" t="n"/>
      <c r="L251" s="1106" t="n"/>
      <c r="M251" s="1106" t="n"/>
      <c r="N251" s="1106" t="n"/>
      <c r="O251" s="1106" t="n"/>
      <c r="P251" s="1106" t="n"/>
      <c r="Q251" s="1106" t="n"/>
      <c r="R251" s="1106" t="n"/>
      <c r="S251" s="1106" t="n"/>
      <c r="T251" s="230" t="n"/>
      <c r="U251" s="1106" t="n"/>
      <c r="V251" s="1106" t="n"/>
      <c r="W251" s="1106" t="n"/>
      <c r="X251" s="1106" t="n"/>
      <c r="Y251" s="1106" t="n"/>
      <c r="Z251" s="1106" t="n"/>
      <c r="AA251" s="144" t="n"/>
      <c r="AB251" s="1106" t="n"/>
      <c r="AC251" s="1106" t="n"/>
      <c r="AD251" s="1106" t="n"/>
      <c r="AE251" s="1106" t="n"/>
      <c r="AF251" s="1106" t="n"/>
      <c r="AG251" s="1106" t="n"/>
      <c r="AH251" s="144" t="n"/>
      <c r="AI251" s="1105" t="inlineStr">
        <is>
          <t>上期国债利息</t>
        </is>
      </c>
      <c r="AJ251" s="1106" t="n">
        <v>0</v>
      </c>
      <c r="AK251" s="462" t="n">
        <v>2787400</v>
      </c>
      <c r="AL251" s="1106" t="n"/>
      <c r="AM251" s="462" t="n">
        <v>5187012.5</v>
      </c>
      <c r="AN251" s="1106" t="n"/>
      <c r="AO251" s="1106" t="n"/>
      <c r="AP251" s="1106" t="n"/>
      <c r="AQ251" s="1106" t="n"/>
      <c r="AR251" s="1106" t="n"/>
      <c r="AS251" s="1106" t="n"/>
      <c r="AT251" s="1106" t="n"/>
      <c r="AU251" s="1106" t="n"/>
      <c r="AV251" s="1106" t="n"/>
      <c r="AW251" s="1106" t="n"/>
      <c r="AX251" s="1106" t="n"/>
      <c r="AY251" s="1106" t="n"/>
      <c r="AZ251" s="144" t="n"/>
      <c r="BA251" s="1106" t="n"/>
      <c r="BB251" s="1106" t="n"/>
      <c r="BC251" s="1106" t="n"/>
      <c r="BD251" s="1106" t="n"/>
      <c r="BE251" s="1106" t="n"/>
      <c r="BF251" s="1106" t="n"/>
      <c r="BG251" s="1106" t="n"/>
      <c r="BH251" s="1106" t="n"/>
      <c r="BI251" s="1106" t="n"/>
      <c r="BJ251" s="1106" t="n"/>
      <c r="BK251" s="1106" t="n"/>
      <c r="BL251" s="1106" t="n"/>
      <c r="BM251" s="1106" t="n"/>
      <c r="BN251" s="1106" t="n"/>
      <c r="BO251" s="1106" t="n"/>
      <c r="BP251" s="1106" t="n"/>
      <c r="BQ251" s="1106" t="n"/>
      <c r="BR251" s="1106" t="n"/>
      <c r="BS251" s="1106" t="n"/>
      <c r="BT251" s="1106" t="n"/>
      <c r="BU251" s="1106" t="n"/>
      <c r="BV251" s="1106" t="n"/>
      <c r="BW251" s="1106" t="n"/>
      <c r="BX251" s="1106" t="n"/>
      <c r="BY251" s="1106" t="n"/>
      <c r="BZ251" s="1106" t="n"/>
      <c r="CA251" s="1106" t="n"/>
      <c r="CB251" s="1106" t="n"/>
      <c r="CC251" s="1106" t="n"/>
      <c r="CD251" s="1106" t="n"/>
      <c r="CE251" s="1106" t="n"/>
      <c r="CF251" s="1106" t="n"/>
      <c r="CG251" s="1106" t="n"/>
      <c r="CH251" s="1106" t="n"/>
      <c r="CI251" s="1106" t="n"/>
      <c r="CJ251" s="1106" t="n"/>
      <c r="CK251" s="1106" t="n"/>
      <c r="CL251" s="1106" t="n"/>
      <c r="CM251" s="1106" t="n"/>
      <c r="CN251" s="1106" t="n"/>
      <c r="CO251" s="1106" t="n"/>
      <c r="CP251" s="1106" t="n"/>
      <c r="CQ251" s="1106" t="n"/>
      <c r="CR251" s="1106" t="n"/>
      <c r="CS251" s="1106" t="n"/>
      <c r="CT251" s="1106" t="n"/>
      <c r="CU251" s="1106" t="n"/>
      <c r="CV251" s="1106" t="n"/>
      <c r="CW251" s="1106" t="n"/>
      <c r="CX251" s="1106" t="n"/>
      <c r="CY251" s="1106" t="n"/>
      <c r="CZ251" s="1106" t="n"/>
      <c r="DA251" s="1106" t="n"/>
      <c r="DB251" s="1106" t="n"/>
      <c r="DC251" s="1106" t="n"/>
      <c r="DD251" s="1106" t="n"/>
      <c r="DE251" s="1106" t="n"/>
      <c r="DF251" s="1106" t="n"/>
      <c r="DG251" s="1106" t="n"/>
      <c r="DH251" s="1106" t="n"/>
      <c r="DI251" s="1106" t="n"/>
    </row>
    <row r="252" ht="13.5" customHeight="1" s="1178">
      <c r="A252" s="1106" t="n"/>
      <c r="B252" s="1106" t="n"/>
      <c r="C252" s="1106" t="n"/>
      <c r="D252" s="1106" t="n"/>
      <c r="E252" s="1106" t="n"/>
      <c r="F252" s="1106" t="n"/>
      <c r="G252" s="144" t="n"/>
      <c r="H252" s="1106" t="n"/>
      <c r="I252" s="1106" t="n"/>
      <c r="J252" s="1106" t="n"/>
      <c r="K252" s="1106" t="n"/>
      <c r="L252" s="1106" t="n"/>
      <c r="M252" s="1106" t="n"/>
      <c r="N252" s="1106" t="n"/>
      <c r="O252" s="1106" t="n"/>
      <c r="P252" s="1106" t="n"/>
      <c r="Q252" s="1106" t="n"/>
      <c r="R252" s="1106" t="n"/>
      <c r="S252" s="1106" t="n"/>
      <c r="T252" s="230" t="n"/>
      <c r="U252" s="1106" t="n"/>
      <c r="V252" s="1106" t="n"/>
      <c r="W252" s="1106" t="n"/>
      <c r="X252" s="1106" t="n"/>
      <c r="Y252" s="1106" t="n"/>
      <c r="Z252" s="1106" t="n"/>
      <c r="AA252" s="144" t="n"/>
      <c r="AB252" s="1106" t="n"/>
      <c r="AC252" s="1106" t="n"/>
      <c r="AD252" s="1106" t="n"/>
      <c r="AE252" s="1106" t="n"/>
      <c r="AF252" s="1106" t="n"/>
      <c r="AG252" s="1106" t="n"/>
      <c r="AH252" s="144" t="n"/>
      <c r="AI252" s="1105" t="inlineStr">
        <is>
          <t>还银行贷款</t>
        </is>
      </c>
      <c r="AJ252" s="462" t="n">
        <v>0</v>
      </c>
      <c r="AK252" s="1106" t="n"/>
      <c r="AL252" s="1106" t="n"/>
      <c r="AM252" s="462" t="n">
        <v>5187012.5</v>
      </c>
      <c r="AN252" s="1106" t="n"/>
      <c r="AO252" s="1106" t="n"/>
      <c r="AP252" s="1106" t="n"/>
      <c r="AQ252" s="1106" t="n"/>
      <c r="AR252" s="1106" t="n"/>
      <c r="AS252" s="1106" t="n"/>
      <c r="AT252" s="1106" t="n"/>
      <c r="AU252" s="1106" t="n"/>
      <c r="AV252" s="1106" t="n"/>
      <c r="AW252" s="1106" t="n"/>
      <c r="AX252" s="1106" t="n"/>
      <c r="AY252" s="1106" t="n"/>
      <c r="AZ252" s="144" t="n"/>
      <c r="BA252" s="1106" t="n"/>
      <c r="BB252" s="1106" t="n"/>
      <c r="BC252" s="1106" t="n"/>
      <c r="BD252" s="1106" t="n"/>
      <c r="BE252" s="1106" t="n"/>
      <c r="BF252" s="1106" t="n"/>
      <c r="BG252" s="1106" t="n"/>
      <c r="BH252" s="1106" t="n"/>
      <c r="BI252" s="1106" t="n"/>
      <c r="BJ252" s="1106" t="n"/>
      <c r="BK252" s="1106" t="n"/>
      <c r="BL252" s="1106" t="n"/>
      <c r="BM252" s="1106" t="n"/>
      <c r="BN252" s="1106" t="n"/>
      <c r="BO252" s="1106" t="n"/>
      <c r="BP252" s="1106" t="n"/>
      <c r="BQ252" s="1106" t="n"/>
      <c r="BR252" s="1106" t="n"/>
      <c r="BS252" s="1106" t="n"/>
      <c r="BT252" s="1106" t="n"/>
      <c r="BU252" s="1106" t="n"/>
      <c r="BV252" s="1106" t="n"/>
      <c r="BW252" s="1106" t="n"/>
      <c r="BX252" s="1106" t="n"/>
      <c r="BY252" s="1106" t="n"/>
      <c r="BZ252" s="1106" t="n"/>
      <c r="CA252" s="1106" t="n"/>
      <c r="CB252" s="1106" t="n"/>
      <c r="CC252" s="1106" t="n"/>
      <c r="CD252" s="1106" t="n"/>
      <c r="CE252" s="1106" t="n"/>
      <c r="CF252" s="1106" t="n"/>
      <c r="CG252" s="1106" t="n"/>
      <c r="CH252" s="1106" t="n"/>
      <c r="CI252" s="1106" t="n"/>
      <c r="CJ252" s="1106" t="n"/>
      <c r="CK252" s="1106" t="n"/>
      <c r="CL252" s="1106" t="n"/>
      <c r="CM252" s="1106" t="n"/>
      <c r="CN252" s="1106" t="n"/>
      <c r="CO252" s="1106" t="n"/>
      <c r="CP252" s="1106" t="n"/>
      <c r="CQ252" s="1106" t="n"/>
      <c r="CR252" s="1106" t="n"/>
      <c r="CS252" s="1106" t="n"/>
      <c r="CT252" s="1106" t="n"/>
      <c r="CU252" s="1106" t="n"/>
      <c r="CV252" s="1106" t="n"/>
      <c r="CW252" s="1106" t="n"/>
      <c r="CX252" s="1106" t="n"/>
      <c r="CY252" s="1106" t="n"/>
      <c r="CZ252" s="1106" t="n"/>
      <c r="DA252" s="1106" t="n"/>
      <c r="DB252" s="1106" t="n"/>
      <c r="DC252" s="1106" t="n"/>
      <c r="DD252" s="1106" t="n"/>
      <c r="DE252" s="1106" t="n"/>
      <c r="DF252" s="1106" t="n"/>
      <c r="DG252" s="1106" t="n"/>
      <c r="DH252" s="1106" t="n"/>
      <c r="DI252" s="1106" t="n"/>
    </row>
    <row r="253" ht="13.5" customHeight="1" s="1178">
      <c r="A253" s="1106" t="n"/>
      <c r="B253" s="1106" t="n"/>
      <c r="C253" s="1106" t="n"/>
      <c r="D253" s="1106" t="n"/>
      <c r="E253" s="1106" t="n"/>
      <c r="F253" s="1106" t="n"/>
      <c r="G253" s="144" t="n"/>
      <c r="H253" s="1106" t="n"/>
      <c r="I253" s="1106" t="n"/>
      <c r="J253" s="1106" t="n"/>
      <c r="K253" s="1106" t="n"/>
      <c r="L253" s="1106" t="n"/>
      <c r="M253" s="1106" t="n"/>
      <c r="N253" s="1106" t="n"/>
      <c r="O253" s="1106" t="n"/>
      <c r="P253" s="1106" t="n"/>
      <c r="Q253" s="1106" t="n"/>
      <c r="R253" s="1106" t="n"/>
      <c r="S253" s="1106" t="n"/>
      <c r="T253" s="230" t="n"/>
      <c r="U253" s="1106" t="n"/>
      <c r="V253" s="1106" t="n"/>
      <c r="W253" s="1106" t="n"/>
      <c r="X253" s="1106" t="n"/>
      <c r="Y253" s="1106" t="n"/>
      <c r="Z253" s="1106" t="n"/>
      <c r="AA253" s="144" t="n"/>
      <c r="AB253" s="1106" t="n"/>
      <c r="AC253" s="1106" t="n"/>
      <c r="AD253" s="1106" t="n"/>
      <c r="AE253" s="1106" t="n"/>
      <c r="AF253" s="1106" t="n"/>
      <c r="AG253" s="1106" t="n"/>
      <c r="AH253" s="144" t="n"/>
      <c r="AI253" s="1105" t="inlineStr">
        <is>
          <t>银行贷款利息</t>
        </is>
      </c>
      <c r="AJ253" s="1106" t="n">
        <v>0</v>
      </c>
      <c r="AK253" s="1106" t="n"/>
      <c r="AL253" s="462" t="n">
        <v>2696567.35</v>
      </c>
      <c r="AM253" s="462" t="n">
        <v>5187012.5</v>
      </c>
      <c r="AN253" s="1106" t="n"/>
      <c r="AO253" s="1106" t="n"/>
      <c r="AP253" s="1106" t="n"/>
      <c r="AQ253" s="1106" t="n"/>
      <c r="AR253" s="1106" t="n"/>
      <c r="AS253" s="1106" t="n"/>
      <c r="AT253" s="1106" t="n"/>
      <c r="AU253" s="1106" t="n"/>
      <c r="AV253" s="1106" t="n"/>
      <c r="AW253" s="1106" t="n"/>
      <c r="AX253" s="1106" t="n"/>
      <c r="AY253" s="1106" t="n"/>
      <c r="AZ253" s="144" t="n"/>
      <c r="BA253" s="1106" t="n"/>
      <c r="BB253" s="1106" t="n"/>
      <c r="BC253" s="1106" t="n"/>
      <c r="BD253" s="1106" t="n"/>
      <c r="BE253" s="1106" t="n"/>
      <c r="BF253" s="1106" t="n"/>
      <c r="BG253" s="1106" t="n"/>
      <c r="BH253" s="1106" t="n"/>
      <c r="BI253" s="1106" t="n"/>
      <c r="BJ253" s="1106" t="n"/>
      <c r="BK253" s="1106" t="n"/>
      <c r="BL253" s="1106" t="n"/>
      <c r="BM253" s="1106" t="n"/>
      <c r="BN253" s="1106" t="n"/>
      <c r="BO253" s="1106" t="n"/>
      <c r="BP253" s="1106" t="n"/>
      <c r="BQ253" s="1106" t="n"/>
      <c r="BR253" s="1106" t="n"/>
      <c r="BS253" s="1106" t="n"/>
      <c r="BT253" s="1106" t="n"/>
      <c r="BU253" s="1106" t="n"/>
      <c r="BV253" s="1106" t="n"/>
      <c r="BW253" s="1106" t="n"/>
      <c r="BX253" s="1106" t="n"/>
      <c r="BY253" s="1106" t="n"/>
      <c r="BZ253" s="1106" t="n"/>
      <c r="CA253" s="1106" t="n"/>
      <c r="CB253" s="1106" t="n"/>
      <c r="CC253" s="1106" t="n"/>
      <c r="CD253" s="1106" t="n"/>
      <c r="CE253" s="1106" t="n"/>
      <c r="CF253" s="1106" t="n"/>
      <c r="CG253" s="1106" t="n"/>
      <c r="CH253" s="1106" t="n"/>
      <c r="CI253" s="1106" t="n"/>
      <c r="CJ253" s="1106" t="n"/>
      <c r="CK253" s="1106" t="n"/>
      <c r="CL253" s="1106" t="n"/>
      <c r="CM253" s="1106" t="n"/>
      <c r="CN253" s="1106" t="n"/>
      <c r="CO253" s="1106" t="n"/>
      <c r="CP253" s="1106" t="n"/>
      <c r="CQ253" s="1106" t="n"/>
      <c r="CR253" s="1106" t="n"/>
      <c r="CS253" s="1106" t="n"/>
      <c r="CT253" s="1106" t="n"/>
      <c r="CU253" s="1106" t="n"/>
      <c r="CV253" s="1106" t="n"/>
      <c r="CW253" s="1106" t="n"/>
      <c r="CX253" s="1106" t="n"/>
      <c r="CY253" s="1106" t="n"/>
      <c r="CZ253" s="1106" t="n"/>
      <c r="DA253" s="1106" t="n"/>
      <c r="DB253" s="1106" t="n"/>
      <c r="DC253" s="1106" t="n"/>
      <c r="DD253" s="1106" t="n"/>
      <c r="DE253" s="1106" t="n"/>
      <c r="DF253" s="1106" t="n"/>
      <c r="DG253" s="1106" t="n"/>
      <c r="DH253" s="1106" t="n"/>
      <c r="DI253" s="1106" t="n"/>
    </row>
    <row r="254" ht="13.5" customHeight="1" s="1178">
      <c r="A254" s="1106" t="n"/>
      <c r="B254" s="1106" t="n"/>
      <c r="C254" s="1106" t="n"/>
      <c r="D254" s="1106" t="n"/>
      <c r="E254" s="1106" t="n"/>
      <c r="F254" s="1106" t="n"/>
      <c r="G254" s="144" t="n"/>
      <c r="H254" s="1106" t="n"/>
      <c r="I254" s="1106" t="n"/>
      <c r="J254" s="1106" t="n"/>
      <c r="K254" s="1106" t="n"/>
      <c r="L254" s="1106" t="n"/>
      <c r="M254" s="1106" t="n"/>
      <c r="N254" s="1106" t="n"/>
      <c r="O254" s="1106" t="n"/>
      <c r="P254" s="1106" t="n"/>
      <c r="Q254" s="1106" t="n"/>
      <c r="R254" s="1106" t="n"/>
      <c r="S254" s="1106" t="n"/>
      <c r="T254" s="230" t="n"/>
      <c r="U254" s="1106" t="n"/>
      <c r="V254" s="1106" t="n"/>
      <c r="W254" s="1106" t="n"/>
      <c r="X254" s="1106" t="n"/>
      <c r="Y254" s="1106" t="n"/>
      <c r="Z254" s="1106" t="n"/>
      <c r="AA254" s="144" t="n"/>
      <c r="AB254" s="1106" t="n"/>
      <c r="AC254" s="1106" t="n"/>
      <c r="AD254" s="1106" t="n"/>
      <c r="AE254" s="1106" t="n"/>
      <c r="AF254" s="1106" t="n"/>
      <c r="AG254" s="1106" t="n"/>
      <c r="AH254" s="144" t="n"/>
      <c r="AI254" s="1105" t="inlineStr">
        <is>
          <t>还上期紧急贷款</t>
        </is>
      </c>
      <c r="AJ254" s="1106" t="n">
        <v>0</v>
      </c>
      <c r="AK254" s="1106" t="n"/>
      <c r="AL254" s="1106" t="n"/>
      <c r="AM254" s="462" t="n">
        <v>5187012.5</v>
      </c>
      <c r="AN254" s="1106" t="n"/>
      <c r="AO254" s="1106" t="n"/>
      <c r="AP254" s="1106" t="n"/>
      <c r="AQ254" s="1106" t="n"/>
      <c r="AR254" s="1106" t="n"/>
      <c r="AS254" s="1106" t="n"/>
      <c r="AT254" s="1106" t="n"/>
      <c r="AU254" s="1106" t="n"/>
      <c r="AV254" s="1106" t="n"/>
      <c r="AW254" s="1106" t="n"/>
      <c r="AX254" s="1106" t="n"/>
      <c r="AY254" s="1106" t="n"/>
      <c r="AZ254" s="144" t="n"/>
      <c r="BA254" s="1106" t="n"/>
      <c r="BB254" s="1106" t="n"/>
      <c r="BC254" s="1106" t="n"/>
      <c r="BD254" s="1106" t="n"/>
      <c r="BE254" s="1106" t="n"/>
      <c r="BF254" s="1106" t="n"/>
      <c r="BG254" s="1106" t="n"/>
      <c r="BH254" s="1106" t="n"/>
      <c r="BI254" s="1106" t="n"/>
      <c r="BJ254" s="1106" t="n"/>
      <c r="BK254" s="1106" t="n"/>
      <c r="BL254" s="1106" t="n"/>
      <c r="BM254" s="1106" t="n"/>
      <c r="BN254" s="1106" t="n"/>
      <c r="BO254" s="1106" t="n"/>
      <c r="BP254" s="1106" t="n"/>
      <c r="BQ254" s="1106" t="n"/>
      <c r="BR254" s="1106" t="n"/>
      <c r="BS254" s="1106" t="n"/>
      <c r="BT254" s="1106" t="n"/>
      <c r="BU254" s="1106" t="n"/>
      <c r="BV254" s="1106" t="n"/>
      <c r="BW254" s="1106" t="n"/>
      <c r="BX254" s="1106" t="n"/>
      <c r="BY254" s="1106" t="n"/>
      <c r="BZ254" s="1106" t="n"/>
      <c r="CA254" s="1106" t="n"/>
      <c r="CB254" s="1106" t="n"/>
      <c r="CC254" s="1106" t="n"/>
      <c r="CD254" s="1106" t="n"/>
      <c r="CE254" s="1106" t="n"/>
      <c r="CF254" s="1106" t="n"/>
      <c r="CG254" s="1106" t="n"/>
      <c r="CH254" s="1106" t="n"/>
      <c r="CI254" s="1106" t="n"/>
      <c r="CJ254" s="1106" t="n"/>
      <c r="CK254" s="1106" t="n"/>
      <c r="CL254" s="1106" t="n"/>
      <c r="CM254" s="1106" t="n"/>
      <c r="CN254" s="1106" t="n"/>
      <c r="CO254" s="1106" t="n"/>
      <c r="CP254" s="1106" t="n"/>
      <c r="CQ254" s="1106" t="n"/>
      <c r="CR254" s="1106" t="n"/>
      <c r="CS254" s="1106" t="n"/>
      <c r="CT254" s="1106" t="n"/>
      <c r="CU254" s="1106" t="n"/>
      <c r="CV254" s="1106" t="n"/>
      <c r="CW254" s="1106" t="n"/>
      <c r="CX254" s="1106" t="n"/>
      <c r="CY254" s="1106" t="n"/>
      <c r="CZ254" s="1106" t="n"/>
      <c r="DA254" s="1106" t="n"/>
      <c r="DB254" s="1106" t="n"/>
      <c r="DC254" s="1106" t="n"/>
      <c r="DD254" s="1106" t="n"/>
      <c r="DE254" s="1106" t="n"/>
      <c r="DF254" s="1106" t="n"/>
      <c r="DG254" s="1106" t="n"/>
      <c r="DH254" s="1106" t="n"/>
      <c r="DI254" s="1106" t="n"/>
    </row>
    <row r="255" ht="13.5" customHeight="1" s="1178">
      <c r="A255" s="1106" t="n"/>
      <c r="B255" s="1106" t="n"/>
      <c r="C255" s="1106" t="n"/>
      <c r="D255" s="1106" t="n"/>
      <c r="E255" s="1106" t="n"/>
      <c r="F255" s="1106" t="n"/>
      <c r="G255" s="144" t="n"/>
      <c r="H255" s="1106" t="n"/>
      <c r="I255" s="1106" t="n"/>
      <c r="J255" s="1106" t="n"/>
      <c r="K255" s="1106" t="n"/>
      <c r="L255" s="1106" t="n"/>
      <c r="M255" s="1106" t="n"/>
      <c r="N255" s="1106" t="n"/>
      <c r="O255" s="1106" t="n"/>
      <c r="P255" s="1106" t="n"/>
      <c r="Q255" s="1106" t="n"/>
      <c r="R255" s="1106" t="n"/>
      <c r="S255" s="1106" t="n"/>
      <c r="T255" s="230" t="n"/>
      <c r="U255" s="1106" t="n"/>
      <c r="V255" s="1106" t="n"/>
      <c r="W255" s="1106" t="n"/>
      <c r="X255" s="1106" t="n"/>
      <c r="Y255" s="1106" t="n"/>
      <c r="Z255" s="1106" t="n"/>
      <c r="AA255" s="144" t="n"/>
      <c r="AB255" s="1106" t="n"/>
      <c r="AC255" s="1106" t="n"/>
      <c r="AD255" s="1106" t="n"/>
      <c r="AE255" s="1106" t="n"/>
      <c r="AF255" s="1106" t="n"/>
      <c r="AG255" s="1106" t="n"/>
      <c r="AH255" s="144" t="n"/>
      <c r="AI255" s="1105" t="inlineStr">
        <is>
          <t>上期紧急贷款利息</t>
        </is>
      </c>
      <c r="AJ255" s="1106" t="n">
        <v>0</v>
      </c>
      <c r="AK255" s="1106" t="n"/>
      <c r="AL255" s="462" t="n">
        <v>2696567.35</v>
      </c>
      <c r="AM255" s="462" t="n">
        <v>5187012.5</v>
      </c>
      <c r="AN255" s="1106" t="n"/>
      <c r="AO255" s="1106" t="n"/>
      <c r="AP255" s="1106" t="n"/>
      <c r="AQ255" s="1106" t="n"/>
      <c r="AR255" s="1106" t="n"/>
      <c r="AS255" s="1106" t="n"/>
      <c r="AT255" s="1106" t="n"/>
      <c r="AU255" s="1106" t="n"/>
      <c r="AV255" s="1106" t="n"/>
      <c r="AW255" s="1106" t="n"/>
      <c r="AX255" s="1106" t="n"/>
      <c r="AY255" s="1106" t="n"/>
      <c r="AZ255" s="144" t="n"/>
      <c r="BA255" s="1106" t="n"/>
      <c r="BB255" s="1106" t="n"/>
      <c r="BC255" s="1106" t="n"/>
      <c r="BD255" s="1106" t="n"/>
      <c r="BE255" s="1106" t="n"/>
      <c r="BF255" s="1106" t="n"/>
      <c r="BG255" s="1106" t="n"/>
      <c r="BH255" s="1106" t="n"/>
      <c r="BI255" s="1106" t="n"/>
      <c r="BJ255" s="1106" t="n"/>
      <c r="BK255" s="1106" t="n"/>
      <c r="BL255" s="1106" t="n"/>
      <c r="BM255" s="1106" t="n"/>
      <c r="BN255" s="1106" t="n"/>
      <c r="BO255" s="1106" t="n"/>
      <c r="BP255" s="1106" t="n"/>
      <c r="BQ255" s="1106" t="n"/>
      <c r="BR255" s="1106" t="n"/>
      <c r="BS255" s="1106" t="n"/>
      <c r="BT255" s="1106" t="n"/>
      <c r="BU255" s="1106" t="n"/>
      <c r="BV255" s="1106" t="n"/>
      <c r="BW255" s="1106" t="n"/>
      <c r="BX255" s="1106" t="n"/>
      <c r="BY255" s="1106" t="n"/>
      <c r="BZ255" s="1106" t="n"/>
      <c r="CA255" s="1106" t="n"/>
      <c r="CB255" s="1106" t="n"/>
      <c r="CC255" s="1106" t="n"/>
      <c r="CD255" s="1106" t="n"/>
      <c r="CE255" s="1106" t="n"/>
      <c r="CF255" s="1106" t="n"/>
      <c r="CG255" s="1106" t="n"/>
      <c r="CH255" s="1106" t="n"/>
      <c r="CI255" s="1106" t="n"/>
      <c r="CJ255" s="1106" t="n"/>
      <c r="CK255" s="1106" t="n"/>
      <c r="CL255" s="1106" t="n"/>
      <c r="CM255" s="1106" t="n"/>
      <c r="CN255" s="1106" t="n"/>
      <c r="CO255" s="1106" t="n"/>
      <c r="CP255" s="1106" t="n"/>
      <c r="CQ255" s="1106" t="n"/>
      <c r="CR255" s="1106" t="n"/>
      <c r="CS255" s="1106" t="n"/>
      <c r="CT255" s="1106" t="n"/>
      <c r="CU255" s="1106" t="n"/>
      <c r="CV255" s="1106" t="n"/>
      <c r="CW255" s="1106" t="n"/>
      <c r="CX255" s="1106" t="n"/>
      <c r="CY255" s="1106" t="n"/>
      <c r="CZ255" s="1106" t="n"/>
      <c r="DA255" s="1106" t="n"/>
      <c r="DB255" s="1106" t="n"/>
      <c r="DC255" s="1106" t="n"/>
      <c r="DD255" s="1106" t="n"/>
      <c r="DE255" s="1106" t="n"/>
      <c r="DF255" s="1106" t="n"/>
      <c r="DG255" s="1106" t="n"/>
      <c r="DH255" s="1106" t="n"/>
      <c r="DI255" s="1106" t="n"/>
    </row>
    <row r="256" ht="13.5" customHeight="1" s="1178">
      <c r="A256" s="1106" t="n"/>
      <c r="B256" s="1106" t="n"/>
      <c r="C256" s="1106" t="n"/>
      <c r="D256" s="1106" t="n"/>
      <c r="E256" s="1106" t="n"/>
      <c r="F256" s="1106" t="n"/>
      <c r="G256" s="144" t="n"/>
      <c r="H256" s="1106" t="n"/>
      <c r="I256" s="1106" t="n"/>
      <c r="J256" s="1106" t="n"/>
      <c r="K256" s="1106" t="n"/>
      <c r="L256" s="1106" t="n"/>
      <c r="M256" s="1106" t="n"/>
      <c r="N256" s="1106" t="n"/>
      <c r="O256" s="1106" t="n"/>
      <c r="P256" s="1106" t="n"/>
      <c r="Q256" s="1106" t="n"/>
      <c r="R256" s="1106" t="n"/>
      <c r="S256" s="1106" t="n"/>
      <c r="T256" s="230" t="n"/>
      <c r="U256" s="1106" t="n"/>
      <c r="V256" s="1106" t="n"/>
      <c r="W256" s="1106" t="n"/>
      <c r="X256" s="1106" t="n"/>
      <c r="Y256" s="1106" t="n"/>
      <c r="Z256" s="1106" t="n"/>
      <c r="AA256" s="144" t="n"/>
      <c r="AB256" s="1106" t="n"/>
      <c r="AC256" s="1106" t="n"/>
      <c r="AD256" s="1106" t="n"/>
      <c r="AE256" s="1106" t="n"/>
      <c r="AF256" s="1106" t="n"/>
      <c r="AG256" s="1106" t="n"/>
      <c r="AH256" s="144" t="n"/>
      <c r="AI256" s="1105" t="inlineStr">
        <is>
          <t>纳  税</t>
        </is>
      </c>
      <c r="AJ256" s="462" t="n">
        <v>-3301.2</v>
      </c>
      <c r="AK256" s="1106" t="n"/>
      <c r="AL256" s="1106" t="n"/>
      <c r="AM256" s="462" t="n">
        <v>5183711.3</v>
      </c>
      <c r="AN256" s="1106" t="n"/>
      <c r="AO256" s="1106" t="n"/>
      <c r="AP256" s="1106" t="n"/>
      <c r="AQ256" s="1106" t="n"/>
      <c r="AR256" s="1106" t="n"/>
      <c r="AS256" s="1106" t="n"/>
      <c r="AT256" s="1106" t="n"/>
      <c r="AU256" s="1106" t="n"/>
      <c r="AV256" s="1106" t="n"/>
      <c r="AW256" s="1106" t="n"/>
      <c r="AX256" s="1106" t="n"/>
      <c r="AY256" s="1106" t="n"/>
      <c r="AZ256" s="144" t="n"/>
      <c r="BA256" s="1106" t="n"/>
      <c r="BB256" s="1106" t="n"/>
      <c r="BC256" s="1106" t="n"/>
      <c r="BD256" s="1106" t="n"/>
      <c r="BE256" s="1106" t="n"/>
      <c r="BF256" s="1106" t="n"/>
      <c r="BG256" s="1106" t="n"/>
      <c r="BH256" s="1106" t="n"/>
      <c r="BI256" s="1106" t="n"/>
      <c r="BJ256" s="1106" t="n"/>
      <c r="BK256" s="1106" t="n"/>
      <c r="BL256" s="1106" t="n"/>
      <c r="BM256" s="1106" t="n"/>
      <c r="BN256" s="1106" t="n"/>
      <c r="BO256" s="1106" t="n"/>
      <c r="BP256" s="1106" t="n"/>
      <c r="BQ256" s="1106" t="n"/>
      <c r="BR256" s="1106" t="n"/>
      <c r="BS256" s="1106" t="n"/>
      <c r="BT256" s="1106" t="n"/>
      <c r="BU256" s="1106" t="n"/>
      <c r="BV256" s="1106" t="n"/>
      <c r="BW256" s="1106" t="n"/>
      <c r="BX256" s="1106" t="n"/>
      <c r="BY256" s="1106" t="n"/>
      <c r="BZ256" s="1106" t="n"/>
      <c r="CA256" s="1106" t="n"/>
      <c r="CB256" s="1106" t="n"/>
      <c r="CC256" s="1106" t="n"/>
      <c r="CD256" s="1106" t="n"/>
      <c r="CE256" s="1106" t="n"/>
      <c r="CF256" s="1106" t="n"/>
      <c r="CG256" s="1106" t="n"/>
      <c r="CH256" s="1106" t="n"/>
      <c r="CI256" s="1106" t="n"/>
      <c r="CJ256" s="1106" t="n"/>
      <c r="CK256" s="1106" t="n"/>
      <c r="CL256" s="1106" t="n"/>
      <c r="CM256" s="1106" t="n"/>
      <c r="CN256" s="1106" t="n"/>
      <c r="CO256" s="1106" t="n"/>
      <c r="CP256" s="1106" t="n"/>
      <c r="CQ256" s="1106" t="n"/>
      <c r="CR256" s="1106" t="n"/>
      <c r="CS256" s="1106" t="n"/>
      <c r="CT256" s="1106" t="n"/>
      <c r="CU256" s="1106" t="n"/>
      <c r="CV256" s="1106" t="n"/>
      <c r="CW256" s="1106" t="n"/>
      <c r="CX256" s="1106" t="n"/>
      <c r="CY256" s="1106" t="n"/>
      <c r="CZ256" s="1106" t="n"/>
      <c r="DA256" s="1106" t="n"/>
      <c r="DB256" s="1106" t="n"/>
      <c r="DC256" s="1106" t="n"/>
      <c r="DD256" s="1106" t="n"/>
      <c r="DE256" s="1106" t="n"/>
      <c r="DF256" s="1106" t="n"/>
      <c r="DG256" s="1106" t="n"/>
      <c r="DH256" s="1106" t="n"/>
      <c r="DI256" s="1106" t="n"/>
    </row>
    <row r="257" ht="13.5" customHeight="1" s="1178">
      <c r="A257" s="1106" t="n"/>
      <c r="B257" s="1106" t="n"/>
      <c r="C257" s="1106" t="n"/>
      <c r="D257" s="1106" t="n"/>
      <c r="E257" s="1106" t="n"/>
      <c r="F257" s="1106" t="n"/>
      <c r="G257" s="144" t="n"/>
      <c r="H257" s="1106" t="n"/>
      <c r="I257" s="1106" t="n"/>
      <c r="J257" s="1106" t="n"/>
      <c r="K257" s="1106" t="n"/>
      <c r="L257" s="1106" t="n"/>
      <c r="M257" s="1106" t="n"/>
      <c r="N257" s="1106" t="n"/>
      <c r="O257" s="1106" t="n"/>
      <c r="P257" s="1106" t="n"/>
      <c r="Q257" s="1106" t="n"/>
      <c r="R257" s="1106" t="n"/>
      <c r="S257" s="1106" t="n"/>
      <c r="T257" s="230" t="n"/>
      <c r="U257" s="1106" t="n"/>
      <c r="V257" s="1106" t="n"/>
      <c r="W257" s="1106" t="n"/>
      <c r="X257" s="1106" t="n"/>
      <c r="Y257" s="1106" t="n"/>
      <c r="Z257" s="1106" t="n"/>
      <c r="AA257" s="144" t="n"/>
      <c r="AB257" s="1106" t="n"/>
      <c r="AC257" s="1106" t="n"/>
      <c r="AD257" s="1106" t="n"/>
      <c r="AE257" s="1106" t="n"/>
      <c r="AF257" s="1106" t="n"/>
      <c r="AG257" s="1106" t="n"/>
      <c r="AH257" s="144" t="n"/>
      <c r="AI257" s="1105" t="inlineStr">
        <is>
          <t>买机器</t>
        </is>
      </c>
      <c r="AJ257" s="462" t="n">
        <v>0</v>
      </c>
      <c r="AK257" s="1106" t="n"/>
      <c r="AL257" s="1106" t="n"/>
      <c r="AM257" s="462" t="n">
        <v>5183711.3</v>
      </c>
      <c r="AN257" s="1106" t="n"/>
      <c r="AO257" s="1106" t="n"/>
      <c r="AP257" s="1106" t="n"/>
      <c r="AQ257" s="1106" t="n"/>
      <c r="AR257" s="1106" t="n"/>
      <c r="AS257" s="1106" t="n"/>
      <c r="AT257" s="1106" t="n"/>
      <c r="AU257" s="1106" t="n"/>
      <c r="AV257" s="1106" t="n"/>
      <c r="AW257" s="1106" t="n"/>
      <c r="AX257" s="1106" t="n"/>
      <c r="AY257" s="1106" t="n"/>
      <c r="AZ257" s="144" t="n"/>
      <c r="BA257" s="1106" t="n"/>
      <c r="BB257" s="1106" t="n"/>
      <c r="BC257" s="1106" t="n"/>
      <c r="BD257" s="1106" t="n"/>
      <c r="BE257" s="1106" t="n"/>
      <c r="BF257" s="1106" t="n"/>
      <c r="BG257" s="1106" t="n"/>
      <c r="BH257" s="1106" t="n"/>
      <c r="BI257" s="1106" t="n"/>
      <c r="BJ257" s="1106" t="n"/>
      <c r="BK257" s="1106" t="n"/>
      <c r="BL257" s="1106" t="n"/>
      <c r="BM257" s="1106" t="n"/>
      <c r="BN257" s="1106" t="n"/>
      <c r="BO257" s="1106" t="n"/>
      <c r="BP257" s="1106" t="n"/>
      <c r="BQ257" s="1106" t="n"/>
      <c r="BR257" s="1106" t="n"/>
      <c r="BS257" s="1106" t="n"/>
      <c r="BT257" s="1106" t="n"/>
      <c r="BU257" s="1106" t="n"/>
      <c r="BV257" s="1106" t="n"/>
      <c r="BW257" s="1106" t="n"/>
      <c r="BX257" s="1106" t="n"/>
      <c r="BY257" s="1106" t="n"/>
      <c r="BZ257" s="1106" t="n"/>
      <c r="CA257" s="1106" t="n"/>
      <c r="CB257" s="1106" t="n"/>
      <c r="CC257" s="1106" t="n"/>
      <c r="CD257" s="1106" t="n"/>
      <c r="CE257" s="1106" t="n"/>
      <c r="CF257" s="1106" t="n"/>
      <c r="CG257" s="1106" t="n"/>
      <c r="CH257" s="1106" t="n"/>
      <c r="CI257" s="1106" t="n"/>
      <c r="CJ257" s="1106" t="n"/>
      <c r="CK257" s="1106" t="n"/>
      <c r="CL257" s="1106" t="n"/>
      <c r="CM257" s="1106" t="n"/>
      <c r="CN257" s="1106" t="n"/>
      <c r="CO257" s="1106" t="n"/>
      <c r="CP257" s="1106" t="n"/>
      <c r="CQ257" s="1106" t="n"/>
      <c r="CR257" s="1106" t="n"/>
      <c r="CS257" s="1106" t="n"/>
      <c r="CT257" s="1106" t="n"/>
      <c r="CU257" s="1106" t="n"/>
      <c r="CV257" s="1106" t="n"/>
      <c r="CW257" s="1106" t="n"/>
      <c r="CX257" s="1106" t="n"/>
      <c r="CY257" s="1106" t="n"/>
      <c r="CZ257" s="1106" t="n"/>
      <c r="DA257" s="1106" t="n"/>
      <c r="DB257" s="1106" t="n"/>
      <c r="DC257" s="1106" t="n"/>
      <c r="DD257" s="1106" t="n"/>
      <c r="DE257" s="1106" t="n"/>
      <c r="DF257" s="1106" t="n"/>
      <c r="DG257" s="1106" t="n"/>
      <c r="DH257" s="1106" t="n"/>
      <c r="DI257" s="1106" t="n"/>
    </row>
    <row r="258" ht="13.5" customHeight="1" s="1178">
      <c r="A258" s="1106" t="n"/>
      <c r="B258" s="1106" t="n"/>
      <c r="C258" s="1106" t="n"/>
      <c r="D258" s="1106" t="n"/>
      <c r="E258" s="1106" t="n"/>
      <c r="F258" s="1106" t="n"/>
      <c r="G258" s="144" t="n"/>
      <c r="H258" s="1106" t="n"/>
      <c r="I258" s="1106" t="n"/>
      <c r="J258" s="1106" t="n"/>
      <c r="K258" s="1106" t="n"/>
      <c r="L258" s="1106" t="n"/>
      <c r="M258" s="1106" t="n"/>
      <c r="N258" s="1106" t="n"/>
      <c r="O258" s="1106" t="n"/>
      <c r="P258" s="1106" t="n"/>
      <c r="Q258" s="1106" t="n"/>
      <c r="R258" s="1106" t="n"/>
      <c r="S258" s="1106" t="n"/>
      <c r="T258" s="230" t="n"/>
      <c r="U258" s="1106" t="n"/>
      <c r="V258" s="1106" t="n"/>
      <c r="W258" s="1106" t="n"/>
      <c r="X258" s="1106" t="n"/>
      <c r="Y258" s="1106" t="n"/>
      <c r="Z258" s="1106" t="n"/>
      <c r="AA258" s="144" t="n"/>
      <c r="AB258" s="1106" t="n"/>
      <c r="AC258" s="1106" t="n"/>
      <c r="AD258" s="1106" t="n"/>
      <c r="AE258" s="1106" t="n"/>
      <c r="AF258" s="1106" t="n"/>
      <c r="AG258" s="1106" t="n"/>
      <c r="AH258" s="144" t="n"/>
      <c r="AI258" s="1105" t="inlineStr">
        <is>
          <t>分  红</t>
        </is>
      </c>
      <c r="AJ258" s="462" t="n">
        <v>0</v>
      </c>
      <c r="AK258" s="1106" t="n"/>
      <c r="AL258" s="1106" t="n"/>
      <c r="AM258" s="462" t="n">
        <v>5183711.3</v>
      </c>
      <c r="AN258" s="1106" t="n"/>
      <c r="AO258" s="1106" t="n"/>
      <c r="AP258" s="1106" t="n"/>
      <c r="AQ258" s="1106" t="n"/>
      <c r="AR258" s="1106" t="n"/>
      <c r="AS258" s="1106" t="n"/>
      <c r="AT258" s="1106" t="n"/>
      <c r="AU258" s="1106" t="n"/>
      <c r="AV258" s="1106" t="n"/>
      <c r="AW258" s="1106" t="n"/>
      <c r="AX258" s="1106" t="n"/>
      <c r="AY258" s="1106" t="n"/>
      <c r="AZ258" s="144" t="n"/>
      <c r="BA258" s="1106" t="n"/>
      <c r="BB258" s="1106" t="n"/>
      <c r="BC258" s="1106" t="n"/>
      <c r="BD258" s="1106" t="n"/>
      <c r="BE258" s="1106" t="n"/>
      <c r="BF258" s="1106" t="n"/>
      <c r="BG258" s="1106" t="n"/>
      <c r="BH258" s="1106" t="n"/>
      <c r="BI258" s="1106" t="n"/>
      <c r="BJ258" s="1106" t="n"/>
      <c r="BK258" s="1106" t="n"/>
      <c r="BL258" s="1106" t="n"/>
      <c r="BM258" s="1106" t="n"/>
      <c r="BN258" s="1106" t="n"/>
      <c r="BO258" s="1106" t="n"/>
      <c r="BP258" s="1106" t="n"/>
      <c r="BQ258" s="1106" t="n"/>
      <c r="BR258" s="1106" t="n"/>
      <c r="BS258" s="1106" t="n"/>
      <c r="BT258" s="1106" t="n"/>
      <c r="BU258" s="1106" t="n"/>
      <c r="BV258" s="1106" t="n"/>
      <c r="BW258" s="1106" t="n"/>
      <c r="BX258" s="1106" t="n"/>
      <c r="BY258" s="1106" t="n"/>
      <c r="BZ258" s="1106" t="n"/>
      <c r="CA258" s="1106" t="n"/>
      <c r="CB258" s="1106" t="n"/>
      <c r="CC258" s="1106" t="n"/>
      <c r="CD258" s="1106" t="n"/>
      <c r="CE258" s="1106" t="n"/>
      <c r="CF258" s="1106" t="n"/>
      <c r="CG258" s="1106" t="n"/>
      <c r="CH258" s="1106" t="n"/>
      <c r="CI258" s="1106" t="n"/>
      <c r="CJ258" s="1106" t="n"/>
      <c r="CK258" s="1106" t="n"/>
      <c r="CL258" s="1106" t="n"/>
      <c r="CM258" s="1106" t="n"/>
      <c r="CN258" s="1106" t="n"/>
      <c r="CO258" s="1106" t="n"/>
      <c r="CP258" s="1106" t="n"/>
      <c r="CQ258" s="1106" t="n"/>
      <c r="CR258" s="1106" t="n"/>
      <c r="CS258" s="1106" t="n"/>
      <c r="CT258" s="1106" t="n"/>
      <c r="CU258" s="1106" t="n"/>
      <c r="CV258" s="1106" t="n"/>
      <c r="CW258" s="1106" t="n"/>
      <c r="CX258" s="1106" t="n"/>
      <c r="CY258" s="1106" t="n"/>
      <c r="CZ258" s="1106" t="n"/>
      <c r="DA258" s="1106" t="n"/>
      <c r="DB258" s="1106" t="n"/>
      <c r="DC258" s="1106" t="n"/>
      <c r="DD258" s="1106" t="n"/>
      <c r="DE258" s="1106" t="n"/>
      <c r="DF258" s="1106" t="n"/>
      <c r="DG258" s="1106" t="n"/>
      <c r="DH258" s="1106" t="n"/>
      <c r="DI258" s="1106" t="n"/>
    </row>
    <row r="259" ht="13.5" customHeight="1" s="1178">
      <c r="A259" s="1106" t="n"/>
      <c r="B259" s="1106" t="n"/>
      <c r="C259" s="1106" t="n"/>
      <c r="D259" s="1106" t="n"/>
      <c r="E259" s="1106" t="n"/>
      <c r="F259" s="1106" t="n"/>
      <c r="G259" s="144" t="n"/>
      <c r="H259" s="1106" t="n"/>
      <c r="I259" s="1106" t="n"/>
      <c r="J259" s="1106" t="n"/>
      <c r="K259" s="1106" t="n"/>
      <c r="L259" s="1106" t="n"/>
      <c r="M259" s="1106" t="n"/>
      <c r="N259" s="1106" t="n"/>
      <c r="O259" s="1106" t="n"/>
      <c r="P259" s="1106" t="n"/>
      <c r="Q259" s="1106" t="n"/>
      <c r="R259" s="1106" t="n"/>
      <c r="S259" s="1106" t="n"/>
      <c r="T259" s="230" t="n"/>
      <c r="U259" s="1106" t="n"/>
      <c r="V259" s="1106" t="n"/>
      <c r="W259" s="1106" t="n"/>
      <c r="X259" s="1106" t="n"/>
      <c r="Y259" s="1106" t="n"/>
      <c r="Z259" s="1106" t="n"/>
      <c r="AA259" s="144" t="n"/>
      <c r="AB259" s="1106" t="n"/>
      <c r="AC259" s="1106" t="n"/>
      <c r="AD259" s="1106" t="n"/>
      <c r="AE259" s="1106" t="n"/>
      <c r="AF259" s="1106" t="n"/>
      <c r="AG259" s="1106" t="n"/>
      <c r="AH259" s="144" t="n"/>
      <c r="AI259" s="1105" t="inlineStr">
        <is>
          <t>买国债</t>
        </is>
      </c>
      <c r="AJ259" s="462" t="n">
        <v>0</v>
      </c>
      <c r="AK259" s="1106" t="n"/>
      <c r="AL259" s="1106" t="n"/>
      <c r="AM259" s="462" t="n">
        <v>5183711.3</v>
      </c>
      <c r="AN259" s="1106" t="n"/>
      <c r="AO259" s="1106" t="n"/>
      <c r="AP259" s="1106" t="n"/>
      <c r="AQ259" s="1106" t="n"/>
      <c r="AR259" s="1106" t="n"/>
      <c r="AS259" s="1106" t="n"/>
      <c r="AT259" s="1106" t="n"/>
      <c r="AU259" s="1106" t="n"/>
      <c r="AV259" s="1106" t="n"/>
      <c r="AW259" s="1106" t="n"/>
      <c r="AX259" s="1106" t="n"/>
      <c r="AY259" s="1106" t="n"/>
      <c r="AZ259" s="144" t="n"/>
      <c r="BA259" s="1106" t="n"/>
      <c r="BB259" s="1106" t="n"/>
      <c r="BC259" s="1106" t="n"/>
      <c r="BD259" s="1106" t="n"/>
      <c r="BE259" s="1106" t="n"/>
      <c r="BF259" s="1106" t="n"/>
      <c r="BG259" s="1106" t="n"/>
      <c r="BH259" s="1106" t="n"/>
      <c r="BI259" s="1106" t="n"/>
      <c r="BJ259" s="1106" t="n"/>
      <c r="BK259" s="1106" t="n"/>
      <c r="BL259" s="1106" t="n"/>
      <c r="BM259" s="1106" t="n"/>
      <c r="BN259" s="1106" t="n"/>
      <c r="BO259" s="1106" t="n"/>
      <c r="BP259" s="1106" t="n"/>
      <c r="BQ259" s="1106" t="n"/>
      <c r="BR259" s="1106" t="n"/>
      <c r="BS259" s="1106" t="n"/>
      <c r="BT259" s="1106" t="n"/>
      <c r="BU259" s="1106" t="n"/>
      <c r="BV259" s="1106" t="n"/>
      <c r="BW259" s="1106" t="n"/>
      <c r="BX259" s="1106" t="n"/>
      <c r="BY259" s="1106" t="n"/>
      <c r="BZ259" s="1106" t="n"/>
      <c r="CA259" s="1106" t="n"/>
      <c r="CB259" s="1106" t="n"/>
      <c r="CC259" s="1106" t="n"/>
      <c r="CD259" s="1106" t="n"/>
      <c r="CE259" s="1106" t="n"/>
      <c r="CF259" s="1106" t="n"/>
      <c r="CG259" s="1106" t="n"/>
      <c r="CH259" s="1106" t="n"/>
      <c r="CI259" s="1106" t="n"/>
      <c r="CJ259" s="1106" t="n"/>
      <c r="CK259" s="1106" t="n"/>
      <c r="CL259" s="1106" t="n"/>
      <c r="CM259" s="1106" t="n"/>
      <c r="CN259" s="1106" t="n"/>
      <c r="CO259" s="1106" t="n"/>
      <c r="CP259" s="1106" t="n"/>
      <c r="CQ259" s="1106" t="n"/>
      <c r="CR259" s="1106" t="n"/>
      <c r="CS259" s="1106" t="n"/>
      <c r="CT259" s="1106" t="n"/>
      <c r="CU259" s="1106" t="n"/>
      <c r="CV259" s="1106" t="n"/>
      <c r="CW259" s="1106" t="n"/>
      <c r="CX259" s="1106" t="n"/>
      <c r="CY259" s="1106" t="n"/>
      <c r="CZ259" s="1106" t="n"/>
      <c r="DA259" s="1106" t="n"/>
      <c r="DB259" s="1106" t="n"/>
      <c r="DC259" s="1106" t="n"/>
      <c r="DD259" s="1106" t="n"/>
      <c r="DE259" s="1106" t="n"/>
      <c r="DF259" s="1106" t="n"/>
      <c r="DG259" s="1106" t="n"/>
      <c r="DH259" s="1106" t="n"/>
      <c r="DI259" s="1106" t="n"/>
    </row>
    <row r="260" ht="13.5" customHeight="1" s="1178">
      <c r="A260" s="1106" t="n"/>
      <c r="B260" s="1106" t="n"/>
      <c r="C260" s="1106" t="n"/>
      <c r="D260" s="1106" t="n"/>
      <c r="E260" s="1106" t="n"/>
      <c r="F260" s="1106" t="n"/>
      <c r="G260" s="144" t="n"/>
      <c r="H260" s="1106" t="n"/>
      <c r="I260" s="1106" t="n"/>
      <c r="J260" s="1106" t="n"/>
      <c r="K260" s="1106" t="n"/>
      <c r="L260" s="1106" t="n"/>
      <c r="M260" s="1106" t="n"/>
      <c r="N260" s="1106" t="n"/>
      <c r="O260" s="1106" t="n"/>
      <c r="P260" s="1106" t="n"/>
      <c r="Q260" s="1106" t="n"/>
      <c r="R260" s="1106" t="n"/>
      <c r="S260" s="1106" t="n"/>
      <c r="T260" s="230" t="n"/>
      <c r="U260" s="1106" t="n"/>
      <c r="V260" s="1106" t="n"/>
      <c r="W260" s="1106" t="n"/>
      <c r="X260" s="1106" t="n"/>
      <c r="Y260" s="1106" t="n"/>
      <c r="Z260" s="1106" t="n"/>
      <c r="AA260" s="144" t="n"/>
      <c r="AB260" s="1106" t="n"/>
      <c r="AC260" s="1106" t="n"/>
      <c r="AD260" s="1106" t="n"/>
      <c r="AE260" s="1106" t="n"/>
      <c r="AF260" s="1106" t="n"/>
      <c r="AG260" s="1106" t="n"/>
      <c r="AH260" s="144" t="n"/>
      <c r="AI260" s="1106" t="n"/>
      <c r="AJ260" s="1106" t="n"/>
      <c r="AK260" s="1106" t="n"/>
      <c r="AL260" s="1106" t="n"/>
      <c r="AM260" s="1106" t="n"/>
      <c r="AN260" s="1106" t="n"/>
      <c r="AO260" s="1106" t="n"/>
      <c r="AP260" s="1106" t="n"/>
      <c r="AQ260" s="1106" t="n"/>
      <c r="AR260" s="1106" t="n"/>
      <c r="AS260" s="1106" t="n"/>
      <c r="AT260" s="1106" t="n"/>
      <c r="AU260" s="1106" t="n"/>
      <c r="AV260" s="1106" t="n"/>
      <c r="AW260" s="1106" t="n"/>
      <c r="AX260" s="1106" t="n"/>
      <c r="AY260" s="1106" t="n"/>
      <c r="AZ260" s="144" t="n"/>
      <c r="BA260" s="1106" t="n"/>
      <c r="BB260" s="1106" t="n"/>
      <c r="BC260" s="1106" t="n"/>
      <c r="BD260" s="1106" t="n"/>
      <c r="BE260" s="1106" t="n"/>
      <c r="BF260" s="1106" t="n"/>
      <c r="BG260" s="1106" t="n"/>
      <c r="BH260" s="1106" t="n"/>
      <c r="BI260" s="1106" t="n"/>
      <c r="BJ260" s="1106" t="n"/>
      <c r="BK260" s="1106" t="n"/>
      <c r="BL260" s="1106" t="n"/>
      <c r="BM260" s="1106" t="n"/>
      <c r="BN260" s="1106" t="n"/>
      <c r="BO260" s="1106" t="n"/>
      <c r="BP260" s="1106" t="n"/>
      <c r="BQ260" s="1106" t="n"/>
      <c r="BR260" s="1106" t="n"/>
      <c r="BS260" s="1106" t="n"/>
      <c r="BT260" s="1106" t="n"/>
      <c r="BU260" s="1106" t="n"/>
      <c r="BV260" s="1106" t="n"/>
      <c r="BW260" s="1106" t="n"/>
      <c r="BX260" s="1106" t="n"/>
      <c r="BY260" s="1106" t="n"/>
      <c r="BZ260" s="1106" t="n"/>
      <c r="CA260" s="1106" t="n"/>
      <c r="CB260" s="1106" t="n"/>
      <c r="CC260" s="1106" t="n"/>
      <c r="CD260" s="1106" t="n"/>
      <c r="CE260" s="1106" t="n"/>
      <c r="CF260" s="1106" t="n"/>
      <c r="CG260" s="1106" t="n"/>
      <c r="CH260" s="1106" t="n"/>
      <c r="CI260" s="1106" t="n"/>
      <c r="CJ260" s="1106" t="n"/>
      <c r="CK260" s="1106" t="n"/>
      <c r="CL260" s="1106" t="n"/>
      <c r="CM260" s="1106" t="n"/>
      <c r="CN260" s="1106" t="n"/>
      <c r="CO260" s="1106" t="n"/>
      <c r="CP260" s="1106" t="n"/>
      <c r="CQ260" s="1106" t="n"/>
      <c r="CR260" s="1106" t="n"/>
      <c r="CS260" s="1106" t="n"/>
      <c r="CT260" s="1106" t="n"/>
      <c r="CU260" s="1106" t="n"/>
      <c r="CV260" s="1106" t="n"/>
      <c r="CW260" s="1106" t="n"/>
      <c r="CX260" s="1106" t="n"/>
      <c r="CY260" s="1106" t="n"/>
      <c r="CZ260" s="1106" t="n"/>
      <c r="DA260" s="1106" t="n"/>
      <c r="DB260" s="1106" t="n"/>
      <c r="DC260" s="1106" t="n"/>
      <c r="DD260" s="1106" t="n"/>
      <c r="DE260" s="1106" t="n"/>
      <c r="DF260" s="1106" t="n"/>
      <c r="DG260" s="1106" t="n"/>
      <c r="DH260" s="1106" t="n"/>
      <c r="DI260" s="1106" t="n"/>
    </row>
    <row r="261" ht="13.5" customHeight="1" s="1178">
      <c r="A261" s="1106" t="n"/>
      <c r="B261" s="1106" t="n"/>
      <c r="C261" s="1106" t="n"/>
      <c r="D261" s="1106" t="n"/>
      <c r="E261" s="1106" t="n"/>
      <c r="F261" s="1106" t="n"/>
      <c r="G261" s="144" t="n"/>
      <c r="H261" s="1106" t="n"/>
      <c r="I261" s="1106" t="n"/>
      <c r="J261" s="1106" t="n"/>
      <c r="K261" s="1106" t="n"/>
      <c r="L261" s="1106" t="n"/>
      <c r="M261" s="1106" t="n"/>
      <c r="N261" s="1106" t="n"/>
      <c r="O261" s="1106" t="n"/>
      <c r="P261" s="1106" t="n"/>
      <c r="Q261" s="1106" t="n"/>
      <c r="R261" s="1106" t="n"/>
      <c r="S261" s="1106" t="n"/>
      <c r="T261" s="230" t="n"/>
      <c r="U261" s="1106" t="n"/>
      <c r="V261" s="1106" t="n"/>
      <c r="W261" s="1106" t="n"/>
      <c r="X261" s="1106" t="n"/>
      <c r="Y261" s="1106" t="n"/>
      <c r="Z261" s="1106" t="n"/>
      <c r="AA261" s="144" t="n"/>
      <c r="AB261" s="1106" t="n"/>
      <c r="AC261" s="1106" t="n"/>
      <c r="AD261" s="1106" t="n"/>
      <c r="AE261" s="1106" t="n"/>
      <c r="AF261" s="1106" t="n"/>
      <c r="AG261" s="1106" t="n"/>
      <c r="AH261" s="144" t="n"/>
      <c r="AI261" s="1106" t="n"/>
      <c r="AJ261" s="1106" t="n"/>
      <c r="AK261" s="1106" t="n"/>
      <c r="AL261" s="1106" t="n"/>
      <c r="AM261" s="1106" t="n"/>
      <c r="AN261" s="1106" t="n"/>
      <c r="AO261" s="1106" t="n"/>
      <c r="AP261" s="1106" t="n"/>
      <c r="AQ261" s="1106" t="n"/>
      <c r="AR261" s="1106" t="n"/>
      <c r="AS261" s="1106" t="n"/>
      <c r="AT261" s="1106" t="n"/>
      <c r="AU261" s="1106" t="n"/>
      <c r="AV261" s="1106" t="n"/>
      <c r="AW261" s="1106" t="n"/>
      <c r="AX261" s="1106" t="n"/>
      <c r="AY261" s="1106" t="n"/>
      <c r="AZ261" s="144" t="n"/>
      <c r="BA261" s="1106" t="n"/>
      <c r="BB261" s="1106" t="n"/>
      <c r="BC261" s="1106" t="n"/>
      <c r="BD261" s="1106" t="n"/>
      <c r="BE261" s="1106" t="n"/>
      <c r="BF261" s="1106" t="n"/>
      <c r="BG261" s="1106" t="n"/>
      <c r="BH261" s="1106" t="n"/>
      <c r="BI261" s="1106" t="n"/>
      <c r="BJ261" s="1106" t="n"/>
      <c r="BK261" s="1106" t="n"/>
      <c r="BL261" s="1106" t="n"/>
      <c r="BM261" s="1106" t="n"/>
      <c r="BN261" s="1106" t="n"/>
      <c r="BO261" s="1106" t="n"/>
      <c r="BP261" s="1106" t="n"/>
      <c r="BQ261" s="1106" t="n"/>
      <c r="BR261" s="1106" t="n"/>
      <c r="BS261" s="1106" t="n"/>
      <c r="BT261" s="1106" t="n"/>
      <c r="BU261" s="1106" t="n"/>
      <c r="BV261" s="1106" t="n"/>
      <c r="BW261" s="1106" t="n"/>
      <c r="BX261" s="1106" t="n"/>
      <c r="BY261" s="1106" t="n"/>
      <c r="BZ261" s="1106" t="n"/>
      <c r="CA261" s="1106" t="n"/>
      <c r="CB261" s="1106" t="n"/>
      <c r="CC261" s="1106" t="n"/>
      <c r="CD261" s="1106" t="n"/>
      <c r="CE261" s="1106" t="n"/>
      <c r="CF261" s="1106" t="n"/>
      <c r="CG261" s="1106" t="n"/>
      <c r="CH261" s="1106" t="n"/>
      <c r="CI261" s="1106" t="n"/>
      <c r="CJ261" s="1106" t="n"/>
      <c r="CK261" s="1106" t="n"/>
      <c r="CL261" s="1106" t="n"/>
      <c r="CM261" s="1106" t="n"/>
      <c r="CN261" s="1106" t="n"/>
      <c r="CO261" s="1106" t="n"/>
      <c r="CP261" s="1106" t="n"/>
      <c r="CQ261" s="1106" t="n"/>
      <c r="CR261" s="1106" t="n"/>
      <c r="CS261" s="1106" t="n"/>
      <c r="CT261" s="1106" t="n"/>
      <c r="CU261" s="1106" t="n"/>
      <c r="CV261" s="1106" t="n"/>
      <c r="CW261" s="1106" t="n"/>
      <c r="CX261" s="1106" t="n"/>
      <c r="CY261" s="1106" t="n"/>
      <c r="CZ261" s="1106" t="n"/>
      <c r="DA261" s="1106" t="n"/>
      <c r="DB261" s="1106" t="n"/>
      <c r="DC261" s="1106" t="n"/>
      <c r="DD261" s="1106" t="n"/>
      <c r="DE261" s="1106" t="n"/>
      <c r="DF261" s="1106" t="n"/>
      <c r="DG261" s="1106" t="n"/>
      <c r="DH261" s="1106" t="n"/>
      <c r="DI261" s="1106" t="n"/>
    </row>
    <row r="262" ht="13.5" customHeight="1" s="1178">
      <c r="A262" s="1106" t="n"/>
      <c r="B262" s="1106" t="n"/>
      <c r="C262" s="1106" t="n"/>
      <c r="D262" s="1106" t="n"/>
      <c r="E262" s="1106" t="n"/>
      <c r="F262" s="1106" t="n"/>
      <c r="G262" s="144" t="n"/>
      <c r="H262" s="1106" t="n"/>
      <c r="I262" s="1106" t="n"/>
      <c r="J262" s="1106" t="n"/>
      <c r="K262" s="1106" t="n"/>
      <c r="L262" s="1106" t="n"/>
      <c r="M262" s="1106" t="n"/>
      <c r="N262" s="1106" t="n"/>
      <c r="O262" s="1106" t="n"/>
      <c r="P262" s="1106" t="n"/>
      <c r="Q262" s="1106" t="n"/>
      <c r="R262" s="1106" t="n"/>
      <c r="S262" s="1106" t="n"/>
      <c r="T262" s="230" t="n"/>
      <c r="U262" s="1106" t="n"/>
      <c r="V262" s="1106" t="n"/>
      <c r="W262" s="1106" t="n"/>
      <c r="X262" s="1106" t="n"/>
      <c r="Y262" s="1106" t="n"/>
      <c r="Z262" s="1106" t="n"/>
      <c r="AA262" s="144" t="n"/>
      <c r="AB262" s="1106" t="n"/>
      <c r="AC262" s="1106" t="n"/>
      <c r="AD262" s="1106" t="n"/>
      <c r="AE262" s="1106" t="n"/>
      <c r="AF262" s="1106" t="n"/>
      <c r="AG262" s="1106" t="n"/>
      <c r="AH262" s="144" t="n"/>
      <c r="AI262" s="1106" t="n"/>
      <c r="AJ262" s="1106" t="n"/>
      <c r="AK262" s="1106" t="n"/>
      <c r="AL262" s="1106" t="n"/>
      <c r="AM262" s="1106" t="n"/>
      <c r="AN262" s="1106" t="n"/>
      <c r="AO262" s="1106" t="n"/>
      <c r="AP262" s="1106" t="n"/>
      <c r="AQ262" s="1106" t="n"/>
      <c r="AR262" s="1106" t="n"/>
      <c r="AS262" s="1106" t="n"/>
      <c r="AT262" s="1106" t="n"/>
      <c r="AU262" s="1106" t="n"/>
      <c r="AV262" s="1106" t="n"/>
      <c r="AW262" s="1106" t="n"/>
      <c r="AX262" s="1106" t="n"/>
      <c r="AY262" s="1106" t="n"/>
      <c r="AZ262" s="144" t="n"/>
      <c r="BA262" s="1106" t="n"/>
      <c r="BB262" s="1106" t="n"/>
      <c r="BC262" s="1106" t="n"/>
      <c r="BD262" s="1106" t="n"/>
      <c r="BE262" s="1106" t="n"/>
      <c r="BF262" s="1106" t="n"/>
      <c r="BG262" s="1106" t="n"/>
      <c r="BH262" s="1106" t="n"/>
      <c r="BI262" s="1106" t="n"/>
      <c r="BJ262" s="1106" t="n"/>
      <c r="BK262" s="1106" t="n"/>
      <c r="BL262" s="1106" t="n"/>
      <c r="BM262" s="1106" t="n"/>
      <c r="BN262" s="1106" t="n"/>
      <c r="BO262" s="1106" t="n"/>
      <c r="BP262" s="1106" t="n"/>
      <c r="BQ262" s="1106" t="n"/>
      <c r="BR262" s="1106" t="n"/>
      <c r="BS262" s="1106" t="n"/>
      <c r="BT262" s="1106" t="n"/>
      <c r="BU262" s="1106" t="n"/>
      <c r="BV262" s="1106" t="n"/>
      <c r="BW262" s="1106" t="n"/>
      <c r="BX262" s="1106" t="n"/>
      <c r="BY262" s="1106" t="n"/>
      <c r="BZ262" s="1106" t="n"/>
      <c r="CA262" s="1106" t="n"/>
      <c r="CB262" s="1106" t="n"/>
      <c r="CC262" s="1106" t="n"/>
      <c r="CD262" s="1106" t="n"/>
      <c r="CE262" s="1106" t="n"/>
      <c r="CF262" s="1106" t="n"/>
      <c r="CG262" s="1106" t="n"/>
      <c r="CH262" s="1106" t="n"/>
      <c r="CI262" s="1106" t="n"/>
      <c r="CJ262" s="1106" t="n"/>
      <c r="CK262" s="1106" t="n"/>
      <c r="CL262" s="1106" t="n"/>
      <c r="CM262" s="1106" t="n"/>
      <c r="CN262" s="1106" t="n"/>
      <c r="CO262" s="1106" t="n"/>
      <c r="CP262" s="1106" t="n"/>
      <c r="CQ262" s="1106" t="n"/>
      <c r="CR262" s="1106" t="n"/>
      <c r="CS262" s="1106" t="n"/>
      <c r="CT262" s="1106" t="n"/>
      <c r="CU262" s="1106" t="n"/>
      <c r="CV262" s="1106" t="n"/>
      <c r="CW262" s="1106" t="n"/>
      <c r="CX262" s="1106" t="n"/>
      <c r="CY262" s="1106" t="n"/>
      <c r="CZ262" s="1106" t="n"/>
      <c r="DA262" s="1106" t="n"/>
      <c r="DB262" s="1106" t="n"/>
      <c r="DC262" s="1106" t="n"/>
      <c r="DD262" s="1106" t="n"/>
      <c r="DE262" s="1106" t="n"/>
      <c r="DF262" s="1106" t="n"/>
      <c r="DG262" s="1106" t="n"/>
      <c r="DH262" s="1106" t="n"/>
      <c r="DI262" s="1106" t="n"/>
    </row>
    <row r="263" ht="13.5" customHeight="1" s="1178">
      <c r="A263" s="1106" t="n"/>
      <c r="B263" s="1106" t="n"/>
      <c r="C263" s="1106" t="n"/>
      <c r="D263" s="1106" t="n"/>
      <c r="E263" s="1106" t="n"/>
      <c r="F263" s="1106" t="n"/>
      <c r="G263" s="144" t="n"/>
      <c r="H263" s="1106" t="n"/>
      <c r="I263" s="1106" t="n"/>
      <c r="J263" s="1106" t="n"/>
      <c r="K263" s="1106" t="n"/>
      <c r="L263" s="1106" t="n"/>
      <c r="M263" s="1106" t="n"/>
      <c r="N263" s="1106" t="n"/>
      <c r="O263" s="1106" t="n"/>
      <c r="P263" s="1106" t="n"/>
      <c r="Q263" s="1106" t="n"/>
      <c r="R263" s="1106" t="n"/>
      <c r="S263" s="1106" t="n"/>
      <c r="T263" s="230" t="n"/>
      <c r="U263" s="1106" t="n"/>
      <c r="V263" s="1106" t="n"/>
      <c r="W263" s="1106" t="n"/>
      <c r="X263" s="1106" t="n"/>
      <c r="Y263" s="1106" t="n"/>
      <c r="Z263" s="1106" t="n"/>
      <c r="AA263" s="144" t="n"/>
      <c r="AB263" s="1106" t="n"/>
      <c r="AC263" s="1106" t="n"/>
      <c r="AD263" s="1106" t="n"/>
      <c r="AE263" s="1106" t="n"/>
      <c r="AF263" s="1106" t="n"/>
      <c r="AG263" s="1106" t="n"/>
      <c r="AH263" s="144" t="n"/>
      <c r="AI263" s="1106" t="n"/>
      <c r="AJ263" s="1106" t="n"/>
      <c r="AK263" s="1106" t="n"/>
      <c r="AL263" s="1106" t="n"/>
      <c r="AM263" s="1106" t="n"/>
      <c r="AN263" s="1106" t="n"/>
      <c r="AO263" s="1106" t="n"/>
      <c r="AP263" s="1106" t="n"/>
      <c r="AQ263" s="1106" t="n"/>
      <c r="AR263" s="1106" t="n"/>
      <c r="AS263" s="1106" t="n"/>
      <c r="AT263" s="1106" t="n"/>
      <c r="AU263" s="1106" t="n"/>
      <c r="AV263" s="1106" t="n"/>
      <c r="AW263" s="1106" t="n"/>
      <c r="AX263" s="1106" t="n"/>
      <c r="AY263" s="1106" t="n"/>
      <c r="AZ263" s="144" t="n"/>
      <c r="BA263" s="1106" t="n"/>
      <c r="BB263" s="1106" t="n"/>
      <c r="BC263" s="1106" t="n"/>
      <c r="BD263" s="1106" t="n"/>
      <c r="BE263" s="1106" t="n"/>
      <c r="BF263" s="1106" t="n"/>
      <c r="BG263" s="1106" t="n"/>
      <c r="BH263" s="1106" t="n"/>
      <c r="BI263" s="1106" t="n"/>
      <c r="BJ263" s="1106" t="n"/>
      <c r="BK263" s="1106" t="n"/>
      <c r="BL263" s="1106" t="n"/>
      <c r="BM263" s="1106" t="n"/>
      <c r="BN263" s="1106" t="n"/>
      <c r="BO263" s="1106" t="n"/>
      <c r="BP263" s="1106" t="n"/>
      <c r="BQ263" s="1106" t="n"/>
      <c r="BR263" s="1106" t="n"/>
      <c r="BS263" s="1106" t="n"/>
      <c r="BT263" s="1106" t="n"/>
      <c r="BU263" s="1106" t="n"/>
      <c r="BV263" s="1106" t="n"/>
      <c r="BW263" s="1106" t="n"/>
      <c r="BX263" s="1106" t="n"/>
      <c r="BY263" s="1106" t="n"/>
      <c r="BZ263" s="1106" t="n"/>
      <c r="CA263" s="1106" t="n"/>
      <c r="CB263" s="1106" t="n"/>
      <c r="CC263" s="1106" t="n"/>
      <c r="CD263" s="1106" t="n"/>
      <c r="CE263" s="1106" t="n"/>
      <c r="CF263" s="1106" t="n"/>
      <c r="CG263" s="1106" t="n"/>
      <c r="CH263" s="1106" t="n"/>
      <c r="CI263" s="1106" t="n"/>
      <c r="CJ263" s="1106" t="n"/>
      <c r="CK263" s="1106" t="n"/>
      <c r="CL263" s="1106" t="n"/>
      <c r="CM263" s="1106" t="n"/>
      <c r="CN263" s="1106" t="n"/>
      <c r="CO263" s="1106" t="n"/>
      <c r="CP263" s="1106" t="n"/>
      <c r="CQ263" s="1106" t="n"/>
      <c r="CR263" s="1106" t="n"/>
      <c r="CS263" s="1106" t="n"/>
      <c r="CT263" s="1106" t="n"/>
      <c r="CU263" s="1106" t="n"/>
      <c r="CV263" s="1106" t="n"/>
      <c r="CW263" s="1106" t="n"/>
      <c r="CX263" s="1106" t="n"/>
      <c r="CY263" s="1106" t="n"/>
      <c r="CZ263" s="1106" t="n"/>
      <c r="DA263" s="1106" t="n"/>
      <c r="DB263" s="1106" t="n"/>
      <c r="DC263" s="1106" t="n"/>
      <c r="DD263" s="1106" t="n"/>
      <c r="DE263" s="1106" t="n"/>
      <c r="DF263" s="1106" t="n"/>
      <c r="DG263" s="1106" t="n"/>
      <c r="DH263" s="1106" t="n"/>
      <c r="DI263" s="1106" t="n"/>
    </row>
    <row r="264" ht="13.5" customHeight="1" s="1178">
      <c r="A264" s="1106" t="n"/>
      <c r="B264" s="1106" t="n"/>
      <c r="C264" s="1106" t="n"/>
      <c r="D264" s="1106" t="n"/>
      <c r="E264" s="1106" t="n"/>
      <c r="F264" s="1106" t="n"/>
      <c r="G264" s="144" t="n"/>
      <c r="H264" s="1106" t="n"/>
      <c r="I264" s="1106" t="n"/>
      <c r="J264" s="1106" t="n"/>
      <c r="K264" s="1106" t="n"/>
      <c r="L264" s="1106" t="n"/>
      <c r="M264" s="1106" t="n"/>
      <c r="N264" s="1106" t="n"/>
      <c r="O264" s="1106" t="n"/>
      <c r="P264" s="1106" t="n"/>
      <c r="Q264" s="1106" t="n"/>
      <c r="R264" s="1106" t="n"/>
      <c r="S264" s="1106" t="n"/>
      <c r="T264" s="230" t="n"/>
      <c r="U264" s="1106" t="n"/>
      <c r="V264" s="1106" t="n"/>
      <c r="W264" s="1106" t="n"/>
      <c r="X264" s="1106" t="n"/>
      <c r="Y264" s="1106" t="n"/>
      <c r="Z264" s="1106" t="n"/>
      <c r="AA264" s="144" t="n"/>
      <c r="AB264" s="1106" t="n"/>
      <c r="AC264" s="1106" t="n"/>
      <c r="AD264" s="1106" t="n"/>
      <c r="AE264" s="1106" t="n"/>
      <c r="AF264" s="1106" t="n"/>
      <c r="AG264" s="1106" t="n"/>
      <c r="AH264" s="144" t="n"/>
      <c r="AI264" s="1106" t="n"/>
      <c r="AJ264" s="1106" t="n"/>
      <c r="AK264" s="1106" t="n"/>
      <c r="AL264" s="1106" t="n"/>
      <c r="AM264" s="1106" t="n"/>
      <c r="AN264" s="1106" t="n"/>
      <c r="AO264" s="1106" t="n"/>
      <c r="AP264" s="1106" t="n"/>
      <c r="AQ264" s="1106" t="n"/>
      <c r="AR264" s="1106" t="n"/>
      <c r="AS264" s="1106" t="n"/>
      <c r="AT264" s="1106" t="n"/>
      <c r="AU264" s="1106" t="n"/>
      <c r="AV264" s="1106" t="n"/>
      <c r="AW264" s="1106" t="n"/>
      <c r="AX264" s="1106" t="n"/>
      <c r="AY264" s="1106" t="n"/>
      <c r="AZ264" s="144" t="n"/>
      <c r="BA264" s="1106" t="n"/>
      <c r="BB264" s="1106" t="n"/>
      <c r="BC264" s="1106" t="n"/>
      <c r="BD264" s="1106" t="n"/>
      <c r="BE264" s="1106" t="n"/>
      <c r="BF264" s="1106" t="n"/>
      <c r="BG264" s="1106" t="n"/>
      <c r="BH264" s="1106" t="n"/>
      <c r="BI264" s="1106" t="n"/>
      <c r="BJ264" s="1106" t="n"/>
      <c r="BK264" s="1106" t="n"/>
      <c r="BL264" s="1106" t="n"/>
      <c r="BM264" s="1106" t="n"/>
      <c r="BN264" s="1106" t="n"/>
      <c r="BO264" s="1106" t="n"/>
      <c r="BP264" s="1106" t="n"/>
      <c r="BQ264" s="1106" t="n"/>
      <c r="BR264" s="1106" t="n"/>
      <c r="BS264" s="1106" t="n"/>
      <c r="BT264" s="1106" t="n"/>
      <c r="BU264" s="1106" t="n"/>
      <c r="BV264" s="1106" t="n"/>
      <c r="BW264" s="1106" t="n"/>
      <c r="BX264" s="1106" t="n"/>
      <c r="BY264" s="1106" t="n"/>
      <c r="BZ264" s="1106" t="n"/>
      <c r="CA264" s="1106" t="n"/>
      <c r="CB264" s="1106" t="n"/>
      <c r="CC264" s="1106" t="n"/>
      <c r="CD264" s="1106" t="n"/>
      <c r="CE264" s="1106" t="n"/>
      <c r="CF264" s="1106" t="n"/>
      <c r="CG264" s="1106" t="n"/>
      <c r="CH264" s="1106" t="n"/>
      <c r="CI264" s="1106" t="n"/>
      <c r="CJ264" s="1106" t="n"/>
      <c r="CK264" s="1106" t="n"/>
      <c r="CL264" s="1106" t="n"/>
      <c r="CM264" s="1106" t="n"/>
      <c r="CN264" s="1106" t="n"/>
      <c r="CO264" s="1106" t="n"/>
      <c r="CP264" s="1106" t="n"/>
      <c r="CQ264" s="1106" t="n"/>
      <c r="CR264" s="1106" t="n"/>
      <c r="CS264" s="1106" t="n"/>
      <c r="CT264" s="1106" t="n"/>
      <c r="CU264" s="1106" t="n"/>
      <c r="CV264" s="1106" t="n"/>
      <c r="CW264" s="1106" t="n"/>
      <c r="CX264" s="1106" t="n"/>
      <c r="CY264" s="1106" t="n"/>
      <c r="CZ264" s="1106" t="n"/>
      <c r="DA264" s="1106" t="n"/>
      <c r="DB264" s="1106" t="n"/>
      <c r="DC264" s="1106" t="n"/>
      <c r="DD264" s="1106" t="n"/>
      <c r="DE264" s="1106" t="n"/>
      <c r="DF264" s="1106" t="n"/>
      <c r="DG264" s="1106" t="n"/>
      <c r="DH264" s="1106" t="n"/>
      <c r="DI264" s="1106" t="n"/>
    </row>
    <row r="265" ht="13.5" customHeight="1" s="1178">
      <c r="A265" s="1106" t="n"/>
      <c r="B265" s="1106" t="n"/>
      <c r="C265" s="1106" t="n"/>
      <c r="D265" s="1106" t="n"/>
      <c r="E265" s="1106" t="n"/>
      <c r="F265" s="1106" t="n"/>
      <c r="G265" s="144" t="n"/>
      <c r="H265" s="1106" t="n"/>
      <c r="I265" s="1106" t="n"/>
      <c r="J265" s="1106" t="n"/>
      <c r="K265" s="1106" t="n"/>
      <c r="L265" s="1106" t="n"/>
      <c r="M265" s="1106" t="n"/>
      <c r="N265" s="1106" t="n"/>
      <c r="O265" s="1106" t="n"/>
      <c r="P265" s="1106" t="n"/>
      <c r="Q265" s="1106" t="n"/>
      <c r="R265" s="1106" t="n"/>
      <c r="S265" s="1106" t="n"/>
      <c r="T265" s="230" t="n"/>
      <c r="U265" s="1106" t="n"/>
      <c r="V265" s="1106" t="n"/>
      <c r="W265" s="1106" t="n"/>
      <c r="X265" s="1106" t="n"/>
      <c r="Y265" s="1106" t="n"/>
      <c r="Z265" s="1106" t="n"/>
      <c r="AA265" s="144" t="n"/>
      <c r="AB265" s="1106" t="n"/>
      <c r="AC265" s="1106" t="n"/>
      <c r="AD265" s="1106" t="n"/>
      <c r="AE265" s="1106" t="n"/>
      <c r="AF265" s="1106" t="n"/>
      <c r="AG265" s="1106" t="n"/>
      <c r="AH265" s="144" t="n"/>
      <c r="AI265" s="1106" t="n"/>
      <c r="AJ265" s="1106" t="n"/>
      <c r="AK265" s="1106" t="n"/>
      <c r="AL265" s="1106" t="n"/>
      <c r="AM265" s="1106" t="n"/>
      <c r="AN265" s="1106" t="n"/>
      <c r="AO265" s="1106" t="n"/>
      <c r="AP265" s="1106" t="n"/>
      <c r="AQ265" s="1106" t="n"/>
      <c r="AR265" s="1106" t="n"/>
      <c r="AS265" s="1106" t="n"/>
      <c r="AT265" s="1106" t="n"/>
      <c r="AU265" s="1106" t="n"/>
      <c r="AV265" s="1106" t="n"/>
      <c r="AW265" s="1106" t="n"/>
      <c r="AX265" s="1106" t="n"/>
      <c r="AY265" s="1106" t="n"/>
      <c r="AZ265" s="144" t="n"/>
      <c r="BA265" s="1106" t="n"/>
      <c r="BB265" s="1106" t="n"/>
      <c r="BC265" s="1106" t="n"/>
      <c r="BD265" s="1106" t="n"/>
      <c r="BE265" s="1106" t="n"/>
      <c r="BF265" s="1106" t="n"/>
      <c r="BG265" s="1106" t="n"/>
      <c r="BH265" s="1106" t="n"/>
      <c r="BI265" s="1106" t="n"/>
      <c r="BJ265" s="1106" t="n"/>
      <c r="BK265" s="1106" t="n"/>
      <c r="BL265" s="1106" t="n"/>
      <c r="BM265" s="1106" t="n"/>
      <c r="BN265" s="1106" t="n"/>
      <c r="BO265" s="1106" t="n"/>
      <c r="BP265" s="1106" t="n"/>
      <c r="BQ265" s="1106" t="n"/>
      <c r="BR265" s="1106" t="n"/>
      <c r="BS265" s="1106" t="n"/>
      <c r="BT265" s="1106" t="n"/>
      <c r="BU265" s="1106" t="n"/>
      <c r="BV265" s="1106" t="n"/>
      <c r="BW265" s="1106" t="n"/>
      <c r="BX265" s="1106" t="n"/>
      <c r="BY265" s="1106" t="n"/>
      <c r="BZ265" s="1106" t="n"/>
      <c r="CA265" s="1106" t="n"/>
      <c r="CB265" s="1106" t="n"/>
      <c r="CC265" s="1106" t="n"/>
      <c r="CD265" s="1106" t="n"/>
      <c r="CE265" s="1106" t="n"/>
      <c r="CF265" s="1106" t="n"/>
      <c r="CG265" s="1106" t="n"/>
      <c r="CH265" s="1106" t="n"/>
      <c r="CI265" s="1106" t="n"/>
      <c r="CJ265" s="1106" t="n"/>
      <c r="CK265" s="1106" t="n"/>
      <c r="CL265" s="1106" t="n"/>
      <c r="CM265" s="1106" t="n"/>
      <c r="CN265" s="1106" t="n"/>
      <c r="CO265" s="1106" t="n"/>
      <c r="CP265" s="1106" t="n"/>
      <c r="CQ265" s="1106" t="n"/>
      <c r="CR265" s="1106" t="n"/>
      <c r="CS265" s="1106" t="n"/>
      <c r="CT265" s="1106" t="n"/>
      <c r="CU265" s="1106" t="n"/>
      <c r="CV265" s="1106" t="n"/>
      <c r="CW265" s="1106" t="n"/>
      <c r="CX265" s="1106" t="n"/>
      <c r="CY265" s="1106" t="n"/>
      <c r="CZ265" s="1106" t="n"/>
      <c r="DA265" s="1106" t="n"/>
      <c r="DB265" s="1106" t="n"/>
      <c r="DC265" s="1106" t="n"/>
      <c r="DD265" s="1106" t="n"/>
      <c r="DE265" s="1106" t="n"/>
      <c r="DF265" s="1106" t="n"/>
      <c r="DG265" s="1106" t="n"/>
      <c r="DH265" s="1106" t="n"/>
      <c r="DI265" s="1106" t="n"/>
    </row>
    <row r="266" ht="13.5" customHeight="1" s="1178">
      <c r="A266" s="1106" t="n"/>
      <c r="B266" s="1106" t="n"/>
      <c r="C266" s="1106" t="n"/>
      <c r="D266" s="1106" t="n"/>
      <c r="E266" s="1106" t="n"/>
      <c r="F266" s="1106" t="n"/>
      <c r="G266" s="144" t="n"/>
      <c r="H266" s="1106" t="n"/>
      <c r="I266" s="1106" t="n"/>
      <c r="J266" s="1106" t="n"/>
      <c r="K266" s="1106" t="n"/>
      <c r="L266" s="1106" t="n"/>
      <c r="M266" s="1106" t="n"/>
      <c r="N266" s="1106" t="n"/>
      <c r="O266" s="1106" t="n"/>
      <c r="P266" s="1106" t="n"/>
      <c r="Q266" s="1106" t="n"/>
      <c r="R266" s="1106" t="n"/>
      <c r="S266" s="1106" t="n"/>
      <c r="T266" s="230" t="n"/>
      <c r="U266" s="1106" t="n"/>
      <c r="V266" s="1106" t="n"/>
      <c r="W266" s="1106" t="n"/>
      <c r="X266" s="1106" t="n"/>
      <c r="Y266" s="1106" t="n"/>
      <c r="Z266" s="1106" t="n"/>
      <c r="AA266" s="144" t="n"/>
      <c r="AB266" s="1106" t="n"/>
      <c r="AC266" s="1106" t="n"/>
      <c r="AD266" s="1106" t="n"/>
      <c r="AE266" s="1106" t="n"/>
      <c r="AF266" s="1106" t="n"/>
      <c r="AG266" s="1106" t="n"/>
      <c r="AH266" s="144" t="n"/>
      <c r="AI266" s="1106" t="n"/>
      <c r="AJ266" s="1106" t="n"/>
      <c r="AK266" s="1106" t="n"/>
      <c r="AL266" s="1106" t="n"/>
      <c r="AM266" s="1106" t="n"/>
      <c r="AN266" s="1106" t="n"/>
      <c r="AO266" s="1106" t="n"/>
      <c r="AP266" s="1106" t="n"/>
      <c r="AQ266" s="1106" t="n"/>
      <c r="AR266" s="1106" t="n"/>
      <c r="AS266" s="1106" t="n"/>
      <c r="AT266" s="1106" t="n"/>
      <c r="AU266" s="1106" t="n"/>
      <c r="AV266" s="1106" t="n"/>
      <c r="AW266" s="1106" t="n"/>
      <c r="AX266" s="1106" t="n"/>
      <c r="AY266" s="1106" t="n"/>
      <c r="AZ266" s="144" t="n"/>
      <c r="BA266" s="1106" t="n"/>
      <c r="BB266" s="1106" t="n"/>
      <c r="BC266" s="1106" t="n"/>
      <c r="BD266" s="1106" t="n"/>
      <c r="BE266" s="1106" t="n"/>
      <c r="BF266" s="1106" t="n"/>
      <c r="BG266" s="1106" t="n"/>
      <c r="BH266" s="1106" t="n"/>
      <c r="BI266" s="1106" t="n"/>
      <c r="BJ266" s="1106" t="n"/>
      <c r="BK266" s="1106" t="n"/>
      <c r="BL266" s="1106" t="n"/>
      <c r="BM266" s="1106" t="n"/>
      <c r="BN266" s="1106" t="n"/>
      <c r="BO266" s="1106" t="n"/>
      <c r="BP266" s="1106" t="n"/>
      <c r="BQ266" s="1106" t="n"/>
      <c r="BR266" s="1106" t="n"/>
      <c r="BS266" s="1106" t="n"/>
      <c r="BT266" s="1106" t="n"/>
      <c r="BU266" s="1106" t="n"/>
      <c r="BV266" s="1106" t="n"/>
      <c r="BW266" s="1106" t="n"/>
      <c r="BX266" s="1106" t="n"/>
      <c r="BY266" s="1106" t="n"/>
      <c r="BZ266" s="1106" t="n"/>
      <c r="CA266" s="1106" t="n"/>
      <c r="CB266" s="1106" t="n"/>
      <c r="CC266" s="1106" t="n"/>
      <c r="CD266" s="1106" t="n"/>
      <c r="CE266" s="1106" t="n"/>
      <c r="CF266" s="1106" t="n"/>
      <c r="CG266" s="1106" t="n"/>
      <c r="CH266" s="1106" t="n"/>
      <c r="CI266" s="1106" t="n"/>
      <c r="CJ266" s="1106" t="n"/>
      <c r="CK266" s="1106" t="n"/>
      <c r="CL266" s="1106" t="n"/>
      <c r="CM266" s="1106" t="n"/>
      <c r="CN266" s="1106" t="n"/>
      <c r="CO266" s="1106" t="n"/>
      <c r="CP266" s="1106" t="n"/>
      <c r="CQ266" s="1106" t="n"/>
      <c r="CR266" s="1106" t="n"/>
      <c r="CS266" s="1106" t="n"/>
      <c r="CT266" s="1106" t="n"/>
      <c r="CU266" s="1106" t="n"/>
      <c r="CV266" s="1106" t="n"/>
      <c r="CW266" s="1106" t="n"/>
      <c r="CX266" s="1106" t="n"/>
      <c r="CY266" s="1106" t="n"/>
      <c r="CZ266" s="1106" t="n"/>
      <c r="DA266" s="1106" t="n"/>
      <c r="DB266" s="1106" t="n"/>
      <c r="DC266" s="1106" t="n"/>
      <c r="DD266" s="1106" t="n"/>
      <c r="DE266" s="1106" t="n"/>
      <c r="DF266" s="1106" t="n"/>
      <c r="DG266" s="1106" t="n"/>
      <c r="DH266" s="1106" t="n"/>
      <c r="DI266" s="1106" t="n"/>
    </row>
    <row r="267" ht="13.5" customHeight="1" s="1178">
      <c r="A267" s="1106" t="n"/>
      <c r="B267" s="1106" t="n"/>
      <c r="C267" s="1106" t="n"/>
      <c r="D267" s="1106" t="n"/>
      <c r="E267" s="1106" t="n"/>
      <c r="F267" s="1106" t="n"/>
      <c r="G267" s="144" t="n"/>
      <c r="H267" s="1106" t="n"/>
      <c r="I267" s="1106" t="n"/>
      <c r="J267" s="1106" t="n"/>
      <c r="K267" s="1106" t="n"/>
      <c r="L267" s="1106" t="n"/>
      <c r="M267" s="1106" t="n"/>
      <c r="N267" s="1106" t="n"/>
      <c r="O267" s="1106" t="n"/>
      <c r="P267" s="1106" t="n"/>
      <c r="Q267" s="1106" t="n"/>
      <c r="R267" s="1106" t="n"/>
      <c r="S267" s="1106" t="n"/>
      <c r="T267" s="230" t="n"/>
      <c r="U267" s="1106" t="n"/>
      <c r="V267" s="1106" t="n"/>
      <c r="W267" s="1106" t="n"/>
      <c r="X267" s="1106" t="n"/>
      <c r="Y267" s="1106" t="n"/>
      <c r="Z267" s="1106" t="n"/>
      <c r="AA267" s="144" t="n"/>
      <c r="AB267" s="1106" t="n"/>
      <c r="AC267" s="1106" t="n"/>
      <c r="AD267" s="1106" t="n"/>
      <c r="AE267" s="1106" t="n"/>
      <c r="AF267" s="1106" t="n"/>
      <c r="AG267" s="1106" t="n"/>
      <c r="AH267" s="144" t="n"/>
      <c r="AI267" s="1106" t="n"/>
      <c r="AJ267" s="1106" t="n"/>
      <c r="AK267" s="1106" t="n"/>
      <c r="AL267" s="1106" t="n"/>
      <c r="AM267" s="1106" t="n"/>
      <c r="AN267" s="1106" t="n"/>
      <c r="AO267" s="1106" t="n"/>
      <c r="AP267" s="1106" t="n"/>
      <c r="AQ267" s="1106" t="n"/>
      <c r="AR267" s="1106" t="n"/>
      <c r="AS267" s="1106" t="n"/>
      <c r="AT267" s="1106" t="n"/>
      <c r="AU267" s="1106" t="n"/>
      <c r="AV267" s="1106" t="n"/>
      <c r="AW267" s="1106" t="n"/>
      <c r="AX267" s="1106" t="n"/>
      <c r="AY267" s="1106" t="n"/>
      <c r="AZ267" s="144" t="n"/>
      <c r="BA267" s="1106" t="n"/>
      <c r="BB267" s="1106" t="n"/>
      <c r="BC267" s="1106" t="n"/>
      <c r="BD267" s="1106" t="n"/>
      <c r="BE267" s="1106" t="n"/>
      <c r="BF267" s="1106" t="n"/>
      <c r="BG267" s="1106" t="n"/>
      <c r="BH267" s="1106" t="n"/>
      <c r="BI267" s="1106" t="n"/>
      <c r="BJ267" s="1106" t="n"/>
      <c r="BK267" s="1106" t="n"/>
      <c r="BL267" s="1106" t="n"/>
      <c r="BM267" s="1106" t="n"/>
      <c r="BN267" s="1106" t="n"/>
      <c r="BO267" s="1106" t="n"/>
      <c r="BP267" s="1106" t="n"/>
      <c r="BQ267" s="1106" t="n"/>
      <c r="BR267" s="1106" t="n"/>
      <c r="BS267" s="1106" t="n"/>
      <c r="BT267" s="1106" t="n"/>
      <c r="BU267" s="1106" t="n"/>
      <c r="BV267" s="1106" t="n"/>
      <c r="BW267" s="1106" t="n"/>
      <c r="BX267" s="1106" t="n"/>
      <c r="BY267" s="1106" t="n"/>
      <c r="BZ267" s="1106" t="n"/>
      <c r="CA267" s="1106" t="n"/>
      <c r="CB267" s="1106" t="n"/>
      <c r="CC267" s="1106" t="n"/>
      <c r="CD267" s="1106" t="n"/>
      <c r="CE267" s="1106" t="n"/>
      <c r="CF267" s="1106" t="n"/>
      <c r="CG267" s="1106" t="n"/>
      <c r="CH267" s="1106" t="n"/>
      <c r="CI267" s="1106" t="n"/>
      <c r="CJ267" s="1106" t="n"/>
      <c r="CK267" s="1106" t="n"/>
      <c r="CL267" s="1106" t="n"/>
      <c r="CM267" s="1106" t="n"/>
      <c r="CN267" s="1106" t="n"/>
      <c r="CO267" s="1106" t="n"/>
      <c r="CP267" s="1106" t="n"/>
      <c r="CQ267" s="1106" t="n"/>
      <c r="CR267" s="1106" t="n"/>
      <c r="CS267" s="1106" t="n"/>
      <c r="CT267" s="1106" t="n"/>
      <c r="CU267" s="1106" t="n"/>
      <c r="CV267" s="1106" t="n"/>
      <c r="CW267" s="1106" t="n"/>
      <c r="CX267" s="1106" t="n"/>
      <c r="CY267" s="1106" t="n"/>
      <c r="CZ267" s="1106" t="n"/>
      <c r="DA267" s="1106" t="n"/>
      <c r="DB267" s="1106" t="n"/>
      <c r="DC267" s="1106" t="n"/>
      <c r="DD267" s="1106" t="n"/>
      <c r="DE267" s="1106" t="n"/>
      <c r="DF267" s="1106" t="n"/>
      <c r="DG267" s="1106" t="n"/>
      <c r="DH267" s="1106" t="n"/>
      <c r="DI267" s="1106" t="n"/>
    </row>
    <row r="268" ht="13.5" customHeight="1" s="1178">
      <c r="A268" s="1106" t="n"/>
      <c r="B268" s="1106" t="n"/>
      <c r="C268" s="1106" t="n"/>
      <c r="D268" s="1106" t="n"/>
      <c r="E268" s="1106" t="n"/>
      <c r="F268" s="1106" t="n"/>
      <c r="G268" s="144" t="n"/>
      <c r="H268" s="1106" t="n"/>
      <c r="I268" s="1106" t="n"/>
      <c r="J268" s="1106" t="n"/>
      <c r="K268" s="1106" t="n"/>
      <c r="L268" s="1106" t="n"/>
      <c r="M268" s="1106" t="n"/>
      <c r="N268" s="1106" t="n"/>
      <c r="O268" s="1106" t="n"/>
      <c r="P268" s="1106" t="n"/>
      <c r="Q268" s="1106" t="n"/>
      <c r="R268" s="1106" t="n"/>
      <c r="S268" s="1106" t="n"/>
      <c r="T268" s="230" t="n"/>
      <c r="U268" s="1106" t="n"/>
      <c r="V268" s="1106" t="n"/>
      <c r="W268" s="1106" t="n"/>
      <c r="X268" s="1106" t="n"/>
      <c r="Y268" s="1106" t="n"/>
      <c r="Z268" s="1106" t="n"/>
      <c r="AA268" s="144" t="n"/>
      <c r="AB268" s="1106" t="n"/>
      <c r="AC268" s="1106" t="n"/>
      <c r="AD268" s="1106" t="n"/>
      <c r="AE268" s="1106" t="n"/>
      <c r="AF268" s="1106" t="n"/>
      <c r="AG268" s="1106" t="n"/>
      <c r="AH268" s="144" t="n"/>
      <c r="AI268" s="1106" t="n"/>
      <c r="AJ268" s="1106" t="n"/>
      <c r="AK268" s="1106" t="n"/>
      <c r="AL268" s="1106" t="n"/>
      <c r="AM268" s="1106" t="n"/>
      <c r="AN268" s="1106" t="n"/>
      <c r="AO268" s="1106" t="n"/>
      <c r="AP268" s="1106" t="n"/>
      <c r="AQ268" s="1106" t="n"/>
      <c r="AR268" s="1106" t="n"/>
      <c r="AS268" s="1106" t="n"/>
      <c r="AT268" s="1106" t="n"/>
      <c r="AU268" s="1106" t="n"/>
      <c r="AV268" s="1106" t="n"/>
      <c r="AW268" s="1106" t="n"/>
      <c r="AX268" s="1106" t="n"/>
      <c r="AY268" s="1106" t="n"/>
      <c r="AZ268" s="144" t="n"/>
      <c r="BA268" s="1106" t="n"/>
      <c r="BB268" s="1106" t="n"/>
      <c r="BC268" s="1106" t="n"/>
      <c r="BD268" s="1106" t="n"/>
      <c r="BE268" s="1106" t="n"/>
      <c r="BF268" s="1106" t="n"/>
      <c r="BG268" s="1106" t="n"/>
      <c r="BH268" s="1106" t="n"/>
      <c r="BI268" s="1106" t="n"/>
      <c r="BJ268" s="1106" t="n"/>
      <c r="BK268" s="1106" t="n"/>
      <c r="BL268" s="1106" t="n"/>
      <c r="BM268" s="1106" t="n"/>
      <c r="BN268" s="1106" t="n"/>
      <c r="BO268" s="1106" t="n"/>
      <c r="BP268" s="1106" t="n"/>
      <c r="BQ268" s="1106" t="n"/>
      <c r="BR268" s="1106" t="n"/>
      <c r="BS268" s="1106" t="n"/>
      <c r="BT268" s="1106" t="n"/>
      <c r="BU268" s="1106" t="n"/>
      <c r="BV268" s="1106" t="n"/>
      <c r="BW268" s="1106" t="n"/>
      <c r="BX268" s="1106" t="n"/>
      <c r="BY268" s="1106" t="n"/>
      <c r="BZ268" s="1106" t="n"/>
      <c r="CA268" s="1106" t="n"/>
      <c r="CB268" s="1106" t="n"/>
      <c r="CC268" s="1106" t="n"/>
      <c r="CD268" s="1106" t="n"/>
      <c r="CE268" s="1106" t="n"/>
      <c r="CF268" s="1106" t="n"/>
      <c r="CG268" s="1106" t="n"/>
      <c r="CH268" s="1106" t="n"/>
      <c r="CI268" s="1106" t="n"/>
      <c r="CJ268" s="1106" t="n"/>
      <c r="CK268" s="1106" t="n"/>
      <c r="CL268" s="1106" t="n"/>
      <c r="CM268" s="1106" t="n"/>
      <c r="CN268" s="1106" t="n"/>
      <c r="CO268" s="1106" t="n"/>
      <c r="CP268" s="1106" t="n"/>
      <c r="CQ268" s="1106" t="n"/>
      <c r="CR268" s="1106" t="n"/>
      <c r="CS268" s="1106" t="n"/>
      <c r="CT268" s="1106" t="n"/>
      <c r="CU268" s="1106" t="n"/>
      <c r="CV268" s="1106" t="n"/>
      <c r="CW268" s="1106" t="n"/>
      <c r="CX268" s="1106" t="n"/>
      <c r="CY268" s="1106" t="n"/>
      <c r="CZ268" s="1106" t="n"/>
      <c r="DA268" s="1106" t="n"/>
      <c r="DB268" s="1106" t="n"/>
      <c r="DC268" s="1106" t="n"/>
      <c r="DD268" s="1106" t="n"/>
      <c r="DE268" s="1106" t="n"/>
      <c r="DF268" s="1106" t="n"/>
      <c r="DG268" s="1106" t="n"/>
      <c r="DH268" s="1106" t="n"/>
      <c r="DI268" s="1106" t="n"/>
    </row>
    <row r="269" ht="13.5" customHeight="1" s="1178">
      <c r="A269" s="1106" t="n"/>
      <c r="B269" s="1106" t="n"/>
      <c r="C269" s="1106" t="n"/>
      <c r="D269" s="1106" t="n"/>
      <c r="E269" s="1106" t="n"/>
      <c r="F269" s="1106" t="n"/>
      <c r="G269" s="144" t="n"/>
      <c r="H269" s="1106" t="n"/>
      <c r="I269" s="1106" t="n"/>
      <c r="J269" s="1106" t="n"/>
      <c r="K269" s="1106" t="n"/>
      <c r="L269" s="1106" t="n"/>
      <c r="M269" s="1106" t="n"/>
      <c r="N269" s="1106" t="n"/>
      <c r="O269" s="1106" t="n"/>
      <c r="P269" s="1106" t="n"/>
      <c r="Q269" s="1106" t="n"/>
      <c r="R269" s="1106" t="n"/>
      <c r="S269" s="1106" t="n"/>
      <c r="T269" s="230" t="n"/>
      <c r="U269" s="1106" t="n"/>
      <c r="V269" s="1106" t="n"/>
      <c r="W269" s="1106" t="n"/>
      <c r="X269" s="1106" t="n"/>
      <c r="Y269" s="1106" t="n"/>
      <c r="Z269" s="1106" t="n"/>
      <c r="AA269" s="144" t="n"/>
      <c r="AB269" s="1106" t="n"/>
      <c r="AC269" s="1106" t="n"/>
      <c r="AD269" s="1106" t="n"/>
      <c r="AE269" s="1106" t="n"/>
      <c r="AF269" s="1106" t="n"/>
      <c r="AG269" s="1106" t="n"/>
      <c r="AH269" s="144" t="n"/>
      <c r="AI269" s="1106" t="n"/>
      <c r="AJ269" s="1106" t="n"/>
      <c r="AK269" s="1106" t="n"/>
      <c r="AL269" s="1106" t="n"/>
      <c r="AM269" s="1106" t="n"/>
      <c r="AN269" s="1106" t="n"/>
      <c r="AO269" s="1106" t="n"/>
      <c r="AP269" s="1106" t="n"/>
      <c r="AQ269" s="1106" t="n"/>
      <c r="AR269" s="1106" t="n"/>
      <c r="AS269" s="1106" t="n"/>
      <c r="AT269" s="1106" t="n"/>
      <c r="AU269" s="1106" t="n"/>
      <c r="AV269" s="1106" t="n"/>
      <c r="AW269" s="1106" t="n"/>
      <c r="AX269" s="1106" t="n"/>
      <c r="AY269" s="1106" t="n"/>
      <c r="AZ269" s="144" t="n"/>
      <c r="BA269" s="1106" t="n"/>
      <c r="BB269" s="1106" t="n"/>
      <c r="BC269" s="1106" t="n"/>
      <c r="BD269" s="1106" t="n"/>
      <c r="BE269" s="1106" t="n"/>
      <c r="BF269" s="1106" t="n"/>
      <c r="BG269" s="1106" t="n"/>
      <c r="BH269" s="1106" t="n"/>
      <c r="BI269" s="1106" t="n"/>
      <c r="BJ269" s="1106" t="n"/>
      <c r="BK269" s="1106" t="n"/>
      <c r="BL269" s="1106" t="n"/>
      <c r="BM269" s="1106" t="n"/>
      <c r="BN269" s="1106" t="n"/>
      <c r="BO269" s="1106" t="n"/>
      <c r="BP269" s="1106" t="n"/>
      <c r="BQ269" s="1106" t="n"/>
      <c r="BR269" s="1106" t="n"/>
      <c r="BS269" s="1106" t="n"/>
      <c r="BT269" s="1106" t="n"/>
      <c r="BU269" s="1106" t="n"/>
      <c r="BV269" s="1106" t="n"/>
      <c r="BW269" s="1106" t="n"/>
      <c r="BX269" s="1106" t="n"/>
      <c r="BY269" s="1106" t="n"/>
      <c r="BZ269" s="1106" t="n"/>
      <c r="CA269" s="1106" t="n"/>
      <c r="CB269" s="1106" t="n"/>
      <c r="CC269" s="1106" t="n"/>
      <c r="CD269" s="1106" t="n"/>
      <c r="CE269" s="1106" t="n"/>
      <c r="CF269" s="1106" t="n"/>
      <c r="CG269" s="1106" t="n"/>
      <c r="CH269" s="1106" t="n"/>
      <c r="CI269" s="1106" t="n"/>
      <c r="CJ269" s="1106" t="n"/>
      <c r="CK269" s="1106" t="n"/>
      <c r="CL269" s="1106" t="n"/>
      <c r="CM269" s="1106" t="n"/>
      <c r="CN269" s="1106" t="n"/>
      <c r="CO269" s="1106" t="n"/>
      <c r="CP269" s="1106" t="n"/>
      <c r="CQ269" s="1106" t="n"/>
      <c r="CR269" s="1106" t="n"/>
      <c r="CS269" s="1106" t="n"/>
      <c r="CT269" s="1106" t="n"/>
      <c r="CU269" s="1106" t="n"/>
      <c r="CV269" s="1106" t="n"/>
      <c r="CW269" s="1106" t="n"/>
      <c r="CX269" s="1106" t="n"/>
      <c r="CY269" s="1106" t="n"/>
      <c r="CZ269" s="1106" t="n"/>
      <c r="DA269" s="1106" t="n"/>
      <c r="DB269" s="1106" t="n"/>
      <c r="DC269" s="1106" t="n"/>
      <c r="DD269" s="1106" t="n"/>
      <c r="DE269" s="1106" t="n"/>
      <c r="DF269" s="1106" t="n"/>
      <c r="DG269" s="1106" t="n"/>
      <c r="DH269" s="1106" t="n"/>
      <c r="DI269" s="1106" t="n"/>
    </row>
    <row r="270" ht="13.5" customHeight="1" s="1178">
      <c r="A270" s="1106" t="n"/>
      <c r="B270" s="1106" t="n"/>
      <c r="C270" s="1106" t="n"/>
      <c r="D270" s="1106" t="n"/>
      <c r="E270" s="1106" t="n"/>
      <c r="F270" s="1106" t="n"/>
      <c r="G270" s="144" t="n"/>
      <c r="H270" s="1106" t="n"/>
      <c r="I270" s="1106" t="n"/>
      <c r="J270" s="1106" t="n"/>
      <c r="K270" s="1106" t="n"/>
      <c r="L270" s="1106" t="n"/>
      <c r="M270" s="1106" t="n"/>
      <c r="N270" s="1106" t="n"/>
      <c r="O270" s="1106" t="n"/>
      <c r="P270" s="1106" t="n"/>
      <c r="Q270" s="1106" t="n"/>
      <c r="R270" s="1106" t="n"/>
      <c r="S270" s="1106" t="n"/>
      <c r="T270" s="230" t="n"/>
      <c r="U270" s="1106" t="n"/>
      <c r="V270" s="1106" t="n"/>
      <c r="W270" s="1106" t="n"/>
      <c r="X270" s="1106" t="n"/>
      <c r="Y270" s="1106" t="n"/>
      <c r="Z270" s="1106" t="n"/>
      <c r="AA270" s="144" t="n"/>
      <c r="AB270" s="1106" t="n"/>
      <c r="AC270" s="1106" t="n"/>
      <c r="AD270" s="1106" t="n"/>
      <c r="AE270" s="1106" t="n"/>
      <c r="AF270" s="1106" t="n"/>
      <c r="AG270" s="1106" t="n"/>
      <c r="AH270" s="144" t="n"/>
      <c r="AI270" s="1106" t="n"/>
      <c r="AJ270" s="1106" t="n"/>
      <c r="AK270" s="1106" t="n"/>
      <c r="AL270" s="1106" t="n"/>
      <c r="AM270" s="1106" t="n"/>
      <c r="AN270" s="1106" t="n"/>
      <c r="AO270" s="1106" t="n"/>
      <c r="AP270" s="1106" t="n"/>
      <c r="AQ270" s="1106" t="n"/>
      <c r="AR270" s="1106" t="n"/>
      <c r="AS270" s="1106" t="n"/>
      <c r="AT270" s="1106" t="n"/>
      <c r="AU270" s="1106" t="n"/>
      <c r="AV270" s="1106" t="n"/>
      <c r="AW270" s="1106" t="n"/>
      <c r="AX270" s="1106" t="n"/>
      <c r="AY270" s="1106" t="n"/>
      <c r="AZ270" s="144" t="n"/>
      <c r="BA270" s="1106" t="n"/>
      <c r="BB270" s="1106" t="n"/>
      <c r="BC270" s="1106" t="n"/>
      <c r="BD270" s="1106" t="n"/>
      <c r="BE270" s="1106" t="n"/>
      <c r="BF270" s="1106" t="n"/>
      <c r="BG270" s="1106" t="n"/>
      <c r="BH270" s="1106" t="n"/>
      <c r="BI270" s="1106" t="n"/>
      <c r="BJ270" s="1106" t="n"/>
      <c r="BK270" s="1106" t="n"/>
      <c r="BL270" s="1106" t="n"/>
      <c r="BM270" s="1106" t="n"/>
      <c r="BN270" s="1106" t="n"/>
      <c r="BO270" s="1106" t="n"/>
      <c r="BP270" s="1106" t="n"/>
      <c r="BQ270" s="1106" t="n"/>
      <c r="BR270" s="1106" t="n"/>
      <c r="BS270" s="1106" t="n"/>
      <c r="BT270" s="1106" t="n"/>
      <c r="BU270" s="1106" t="n"/>
      <c r="BV270" s="1106" t="n"/>
      <c r="BW270" s="1106" t="n"/>
      <c r="BX270" s="1106" t="n"/>
      <c r="BY270" s="1106" t="n"/>
      <c r="BZ270" s="1106" t="n"/>
      <c r="CA270" s="1106" t="n"/>
      <c r="CB270" s="1106" t="n"/>
      <c r="CC270" s="1106" t="n"/>
      <c r="CD270" s="1106" t="n"/>
      <c r="CE270" s="1106" t="n"/>
      <c r="CF270" s="1106" t="n"/>
      <c r="CG270" s="1106" t="n"/>
      <c r="CH270" s="1106" t="n"/>
      <c r="CI270" s="1106" t="n"/>
      <c r="CJ270" s="1106" t="n"/>
      <c r="CK270" s="1106" t="n"/>
      <c r="CL270" s="1106" t="n"/>
      <c r="CM270" s="1106" t="n"/>
      <c r="CN270" s="1106" t="n"/>
      <c r="CO270" s="1106" t="n"/>
      <c r="CP270" s="1106" t="n"/>
      <c r="CQ270" s="1106" t="n"/>
      <c r="CR270" s="1106" t="n"/>
      <c r="CS270" s="1106" t="n"/>
      <c r="CT270" s="1106" t="n"/>
      <c r="CU270" s="1106" t="n"/>
      <c r="CV270" s="1106" t="n"/>
      <c r="CW270" s="1106" t="n"/>
      <c r="CX270" s="1106" t="n"/>
      <c r="CY270" s="1106" t="n"/>
      <c r="CZ270" s="1106" t="n"/>
      <c r="DA270" s="1106" t="n"/>
      <c r="DB270" s="1106" t="n"/>
      <c r="DC270" s="1106" t="n"/>
      <c r="DD270" s="1106" t="n"/>
      <c r="DE270" s="1106" t="n"/>
      <c r="DF270" s="1106" t="n"/>
      <c r="DG270" s="1106" t="n"/>
      <c r="DH270" s="1106" t="n"/>
      <c r="DI270" s="1106" t="n"/>
    </row>
    <row r="271" ht="13.5" customHeight="1" s="1178">
      <c r="A271" s="1106" t="n"/>
      <c r="B271" s="1106" t="n"/>
      <c r="C271" s="1106" t="n"/>
      <c r="D271" s="1106" t="n"/>
      <c r="E271" s="1106" t="n"/>
      <c r="F271" s="1106" t="n"/>
      <c r="G271" s="144" t="n"/>
      <c r="H271" s="1106" t="n"/>
      <c r="I271" s="1106" t="n"/>
      <c r="J271" s="1106" t="n"/>
      <c r="K271" s="1106" t="n"/>
      <c r="L271" s="1106" t="n"/>
      <c r="M271" s="1106" t="n"/>
      <c r="N271" s="1106" t="n"/>
      <c r="O271" s="1106" t="n"/>
      <c r="P271" s="1106" t="n"/>
      <c r="Q271" s="1106" t="n"/>
      <c r="R271" s="1106" t="n"/>
      <c r="S271" s="1106" t="n"/>
      <c r="T271" s="230" t="n"/>
      <c r="U271" s="1106" t="n"/>
      <c r="V271" s="1106" t="n"/>
      <c r="W271" s="1106" t="n"/>
      <c r="X271" s="1106" t="n"/>
      <c r="Y271" s="1106" t="n"/>
      <c r="Z271" s="1106" t="n"/>
      <c r="AA271" s="144" t="n"/>
      <c r="AB271" s="1106" t="n"/>
      <c r="AC271" s="1106" t="n"/>
      <c r="AD271" s="1106" t="n"/>
      <c r="AE271" s="1106" t="n"/>
      <c r="AF271" s="1106" t="n"/>
      <c r="AG271" s="1106" t="n"/>
      <c r="AH271" s="144" t="n"/>
      <c r="AI271" s="1106" t="n"/>
      <c r="AJ271" s="1106" t="n"/>
      <c r="AK271" s="1106" t="n"/>
      <c r="AL271" s="1106" t="n"/>
      <c r="AM271" s="1106" t="n"/>
      <c r="AN271" s="1106" t="n"/>
      <c r="AO271" s="1106" t="n"/>
      <c r="AP271" s="1106" t="n"/>
      <c r="AQ271" s="1106" t="n"/>
      <c r="AR271" s="1106" t="n"/>
      <c r="AS271" s="1106" t="n"/>
      <c r="AT271" s="1106" t="n"/>
      <c r="AU271" s="1106" t="n"/>
      <c r="AV271" s="1106" t="n"/>
      <c r="AW271" s="1106" t="n"/>
      <c r="AX271" s="1106" t="n"/>
      <c r="AY271" s="1106" t="n"/>
      <c r="AZ271" s="144" t="n"/>
      <c r="BA271" s="1106" t="n"/>
      <c r="BB271" s="1106" t="n"/>
      <c r="BC271" s="1106" t="n"/>
      <c r="BD271" s="1106" t="n"/>
      <c r="BE271" s="1106" t="n"/>
      <c r="BF271" s="1106" t="n"/>
      <c r="BG271" s="1106" t="n"/>
      <c r="BH271" s="1106" t="n"/>
      <c r="BI271" s="1106" t="n"/>
      <c r="BJ271" s="1106" t="n"/>
      <c r="BK271" s="1106" t="n"/>
      <c r="BL271" s="1106" t="n"/>
      <c r="BM271" s="1106" t="n"/>
      <c r="BN271" s="1106" t="n"/>
      <c r="BO271" s="1106" t="n"/>
      <c r="BP271" s="1106" t="n"/>
      <c r="BQ271" s="1106" t="n"/>
      <c r="BR271" s="1106" t="n"/>
      <c r="BS271" s="1106" t="n"/>
      <c r="BT271" s="1106" t="n"/>
      <c r="BU271" s="1106" t="n"/>
      <c r="BV271" s="1106" t="n"/>
      <c r="BW271" s="1106" t="n"/>
      <c r="BX271" s="1106" t="n"/>
      <c r="BY271" s="1106" t="n"/>
      <c r="BZ271" s="1106" t="n"/>
      <c r="CA271" s="1106" t="n"/>
      <c r="CB271" s="1106" t="n"/>
      <c r="CC271" s="1106" t="n"/>
      <c r="CD271" s="1106" t="n"/>
      <c r="CE271" s="1106" t="n"/>
      <c r="CF271" s="1106" t="n"/>
      <c r="CG271" s="1106" t="n"/>
      <c r="CH271" s="1106" t="n"/>
      <c r="CI271" s="1106" t="n"/>
      <c r="CJ271" s="1106" t="n"/>
      <c r="CK271" s="1106" t="n"/>
      <c r="CL271" s="1106" t="n"/>
      <c r="CM271" s="1106" t="n"/>
      <c r="CN271" s="1106" t="n"/>
      <c r="CO271" s="1106" t="n"/>
      <c r="CP271" s="1106" t="n"/>
      <c r="CQ271" s="1106" t="n"/>
      <c r="CR271" s="1106" t="n"/>
      <c r="CS271" s="1106" t="n"/>
      <c r="CT271" s="1106" t="n"/>
      <c r="CU271" s="1106" t="n"/>
      <c r="CV271" s="1106" t="n"/>
      <c r="CW271" s="1106" t="n"/>
      <c r="CX271" s="1106" t="n"/>
      <c r="CY271" s="1106" t="n"/>
      <c r="CZ271" s="1106" t="n"/>
      <c r="DA271" s="1106" t="n"/>
      <c r="DB271" s="1106" t="n"/>
      <c r="DC271" s="1106" t="n"/>
      <c r="DD271" s="1106" t="n"/>
      <c r="DE271" s="1106" t="n"/>
      <c r="DF271" s="1106" t="n"/>
      <c r="DG271" s="1106" t="n"/>
      <c r="DH271" s="1106" t="n"/>
      <c r="DI271" s="1106" t="n"/>
    </row>
    <row r="272" ht="13.5" customHeight="1" s="1178">
      <c r="A272" s="1106" t="n"/>
      <c r="B272" s="1106" t="n"/>
      <c r="C272" s="1106" t="n"/>
      <c r="D272" s="1106" t="n"/>
      <c r="E272" s="1106" t="n"/>
      <c r="F272" s="1106" t="n"/>
      <c r="G272" s="144" t="n"/>
      <c r="H272" s="1106" t="n"/>
      <c r="I272" s="1106" t="n"/>
      <c r="J272" s="1106" t="n"/>
      <c r="K272" s="1106" t="n"/>
      <c r="L272" s="1106" t="n"/>
      <c r="M272" s="1106" t="n"/>
      <c r="N272" s="1106" t="n"/>
      <c r="O272" s="1106" t="n"/>
      <c r="P272" s="1106" t="n"/>
      <c r="Q272" s="1106" t="n"/>
      <c r="R272" s="1106" t="n"/>
      <c r="S272" s="1106" t="n"/>
      <c r="T272" s="230" t="n"/>
      <c r="U272" s="1106" t="n"/>
      <c r="V272" s="1106" t="n"/>
      <c r="W272" s="1106" t="n"/>
      <c r="X272" s="1106" t="n"/>
      <c r="Y272" s="1106" t="n"/>
      <c r="Z272" s="1106" t="n"/>
      <c r="AA272" s="144" t="n"/>
      <c r="AB272" s="1106" t="n"/>
      <c r="AC272" s="1106" t="n"/>
      <c r="AD272" s="1106" t="n"/>
      <c r="AE272" s="1106" t="n"/>
      <c r="AF272" s="1106" t="n"/>
      <c r="AG272" s="1106" t="n"/>
      <c r="AH272" s="144" t="n"/>
      <c r="AI272" s="1106" t="n"/>
      <c r="AJ272" s="1106" t="n"/>
      <c r="AK272" s="1106" t="n"/>
      <c r="AL272" s="1106" t="n"/>
      <c r="AM272" s="1106" t="n"/>
      <c r="AN272" s="1106" t="n"/>
      <c r="AO272" s="1106" t="n"/>
      <c r="AP272" s="1106" t="n"/>
      <c r="AQ272" s="1106" t="n"/>
      <c r="AR272" s="1106" t="n"/>
      <c r="AS272" s="1106" t="n"/>
      <c r="AT272" s="1106" t="n"/>
      <c r="AU272" s="1106" t="n"/>
      <c r="AV272" s="1106" t="n"/>
      <c r="AW272" s="1106" t="n"/>
      <c r="AX272" s="1106" t="n"/>
      <c r="AY272" s="1106" t="n"/>
      <c r="AZ272" s="144" t="n"/>
      <c r="BA272" s="1106" t="n"/>
      <c r="BB272" s="1106" t="n"/>
      <c r="BC272" s="1106" t="n"/>
      <c r="BD272" s="1106" t="n"/>
      <c r="BE272" s="1106" t="n"/>
      <c r="BF272" s="1106" t="n"/>
      <c r="BG272" s="1106" t="n"/>
      <c r="BH272" s="1106" t="n"/>
      <c r="BI272" s="1106" t="n"/>
      <c r="BJ272" s="1106" t="n"/>
      <c r="BK272" s="1106" t="n"/>
      <c r="BL272" s="1106" t="n"/>
      <c r="BM272" s="1106" t="n"/>
      <c r="BN272" s="1106" t="n"/>
      <c r="BO272" s="1106" t="n"/>
      <c r="BP272" s="1106" t="n"/>
      <c r="BQ272" s="1106" t="n"/>
      <c r="BR272" s="1106" t="n"/>
      <c r="BS272" s="1106" t="n"/>
      <c r="BT272" s="1106" t="n"/>
      <c r="BU272" s="1106" t="n"/>
      <c r="BV272" s="1106" t="n"/>
      <c r="BW272" s="1106" t="n"/>
      <c r="BX272" s="1106" t="n"/>
      <c r="BY272" s="1106" t="n"/>
      <c r="BZ272" s="1106" t="n"/>
      <c r="CA272" s="1106" t="n"/>
      <c r="CB272" s="1106" t="n"/>
      <c r="CC272" s="1106" t="n"/>
      <c r="CD272" s="1106" t="n"/>
      <c r="CE272" s="1106" t="n"/>
      <c r="CF272" s="1106" t="n"/>
      <c r="CG272" s="1106" t="n"/>
      <c r="CH272" s="1106" t="n"/>
      <c r="CI272" s="1106" t="n"/>
      <c r="CJ272" s="1106" t="n"/>
      <c r="CK272" s="1106" t="n"/>
      <c r="CL272" s="1106" t="n"/>
      <c r="CM272" s="1106" t="n"/>
      <c r="CN272" s="1106" t="n"/>
      <c r="CO272" s="1106" t="n"/>
      <c r="CP272" s="1106" t="n"/>
      <c r="CQ272" s="1106" t="n"/>
      <c r="CR272" s="1106" t="n"/>
      <c r="CS272" s="1106" t="n"/>
      <c r="CT272" s="1106" t="n"/>
      <c r="CU272" s="1106" t="n"/>
      <c r="CV272" s="1106" t="n"/>
      <c r="CW272" s="1106" t="n"/>
      <c r="CX272" s="1106" t="n"/>
      <c r="CY272" s="1106" t="n"/>
      <c r="CZ272" s="1106" t="n"/>
      <c r="DA272" s="1106" t="n"/>
      <c r="DB272" s="1106" t="n"/>
      <c r="DC272" s="1106" t="n"/>
      <c r="DD272" s="1106" t="n"/>
      <c r="DE272" s="1106" t="n"/>
      <c r="DF272" s="1106" t="n"/>
      <c r="DG272" s="1106" t="n"/>
      <c r="DH272" s="1106" t="n"/>
      <c r="DI272" s="1106" t="n"/>
    </row>
    <row r="273" ht="13.5" customHeight="1" s="1178">
      <c r="A273" s="1106" t="n"/>
      <c r="B273" s="1106" t="n"/>
      <c r="C273" s="1106" t="n"/>
      <c r="D273" s="1106" t="n"/>
      <c r="E273" s="1106" t="n"/>
      <c r="F273" s="1106" t="n"/>
      <c r="G273" s="144" t="n"/>
      <c r="H273" s="1106" t="n"/>
      <c r="I273" s="1106" t="n"/>
      <c r="J273" s="1106" t="n"/>
      <c r="K273" s="1106" t="n"/>
      <c r="L273" s="1106" t="n"/>
      <c r="M273" s="1106" t="n"/>
      <c r="N273" s="1106" t="n"/>
      <c r="O273" s="1106" t="n"/>
      <c r="P273" s="1106" t="n"/>
      <c r="Q273" s="1106" t="n"/>
      <c r="R273" s="1106" t="n"/>
      <c r="S273" s="1106" t="n"/>
      <c r="T273" s="230" t="n"/>
      <c r="U273" s="1106" t="n"/>
      <c r="V273" s="1106" t="n"/>
      <c r="W273" s="1106" t="n"/>
      <c r="X273" s="1106" t="n"/>
      <c r="Y273" s="1106" t="n"/>
      <c r="Z273" s="1106" t="n"/>
      <c r="AA273" s="144" t="n"/>
      <c r="AB273" s="1106" t="n"/>
      <c r="AC273" s="1106" t="n"/>
      <c r="AD273" s="1106" t="n"/>
      <c r="AE273" s="1106" t="n"/>
      <c r="AF273" s="1106" t="n"/>
      <c r="AG273" s="1106" t="n"/>
      <c r="AH273" s="144" t="n"/>
      <c r="AI273" s="1106" t="n"/>
      <c r="AJ273" s="1106" t="n"/>
      <c r="AK273" s="1106" t="n"/>
      <c r="AL273" s="1106" t="n"/>
      <c r="AM273" s="1106" t="n"/>
      <c r="AN273" s="1106" t="n"/>
      <c r="AO273" s="1106" t="n"/>
      <c r="AP273" s="1106" t="n"/>
      <c r="AQ273" s="1106" t="n"/>
      <c r="AR273" s="1106" t="n"/>
      <c r="AS273" s="1106" t="n"/>
      <c r="AT273" s="1106" t="n"/>
      <c r="AU273" s="1106" t="n"/>
      <c r="AV273" s="1106" t="n"/>
      <c r="AW273" s="1106" t="n"/>
      <c r="AX273" s="1106" t="n"/>
      <c r="AY273" s="1106" t="n"/>
      <c r="AZ273" s="144" t="n"/>
      <c r="BA273" s="1106" t="n"/>
      <c r="BB273" s="1106" t="n"/>
      <c r="BC273" s="1106" t="n"/>
      <c r="BD273" s="1106" t="n"/>
      <c r="BE273" s="1106" t="n"/>
      <c r="BF273" s="1106" t="n"/>
      <c r="BG273" s="1106" t="n"/>
      <c r="BH273" s="1106" t="n"/>
      <c r="BI273" s="1106" t="n"/>
      <c r="BJ273" s="1106" t="n"/>
      <c r="BK273" s="1106" t="n"/>
      <c r="BL273" s="1106" t="n"/>
      <c r="BM273" s="1106" t="n"/>
      <c r="BN273" s="1106" t="n"/>
      <c r="BO273" s="1106" t="n"/>
      <c r="BP273" s="1106" t="n"/>
      <c r="BQ273" s="1106" t="n"/>
      <c r="BR273" s="1106" t="n"/>
      <c r="BS273" s="1106" t="n"/>
      <c r="BT273" s="1106" t="n"/>
      <c r="BU273" s="1106" t="n"/>
      <c r="BV273" s="1106" t="n"/>
      <c r="BW273" s="1106" t="n"/>
      <c r="BX273" s="1106" t="n"/>
      <c r="BY273" s="1106" t="n"/>
      <c r="BZ273" s="1106" t="n"/>
      <c r="CA273" s="1106" t="n"/>
      <c r="CB273" s="1106" t="n"/>
      <c r="CC273" s="1106" t="n"/>
      <c r="CD273" s="1106" t="n"/>
      <c r="CE273" s="1106" t="n"/>
      <c r="CF273" s="1106" t="n"/>
      <c r="CG273" s="1106" t="n"/>
      <c r="CH273" s="1106" t="n"/>
      <c r="CI273" s="1106" t="n"/>
      <c r="CJ273" s="1106" t="n"/>
      <c r="CK273" s="1106" t="n"/>
      <c r="CL273" s="1106" t="n"/>
      <c r="CM273" s="1106" t="n"/>
      <c r="CN273" s="1106" t="n"/>
      <c r="CO273" s="1106" t="n"/>
      <c r="CP273" s="1106" t="n"/>
      <c r="CQ273" s="1106" t="n"/>
      <c r="CR273" s="1106" t="n"/>
      <c r="CS273" s="1106" t="n"/>
      <c r="CT273" s="1106" t="n"/>
      <c r="CU273" s="1106" t="n"/>
      <c r="CV273" s="1106" t="n"/>
      <c r="CW273" s="1106" t="n"/>
      <c r="CX273" s="1106" t="n"/>
      <c r="CY273" s="1106" t="n"/>
      <c r="CZ273" s="1106" t="n"/>
      <c r="DA273" s="1106" t="n"/>
      <c r="DB273" s="1106" t="n"/>
      <c r="DC273" s="1106" t="n"/>
      <c r="DD273" s="1106" t="n"/>
      <c r="DE273" s="1106" t="n"/>
      <c r="DF273" s="1106" t="n"/>
      <c r="DG273" s="1106" t="n"/>
      <c r="DH273" s="1106" t="n"/>
      <c r="DI273" s="1106" t="n"/>
    </row>
    <row r="274" ht="13.5" customHeight="1" s="1178">
      <c r="A274" s="1106" t="n"/>
      <c r="B274" s="1106" t="n"/>
      <c r="C274" s="1106" t="n"/>
      <c r="D274" s="1106" t="n"/>
      <c r="E274" s="1106" t="n"/>
      <c r="F274" s="1106" t="n"/>
      <c r="G274" s="144" t="n"/>
      <c r="H274" s="1106" t="n"/>
      <c r="I274" s="1106" t="n"/>
      <c r="J274" s="1106" t="n"/>
      <c r="K274" s="1106" t="n"/>
      <c r="L274" s="1106" t="n"/>
      <c r="M274" s="1106" t="n"/>
      <c r="N274" s="1106" t="n"/>
      <c r="O274" s="1106" t="n"/>
      <c r="P274" s="1106" t="n"/>
      <c r="Q274" s="1106" t="n"/>
      <c r="R274" s="1106" t="n"/>
      <c r="S274" s="1106" t="n"/>
      <c r="T274" s="230" t="n"/>
      <c r="U274" s="1106" t="n"/>
      <c r="V274" s="1106" t="n"/>
      <c r="W274" s="1106" t="n"/>
      <c r="X274" s="1106" t="n"/>
      <c r="Y274" s="1106" t="n"/>
      <c r="Z274" s="1106" t="n"/>
      <c r="AA274" s="144" t="n"/>
      <c r="AB274" s="1106" t="n"/>
      <c r="AC274" s="1106" t="n"/>
      <c r="AD274" s="1106" t="n"/>
      <c r="AE274" s="1106" t="n"/>
      <c r="AF274" s="1106" t="n"/>
      <c r="AG274" s="1106" t="n"/>
      <c r="AH274" s="144" t="n"/>
      <c r="AI274" s="1106" t="n"/>
      <c r="AJ274" s="1106" t="n"/>
      <c r="AK274" s="1106" t="n"/>
      <c r="AL274" s="1106" t="n"/>
      <c r="AM274" s="1106" t="n"/>
      <c r="AN274" s="1106" t="n"/>
      <c r="AO274" s="1106" t="n"/>
      <c r="AP274" s="1106" t="n"/>
      <c r="AQ274" s="1106" t="n"/>
      <c r="AR274" s="1106" t="n"/>
      <c r="AS274" s="1106" t="n"/>
      <c r="AT274" s="1106" t="n"/>
      <c r="AU274" s="1106" t="n"/>
      <c r="AV274" s="1106" t="n"/>
      <c r="AW274" s="1106" t="n"/>
      <c r="AX274" s="1106" t="n"/>
      <c r="AY274" s="1106" t="n"/>
      <c r="AZ274" s="144" t="n"/>
      <c r="BA274" s="1106" t="n"/>
      <c r="BB274" s="1106" t="n"/>
      <c r="BC274" s="1106" t="n"/>
      <c r="BD274" s="1106" t="n"/>
      <c r="BE274" s="1106" t="n"/>
      <c r="BF274" s="1106" t="n"/>
      <c r="BG274" s="1106" t="n"/>
      <c r="BH274" s="1106" t="n"/>
      <c r="BI274" s="1106" t="n"/>
      <c r="BJ274" s="1106" t="n"/>
      <c r="BK274" s="1106" t="n"/>
      <c r="BL274" s="1106" t="n"/>
      <c r="BM274" s="1106" t="n"/>
      <c r="BN274" s="1106" t="n"/>
      <c r="BO274" s="1106" t="n"/>
      <c r="BP274" s="1106" t="n"/>
      <c r="BQ274" s="1106" t="n"/>
      <c r="BR274" s="1106" t="n"/>
      <c r="BS274" s="1106" t="n"/>
      <c r="BT274" s="1106" t="n"/>
      <c r="BU274" s="1106" t="n"/>
      <c r="BV274" s="1106" t="n"/>
      <c r="BW274" s="1106" t="n"/>
      <c r="BX274" s="1106" t="n"/>
      <c r="BY274" s="1106" t="n"/>
      <c r="BZ274" s="1106" t="n"/>
      <c r="CA274" s="1106" t="n"/>
      <c r="CB274" s="1106" t="n"/>
      <c r="CC274" s="1106" t="n"/>
      <c r="CD274" s="1106" t="n"/>
      <c r="CE274" s="1106" t="n"/>
      <c r="CF274" s="1106" t="n"/>
      <c r="CG274" s="1106" t="n"/>
      <c r="CH274" s="1106" t="n"/>
      <c r="CI274" s="1106" t="n"/>
      <c r="CJ274" s="1106" t="n"/>
      <c r="CK274" s="1106" t="n"/>
      <c r="CL274" s="1106" t="n"/>
      <c r="CM274" s="1106" t="n"/>
      <c r="CN274" s="1106" t="n"/>
      <c r="CO274" s="1106" t="n"/>
      <c r="CP274" s="1106" t="n"/>
      <c r="CQ274" s="1106" t="n"/>
      <c r="CR274" s="1106" t="n"/>
      <c r="CS274" s="1106" t="n"/>
      <c r="CT274" s="1106" t="n"/>
      <c r="CU274" s="1106" t="n"/>
      <c r="CV274" s="1106" t="n"/>
      <c r="CW274" s="1106" t="n"/>
      <c r="CX274" s="1106" t="n"/>
      <c r="CY274" s="1106" t="n"/>
      <c r="CZ274" s="1106" t="n"/>
      <c r="DA274" s="1106" t="n"/>
      <c r="DB274" s="1106" t="n"/>
      <c r="DC274" s="1106" t="n"/>
      <c r="DD274" s="1106" t="n"/>
      <c r="DE274" s="1106" t="n"/>
      <c r="DF274" s="1106" t="n"/>
      <c r="DG274" s="1106" t="n"/>
      <c r="DH274" s="1106" t="n"/>
      <c r="DI274" s="1106" t="n"/>
    </row>
    <row r="275" ht="13.5" customHeight="1" s="1178">
      <c r="A275" s="1106" t="n"/>
      <c r="B275" s="1106" t="n"/>
      <c r="C275" s="1106" t="n"/>
      <c r="D275" s="1106" t="n"/>
      <c r="E275" s="1106" t="n"/>
      <c r="F275" s="1106" t="n"/>
      <c r="G275" s="144" t="n"/>
      <c r="H275" s="1106" t="n"/>
      <c r="I275" s="1106" t="n"/>
      <c r="J275" s="1106" t="n"/>
      <c r="K275" s="1106" t="n"/>
      <c r="L275" s="1106" t="n"/>
      <c r="M275" s="1106" t="n"/>
      <c r="N275" s="1106" t="n"/>
      <c r="O275" s="1106" t="n"/>
      <c r="P275" s="1106" t="n"/>
      <c r="Q275" s="1106" t="n"/>
      <c r="R275" s="1106" t="n"/>
      <c r="S275" s="1106" t="n"/>
      <c r="T275" s="230" t="n"/>
      <c r="U275" s="1106" t="n"/>
      <c r="V275" s="1106" t="n"/>
      <c r="W275" s="1106" t="n"/>
      <c r="X275" s="1106" t="n"/>
      <c r="Y275" s="1106" t="n"/>
      <c r="Z275" s="1106" t="n"/>
      <c r="AA275" s="144" t="n"/>
      <c r="AB275" s="1106" t="n"/>
      <c r="AC275" s="1106" t="n"/>
      <c r="AD275" s="1106" t="n"/>
      <c r="AE275" s="1106" t="n"/>
      <c r="AF275" s="1106" t="n"/>
      <c r="AG275" s="1106" t="n"/>
      <c r="AH275" s="144" t="n"/>
      <c r="AI275" s="1106" t="n"/>
      <c r="AJ275" s="1106" t="n"/>
      <c r="AK275" s="1106" t="n"/>
      <c r="AL275" s="1106" t="n"/>
      <c r="AM275" s="1106" t="n"/>
      <c r="AN275" s="1106" t="n"/>
      <c r="AO275" s="1106" t="n"/>
      <c r="AP275" s="1106" t="n"/>
      <c r="AQ275" s="1106" t="n"/>
      <c r="AR275" s="1106" t="n"/>
      <c r="AS275" s="1106" t="n"/>
      <c r="AT275" s="1106" t="n"/>
      <c r="AU275" s="1106" t="n"/>
      <c r="AV275" s="1106" t="n"/>
      <c r="AW275" s="1106" t="n"/>
      <c r="AX275" s="1106" t="n"/>
      <c r="AY275" s="1106" t="n"/>
      <c r="AZ275" s="144" t="n"/>
      <c r="BA275" s="1106" t="n"/>
      <c r="BB275" s="1106" t="n"/>
      <c r="BC275" s="1106" t="n"/>
      <c r="BD275" s="1106" t="n"/>
      <c r="BE275" s="1106" t="n"/>
      <c r="BF275" s="1106" t="n"/>
      <c r="BG275" s="1106" t="n"/>
      <c r="BH275" s="1106" t="n"/>
      <c r="BI275" s="1106" t="n"/>
      <c r="BJ275" s="1106" t="n"/>
      <c r="BK275" s="1106" t="n"/>
      <c r="BL275" s="1106" t="n"/>
      <c r="BM275" s="1106" t="n"/>
      <c r="BN275" s="1106" t="n"/>
      <c r="BO275" s="1106" t="n"/>
      <c r="BP275" s="1106" t="n"/>
      <c r="BQ275" s="1106" t="n"/>
      <c r="BR275" s="1106" t="n"/>
      <c r="BS275" s="1106" t="n"/>
      <c r="BT275" s="1106" t="n"/>
      <c r="BU275" s="1106" t="n"/>
      <c r="BV275" s="1106" t="n"/>
      <c r="BW275" s="1106" t="n"/>
      <c r="BX275" s="1106" t="n"/>
      <c r="BY275" s="1106" t="n"/>
      <c r="BZ275" s="1106" t="n"/>
      <c r="CA275" s="1106" t="n"/>
      <c r="CB275" s="1106" t="n"/>
      <c r="CC275" s="1106" t="n"/>
      <c r="CD275" s="1106" t="n"/>
      <c r="CE275" s="1106" t="n"/>
      <c r="CF275" s="1106" t="n"/>
      <c r="CG275" s="1106" t="n"/>
      <c r="CH275" s="1106" t="n"/>
      <c r="CI275" s="1106" t="n"/>
      <c r="CJ275" s="1106" t="n"/>
      <c r="CK275" s="1106" t="n"/>
      <c r="CL275" s="1106" t="n"/>
      <c r="CM275" s="1106" t="n"/>
      <c r="CN275" s="1106" t="n"/>
      <c r="CO275" s="1106" t="n"/>
      <c r="CP275" s="1106" t="n"/>
      <c r="CQ275" s="1106" t="n"/>
      <c r="CR275" s="1106" t="n"/>
      <c r="CS275" s="1106" t="n"/>
      <c r="CT275" s="1106" t="n"/>
      <c r="CU275" s="1106" t="n"/>
      <c r="CV275" s="1106" t="n"/>
      <c r="CW275" s="1106" t="n"/>
      <c r="CX275" s="1106" t="n"/>
      <c r="CY275" s="1106" t="n"/>
      <c r="CZ275" s="1106" t="n"/>
      <c r="DA275" s="1106" t="n"/>
      <c r="DB275" s="1106" t="n"/>
      <c r="DC275" s="1106" t="n"/>
      <c r="DD275" s="1106" t="n"/>
      <c r="DE275" s="1106" t="n"/>
      <c r="DF275" s="1106" t="n"/>
      <c r="DG275" s="1106" t="n"/>
      <c r="DH275" s="1106" t="n"/>
      <c r="DI275" s="1106" t="n"/>
    </row>
    <row r="276" ht="13.5" customHeight="1" s="1178">
      <c r="A276" s="1106" t="n"/>
      <c r="B276" s="1106" t="n"/>
      <c r="C276" s="1106" t="n"/>
      <c r="D276" s="1106" t="n"/>
      <c r="E276" s="1106" t="n"/>
      <c r="F276" s="1106" t="n"/>
      <c r="G276" s="144" t="n"/>
      <c r="H276" s="1106" t="n"/>
      <c r="I276" s="1106" t="n"/>
      <c r="J276" s="1106" t="n"/>
      <c r="K276" s="1106" t="n"/>
      <c r="L276" s="1106" t="n"/>
      <c r="M276" s="1106" t="n"/>
      <c r="N276" s="1106" t="n"/>
      <c r="O276" s="1106" t="n"/>
      <c r="P276" s="1106" t="n"/>
      <c r="Q276" s="1106" t="n"/>
      <c r="R276" s="1106" t="n"/>
      <c r="S276" s="1106" t="n"/>
      <c r="T276" s="230" t="n"/>
      <c r="U276" s="1106" t="n"/>
      <c r="V276" s="1106" t="n"/>
      <c r="W276" s="1106" t="n"/>
      <c r="X276" s="1106" t="n"/>
      <c r="Y276" s="1106" t="n"/>
      <c r="Z276" s="1106" t="n"/>
      <c r="AA276" s="144" t="n"/>
      <c r="AB276" s="1106" t="n"/>
      <c r="AC276" s="1106" t="n"/>
      <c r="AD276" s="1106" t="n"/>
      <c r="AE276" s="1106" t="n"/>
      <c r="AF276" s="1106" t="n"/>
      <c r="AG276" s="1106" t="n"/>
      <c r="AH276" s="144" t="n"/>
      <c r="AI276" s="1106" t="n"/>
      <c r="AJ276" s="1106" t="n"/>
      <c r="AK276" s="1106" t="n"/>
      <c r="AL276" s="1106" t="n"/>
      <c r="AM276" s="1106" t="n"/>
      <c r="AN276" s="1106" t="n"/>
      <c r="AO276" s="1106" t="n"/>
      <c r="AP276" s="1106" t="n"/>
      <c r="AQ276" s="1106" t="n"/>
      <c r="AR276" s="1106" t="n"/>
      <c r="AS276" s="1106" t="n"/>
      <c r="AT276" s="1106" t="n"/>
      <c r="AU276" s="1106" t="n"/>
      <c r="AV276" s="1106" t="n"/>
      <c r="AW276" s="1106" t="n"/>
      <c r="AX276" s="1106" t="n"/>
      <c r="AY276" s="1106" t="n"/>
      <c r="AZ276" s="144" t="n"/>
      <c r="BA276" s="1106" t="n"/>
      <c r="BB276" s="1106" t="n"/>
      <c r="BC276" s="1106" t="n"/>
      <c r="BD276" s="1106" t="n"/>
      <c r="BE276" s="1106" t="n"/>
      <c r="BF276" s="1106" t="n"/>
      <c r="BG276" s="1106" t="n"/>
      <c r="BH276" s="1106" t="n"/>
      <c r="BI276" s="1106" t="n"/>
      <c r="BJ276" s="1106" t="n"/>
      <c r="BK276" s="1106" t="n"/>
      <c r="BL276" s="1106" t="n"/>
      <c r="BM276" s="1106" t="n"/>
      <c r="BN276" s="1106" t="n"/>
      <c r="BO276" s="1106" t="n"/>
      <c r="BP276" s="1106" t="n"/>
      <c r="BQ276" s="1106" t="n"/>
      <c r="BR276" s="1106" t="n"/>
      <c r="BS276" s="1106" t="n"/>
      <c r="BT276" s="1106" t="n"/>
      <c r="BU276" s="1106" t="n"/>
      <c r="BV276" s="1106" t="n"/>
      <c r="BW276" s="1106" t="n"/>
      <c r="BX276" s="1106" t="n"/>
      <c r="BY276" s="1106" t="n"/>
      <c r="BZ276" s="1106" t="n"/>
      <c r="CA276" s="1106" t="n"/>
      <c r="CB276" s="1106" t="n"/>
      <c r="CC276" s="1106" t="n"/>
      <c r="CD276" s="1106" t="n"/>
      <c r="CE276" s="1106" t="n"/>
      <c r="CF276" s="1106" t="n"/>
      <c r="CG276" s="1106" t="n"/>
      <c r="CH276" s="1106" t="n"/>
      <c r="CI276" s="1106" t="n"/>
      <c r="CJ276" s="1106" t="n"/>
      <c r="CK276" s="1106" t="n"/>
      <c r="CL276" s="1106" t="n"/>
      <c r="CM276" s="1106" t="n"/>
      <c r="CN276" s="1106" t="n"/>
      <c r="CO276" s="1106" t="n"/>
      <c r="CP276" s="1106" t="n"/>
      <c r="CQ276" s="1106" t="n"/>
      <c r="CR276" s="1106" t="n"/>
      <c r="CS276" s="1106" t="n"/>
      <c r="CT276" s="1106" t="n"/>
      <c r="CU276" s="1106" t="n"/>
      <c r="CV276" s="1106" t="n"/>
      <c r="CW276" s="1106" t="n"/>
      <c r="CX276" s="1106" t="n"/>
      <c r="CY276" s="1106" t="n"/>
      <c r="CZ276" s="1106" t="n"/>
      <c r="DA276" s="1106" t="n"/>
      <c r="DB276" s="1106" t="n"/>
      <c r="DC276" s="1106" t="n"/>
      <c r="DD276" s="1106" t="n"/>
      <c r="DE276" s="1106" t="n"/>
      <c r="DF276" s="1106" t="n"/>
      <c r="DG276" s="1106" t="n"/>
      <c r="DH276" s="1106" t="n"/>
      <c r="DI276" s="1106" t="n"/>
    </row>
    <row r="277" ht="13.5" customHeight="1" s="1178">
      <c r="A277" s="1106" t="n"/>
      <c r="B277" s="1106" t="n"/>
      <c r="C277" s="1106" t="n"/>
      <c r="D277" s="1106" t="n"/>
      <c r="E277" s="1106" t="n"/>
      <c r="F277" s="1106" t="n"/>
      <c r="G277" s="144" t="n"/>
      <c r="H277" s="1106" t="n"/>
      <c r="I277" s="1106" t="n"/>
      <c r="J277" s="1106" t="n"/>
      <c r="K277" s="1106" t="n"/>
      <c r="L277" s="1106" t="n"/>
      <c r="M277" s="1106" t="n"/>
      <c r="N277" s="1106" t="n"/>
      <c r="O277" s="1106" t="n"/>
      <c r="P277" s="1106" t="n"/>
      <c r="Q277" s="1106" t="n"/>
      <c r="R277" s="1106" t="n"/>
      <c r="S277" s="1106" t="n"/>
      <c r="T277" s="230" t="n"/>
      <c r="U277" s="1106" t="n"/>
      <c r="V277" s="1106" t="n"/>
      <c r="W277" s="1106" t="n"/>
      <c r="X277" s="1106" t="n"/>
      <c r="Y277" s="1106" t="n"/>
      <c r="Z277" s="1106" t="n"/>
      <c r="AA277" s="144" t="n"/>
      <c r="AB277" s="1106" t="n"/>
      <c r="AC277" s="1106" t="n"/>
      <c r="AD277" s="1106" t="n"/>
      <c r="AE277" s="1106" t="n"/>
      <c r="AF277" s="1106" t="n"/>
      <c r="AG277" s="1106" t="n"/>
      <c r="AH277" s="144" t="n"/>
      <c r="AI277" s="1106" t="n"/>
      <c r="AJ277" s="1106" t="n"/>
      <c r="AK277" s="1106" t="n"/>
      <c r="AL277" s="1106" t="n"/>
      <c r="AM277" s="1106" t="n"/>
      <c r="AN277" s="1106" t="n"/>
      <c r="AO277" s="1106" t="n"/>
      <c r="AP277" s="1106" t="n"/>
      <c r="AQ277" s="1106" t="n"/>
      <c r="AR277" s="1106" t="n"/>
      <c r="AS277" s="1106" t="n"/>
      <c r="AT277" s="1106" t="n"/>
      <c r="AU277" s="1106" t="n"/>
      <c r="AV277" s="1106" t="n"/>
      <c r="AW277" s="1106" t="n"/>
      <c r="AX277" s="1106" t="n"/>
      <c r="AY277" s="1106" t="n"/>
      <c r="AZ277" s="144" t="n"/>
      <c r="BA277" s="1106" t="n"/>
      <c r="BB277" s="1106" t="n"/>
      <c r="BC277" s="1106" t="n"/>
      <c r="BD277" s="1106" t="n"/>
      <c r="BE277" s="1106" t="n"/>
      <c r="BF277" s="1106" t="n"/>
      <c r="BG277" s="1106" t="n"/>
      <c r="BH277" s="1106" t="n"/>
      <c r="BI277" s="1106" t="n"/>
      <c r="BJ277" s="1106" t="n"/>
      <c r="BK277" s="1106" t="n"/>
      <c r="BL277" s="1106" t="n"/>
      <c r="BM277" s="1106" t="n"/>
      <c r="BN277" s="1106" t="n"/>
      <c r="BO277" s="1106" t="n"/>
      <c r="BP277" s="1106" t="n"/>
      <c r="BQ277" s="1106" t="n"/>
      <c r="BR277" s="1106" t="n"/>
      <c r="BS277" s="1106" t="n"/>
      <c r="BT277" s="1106" t="n"/>
      <c r="BU277" s="1106" t="n"/>
      <c r="BV277" s="1106" t="n"/>
      <c r="BW277" s="1106" t="n"/>
      <c r="BX277" s="1106" t="n"/>
      <c r="BY277" s="1106" t="n"/>
      <c r="BZ277" s="1106" t="n"/>
      <c r="CA277" s="1106" t="n"/>
      <c r="CB277" s="1106" t="n"/>
      <c r="CC277" s="1106" t="n"/>
      <c r="CD277" s="1106" t="n"/>
      <c r="CE277" s="1106" t="n"/>
      <c r="CF277" s="1106" t="n"/>
      <c r="CG277" s="1106" t="n"/>
      <c r="CH277" s="1106" t="n"/>
      <c r="CI277" s="1106" t="n"/>
      <c r="CJ277" s="1106" t="n"/>
      <c r="CK277" s="1106" t="n"/>
      <c r="CL277" s="1106" t="n"/>
      <c r="CM277" s="1106" t="n"/>
      <c r="CN277" s="1106" t="n"/>
      <c r="CO277" s="1106" t="n"/>
      <c r="CP277" s="1106" t="n"/>
      <c r="CQ277" s="1106" t="n"/>
      <c r="CR277" s="1106" t="n"/>
      <c r="CS277" s="1106" t="n"/>
      <c r="CT277" s="1106" t="n"/>
      <c r="CU277" s="1106" t="n"/>
      <c r="CV277" s="1106" t="n"/>
      <c r="CW277" s="1106" t="n"/>
      <c r="CX277" s="1106" t="n"/>
      <c r="CY277" s="1106" t="n"/>
      <c r="CZ277" s="1106" t="n"/>
      <c r="DA277" s="1106" t="n"/>
      <c r="DB277" s="1106" t="n"/>
      <c r="DC277" s="1106" t="n"/>
      <c r="DD277" s="1106" t="n"/>
      <c r="DE277" s="1106" t="n"/>
      <c r="DF277" s="1106" t="n"/>
      <c r="DG277" s="1106" t="n"/>
      <c r="DH277" s="1106" t="n"/>
      <c r="DI277" s="1106" t="n"/>
    </row>
    <row r="278" ht="13.5" customHeight="1" s="1178">
      <c r="A278" s="1106" t="n"/>
      <c r="B278" s="1106" t="n"/>
      <c r="C278" s="1106" t="n"/>
      <c r="D278" s="1106" t="n"/>
      <c r="E278" s="1106" t="n"/>
      <c r="F278" s="1106" t="n"/>
      <c r="G278" s="144" t="n"/>
      <c r="H278" s="1106" t="n"/>
      <c r="I278" s="1106" t="n"/>
      <c r="J278" s="1106" t="n"/>
      <c r="K278" s="1106" t="n"/>
      <c r="L278" s="1106" t="n"/>
      <c r="M278" s="1106" t="n"/>
      <c r="N278" s="1106" t="n"/>
      <c r="O278" s="1106" t="n"/>
      <c r="P278" s="1106" t="n"/>
      <c r="Q278" s="1106" t="n"/>
      <c r="R278" s="1106" t="n"/>
      <c r="S278" s="1106" t="n"/>
      <c r="T278" s="230" t="n"/>
      <c r="U278" s="1106" t="n"/>
      <c r="V278" s="1106" t="n"/>
      <c r="W278" s="1106" t="n"/>
      <c r="X278" s="1106" t="n"/>
      <c r="Y278" s="1106" t="n"/>
      <c r="Z278" s="1106" t="n"/>
      <c r="AA278" s="144" t="n"/>
      <c r="AB278" s="1106" t="n"/>
      <c r="AC278" s="1106" t="n"/>
      <c r="AD278" s="1106" t="n"/>
      <c r="AE278" s="1106" t="n"/>
      <c r="AF278" s="1106" t="n"/>
      <c r="AG278" s="1106" t="n"/>
      <c r="AH278" s="144" t="n"/>
      <c r="AI278" s="1106" t="n"/>
      <c r="AJ278" s="1106" t="n"/>
      <c r="AK278" s="1106" t="n"/>
      <c r="AL278" s="1106" t="n"/>
      <c r="AM278" s="1106" t="n"/>
      <c r="AN278" s="1106" t="n"/>
      <c r="AO278" s="1106" t="n"/>
      <c r="AP278" s="1106" t="n"/>
      <c r="AQ278" s="1106" t="n"/>
      <c r="AR278" s="1106" t="n"/>
      <c r="AS278" s="1106" t="n"/>
      <c r="AT278" s="1106" t="n"/>
      <c r="AU278" s="1106" t="n"/>
      <c r="AV278" s="1106" t="n"/>
      <c r="AW278" s="1106" t="n"/>
      <c r="AX278" s="1106" t="n"/>
      <c r="AY278" s="1106" t="n"/>
      <c r="AZ278" s="144" t="n"/>
      <c r="BA278" s="1106" t="n"/>
      <c r="BB278" s="1106" t="n"/>
      <c r="BC278" s="1106" t="n"/>
      <c r="BD278" s="1106" t="n"/>
      <c r="BE278" s="1106" t="n"/>
      <c r="BF278" s="1106" t="n"/>
      <c r="BG278" s="1106" t="n"/>
      <c r="BH278" s="1106" t="n"/>
      <c r="BI278" s="1106" t="n"/>
      <c r="BJ278" s="1106" t="n"/>
      <c r="BK278" s="1106" t="n"/>
      <c r="BL278" s="1106" t="n"/>
      <c r="BM278" s="1106" t="n"/>
      <c r="BN278" s="1106" t="n"/>
      <c r="BO278" s="1106" t="n"/>
      <c r="BP278" s="1106" t="n"/>
      <c r="BQ278" s="1106" t="n"/>
      <c r="BR278" s="1106" t="n"/>
      <c r="BS278" s="1106" t="n"/>
      <c r="BT278" s="1106" t="n"/>
      <c r="BU278" s="1106" t="n"/>
      <c r="BV278" s="1106" t="n"/>
      <c r="BW278" s="1106" t="n"/>
      <c r="BX278" s="1106" t="n"/>
      <c r="BY278" s="1106" t="n"/>
      <c r="BZ278" s="1106" t="n"/>
      <c r="CA278" s="1106" t="n"/>
      <c r="CB278" s="1106" t="n"/>
      <c r="CC278" s="1106" t="n"/>
      <c r="CD278" s="1106" t="n"/>
      <c r="CE278" s="1106" t="n"/>
      <c r="CF278" s="1106" t="n"/>
      <c r="CG278" s="1106" t="n"/>
      <c r="CH278" s="1106" t="n"/>
      <c r="CI278" s="1106" t="n"/>
      <c r="CJ278" s="1106" t="n"/>
      <c r="CK278" s="1106" t="n"/>
      <c r="CL278" s="1106" t="n"/>
      <c r="CM278" s="1106" t="n"/>
      <c r="CN278" s="1106" t="n"/>
      <c r="CO278" s="1106" t="n"/>
      <c r="CP278" s="1106" t="n"/>
      <c r="CQ278" s="1106" t="n"/>
      <c r="CR278" s="1106" t="n"/>
      <c r="CS278" s="1106" t="n"/>
      <c r="CT278" s="1106" t="n"/>
      <c r="CU278" s="1106" t="n"/>
      <c r="CV278" s="1106" t="n"/>
      <c r="CW278" s="1106" t="n"/>
      <c r="CX278" s="1106" t="n"/>
      <c r="CY278" s="1106" t="n"/>
      <c r="CZ278" s="1106" t="n"/>
      <c r="DA278" s="1106" t="n"/>
      <c r="DB278" s="1106" t="n"/>
      <c r="DC278" s="1106" t="n"/>
      <c r="DD278" s="1106" t="n"/>
      <c r="DE278" s="1106" t="n"/>
      <c r="DF278" s="1106" t="n"/>
      <c r="DG278" s="1106" t="n"/>
      <c r="DH278" s="1106" t="n"/>
      <c r="DI278" s="1106" t="n"/>
    </row>
    <row r="279" ht="13.5" customHeight="1" s="1178">
      <c r="A279" s="1106" t="n"/>
      <c r="B279" s="1106" t="n"/>
      <c r="C279" s="1106" t="n"/>
      <c r="D279" s="1106" t="n"/>
      <c r="E279" s="1106" t="n"/>
      <c r="F279" s="1106" t="n"/>
      <c r="G279" s="144" t="n"/>
      <c r="H279" s="1106" t="n"/>
      <c r="I279" s="1106" t="n"/>
      <c r="J279" s="1106" t="n"/>
      <c r="K279" s="1106" t="n"/>
      <c r="L279" s="1106" t="n"/>
      <c r="M279" s="1106" t="n"/>
      <c r="N279" s="1106" t="n"/>
      <c r="O279" s="1106" t="n"/>
      <c r="P279" s="1106" t="n"/>
      <c r="Q279" s="1106" t="n"/>
      <c r="R279" s="1106" t="n"/>
      <c r="S279" s="1106" t="n"/>
      <c r="T279" s="230" t="n"/>
      <c r="U279" s="1106" t="n"/>
      <c r="V279" s="1106" t="n"/>
      <c r="W279" s="1106" t="n"/>
      <c r="X279" s="1106" t="n"/>
      <c r="Y279" s="1106" t="n"/>
      <c r="Z279" s="1106" t="n"/>
      <c r="AA279" s="144" t="n"/>
      <c r="AB279" s="1106" t="n"/>
      <c r="AC279" s="1106" t="n"/>
      <c r="AD279" s="1106" t="n"/>
      <c r="AE279" s="1106" t="n"/>
      <c r="AF279" s="1106" t="n"/>
      <c r="AG279" s="1106" t="n"/>
      <c r="AH279" s="144" t="n"/>
      <c r="AI279" s="1106" t="n"/>
      <c r="AJ279" s="1106" t="n"/>
      <c r="AK279" s="1106" t="n"/>
      <c r="AL279" s="1106" t="n"/>
      <c r="AM279" s="1106" t="n"/>
      <c r="AN279" s="1106" t="n"/>
      <c r="AO279" s="1106" t="n"/>
      <c r="AP279" s="1106" t="n"/>
      <c r="AQ279" s="1106" t="n"/>
      <c r="AR279" s="1106" t="n"/>
      <c r="AS279" s="1106" t="n"/>
      <c r="AT279" s="1106" t="n"/>
      <c r="AU279" s="1106" t="n"/>
      <c r="AV279" s="1106" t="n"/>
      <c r="AW279" s="1106" t="n"/>
      <c r="AX279" s="1106" t="n"/>
      <c r="AY279" s="1106" t="n"/>
      <c r="AZ279" s="144" t="n"/>
      <c r="BA279" s="1106" t="n"/>
      <c r="BB279" s="1106" t="n"/>
      <c r="BC279" s="1106" t="n"/>
      <c r="BD279" s="1106" t="n"/>
      <c r="BE279" s="1106" t="n"/>
      <c r="BF279" s="1106" t="n"/>
      <c r="BG279" s="1106" t="n"/>
      <c r="BH279" s="1106" t="n"/>
      <c r="BI279" s="1106" t="n"/>
      <c r="BJ279" s="1106" t="n"/>
      <c r="BK279" s="1106" t="n"/>
      <c r="BL279" s="1106" t="n"/>
      <c r="BM279" s="1106" t="n"/>
      <c r="BN279" s="1106" t="n"/>
      <c r="BO279" s="1106" t="n"/>
      <c r="BP279" s="1106" t="n"/>
      <c r="BQ279" s="1106" t="n"/>
      <c r="BR279" s="1106" t="n"/>
      <c r="BS279" s="1106" t="n"/>
      <c r="BT279" s="1106" t="n"/>
      <c r="BU279" s="1106" t="n"/>
      <c r="BV279" s="1106" t="n"/>
      <c r="BW279" s="1106" t="n"/>
      <c r="BX279" s="1106" t="n"/>
      <c r="BY279" s="1106" t="n"/>
      <c r="BZ279" s="1106" t="n"/>
      <c r="CA279" s="1106" t="n"/>
      <c r="CB279" s="1106" t="n"/>
      <c r="CC279" s="1106" t="n"/>
      <c r="CD279" s="1106" t="n"/>
      <c r="CE279" s="1106" t="n"/>
      <c r="CF279" s="1106" t="n"/>
      <c r="CG279" s="1106" t="n"/>
      <c r="CH279" s="1106" t="n"/>
      <c r="CI279" s="1106" t="n"/>
      <c r="CJ279" s="1106" t="n"/>
      <c r="CK279" s="1106" t="n"/>
      <c r="CL279" s="1106" t="n"/>
      <c r="CM279" s="1106" t="n"/>
      <c r="CN279" s="1106" t="n"/>
      <c r="CO279" s="1106" t="n"/>
      <c r="CP279" s="1106" t="n"/>
      <c r="CQ279" s="1106" t="n"/>
      <c r="CR279" s="1106" t="n"/>
      <c r="CS279" s="1106" t="n"/>
      <c r="CT279" s="1106" t="n"/>
      <c r="CU279" s="1106" t="n"/>
      <c r="CV279" s="1106" t="n"/>
      <c r="CW279" s="1106" t="n"/>
      <c r="CX279" s="1106" t="n"/>
      <c r="CY279" s="1106" t="n"/>
      <c r="CZ279" s="1106" t="n"/>
      <c r="DA279" s="1106" t="n"/>
      <c r="DB279" s="1106" t="n"/>
      <c r="DC279" s="1106" t="n"/>
      <c r="DD279" s="1106" t="n"/>
      <c r="DE279" s="1106" t="n"/>
      <c r="DF279" s="1106" t="n"/>
      <c r="DG279" s="1106" t="n"/>
      <c r="DH279" s="1106" t="n"/>
      <c r="DI279" s="1106" t="n"/>
    </row>
    <row r="280" ht="13.5" customHeight="1" s="1178">
      <c r="A280" s="1106" t="n"/>
      <c r="B280" s="1106" t="n"/>
      <c r="C280" s="1106" t="n"/>
      <c r="D280" s="1106" t="n"/>
      <c r="E280" s="1106" t="n"/>
      <c r="F280" s="1106" t="n"/>
      <c r="G280" s="144" t="n"/>
      <c r="H280" s="1106" t="n"/>
      <c r="I280" s="1106" t="n"/>
      <c r="J280" s="1106" t="n"/>
      <c r="K280" s="1106" t="n"/>
      <c r="L280" s="1106" t="n"/>
      <c r="M280" s="1106" t="n"/>
      <c r="N280" s="1106" t="n"/>
      <c r="O280" s="1106" t="n"/>
      <c r="P280" s="1106" t="n"/>
      <c r="Q280" s="1106" t="n"/>
      <c r="R280" s="1106" t="n"/>
      <c r="S280" s="1106" t="n"/>
      <c r="T280" s="230" t="n"/>
      <c r="U280" s="1106" t="n"/>
      <c r="V280" s="1106" t="n"/>
      <c r="W280" s="1106" t="n"/>
      <c r="X280" s="1106" t="n"/>
      <c r="Y280" s="1106" t="n"/>
      <c r="Z280" s="1106" t="n"/>
      <c r="AA280" s="144" t="n"/>
      <c r="AB280" s="1106" t="n"/>
      <c r="AC280" s="1106" t="n"/>
      <c r="AD280" s="1106" t="n"/>
      <c r="AE280" s="1106" t="n"/>
      <c r="AF280" s="1106" t="n"/>
      <c r="AG280" s="1106" t="n"/>
      <c r="AH280" s="144" t="n"/>
      <c r="AI280" s="1106" t="n"/>
      <c r="AJ280" s="1106" t="n"/>
      <c r="AK280" s="1106" t="n"/>
      <c r="AL280" s="1106" t="n"/>
      <c r="AM280" s="1106" t="n"/>
      <c r="AN280" s="1106" t="n"/>
      <c r="AO280" s="1106" t="n"/>
      <c r="AP280" s="1106" t="n"/>
      <c r="AQ280" s="1106" t="n"/>
      <c r="AR280" s="1106" t="n"/>
      <c r="AS280" s="1106" t="n"/>
      <c r="AT280" s="1106" t="n"/>
      <c r="AU280" s="1106" t="n"/>
      <c r="AV280" s="1106" t="n"/>
      <c r="AW280" s="1106" t="n"/>
      <c r="AX280" s="1106" t="n"/>
      <c r="AY280" s="1106" t="n"/>
      <c r="AZ280" s="144" t="n"/>
      <c r="BA280" s="1106" t="n"/>
      <c r="BB280" s="1106" t="n"/>
      <c r="BC280" s="1106" t="n"/>
      <c r="BD280" s="1106" t="n"/>
      <c r="BE280" s="1106" t="n"/>
      <c r="BF280" s="1106" t="n"/>
      <c r="BG280" s="1106" t="n"/>
      <c r="BH280" s="1106" t="n"/>
      <c r="BI280" s="1106" t="n"/>
      <c r="BJ280" s="1106" t="n"/>
      <c r="BK280" s="1106" t="n"/>
      <c r="BL280" s="1106" t="n"/>
      <c r="BM280" s="1106" t="n"/>
      <c r="BN280" s="1106" t="n"/>
      <c r="BO280" s="1106" t="n"/>
      <c r="BP280" s="1106" t="n"/>
      <c r="BQ280" s="1106" t="n"/>
      <c r="BR280" s="1106" t="n"/>
      <c r="BS280" s="1106" t="n"/>
      <c r="BT280" s="1106" t="n"/>
      <c r="BU280" s="1106" t="n"/>
      <c r="BV280" s="1106" t="n"/>
      <c r="BW280" s="1106" t="n"/>
      <c r="BX280" s="1106" t="n"/>
      <c r="BY280" s="1106" t="n"/>
      <c r="BZ280" s="1106" t="n"/>
      <c r="CA280" s="1106" t="n"/>
      <c r="CB280" s="1106" t="n"/>
      <c r="CC280" s="1106" t="n"/>
      <c r="CD280" s="1106" t="n"/>
      <c r="CE280" s="1106" t="n"/>
      <c r="CF280" s="1106" t="n"/>
      <c r="CG280" s="1106" t="n"/>
      <c r="CH280" s="1106" t="n"/>
      <c r="CI280" s="1106" t="n"/>
      <c r="CJ280" s="1106" t="n"/>
      <c r="CK280" s="1106" t="n"/>
      <c r="CL280" s="1106" t="n"/>
      <c r="CM280" s="1106" t="n"/>
      <c r="CN280" s="1106" t="n"/>
      <c r="CO280" s="1106" t="n"/>
      <c r="CP280" s="1106" t="n"/>
      <c r="CQ280" s="1106" t="n"/>
      <c r="CR280" s="1106" t="n"/>
      <c r="CS280" s="1106" t="n"/>
      <c r="CT280" s="1106" t="n"/>
      <c r="CU280" s="1106" t="n"/>
      <c r="CV280" s="1106" t="n"/>
      <c r="CW280" s="1106" t="n"/>
      <c r="CX280" s="1106" t="n"/>
      <c r="CY280" s="1106" t="n"/>
      <c r="CZ280" s="1106" t="n"/>
      <c r="DA280" s="1106" t="n"/>
      <c r="DB280" s="1106" t="n"/>
      <c r="DC280" s="1106" t="n"/>
      <c r="DD280" s="1106" t="n"/>
      <c r="DE280" s="1106" t="n"/>
      <c r="DF280" s="1106" t="n"/>
      <c r="DG280" s="1106" t="n"/>
      <c r="DH280" s="1106" t="n"/>
      <c r="DI280" s="1106" t="n"/>
    </row>
    <row r="281" ht="13.5" customHeight="1" s="1178">
      <c r="A281" s="1106" t="n"/>
      <c r="B281" s="1106" t="n"/>
      <c r="C281" s="1106" t="n"/>
      <c r="D281" s="1106" t="n"/>
      <c r="E281" s="1106" t="n"/>
      <c r="F281" s="1106" t="n"/>
      <c r="G281" s="144" t="n"/>
      <c r="H281" s="1106" t="n"/>
      <c r="I281" s="1106" t="n"/>
      <c r="J281" s="1106" t="n"/>
      <c r="K281" s="1106" t="n"/>
      <c r="L281" s="1106" t="n"/>
      <c r="M281" s="1106" t="n"/>
      <c r="N281" s="1106" t="n"/>
      <c r="O281" s="1106" t="n"/>
      <c r="P281" s="1106" t="n"/>
      <c r="Q281" s="1106" t="n"/>
      <c r="R281" s="1106" t="n"/>
      <c r="S281" s="1106" t="n"/>
      <c r="T281" s="230" t="n"/>
      <c r="U281" s="1106" t="n"/>
      <c r="V281" s="1106" t="n"/>
      <c r="W281" s="1106" t="n"/>
      <c r="X281" s="1106" t="n"/>
      <c r="Y281" s="1106" t="n"/>
      <c r="Z281" s="1106" t="n"/>
      <c r="AA281" s="144" t="n"/>
      <c r="AB281" s="1106" t="n"/>
      <c r="AC281" s="1106" t="n"/>
      <c r="AD281" s="1106" t="n"/>
      <c r="AE281" s="1106" t="n"/>
      <c r="AF281" s="1106" t="n"/>
      <c r="AG281" s="1106" t="n"/>
      <c r="AH281" s="144" t="n"/>
      <c r="AI281" s="1106" t="n"/>
      <c r="AJ281" s="1106" t="n"/>
      <c r="AK281" s="1106" t="n"/>
      <c r="AL281" s="1106" t="n"/>
      <c r="AM281" s="1106" t="n"/>
      <c r="AN281" s="1106" t="n"/>
      <c r="AO281" s="1106" t="n"/>
      <c r="AP281" s="1106" t="n"/>
      <c r="AQ281" s="1106" t="n"/>
      <c r="AR281" s="1106" t="n"/>
      <c r="AS281" s="1106" t="n"/>
      <c r="AT281" s="1106" t="n"/>
      <c r="AU281" s="1106" t="n"/>
      <c r="AV281" s="1106" t="n"/>
      <c r="AW281" s="1106" t="n"/>
      <c r="AX281" s="1106" t="n"/>
      <c r="AY281" s="1106" t="n"/>
      <c r="AZ281" s="144" t="n"/>
      <c r="BA281" s="1106" t="n"/>
      <c r="BB281" s="1106" t="n"/>
      <c r="BC281" s="1106" t="n"/>
      <c r="BD281" s="1106" t="n"/>
      <c r="BE281" s="1106" t="n"/>
      <c r="BF281" s="1106" t="n"/>
      <c r="BG281" s="1106" t="n"/>
      <c r="BH281" s="1106" t="n"/>
      <c r="BI281" s="1106" t="n"/>
      <c r="BJ281" s="1106" t="n"/>
      <c r="BK281" s="1106" t="n"/>
      <c r="BL281" s="1106" t="n"/>
      <c r="BM281" s="1106" t="n"/>
      <c r="BN281" s="1106" t="n"/>
      <c r="BO281" s="1106" t="n"/>
      <c r="BP281" s="1106" t="n"/>
      <c r="BQ281" s="1106" t="n"/>
      <c r="BR281" s="1106" t="n"/>
      <c r="BS281" s="1106" t="n"/>
      <c r="BT281" s="1106" t="n"/>
      <c r="BU281" s="1106" t="n"/>
      <c r="BV281" s="1106" t="n"/>
      <c r="BW281" s="1106" t="n"/>
      <c r="BX281" s="1106" t="n"/>
      <c r="BY281" s="1106" t="n"/>
      <c r="BZ281" s="1106" t="n"/>
      <c r="CA281" s="1106" t="n"/>
      <c r="CB281" s="1106" t="n"/>
      <c r="CC281" s="1106" t="n"/>
      <c r="CD281" s="1106" t="n"/>
      <c r="CE281" s="1106" t="n"/>
      <c r="CF281" s="1106" t="n"/>
      <c r="CG281" s="1106" t="n"/>
      <c r="CH281" s="1106" t="n"/>
      <c r="CI281" s="1106" t="n"/>
      <c r="CJ281" s="1106" t="n"/>
      <c r="CK281" s="1106" t="n"/>
      <c r="CL281" s="1106" t="n"/>
      <c r="CM281" s="1106" t="n"/>
      <c r="CN281" s="1106" t="n"/>
      <c r="CO281" s="1106" t="n"/>
      <c r="CP281" s="1106" t="n"/>
      <c r="CQ281" s="1106" t="n"/>
      <c r="CR281" s="1106" t="n"/>
      <c r="CS281" s="1106" t="n"/>
      <c r="CT281" s="1106" t="n"/>
      <c r="CU281" s="1106" t="n"/>
      <c r="CV281" s="1106" t="n"/>
      <c r="CW281" s="1106" t="n"/>
      <c r="CX281" s="1106" t="n"/>
      <c r="CY281" s="1106" t="n"/>
      <c r="CZ281" s="1106" t="n"/>
      <c r="DA281" s="1106" t="n"/>
      <c r="DB281" s="1106" t="n"/>
      <c r="DC281" s="1106" t="n"/>
      <c r="DD281" s="1106" t="n"/>
      <c r="DE281" s="1106" t="n"/>
      <c r="DF281" s="1106" t="n"/>
      <c r="DG281" s="1106" t="n"/>
      <c r="DH281" s="1106" t="n"/>
      <c r="DI281" s="1106" t="n"/>
    </row>
    <row r="282" ht="13.5" customHeight="1" s="1178">
      <c r="A282" s="1106" t="n"/>
      <c r="B282" s="1106" t="n"/>
      <c r="C282" s="1106" t="n"/>
      <c r="D282" s="1106" t="n"/>
      <c r="E282" s="1106" t="n"/>
      <c r="F282" s="1106" t="n"/>
      <c r="G282" s="144" t="n"/>
      <c r="H282" s="1106" t="n"/>
      <c r="I282" s="1106" t="n"/>
      <c r="J282" s="1106" t="n"/>
      <c r="K282" s="1106" t="n"/>
      <c r="L282" s="1106" t="n"/>
      <c r="M282" s="1106" t="n"/>
      <c r="N282" s="1106" t="n"/>
      <c r="O282" s="1106" t="n"/>
      <c r="P282" s="1106" t="n"/>
      <c r="Q282" s="1106" t="n"/>
      <c r="R282" s="1106" t="n"/>
      <c r="S282" s="1106" t="n"/>
      <c r="T282" s="230" t="n"/>
      <c r="U282" s="1106" t="n"/>
      <c r="V282" s="1106" t="n"/>
      <c r="W282" s="1106" t="n"/>
      <c r="X282" s="1106" t="n"/>
      <c r="Y282" s="1106" t="n"/>
      <c r="Z282" s="1106" t="n"/>
      <c r="AA282" s="144" t="n"/>
      <c r="AB282" s="1106" t="n"/>
      <c r="AC282" s="1106" t="n"/>
      <c r="AD282" s="1106" t="n"/>
      <c r="AE282" s="1106" t="n"/>
      <c r="AF282" s="1106" t="n"/>
      <c r="AG282" s="1106" t="n"/>
      <c r="AH282" s="144" t="n"/>
      <c r="AI282" s="1106" t="n"/>
      <c r="AJ282" s="1106" t="n"/>
      <c r="AK282" s="1106" t="n"/>
      <c r="AL282" s="1106" t="n"/>
      <c r="AM282" s="1106" t="n"/>
      <c r="AN282" s="1106" t="n"/>
      <c r="AO282" s="1106" t="n"/>
      <c r="AP282" s="1106" t="n"/>
      <c r="AQ282" s="1106" t="n"/>
      <c r="AR282" s="1106" t="n"/>
      <c r="AS282" s="1106" t="n"/>
      <c r="AT282" s="1106" t="n"/>
      <c r="AU282" s="1106" t="n"/>
      <c r="AV282" s="1106" t="n"/>
      <c r="AW282" s="1106" t="n"/>
      <c r="AX282" s="1106" t="n"/>
      <c r="AY282" s="1106" t="n"/>
      <c r="AZ282" s="144" t="n"/>
      <c r="BA282" s="1106" t="n"/>
      <c r="BB282" s="1106" t="n"/>
      <c r="BC282" s="1106" t="n"/>
      <c r="BD282" s="1106" t="n"/>
      <c r="BE282" s="1106" t="n"/>
      <c r="BF282" s="1106" t="n"/>
      <c r="BG282" s="1106" t="n"/>
      <c r="BH282" s="1106" t="n"/>
      <c r="BI282" s="1106" t="n"/>
      <c r="BJ282" s="1106" t="n"/>
      <c r="BK282" s="1106" t="n"/>
      <c r="BL282" s="1106" t="n"/>
      <c r="BM282" s="1106" t="n"/>
      <c r="BN282" s="1106" t="n"/>
      <c r="BO282" s="1106" t="n"/>
      <c r="BP282" s="1106" t="n"/>
      <c r="BQ282" s="1106" t="n"/>
      <c r="BR282" s="1106" t="n"/>
      <c r="BS282" s="1106" t="n"/>
      <c r="BT282" s="1106" t="n"/>
      <c r="BU282" s="1106" t="n"/>
      <c r="BV282" s="1106" t="n"/>
      <c r="BW282" s="1106" t="n"/>
      <c r="BX282" s="1106" t="n"/>
      <c r="BY282" s="1106" t="n"/>
      <c r="BZ282" s="1106" t="n"/>
      <c r="CA282" s="1106" t="n"/>
      <c r="CB282" s="1106" t="n"/>
      <c r="CC282" s="1106" t="n"/>
      <c r="CD282" s="1106" t="n"/>
      <c r="CE282" s="1106" t="n"/>
      <c r="CF282" s="1106" t="n"/>
      <c r="CG282" s="1106" t="n"/>
      <c r="CH282" s="1106" t="n"/>
      <c r="CI282" s="1106" t="n"/>
      <c r="CJ282" s="1106" t="n"/>
      <c r="CK282" s="1106" t="n"/>
      <c r="CL282" s="1106" t="n"/>
      <c r="CM282" s="1106" t="n"/>
      <c r="CN282" s="1106" t="n"/>
      <c r="CO282" s="1106" t="n"/>
      <c r="CP282" s="1106" t="n"/>
      <c r="CQ282" s="1106" t="n"/>
      <c r="CR282" s="1106" t="n"/>
      <c r="CS282" s="1106" t="n"/>
      <c r="CT282" s="1106" t="n"/>
      <c r="CU282" s="1106" t="n"/>
      <c r="CV282" s="1106" t="n"/>
      <c r="CW282" s="1106" t="n"/>
      <c r="CX282" s="1106" t="n"/>
      <c r="CY282" s="1106" t="n"/>
      <c r="CZ282" s="1106" t="n"/>
      <c r="DA282" s="1106" t="n"/>
      <c r="DB282" s="1106" t="n"/>
      <c r="DC282" s="1106" t="n"/>
      <c r="DD282" s="1106" t="n"/>
      <c r="DE282" s="1106" t="n"/>
      <c r="DF282" s="1106" t="n"/>
      <c r="DG282" s="1106" t="n"/>
      <c r="DH282" s="1106" t="n"/>
      <c r="DI282" s="1106" t="n"/>
    </row>
    <row r="283" ht="13.5" customHeight="1" s="1178">
      <c r="A283" s="1106" t="n"/>
      <c r="B283" s="1106" t="n"/>
      <c r="C283" s="1106" t="n"/>
      <c r="D283" s="1106" t="n"/>
      <c r="E283" s="1106" t="n"/>
      <c r="F283" s="1106" t="n"/>
      <c r="G283" s="144" t="n"/>
      <c r="H283" s="1106" t="n"/>
      <c r="I283" s="1106" t="n"/>
      <c r="J283" s="1106" t="n"/>
      <c r="K283" s="1106" t="n"/>
      <c r="L283" s="1106" t="n"/>
      <c r="M283" s="1106" t="n"/>
      <c r="N283" s="1106" t="n"/>
      <c r="O283" s="1106" t="n"/>
      <c r="P283" s="1106" t="n"/>
      <c r="Q283" s="1106" t="n"/>
      <c r="R283" s="1106" t="n"/>
      <c r="S283" s="1106" t="n"/>
      <c r="T283" s="230" t="n"/>
      <c r="U283" s="1106" t="n"/>
      <c r="V283" s="1106" t="n"/>
      <c r="W283" s="1106" t="n"/>
      <c r="X283" s="1106" t="n"/>
      <c r="Y283" s="1106" t="n"/>
      <c r="Z283" s="1106" t="n"/>
      <c r="AA283" s="144" t="n"/>
      <c r="AB283" s="1106" t="n"/>
      <c r="AC283" s="1106" t="n"/>
      <c r="AD283" s="1106" t="n"/>
      <c r="AE283" s="1106" t="n"/>
      <c r="AF283" s="1106" t="n"/>
      <c r="AG283" s="1106" t="n"/>
      <c r="AH283" s="144" t="n"/>
      <c r="AI283" s="1106" t="n"/>
      <c r="AJ283" s="1106" t="n"/>
      <c r="AK283" s="1106" t="n"/>
      <c r="AL283" s="1106" t="n"/>
      <c r="AM283" s="1106" t="n"/>
      <c r="AN283" s="1106" t="n"/>
      <c r="AO283" s="1106" t="n"/>
      <c r="AP283" s="1106" t="n"/>
      <c r="AQ283" s="1106" t="n"/>
      <c r="AR283" s="1106" t="n"/>
      <c r="AS283" s="1106" t="n"/>
      <c r="AT283" s="1106" t="n"/>
      <c r="AU283" s="1106" t="n"/>
      <c r="AV283" s="1106" t="n"/>
      <c r="AW283" s="1106" t="n"/>
      <c r="AX283" s="1106" t="n"/>
      <c r="AY283" s="1106" t="n"/>
      <c r="AZ283" s="144" t="n"/>
      <c r="BA283" s="1106" t="n"/>
      <c r="BB283" s="1106" t="n"/>
      <c r="BC283" s="1106" t="n"/>
      <c r="BD283" s="1106" t="n"/>
      <c r="BE283" s="1106" t="n"/>
      <c r="BF283" s="1106" t="n"/>
      <c r="BG283" s="1106" t="n"/>
      <c r="BH283" s="1106" t="n"/>
      <c r="BI283" s="1106" t="n"/>
      <c r="BJ283" s="1106" t="n"/>
      <c r="BK283" s="1106" t="n"/>
      <c r="BL283" s="1106" t="n"/>
      <c r="BM283" s="1106" t="n"/>
      <c r="BN283" s="1106" t="n"/>
      <c r="BO283" s="1106" t="n"/>
      <c r="BP283" s="1106" t="n"/>
      <c r="BQ283" s="1106" t="n"/>
      <c r="BR283" s="1106" t="n"/>
      <c r="BS283" s="1106" t="n"/>
      <c r="BT283" s="1106" t="n"/>
      <c r="BU283" s="1106" t="n"/>
      <c r="BV283" s="1106" t="n"/>
      <c r="BW283" s="1106" t="n"/>
      <c r="BX283" s="1106" t="n"/>
      <c r="BY283" s="1106" t="n"/>
      <c r="BZ283" s="1106" t="n"/>
      <c r="CA283" s="1106" t="n"/>
      <c r="CB283" s="1106" t="n"/>
      <c r="CC283" s="1106" t="n"/>
      <c r="CD283" s="1106" t="n"/>
      <c r="CE283" s="1106" t="n"/>
      <c r="CF283" s="1106" t="n"/>
      <c r="CG283" s="1106" t="n"/>
      <c r="CH283" s="1106" t="n"/>
      <c r="CI283" s="1106" t="n"/>
      <c r="CJ283" s="1106" t="n"/>
      <c r="CK283" s="1106" t="n"/>
      <c r="CL283" s="1106" t="n"/>
      <c r="CM283" s="1106" t="n"/>
      <c r="CN283" s="1106" t="n"/>
      <c r="CO283" s="1106" t="n"/>
      <c r="CP283" s="1106" t="n"/>
      <c r="CQ283" s="1106" t="n"/>
      <c r="CR283" s="1106" t="n"/>
      <c r="CS283" s="1106" t="n"/>
      <c r="CT283" s="1106" t="n"/>
      <c r="CU283" s="1106" t="n"/>
      <c r="CV283" s="1106" t="n"/>
      <c r="CW283" s="1106" t="n"/>
      <c r="CX283" s="1106" t="n"/>
      <c r="CY283" s="1106" t="n"/>
      <c r="CZ283" s="1106" t="n"/>
      <c r="DA283" s="1106" t="n"/>
      <c r="DB283" s="1106" t="n"/>
      <c r="DC283" s="1106" t="n"/>
      <c r="DD283" s="1106" t="n"/>
      <c r="DE283" s="1106" t="n"/>
      <c r="DF283" s="1106" t="n"/>
      <c r="DG283" s="1106" t="n"/>
      <c r="DH283" s="1106" t="n"/>
      <c r="DI283" s="1106" t="n"/>
    </row>
    <row r="284" ht="13.5" customHeight="1" s="1178">
      <c r="A284" s="1106" t="n"/>
      <c r="B284" s="1106" t="n"/>
      <c r="C284" s="1106" t="n"/>
      <c r="D284" s="1106" t="n"/>
      <c r="E284" s="1106" t="n"/>
      <c r="F284" s="1106" t="n"/>
      <c r="G284" s="144" t="n"/>
      <c r="H284" s="1106" t="n"/>
      <c r="I284" s="1106" t="n"/>
      <c r="J284" s="1106" t="n"/>
      <c r="K284" s="1106" t="n"/>
      <c r="L284" s="1106" t="n"/>
      <c r="M284" s="1106" t="n"/>
      <c r="N284" s="1106" t="n"/>
      <c r="O284" s="1106" t="n"/>
      <c r="P284" s="1106" t="n"/>
      <c r="Q284" s="1106" t="n"/>
      <c r="R284" s="1106" t="n"/>
      <c r="S284" s="1106" t="n"/>
      <c r="T284" s="230" t="n"/>
      <c r="U284" s="1106" t="n"/>
      <c r="V284" s="1106" t="n"/>
      <c r="W284" s="1106" t="n"/>
      <c r="X284" s="1106" t="n"/>
      <c r="Y284" s="1106" t="n"/>
      <c r="Z284" s="1106" t="n"/>
      <c r="AA284" s="144" t="n"/>
      <c r="AB284" s="1106" t="n"/>
      <c r="AC284" s="1106" t="n"/>
      <c r="AD284" s="1106" t="n"/>
      <c r="AE284" s="1106" t="n"/>
      <c r="AF284" s="1106" t="n"/>
      <c r="AG284" s="1106" t="n"/>
      <c r="AH284" s="144" t="n"/>
      <c r="AI284" s="1106" t="n"/>
      <c r="AJ284" s="1106" t="n"/>
      <c r="AK284" s="1106" t="n"/>
      <c r="AL284" s="1106" t="n"/>
      <c r="AM284" s="1106" t="n"/>
      <c r="AN284" s="1106" t="n"/>
      <c r="AO284" s="1106" t="n"/>
      <c r="AP284" s="1106" t="n"/>
      <c r="AQ284" s="1106" t="n"/>
      <c r="AR284" s="1106" t="n"/>
      <c r="AS284" s="1106" t="n"/>
      <c r="AT284" s="1106" t="n"/>
      <c r="AU284" s="1106" t="n"/>
      <c r="AV284" s="1106" t="n"/>
      <c r="AW284" s="1106" t="n"/>
      <c r="AX284" s="1106" t="n"/>
      <c r="AY284" s="1106" t="n"/>
      <c r="AZ284" s="144" t="n"/>
      <c r="BA284" s="1106" t="n"/>
      <c r="BB284" s="1106" t="n"/>
      <c r="BC284" s="1106" t="n"/>
      <c r="BD284" s="1106" t="n"/>
      <c r="BE284" s="1106" t="n"/>
      <c r="BF284" s="1106" t="n"/>
      <c r="BG284" s="1106" t="n"/>
      <c r="BH284" s="1106" t="n"/>
      <c r="BI284" s="1106" t="n"/>
      <c r="BJ284" s="1106" t="n"/>
      <c r="BK284" s="1106" t="n"/>
      <c r="BL284" s="1106" t="n"/>
      <c r="BM284" s="1106" t="n"/>
      <c r="BN284" s="1106" t="n"/>
      <c r="BO284" s="1106" t="n"/>
      <c r="BP284" s="1106" t="n"/>
      <c r="BQ284" s="1106" t="n"/>
      <c r="BR284" s="1106" t="n"/>
      <c r="BS284" s="1106" t="n"/>
      <c r="BT284" s="1106" t="n"/>
      <c r="BU284" s="1106" t="n"/>
      <c r="BV284" s="1106" t="n"/>
      <c r="BW284" s="1106" t="n"/>
      <c r="BX284" s="1106" t="n"/>
      <c r="BY284" s="1106" t="n"/>
      <c r="BZ284" s="1106" t="n"/>
      <c r="CA284" s="1106" t="n"/>
      <c r="CB284" s="1106" t="n"/>
      <c r="CC284" s="1106" t="n"/>
      <c r="CD284" s="1106" t="n"/>
      <c r="CE284" s="1106" t="n"/>
      <c r="CF284" s="1106" t="n"/>
      <c r="CG284" s="1106" t="n"/>
      <c r="CH284" s="1106" t="n"/>
      <c r="CI284" s="1106" t="n"/>
      <c r="CJ284" s="1106" t="n"/>
      <c r="CK284" s="1106" t="n"/>
      <c r="CL284" s="1106" t="n"/>
      <c r="CM284" s="1106" t="n"/>
      <c r="CN284" s="1106" t="n"/>
      <c r="CO284" s="1106" t="n"/>
      <c r="CP284" s="1106" t="n"/>
      <c r="CQ284" s="1106" t="n"/>
      <c r="CR284" s="1106" t="n"/>
      <c r="CS284" s="1106" t="n"/>
      <c r="CT284" s="1106" t="n"/>
      <c r="CU284" s="1106" t="n"/>
      <c r="CV284" s="1106" t="n"/>
      <c r="CW284" s="1106" t="n"/>
      <c r="CX284" s="1106" t="n"/>
      <c r="CY284" s="1106" t="n"/>
      <c r="CZ284" s="1106" t="n"/>
      <c r="DA284" s="1106" t="n"/>
      <c r="DB284" s="1106" t="n"/>
      <c r="DC284" s="1106" t="n"/>
      <c r="DD284" s="1106" t="n"/>
      <c r="DE284" s="1106" t="n"/>
      <c r="DF284" s="1106" t="n"/>
      <c r="DG284" s="1106" t="n"/>
      <c r="DH284" s="1106" t="n"/>
      <c r="DI284" s="1106" t="n"/>
    </row>
    <row r="285" ht="13.5" customHeight="1" s="1178">
      <c r="A285" s="1106" t="n"/>
      <c r="B285" s="1106" t="n"/>
      <c r="C285" s="1106" t="n"/>
      <c r="D285" s="1106" t="n"/>
      <c r="E285" s="1106" t="n"/>
      <c r="F285" s="1106" t="n"/>
      <c r="G285" s="144" t="n"/>
      <c r="H285" s="1106" t="n"/>
      <c r="I285" s="1106" t="n"/>
      <c r="J285" s="1106" t="n"/>
      <c r="K285" s="1106" t="n"/>
      <c r="L285" s="1106" t="n"/>
      <c r="M285" s="1106" t="n"/>
      <c r="N285" s="1106" t="n"/>
      <c r="O285" s="1106" t="n"/>
      <c r="P285" s="1106" t="n"/>
      <c r="Q285" s="1106" t="n"/>
      <c r="R285" s="1106" t="n"/>
      <c r="S285" s="1106" t="n"/>
      <c r="T285" s="230" t="n"/>
      <c r="U285" s="1106" t="n"/>
      <c r="V285" s="1106" t="n"/>
      <c r="W285" s="1106" t="n"/>
      <c r="X285" s="1106" t="n"/>
      <c r="Y285" s="1106" t="n"/>
      <c r="Z285" s="1106" t="n"/>
      <c r="AA285" s="144" t="n"/>
      <c r="AB285" s="1106" t="n"/>
      <c r="AC285" s="1106" t="n"/>
      <c r="AD285" s="1106" t="n"/>
      <c r="AE285" s="1106" t="n"/>
      <c r="AF285" s="1106" t="n"/>
      <c r="AG285" s="1106" t="n"/>
      <c r="AH285" s="144" t="n"/>
      <c r="AI285" s="1106" t="n"/>
      <c r="AJ285" s="1106" t="n"/>
      <c r="AK285" s="1106" t="n"/>
      <c r="AL285" s="1106" t="n"/>
      <c r="AM285" s="1106" t="n"/>
      <c r="AN285" s="1106" t="n"/>
      <c r="AO285" s="1106" t="n"/>
      <c r="AP285" s="1106" t="n"/>
      <c r="AQ285" s="1106" t="n"/>
      <c r="AR285" s="1106" t="n"/>
      <c r="AS285" s="1106" t="n"/>
      <c r="AT285" s="1106" t="n"/>
      <c r="AU285" s="1106" t="n"/>
      <c r="AV285" s="1106" t="n"/>
      <c r="AW285" s="1106" t="n"/>
      <c r="AX285" s="1106" t="n"/>
      <c r="AY285" s="1106" t="n"/>
      <c r="AZ285" s="144" t="n"/>
      <c r="BA285" s="1106" t="n"/>
      <c r="BB285" s="1106" t="n"/>
      <c r="BC285" s="1106" t="n"/>
      <c r="BD285" s="1106" t="n"/>
      <c r="BE285" s="1106" t="n"/>
      <c r="BF285" s="1106" t="n"/>
      <c r="BG285" s="1106" t="n"/>
      <c r="BH285" s="1106" t="n"/>
      <c r="BI285" s="1106" t="n"/>
      <c r="BJ285" s="1106" t="n"/>
      <c r="BK285" s="1106" t="n"/>
      <c r="BL285" s="1106" t="n"/>
      <c r="BM285" s="1106" t="n"/>
      <c r="BN285" s="1106" t="n"/>
      <c r="BO285" s="1106" t="n"/>
      <c r="BP285" s="1106" t="n"/>
      <c r="BQ285" s="1106" t="n"/>
      <c r="BR285" s="1106" t="n"/>
      <c r="BS285" s="1106" t="n"/>
      <c r="BT285" s="1106" t="n"/>
      <c r="BU285" s="1106" t="n"/>
      <c r="BV285" s="1106" t="n"/>
      <c r="BW285" s="1106" t="n"/>
      <c r="BX285" s="1106" t="n"/>
      <c r="BY285" s="1106" t="n"/>
      <c r="BZ285" s="1106" t="n"/>
      <c r="CA285" s="1106" t="n"/>
      <c r="CB285" s="1106" t="n"/>
      <c r="CC285" s="1106" t="n"/>
      <c r="CD285" s="1106" t="n"/>
      <c r="CE285" s="1106" t="n"/>
      <c r="CF285" s="1106" t="n"/>
      <c r="CG285" s="1106" t="n"/>
      <c r="CH285" s="1106" t="n"/>
      <c r="CI285" s="1106" t="n"/>
      <c r="CJ285" s="1106" t="n"/>
      <c r="CK285" s="1106" t="n"/>
      <c r="CL285" s="1106" t="n"/>
      <c r="CM285" s="1106" t="n"/>
      <c r="CN285" s="1106" t="n"/>
      <c r="CO285" s="1106" t="n"/>
      <c r="CP285" s="1106" t="n"/>
      <c r="CQ285" s="1106" t="n"/>
      <c r="CR285" s="1106" t="n"/>
      <c r="CS285" s="1106" t="n"/>
      <c r="CT285" s="1106" t="n"/>
      <c r="CU285" s="1106" t="n"/>
      <c r="CV285" s="1106" t="n"/>
      <c r="CW285" s="1106" t="n"/>
      <c r="CX285" s="1106" t="n"/>
      <c r="CY285" s="1106" t="n"/>
      <c r="CZ285" s="1106" t="n"/>
      <c r="DA285" s="1106" t="n"/>
      <c r="DB285" s="1106" t="n"/>
      <c r="DC285" s="1106" t="n"/>
      <c r="DD285" s="1106" t="n"/>
      <c r="DE285" s="1106" t="n"/>
      <c r="DF285" s="1106" t="n"/>
      <c r="DG285" s="1106" t="n"/>
      <c r="DH285" s="1106" t="n"/>
      <c r="DI285" s="1106" t="n"/>
    </row>
    <row r="286" ht="13.5" customHeight="1" s="1178">
      <c r="A286" s="1106" t="n"/>
      <c r="B286" s="1106" t="n"/>
      <c r="C286" s="1106" t="n"/>
      <c r="D286" s="1106" t="n"/>
      <c r="E286" s="1106" t="n"/>
      <c r="F286" s="1106" t="n"/>
      <c r="G286" s="144" t="n"/>
      <c r="H286" s="1106" t="n"/>
      <c r="I286" s="1106" t="n"/>
      <c r="J286" s="1106" t="n"/>
      <c r="K286" s="1106" t="n"/>
      <c r="L286" s="1106" t="n"/>
      <c r="M286" s="1106" t="n"/>
      <c r="N286" s="1106" t="n"/>
      <c r="O286" s="1106" t="n"/>
      <c r="P286" s="1106" t="n"/>
      <c r="Q286" s="1106" t="n"/>
      <c r="R286" s="1106" t="n"/>
      <c r="S286" s="1106" t="n"/>
      <c r="T286" s="230" t="n"/>
      <c r="U286" s="1106" t="n"/>
      <c r="V286" s="1106" t="n"/>
      <c r="W286" s="1106" t="n"/>
      <c r="X286" s="1106" t="n"/>
      <c r="Y286" s="1106" t="n"/>
      <c r="Z286" s="1106" t="n"/>
      <c r="AA286" s="144" t="n"/>
      <c r="AB286" s="1106" t="n"/>
      <c r="AC286" s="1106" t="n"/>
      <c r="AD286" s="1106" t="n"/>
      <c r="AE286" s="1106" t="n"/>
      <c r="AF286" s="1106" t="n"/>
      <c r="AG286" s="1106" t="n"/>
      <c r="AH286" s="144" t="n"/>
      <c r="AI286" s="1106" t="n"/>
      <c r="AJ286" s="1106" t="n"/>
      <c r="AK286" s="1106" t="n"/>
      <c r="AL286" s="1106" t="n"/>
      <c r="AM286" s="1106" t="n"/>
      <c r="AN286" s="1106" t="n"/>
      <c r="AO286" s="1106" t="n"/>
      <c r="AP286" s="1106" t="n"/>
      <c r="AQ286" s="1106" t="n"/>
      <c r="AR286" s="1106" t="n"/>
      <c r="AS286" s="1106" t="n"/>
      <c r="AT286" s="1106" t="n"/>
      <c r="AU286" s="1106" t="n"/>
      <c r="AV286" s="1106" t="n"/>
      <c r="AW286" s="1106" t="n"/>
      <c r="AX286" s="1106" t="n"/>
      <c r="AY286" s="1106" t="n"/>
      <c r="AZ286" s="144" t="n"/>
      <c r="BA286" s="1106" t="n"/>
      <c r="BB286" s="1106" t="n"/>
      <c r="BC286" s="1106" t="n"/>
      <c r="BD286" s="1106" t="n"/>
      <c r="BE286" s="1106" t="n"/>
      <c r="BF286" s="1106" t="n"/>
      <c r="BG286" s="1106" t="n"/>
      <c r="BH286" s="1106" t="n"/>
      <c r="BI286" s="1106" t="n"/>
      <c r="BJ286" s="1106" t="n"/>
      <c r="BK286" s="1106" t="n"/>
      <c r="BL286" s="1106" t="n"/>
      <c r="BM286" s="1106" t="n"/>
      <c r="BN286" s="1106" t="n"/>
      <c r="BO286" s="1106" t="n"/>
      <c r="BP286" s="1106" t="n"/>
      <c r="BQ286" s="1106" t="n"/>
      <c r="BR286" s="1106" t="n"/>
      <c r="BS286" s="1106" t="n"/>
      <c r="BT286" s="1106" t="n"/>
      <c r="BU286" s="1106" t="n"/>
      <c r="BV286" s="1106" t="n"/>
      <c r="BW286" s="1106" t="n"/>
      <c r="BX286" s="1106" t="n"/>
      <c r="BY286" s="1106" t="n"/>
      <c r="BZ286" s="1106" t="n"/>
      <c r="CA286" s="1106" t="n"/>
      <c r="CB286" s="1106" t="n"/>
      <c r="CC286" s="1106" t="n"/>
      <c r="CD286" s="1106" t="n"/>
      <c r="CE286" s="1106" t="n"/>
      <c r="CF286" s="1106" t="n"/>
      <c r="CG286" s="1106" t="n"/>
      <c r="CH286" s="1106" t="n"/>
      <c r="CI286" s="1106" t="n"/>
      <c r="CJ286" s="1106" t="n"/>
      <c r="CK286" s="1106" t="n"/>
      <c r="CL286" s="1106" t="n"/>
      <c r="CM286" s="1106" t="n"/>
      <c r="CN286" s="1106" t="n"/>
      <c r="CO286" s="1106" t="n"/>
      <c r="CP286" s="1106" t="n"/>
      <c r="CQ286" s="1106" t="n"/>
      <c r="CR286" s="1106" t="n"/>
      <c r="CS286" s="1106" t="n"/>
      <c r="CT286" s="1106" t="n"/>
      <c r="CU286" s="1106" t="n"/>
      <c r="CV286" s="1106" t="n"/>
      <c r="CW286" s="1106" t="n"/>
      <c r="CX286" s="1106" t="n"/>
      <c r="CY286" s="1106" t="n"/>
      <c r="CZ286" s="1106" t="n"/>
      <c r="DA286" s="1106" t="n"/>
      <c r="DB286" s="1106" t="n"/>
      <c r="DC286" s="1106" t="n"/>
      <c r="DD286" s="1106" t="n"/>
      <c r="DE286" s="1106" t="n"/>
      <c r="DF286" s="1106" t="n"/>
      <c r="DG286" s="1106" t="n"/>
      <c r="DH286" s="1106" t="n"/>
      <c r="DI286" s="1106" t="n"/>
    </row>
    <row r="287" ht="13.5" customHeight="1" s="1178">
      <c r="A287" s="1106" t="n"/>
      <c r="B287" s="1106" t="n"/>
      <c r="C287" s="1106" t="n"/>
      <c r="D287" s="1106" t="n"/>
      <c r="E287" s="1106" t="n"/>
      <c r="F287" s="1106" t="n"/>
      <c r="G287" s="144" t="n"/>
      <c r="H287" s="1106" t="n"/>
      <c r="I287" s="1106" t="n"/>
      <c r="J287" s="1106" t="n"/>
      <c r="K287" s="1106" t="n"/>
      <c r="L287" s="1106" t="n"/>
      <c r="M287" s="1106" t="n"/>
      <c r="N287" s="1106" t="n"/>
      <c r="O287" s="1106" t="n"/>
      <c r="P287" s="1106" t="n"/>
      <c r="Q287" s="1106" t="n"/>
      <c r="R287" s="1106" t="n"/>
      <c r="S287" s="1106" t="n"/>
      <c r="T287" s="230" t="n"/>
      <c r="U287" s="1106" t="n"/>
      <c r="V287" s="1106" t="n"/>
      <c r="W287" s="1106" t="n"/>
      <c r="X287" s="1106" t="n"/>
      <c r="Y287" s="1106" t="n"/>
      <c r="Z287" s="1106" t="n"/>
      <c r="AA287" s="144" t="n"/>
      <c r="AB287" s="1106" t="n"/>
      <c r="AC287" s="1106" t="n"/>
      <c r="AD287" s="1106" t="n"/>
      <c r="AE287" s="1106" t="n"/>
      <c r="AF287" s="1106" t="n"/>
      <c r="AG287" s="1106" t="n"/>
      <c r="AH287" s="144" t="n"/>
      <c r="AI287" s="1106" t="n"/>
      <c r="AJ287" s="1106" t="n"/>
      <c r="AK287" s="1106" t="n"/>
      <c r="AL287" s="1106" t="n"/>
      <c r="AM287" s="1106" t="n"/>
      <c r="AN287" s="1106" t="n"/>
      <c r="AO287" s="1106" t="n"/>
      <c r="AP287" s="1106" t="n"/>
      <c r="AQ287" s="1106" t="n"/>
      <c r="AR287" s="1106" t="n"/>
      <c r="AS287" s="1106" t="n"/>
      <c r="AT287" s="1106" t="n"/>
      <c r="AU287" s="1106" t="n"/>
      <c r="AV287" s="1106" t="n"/>
      <c r="AW287" s="1106" t="n"/>
      <c r="AX287" s="1106" t="n"/>
      <c r="AY287" s="1106" t="n"/>
      <c r="AZ287" s="144" t="n"/>
      <c r="BA287" s="1106" t="n"/>
      <c r="BB287" s="1106" t="n"/>
      <c r="BC287" s="1106" t="n"/>
      <c r="BD287" s="1106" t="n"/>
      <c r="BE287" s="1106" t="n"/>
      <c r="BF287" s="1106" t="n"/>
      <c r="BG287" s="1106" t="n"/>
      <c r="BH287" s="1106" t="n"/>
      <c r="BI287" s="1106" t="n"/>
      <c r="BJ287" s="1106" t="n"/>
      <c r="BK287" s="1106" t="n"/>
      <c r="BL287" s="1106" t="n"/>
      <c r="BM287" s="1106" t="n"/>
      <c r="BN287" s="1106" t="n"/>
      <c r="BO287" s="1106" t="n"/>
      <c r="BP287" s="1106" t="n"/>
      <c r="BQ287" s="1106" t="n"/>
      <c r="BR287" s="1106" t="n"/>
      <c r="BS287" s="1106" t="n"/>
      <c r="BT287" s="1106" t="n"/>
      <c r="BU287" s="1106" t="n"/>
      <c r="BV287" s="1106" t="n"/>
      <c r="BW287" s="1106" t="n"/>
      <c r="BX287" s="1106" t="n"/>
      <c r="BY287" s="1106" t="n"/>
      <c r="BZ287" s="1106" t="n"/>
      <c r="CA287" s="1106" t="n"/>
      <c r="CB287" s="1106" t="n"/>
      <c r="CC287" s="1106" t="n"/>
      <c r="CD287" s="1106" t="n"/>
      <c r="CE287" s="1106" t="n"/>
      <c r="CF287" s="1106" t="n"/>
      <c r="CG287" s="1106" t="n"/>
      <c r="CH287" s="1106" t="n"/>
      <c r="CI287" s="1106" t="n"/>
      <c r="CJ287" s="1106" t="n"/>
      <c r="CK287" s="1106" t="n"/>
      <c r="CL287" s="1106" t="n"/>
      <c r="CM287" s="1106" t="n"/>
      <c r="CN287" s="1106" t="n"/>
      <c r="CO287" s="1106" t="n"/>
      <c r="CP287" s="1106" t="n"/>
      <c r="CQ287" s="1106" t="n"/>
      <c r="CR287" s="1106" t="n"/>
      <c r="CS287" s="1106" t="n"/>
      <c r="CT287" s="1106" t="n"/>
      <c r="CU287" s="1106" t="n"/>
      <c r="CV287" s="1106" t="n"/>
      <c r="CW287" s="1106" t="n"/>
      <c r="CX287" s="1106" t="n"/>
      <c r="CY287" s="1106" t="n"/>
      <c r="CZ287" s="1106" t="n"/>
      <c r="DA287" s="1106" t="n"/>
      <c r="DB287" s="1106" t="n"/>
      <c r="DC287" s="1106" t="n"/>
      <c r="DD287" s="1106" t="n"/>
      <c r="DE287" s="1106" t="n"/>
      <c r="DF287" s="1106" t="n"/>
      <c r="DG287" s="1106" t="n"/>
      <c r="DH287" s="1106" t="n"/>
      <c r="DI287" s="1106" t="n"/>
    </row>
    <row r="288" ht="13.5" customHeight="1" s="1178">
      <c r="A288" s="1106" t="n"/>
      <c r="B288" s="1106" t="n"/>
      <c r="C288" s="1106" t="n"/>
      <c r="D288" s="1106" t="n"/>
      <c r="E288" s="1106" t="n"/>
      <c r="F288" s="1106" t="n"/>
      <c r="G288" s="144" t="n"/>
      <c r="H288" s="1106" t="n"/>
      <c r="I288" s="1106" t="n"/>
      <c r="J288" s="1106" t="n"/>
      <c r="K288" s="1106" t="n"/>
      <c r="L288" s="1106" t="n"/>
      <c r="M288" s="1106" t="n"/>
      <c r="N288" s="1106" t="n"/>
      <c r="O288" s="1106" t="n"/>
      <c r="P288" s="1106" t="n"/>
      <c r="Q288" s="1106" t="n"/>
      <c r="R288" s="1106" t="n"/>
      <c r="S288" s="1106" t="n"/>
      <c r="T288" s="230" t="n"/>
      <c r="U288" s="1106" t="n"/>
      <c r="V288" s="1106" t="n"/>
      <c r="W288" s="1106" t="n"/>
      <c r="X288" s="1106" t="n"/>
      <c r="Y288" s="1106" t="n"/>
      <c r="Z288" s="1106" t="n"/>
      <c r="AA288" s="144" t="n"/>
      <c r="AB288" s="1106" t="n"/>
      <c r="AC288" s="1106" t="n"/>
      <c r="AD288" s="1106" t="n"/>
      <c r="AE288" s="1106" t="n"/>
      <c r="AF288" s="1106" t="n"/>
      <c r="AG288" s="1106" t="n"/>
      <c r="AH288" s="144" t="n"/>
      <c r="AI288" s="1106" t="n"/>
      <c r="AJ288" s="1106" t="n"/>
      <c r="AK288" s="1106" t="n"/>
      <c r="AL288" s="1106" t="n"/>
      <c r="AM288" s="1106" t="n"/>
      <c r="AN288" s="1106" t="n"/>
      <c r="AO288" s="1106" t="n"/>
      <c r="AP288" s="1106" t="n"/>
      <c r="AQ288" s="1106" t="n"/>
      <c r="AR288" s="1106" t="n"/>
      <c r="AS288" s="1106" t="n"/>
      <c r="AT288" s="1106" t="n"/>
      <c r="AU288" s="1106" t="n"/>
      <c r="AV288" s="1106" t="n"/>
      <c r="AW288" s="1106" t="n"/>
      <c r="AX288" s="1106" t="n"/>
      <c r="AY288" s="1106" t="n"/>
      <c r="AZ288" s="144" t="n"/>
      <c r="BA288" s="1106" t="n"/>
      <c r="BB288" s="1106" t="n"/>
      <c r="BC288" s="1106" t="n"/>
      <c r="BD288" s="1106" t="n"/>
      <c r="BE288" s="1106" t="n"/>
      <c r="BF288" s="1106" t="n"/>
      <c r="BG288" s="1106" t="n"/>
      <c r="BH288" s="1106" t="n"/>
      <c r="BI288" s="1106" t="n"/>
      <c r="BJ288" s="1106" t="n"/>
      <c r="BK288" s="1106" t="n"/>
      <c r="BL288" s="1106" t="n"/>
      <c r="BM288" s="1106" t="n"/>
      <c r="BN288" s="1106" t="n"/>
      <c r="BO288" s="1106" t="n"/>
      <c r="BP288" s="1106" t="n"/>
      <c r="BQ288" s="1106" t="n"/>
      <c r="BR288" s="1106" t="n"/>
      <c r="BS288" s="1106" t="n"/>
      <c r="BT288" s="1106" t="n"/>
      <c r="BU288" s="1106" t="n"/>
      <c r="BV288" s="1106" t="n"/>
      <c r="BW288" s="1106" t="n"/>
      <c r="BX288" s="1106" t="n"/>
      <c r="BY288" s="1106" t="n"/>
      <c r="BZ288" s="1106" t="n"/>
      <c r="CA288" s="1106" t="n"/>
      <c r="CB288" s="1106" t="n"/>
      <c r="CC288" s="1106" t="n"/>
      <c r="CD288" s="1106" t="n"/>
      <c r="CE288" s="1106" t="n"/>
      <c r="CF288" s="1106" t="n"/>
      <c r="CG288" s="1106" t="n"/>
      <c r="CH288" s="1106" t="n"/>
      <c r="CI288" s="1106" t="n"/>
      <c r="CJ288" s="1106" t="n"/>
      <c r="CK288" s="1106" t="n"/>
      <c r="CL288" s="1106" t="n"/>
      <c r="CM288" s="1106" t="n"/>
      <c r="CN288" s="1106" t="n"/>
      <c r="CO288" s="1106" t="n"/>
      <c r="CP288" s="1106" t="n"/>
      <c r="CQ288" s="1106" t="n"/>
      <c r="CR288" s="1106" t="n"/>
      <c r="CS288" s="1106" t="n"/>
      <c r="CT288" s="1106" t="n"/>
      <c r="CU288" s="1106" t="n"/>
      <c r="CV288" s="1106" t="n"/>
      <c r="CW288" s="1106" t="n"/>
      <c r="CX288" s="1106" t="n"/>
      <c r="CY288" s="1106" t="n"/>
      <c r="CZ288" s="1106" t="n"/>
      <c r="DA288" s="1106" t="n"/>
      <c r="DB288" s="1106" t="n"/>
      <c r="DC288" s="1106" t="n"/>
      <c r="DD288" s="1106" t="n"/>
      <c r="DE288" s="1106" t="n"/>
      <c r="DF288" s="1106" t="n"/>
      <c r="DG288" s="1106" t="n"/>
      <c r="DH288" s="1106" t="n"/>
      <c r="DI288" s="1106" t="n"/>
    </row>
    <row r="289" ht="13.5" customHeight="1" s="1178">
      <c r="A289" s="1106" t="n"/>
      <c r="B289" s="1106" t="n"/>
      <c r="C289" s="1106" t="n"/>
      <c r="D289" s="1106" t="n"/>
      <c r="E289" s="1106" t="n"/>
      <c r="F289" s="1106" t="n"/>
      <c r="G289" s="144" t="n"/>
      <c r="H289" s="1106" t="n"/>
      <c r="I289" s="1106" t="n"/>
      <c r="J289" s="1106" t="n"/>
      <c r="K289" s="1106" t="n"/>
      <c r="L289" s="1106" t="n"/>
      <c r="M289" s="1106" t="n"/>
      <c r="N289" s="1106" t="n"/>
      <c r="O289" s="1106" t="n"/>
      <c r="P289" s="1106" t="n"/>
      <c r="Q289" s="1106" t="n"/>
      <c r="R289" s="1106" t="n"/>
      <c r="S289" s="1106" t="n"/>
      <c r="T289" s="230" t="n"/>
      <c r="U289" s="1106" t="n"/>
      <c r="V289" s="1106" t="n"/>
      <c r="W289" s="1106" t="n"/>
      <c r="X289" s="1106" t="n"/>
      <c r="Y289" s="1106" t="n"/>
      <c r="Z289" s="1106" t="n"/>
      <c r="AA289" s="144" t="n"/>
      <c r="AB289" s="1106" t="n"/>
      <c r="AC289" s="1106" t="n"/>
      <c r="AD289" s="1106" t="n"/>
      <c r="AE289" s="1106" t="n"/>
      <c r="AF289" s="1106" t="n"/>
      <c r="AG289" s="1106" t="n"/>
      <c r="AH289" s="144" t="n"/>
      <c r="AI289" s="1106" t="n"/>
      <c r="AJ289" s="1106" t="n"/>
      <c r="AK289" s="1106" t="n"/>
      <c r="AL289" s="1106" t="n"/>
      <c r="AM289" s="1106" t="n"/>
      <c r="AN289" s="1106" t="n"/>
      <c r="AO289" s="1106" t="n"/>
      <c r="AP289" s="1106" t="n"/>
      <c r="AQ289" s="1106" t="n"/>
      <c r="AR289" s="1106" t="n"/>
      <c r="AS289" s="1106" t="n"/>
      <c r="AT289" s="1106" t="n"/>
      <c r="AU289" s="1106" t="n"/>
      <c r="AV289" s="1106" t="n"/>
      <c r="AW289" s="1106" t="n"/>
      <c r="AX289" s="1106" t="n"/>
      <c r="AY289" s="1106" t="n"/>
      <c r="AZ289" s="144" t="n"/>
      <c r="BA289" s="1106" t="n"/>
      <c r="BB289" s="1106" t="n"/>
      <c r="BC289" s="1106" t="n"/>
      <c r="BD289" s="1106" t="n"/>
      <c r="BE289" s="1106" t="n"/>
      <c r="BF289" s="1106" t="n"/>
      <c r="BG289" s="1106" t="n"/>
      <c r="BH289" s="1106" t="n"/>
      <c r="BI289" s="1106" t="n"/>
      <c r="BJ289" s="1106" t="n"/>
      <c r="BK289" s="1106" t="n"/>
      <c r="BL289" s="1106" t="n"/>
      <c r="BM289" s="1106" t="n"/>
      <c r="BN289" s="1106" t="n"/>
      <c r="BO289" s="1106" t="n"/>
      <c r="BP289" s="1106" t="n"/>
      <c r="BQ289" s="1106" t="n"/>
      <c r="BR289" s="1106" t="n"/>
      <c r="BS289" s="1106" t="n"/>
      <c r="BT289" s="1106" t="n"/>
      <c r="BU289" s="1106" t="n"/>
      <c r="BV289" s="1106" t="n"/>
      <c r="BW289" s="1106" t="n"/>
      <c r="BX289" s="1106" t="n"/>
      <c r="BY289" s="1106" t="n"/>
      <c r="BZ289" s="1106" t="n"/>
      <c r="CA289" s="1106" t="n"/>
      <c r="CB289" s="1106" t="n"/>
      <c r="CC289" s="1106" t="n"/>
      <c r="CD289" s="1106" t="n"/>
      <c r="CE289" s="1106" t="n"/>
      <c r="CF289" s="1106" t="n"/>
      <c r="CG289" s="1106" t="n"/>
      <c r="CH289" s="1106" t="n"/>
      <c r="CI289" s="1106" t="n"/>
      <c r="CJ289" s="1106" t="n"/>
      <c r="CK289" s="1106" t="n"/>
      <c r="CL289" s="1106" t="n"/>
      <c r="CM289" s="1106" t="n"/>
      <c r="CN289" s="1106" t="n"/>
      <c r="CO289" s="1106" t="n"/>
      <c r="CP289" s="1106" t="n"/>
      <c r="CQ289" s="1106" t="n"/>
      <c r="CR289" s="1106" t="n"/>
      <c r="CS289" s="1106" t="n"/>
      <c r="CT289" s="1106" t="n"/>
      <c r="CU289" s="1106" t="n"/>
      <c r="CV289" s="1106" t="n"/>
      <c r="CW289" s="1106" t="n"/>
      <c r="CX289" s="1106" t="n"/>
      <c r="CY289" s="1106" t="n"/>
      <c r="CZ289" s="1106" t="n"/>
      <c r="DA289" s="1106" t="n"/>
      <c r="DB289" s="1106" t="n"/>
      <c r="DC289" s="1106" t="n"/>
      <c r="DD289" s="1106" t="n"/>
      <c r="DE289" s="1106" t="n"/>
      <c r="DF289" s="1106" t="n"/>
      <c r="DG289" s="1106" t="n"/>
      <c r="DH289" s="1106" t="n"/>
      <c r="DI289" s="1106" t="n"/>
    </row>
    <row r="290" ht="13.5" customHeight="1" s="1178">
      <c r="A290" s="1106" t="n"/>
      <c r="B290" s="1106" t="n"/>
      <c r="C290" s="1106" t="n"/>
      <c r="D290" s="1106" t="n"/>
      <c r="E290" s="1106" t="n"/>
      <c r="F290" s="1106" t="n"/>
      <c r="G290" s="144" t="n"/>
      <c r="H290" s="1106" t="n"/>
      <c r="I290" s="1106" t="n"/>
      <c r="J290" s="1106" t="n"/>
      <c r="K290" s="1106" t="n"/>
      <c r="L290" s="1106" t="n"/>
      <c r="M290" s="1106" t="n"/>
      <c r="N290" s="1106" t="n"/>
      <c r="O290" s="1106" t="n"/>
      <c r="P290" s="1106" t="n"/>
      <c r="Q290" s="1106" t="n"/>
      <c r="R290" s="1106" t="n"/>
      <c r="S290" s="1106" t="n"/>
      <c r="T290" s="230" t="n"/>
      <c r="U290" s="1106" t="n"/>
      <c r="V290" s="1106" t="n"/>
      <c r="W290" s="1106" t="n"/>
      <c r="X290" s="1106" t="n"/>
      <c r="Y290" s="1106" t="n"/>
      <c r="Z290" s="1106" t="n"/>
      <c r="AA290" s="144" t="n"/>
      <c r="AB290" s="1106" t="n"/>
      <c r="AC290" s="1106" t="n"/>
      <c r="AD290" s="1106" t="n"/>
      <c r="AE290" s="1106" t="n"/>
      <c r="AF290" s="1106" t="n"/>
      <c r="AG290" s="1106" t="n"/>
      <c r="AH290" s="144" t="n"/>
      <c r="AI290" s="1106" t="n"/>
      <c r="AJ290" s="1106" t="n"/>
      <c r="AK290" s="1106" t="n"/>
      <c r="AL290" s="1106" t="n"/>
      <c r="AM290" s="1106" t="n"/>
      <c r="AN290" s="1106" t="n"/>
      <c r="AO290" s="1106" t="n"/>
      <c r="AP290" s="1106" t="n"/>
      <c r="AQ290" s="1106" t="n"/>
      <c r="AR290" s="1106" t="n"/>
      <c r="AS290" s="1106" t="n"/>
      <c r="AT290" s="1106" t="n"/>
      <c r="AU290" s="1106" t="n"/>
      <c r="AV290" s="1106" t="n"/>
      <c r="AW290" s="1106" t="n"/>
      <c r="AX290" s="1106" t="n"/>
      <c r="AY290" s="1106" t="n"/>
      <c r="AZ290" s="144" t="n"/>
      <c r="BA290" s="1106" t="n"/>
      <c r="BB290" s="1106" t="n"/>
      <c r="BC290" s="1106" t="n"/>
      <c r="BD290" s="1106" t="n"/>
      <c r="BE290" s="1106" t="n"/>
      <c r="BF290" s="1106" t="n"/>
      <c r="BG290" s="1106" t="n"/>
      <c r="BH290" s="1106" t="n"/>
      <c r="BI290" s="1106" t="n"/>
      <c r="BJ290" s="1106" t="n"/>
      <c r="BK290" s="1106" t="n"/>
      <c r="BL290" s="1106" t="n"/>
      <c r="BM290" s="1106" t="n"/>
      <c r="BN290" s="1106" t="n"/>
      <c r="BO290" s="1106" t="n"/>
      <c r="BP290" s="1106" t="n"/>
      <c r="BQ290" s="1106" t="n"/>
      <c r="BR290" s="1106" t="n"/>
      <c r="BS290" s="1106" t="n"/>
      <c r="BT290" s="1106" t="n"/>
      <c r="BU290" s="1106" t="n"/>
      <c r="BV290" s="1106" t="n"/>
      <c r="BW290" s="1106" t="n"/>
      <c r="BX290" s="1106" t="n"/>
      <c r="BY290" s="1106" t="n"/>
      <c r="BZ290" s="1106" t="n"/>
      <c r="CA290" s="1106" t="n"/>
      <c r="CB290" s="1106" t="n"/>
      <c r="CC290" s="1106" t="n"/>
      <c r="CD290" s="1106" t="n"/>
      <c r="CE290" s="1106" t="n"/>
      <c r="CF290" s="1106" t="n"/>
      <c r="CG290" s="1106" t="n"/>
      <c r="CH290" s="1106" t="n"/>
      <c r="CI290" s="1106" t="n"/>
      <c r="CJ290" s="1106" t="n"/>
      <c r="CK290" s="1106" t="n"/>
      <c r="CL290" s="1106" t="n"/>
      <c r="CM290" s="1106" t="n"/>
      <c r="CN290" s="1106" t="n"/>
      <c r="CO290" s="1106" t="n"/>
      <c r="CP290" s="1106" t="n"/>
      <c r="CQ290" s="1106" t="n"/>
      <c r="CR290" s="1106" t="n"/>
      <c r="CS290" s="1106" t="n"/>
      <c r="CT290" s="1106" t="n"/>
      <c r="CU290" s="1106" t="n"/>
      <c r="CV290" s="1106" t="n"/>
      <c r="CW290" s="1106" t="n"/>
      <c r="CX290" s="1106" t="n"/>
      <c r="CY290" s="1106" t="n"/>
      <c r="CZ290" s="1106" t="n"/>
      <c r="DA290" s="1106" t="n"/>
      <c r="DB290" s="1106" t="n"/>
      <c r="DC290" s="1106" t="n"/>
      <c r="DD290" s="1106" t="n"/>
      <c r="DE290" s="1106" t="n"/>
      <c r="DF290" s="1106" t="n"/>
      <c r="DG290" s="1106" t="n"/>
      <c r="DH290" s="1106" t="n"/>
      <c r="DI290" s="1106" t="n"/>
    </row>
    <row r="291" ht="13.5" customHeight="1" s="1178">
      <c r="A291" s="1106" t="n"/>
      <c r="B291" s="1106" t="n"/>
      <c r="C291" s="1106" t="n"/>
      <c r="D291" s="1106" t="n"/>
      <c r="E291" s="1106" t="n"/>
      <c r="F291" s="1106" t="n"/>
      <c r="G291" s="144" t="n"/>
      <c r="H291" s="1106" t="n"/>
      <c r="I291" s="1106" t="n"/>
      <c r="J291" s="1106" t="n"/>
      <c r="K291" s="1106" t="n"/>
      <c r="L291" s="1106" t="n"/>
      <c r="M291" s="1106" t="n"/>
      <c r="N291" s="1106" t="n"/>
      <c r="O291" s="1106" t="n"/>
      <c r="P291" s="1106" t="n"/>
      <c r="Q291" s="1106" t="n"/>
      <c r="R291" s="1106" t="n"/>
      <c r="S291" s="1106" t="n"/>
      <c r="T291" s="230" t="n"/>
      <c r="U291" s="1106" t="n"/>
      <c r="V291" s="1106" t="n"/>
      <c r="W291" s="1106" t="n"/>
      <c r="X291" s="1106" t="n"/>
      <c r="Y291" s="1106" t="n"/>
      <c r="Z291" s="1106" t="n"/>
      <c r="AA291" s="144" t="n"/>
      <c r="AB291" s="1106" t="n"/>
      <c r="AC291" s="1106" t="n"/>
      <c r="AD291" s="1106" t="n"/>
      <c r="AE291" s="1106" t="n"/>
      <c r="AF291" s="1106" t="n"/>
      <c r="AG291" s="1106" t="n"/>
      <c r="AH291" s="144" t="n"/>
      <c r="AI291" s="1106" t="n"/>
      <c r="AJ291" s="1106" t="n"/>
      <c r="AK291" s="1106" t="n"/>
      <c r="AL291" s="1106" t="n"/>
      <c r="AM291" s="1106" t="n"/>
      <c r="AN291" s="1106" t="n"/>
      <c r="AO291" s="1106" t="n"/>
      <c r="AP291" s="1106" t="n"/>
      <c r="AQ291" s="1106" t="n"/>
      <c r="AR291" s="1106" t="n"/>
      <c r="AS291" s="1106" t="n"/>
      <c r="AT291" s="1106" t="n"/>
      <c r="AU291" s="1106" t="n"/>
      <c r="AV291" s="1106" t="n"/>
      <c r="AW291" s="1106" t="n"/>
      <c r="AX291" s="1106" t="n"/>
      <c r="AY291" s="1106" t="n"/>
      <c r="AZ291" s="144" t="n"/>
      <c r="BA291" s="1106" t="n"/>
      <c r="BB291" s="1106" t="n"/>
      <c r="BC291" s="1106" t="n"/>
      <c r="BD291" s="1106" t="n"/>
      <c r="BE291" s="1106" t="n"/>
      <c r="BF291" s="1106" t="n"/>
      <c r="BG291" s="1106" t="n"/>
      <c r="BH291" s="1106" t="n"/>
      <c r="BI291" s="1106" t="n"/>
      <c r="BJ291" s="1106" t="n"/>
      <c r="BK291" s="1106" t="n"/>
      <c r="BL291" s="1106" t="n"/>
      <c r="BM291" s="1106" t="n"/>
      <c r="BN291" s="1106" t="n"/>
      <c r="BO291" s="1106" t="n"/>
      <c r="BP291" s="1106" t="n"/>
      <c r="BQ291" s="1106" t="n"/>
      <c r="BR291" s="1106" t="n"/>
      <c r="BS291" s="1106" t="n"/>
      <c r="BT291" s="1106" t="n"/>
      <c r="BU291" s="1106" t="n"/>
      <c r="BV291" s="1106" t="n"/>
      <c r="BW291" s="1106" t="n"/>
      <c r="BX291" s="1106" t="n"/>
      <c r="BY291" s="1106" t="n"/>
      <c r="BZ291" s="1106" t="n"/>
      <c r="CA291" s="1106" t="n"/>
      <c r="CB291" s="1106" t="n"/>
      <c r="CC291" s="1106" t="n"/>
      <c r="CD291" s="1106" t="n"/>
      <c r="CE291" s="1106" t="n"/>
      <c r="CF291" s="1106" t="n"/>
      <c r="CG291" s="1106" t="n"/>
      <c r="CH291" s="1106" t="n"/>
      <c r="CI291" s="1106" t="n"/>
      <c r="CJ291" s="1106" t="n"/>
      <c r="CK291" s="1106" t="n"/>
      <c r="CL291" s="1106" t="n"/>
      <c r="CM291" s="1106" t="n"/>
      <c r="CN291" s="1106" t="n"/>
      <c r="CO291" s="1106" t="n"/>
      <c r="CP291" s="1106" t="n"/>
      <c r="CQ291" s="1106" t="n"/>
      <c r="CR291" s="1106" t="n"/>
      <c r="CS291" s="1106" t="n"/>
      <c r="CT291" s="1106" t="n"/>
      <c r="CU291" s="1106" t="n"/>
      <c r="CV291" s="1106" t="n"/>
      <c r="CW291" s="1106" t="n"/>
      <c r="CX291" s="1106" t="n"/>
      <c r="CY291" s="1106" t="n"/>
      <c r="CZ291" s="1106" t="n"/>
      <c r="DA291" s="1106" t="n"/>
      <c r="DB291" s="1106" t="n"/>
      <c r="DC291" s="1106" t="n"/>
      <c r="DD291" s="1106" t="n"/>
      <c r="DE291" s="1106" t="n"/>
      <c r="DF291" s="1106" t="n"/>
      <c r="DG291" s="1106" t="n"/>
      <c r="DH291" s="1106" t="n"/>
      <c r="DI291" s="1106" t="n"/>
    </row>
    <row r="292" ht="13.5" customHeight="1" s="1178">
      <c r="A292" s="1106" t="n"/>
      <c r="B292" s="1106" t="n"/>
      <c r="C292" s="1106" t="n"/>
      <c r="D292" s="1106" t="n"/>
      <c r="E292" s="1106" t="n"/>
      <c r="F292" s="1106" t="n"/>
      <c r="G292" s="144" t="n"/>
      <c r="H292" s="1106" t="n"/>
      <c r="I292" s="1106" t="n"/>
      <c r="J292" s="1106" t="n"/>
      <c r="K292" s="1106" t="n"/>
      <c r="L292" s="1106" t="n"/>
      <c r="M292" s="1106" t="n"/>
      <c r="N292" s="1106" t="n"/>
      <c r="O292" s="1106" t="n"/>
      <c r="P292" s="1106" t="n"/>
      <c r="Q292" s="1106" t="n"/>
      <c r="R292" s="1106" t="n"/>
      <c r="S292" s="1106" t="n"/>
      <c r="T292" s="230" t="n"/>
      <c r="U292" s="1106" t="n"/>
      <c r="V292" s="1106" t="n"/>
      <c r="W292" s="1106" t="n"/>
      <c r="X292" s="1106" t="n"/>
      <c r="Y292" s="1106" t="n"/>
      <c r="Z292" s="1106" t="n"/>
      <c r="AA292" s="144" t="n"/>
      <c r="AB292" s="1106" t="n"/>
      <c r="AC292" s="1106" t="n"/>
      <c r="AD292" s="1106" t="n"/>
      <c r="AE292" s="1106" t="n"/>
      <c r="AF292" s="1106" t="n"/>
      <c r="AG292" s="1106" t="n"/>
      <c r="AH292" s="144" t="n"/>
      <c r="AI292" s="1106" t="n"/>
      <c r="AJ292" s="1106" t="n"/>
      <c r="AK292" s="1106" t="n"/>
      <c r="AL292" s="1106" t="n"/>
      <c r="AM292" s="1106" t="n"/>
      <c r="AN292" s="1106" t="n"/>
      <c r="AO292" s="1106" t="n"/>
      <c r="AP292" s="1106" t="n"/>
      <c r="AQ292" s="1106" t="n"/>
      <c r="AR292" s="1106" t="n"/>
      <c r="AS292" s="1106" t="n"/>
      <c r="AT292" s="1106" t="n"/>
      <c r="AU292" s="1106" t="n"/>
      <c r="AV292" s="1106" t="n"/>
      <c r="AW292" s="1106" t="n"/>
      <c r="AX292" s="1106" t="n"/>
      <c r="AY292" s="1106" t="n"/>
      <c r="AZ292" s="144" t="n"/>
      <c r="BA292" s="1106" t="n"/>
      <c r="BB292" s="1106" t="n"/>
      <c r="BC292" s="1106" t="n"/>
      <c r="BD292" s="1106" t="n"/>
      <c r="BE292" s="1106" t="n"/>
      <c r="BF292" s="1106" t="n"/>
      <c r="BG292" s="1106" t="n"/>
      <c r="BH292" s="1106" t="n"/>
      <c r="BI292" s="1106" t="n"/>
      <c r="BJ292" s="1106" t="n"/>
      <c r="BK292" s="1106" t="n"/>
      <c r="BL292" s="1106" t="n"/>
      <c r="BM292" s="1106" t="n"/>
      <c r="BN292" s="1106" t="n"/>
      <c r="BO292" s="1106" t="n"/>
      <c r="BP292" s="1106" t="n"/>
      <c r="BQ292" s="1106" t="n"/>
      <c r="BR292" s="1106" t="n"/>
      <c r="BS292" s="1106" t="n"/>
      <c r="BT292" s="1106" t="n"/>
      <c r="BU292" s="1106" t="n"/>
      <c r="BV292" s="1106" t="n"/>
      <c r="BW292" s="1106" t="n"/>
      <c r="BX292" s="1106" t="n"/>
      <c r="BY292" s="1106" t="n"/>
      <c r="BZ292" s="1106" t="n"/>
      <c r="CA292" s="1106" t="n"/>
      <c r="CB292" s="1106" t="n"/>
      <c r="CC292" s="1106" t="n"/>
      <c r="CD292" s="1106" t="n"/>
      <c r="CE292" s="1106" t="n"/>
      <c r="CF292" s="1106" t="n"/>
      <c r="CG292" s="1106" t="n"/>
      <c r="CH292" s="1106" t="n"/>
      <c r="CI292" s="1106" t="n"/>
      <c r="CJ292" s="1106" t="n"/>
      <c r="CK292" s="1106" t="n"/>
      <c r="CL292" s="1106" t="n"/>
      <c r="CM292" s="1106" t="n"/>
      <c r="CN292" s="1106" t="n"/>
      <c r="CO292" s="1106" t="n"/>
      <c r="CP292" s="1106" t="n"/>
      <c r="CQ292" s="1106" t="n"/>
      <c r="CR292" s="1106" t="n"/>
      <c r="CS292" s="1106" t="n"/>
      <c r="CT292" s="1106" t="n"/>
      <c r="CU292" s="1106" t="n"/>
      <c r="CV292" s="1106" t="n"/>
      <c r="CW292" s="1106" t="n"/>
      <c r="CX292" s="1106" t="n"/>
      <c r="CY292" s="1106" t="n"/>
      <c r="CZ292" s="1106" t="n"/>
      <c r="DA292" s="1106" t="n"/>
      <c r="DB292" s="1106" t="n"/>
      <c r="DC292" s="1106" t="n"/>
      <c r="DD292" s="1106" t="n"/>
      <c r="DE292" s="1106" t="n"/>
      <c r="DF292" s="1106" t="n"/>
      <c r="DG292" s="1106" t="n"/>
      <c r="DH292" s="1106" t="n"/>
      <c r="DI292" s="1106" t="n"/>
    </row>
    <row r="293" ht="13.5" customHeight="1" s="1178">
      <c r="A293" s="1106" t="n"/>
      <c r="B293" s="1106" t="n"/>
      <c r="C293" s="1106" t="n"/>
      <c r="D293" s="1106" t="n"/>
      <c r="E293" s="1106" t="n"/>
      <c r="F293" s="1106" t="n"/>
      <c r="G293" s="144" t="n"/>
      <c r="H293" s="1106" t="n"/>
      <c r="I293" s="1106" t="n"/>
      <c r="J293" s="1106" t="n"/>
      <c r="K293" s="1106" t="n"/>
      <c r="L293" s="1106" t="n"/>
      <c r="M293" s="1106" t="n"/>
      <c r="N293" s="1106" t="n"/>
      <c r="O293" s="1106" t="n"/>
      <c r="P293" s="1106" t="n"/>
      <c r="Q293" s="1106" t="n"/>
      <c r="R293" s="1106" t="n"/>
      <c r="S293" s="1106" t="n"/>
      <c r="T293" s="230" t="n"/>
      <c r="U293" s="1106" t="n"/>
      <c r="V293" s="1106" t="n"/>
      <c r="W293" s="1106" t="n"/>
      <c r="X293" s="1106" t="n"/>
      <c r="Y293" s="1106" t="n"/>
      <c r="Z293" s="1106" t="n"/>
      <c r="AA293" s="144" t="n"/>
      <c r="AB293" s="1106" t="n"/>
      <c r="AC293" s="1106" t="n"/>
      <c r="AD293" s="1106" t="n"/>
      <c r="AE293" s="1106" t="n"/>
      <c r="AF293" s="1106" t="n"/>
      <c r="AG293" s="1106" t="n"/>
      <c r="AH293" s="144" t="n"/>
      <c r="AI293" s="1106" t="n"/>
      <c r="AJ293" s="1106" t="n"/>
      <c r="AK293" s="1106" t="n"/>
      <c r="AL293" s="1106" t="n"/>
      <c r="AM293" s="1106" t="n"/>
      <c r="AN293" s="1106" t="n"/>
      <c r="AO293" s="1106" t="n"/>
      <c r="AP293" s="1106" t="n"/>
      <c r="AQ293" s="1106" t="n"/>
      <c r="AR293" s="1106" t="n"/>
      <c r="AS293" s="1106" t="n"/>
      <c r="AT293" s="1106" t="n"/>
      <c r="AU293" s="1106" t="n"/>
      <c r="AV293" s="1106" t="n"/>
      <c r="AW293" s="1106" t="n"/>
      <c r="AX293" s="1106" t="n"/>
      <c r="AY293" s="1106" t="n"/>
      <c r="AZ293" s="144" t="n"/>
      <c r="BA293" s="1106" t="n"/>
      <c r="BB293" s="1106" t="n"/>
      <c r="BC293" s="1106" t="n"/>
      <c r="BD293" s="1106" t="n"/>
      <c r="BE293" s="1106" t="n"/>
      <c r="BF293" s="1106" t="n"/>
      <c r="BG293" s="1106" t="n"/>
      <c r="BH293" s="1106" t="n"/>
      <c r="BI293" s="1106" t="n"/>
      <c r="BJ293" s="1106" t="n"/>
      <c r="BK293" s="1106" t="n"/>
      <c r="BL293" s="1106" t="n"/>
      <c r="BM293" s="1106" t="n"/>
      <c r="BN293" s="1106" t="n"/>
      <c r="BO293" s="1106" t="n"/>
      <c r="BP293" s="1106" t="n"/>
      <c r="BQ293" s="1106" t="n"/>
      <c r="BR293" s="1106" t="n"/>
      <c r="BS293" s="1106" t="n"/>
      <c r="BT293" s="1106" t="n"/>
      <c r="BU293" s="1106" t="n"/>
      <c r="BV293" s="1106" t="n"/>
      <c r="BW293" s="1106" t="n"/>
      <c r="BX293" s="1106" t="n"/>
      <c r="BY293" s="1106" t="n"/>
      <c r="BZ293" s="1106" t="n"/>
      <c r="CA293" s="1106" t="n"/>
      <c r="CB293" s="1106" t="n"/>
      <c r="CC293" s="1106" t="n"/>
      <c r="CD293" s="1106" t="n"/>
      <c r="CE293" s="1106" t="n"/>
      <c r="CF293" s="1106" t="n"/>
      <c r="CG293" s="1106" t="n"/>
      <c r="CH293" s="1106" t="n"/>
      <c r="CI293" s="1106" t="n"/>
      <c r="CJ293" s="1106" t="n"/>
      <c r="CK293" s="1106" t="n"/>
      <c r="CL293" s="1106" t="n"/>
      <c r="CM293" s="1106" t="n"/>
      <c r="CN293" s="1106" t="n"/>
      <c r="CO293" s="1106" t="n"/>
      <c r="CP293" s="1106" t="n"/>
      <c r="CQ293" s="1106" t="n"/>
      <c r="CR293" s="1106" t="n"/>
      <c r="CS293" s="1106" t="n"/>
      <c r="CT293" s="1106" t="n"/>
      <c r="CU293" s="1106" t="n"/>
      <c r="CV293" s="1106" t="n"/>
      <c r="CW293" s="1106" t="n"/>
      <c r="CX293" s="1106" t="n"/>
      <c r="CY293" s="1106" t="n"/>
      <c r="CZ293" s="1106" t="n"/>
      <c r="DA293" s="1106" t="n"/>
      <c r="DB293" s="1106" t="n"/>
      <c r="DC293" s="1106" t="n"/>
      <c r="DD293" s="1106" t="n"/>
      <c r="DE293" s="1106" t="n"/>
      <c r="DF293" s="1106" t="n"/>
      <c r="DG293" s="1106" t="n"/>
      <c r="DH293" s="1106" t="n"/>
      <c r="DI293" s="1106" t="n"/>
    </row>
    <row r="294" ht="13.5" customHeight="1" s="1178">
      <c r="A294" s="1106" t="n"/>
      <c r="B294" s="1106" t="n"/>
      <c r="C294" s="1106" t="n"/>
      <c r="D294" s="1106" t="n"/>
      <c r="E294" s="1106" t="n"/>
      <c r="F294" s="1106" t="n"/>
      <c r="G294" s="144" t="n"/>
      <c r="H294" s="1106" t="n"/>
      <c r="I294" s="1106" t="n"/>
      <c r="J294" s="1106" t="n"/>
      <c r="K294" s="1106" t="n"/>
      <c r="L294" s="1106" t="n"/>
      <c r="M294" s="1106" t="n"/>
      <c r="N294" s="1106" t="n"/>
      <c r="O294" s="1106" t="n"/>
      <c r="P294" s="1106" t="n"/>
      <c r="Q294" s="1106" t="n"/>
      <c r="R294" s="1106" t="n"/>
      <c r="S294" s="1106" t="n"/>
      <c r="T294" s="230" t="n"/>
      <c r="U294" s="1106" t="n"/>
      <c r="V294" s="1106" t="n"/>
      <c r="W294" s="1106" t="n"/>
      <c r="X294" s="1106" t="n"/>
      <c r="Y294" s="1106" t="n"/>
      <c r="Z294" s="1106" t="n"/>
      <c r="AA294" s="144" t="n"/>
      <c r="AB294" s="1106" t="n"/>
      <c r="AC294" s="1106" t="n"/>
      <c r="AD294" s="1106" t="n"/>
      <c r="AE294" s="1106" t="n"/>
      <c r="AF294" s="1106" t="n"/>
      <c r="AG294" s="1106" t="n"/>
      <c r="AH294" s="144" t="n"/>
      <c r="AI294" s="1106" t="n"/>
      <c r="AJ294" s="1106" t="n"/>
      <c r="AK294" s="1106" t="n"/>
      <c r="AL294" s="1106" t="n"/>
      <c r="AM294" s="1106" t="n"/>
      <c r="AN294" s="1106" t="n"/>
      <c r="AO294" s="1106" t="n"/>
      <c r="AP294" s="1106" t="n"/>
      <c r="AQ294" s="1106" t="n"/>
      <c r="AR294" s="1106" t="n"/>
      <c r="AS294" s="1106" t="n"/>
      <c r="AT294" s="1106" t="n"/>
      <c r="AU294" s="1106" t="n"/>
      <c r="AV294" s="1106" t="n"/>
      <c r="AW294" s="1106" t="n"/>
      <c r="AX294" s="1106" t="n"/>
      <c r="AY294" s="1106" t="n"/>
      <c r="AZ294" s="144" t="n"/>
      <c r="BA294" s="1106" t="n"/>
      <c r="BB294" s="1106" t="n"/>
      <c r="BC294" s="1106" t="n"/>
      <c r="BD294" s="1106" t="n"/>
      <c r="BE294" s="1106" t="n"/>
      <c r="BF294" s="1106" t="n"/>
      <c r="BG294" s="1106" t="n"/>
      <c r="BH294" s="1106" t="n"/>
      <c r="BI294" s="1106" t="n"/>
      <c r="BJ294" s="1106" t="n"/>
      <c r="BK294" s="1106" t="n"/>
      <c r="BL294" s="1106" t="n"/>
      <c r="BM294" s="1106" t="n"/>
      <c r="BN294" s="1106" t="n"/>
      <c r="BO294" s="1106" t="n"/>
      <c r="BP294" s="1106" t="n"/>
      <c r="BQ294" s="1106" t="n"/>
      <c r="BR294" s="1106" t="n"/>
      <c r="BS294" s="1106" t="n"/>
      <c r="BT294" s="1106" t="n"/>
      <c r="BU294" s="1106" t="n"/>
      <c r="BV294" s="1106" t="n"/>
      <c r="BW294" s="1106" t="n"/>
      <c r="BX294" s="1106" t="n"/>
      <c r="BY294" s="1106" t="n"/>
      <c r="BZ294" s="1106" t="n"/>
      <c r="CA294" s="1106" t="n"/>
      <c r="CB294" s="1106" t="n"/>
      <c r="CC294" s="1106" t="n"/>
      <c r="CD294" s="1106" t="n"/>
      <c r="CE294" s="1106" t="n"/>
      <c r="CF294" s="1106" t="n"/>
      <c r="CG294" s="1106" t="n"/>
      <c r="CH294" s="1106" t="n"/>
      <c r="CI294" s="1106" t="n"/>
      <c r="CJ294" s="1106" t="n"/>
      <c r="CK294" s="1106" t="n"/>
      <c r="CL294" s="1106" t="n"/>
      <c r="CM294" s="1106" t="n"/>
      <c r="CN294" s="1106" t="n"/>
      <c r="CO294" s="1106" t="n"/>
      <c r="CP294" s="1106" t="n"/>
      <c r="CQ294" s="1106" t="n"/>
      <c r="CR294" s="1106" t="n"/>
      <c r="CS294" s="1106" t="n"/>
      <c r="CT294" s="1106" t="n"/>
      <c r="CU294" s="1106" t="n"/>
      <c r="CV294" s="1106" t="n"/>
      <c r="CW294" s="1106" t="n"/>
      <c r="CX294" s="1106" t="n"/>
      <c r="CY294" s="1106" t="n"/>
      <c r="CZ294" s="1106" t="n"/>
      <c r="DA294" s="1106" t="n"/>
      <c r="DB294" s="1106" t="n"/>
      <c r="DC294" s="1106" t="n"/>
      <c r="DD294" s="1106" t="n"/>
      <c r="DE294" s="1106" t="n"/>
      <c r="DF294" s="1106" t="n"/>
      <c r="DG294" s="1106" t="n"/>
      <c r="DH294" s="1106" t="n"/>
      <c r="DI294" s="1106" t="n"/>
    </row>
    <row r="295" ht="13.5" customHeight="1" s="1178">
      <c r="A295" s="1106" t="n"/>
      <c r="B295" s="1106" t="n"/>
      <c r="C295" s="1106" t="n"/>
      <c r="D295" s="1106" t="n"/>
      <c r="E295" s="1106" t="n"/>
      <c r="F295" s="1106" t="n"/>
      <c r="G295" s="144" t="n"/>
      <c r="H295" s="1106" t="n"/>
      <c r="I295" s="1106" t="n"/>
      <c r="J295" s="1106" t="n"/>
      <c r="K295" s="1106" t="n"/>
      <c r="L295" s="1106" t="n"/>
      <c r="M295" s="1106" t="n"/>
      <c r="N295" s="1106" t="n"/>
      <c r="O295" s="1106" t="n"/>
      <c r="P295" s="1106" t="n"/>
      <c r="Q295" s="1106" t="n"/>
      <c r="R295" s="1106" t="n"/>
      <c r="S295" s="1106" t="n"/>
      <c r="T295" s="230" t="n"/>
      <c r="U295" s="1106" t="n"/>
      <c r="V295" s="1106" t="n"/>
      <c r="W295" s="1106" t="n"/>
      <c r="X295" s="1106" t="n"/>
      <c r="Y295" s="1106" t="n"/>
      <c r="Z295" s="1106" t="n"/>
      <c r="AA295" s="144" t="n"/>
      <c r="AB295" s="1106" t="n"/>
      <c r="AC295" s="1106" t="n"/>
      <c r="AD295" s="1106" t="n"/>
      <c r="AE295" s="1106" t="n"/>
      <c r="AF295" s="1106" t="n"/>
      <c r="AG295" s="1106" t="n"/>
      <c r="AH295" s="144" t="n"/>
      <c r="AI295" s="1106" t="n"/>
      <c r="AJ295" s="1106" t="n"/>
      <c r="AK295" s="1106" t="n"/>
      <c r="AL295" s="1106" t="n"/>
      <c r="AM295" s="1106" t="n"/>
      <c r="AN295" s="1106" t="n"/>
      <c r="AO295" s="1106" t="n"/>
      <c r="AP295" s="1106" t="n"/>
      <c r="AQ295" s="1106" t="n"/>
      <c r="AR295" s="1106" t="n"/>
      <c r="AS295" s="1106" t="n"/>
      <c r="AT295" s="1106" t="n"/>
      <c r="AU295" s="1106" t="n"/>
      <c r="AV295" s="1106" t="n"/>
      <c r="AW295" s="1106" t="n"/>
      <c r="AX295" s="1106" t="n"/>
      <c r="AY295" s="1106" t="n"/>
      <c r="AZ295" s="144" t="n"/>
      <c r="BA295" s="1106" t="n"/>
      <c r="BB295" s="1106" t="n"/>
      <c r="BC295" s="1106" t="n"/>
      <c r="BD295" s="1106" t="n"/>
      <c r="BE295" s="1106" t="n"/>
      <c r="BF295" s="1106" t="n"/>
      <c r="BG295" s="1106" t="n"/>
      <c r="BH295" s="1106" t="n"/>
      <c r="BI295" s="1106" t="n"/>
      <c r="BJ295" s="1106" t="n"/>
      <c r="BK295" s="1106" t="n"/>
      <c r="BL295" s="1106" t="n"/>
      <c r="BM295" s="1106" t="n"/>
      <c r="BN295" s="1106" t="n"/>
      <c r="BO295" s="1106" t="n"/>
      <c r="BP295" s="1106" t="n"/>
      <c r="BQ295" s="1106" t="n"/>
      <c r="BR295" s="1106" t="n"/>
      <c r="BS295" s="1106" t="n"/>
      <c r="BT295" s="1106" t="n"/>
      <c r="BU295" s="1106" t="n"/>
      <c r="BV295" s="1106" t="n"/>
      <c r="BW295" s="1106" t="n"/>
      <c r="BX295" s="1106" t="n"/>
      <c r="BY295" s="1106" t="n"/>
      <c r="BZ295" s="1106" t="n"/>
      <c r="CA295" s="1106" t="n"/>
      <c r="CB295" s="1106" t="n"/>
      <c r="CC295" s="1106" t="n"/>
      <c r="CD295" s="1106" t="n"/>
      <c r="CE295" s="1106" t="n"/>
      <c r="CF295" s="1106" t="n"/>
      <c r="CG295" s="1106" t="n"/>
      <c r="CH295" s="1106" t="n"/>
      <c r="CI295" s="1106" t="n"/>
      <c r="CJ295" s="1106" t="n"/>
      <c r="CK295" s="1106" t="n"/>
      <c r="CL295" s="1106" t="n"/>
      <c r="CM295" s="1106" t="n"/>
      <c r="CN295" s="1106" t="n"/>
      <c r="CO295" s="1106" t="n"/>
      <c r="CP295" s="1106" t="n"/>
      <c r="CQ295" s="1106" t="n"/>
      <c r="CR295" s="1106" t="n"/>
      <c r="CS295" s="1106" t="n"/>
      <c r="CT295" s="1106" t="n"/>
      <c r="CU295" s="1106" t="n"/>
      <c r="CV295" s="1106" t="n"/>
      <c r="CW295" s="1106" t="n"/>
      <c r="CX295" s="1106" t="n"/>
      <c r="CY295" s="1106" t="n"/>
      <c r="CZ295" s="1106" t="n"/>
      <c r="DA295" s="1106" t="n"/>
      <c r="DB295" s="1106" t="n"/>
      <c r="DC295" s="1106" t="n"/>
      <c r="DD295" s="1106" t="n"/>
      <c r="DE295" s="1106" t="n"/>
      <c r="DF295" s="1106" t="n"/>
      <c r="DG295" s="1106" t="n"/>
      <c r="DH295" s="1106" t="n"/>
      <c r="DI295" s="1106" t="n"/>
    </row>
    <row r="296" ht="13.5" customHeight="1" s="1178">
      <c r="A296" s="1106" t="n"/>
      <c r="B296" s="1106" t="n"/>
      <c r="C296" s="1106" t="n"/>
      <c r="D296" s="1106" t="n"/>
      <c r="E296" s="1106" t="n"/>
      <c r="F296" s="1106" t="n"/>
      <c r="G296" s="144" t="n"/>
      <c r="H296" s="1106" t="n"/>
      <c r="I296" s="1106" t="n"/>
      <c r="J296" s="1106" t="n"/>
      <c r="K296" s="1106" t="n"/>
      <c r="L296" s="1106" t="n"/>
      <c r="M296" s="1106" t="n"/>
      <c r="N296" s="1106" t="n"/>
      <c r="O296" s="1106" t="n"/>
      <c r="P296" s="1106" t="n"/>
      <c r="Q296" s="1106" t="n"/>
      <c r="R296" s="1106" t="n"/>
      <c r="S296" s="1106" t="n"/>
      <c r="T296" s="230" t="n"/>
      <c r="U296" s="1106" t="n"/>
      <c r="V296" s="1106" t="n"/>
      <c r="W296" s="1106" t="n"/>
      <c r="X296" s="1106" t="n"/>
      <c r="Y296" s="1106" t="n"/>
      <c r="Z296" s="1106" t="n"/>
      <c r="AA296" s="144" t="n"/>
      <c r="AB296" s="1106" t="n"/>
      <c r="AC296" s="1106" t="n"/>
      <c r="AD296" s="1106" t="n"/>
      <c r="AE296" s="1106" t="n"/>
      <c r="AF296" s="1106" t="n"/>
      <c r="AG296" s="1106" t="n"/>
      <c r="AH296" s="144" t="n"/>
      <c r="AI296" s="1106" t="n"/>
      <c r="AJ296" s="1106" t="n"/>
      <c r="AK296" s="1106" t="n"/>
      <c r="AL296" s="1106" t="n"/>
      <c r="AM296" s="1106" t="n"/>
      <c r="AN296" s="1106" t="n"/>
      <c r="AO296" s="1106" t="n"/>
      <c r="AP296" s="1106" t="n"/>
      <c r="AQ296" s="1106" t="n"/>
      <c r="AR296" s="1106" t="n"/>
      <c r="AS296" s="1106" t="n"/>
      <c r="AT296" s="1106" t="n"/>
      <c r="AU296" s="1106" t="n"/>
      <c r="AV296" s="1106" t="n"/>
      <c r="AW296" s="1106" t="n"/>
      <c r="AX296" s="1106" t="n"/>
      <c r="AY296" s="1106" t="n"/>
      <c r="AZ296" s="144" t="n"/>
      <c r="BA296" s="1106" t="n"/>
      <c r="BB296" s="1106" t="n"/>
      <c r="BC296" s="1106" t="n"/>
      <c r="BD296" s="1106" t="n"/>
      <c r="BE296" s="1106" t="n"/>
      <c r="BF296" s="1106" t="n"/>
      <c r="BG296" s="1106" t="n"/>
      <c r="BH296" s="1106" t="n"/>
      <c r="BI296" s="1106" t="n"/>
      <c r="BJ296" s="1106" t="n"/>
      <c r="BK296" s="1106" t="n"/>
      <c r="BL296" s="1106" t="n"/>
      <c r="BM296" s="1106" t="n"/>
      <c r="BN296" s="1106" t="n"/>
      <c r="BO296" s="1106" t="n"/>
      <c r="BP296" s="1106" t="n"/>
      <c r="BQ296" s="1106" t="n"/>
      <c r="BR296" s="1106" t="n"/>
      <c r="BS296" s="1106" t="n"/>
      <c r="BT296" s="1106" t="n"/>
      <c r="BU296" s="1106" t="n"/>
      <c r="BV296" s="1106" t="n"/>
      <c r="BW296" s="1106" t="n"/>
      <c r="BX296" s="1106" t="n"/>
      <c r="BY296" s="1106" t="n"/>
      <c r="BZ296" s="1106" t="n"/>
      <c r="CA296" s="1106" t="n"/>
      <c r="CB296" s="1106" t="n"/>
      <c r="CC296" s="1106" t="n"/>
      <c r="CD296" s="1106" t="n"/>
      <c r="CE296" s="1106" t="n"/>
      <c r="CF296" s="1106" t="n"/>
      <c r="CG296" s="1106" t="n"/>
      <c r="CH296" s="1106" t="n"/>
      <c r="CI296" s="1106" t="n"/>
      <c r="CJ296" s="1106" t="n"/>
      <c r="CK296" s="1106" t="n"/>
      <c r="CL296" s="1106" t="n"/>
      <c r="CM296" s="1106" t="n"/>
      <c r="CN296" s="1106" t="n"/>
      <c r="CO296" s="1106" t="n"/>
      <c r="CP296" s="1106" t="n"/>
      <c r="CQ296" s="1106" t="n"/>
      <c r="CR296" s="1106" t="n"/>
      <c r="CS296" s="1106" t="n"/>
      <c r="CT296" s="1106" t="n"/>
      <c r="CU296" s="1106" t="n"/>
      <c r="CV296" s="1106" t="n"/>
      <c r="CW296" s="1106" t="n"/>
      <c r="CX296" s="1106" t="n"/>
      <c r="CY296" s="1106" t="n"/>
      <c r="CZ296" s="1106" t="n"/>
      <c r="DA296" s="1106" t="n"/>
      <c r="DB296" s="1106" t="n"/>
      <c r="DC296" s="1106" t="n"/>
      <c r="DD296" s="1106" t="n"/>
      <c r="DE296" s="1106" t="n"/>
      <c r="DF296" s="1106" t="n"/>
      <c r="DG296" s="1106" t="n"/>
      <c r="DH296" s="1106" t="n"/>
      <c r="DI296" s="1106" t="n"/>
    </row>
    <row r="297" ht="13.5" customHeight="1" s="1178">
      <c r="A297" s="1106" t="n"/>
      <c r="B297" s="1106" t="n"/>
      <c r="C297" s="1106" t="n"/>
      <c r="D297" s="1106" t="n"/>
      <c r="E297" s="1106" t="n"/>
      <c r="F297" s="1106" t="n"/>
      <c r="G297" s="144" t="n"/>
      <c r="H297" s="1106" t="n"/>
      <c r="I297" s="1106" t="n"/>
      <c r="J297" s="1106" t="n"/>
      <c r="K297" s="1106" t="n"/>
      <c r="L297" s="1106" t="n"/>
      <c r="M297" s="1106" t="n"/>
      <c r="N297" s="1106" t="n"/>
      <c r="O297" s="1106" t="n"/>
      <c r="P297" s="1106" t="n"/>
      <c r="Q297" s="1106" t="n"/>
      <c r="R297" s="1106" t="n"/>
      <c r="S297" s="1106" t="n"/>
      <c r="T297" s="230" t="n"/>
      <c r="U297" s="1106" t="n"/>
      <c r="V297" s="1106" t="n"/>
      <c r="W297" s="1106" t="n"/>
      <c r="X297" s="1106" t="n"/>
      <c r="Y297" s="1106" t="n"/>
      <c r="Z297" s="1106" t="n"/>
      <c r="AA297" s="144" t="n"/>
      <c r="AB297" s="1106" t="n"/>
      <c r="AC297" s="1106" t="n"/>
      <c r="AD297" s="1106" t="n"/>
      <c r="AE297" s="1106" t="n"/>
      <c r="AF297" s="1106" t="n"/>
      <c r="AG297" s="1106" t="n"/>
      <c r="AH297" s="144" t="n"/>
      <c r="AI297" s="1106" t="n"/>
      <c r="AJ297" s="1106" t="n"/>
      <c r="AK297" s="1106" t="n"/>
      <c r="AL297" s="1106" t="n"/>
      <c r="AM297" s="1106" t="n"/>
      <c r="AN297" s="1106" t="n"/>
      <c r="AO297" s="1106" t="n"/>
      <c r="AP297" s="1106" t="n"/>
      <c r="AQ297" s="1106" t="n"/>
      <c r="AR297" s="1106" t="n"/>
      <c r="AS297" s="1106" t="n"/>
      <c r="AT297" s="1106" t="n"/>
      <c r="AU297" s="1106" t="n"/>
      <c r="AV297" s="1106" t="n"/>
      <c r="AW297" s="1106" t="n"/>
      <c r="AX297" s="1106" t="n"/>
      <c r="AY297" s="1106" t="n"/>
      <c r="AZ297" s="144" t="n"/>
      <c r="BA297" s="1106" t="n"/>
      <c r="BB297" s="1106" t="n"/>
      <c r="BC297" s="1106" t="n"/>
      <c r="BD297" s="1106" t="n"/>
      <c r="BE297" s="1106" t="n"/>
      <c r="BF297" s="1106" t="n"/>
      <c r="BG297" s="1106" t="n"/>
      <c r="BH297" s="1106" t="n"/>
      <c r="BI297" s="1106" t="n"/>
      <c r="BJ297" s="1106" t="n"/>
      <c r="BK297" s="1106" t="n"/>
      <c r="BL297" s="1106" t="n"/>
      <c r="BM297" s="1106" t="n"/>
      <c r="BN297" s="1106" t="n"/>
      <c r="BO297" s="1106" t="n"/>
      <c r="BP297" s="1106" t="n"/>
      <c r="BQ297" s="1106" t="n"/>
      <c r="BR297" s="1106" t="n"/>
      <c r="BS297" s="1106" t="n"/>
      <c r="BT297" s="1106" t="n"/>
      <c r="BU297" s="1106" t="n"/>
      <c r="BV297" s="1106" t="n"/>
      <c r="BW297" s="1106" t="n"/>
      <c r="BX297" s="1106" t="n"/>
      <c r="BY297" s="1106" t="n"/>
      <c r="BZ297" s="1106" t="n"/>
      <c r="CA297" s="1106" t="n"/>
      <c r="CB297" s="1106" t="n"/>
      <c r="CC297" s="1106" t="n"/>
      <c r="CD297" s="1106" t="n"/>
      <c r="CE297" s="1106" t="n"/>
      <c r="CF297" s="1106" t="n"/>
      <c r="CG297" s="1106" t="n"/>
      <c r="CH297" s="1106" t="n"/>
      <c r="CI297" s="1106" t="n"/>
      <c r="CJ297" s="1106" t="n"/>
      <c r="CK297" s="1106" t="n"/>
      <c r="CL297" s="1106" t="n"/>
      <c r="CM297" s="1106" t="n"/>
      <c r="CN297" s="1106" t="n"/>
      <c r="CO297" s="1106" t="n"/>
      <c r="CP297" s="1106" t="n"/>
      <c r="CQ297" s="1106" t="n"/>
      <c r="CR297" s="1106" t="n"/>
      <c r="CS297" s="1106" t="n"/>
      <c r="CT297" s="1106" t="n"/>
      <c r="CU297" s="1106" t="n"/>
      <c r="CV297" s="1106" t="n"/>
      <c r="CW297" s="1106" t="n"/>
      <c r="CX297" s="1106" t="n"/>
      <c r="CY297" s="1106" t="n"/>
      <c r="CZ297" s="1106" t="n"/>
      <c r="DA297" s="1106" t="n"/>
      <c r="DB297" s="1106" t="n"/>
      <c r="DC297" s="1106" t="n"/>
      <c r="DD297" s="1106" t="n"/>
      <c r="DE297" s="1106" t="n"/>
      <c r="DF297" s="1106" t="n"/>
      <c r="DG297" s="1106" t="n"/>
      <c r="DH297" s="1106" t="n"/>
      <c r="DI297" s="1106" t="n"/>
    </row>
    <row r="298" ht="13.5" customHeight="1" s="1178">
      <c r="A298" s="1106" t="n"/>
      <c r="B298" s="1106" t="n"/>
      <c r="C298" s="1106" t="n"/>
      <c r="D298" s="1106" t="n"/>
      <c r="E298" s="1106" t="n"/>
      <c r="F298" s="1106" t="n"/>
      <c r="G298" s="144" t="n"/>
      <c r="H298" s="1106" t="n"/>
      <c r="I298" s="1106" t="n"/>
      <c r="J298" s="1106" t="n"/>
      <c r="K298" s="1106" t="n"/>
      <c r="L298" s="1106" t="n"/>
      <c r="M298" s="1106" t="n"/>
      <c r="N298" s="1106" t="n"/>
      <c r="O298" s="1106" t="n"/>
      <c r="P298" s="1106" t="n"/>
      <c r="Q298" s="1106" t="n"/>
      <c r="R298" s="1106" t="n"/>
      <c r="S298" s="1106" t="n"/>
      <c r="T298" s="230" t="n"/>
      <c r="U298" s="1106" t="n"/>
      <c r="V298" s="1106" t="n"/>
      <c r="W298" s="1106" t="n"/>
      <c r="X298" s="1106" t="n"/>
      <c r="Y298" s="1106" t="n"/>
      <c r="Z298" s="1106" t="n"/>
      <c r="AA298" s="144" t="n"/>
      <c r="AB298" s="1106" t="n"/>
      <c r="AC298" s="1106" t="n"/>
      <c r="AD298" s="1106" t="n"/>
      <c r="AE298" s="1106" t="n"/>
      <c r="AF298" s="1106" t="n"/>
      <c r="AG298" s="1106" t="n"/>
      <c r="AH298" s="144" t="n"/>
      <c r="AI298" s="1106" t="n"/>
      <c r="AJ298" s="1106" t="n"/>
      <c r="AK298" s="1106" t="n"/>
      <c r="AL298" s="1106" t="n"/>
      <c r="AM298" s="1106" t="n"/>
      <c r="AN298" s="1106" t="n"/>
      <c r="AO298" s="1106" t="n"/>
      <c r="AP298" s="1106" t="n"/>
      <c r="AQ298" s="1106" t="n"/>
      <c r="AR298" s="1106" t="n"/>
      <c r="AS298" s="1106" t="n"/>
      <c r="AT298" s="1106" t="n"/>
      <c r="AU298" s="1106" t="n"/>
      <c r="AV298" s="1106" t="n"/>
      <c r="AW298" s="1106" t="n"/>
      <c r="AX298" s="1106" t="n"/>
      <c r="AY298" s="1106" t="n"/>
      <c r="AZ298" s="144" t="n"/>
      <c r="BA298" s="1106" t="n"/>
      <c r="BB298" s="1106" t="n"/>
      <c r="BC298" s="1106" t="n"/>
      <c r="BD298" s="1106" t="n"/>
      <c r="BE298" s="1106" t="n"/>
      <c r="BF298" s="1106" t="n"/>
      <c r="BG298" s="1106" t="n"/>
      <c r="BH298" s="1106" t="n"/>
      <c r="BI298" s="1106" t="n"/>
      <c r="BJ298" s="1106" t="n"/>
      <c r="BK298" s="1106" t="n"/>
      <c r="BL298" s="1106" t="n"/>
      <c r="BM298" s="1106" t="n"/>
      <c r="BN298" s="1106" t="n"/>
      <c r="BO298" s="1106" t="n"/>
      <c r="BP298" s="1106" t="n"/>
      <c r="BQ298" s="1106" t="n"/>
      <c r="BR298" s="1106" t="n"/>
      <c r="BS298" s="1106" t="n"/>
      <c r="BT298" s="1106" t="n"/>
      <c r="BU298" s="1106" t="n"/>
      <c r="BV298" s="1106" t="n"/>
      <c r="BW298" s="1106" t="n"/>
      <c r="BX298" s="1106" t="n"/>
      <c r="BY298" s="1106" t="n"/>
      <c r="BZ298" s="1106" t="n"/>
      <c r="CA298" s="1106" t="n"/>
      <c r="CB298" s="1106" t="n"/>
      <c r="CC298" s="1106" t="n"/>
      <c r="CD298" s="1106" t="n"/>
      <c r="CE298" s="1106" t="n"/>
      <c r="CF298" s="1106" t="n"/>
      <c r="CG298" s="1106" t="n"/>
      <c r="CH298" s="1106" t="n"/>
      <c r="CI298" s="1106" t="n"/>
      <c r="CJ298" s="1106" t="n"/>
      <c r="CK298" s="1106" t="n"/>
      <c r="CL298" s="1106" t="n"/>
      <c r="CM298" s="1106" t="n"/>
      <c r="CN298" s="1106" t="n"/>
      <c r="CO298" s="1106" t="n"/>
      <c r="CP298" s="1106" t="n"/>
      <c r="CQ298" s="1106" t="n"/>
      <c r="CR298" s="1106" t="n"/>
      <c r="CS298" s="1106" t="n"/>
      <c r="CT298" s="1106" t="n"/>
      <c r="CU298" s="1106" t="n"/>
      <c r="CV298" s="1106" t="n"/>
      <c r="CW298" s="1106" t="n"/>
      <c r="CX298" s="1106" t="n"/>
      <c r="CY298" s="1106" t="n"/>
      <c r="CZ298" s="1106" t="n"/>
      <c r="DA298" s="1106" t="n"/>
      <c r="DB298" s="1106" t="n"/>
      <c r="DC298" s="1106" t="n"/>
      <c r="DD298" s="1106" t="n"/>
      <c r="DE298" s="1106" t="n"/>
      <c r="DF298" s="1106" t="n"/>
      <c r="DG298" s="1106" t="n"/>
      <c r="DH298" s="1106" t="n"/>
      <c r="DI298" s="1106" t="n"/>
    </row>
    <row r="299" ht="13.5" customHeight="1" s="1178">
      <c r="A299" s="1106" t="n"/>
      <c r="B299" s="1106" t="n"/>
      <c r="C299" s="1106" t="n"/>
      <c r="D299" s="1106" t="n"/>
      <c r="E299" s="1106" t="n"/>
      <c r="F299" s="1106" t="n"/>
      <c r="G299" s="144" t="n"/>
      <c r="H299" s="1106" t="n"/>
      <c r="I299" s="1106" t="n"/>
      <c r="J299" s="1106" t="n"/>
      <c r="K299" s="1106" t="n"/>
      <c r="L299" s="1106" t="n"/>
      <c r="M299" s="1106" t="n"/>
      <c r="N299" s="1106" t="n"/>
      <c r="O299" s="1106" t="n"/>
      <c r="P299" s="1106" t="n"/>
      <c r="Q299" s="1106" t="n"/>
      <c r="R299" s="1106" t="n"/>
      <c r="S299" s="1106" t="n"/>
      <c r="T299" s="230" t="n"/>
      <c r="U299" s="1106" t="n"/>
      <c r="V299" s="1106" t="n"/>
      <c r="W299" s="1106" t="n"/>
      <c r="X299" s="1106" t="n"/>
      <c r="Y299" s="1106" t="n"/>
      <c r="Z299" s="1106" t="n"/>
      <c r="AA299" s="144" t="n"/>
      <c r="AB299" s="1106" t="n"/>
      <c r="AC299" s="1106" t="n"/>
      <c r="AD299" s="1106" t="n"/>
      <c r="AE299" s="1106" t="n"/>
      <c r="AF299" s="1106" t="n"/>
      <c r="AG299" s="1106" t="n"/>
      <c r="AH299" s="144" t="n"/>
      <c r="AI299" s="1106" t="n"/>
      <c r="AJ299" s="1106" t="n"/>
      <c r="AK299" s="1106" t="n"/>
      <c r="AL299" s="1106" t="n"/>
      <c r="AM299" s="1106" t="n"/>
      <c r="AN299" s="1106" t="n"/>
      <c r="AO299" s="1106" t="n"/>
      <c r="AP299" s="1106" t="n"/>
      <c r="AQ299" s="1106" t="n"/>
      <c r="AR299" s="1106" t="n"/>
      <c r="AS299" s="1106" t="n"/>
      <c r="AT299" s="1106" t="n"/>
      <c r="AU299" s="1106" t="n"/>
      <c r="AV299" s="1106" t="n"/>
      <c r="AW299" s="1106" t="n"/>
      <c r="AX299" s="1106" t="n"/>
      <c r="AY299" s="1106" t="n"/>
      <c r="AZ299" s="144" t="n"/>
      <c r="BA299" s="1106" t="n"/>
      <c r="BB299" s="1106" t="n"/>
      <c r="BC299" s="1106" t="n"/>
      <c r="BD299" s="1106" t="n"/>
      <c r="BE299" s="1106" t="n"/>
      <c r="BF299" s="1106" t="n"/>
      <c r="BG299" s="1106" t="n"/>
      <c r="BH299" s="1106" t="n"/>
      <c r="BI299" s="1106" t="n"/>
      <c r="BJ299" s="1106" t="n"/>
      <c r="BK299" s="1106" t="n"/>
      <c r="BL299" s="1106" t="n"/>
      <c r="BM299" s="1106" t="n"/>
      <c r="BN299" s="1106" t="n"/>
      <c r="BO299" s="1106" t="n"/>
      <c r="BP299" s="1106" t="n"/>
      <c r="BQ299" s="1106" t="n"/>
      <c r="BR299" s="1106" t="n"/>
      <c r="BS299" s="1106" t="n"/>
      <c r="BT299" s="1106" t="n"/>
      <c r="BU299" s="1106" t="n"/>
      <c r="BV299" s="1106" t="n"/>
      <c r="BW299" s="1106" t="n"/>
      <c r="BX299" s="1106" t="n"/>
      <c r="BY299" s="1106" t="n"/>
      <c r="BZ299" s="1106" t="n"/>
      <c r="CA299" s="1106" t="n"/>
      <c r="CB299" s="1106" t="n"/>
      <c r="CC299" s="1106" t="n"/>
      <c r="CD299" s="1106" t="n"/>
      <c r="CE299" s="1106" t="n"/>
      <c r="CF299" s="1106" t="n"/>
      <c r="CG299" s="1106" t="n"/>
      <c r="CH299" s="1106" t="n"/>
      <c r="CI299" s="1106" t="n"/>
      <c r="CJ299" s="1106" t="n"/>
      <c r="CK299" s="1106" t="n"/>
      <c r="CL299" s="1106" t="n"/>
      <c r="CM299" s="1106" t="n"/>
      <c r="CN299" s="1106" t="n"/>
      <c r="CO299" s="1106" t="n"/>
      <c r="CP299" s="1106" t="n"/>
      <c r="CQ299" s="1106" t="n"/>
      <c r="CR299" s="1106" t="n"/>
      <c r="CS299" s="1106" t="n"/>
      <c r="CT299" s="1106" t="n"/>
      <c r="CU299" s="1106" t="n"/>
      <c r="CV299" s="1106" t="n"/>
      <c r="CW299" s="1106" t="n"/>
      <c r="CX299" s="1106" t="n"/>
      <c r="CY299" s="1106" t="n"/>
      <c r="CZ299" s="1106" t="n"/>
      <c r="DA299" s="1106" t="n"/>
      <c r="DB299" s="1106" t="n"/>
      <c r="DC299" s="1106" t="n"/>
      <c r="DD299" s="1106" t="n"/>
      <c r="DE299" s="1106" t="n"/>
      <c r="DF299" s="1106" t="n"/>
      <c r="DG299" s="1106" t="n"/>
      <c r="DH299" s="1106" t="n"/>
      <c r="DI299" s="1106" t="n"/>
    </row>
    <row r="300" ht="13.5" customHeight="1" s="1178">
      <c r="A300" s="1106" t="n"/>
      <c r="B300" s="1106" t="n"/>
      <c r="C300" s="1106" t="n"/>
      <c r="D300" s="1106" t="n"/>
      <c r="E300" s="1106" t="n"/>
      <c r="F300" s="1106" t="n"/>
      <c r="G300" s="144" t="n"/>
      <c r="H300" s="1106" t="n"/>
      <c r="I300" s="1106" t="n"/>
      <c r="J300" s="1106" t="n"/>
      <c r="K300" s="1106" t="n"/>
      <c r="L300" s="1106" t="n"/>
      <c r="M300" s="1106" t="n"/>
      <c r="N300" s="1106" t="n"/>
      <c r="O300" s="1106" t="n"/>
      <c r="P300" s="1106" t="n"/>
      <c r="Q300" s="1106" t="n"/>
      <c r="R300" s="1106" t="n"/>
      <c r="S300" s="1106" t="n"/>
      <c r="T300" s="230" t="n"/>
      <c r="U300" s="1106" t="n"/>
      <c r="V300" s="1106" t="n"/>
      <c r="W300" s="1106" t="n"/>
      <c r="X300" s="1106" t="n"/>
      <c r="Y300" s="1106" t="n"/>
      <c r="Z300" s="1106" t="n"/>
      <c r="AA300" s="144" t="n"/>
      <c r="AB300" s="1106" t="n"/>
      <c r="AC300" s="1106" t="n"/>
      <c r="AD300" s="1106" t="n"/>
      <c r="AE300" s="1106" t="n"/>
      <c r="AF300" s="1106" t="n"/>
      <c r="AG300" s="1106" t="n"/>
      <c r="AH300" s="144" t="n"/>
      <c r="AI300" s="1106" t="n"/>
      <c r="AJ300" s="1106" t="n"/>
      <c r="AK300" s="1106" t="n"/>
      <c r="AL300" s="1106" t="n"/>
      <c r="AM300" s="1106" t="n"/>
      <c r="AN300" s="1106" t="n"/>
      <c r="AO300" s="1106" t="n"/>
      <c r="AP300" s="1106" t="n"/>
      <c r="AQ300" s="1106" t="n"/>
      <c r="AR300" s="1106" t="n"/>
      <c r="AS300" s="1106" t="n"/>
      <c r="AT300" s="1106" t="n"/>
      <c r="AU300" s="1106" t="n"/>
      <c r="AV300" s="1106" t="n"/>
      <c r="AW300" s="1106" t="n"/>
      <c r="AX300" s="1106" t="n"/>
      <c r="AY300" s="1106" t="n"/>
      <c r="AZ300" s="144" t="n"/>
      <c r="BA300" s="1106" t="n"/>
      <c r="BB300" s="1106" t="n"/>
      <c r="BC300" s="1106" t="n"/>
      <c r="BD300" s="1106" t="n"/>
      <c r="BE300" s="1106" t="n"/>
      <c r="BF300" s="1106" t="n"/>
      <c r="BG300" s="1106" t="n"/>
      <c r="BH300" s="1106" t="n"/>
      <c r="BI300" s="1106" t="n"/>
      <c r="BJ300" s="1106" t="n"/>
      <c r="BK300" s="1106" t="n"/>
      <c r="BL300" s="1106" t="n"/>
      <c r="BM300" s="1106" t="n"/>
      <c r="BN300" s="1106" t="n"/>
      <c r="BO300" s="1106" t="n"/>
      <c r="BP300" s="1106" t="n"/>
      <c r="BQ300" s="1106" t="n"/>
      <c r="BR300" s="1106" t="n"/>
      <c r="BS300" s="1106" t="n"/>
      <c r="BT300" s="1106" t="n"/>
      <c r="BU300" s="1106" t="n"/>
      <c r="BV300" s="1106" t="n"/>
      <c r="BW300" s="1106" t="n"/>
      <c r="BX300" s="1106" t="n"/>
      <c r="BY300" s="1106" t="n"/>
      <c r="BZ300" s="1106" t="n"/>
      <c r="CA300" s="1106" t="n"/>
      <c r="CB300" s="1106" t="n"/>
      <c r="CC300" s="1106" t="n"/>
      <c r="CD300" s="1106" t="n"/>
      <c r="CE300" s="1106" t="n"/>
      <c r="CF300" s="1106" t="n"/>
      <c r="CG300" s="1106" t="n"/>
      <c r="CH300" s="1106" t="n"/>
      <c r="CI300" s="1106" t="n"/>
      <c r="CJ300" s="1106" t="n"/>
      <c r="CK300" s="1106" t="n"/>
      <c r="CL300" s="1106" t="n"/>
      <c r="CM300" s="1106" t="n"/>
      <c r="CN300" s="1106" t="n"/>
      <c r="CO300" s="1106" t="n"/>
      <c r="CP300" s="1106" t="n"/>
      <c r="CQ300" s="1106" t="n"/>
      <c r="CR300" s="1106" t="n"/>
      <c r="CS300" s="1106" t="n"/>
      <c r="CT300" s="1106" t="n"/>
      <c r="CU300" s="1106" t="n"/>
      <c r="CV300" s="1106" t="n"/>
      <c r="CW300" s="1106" t="n"/>
      <c r="CX300" s="1106" t="n"/>
      <c r="CY300" s="1106" t="n"/>
      <c r="CZ300" s="1106" t="n"/>
      <c r="DA300" s="1106" t="n"/>
      <c r="DB300" s="1106" t="n"/>
      <c r="DC300" s="1106" t="n"/>
      <c r="DD300" s="1106" t="n"/>
      <c r="DE300" s="1106" t="n"/>
      <c r="DF300" s="1106" t="n"/>
      <c r="DG300" s="1106" t="n"/>
      <c r="DH300" s="1106" t="n"/>
      <c r="DI300" s="1106" t="n"/>
    </row>
    <row r="301" ht="13.5" customHeight="1" s="1178">
      <c r="A301" s="1106" t="n"/>
      <c r="B301" s="1106" t="n"/>
      <c r="C301" s="1106" t="n"/>
      <c r="D301" s="1106" t="n"/>
      <c r="E301" s="1106" t="n"/>
      <c r="F301" s="1106" t="n"/>
      <c r="G301" s="144" t="n"/>
      <c r="H301" s="1106" t="n"/>
      <c r="I301" s="1106" t="n"/>
      <c r="J301" s="1106" t="n"/>
      <c r="K301" s="1106" t="n"/>
      <c r="L301" s="1106" t="n"/>
      <c r="M301" s="1106" t="n"/>
      <c r="N301" s="1106" t="n"/>
      <c r="O301" s="1106" t="n"/>
      <c r="P301" s="1106" t="n"/>
      <c r="Q301" s="1106" t="n"/>
      <c r="R301" s="1106" t="n"/>
      <c r="S301" s="1106" t="n"/>
      <c r="T301" s="230" t="n"/>
      <c r="U301" s="1106" t="n"/>
      <c r="V301" s="1106" t="n"/>
      <c r="W301" s="1106" t="n"/>
      <c r="X301" s="1106" t="n"/>
      <c r="Y301" s="1106" t="n"/>
      <c r="Z301" s="1106" t="n"/>
      <c r="AA301" s="144" t="n"/>
      <c r="AB301" s="1106" t="n"/>
      <c r="AC301" s="1106" t="n"/>
      <c r="AD301" s="1106" t="n"/>
      <c r="AE301" s="1106" t="n"/>
      <c r="AF301" s="1106" t="n"/>
      <c r="AG301" s="1106" t="n"/>
      <c r="AH301" s="144" t="n"/>
      <c r="AI301" s="1106" t="n"/>
      <c r="AJ301" s="1106" t="n"/>
      <c r="AK301" s="1106" t="n"/>
      <c r="AL301" s="1106" t="n"/>
      <c r="AM301" s="1106" t="n"/>
      <c r="AN301" s="1106" t="n"/>
      <c r="AO301" s="1106" t="n"/>
      <c r="AP301" s="1106" t="n"/>
      <c r="AQ301" s="1106" t="n"/>
      <c r="AR301" s="1106" t="n"/>
      <c r="AS301" s="1106" t="n"/>
      <c r="AT301" s="1106" t="n"/>
      <c r="AU301" s="1106" t="n"/>
      <c r="AV301" s="1106" t="n"/>
      <c r="AW301" s="1106" t="n"/>
      <c r="AX301" s="1106" t="n"/>
      <c r="AY301" s="1106" t="n"/>
      <c r="AZ301" s="144" t="n"/>
      <c r="BA301" s="1106" t="n"/>
      <c r="BB301" s="1106" t="n"/>
      <c r="BC301" s="1106" t="n"/>
      <c r="BD301" s="1106" t="n"/>
      <c r="BE301" s="1106" t="n"/>
      <c r="BF301" s="1106" t="n"/>
      <c r="BG301" s="1106" t="n"/>
      <c r="BH301" s="1106" t="n"/>
      <c r="BI301" s="1106" t="n"/>
      <c r="BJ301" s="1106" t="n"/>
      <c r="BK301" s="1106" t="n"/>
      <c r="BL301" s="1106" t="n"/>
      <c r="BM301" s="1106" t="n"/>
      <c r="BN301" s="1106" t="n"/>
      <c r="BO301" s="1106" t="n"/>
      <c r="BP301" s="1106" t="n"/>
      <c r="BQ301" s="1106" t="n"/>
      <c r="BR301" s="1106" t="n"/>
      <c r="BS301" s="1106" t="n"/>
      <c r="BT301" s="1106" t="n"/>
      <c r="BU301" s="1106" t="n"/>
      <c r="BV301" s="1106" t="n"/>
      <c r="BW301" s="1106" t="n"/>
      <c r="BX301" s="1106" t="n"/>
      <c r="BY301" s="1106" t="n"/>
      <c r="BZ301" s="1106" t="n"/>
      <c r="CA301" s="1106" t="n"/>
      <c r="CB301" s="1106" t="n"/>
      <c r="CC301" s="1106" t="n"/>
      <c r="CD301" s="1106" t="n"/>
      <c r="CE301" s="1106" t="n"/>
      <c r="CF301" s="1106" t="n"/>
      <c r="CG301" s="1106" t="n"/>
      <c r="CH301" s="1106" t="n"/>
      <c r="CI301" s="1106" t="n"/>
      <c r="CJ301" s="1106" t="n"/>
      <c r="CK301" s="1106" t="n"/>
      <c r="CL301" s="1106" t="n"/>
      <c r="CM301" s="1106" t="n"/>
      <c r="CN301" s="1106" t="n"/>
      <c r="CO301" s="1106" t="n"/>
      <c r="CP301" s="1106" t="n"/>
      <c r="CQ301" s="1106" t="n"/>
      <c r="CR301" s="1106" t="n"/>
      <c r="CS301" s="1106" t="n"/>
      <c r="CT301" s="1106" t="n"/>
      <c r="CU301" s="1106" t="n"/>
      <c r="CV301" s="1106" t="n"/>
      <c r="CW301" s="1106" t="n"/>
      <c r="CX301" s="1106" t="n"/>
      <c r="CY301" s="1106" t="n"/>
      <c r="CZ301" s="1106" t="n"/>
      <c r="DA301" s="1106" t="n"/>
      <c r="DB301" s="1106" t="n"/>
      <c r="DC301" s="1106" t="n"/>
      <c r="DD301" s="1106" t="n"/>
      <c r="DE301" s="1106" t="n"/>
      <c r="DF301" s="1106" t="n"/>
      <c r="DG301" s="1106" t="n"/>
      <c r="DH301" s="1106" t="n"/>
      <c r="DI301" s="1106" t="n"/>
    </row>
    <row r="302" ht="13.5" customHeight="1" s="1178">
      <c r="A302" s="1106" t="n"/>
      <c r="B302" s="1106" t="n"/>
      <c r="C302" s="1106" t="n"/>
      <c r="D302" s="1106" t="n"/>
      <c r="E302" s="1106" t="n"/>
      <c r="F302" s="1106" t="n"/>
      <c r="G302" s="144" t="n"/>
      <c r="H302" s="1106" t="n"/>
      <c r="I302" s="1106" t="n"/>
      <c r="J302" s="1106" t="n"/>
      <c r="K302" s="1106" t="n"/>
      <c r="L302" s="1106" t="n"/>
      <c r="M302" s="1106" t="n"/>
      <c r="N302" s="1106" t="n"/>
      <c r="O302" s="1106" t="n"/>
      <c r="P302" s="1106" t="n"/>
      <c r="Q302" s="1106" t="n"/>
      <c r="R302" s="1106" t="n"/>
      <c r="S302" s="1106" t="n"/>
      <c r="T302" s="230" t="n"/>
      <c r="U302" s="1106" t="n"/>
      <c r="V302" s="1106" t="n"/>
      <c r="W302" s="1106" t="n"/>
      <c r="X302" s="1106" t="n"/>
      <c r="Y302" s="1106" t="n"/>
      <c r="Z302" s="1106" t="n"/>
      <c r="AA302" s="144" t="n"/>
      <c r="AB302" s="1106" t="n"/>
      <c r="AC302" s="1106" t="n"/>
      <c r="AD302" s="1106" t="n"/>
      <c r="AE302" s="1106" t="n"/>
      <c r="AF302" s="1106" t="n"/>
      <c r="AG302" s="1106" t="n"/>
      <c r="AH302" s="144" t="n"/>
      <c r="AI302" s="1106" t="n"/>
      <c r="AJ302" s="1106" t="n"/>
      <c r="AK302" s="1106" t="n"/>
      <c r="AL302" s="1106" t="n"/>
      <c r="AM302" s="1106" t="n"/>
      <c r="AN302" s="1106" t="n"/>
      <c r="AO302" s="1106" t="n"/>
      <c r="AP302" s="1106" t="n"/>
      <c r="AQ302" s="1106" t="n"/>
      <c r="AR302" s="1106" t="n"/>
      <c r="AS302" s="1106" t="n"/>
      <c r="AT302" s="1106" t="n"/>
      <c r="AU302" s="1106" t="n"/>
      <c r="AV302" s="1106" t="n"/>
      <c r="AW302" s="1106" t="n"/>
      <c r="AX302" s="1106" t="n"/>
      <c r="AY302" s="1106" t="n"/>
      <c r="AZ302" s="144" t="n"/>
      <c r="BA302" s="1106" t="n"/>
      <c r="BB302" s="1106" t="n"/>
      <c r="BC302" s="1106" t="n"/>
      <c r="BD302" s="1106" t="n"/>
      <c r="BE302" s="1106" t="n"/>
      <c r="BF302" s="1106" t="n"/>
      <c r="BG302" s="1106" t="n"/>
      <c r="BH302" s="1106" t="n"/>
      <c r="BI302" s="1106" t="n"/>
      <c r="BJ302" s="1106" t="n"/>
      <c r="BK302" s="1106" t="n"/>
      <c r="BL302" s="1106" t="n"/>
      <c r="BM302" s="1106" t="n"/>
      <c r="BN302" s="1106" t="n"/>
      <c r="BO302" s="1106" t="n"/>
      <c r="BP302" s="1106" t="n"/>
      <c r="BQ302" s="1106" t="n"/>
      <c r="BR302" s="1106" t="n"/>
      <c r="BS302" s="1106" t="n"/>
      <c r="BT302" s="1106" t="n"/>
      <c r="BU302" s="1106" t="n"/>
      <c r="BV302" s="1106" t="n"/>
      <c r="BW302" s="1106" t="n"/>
      <c r="BX302" s="1106" t="n"/>
      <c r="BY302" s="1106" t="n"/>
      <c r="BZ302" s="1106" t="n"/>
      <c r="CA302" s="1106" t="n"/>
      <c r="CB302" s="1106" t="n"/>
      <c r="CC302" s="1106" t="n"/>
      <c r="CD302" s="1106" t="n"/>
      <c r="CE302" s="1106" t="n"/>
      <c r="CF302" s="1106" t="n"/>
      <c r="CG302" s="1106" t="n"/>
      <c r="CH302" s="1106" t="n"/>
      <c r="CI302" s="1106" t="n"/>
      <c r="CJ302" s="1106" t="n"/>
      <c r="CK302" s="1106" t="n"/>
      <c r="CL302" s="1106" t="n"/>
      <c r="CM302" s="1106" t="n"/>
      <c r="CN302" s="1106" t="n"/>
      <c r="CO302" s="1106" t="n"/>
      <c r="CP302" s="1106" t="n"/>
      <c r="CQ302" s="1106" t="n"/>
      <c r="CR302" s="1106" t="n"/>
      <c r="CS302" s="1106" t="n"/>
      <c r="CT302" s="1106" t="n"/>
      <c r="CU302" s="1106" t="n"/>
      <c r="CV302" s="1106" t="n"/>
      <c r="CW302" s="1106" t="n"/>
      <c r="CX302" s="1106" t="n"/>
      <c r="CY302" s="1106" t="n"/>
      <c r="CZ302" s="1106" t="n"/>
      <c r="DA302" s="1106" t="n"/>
      <c r="DB302" s="1106" t="n"/>
      <c r="DC302" s="1106" t="n"/>
      <c r="DD302" s="1106" t="n"/>
      <c r="DE302" s="1106" t="n"/>
      <c r="DF302" s="1106" t="n"/>
      <c r="DG302" s="1106" t="n"/>
      <c r="DH302" s="1106" t="n"/>
      <c r="DI302" s="1106" t="n"/>
    </row>
    <row r="303" ht="13.5" customHeight="1" s="1178">
      <c r="A303" s="1106" t="n"/>
      <c r="B303" s="1106" t="n"/>
      <c r="C303" s="1106" t="n"/>
      <c r="D303" s="1106" t="n"/>
      <c r="E303" s="1106" t="n"/>
      <c r="F303" s="1106" t="n"/>
      <c r="G303" s="144" t="n"/>
      <c r="H303" s="1106" t="n"/>
      <c r="I303" s="1106" t="n"/>
      <c r="J303" s="1106" t="n"/>
      <c r="K303" s="1106" t="n"/>
      <c r="L303" s="1106" t="n"/>
      <c r="M303" s="1106" t="n"/>
      <c r="N303" s="1106" t="n"/>
      <c r="O303" s="1106" t="n"/>
      <c r="P303" s="1106" t="n"/>
      <c r="Q303" s="1106" t="n"/>
      <c r="R303" s="1106" t="n"/>
      <c r="S303" s="1106" t="n"/>
      <c r="T303" s="230" t="n"/>
      <c r="U303" s="1106" t="n"/>
      <c r="V303" s="1106" t="n"/>
      <c r="W303" s="1106" t="n"/>
      <c r="X303" s="1106" t="n"/>
      <c r="Y303" s="1106" t="n"/>
      <c r="Z303" s="1106" t="n"/>
      <c r="AA303" s="144" t="n"/>
      <c r="AB303" s="1106" t="n"/>
      <c r="AC303" s="1106" t="n"/>
      <c r="AD303" s="1106" t="n"/>
      <c r="AE303" s="1106" t="n"/>
      <c r="AF303" s="1106" t="n"/>
      <c r="AG303" s="1106" t="n"/>
      <c r="AH303" s="144" t="n"/>
      <c r="AI303" s="1106" t="n"/>
      <c r="AJ303" s="1106" t="n"/>
      <c r="AK303" s="1106" t="n"/>
      <c r="AL303" s="1106" t="n"/>
      <c r="AM303" s="1106" t="n"/>
      <c r="AN303" s="1106" t="n"/>
      <c r="AO303" s="1106" t="n"/>
      <c r="AP303" s="1106" t="n"/>
      <c r="AQ303" s="1106" t="n"/>
      <c r="AR303" s="1106" t="n"/>
      <c r="AS303" s="1106" t="n"/>
      <c r="AT303" s="1106" t="n"/>
      <c r="AU303" s="1106" t="n"/>
      <c r="AV303" s="1106" t="n"/>
      <c r="AW303" s="1106" t="n"/>
      <c r="AX303" s="1106" t="n"/>
      <c r="AY303" s="1106" t="n"/>
      <c r="AZ303" s="144" t="n"/>
      <c r="BA303" s="1106" t="n"/>
      <c r="BB303" s="1106" t="n"/>
      <c r="BC303" s="1106" t="n"/>
      <c r="BD303" s="1106" t="n"/>
      <c r="BE303" s="1106" t="n"/>
      <c r="BF303" s="1106" t="n"/>
      <c r="BG303" s="1106" t="n"/>
      <c r="BH303" s="1106" t="n"/>
      <c r="BI303" s="1106" t="n"/>
      <c r="BJ303" s="1106" t="n"/>
      <c r="BK303" s="1106" t="n"/>
      <c r="BL303" s="1106" t="n"/>
      <c r="BM303" s="1106" t="n"/>
      <c r="BN303" s="1106" t="n"/>
      <c r="BO303" s="1106" t="n"/>
      <c r="BP303" s="1106" t="n"/>
      <c r="BQ303" s="1106" t="n"/>
      <c r="BR303" s="1106" t="n"/>
      <c r="BS303" s="1106" t="n"/>
      <c r="BT303" s="1106" t="n"/>
      <c r="BU303" s="1106" t="n"/>
      <c r="BV303" s="1106" t="n"/>
      <c r="BW303" s="1106" t="n"/>
      <c r="BX303" s="1106" t="n"/>
      <c r="BY303" s="1106" t="n"/>
      <c r="BZ303" s="1106" t="n"/>
      <c r="CA303" s="1106" t="n"/>
      <c r="CB303" s="1106" t="n"/>
      <c r="CC303" s="1106" t="n"/>
      <c r="CD303" s="1106" t="n"/>
      <c r="CE303" s="1106" t="n"/>
      <c r="CF303" s="1106" t="n"/>
      <c r="CG303" s="1106" t="n"/>
      <c r="CH303" s="1106" t="n"/>
      <c r="CI303" s="1106" t="n"/>
      <c r="CJ303" s="1106" t="n"/>
      <c r="CK303" s="1106" t="n"/>
      <c r="CL303" s="1106" t="n"/>
      <c r="CM303" s="1106" t="n"/>
      <c r="CN303" s="1106" t="n"/>
      <c r="CO303" s="1106" t="n"/>
      <c r="CP303" s="1106" t="n"/>
      <c r="CQ303" s="1106" t="n"/>
      <c r="CR303" s="1106" t="n"/>
      <c r="CS303" s="1106" t="n"/>
      <c r="CT303" s="1106" t="n"/>
      <c r="CU303" s="1106" t="n"/>
      <c r="CV303" s="1106" t="n"/>
      <c r="CW303" s="1106" t="n"/>
      <c r="CX303" s="1106" t="n"/>
      <c r="CY303" s="1106" t="n"/>
      <c r="CZ303" s="1106" t="n"/>
      <c r="DA303" s="1106" t="n"/>
      <c r="DB303" s="1106" t="n"/>
      <c r="DC303" s="1106" t="n"/>
      <c r="DD303" s="1106" t="n"/>
      <c r="DE303" s="1106" t="n"/>
      <c r="DF303" s="1106" t="n"/>
      <c r="DG303" s="1106" t="n"/>
      <c r="DH303" s="1106" t="n"/>
      <c r="DI303" s="1106" t="n"/>
    </row>
    <row r="304" ht="13.5" customHeight="1" s="1178">
      <c r="A304" s="1106" t="n"/>
      <c r="B304" s="1106" t="n"/>
      <c r="C304" s="1106" t="n"/>
      <c r="D304" s="1106" t="n"/>
      <c r="E304" s="1106" t="n"/>
      <c r="F304" s="1106" t="n"/>
      <c r="G304" s="144" t="n"/>
      <c r="H304" s="1106" t="n"/>
      <c r="I304" s="1106" t="n"/>
      <c r="J304" s="1106" t="n"/>
      <c r="K304" s="1106" t="n"/>
      <c r="L304" s="1106" t="n"/>
      <c r="M304" s="1106" t="n"/>
      <c r="N304" s="1106" t="n"/>
      <c r="O304" s="1106" t="n"/>
      <c r="P304" s="1106" t="n"/>
      <c r="Q304" s="1106" t="n"/>
      <c r="R304" s="1106" t="n"/>
      <c r="S304" s="1106" t="n"/>
      <c r="T304" s="230" t="n"/>
      <c r="U304" s="1106" t="n"/>
      <c r="V304" s="1106" t="n"/>
      <c r="W304" s="1106" t="n"/>
      <c r="X304" s="1106" t="n"/>
      <c r="Y304" s="1106" t="n"/>
      <c r="Z304" s="1106" t="n"/>
      <c r="AA304" s="144" t="n"/>
      <c r="AB304" s="1106" t="n"/>
      <c r="AC304" s="1106" t="n"/>
      <c r="AD304" s="1106" t="n"/>
      <c r="AE304" s="1106" t="n"/>
      <c r="AF304" s="1106" t="n"/>
      <c r="AG304" s="1106" t="n"/>
      <c r="AH304" s="144" t="n"/>
      <c r="AI304" s="1106" t="n"/>
      <c r="AJ304" s="1106" t="n"/>
      <c r="AK304" s="1106" t="n"/>
      <c r="AL304" s="1106" t="n"/>
      <c r="AM304" s="1106" t="n"/>
      <c r="AN304" s="1106" t="n"/>
      <c r="AO304" s="1106" t="n"/>
      <c r="AP304" s="1106" t="n"/>
      <c r="AQ304" s="1106" t="n"/>
      <c r="AR304" s="1106" t="n"/>
      <c r="AS304" s="1106" t="n"/>
      <c r="AT304" s="1106" t="n"/>
      <c r="AU304" s="1106" t="n"/>
      <c r="AV304" s="1106" t="n"/>
      <c r="AW304" s="1106" t="n"/>
      <c r="AX304" s="1106" t="n"/>
      <c r="AY304" s="1106" t="n"/>
      <c r="AZ304" s="144" t="n"/>
      <c r="BA304" s="1106" t="n"/>
      <c r="BB304" s="1106" t="n"/>
      <c r="BC304" s="1106" t="n"/>
      <c r="BD304" s="1106" t="n"/>
      <c r="BE304" s="1106" t="n"/>
      <c r="BF304" s="1106" t="n"/>
      <c r="BG304" s="1106" t="n"/>
      <c r="BH304" s="1106" t="n"/>
      <c r="BI304" s="1106" t="n"/>
      <c r="BJ304" s="1106" t="n"/>
      <c r="BK304" s="1106" t="n"/>
      <c r="BL304" s="1106" t="n"/>
      <c r="BM304" s="1106" t="n"/>
      <c r="BN304" s="1106" t="n"/>
      <c r="BO304" s="1106" t="n"/>
      <c r="BP304" s="1106" t="n"/>
      <c r="BQ304" s="1106" t="n"/>
      <c r="BR304" s="1106" t="n"/>
      <c r="BS304" s="1106" t="n"/>
      <c r="BT304" s="1106" t="n"/>
      <c r="BU304" s="1106" t="n"/>
      <c r="BV304" s="1106" t="n"/>
      <c r="BW304" s="1106" t="n"/>
      <c r="BX304" s="1106" t="n"/>
      <c r="BY304" s="1106" t="n"/>
      <c r="BZ304" s="1106" t="n"/>
      <c r="CA304" s="1106" t="n"/>
      <c r="CB304" s="1106" t="n"/>
      <c r="CC304" s="1106" t="n"/>
      <c r="CD304" s="1106" t="n"/>
      <c r="CE304" s="1106" t="n"/>
      <c r="CF304" s="1106" t="n"/>
      <c r="CG304" s="1106" t="n"/>
      <c r="CH304" s="1106" t="n"/>
      <c r="CI304" s="1106" t="n"/>
      <c r="CJ304" s="1106" t="n"/>
      <c r="CK304" s="1106" t="n"/>
      <c r="CL304" s="1106" t="n"/>
      <c r="CM304" s="1106" t="n"/>
      <c r="CN304" s="1106" t="n"/>
      <c r="CO304" s="1106" t="n"/>
      <c r="CP304" s="1106" t="n"/>
      <c r="CQ304" s="1106" t="n"/>
      <c r="CR304" s="1106" t="n"/>
      <c r="CS304" s="1106" t="n"/>
      <c r="CT304" s="1106" t="n"/>
      <c r="CU304" s="1106" t="n"/>
      <c r="CV304" s="1106" t="n"/>
      <c r="CW304" s="1106" t="n"/>
      <c r="CX304" s="1106" t="n"/>
      <c r="CY304" s="1106" t="n"/>
      <c r="CZ304" s="1106" t="n"/>
      <c r="DA304" s="1106" t="n"/>
      <c r="DB304" s="1106" t="n"/>
      <c r="DC304" s="1106" t="n"/>
      <c r="DD304" s="1106" t="n"/>
      <c r="DE304" s="1106" t="n"/>
      <c r="DF304" s="1106" t="n"/>
      <c r="DG304" s="1106" t="n"/>
      <c r="DH304" s="1106" t="n"/>
      <c r="DI304" s="1106" t="n"/>
    </row>
    <row r="305" ht="13.5" customHeight="1" s="1178">
      <c r="A305" s="1106" t="n"/>
      <c r="B305" s="1106" t="n"/>
      <c r="C305" s="1106" t="n"/>
      <c r="D305" s="1106" t="n"/>
      <c r="E305" s="1106" t="n"/>
      <c r="F305" s="1106" t="n"/>
      <c r="G305" s="144" t="n"/>
      <c r="H305" s="1106" t="n"/>
      <c r="I305" s="1106" t="n"/>
      <c r="J305" s="1106" t="n"/>
      <c r="K305" s="1106" t="n"/>
      <c r="L305" s="1106" t="n"/>
      <c r="M305" s="1106" t="n"/>
      <c r="N305" s="1106" t="n"/>
      <c r="O305" s="1106" t="n"/>
      <c r="P305" s="1106" t="n"/>
      <c r="Q305" s="1106" t="n"/>
      <c r="R305" s="1106" t="n"/>
      <c r="S305" s="1106" t="n"/>
      <c r="T305" s="230" t="n"/>
      <c r="U305" s="1106" t="n"/>
      <c r="V305" s="1106" t="n"/>
      <c r="W305" s="1106" t="n"/>
      <c r="X305" s="1106" t="n"/>
      <c r="Y305" s="1106" t="n"/>
      <c r="Z305" s="1106" t="n"/>
      <c r="AA305" s="144" t="n"/>
      <c r="AB305" s="1106" t="n"/>
      <c r="AC305" s="1106" t="n"/>
      <c r="AD305" s="1106" t="n"/>
      <c r="AE305" s="1106" t="n"/>
      <c r="AF305" s="1106" t="n"/>
      <c r="AG305" s="1106" t="n"/>
      <c r="AH305" s="144" t="n"/>
      <c r="AI305" s="1106" t="n"/>
      <c r="AJ305" s="1106" t="n"/>
      <c r="AK305" s="1106" t="n"/>
      <c r="AL305" s="1106" t="n"/>
      <c r="AM305" s="1106" t="n"/>
      <c r="AN305" s="1106" t="n"/>
      <c r="AO305" s="1106" t="n"/>
      <c r="AP305" s="1106" t="n"/>
      <c r="AQ305" s="1106" t="n"/>
      <c r="AR305" s="1106" t="n"/>
      <c r="AS305" s="1106" t="n"/>
      <c r="AT305" s="1106" t="n"/>
      <c r="AU305" s="1106" t="n"/>
      <c r="AV305" s="1106" t="n"/>
      <c r="AW305" s="1106" t="n"/>
      <c r="AX305" s="1106" t="n"/>
      <c r="AY305" s="1106" t="n"/>
      <c r="AZ305" s="144" t="n"/>
      <c r="BA305" s="1106" t="n"/>
      <c r="BB305" s="1106" t="n"/>
      <c r="BC305" s="1106" t="n"/>
      <c r="BD305" s="1106" t="n"/>
      <c r="BE305" s="1106" t="n"/>
      <c r="BF305" s="1106" t="n"/>
      <c r="BG305" s="1106" t="n"/>
      <c r="BH305" s="1106" t="n"/>
      <c r="BI305" s="1106" t="n"/>
      <c r="BJ305" s="1106" t="n"/>
      <c r="BK305" s="1106" t="n"/>
      <c r="BL305" s="1106" t="n"/>
      <c r="BM305" s="1106" t="n"/>
      <c r="BN305" s="1106" t="n"/>
      <c r="BO305" s="1106" t="n"/>
      <c r="BP305" s="1106" t="n"/>
      <c r="BQ305" s="1106" t="n"/>
      <c r="BR305" s="1106" t="n"/>
      <c r="BS305" s="1106" t="n"/>
      <c r="BT305" s="1106" t="n"/>
      <c r="BU305" s="1106" t="n"/>
      <c r="BV305" s="1106" t="n"/>
      <c r="BW305" s="1106" t="n"/>
      <c r="BX305" s="1106" t="n"/>
      <c r="BY305" s="1106" t="n"/>
      <c r="BZ305" s="1106" t="n"/>
      <c r="CA305" s="1106" t="n"/>
      <c r="CB305" s="1106" t="n"/>
      <c r="CC305" s="1106" t="n"/>
      <c r="CD305" s="1106" t="n"/>
      <c r="CE305" s="1106" t="n"/>
      <c r="CF305" s="1106" t="n"/>
      <c r="CG305" s="1106" t="n"/>
      <c r="CH305" s="1106" t="n"/>
      <c r="CI305" s="1106" t="n"/>
      <c r="CJ305" s="1106" t="n"/>
      <c r="CK305" s="1106" t="n"/>
      <c r="CL305" s="1106" t="n"/>
      <c r="CM305" s="1106" t="n"/>
      <c r="CN305" s="1106" t="n"/>
      <c r="CO305" s="1106" t="n"/>
      <c r="CP305" s="1106" t="n"/>
      <c r="CQ305" s="1106" t="n"/>
      <c r="CR305" s="1106" t="n"/>
      <c r="CS305" s="1106" t="n"/>
      <c r="CT305" s="1106" t="n"/>
      <c r="CU305" s="1106" t="n"/>
      <c r="CV305" s="1106" t="n"/>
      <c r="CW305" s="1106" t="n"/>
      <c r="CX305" s="1106" t="n"/>
      <c r="CY305" s="1106" t="n"/>
      <c r="CZ305" s="1106" t="n"/>
      <c r="DA305" s="1106" t="n"/>
      <c r="DB305" s="1106" t="n"/>
      <c r="DC305" s="1106" t="n"/>
      <c r="DD305" s="1106" t="n"/>
      <c r="DE305" s="1106" t="n"/>
      <c r="DF305" s="1106" t="n"/>
      <c r="DG305" s="1106" t="n"/>
      <c r="DH305" s="1106" t="n"/>
      <c r="DI305" s="1106" t="n"/>
    </row>
    <row r="306" ht="13.5" customHeight="1" s="1178">
      <c r="A306" s="1106" t="n"/>
      <c r="B306" s="1106" t="n"/>
      <c r="C306" s="1106" t="n"/>
      <c r="D306" s="1106" t="n"/>
      <c r="E306" s="1106" t="n"/>
      <c r="F306" s="1106" t="n"/>
      <c r="G306" s="144" t="n"/>
      <c r="H306" s="1106" t="n"/>
      <c r="I306" s="1106" t="n"/>
      <c r="J306" s="1106" t="n"/>
      <c r="K306" s="1106" t="n"/>
      <c r="L306" s="1106" t="n"/>
      <c r="M306" s="1106" t="n"/>
      <c r="N306" s="1106" t="n"/>
      <c r="O306" s="1106" t="n"/>
      <c r="P306" s="1106" t="n"/>
      <c r="Q306" s="1106" t="n"/>
      <c r="R306" s="1106" t="n"/>
      <c r="S306" s="1106" t="n"/>
      <c r="T306" s="230" t="n"/>
      <c r="U306" s="1106" t="n"/>
      <c r="V306" s="1106" t="n"/>
      <c r="W306" s="1106" t="n"/>
      <c r="X306" s="1106" t="n"/>
      <c r="Y306" s="1106" t="n"/>
      <c r="Z306" s="1106" t="n"/>
      <c r="AA306" s="144" t="n"/>
      <c r="AB306" s="1106" t="n"/>
      <c r="AC306" s="1106" t="n"/>
      <c r="AD306" s="1106" t="n"/>
      <c r="AE306" s="1106" t="n"/>
      <c r="AF306" s="1106" t="n"/>
      <c r="AG306" s="1106" t="n"/>
      <c r="AH306" s="144" t="n"/>
      <c r="AI306" s="1106" t="n"/>
      <c r="AJ306" s="1106" t="n"/>
      <c r="AK306" s="1106" t="n"/>
      <c r="AL306" s="1106" t="n"/>
      <c r="AM306" s="1106" t="n"/>
      <c r="AN306" s="1106" t="n"/>
      <c r="AO306" s="1106" t="n"/>
      <c r="AP306" s="1106" t="n"/>
      <c r="AQ306" s="1106" t="n"/>
      <c r="AR306" s="1106" t="n"/>
      <c r="AS306" s="1106" t="n"/>
      <c r="AT306" s="1106" t="n"/>
      <c r="AU306" s="1106" t="n"/>
      <c r="AV306" s="1106" t="n"/>
      <c r="AW306" s="1106" t="n"/>
      <c r="AX306" s="1106" t="n"/>
      <c r="AY306" s="1106" t="n"/>
      <c r="AZ306" s="144" t="n"/>
      <c r="BA306" s="1106" t="n"/>
      <c r="BB306" s="1106" t="n"/>
      <c r="BC306" s="1106" t="n"/>
      <c r="BD306" s="1106" t="n"/>
      <c r="BE306" s="1106" t="n"/>
      <c r="BF306" s="1106" t="n"/>
      <c r="BG306" s="1106" t="n"/>
      <c r="BH306" s="1106" t="n"/>
      <c r="BI306" s="1106" t="n"/>
      <c r="BJ306" s="1106" t="n"/>
      <c r="BK306" s="1106" t="n"/>
      <c r="BL306" s="1106" t="n"/>
      <c r="BM306" s="1106" t="n"/>
      <c r="BN306" s="1106" t="n"/>
      <c r="BO306" s="1106" t="n"/>
      <c r="BP306" s="1106" t="n"/>
      <c r="BQ306" s="1106" t="n"/>
      <c r="BR306" s="1106" t="n"/>
      <c r="BS306" s="1106" t="n"/>
      <c r="BT306" s="1106" t="n"/>
      <c r="BU306" s="1106" t="n"/>
      <c r="BV306" s="1106" t="n"/>
      <c r="BW306" s="1106" t="n"/>
      <c r="BX306" s="1106" t="n"/>
      <c r="BY306" s="1106" t="n"/>
      <c r="BZ306" s="1106" t="n"/>
      <c r="CA306" s="1106" t="n"/>
      <c r="CB306" s="1106" t="n"/>
      <c r="CC306" s="1106" t="n"/>
      <c r="CD306" s="1106" t="n"/>
      <c r="CE306" s="1106" t="n"/>
      <c r="CF306" s="1106" t="n"/>
      <c r="CG306" s="1106" t="n"/>
      <c r="CH306" s="1106" t="n"/>
      <c r="CI306" s="1106" t="n"/>
      <c r="CJ306" s="1106" t="n"/>
      <c r="CK306" s="1106" t="n"/>
      <c r="CL306" s="1106" t="n"/>
      <c r="CM306" s="1106" t="n"/>
      <c r="CN306" s="1106" t="n"/>
      <c r="CO306" s="1106" t="n"/>
      <c r="CP306" s="1106" t="n"/>
      <c r="CQ306" s="1106" t="n"/>
      <c r="CR306" s="1106" t="n"/>
      <c r="CS306" s="1106" t="n"/>
      <c r="CT306" s="1106" t="n"/>
      <c r="CU306" s="1106" t="n"/>
      <c r="CV306" s="1106" t="n"/>
      <c r="CW306" s="1106" t="n"/>
      <c r="CX306" s="1106" t="n"/>
      <c r="CY306" s="1106" t="n"/>
      <c r="CZ306" s="1106" t="n"/>
      <c r="DA306" s="1106" t="n"/>
      <c r="DB306" s="1106" t="n"/>
      <c r="DC306" s="1106" t="n"/>
      <c r="DD306" s="1106" t="n"/>
      <c r="DE306" s="1106" t="n"/>
      <c r="DF306" s="1106" t="n"/>
      <c r="DG306" s="1106" t="n"/>
      <c r="DH306" s="1106" t="n"/>
      <c r="DI306" s="1106" t="n"/>
    </row>
    <row r="307" ht="13.5" customHeight="1" s="1178">
      <c r="A307" s="1106" t="n"/>
      <c r="B307" s="1106" t="n"/>
      <c r="C307" s="1106" t="n"/>
      <c r="D307" s="1106" t="n"/>
      <c r="E307" s="1106" t="n"/>
      <c r="F307" s="1106" t="n"/>
      <c r="G307" s="144" t="n"/>
      <c r="H307" s="1106" t="n"/>
      <c r="I307" s="1106" t="n"/>
      <c r="J307" s="1106" t="n"/>
      <c r="K307" s="1106" t="n"/>
      <c r="L307" s="1106" t="n"/>
      <c r="M307" s="1106" t="n"/>
      <c r="N307" s="1106" t="n"/>
      <c r="O307" s="1106" t="n"/>
      <c r="P307" s="1106" t="n"/>
      <c r="Q307" s="1106" t="n"/>
      <c r="R307" s="1106" t="n"/>
      <c r="S307" s="1106" t="n"/>
      <c r="T307" s="230" t="n"/>
      <c r="U307" s="1106" t="n"/>
      <c r="V307" s="1106" t="n"/>
      <c r="W307" s="1106" t="n"/>
      <c r="X307" s="1106" t="n"/>
      <c r="Y307" s="1106" t="n"/>
      <c r="Z307" s="1106" t="n"/>
      <c r="AA307" s="144" t="n"/>
      <c r="AB307" s="1106" t="n"/>
      <c r="AC307" s="1106" t="n"/>
      <c r="AD307" s="1106" t="n"/>
      <c r="AE307" s="1106" t="n"/>
      <c r="AF307" s="1106" t="n"/>
      <c r="AG307" s="1106" t="n"/>
      <c r="AH307" s="144" t="n"/>
      <c r="AI307" s="1106" t="n"/>
      <c r="AJ307" s="1106" t="n"/>
      <c r="AK307" s="1106" t="n"/>
      <c r="AL307" s="1106" t="n"/>
      <c r="AM307" s="1106" t="n"/>
      <c r="AN307" s="1106" t="n"/>
      <c r="AO307" s="1106" t="n"/>
      <c r="AP307" s="1106" t="n"/>
      <c r="AQ307" s="1106" t="n"/>
      <c r="AR307" s="1106" t="n"/>
      <c r="AS307" s="1106" t="n"/>
      <c r="AT307" s="1106" t="n"/>
      <c r="AU307" s="1106" t="n"/>
      <c r="AV307" s="1106" t="n"/>
      <c r="AW307" s="1106" t="n"/>
      <c r="AX307" s="1106" t="n"/>
      <c r="AY307" s="1106" t="n"/>
      <c r="AZ307" s="144" t="n"/>
      <c r="BA307" s="1106" t="n"/>
      <c r="BB307" s="1106" t="n"/>
      <c r="BC307" s="1106" t="n"/>
      <c r="BD307" s="1106" t="n"/>
      <c r="BE307" s="1106" t="n"/>
      <c r="BF307" s="1106" t="n"/>
      <c r="BG307" s="1106" t="n"/>
      <c r="BH307" s="1106" t="n"/>
      <c r="BI307" s="1106" t="n"/>
      <c r="BJ307" s="1106" t="n"/>
      <c r="BK307" s="1106" t="n"/>
      <c r="BL307" s="1106" t="n"/>
      <c r="BM307" s="1106" t="n"/>
      <c r="BN307" s="1106" t="n"/>
      <c r="BO307" s="1106" t="n"/>
      <c r="BP307" s="1106" t="n"/>
      <c r="BQ307" s="1106" t="n"/>
      <c r="BR307" s="1106" t="n"/>
      <c r="BS307" s="1106" t="n"/>
      <c r="BT307" s="1106" t="n"/>
      <c r="BU307" s="1106" t="n"/>
      <c r="BV307" s="1106" t="n"/>
      <c r="BW307" s="1106" t="n"/>
      <c r="BX307" s="1106" t="n"/>
      <c r="BY307" s="1106" t="n"/>
      <c r="BZ307" s="1106" t="n"/>
      <c r="CA307" s="1106" t="n"/>
      <c r="CB307" s="1106" t="n"/>
      <c r="CC307" s="1106" t="n"/>
      <c r="CD307" s="1106" t="n"/>
      <c r="CE307" s="1106" t="n"/>
      <c r="CF307" s="1106" t="n"/>
      <c r="CG307" s="1106" t="n"/>
      <c r="CH307" s="1106" t="n"/>
      <c r="CI307" s="1106" t="n"/>
      <c r="CJ307" s="1106" t="n"/>
      <c r="CK307" s="1106" t="n"/>
      <c r="CL307" s="1106" t="n"/>
      <c r="CM307" s="1106" t="n"/>
      <c r="CN307" s="1106" t="n"/>
      <c r="CO307" s="1106" t="n"/>
      <c r="CP307" s="1106" t="n"/>
      <c r="CQ307" s="1106" t="n"/>
      <c r="CR307" s="1106" t="n"/>
      <c r="CS307" s="1106" t="n"/>
      <c r="CT307" s="1106" t="n"/>
      <c r="CU307" s="1106" t="n"/>
      <c r="CV307" s="1106" t="n"/>
      <c r="CW307" s="1106" t="n"/>
      <c r="CX307" s="1106" t="n"/>
      <c r="CY307" s="1106" t="n"/>
      <c r="CZ307" s="1106" t="n"/>
      <c r="DA307" s="1106" t="n"/>
      <c r="DB307" s="1106" t="n"/>
      <c r="DC307" s="1106" t="n"/>
      <c r="DD307" s="1106" t="n"/>
      <c r="DE307" s="1106" t="n"/>
      <c r="DF307" s="1106" t="n"/>
      <c r="DG307" s="1106" t="n"/>
      <c r="DH307" s="1106" t="n"/>
      <c r="DI307" s="1106" t="n"/>
    </row>
    <row r="308" ht="13.5" customHeight="1" s="1178">
      <c r="A308" s="1106" t="n"/>
      <c r="B308" s="1106" t="n"/>
      <c r="C308" s="1106" t="n"/>
      <c r="D308" s="1106" t="n"/>
      <c r="E308" s="1106" t="n"/>
      <c r="F308" s="1106" t="n"/>
      <c r="G308" s="144" t="n"/>
      <c r="H308" s="1106" t="n"/>
      <c r="I308" s="1106" t="n"/>
      <c r="J308" s="1106" t="n"/>
      <c r="K308" s="1106" t="n"/>
      <c r="L308" s="1106" t="n"/>
      <c r="M308" s="1106" t="n"/>
      <c r="N308" s="1106" t="n"/>
      <c r="O308" s="1106" t="n"/>
      <c r="P308" s="1106" t="n"/>
      <c r="Q308" s="1106" t="n"/>
      <c r="R308" s="1106" t="n"/>
      <c r="S308" s="1106" t="n"/>
      <c r="T308" s="230" t="n"/>
      <c r="U308" s="1106" t="n"/>
      <c r="V308" s="1106" t="n"/>
      <c r="W308" s="1106" t="n"/>
      <c r="X308" s="1106" t="n"/>
      <c r="Y308" s="1106" t="n"/>
      <c r="Z308" s="1106" t="n"/>
      <c r="AA308" s="144" t="n"/>
      <c r="AB308" s="1106" t="n"/>
      <c r="AC308" s="1106" t="n"/>
      <c r="AD308" s="1106" t="n"/>
      <c r="AE308" s="1106" t="n"/>
      <c r="AF308" s="1106" t="n"/>
      <c r="AG308" s="1106" t="n"/>
      <c r="AH308" s="144" t="n"/>
      <c r="AI308" s="1106" t="n"/>
      <c r="AJ308" s="1106" t="n"/>
      <c r="AK308" s="1106" t="n"/>
      <c r="AL308" s="1106" t="n"/>
      <c r="AM308" s="1106" t="n"/>
      <c r="AN308" s="1106" t="n"/>
      <c r="AO308" s="1106" t="n"/>
      <c r="AP308" s="1106" t="n"/>
      <c r="AQ308" s="1106" t="n"/>
      <c r="AR308" s="1106" t="n"/>
      <c r="AS308" s="1106" t="n"/>
      <c r="AT308" s="1106" t="n"/>
      <c r="AU308" s="1106" t="n"/>
      <c r="AV308" s="1106" t="n"/>
      <c r="AW308" s="1106" t="n"/>
      <c r="AX308" s="1106" t="n"/>
      <c r="AY308" s="1106" t="n"/>
      <c r="AZ308" s="144" t="n"/>
      <c r="BA308" s="1106" t="n"/>
      <c r="BB308" s="1106" t="n"/>
      <c r="BC308" s="1106" t="n"/>
      <c r="BD308" s="1106" t="n"/>
      <c r="BE308" s="1106" t="n"/>
      <c r="BF308" s="1106" t="n"/>
      <c r="BG308" s="1106" t="n"/>
      <c r="BH308" s="1106" t="n"/>
      <c r="BI308" s="1106" t="n"/>
      <c r="BJ308" s="1106" t="n"/>
      <c r="BK308" s="1106" t="n"/>
      <c r="BL308" s="1106" t="n"/>
      <c r="BM308" s="1106" t="n"/>
      <c r="BN308" s="1106" t="n"/>
      <c r="BO308" s="1106" t="n"/>
      <c r="BP308" s="1106" t="n"/>
      <c r="BQ308" s="1106" t="n"/>
      <c r="BR308" s="1106" t="n"/>
      <c r="BS308" s="1106" t="n"/>
      <c r="BT308" s="1106" t="n"/>
      <c r="BU308" s="1106" t="n"/>
      <c r="BV308" s="1106" t="n"/>
      <c r="BW308" s="1106" t="n"/>
      <c r="BX308" s="1106" t="n"/>
      <c r="BY308" s="1106" t="n"/>
      <c r="BZ308" s="1106" t="n"/>
      <c r="CA308" s="1106" t="n"/>
      <c r="CB308" s="1106" t="n"/>
      <c r="CC308" s="1106" t="n"/>
      <c r="CD308" s="1106" t="n"/>
      <c r="CE308" s="1106" t="n"/>
      <c r="CF308" s="1106" t="n"/>
      <c r="CG308" s="1106" t="n"/>
      <c r="CH308" s="1106" t="n"/>
      <c r="CI308" s="1106" t="n"/>
      <c r="CJ308" s="1106" t="n"/>
      <c r="CK308" s="1106" t="n"/>
      <c r="CL308" s="1106" t="n"/>
      <c r="CM308" s="1106" t="n"/>
      <c r="CN308" s="1106" t="n"/>
      <c r="CO308" s="1106" t="n"/>
      <c r="CP308" s="1106" t="n"/>
      <c r="CQ308" s="1106" t="n"/>
      <c r="CR308" s="1106" t="n"/>
      <c r="CS308" s="1106" t="n"/>
      <c r="CT308" s="1106" t="n"/>
      <c r="CU308" s="1106" t="n"/>
      <c r="CV308" s="1106" t="n"/>
      <c r="CW308" s="1106" t="n"/>
      <c r="CX308" s="1106" t="n"/>
      <c r="CY308" s="1106" t="n"/>
      <c r="CZ308" s="1106" t="n"/>
      <c r="DA308" s="1106" t="n"/>
      <c r="DB308" s="1106" t="n"/>
      <c r="DC308" s="1106" t="n"/>
      <c r="DD308" s="1106" t="n"/>
      <c r="DE308" s="1106" t="n"/>
      <c r="DF308" s="1106" t="n"/>
      <c r="DG308" s="1106" t="n"/>
      <c r="DH308" s="1106" t="n"/>
      <c r="DI308" s="1106" t="n"/>
    </row>
    <row r="309" ht="13.5" customHeight="1" s="1178">
      <c r="A309" s="1106" t="n"/>
      <c r="B309" s="1106" t="n"/>
      <c r="C309" s="1106" t="n"/>
      <c r="D309" s="1106" t="n"/>
      <c r="E309" s="1106" t="n"/>
      <c r="F309" s="1106" t="n"/>
      <c r="G309" s="144" t="n"/>
      <c r="H309" s="1106" t="n"/>
      <c r="I309" s="1106" t="n"/>
      <c r="J309" s="1106" t="n"/>
      <c r="K309" s="1106" t="n"/>
      <c r="L309" s="1106" t="n"/>
      <c r="M309" s="1106" t="n"/>
      <c r="N309" s="1106" t="n"/>
      <c r="O309" s="1106" t="n"/>
      <c r="P309" s="1106" t="n"/>
      <c r="Q309" s="1106" t="n"/>
      <c r="R309" s="1106" t="n"/>
      <c r="S309" s="1106" t="n"/>
      <c r="T309" s="230" t="n"/>
      <c r="U309" s="1106" t="n"/>
      <c r="V309" s="1106" t="n"/>
      <c r="W309" s="1106" t="n"/>
      <c r="X309" s="1106" t="n"/>
      <c r="Y309" s="1106" t="n"/>
      <c r="Z309" s="1106" t="n"/>
      <c r="AA309" s="144" t="n"/>
      <c r="AB309" s="1106" t="n"/>
      <c r="AC309" s="1106" t="n"/>
      <c r="AD309" s="1106" t="n"/>
      <c r="AE309" s="1106" t="n"/>
      <c r="AF309" s="1106" t="n"/>
      <c r="AG309" s="1106" t="n"/>
      <c r="AH309" s="144" t="n"/>
      <c r="AI309" s="1106" t="n"/>
      <c r="AJ309" s="1106" t="n"/>
      <c r="AK309" s="1106" t="n"/>
      <c r="AL309" s="1106" t="n"/>
      <c r="AM309" s="1106" t="n"/>
      <c r="AN309" s="1106" t="n"/>
      <c r="AO309" s="1106" t="n"/>
      <c r="AP309" s="1106" t="n"/>
      <c r="AQ309" s="1106" t="n"/>
      <c r="AR309" s="1106" t="n"/>
      <c r="AS309" s="1106" t="n"/>
      <c r="AT309" s="1106" t="n"/>
      <c r="AU309" s="1106" t="n"/>
      <c r="AV309" s="1106" t="n"/>
      <c r="AW309" s="1106" t="n"/>
      <c r="AX309" s="1106" t="n"/>
      <c r="AY309" s="1106" t="n"/>
      <c r="AZ309" s="144" t="n"/>
      <c r="BA309" s="1106" t="n"/>
      <c r="BB309" s="1106" t="n"/>
      <c r="BC309" s="1106" t="n"/>
      <c r="BD309" s="1106" t="n"/>
      <c r="BE309" s="1106" t="n"/>
      <c r="BF309" s="1106" t="n"/>
      <c r="BG309" s="1106" t="n"/>
      <c r="BH309" s="1106" t="n"/>
      <c r="BI309" s="1106" t="n"/>
      <c r="BJ309" s="1106" t="n"/>
      <c r="BK309" s="1106" t="n"/>
      <c r="BL309" s="1106" t="n"/>
      <c r="BM309" s="1106" t="n"/>
      <c r="BN309" s="1106" t="n"/>
      <c r="BO309" s="1106" t="n"/>
      <c r="BP309" s="1106" t="n"/>
      <c r="BQ309" s="1106" t="n"/>
      <c r="BR309" s="1106" t="n"/>
      <c r="BS309" s="1106" t="n"/>
      <c r="BT309" s="1106" t="n"/>
      <c r="BU309" s="1106" t="n"/>
      <c r="BV309" s="1106" t="n"/>
      <c r="BW309" s="1106" t="n"/>
      <c r="BX309" s="1106" t="n"/>
      <c r="BY309" s="1106" t="n"/>
      <c r="BZ309" s="1106" t="n"/>
      <c r="CA309" s="1106" t="n"/>
      <c r="CB309" s="1106" t="n"/>
      <c r="CC309" s="1106" t="n"/>
      <c r="CD309" s="1106" t="n"/>
      <c r="CE309" s="1106" t="n"/>
      <c r="CF309" s="1106" t="n"/>
      <c r="CG309" s="1106" t="n"/>
      <c r="CH309" s="1106" t="n"/>
      <c r="CI309" s="1106" t="n"/>
      <c r="CJ309" s="1106" t="n"/>
      <c r="CK309" s="1106" t="n"/>
      <c r="CL309" s="1106" t="n"/>
      <c r="CM309" s="1106" t="n"/>
      <c r="CN309" s="1106" t="n"/>
      <c r="CO309" s="1106" t="n"/>
      <c r="CP309" s="1106" t="n"/>
      <c r="CQ309" s="1106" t="n"/>
      <c r="CR309" s="1106" t="n"/>
      <c r="CS309" s="1106" t="n"/>
      <c r="CT309" s="1106" t="n"/>
      <c r="CU309" s="1106" t="n"/>
      <c r="CV309" s="1106" t="n"/>
      <c r="CW309" s="1106" t="n"/>
      <c r="CX309" s="1106" t="n"/>
      <c r="CY309" s="1106" t="n"/>
      <c r="CZ309" s="1106" t="n"/>
      <c r="DA309" s="1106" t="n"/>
      <c r="DB309" s="1106" t="n"/>
      <c r="DC309" s="1106" t="n"/>
      <c r="DD309" s="1106" t="n"/>
      <c r="DE309" s="1106" t="n"/>
      <c r="DF309" s="1106" t="n"/>
      <c r="DG309" s="1106" t="n"/>
      <c r="DH309" s="1106" t="n"/>
      <c r="DI309" s="1106" t="n"/>
    </row>
    <row r="310" ht="13.5" customHeight="1" s="1178">
      <c r="A310" s="1106" t="n"/>
      <c r="B310" s="1106" t="n"/>
      <c r="C310" s="1106" t="n"/>
      <c r="D310" s="1106" t="n"/>
      <c r="E310" s="1106" t="n"/>
      <c r="F310" s="1106" t="n"/>
      <c r="G310" s="144" t="n"/>
      <c r="H310" s="1106" t="n"/>
      <c r="I310" s="1106" t="n"/>
      <c r="J310" s="1106" t="n"/>
      <c r="K310" s="1106" t="n"/>
      <c r="L310" s="1106" t="n"/>
      <c r="M310" s="1106" t="n"/>
      <c r="N310" s="1106" t="n"/>
      <c r="O310" s="1106" t="n"/>
      <c r="P310" s="1106" t="n"/>
      <c r="Q310" s="1106" t="n"/>
      <c r="R310" s="1106" t="n"/>
      <c r="S310" s="1106" t="n"/>
      <c r="T310" s="230" t="n"/>
      <c r="U310" s="1106" t="n"/>
      <c r="V310" s="1106" t="n"/>
      <c r="W310" s="1106" t="n"/>
      <c r="X310" s="1106" t="n"/>
      <c r="Y310" s="1106" t="n"/>
      <c r="Z310" s="1106" t="n"/>
      <c r="AA310" s="144" t="n"/>
      <c r="AB310" s="1106" t="n"/>
      <c r="AC310" s="1106" t="n"/>
      <c r="AD310" s="1106" t="n"/>
      <c r="AE310" s="1106" t="n"/>
      <c r="AF310" s="1106" t="n"/>
      <c r="AG310" s="1106" t="n"/>
      <c r="AH310" s="144" t="n"/>
      <c r="AI310" s="1106" t="n"/>
      <c r="AJ310" s="1106" t="n"/>
      <c r="AK310" s="1106" t="n"/>
      <c r="AL310" s="1106" t="n"/>
      <c r="AM310" s="1106" t="n"/>
      <c r="AN310" s="1106" t="n"/>
      <c r="AO310" s="1106" t="n"/>
      <c r="AP310" s="1106" t="n"/>
      <c r="AQ310" s="1106" t="n"/>
      <c r="AR310" s="1106" t="n"/>
      <c r="AS310" s="1106" t="n"/>
      <c r="AT310" s="1106" t="n"/>
      <c r="AU310" s="1106" t="n"/>
      <c r="AV310" s="1106" t="n"/>
      <c r="AW310" s="1106" t="n"/>
      <c r="AX310" s="1106" t="n"/>
      <c r="AY310" s="1106" t="n"/>
      <c r="AZ310" s="144" t="n"/>
      <c r="BA310" s="1106" t="n"/>
      <c r="BB310" s="1106" t="n"/>
      <c r="BC310" s="1106" t="n"/>
      <c r="BD310" s="1106" t="n"/>
      <c r="BE310" s="1106" t="n"/>
      <c r="BF310" s="1106" t="n"/>
      <c r="BG310" s="1106" t="n"/>
      <c r="BH310" s="1106" t="n"/>
      <c r="BI310" s="1106" t="n"/>
      <c r="BJ310" s="1106" t="n"/>
      <c r="BK310" s="1106" t="n"/>
      <c r="BL310" s="1106" t="n"/>
      <c r="BM310" s="1106" t="n"/>
      <c r="BN310" s="1106" t="n"/>
      <c r="BO310" s="1106" t="n"/>
      <c r="BP310" s="1106" t="n"/>
      <c r="BQ310" s="1106" t="n"/>
      <c r="BR310" s="1106" t="n"/>
      <c r="BS310" s="1106" t="n"/>
      <c r="BT310" s="1106" t="n"/>
      <c r="BU310" s="1106" t="n"/>
      <c r="BV310" s="1106" t="n"/>
      <c r="BW310" s="1106" t="n"/>
      <c r="BX310" s="1106" t="n"/>
      <c r="BY310" s="1106" t="n"/>
      <c r="BZ310" s="1106" t="n"/>
      <c r="CA310" s="1106" t="n"/>
      <c r="CB310" s="1106" t="n"/>
      <c r="CC310" s="1106" t="n"/>
      <c r="CD310" s="1106" t="n"/>
      <c r="CE310" s="1106" t="n"/>
      <c r="CF310" s="1106" t="n"/>
      <c r="CG310" s="1106" t="n"/>
      <c r="CH310" s="1106" t="n"/>
      <c r="CI310" s="1106" t="n"/>
      <c r="CJ310" s="1106" t="n"/>
      <c r="CK310" s="1106" t="n"/>
      <c r="CL310" s="1106" t="n"/>
      <c r="CM310" s="1106" t="n"/>
      <c r="CN310" s="1106" t="n"/>
      <c r="CO310" s="1106" t="n"/>
      <c r="CP310" s="1106" t="n"/>
      <c r="CQ310" s="1106" t="n"/>
      <c r="CR310" s="1106" t="n"/>
      <c r="CS310" s="1106" t="n"/>
      <c r="CT310" s="1106" t="n"/>
      <c r="CU310" s="1106" t="n"/>
      <c r="CV310" s="1106" t="n"/>
      <c r="CW310" s="1106" t="n"/>
      <c r="CX310" s="1106" t="n"/>
      <c r="CY310" s="1106" t="n"/>
      <c r="CZ310" s="1106" t="n"/>
      <c r="DA310" s="1106" t="n"/>
      <c r="DB310" s="1106" t="n"/>
      <c r="DC310" s="1106" t="n"/>
      <c r="DD310" s="1106" t="n"/>
      <c r="DE310" s="1106" t="n"/>
      <c r="DF310" s="1106" t="n"/>
      <c r="DG310" s="1106" t="n"/>
      <c r="DH310" s="1106" t="n"/>
      <c r="DI310" s="1106" t="n"/>
    </row>
    <row r="311" ht="13.5" customHeight="1" s="1178">
      <c r="A311" s="1106" t="n"/>
      <c r="B311" s="1106" t="n"/>
      <c r="C311" s="1106" t="n"/>
      <c r="D311" s="1106" t="n"/>
      <c r="E311" s="1106" t="n"/>
      <c r="F311" s="1106" t="n"/>
      <c r="G311" s="144" t="n"/>
      <c r="H311" s="1106" t="n"/>
      <c r="I311" s="1106" t="n"/>
      <c r="J311" s="1106" t="n"/>
      <c r="K311" s="1106" t="n"/>
      <c r="L311" s="1106" t="n"/>
      <c r="M311" s="1106" t="n"/>
      <c r="N311" s="1106" t="n"/>
      <c r="O311" s="1106" t="n"/>
      <c r="P311" s="1106" t="n"/>
      <c r="Q311" s="1106" t="n"/>
      <c r="R311" s="1106" t="n"/>
      <c r="S311" s="1106" t="n"/>
      <c r="T311" s="230" t="n"/>
      <c r="U311" s="1106" t="n"/>
      <c r="V311" s="1106" t="n"/>
      <c r="W311" s="1106" t="n"/>
      <c r="X311" s="1106" t="n"/>
      <c r="Y311" s="1106" t="n"/>
      <c r="Z311" s="1106" t="n"/>
      <c r="AA311" s="144" t="n"/>
      <c r="AB311" s="1106" t="n"/>
      <c r="AC311" s="1106" t="n"/>
      <c r="AD311" s="1106" t="n"/>
      <c r="AE311" s="1106" t="n"/>
      <c r="AF311" s="1106" t="n"/>
      <c r="AG311" s="1106" t="n"/>
      <c r="AH311" s="144" t="n"/>
      <c r="AI311" s="1106" t="n"/>
      <c r="AJ311" s="1106" t="n"/>
      <c r="AK311" s="1106" t="n"/>
      <c r="AL311" s="1106" t="n"/>
      <c r="AM311" s="1106" t="n"/>
      <c r="AN311" s="1106" t="n"/>
      <c r="AO311" s="1106" t="n"/>
      <c r="AP311" s="1106" t="n"/>
      <c r="AQ311" s="1106" t="n"/>
      <c r="AR311" s="1106" t="n"/>
      <c r="AS311" s="1106" t="n"/>
      <c r="AT311" s="1106" t="n"/>
      <c r="AU311" s="1106" t="n"/>
      <c r="AV311" s="1106" t="n"/>
      <c r="AW311" s="1106" t="n"/>
      <c r="AX311" s="1106" t="n"/>
      <c r="AY311" s="1106" t="n"/>
      <c r="AZ311" s="144" t="n"/>
      <c r="BA311" s="1106" t="n"/>
      <c r="BB311" s="1106" t="n"/>
      <c r="BC311" s="1106" t="n"/>
      <c r="BD311" s="1106" t="n"/>
      <c r="BE311" s="1106" t="n"/>
      <c r="BF311" s="1106" t="n"/>
      <c r="BG311" s="1106" t="n"/>
      <c r="BH311" s="1106" t="n"/>
      <c r="BI311" s="1106" t="n"/>
      <c r="BJ311" s="1106" t="n"/>
      <c r="BK311" s="1106" t="n"/>
      <c r="BL311" s="1106" t="n"/>
      <c r="BM311" s="1106" t="n"/>
      <c r="BN311" s="1106" t="n"/>
      <c r="BO311" s="1106" t="n"/>
      <c r="BP311" s="1106" t="n"/>
      <c r="BQ311" s="1106" t="n"/>
      <c r="BR311" s="1106" t="n"/>
      <c r="BS311" s="1106" t="n"/>
      <c r="BT311" s="1106" t="n"/>
      <c r="BU311" s="1106" t="n"/>
      <c r="BV311" s="1106" t="n"/>
      <c r="BW311" s="1106" t="n"/>
      <c r="BX311" s="1106" t="n"/>
      <c r="BY311" s="1106" t="n"/>
      <c r="BZ311" s="1106" t="n"/>
      <c r="CA311" s="1106" t="n"/>
      <c r="CB311" s="1106" t="n"/>
      <c r="CC311" s="1106" t="n"/>
      <c r="CD311" s="1106" t="n"/>
      <c r="CE311" s="1106" t="n"/>
      <c r="CF311" s="1106" t="n"/>
      <c r="CG311" s="1106" t="n"/>
      <c r="CH311" s="1106" t="n"/>
      <c r="CI311" s="1106" t="n"/>
      <c r="CJ311" s="1106" t="n"/>
      <c r="CK311" s="1106" t="n"/>
      <c r="CL311" s="1106" t="n"/>
      <c r="CM311" s="1106" t="n"/>
      <c r="CN311" s="1106" t="n"/>
      <c r="CO311" s="1106" t="n"/>
      <c r="CP311" s="1106" t="n"/>
      <c r="CQ311" s="1106" t="n"/>
      <c r="CR311" s="1106" t="n"/>
      <c r="CS311" s="1106" t="n"/>
      <c r="CT311" s="1106" t="n"/>
      <c r="CU311" s="1106" t="n"/>
      <c r="CV311" s="1106" t="n"/>
      <c r="CW311" s="1106" t="n"/>
      <c r="CX311" s="1106" t="n"/>
      <c r="CY311" s="1106" t="n"/>
      <c r="CZ311" s="1106" t="n"/>
      <c r="DA311" s="1106" t="n"/>
      <c r="DB311" s="1106" t="n"/>
      <c r="DC311" s="1106" t="n"/>
      <c r="DD311" s="1106" t="n"/>
      <c r="DE311" s="1106" t="n"/>
      <c r="DF311" s="1106" t="n"/>
      <c r="DG311" s="1106" t="n"/>
      <c r="DH311" s="1106" t="n"/>
      <c r="DI311" s="1106" t="n"/>
    </row>
    <row r="312" ht="13.5" customHeight="1" s="1178">
      <c r="A312" s="1106" t="n"/>
      <c r="B312" s="1106" t="n"/>
      <c r="C312" s="1106" t="n"/>
      <c r="D312" s="1106" t="n"/>
      <c r="E312" s="1106" t="n"/>
      <c r="F312" s="1106" t="n"/>
      <c r="G312" s="144" t="n"/>
      <c r="H312" s="1106" t="n"/>
      <c r="I312" s="1106" t="n"/>
      <c r="J312" s="1106" t="n"/>
      <c r="K312" s="1106" t="n"/>
      <c r="L312" s="1106" t="n"/>
      <c r="M312" s="1106" t="n"/>
      <c r="N312" s="1106" t="n"/>
      <c r="O312" s="1106" t="n"/>
      <c r="P312" s="1106" t="n"/>
      <c r="Q312" s="1106" t="n"/>
      <c r="R312" s="1106" t="n"/>
      <c r="S312" s="1106" t="n"/>
      <c r="T312" s="230" t="n"/>
      <c r="U312" s="1106" t="n"/>
      <c r="V312" s="1106" t="n"/>
      <c r="W312" s="1106" t="n"/>
      <c r="X312" s="1106" t="n"/>
      <c r="Y312" s="1106" t="n"/>
      <c r="Z312" s="1106" t="n"/>
      <c r="AA312" s="144" t="n"/>
      <c r="AB312" s="1106" t="n"/>
      <c r="AC312" s="1106" t="n"/>
      <c r="AD312" s="1106" t="n"/>
      <c r="AE312" s="1106" t="n"/>
      <c r="AF312" s="1106" t="n"/>
      <c r="AG312" s="1106" t="n"/>
      <c r="AH312" s="144" t="n"/>
      <c r="AI312" s="1106" t="n"/>
      <c r="AJ312" s="1106" t="n"/>
      <c r="AK312" s="1106" t="n"/>
      <c r="AL312" s="1106" t="n"/>
      <c r="AM312" s="1106" t="n"/>
      <c r="AN312" s="1106" t="n"/>
      <c r="AO312" s="1106" t="n"/>
      <c r="AP312" s="1106" t="n"/>
      <c r="AQ312" s="1106" t="n"/>
      <c r="AR312" s="1106" t="n"/>
      <c r="AS312" s="1106" t="n"/>
      <c r="AT312" s="1106" t="n"/>
      <c r="AU312" s="1106" t="n"/>
      <c r="AV312" s="1106" t="n"/>
      <c r="AW312" s="1106" t="n"/>
      <c r="AX312" s="1106" t="n"/>
      <c r="AY312" s="1106" t="n"/>
      <c r="AZ312" s="144" t="n"/>
      <c r="BA312" s="1106" t="n"/>
      <c r="BB312" s="1106" t="n"/>
      <c r="BC312" s="1106" t="n"/>
      <c r="BD312" s="1106" t="n"/>
      <c r="BE312" s="1106" t="n"/>
      <c r="BF312" s="1106" t="n"/>
      <c r="BG312" s="1106" t="n"/>
      <c r="BH312" s="1106" t="n"/>
      <c r="BI312" s="1106" t="n"/>
      <c r="BJ312" s="1106" t="n"/>
      <c r="BK312" s="1106" t="n"/>
      <c r="BL312" s="1106" t="n"/>
      <c r="BM312" s="1106" t="n"/>
      <c r="BN312" s="1106" t="n"/>
      <c r="BO312" s="1106" t="n"/>
      <c r="BP312" s="1106" t="n"/>
      <c r="BQ312" s="1106" t="n"/>
      <c r="BR312" s="1106" t="n"/>
      <c r="BS312" s="1106" t="n"/>
      <c r="BT312" s="1106" t="n"/>
      <c r="BU312" s="1106" t="n"/>
      <c r="BV312" s="1106" t="n"/>
      <c r="BW312" s="1106" t="n"/>
      <c r="BX312" s="1106" t="n"/>
      <c r="BY312" s="1106" t="n"/>
      <c r="BZ312" s="1106" t="n"/>
      <c r="CA312" s="1106" t="n"/>
      <c r="CB312" s="1106" t="n"/>
      <c r="CC312" s="1106" t="n"/>
      <c r="CD312" s="1106" t="n"/>
      <c r="CE312" s="1106" t="n"/>
      <c r="CF312" s="1106" t="n"/>
      <c r="CG312" s="1106" t="n"/>
      <c r="CH312" s="1106" t="n"/>
      <c r="CI312" s="1106" t="n"/>
      <c r="CJ312" s="1106" t="n"/>
      <c r="CK312" s="1106" t="n"/>
      <c r="CL312" s="1106" t="n"/>
      <c r="CM312" s="1106" t="n"/>
      <c r="CN312" s="1106" t="n"/>
      <c r="CO312" s="1106" t="n"/>
      <c r="CP312" s="1106" t="n"/>
      <c r="CQ312" s="1106" t="n"/>
      <c r="CR312" s="1106" t="n"/>
      <c r="CS312" s="1106" t="n"/>
      <c r="CT312" s="1106" t="n"/>
      <c r="CU312" s="1106" t="n"/>
      <c r="CV312" s="1106" t="n"/>
      <c r="CW312" s="1106" t="n"/>
      <c r="CX312" s="1106" t="n"/>
      <c r="CY312" s="1106" t="n"/>
      <c r="CZ312" s="1106" t="n"/>
      <c r="DA312" s="1106" t="n"/>
      <c r="DB312" s="1106" t="n"/>
      <c r="DC312" s="1106" t="n"/>
      <c r="DD312" s="1106" t="n"/>
      <c r="DE312" s="1106" t="n"/>
      <c r="DF312" s="1106" t="n"/>
      <c r="DG312" s="1106" t="n"/>
      <c r="DH312" s="1106" t="n"/>
      <c r="DI312" s="1106" t="n"/>
    </row>
    <row r="313" ht="13.5" customHeight="1" s="1178">
      <c r="A313" s="1106" t="n"/>
      <c r="B313" s="1106" t="n"/>
      <c r="C313" s="1106" t="n"/>
      <c r="D313" s="1106" t="n"/>
      <c r="E313" s="1106" t="n"/>
      <c r="F313" s="1106" t="n"/>
      <c r="G313" s="144" t="n"/>
      <c r="H313" s="1106" t="n"/>
      <c r="I313" s="1106" t="n"/>
      <c r="J313" s="1106" t="n"/>
      <c r="K313" s="1106" t="n"/>
      <c r="L313" s="1106" t="n"/>
      <c r="M313" s="1106" t="n"/>
      <c r="N313" s="1106" t="n"/>
      <c r="O313" s="1106" t="n"/>
      <c r="P313" s="1106" t="n"/>
      <c r="Q313" s="1106" t="n"/>
      <c r="R313" s="1106" t="n"/>
      <c r="S313" s="1106" t="n"/>
      <c r="T313" s="230" t="n"/>
      <c r="U313" s="1106" t="n"/>
      <c r="V313" s="1106" t="n"/>
      <c r="W313" s="1106" t="n"/>
      <c r="X313" s="1106" t="n"/>
      <c r="Y313" s="1106" t="n"/>
      <c r="Z313" s="1106" t="n"/>
      <c r="AA313" s="144" t="n"/>
      <c r="AB313" s="1106" t="n"/>
      <c r="AC313" s="1106" t="n"/>
      <c r="AD313" s="1106" t="n"/>
      <c r="AE313" s="1106" t="n"/>
      <c r="AF313" s="1106" t="n"/>
      <c r="AG313" s="1106" t="n"/>
      <c r="AH313" s="144" t="n"/>
      <c r="AI313" s="1106" t="n"/>
      <c r="AJ313" s="1106" t="n"/>
      <c r="AK313" s="1106" t="n"/>
      <c r="AL313" s="1106" t="n"/>
      <c r="AM313" s="1106" t="n"/>
      <c r="AN313" s="1106" t="n"/>
      <c r="AO313" s="1106" t="n"/>
      <c r="AP313" s="1106" t="n"/>
      <c r="AQ313" s="1106" t="n"/>
      <c r="AR313" s="1106" t="n"/>
      <c r="AS313" s="1106" t="n"/>
      <c r="AT313" s="1106" t="n"/>
      <c r="AU313" s="1106" t="n"/>
      <c r="AV313" s="1106" t="n"/>
      <c r="AW313" s="1106" t="n"/>
      <c r="AX313" s="1106" t="n"/>
      <c r="AY313" s="1106" t="n"/>
      <c r="AZ313" s="144" t="n"/>
      <c r="BA313" s="1106" t="n"/>
      <c r="BB313" s="1106" t="n"/>
      <c r="BC313" s="1106" t="n"/>
      <c r="BD313" s="1106" t="n"/>
      <c r="BE313" s="1106" t="n"/>
      <c r="BF313" s="1106" t="n"/>
      <c r="BG313" s="1106" t="n"/>
      <c r="BH313" s="1106" t="n"/>
      <c r="BI313" s="1106" t="n"/>
      <c r="BJ313" s="1106" t="n"/>
      <c r="BK313" s="1106" t="n"/>
      <c r="BL313" s="1106" t="n"/>
      <c r="BM313" s="1106" t="n"/>
      <c r="BN313" s="1106" t="n"/>
      <c r="BO313" s="1106" t="n"/>
      <c r="BP313" s="1106" t="n"/>
      <c r="BQ313" s="1106" t="n"/>
      <c r="BR313" s="1106" t="n"/>
      <c r="BS313" s="1106" t="n"/>
      <c r="BT313" s="1106" t="n"/>
      <c r="BU313" s="1106" t="n"/>
      <c r="BV313" s="1106" t="n"/>
      <c r="BW313" s="1106" t="n"/>
      <c r="BX313" s="1106" t="n"/>
      <c r="BY313" s="1106" t="n"/>
      <c r="BZ313" s="1106" t="n"/>
      <c r="CA313" s="1106" t="n"/>
      <c r="CB313" s="1106" t="n"/>
      <c r="CC313" s="1106" t="n"/>
      <c r="CD313" s="1106" t="n"/>
      <c r="CE313" s="1106" t="n"/>
      <c r="CF313" s="1106" t="n"/>
      <c r="CG313" s="1106" t="n"/>
      <c r="CH313" s="1106" t="n"/>
      <c r="CI313" s="1106" t="n"/>
      <c r="CJ313" s="1106" t="n"/>
      <c r="CK313" s="1106" t="n"/>
      <c r="CL313" s="1106" t="n"/>
      <c r="CM313" s="1106" t="n"/>
      <c r="CN313" s="1106" t="n"/>
      <c r="CO313" s="1106" t="n"/>
      <c r="CP313" s="1106" t="n"/>
      <c r="CQ313" s="1106" t="n"/>
      <c r="CR313" s="1106" t="n"/>
      <c r="CS313" s="1106" t="n"/>
      <c r="CT313" s="1106" t="n"/>
      <c r="CU313" s="1106" t="n"/>
      <c r="CV313" s="1106" t="n"/>
      <c r="CW313" s="1106" t="n"/>
      <c r="CX313" s="1106" t="n"/>
      <c r="CY313" s="1106" t="n"/>
      <c r="CZ313" s="1106" t="n"/>
      <c r="DA313" s="1106" t="n"/>
      <c r="DB313" s="1106" t="n"/>
      <c r="DC313" s="1106" t="n"/>
      <c r="DD313" s="1106" t="n"/>
      <c r="DE313" s="1106" t="n"/>
      <c r="DF313" s="1106" t="n"/>
      <c r="DG313" s="1106" t="n"/>
      <c r="DH313" s="1106" t="n"/>
      <c r="DI313" s="1106" t="n"/>
    </row>
    <row r="314" ht="13.5" customHeight="1" s="1178">
      <c r="A314" s="1106" t="n"/>
      <c r="B314" s="1106" t="n"/>
      <c r="C314" s="1106" t="n"/>
      <c r="D314" s="1106" t="n"/>
      <c r="E314" s="1106" t="n"/>
      <c r="F314" s="1106" t="n"/>
      <c r="G314" s="144" t="n"/>
      <c r="H314" s="1106" t="n"/>
      <c r="I314" s="1106" t="n"/>
      <c r="J314" s="1106" t="n"/>
      <c r="K314" s="1106" t="n"/>
      <c r="L314" s="1106" t="n"/>
      <c r="M314" s="1106" t="n"/>
      <c r="N314" s="1106" t="n"/>
      <c r="O314" s="1106" t="n"/>
      <c r="P314" s="1106" t="n"/>
      <c r="Q314" s="1106" t="n"/>
      <c r="R314" s="1106" t="n"/>
      <c r="S314" s="1106" t="n"/>
      <c r="T314" s="230" t="n"/>
      <c r="U314" s="1106" t="n"/>
      <c r="V314" s="1106" t="n"/>
      <c r="W314" s="1106" t="n"/>
      <c r="X314" s="1106" t="n"/>
      <c r="Y314" s="1106" t="n"/>
      <c r="Z314" s="1106" t="n"/>
      <c r="AA314" s="144" t="n"/>
      <c r="AB314" s="1106" t="n"/>
      <c r="AC314" s="1106" t="n"/>
      <c r="AD314" s="1106" t="n"/>
      <c r="AE314" s="1106" t="n"/>
      <c r="AF314" s="1106" t="n"/>
      <c r="AG314" s="1106" t="n"/>
      <c r="AH314" s="144" t="n"/>
      <c r="AI314" s="1106" t="n"/>
      <c r="AJ314" s="1106" t="n"/>
      <c r="AK314" s="1106" t="n"/>
      <c r="AL314" s="1106" t="n"/>
      <c r="AM314" s="1106" t="n"/>
      <c r="AN314" s="1106" t="n"/>
      <c r="AO314" s="1106" t="n"/>
      <c r="AP314" s="1106" t="n"/>
      <c r="AQ314" s="1106" t="n"/>
      <c r="AR314" s="1106" t="n"/>
      <c r="AS314" s="1106" t="n"/>
      <c r="AT314" s="1106" t="n"/>
      <c r="AU314" s="1106" t="n"/>
      <c r="AV314" s="1106" t="n"/>
      <c r="AW314" s="1106" t="n"/>
      <c r="AX314" s="1106" t="n"/>
      <c r="AY314" s="1106" t="n"/>
      <c r="AZ314" s="144" t="n"/>
      <c r="BA314" s="1106" t="n"/>
      <c r="BB314" s="1106" t="n"/>
      <c r="BC314" s="1106" t="n"/>
      <c r="BD314" s="1106" t="n"/>
      <c r="BE314" s="1106" t="n"/>
      <c r="BF314" s="1106" t="n"/>
      <c r="BG314" s="1106" t="n"/>
      <c r="BH314" s="1106" t="n"/>
      <c r="BI314" s="1106" t="n"/>
      <c r="BJ314" s="1106" t="n"/>
      <c r="BK314" s="1106" t="n"/>
      <c r="BL314" s="1106" t="n"/>
      <c r="BM314" s="1106" t="n"/>
      <c r="BN314" s="1106" t="n"/>
      <c r="BO314" s="1106" t="n"/>
      <c r="BP314" s="1106" t="n"/>
      <c r="BQ314" s="1106" t="n"/>
      <c r="BR314" s="1106" t="n"/>
      <c r="BS314" s="1106" t="n"/>
      <c r="BT314" s="1106" t="n"/>
      <c r="BU314" s="1106" t="n"/>
      <c r="BV314" s="1106" t="n"/>
      <c r="BW314" s="1106" t="n"/>
      <c r="BX314" s="1106" t="n"/>
      <c r="BY314" s="1106" t="n"/>
      <c r="BZ314" s="1106" t="n"/>
      <c r="CA314" s="1106" t="n"/>
      <c r="CB314" s="1106" t="n"/>
      <c r="CC314" s="1106" t="n"/>
      <c r="CD314" s="1106" t="n"/>
      <c r="CE314" s="1106" t="n"/>
      <c r="CF314" s="1106" t="n"/>
      <c r="CG314" s="1106" t="n"/>
      <c r="CH314" s="1106" t="n"/>
      <c r="CI314" s="1106" t="n"/>
      <c r="CJ314" s="1106" t="n"/>
      <c r="CK314" s="1106" t="n"/>
      <c r="CL314" s="1106" t="n"/>
      <c r="CM314" s="1106" t="n"/>
      <c r="CN314" s="1106" t="n"/>
      <c r="CO314" s="1106" t="n"/>
      <c r="CP314" s="1106" t="n"/>
      <c r="CQ314" s="1106" t="n"/>
      <c r="CR314" s="1106" t="n"/>
      <c r="CS314" s="1106" t="n"/>
      <c r="CT314" s="1106" t="n"/>
      <c r="CU314" s="1106" t="n"/>
      <c r="CV314" s="1106" t="n"/>
      <c r="CW314" s="1106" t="n"/>
      <c r="CX314" s="1106" t="n"/>
      <c r="CY314" s="1106" t="n"/>
      <c r="CZ314" s="1106" t="n"/>
      <c r="DA314" s="1106" t="n"/>
      <c r="DB314" s="1106" t="n"/>
      <c r="DC314" s="1106" t="n"/>
      <c r="DD314" s="1106" t="n"/>
      <c r="DE314" s="1106" t="n"/>
      <c r="DF314" s="1106" t="n"/>
      <c r="DG314" s="1106" t="n"/>
      <c r="DH314" s="1106" t="n"/>
      <c r="DI314" s="1106" t="n"/>
    </row>
    <row r="315" ht="13.5" customHeight="1" s="1178">
      <c r="A315" s="1106" t="n"/>
      <c r="B315" s="1106" t="n"/>
      <c r="C315" s="1106" t="n"/>
      <c r="D315" s="1106" t="n"/>
      <c r="E315" s="1106" t="n"/>
      <c r="F315" s="1106" t="n"/>
      <c r="G315" s="144" t="n"/>
      <c r="H315" s="1106" t="n"/>
      <c r="I315" s="1106" t="n"/>
      <c r="J315" s="1106" t="n"/>
      <c r="K315" s="1106" t="n"/>
      <c r="L315" s="1106" t="n"/>
      <c r="M315" s="1106" t="n"/>
      <c r="N315" s="1106" t="n"/>
      <c r="O315" s="1106" t="n"/>
      <c r="P315" s="1106" t="n"/>
      <c r="Q315" s="1106" t="n"/>
      <c r="R315" s="1106" t="n"/>
      <c r="S315" s="1106" t="n"/>
      <c r="T315" s="230" t="n"/>
      <c r="U315" s="1106" t="n"/>
      <c r="V315" s="1106" t="n"/>
      <c r="W315" s="1106" t="n"/>
      <c r="X315" s="1106" t="n"/>
      <c r="Y315" s="1106" t="n"/>
      <c r="Z315" s="1106" t="n"/>
      <c r="AA315" s="144" t="n"/>
      <c r="AB315" s="1106" t="n"/>
      <c r="AC315" s="1106" t="n"/>
      <c r="AD315" s="1106" t="n"/>
      <c r="AE315" s="1106" t="n"/>
      <c r="AF315" s="1106" t="n"/>
      <c r="AG315" s="1106" t="n"/>
      <c r="AH315" s="144" t="n"/>
      <c r="AI315" s="1106" t="n"/>
      <c r="AJ315" s="1106" t="n"/>
      <c r="AK315" s="1106" t="n"/>
      <c r="AL315" s="1106" t="n"/>
      <c r="AM315" s="1106" t="n"/>
      <c r="AN315" s="1106" t="n"/>
      <c r="AO315" s="1106" t="n"/>
      <c r="AP315" s="1106" t="n"/>
      <c r="AQ315" s="1106" t="n"/>
      <c r="AR315" s="1106" t="n"/>
      <c r="AS315" s="1106" t="n"/>
      <c r="AT315" s="1106" t="n"/>
      <c r="AU315" s="1106" t="n"/>
      <c r="AV315" s="1106" t="n"/>
      <c r="AW315" s="1106" t="n"/>
      <c r="AX315" s="1106" t="n"/>
      <c r="AY315" s="1106" t="n"/>
      <c r="AZ315" s="144" t="n"/>
      <c r="BA315" s="1106" t="n"/>
      <c r="BB315" s="1106" t="n"/>
      <c r="BC315" s="1106" t="n"/>
      <c r="BD315" s="1106" t="n"/>
      <c r="BE315" s="1106" t="n"/>
      <c r="BF315" s="1106" t="n"/>
      <c r="BG315" s="1106" t="n"/>
      <c r="BH315" s="1106" t="n"/>
      <c r="BI315" s="1106" t="n"/>
      <c r="BJ315" s="1106" t="n"/>
      <c r="BK315" s="1106" t="n"/>
      <c r="BL315" s="1106" t="n"/>
      <c r="BM315" s="1106" t="n"/>
      <c r="BN315" s="1106" t="n"/>
      <c r="BO315" s="1106" t="n"/>
      <c r="BP315" s="1106" t="n"/>
      <c r="BQ315" s="1106" t="n"/>
      <c r="BR315" s="1106" t="n"/>
      <c r="BS315" s="1106" t="n"/>
      <c r="BT315" s="1106" t="n"/>
      <c r="BU315" s="1106" t="n"/>
      <c r="BV315" s="1106" t="n"/>
      <c r="BW315" s="1106" t="n"/>
      <c r="BX315" s="1106" t="n"/>
      <c r="BY315" s="1106" t="n"/>
      <c r="BZ315" s="1106" t="n"/>
      <c r="CA315" s="1106" t="n"/>
      <c r="CB315" s="1106" t="n"/>
      <c r="CC315" s="1106" t="n"/>
      <c r="CD315" s="1106" t="n"/>
      <c r="CE315" s="1106" t="n"/>
      <c r="CF315" s="1106" t="n"/>
      <c r="CG315" s="1106" t="n"/>
      <c r="CH315" s="1106" t="n"/>
      <c r="CI315" s="1106" t="n"/>
      <c r="CJ315" s="1106" t="n"/>
      <c r="CK315" s="1106" t="n"/>
      <c r="CL315" s="1106" t="n"/>
      <c r="CM315" s="1106" t="n"/>
      <c r="CN315" s="1106" t="n"/>
      <c r="CO315" s="1106" t="n"/>
      <c r="CP315" s="1106" t="n"/>
      <c r="CQ315" s="1106" t="n"/>
      <c r="CR315" s="1106" t="n"/>
      <c r="CS315" s="1106" t="n"/>
      <c r="CT315" s="1106" t="n"/>
      <c r="CU315" s="1106" t="n"/>
      <c r="CV315" s="1106" t="n"/>
      <c r="CW315" s="1106" t="n"/>
      <c r="CX315" s="1106" t="n"/>
      <c r="CY315" s="1106" t="n"/>
      <c r="CZ315" s="1106" t="n"/>
      <c r="DA315" s="1106" t="n"/>
      <c r="DB315" s="1106" t="n"/>
      <c r="DC315" s="1106" t="n"/>
      <c r="DD315" s="1106" t="n"/>
      <c r="DE315" s="1106" t="n"/>
      <c r="DF315" s="1106" t="n"/>
      <c r="DG315" s="1106" t="n"/>
      <c r="DH315" s="1106" t="n"/>
      <c r="DI315" s="1106" t="n"/>
    </row>
    <row r="316" ht="13.5" customHeight="1" s="1178">
      <c r="A316" s="1106" t="n"/>
      <c r="B316" s="1106" t="n"/>
      <c r="C316" s="1106" t="n"/>
      <c r="D316" s="1106" t="n"/>
      <c r="E316" s="1106" t="n"/>
      <c r="F316" s="1106" t="n"/>
      <c r="G316" s="144" t="n"/>
      <c r="H316" s="1106" t="n"/>
      <c r="I316" s="1106" t="n"/>
      <c r="J316" s="1106" t="n"/>
      <c r="K316" s="1106" t="n"/>
      <c r="L316" s="1106" t="n"/>
      <c r="M316" s="1106" t="n"/>
      <c r="N316" s="1106" t="n"/>
      <c r="O316" s="1106" t="n"/>
      <c r="P316" s="1106" t="n"/>
      <c r="Q316" s="1106" t="n"/>
      <c r="R316" s="1106" t="n"/>
      <c r="S316" s="1106" t="n"/>
      <c r="T316" s="230" t="n"/>
      <c r="U316" s="1106" t="n"/>
      <c r="V316" s="1106" t="n"/>
      <c r="W316" s="1106" t="n"/>
      <c r="X316" s="1106" t="n"/>
      <c r="Y316" s="1106" t="n"/>
      <c r="Z316" s="1106" t="n"/>
      <c r="AA316" s="144" t="n"/>
      <c r="AB316" s="1106" t="n"/>
      <c r="AC316" s="1106" t="n"/>
      <c r="AD316" s="1106" t="n"/>
      <c r="AE316" s="1106" t="n"/>
      <c r="AF316" s="1106" t="n"/>
      <c r="AG316" s="1106" t="n"/>
      <c r="AH316" s="144" t="n"/>
      <c r="AI316" s="1106" t="n"/>
      <c r="AJ316" s="1106" t="n"/>
      <c r="AK316" s="1106" t="n"/>
      <c r="AL316" s="1106" t="n"/>
      <c r="AM316" s="1106" t="n"/>
      <c r="AN316" s="1106" t="n"/>
      <c r="AO316" s="1106" t="n"/>
      <c r="AP316" s="1106" t="n"/>
      <c r="AQ316" s="1106" t="n"/>
      <c r="AR316" s="1106" t="n"/>
      <c r="AS316" s="1106" t="n"/>
      <c r="AT316" s="1106" t="n"/>
      <c r="AU316" s="1106" t="n"/>
      <c r="AV316" s="1106" t="n"/>
      <c r="AW316" s="1106" t="n"/>
      <c r="AX316" s="1106" t="n"/>
      <c r="AY316" s="1106" t="n"/>
      <c r="AZ316" s="144" t="n"/>
      <c r="BA316" s="1106" t="n"/>
      <c r="BB316" s="1106" t="n"/>
      <c r="BC316" s="1106" t="n"/>
      <c r="BD316" s="1106" t="n"/>
      <c r="BE316" s="1106" t="n"/>
      <c r="BF316" s="1106" t="n"/>
      <c r="BG316" s="1106" t="n"/>
      <c r="BH316" s="1106" t="n"/>
      <c r="BI316" s="1106" t="n"/>
      <c r="BJ316" s="1106" t="n"/>
      <c r="BK316" s="1106" t="n"/>
      <c r="BL316" s="1106" t="n"/>
      <c r="BM316" s="1106" t="n"/>
      <c r="BN316" s="1106" t="n"/>
      <c r="BO316" s="1106" t="n"/>
      <c r="BP316" s="1106" t="n"/>
      <c r="BQ316" s="1106" t="n"/>
      <c r="BR316" s="1106" t="n"/>
      <c r="BS316" s="1106" t="n"/>
      <c r="BT316" s="1106" t="n"/>
      <c r="BU316" s="1106" t="n"/>
      <c r="BV316" s="1106" t="n"/>
      <c r="BW316" s="1106" t="n"/>
      <c r="BX316" s="1106" t="n"/>
      <c r="BY316" s="1106" t="n"/>
      <c r="BZ316" s="1106" t="n"/>
      <c r="CA316" s="1106" t="n"/>
      <c r="CB316" s="1106" t="n"/>
      <c r="CC316" s="1106" t="n"/>
      <c r="CD316" s="1106" t="n"/>
      <c r="CE316" s="1106" t="n"/>
      <c r="CF316" s="1106" t="n"/>
      <c r="CG316" s="1106" t="n"/>
      <c r="CH316" s="1106" t="n"/>
      <c r="CI316" s="1106" t="n"/>
      <c r="CJ316" s="1106" t="n"/>
      <c r="CK316" s="1106" t="n"/>
      <c r="CL316" s="1106" t="n"/>
      <c r="CM316" s="1106" t="n"/>
      <c r="CN316" s="1106" t="n"/>
      <c r="CO316" s="1106" t="n"/>
      <c r="CP316" s="1106" t="n"/>
      <c r="CQ316" s="1106" t="n"/>
      <c r="CR316" s="1106" t="n"/>
      <c r="CS316" s="1106" t="n"/>
      <c r="CT316" s="1106" t="n"/>
      <c r="CU316" s="1106" t="n"/>
      <c r="CV316" s="1106" t="n"/>
      <c r="CW316" s="1106" t="n"/>
      <c r="CX316" s="1106" t="n"/>
      <c r="CY316" s="1106" t="n"/>
      <c r="CZ316" s="1106" t="n"/>
      <c r="DA316" s="1106" t="n"/>
      <c r="DB316" s="1106" t="n"/>
      <c r="DC316" s="1106" t="n"/>
      <c r="DD316" s="1106" t="n"/>
      <c r="DE316" s="1106" t="n"/>
      <c r="DF316" s="1106" t="n"/>
      <c r="DG316" s="1106" t="n"/>
      <c r="DH316" s="1106" t="n"/>
      <c r="DI316" s="1106" t="n"/>
    </row>
    <row r="317" ht="13.5" customHeight="1" s="1178">
      <c r="A317" s="1106" t="n"/>
      <c r="B317" s="1106" t="n"/>
      <c r="C317" s="1106" t="n"/>
      <c r="D317" s="1106" t="n"/>
      <c r="E317" s="1106" t="n"/>
      <c r="F317" s="1106" t="n"/>
      <c r="G317" s="144" t="n"/>
      <c r="H317" s="1106" t="n"/>
      <c r="I317" s="1106" t="n"/>
      <c r="J317" s="1106" t="n"/>
      <c r="K317" s="1106" t="n"/>
      <c r="L317" s="1106" t="n"/>
      <c r="M317" s="1106" t="n"/>
      <c r="N317" s="1106" t="n"/>
      <c r="O317" s="1106" t="n"/>
      <c r="P317" s="1106" t="n"/>
      <c r="Q317" s="1106" t="n"/>
      <c r="R317" s="1106" t="n"/>
      <c r="S317" s="1106" t="n"/>
      <c r="T317" s="230" t="n"/>
      <c r="U317" s="1106" t="n"/>
      <c r="V317" s="1106" t="n"/>
      <c r="W317" s="1106" t="n"/>
      <c r="X317" s="1106" t="n"/>
      <c r="Y317" s="1106" t="n"/>
      <c r="Z317" s="1106" t="n"/>
      <c r="AA317" s="144" t="n"/>
      <c r="AB317" s="1106" t="n"/>
      <c r="AC317" s="1106" t="n"/>
      <c r="AD317" s="1106" t="n"/>
      <c r="AE317" s="1106" t="n"/>
      <c r="AF317" s="1106" t="n"/>
      <c r="AG317" s="1106" t="n"/>
      <c r="AH317" s="144" t="n"/>
      <c r="AI317" s="1106" t="n"/>
      <c r="AJ317" s="1106" t="n"/>
      <c r="AK317" s="1106" t="n"/>
      <c r="AL317" s="1106" t="n"/>
      <c r="AM317" s="1106" t="n"/>
      <c r="AN317" s="1106" t="n"/>
      <c r="AO317" s="1106" t="n"/>
      <c r="AP317" s="1106" t="n"/>
      <c r="AQ317" s="1106" t="n"/>
      <c r="AR317" s="1106" t="n"/>
      <c r="AS317" s="1106" t="n"/>
      <c r="AT317" s="1106" t="n"/>
      <c r="AU317" s="1106" t="n"/>
      <c r="AV317" s="1106" t="n"/>
      <c r="AW317" s="1106" t="n"/>
      <c r="AX317" s="1106" t="n"/>
      <c r="AY317" s="1106" t="n"/>
      <c r="AZ317" s="144" t="n"/>
      <c r="BA317" s="1106" t="n"/>
      <c r="BB317" s="1106" t="n"/>
      <c r="BC317" s="1106" t="n"/>
      <c r="BD317" s="1106" t="n"/>
      <c r="BE317" s="1106" t="n"/>
      <c r="BF317" s="1106" t="n"/>
      <c r="BG317" s="1106" t="n"/>
      <c r="BH317" s="1106" t="n"/>
      <c r="BI317" s="1106" t="n"/>
      <c r="BJ317" s="1106" t="n"/>
      <c r="BK317" s="1106" t="n"/>
      <c r="BL317" s="1106" t="n"/>
      <c r="BM317" s="1106" t="n"/>
      <c r="BN317" s="1106" t="n"/>
      <c r="BO317" s="1106" t="n"/>
      <c r="BP317" s="1106" t="n"/>
      <c r="BQ317" s="1106" t="n"/>
      <c r="BR317" s="1106" t="n"/>
      <c r="BS317" s="1106" t="n"/>
      <c r="BT317" s="1106" t="n"/>
      <c r="BU317" s="1106" t="n"/>
      <c r="BV317" s="1106" t="n"/>
      <c r="BW317" s="1106" t="n"/>
      <c r="BX317" s="1106" t="n"/>
      <c r="BY317" s="1106" t="n"/>
      <c r="BZ317" s="1106" t="n"/>
      <c r="CA317" s="1106" t="n"/>
      <c r="CB317" s="1106" t="n"/>
      <c r="CC317" s="1106" t="n"/>
      <c r="CD317" s="1106" t="n"/>
      <c r="CE317" s="1106" t="n"/>
      <c r="CF317" s="1106" t="n"/>
      <c r="CG317" s="1106" t="n"/>
      <c r="CH317" s="1106" t="n"/>
      <c r="CI317" s="1106" t="n"/>
      <c r="CJ317" s="1106" t="n"/>
      <c r="CK317" s="1106" t="n"/>
      <c r="CL317" s="1106" t="n"/>
      <c r="CM317" s="1106" t="n"/>
      <c r="CN317" s="1106" t="n"/>
      <c r="CO317" s="1106" t="n"/>
      <c r="CP317" s="1106" t="n"/>
      <c r="CQ317" s="1106" t="n"/>
      <c r="CR317" s="1106" t="n"/>
      <c r="CS317" s="1106" t="n"/>
      <c r="CT317" s="1106" t="n"/>
      <c r="CU317" s="1106" t="n"/>
      <c r="CV317" s="1106" t="n"/>
      <c r="CW317" s="1106" t="n"/>
      <c r="CX317" s="1106" t="n"/>
      <c r="CY317" s="1106" t="n"/>
      <c r="CZ317" s="1106" t="n"/>
      <c r="DA317" s="1106" t="n"/>
      <c r="DB317" s="1106" t="n"/>
      <c r="DC317" s="1106" t="n"/>
      <c r="DD317" s="1106" t="n"/>
      <c r="DE317" s="1106" t="n"/>
      <c r="DF317" s="1106" t="n"/>
      <c r="DG317" s="1106" t="n"/>
      <c r="DH317" s="1106" t="n"/>
      <c r="DI317" s="1106" t="n"/>
    </row>
    <row r="318" ht="13.5" customHeight="1" s="1178">
      <c r="A318" s="1106" t="n"/>
      <c r="B318" s="1106" t="n"/>
      <c r="C318" s="1106" t="n"/>
      <c r="D318" s="1106" t="n"/>
      <c r="E318" s="1106" t="n"/>
      <c r="F318" s="1106" t="n"/>
      <c r="G318" s="144" t="n"/>
      <c r="H318" s="1106" t="n"/>
      <c r="I318" s="1106" t="n"/>
      <c r="J318" s="1106" t="n"/>
      <c r="K318" s="1106" t="n"/>
      <c r="L318" s="1106" t="n"/>
      <c r="M318" s="1106" t="n"/>
      <c r="N318" s="1106" t="n"/>
      <c r="O318" s="1106" t="n"/>
      <c r="P318" s="1106" t="n"/>
      <c r="Q318" s="1106" t="n"/>
      <c r="R318" s="1106" t="n"/>
      <c r="S318" s="1106" t="n"/>
      <c r="T318" s="230" t="n"/>
      <c r="U318" s="1106" t="n"/>
      <c r="V318" s="1106" t="n"/>
      <c r="W318" s="1106" t="n"/>
      <c r="X318" s="1106" t="n"/>
      <c r="Y318" s="1106" t="n"/>
      <c r="Z318" s="1106" t="n"/>
      <c r="AA318" s="144" t="n"/>
      <c r="AB318" s="1106" t="n"/>
      <c r="AC318" s="1106" t="n"/>
      <c r="AD318" s="1106" t="n"/>
      <c r="AE318" s="1106" t="n"/>
      <c r="AF318" s="1106" t="n"/>
      <c r="AG318" s="1106" t="n"/>
      <c r="AH318" s="144" t="n"/>
      <c r="AI318" s="1106" t="n"/>
      <c r="AJ318" s="1106" t="n"/>
      <c r="AK318" s="1106" t="n"/>
      <c r="AL318" s="1106" t="n"/>
      <c r="AM318" s="1106" t="n"/>
      <c r="AN318" s="1106" t="n"/>
      <c r="AO318" s="1106" t="n"/>
      <c r="AP318" s="1106" t="n"/>
      <c r="AQ318" s="1106" t="n"/>
      <c r="AR318" s="1106" t="n"/>
      <c r="AS318" s="1106" t="n"/>
      <c r="AT318" s="1106" t="n"/>
      <c r="AU318" s="1106" t="n"/>
      <c r="AV318" s="1106" t="n"/>
      <c r="AW318" s="1106" t="n"/>
      <c r="AX318" s="1106" t="n"/>
      <c r="AY318" s="1106" t="n"/>
      <c r="AZ318" s="144" t="n"/>
      <c r="BA318" s="1106" t="n"/>
      <c r="BB318" s="1106" t="n"/>
      <c r="BC318" s="1106" t="n"/>
      <c r="BD318" s="1106" t="n"/>
      <c r="BE318" s="1106" t="n"/>
      <c r="BF318" s="1106" t="n"/>
      <c r="BG318" s="1106" t="n"/>
      <c r="BH318" s="1106" t="n"/>
      <c r="BI318" s="1106" t="n"/>
      <c r="BJ318" s="1106" t="n"/>
      <c r="BK318" s="1106" t="n"/>
      <c r="BL318" s="1106" t="n"/>
      <c r="BM318" s="1106" t="n"/>
      <c r="BN318" s="1106" t="n"/>
      <c r="BO318" s="1106" t="n"/>
      <c r="BP318" s="1106" t="n"/>
      <c r="BQ318" s="1106" t="n"/>
      <c r="BR318" s="1106" t="n"/>
      <c r="BS318" s="1106" t="n"/>
      <c r="BT318" s="1106" t="n"/>
      <c r="BU318" s="1106" t="n"/>
      <c r="BV318" s="1106" t="n"/>
      <c r="BW318" s="1106" t="n"/>
      <c r="BX318" s="1106" t="n"/>
      <c r="BY318" s="1106" t="n"/>
      <c r="BZ318" s="1106" t="n"/>
      <c r="CA318" s="1106" t="n"/>
      <c r="CB318" s="1106" t="n"/>
      <c r="CC318" s="1106" t="n"/>
      <c r="CD318" s="1106" t="n"/>
      <c r="CE318" s="1106" t="n"/>
      <c r="CF318" s="1106" t="n"/>
      <c r="CG318" s="1106" t="n"/>
      <c r="CH318" s="1106" t="n"/>
      <c r="CI318" s="1106" t="n"/>
      <c r="CJ318" s="1106" t="n"/>
      <c r="CK318" s="1106" t="n"/>
      <c r="CL318" s="1106" t="n"/>
      <c r="CM318" s="1106" t="n"/>
      <c r="CN318" s="1106" t="n"/>
      <c r="CO318" s="1106" t="n"/>
      <c r="CP318" s="1106" t="n"/>
      <c r="CQ318" s="1106" t="n"/>
      <c r="CR318" s="1106" t="n"/>
      <c r="CS318" s="1106" t="n"/>
      <c r="CT318" s="1106" t="n"/>
      <c r="CU318" s="1106" t="n"/>
      <c r="CV318" s="1106" t="n"/>
      <c r="CW318" s="1106" t="n"/>
      <c r="CX318" s="1106" t="n"/>
      <c r="CY318" s="1106" t="n"/>
      <c r="CZ318" s="1106" t="n"/>
      <c r="DA318" s="1106" t="n"/>
      <c r="DB318" s="1106" t="n"/>
      <c r="DC318" s="1106" t="n"/>
      <c r="DD318" s="1106" t="n"/>
      <c r="DE318" s="1106" t="n"/>
      <c r="DF318" s="1106" t="n"/>
      <c r="DG318" s="1106" t="n"/>
      <c r="DH318" s="1106" t="n"/>
      <c r="DI318" s="1106" t="n"/>
    </row>
    <row r="319" ht="13.5" customHeight="1" s="1178">
      <c r="A319" s="1106" t="n"/>
      <c r="B319" s="1106" t="n"/>
      <c r="C319" s="1106" t="n"/>
      <c r="D319" s="1106" t="n"/>
      <c r="E319" s="1106" t="n"/>
      <c r="F319" s="1106" t="n"/>
      <c r="G319" s="144" t="n"/>
      <c r="H319" s="1106" t="n"/>
      <c r="I319" s="1106" t="n"/>
      <c r="J319" s="1106" t="n"/>
      <c r="K319" s="1106" t="n"/>
      <c r="L319" s="1106" t="n"/>
      <c r="M319" s="1106" t="n"/>
      <c r="N319" s="1106" t="n"/>
      <c r="O319" s="1106" t="n"/>
      <c r="P319" s="1106" t="n"/>
      <c r="Q319" s="1106" t="n"/>
      <c r="R319" s="1106" t="n"/>
      <c r="S319" s="1106" t="n"/>
      <c r="T319" s="230" t="n"/>
      <c r="U319" s="1106" t="n"/>
      <c r="V319" s="1106" t="n"/>
      <c r="W319" s="1106" t="n"/>
      <c r="X319" s="1106" t="n"/>
      <c r="Y319" s="1106" t="n"/>
      <c r="Z319" s="1106" t="n"/>
      <c r="AA319" s="144" t="n"/>
      <c r="AB319" s="1106" t="n"/>
      <c r="AC319" s="1106" t="n"/>
      <c r="AD319" s="1106" t="n"/>
      <c r="AE319" s="1106" t="n"/>
      <c r="AF319" s="1106" t="n"/>
      <c r="AG319" s="1106" t="n"/>
      <c r="AH319" s="144" t="n"/>
      <c r="AI319" s="1106" t="n"/>
      <c r="AJ319" s="1106" t="n"/>
      <c r="AK319" s="1106" t="n"/>
      <c r="AL319" s="1106" t="n"/>
      <c r="AM319" s="1106" t="n"/>
      <c r="AN319" s="1106" t="n"/>
      <c r="AO319" s="1106" t="n"/>
      <c r="AP319" s="1106" t="n"/>
      <c r="AQ319" s="1106" t="n"/>
      <c r="AR319" s="1106" t="n"/>
      <c r="AS319" s="1106" t="n"/>
      <c r="AT319" s="1106" t="n"/>
      <c r="AU319" s="1106" t="n"/>
      <c r="AV319" s="1106" t="n"/>
      <c r="AW319" s="1106" t="n"/>
      <c r="AX319" s="1106" t="n"/>
      <c r="AY319" s="1106" t="n"/>
      <c r="AZ319" s="144" t="n"/>
      <c r="BA319" s="1106" t="n"/>
      <c r="BB319" s="1106" t="n"/>
      <c r="BC319" s="1106" t="n"/>
      <c r="BD319" s="1106" t="n"/>
      <c r="BE319" s="1106" t="n"/>
      <c r="BF319" s="1106" t="n"/>
      <c r="BG319" s="1106" t="n"/>
      <c r="BH319" s="1106" t="n"/>
      <c r="BI319" s="1106" t="n"/>
      <c r="BJ319" s="1106" t="n"/>
      <c r="BK319" s="1106" t="n"/>
      <c r="BL319" s="1106" t="n"/>
      <c r="BM319" s="1106" t="n"/>
      <c r="BN319" s="1106" t="n"/>
      <c r="BO319" s="1106" t="n"/>
      <c r="BP319" s="1106" t="n"/>
      <c r="BQ319" s="1106" t="n"/>
      <c r="BR319" s="1106" t="n"/>
      <c r="BS319" s="1106" t="n"/>
      <c r="BT319" s="1106" t="n"/>
      <c r="BU319" s="1106" t="n"/>
      <c r="BV319" s="1106" t="n"/>
      <c r="BW319" s="1106" t="n"/>
      <c r="BX319" s="1106" t="n"/>
      <c r="BY319" s="1106" t="n"/>
      <c r="BZ319" s="1106" t="n"/>
      <c r="CA319" s="1106" t="n"/>
      <c r="CB319" s="1106" t="n"/>
      <c r="CC319" s="1106" t="n"/>
      <c r="CD319" s="1106" t="n"/>
      <c r="CE319" s="1106" t="n"/>
      <c r="CF319" s="1106" t="n"/>
      <c r="CG319" s="1106" t="n"/>
      <c r="CH319" s="1106" t="n"/>
      <c r="CI319" s="1106" t="n"/>
      <c r="CJ319" s="1106" t="n"/>
      <c r="CK319" s="1106" t="n"/>
      <c r="CL319" s="1106" t="n"/>
      <c r="CM319" s="1106" t="n"/>
      <c r="CN319" s="1106" t="n"/>
      <c r="CO319" s="1106" t="n"/>
      <c r="CP319" s="1106" t="n"/>
      <c r="CQ319" s="1106" t="n"/>
      <c r="CR319" s="1106" t="n"/>
      <c r="CS319" s="1106" t="n"/>
      <c r="CT319" s="1106" t="n"/>
      <c r="CU319" s="1106" t="n"/>
      <c r="CV319" s="1106" t="n"/>
      <c r="CW319" s="1106" t="n"/>
      <c r="CX319" s="1106" t="n"/>
      <c r="CY319" s="1106" t="n"/>
      <c r="CZ319" s="1106" t="n"/>
      <c r="DA319" s="1106" t="n"/>
      <c r="DB319" s="1106" t="n"/>
      <c r="DC319" s="1106" t="n"/>
      <c r="DD319" s="1106" t="n"/>
      <c r="DE319" s="1106" t="n"/>
      <c r="DF319" s="1106" t="n"/>
      <c r="DG319" s="1106" t="n"/>
      <c r="DH319" s="1106" t="n"/>
      <c r="DI319" s="1106" t="n"/>
    </row>
    <row r="320" ht="13.5" customHeight="1" s="1178">
      <c r="A320" s="1106" t="n"/>
      <c r="B320" s="1106" t="n"/>
      <c r="C320" s="1106" t="n"/>
      <c r="D320" s="1106" t="n"/>
      <c r="E320" s="1106" t="n"/>
      <c r="F320" s="1106" t="n"/>
      <c r="G320" s="144" t="n"/>
      <c r="H320" s="1106" t="n"/>
      <c r="I320" s="1106" t="n"/>
      <c r="J320" s="1106" t="n"/>
      <c r="K320" s="1106" t="n"/>
      <c r="L320" s="1106" t="n"/>
      <c r="M320" s="1106" t="n"/>
      <c r="N320" s="1106" t="n"/>
      <c r="O320" s="1106" t="n"/>
      <c r="P320" s="1106" t="n"/>
      <c r="Q320" s="1106" t="n"/>
      <c r="R320" s="1106" t="n"/>
      <c r="S320" s="1106" t="n"/>
      <c r="T320" s="230" t="n"/>
      <c r="U320" s="1106" t="n"/>
      <c r="V320" s="1106" t="n"/>
      <c r="W320" s="1106" t="n"/>
      <c r="X320" s="1106" t="n"/>
      <c r="Y320" s="1106" t="n"/>
      <c r="Z320" s="1106" t="n"/>
      <c r="AA320" s="144" t="n"/>
      <c r="AB320" s="1106" t="n"/>
      <c r="AC320" s="1106" t="n"/>
      <c r="AD320" s="1106" t="n"/>
      <c r="AE320" s="1106" t="n"/>
      <c r="AF320" s="1106" t="n"/>
      <c r="AG320" s="1106" t="n"/>
      <c r="AH320" s="144" t="n"/>
      <c r="AI320" s="1106" t="n"/>
      <c r="AJ320" s="1106" t="n"/>
      <c r="AK320" s="1106" t="n"/>
      <c r="AL320" s="1106" t="n"/>
      <c r="AM320" s="1106" t="n"/>
      <c r="AN320" s="1106" t="n"/>
      <c r="AO320" s="1106" t="n"/>
      <c r="AP320" s="1106" t="n"/>
      <c r="AQ320" s="1106" t="n"/>
      <c r="AR320" s="1106" t="n"/>
      <c r="AS320" s="1106" t="n"/>
      <c r="AT320" s="1106" t="n"/>
      <c r="AU320" s="1106" t="n"/>
      <c r="AV320" s="1106" t="n"/>
      <c r="AW320" s="1106" t="n"/>
      <c r="AX320" s="1106" t="n"/>
      <c r="AY320" s="1106" t="n"/>
      <c r="AZ320" s="144" t="n"/>
      <c r="BA320" s="1106" t="n"/>
      <c r="BB320" s="1106" t="n"/>
      <c r="BC320" s="1106" t="n"/>
      <c r="BD320" s="1106" t="n"/>
      <c r="BE320" s="1106" t="n"/>
      <c r="BF320" s="1106" t="n"/>
      <c r="BG320" s="1106" t="n"/>
      <c r="BH320" s="1106" t="n"/>
      <c r="BI320" s="1106" t="n"/>
      <c r="BJ320" s="1106" t="n"/>
      <c r="BK320" s="1106" t="n"/>
      <c r="BL320" s="1106" t="n"/>
      <c r="BM320" s="1106" t="n"/>
      <c r="BN320" s="1106" t="n"/>
      <c r="BO320" s="1106" t="n"/>
      <c r="BP320" s="1106" t="n"/>
      <c r="BQ320" s="1106" t="n"/>
      <c r="BR320" s="1106" t="n"/>
      <c r="BS320" s="1106" t="n"/>
      <c r="BT320" s="1106" t="n"/>
      <c r="BU320" s="1106" t="n"/>
      <c r="BV320" s="1106" t="n"/>
      <c r="BW320" s="1106" t="n"/>
      <c r="BX320" s="1106" t="n"/>
      <c r="BY320" s="1106" t="n"/>
      <c r="BZ320" s="1106" t="n"/>
      <c r="CA320" s="1106" t="n"/>
      <c r="CB320" s="1106" t="n"/>
      <c r="CC320" s="1106" t="n"/>
      <c r="CD320" s="1106" t="n"/>
      <c r="CE320" s="1106" t="n"/>
      <c r="CF320" s="1106" t="n"/>
      <c r="CG320" s="1106" t="n"/>
      <c r="CH320" s="1106" t="n"/>
      <c r="CI320" s="1106" t="n"/>
      <c r="CJ320" s="1106" t="n"/>
      <c r="CK320" s="1106" t="n"/>
      <c r="CL320" s="1106" t="n"/>
      <c r="CM320" s="1106" t="n"/>
      <c r="CN320" s="1106" t="n"/>
      <c r="CO320" s="1106" t="n"/>
      <c r="CP320" s="1106" t="n"/>
      <c r="CQ320" s="1106" t="n"/>
      <c r="CR320" s="1106" t="n"/>
      <c r="CS320" s="1106" t="n"/>
      <c r="CT320" s="1106" t="n"/>
      <c r="CU320" s="1106" t="n"/>
      <c r="CV320" s="1106" t="n"/>
      <c r="CW320" s="1106" t="n"/>
      <c r="CX320" s="1106" t="n"/>
      <c r="CY320" s="1106" t="n"/>
      <c r="CZ320" s="1106" t="n"/>
      <c r="DA320" s="1106" t="n"/>
      <c r="DB320" s="1106" t="n"/>
      <c r="DC320" s="1106" t="n"/>
      <c r="DD320" s="1106" t="n"/>
      <c r="DE320" s="1106" t="n"/>
      <c r="DF320" s="1106" t="n"/>
      <c r="DG320" s="1106" t="n"/>
      <c r="DH320" s="1106" t="n"/>
      <c r="DI320" s="1106" t="n"/>
    </row>
    <row r="321" ht="13.5" customHeight="1" s="1178">
      <c r="A321" s="1106" t="n"/>
      <c r="B321" s="1106" t="n"/>
      <c r="C321" s="1106" t="n"/>
      <c r="D321" s="1106" t="n"/>
      <c r="E321" s="1106" t="n"/>
      <c r="F321" s="1106" t="n"/>
      <c r="G321" s="144" t="n"/>
      <c r="H321" s="1106" t="n"/>
      <c r="I321" s="1106" t="n"/>
      <c r="J321" s="1106" t="n"/>
      <c r="K321" s="1106" t="n"/>
      <c r="L321" s="1106" t="n"/>
      <c r="M321" s="1106" t="n"/>
      <c r="N321" s="1106" t="n"/>
      <c r="O321" s="1106" t="n"/>
      <c r="P321" s="1106" t="n"/>
      <c r="Q321" s="1106" t="n"/>
      <c r="R321" s="1106" t="n"/>
      <c r="S321" s="1106" t="n"/>
      <c r="T321" s="230" t="n"/>
      <c r="U321" s="1106" t="n"/>
      <c r="V321" s="1106" t="n"/>
      <c r="W321" s="1106" t="n"/>
      <c r="X321" s="1106" t="n"/>
      <c r="Y321" s="1106" t="n"/>
      <c r="Z321" s="1106" t="n"/>
      <c r="AA321" s="144" t="n"/>
      <c r="AB321" s="1106" t="n"/>
      <c r="AC321" s="1106" t="n"/>
      <c r="AD321" s="1106" t="n"/>
      <c r="AE321" s="1106" t="n"/>
      <c r="AF321" s="1106" t="n"/>
      <c r="AG321" s="1106" t="n"/>
      <c r="AH321" s="144" t="n"/>
      <c r="AI321" s="1106" t="n"/>
      <c r="AJ321" s="1106" t="n"/>
      <c r="AK321" s="1106" t="n"/>
      <c r="AL321" s="1106" t="n"/>
      <c r="AM321" s="1106" t="n"/>
      <c r="AN321" s="1106" t="n"/>
      <c r="AO321" s="1106" t="n"/>
      <c r="AP321" s="1106" t="n"/>
      <c r="AQ321" s="1106" t="n"/>
      <c r="AR321" s="1106" t="n"/>
      <c r="AS321" s="1106" t="n"/>
      <c r="AT321" s="1106" t="n"/>
      <c r="AU321" s="1106" t="n"/>
      <c r="AV321" s="1106" t="n"/>
      <c r="AW321" s="1106" t="n"/>
      <c r="AX321" s="1106" t="n"/>
      <c r="AY321" s="1106" t="n"/>
      <c r="AZ321" s="144" t="n"/>
      <c r="BA321" s="1106" t="n"/>
      <c r="BB321" s="1106" t="n"/>
      <c r="BC321" s="1106" t="n"/>
      <c r="BD321" s="1106" t="n"/>
      <c r="BE321" s="1106" t="n"/>
      <c r="BF321" s="1106" t="n"/>
      <c r="BG321" s="1106" t="n"/>
      <c r="BH321" s="1106" t="n"/>
      <c r="BI321" s="1106" t="n"/>
      <c r="BJ321" s="1106" t="n"/>
      <c r="BK321" s="1106" t="n"/>
      <c r="BL321" s="1106" t="n"/>
      <c r="BM321" s="1106" t="n"/>
      <c r="BN321" s="1106" t="n"/>
      <c r="BO321" s="1106" t="n"/>
      <c r="BP321" s="1106" t="n"/>
      <c r="BQ321" s="1106" t="n"/>
      <c r="BR321" s="1106" t="n"/>
      <c r="BS321" s="1106" t="n"/>
      <c r="BT321" s="1106" t="n"/>
      <c r="BU321" s="1106" t="n"/>
      <c r="BV321" s="1106" t="n"/>
      <c r="BW321" s="1106" t="n"/>
      <c r="BX321" s="1106" t="n"/>
      <c r="BY321" s="1106" t="n"/>
      <c r="BZ321" s="1106" t="n"/>
      <c r="CA321" s="1106" t="n"/>
      <c r="CB321" s="1106" t="n"/>
      <c r="CC321" s="1106" t="n"/>
      <c r="CD321" s="1106" t="n"/>
      <c r="CE321" s="1106" t="n"/>
      <c r="CF321" s="1106" t="n"/>
      <c r="CG321" s="1106" t="n"/>
      <c r="CH321" s="1106" t="n"/>
      <c r="CI321" s="1106" t="n"/>
      <c r="CJ321" s="1106" t="n"/>
      <c r="CK321" s="1106" t="n"/>
      <c r="CL321" s="1106" t="n"/>
      <c r="CM321" s="1106" t="n"/>
      <c r="CN321" s="1106" t="n"/>
      <c r="CO321" s="1106" t="n"/>
      <c r="CP321" s="1106" t="n"/>
      <c r="CQ321" s="1106" t="n"/>
      <c r="CR321" s="1106" t="n"/>
      <c r="CS321" s="1106" t="n"/>
      <c r="CT321" s="1106" t="n"/>
      <c r="CU321" s="1106" t="n"/>
      <c r="CV321" s="1106" t="n"/>
      <c r="CW321" s="1106" t="n"/>
      <c r="CX321" s="1106" t="n"/>
      <c r="CY321" s="1106" t="n"/>
      <c r="CZ321" s="1106" t="n"/>
      <c r="DA321" s="1106" t="n"/>
      <c r="DB321" s="1106" t="n"/>
      <c r="DC321" s="1106" t="n"/>
      <c r="DD321" s="1106" t="n"/>
      <c r="DE321" s="1106" t="n"/>
      <c r="DF321" s="1106" t="n"/>
      <c r="DG321" s="1106" t="n"/>
      <c r="DH321" s="1106" t="n"/>
      <c r="DI321" s="1106" t="n"/>
    </row>
    <row r="322" ht="13.5" customHeight="1" s="1178">
      <c r="A322" s="1106" t="n"/>
      <c r="B322" s="1106" t="n"/>
      <c r="C322" s="1106" t="n"/>
      <c r="D322" s="1106" t="n"/>
      <c r="E322" s="1106" t="n"/>
      <c r="F322" s="1106" t="n"/>
      <c r="G322" s="144" t="n"/>
      <c r="H322" s="1106" t="n"/>
      <c r="I322" s="1106" t="n"/>
      <c r="J322" s="1106" t="n"/>
      <c r="K322" s="1106" t="n"/>
      <c r="L322" s="1106" t="n"/>
      <c r="M322" s="1106" t="n"/>
      <c r="N322" s="1106" t="n"/>
      <c r="O322" s="1106" t="n"/>
      <c r="P322" s="1106" t="n"/>
      <c r="Q322" s="1106" t="n"/>
      <c r="R322" s="1106" t="n"/>
      <c r="S322" s="1106" t="n"/>
      <c r="T322" s="230" t="n"/>
      <c r="U322" s="1106" t="n"/>
      <c r="V322" s="1106" t="n"/>
      <c r="W322" s="1106" t="n"/>
      <c r="X322" s="1106" t="n"/>
      <c r="Y322" s="1106" t="n"/>
      <c r="Z322" s="1106" t="n"/>
      <c r="AA322" s="144" t="n"/>
      <c r="AB322" s="1106" t="n"/>
      <c r="AC322" s="1106" t="n"/>
      <c r="AD322" s="1106" t="n"/>
      <c r="AE322" s="1106" t="n"/>
      <c r="AF322" s="1106" t="n"/>
      <c r="AG322" s="1106" t="n"/>
      <c r="AH322" s="144" t="n"/>
      <c r="AI322" s="1106" t="n"/>
      <c r="AJ322" s="1106" t="n"/>
      <c r="AK322" s="1106" t="n"/>
      <c r="AL322" s="1106" t="n"/>
      <c r="AM322" s="1106" t="n"/>
      <c r="AN322" s="1106" t="n"/>
      <c r="AO322" s="1106" t="n"/>
      <c r="AP322" s="1106" t="n"/>
      <c r="AQ322" s="1106" t="n"/>
      <c r="AR322" s="1106" t="n"/>
      <c r="AS322" s="1106" t="n"/>
      <c r="AT322" s="1106" t="n"/>
      <c r="AU322" s="1106" t="n"/>
      <c r="AV322" s="1106" t="n"/>
      <c r="AW322" s="1106" t="n"/>
      <c r="AX322" s="1106" t="n"/>
      <c r="AY322" s="1106" t="n"/>
      <c r="AZ322" s="144" t="n"/>
      <c r="BA322" s="1106" t="n"/>
      <c r="BB322" s="1106" t="n"/>
      <c r="BC322" s="1106" t="n"/>
      <c r="BD322" s="1106" t="n"/>
      <c r="BE322" s="1106" t="n"/>
      <c r="BF322" s="1106" t="n"/>
      <c r="BG322" s="1106" t="n"/>
      <c r="BH322" s="1106" t="n"/>
      <c r="BI322" s="1106" t="n"/>
      <c r="BJ322" s="1106" t="n"/>
      <c r="BK322" s="1106" t="n"/>
      <c r="BL322" s="1106" t="n"/>
      <c r="BM322" s="1106" t="n"/>
      <c r="BN322" s="1106" t="n"/>
      <c r="BO322" s="1106" t="n"/>
      <c r="BP322" s="1106" t="n"/>
      <c r="BQ322" s="1106" t="n"/>
      <c r="BR322" s="1106" t="n"/>
      <c r="BS322" s="1106" t="n"/>
      <c r="BT322" s="1106" t="n"/>
      <c r="BU322" s="1106" t="n"/>
      <c r="BV322" s="1106" t="n"/>
      <c r="BW322" s="1106" t="n"/>
      <c r="BX322" s="1106" t="n"/>
      <c r="BY322" s="1106" t="n"/>
      <c r="BZ322" s="1106" t="n"/>
      <c r="CA322" s="1106" t="n"/>
      <c r="CB322" s="1106" t="n"/>
      <c r="CC322" s="1106" t="n"/>
      <c r="CD322" s="1106" t="n"/>
      <c r="CE322" s="1106" t="n"/>
      <c r="CF322" s="1106" t="n"/>
      <c r="CG322" s="1106" t="n"/>
      <c r="CH322" s="1106" t="n"/>
      <c r="CI322" s="1106" t="n"/>
      <c r="CJ322" s="1106" t="n"/>
      <c r="CK322" s="1106" t="n"/>
      <c r="CL322" s="1106" t="n"/>
      <c r="CM322" s="1106" t="n"/>
      <c r="CN322" s="1106" t="n"/>
      <c r="CO322" s="1106" t="n"/>
      <c r="CP322" s="1106" t="n"/>
      <c r="CQ322" s="1106" t="n"/>
      <c r="CR322" s="1106" t="n"/>
      <c r="CS322" s="1106" t="n"/>
      <c r="CT322" s="1106" t="n"/>
      <c r="CU322" s="1106" t="n"/>
      <c r="CV322" s="1106" t="n"/>
      <c r="CW322" s="1106" t="n"/>
      <c r="CX322" s="1106" t="n"/>
      <c r="CY322" s="1106" t="n"/>
      <c r="CZ322" s="1106" t="n"/>
      <c r="DA322" s="1106" t="n"/>
      <c r="DB322" s="1106" t="n"/>
      <c r="DC322" s="1106" t="n"/>
      <c r="DD322" s="1106" t="n"/>
      <c r="DE322" s="1106" t="n"/>
      <c r="DF322" s="1106" t="n"/>
      <c r="DG322" s="1106" t="n"/>
      <c r="DH322" s="1106" t="n"/>
      <c r="DI322" s="1106" t="n"/>
    </row>
    <row r="323" ht="13.5" customHeight="1" s="1178">
      <c r="A323" s="1106" t="n"/>
      <c r="B323" s="1106" t="n"/>
      <c r="C323" s="1106" t="n"/>
      <c r="D323" s="1106" t="n"/>
      <c r="E323" s="1106" t="n"/>
      <c r="F323" s="1106" t="n"/>
      <c r="G323" s="144" t="n"/>
      <c r="H323" s="1106" t="n"/>
      <c r="I323" s="1106" t="n"/>
      <c r="J323" s="1106" t="n"/>
      <c r="K323" s="1106" t="n"/>
      <c r="L323" s="1106" t="n"/>
      <c r="M323" s="1106" t="n"/>
      <c r="N323" s="1106" t="n"/>
      <c r="O323" s="1106" t="n"/>
      <c r="P323" s="1106" t="n"/>
      <c r="Q323" s="1106" t="n"/>
      <c r="R323" s="1106" t="n"/>
      <c r="S323" s="1106" t="n"/>
      <c r="T323" s="230" t="n"/>
      <c r="U323" s="1106" t="n"/>
      <c r="V323" s="1106" t="n"/>
      <c r="W323" s="1106" t="n"/>
      <c r="X323" s="1106" t="n"/>
      <c r="Y323" s="1106" t="n"/>
      <c r="Z323" s="1106" t="n"/>
      <c r="AA323" s="144" t="n"/>
      <c r="AB323" s="1106" t="n"/>
      <c r="AC323" s="1106" t="n"/>
      <c r="AD323" s="1106" t="n"/>
      <c r="AE323" s="1106" t="n"/>
      <c r="AF323" s="1106" t="n"/>
      <c r="AG323" s="1106" t="n"/>
      <c r="AH323" s="144" t="n"/>
      <c r="AI323" s="1106" t="n"/>
      <c r="AJ323" s="1106" t="n"/>
      <c r="AK323" s="1106" t="n"/>
      <c r="AL323" s="1106" t="n"/>
      <c r="AM323" s="1106" t="n"/>
      <c r="AN323" s="1106" t="n"/>
      <c r="AO323" s="1106" t="n"/>
      <c r="AP323" s="1106" t="n"/>
      <c r="AQ323" s="1106" t="n"/>
      <c r="AR323" s="1106" t="n"/>
      <c r="AS323" s="1106" t="n"/>
      <c r="AT323" s="1106" t="n"/>
      <c r="AU323" s="1106" t="n"/>
      <c r="AV323" s="1106" t="n"/>
      <c r="AW323" s="1106" t="n"/>
      <c r="AX323" s="1106" t="n"/>
      <c r="AY323" s="1106" t="n"/>
      <c r="AZ323" s="144" t="n"/>
      <c r="BA323" s="1106" t="n"/>
      <c r="BB323" s="1106" t="n"/>
      <c r="BC323" s="1106" t="n"/>
      <c r="BD323" s="1106" t="n"/>
      <c r="BE323" s="1106" t="n"/>
      <c r="BF323" s="1106" t="n"/>
      <c r="BG323" s="1106" t="n"/>
      <c r="BH323" s="1106" t="n"/>
      <c r="BI323" s="1106" t="n"/>
      <c r="BJ323" s="1106" t="n"/>
      <c r="BK323" s="1106" t="n"/>
      <c r="BL323" s="1106" t="n"/>
      <c r="BM323" s="1106" t="n"/>
      <c r="BN323" s="1106" t="n"/>
      <c r="BO323" s="1106" t="n"/>
      <c r="BP323" s="1106" t="n"/>
      <c r="BQ323" s="1106" t="n"/>
      <c r="BR323" s="1106" t="n"/>
      <c r="BS323" s="1106" t="n"/>
      <c r="BT323" s="1106" t="n"/>
      <c r="BU323" s="1106" t="n"/>
      <c r="BV323" s="1106" t="n"/>
      <c r="BW323" s="1106" t="n"/>
      <c r="BX323" s="1106" t="n"/>
      <c r="BY323" s="1106" t="n"/>
      <c r="BZ323" s="1106" t="n"/>
      <c r="CA323" s="1106" t="n"/>
      <c r="CB323" s="1106" t="n"/>
      <c r="CC323" s="1106" t="n"/>
      <c r="CD323" s="1106" t="n"/>
      <c r="CE323" s="1106" t="n"/>
      <c r="CF323" s="1106" t="n"/>
      <c r="CG323" s="1106" t="n"/>
      <c r="CH323" s="1106" t="n"/>
      <c r="CI323" s="1106" t="n"/>
      <c r="CJ323" s="1106" t="n"/>
      <c r="CK323" s="1106" t="n"/>
      <c r="CL323" s="1106" t="n"/>
      <c r="CM323" s="1106" t="n"/>
      <c r="CN323" s="1106" t="n"/>
      <c r="CO323" s="1106" t="n"/>
      <c r="CP323" s="1106" t="n"/>
      <c r="CQ323" s="1106" t="n"/>
      <c r="CR323" s="1106" t="n"/>
      <c r="CS323" s="1106" t="n"/>
      <c r="CT323" s="1106" t="n"/>
      <c r="CU323" s="1106" t="n"/>
      <c r="CV323" s="1106" t="n"/>
      <c r="CW323" s="1106" t="n"/>
      <c r="CX323" s="1106" t="n"/>
      <c r="CY323" s="1106" t="n"/>
      <c r="CZ323" s="1106" t="n"/>
      <c r="DA323" s="1106" t="n"/>
      <c r="DB323" s="1106" t="n"/>
      <c r="DC323" s="1106" t="n"/>
      <c r="DD323" s="1106" t="n"/>
      <c r="DE323" s="1106" t="n"/>
      <c r="DF323" s="1106" t="n"/>
      <c r="DG323" s="1106" t="n"/>
      <c r="DH323" s="1106" t="n"/>
      <c r="DI323" s="1106" t="n"/>
    </row>
    <row r="324" ht="13.5" customHeight="1" s="1178">
      <c r="A324" s="1106" t="n"/>
      <c r="B324" s="1106" t="n"/>
      <c r="C324" s="1106" t="n"/>
      <c r="D324" s="1106" t="n"/>
      <c r="E324" s="1106" t="n"/>
      <c r="F324" s="1106" t="n"/>
      <c r="G324" s="144" t="n"/>
      <c r="H324" s="1106" t="n"/>
      <c r="I324" s="1106" t="n"/>
      <c r="J324" s="1106" t="n"/>
      <c r="K324" s="1106" t="n"/>
      <c r="L324" s="1106" t="n"/>
      <c r="M324" s="1106" t="n"/>
      <c r="N324" s="1106" t="n"/>
      <c r="O324" s="1106" t="n"/>
      <c r="P324" s="1106" t="n"/>
      <c r="Q324" s="1106" t="n"/>
      <c r="R324" s="1106" t="n"/>
      <c r="S324" s="1106" t="n"/>
      <c r="T324" s="230" t="n"/>
      <c r="U324" s="1106" t="n"/>
      <c r="V324" s="1106" t="n"/>
      <c r="W324" s="1106" t="n"/>
      <c r="X324" s="1106" t="n"/>
      <c r="Y324" s="1106" t="n"/>
      <c r="Z324" s="1106" t="n"/>
      <c r="AA324" s="144" t="n"/>
      <c r="AB324" s="1106" t="n"/>
      <c r="AC324" s="1106" t="n"/>
      <c r="AD324" s="1106" t="n"/>
      <c r="AE324" s="1106" t="n"/>
      <c r="AF324" s="1106" t="n"/>
      <c r="AG324" s="1106" t="n"/>
      <c r="AH324" s="144" t="n"/>
      <c r="AI324" s="1106" t="n"/>
      <c r="AJ324" s="1106" t="n"/>
      <c r="AK324" s="1106" t="n"/>
      <c r="AL324" s="1106" t="n"/>
      <c r="AM324" s="1106" t="n"/>
      <c r="AN324" s="1106" t="n"/>
      <c r="AO324" s="1106" t="n"/>
      <c r="AP324" s="1106" t="n"/>
      <c r="AQ324" s="1106" t="n"/>
      <c r="AR324" s="1106" t="n"/>
      <c r="AS324" s="1106" t="n"/>
      <c r="AT324" s="1106" t="n"/>
      <c r="AU324" s="1106" t="n"/>
      <c r="AV324" s="1106" t="n"/>
      <c r="AW324" s="1106" t="n"/>
      <c r="AX324" s="1106" t="n"/>
      <c r="AY324" s="1106" t="n"/>
      <c r="AZ324" s="144" t="n"/>
      <c r="BA324" s="1106" t="n"/>
      <c r="BB324" s="1106" t="n"/>
      <c r="BC324" s="1106" t="n"/>
      <c r="BD324" s="1106" t="n"/>
      <c r="BE324" s="1106" t="n"/>
      <c r="BF324" s="1106" t="n"/>
      <c r="BG324" s="1106" t="n"/>
      <c r="BH324" s="1106" t="n"/>
      <c r="BI324" s="1106" t="n"/>
      <c r="BJ324" s="1106" t="n"/>
      <c r="BK324" s="1106" t="n"/>
      <c r="BL324" s="1106" t="n"/>
      <c r="BM324" s="1106" t="n"/>
      <c r="BN324" s="1106" t="n"/>
      <c r="BO324" s="1106" t="n"/>
      <c r="BP324" s="1106" t="n"/>
      <c r="BQ324" s="1106" t="n"/>
      <c r="BR324" s="1106" t="n"/>
      <c r="BS324" s="1106" t="n"/>
      <c r="BT324" s="1106" t="n"/>
      <c r="BU324" s="1106" t="n"/>
      <c r="BV324" s="1106" t="n"/>
      <c r="BW324" s="1106" t="n"/>
      <c r="BX324" s="1106" t="n"/>
      <c r="BY324" s="1106" t="n"/>
      <c r="BZ324" s="1106" t="n"/>
      <c r="CA324" s="1106" t="n"/>
      <c r="CB324" s="1106" t="n"/>
      <c r="CC324" s="1106" t="n"/>
      <c r="CD324" s="1106" t="n"/>
      <c r="CE324" s="1106" t="n"/>
      <c r="CF324" s="1106" t="n"/>
      <c r="CG324" s="1106" t="n"/>
      <c r="CH324" s="1106" t="n"/>
      <c r="CI324" s="1106" t="n"/>
      <c r="CJ324" s="1106" t="n"/>
      <c r="CK324" s="1106" t="n"/>
      <c r="CL324" s="1106" t="n"/>
      <c r="CM324" s="1106" t="n"/>
      <c r="CN324" s="1106" t="n"/>
      <c r="CO324" s="1106" t="n"/>
      <c r="CP324" s="1106" t="n"/>
      <c r="CQ324" s="1106" t="n"/>
      <c r="CR324" s="1106" t="n"/>
      <c r="CS324" s="1106" t="n"/>
      <c r="CT324" s="1106" t="n"/>
      <c r="CU324" s="1106" t="n"/>
      <c r="CV324" s="1106" t="n"/>
      <c r="CW324" s="1106" t="n"/>
      <c r="CX324" s="1106" t="n"/>
      <c r="CY324" s="1106" t="n"/>
      <c r="CZ324" s="1106" t="n"/>
      <c r="DA324" s="1106" t="n"/>
      <c r="DB324" s="1106" t="n"/>
      <c r="DC324" s="1106" t="n"/>
      <c r="DD324" s="1106" t="n"/>
      <c r="DE324" s="1106" t="n"/>
      <c r="DF324" s="1106" t="n"/>
      <c r="DG324" s="1106" t="n"/>
      <c r="DH324" s="1106" t="n"/>
      <c r="DI324" s="1106" t="n"/>
    </row>
    <row r="325" ht="13.5" customHeight="1" s="1178">
      <c r="A325" s="1106" t="n"/>
      <c r="B325" s="1106" t="n"/>
      <c r="C325" s="1106" t="n"/>
      <c r="D325" s="1106" t="n"/>
      <c r="E325" s="1106" t="n"/>
      <c r="F325" s="1106" t="n"/>
      <c r="G325" s="144" t="n"/>
      <c r="H325" s="1106" t="n"/>
      <c r="I325" s="1106" t="n"/>
      <c r="J325" s="1106" t="n"/>
      <c r="K325" s="1106" t="n"/>
      <c r="L325" s="1106" t="n"/>
      <c r="M325" s="1106" t="n"/>
      <c r="N325" s="1106" t="n"/>
      <c r="O325" s="1106" t="n"/>
      <c r="P325" s="1106" t="n"/>
      <c r="Q325" s="1106" t="n"/>
      <c r="R325" s="1106" t="n"/>
      <c r="S325" s="1106" t="n"/>
      <c r="T325" s="230" t="n"/>
      <c r="U325" s="1106" t="n"/>
      <c r="V325" s="1106" t="n"/>
      <c r="W325" s="1106" t="n"/>
      <c r="X325" s="1106" t="n"/>
      <c r="Y325" s="1106" t="n"/>
      <c r="Z325" s="1106" t="n"/>
      <c r="AA325" s="144" t="n"/>
      <c r="AB325" s="1106" t="n"/>
      <c r="AC325" s="1106" t="n"/>
      <c r="AD325" s="1106" t="n"/>
      <c r="AE325" s="1106" t="n"/>
      <c r="AF325" s="1106" t="n"/>
      <c r="AG325" s="1106" t="n"/>
      <c r="AH325" s="144" t="n"/>
      <c r="AI325" s="1106" t="n"/>
      <c r="AJ325" s="1106" t="n"/>
      <c r="AK325" s="1106" t="n"/>
      <c r="AL325" s="1106" t="n"/>
      <c r="AM325" s="1106" t="n"/>
      <c r="AN325" s="1106" t="n"/>
      <c r="AO325" s="1106" t="n"/>
      <c r="AP325" s="1106" t="n"/>
      <c r="AQ325" s="1106" t="n"/>
      <c r="AR325" s="1106" t="n"/>
      <c r="AS325" s="1106" t="n"/>
      <c r="AT325" s="1106" t="n"/>
      <c r="AU325" s="1106" t="n"/>
      <c r="AV325" s="1106" t="n"/>
      <c r="AW325" s="1106" t="n"/>
      <c r="AX325" s="1106" t="n"/>
      <c r="AY325" s="1106" t="n"/>
      <c r="AZ325" s="144" t="n"/>
      <c r="BA325" s="1106" t="n"/>
      <c r="BB325" s="1106" t="n"/>
      <c r="BC325" s="1106" t="n"/>
      <c r="BD325" s="1106" t="n"/>
      <c r="BE325" s="1106" t="n"/>
      <c r="BF325" s="1106" t="n"/>
      <c r="BG325" s="1106" t="n"/>
      <c r="BH325" s="1106" t="n"/>
      <c r="BI325" s="1106" t="n"/>
      <c r="BJ325" s="1106" t="n"/>
      <c r="BK325" s="1106" t="n"/>
      <c r="BL325" s="1106" t="n"/>
      <c r="BM325" s="1106" t="n"/>
      <c r="BN325" s="1106" t="n"/>
      <c r="BO325" s="1106" t="n"/>
      <c r="BP325" s="1106" t="n"/>
      <c r="BQ325" s="1106" t="n"/>
      <c r="BR325" s="1106" t="n"/>
      <c r="BS325" s="1106" t="n"/>
      <c r="BT325" s="1106" t="n"/>
      <c r="BU325" s="1106" t="n"/>
      <c r="BV325" s="1106" t="n"/>
      <c r="BW325" s="1106" t="n"/>
      <c r="BX325" s="1106" t="n"/>
      <c r="BY325" s="1106" t="n"/>
      <c r="BZ325" s="1106" t="n"/>
      <c r="CA325" s="1106" t="n"/>
      <c r="CB325" s="1106" t="n"/>
      <c r="CC325" s="1106" t="n"/>
      <c r="CD325" s="1106" t="n"/>
      <c r="CE325" s="1106" t="n"/>
      <c r="CF325" s="1106" t="n"/>
      <c r="CG325" s="1106" t="n"/>
      <c r="CH325" s="1106" t="n"/>
      <c r="CI325" s="1106" t="n"/>
      <c r="CJ325" s="1106" t="n"/>
      <c r="CK325" s="1106" t="n"/>
      <c r="CL325" s="1106" t="n"/>
      <c r="CM325" s="1106" t="n"/>
      <c r="CN325" s="1106" t="n"/>
      <c r="CO325" s="1106" t="n"/>
      <c r="CP325" s="1106" t="n"/>
      <c r="CQ325" s="1106" t="n"/>
      <c r="CR325" s="1106" t="n"/>
      <c r="CS325" s="1106" t="n"/>
      <c r="CT325" s="1106" t="n"/>
      <c r="CU325" s="1106" t="n"/>
      <c r="CV325" s="1106" t="n"/>
      <c r="CW325" s="1106" t="n"/>
      <c r="CX325" s="1106" t="n"/>
      <c r="CY325" s="1106" t="n"/>
      <c r="CZ325" s="1106" t="n"/>
      <c r="DA325" s="1106" t="n"/>
      <c r="DB325" s="1106" t="n"/>
      <c r="DC325" s="1106" t="n"/>
      <c r="DD325" s="1106" t="n"/>
      <c r="DE325" s="1106" t="n"/>
      <c r="DF325" s="1106" t="n"/>
      <c r="DG325" s="1106" t="n"/>
      <c r="DH325" s="1106" t="n"/>
      <c r="DI325" s="1106" t="n"/>
    </row>
    <row r="326" ht="13.5" customHeight="1" s="1178">
      <c r="A326" s="1106" t="n"/>
      <c r="B326" s="1106" t="n"/>
      <c r="C326" s="1106" t="n"/>
      <c r="D326" s="1106" t="n"/>
      <c r="E326" s="1106" t="n"/>
      <c r="F326" s="1106" t="n"/>
      <c r="G326" s="144" t="n"/>
      <c r="H326" s="1106" t="n"/>
      <c r="I326" s="1106" t="n"/>
      <c r="J326" s="1106" t="n"/>
      <c r="K326" s="1106" t="n"/>
      <c r="L326" s="1106" t="n"/>
      <c r="M326" s="1106" t="n"/>
      <c r="N326" s="1106" t="n"/>
      <c r="O326" s="1106" t="n"/>
      <c r="P326" s="1106" t="n"/>
      <c r="Q326" s="1106" t="n"/>
      <c r="R326" s="1106" t="n"/>
      <c r="S326" s="1106" t="n"/>
      <c r="T326" s="230" t="n"/>
      <c r="U326" s="1106" t="n"/>
      <c r="V326" s="1106" t="n"/>
      <c r="W326" s="1106" t="n"/>
      <c r="X326" s="1106" t="n"/>
      <c r="Y326" s="1106" t="n"/>
      <c r="Z326" s="1106" t="n"/>
      <c r="AA326" s="144" t="n"/>
      <c r="AB326" s="1106" t="n"/>
      <c r="AC326" s="1106" t="n"/>
      <c r="AD326" s="1106" t="n"/>
      <c r="AE326" s="1106" t="n"/>
      <c r="AF326" s="1106" t="n"/>
      <c r="AG326" s="1106" t="n"/>
      <c r="AH326" s="144" t="n"/>
      <c r="AI326" s="1106" t="n"/>
      <c r="AJ326" s="1106" t="n"/>
      <c r="AK326" s="1106" t="n"/>
      <c r="AL326" s="1106" t="n"/>
      <c r="AM326" s="1106" t="n"/>
      <c r="AN326" s="1106" t="n"/>
      <c r="AO326" s="1106" t="n"/>
      <c r="AP326" s="1106" t="n"/>
      <c r="AQ326" s="1106" t="n"/>
      <c r="AR326" s="1106" t="n"/>
      <c r="AS326" s="1106" t="n"/>
      <c r="AT326" s="1106" t="n"/>
      <c r="AU326" s="1106" t="n"/>
      <c r="AV326" s="1106" t="n"/>
      <c r="AW326" s="1106" t="n"/>
      <c r="AX326" s="1106" t="n"/>
      <c r="AY326" s="1106" t="n"/>
      <c r="AZ326" s="144" t="n"/>
      <c r="BA326" s="1106" t="n"/>
      <c r="BB326" s="1106" t="n"/>
      <c r="BC326" s="1106" t="n"/>
      <c r="BD326" s="1106" t="n"/>
      <c r="BE326" s="1106" t="n"/>
      <c r="BF326" s="1106" t="n"/>
      <c r="BG326" s="1106" t="n"/>
      <c r="BH326" s="1106" t="n"/>
      <c r="BI326" s="1106" t="n"/>
      <c r="BJ326" s="1106" t="n"/>
      <c r="BK326" s="1106" t="n"/>
      <c r="BL326" s="1106" t="n"/>
      <c r="BM326" s="1106" t="n"/>
      <c r="BN326" s="1106" t="n"/>
      <c r="BO326" s="1106" t="n"/>
      <c r="BP326" s="1106" t="n"/>
      <c r="BQ326" s="1106" t="n"/>
      <c r="BR326" s="1106" t="n"/>
      <c r="BS326" s="1106" t="n"/>
      <c r="BT326" s="1106" t="n"/>
      <c r="BU326" s="1106" t="n"/>
      <c r="BV326" s="1106" t="n"/>
      <c r="BW326" s="1106" t="n"/>
      <c r="BX326" s="1106" t="n"/>
      <c r="BY326" s="1106" t="n"/>
      <c r="BZ326" s="1106" t="n"/>
      <c r="CA326" s="1106" t="n"/>
      <c r="CB326" s="1106" t="n"/>
      <c r="CC326" s="1106" t="n"/>
      <c r="CD326" s="1106" t="n"/>
      <c r="CE326" s="1106" t="n"/>
      <c r="CF326" s="1106" t="n"/>
      <c r="CG326" s="1106" t="n"/>
      <c r="CH326" s="1106" t="n"/>
      <c r="CI326" s="1106" t="n"/>
      <c r="CJ326" s="1106" t="n"/>
      <c r="CK326" s="1106" t="n"/>
      <c r="CL326" s="1106" t="n"/>
      <c r="CM326" s="1106" t="n"/>
      <c r="CN326" s="1106" t="n"/>
      <c r="CO326" s="1106" t="n"/>
      <c r="CP326" s="1106" t="n"/>
      <c r="CQ326" s="1106" t="n"/>
      <c r="CR326" s="1106" t="n"/>
      <c r="CS326" s="1106" t="n"/>
      <c r="CT326" s="1106" t="n"/>
      <c r="CU326" s="1106" t="n"/>
      <c r="CV326" s="1106" t="n"/>
      <c r="CW326" s="1106" t="n"/>
      <c r="CX326" s="1106" t="n"/>
      <c r="CY326" s="1106" t="n"/>
      <c r="CZ326" s="1106" t="n"/>
      <c r="DA326" s="1106" t="n"/>
      <c r="DB326" s="1106" t="n"/>
      <c r="DC326" s="1106" t="n"/>
      <c r="DD326" s="1106" t="n"/>
      <c r="DE326" s="1106" t="n"/>
      <c r="DF326" s="1106" t="n"/>
      <c r="DG326" s="1106" t="n"/>
      <c r="DH326" s="1106" t="n"/>
      <c r="DI326" s="1106" t="n"/>
    </row>
    <row r="327" ht="13.5" customHeight="1" s="1178">
      <c r="A327" s="1106" t="n"/>
      <c r="B327" s="1106" t="n"/>
      <c r="C327" s="1106" t="n"/>
      <c r="D327" s="1106" t="n"/>
      <c r="E327" s="1106" t="n"/>
      <c r="F327" s="1106" t="n"/>
      <c r="G327" s="144" t="n"/>
      <c r="H327" s="1106" t="n"/>
      <c r="I327" s="1106" t="n"/>
      <c r="J327" s="1106" t="n"/>
      <c r="K327" s="1106" t="n"/>
      <c r="L327" s="1106" t="n"/>
      <c r="M327" s="1106" t="n"/>
      <c r="N327" s="1106" t="n"/>
      <c r="O327" s="1106" t="n"/>
      <c r="P327" s="1106" t="n"/>
      <c r="Q327" s="1106" t="n"/>
      <c r="R327" s="1106" t="n"/>
      <c r="S327" s="1106" t="n"/>
      <c r="T327" s="230" t="n"/>
      <c r="U327" s="1106" t="n"/>
      <c r="V327" s="1106" t="n"/>
      <c r="W327" s="1106" t="n"/>
      <c r="X327" s="1106" t="n"/>
      <c r="Y327" s="1106" t="n"/>
      <c r="Z327" s="1106" t="n"/>
      <c r="AA327" s="144" t="n"/>
      <c r="AB327" s="1106" t="n"/>
      <c r="AC327" s="1106" t="n"/>
      <c r="AD327" s="1106" t="n"/>
      <c r="AE327" s="1106" t="n"/>
      <c r="AF327" s="1106" t="n"/>
      <c r="AG327" s="1106" t="n"/>
      <c r="AH327" s="144" t="n"/>
      <c r="AI327" s="1106" t="n"/>
      <c r="AJ327" s="1106" t="n"/>
      <c r="AK327" s="1106" t="n"/>
      <c r="AL327" s="1106" t="n"/>
      <c r="AM327" s="1106" t="n"/>
      <c r="AN327" s="1106" t="n"/>
      <c r="AO327" s="1106" t="n"/>
      <c r="AP327" s="1106" t="n"/>
      <c r="AQ327" s="1106" t="n"/>
      <c r="AR327" s="1106" t="n"/>
      <c r="AS327" s="1106" t="n"/>
      <c r="AT327" s="1106" t="n"/>
      <c r="AU327" s="1106" t="n"/>
      <c r="AV327" s="1106" t="n"/>
      <c r="AW327" s="1106" t="n"/>
      <c r="AX327" s="1106" t="n"/>
      <c r="AY327" s="1106" t="n"/>
      <c r="AZ327" s="144" t="n"/>
      <c r="BA327" s="1106" t="n"/>
      <c r="BB327" s="1106" t="n"/>
      <c r="BC327" s="1106" t="n"/>
      <c r="BD327" s="1106" t="n"/>
      <c r="BE327" s="1106" t="n"/>
      <c r="BF327" s="1106" t="n"/>
      <c r="BG327" s="1106" t="n"/>
      <c r="BH327" s="1106" t="n"/>
      <c r="BI327" s="1106" t="n"/>
      <c r="BJ327" s="1106" t="n"/>
      <c r="BK327" s="1106" t="n"/>
      <c r="BL327" s="1106" t="n"/>
      <c r="BM327" s="1106" t="n"/>
      <c r="BN327" s="1106" t="n"/>
      <c r="BO327" s="1106" t="n"/>
      <c r="BP327" s="1106" t="n"/>
      <c r="BQ327" s="1106" t="n"/>
      <c r="BR327" s="1106" t="n"/>
      <c r="BS327" s="1106" t="n"/>
      <c r="BT327" s="1106" t="n"/>
      <c r="BU327" s="1106" t="n"/>
      <c r="BV327" s="1106" t="n"/>
      <c r="BW327" s="1106" t="n"/>
      <c r="BX327" s="1106" t="n"/>
      <c r="BY327" s="1106" t="n"/>
      <c r="BZ327" s="1106" t="n"/>
      <c r="CA327" s="1106" t="n"/>
      <c r="CB327" s="1106" t="n"/>
      <c r="CC327" s="1106" t="n"/>
      <c r="CD327" s="1106" t="n"/>
      <c r="CE327" s="1106" t="n"/>
      <c r="CF327" s="1106" t="n"/>
      <c r="CG327" s="1106" t="n"/>
      <c r="CH327" s="1106" t="n"/>
      <c r="CI327" s="1106" t="n"/>
      <c r="CJ327" s="1106" t="n"/>
      <c r="CK327" s="1106" t="n"/>
      <c r="CL327" s="1106" t="n"/>
      <c r="CM327" s="1106" t="n"/>
      <c r="CN327" s="1106" t="n"/>
      <c r="CO327" s="1106" t="n"/>
      <c r="CP327" s="1106" t="n"/>
      <c r="CQ327" s="1106" t="n"/>
      <c r="CR327" s="1106" t="n"/>
      <c r="CS327" s="1106" t="n"/>
      <c r="CT327" s="1106" t="n"/>
      <c r="CU327" s="1106" t="n"/>
      <c r="CV327" s="1106" t="n"/>
      <c r="CW327" s="1106" t="n"/>
      <c r="CX327" s="1106" t="n"/>
      <c r="CY327" s="1106" t="n"/>
      <c r="CZ327" s="1106" t="n"/>
      <c r="DA327" s="1106" t="n"/>
      <c r="DB327" s="1106" t="n"/>
      <c r="DC327" s="1106" t="n"/>
      <c r="DD327" s="1106" t="n"/>
      <c r="DE327" s="1106" t="n"/>
      <c r="DF327" s="1106" t="n"/>
      <c r="DG327" s="1106" t="n"/>
      <c r="DH327" s="1106" t="n"/>
      <c r="DI327" s="1106" t="n"/>
    </row>
    <row r="328" ht="13.5" customHeight="1" s="1178">
      <c r="A328" s="1106" t="n"/>
      <c r="B328" s="1106" t="n"/>
      <c r="C328" s="1106" t="n"/>
      <c r="D328" s="1106" t="n"/>
      <c r="E328" s="1106" t="n"/>
      <c r="F328" s="1106" t="n"/>
      <c r="G328" s="144" t="n"/>
      <c r="H328" s="1106" t="n"/>
      <c r="I328" s="1106" t="n"/>
      <c r="J328" s="1106" t="n"/>
      <c r="K328" s="1106" t="n"/>
      <c r="L328" s="1106" t="n"/>
      <c r="M328" s="1106" t="n"/>
      <c r="N328" s="1106" t="n"/>
      <c r="O328" s="1106" t="n"/>
      <c r="P328" s="1106" t="n"/>
      <c r="Q328" s="1106" t="n"/>
      <c r="R328" s="1106" t="n"/>
      <c r="S328" s="1106" t="n"/>
      <c r="T328" s="230" t="n"/>
      <c r="U328" s="1106" t="n"/>
      <c r="V328" s="1106" t="n"/>
      <c r="W328" s="1106" t="n"/>
      <c r="X328" s="1106" t="n"/>
      <c r="Y328" s="1106" t="n"/>
      <c r="Z328" s="1106" t="n"/>
      <c r="AA328" s="144" t="n"/>
      <c r="AB328" s="1106" t="n"/>
      <c r="AC328" s="1106" t="n"/>
      <c r="AD328" s="1106" t="n"/>
      <c r="AE328" s="1106" t="n"/>
      <c r="AF328" s="1106" t="n"/>
      <c r="AG328" s="1106" t="n"/>
      <c r="AH328" s="144" t="n"/>
      <c r="AI328" s="1106" t="n"/>
      <c r="AJ328" s="1106" t="n"/>
      <c r="AK328" s="1106" t="n"/>
      <c r="AL328" s="1106" t="n"/>
      <c r="AM328" s="1106" t="n"/>
      <c r="AN328" s="1106" t="n"/>
      <c r="AO328" s="1106" t="n"/>
      <c r="AP328" s="1106" t="n"/>
      <c r="AQ328" s="1106" t="n"/>
      <c r="AR328" s="1106" t="n"/>
      <c r="AS328" s="1106" t="n"/>
      <c r="AT328" s="1106" t="n"/>
      <c r="AU328" s="1106" t="n"/>
      <c r="AV328" s="1106" t="n"/>
      <c r="AW328" s="1106" t="n"/>
      <c r="AX328" s="1106" t="n"/>
      <c r="AY328" s="1106" t="n"/>
      <c r="AZ328" s="144" t="n"/>
      <c r="BA328" s="1106" t="n"/>
      <c r="BB328" s="1106" t="n"/>
      <c r="BC328" s="1106" t="n"/>
      <c r="BD328" s="1106" t="n"/>
      <c r="BE328" s="1106" t="n"/>
      <c r="BF328" s="1106" t="n"/>
      <c r="BG328" s="1106" t="n"/>
      <c r="BH328" s="1106" t="n"/>
      <c r="BI328" s="1106" t="n"/>
      <c r="BJ328" s="1106" t="n"/>
      <c r="BK328" s="1106" t="n"/>
      <c r="BL328" s="1106" t="n"/>
      <c r="BM328" s="1106" t="n"/>
      <c r="BN328" s="1106" t="n"/>
      <c r="BO328" s="1106" t="n"/>
      <c r="BP328" s="1106" t="n"/>
      <c r="BQ328" s="1106" t="n"/>
      <c r="BR328" s="1106" t="n"/>
      <c r="BS328" s="1106" t="n"/>
      <c r="BT328" s="1106" t="n"/>
      <c r="BU328" s="1106" t="n"/>
      <c r="BV328" s="1106" t="n"/>
      <c r="BW328" s="1106" t="n"/>
      <c r="BX328" s="1106" t="n"/>
      <c r="BY328" s="1106" t="n"/>
      <c r="BZ328" s="1106" t="n"/>
      <c r="CA328" s="1106" t="n"/>
      <c r="CB328" s="1106" t="n"/>
      <c r="CC328" s="1106" t="n"/>
      <c r="CD328" s="1106" t="n"/>
      <c r="CE328" s="1106" t="n"/>
      <c r="CF328" s="1106" t="n"/>
      <c r="CG328" s="1106" t="n"/>
      <c r="CH328" s="1106" t="n"/>
      <c r="CI328" s="1106" t="n"/>
      <c r="CJ328" s="1106" t="n"/>
      <c r="CK328" s="1106" t="n"/>
      <c r="CL328" s="1106" t="n"/>
      <c r="CM328" s="1106" t="n"/>
      <c r="CN328" s="1106" t="n"/>
      <c r="CO328" s="1106" t="n"/>
      <c r="CP328" s="1106" t="n"/>
      <c r="CQ328" s="1106" t="n"/>
      <c r="CR328" s="1106" t="n"/>
      <c r="CS328" s="1106" t="n"/>
      <c r="CT328" s="1106" t="n"/>
      <c r="CU328" s="1106" t="n"/>
      <c r="CV328" s="1106" t="n"/>
      <c r="CW328" s="1106" t="n"/>
      <c r="CX328" s="1106" t="n"/>
      <c r="CY328" s="1106" t="n"/>
      <c r="CZ328" s="1106" t="n"/>
      <c r="DA328" s="1106" t="n"/>
      <c r="DB328" s="1106" t="n"/>
      <c r="DC328" s="1106" t="n"/>
      <c r="DD328" s="1106" t="n"/>
      <c r="DE328" s="1106" t="n"/>
      <c r="DF328" s="1106" t="n"/>
      <c r="DG328" s="1106" t="n"/>
      <c r="DH328" s="1106" t="n"/>
      <c r="DI328" s="1106" t="n"/>
    </row>
    <row r="329" ht="13.5" customHeight="1" s="1178">
      <c r="A329" s="1106" t="n"/>
      <c r="B329" s="1106" t="n"/>
      <c r="C329" s="1106" t="n"/>
      <c r="D329" s="1106" t="n"/>
      <c r="E329" s="1106" t="n"/>
      <c r="F329" s="1106" t="n"/>
      <c r="G329" s="144" t="n"/>
      <c r="H329" s="1106" t="n"/>
      <c r="I329" s="1106" t="n"/>
      <c r="J329" s="1106" t="n"/>
      <c r="K329" s="1106" t="n"/>
      <c r="L329" s="1106" t="n"/>
      <c r="M329" s="1106" t="n"/>
      <c r="N329" s="1106" t="n"/>
      <c r="O329" s="1106" t="n"/>
      <c r="P329" s="1106" t="n"/>
      <c r="Q329" s="1106" t="n"/>
      <c r="R329" s="1106" t="n"/>
      <c r="S329" s="1106" t="n"/>
      <c r="T329" s="230" t="n"/>
      <c r="U329" s="1106" t="n"/>
      <c r="V329" s="1106" t="n"/>
      <c r="W329" s="1106" t="n"/>
      <c r="X329" s="1106" t="n"/>
      <c r="Y329" s="1106" t="n"/>
      <c r="Z329" s="1106" t="n"/>
      <c r="AA329" s="144" t="n"/>
      <c r="AB329" s="1106" t="n"/>
      <c r="AC329" s="1106" t="n"/>
      <c r="AD329" s="1106" t="n"/>
      <c r="AE329" s="1106" t="n"/>
      <c r="AF329" s="1106" t="n"/>
      <c r="AG329" s="1106" t="n"/>
      <c r="AH329" s="144" t="n"/>
      <c r="AI329" s="1106" t="n"/>
      <c r="AJ329" s="1106" t="n"/>
      <c r="AK329" s="1106" t="n"/>
      <c r="AL329" s="1106" t="n"/>
      <c r="AM329" s="1106" t="n"/>
      <c r="AN329" s="1106" t="n"/>
      <c r="AO329" s="1106" t="n"/>
      <c r="AP329" s="1106" t="n"/>
      <c r="AQ329" s="1106" t="n"/>
      <c r="AR329" s="1106" t="n"/>
      <c r="AS329" s="1106" t="n"/>
      <c r="AT329" s="1106" t="n"/>
      <c r="AU329" s="1106" t="n"/>
      <c r="AV329" s="1106" t="n"/>
      <c r="AW329" s="1106" t="n"/>
      <c r="AX329" s="1106" t="n"/>
      <c r="AY329" s="1106" t="n"/>
      <c r="AZ329" s="144" t="n"/>
      <c r="BA329" s="1106" t="n"/>
      <c r="BB329" s="1106" t="n"/>
      <c r="BC329" s="1106" t="n"/>
      <c r="BD329" s="1106" t="n"/>
      <c r="BE329" s="1106" t="n"/>
      <c r="BF329" s="1106" t="n"/>
      <c r="BG329" s="1106" t="n"/>
      <c r="BH329" s="1106" t="n"/>
      <c r="BI329" s="1106" t="n"/>
      <c r="BJ329" s="1106" t="n"/>
      <c r="BK329" s="1106" t="n"/>
      <c r="BL329" s="1106" t="n"/>
      <c r="BM329" s="1106" t="n"/>
      <c r="BN329" s="1106" t="n"/>
      <c r="BO329" s="1106" t="n"/>
      <c r="BP329" s="1106" t="n"/>
      <c r="BQ329" s="1106" t="n"/>
      <c r="BR329" s="1106" t="n"/>
      <c r="BS329" s="1106" t="n"/>
      <c r="BT329" s="1106" t="n"/>
      <c r="BU329" s="1106" t="n"/>
      <c r="BV329" s="1106" t="n"/>
      <c r="BW329" s="1106" t="n"/>
      <c r="BX329" s="1106" t="n"/>
      <c r="BY329" s="1106" t="n"/>
      <c r="BZ329" s="1106" t="n"/>
      <c r="CA329" s="1106" t="n"/>
      <c r="CB329" s="1106" t="n"/>
      <c r="CC329" s="1106" t="n"/>
      <c r="CD329" s="1106" t="n"/>
      <c r="CE329" s="1106" t="n"/>
      <c r="CF329" s="1106" t="n"/>
      <c r="CG329" s="1106" t="n"/>
      <c r="CH329" s="1106" t="n"/>
      <c r="CI329" s="1106" t="n"/>
      <c r="CJ329" s="1106" t="n"/>
      <c r="CK329" s="1106" t="n"/>
      <c r="CL329" s="1106" t="n"/>
      <c r="CM329" s="1106" t="n"/>
      <c r="CN329" s="1106" t="n"/>
      <c r="CO329" s="1106" t="n"/>
      <c r="CP329" s="1106" t="n"/>
      <c r="CQ329" s="1106" t="n"/>
      <c r="CR329" s="1106" t="n"/>
      <c r="CS329" s="1106" t="n"/>
      <c r="CT329" s="1106" t="n"/>
      <c r="CU329" s="1106" t="n"/>
      <c r="CV329" s="1106" t="n"/>
      <c r="CW329" s="1106" t="n"/>
      <c r="CX329" s="1106" t="n"/>
      <c r="CY329" s="1106" t="n"/>
      <c r="CZ329" s="1106" t="n"/>
      <c r="DA329" s="1106" t="n"/>
      <c r="DB329" s="1106" t="n"/>
      <c r="DC329" s="1106" t="n"/>
      <c r="DD329" s="1106" t="n"/>
      <c r="DE329" s="1106" t="n"/>
      <c r="DF329" s="1106" t="n"/>
      <c r="DG329" s="1106" t="n"/>
      <c r="DH329" s="1106" t="n"/>
      <c r="DI329" s="1106" t="n"/>
    </row>
    <row r="330" ht="13.5" customHeight="1" s="1178">
      <c r="A330" s="1106" t="n"/>
      <c r="B330" s="1106" t="n"/>
      <c r="C330" s="1106" t="n"/>
      <c r="D330" s="1106" t="n"/>
      <c r="E330" s="1106" t="n"/>
      <c r="F330" s="1106" t="n"/>
      <c r="G330" s="144" t="n"/>
      <c r="H330" s="1106" t="n"/>
      <c r="I330" s="1106" t="n"/>
      <c r="J330" s="1106" t="n"/>
      <c r="K330" s="1106" t="n"/>
      <c r="L330" s="1106" t="n"/>
      <c r="M330" s="1106" t="n"/>
      <c r="N330" s="1106" t="n"/>
      <c r="O330" s="1106" t="n"/>
      <c r="P330" s="1106" t="n"/>
      <c r="Q330" s="1106" t="n"/>
      <c r="R330" s="1106" t="n"/>
      <c r="S330" s="1106" t="n"/>
      <c r="T330" s="230" t="n"/>
      <c r="U330" s="1106" t="n"/>
      <c r="V330" s="1106" t="n"/>
      <c r="W330" s="1106" t="n"/>
      <c r="X330" s="1106" t="n"/>
      <c r="Y330" s="1106" t="n"/>
      <c r="Z330" s="1106" t="n"/>
      <c r="AA330" s="144" t="n"/>
      <c r="AB330" s="1106" t="n"/>
      <c r="AC330" s="1106" t="n"/>
      <c r="AD330" s="1106" t="n"/>
      <c r="AE330" s="1106" t="n"/>
      <c r="AF330" s="1106" t="n"/>
      <c r="AG330" s="1106" t="n"/>
      <c r="AH330" s="144" t="n"/>
      <c r="AI330" s="1106" t="n"/>
      <c r="AJ330" s="1106" t="n"/>
      <c r="AK330" s="1106" t="n"/>
      <c r="AL330" s="1106" t="n"/>
      <c r="AM330" s="1106" t="n"/>
      <c r="AN330" s="1106" t="n"/>
      <c r="AO330" s="1106" t="n"/>
      <c r="AP330" s="1106" t="n"/>
      <c r="AQ330" s="1106" t="n"/>
      <c r="AR330" s="1106" t="n"/>
      <c r="AS330" s="1106" t="n"/>
      <c r="AT330" s="1106" t="n"/>
      <c r="AU330" s="1106" t="n"/>
      <c r="AV330" s="1106" t="n"/>
      <c r="AW330" s="1106" t="n"/>
      <c r="AX330" s="1106" t="n"/>
      <c r="AY330" s="1106" t="n"/>
      <c r="AZ330" s="144" t="n"/>
      <c r="BA330" s="1106" t="n"/>
      <c r="BB330" s="1106" t="n"/>
      <c r="BC330" s="1106" t="n"/>
      <c r="BD330" s="1106" t="n"/>
      <c r="BE330" s="1106" t="n"/>
      <c r="BF330" s="1106" t="n"/>
      <c r="BG330" s="1106" t="n"/>
      <c r="BH330" s="1106" t="n"/>
      <c r="BI330" s="1106" t="n"/>
      <c r="BJ330" s="1106" t="n"/>
      <c r="BK330" s="1106" t="n"/>
      <c r="BL330" s="1106" t="n"/>
      <c r="BM330" s="1106" t="n"/>
      <c r="BN330" s="1106" t="n"/>
      <c r="BO330" s="1106" t="n"/>
      <c r="BP330" s="1106" t="n"/>
      <c r="BQ330" s="1106" t="n"/>
      <c r="BR330" s="1106" t="n"/>
      <c r="BS330" s="1106" t="n"/>
      <c r="BT330" s="1106" t="n"/>
      <c r="BU330" s="1106" t="n"/>
      <c r="BV330" s="1106" t="n"/>
      <c r="BW330" s="1106" t="n"/>
      <c r="BX330" s="1106" t="n"/>
      <c r="BY330" s="1106" t="n"/>
      <c r="BZ330" s="1106" t="n"/>
      <c r="CA330" s="1106" t="n"/>
      <c r="CB330" s="1106" t="n"/>
      <c r="CC330" s="1106" t="n"/>
      <c r="CD330" s="1106" t="n"/>
      <c r="CE330" s="1106" t="n"/>
      <c r="CF330" s="1106" t="n"/>
      <c r="CG330" s="1106" t="n"/>
      <c r="CH330" s="1106" t="n"/>
      <c r="CI330" s="1106" t="n"/>
      <c r="CJ330" s="1106" t="n"/>
      <c r="CK330" s="1106" t="n"/>
      <c r="CL330" s="1106" t="n"/>
      <c r="CM330" s="1106" t="n"/>
      <c r="CN330" s="1106" t="n"/>
      <c r="CO330" s="1106" t="n"/>
      <c r="CP330" s="1106" t="n"/>
      <c r="CQ330" s="1106" t="n"/>
      <c r="CR330" s="1106" t="n"/>
      <c r="CS330" s="1106" t="n"/>
      <c r="CT330" s="1106" t="n"/>
      <c r="CU330" s="1106" t="n"/>
      <c r="CV330" s="1106" t="n"/>
      <c r="CW330" s="1106" t="n"/>
      <c r="CX330" s="1106" t="n"/>
      <c r="CY330" s="1106" t="n"/>
      <c r="CZ330" s="1106" t="n"/>
      <c r="DA330" s="1106" t="n"/>
      <c r="DB330" s="1106" t="n"/>
      <c r="DC330" s="1106" t="n"/>
      <c r="DD330" s="1106" t="n"/>
      <c r="DE330" s="1106" t="n"/>
      <c r="DF330" s="1106" t="n"/>
      <c r="DG330" s="1106" t="n"/>
      <c r="DH330" s="1106" t="n"/>
      <c r="DI330" s="1106" t="n"/>
    </row>
    <row r="331" ht="13.5" customHeight="1" s="1178">
      <c r="A331" s="1106" t="n"/>
      <c r="B331" s="1106" t="n"/>
      <c r="C331" s="1106" t="n"/>
      <c r="D331" s="1106" t="n"/>
      <c r="E331" s="1106" t="n"/>
      <c r="F331" s="1106" t="n"/>
      <c r="G331" s="144" t="n"/>
      <c r="H331" s="1106" t="n"/>
      <c r="I331" s="1106" t="n"/>
      <c r="J331" s="1106" t="n"/>
      <c r="K331" s="1106" t="n"/>
      <c r="L331" s="1106" t="n"/>
      <c r="M331" s="1106" t="n"/>
      <c r="N331" s="1106" t="n"/>
      <c r="O331" s="1106" t="n"/>
      <c r="P331" s="1106" t="n"/>
      <c r="Q331" s="1106" t="n"/>
      <c r="R331" s="1106" t="n"/>
      <c r="S331" s="1106" t="n"/>
      <c r="T331" s="230" t="n"/>
      <c r="U331" s="1106" t="n"/>
      <c r="V331" s="1106" t="n"/>
      <c r="W331" s="1106" t="n"/>
      <c r="X331" s="1106" t="n"/>
      <c r="Y331" s="1106" t="n"/>
      <c r="Z331" s="1106" t="n"/>
      <c r="AA331" s="144" t="n"/>
      <c r="AB331" s="1106" t="n"/>
      <c r="AC331" s="1106" t="n"/>
      <c r="AD331" s="1106" t="n"/>
      <c r="AE331" s="1106" t="n"/>
      <c r="AF331" s="1106" t="n"/>
      <c r="AG331" s="1106" t="n"/>
      <c r="AH331" s="144" t="n"/>
      <c r="AI331" s="1106" t="n"/>
      <c r="AJ331" s="1106" t="n"/>
      <c r="AK331" s="1106" t="n"/>
      <c r="AL331" s="1106" t="n"/>
      <c r="AM331" s="1106" t="n"/>
      <c r="AN331" s="1106" t="n"/>
      <c r="AO331" s="1106" t="n"/>
      <c r="AP331" s="1106" t="n"/>
      <c r="AQ331" s="1106" t="n"/>
      <c r="AR331" s="1106" t="n"/>
      <c r="AS331" s="1106" t="n"/>
      <c r="AT331" s="1106" t="n"/>
      <c r="AU331" s="1106" t="n"/>
      <c r="AV331" s="1106" t="n"/>
      <c r="AW331" s="1106" t="n"/>
      <c r="AX331" s="1106" t="n"/>
      <c r="AY331" s="1106" t="n"/>
      <c r="AZ331" s="144" t="n"/>
      <c r="BA331" s="1106" t="n"/>
      <c r="BB331" s="1106" t="n"/>
      <c r="BC331" s="1106" t="n"/>
      <c r="BD331" s="1106" t="n"/>
      <c r="BE331" s="1106" t="n"/>
      <c r="BF331" s="1106" t="n"/>
      <c r="BG331" s="1106" t="n"/>
      <c r="BH331" s="1106" t="n"/>
      <c r="BI331" s="1106" t="n"/>
      <c r="BJ331" s="1106" t="n"/>
      <c r="BK331" s="1106" t="n"/>
      <c r="BL331" s="1106" t="n"/>
      <c r="BM331" s="1106" t="n"/>
      <c r="BN331" s="1106" t="n"/>
      <c r="BO331" s="1106" t="n"/>
      <c r="BP331" s="1106" t="n"/>
      <c r="BQ331" s="1106" t="n"/>
      <c r="BR331" s="1106" t="n"/>
      <c r="BS331" s="1106" t="n"/>
      <c r="BT331" s="1106" t="n"/>
      <c r="BU331" s="1106" t="n"/>
      <c r="BV331" s="1106" t="n"/>
      <c r="BW331" s="1106" t="n"/>
      <c r="BX331" s="1106" t="n"/>
      <c r="BY331" s="1106" t="n"/>
      <c r="BZ331" s="1106" t="n"/>
      <c r="CA331" s="1106" t="n"/>
      <c r="CB331" s="1106" t="n"/>
      <c r="CC331" s="1106" t="n"/>
      <c r="CD331" s="1106" t="n"/>
      <c r="CE331" s="1106" t="n"/>
      <c r="CF331" s="1106" t="n"/>
      <c r="CG331" s="1106" t="n"/>
      <c r="CH331" s="1106" t="n"/>
      <c r="CI331" s="1106" t="n"/>
      <c r="CJ331" s="1106" t="n"/>
      <c r="CK331" s="1106" t="n"/>
      <c r="CL331" s="1106" t="n"/>
      <c r="CM331" s="1106" t="n"/>
      <c r="CN331" s="1106" t="n"/>
      <c r="CO331" s="1106" t="n"/>
      <c r="CP331" s="1106" t="n"/>
      <c r="CQ331" s="1106" t="n"/>
      <c r="CR331" s="1106" t="n"/>
      <c r="CS331" s="1106" t="n"/>
      <c r="CT331" s="1106" t="n"/>
      <c r="CU331" s="1106" t="n"/>
      <c r="CV331" s="1106" t="n"/>
      <c r="CW331" s="1106" t="n"/>
      <c r="CX331" s="1106" t="n"/>
      <c r="CY331" s="1106" t="n"/>
      <c r="CZ331" s="1106" t="n"/>
      <c r="DA331" s="1106" t="n"/>
      <c r="DB331" s="1106" t="n"/>
      <c r="DC331" s="1106" t="n"/>
      <c r="DD331" s="1106" t="n"/>
      <c r="DE331" s="1106" t="n"/>
      <c r="DF331" s="1106" t="n"/>
      <c r="DG331" s="1106" t="n"/>
      <c r="DH331" s="1106" t="n"/>
      <c r="DI331" s="1106" t="n"/>
    </row>
    <row r="332" ht="13.5" customHeight="1" s="1178">
      <c r="A332" s="1106" t="n"/>
      <c r="B332" s="1106" t="n"/>
      <c r="C332" s="1106" t="n"/>
      <c r="D332" s="1106" t="n"/>
      <c r="E332" s="1106" t="n"/>
      <c r="F332" s="1106" t="n"/>
      <c r="G332" s="144" t="n"/>
      <c r="H332" s="1106" t="n"/>
      <c r="I332" s="1106" t="n"/>
      <c r="J332" s="1106" t="n"/>
      <c r="K332" s="1106" t="n"/>
      <c r="L332" s="1106" t="n"/>
      <c r="M332" s="1106" t="n"/>
      <c r="N332" s="1106" t="n"/>
      <c r="O332" s="1106" t="n"/>
      <c r="P332" s="1106" t="n"/>
      <c r="Q332" s="1106" t="n"/>
      <c r="R332" s="1106" t="n"/>
      <c r="S332" s="1106" t="n"/>
      <c r="T332" s="230" t="n"/>
      <c r="U332" s="1106" t="n"/>
      <c r="V332" s="1106" t="n"/>
      <c r="W332" s="1106" t="n"/>
      <c r="X332" s="1106" t="n"/>
      <c r="Y332" s="1106" t="n"/>
      <c r="Z332" s="1106" t="n"/>
      <c r="AA332" s="144" t="n"/>
      <c r="AB332" s="1106" t="n"/>
      <c r="AC332" s="1106" t="n"/>
      <c r="AD332" s="1106" t="n"/>
      <c r="AE332" s="1106" t="n"/>
      <c r="AF332" s="1106" t="n"/>
      <c r="AG332" s="1106" t="n"/>
      <c r="AH332" s="144" t="n"/>
      <c r="AI332" s="1106" t="n"/>
      <c r="AJ332" s="1106" t="n"/>
      <c r="AK332" s="1106" t="n"/>
      <c r="AL332" s="1106" t="n"/>
      <c r="AM332" s="1106" t="n"/>
      <c r="AN332" s="1106" t="n"/>
      <c r="AO332" s="1106" t="n"/>
      <c r="AP332" s="1106" t="n"/>
      <c r="AQ332" s="1106" t="n"/>
      <c r="AR332" s="1106" t="n"/>
      <c r="AS332" s="1106" t="n"/>
      <c r="AT332" s="1106" t="n"/>
      <c r="AU332" s="1106" t="n"/>
      <c r="AV332" s="1106" t="n"/>
      <c r="AW332" s="1106" t="n"/>
      <c r="AX332" s="1106" t="n"/>
      <c r="AY332" s="1106" t="n"/>
      <c r="AZ332" s="144" t="n"/>
      <c r="BA332" s="1106" t="n"/>
      <c r="BB332" s="1106" t="n"/>
      <c r="BC332" s="1106" t="n"/>
      <c r="BD332" s="1106" t="n"/>
      <c r="BE332" s="1106" t="n"/>
      <c r="BF332" s="1106" t="n"/>
      <c r="BG332" s="1106" t="n"/>
      <c r="BH332" s="1106" t="n"/>
      <c r="BI332" s="1106" t="n"/>
      <c r="BJ332" s="1106" t="n"/>
      <c r="BK332" s="1106" t="n"/>
      <c r="BL332" s="1106" t="n"/>
      <c r="BM332" s="1106" t="n"/>
      <c r="BN332" s="1106" t="n"/>
      <c r="BO332" s="1106" t="n"/>
      <c r="BP332" s="1106" t="n"/>
      <c r="BQ332" s="1106" t="n"/>
      <c r="BR332" s="1106" t="n"/>
      <c r="BS332" s="1106" t="n"/>
      <c r="BT332" s="1106" t="n"/>
      <c r="BU332" s="1106" t="n"/>
      <c r="BV332" s="1106" t="n"/>
      <c r="BW332" s="1106" t="n"/>
      <c r="BX332" s="1106" t="n"/>
      <c r="BY332" s="1106" t="n"/>
      <c r="BZ332" s="1106" t="n"/>
      <c r="CA332" s="1106" t="n"/>
      <c r="CB332" s="1106" t="n"/>
      <c r="CC332" s="1106" t="n"/>
      <c r="CD332" s="1106" t="n"/>
      <c r="CE332" s="1106" t="n"/>
      <c r="CF332" s="1106" t="n"/>
      <c r="CG332" s="1106" t="n"/>
      <c r="CH332" s="1106" t="n"/>
      <c r="CI332" s="1106" t="n"/>
      <c r="CJ332" s="1106" t="n"/>
      <c r="CK332" s="1106" t="n"/>
      <c r="CL332" s="1106" t="n"/>
      <c r="CM332" s="1106" t="n"/>
      <c r="CN332" s="1106" t="n"/>
      <c r="CO332" s="1106" t="n"/>
      <c r="CP332" s="1106" t="n"/>
      <c r="CQ332" s="1106" t="n"/>
      <c r="CR332" s="1106" t="n"/>
      <c r="CS332" s="1106" t="n"/>
      <c r="CT332" s="1106" t="n"/>
      <c r="CU332" s="1106" t="n"/>
      <c r="CV332" s="1106" t="n"/>
      <c r="CW332" s="1106" t="n"/>
      <c r="CX332" s="1106" t="n"/>
      <c r="CY332" s="1106" t="n"/>
      <c r="CZ332" s="1106" t="n"/>
      <c r="DA332" s="1106" t="n"/>
      <c r="DB332" s="1106" t="n"/>
      <c r="DC332" s="1106" t="n"/>
      <c r="DD332" s="1106" t="n"/>
      <c r="DE332" s="1106" t="n"/>
      <c r="DF332" s="1106" t="n"/>
      <c r="DG332" s="1106" t="n"/>
      <c r="DH332" s="1106" t="n"/>
      <c r="DI332" s="1106" t="n"/>
    </row>
    <row r="333" ht="13.5" customHeight="1" s="1178">
      <c r="A333" s="1106" t="n"/>
      <c r="B333" s="1106" t="n"/>
      <c r="C333" s="1106" t="n"/>
      <c r="D333" s="1106" t="n"/>
      <c r="E333" s="1106" t="n"/>
      <c r="F333" s="1106" t="n"/>
      <c r="G333" s="144" t="n"/>
      <c r="H333" s="1106" t="n"/>
      <c r="I333" s="1106" t="n"/>
      <c r="J333" s="1106" t="n"/>
      <c r="K333" s="1106" t="n"/>
      <c r="L333" s="1106" t="n"/>
      <c r="M333" s="1106" t="n"/>
      <c r="N333" s="1106" t="n"/>
      <c r="O333" s="1106" t="n"/>
      <c r="P333" s="1106" t="n"/>
      <c r="Q333" s="1106" t="n"/>
      <c r="R333" s="1106" t="n"/>
      <c r="S333" s="1106" t="n"/>
      <c r="T333" s="230" t="n"/>
      <c r="U333" s="1106" t="n"/>
      <c r="V333" s="1106" t="n"/>
      <c r="W333" s="1106" t="n"/>
      <c r="X333" s="1106" t="n"/>
      <c r="Y333" s="1106" t="n"/>
      <c r="Z333" s="1106" t="n"/>
      <c r="AA333" s="144" t="n"/>
      <c r="AB333" s="1106" t="n"/>
      <c r="AC333" s="1106" t="n"/>
      <c r="AD333" s="1106" t="n"/>
      <c r="AE333" s="1106" t="n"/>
      <c r="AF333" s="1106" t="n"/>
      <c r="AG333" s="1106" t="n"/>
      <c r="AH333" s="144" t="n"/>
      <c r="AI333" s="1106" t="n"/>
      <c r="AJ333" s="1106" t="n"/>
      <c r="AK333" s="1106" t="n"/>
      <c r="AL333" s="1106" t="n"/>
      <c r="AM333" s="1106" t="n"/>
      <c r="AN333" s="1106" t="n"/>
      <c r="AO333" s="1106" t="n"/>
      <c r="AP333" s="1106" t="n"/>
      <c r="AQ333" s="1106" t="n"/>
      <c r="AR333" s="1106" t="n"/>
      <c r="AS333" s="1106" t="n"/>
      <c r="AT333" s="1106" t="n"/>
      <c r="AU333" s="1106" t="n"/>
      <c r="AV333" s="1106" t="n"/>
      <c r="AW333" s="1106" t="n"/>
      <c r="AX333" s="1106" t="n"/>
      <c r="AY333" s="1106" t="n"/>
      <c r="AZ333" s="144" t="n"/>
      <c r="BA333" s="1106" t="n"/>
      <c r="BB333" s="1106" t="n"/>
      <c r="BC333" s="1106" t="n"/>
      <c r="BD333" s="1106" t="n"/>
      <c r="BE333" s="1106" t="n"/>
      <c r="BF333" s="1106" t="n"/>
      <c r="BG333" s="1106" t="n"/>
      <c r="BH333" s="1106" t="n"/>
      <c r="BI333" s="1106" t="n"/>
      <c r="BJ333" s="1106" t="n"/>
      <c r="BK333" s="1106" t="n"/>
      <c r="BL333" s="1106" t="n"/>
      <c r="BM333" s="1106" t="n"/>
      <c r="BN333" s="1106" t="n"/>
      <c r="BO333" s="1106" t="n"/>
      <c r="BP333" s="1106" t="n"/>
      <c r="BQ333" s="1106" t="n"/>
      <c r="BR333" s="1106" t="n"/>
      <c r="BS333" s="1106" t="n"/>
      <c r="BT333" s="1106" t="n"/>
      <c r="BU333" s="1106" t="n"/>
      <c r="BV333" s="1106" t="n"/>
      <c r="BW333" s="1106" t="n"/>
      <c r="BX333" s="1106" t="n"/>
      <c r="BY333" s="1106" t="n"/>
      <c r="BZ333" s="1106" t="n"/>
      <c r="CA333" s="1106" t="n"/>
      <c r="CB333" s="1106" t="n"/>
      <c r="CC333" s="1106" t="n"/>
      <c r="CD333" s="1106" t="n"/>
      <c r="CE333" s="1106" t="n"/>
      <c r="CF333" s="1106" t="n"/>
      <c r="CG333" s="1106" t="n"/>
      <c r="CH333" s="1106" t="n"/>
      <c r="CI333" s="1106" t="n"/>
      <c r="CJ333" s="1106" t="n"/>
      <c r="CK333" s="1106" t="n"/>
      <c r="CL333" s="1106" t="n"/>
      <c r="CM333" s="1106" t="n"/>
      <c r="CN333" s="1106" t="n"/>
      <c r="CO333" s="1106" t="n"/>
      <c r="CP333" s="1106" t="n"/>
      <c r="CQ333" s="1106" t="n"/>
      <c r="CR333" s="1106" t="n"/>
      <c r="CS333" s="1106" t="n"/>
      <c r="CT333" s="1106" t="n"/>
      <c r="CU333" s="1106" t="n"/>
      <c r="CV333" s="1106" t="n"/>
      <c r="CW333" s="1106" t="n"/>
      <c r="CX333" s="1106" t="n"/>
      <c r="CY333" s="1106" t="n"/>
      <c r="CZ333" s="1106" t="n"/>
      <c r="DA333" s="1106" t="n"/>
      <c r="DB333" s="1106" t="n"/>
      <c r="DC333" s="1106" t="n"/>
      <c r="DD333" s="1106" t="n"/>
      <c r="DE333" s="1106" t="n"/>
      <c r="DF333" s="1106" t="n"/>
      <c r="DG333" s="1106" t="n"/>
      <c r="DH333" s="1106" t="n"/>
      <c r="DI333" s="1106" t="n"/>
    </row>
    <row r="334" ht="13.5" customHeight="1" s="1178">
      <c r="A334" s="1106" t="n"/>
      <c r="B334" s="1106" t="n"/>
      <c r="C334" s="1106" t="n"/>
      <c r="D334" s="1106" t="n"/>
      <c r="E334" s="1106" t="n"/>
      <c r="F334" s="1106" t="n"/>
      <c r="G334" s="144" t="n"/>
      <c r="H334" s="1106" t="n"/>
      <c r="I334" s="1106" t="n"/>
      <c r="J334" s="1106" t="n"/>
      <c r="K334" s="1106" t="n"/>
      <c r="L334" s="1106" t="n"/>
      <c r="M334" s="1106" t="n"/>
      <c r="N334" s="1106" t="n"/>
      <c r="O334" s="1106" t="n"/>
      <c r="P334" s="1106" t="n"/>
      <c r="Q334" s="1106" t="n"/>
      <c r="R334" s="1106" t="n"/>
      <c r="S334" s="1106" t="n"/>
      <c r="T334" s="230" t="n"/>
      <c r="U334" s="1106" t="n"/>
      <c r="V334" s="1106" t="n"/>
      <c r="W334" s="1106" t="n"/>
      <c r="X334" s="1106" t="n"/>
      <c r="Y334" s="1106" t="n"/>
      <c r="Z334" s="1106" t="n"/>
      <c r="AA334" s="144" t="n"/>
      <c r="AB334" s="1106" t="n"/>
      <c r="AC334" s="1106" t="n"/>
      <c r="AD334" s="1106" t="n"/>
      <c r="AE334" s="1106" t="n"/>
      <c r="AF334" s="1106" t="n"/>
      <c r="AG334" s="1106" t="n"/>
      <c r="AH334" s="144" t="n"/>
      <c r="AI334" s="1106" t="n"/>
      <c r="AJ334" s="1106" t="n"/>
      <c r="AK334" s="1106" t="n"/>
      <c r="AL334" s="1106" t="n"/>
      <c r="AM334" s="1106" t="n"/>
      <c r="AN334" s="1106" t="n"/>
      <c r="AO334" s="1106" t="n"/>
      <c r="AP334" s="1106" t="n"/>
      <c r="AQ334" s="1106" t="n"/>
      <c r="AR334" s="1106" t="n"/>
      <c r="AS334" s="1106" t="n"/>
      <c r="AT334" s="1106" t="n"/>
      <c r="AU334" s="1106" t="n"/>
      <c r="AV334" s="1106" t="n"/>
      <c r="AW334" s="1106" t="n"/>
      <c r="AX334" s="1106" t="n"/>
      <c r="AY334" s="1106" t="n"/>
      <c r="AZ334" s="144" t="n"/>
      <c r="BA334" s="1106" t="n"/>
      <c r="BB334" s="1106" t="n"/>
      <c r="BC334" s="1106" t="n"/>
      <c r="BD334" s="1106" t="n"/>
      <c r="BE334" s="1106" t="n"/>
      <c r="BF334" s="1106" t="n"/>
      <c r="BG334" s="1106" t="n"/>
      <c r="BH334" s="1106" t="n"/>
      <c r="BI334" s="1106" t="n"/>
      <c r="BJ334" s="1106" t="n"/>
      <c r="BK334" s="1106" t="n"/>
      <c r="BL334" s="1106" t="n"/>
      <c r="BM334" s="1106" t="n"/>
      <c r="BN334" s="1106" t="n"/>
      <c r="BO334" s="1106" t="n"/>
      <c r="BP334" s="1106" t="n"/>
      <c r="BQ334" s="1106" t="n"/>
      <c r="BR334" s="1106" t="n"/>
      <c r="BS334" s="1106" t="n"/>
      <c r="BT334" s="1106" t="n"/>
      <c r="BU334" s="1106" t="n"/>
      <c r="BV334" s="1106" t="n"/>
      <c r="BW334" s="1106" t="n"/>
      <c r="BX334" s="1106" t="n"/>
      <c r="BY334" s="1106" t="n"/>
      <c r="BZ334" s="1106" t="n"/>
      <c r="CA334" s="1106" t="n"/>
      <c r="CB334" s="1106" t="n"/>
      <c r="CC334" s="1106" t="n"/>
      <c r="CD334" s="1106" t="n"/>
      <c r="CE334" s="1106" t="n"/>
      <c r="CF334" s="1106" t="n"/>
      <c r="CG334" s="1106" t="n"/>
      <c r="CH334" s="1106" t="n"/>
      <c r="CI334" s="1106" t="n"/>
      <c r="CJ334" s="1106" t="n"/>
      <c r="CK334" s="1106" t="n"/>
      <c r="CL334" s="1106" t="n"/>
      <c r="CM334" s="1106" t="n"/>
      <c r="CN334" s="1106" t="n"/>
      <c r="CO334" s="1106" t="n"/>
      <c r="CP334" s="1106" t="n"/>
      <c r="CQ334" s="1106" t="n"/>
      <c r="CR334" s="1106" t="n"/>
      <c r="CS334" s="1106" t="n"/>
      <c r="CT334" s="1106" t="n"/>
      <c r="CU334" s="1106" t="n"/>
      <c r="CV334" s="1106" t="n"/>
      <c r="CW334" s="1106" t="n"/>
      <c r="CX334" s="1106" t="n"/>
      <c r="CY334" s="1106" t="n"/>
      <c r="CZ334" s="1106" t="n"/>
      <c r="DA334" s="1106" t="n"/>
      <c r="DB334" s="1106" t="n"/>
      <c r="DC334" s="1106" t="n"/>
      <c r="DD334" s="1106" t="n"/>
      <c r="DE334" s="1106" t="n"/>
      <c r="DF334" s="1106" t="n"/>
      <c r="DG334" s="1106" t="n"/>
      <c r="DH334" s="1106" t="n"/>
      <c r="DI334" s="1106" t="n"/>
    </row>
    <row r="335" ht="13.5" customHeight="1" s="1178">
      <c r="A335" s="1106" t="n"/>
      <c r="B335" s="1106" t="n"/>
      <c r="C335" s="1106" t="n"/>
      <c r="D335" s="1106" t="n"/>
      <c r="E335" s="1106" t="n"/>
      <c r="F335" s="1106" t="n"/>
      <c r="G335" s="144" t="n"/>
      <c r="H335" s="1106" t="n"/>
      <c r="I335" s="1106" t="n"/>
      <c r="J335" s="1106" t="n"/>
      <c r="K335" s="1106" t="n"/>
      <c r="L335" s="1106" t="n"/>
      <c r="M335" s="1106" t="n"/>
      <c r="N335" s="1106" t="n"/>
      <c r="O335" s="1106" t="n"/>
      <c r="P335" s="1106" t="n"/>
      <c r="Q335" s="1106" t="n"/>
      <c r="R335" s="1106" t="n"/>
      <c r="S335" s="1106" t="n"/>
      <c r="T335" s="230" t="n"/>
      <c r="U335" s="1106" t="n"/>
      <c r="V335" s="1106" t="n"/>
      <c r="W335" s="1106" t="n"/>
      <c r="X335" s="1106" t="n"/>
      <c r="Y335" s="1106" t="n"/>
      <c r="Z335" s="1106" t="n"/>
      <c r="AA335" s="144" t="n"/>
      <c r="AB335" s="1106" t="n"/>
      <c r="AC335" s="1106" t="n"/>
      <c r="AD335" s="1106" t="n"/>
      <c r="AE335" s="1106" t="n"/>
      <c r="AF335" s="1106" t="n"/>
      <c r="AG335" s="1106" t="n"/>
      <c r="AH335" s="144" t="n"/>
      <c r="AI335" s="1106" t="n"/>
      <c r="AJ335" s="1106" t="n"/>
      <c r="AK335" s="1106" t="n"/>
      <c r="AL335" s="1106" t="n"/>
      <c r="AM335" s="1106" t="n"/>
      <c r="AN335" s="1106" t="n"/>
      <c r="AO335" s="1106" t="n"/>
      <c r="AP335" s="1106" t="n"/>
      <c r="AQ335" s="1106" t="n"/>
      <c r="AR335" s="1106" t="n"/>
      <c r="AS335" s="1106" t="n"/>
      <c r="AT335" s="1106" t="n"/>
      <c r="AU335" s="1106" t="n"/>
      <c r="AV335" s="1106" t="n"/>
      <c r="AW335" s="1106" t="n"/>
      <c r="AX335" s="1106" t="n"/>
      <c r="AY335" s="1106" t="n"/>
      <c r="AZ335" s="144" t="n"/>
      <c r="BA335" s="1106" t="n"/>
      <c r="BB335" s="1106" t="n"/>
      <c r="BC335" s="1106" t="n"/>
      <c r="BD335" s="1106" t="n"/>
      <c r="BE335" s="1106" t="n"/>
      <c r="BF335" s="1106" t="n"/>
      <c r="BG335" s="1106" t="n"/>
      <c r="BH335" s="1106" t="n"/>
      <c r="BI335" s="1106" t="n"/>
      <c r="BJ335" s="1106" t="n"/>
      <c r="BK335" s="1106" t="n"/>
      <c r="BL335" s="1106" t="n"/>
      <c r="BM335" s="1106" t="n"/>
      <c r="BN335" s="1106" t="n"/>
      <c r="BO335" s="1106" t="n"/>
      <c r="BP335" s="1106" t="n"/>
      <c r="BQ335" s="1106" t="n"/>
      <c r="BR335" s="1106" t="n"/>
      <c r="BS335" s="1106" t="n"/>
      <c r="BT335" s="1106" t="n"/>
      <c r="BU335" s="1106" t="n"/>
      <c r="BV335" s="1106" t="n"/>
      <c r="BW335" s="1106" t="n"/>
      <c r="BX335" s="1106" t="n"/>
      <c r="BY335" s="1106" t="n"/>
      <c r="BZ335" s="1106" t="n"/>
      <c r="CA335" s="1106" t="n"/>
      <c r="CB335" s="1106" t="n"/>
      <c r="CC335" s="1106" t="n"/>
      <c r="CD335" s="1106" t="n"/>
      <c r="CE335" s="1106" t="n"/>
      <c r="CF335" s="1106" t="n"/>
      <c r="CG335" s="1106" t="n"/>
      <c r="CH335" s="1106" t="n"/>
      <c r="CI335" s="1106" t="n"/>
      <c r="CJ335" s="1106" t="n"/>
      <c r="CK335" s="1106" t="n"/>
      <c r="CL335" s="1106" t="n"/>
      <c r="CM335" s="1106" t="n"/>
      <c r="CN335" s="1106" t="n"/>
      <c r="CO335" s="1106" t="n"/>
      <c r="CP335" s="1106" t="n"/>
      <c r="CQ335" s="1106" t="n"/>
      <c r="CR335" s="1106" t="n"/>
      <c r="CS335" s="1106" t="n"/>
      <c r="CT335" s="1106" t="n"/>
      <c r="CU335" s="1106" t="n"/>
      <c r="CV335" s="1106" t="n"/>
      <c r="CW335" s="1106" t="n"/>
      <c r="CX335" s="1106" t="n"/>
      <c r="CY335" s="1106" t="n"/>
      <c r="CZ335" s="1106" t="n"/>
      <c r="DA335" s="1106" t="n"/>
      <c r="DB335" s="1106" t="n"/>
      <c r="DC335" s="1106" t="n"/>
      <c r="DD335" s="1106" t="n"/>
      <c r="DE335" s="1106" t="n"/>
      <c r="DF335" s="1106" t="n"/>
      <c r="DG335" s="1106" t="n"/>
      <c r="DH335" s="1106" t="n"/>
      <c r="DI335" s="1106" t="n"/>
    </row>
    <row r="336" ht="13.5" customHeight="1" s="1178">
      <c r="A336" s="1106" t="n"/>
      <c r="B336" s="1106" t="n"/>
      <c r="C336" s="1106" t="n"/>
      <c r="D336" s="1106" t="n"/>
      <c r="E336" s="1106" t="n"/>
      <c r="F336" s="1106" t="n"/>
      <c r="G336" s="144" t="n"/>
      <c r="H336" s="1106" t="n"/>
      <c r="I336" s="1106" t="n"/>
      <c r="J336" s="1106" t="n"/>
      <c r="K336" s="1106" t="n"/>
      <c r="L336" s="1106" t="n"/>
      <c r="M336" s="1106" t="n"/>
      <c r="N336" s="1106" t="n"/>
      <c r="O336" s="1106" t="n"/>
      <c r="P336" s="1106" t="n"/>
      <c r="Q336" s="1106" t="n"/>
      <c r="R336" s="1106" t="n"/>
      <c r="S336" s="1106" t="n"/>
      <c r="T336" s="230" t="n"/>
      <c r="U336" s="1106" t="n"/>
      <c r="V336" s="1106" t="n"/>
      <c r="W336" s="1106" t="n"/>
      <c r="X336" s="1106" t="n"/>
      <c r="Y336" s="1106" t="n"/>
      <c r="Z336" s="1106" t="n"/>
      <c r="AA336" s="144" t="n"/>
      <c r="AB336" s="1106" t="n"/>
      <c r="AC336" s="1106" t="n"/>
      <c r="AD336" s="1106" t="n"/>
      <c r="AE336" s="1106" t="n"/>
      <c r="AF336" s="1106" t="n"/>
      <c r="AG336" s="1106" t="n"/>
      <c r="AH336" s="144" t="n"/>
      <c r="AI336" s="1106" t="n"/>
      <c r="AJ336" s="1106" t="n"/>
      <c r="AK336" s="1106" t="n"/>
      <c r="AL336" s="1106" t="n"/>
      <c r="AM336" s="1106" t="n"/>
      <c r="AN336" s="1106" t="n"/>
      <c r="AO336" s="1106" t="n"/>
      <c r="AP336" s="1106" t="n"/>
      <c r="AQ336" s="1106" t="n"/>
      <c r="AR336" s="1106" t="n"/>
      <c r="AS336" s="1106" t="n"/>
      <c r="AT336" s="1106" t="n"/>
      <c r="AU336" s="1106" t="n"/>
      <c r="AV336" s="1106" t="n"/>
      <c r="AW336" s="1106" t="n"/>
      <c r="AX336" s="1106" t="n"/>
      <c r="AY336" s="1106" t="n"/>
      <c r="AZ336" s="144" t="n"/>
      <c r="BA336" s="1106" t="n"/>
      <c r="BB336" s="1106" t="n"/>
      <c r="BC336" s="1106" t="n"/>
      <c r="BD336" s="1106" t="n"/>
      <c r="BE336" s="1106" t="n"/>
      <c r="BF336" s="1106" t="n"/>
      <c r="BG336" s="1106" t="n"/>
      <c r="BH336" s="1106" t="n"/>
      <c r="BI336" s="1106" t="n"/>
      <c r="BJ336" s="1106" t="n"/>
      <c r="BK336" s="1106" t="n"/>
      <c r="BL336" s="1106" t="n"/>
      <c r="BM336" s="1106" t="n"/>
      <c r="BN336" s="1106" t="n"/>
      <c r="BO336" s="1106" t="n"/>
      <c r="BP336" s="1106" t="n"/>
      <c r="BQ336" s="1106" t="n"/>
      <c r="BR336" s="1106" t="n"/>
      <c r="BS336" s="1106" t="n"/>
      <c r="BT336" s="1106" t="n"/>
      <c r="BU336" s="1106" t="n"/>
      <c r="BV336" s="1106" t="n"/>
      <c r="BW336" s="1106" t="n"/>
      <c r="BX336" s="1106" t="n"/>
      <c r="BY336" s="1106" t="n"/>
      <c r="BZ336" s="1106" t="n"/>
      <c r="CA336" s="1106" t="n"/>
      <c r="CB336" s="1106" t="n"/>
      <c r="CC336" s="1106" t="n"/>
      <c r="CD336" s="1106" t="n"/>
      <c r="CE336" s="1106" t="n"/>
      <c r="CF336" s="1106" t="n"/>
      <c r="CG336" s="1106" t="n"/>
      <c r="CH336" s="1106" t="n"/>
      <c r="CI336" s="1106" t="n"/>
      <c r="CJ336" s="1106" t="n"/>
      <c r="CK336" s="1106" t="n"/>
      <c r="CL336" s="1106" t="n"/>
      <c r="CM336" s="1106" t="n"/>
      <c r="CN336" s="1106" t="n"/>
      <c r="CO336" s="1106" t="n"/>
      <c r="CP336" s="1106" t="n"/>
      <c r="CQ336" s="1106" t="n"/>
      <c r="CR336" s="1106" t="n"/>
      <c r="CS336" s="1106" t="n"/>
      <c r="CT336" s="1106" t="n"/>
      <c r="CU336" s="1106" t="n"/>
      <c r="CV336" s="1106" t="n"/>
      <c r="CW336" s="1106" t="n"/>
      <c r="CX336" s="1106" t="n"/>
      <c r="CY336" s="1106" t="n"/>
      <c r="CZ336" s="1106" t="n"/>
      <c r="DA336" s="1106" t="n"/>
      <c r="DB336" s="1106" t="n"/>
      <c r="DC336" s="1106" t="n"/>
      <c r="DD336" s="1106" t="n"/>
      <c r="DE336" s="1106" t="n"/>
      <c r="DF336" s="1106" t="n"/>
      <c r="DG336" s="1106" t="n"/>
      <c r="DH336" s="1106" t="n"/>
      <c r="DI336" s="1106" t="n"/>
    </row>
    <row r="337" ht="13.5" customHeight="1" s="1178">
      <c r="A337" s="1106" t="n"/>
      <c r="B337" s="1106" t="n"/>
      <c r="C337" s="1106" t="n"/>
      <c r="D337" s="1106" t="n"/>
      <c r="E337" s="1106" t="n"/>
      <c r="F337" s="1106" t="n"/>
      <c r="G337" s="144" t="n"/>
      <c r="H337" s="1106" t="n"/>
      <c r="I337" s="1106" t="n"/>
      <c r="J337" s="1106" t="n"/>
      <c r="K337" s="1106" t="n"/>
      <c r="L337" s="1106" t="n"/>
      <c r="M337" s="1106" t="n"/>
      <c r="N337" s="1106" t="n"/>
      <c r="O337" s="1106" t="n"/>
      <c r="P337" s="1106" t="n"/>
      <c r="Q337" s="1106" t="n"/>
      <c r="R337" s="1106" t="n"/>
      <c r="S337" s="1106" t="n"/>
      <c r="T337" s="230" t="n"/>
      <c r="U337" s="1106" t="n"/>
      <c r="V337" s="1106" t="n"/>
      <c r="W337" s="1106" t="n"/>
      <c r="X337" s="1106" t="n"/>
      <c r="Y337" s="1106" t="n"/>
      <c r="Z337" s="1106" t="n"/>
      <c r="AA337" s="144" t="n"/>
      <c r="AB337" s="1106" t="n"/>
      <c r="AC337" s="1106" t="n"/>
      <c r="AD337" s="1106" t="n"/>
      <c r="AE337" s="1106" t="n"/>
      <c r="AF337" s="1106" t="n"/>
      <c r="AG337" s="1106" t="n"/>
      <c r="AH337" s="144" t="n"/>
      <c r="AI337" s="1106" t="n"/>
      <c r="AJ337" s="1106" t="n"/>
      <c r="AK337" s="1106" t="n"/>
      <c r="AL337" s="1106" t="n"/>
      <c r="AM337" s="1106" t="n"/>
      <c r="AN337" s="1106" t="n"/>
      <c r="AO337" s="1106" t="n"/>
      <c r="AP337" s="1106" t="n"/>
      <c r="AQ337" s="1106" t="n"/>
      <c r="AR337" s="1106" t="n"/>
      <c r="AS337" s="1106" t="n"/>
      <c r="AT337" s="1106" t="n"/>
      <c r="AU337" s="1106" t="n"/>
      <c r="AV337" s="1106" t="n"/>
      <c r="AW337" s="1106" t="n"/>
      <c r="AX337" s="1106" t="n"/>
      <c r="AY337" s="1106" t="n"/>
      <c r="AZ337" s="144" t="n"/>
      <c r="BA337" s="1106" t="n"/>
      <c r="BB337" s="1106" t="n"/>
      <c r="BC337" s="1106" t="n"/>
      <c r="BD337" s="1106" t="n"/>
      <c r="BE337" s="1106" t="n"/>
      <c r="BF337" s="1106" t="n"/>
      <c r="BG337" s="1106" t="n"/>
      <c r="BH337" s="1106" t="n"/>
      <c r="BI337" s="1106" t="n"/>
      <c r="BJ337" s="1106" t="n"/>
      <c r="BK337" s="1106" t="n"/>
      <c r="BL337" s="1106" t="n"/>
      <c r="BM337" s="1106" t="n"/>
      <c r="BN337" s="1106" t="n"/>
      <c r="BO337" s="1106" t="n"/>
      <c r="BP337" s="1106" t="n"/>
      <c r="BQ337" s="1106" t="n"/>
      <c r="BR337" s="1106" t="n"/>
      <c r="BS337" s="1106" t="n"/>
      <c r="BT337" s="1106" t="n"/>
      <c r="BU337" s="1106" t="n"/>
      <c r="BV337" s="1106" t="n"/>
      <c r="BW337" s="1106" t="n"/>
      <c r="BX337" s="1106" t="n"/>
      <c r="BY337" s="1106" t="n"/>
      <c r="BZ337" s="1106" t="n"/>
      <c r="CA337" s="1106" t="n"/>
      <c r="CB337" s="1106" t="n"/>
      <c r="CC337" s="1106" t="n"/>
      <c r="CD337" s="1106" t="n"/>
      <c r="CE337" s="1106" t="n"/>
      <c r="CF337" s="1106" t="n"/>
      <c r="CG337" s="1106" t="n"/>
      <c r="CH337" s="1106" t="n"/>
      <c r="CI337" s="1106" t="n"/>
      <c r="CJ337" s="1106" t="n"/>
      <c r="CK337" s="1106" t="n"/>
      <c r="CL337" s="1106" t="n"/>
      <c r="CM337" s="1106" t="n"/>
      <c r="CN337" s="1106" t="n"/>
      <c r="CO337" s="1106" t="n"/>
      <c r="CP337" s="1106" t="n"/>
      <c r="CQ337" s="1106" t="n"/>
      <c r="CR337" s="1106" t="n"/>
      <c r="CS337" s="1106" t="n"/>
      <c r="CT337" s="1106" t="n"/>
      <c r="CU337" s="1106" t="n"/>
      <c r="CV337" s="1106" t="n"/>
      <c r="CW337" s="1106" t="n"/>
      <c r="CX337" s="1106" t="n"/>
      <c r="CY337" s="1106" t="n"/>
      <c r="CZ337" s="1106" t="n"/>
      <c r="DA337" s="1106" t="n"/>
      <c r="DB337" s="1106" t="n"/>
      <c r="DC337" s="1106" t="n"/>
      <c r="DD337" s="1106" t="n"/>
      <c r="DE337" s="1106" t="n"/>
      <c r="DF337" s="1106" t="n"/>
      <c r="DG337" s="1106" t="n"/>
      <c r="DH337" s="1106" t="n"/>
      <c r="DI337" s="1106" t="n"/>
    </row>
    <row r="338" ht="13.5" customHeight="1" s="1178">
      <c r="A338" s="1106" t="n"/>
      <c r="B338" s="1106" t="n"/>
      <c r="C338" s="1106" t="n"/>
      <c r="D338" s="1106" t="n"/>
      <c r="E338" s="1106" t="n"/>
      <c r="F338" s="1106" t="n"/>
      <c r="G338" s="144" t="n"/>
      <c r="H338" s="1106" t="n"/>
      <c r="I338" s="1106" t="n"/>
      <c r="J338" s="1106" t="n"/>
      <c r="K338" s="1106" t="n"/>
      <c r="L338" s="1106" t="n"/>
      <c r="M338" s="1106" t="n"/>
      <c r="N338" s="1106" t="n"/>
      <c r="O338" s="1106" t="n"/>
      <c r="P338" s="1106" t="n"/>
      <c r="Q338" s="1106" t="n"/>
      <c r="R338" s="1106" t="n"/>
      <c r="S338" s="1106" t="n"/>
      <c r="T338" s="230" t="n"/>
      <c r="U338" s="1106" t="n"/>
      <c r="V338" s="1106" t="n"/>
      <c r="W338" s="1106" t="n"/>
      <c r="X338" s="1106" t="n"/>
      <c r="Y338" s="1106" t="n"/>
      <c r="Z338" s="1106" t="n"/>
      <c r="AA338" s="144" t="n"/>
      <c r="AB338" s="1106" t="n"/>
      <c r="AC338" s="1106" t="n"/>
      <c r="AD338" s="1106" t="n"/>
      <c r="AE338" s="1106" t="n"/>
      <c r="AF338" s="1106" t="n"/>
      <c r="AG338" s="1106" t="n"/>
      <c r="AH338" s="144" t="n"/>
      <c r="AI338" s="1106" t="n"/>
      <c r="AJ338" s="1106" t="n"/>
      <c r="AK338" s="1106" t="n"/>
      <c r="AL338" s="1106" t="n"/>
      <c r="AM338" s="1106" t="n"/>
      <c r="AN338" s="1106" t="n"/>
      <c r="AO338" s="1106" t="n"/>
      <c r="AP338" s="1106" t="n"/>
      <c r="AQ338" s="1106" t="n"/>
      <c r="AR338" s="1106" t="n"/>
      <c r="AS338" s="1106" t="n"/>
      <c r="AT338" s="1106" t="n"/>
      <c r="AU338" s="1106" t="n"/>
      <c r="AV338" s="1106" t="n"/>
      <c r="AW338" s="1106" t="n"/>
      <c r="AX338" s="1106" t="n"/>
      <c r="AY338" s="1106" t="n"/>
      <c r="AZ338" s="144" t="n"/>
      <c r="BA338" s="1106" t="n"/>
      <c r="BB338" s="1106" t="n"/>
      <c r="BC338" s="1106" t="n"/>
      <c r="BD338" s="1106" t="n"/>
      <c r="BE338" s="1106" t="n"/>
      <c r="BF338" s="1106" t="n"/>
      <c r="BG338" s="1106" t="n"/>
      <c r="BH338" s="1106" t="n"/>
      <c r="BI338" s="1106" t="n"/>
      <c r="BJ338" s="1106" t="n"/>
      <c r="BK338" s="1106" t="n"/>
      <c r="BL338" s="1106" t="n"/>
      <c r="BM338" s="1106" t="n"/>
      <c r="BN338" s="1106" t="n"/>
      <c r="BO338" s="1106" t="n"/>
      <c r="BP338" s="1106" t="n"/>
      <c r="BQ338" s="1106" t="n"/>
      <c r="BR338" s="1106" t="n"/>
      <c r="BS338" s="1106" t="n"/>
      <c r="BT338" s="1106" t="n"/>
      <c r="BU338" s="1106" t="n"/>
      <c r="BV338" s="1106" t="n"/>
      <c r="BW338" s="1106" t="n"/>
      <c r="BX338" s="1106" t="n"/>
      <c r="BY338" s="1106" t="n"/>
      <c r="BZ338" s="1106" t="n"/>
      <c r="CA338" s="1106" t="n"/>
      <c r="CB338" s="1106" t="n"/>
      <c r="CC338" s="1106" t="n"/>
      <c r="CD338" s="1106" t="n"/>
      <c r="CE338" s="1106" t="n"/>
      <c r="CF338" s="1106" t="n"/>
      <c r="CG338" s="1106" t="n"/>
      <c r="CH338" s="1106" t="n"/>
      <c r="CI338" s="1106" t="n"/>
      <c r="CJ338" s="1106" t="n"/>
      <c r="CK338" s="1106" t="n"/>
      <c r="CL338" s="1106" t="n"/>
      <c r="CM338" s="1106" t="n"/>
      <c r="CN338" s="1106" t="n"/>
      <c r="CO338" s="1106" t="n"/>
      <c r="CP338" s="1106" t="n"/>
      <c r="CQ338" s="1106" t="n"/>
      <c r="CR338" s="1106" t="n"/>
      <c r="CS338" s="1106" t="n"/>
      <c r="CT338" s="1106" t="n"/>
      <c r="CU338" s="1106" t="n"/>
      <c r="CV338" s="1106" t="n"/>
      <c r="CW338" s="1106" t="n"/>
      <c r="CX338" s="1106" t="n"/>
      <c r="CY338" s="1106" t="n"/>
      <c r="CZ338" s="1106" t="n"/>
      <c r="DA338" s="1106" t="n"/>
      <c r="DB338" s="1106" t="n"/>
      <c r="DC338" s="1106" t="n"/>
      <c r="DD338" s="1106" t="n"/>
      <c r="DE338" s="1106" t="n"/>
      <c r="DF338" s="1106" t="n"/>
      <c r="DG338" s="1106" t="n"/>
      <c r="DH338" s="1106" t="n"/>
      <c r="DI338" s="1106" t="n"/>
    </row>
    <row r="339" ht="13.5" customHeight="1" s="1178">
      <c r="A339" s="1106" t="n"/>
      <c r="B339" s="1106" t="n"/>
      <c r="C339" s="1106" t="n"/>
      <c r="D339" s="1106" t="n"/>
      <c r="E339" s="1106" t="n"/>
      <c r="F339" s="1106" t="n"/>
      <c r="G339" s="144" t="n"/>
      <c r="H339" s="1106" t="n"/>
      <c r="I339" s="1106" t="n"/>
      <c r="J339" s="1106" t="n"/>
      <c r="K339" s="1106" t="n"/>
      <c r="L339" s="1106" t="n"/>
      <c r="M339" s="1106" t="n"/>
      <c r="N339" s="1106" t="n"/>
      <c r="O339" s="1106" t="n"/>
      <c r="P339" s="1106" t="n"/>
      <c r="Q339" s="1106" t="n"/>
      <c r="R339" s="1106" t="n"/>
      <c r="S339" s="1106" t="n"/>
      <c r="T339" s="230" t="n"/>
      <c r="U339" s="1106" t="n"/>
      <c r="V339" s="1106" t="n"/>
      <c r="W339" s="1106" t="n"/>
      <c r="X339" s="1106" t="n"/>
      <c r="Y339" s="1106" t="n"/>
      <c r="Z339" s="1106" t="n"/>
      <c r="AA339" s="144" t="n"/>
      <c r="AB339" s="1106" t="n"/>
      <c r="AC339" s="1106" t="n"/>
      <c r="AD339" s="1106" t="n"/>
      <c r="AE339" s="1106" t="n"/>
      <c r="AF339" s="1106" t="n"/>
      <c r="AG339" s="1106" t="n"/>
      <c r="AH339" s="144" t="n"/>
      <c r="AI339" s="1106" t="n"/>
      <c r="AJ339" s="1106" t="n"/>
      <c r="AK339" s="1106" t="n"/>
      <c r="AL339" s="1106" t="n"/>
      <c r="AM339" s="1106" t="n"/>
      <c r="AN339" s="1106" t="n"/>
      <c r="AO339" s="1106" t="n"/>
      <c r="AP339" s="1106" t="n"/>
      <c r="AQ339" s="1106" t="n"/>
      <c r="AR339" s="1106" t="n"/>
      <c r="AS339" s="1106" t="n"/>
      <c r="AT339" s="1106" t="n"/>
      <c r="AU339" s="1106" t="n"/>
      <c r="AV339" s="1106" t="n"/>
      <c r="AW339" s="1106" t="n"/>
      <c r="AX339" s="1106" t="n"/>
      <c r="AY339" s="1106" t="n"/>
      <c r="AZ339" s="144" t="n"/>
      <c r="BA339" s="1106" t="n"/>
      <c r="BB339" s="1106" t="n"/>
      <c r="BC339" s="1106" t="n"/>
      <c r="BD339" s="1106" t="n"/>
      <c r="BE339" s="1106" t="n"/>
      <c r="BF339" s="1106" t="n"/>
      <c r="BG339" s="1106" t="n"/>
      <c r="BH339" s="1106" t="n"/>
      <c r="BI339" s="1106" t="n"/>
      <c r="BJ339" s="1106" t="n"/>
      <c r="BK339" s="1106" t="n"/>
      <c r="BL339" s="1106" t="n"/>
      <c r="BM339" s="1106" t="n"/>
      <c r="BN339" s="1106" t="n"/>
      <c r="BO339" s="1106" t="n"/>
      <c r="BP339" s="1106" t="n"/>
      <c r="BQ339" s="1106" t="n"/>
      <c r="BR339" s="1106" t="n"/>
      <c r="BS339" s="1106" t="n"/>
      <c r="BT339" s="1106" t="n"/>
      <c r="BU339" s="1106" t="n"/>
      <c r="BV339" s="1106" t="n"/>
      <c r="BW339" s="1106" t="n"/>
      <c r="BX339" s="1106" t="n"/>
      <c r="BY339" s="1106" t="n"/>
      <c r="BZ339" s="1106" t="n"/>
      <c r="CA339" s="1106" t="n"/>
      <c r="CB339" s="1106" t="n"/>
      <c r="CC339" s="1106" t="n"/>
      <c r="CD339" s="1106" t="n"/>
      <c r="CE339" s="1106" t="n"/>
      <c r="CF339" s="1106" t="n"/>
      <c r="CG339" s="1106" t="n"/>
      <c r="CH339" s="1106" t="n"/>
      <c r="CI339" s="1106" t="n"/>
      <c r="CJ339" s="1106" t="n"/>
      <c r="CK339" s="1106" t="n"/>
      <c r="CL339" s="1106" t="n"/>
      <c r="CM339" s="1106" t="n"/>
      <c r="CN339" s="1106" t="n"/>
      <c r="CO339" s="1106" t="n"/>
      <c r="CP339" s="1106" t="n"/>
      <c r="CQ339" s="1106" t="n"/>
      <c r="CR339" s="1106" t="n"/>
      <c r="CS339" s="1106" t="n"/>
      <c r="CT339" s="1106" t="n"/>
      <c r="CU339" s="1106" t="n"/>
      <c r="CV339" s="1106" t="n"/>
      <c r="CW339" s="1106" t="n"/>
      <c r="CX339" s="1106" t="n"/>
      <c r="CY339" s="1106" t="n"/>
      <c r="CZ339" s="1106" t="n"/>
      <c r="DA339" s="1106" t="n"/>
      <c r="DB339" s="1106" t="n"/>
      <c r="DC339" s="1106" t="n"/>
      <c r="DD339" s="1106" t="n"/>
      <c r="DE339" s="1106" t="n"/>
      <c r="DF339" s="1106" t="n"/>
      <c r="DG339" s="1106" t="n"/>
      <c r="DH339" s="1106" t="n"/>
      <c r="DI339" s="1106" t="n"/>
    </row>
    <row r="340" ht="13.5" customHeight="1" s="1178">
      <c r="A340" s="1106" t="n"/>
      <c r="B340" s="1106" t="n"/>
      <c r="C340" s="1106" t="n"/>
      <c r="D340" s="1106" t="n"/>
      <c r="E340" s="1106" t="n"/>
      <c r="F340" s="1106" t="n"/>
      <c r="G340" s="144" t="n"/>
      <c r="H340" s="1106" t="n"/>
      <c r="I340" s="1106" t="n"/>
      <c r="J340" s="1106" t="n"/>
      <c r="K340" s="1106" t="n"/>
      <c r="L340" s="1106" t="n"/>
      <c r="M340" s="1106" t="n"/>
      <c r="N340" s="1106" t="n"/>
      <c r="O340" s="1106" t="n"/>
      <c r="P340" s="1106" t="n"/>
      <c r="Q340" s="1106" t="n"/>
      <c r="R340" s="1106" t="n"/>
      <c r="S340" s="1106" t="n"/>
      <c r="T340" s="230" t="n"/>
      <c r="U340" s="1106" t="n"/>
      <c r="V340" s="1106" t="n"/>
      <c r="W340" s="1106" t="n"/>
      <c r="X340" s="1106" t="n"/>
      <c r="Y340" s="1106" t="n"/>
      <c r="Z340" s="1106" t="n"/>
      <c r="AA340" s="144" t="n"/>
      <c r="AB340" s="1106" t="n"/>
      <c r="AC340" s="1106" t="n"/>
      <c r="AD340" s="1106" t="n"/>
      <c r="AE340" s="1106" t="n"/>
      <c r="AF340" s="1106" t="n"/>
      <c r="AG340" s="1106" t="n"/>
      <c r="AH340" s="144" t="n"/>
      <c r="AI340" s="1106" t="n"/>
      <c r="AJ340" s="1106" t="n"/>
      <c r="AK340" s="1106" t="n"/>
      <c r="AL340" s="1106" t="n"/>
      <c r="AM340" s="1106" t="n"/>
      <c r="AN340" s="1106" t="n"/>
      <c r="AO340" s="1106" t="n"/>
      <c r="AP340" s="1106" t="n"/>
      <c r="AQ340" s="1106" t="n"/>
      <c r="AR340" s="1106" t="n"/>
      <c r="AS340" s="1106" t="n"/>
      <c r="AT340" s="1106" t="n"/>
      <c r="AU340" s="1106" t="n"/>
      <c r="AV340" s="1106" t="n"/>
      <c r="AW340" s="1106" t="n"/>
      <c r="AX340" s="1106" t="n"/>
      <c r="AY340" s="1106" t="n"/>
      <c r="AZ340" s="144" t="n"/>
      <c r="BA340" s="1106" t="n"/>
      <c r="BB340" s="1106" t="n"/>
      <c r="BC340" s="1106" t="n"/>
      <c r="BD340" s="1106" t="n"/>
      <c r="BE340" s="1106" t="n"/>
      <c r="BF340" s="1106" t="n"/>
      <c r="BG340" s="1106" t="n"/>
      <c r="BH340" s="1106" t="n"/>
      <c r="BI340" s="1106" t="n"/>
      <c r="BJ340" s="1106" t="n"/>
      <c r="BK340" s="1106" t="n"/>
      <c r="BL340" s="1106" t="n"/>
      <c r="BM340" s="1106" t="n"/>
      <c r="BN340" s="1106" t="n"/>
      <c r="BO340" s="1106" t="n"/>
      <c r="BP340" s="1106" t="n"/>
      <c r="BQ340" s="1106" t="n"/>
      <c r="BR340" s="1106" t="n"/>
      <c r="BS340" s="1106" t="n"/>
      <c r="BT340" s="1106" t="n"/>
      <c r="BU340" s="1106" t="n"/>
      <c r="BV340" s="1106" t="n"/>
      <c r="BW340" s="1106" t="n"/>
      <c r="BX340" s="1106" t="n"/>
      <c r="BY340" s="1106" t="n"/>
      <c r="BZ340" s="1106" t="n"/>
      <c r="CA340" s="1106" t="n"/>
      <c r="CB340" s="1106" t="n"/>
      <c r="CC340" s="1106" t="n"/>
      <c r="CD340" s="1106" t="n"/>
      <c r="CE340" s="1106" t="n"/>
      <c r="CF340" s="1106" t="n"/>
      <c r="CG340" s="1106" t="n"/>
      <c r="CH340" s="1106" t="n"/>
      <c r="CI340" s="1106" t="n"/>
      <c r="CJ340" s="1106" t="n"/>
      <c r="CK340" s="1106" t="n"/>
      <c r="CL340" s="1106" t="n"/>
      <c r="CM340" s="1106" t="n"/>
      <c r="CN340" s="1106" t="n"/>
      <c r="CO340" s="1106" t="n"/>
      <c r="CP340" s="1106" t="n"/>
      <c r="CQ340" s="1106" t="n"/>
      <c r="CR340" s="1106" t="n"/>
      <c r="CS340" s="1106" t="n"/>
      <c r="CT340" s="1106" t="n"/>
      <c r="CU340" s="1106" t="n"/>
      <c r="CV340" s="1106" t="n"/>
      <c r="CW340" s="1106" t="n"/>
      <c r="CX340" s="1106" t="n"/>
      <c r="CY340" s="1106" t="n"/>
      <c r="CZ340" s="1106" t="n"/>
      <c r="DA340" s="1106" t="n"/>
      <c r="DB340" s="1106" t="n"/>
      <c r="DC340" s="1106" t="n"/>
      <c r="DD340" s="1106" t="n"/>
      <c r="DE340" s="1106" t="n"/>
      <c r="DF340" s="1106" t="n"/>
      <c r="DG340" s="1106" t="n"/>
      <c r="DH340" s="1106" t="n"/>
      <c r="DI340" s="1106" t="n"/>
    </row>
    <row r="341" ht="13.5" customHeight="1" s="1178">
      <c r="A341" s="1106" t="n"/>
      <c r="B341" s="1106" t="n"/>
      <c r="C341" s="1106" t="n"/>
      <c r="D341" s="1106" t="n"/>
      <c r="E341" s="1106" t="n"/>
      <c r="F341" s="1106" t="n"/>
      <c r="G341" s="144" t="n"/>
      <c r="H341" s="1106" t="n"/>
      <c r="I341" s="1106" t="n"/>
      <c r="J341" s="1106" t="n"/>
      <c r="K341" s="1106" t="n"/>
      <c r="L341" s="1106" t="n"/>
      <c r="M341" s="1106" t="n"/>
      <c r="N341" s="1106" t="n"/>
      <c r="O341" s="1106" t="n"/>
      <c r="P341" s="1106" t="n"/>
      <c r="Q341" s="1106" t="n"/>
      <c r="R341" s="1106" t="n"/>
      <c r="S341" s="1106" t="n"/>
      <c r="T341" s="230" t="n"/>
      <c r="U341" s="1106" t="n"/>
      <c r="V341" s="1106" t="n"/>
      <c r="W341" s="1106" t="n"/>
      <c r="X341" s="1106" t="n"/>
      <c r="Y341" s="1106" t="n"/>
      <c r="Z341" s="1106" t="n"/>
      <c r="AA341" s="144" t="n"/>
      <c r="AB341" s="1106" t="n"/>
      <c r="AC341" s="1106" t="n"/>
      <c r="AD341" s="1106" t="n"/>
      <c r="AE341" s="1106" t="n"/>
      <c r="AF341" s="1106" t="n"/>
      <c r="AG341" s="1106" t="n"/>
      <c r="AH341" s="144" t="n"/>
      <c r="AI341" s="1106" t="n"/>
      <c r="AJ341" s="1106" t="n"/>
      <c r="AK341" s="1106" t="n"/>
      <c r="AL341" s="1106" t="n"/>
      <c r="AM341" s="1106" t="n"/>
      <c r="AN341" s="1106" t="n"/>
      <c r="AO341" s="1106" t="n"/>
      <c r="AP341" s="1106" t="n"/>
      <c r="AQ341" s="1106" t="n"/>
      <c r="AR341" s="1106" t="n"/>
      <c r="AS341" s="1106" t="n"/>
      <c r="AT341" s="1106" t="n"/>
      <c r="AU341" s="1106" t="n"/>
      <c r="AV341" s="1106" t="n"/>
      <c r="AW341" s="1106" t="n"/>
      <c r="AX341" s="1106" t="n"/>
      <c r="AY341" s="1106" t="n"/>
      <c r="AZ341" s="144" t="n"/>
      <c r="BA341" s="1106" t="n"/>
      <c r="BB341" s="1106" t="n"/>
      <c r="BC341" s="1106" t="n"/>
      <c r="BD341" s="1106" t="n"/>
      <c r="BE341" s="1106" t="n"/>
      <c r="BF341" s="1106" t="n"/>
      <c r="BG341" s="1106" t="n"/>
      <c r="BH341" s="1106" t="n"/>
      <c r="BI341" s="1106" t="n"/>
      <c r="BJ341" s="1106" t="n"/>
      <c r="BK341" s="1106" t="n"/>
      <c r="BL341" s="1106" t="n"/>
      <c r="BM341" s="1106" t="n"/>
      <c r="BN341" s="1106" t="n"/>
      <c r="BO341" s="1106" t="n"/>
      <c r="BP341" s="1106" t="n"/>
      <c r="BQ341" s="1106" t="n"/>
      <c r="BR341" s="1106" t="n"/>
      <c r="BS341" s="1106" t="n"/>
      <c r="BT341" s="1106" t="n"/>
      <c r="BU341" s="1106" t="n"/>
      <c r="BV341" s="1106" t="n"/>
      <c r="BW341" s="1106" t="n"/>
      <c r="BX341" s="1106" t="n"/>
      <c r="BY341" s="1106" t="n"/>
      <c r="BZ341" s="1106" t="n"/>
      <c r="CA341" s="1106" t="n"/>
      <c r="CB341" s="1106" t="n"/>
      <c r="CC341" s="1106" t="n"/>
      <c r="CD341" s="1106" t="n"/>
      <c r="CE341" s="1106" t="n"/>
      <c r="CF341" s="1106" t="n"/>
      <c r="CG341" s="1106" t="n"/>
      <c r="CH341" s="1106" t="n"/>
      <c r="CI341" s="1106" t="n"/>
      <c r="CJ341" s="1106" t="n"/>
      <c r="CK341" s="1106" t="n"/>
      <c r="CL341" s="1106" t="n"/>
      <c r="CM341" s="1106" t="n"/>
      <c r="CN341" s="1106" t="n"/>
      <c r="CO341" s="1106" t="n"/>
      <c r="CP341" s="1106" t="n"/>
      <c r="CQ341" s="1106" t="n"/>
      <c r="CR341" s="1106" t="n"/>
      <c r="CS341" s="1106" t="n"/>
      <c r="CT341" s="1106" t="n"/>
      <c r="CU341" s="1106" t="n"/>
      <c r="CV341" s="1106" t="n"/>
      <c r="CW341" s="1106" t="n"/>
      <c r="CX341" s="1106" t="n"/>
      <c r="CY341" s="1106" t="n"/>
      <c r="CZ341" s="1106" t="n"/>
      <c r="DA341" s="1106" t="n"/>
      <c r="DB341" s="1106" t="n"/>
      <c r="DC341" s="1106" t="n"/>
      <c r="DD341" s="1106" t="n"/>
      <c r="DE341" s="1106" t="n"/>
      <c r="DF341" s="1106" t="n"/>
      <c r="DG341" s="1106" t="n"/>
      <c r="DH341" s="1106" t="n"/>
      <c r="DI341" s="1106" t="n"/>
    </row>
    <row r="342" ht="13.5" customHeight="1" s="1178">
      <c r="A342" s="1106" t="n"/>
      <c r="B342" s="1106" t="n"/>
      <c r="C342" s="1106" t="n"/>
      <c r="D342" s="1106" t="n"/>
      <c r="E342" s="1106" t="n"/>
      <c r="F342" s="1106" t="n"/>
      <c r="G342" s="144" t="n"/>
      <c r="H342" s="1106" t="n"/>
      <c r="I342" s="1106" t="n"/>
      <c r="J342" s="1106" t="n"/>
      <c r="K342" s="1106" t="n"/>
      <c r="L342" s="1106" t="n"/>
      <c r="M342" s="1106" t="n"/>
      <c r="N342" s="1106" t="n"/>
      <c r="O342" s="1106" t="n"/>
      <c r="P342" s="1106" t="n"/>
      <c r="Q342" s="1106" t="n"/>
      <c r="R342" s="1106" t="n"/>
      <c r="S342" s="1106" t="n"/>
      <c r="T342" s="230" t="n"/>
      <c r="U342" s="1106" t="n"/>
      <c r="V342" s="1106" t="n"/>
      <c r="W342" s="1106" t="n"/>
      <c r="X342" s="1106" t="n"/>
      <c r="Y342" s="1106" t="n"/>
      <c r="Z342" s="1106" t="n"/>
      <c r="AA342" s="144" t="n"/>
      <c r="AB342" s="1106" t="n"/>
      <c r="AC342" s="1106" t="n"/>
      <c r="AD342" s="1106" t="n"/>
      <c r="AE342" s="1106" t="n"/>
      <c r="AF342" s="1106" t="n"/>
      <c r="AG342" s="1106" t="n"/>
      <c r="AH342" s="144" t="n"/>
      <c r="AI342" s="1106" t="n"/>
      <c r="AJ342" s="1106" t="n"/>
      <c r="AK342" s="1106" t="n"/>
      <c r="AL342" s="1106" t="n"/>
      <c r="AM342" s="1106" t="n"/>
      <c r="AN342" s="1106" t="n"/>
      <c r="AO342" s="1106" t="n"/>
      <c r="AP342" s="1106" t="n"/>
      <c r="AQ342" s="1106" t="n"/>
      <c r="AR342" s="1106" t="n"/>
      <c r="AS342" s="1106" t="n"/>
      <c r="AT342" s="1106" t="n"/>
      <c r="AU342" s="1106" t="n"/>
      <c r="AV342" s="1106" t="n"/>
      <c r="AW342" s="1106" t="n"/>
      <c r="AX342" s="1106" t="n"/>
      <c r="AY342" s="1106" t="n"/>
      <c r="AZ342" s="144" t="n"/>
      <c r="BA342" s="1106" t="n"/>
      <c r="BB342" s="1106" t="n"/>
      <c r="BC342" s="1106" t="n"/>
      <c r="BD342" s="1106" t="n"/>
      <c r="BE342" s="1106" t="n"/>
      <c r="BF342" s="1106" t="n"/>
      <c r="BG342" s="1106" t="n"/>
      <c r="BH342" s="1106" t="n"/>
      <c r="BI342" s="1106" t="n"/>
      <c r="BJ342" s="1106" t="n"/>
      <c r="BK342" s="1106" t="n"/>
      <c r="BL342" s="1106" t="n"/>
      <c r="BM342" s="1106" t="n"/>
      <c r="BN342" s="1106" t="n"/>
      <c r="BO342" s="1106" t="n"/>
      <c r="BP342" s="1106" t="n"/>
      <c r="BQ342" s="1106" t="n"/>
      <c r="BR342" s="1106" t="n"/>
      <c r="BS342" s="1106" t="n"/>
      <c r="BT342" s="1106" t="n"/>
      <c r="BU342" s="1106" t="n"/>
      <c r="BV342" s="1106" t="n"/>
      <c r="BW342" s="1106" t="n"/>
      <c r="BX342" s="1106" t="n"/>
      <c r="BY342" s="1106" t="n"/>
      <c r="BZ342" s="1106" t="n"/>
      <c r="CA342" s="1106" t="n"/>
      <c r="CB342" s="1106" t="n"/>
      <c r="CC342" s="1106" t="n"/>
      <c r="CD342" s="1106" t="n"/>
      <c r="CE342" s="1106" t="n"/>
      <c r="CF342" s="1106" t="n"/>
      <c r="CG342" s="1106" t="n"/>
      <c r="CH342" s="1106" t="n"/>
      <c r="CI342" s="1106" t="n"/>
      <c r="CJ342" s="1106" t="n"/>
      <c r="CK342" s="1106" t="n"/>
      <c r="CL342" s="1106" t="n"/>
      <c r="CM342" s="1106" t="n"/>
      <c r="CN342" s="1106" t="n"/>
      <c r="CO342" s="1106" t="n"/>
      <c r="CP342" s="1106" t="n"/>
      <c r="CQ342" s="1106" t="n"/>
      <c r="CR342" s="1106" t="n"/>
      <c r="CS342" s="1106" t="n"/>
      <c r="CT342" s="1106" t="n"/>
      <c r="CU342" s="1106" t="n"/>
      <c r="CV342" s="1106" t="n"/>
      <c r="CW342" s="1106" t="n"/>
      <c r="CX342" s="1106" t="n"/>
      <c r="CY342" s="1106" t="n"/>
      <c r="CZ342" s="1106" t="n"/>
      <c r="DA342" s="1106" t="n"/>
      <c r="DB342" s="1106" t="n"/>
      <c r="DC342" s="1106" t="n"/>
      <c r="DD342" s="1106" t="n"/>
      <c r="DE342" s="1106" t="n"/>
      <c r="DF342" s="1106" t="n"/>
      <c r="DG342" s="1106" t="n"/>
      <c r="DH342" s="1106" t="n"/>
      <c r="DI342" s="1106" t="n"/>
    </row>
    <row r="343" ht="13.5" customHeight="1" s="1178">
      <c r="A343" s="1106" t="n"/>
      <c r="B343" s="1106" t="n"/>
      <c r="C343" s="1106" t="n"/>
      <c r="D343" s="1106" t="n"/>
      <c r="E343" s="1106" t="n"/>
      <c r="F343" s="1106" t="n"/>
      <c r="G343" s="144" t="n"/>
      <c r="H343" s="1106" t="n"/>
      <c r="I343" s="1106" t="n"/>
      <c r="J343" s="1106" t="n"/>
      <c r="K343" s="1106" t="n"/>
      <c r="L343" s="1106" t="n"/>
      <c r="M343" s="1106" t="n"/>
      <c r="N343" s="1106" t="n"/>
      <c r="O343" s="1106" t="n"/>
      <c r="P343" s="1106" t="n"/>
      <c r="Q343" s="1106" t="n"/>
      <c r="R343" s="1106" t="n"/>
      <c r="S343" s="1106" t="n"/>
      <c r="T343" s="230" t="n"/>
      <c r="U343" s="1106" t="n"/>
      <c r="V343" s="1106" t="n"/>
      <c r="W343" s="1106" t="n"/>
      <c r="X343" s="1106" t="n"/>
      <c r="Y343" s="1106" t="n"/>
      <c r="Z343" s="1106" t="n"/>
      <c r="AA343" s="144" t="n"/>
      <c r="AB343" s="1106" t="n"/>
      <c r="AC343" s="1106" t="n"/>
      <c r="AD343" s="1106" t="n"/>
      <c r="AE343" s="1106" t="n"/>
      <c r="AF343" s="1106" t="n"/>
      <c r="AG343" s="1106" t="n"/>
      <c r="AH343" s="144" t="n"/>
      <c r="AI343" s="1106" t="n"/>
      <c r="AJ343" s="1106" t="n"/>
      <c r="AK343" s="1106" t="n"/>
      <c r="AL343" s="1106" t="n"/>
      <c r="AM343" s="1106" t="n"/>
      <c r="AN343" s="1106" t="n"/>
      <c r="AO343" s="1106" t="n"/>
      <c r="AP343" s="1106" t="n"/>
      <c r="AQ343" s="1106" t="n"/>
      <c r="AR343" s="1106" t="n"/>
      <c r="AS343" s="1106" t="n"/>
      <c r="AT343" s="1106" t="n"/>
      <c r="AU343" s="1106" t="n"/>
      <c r="AV343" s="1106" t="n"/>
      <c r="AW343" s="1106" t="n"/>
      <c r="AX343" s="1106" t="n"/>
      <c r="AY343" s="1106" t="n"/>
      <c r="AZ343" s="144" t="n"/>
      <c r="BA343" s="1106" t="n"/>
      <c r="BB343" s="1106" t="n"/>
      <c r="BC343" s="1106" t="n"/>
      <c r="BD343" s="1106" t="n"/>
      <c r="BE343" s="1106" t="n"/>
      <c r="BF343" s="1106" t="n"/>
      <c r="BG343" s="1106" t="n"/>
      <c r="BH343" s="1106" t="n"/>
      <c r="BI343" s="1106" t="n"/>
      <c r="BJ343" s="1106" t="n"/>
      <c r="BK343" s="1106" t="n"/>
      <c r="BL343" s="1106" t="n"/>
      <c r="BM343" s="1106" t="n"/>
      <c r="BN343" s="1106" t="n"/>
      <c r="BO343" s="1106" t="n"/>
      <c r="BP343" s="1106" t="n"/>
      <c r="BQ343" s="1106" t="n"/>
      <c r="BR343" s="1106" t="n"/>
      <c r="BS343" s="1106" t="n"/>
      <c r="BT343" s="1106" t="n"/>
      <c r="BU343" s="1106" t="n"/>
      <c r="BV343" s="1106" t="n"/>
      <c r="BW343" s="1106" t="n"/>
      <c r="BX343" s="1106" t="n"/>
      <c r="BY343" s="1106" t="n"/>
      <c r="BZ343" s="1106" t="n"/>
      <c r="CA343" s="1106" t="n"/>
      <c r="CB343" s="1106" t="n"/>
      <c r="CC343" s="1106" t="n"/>
      <c r="CD343" s="1106" t="n"/>
      <c r="CE343" s="1106" t="n"/>
      <c r="CF343" s="1106" t="n"/>
      <c r="CG343" s="1106" t="n"/>
      <c r="CH343" s="1106" t="n"/>
      <c r="CI343" s="1106" t="n"/>
      <c r="CJ343" s="1106" t="n"/>
      <c r="CK343" s="1106" t="n"/>
      <c r="CL343" s="1106" t="n"/>
      <c r="CM343" s="1106" t="n"/>
      <c r="CN343" s="1106" t="n"/>
      <c r="CO343" s="1106" t="n"/>
      <c r="CP343" s="1106" t="n"/>
      <c r="CQ343" s="1106" t="n"/>
      <c r="CR343" s="1106" t="n"/>
      <c r="CS343" s="1106" t="n"/>
      <c r="CT343" s="1106" t="n"/>
      <c r="CU343" s="1106" t="n"/>
      <c r="CV343" s="1106" t="n"/>
      <c r="CW343" s="1106" t="n"/>
      <c r="CX343" s="1106" t="n"/>
      <c r="CY343" s="1106" t="n"/>
      <c r="CZ343" s="1106" t="n"/>
      <c r="DA343" s="1106" t="n"/>
      <c r="DB343" s="1106" t="n"/>
      <c r="DC343" s="1106" t="n"/>
      <c r="DD343" s="1106" t="n"/>
      <c r="DE343" s="1106" t="n"/>
      <c r="DF343" s="1106" t="n"/>
      <c r="DG343" s="1106" t="n"/>
      <c r="DH343" s="1106" t="n"/>
      <c r="DI343" s="1106" t="n"/>
    </row>
    <row r="344" ht="13.5" customHeight="1" s="1178">
      <c r="A344" s="1106" t="n"/>
      <c r="B344" s="1106" t="n"/>
      <c r="C344" s="1106" t="n"/>
      <c r="D344" s="1106" t="n"/>
      <c r="E344" s="1106" t="n"/>
      <c r="F344" s="1106" t="n"/>
      <c r="G344" s="144" t="n"/>
      <c r="H344" s="1106" t="n"/>
      <c r="I344" s="1106" t="n"/>
      <c r="J344" s="1106" t="n"/>
      <c r="K344" s="1106" t="n"/>
      <c r="L344" s="1106" t="n"/>
      <c r="M344" s="1106" t="n"/>
      <c r="N344" s="1106" t="n"/>
      <c r="O344" s="1106" t="n"/>
      <c r="P344" s="1106" t="n"/>
      <c r="Q344" s="1106" t="n"/>
      <c r="R344" s="1106" t="n"/>
      <c r="S344" s="1106" t="n"/>
      <c r="T344" s="230" t="n"/>
      <c r="U344" s="1106" t="n"/>
      <c r="V344" s="1106" t="n"/>
      <c r="W344" s="1106" t="n"/>
      <c r="X344" s="1106" t="n"/>
      <c r="Y344" s="1106" t="n"/>
      <c r="Z344" s="1106" t="n"/>
      <c r="AA344" s="144" t="n"/>
      <c r="AB344" s="1106" t="n"/>
      <c r="AC344" s="1106" t="n"/>
      <c r="AD344" s="1106" t="n"/>
      <c r="AE344" s="1106" t="n"/>
      <c r="AF344" s="1106" t="n"/>
      <c r="AG344" s="1106" t="n"/>
      <c r="AH344" s="144" t="n"/>
      <c r="AI344" s="1106" t="n"/>
      <c r="AJ344" s="1106" t="n"/>
      <c r="AK344" s="1106" t="n"/>
      <c r="AL344" s="1106" t="n"/>
      <c r="AM344" s="1106" t="n"/>
      <c r="AN344" s="1106" t="n"/>
      <c r="AO344" s="1106" t="n"/>
      <c r="AP344" s="1106" t="n"/>
      <c r="AQ344" s="1106" t="n"/>
      <c r="AR344" s="1106" t="n"/>
      <c r="AS344" s="1106" t="n"/>
      <c r="AT344" s="1106" t="n"/>
      <c r="AU344" s="1106" t="n"/>
      <c r="AV344" s="1106" t="n"/>
      <c r="AW344" s="1106" t="n"/>
      <c r="AX344" s="1106" t="n"/>
      <c r="AY344" s="1106" t="n"/>
      <c r="AZ344" s="144" t="n"/>
      <c r="BA344" s="1106" t="n"/>
      <c r="BB344" s="1106" t="n"/>
      <c r="BC344" s="1106" t="n"/>
      <c r="BD344" s="1106" t="n"/>
      <c r="BE344" s="1106" t="n"/>
      <c r="BF344" s="1106" t="n"/>
      <c r="BG344" s="1106" t="n"/>
      <c r="BH344" s="1106" t="n"/>
      <c r="BI344" s="1106" t="n"/>
      <c r="BJ344" s="1106" t="n"/>
      <c r="BK344" s="1106" t="n"/>
      <c r="BL344" s="1106" t="n"/>
      <c r="BM344" s="1106" t="n"/>
      <c r="BN344" s="1106" t="n"/>
      <c r="BO344" s="1106" t="n"/>
      <c r="BP344" s="1106" t="n"/>
      <c r="BQ344" s="1106" t="n"/>
      <c r="BR344" s="1106" t="n"/>
      <c r="BS344" s="1106" t="n"/>
      <c r="BT344" s="1106" t="n"/>
      <c r="BU344" s="1106" t="n"/>
      <c r="BV344" s="1106" t="n"/>
      <c r="BW344" s="1106" t="n"/>
      <c r="BX344" s="1106" t="n"/>
      <c r="BY344" s="1106" t="n"/>
      <c r="BZ344" s="1106" t="n"/>
      <c r="CA344" s="1106" t="n"/>
      <c r="CB344" s="1106" t="n"/>
      <c r="CC344" s="1106" t="n"/>
      <c r="CD344" s="1106" t="n"/>
      <c r="CE344" s="1106" t="n"/>
      <c r="CF344" s="1106" t="n"/>
      <c r="CG344" s="1106" t="n"/>
      <c r="CH344" s="1106" t="n"/>
      <c r="CI344" s="1106" t="n"/>
      <c r="CJ344" s="1106" t="n"/>
      <c r="CK344" s="1106" t="n"/>
      <c r="CL344" s="1106" t="n"/>
      <c r="CM344" s="1106" t="n"/>
      <c r="CN344" s="1106" t="n"/>
      <c r="CO344" s="1106" t="n"/>
      <c r="CP344" s="1106" t="n"/>
      <c r="CQ344" s="1106" t="n"/>
      <c r="CR344" s="1106" t="n"/>
      <c r="CS344" s="1106" t="n"/>
      <c r="CT344" s="1106" t="n"/>
      <c r="CU344" s="1106" t="n"/>
      <c r="CV344" s="1106" t="n"/>
      <c r="CW344" s="1106" t="n"/>
      <c r="CX344" s="1106" t="n"/>
      <c r="CY344" s="1106" t="n"/>
      <c r="CZ344" s="1106" t="n"/>
      <c r="DA344" s="1106" t="n"/>
      <c r="DB344" s="1106" t="n"/>
      <c r="DC344" s="1106" t="n"/>
      <c r="DD344" s="1106" t="n"/>
      <c r="DE344" s="1106" t="n"/>
      <c r="DF344" s="1106" t="n"/>
      <c r="DG344" s="1106" t="n"/>
      <c r="DH344" s="1106" t="n"/>
      <c r="DI344" s="1106" t="n"/>
    </row>
    <row r="345" ht="13.5" customHeight="1" s="1178">
      <c r="A345" s="1106" t="n"/>
      <c r="B345" s="1106" t="n"/>
      <c r="C345" s="1106" t="n"/>
      <c r="D345" s="1106" t="n"/>
      <c r="E345" s="1106" t="n"/>
      <c r="F345" s="1106" t="n"/>
      <c r="G345" s="144" t="n"/>
      <c r="H345" s="1106" t="n"/>
      <c r="I345" s="1106" t="n"/>
      <c r="J345" s="1106" t="n"/>
      <c r="K345" s="1106" t="n"/>
      <c r="L345" s="1106" t="n"/>
      <c r="M345" s="1106" t="n"/>
      <c r="N345" s="1106" t="n"/>
      <c r="O345" s="1106" t="n"/>
      <c r="P345" s="1106" t="n"/>
      <c r="Q345" s="1106" t="n"/>
      <c r="R345" s="1106" t="n"/>
      <c r="S345" s="1106" t="n"/>
      <c r="T345" s="230" t="n"/>
      <c r="U345" s="1106" t="n"/>
      <c r="V345" s="1106" t="n"/>
      <c r="W345" s="1106" t="n"/>
      <c r="X345" s="1106" t="n"/>
      <c r="Y345" s="1106" t="n"/>
      <c r="Z345" s="1106" t="n"/>
      <c r="AA345" s="144" t="n"/>
      <c r="AB345" s="1106" t="n"/>
      <c r="AC345" s="1106" t="n"/>
      <c r="AD345" s="1106" t="n"/>
      <c r="AE345" s="1106" t="n"/>
      <c r="AF345" s="1106" t="n"/>
      <c r="AG345" s="1106" t="n"/>
      <c r="AH345" s="144" t="n"/>
      <c r="AI345" s="1106" t="n"/>
      <c r="AJ345" s="1106" t="n"/>
      <c r="AK345" s="1106" t="n"/>
      <c r="AL345" s="1106" t="n"/>
      <c r="AM345" s="1106" t="n"/>
      <c r="AN345" s="1106" t="n"/>
      <c r="AO345" s="1106" t="n"/>
      <c r="AP345" s="1106" t="n"/>
      <c r="AQ345" s="1106" t="n"/>
      <c r="AR345" s="1106" t="n"/>
      <c r="AS345" s="1106" t="n"/>
      <c r="AT345" s="1106" t="n"/>
      <c r="AU345" s="1106" t="n"/>
      <c r="AV345" s="1106" t="n"/>
      <c r="AW345" s="1106" t="n"/>
      <c r="AX345" s="1106" t="n"/>
      <c r="AY345" s="1106" t="n"/>
      <c r="AZ345" s="144" t="n"/>
      <c r="BA345" s="1106" t="n"/>
      <c r="BB345" s="1106" t="n"/>
      <c r="BC345" s="1106" t="n"/>
      <c r="BD345" s="1106" t="n"/>
      <c r="BE345" s="1106" t="n"/>
      <c r="BF345" s="1106" t="n"/>
      <c r="BG345" s="1106" t="n"/>
      <c r="BH345" s="1106" t="n"/>
      <c r="BI345" s="1106" t="n"/>
      <c r="BJ345" s="1106" t="n"/>
      <c r="BK345" s="1106" t="n"/>
      <c r="BL345" s="1106" t="n"/>
      <c r="BM345" s="1106" t="n"/>
      <c r="BN345" s="1106" t="n"/>
      <c r="BO345" s="1106" t="n"/>
      <c r="BP345" s="1106" t="n"/>
      <c r="BQ345" s="1106" t="n"/>
      <c r="BR345" s="1106" t="n"/>
      <c r="BS345" s="1106" t="n"/>
      <c r="BT345" s="1106" t="n"/>
      <c r="BU345" s="1106" t="n"/>
      <c r="BV345" s="1106" t="n"/>
      <c r="BW345" s="1106" t="n"/>
      <c r="BX345" s="1106" t="n"/>
      <c r="BY345" s="1106" t="n"/>
      <c r="BZ345" s="1106" t="n"/>
      <c r="CA345" s="1106" t="n"/>
      <c r="CB345" s="1106" t="n"/>
      <c r="CC345" s="1106" t="n"/>
      <c r="CD345" s="1106" t="n"/>
      <c r="CE345" s="1106" t="n"/>
      <c r="CF345" s="1106" t="n"/>
      <c r="CG345" s="1106" t="n"/>
      <c r="CH345" s="1106" t="n"/>
      <c r="CI345" s="1106" t="n"/>
      <c r="CJ345" s="1106" t="n"/>
      <c r="CK345" s="1106" t="n"/>
      <c r="CL345" s="1106" t="n"/>
      <c r="CM345" s="1106" t="n"/>
      <c r="CN345" s="1106" t="n"/>
      <c r="CO345" s="1106" t="n"/>
      <c r="CP345" s="1106" t="n"/>
      <c r="CQ345" s="1106" t="n"/>
      <c r="CR345" s="1106" t="n"/>
      <c r="CS345" s="1106" t="n"/>
      <c r="CT345" s="1106" t="n"/>
      <c r="CU345" s="1106" t="n"/>
      <c r="CV345" s="1106" t="n"/>
      <c r="CW345" s="1106" t="n"/>
      <c r="CX345" s="1106" t="n"/>
      <c r="CY345" s="1106" t="n"/>
      <c r="CZ345" s="1106" t="n"/>
      <c r="DA345" s="1106" t="n"/>
      <c r="DB345" s="1106" t="n"/>
      <c r="DC345" s="1106" t="n"/>
      <c r="DD345" s="1106" t="n"/>
      <c r="DE345" s="1106" t="n"/>
      <c r="DF345" s="1106" t="n"/>
      <c r="DG345" s="1106" t="n"/>
      <c r="DH345" s="1106" t="n"/>
      <c r="DI345" s="1106" t="n"/>
    </row>
    <row r="346" ht="13.5" customHeight="1" s="1178">
      <c r="A346" s="1106" t="n"/>
      <c r="B346" s="1106" t="n"/>
      <c r="C346" s="1106" t="n"/>
      <c r="D346" s="1106" t="n"/>
      <c r="E346" s="1106" t="n"/>
      <c r="F346" s="1106" t="n"/>
      <c r="G346" s="144" t="n"/>
      <c r="H346" s="1106" t="n"/>
      <c r="I346" s="1106" t="n"/>
      <c r="J346" s="1106" t="n"/>
      <c r="K346" s="1106" t="n"/>
      <c r="L346" s="1106" t="n"/>
      <c r="M346" s="1106" t="n"/>
      <c r="N346" s="1106" t="n"/>
      <c r="O346" s="1106" t="n"/>
      <c r="P346" s="1106" t="n"/>
      <c r="Q346" s="1106" t="n"/>
      <c r="R346" s="1106" t="n"/>
      <c r="S346" s="1106" t="n"/>
      <c r="T346" s="230" t="n"/>
      <c r="U346" s="1106" t="n"/>
      <c r="V346" s="1106" t="n"/>
      <c r="W346" s="1106" t="n"/>
      <c r="X346" s="1106" t="n"/>
      <c r="Y346" s="1106" t="n"/>
      <c r="Z346" s="1106" t="n"/>
      <c r="AA346" s="144" t="n"/>
      <c r="AB346" s="1106" t="n"/>
      <c r="AC346" s="1106" t="n"/>
      <c r="AD346" s="1106" t="n"/>
      <c r="AE346" s="1106" t="n"/>
      <c r="AF346" s="1106" t="n"/>
      <c r="AG346" s="1106" t="n"/>
      <c r="AH346" s="144" t="n"/>
      <c r="AI346" s="1106" t="n"/>
      <c r="AJ346" s="1106" t="n"/>
      <c r="AK346" s="1106" t="n"/>
      <c r="AL346" s="1106" t="n"/>
      <c r="AM346" s="1106" t="n"/>
      <c r="AN346" s="1106" t="n"/>
      <c r="AO346" s="1106" t="n"/>
      <c r="AP346" s="1106" t="n"/>
      <c r="AQ346" s="1106" t="n"/>
      <c r="AR346" s="1106" t="n"/>
      <c r="AS346" s="1106" t="n"/>
      <c r="AT346" s="1106" t="n"/>
      <c r="AU346" s="1106" t="n"/>
      <c r="AV346" s="1106" t="n"/>
      <c r="AW346" s="1106" t="n"/>
      <c r="AX346" s="1106" t="n"/>
      <c r="AY346" s="1106" t="n"/>
      <c r="AZ346" s="144" t="n"/>
      <c r="BA346" s="1106" t="n"/>
      <c r="BB346" s="1106" t="n"/>
      <c r="BC346" s="1106" t="n"/>
      <c r="BD346" s="1106" t="n"/>
      <c r="BE346" s="1106" t="n"/>
      <c r="BF346" s="1106" t="n"/>
      <c r="BG346" s="1106" t="n"/>
      <c r="BH346" s="1106" t="n"/>
      <c r="BI346" s="1106" t="n"/>
      <c r="BJ346" s="1106" t="n"/>
      <c r="BK346" s="1106" t="n"/>
      <c r="BL346" s="1106" t="n"/>
      <c r="BM346" s="1106" t="n"/>
      <c r="BN346" s="1106" t="n"/>
      <c r="BO346" s="1106" t="n"/>
      <c r="BP346" s="1106" t="n"/>
      <c r="BQ346" s="1106" t="n"/>
      <c r="BR346" s="1106" t="n"/>
      <c r="BS346" s="1106" t="n"/>
      <c r="BT346" s="1106" t="n"/>
      <c r="BU346" s="1106" t="n"/>
      <c r="BV346" s="1106" t="n"/>
      <c r="BW346" s="1106" t="n"/>
      <c r="BX346" s="1106" t="n"/>
      <c r="BY346" s="1106" t="n"/>
      <c r="BZ346" s="1106" t="n"/>
      <c r="CA346" s="1106" t="n"/>
      <c r="CB346" s="1106" t="n"/>
      <c r="CC346" s="1106" t="n"/>
      <c r="CD346" s="1106" t="n"/>
      <c r="CE346" s="1106" t="n"/>
      <c r="CF346" s="1106" t="n"/>
      <c r="CG346" s="1106" t="n"/>
      <c r="CH346" s="1106" t="n"/>
      <c r="CI346" s="1106" t="n"/>
      <c r="CJ346" s="1106" t="n"/>
      <c r="CK346" s="1106" t="n"/>
      <c r="CL346" s="1106" t="n"/>
      <c r="CM346" s="1106" t="n"/>
      <c r="CN346" s="1106" t="n"/>
      <c r="CO346" s="1106" t="n"/>
      <c r="CP346" s="1106" t="n"/>
      <c r="CQ346" s="1106" t="n"/>
      <c r="CR346" s="1106" t="n"/>
      <c r="CS346" s="1106" t="n"/>
      <c r="CT346" s="1106" t="n"/>
      <c r="CU346" s="1106" t="n"/>
      <c r="CV346" s="1106" t="n"/>
      <c r="CW346" s="1106" t="n"/>
      <c r="CX346" s="1106" t="n"/>
      <c r="CY346" s="1106" t="n"/>
      <c r="CZ346" s="1106" t="n"/>
      <c r="DA346" s="1106" t="n"/>
      <c r="DB346" s="1106" t="n"/>
      <c r="DC346" s="1106" t="n"/>
      <c r="DD346" s="1106" t="n"/>
      <c r="DE346" s="1106" t="n"/>
      <c r="DF346" s="1106" t="n"/>
      <c r="DG346" s="1106" t="n"/>
      <c r="DH346" s="1106" t="n"/>
      <c r="DI346" s="1106" t="n"/>
    </row>
    <row r="347" ht="13.5" customHeight="1" s="1178">
      <c r="A347" s="1106" t="n"/>
      <c r="B347" s="1106" t="n"/>
      <c r="C347" s="1106" t="n"/>
      <c r="D347" s="1106" t="n"/>
      <c r="E347" s="1106" t="n"/>
      <c r="F347" s="1106" t="n"/>
      <c r="G347" s="144" t="n"/>
      <c r="H347" s="1106" t="n"/>
      <c r="I347" s="1106" t="n"/>
      <c r="J347" s="1106" t="n"/>
      <c r="K347" s="1106" t="n"/>
      <c r="L347" s="1106" t="n"/>
      <c r="M347" s="1106" t="n"/>
      <c r="N347" s="1106" t="n"/>
      <c r="O347" s="1106" t="n"/>
      <c r="P347" s="1106" t="n"/>
      <c r="Q347" s="1106" t="n"/>
      <c r="R347" s="1106" t="n"/>
      <c r="S347" s="1106" t="n"/>
      <c r="T347" s="230" t="n"/>
      <c r="U347" s="1106" t="n"/>
      <c r="V347" s="1106" t="n"/>
      <c r="W347" s="1106" t="n"/>
      <c r="X347" s="1106" t="n"/>
      <c r="Y347" s="1106" t="n"/>
      <c r="Z347" s="1106" t="n"/>
      <c r="AA347" s="144" t="n"/>
      <c r="AB347" s="1106" t="n"/>
      <c r="AC347" s="1106" t="n"/>
      <c r="AD347" s="1106" t="n"/>
      <c r="AE347" s="1106" t="n"/>
      <c r="AF347" s="1106" t="n"/>
      <c r="AG347" s="1106" t="n"/>
      <c r="AH347" s="144" t="n"/>
      <c r="AI347" s="1106" t="n"/>
      <c r="AJ347" s="1106" t="n"/>
      <c r="AK347" s="1106" t="n"/>
      <c r="AL347" s="1106" t="n"/>
      <c r="AM347" s="1106" t="n"/>
      <c r="AN347" s="1106" t="n"/>
      <c r="AO347" s="1106" t="n"/>
      <c r="AP347" s="1106" t="n"/>
      <c r="AQ347" s="1106" t="n"/>
      <c r="AR347" s="1106" t="n"/>
      <c r="AS347" s="1106" t="n"/>
      <c r="AT347" s="1106" t="n"/>
      <c r="AU347" s="1106" t="n"/>
      <c r="AV347" s="1106" t="n"/>
      <c r="AW347" s="1106" t="n"/>
      <c r="AX347" s="1106" t="n"/>
      <c r="AY347" s="1106" t="n"/>
      <c r="AZ347" s="144" t="n"/>
      <c r="BA347" s="1106" t="n"/>
      <c r="BB347" s="1106" t="n"/>
      <c r="BC347" s="1106" t="n"/>
      <c r="BD347" s="1106" t="n"/>
      <c r="BE347" s="1106" t="n"/>
      <c r="BF347" s="1106" t="n"/>
      <c r="BG347" s="1106" t="n"/>
      <c r="BH347" s="1106" t="n"/>
      <c r="BI347" s="1106" t="n"/>
      <c r="BJ347" s="1106" t="n"/>
      <c r="BK347" s="1106" t="n"/>
      <c r="BL347" s="1106" t="n"/>
      <c r="BM347" s="1106" t="n"/>
      <c r="BN347" s="1106" t="n"/>
      <c r="BO347" s="1106" t="n"/>
      <c r="BP347" s="1106" t="n"/>
      <c r="BQ347" s="1106" t="n"/>
      <c r="BR347" s="1106" t="n"/>
      <c r="BS347" s="1106" t="n"/>
      <c r="BT347" s="1106" t="n"/>
      <c r="BU347" s="1106" t="n"/>
      <c r="BV347" s="1106" t="n"/>
      <c r="BW347" s="1106" t="n"/>
      <c r="BX347" s="1106" t="n"/>
      <c r="BY347" s="1106" t="n"/>
      <c r="BZ347" s="1106" t="n"/>
      <c r="CA347" s="1106" t="n"/>
      <c r="CB347" s="1106" t="n"/>
      <c r="CC347" s="1106" t="n"/>
      <c r="CD347" s="1106" t="n"/>
      <c r="CE347" s="1106" t="n"/>
      <c r="CF347" s="1106" t="n"/>
      <c r="CG347" s="1106" t="n"/>
      <c r="CH347" s="1106" t="n"/>
      <c r="CI347" s="1106" t="n"/>
      <c r="CJ347" s="1106" t="n"/>
      <c r="CK347" s="1106" t="n"/>
      <c r="CL347" s="1106" t="n"/>
      <c r="CM347" s="1106" t="n"/>
      <c r="CN347" s="1106" t="n"/>
      <c r="CO347" s="1106" t="n"/>
      <c r="CP347" s="1106" t="n"/>
      <c r="CQ347" s="1106" t="n"/>
      <c r="CR347" s="1106" t="n"/>
      <c r="CS347" s="1106" t="n"/>
      <c r="CT347" s="1106" t="n"/>
      <c r="CU347" s="1106" t="n"/>
      <c r="CV347" s="1106" t="n"/>
      <c r="CW347" s="1106" t="n"/>
      <c r="CX347" s="1106" t="n"/>
      <c r="CY347" s="1106" t="n"/>
      <c r="CZ347" s="1106" t="n"/>
      <c r="DA347" s="1106" t="n"/>
      <c r="DB347" s="1106" t="n"/>
      <c r="DC347" s="1106" t="n"/>
      <c r="DD347" s="1106" t="n"/>
      <c r="DE347" s="1106" t="n"/>
      <c r="DF347" s="1106" t="n"/>
      <c r="DG347" s="1106" t="n"/>
      <c r="DH347" s="1106" t="n"/>
      <c r="DI347" s="1106" t="n"/>
    </row>
    <row r="348" ht="13.5" customHeight="1" s="1178">
      <c r="A348" s="1106" t="n"/>
      <c r="B348" s="1106" t="n"/>
      <c r="C348" s="1106" t="n"/>
      <c r="D348" s="1106" t="n"/>
      <c r="E348" s="1106" t="n"/>
      <c r="F348" s="1106" t="n"/>
      <c r="G348" s="144" t="n"/>
      <c r="H348" s="1106" t="n"/>
      <c r="I348" s="1106" t="n"/>
      <c r="J348" s="1106" t="n"/>
      <c r="K348" s="1106" t="n"/>
      <c r="L348" s="1106" t="n"/>
      <c r="M348" s="1106" t="n"/>
      <c r="N348" s="1106" t="n"/>
      <c r="O348" s="1106" t="n"/>
      <c r="P348" s="1106" t="n"/>
      <c r="Q348" s="1106" t="n"/>
      <c r="R348" s="1106" t="n"/>
      <c r="S348" s="1106" t="n"/>
      <c r="T348" s="230" t="n"/>
      <c r="U348" s="1106" t="n"/>
      <c r="V348" s="1106" t="n"/>
      <c r="W348" s="1106" t="n"/>
      <c r="X348" s="1106" t="n"/>
      <c r="Y348" s="1106" t="n"/>
      <c r="Z348" s="1106" t="n"/>
      <c r="AA348" s="144" t="n"/>
      <c r="AB348" s="1106" t="n"/>
      <c r="AC348" s="1106" t="n"/>
      <c r="AD348" s="1106" t="n"/>
      <c r="AE348" s="1106" t="n"/>
      <c r="AF348" s="1106" t="n"/>
      <c r="AG348" s="1106" t="n"/>
      <c r="AH348" s="144" t="n"/>
      <c r="AI348" s="1106" t="n"/>
      <c r="AJ348" s="1106" t="n"/>
      <c r="AK348" s="1106" t="n"/>
      <c r="AL348" s="1106" t="n"/>
      <c r="AM348" s="1106" t="n"/>
      <c r="AN348" s="1106" t="n"/>
      <c r="AO348" s="1106" t="n"/>
      <c r="AP348" s="1106" t="n"/>
      <c r="AQ348" s="1106" t="n"/>
      <c r="AR348" s="1106" t="n"/>
      <c r="AS348" s="1106" t="n"/>
      <c r="AT348" s="1106" t="n"/>
      <c r="AU348" s="1106" t="n"/>
      <c r="AV348" s="1106" t="n"/>
      <c r="AW348" s="1106" t="n"/>
      <c r="AX348" s="1106" t="n"/>
      <c r="AY348" s="1106" t="n"/>
      <c r="AZ348" s="144" t="n"/>
      <c r="BA348" s="1106" t="n"/>
      <c r="BB348" s="1106" t="n"/>
      <c r="BC348" s="1106" t="n"/>
      <c r="BD348" s="1106" t="n"/>
      <c r="BE348" s="1106" t="n"/>
      <c r="BF348" s="1106" t="n"/>
      <c r="BG348" s="1106" t="n"/>
      <c r="BH348" s="1106" t="n"/>
      <c r="BI348" s="1106" t="n"/>
      <c r="BJ348" s="1106" t="n"/>
      <c r="BK348" s="1106" t="n"/>
      <c r="BL348" s="1106" t="n"/>
      <c r="BM348" s="1106" t="n"/>
      <c r="BN348" s="1106" t="n"/>
      <c r="BO348" s="1106" t="n"/>
      <c r="BP348" s="1106" t="n"/>
      <c r="BQ348" s="1106" t="n"/>
      <c r="BR348" s="1106" t="n"/>
      <c r="BS348" s="1106" t="n"/>
      <c r="BT348" s="1106" t="n"/>
      <c r="BU348" s="1106" t="n"/>
      <c r="BV348" s="1106" t="n"/>
      <c r="BW348" s="1106" t="n"/>
      <c r="BX348" s="1106" t="n"/>
      <c r="BY348" s="1106" t="n"/>
      <c r="BZ348" s="1106" t="n"/>
      <c r="CA348" s="1106" t="n"/>
      <c r="CB348" s="1106" t="n"/>
      <c r="CC348" s="1106" t="n"/>
      <c r="CD348" s="1106" t="n"/>
      <c r="CE348" s="1106" t="n"/>
      <c r="CF348" s="1106" t="n"/>
      <c r="CG348" s="1106" t="n"/>
      <c r="CH348" s="1106" t="n"/>
      <c r="CI348" s="1106" t="n"/>
      <c r="CJ348" s="1106" t="n"/>
      <c r="CK348" s="1106" t="n"/>
      <c r="CL348" s="1106" t="n"/>
      <c r="CM348" s="1106" t="n"/>
      <c r="CN348" s="1106" t="n"/>
      <c r="CO348" s="1106" t="n"/>
      <c r="CP348" s="1106" t="n"/>
      <c r="CQ348" s="1106" t="n"/>
      <c r="CR348" s="1106" t="n"/>
      <c r="CS348" s="1106" t="n"/>
      <c r="CT348" s="1106" t="n"/>
      <c r="CU348" s="1106" t="n"/>
      <c r="CV348" s="1106" t="n"/>
      <c r="CW348" s="1106" t="n"/>
      <c r="CX348" s="1106" t="n"/>
      <c r="CY348" s="1106" t="n"/>
      <c r="CZ348" s="1106" t="n"/>
      <c r="DA348" s="1106" t="n"/>
      <c r="DB348" s="1106" t="n"/>
      <c r="DC348" s="1106" t="n"/>
      <c r="DD348" s="1106" t="n"/>
      <c r="DE348" s="1106" t="n"/>
      <c r="DF348" s="1106" t="n"/>
      <c r="DG348" s="1106" t="n"/>
      <c r="DH348" s="1106" t="n"/>
      <c r="DI348" s="1106" t="n"/>
    </row>
  </sheetData>
  <mergeCells count="104">
    <mergeCell ref="BS1:CI2"/>
    <mergeCell ref="A64:B64"/>
    <mergeCell ref="A51:B51"/>
    <mergeCell ref="AR35:AU35"/>
    <mergeCell ref="H41:L41"/>
    <mergeCell ref="AI34:AY34"/>
    <mergeCell ref="A54:B54"/>
    <mergeCell ref="A41:B41"/>
    <mergeCell ref="A56:B56"/>
    <mergeCell ref="AR59:AU59"/>
    <mergeCell ref="AD40:AE40"/>
    <mergeCell ref="AV35:AY35"/>
    <mergeCell ref="AI35:AI36"/>
    <mergeCell ref="H11:L11"/>
    <mergeCell ref="CK3:CS3"/>
    <mergeCell ref="AI6:AQ7"/>
    <mergeCell ref="A33:B33"/>
    <mergeCell ref="N38:O38"/>
    <mergeCell ref="A42:B42"/>
    <mergeCell ref="J39:L39"/>
    <mergeCell ref="A53:B53"/>
    <mergeCell ref="A35:B35"/>
    <mergeCell ref="A62:B62"/>
    <mergeCell ref="BN5:BQ5"/>
    <mergeCell ref="CF28:CI28"/>
    <mergeCell ref="A28:B28"/>
    <mergeCell ref="BA4:BQ4"/>
    <mergeCell ref="A39:B39"/>
    <mergeCell ref="A48:B48"/>
    <mergeCell ref="N4:R4"/>
    <mergeCell ref="AI59:AI60"/>
    <mergeCell ref="A30:B30"/>
    <mergeCell ref="A66:C66"/>
    <mergeCell ref="A59:B59"/>
    <mergeCell ref="BS27:BV27"/>
    <mergeCell ref="A45:B45"/>
    <mergeCell ref="AB41:AC41"/>
    <mergeCell ref="A61:B61"/>
    <mergeCell ref="C28:F28"/>
    <mergeCell ref="BT28:BW28"/>
    <mergeCell ref="A46:B46"/>
    <mergeCell ref="A37:B37"/>
    <mergeCell ref="AB1:AG2"/>
    <mergeCell ref="A21:A22"/>
    <mergeCell ref="AN35:AQ35"/>
    <mergeCell ref="A23:A24"/>
    <mergeCell ref="M23:M24"/>
    <mergeCell ref="BB5:BE5"/>
    <mergeCell ref="A52:B52"/>
    <mergeCell ref="CB28:CE28"/>
    <mergeCell ref="B80:C80"/>
    <mergeCell ref="A63:B63"/>
    <mergeCell ref="A1:F3"/>
    <mergeCell ref="E66:F66"/>
    <mergeCell ref="AN59:AQ59"/>
    <mergeCell ref="BM30:BQ30"/>
    <mergeCell ref="AB42:AC42"/>
    <mergeCell ref="A34:B34"/>
    <mergeCell ref="A49:B49"/>
    <mergeCell ref="AI82:AV82"/>
    <mergeCell ref="N47:R47"/>
    <mergeCell ref="A36:B36"/>
    <mergeCell ref="U1:Z2"/>
    <mergeCell ref="A26:F26"/>
    <mergeCell ref="H4:L4"/>
    <mergeCell ref="AB40:AC40"/>
    <mergeCell ref="K29:L29"/>
    <mergeCell ref="F21:F22"/>
    <mergeCell ref="BJ5:BM5"/>
    <mergeCell ref="BA1:BQ2"/>
    <mergeCell ref="A55:B55"/>
    <mergeCell ref="H45:L45"/>
    <mergeCell ref="A57:B57"/>
    <mergeCell ref="A32:B32"/>
    <mergeCell ref="A38:B38"/>
    <mergeCell ref="A43:B43"/>
    <mergeCell ref="A40:B40"/>
    <mergeCell ref="A60:B60"/>
    <mergeCell ref="AJ35:AM35"/>
    <mergeCell ref="AI4:AY5"/>
    <mergeCell ref="BF5:BI5"/>
    <mergeCell ref="AJ59:AM59"/>
    <mergeCell ref="A4:F4"/>
    <mergeCell ref="AU83:AV83"/>
    <mergeCell ref="AV59:AY59"/>
    <mergeCell ref="A50:B50"/>
    <mergeCell ref="N39:R39"/>
    <mergeCell ref="BA5:BA6"/>
    <mergeCell ref="BX28:CA28"/>
    <mergeCell ref="AD42:AE42"/>
    <mergeCell ref="A47:B47"/>
    <mergeCell ref="H1:R2"/>
    <mergeCell ref="AD41:AE41"/>
    <mergeCell ref="AI1:AY2"/>
    <mergeCell ref="N31:R31"/>
    <mergeCell ref="AI31:AY33"/>
    <mergeCell ref="A29:B29"/>
    <mergeCell ref="AI58:AY58"/>
    <mergeCell ref="A44:B44"/>
    <mergeCell ref="H23:L23"/>
    <mergeCell ref="T18:T19"/>
    <mergeCell ref="A31:B31"/>
    <mergeCell ref="A58:B58"/>
    <mergeCell ref="BS28:BS29"/>
  </mergeCells>
  <conditionalFormatting sqref="G4">
    <cfRule type="cellIs" priority="6" operator="equal" dxfId="13">
      <formula>"""价格打错"""</formula>
    </cfRule>
  </conditionalFormatting>
  <conditionalFormatting sqref="AG11">
    <cfRule type="cellIs" priority="4" operator="equal" dxfId="12" stopIfTrue="1">
      <formula>"正确"</formula>
    </cfRule>
    <cfRule type="cellIs" priority="5" operator="equal" dxfId="11" stopIfTrue="1">
      <formula>"未粘报表"</formula>
    </cfRule>
  </conditionalFormatting>
  <conditionalFormatting sqref="AH11">
    <cfRule type="cellIs" priority="10" operator="equal" dxfId="3" stopIfTrue="1">
      <formula>"未粘报表"</formula>
    </cfRule>
    <cfRule type="cellIs" priority="15" operator="equal" dxfId="3" stopIfTrue="1">
      <formula>"现金错误"</formula>
    </cfRule>
    <cfRule type="cellIs" priority="16" operator="equal" dxfId="2" stopIfTrue="1">
      <formula>"现金正确"</formula>
    </cfRule>
  </conditionalFormatting>
  <conditionalFormatting sqref="AG13">
    <cfRule type="cellIs" priority="1" operator="equal" dxfId="3" stopIfTrue="1">
      <formula>"未粘报表"</formula>
    </cfRule>
    <cfRule type="cellIs" priority="2" operator="equal" dxfId="3" stopIfTrue="1">
      <formula>"成本错误"</formula>
    </cfRule>
    <cfRule type="cellIs" priority="3" operator="equal" dxfId="2" stopIfTrue="1">
      <formula>"成本正确"</formula>
    </cfRule>
  </conditionalFormatting>
  <conditionalFormatting sqref="AH13">
    <cfRule type="cellIs" priority="8" operator="equal" dxfId="3" stopIfTrue="1">
      <formula>"未粘报表"</formula>
    </cfRule>
    <cfRule type="cellIs" priority="11" operator="equal" dxfId="3" stopIfTrue="1">
      <formula>"分红错误"</formula>
    </cfRule>
    <cfRule type="cellIs" priority="12" operator="equal" dxfId="2" stopIfTrue="1">
      <formula>"分红正确"</formula>
    </cfRule>
  </conditionalFormatting>
  <conditionalFormatting sqref="K18">
    <cfRule type="cellIs" priority="20" operator="lessThan" dxfId="0" stopIfTrue="1">
      <formula>$J$17</formula>
    </cfRule>
  </conditionalFormatting>
  <conditionalFormatting sqref="K43">
    <cfRule type="cellIs" priority="21" operator="lessThan" dxfId="0" stopIfTrue="1">
      <formula>$I$43</formula>
    </cfRule>
  </conditionalFormatting>
  <dataValidations count="2">
    <dataValidation sqref="K43" showDropDown="0" showInputMessage="1" showErrorMessage="1" allowBlank="1" error="请输入正确" type="whole">
      <formula1>I43</formula1>
      <formula2>10000000000</formula2>
    </dataValidation>
    <dataValidation sqref="R45" showDropDown="0" showInputMessage="1" showErrorMessage="1" allowBlank="1" error="请输入正确" type="decimal">
      <formula1>1</formula1>
      <formula2>2</formula2>
    </dataValidation>
  </dataValidations>
  <pageMargins left="0.698611111111111" right="0.698611111111111" top="0.75" bottom="0.75" header="0.3" footer="0.3"/>
  <pageSetup orientation="portrait" paperSize="9" firstPageNumber="4294963191" useFirstPageNumber="1" horizontalDpi="300"/>
  <legacyDrawing xmlns:r="http://schemas.openxmlformats.org/officeDocument/2006/relationships" r:id="anysvml"/>
</worksheet>
</file>

<file path=xl/worksheets/sheet10.xml><?xml version="1.0" encoding="utf-8"?>
<worksheet xmlns="http://schemas.openxmlformats.org/spreadsheetml/2006/main">
  <sheetPr codeName="Sheet39">
    <outlinePr summaryBelow="1" summaryRight="1"/>
    <pageSetUpPr/>
  </sheetPr>
  <dimension ref="A1:DI348"/>
  <sheetViews>
    <sheetView showGridLines="0" topLeftCell="P34" zoomScale="115" zoomScaleNormal="115" workbookViewId="0">
      <selection activeCell="V36" sqref="V36:Y39"/>
    </sheetView>
  </sheetViews>
  <sheetFormatPr baseColWidth="8" defaultColWidth="9" defaultRowHeight="13.5" customHeight="1"/>
  <cols>
    <col width="17.26953125" customWidth="1" style="141" min="1" max="1"/>
    <col width="10" customWidth="1" style="141" min="2" max="3"/>
    <col width="13.90625" customWidth="1" style="141" min="4" max="4"/>
    <col width="14.6328125" customWidth="1" style="141" min="5" max="6"/>
    <col width="11.7265625" customWidth="1" style="141" min="7" max="7"/>
    <col width="12.36328125" customWidth="1" style="141" min="8" max="8"/>
    <col width="10" customWidth="1" style="141" min="9" max="10"/>
    <col width="10.08984375" customWidth="1" style="141" min="11" max="11"/>
    <col width="10" customWidth="1" style="141" min="12" max="12"/>
    <col width="11" customWidth="1" style="141" min="13" max="13"/>
    <col width="14.6328125" customWidth="1" style="141" min="14" max="16"/>
    <col width="14.7265625" customWidth="1" style="141" min="17" max="17"/>
    <col width="14.6328125" customWidth="1" style="141" min="18" max="19"/>
    <col width="12.90625" customWidth="1" style="463" min="20" max="20"/>
    <col width="14.6328125" customWidth="1" style="141" min="21" max="21"/>
    <col width="9.6328125" customWidth="1" style="141" min="22" max="26"/>
    <col width="11" customWidth="1" style="141" min="27" max="27"/>
    <col width="14.6328125" customWidth="1" style="141" min="28" max="28"/>
    <col width="10" customWidth="1" style="141" min="29" max="29"/>
    <col width="9.6328125" customWidth="1" style="141" min="30" max="33"/>
    <col width="11" customWidth="1" style="141" min="34" max="34"/>
    <col width="8.90625" customWidth="1" style="141" min="35" max="35"/>
    <col width="13.26953125" customWidth="1" style="141" min="36" max="39"/>
    <col width="10.6328125" customWidth="1" style="141" min="40" max="40"/>
    <col width="13.26953125" customWidth="1" style="141" min="41" max="41"/>
    <col width="14.36328125" customWidth="1" style="141" min="42" max="42"/>
    <col width="10.6328125" customWidth="1" style="141" min="43" max="49"/>
    <col width="15.26953125" customWidth="1" style="141" min="50" max="50"/>
    <col width="10.6328125" customWidth="1" style="141" min="51" max="51"/>
    <col width="11" customWidth="1" style="141" min="52" max="52"/>
    <col width="12.36328125" customWidth="1" style="141" min="53" max="53"/>
    <col width="11.26953125" customWidth="1" style="141" min="54" max="57"/>
    <col width="12.36328125" customWidth="1" style="141" min="58" max="58"/>
    <col width="10" customWidth="1" style="141" min="59" max="59"/>
    <col width="9.6328125" customWidth="1" style="141" min="60" max="69"/>
    <col width="11" customWidth="1" style="141" min="70" max="70"/>
    <col width="9" customWidth="1" style="141" min="71" max="71"/>
    <col width="9.6328125" customWidth="1" style="141" min="72" max="74"/>
    <col width="10" customWidth="1" style="141" min="75" max="75"/>
    <col width="9.6328125" customWidth="1" style="141" min="76" max="76"/>
    <col width="10" customWidth="1" style="141" min="77" max="77"/>
    <col width="11.36328125" customWidth="1" style="141" min="78" max="78"/>
    <col width="9.6328125" customWidth="1" style="141" min="79" max="83"/>
    <col width="13.7265625" customWidth="1" style="141" min="84" max="84"/>
    <col width="9.6328125" customWidth="1" style="141" min="85" max="87"/>
    <col width="11" customWidth="1" style="141" min="88" max="88"/>
    <col width="9" customWidth="1" style="141" min="89" max="16384"/>
  </cols>
  <sheetData>
    <row r="1" ht="16" customHeight="1" s="1178">
      <c r="A1" s="1369" t="inlineStr">
        <is>
          <t>企业状况总揽</t>
        </is>
      </c>
      <c r="B1" s="1210" t="n"/>
      <c r="C1" s="1210" t="n"/>
      <c r="D1" s="1210" t="n"/>
      <c r="E1" s="1210" t="n"/>
      <c r="F1" s="1210" t="n"/>
      <c r="G1" s="1106" t="n"/>
      <c r="H1" s="1115" t="inlineStr">
        <is>
          <t xml:space="preserve">      决策部分</t>
        </is>
      </c>
      <c r="S1" s="1106" t="n"/>
      <c r="T1" s="178" t="n"/>
      <c r="U1" s="1115" t="inlineStr">
        <is>
          <t>市场信息</t>
        </is>
      </c>
      <c r="AA1" s="1106" t="n"/>
      <c r="AB1" s="1113" t="inlineStr">
        <is>
          <t>成本利润分析</t>
        </is>
      </c>
      <c r="AC1" s="1210" t="n"/>
      <c r="AD1" s="1210" t="n"/>
      <c r="AE1" s="1210" t="n"/>
      <c r="AF1" s="1210" t="n"/>
      <c r="AG1" s="1210" t="n"/>
      <c r="AH1" s="1106" t="n"/>
      <c r="AI1" s="1115" t="inlineStr">
        <is>
          <t>报表摘抄</t>
        </is>
      </c>
      <c r="AZ1" s="1106" t="n"/>
      <c r="BA1" s="1115" t="inlineStr">
        <is>
          <t>对手市场分析</t>
        </is>
      </c>
      <c r="BR1" s="1106" t="n"/>
      <c r="BS1" s="1115" t="inlineStr">
        <is>
          <t>分值计算</t>
        </is>
      </c>
      <c r="CJ1" s="1106" t="n"/>
      <c r="CK1" s="1106" t="n"/>
      <c r="CL1" s="1106" t="n"/>
      <c r="CM1" s="1106" t="n"/>
      <c r="CN1" s="1106" t="n"/>
      <c r="CO1" s="1106" t="n"/>
      <c r="CP1" s="1106" t="n"/>
      <c r="CQ1" s="1106" t="n"/>
      <c r="CR1" s="1106" t="n"/>
      <c r="CS1" s="1106" t="n"/>
      <c r="CT1" s="1106" t="n"/>
      <c r="CU1" s="1106" t="n"/>
      <c r="CV1" s="1106" t="n"/>
      <c r="CW1" s="1106" t="n"/>
      <c r="CX1" s="1106" t="n"/>
      <c r="CY1" s="1106" t="n"/>
      <c r="CZ1" s="1106" t="n"/>
      <c r="DA1" s="1106" t="n"/>
      <c r="DB1" s="1106" t="n"/>
      <c r="DC1" s="1106" t="n"/>
      <c r="DD1" s="1106" t="n"/>
      <c r="DE1" s="1106" t="n"/>
      <c r="DF1" s="1106" t="n"/>
    </row>
    <row r="2" ht="16" customHeight="1" s="1178">
      <c r="A2" s="1228" t="n"/>
      <c r="G2" s="1106" t="n"/>
      <c r="S2" s="1106" t="n"/>
      <c r="T2" s="178" t="n"/>
      <c r="AA2" s="1106" t="n"/>
      <c r="AH2" s="1106" t="n"/>
      <c r="AZ2" s="1106" t="n"/>
      <c r="BR2" s="1106" t="n"/>
      <c r="CJ2" s="1106" t="n"/>
      <c r="CK2" s="1106" t="n"/>
      <c r="CL2" s="1106" t="n"/>
      <c r="CM2" s="1106" t="n"/>
      <c r="CN2" s="1106" t="n"/>
      <c r="CO2" s="1106" t="n"/>
      <c r="CP2" s="1106" t="n"/>
      <c r="CQ2" s="1106" t="n"/>
      <c r="CR2" s="1106" t="n"/>
      <c r="CS2" s="1106" t="n"/>
      <c r="CT2" s="1106" t="n"/>
      <c r="CU2" s="1106" t="n"/>
      <c r="CV2" s="1106" t="n"/>
      <c r="CW2" s="1106" t="n"/>
      <c r="CX2" s="1106" t="n"/>
      <c r="CY2" s="1106" t="n"/>
      <c r="CZ2" s="1106" t="n"/>
      <c r="DA2" s="1106" t="n"/>
      <c r="DB2" s="1106" t="n"/>
      <c r="DC2" s="1106" t="n"/>
      <c r="DD2" s="1106" t="n"/>
      <c r="DE2" s="1106" t="n"/>
      <c r="DF2" s="1106" t="n"/>
      <c r="DG2" s="1106" t="n"/>
      <c r="DH2" s="1106" t="n"/>
      <c r="DI2" s="1106" t="n"/>
    </row>
    <row r="3" ht="16" customHeight="1" s="1178">
      <c r="A3" s="1222" t="n"/>
      <c r="B3" s="1211" t="n"/>
      <c r="C3" s="1211" t="n"/>
      <c r="D3" s="1211" t="n"/>
      <c r="E3" s="1211" t="n"/>
      <c r="F3" s="1211" t="n"/>
      <c r="G3" s="1106" t="n"/>
      <c r="H3" s="1106" t="n"/>
      <c r="I3" s="1106" t="n"/>
      <c r="J3" s="1106" t="n"/>
      <c r="K3" s="1106" t="n"/>
      <c r="L3" s="1106" t="n"/>
      <c r="M3" s="178" t="n"/>
      <c r="N3" s="1106" t="n"/>
      <c r="O3" s="1106" t="n"/>
      <c r="P3" s="1106" t="n"/>
      <c r="Q3" s="1106" t="n"/>
      <c r="R3" s="1106" t="n"/>
      <c r="S3" s="1106" t="n"/>
      <c r="T3" s="178" t="n"/>
      <c r="U3" s="1106" t="n"/>
      <c r="V3" s="1106" t="n"/>
      <c r="W3" s="1106" t="n"/>
      <c r="X3" s="1106" t="n"/>
      <c r="Y3" s="1106" t="n"/>
      <c r="Z3" s="1106" t="n"/>
      <c r="AA3" s="1106" t="n"/>
      <c r="AB3" s="567" t="n"/>
      <c r="AC3" s="567" t="n"/>
      <c r="AD3" s="567" t="n"/>
      <c r="AE3" s="567" t="n"/>
      <c r="AF3" s="567" t="n"/>
      <c r="AG3" s="567" t="n"/>
      <c r="AH3" s="1106" t="n"/>
      <c r="AI3" s="1106" t="n"/>
      <c r="AJ3" s="1106" t="n"/>
      <c r="AK3" s="1106" t="n"/>
      <c r="AL3" s="1106" t="n"/>
      <c r="AM3" s="1106" t="n"/>
      <c r="AN3" s="1106" t="n"/>
      <c r="AO3" s="1106" t="n"/>
      <c r="AP3" s="1106" t="n"/>
      <c r="AQ3" s="1106" t="n"/>
      <c r="AR3" s="1106" t="n"/>
      <c r="AS3" s="1106" t="n"/>
      <c r="AT3" s="1106" t="n"/>
      <c r="AU3" s="1106" t="n"/>
      <c r="AV3" s="1106" t="n"/>
      <c r="AW3" s="1106" t="n"/>
      <c r="AX3" s="1106" t="n"/>
      <c r="AY3" s="1106" t="n"/>
      <c r="AZ3" s="1106" t="n"/>
      <c r="BA3" s="1106" t="n"/>
      <c r="BB3" s="1106" t="n"/>
      <c r="BC3" s="1106" t="n"/>
      <c r="BD3" s="1106" t="n"/>
      <c r="BE3" s="1106" t="n"/>
      <c r="BF3" s="1106" t="n"/>
      <c r="BG3" s="1106" t="n"/>
      <c r="BH3" s="1106" t="n"/>
      <c r="BI3" s="1106" t="n"/>
      <c r="BJ3" s="1106" t="n"/>
      <c r="BK3" s="1106" t="n"/>
      <c r="BL3" s="1106" t="n"/>
      <c r="BM3" s="1106" t="n"/>
      <c r="BN3" s="1106" t="n"/>
      <c r="BO3" s="1106" t="n"/>
      <c r="BP3" s="1106" t="n"/>
      <c r="BQ3" s="1106" t="n"/>
      <c r="BR3" s="1106" t="n"/>
      <c r="BS3" s="1106" t="n"/>
      <c r="BT3" s="1106" t="n"/>
      <c r="BU3" s="1106" t="n"/>
      <c r="BV3" s="1106" t="n"/>
      <c r="BW3" s="1106" t="n"/>
      <c r="BX3" s="1106" t="n"/>
      <c r="BY3" s="1106" t="n"/>
      <c r="BZ3" s="1106" t="n"/>
      <c r="CA3" s="1106" t="n"/>
      <c r="CB3" s="1106" t="n"/>
      <c r="CC3" s="1106" t="n"/>
      <c r="CD3" s="1106" t="n"/>
      <c r="CE3" s="1106" t="inlineStr">
        <is>
          <t>0.5权重</t>
        </is>
      </c>
      <c r="CF3" s="1106" t="n"/>
      <c r="CG3" s="1106" t="n"/>
      <c r="CH3" s="1106" t="n"/>
      <c r="CI3" s="1106" t="n"/>
      <c r="CJ3" s="1106" t="n"/>
      <c r="CK3" s="1105" t="n"/>
      <c r="CT3" s="1106" t="n"/>
      <c r="CU3" s="1106" t="n"/>
      <c r="CV3" s="1106" t="n"/>
      <c r="CW3" s="1106" t="n"/>
      <c r="CX3" s="1106" t="n"/>
      <c r="CY3" s="1106" t="n"/>
      <c r="CZ3" s="1106" t="n"/>
      <c r="DA3" s="1106" t="n"/>
      <c r="DB3" s="1106" t="n"/>
      <c r="DC3" s="1106" t="n"/>
      <c r="DD3" s="1106" t="n"/>
      <c r="DE3" s="1106" t="n"/>
      <c r="DF3" s="1106" t="n"/>
      <c r="DG3" s="1106" t="n"/>
      <c r="DH3" s="1106" t="n"/>
      <c r="DI3" s="1106" t="n"/>
    </row>
    <row r="4" ht="16" customHeight="1" s="1178">
      <c r="A4" s="1370" t="inlineStr">
        <is>
          <t>完成决策</t>
        </is>
      </c>
      <c r="B4" s="1210" t="n"/>
      <c r="C4" s="1210" t="n"/>
      <c r="D4" s="1210" t="n"/>
      <c r="E4" s="1210" t="n"/>
      <c r="F4" s="1234" t="n"/>
      <c r="G4" s="1106">
        <f>IF(O20=0,"未做决策",IF(MAX(T20:T23)&gt;=6,"价格打错","决策无误"))</f>
        <v/>
      </c>
      <c r="H4" s="1370" t="inlineStr">
        <is>
          <t>研发决策</t>
        </is>
      </c>
      <c r="I4" s="1210" t="n"/>
      <c r="J4" s="1210" t="n"/>
      <c r="K4" s="1210" t="n"/>
      <c r="L4" s="1234" t="n"/>
      <c r="M4" s="178" t="n"/>
      <c r="N4" s="1370" t="inlineStr">
        <is>
          <t>销售决策</t>
        </is>
      </c>
      <c r="O4" s="1210" t="n"/>
      <c r="P4" s="1210" t="n"/>
      <c r="Q4" s="1210" t="n"/>
      <c r="R4" s="1234" t="n"/>
      <c r="S4" s="1106" t="n"/>
      <c r="T4" s="178" t="n"/>
      <c r="U4" s="1107" t="inlineStr">
        <is>
          <t>上期库存</t>
        </is>
      </c>
      <c r="V4" s="1124" t="inlineStr">
        <is>
          <t>市场1</t>
        </is>
      </c>
      <c r="W4" s="1124" t="inlineStr">
        <is>
          <t>市场2</t>
        </is>
      </c>
      <c r="X4" s="1124" t="inlineStr">
        <is>
          <t>市场3</t>
        </is>
      </c>
      <c r="Y4" s="1124" t="inlineStr">
        <is>
          <t>市场4</t>
        </is>
      </c>
      <c r="Z4" s="1124" t="inlineStr">
        <is>
          <t>仓库</t>
        </is>
      </c>
      <c r="AA4" s="1125" t="inlineStr">
        <is>
          <t>库存利润</t>
        </is>
      </c>
      <c r="AB4" s="259" t="inlineStr">
        <is>
          <t>产品成本</t>
        </is>
      </c>
      <c r="AC4" s="260" t="inlineStr">
        <is>
          <t>生产成本</t>
        </is>
      </c>
      <c r="AD4" s="260" t="inlineStr">
        <is>
          <t>市场1</t>
        </is>
      </c>
      <c r="AE4" s="260" t="inlineStr">
        <is>
          <t>市场2</t>
        </is>
      </c>
      <c r="AF4" s="260" t="inlineStr">
        <is>
          <t>市场3</t>
        </is>
      </c>
      <c r="AG4" s="268" t="inlineStr">
        <is>
          <t>市场4</t>
        </is>
      </c>
      <c r="AH4" s="1106" t="n"/>
      <c r="AI4" s="1371" t="inlineStr">
        <is>
          <t>期末内部报表</t>
        </is>
      </c>
      <c r="AJ4" s="1210" t="n"/>
      <c r="AK4" s="1210" t="n"/>
      <c r="AL4" s="1210" t="n"/>
      <c r="AM4" s="1210" t="n"/>
      <c r="AN4" s="1210" t="n"/>
      <c r="AO4" s="1210" t="n"/>
      <c r="AP4" s="1210" t="n"/>
      <c r="AQ4" s="1210" t="n"/>
      <c r="AR4" s="1210" t="n"/>
      <c r="AS4" s="1210" t="n"/>
      <c r="AT4" s="1210" t="n"/>
      <c r="AU4" s="1210" t="n"/>
      <c r="AV4" s="1210" t="n"/>
      <c r="AW4" s="1210" t="n"/>
      <c r="AX4" s="1210" t="n"/>
      <c r="AY4" s="1234" t="n"/>
      <c r="AZ4" s="1106" t="n"/>
      <c r="BA4" s="1110" t="inlineStr">
        <is>
          <t>分项目供货量</t>
        </is>
      </c>
      <c r="BR4" s="1106" t="n"/>
      <c r="BS4" s="1110" t="inlineStr">
        <is>
          <t>公司名</t>
        </is>
      </c>
      <c r="BT4" s="1110" t="inlineStr">
        <is>
          <t>存在检验</t>
        </is>
      </c>
      <c r="BU4" s="1110" t="inlineStr">
        <is>
          <t>上期滞留</t>
        </is>
      </c>
      <c r="BV4" s="1110" t="inlineStr">
        <is>
          <t>市场份额</t>
        </is>
      </c>
      <c r="BW4" s="1110" t="inlineStr">
        <is>
          <t>当期利润</t>
        </is>
      </c>
      <c r="BX4" s="1110" t="inlineStr">
        <is>
          <t>累计纳税</t>
        </is>
      </c>
      <c r="BY4" s="1110" t="inlineStr">
        <is>
          <t>累计分红</t>
        </is>
      </c>
      <c r="BZ4" s="1110" t="inlineStr">
        <is>
          <t>净资产</t>
        </is>
      </c>
      <c r="CA4" s="1110" t="inlineStr">
        <is>
          <t>资本利润率</t>
        </is>
      </c>
      <c r="CB4" s="1110" t="inlineStr">
        <is>
          <t>人均利润率</t>
        </is>
      </c>
      <c r="CC4" s="1110" t="inlineStr">
        <is>
          <t>扣分</t>
        </is>
      </c>
      <c r="CD4" s="1110" t="inlineStr">
        <is>
          <t>本期得分</t>
        </is>
      </c>
      <c r="CE4" s="1110" t="inlineStr">
        <is>
          <t>最终得分</t>
        </is>
      </c>
      <c r="CF4" s="1110" t="inlineStr">
        <is>
          <t>上期得分</t>
        </is>
      </c>
      <c r="CG4" s="1106" t="n"/>
      <c r="CH4" s="1106" t="n"/>
      <c r="CI4" s="1105" t="n"/>
      <c r="CJ4" s="1106" t="n"/>
      <c r="CK4" s="1105" t="n"/>
      <c r="CL4" s="1106" t="n"/>
      <c r="CM4" s="1106" t="n"/>
      <c r="CN4" s="1106" t="n"/>
      <c r="CO4" s="1106" t="n"/>
      <c r="CP4" s="1106" t="n"/>
      <c r="CQ4" s="1106" t="n"/>
      <c r="CR4" s="1106" t="n"/>
      <c r="CS4" s="1106" t="n"/>
      <c r="CT4" s="1105" t="n"/>
      <c r="CU4" s="1105" t="n"/>
      <c r="CV4" s="1105" t="n"/>
      <c r="CW4" s="1105" t="n"/>
      <c r="CX4" s="1105" t="n"/>
      <c r="CY4" s="1105" t="n"/>
      <c r="CZ4" s="1105" t="n"/>
      <c r="DA4" s="1105" t="n"/>
      <c r="DB4" s="1106" t="n"/>
      <c r="DC4" s="1106" t="n"/>
      <c r="DD4" s="1106" t="n"/>
      <c r="DE4" s="1106" t="n"/>
      <c r="DF4" s="1106" t="n"/>
      <c r="DG4" s="1106" t="n"/>
      <c r="DH4" s="1106" t="n"/>
      <c r="DI4" s="1106" t="n"/>
    </row>
    <row r="5" ht="16" customHeight="1" s="1178">
      <c r="A5" s="1126" t="inlineStr">
        <is>
          <t>销售决策</t>
        </is>
      </c>
      <c r="B5" s="1110" t="inlineStr">
        <is>
          <t>市场1</t>
        </is>
      </c>
      <c r="C5" s="1110" t="inlineStr">
        <is>
          <t>市场2</t>
        </is>
      </c>
      <c r="D5" s="1110" t="inlineStr">
        <is>
          <t>市场3</t>
        </is>
      </c>
      <c r="E5" s="1110" t="inlineStr">
        <is>
          <t>市场4</t>
        </is>
      </c>
      <c r="F5" s="1127" t="inlineStr">
        <is>
          <t>广告费</t>
        </is>
      </c>
      <c r="G5" s="1105">
        <f>IF(AI24="","未粘报表","已粘报表")</f>
        <v/>
      </c>
      <c r="H5" s="1126" t="inlineStr">
        <is>
          <t>产品</t>
        </is>
      </c>
      <c r="I5" s="1110" t="inlineStr">
        <is>
          <t>累计研发</t>
        </is>
      </c>
      <c r="J5" s="1110" t="inlineStr">
        <is>
          <t>当期投入</t>
        </is>
      </c>
      <c r="K5" s="1110" t="inlineStr">
        <is>
          <t>产品等级</t>
        </is>
      </c>
      <c r="L5" s="1127" t="inlineStr">
        <is>
          <t>下级需求</t>
        </is>
      </c>
      <c r="M5" s="178" t="n"/>
      <c r="N5" s="1126" t="inlineStr">
        <is>
          <t>广告计划</t>
        </is>
      </c>
      <c r="O5" s="1110" t="inlineStr">
        <is>
          <t>产品1</t>
        </is>
      </c>
      <c r="P5" s="1110" t="inlineStr">
        <is>
          <t>产品2</t>
        </is>
      </c>
      <c r="Q5" s="1110" t="inlineStr">
        <is>
          <t>产品3</t>
        </is>
      </c>
      <c r="R5" s="1127" t="inlineStr">
        <is>
          <t>产品4</t>
        </is>
      </c>
      <c r="S5" s="1105" t="n"/>
      <c r="T5" s="178" t="n"/>
      <c r="U5" s="1126" t="inlineStr">
        <is>
          <t>产品1</t>
        </is>
      </c>
      <c r="V5" s="1148">
        <f>第5期!AP9</f>
        <v/>
      </c>
      <c r="W5" s="1148">
        <f>第5期!AP10</f>
        <v/>
      </c>
      <c r="X5" s="1148">
        <f>第5期!AP11</f>
        <v/>
      </c>
      <c r="Y5" s="1148">
        <f>第5期!AP12</f>
        <v/>
      </c>
      <c r="Z5" s="1148">
        <f>第5期!AJ26</f>
        <v/>
      </c>
      <c r="AA5" s="398">
        <f>(V5+W5+X5+Y5)*AC11</f>
        <v/>
      </c>
      <c r="AB5" s="261" t="inlineStr">
        <is>
          <t>产品1</t>
        </is>
      </c>
      <c r="AC5" s="1236">
        <f>初始化表!$B$8*初始化表!E17*初始化表!$H$5/1300+初始化表!$B$12*初始化表!E17/1300+初始化表!E19+初始化表!E18*(-C35-C44)/(SUM(B17:E17)*初始化表!E18+SUM(B18:E18)*初始化表!F18+SUM(B19:E19)*初始化表!G18+SUM(B20:E20)*初始化表!H18)</f>
        <v/>
      </c>
      <c r="AD5" s="1237">
        <f>$AC5+初始化表!L19+$F6*B6/SUMPRODUCT($B6:$E6,$V42:$Y42)+B$10*B6/SUMPRODUCT(B$6:B$9,V$42:V$45)+初始化表!L13/I63+(IF(I25+J25=0,0,1)*初始化表!H25+IF(K25+L25=0,0,1)*初始化表!I25)/(I63+J63+K63+L63)</f>
        <v/>
      </c>
      <c r="AE5" s="1237">
        <f>$AC5+初始化表!M19+$F6*C6/SUMPRODUCT($B6:$E6,$V42:$Y42)+C$10*C6/SUMPRODUCT(C$6:C$9,W$42:W$45)+初始化表!M13/J63+(IF(I25+J25=0,0,1)*初始化表!H25+IF(K25+L25=0,0,1)*初始化表!I25)/(I63+J63+K63+L63)</f>
        <v/>
      </c>
      <c r="AF5" s="1237">
        <f>$AC5+初始化表!N19+$F6*D6/SUMPRODUCT($B6:$E6,$V42:$Y42)+D$10*D6/SUMPRODUCT(D$6:D$9,X$42:X$45)+初始化表!N13/K63+(IF(I25+J25=0,0,1)*初始化表!H25+IF(K25+L25=0,0,1)*初始化表!I25)/(I63+J63+K63+L63)</f>
        <v/>
      </c>
      <c r="AG5" s="1238">
        <f>$AC5+初始化表!O19+$F6*E6/SUMPRODUCT($B6:$E6,$V42:$Y42)+E$10*E6/SUMPRODUCT(E$6:E$9,Y$42:Y$45)+初始化表!O13/L63+(IF(I25+J25=0,0,1)*初始化表!H25+IF(K25+L25=0,0,1)*初始化表!I25)/(I63+J63+K63+L63)</f>
        <v/>
      </c>
      <c r="AH5" s="1106" t="n"/>
      <c r="AI5" s="1228" t="n"/>
      <c r="AY5" s="1239" t="n"/>
      <c r="AZ5" s="1106" t="n"/>
      <c r="BA5" s="1110" t="inlineStr">
        <is>
          <t>公司</t>
        </is>
      </c>
      <c r="BB5" s="1110" t="inlineStr">
        <is>
          <t>产品1</t>
        </is>
      </c>
      <c r="BF5" s="1110" t="inlineStr">
        <is>
          <t>产品2</t>
        </is>
      </c>
      <c r="BJ5" s="1110" t="inlineStr">
        <is>
          <t>产品3</t>
        </is>
      </c>
      <c r="BN5" s="1110" t="inlineStr">
        <is>
          <t>产品4</t>
        </is>
      </c>
      <c r="BR5" s="1106" t="n"/>
      <c r="BS5" s="1111">
        <f>BA7</f>
        <v/>
      </c>
      <c r="BT5" s="1148">
        <f>IF(BS5=0,0,1)</f>
        <v/>
      </c>
      <c r="BU5" s="1148">
        <f>第5期!AQ107*0.5</f>
        <v/>
      </c>
      <c r="BV5" s="1372">
        <f>AVERAGE(BT30:CI30)*初始化表!B$31</f>
        <v/>
      </c>
      <c r="BW5" s="1372">
        <f>$BT5*(AL107-BW$25)/BW$26*初始化表!B$30</f>
        <v/>
      </c>
      <c r="BX5" s="1372">
        <f>$BT5*(AM107-BX$25)/BX$26*初始化表!B$33</f>
        <v/>
      </c>
      <c r="BY5" s="1372">
        <f>$BT5*(AN107-BY$25)/BY$26*初始化表!B$32</f>
        <v/>
      </c>
      <c r="BZ5" s="1372">
        <f>$BT5*(AP107-BZ$25)/BZ$26*初始化表!B$34</f>
        <v/>
      </c>
      <c r="CA5" s="1372">
        <f>$BT$5*(AW107-CA$25)/CA$26*初始化表!B$36</f>
        <v/>
      </c>
      <c r="CB5" s="1372">
        <f>CE5-CC5-BU5-SUM(BV5:CA5)/2</f>
        <v/>
      </c>
      <c r="CC5" s="1148">
        <f>IF(AO107-AX107&gt;=0,0,-0.1*(1-EXP(2*10^(-6)*(AO107-AX107))))</f>
        <v/>
      </c>
      <c r="CD5" s="1373">
        <f>SUM(BV5:CB5)</f>
        <v/>
      </c>
      <c r="CE5" s="1373">
        <f>AQ107</f>
        <v/>
      </c>
      <c r="CF5" s="1373">
        <f>BU5*2</f>
        <v/>
      </c>
      <c r="CG5" s="1106" t="n"/>
      <c r="CH5" s="1106" t="n"/>
      <c r="CI5" s="1106" t="n"/>
      <c r="CJ5" s="1106" t="n"/>
      <c r="CK5" s="1106" t="n"/>
      <c r="CL5" s="1106" t="n"/>
      <c r="CM5" s="1106" t="n"/>
      <c r="CN5" s="1106" t="n"/>
      <c r="CO5" s="1106" t="n"/>
      <c r="CP5" s="1106" t="n"/>
      <c r="CQ5" s="1106" t="n"/>
      <c r="CR5" s="1106" t="n"/>
      <c r="CS5" s="1106" t="n"/>
      <c r="CT5" s="1106" t="n"/>
      <c r="CU5" s="1106" t="n"/>
      <c r="CV5" s="1106" t="n"/>
      <c r="CW5" s="1106" t="n"/>
      <c r="CX5" s="1106" t="n"/>
      <c r="CY5" s="1106" t="n"/>
      <c r="CZ5" s="1106" t="n"/>
      <c r="DA5" s="1106" t="n"/>
      <c r="DB5" s="1106" t="n"/>
      <c r="DC5" s="1106" t="n"/>
      <c r="DD5" s="1106" t="n"/>
      <c r="DE5" s="1106" t="n"/>
      <c r="DF5" s="1106" t="n"/>
      <c r="DG5" s="1106" t="n"/>
      <c r="DH5" s="1106" t="n"/>
      <c r="DI5" s="1106" t="n"/>
    </row>
    <row r="6" ht="16" customHeight="1" s="1178">
      <c r="A6" s="1126" t="inlineStr">
        <is>
          <t>产品1</t>
        </is>
      </c>
      <c r="B6" s="1342">
        <f>O20</f>
        <v/>
      </c>
      <c r="C6" s="1342">
        <f>P20</f>
        <v/>
      </c>
      <c r="D6" s="1342">
        <f>Q20</f>
        <v/>
      </c>
      <c r="E6" s="1342">
        <f>R20</f>
        <v/>
      </c>
      <c r="F6" s="1374">
        <f>O28</f>
        <v/>
      </c>
      <c r="G6" s="1106" t="n"/>
      <c r="H6" s="1126" t="inlineStr">
        <is>
          <t>产品1</t>
        </is>
      </c>
      <c r="I6" s="1375">
        <f>第5期!I6+第5期!J6</f>
        <v/>
      </c>
      <c r="J6" s="1376" t="n"/>
      <c r="K6" s="1377">
        <f>IF(IF((I6+F17)&gt;=初始化表!I31,5,IF((I6+F17)&gt;=初始化表!H31,4,IF((I6+F17)&gt;=初始化表!G31,3,IF((I6+F17)&gt;=初始化表!F31,2,IF((I6+F17)&gt;=初始化表!E31,1,0)))))+IF(I6+F17&gt;初始化表!E31,O$45)&lt;第5期!K6+1,IF((I6+F17)&gt;=初始化表!I31,5,IF((I6+F17)&gt;=初始化表!H31,4,IF((I6+F17)&gt;=初始化表!G31,3,IF((I6+F17)&gt;=初始化表!F31,2,IF((I6+F17)&gt;=初始化表!E31,1,0)))))+IF(I6+F17&gt;初始化表!E31,O$45),第5期!K6+1)</f>
        <v/>
      </c>
      <c r="L6" s="1374">
        <f>IF(I6&lt;初始化表!E31,初始化表!E31-I6,IF(I6&lt;初始化表!F31,初始化表!F31-I6,IF(I6&lt;初始化表!G31,初始化表!G31-I6,IF(I6&lt;初始化表!H31,初始化表!H31-I6,IF(I6&lt;初始化表!I31,初始化表!I31-I6,0)))))</f>
        <v/>
      </c>
      <c r="M6" s="178" t="n"/>
      <c r="N6" s="1126" t="inlineStr">
        <is>
          <t>投入比例</t>
        </is>
      </c>
      <c r="O6" s="498">
        <f>第5期!O6+0.0005</f>
        <v/>
      </c>
      <c r="P6" s="498">
        <f>第5期!P6+0.0005</f>
        <v/>
      </c>
      <c r="Q6" s="498">
        <f>第5期!Q6+0.0005</f>
        <v/>
      </c>
      <c r="R6" s="542">
        <f>第5期!R6+0.0005</f>
        <v/>
      </c>
      <c r="S6" s="498" t="n"/>
      <c r="T6" s="178" t="n"/>
      <c r="U6" s="1126" t="inlineStr">
        <is>
          <t>产品2</t>
        </is>
      </c>
      <c r="V6" s="1148">
        <f>第5期!AP13</f>
        <v/>
      </c>
      <c r="W6" s="1148">
        <f>第5期!AP14</f>
        <v/>
      </c>
      <c r="X6" s="1148">
        <f>第5期!AP15</f>
        <v/>
      </c>
      <c r="Y6" s="1148">
        <f>第5期!AP16</f>
        <v/>
      </c>
      <c r="Z6" s="1148">
        <f>第5期!AJ27</f>
        <v/>
      </c>
      <c r="AA6" s="398">
        <f>(V6+W6+X6+Y6)*AC12</f>
        <v/>
      </c>
      <c r="AB6" s="261" t="inlineStr">
        <is>
          <t>产品2</t>
        </is>
      </c>
      <c r="AC6" s="1236">
        <f>初始化表!$B$8*初始化表!F17*初始化表!$H$5/1300+初始化表!$B$12*初始化表!F17/1300+初始化表!F19+初始化表!F18*(-C35-C44)/(SUM(B17:E17)*初始化表!E18+SUM(B18:E18)*初始化表!F18+SUM(B19:E19)*初始化表!G18+SUM(B20:E20)*初始化表!H18)</f>
        <v/>
      </c>
      <c r="AD6" s="1237">
        <f>$AC6+初始化表!L20+$F7*B7/SUMPRODUCT($B7:$E7,$V43:$Y43)+B$10*B7/SUMPRODUCT(B$6:B$9,V$42:V$45)+初始化表!L14/I64+(IF(I26+J26=0,0,1)*初始化表!H26+IF(K26+L26=0,0,1)*初始化表!I26)/(I64+J64+K64+L64)</f>
        <v/>
      </c>
      <c r="AE6" s="1237">
        <f>$AC6+初始化表!M20+$F7*C7/SUMPRODUCT($B7:$E7,$V43:$Y43)+C$10*C7/SUMPRODUCT(C$6:C$9,W$42:W$45)+初始化表!M14/J64+(IF(I26+J26=0,0,1)*初始化表!H26+IF(K26+L26=0,0,1)*初始化表!I26)/(I64+J64+K64+L64)</f>
        <v/>
      </c>
      <c r="AF6" s="1237">
        <f>$AC6+初始化表!N20+$F7*D7/SUMPRODUCT($B7:$E7,$V43:$Y43)+D$10*D7/SUMPRODUCT(D$6:D$9,X$42:X$45)+初始化表!N14/K64+(IF(I26+J26=0,0,1)*初始化表!H26+IF(K26+L26=0,0,1)*初始化表!I26)/(I64+J64+K64+L64)</f>
        <v/>
      </c>
      <c r="AG6" s="1238">
        <f>$AC6+初始化表!O20+$F7*E7/SUMPRODUCT($B7:$E7,$V43:$Y43)+E$10*E7/SUMPRODUCT(E$6:E$9,Y$42:Y$45)+初始化表!O14/L64+(IF(I26+J26=0,0,1)*初始化表!H26+IF(K26+L26=0,0,1)*初始化表!I26)/(I64+J64+K64+L64)</f>
        <v/>
      </c>
      <c r="AH6" s="1106" t="n"/>
      <c r="AI6" s="1370" t="n"/>
      <c r="AJ6" s="1210" t="n"/>
      <c r="AK6" s="1210" t="n"/>
      <c r="AL6" s="1210" t="n"/>
      <c r="AM6" s="1210" t="n"/>
      <c r="AN6" s="1210" t="n"/>
      <c r="AO6" s="1210" t="n"/>
      <c r="AP6" s="1210" t="n"/>
      <c r="AQ6" s="1234" t="n"/>
      <c r="AR6" s="1106" t="n"/>
      <c r="AS6" s="1106" t="n"/>
      <c r="AT6" s="1106" t="n"/>
      <c r="AU6" s="1106" t="n"/>
      <c r="AV6" s="1106" t="n"/>
      <c r="AW6" s="1106" t="n"/>
      <c r="AX6" s="1106" t="n"/>
      <c r="AY6" s="623" t="n"/>
      <c r="AZ6" s="1106" t="n"/>
      <c r="BB6" s="1110" t="inlineStr">
        <is>
          <t>市场1</t>
        </is>
      </c>
      <c r="BC6" s="1110" t="inlineStr">
        <is>
          <t>市场2</t>
        </is>
      </c>
      <c r="BD6" s="1110" t="inlineStr">
        <is>
          <t>市场3</t>
        </is>
      </c>
      <c r="BE6" s="1110" t="inlineStr">
        <is>
          <t>市场4</t>
        </is>
      </c>
      <c r="BF6" s="1110" t="inlineStr">
        <is>
          <t>市场1</t>
        </is>
      </c>
      <c r="BG6" s="1110" t="inlineStr">
        <is>
          <t>市场2</t>
        </is>
      </c>
      <c r="BH6" s="1110" t="inlineStr">
        <is>
          <t>市场3</t>
        </is>
      </c>
      <c r="BI6" s="1110" t="inlineStr">
        <is>
          <t>市场4</t>
        </is>
      </c>
      <c r="BJ6" s="1110" t="inlineStr">
        <is>
          <t>市场1</t>
        </is>
      </c>
      <c r="BK6" s="1110" t="inlineStr">
        <is>
          <t>市场2</t>
        </is>
      </c>
      <c r="BL6" s="1110" t="inlineStr">
        <is>
          <t>市场3</t>
        </is>
      </c>
      <c r="BM6" s="1110" t="inlineStr">
        <is>
          <t>市场4</t>
        </is>
      </c>
      <c r="BN6" s="1110" t="inlineStr">
        <is>
          <t>市场1</t>
        </is>
      </c>
      <c r="BO6" s="1110" t="inlineStr">
        <is>
          <t>市场2</t>
        </is>
      </c>
      <c r="BP6" s="1110" t="inlineStr">
        <is>
          <t>市场3</t>
        </is>
      </c>
      <c r="BQ6" s="1110" t="inlineStr">
        <is>
          <t>市场4</t>
        </is>
      </c>
      <c r="BR6" s="1106" t="n"/>
      <c r="BS6" s="1111">
        <f>BA8</f>
        <v/>
      </c>
      <c r="BT6" s="1148">
        <f>IF(BS6=0,0,1)</f>
        <v/>
      </c>
      <c r="BU6" s="1148">
        <f>第5期!AQ108*0.5</f>
        <v/>
      </c>
      <c r="BV6" s="1372">
        <f>AVERAGE(BT31:CI31)*初始化表!B$31</f>
        <v/>
      </c>
      <c r="BW6" s="1372">
        <f>$BT6*(AL108-BW$25)/BW$26*初始化表!B$30</f>
        <v/>
      </c>
      <c r="BX6" s="1372">
        <f>$BT6*(AM108-BX$25)/BX$26*初始化表!B$33</f>
        <v/>
      </c>
      <c r="BY6" s="1372">
        <f>$BT6*(AN108-BY$25)/BY$26*初始化表!B$32</f>
        <v/>
      </c>
      <c r="BZ6" s="1372">
        <f>$BT6*(AP108-BZ$25)/BZ$26*初始化表!B$34</f>
        <v/>
      </c>
      <c r="CA6" s="1372">
        <f>$BT$5*(AW108-CA$25)/CA$26*初始化表!B$36</f>
        <v/>
      </c>
      <c r="CB6" s="1372">
        <f>CE6-CC6-BU6-SUM(BV6:CA6)/2</f>
        <v/>
      </c>
      <c r="CC6" s="1148">
        <f>IF(AO108-AX108&gt;=0,0,-0.1*(1-EXP(2*10^(-6)*(AO108-AX108))))</f>
        <v/>
      </c>
      <c r="CD6" s="1373">
        <f>SUM(BV6:CB6)</f>
        <v/>
      </c>
      <c r="CE6" s="1373">
        <f>AQ108</f>
        <v/>
      </c>
      <c r="CF6" s="1373">
        <f>BU6*2</f>
        <v/>
      </c>
      <c r="CG6" s="1106" t="n"/>
      <c r="CH6" s="1106" t="n"/>
      <c r="CI6" s="1105" t="n"/>
      <c r="CJ6" s="1106" t="n"/>
      <c r="CK6" s="1105" t="n"/>
      <c r="CL6" s="1106" t="n"/>
      <c r="CM6" s="1106" t="n"/>
      <c r="CN6" s="1106" t="n"/>
      <c r="CO6" s="1106" t="n"/>
      <c r="CP6" s="1106" t="n"/>
      <c r="CQ6" s="1106" t="n"/>
      <c r="CR6" s="1106" t="n"/>
      <c r="CS6" s="1106" t="n"/>
      <c r="CT6" s="1106" t="n"/>
      <c r="CU6" s="1106" t="n"/>
      <c r="CV6" s="1106" t="n"/>
      <c r="CW6" s="1106" t="n"/>
      <c r="CX6" s="1106" t="n"/>
      <c r="CY6" s="1106" t="n"/>
      <c r="CZ6" s="1106" t="n"/>
      <c r="DA6" s="1106" t="n"/>
      <c r="DB6" s="1106" t="n"/>
      <c r="DC6" s="1106" t="n"/>
      <c r="DD6" s="1106" t="n"/>
      <c r="DE6" s="1106" t="n"/>
      <c r="DF6" s="1106" t="n"/>
      <c r="DG6" s="1106" t="n"/>
      <c r="DH6" s="1106" t="n"/>
      <c r="DI6" s="1106" t="n"/>
    </row>
    <row r="7" ht="16" customHeight="1" s="1178">
      <c r="A7" s="1126" t="inlineStr">
        <is>
          <t>产品2</t>
        </is>
      </c>
      <c r="B7" s="1342">
        <f>O21</f>
        <v/>
      </c>
      <c r="C7" s="1342">
        <f>P21</f>
        <v/>
      </c>
      <c r="D7" s="1342">
        <f>Q21</f>
        <v/>
      </c>
      <c r="E7" s="1342">
        <f>R21</f>
        <v/>
      </c>
      <c r="F7" s="1374">
        <f>P28</f>
        <v/>
      </c>
      <c r="G7" s="1106" t="n"/>
      <c r="H7" s="1126" t="inlineStr">
        <is>
          <t>产品2</t>
        </is>
      </c>
      <c r="I7" s="1375">
        <f>第5期!I7+第5期!J7</f>
        <v/>
      </c>
      <c r="J7" s="1376" t="n"/>
      <c r="K7" s="1377">
        <f>IF(IF((I7+F18)&gt;=初始化表!I32,5,IF((I7+F18)&gt;=初始化表!H32,4,IF((I7+F18)&gt;=初始化表!G32,3,IF((I7+F18)&gt;=初始化表!F32,2,IF((I7+F18)&gt;=初始化表!E32,1,0)))))+IF(I7+F18&gt;初始化表!E32,O$45)&lt;第5期!K7+1,IF((I7+F18)&gt;=初始化表!I32,5,IF((I7+F18)&gt;=初始化表!H32,4,IF((I7+F18)&gt;=初始化表!G32,3,IF((I7+F18)&gt;=初始化表!F32,2,IF((I7+F18)&gt;=初始化表!E32,1,0)))))+IF(I7+F18&gt;初始化表!E32,O$45),第5期!K7+1)</f>
        <v/>
      </c>
      <c r="L7" s="1374">
        <f>IF(I7&lt;初始化表!E32,初始化表!E32-I7,IF(I7&lt;初始化表!F32,初始化表!F32-I7,IF(I7&lt;初始化表!G32,初始化表!G32-I7,IF(I7&lt;初始化表!H32,初始化表!H32-I7,IF(I7&lt;初始化表!I32,初始化表!I32-I7,0)))))</f>
        <v/>
      </c>
      <c r="M7" s="178" t="n"/>
      <c r="N7" s="1126" t="inlineStr">
        <is>
          <t>促销计划</t>
        </is>
      </c>
      <c r="O7" s="1110" t="inlineStr">
        <is>
          <t>市场1</t>
        </is>
      </c>
      <c r="P7" s="1110" t="inlineStr">
        <is>
          <t>市场2</t>
        </is>
      </c>
      <c r="Q7" s="1110" t="inlineStr">
        <is>
          <t>市场3</t>
        </is>
      </c>
      <c r="R7" s="1127" t="inlineStr">
        <is>
          <t>市场4</t>
        </is>
      </c>
      <c r="S7" s="1105" t="n"/>
      <c r="T7" s="178" t="n"/>
      <c r="U7" s="1126" t="inlineStr">
        <is>
          <t>产品3</t>
        </is>
      </c>
      <c r="V7" s="1148">
        <f>第5期!AP17</f>
        <v/>
      </c>
      <c r="W7" s="1148">
        <f>第5期!AP18</f>
        <v/>
      </c>
      <c r="X7" s="1148">
        <f>第5期!AP19</f>
        <v/>
      </c>
      <c r="Y7" s="1148">
        <f>第5期!AP20</f>
        <v/>
      </c>
      <c r="Z7" s="1148">
        <f>第5期!AJ28</f>
        <v/>
      </c>
      <c r="AA7" s="398">
        <f>(V7+W7+X7+Y7)*AC13</f>
        <v/>
      </c>
      <c r="AB7" s="261" t="inlineStr">
        <is>
          <t>产品3</t>
        </is>
      </c>
      <c r="AC7" s="1236">
        <f>初始化表!$B$8*初始化表!G17*初始化表!$H$5/1300+初始化表!$B$12*初始化表!G17/1300+初始化表!G19+初始化表!G18*(-C35-C44)/(SUM(B17:E17)*初始化表!E18+SUM(B18:E18)*初始化表!F18+SUM(B19:E19)*初始化表!G18+SUM(B20:E20)*初始化表!H18)</f>
        <v/>
      </c>
      <c r="AD7" s="1237">
        <f>$AC7+初始化表!L21+$F8*B8/SUMPRODUCT($B8:$E8,$V44:$Y44)+B$10*B8/SUMPRODUCT(B$6:B$9,V$42:V$45)+初始化表!L15/I65+(IF(I27+J27=0,0,1)*初始化表!H27+IF(K27+L27=0,0,1)*初始化表!I27)/(I65+J65+K65+L65)</f>
        <v/>
      </c>
      <c r="AE7" s="1237">
        <f>$AC7+初始化表!M21+$F8*C8/SUMPRODUCT($B8:$E8,$V44:$Y44)+C$10*C8/SUMPRODUCT(C$6:C$9,W$42:W$45)+初始化表!M15/J65+(IF(I27+J27=0,0,1)*初始化表!H27+IF(K27+L27=0,0,1)*初始化表!I27)/(I65+J65+K65+L65)</f>
        <v/>
      </c>
      <c r="AF7" s="1237">
        <f>$AC7+初始化表!N21+$F8*D8/SUMPRODUCT($B8:$E8,$V44:$Y44)+D$10*D8/SUMPRODUCT(D$6:D$9,X$42:X$45)+初始化表!N15/K65+(IF(I27+J27=0,0,1)*初始化表!H27+IF(K27+L27=0,0,1)*初始化表!I27)/(I65+J65+K65+L65)</f>
        <v/>
      </c>
      <c r="AG7" s="1238">
        <f>$AC7+初始化表!O21+$F8*E8/SUMPRODUCT($B8:$E8,$V44:$Y44)+E$10*E8/SUMPRODUCT(E$6:E$9,Y$42:Y$45)+初始化表!O15/L65+(IF(I27+J27=0,0,1)*初始化表!H27+IF(K27+L27=0,0,1)*初始化表!I27)/(I65+J65+K65+L65)</f>
        <v/>
      </c>
      <c r="AH7" s="1106" t="n"/>
      <c r="AI7" s="1228" t="n"/>
      <c r="AQ7" s="1239" t="n"/>
      <c r="AR7" s="1106" t="n"/>
      <c r="AS7" s="1106" t="n"/>
      <c r="AT7" s="1106" t="n"/>
      <c r="AU7" s="1106" t="n"/>
      <c r="AV7" s="1106" t="n"/>
      <c r="AW7" s="1106" t="n"/>
      <c r="AX7" s="1106" t="n"/>
      <c r="AY7" s="623" t="n"/>
      <c r="AZ7" s="1106" t="n"/>
      <c r="BA7" s="624">
        <f>AI37</f>
        <v/>
      </c>
      <c r="BB7" s="625">
        <f>IF($BA7="","",INT(BB$28*AJ61))</f>
        <v/>
      </c>
      <c r="BC7" s="625">
        <f>IF($BA7="","",INT(BC$28*AK61))</f>
        <v/>
      </c>
      <c r="BD7" s="625">
        <f>IF($BA7="","",INT(BD$28*AL61))</f>
        <v/>
      </c>
      <c r="BE7" s="625">
        <f>IF($BA7="","",INT(BE$28*AM61))</f>
        <v/>
      </c>
      <c r="BF7" s="625">
        <f>IF($BA7="","",INT(BF$28*AN61))</f>
        <v/>
      </c>
      <c r="BG7" s="625">
        <f>IF($BA7="","",INT(BG$28*AO61))</f>
        <v/>
      </c>
      <c r="BH7" s="625">
        <f>IF($BA7="","",INT(BH$28*AP61))</f>
        <v/>
      </c>
      <c r="BI7" s="625">
        <f>IF($BA7="","",INT(BI$28*AQ61))</f>
        <v/>
      </c>
      <c r="BJ7" s="625">
        <f>IF($BA7="","",INT(BJ$28*AR61))</f>
        <v/>
      </c>
      <c r="BK7" s="625">
        <f>IF($BA7="","",INT(BK$28*AS61))</f>
        <v/>
      </c>
      <c r="BL7" s="625">
        <f>IF($BA7="","",INT(BL$28*AT61))</f>
        <v/>
      </c>
      <c r="BM7" s="625">
        <f>IF($BA7="","",INT(BM$28*AU61))</f>
        <v/>
      </c>
      <c r="BN7" s="625">
        <f>IF($BA7="","",INT(BN$28*AV61))</f>
        <v/>
      </c>
      <c r="BO7" s="625">
        <f>IF($BA7="","",INT(BO$28*AW61))</f>
        <v/>
      </c>
      <c r="BP7" s="625">
        <f>IF($BA7="","",INT(BP$28*AX61))</f>
        <v/>
      </c>
      <c r="BQ7" s="625">
        <f>IF($BA7="","",INT(BQ$28*AY61))</f>
        <v/>
      </c>
      <c r="BR7" s="1106" t="n"/>
      <c r="BS7" s="1111">
        <f>BA9</f>
        <v/>
      </c>
      <c r="BT7" s="1148">
        <f>IF(BS7=0,0,1)</f>
        <v/>
      </c>
      <c r="BU7" s="1148">
        <f>第5期!AQ109*0.5</f>
        <v/>
      </c>
      <c r="BV7" s="1372">
        <f>AVERAGE(BT32:CI32)*初始化表!B$31</f>
        <v/>
      </c>
      <c r="BW7" s="1372">
        <f>$BT7*(AL109-BW$25)/BW$26*初始化表!B$30</f>
        <v/>
      </c>
      <c r="BX7" s="1372">
        <f>$BT7*(AM109-BX$25)/BX$26*初始化表!B$33</f>
        <v/>
      </c>
      <c r="BY7" s="1372">
        <f>$BT7*(AN109-BY$25)/BY$26*初始化表!B$32</f>
        <v/>
      </c>
      <c r="BZ7" s="1372">
        <f>$BT7*(AP109-BZ$25)/BZ$26*初始化表!B$34</f>
        <v/>
      </c>
      <c r="CA7" s="1372">
        <f>$BT$5*(AW109-CA$25)/CA$26*初始化表!B$36</f>
        <v/>
      </c>
      <c r="CB7" s="1372">
        <f>CE7-CC7-BU7-SUM(BV7:CA7)/2</f>
        <v/>
      </c>
      <c r="CC7" s="1148">
        <f>IF(AO109-AX109&gt;=0,0,-0.1*(1-EXP(2*10^(-6)*(AO109-AX109))))</f>
        <v/>
      </c>
      <c r="CD7" s="1373">
        <f>SUM(BV7:CB7)</f>
        <v/>
      </c>
      <c r="CE7" s="1373">
        <f>AQ109</f>
        <v/>
      </c>
      <c r="CF7" s="1373">
        <f>BU7*2</f>
        <v/>
      </c>
      <c r="CG7" s="1106" t="n"/>
      <c r="CH7" s="1106" t="n"/>
      <c r="CI7" s="1106" t="n"/>
      <c r="CJ7" s="1106" t="n"/>
      <c r="CK7" s="1106" t="n"/>
      <c r="CL7" s="1106" t="n"/>
      <c r="CM7" s="1106" t="n"/>
      <c r="CN7" s="1106" t="n"/>
      <c r="CO7" s="1106" t="n"/>
      <c r="CP7" s="1106" t="n"/>
      <c r="CQ7" s="1106" t="n"/>
      <c r="CR7" s="1106" t="n"/>
      <c r="CS7" s="1106" t="n"/>
      <c r="CT7" s="1106" t="n"/>
      <c r="CU7" s="1106" t="n"/>
      <c r="CV7" s="1106" t="n"/>
      <c r="CW7" s="1106" t="n"/>
      <c r="CX7" s="1106" t="n"/>
      <c r="CY7" s="1106" t="n"/>
      <c r="CZ7" s="1106" t="n"/>
      <c r="DA7" s="1106" t="n"/>
      <c r="DB7" s="1106" t="n"/>
      <c r="DC7" s="1106" t="n"/>
      <c r="DD7" s="1106" t="n"/>
      <c r="DE7" s="1106" t="n"/>
      <c r="DF7" s="1106" t="n"/>
      <c r="DG7" s="1106" t="n"/>
      <c r="DH7" s="1106" t="n"/>
      <c r="DI7" s="1106" t="n"/>
    </row>
    <row r="8" ht="16" customHeight="1" s="1178">
      <c r="A8" s="1126" t="inlineStr">
        <is>
          <t>产品3</t>
        </is>
      </c>
      <c r="B8" s="1342">
        <f>O22</f>
        <v/>
      </c>
      <c r="C8" s="1342">
        <f>P22</f>
        <v/>
      </c>
      <c r="D8" s="1342">
        <f>Q22</f>
        <v/>
      </c>
      <c r="E8" s="1342">
        <f>R22</f>
        <v/>
      </c>
      <c r="F8" s="1374">
        <f>Q28</f>
        <v/>
      </c>
      <c r="G8" s="1106" t="n"/>
      <c r="H8" s="1126" t="inlineStr">
        <is>
          <t>产品3</t>
        </is>
      </c>
      <c r="I8" s="1375">
        <f>第5期!I8+第5期!J8</f>
        <v/>
      </c>
      <c r="J8" s="1376" t="n"/>
      <c r="K8" s="1377">
        <f>IF(IF((I8+F19)&gt;=初始化表!I33,5,IF((I8+F19)&gt;=初始化表!H33,4,IF((I8+F19)&gt;=初始化表!G33,3,IF((I8+F19)&gt;=初始化表!F33,2,IF((I8+F19)&gt;=初始化表!E33,1,0)))))+IF(I8+F19&gt;初始化表!E33,O$45)&lt;第5期!K8+1,IF((I8+F19)&gt;=初始化表!I33,5,IF((I8+F19)&gt;=初始化表!H33,4,IF((I8+F19)&gt;=初始化表!G33,3,IF((I8+F19)&gt;=初始化表!F33,2,IF((I8+F19)&gt;=初始化表!E33,1,0)))))+IF(I8+F19&gt;初始化表!E33,O$45),第5期!K8+1)</f>
        <v/>
      </c>
      <c r="L8" s="1374">
        <f>IF(I8&lt;初始化表!E33,初始化表!E33-I8,IF(I8&lt;初始化表!F33,初始化表!F33-I8,IF(I8&lt;初始化表!G33,初始化表!G33-I8,IF(I8&lt;初始化表!H33,初始化表!H33-I8,IF(I8&lt;初始化表!I33,初始化表!I33-I8,0)))))</f>
        <v/>
      </c>
      <c r="M8" s="178" t="n"/>
      <c r="N8" s="1126" t="inlineStr">
        <is>
          <t>投入比例</t>
        </is>
      </c>
      <c r="O8" s="498">
        <f>第5期!O8+0.0005</f>
        <v/>
      </c>
      <c r="P8" s="498">
        <f>第5期!P8+0.0005</f>
        <v/>
      </c>
      <c r="Q8" s="498">
        <f>第5期!Q8+0.0005</f>
        <v/>
      </c>
      <c r="R8" s="542">
        <f>第5期!R8+0.0005</f>
        <v/>
      </c>
      <c r="S8" s="498" t="n"/>
      <c r="T8" s="178" t="n"/>
      <c r="U8" s="1152" t="inlineStr">
        <is>
          <t>产品4</t>
        </is>
      </c>
      <c r="V8" s="1150">
        <f>第5期!AP21</f>
        <v/>
      </c>
      <c r="W8" s="1150">
        <f>第5期!AP22</f>
        <v/>
      </c>
      <c r="X8" s="1150">
        <f>第5期!AP23</f>
        <v/>
      </c>
      <c r="Y8" s="1150">
        <f>第5期!AP24</f>
        <v/>
      </c>
      <c r="Z8" s="1150">
        <f>第5期!AJ29</f>
        <v/>
      </c>
      <c r="AA8" s="1151">
        <f>(V8+W8+X8+Y8)*AC14</f>
        <v/>
      </c>
      <c r="AB8" s="264" t="inlineStr">
        <is>
          <t>产品4</t>
        </is>
      </c>
      <c r="AC8" s="1247">
        <f>初始化表!$B$8*初始化表!H17*初始化表!$H$5/1300+初始化表!$B$12*初始化表!H17/1300+初始化表!H19+初始化表!H18*(-C35-C44)/(SUM(B17:E17)*初始化表!E18+SUM(B18:E18)*初始化表!F18+SUM(B19:E19)*初始化表!G18+SUM(B20:E20)*初始化表!H18)</f>
        <v/>
      </c>
      <c r="AD8" s="1248">
        <f>$AC8+初始化表!L22+$F9*B9/SUMPRODUCT($B9:$E9,$V45:$Y45)+B$10*B9/SUMPRODUCT(B$6:B$9,V$42:V$45)+初始化表!L16/I66+(IF(I28+J28=0,0,1)*初始化表!H28+IF(K28+L28=0,0,1)*初始化表!I28)/(I66+J66+K66+L66)</f>
        <v/>
      </c>
      <c r="AE8" s="1248">
        <f>$AC8+初始化表!M22+$F9*C9/SUMPRODUCT($B9:$E9,$V45:$Y45)+C$10*C9/SUMPRODUCT(C$6:C$9,W$42:W$45)+初始化表!M16/J66+(IF(I28+J28=0,0,1)*初始化表!H28+IF(K28+L28=0,0,1)*初始化表!I28)/(I66+J66+K66+L66)</f>
        <v/>
      </c>
      <c r="AF8" s="1248">
        <f>$AC8+初始化表!N22+$F9*D9/SUMPRODUCT($B9:$E9,$V45:$Y45)+D$10*D9/SUMPRODUCT(D$6:D$9,X$42:X$45)+初始化表!N16/K66+(IF(I28+J28=0,0,1)*初始化表!H28+IF(K28+L28=0,0,1)*初始化表!I28)/(I66+J66+K66+L66)</f>
        <v/>
      </c>
      <c r="AG8" s="1249">
        <f>$AC8+初始化表!O22+$F9*E9/SUMPRODUCT($B9:$E9,$V45:$Y45)+E$10*E9/SUMPRODUCT(E$6:E$9,Y$42:Y$45)+初始化表!O16/L66+(IF(I28+J28=0,0,1)*初始化表!H28+IF(K28+L28=0,0,1)*初始化表!I28)/(I66+J66+K66+L66)</f>
        <v/>
      </c>
      <c r="AH8" s="1106" t="n"/>
      <c r="AI8" s="302" t="inlineStr">
        <is>
          <t>产  品</t>
        </is>
      </c>
      <c r="AJ8" s="303" t="inlineStr">
        <is>
          <t>市  场</t>
        </is>
      </c>
      <c r="AK8" s="303" t="inlineStr">
        <is>
          <t>上期预订(件)</t>
        </is>
      </c>
      <c r="AL8" s="303" t="inlineStr">
        <is>
          <t>本期需求(件)</t>
        </is>
      </c>
      <c r="AM8" s="303" t="inlineStr">
        <is>
          <t>本期销售(件)</t>
        </is>
      </c>
      <c r="AN8" s="303" t="inlineStr">
        <is>
          <t>市场份额(%)</t>
        </is>
      </c>
      <c r="AO8" s="303" t="inlineStr">
        <is>
          <t>下期订货(件)</t>
        </is>
      </c>
      <c r="AP8" s="303" t="inlineStr">
        <is>
          <t>期末库存(件)</t>
        </is>
      </c>
      <c r="AQ8" s="303" t="inlineStr">
        <is>
          <t>废  品(件)</t>
        </is>
      </c>
      <c r="AR8" s="614" t="inlineStr">
        <is>
          <t>需求</t>
        </is>
      </c>
      <c r="AS8" s="615" t="inlineStr">
        <is>
          <t>订单是否满足</t>
        </is>
      </c>
      <c r="AT8" s="615" t="inlineStr">
        <is>
          <t>销售（剔除订单）</t>
        </is>
      </c>
      <c r="AU8" s="615" t="inlineStr">
        <is>
          <t>订单</t>
        </is>
      </c>
      <c r="AV8" s="615" t="inlineStr">
        <is>
          <t>市场库存</t>
        </is>
      </c>
      <c r="AW8" s="626" t="inlineStr">
        <is>
          <t>废品</t>
        </is>
      </c>
      <c r="AX8" s="1378" t="n"/>
      <c r="AY8" s="623" t="n"/>
      <c r="AZ8" s="1106" t="n"/>
      <c r="BA8" s="624">
        <f>AI38</f>
        <v/>
      </c>
      <c r="BB8" s="625">
        <f>IF($BA8="","",INT(BB$28*AJ62))</f>
        <v/>
      </c>
      <c r="BC8" s="625">
        <f>IF($BA8="","",INT(BC$28*AK62))</f>
        <v/>
      </c>
      <c r="BD8" s="625">
        <f>IF($BA8="","",INT(BD$28*AL62))</f>
        <v/>
      </c>
      <c r="BE8" s="625">
        <f>IF($BA8="","",INT(BE$28*AM62))</f>
        <v/>
      </c>
      <c r="BF8" s="625">
        <f>IF($BA8="","",INT(BF$28*AN62))</f>
        <v/>
      </c>
      <c r="BG8" s="625">
        <f>IF($BA8="","",INT(BG$28*AO62))</f>
        <v/>
      </c>
      <c r="BH8" s="625">
        <f>IF($BA8="","",INT(BH$28*AP62))</f>
        <v/>
      </c>
      <c r="BI8" s="625">
        <f>IF($BA8="","",INT(BI$28*AQ62))</f>
        <v/>
      </c>
      <c r="BJ8" s="625">
        <f>IF($BA8="","",INT(BJ$28*AR62))</f>
        <v/>
      </c>
      <c r="BK8" s="625">
        <f>IF($BA8="","",INT(BK$28*AS62))</f>
        <v/>
      </c>
      <c r="BL8" s="625">
        <f>IF($BA8="","",INT(BL$28*AT62))</f>
        <v/>
      </c>
      <c r="BM8" s="625">
        <f>IF($BA8="","",INT(BM$28*AU62))</f>
        <v/>
      </c>
      <c r="BN8" s="625">
        <f>IF($BA8="","",INT(BN$28*AV62))</f>
        <v/>
      </c>
      <c r="BO8" s="625">
        <f>IF($BA8="","",INT(BO$28*AW62))</f>
        <v/>
      </c>
      <c r="BP8" s="625">
        <f>IF($BA8="","",INT(BP$28*AX62))</f>
        <v/>
      </c>
      <c r="BQ8" s="625">
        <f>IF($BA8="","",INT(BQ$28*AY62))</f>
        <v/>
      </c>
      <c r="BR8" s="1106" t="n"/>
      <c r="BS8" s="1111">
        <f>BA10</f>
        <v/>
      </c>
      <c r="BT8" s="1148">
        <f>IF(BS8=0,0,1)</f>
        <v/>
      </c>
      <c r="BU8" s="1148">
        <f>第5期!AQ110*0.5</f>
        <v/>
      </c>
      <c r="BV8" s="1372">
        <f>AVERAGE(BT33:CI33)*初始化表!B$31</f>
        <v/>
      </c>
      <c r="BW8" s="1372">
        <f>$BT8*(AL110-BW$25)/BW$26*初始化表!B$30</f>
        <v/>
      </c>
      <c r="BX8" s="1372">
        <f>$BT8*(AM110-BX$25)/BX$26*初始化表!B$33</f>
        <v/>
      </c>
      <c r="BY8" s="1372">
        <f>$BT8*(AN110-BY$25)/BY$26*初始化表!B$32</f>
        <v/>
      </c>
      <c r="BZ8" s="1372">
        <f>$BT8*(AP110-BZ$25)/BZ$26*初始化表!B$34</f>
        <v/>
      </c>
      <c r="CA8" s="1372">
        <f>$BT$5*(AW110-CA$25)/CA$26*初始化表!B$36</f>
        <v/>
      </c>
      <c r="CB8" s="1372">
        <f>CE8-CC8-BU8-SUM(BV8:CA8)/2</f>
        <v/>
      </c>
      <c r="CC8" s="1148">
        <f>IF(AO110-AX110&gt;=0,0,-0.1*(1-EXP(2*10^(-6)*(AO110-AX110))))</f>
        <v/>
      </c>
      <c r="CD8" s="1373">
        <f>SUM(BV8:CB8)</f>
        <v/>
      </c>
      <c r="CE8" s="1373">
        <f>AQ110</f>
        <v/>
      </c>
      <c r="CF8" s="1373">
        <f>BU8*2</f>
        <v/>
      </c>
      <c r="CG8" s="1106" t="n"/>
      <c r="CH8" s="1106" t="n"/>
      <c r="CI8" s="1106" t="n"/>
      <c r="CJ8" s="1106" t="n"/>
      <c r="CK8" s="1106" t="n"/>
      <c r="CL8" s="1106" t="n"/>
      <c r="CM8" s="1106" t="n"/>
      <c r="CN8" s="1106" t="n"/>
      <c r="CO8" s="1106" t="n"/>
      <c r="CP8" s="1106" t="n"/>
      <c r="CQ8" s="1106" t="n"/>
      <c r="CR8" s="1106" t="n"/>
      <c r="CS8" s="1106" t="n"/>
      <c r="CT8" s="1106" t="n"/>
      <c r="CU8" s="1106" t="n"/>
      <c r="CV8" s="1106" t="n"/>
      <c r="CW8" s="1106" t="n"/>
      <c r="CX8" s="1106" t="n"/>
      <c r="CY8" s="1106" t="n"/>
      <c r="CZ8" s="1106" t="n"/>
      <c r="DA8" s="1106" t="n"/>
      <c r="DB8" s="1106" t="n"/>
      <c r="DC8" s="1106" t="n"/>
      <c r="DD8" s="1106" t="n"/>
      <c r="DE8" s="1106" t="n"/>
      <c r="DF8" s="1106" t="n"/>
      <c r="DG8" s="1106" t="n"/>
      <c r="DH8" s="1106" t="n"/>
      <c r="DI8" s="1106" t="n"/>
    </row>
    <row r="9" ht="16" customHeight="1" s="1178">
      <c r="A9" s="1126" t="inlineStr">
        <is>
          <t>产品4</t>
        </is>
      </c>
      <c r="B9" s="1342">
        <f>O23</f>
        <v/>
      </c>
      <c r="C9" s="1342">
        <f>P23</f>
        <v/>
      </c>
      <c r="D9" s="1342">
        <f>Q23</f>
        <v/>
      </c>
      <c r="E9" s="1342">
        <f>R23</f>
        <v/>
      </c>
      <c r="F9" s="1374">
        <f>R28</f>
        <v/>
      </c>
      <c r="G9" s="1106" t="n"/>
      <c r="H9" s="1152" t="inlineStr">
        <is>
          <t>产品4</t>
        </is>
      </c>
      <c r="I9" s="1379">
        <f>第5期!I9+第5期!J9</f>
        <v/>
      </c>
      <c r="J9" s="1376" t="n"/>
      <c r="K9" s="1380">
        <f>IF(IF((I9+F20)&gt;=初始化表!I34,5,IF((I9+F20)&gt;=初始化表!H34,4,IF((I9+F20)&gt;=初始化表!G34,3,IF((I9+F20)&gt;=初始化表!F34,2,IF((I9+F20)&gt;=初始化表!E34,1,0)))))+IF(I9+F20&gt;初始化表!E34,O$45)&lt;第5期!K9+1,IF((I9+F20)&gt;=初始化表!I34,5,IF((I9+F20)&gt;=初始化表!H34,4,IF((I9+F20)&gt;=初始化表!G34,3,IF((I9+F20)&gt;=初始化表!F34,2,IF((I9+F20)&gt;=初始化表!E34,1,0)))))+IF(I9+F20&gt;初始化表!E34,O$45),第5期!K9+1)</f>
        <v/>
      </c>
      <c r="L9" s="1381">
        <f>IF(I9&lt;初始化表!E34,初始化表!E34-I9,IF(I9&lt;初始化表!F34,初始化表!F34-I9,IF(I9&lt;初始化表!G34,初始化表!G34-I9,IF(I9&lt;初始化表!H34,初始化表!H34-I9,IF(I9&lt;初始化表!I34,初始化表!I34-I9,0)))))</f>
        <v/>
      </c>
      <c r="M9" s="178" t="n"/>
      <c r="N9" s="1126" t="inlineStr">
        <is>
          <t>价格浮动</t>
        </is>
      </c>
      <c r="O9" s="1110" t="inlineStr">
        <is>
          <t>市场1</t>
        </is>
      </c>
      <c r="P9" s="1110" t="inlineStr">
        <is>
          <t>市场2</t>
        </is>
      </c>
      <c r="Q9" s="1110" t="inlineStr">
        <is>
          <t>市场3</t>
        </is>
      </c>
      <c r="R9" s="1127" t="inlineStr">
        <is>
          <t>市场4</t>
        </is>
      </c>
      <c r="S9" s="1106" t="n"/>
      <c r="T9" s="178" t="n"/>
      <c r="U9" s="1106" t="n"/>
      <c r="V9" s="1106" t="n"/>
      <c r="W9" s="1106" t="n"/>
      <c r="X9" s="1106" t="n"/>
      <c r="Y9" s="1106" t="n"/>
      <c r="Z9" s="1106">
        <f>SUMPRODUCT(V5:Y8,V23:Y26)</f>
        <v/>
      </c>
      <c r="AA9" s="1106" t="n"/>
      <c r="AB9" s="144" t="n"/>
      <c r="AC9" s="267" t="n"/>
      <c r="AD9" s="267" t="n"/>
      <c r="AE9" s="267" t="n"/>
      <c r="AF9" s="267" t="n"/>
      <c r="AG9" s="267" t="n"/>
      <c r="AH9" s="1106" t="n"/>
      <c r="AI9" s="585" t="n"/>
      <c r="AJ9" s="586" t="n"/>
      <c r="AK9" s="587" t="n"/>
      <c r="AL9" s="587">
        <f>AM9</f>
        <v/>
      </c>
      <c r="AM9" s="587">
        <f>V42</f>
        <v/>
      </c>
      <c r="AN9" s="588" t="n"/>
      <c r="AO9" s="587" t="n"/>
      <c r="AP9" s="587" t="n"/>
      <c r="AQ9" s="616" t="n"/>
      <c r="AR9" s="1131" t="n"/>
      <c r="AS9" s="1111">
        <f>AM9-AK9</f>
        <v/>
      </c>
      <c r="AT9" s="1111" t="n"/>
      <c r="AU9" s="1111" t="n"/>
      <c r="AV9" s="1111" t="n"/>
      <c r="AW9" s="1133" t="n"/>
      <c r="AX9" s="1106" t="n"/>
      <c r="AY9" s="623" t="n"/>
      <c r="AZ9" s="1106" t="n"/>
      <c r="BA9" s="624">
        <f>AI39</f>
        <v/>
      </c>
      <c r="BB9" s="625">
        <f>IF($BA9="","",INT(BB$28*AJ63))</f>
        <v/>
      </c>
      <c r="BC9" s="625">
        <f>IF($BA9="","",INT(BC$28*AK63))</f>
        <v/>
      </c>
      <c r="BD9" s="625">
        <f>IF($BA9="","",INT(BD$28*AL63))</f>
        <v/>
      </c>
      <c r="BE9" s="625">
        <f>IF($BA9="","",INT(BE$28*AM63))</f>
        <v/>
      </c>
      <c r="BF9" s="625">
        <f>IF($BA9="","",INT(BF$28*AN63))</f>
        <v/>
      </c>
      <c r="BG9" s="625">
        <f>IF($BA9="","",INT(BG$28*AO63))</f>
        <v/>
      </c>
      <c r="BH9" s="625">
        <f>IF($BA9="","",INT(BH$28*AP63))</f>
        <v/>
      </c>
      <c r="BI9" s="625">
        <f>IF($BA9="","",INT(BI$28*AQ63))</f>
        <v/>
      </c>
      <c r="BJ9" s="625">
        <f>IF($BA9="","",INT(BJ$28*AR63))</f>
        <v/>
      </c>
      <c r="BK9" s="625">
        <f>IF($BA9="","",INT(BK$28*AS63))</f>
        <v/>
      </c>
      <c r="BL9" s="625">
        <f>IF($BA9="","",INT(BL$28*AT63))</f>
        <v/>
      </c>
      <c r="BM9" s="625">
        <f>IF($BA9="","",INT(BM$28*AU63))</f>
        <v/>
      </c>
      <c r="BN9" s="625">
        <f>IF($BA9="","",INT(BN$28*AV63))</f>
        <v/>
      </c>
      <c r="BO9" s="625">
        <f>IF($BA9="","",INT(BO$28*AW63))</f>
        <v/>
      </c>
      <c r="BP9" s="625">
        <f>IF($BA9="","",INT(BP$28*AX63))</f>
        <v/>
      </c>
      <c r="BQ9" s="625">
        <f>IF($BA9="","",INT(BQ$28*AY63))</f>
        <v/>
      </c>
      <c r="BR9" s="1106" t="n"/>
      <c r="BS9" s="1111">
        <f>BA11</f>
        <v/>
      </c>
      <c r="BT9" s="1148">
        <f>IF(BS9=0,0,1)</f>
        <v/>
      </c>
      <c r="BU9" s="1148">
        <f>第5期!AQ111*0.5</f>
        <v/>
      </c>
      <c r="BV9" s="1372">
        <f>AVERAGE(BT34:CI34)*初始化表!B$31</f>
        <v/>
      </c>
      <c r="BW9" s="1372">
        <f>$BT9*(AL111-BW$25)/BW$26*初始化表!B$30</f>
        <v/>
      </c>
      <c r="BX9" s="1372">
        <f>$BT9*(AM111-BX$25)/BX$26*初始化表!B$33</f>
        <v/>
      </c>
      <c r="BY9" s="1372">
        <f>$BT9*(AN111-BY$25)/BY$26*初始化表!B$32</f>
        <v/>
      </c>
      <c r="BZ9" s="1372">
        <f>$BT9*(AP111-BZ$25)/BZ$26*初始化表!B$34</f>
        <v/>
      </c>
      <c r="CA9" s="1372">
        <f>$BT$5*(AW111-CA$25)/CA$26*初始化表!B$36</f>
        <v/>
      </c>
      <c r="CB9" s="1372">
        <f>CE9-CC9-BU9-SUM(BV9:CA9)/2</f>
        <v/>
      </c>
      <c r="CC9" s="1148">
        <f>IF(AO111-AX111&gt;=0,0,-0.1*(1-EXP(2*10^(-6)*(AO111-AX111))))</f>
        <v/>
      </c>
      <c r="CD9" s="1373">
        <f>SUM(BV9:CB9)</f>
        <v/>
      </c>
      <c r="CE9" s="1373">
        <f>AQ111</f>
        <v/>
      </c>
      <c r="CF9" s="1373">
        <f>BU9*2</f>
        <v/>
      </c>
      <c r="CG9" s="1106" t="n"/>
      <c r="CH9" s="1106" t="n"/>
      <c r="CI9" s="1106" t="n"/>
      <c r="CJ9" s="1347" t="n"/>
      <c r="CK9" s="1106" t="n"/>
      <c r="CL9" s="1347" t="n"/>
      <c r="CM9" s="1347" t="n"/>
      <c r="CN9" s="1347" t="n"/>
      <c r="CO9" s="1347" t="n"/>
      <c r="CP9" s="1106" t="n"/>
      <c r="CQ9" s="1106" t="n"/>
      <c r="CR9" s="1106" t="n"/>
      <c r="CS9" s="1106" t="n"/>
      <c r="CT9" s="1106" t="n"/>
      <c r="CU9" s="1106" t="n"/>
      <c r="CV9" s="1382" t="n"/>
      <c r="CW9" s="1382" t="n"/>
      <c r="CX9" s="1382" t="n"/>
      <c r="CY9" s="1382" t="n"/>
      <c r="CZ9" s="1106" t="n"/>
      <c r="DA9" s="1106" t="n"/>
      <c r="DB9" s="1106" t="n"/>
      <c r="DC9" s="1106" t="n"/>
      <c r="DD9" s="1106" t="n"/>
      <c r="DE9" s="1106" t="n"/>
      <c r="DF9" s="1106" t="n"/>
      <c r="DG9" s="1106" t="n"/>
      <c r="DH9" s="1106" t="n"/>
      <c r="DI9" s="1106" t="n"/>
    </row>
    <row r="10" ht="16" customHeight="1" s="1178">
      <c r="A10" s="1126" t="inlineStr">
        <is>
          <t>促销费</t>
        </is>
      </c>
      <c r="B10" s="1375">
        <f>O29</f>
        <v/>
      </c>
      <c r="C10" s="1375">
        <f>P29</f>
        <v/>
      </c>
      <c r="D10" s="1375">
        <f>Q29</f>
        <v/>
      </c>
      <c r="E10" s="1375">
        <f>R29</f>
        <v/>
      </c>
      <c r="F10" s="1127" t="inlineStr">
        <is>
          <t>利润</t>
        </is>
      </c>
      <c r="G10" s="1106" t="n"/>
      <c r="M10" s="178" t="n"/>
      <c r="N10" s="1126" t="inlineStr">
        <is>
          <t>产品1</t>
        </is>
      </c>
      <c r="O10" s="1383" t="n"/>
      <c r="P10" s="1383" t="n"/>
      <c r="Q10" s="1383" t="n"/>
      <c r="R10" s="1384" t="n"/>
      <c r="S10" s="1105" t="n"/>
      <c r="T10" s="178" t="n"/>
      <c r="U10" s="1107" t="inlineStr">
        <is>
          <t>上期预定</t>
        </is>
      </c>
      <c r="V10" s="1124" t="inlineStr">
        <is>
          <t>市场1</t>
        </is>
      </c>
      <c r="W10" s="1124" t="inlineStr">
        <is>
          <t>市场2</t>
        </is>
      </c>
      <c r="X10" s="1124" t="inlineStr">
        <is>
          <t>市场3</t>
        </is>
      </c>
      <c r="Y10" s="1125" t="inlineStr">
        <is>
          <t>市场4</t>
        </is>
      </c>
      <c r="Z10" s="1106" t="n"/>
      <c r="AA10" s="1106" t="n"/>
      <c r="AB10" s="259" t="inlineStr">
        <is>
          <t>产品利润</t>
        </is>
      </c>
      <c r="AC10" s="260" t="inlineStr">
        <is>
          <t>市场1</t>
        </is>
      </c>
      <c r="AD10" s="260" t="inlineStr">
        <is>
          <t>市场2</t>
        </is>
      </c>
      <c r="AE10" s="260" t="inlineStr">
        <is>
          <t>市场3</t>
        </is>
      </c>
      <c r="AF10" s="268" t="inlineStr">
        <is>
          <t>市场4</t>
        </is>
      </c>
      <c r="AG10" s="308" t="inlineStr">
        <is>
          <t>废品检验</t>
        </is>
      </c>
      <c r="AH10" s="589" t="inlineStr">
        <is>
          <t>现金流检验</t>
        </is>
      </c>
      <c r="AI10" s="590" t="n"/>
      <c r="AJ10" s="591" t="n"/>
      <c r="AK10" s="592" t="n"/>
      <c r="AL10" s="587">
        <f>AM10</f>
        <v/>
      </c>
      <c r="AM10" s="592">
        <f>W42</f>
        <v/>
      </c>
      <c r="AN10" s="593" t="n"/>
      <c r="AO10" s="592" t="n"/>
      <c r="AP10" s="587" t="n"/>
      <c r="AQ10" s="617" t="n"/>
      <c r="AR10" s="1131" t="n"/>
      <c r="AS10" s="1111">
        <f>AM10-AK10</f>
        <v/>
      </c>
      <c r="AT10" s="1111" t="n"/>
      <c r="AU10" s="1111" t="n"/>
      <c r="AV10" s="1111" t="n"/>
      <c r="AW10" s="1133" t="n"/>
      <c r="AX10" s="1106" t="n"/>
      <c r="AY10" s="623" t="n"/>
      <c r="AZ10" s="1106" t="n"/>
      <c r="BA10" s="624">
        <f>AI40</f>
        <v/>
      </c>
      <c r="BB10" s="625">
        <f>IF($BA10="","",INT(BB$28*AJ64))</f>
        <v/>
      </c>
      <c r="BC10" s="625">
        <f>IF($BA10="","",INT(BC$28*AK64))</f>
        <v/>
      </c>
      <c r="BD10" s="625">
        <f>IF($BA10="","",INT(BD$28*AL64))</f>
        <v/>
      </c>
      <c r="BE10" s="625">
        <f>IF($BA10="","",INT(BE$28*AM64))</f>
        <v/>
      </c>
      <c r="BF10" s="625">
        <f>IF($BA10="","",INT(BF$28*AN64))</f>
        <v/>
      </c>
      <c r="BG10" s="625">
        <f>IF($BA10="","",INT(BG$28*AO64))</f>
        <v/>
      </c>
      <c r="BH10" s="625">
        <f>IF($BA10="","",INT(BH$28*AP64))</f>
        <v/>
      </c>
      <c r="BI10" s="625">
        <f>IF($BA10="","",INT(BI$28*AQ64))</f>
        <v/>
      </c>
      <c r="BJ10" s="625">
        <f>IF($BA10="","",INT(BJ$28*AR64))</f>
        <v/>
      </c>
      <c r="BK10" s="625">
        <f>IF($BA10="","",INT(BK$28*AS64))</f>
        <v/>
      </c>
      <c r="BL10" s="625">
        <f>IF($BA10="","",INT(BL$28*AT64))</f>
        <v/>
      </c>
      <c r="BM10" s="625">
        <f>IF($BA10="","",INT(BM$28*AU64))</f>
        <v/>
      </c>
      <c r="BN10" s="625">
        <f>IF($BA10="","",INT(BN$28*AV64))</f>
        <v/>
      </c>
      <c r="BO10" s="625">
        <f>IF($BA10="","",INT(BO$28*AW64))</f>
        <v/>
      </c>
      <c r="BP10" s="625">
        <f>IF($BA10="","",INT(BP$28*AX64))</f>
        <v/>
      </c>
      <c r="BQ10" s="625">
        <f>IF($BA10="","",INT(BQ$28*AY64))</f>
        <v/>
      </c>
      <c r="BR10" s="1106" t="n"/>
      <c r="BS10" s="1111">
        <f>BA12</f>
        <v/>
      </c>
      <c r="BT10" s="1148">
        <f>IF(BS10=0,0,1)</f>
        <v/>
      </c>
      <c r="BU10" s="1148">
        <f>第5期!AQ112*0.5</f>
        <v/>
      </c>
      <c r="BV10" s="1372">
        <f>AVERAGE(BT35:CI35)*初始化表!B$31</f>
        <v/>
      </c>
      <c r="BW10" s="1372">
        <f>$BT10*(AL112-BW$25)/BW$26*初始化表!B$30</f>
        <v/>
      </c>
      <c r="BX10" s="1372">
        <f>$BT10*(AM112-BX$25)/BX$26*初始化表!B$33</f>
        <v/>
      </c>
      <c r="BY10" s="1372">
        <f>$BT10*(AN112-BY$25)/BY$26*初始化表!B$32</f>
        <v/>
      </c>
      <c r="BZ10" s="1372">
        <f>$BT10*(AP112-BZ$25)/BZ$26*初始化表!B$34</f>
        <v/>
      </c>
      <c r="CA10" s="1372">
        <f>$BT$5*(AW112-CA$25)/CA$26*初始化表!B$36</f>
        <v/>
      </c>
      <c r="CB10" s="1372">
        <f>CE10-CC10-BU10-SUM(BV10:CA10)/2</f>
        <v/>
      </c>
      <c r="CC10" s="1148">
        <f>IF(AO112-AX112&gt;=0,0,-0.1*(1-EXP(2*10^(-6)*(AO112-AX112))))</f>
        <v/>
      </c>
      <c r="CD10" s="1373">
        <f>SUM(BV10:CB10)</f>
        <v/>
      </c>
      <c r="CE10" s="1373">
        <f>AQ112</f>
        <v/>
      </c>
      <c r="CF10" s="1373">
        <f>BU10*2</f>
        <v/>
      </c>
      <c r="CG10" s="1106" t="n"/>
      <c r="CH10" s="1106" t="n"/>
      <c r="CI10" s="1106" t="n"/>
      <c r="CJ10" s="1106" t="n"/>
      <c r="CK10" s="1106" t="n"/>
      <c r="CL10" s="1106" t="n"/>
      <c r="CM10" s="1106" t="n"/>
      <c r="CN10" s="1106" t="n"/>
      <c r="CO10" s="1106" t="n"/>
      <c r="CP10" s="1106" t="n"/>
      <c r="CQ10" s="1106" t="n"/>
      <c r="CR10" s="1106" t="n"/>
      <c r="CS10" s="1106" t="n"/>
      <c r="CT10" s="1106" t="n"/>
      <c r="CU10" s="1106" t="n"/>
      <c r="CV10" s="1106" t="n"/>
      <c r="CW10" s="1106" t="n"/>
      <c r="CX10" s="1106" t="n"/>
      <c r="CY10" s="1106" t="n"/>
      <c r="CZ10" s="1106" t="n"/>
      <c r="DA10" s="1106" t="n"/>
      <c r="DB10" s="1106" t="n"/>
      <c r="DC10" s="1106" t="n"/>
      <c r="DD10" s="1106" t="n"/>
      <c r="DE10" s="1106" t="n"/>
      <c r="DF10" s="1106" t="n"/>
      <c r="DG10" s="1106" t="n"/>
      <c r="DH10" s="1106" t="n"/>
      <c r="DI10" s="1106" t="n"/>
    </row>
    <row r="11" ht="16" customHeight="1" s="1178">
      <c r="A11" s="1126" t="inlineStr">
        <is>
          <t>运输决策</t>
        </is>
      </c>
      <c r="B11" s="1110" t="inlineStr">
        <is>
          <t>市场1</t>
        </is>
      </c>
      <c r="C11" s="1110" t="inlineStr">
        <is>
          <t>市场2</t>
        </is>
      </c>
      <c r="D11" s="1110" t="inlineStr">
        <is>
          <t>市场3</t>
        </is>
      </c>
      <c r="E11" s="1110" t="inlineStr">
        <is>
          <t>市场4</t>
        </is>
      </c>
      <c r="F11" s="1385">
        <f>F77</f>
        <v/>
      </c>
      <c r="G11" s="1106" t="n"/>
      <c r="H11" s="1370" t="inlineStr">
        <is>
          <t>员工决策</t>
        </is>
      </c>
      <c r="I11" s="1210" t="n"/>
      <c r="J11" s="1210" t="n"/>
      <c r="K11" s="1210" t="n"/>
      <c r="L11" s="1234" t="n"/>
      <c r="M11" s="178" t="n"/>
      <c r="N11" s="1126" t="inlineStr">
        <is>
          <t>产品2</t>
        </is>
      </c>
      <c r="O11" s="1383" t="n"/>
      <c r="P11" s="1383" t="n"/>
      <c r="Q11" s="1383" t="n"/>
      <c r="R11" s="1384" t="n"/>
      <c r="S11" s="498" t="n"/>
      <c r="T11" s="178" t="n"/>
      <c r="U11" s="1126" t="inlineStr">
        <is>
          <t>产品1</t>
        </is>
      </c>
      <c r="V11" s="1148">
        <f>第5期!AO9</f>
        <v/>
      </c>
      <c r="W11" s="1148">
        <f>第5期!AO10</f>
        <v/>
      </c>
      <c r="X11" s="1148">
        <f>第5期!AO11</f>
        <v/>
      </c>
      <c r="Y11" s="398">
        <f>第5期!AO12</f>
        <v/>
      </c>
      <c r="Z11" s="1106" t="n"/>
      <c r="AA11" s="1106" t="n"/>
      <c r="AB11" s="261" t="inlineStr">
        <is>
          <t>产品1</t>
        </is>
      </c>
      <c r="AC11" s="1237">
        <f>B6-AD5</f>
        <v/>
      </c>
      <c r="AD11" s="1237">
        <f>C6-AE5</f>
        <v/>
      </c>
      <c r="AE11" s="1237">
        <f>D6-AF5</f>
        <v/>
      </c>
      <c r="AF11" s="1238">
        <f>E6-AG5</f>
        <v/>
      </c>
      <c r="AG11" s="1355">
        <f>IF(AJ24="","未粘报表",IF(AND(V36=AQ9,W36=AQ10,X36=AQ11,Y36=AQ12,V37=AQ13,W37=AQ14,X37=AQ15,Y37=AQ16,V38=AQ17,W38=AQ18,X38=AQ19,Y38=AQ20,V39=AQ21,W39=AQ22,X39=AQ23,Y39=AQ24),"正确","错误"))</f>
        <v/>
      </c>
      <c r="AH11" s="1386">
        <f>IF(AJ24="","未粘报表",IF(INT(VLOOKUP(初期!$G$52,$AI$107:$AQ$126,7,0))=INT(F64),"现金正确","现金错误"))</f>
        <v/>
      </c>
      <c r="AI11" s="590" t="n"/>
      <c r="AJ11" s="591" t="n"/>
      <c r="AK11" s="592" t="n"/>
      <c r="AL11" s="587">
        <f>AM11</f>
        <v/>
      </c>
      <c r="AM11" s="592">
        <f>X42</f>
        <v/>
      </c>
      <c r="AN11" s="593" t="n"/>
      <c r="AO11" s="592" t="n"/>
      <c r="AP11" s="587" t="n"/>
      <c r="AQ11" s="617" t="n"/>
      <c r="AR11" s="1131" t="n"/>
      <c r="AS11" s="1111">
        <f>AM11-AK11</f>
        <v/>
      </c>
      <c r="AT11" s="1111" t="n"/>
      <c r="AU11" s="1111" t="n"/>
      <c r="AV11" s="1111" t="n"/>
      <c r="AW11" s="1133" t="n"/>
      <c r="AX11" s="1106" t="n"/>
      <c r="AY11" s="623" t="n"/>
      <c r="AZ11" s="1106" t="n"/>
      <c r="BA11" s="624">
        <f>AI41</f>
        <v/>
      </c>
      <c r="BB11" s="625">
        <f>IF($BA11="","",INT(BB$28*AJ65))</f>
        <v/>
      </c>
      <c r="BC11" s="625">
        <f>IF($BA11="","",INT(BC$28*AK65))</f>
        <v/>
      </c>
      <c r="BD11" s="625">
        <f>IF($BA11="","",INT(BD$28*AL65))</f>
        <v/>
      </c>
      <c r="BE11" s="625">
        <f>IF($BA11="","",INT(BE$28*AM65))</f>
        <v/>
      </c>
      <c r="BF11" s="625">
        <f>IF($BA11="","",INT(BF$28*AN65))</f>
        <v/>
      </c>
      <c r="BG11" s="625">
        <f>IF($BA11="","",INT(BG$28*AO65))</f>
        <v/>
      </c>
      <c r="BH11" s="625">
        <f>IF($BA11="","",INT(BH$28*AP65))</f>
        <v/>
      </c>
      <c r="BI11" s="625">
        <f>IF($BA11="","",INT(BI$28*AQ65))</f>
        <v/>
      </c>
      <c r="BJ11" s="625">
        <f>IF($BA11="","",INT(BJ$28*AR65))</f>
        <v/>
      </c>
      <c r="BK11" s="625">
        <f>IF($BA11="","",INT(BK$28*AS65))</f>
        <v/>
      </c>
      <c r="BL11" s="625">
        <f>IF($BA11="","",INT(BL$28*AT65))</f>
        <v/>
      </c>
      <c r="BM11" s="625">
        <f>IF($BA11="","",INT(BM$28*AU65))</f>
        <v/>
      </c>
      <c r="BN11" s="625">
        <f>IF($BA11="","",INT(BN$28*AV65))</f>
        <v/>
      </c>
      <c r="BO11" s="625">
        <f>IF($BA11="","",INT(BO$28*AW65))</f>
        <v/>
      </c>
      <c r="BP11" s="625">
        <f>IF($BA11="","",INT(BP$28*AX65))</f>
        <v/>
      </c>
      <c r="BQ11" s="625">
        <f>IF($BA11="","",INT(BQ$28*AY65))</f>
        <v/>
      </c>
      <c r="BR11" s="1106" t="n"/>
      <c r="BS11" s="1111">
        <f>BA13</f>
        <v/>
      </c>
      <c r="BT11" s="1148">
        <f>IF(BS11=0,0,1)</f>
        <v/>
      </c>
      <c r="BU11" s="1148">
        <f>第5期!AQ113*0.5</f>
        <v/>
      </c>
      <c r="BV11" s="1372">
        <f>AVERAGE(BT36:CI36)*初始化表!B$31</f>
        <v/>
      </c>
      <c r="BW11" s="1372">
        <f>$BT11*(AL113-BW$25)/BW$26*初始化表!B$30</f>
        <v/>
      </c>
      <c r="BX11" s="1372">
        <f>$BT11*(AM113-BX$25)/BX$26*初始化表!B$33</f>
        <v/>
      </c>
      <c r="BY11" s="1372">
        <f>$BT11*(AN113-BY$25)/BY$26*初始化表!B$32</f>
        <v/>
      </c>
      <c r="BZ11" s="1372">
        <f>$BT11*(AP113-BZ$25)/BZ$26*初始化表!B$34</f>
        <v/>
      </c>
      <c r="CA11" s="1372">
        <f>$BT$5*(AW113-CA$25)/CA$26*初始化表!B$36</f>
        <v/>
      </c>
      <c r="CB11" s="1372">
        <f>CE11-CC11-BU11-SUM(BV11:CA11)/2</f>
        <v/>
      </c>
      <c r="CC11" s="1148">
        <f>IF(AO113-AX113&gt;=0,0,-0.1*(1-EXP(2*10^(-6)*(AO113-AX113))))</f>
        <v/>
      </c>
      <c r="CD11" s="1373">
        <f>SUM(BV11:CB11)</f>
        <v/>
      </c>
      <c r="CE11" s="1373">
        <f>AQ113</f>
        <v/>
      </c>
      <c r="CF11" s="1373">
        <f>BU11*2</f>
        <v/>
      </c>
      <c r="CG11" s="1106" t="n"/>
      <c r="CH11" s="1106" t="n"/>
      <c r="CI11" s="1105" t="n"/>
      <c r="CJ11" s="1106" t="n"/>
      <c r="CK11" s="1105" t="n"/>
      <c r="CL11" s="1106" t="n"/>
      <c r="CM11" s="1106" t="n"/>
      <c r="CN11" s="1106" t="n"/>
      <c r="CO11" s="1106" t="n"/>
      <c r="CP11" s="1106" t="n"/>
      <c r="CQ11" s="1106" t="n"/>
      <c r="CR11" s="1106" t="n"/>
      <c r="CS11" s="1106" t="n"/>
      <c r="CT11" s="1106" t="n"/>
      <c r="CU11" s="1106" t="n"/>
      <c r="CV11" s="1106" t="n"/>
      <c r="CW11" s="1106" t="n"/>
      <c r="CX11" s="1106" t="n"/>
      <c r="CY11" s="1106" t="n"/>
      <c r="CZ11" s="1106" t="n"/>
      <c r="DA11" s="1106" t="n"/>
      <c r="DB11" s="1106" t="n"/>
      <c r="DC11" s="1106" t="n"/>
      <c r="DD11" s="1106" t="n"/>
      <c r="DE11" s="1106" t="n"/>
      <c r="DF11" s="1106" t="n"/>
      <c r="DG11" s="1106" t="n"/>
      <c r="DH11" s="1106" t="n"/>
      <c r="DI11" s="1106" t="n"/>
    </row>
    <row r="12" ht="16" customHeight="1" s="1178">
      <c r="A12" s="1126" t="inlineStr">
        <is>
          <t>产品1</t>
        </is>
      </c>
      <c r="B12" s="1342">
        <f>I63</f>
        <v/>
      </c>
      <c r="C12" s="1342">
        <f>J63</f>
        <v/>
      </c>
      <c r="D12" s="1342">
        <f>K63</f>
        <v/>
      </c>
      <c r="E12" s="1342">
        <f>L63</f>
        <v/>
      </c>
      <c r="F12" s="1127" t="inlineStr">
        <is>
          <t>成本</t>
        </is>
      </c>
      <c r="G12" s="1106" t="n"/>
      <c r="H12" s="1126" t="inlineStr">
        <is>
          <t>产品结构</t>
        </is>
      </c>
      <c r="I12" s="1110" t="inlineStr">
        <is>
          <t>产品1</t>
        </is>
      </c>
      <c r="J12" s="1110" t="inlineStr">
        <is>
          <t>产品2</t>
        </is>
      </c>
      <c r="K12" s="1110" t="inlineStr">
        <is>
          <t>产品3</t>
        </is>
      </c>
      <c r="L12" s="1127" t="inlineStr">
        <is>
          <t>产品4</t>
        </is>
      </c>
      <c r="M12" s="178" t="n"/>
      <c r="N12" s="1126" t="inlineStr">
        <is>
          <t>产品3</t>
        </is>
      </c>
      <c r="O12" s="1383" t="n"/>
      <c r="P12" s="1383" t="n"/>
      <c r="Q12" s="1383" t="n"/>
      <c r="R12" s="1384" t="n"/>
      <c r="S12" s="1105" t="n"/>
      <c r="T12" s="178" t="n"/>
      <c r="U12" s="1126" t="inlineStr">
        <is>
          <t>产品2</t>
        </is>
      </c>
      <c r="V12" s="1148">
        <f>第5期!AO13</f>
        <v/>
      </c>
      <c r="W12" s="1148">
        <f>第5期!AO14</f>
        <v/>
      </c>
      <c r="X12" s="1148">
        <f>第5期!AO15</f>
        <v/>
      </c>
      <c r="Y12" s="398">
        <f>第5期!AO16</f>
        <v/>
      </c>
      <c r="Z12" s="1106" t="n"/>
      <c r="AA12" s="1106" t="n"/>
      <c r="AB12" s="261" t="inlineStr">
        <is>
          <t>产品2</t>
        </is>
      </c>
      <c r="AC12" s="1237">
        <f>B7-AD6</f>
        <v/>
      </c>
      <c r="AD12" s="1237">
        <f>C7-AE6</f>
        <v/>
      </c>
      <c r="AE12" s="1237">
        <f>D7-AF6</f>
        <v/>
      </c>
      <c r="AF12" s="1238">
        <f>E7-AG6</f>
        <v/>
      </c>
      <c r="AG12" s="308" t="inlineStr">
        <is>
          <t>成本检验</t>
        </is>
      </c>
      <c r="AH12" s="589" t="inlineStr">
        <is>
          <t>分红检验</t>
        </is>
      </c>
      <c r="AI12" s="590" t="n"/>
      <c r="AJ12" s="591" t="n"/>
      <c r="AK12" s="592" t="n"/>
      <c r="AL12" s="587">
        <f>AM12</f>
        <v/>
      </c>
      <c r="AM12" s="592">
        <f>Y42</f>
        <v/>
      </c>
      <c r="AN12" s="593" t="n"/>
      <c r="AO12" s="592" t="n"/>
      <c r="AP12" s="587" t="n"/>
      <c r="AQ12" s="617" t="n"/>
      <c r="AR12" s="1131">
        <f>SUM(AL9:AL12)</f>
        <v/>
      </c>
      <c r="AS12" s="1111">
        <f>AM12-AK12</f>
        <v/>
      </c>
      <c r="AT12" s="1111">
        <f>SUMIF(AS9:AS12,"&gt;=0",AS9:AS12)</f>
        <v/>
      </c>
      <c r="AU12" s="1111">
        <f>SUM(AO9:AO12)</f>
        <v/>
      </c>
      <c r="AV12" s="1111">
        <f>SUM(AP9:AP12)</f>
        <v/>
      </c>
      <c r="AW12" s="1133">
        <f>SUM(AQ9:AQ12)</f>
        <v/>
      </c>
      <c r="AX12" s="1106" t="n"/>
      <c r="AY12" s="623" t="n"/>
      <c r="AZ12" s="1106" t="n"/>
      <c r="BA12" s="624">
        <f>AI42</f>
        <v/>
      </c>
      <c r="BB12" s="625">
        <f>IF($BA12="","",INT(BB$28*AJ66))</f>
        <v/>
      </c>
      <c r="BC12" s="625">
        <f>IF($BA12="","",INT(BC$28*AK66))</f>
        <v/>
      </c>
      <c r="BD12" s="625">
        <f>IF($BA12="","",INT(BD$28*AL66))</f>
        <v/>
      </c>
      <c r="BE12" s="625">
        <f>IF($BA12="","",INT(BE$28*AM66))</f>
        <v/>
      </c>
      <c r="BF12" s="625">
        <f>IF($BA12="","",INT(BF$28*AN66))</f>
        <v/>
      </c>
      <c r="BG12" s="625">
        <f>IF($BA12="","",INT(BG$28*AO66))</f>
        <v/>
      </c>
      <c r="BH12" s="625">
        <f>IF($BA12="","",INT(BH$28*AP66))</f>
        <v/>
      </c>
      <c r="BI12" s="625">
        <f>IF($BA12="","",INT(BI$28*AQ66))</f>
        <v/>
      </c>
      <c r="BJ12" s="625">
        <f>IF($BA12="","",INT(BJ$28*AR66))</f>
        <v/>
      </c>
      <c r="BK12" s="625">
        <f>IF($BA12="","",INT(BK$28*AS66))</f>
        <v/>
      </c>
      <c r="BL12" s="625">
        <f>IF($BA12="","",INT(BL$28*AT66))</f>
        <v/>
      </c>
      <c r="BM12" s="625">
        <f>IF($BA12="","",INT(BM$28*AU66))</f>
        <v/>
      </c>
      <c r="BN12" s="625">
        <f>IF($BA12="","",INT(BN$28*AV66))</f>
        <v/>
      </c>
      <c r="BO12" s="625">
        <f>IF($BA12="","",INT(BO$28*AW66))</f>
        <v/>
      </c>
      <c r="BP12" s="625">
        <f>IF($BA12="","",INT(BP$28*AX66))</f>
        <v/>
      </c>
      <c r="BQ12" s="625">
        <f>IF($BA12="","",INT(BQ$28*AY66))</f>
        <v/>
      </c>
      <c r="BR12" s="1106" t="n"/>
      <c r="BS12" s="1111">
        <f>BA14</f>
        <v/>
      </c>
      <c r="BT12" s="1148">
        <f>IF(BS12=0,0,1)</f>
        <v/>
      </c>
      <c r="BU12" s="1148">
        <f>第5期!AQ114*0.5</f>
        <v/>
      </c>
      <c r="BV12" s="1372">
        <f>AVERAGE(BT37:CI37)*初始化表!B$31</f>
        <v/>
      </c>
      <c r="BW12" s="1372">
        <f>$BT12*(AL114-BW$25)/BW$26*初始化表!B$30</f>
        <v/>
      </c>
      <c r="BX12" s="1372">
        <f>$BT12*(AM114-BX$25)/BX$26*初始化表!B$33</f>
        <v/>
      </c>
      <c r="BY12" s="1372">
        <f>$BT12*(AN114-BY$25)/BY$26*初始化表!B$32</f>
        <v/>
      </c>
      <c r="BZ12" s="1372">
        <f>$BT12*(AP114-BZ$25)/BZ$26*初始化表!B$34</f>
        <v/>
      </c>
      <c r="CA12" s="1372">
        <f>$BT$5*(AW114-CA$25)/CA$26*初始化表!B$36</f>
        <v/>
      </c>
      <c r="CB12" s="1372">
        <f>CE12-CC12-BU12-SUM(BV12:CA12)/2</f>
        <v/>
      </c>
      <c r="CC12" s="1148">
        <f>IF(AO114-AX114&gt;=0,0,-0.1*(1-EXP(2*10^(-6)*(AO114-AX114))))</f>
        <v/>
      </c>
      <c r="CD12" s="1373">
        <f>SUM(BV12:CB12)</f>
        <v/>
      </c>
      <c r="CE12" s="1373">
        <f>AQ114</f>
        <v/>
      </c>
      <c r="CF12" s="1373">
        <f>BU12*2</f>
        <v/>
      </c>
      <c r="CG12" s="1106" t="n"/>
      <c r="CH12" s="1106" t="n"/>
      <c r="CI12" s="1382" t="n"/>
      <c r="CJ12" s="1382" t="n"/>
      <c r="CK12" s="1382" t="n"/>
      <c r="CL12" s="1382" t="n"/>
      <c r="CM12" s="1382" t="n"/>
      <c r="CN12" s="1382" t="n"/>
      <c r="CO12" s="1382" t="n"/>
      <c r="CP12" s="1382" t="n"/>
      <c r="CQ12" s="1382" t="n"/>
      <c r="CR12" s="1382" t="n"/>
      <c r="CS12" s="1382" t="n"/>
      <c r="CT12" s="1382" t="n"/>
      <c r="CU12" s="1382" t="n"/>
      <c r="CV12" s="1382" t="n"/>
      <c r="CW12" s="1382" t="n"/>
      <c r="CX12" s="1382" t="n"/>
      <c r="CY12" s="1382" t="n"/>
      <c r="CZ12" s="1382" t="n"/>
      <c r="DA12" s="1106" t="n"/>
      <c r="DB12" s="1106" t="n"/>
      <c r="DC12" s="1106" t="n"/>
      <c r="DD12" s="1106" t="n"/>
      <c r="DE12" s="1106" t="n"/>
      <c r="DF12" s="1106" t="n"/>
      <c r="DG12" s="1106" t="n"/>
      <c r="DH12" s="1106" t="n"/>
      <c r="DI12" s="1106" t="n"/>
    </row>
    <row r="13" ht="16" customHeight="1" s="1178">
      <c r="A13" s="1126" t="inlineStr">
        <is>
          <t>产品2</t>
        </is>
      </c>
      <c r="B13" s="1342">
        <f>I64</f>
        <v/>
      </c>
      <c r="C13" s="1342">
        <f>J64</f>
        <v/>
      </c>
      <c r="D13" s="1342">
        <f>K64</f>
        <v/>
      </c>
      <c r="E13" s="1342">
        <f>L64</f>
        <v/>
      </c>
      <c r="F13" s="1387">
        <f>E60</f>
        <v/>
      </c>
      <c r="G13" s="1106" t="n"/>
      <c r="H13" s="1126" t="inlineStr">
        <is>
          <t>比例系数</t>
        </is>
      </c>
      <c r="I13" s="502" t="n"/>
      <c r="J13" s="502" t="n"/>
      <c r="K13" s="502" t="n"/>
      <c r="L13" s="503" t="n"/>
      <c r="M13" s="178" t="n"/>
      <c r="N13" s="1126" t="inlineStr">
        <is>
          <t>产品4</t>
        </is>
      </c>
      <c r="O13" s="1383" t="n"/>
      <c r="P13" s="1383" t="n"/>
      <c r="Q13" s="1383" t="n"/>
      <c r="R13" s="1384" t="n"/>
      <c r="S13" s="1106" t="n"/>
      <c r="T13" s="178" t="n"/>
      <c r="U13" s="1126" t="inlineStr">
        <is>
          <t>产品3</t>
        </is>
      </c>
      <c r="V13" s="1148">
        <f>第5期!AO17</f>
        <v/>
      </c>
      <c r="W13" s="1148">
        <f>第5期!AO18</f>
        <v/>
      </c>
      <c r="X13" s="1148">
        <f>第5期!AO19</f>
        <v/>
      </c>
      <c r="Y13" s="398">
        <f>第5期!AO20</f>
        <v/>
      </c>
      <c r="Z13" s="1106" t="n"/>
      <c r="AA13" s="1106" t="n"/>
      <c r="AB13" s="261" t="inlineStr">
        <is>
          <t>产品3</t>
        </is>
      </c>
      <c r="AC13" s="1237">
        <f>B8-AD7</f>
        <v/>
      </c>
      <c r="AD13" s="1237">
        <f>C8-AE7</f>
        <v/>
      </c>
      <c r="AE13" s="1237">
        <f>D8-AF7</f>
        <v/>
      </c>
      <c r="AF13" s="1238">
        <f>E8-AG7</f>
        <v/>
      </c>
      <c r="AG13" s="1264">
        <f>IF(AJ24="","未粘报表",IF(INT(VLOOKUP(初期!$G$52,$AI$107:$AQ$126,3,0))=INT($E$60),"成本正确","成本错误"))</f>
        <v/>
      </c>
      <c r="AH13" s="1386">
        <f>IF(AJ24="","未粘报表",IF(INT(VLOOKUP(初期!$G$52,$AI$107:$AQ$126,6,0))=INT($F$81),"分红正确","分红错误"))</f>
        <v/>
      </c>
      <c r="AI13" s="590" t="n"/>
      <c r="AJ13" s="591" t="n"/>
      <c r="AK13" s="592" t="n"/>
      <c r="AL13" s="587">
        <f>AM13</f>
        <v/>
      </c>
      <c r="AM13" s="592">
        <f>V43</f>
        <v/>
      </c>
      <c r="AN13" s="593" t="n"/>
      <c r="AO13" s="592" t="n"/>
      <c r="AP13" s="592" t="n"/>
      <c r="AQ13" s="617" t="n"/>
      <c r="AR13" s="1131" t="n"/>
      <c r="AS13" s="1111">
        <f>AM13-AK13</f>
        <v/>
      </c>
      <c r="AT13" s="1111" t="n"/>
      <c r="AU13" s="1111" t="n"/>
      <c r="AV13" s="1111" t="n"/>
      <c r="AW13" s="1133" t="n"/>
      <c r="AX13" s="1106" t="n"/>
      <c r="AY13" s="623" t="n"/>
      <c r="AZ13" s="1106" t="n"/>
      <c r="BA13" s="624">
        <f>AI43</f>
        <v/>
      </c>
      <c r="BB13" s="625">
        <f>IF($BA13="","",INT(BB$28*AJ67))</f>
        <v/>
      </c>
      <c r="BC13" s="625">
        <f>IF($BA13="","",INT(BC$28*AK67))</f>
        <v/>
      </c>
      <c r="BD13" s="625">
        <f>IF($BA13="","",INT(BD$28*AL67))</f>
        <v/>
      </c>
      <c r="BE13" s="625">
        <f>IF($BA13="","",INT(BE$28*AM67))</f>
        <v/>
      </c>
      <c r="BF13" s="625">
        <f>IF($BA13="","",INT(BF$28*AN67))</f>
        <v/>
      </c>
      <c r="BG13" s="625">
        <f>IF($BA13="","",INT(BG$28*AO67))</f>
        <v/>
      </c>
      <c r="BH13" s="625">
        <f>IF($BA13="","",INT(BH$28*AP67))</f>
        <v/>
      </c>
      <c r="BI13" s="625">
        <f>IF($BA13="","",INT(BI$28*AQ67))</f>
        <v/>
      </c>
      <c r="BJ13" s="625">
        <f>IF($BA13="","",INT(BJ$28*AR67))</f>
        <v/>
      </c>
      <c r="BK13" s="625">
        <f>IF($BA13="","",INT(BK$28*AS67))</f>
        <v/>
      </c>
      <c r="BL13" s="625">
        <f>IF($BA13="","",INT(BL$28*AT67))</f>
        <v/>
      </c>
      <c r="BM13" s="625">
        <f>IF($BA13="","",INT(BM$28*AU67))</f>
        <v/>
      </c>
      <c r="BN13" s="625">
        <f>IF($BA13="","",INT(BN$28*AV67))</f>
        <v/>
      </c>
      <c r="BO13" s="625">
        <f>IF($BA13="","",INT(BO$28*AW67))</f>
        <v/>
      </c>
      <c r="BP13" s="625">
        <f>IF($BA13="","",INT(BP$28*AX67))</f>
        <v/>
      </c>
      <c r="BQ13" s="625">
        <f>IF($BA13="","",INT(BQ$28*AY67))</f>
        <v/>
      </c>
      <c r="BR13" s="1106" t="n"/>
      <c r="BS13" s="1111">
        <f>BA15</f>
        <v/>
      </c>
      <c r="BT13" s="1148">
        <f>IF(BS13=0,0,1)</f>
        <v/>
      </c>
      <c r="BU13" s="1148">
        <f>第5期!AQ115*0.5</f>
        <v/>
      </c>
      <c r="BV13" s="1372">
        <f>AVERAGE(BT38:CI38)*初始化表!B$31</f>
        <v/>
      </c>
      <c r="BW13" s="1372">
        <f>$BT13*(AL115-BW$25)/BW$26*初始化表!B$30</f>
        <v/>
      </c>
      <c r="BX13" s="1372">
        <f>$BT13*(AM115-BX$25)/BX$26*初始化表!B$33</f>
        <v/>
      </c>
      <c r="BY13" s="1372">
        <f>$BT13*(AN115-BY$25)/BY$26*初始化表!B$32</f>
        <v/>
      </c>
      <c r="BZ13" s="1372">
        <f>$BT13*(AP115-BZ$25)/BZ$26*初始化表!B$34</f>
        <v/>
      </c>
      <c r="CA13" s="1372">
        <f>$BT$5*(AW115-CA$25)/CA$26*初始化表!B$36</f>
        <v/>
      </c>
      <c r="CB13" s="1372">
        <f>CE13-CC13-BU13-SUM(BV13:CA13)/2</f>
        <v/>
      </c>
      <c r="CC13" s="1148">
        <f>IF(AO115-AX115&gt;=0,0,-0.1*(1-EXP(2*10^(-6)*(AO115-AX115))))</f>
        <v/>
      </c>
      <c r="CD13" s="1373">
        <f>SUM(BV13:CB13)</f>
        <v/>
      </c>
      <c r="CE13" s="1373">
        <f>AQ115</f>
        <v/>
      </c>
      <c r="CF13" s="1373">
        <f>BU13*2</f>
        <v/>
      </c>
      <c r="CG13" s="1106" t="n"/>
      <c r="CH13" s="1106" t="n"/>
      <c r="CI13" s="1106" t="n"/>
      <c r="CJ13" s="1106" t="n"/>
      <c r="CK13" s="1106" t="n"/>
      <c r="CL13" s="1106" t="n"/>
      <c r="CM13" s="1106" t="n"/>
      <c r="CN13" s="1106" t="n"/>
      <c r="CO13" s="1106" t="n"/>
      <c r="CP13" s="1106" t="n"/>
      <c r="CQ13" s="1106" t="n"/>
      <c r="CR13" s="1106" t="n"/>
      <c r="CS13" s="1106" t="n"/>
      <c r="CT13" s="1106" t="n"/>
      <c r="CU13" s="1106" t="n"/>
      <c r="CV13" s="1106" t="n"/>
      <c r="CW13" s="1106" t="n"/>
      <c r="CX13" s="1106" t="n"/>
      <c r="CY13" s="1106" t="n"/>
      <c r="CZ13" s="1106" t="n"/>
      <c r="DA13" s="1106" t="n"/>
      <c r="DB13" s="1106" t="n"/>
      <c r="DC13" s="1106" t="n"/>
      <c r="DD13" s="1106" t="n"/>
      <c r="DE13" s="1106" t="n"/>
      <c r="DF13" s="1106" t="n"/>
      <c r="DG13" s="1106" t="n"/>
      <c r="DH13" s="1106" t="n"/>
      <c r="DI13" s="1106" t="n"/>
    </row>
    <row r="14" ht="16" customHeight="1" s="1178">
      <c r="A14" s="1126" t="inlineStr">
        <is>
          <t>产品3</t>
        </is>
      </c>
      <c r="B14" s="1342">
        <f>I65</f>
        <v/>
      </c>
      <c r="C14" s="1342">
        <f>J65</f>
        <v/>
      </c>
      <c r="D14" s="1342">
        <f>K65</f>
        <v/>
      </c>
      <c r="E14" s="1342">
        <f>L65</f>
        <v/>
      </c>
      <c r="F14" s="1127" t="inlineStr">
        <is>
          <t>期末现金</t>
        </is>
      </c>
      <c r="G14" s="1106" t="n"/>
      <c r="H14" s="1126" t="inlineStr">
        <is>
          <t>最优人机比</t>
        </is>
      </c>
      <c r="I14" s="1377">
        <f>2*(I13*初始化表!E18+J13*初始化表!F18+K13*初始化表!G18+初始化表!H18/初始化表!H17*(L13*初始化表!H17-1/5*(I13*初始化表!E17+J13*初始化表!F17+K13*初始化表!G17+L13*初始化表!H17)))/((I13*初始化表!E17+J13*初始化表!F17+K13*初始化表!G17+L13*初始化表!H17)*4/5)</f>
        <v/>
      </c>
      <c r="J14" s="1110" t="inlineStr">
        <is>
          <t>最优浮动</t>
        </is>
      </c>
      <c r="K14" s="1110" t="inlineStr">
        <is>
          <t>上期浮动</t>
        </is>
      </c>
      <c r="L14" s="1127" t="inlineStr">
        <is>
          <t>下期维持</t>
        </is>
      </c>
      <c r="M14" s="178" t="n"/>
      <c r="N14" s="1126" t="inlineStr">
        <is>
          <t>推荐价格</t>
        </is>
      </c>
      <c r="O14" s="1110" t="inlineStr">
        <is>
          <t>市场1</t>
        </is>
      </c>
      <c r="P14" s="1110" t="inlineStr">
        <is>
          <t>市场2</t>
        </is>
      </c>
      <c r="Q14" s="1110" t="inlineStr">
        <is>
          <t>市场3</t>
        </is>
      </c>
      <c r="R14" s="1127" t="inlineStr">
        <is>
          <t>市场4</t>
        </is>
      </c>
      <c r="S14" s="1105" t="n"/>
      <c r="T14" s="178" t="n"/>
      <c r="U14" s="1152" t="inlineStr">
        <is>
          <t>产品4</t>
        </is>
      </c>
      <c r="V14" s="1150">
        <f>第5期!AO21</f>
        <v/>
      </c>
      <c r="W14" s="1150">
        <f>第5期!AO22</f>
        <v/>
      </c>
      <c r="X14" s="1150">
        <f>第5期!AO23</f>
        <v/>
      </c>
      <c r="Y14" s="1151">
        <f>第5期!AO24</f>
        <v/>
      </c>
      <c r="Z14" s="1106" t="n"/>
      <c r="AA14" s="1106" t="n"/>
      <c r="AB14" s="264" t="inlineStr">
        <is>
          <t>产品4</t>
        </is>
      </c>
      <c r="AC14" s="1248">
        <f>B9-AD8</f>
        <v/>
      </c>
      <c r="AD14" s="1248">
        <f>C9-AE8</f>
        <v/>
      </c>
      <c r="AE14" s="1248">
        <f>D9-AF8</f>
        <v/>
      </c>
      <c r="AF14" s="1249">
        <f>E9-AG8</f>
        <v/>
      </c>
      <c r="AG14" s="1101" t="n"/>
      <c r="AH14" s="1106" t="n"/>
      <c r="AI14" s="595" t="n"/>
      <c r="AJ14" s="591" t="n"/>
      <c r="AK14" s="592" t="n"/>
      <c r="AL14" s="587">
        <f>AM14</f>
        <v/>
      </c>
      <c r="AM14" s="592">
        <f>W43</f>
        <v/>
      </c>
      <c r="AN14" s="593" t="n"/>
      <c r="AO14" s="592" t="n"/>
      <c r="AP14" s="592" t="n"/>
      <c r="AQ14" s="617" t="n"/>
      <c r="AR14" s="1131" t="n"/>
      <c r="AS14" s="1111">
        <f>AM14-AK14</f>
        <v/>
      </c>
      <c r="AT14" s="1111" t="n"/>
      <c r="AU14" s="1111" t="n"/>
      <c r="AV14" s="1111" t="n"/>
      <c r="AW14" s="1133" t="n"/>
      <c r="AX14" s="1106" t="n"/>
      <c r="AY14" s="623" t="n"/>
      <c r="AZ14" s="1106" t="n"/>
      <c r="BA14" s="624">
        <f>AI44</f>
        <v/>
      </c>
      <c r="BB14" s="625">
        <f>IF($BA14="","",INT(BB$28*AJ68))</f>
        <v/>
      </c>
      <c r="BC14" s="625">
        <f>IF($BA14="","",INT(BC$28*AK68))</f>
        <v/>
      </c>
      <c r="BD14" s="625">
        <f>IF($BA14="","",INT(BD$28*AL68))</f>
        <v/>
      </c>
      <c r="BE14" s="625">
        <f>IF($BA14="","",INT(BE$28*AM68))</f>
        <v/>
      </c>
      <c r="BF14" s="625">
        <f>IF($BA14="","",INT(BF$28*AN68))</f>
        <v/>
      </c>
      <c r="BG14" s="625">
        <f>IF($BA14="","",INT(BG$28*AO68))</f>
        <v/>
      </c>
      <c r="BH14" s="625">
        <f>IF($BA14="","",INT(BH$28*AP68))</f>
        <v/>
      </c>
      <c r="BI14" s="625">
        <f>IF($BA14="","",INT(BI$28*AQ68))</f>
        <v/>
      </c>
      <c r="BJ14" s="625">
        <f>IF($BA14="","",INT(BJ$28*AR68))</f>
        <v/>
      </c>
      <c r="BK14" s="625">
        <f>IF($BA14="","",INT(BK$28*AS68))</f>
        <v/>
      </c>
      <c r="BL14" s="625">
        <f>IF($BA14="","",INT(BL$28*AT68))</f>
        <v/>
      </c>
      <c r="BM14" s="625">
        <f>IF($BA14="","",INT(BM$28*AU68))</f>
        <v/>
      </c>
      <c r="BN14" s="625">
        <f>IF($BA14="","",INT(BN$28*AV68))</f>
        <v/>
      </c>
      <c r="BO14" s="625">
        <f>IF($BA14="","",INT(BO$28*AW68))</f>
        <v/>
      </c>
      <c r="BP14" s="625">
        <f>IF($BA14="","",INT(BP$28*AX68))</f>
        <v/>
      </c>
      <c r="BQ14" s="625">
        <f>IF($BA14="","",INT(BQ$28*AY68))</f>
        <v/>
      </c>
      <c r="BR14" s="1106" t="n"/>
      <c r="BS14" s="1111">
        <f>BA16</f>
        <v/>
      </c>
      <c r="BT14" s="1148">
        <f>IF(BS14=0,0,1)</f>
        <v/>
      </c>
      <c r="BU14" s="1148">
        <f>第5期!AQ116*0.5</f>
        <v/>
      </c>
      <c r="BV14" s="1372">
        <f>AVERAGE(BT39:CI39)*初始化表!B$31</f>
        <v/>
      </c>
      <c r="BW14" s="1372">
        <f>$BT14*(AL116-BW$25)/BW$26*初始化表!B$30</f>
        <v/>
      </c>
      <c r="BX14" s="1372">
        <f>$BT14*(AM116-BX$25)/BX$26*初始化表!B$33</f>
        <v/>
      </c>
      <c r="BY14" s="1372">
        <f>$BT14*(AN116-BY$25)/BY$26*初始化表!B$32</f>
        <v/>
      </c>
      <c r="BZ14" s="1372">
        <f>$BT14*(AP116-BZ$25)/BZ$26*初始化表!B$34</f>
        <v/>
      </c>
      <c r="CA14" s="1372">
        <f>$BT$5*(AW116-CA$25)/CA$26*初始化表!B$36</f>
        <v/>
      </c>
      <c r="CB14" s="1372">
        <f>CE14-CC14-BU14-SUM(BV14:CA14)/2</f>
        <v/>
      </c>
      <c r="CC14" s="1148">
        <f>IF(AO116-AX116&gt;=0,0,-0.1*(1-EXP(2*10^(-6)*(AO116-AX116))))</f>
        <v/>
      </c>
      <c r="CD14" s="1373">
        <f>SUM(BV14:CB14)</f>
        <v/>
      </c>
      <c r="CE14" s="1373">
        <f>AQ116</f>
        <v/>
      </c>
      <c r="CF14" s="1373">
        <f>BU14*2</f>
        <v/>
      </c>
      <c r="CG14" s="1106" t="n"/>
      <c r="CH14" s="1106" t="n"/>
      <c r="CI14" s="1106" t="n"/>
      <c r="CJ14" s="1106" t="n"/>
      <c r="CK14" s="1106" t="n"/>
      <c r="CL14" s="1106" t="n"/>
      <c r="CM14" s="1106" t="n"/>
      <c r="CN14" s="1106" t="n"/>
      <c r="CO14" s="1106" t="n"/>
      <c r="CP14" s="1106" t="n"/>
      <c r="CQ14" s="1106" t="n"/>
      <c r="CR14" s="1106" t="n"/>
      <c r="CS14" s="1106" t="n"/>
      <c r="CT14" s="1106" t="n"/>
      <c r="CU14" s="1106" t="n"/>
      <c r="CV14" s="1106" t="n"/>
      <c r="CW14" s="1106" t="n"/>
      <c r="CX14" s="1106" t="n"/>
      <c r="CY14" s="1106" t="n"/>
      <c r="CZ14" s="1106" t="n"/>
      <c r="DA14" s="1106" t="n"/>
      <c r="DB14" s="1106" t="n"/>
      <c r="DC14" s="1106" t="n"/>
      <c r="DD14" s="1106" t="n"/>
      <c r="DE14" s="1106" t="n"/>
      <c r="DF14" s="1106" t="n"/>
      <c r="DG14" s="1106" t="n"/>
      <c r="DH14" s="1106" t="n"/>
      <c r="DI14" s="1106" t="n"/>
    </row>
    <row r="15" ht="16" customHeight="1" s="1178">
      <c r="A15" s="1126" t="inlineStr">
        <is>
          <t>产品4</t>
        </is>
      </c>
      <c r="B15" s="1342">
        <f>I66</f>
        <v/>
      </c>
      <c r="C15" s="1342">
        <f>J66</f>
        <v/>
      </c>
      <c r="D15" s="1342">
        <f>K66</f>
        <v/>
      </c>
      <c r="E15" s="1342">
        <f>L66</f>
        <v/>
      </c>
      <c r="F15" s="1387">
        <f>F64</f>
        <v/>
      </c>
      <c r="G15" s="1106" t="n"/>
      <c r="H15" s="1126" t="inlineStr">
        <is>
          <t>上期人机比</t>
        </is>
      </c>
      <c r="I15" s="1377">
        <f>第5期!H17/第5期!N49</f>
        <v/>
      </c>
      <c r="J15" s="1377">
        <f>N49*I14-H17</f>
        <v/>
      </c>
      <c r="K15" s="1377">
        <f>N49*I15-H17</f>
        <v/>
      </c>
      <c r="L15" s="398">
        <f>C22+I15*(O49-N49)</f>
        <v/>
      </c>
      <c r="M15" s="178" t="n"/>
      <c r="N15" s="1126" t="inlineStr">
        <is>
          <t>产品1</t>
        </is>
      </c>
      <c r="O15" s="1342">
        <f>INT((1+O10+IF(V42&gt;V17,(V17-V42)/V17/15,(V17-V42)/V17/10))*V23)</f>
        <v/>
      </c>
      <c r="P15" s="1342">
        <f>INT((1+P10+IF(W42&gt;W17,(W17-W42)/W17/15,(W17-W42)/W17/10))*W23)</f>
        <v/>
      </c>
      <c r="Q15" s="1342">
        <f>INT((1+Q10+IF(X42&gt;X17,(X17-X42)/X17/15,(X17-X42)/X17/10))*X23)</f>
        <v/>
      </c>
      <c r="R15" s="1343">
        <f>INT((1+R10+IF(Y42&gt;Y17,(Y17-Y42)/Y17/15,(Y17-Y42)/Y17/10))*Y23)</f>
        <v/>
      </c>
      <c r="S15" s="1347" t="n"/>
      <c r="T15" s="178" t="n"/>
      <c r="U15" s="1106" t="n"/>
      <c r="V15" s="1106" t="n"/>
      <c r="W15" s="1106" t="n"/>
      <c r="X15" s="1106" t="n"/>
      <c r="Y15" s="1106" t="n"/>
      <c r="Z15" s="1106" t="n"/>
      <c r="AA15" s="1106" t="n"/>
      <c r="AB15" s="144" t="n"/>
      <c r="AC15" s="267" t="n"/>
      <c r="AD15" s="267" t="n"/>
      <c r="AE15" s="267" t="n"/>
      <c r="AF15" s="267" t="n"/>
      <c r="AG15" s="267" t="n"/>
      <c r="AH15" s="1106" t="n"/>
      <c r="AI15" s="595" t="n"/>
      <c r="AJ15" s="591" t="n"/>
      <c r="AK15" s="592" t="n"/>
      <c r="AL15" s="587">
        <f>AM15</f>
        <v/>
      </c>
      <c r="AM15" s="592">
        <f>X43</f>
        <v/>
      </c>
      <c r="AN15" s="593" t="n"/>
      <c r="AO15" s="592" t="n"/>
      <c r="AP15" s="592" t="n"/>
      <c r="AQ15" s="617" t="n"/>
      <c r="AR15" s="1131" t="n"/>
      <c r="AS15" s="1111">
        <f>AM15-AK15</f>
        <v/>
      </c>
      <c r="AT15" s="1111" t="n"/>
      <c r="AU15" s="1111" t="n"/>
      <c r="AV15" s="1111" t="n"/>
      <c r="AW15" s="1133" t="n"/>
      <c r="AX15" s="1106" t="n"/>
      <c r="AY15" s="623" t="n"/>
      <c r="AZ15" s="1106" t="n"/>
      <c r="BA15" s="624">
        <f>AI45</f>
        <v/>
      </c>
      <c r="BB15" s="625">
        <f>IF($BA15="","",INT(BB$28*AJ69))</f>
        <v/>
      </c>
      <c r="BC15" s="625">
        <f>IF($BA15="","",INT(BC$28*AK69))</f>
        <v/>
      </c>
      <c r="BD15" s="625">
        <f>IF($BA15="","",INT(BD$28*AL69))</f>
        <v/>
      </c>
      <c r="BE15" s="625">
        <f>IF($BA15="","",INT(BE$28*AM69))</f>
        <v/>
      </c>
      <c r="BF15" s="625">
        <f>IF($BA15="","",INT(BF$28*AN69))</f>
        <v/>
      </c>
      <c r="BG15" s="625">
        <f>IF($BA15="","",INT(BG$28*AO69))</f>
        <v/>
      </c>
      <c r="BH15" s="625">
        <f>IF($BA15="","",INT(BH$28*AP69))</f>
        <v/>
      </c>
      <c r="BI15" s="625">
        <f>IF($BA15="","",INT(BI$28*AQ69))</f>
        <v/>
      </c>
      <c r="BJ15" s="625">
        <f>IF($BA15="","",INT(BJ$28*AR69))</f>
        <v/>
      </c>
      <c r="BK15" s="625">
        <f>IF($BA15="","",INT(BK$28*AS69))</f>
        <v/>
      </c>
      <c r="BL15" s="625">
        <f>IF($BA15="","",INT(BL$28*AT69))</f>
        <v/>
      </c>
      <c r="BM15" s="625">
        <f>IF($BA15="","",INT(BM$28*AU69))</f>
        <v/>
      </c>
      <c r="BN15" s="625">
        <f>IF($BA15="","",INT(BN$28*AV69))</f>
        <v/>
      </c>
      <c r="BO15" s="625">
        <f>IF($BA15="","",INT(BO$28*AW69))</f>
        <v/>
      </c>
      <c r="BP15" s="625">
        <f>IF($BA15="","",INT(BP$28*AX69))</f>
        <v/>
      </c>
      <c r="BQ15" s="625">
        <f>IF($BA15="","",INT(BQ$28*AY69))</f>
        <v/>
      </c>
      <c r="BR15" s="1106" t="n"/>
      <c r="BS15" s="1111">
        <f>BA17</f>
        <v/>
      </c>
      <c r="BT15" s="1148">
        <f>IF(BS15=0,0,1)</f>
        <v/>
      </c>
      <c r="BU15" s="1148">
        <f>第5期!AQ117*0.5</f>
        <v/>
      </c>
      <c r="BV15" s="1372">
        <f>AVERAGE(BT40:CI40)*初始化表!B$31</f>
        <v/>
      </c>
      <c r="BW15" s="1372">
        <f>$BT15*(AL117-BW$25)/BW$26*初始化表!B$30</f>
        <v/>
      </c>
      <c r="BX15" s="1372">
        <f>$BT15*(AM117-BX$25)/BX$26*初始化表!B$33</f>
        <v/>
      </c>
      <c r="BY15" s="1372">
        <f>$BT15*(AN117-BY$25)/BY$26*初始化表!B$32</f>
        <v/>
      </c>
      <c r="BZ15" s="1372">
        <f>$BT15*(AP117-BZ$25)/BZ$26*初始化表!B$34</f>
        <v/>
      </c>
      <c r="CA15" s="1372">
        <f>$BT$5*(AW117-CA$25)/CA$26*初始化表!B$36</f>
        <v/>
      </c>
      <c r="CB15" s="1372">
        <f>CE15-CC15-BU15-SUM(BV15:CA15)/2</f>
        <v/>
      </c>
      <c r="CC15" s="1148">
        <f>IF(AO117-AX117&gt;=0,0,-0.1*(1-EXP(2*10^(-6)*(AO117-AX117))))</f>
        <v/>
      </c>
      <c r="CD15" s="1373">
        <f>SUM(BV15:CB15)</f>
        <v/>
      </c>
      <c r="CE15" s="1373">
        <f>AQ117</f>
        <v/>
      </c>
      <c r="CF15" s="1373">
        <f>BU15*2</f>
        <v/>
      </c>
      <c r="CG15" s="1106" t="n"/>
      <c r="CH15" s="1106" t="n"/>
      <c r="CI15" s="1106" t="n"/>
      <c r="CJ15" s="1106" t="n"/>
      <c r="CK15" s="1106" t="n"/>
      <c r="CL15" s="1106" t="n"/>
      <c r="CM15" s="1106" t="n"/>
      <c r="CN15" s="1106" t="n"/>
      <c r="CO15" s="1106" t="n"/>
      <c r="CP15" s="1106" t="n"/>
      <c r="CQ15" s="1106" t="n"/>
      <c r="CR15" s="1106" t="n"/>
      <c r="CS15" s="1106" t="n"/>
      <c r="CT15" s="1106" t="n"/>
      <c r="CU15" s="1106" t="n"/>
      <c r="CV15" s="1106" t="n"/>
      <c r="CW15" s="1106" t="n"/>
      <c r="CX15" s="1106" t="n"/>
      <c r="CY15" s="1106" t="n"/>
      <c r="CZ15" s="1106" t="n"/>
      <c r="DA15" s="1106" t="n"/>
      <c r="DB15" s="1106" t="n"/>
      <c r="DC15" s="1106" t="n"/>
      <c r="DD15" s="1106" t="n"/>
      <c r="DE15" s="1106" t="n"/>
      <c r="DF15" s="1106" t="n"/>
      <c r="DG15" s="1106" t="n"/>
      <c r="DH15" s="1106" t="n"/>
      <c r="DI15" s="1106" t="n"/>
    </row>
    <row r="16" ht="16" customHeight="1" s="1178">
      <c r="A16" s="1126" t="inlineStr">
        <is>
          <t>生产决策</t>
        </is>
      </c>
      <c r="B16" s="1110" t="inlineStr">
        <is>
          <t>第一班</t>
        </is>
      </c>
      <c r="C16" s="1110" t="inlineStr">
        <is>
          <t>第一班加</t>
        </is>
      </c>
      <c r="D16" s="1110" t="inlineStr">
        <is>
          <t>第二班</t>
        </is>
      </c>
      <c r="E16" s="1110" t="inlineStr">
        <is>
          <t>第二班加</t>
        </is>
      </c>
      <c r="F16" s="1127" t="inlineStr">
        <is>
          <t>研发费用</t>
        </is>
      </c>
      <c r="G16" s="1106" t="n"/>
      <c r="H16" s="1126" t="inlineStr">
        <is>
          <t>期初人数</t>
        </is>
      </c>
      <c r="I16" s="1110" t="inlineStr">
        <is>
          <t>最大可雇</t>
        </is>
      </c>
      <c r="J16" s="1110" t="inlineStr">
        <is>
          <t>必要退休</t>
        </is>
      </c>
      <c r="K16" s="1110" t="inlineStr">
        <is>
          <t>最大辞退</t>
        </is>
      </c>
      <c r="L16" s="1127" t="inlineStr">
        <is>
          <t>期末人数</t>
        </is>
      </c>
      <c r="M16" s="178" t="n"/>
      <c r="N16" s="1126" t="inlineStr">
        <is>
          <t>产品2</t>
        </is>
      </c>
      <c r="O16" s="1342">
        <f>INT((1+O11+IF(V43&gt;V18,(V18-V43)/V18/15,(V18-V43)/V18/10))*V24)</f>
        <v/>
      </c>
      <c r="P16" s="1342">
        <f>INT((1+P11+IF(W43&gt;W18,(W18-W43)/W18/15,(W18-W43)/W18/10))*W24)</f>
        <v/>
      </c>
      <c r="Q16" s="1342">
        <f>INT((1+Q11+IF(X43&gt;X18,(X18-X43)/X18/15,(X18-X43)/X18/10))*X24)</f>
        <v/>
      </c>
      <c r="R16" s="1343">
        <f>INT((1+R11+IF(Y43&gt;Y18,(Y18-Y43)/Y18/15,(Y18-Y43)/Y18/10))*Y24)</f>
        <v/>
      </c>
      <c r="S16" s="1347" t="n"/>
      <c r="T16" s="178" t="n"/>
      <c r="U16" s="1107" t="inlineStr">
        <is>
          <t>上期需求</t>
        </is>
      </c>
      <c r="V16" s="1124" t="inlineStr">
        <is>
          <t>市场1</t>
        </is>
      </c>
      <c r="W16" s="1124" t="inlineStr">
        <is>
          <t>市场2</t>
        </is>
      </c>
      <c r="X16" s="1124" t="inlineStr">
        <is>
          <t>市场3</t>
        </is>
      </c>
      <c r="Y16" s="1124" t="inlineStr">
        <is>
          <t>市场4</t>
        </is>
      </c>
      <c r="Z16" s="1125" t="inlineStr">
        <is>
          <t>总需求</t>
        </is>
      </c>
      <c r="AA16" s="1106" t="n"/>
      <c r="AB16" s="259" t="inlineStr">
        <is>
          <t>单位人时利润</t>
        </is>
      </c>
      <c r="AC16" s="260" t="inlineStr">
        <is>
          <t>市场1</t>
        </is>
      </c>
      <c r="AD16" s="260" t="inlineStr">
        <is>
          <t>市场2</t>
        </is>
      </c>
      <c r="AE16" s="260" t="inlineStr">
        <is>
          <t>市场3</t>
        </is>
      </c>
      <c r="AF16" s="268" t="inlineStr">
        <is>
          <t>市场4</t>
        </is>
      </c>
      <c r="AG16" s="1101" t="n"/>
      <c r="AH16" s="1106" t="n"/>
      <c r="AI16" s="595" t="n"/>
      <c r="AJ16" s="591" t="n"/>
      <c r="AK16" s="592" t="n"/>
      <c r="AL16" s="587">
        <f>AM16</f>
        <v/>
      </c>
      <c r="AM16" s="592">
        <f>Y43</f>
        <v/>
      </c>
      <c r="AN16" s="593" t="n"/>
      <c r="AO16" s="592" t="n"/>
      <c r="AP16" s="592" t="n"/>
      <c r="AQ16" s="617" t="n"/>
      <c r="AR16" s="1131">
        <f>SUM(AL13:AL16)</f>
        <v/>
      </c>
      <c r="AS16" s="1111">
        <f>AM16-AK16</f>
        <v/>
      </c>
      <c r="AT16" s="1111">
        <f>SUMIF(AS13:AS16,"&gt;=0",AS13:AS16)</f>
        <v/>
      </c>
      <c r="AU16" s="1111">
        <f>SUM(AO13:AO16)</f>
        <v/>
      </c>
      <c r="AV16" s="1111">
        <f>SUM(AP13:AP16)</f>
        <v/>
      </c>
      <c r="AW16" s="1133">
        <f>SUM(AQ13:AQ16)</f>
        <v/>
      </c>
      <c r="AX16" s="1106" t="n"/>
      <c r="AY16" s="623" t="n"/>
      <c r="AZ16" s="1106" t="n"/>
      <c r="BA16" s="624">
        <f>AI46</f>
        <v/>
      </c>
      <c r="BB16" s="625">
        <f>IF($BA16="","",INT(BB$28*AJ70))</f>
        <v/>
      </c>
      <c r="BC16" s="625">
        <f>IF($BA16="","",INT(BC$28*AK70))</f>
        <v/>
      </c>
      <c r="BD16" s="625">
        <f>IF($BA16="","",INT(BD$28*AL70))</f>
        <v/>
      </c>
      <c r="BE16" s="625">
        <f>IF($BA16="","",INT(BE$28*AM70))</f>
        <v/>
      </c>
      <c r="BF16" s="625">
        <f>IF($BA16="","",INT(BF$28*AN70))</f>
        <v/>
      </c>
      <c r="BG16" s="625">
        <f>IF($BA16="","",INT(BG$28*AO70))</f>
        <v/>
      </c>
      <c r="BH16" s="625">
        <f>IF($BA16="","",INT(BH$28*AP70))</f>
        <v/>
      </c>
      <c r="BI16" s="625">
        <f>IF($BA16="","",INT(BI$28*AQ70))</f>
        <v/>
      </c>
      <c r="BJ16" s="625">
        <f>IF($BA16="","",INT(BJ$28*AR70))</f>
        <v/>
      </c>
      <c r="BK16" s="625">
        <f>IF($BA16="","",INT(BK$28*AS70))</f>
        <v/>
      </c>
      <c r="BL16" s="625">
        <f>IF($BA16="","",INT(BL$28*AT70))</f>
        <v/>
      </c>
      <c r="BM16" s="625">
        <f>IF($BA16="","",INT(BM$28*AU70))</f>
        <v/>
      </c>
      <c r="BN16" s="625">
        <f>IF($BA16="","",INT(BN$28*AV70))</f>
        <v/>
      </c>
      <c r="BO16" s="625">
        <f>IF($BA16="","",INT(BO$28*AW70))</f>
        <v/>
      </c>
      <c r="BP16" s="625">
        <f>IF($BA16="","",INT(BP$28*AX70))</f>
        <v/>
      </c>
      <c r="BQ16" s="625">
        <f>IF($BA16="","",INT(BQ$28*AY70))</f>
        <v/>
      </c>
      <c r="BR16" s="1106" t="n"/>
      <c r="BS16" s="1111">
        <f>BA18</f>
        <v/>
      </c>
      <c r="BT16" s="1148">
        <f>IF(BS16=0,0,1)</f>
        <v/>
      </c>
      <c r="BU16" s="1148">
        <f>第5期!AQ118*0.5</f>
        <v/>
      </c>
      <c r="BV16" s="1372">
        <f>AVERAGE(BT41:CI41)*初始化表!B$31</f>
        <v/>
      </c>
      <c r="BW16" s="1372">
        <f>$BT16*(AL118-BW$25)/BW$26*初始化表!B$30</f>
        <v/>
      </c>
      <c r="BX16" s="1372">
        <f>$BT16*(AM118-BX$25)/BX$26*初始化表!B$33</f>
        <v/>
      </c>
      <c r="BY16" s="1372">
        <f>$BT16*(AN118-BY$25)/BY$26*初始化表!B$32</f>
        <v/>
      </c>
      <c r="BZ16" s="1372">
        <f>$BT16*(AP118-BZ$25)/BZ$26*初始化表!B$34</f>
        <v/>
      </c>
      <c r="CA16" s="1372">
        <f>$BT$5*(AW118-CA$25)/CA$26*初始化表!B$36</f>
        <v/>
      </c>
      <c r="CB16" s="1372">
        <f>CE16-CC16-BU16-SUM(BV16:CA16)/2</f>
        <v/>
      </c>
      <c r="CC16" s="1148">
        <f>IF(AO118-AX118&gt;=0,0,-0.1*(1-EXP(2*10^(-6)*(AO118-AX118))))</f>
        <v/>
      </c>
      <c r="CD16" s="1373">
        <f>SUM(BV16:CB16)</f>
        <v/>
      </c>
      <c r="CE16" s="1373">
        <f>AQ118</f>
        <v/>
      </c>
      <c r="CF16" s="1373">
        <f>BU16*2</f>
        <v/>
      </c>
      <c r="CG16" s="1106" t="n"/>
      <c r="CH16" s="1106" t="n"/>
      <c r="CI16" s="1105" t="n"/>
      <c r="CJ16" s="1106" t="n"/>
      <c r="CK16" s="1105" t="n"/>
      <c r="CL16" s="1106" t="n"/>
      <c r="CM16" s="1106" t="n"/>
      <c r="CN16" s="1106" t="n"/>
      <c r="CO16" s="1106" t="n"/>
      <c r="CP16" s="1106" t="n"/>
      <c r="CQ16" s="1106" t="n"/>
      <c r="CR16" s="1106" t="n"/>
      <c r="CS16" s="1106" t="n"/>
      <c r="CT16" s="1106" t="n"/>
      <c r="CU16" s="1106" t="n"/>
      <c r="CV16" s="1106" t="n"/>
      <c r="CW16" s="1106" t="n"/>
      <c r="CX16" s="1106" t="n"/>
      <c r="CY16" s="1106" t="n"/>
      <c r="CZ16" s="1106" t="n"/>
      <c r="DA16" s="1106" t="n"/>
      <c r="DB16" s="1106" t="n"/>
      <c r="DC16" s="1106" t="n"/>
      <c r="DD16" s="1106" t="n"/>
      <c r="DE16" s="1106" t="n"/>
      <c r="DF16" s="1106" t="n"/>
      <c r="DG16" s="1106" t="n"/>
      <c r="DH16" s="1106" t="n"/>
      <c r="DI16" s="1106" t="n"/>
    </row>
    <row r="17" ht="16" customHeight="1" s="1178">
      <c r="A17" s="1126" t="inlineStr">
        <is>
          <t>产品1</t>
        </is>
      </c>
      <c r="B17" s="1342">
        <f>I25</f>
        <v/>
      </c>
      <c r="C17" s="1342">
        <f>J25</f>
        <v/>
      </c>
      <c r="D17" s="1342">
        <f>K25</f>
        <v/>
      </c>
      <c r="E17" s="1342">
        <f>L25</f>
        <v/>
      </c>
      <c r="F17" s="1374">
        <f>J6</f>
        <v/>
      </c>
      <c r="G17" s="1106" t="n"/>
      <c r="H17" s="476">
        <f>第5期!F68</f>
        <v/>
      </c>
      <c r="I17" s="1148">
        <f>INT(0.5*H17)</f>
        <v/>
      </c>
      <c r="J17" s="1148">
        <f>IF(初始化表!B1=1,INT(3%*H17),INT(3%*H17+0.99))</f>
        <v/>
      </c>
      <c r="K17" s="1148">
        <f>INT(0.1*H17)</f>
        <v/>
      </c>
      <c r="L17" s="1151">
        <f>H17+B22-C22</f>
        <v/>
      </c>
      <c r="M17" s="178" t="n"/>
      <c r="N17" s="1126" t="inlineStr">
        <is>
          <t>产品3</t>
        </is>
      </c>
      <c r="O17" s="1342">
        <f>INT((1+O12+IF(V44&gt;V19,(V19-V44)/V19/20,(V19-V44)/V19/8))*V25)</f>
        <v/>
      </c>
      <c r="P17" s="1342">
        <f>INT((1+P12+IF(W44&gt;W19,(W19-W44)/W19/20,(W19-W44)/W19/8))*W25)</f>
        <v/>
      </c>
      <c r="Q17" s="1342">
        <f>INT((1+Q12+IF(X44&gt;X19,(X19-X44)/X19/20,(X19-X44)/X19/8))*X25)</f>
        <v/>
      </c>
      <c r="R17" s="1343">
        <f>INT((1+R12+IF(Y44&gt;Y19,(Y19-Y44)/Y19/20,(Y19-Y44)/Y19/8))*Y25)</f>
        <v/>
      </c>
      <c r="S17" s="1347" t="n"/>
      <c r="T17" s="178" t="n"/>
      <c r="U17" s="1126" t="inlineStr">
        <is>
          <t>产品1</t>
        </is>
      </c>
      <c r="V17" s="1148">
        <f>第5期!AL9</f>
        <v/>
      </c>
      <c r="W17" s="1148">
        <f>第5期!AL10</f>
        <v/>
      </c>
      <c r="X17" s="1148">
        <f>第5期!AL11</f>
        <v/>
      </c>
      <c r="Y17" s="1148">
        <f>第5期!AL12</f>
        <v/>
      </c>
      <c r="Z17" s="568">
        <f>SUM(V17:Y17)</f>
        <v/>
      </c>
      <c r="AA17" s="1106" t="n"/>
      <c r="AB17" s="261" t="inlineStr">
        <is>
          <t>产品1</t>
        </is>
      </c>
      <c r="AC17" s="1267">
        <f>AC11/初始化表!$E$18</f>
        <v/>
      </c>
      <c r="AD17" s="1267">
        <f>AD11/初始化表!$E$18</f>
        <v/>
      </c>
      <c r="AE17" s="1267">
        <f>AE11/初始化表!$E$18</f>
        <v/>
      </c>
      <c r="AF17" s="1268">
        <f>AF11/初始化表!$E$18</f>
        <v/>
      </c>
      <c r="AG17" s="1101" t="n"/>
      <c r="AH17" s="1106" t="n"/>
      <c r="AI17" s="595" t="n"/>
      <c r="AJ17" s="591" t="n"/>
      <c r="AK17" s="592" t="n"/>
      <c r="AL17" s="587">
        <f>AM17</f>
        <v/>
      </c>
      <c r="AM17" s="592">
        <f>V44</f>
        <v/>
      </c>
      <c r="AN17" s="593" t="n"/>
      <c r="AO17" s="592" t="n"/>
      <c r="AP17" s="592" t="n"/>
      <c r="AQ17" s="617" t="n"/>
      <c r="AR17" s="1131" t="n"/>
      <c r="AS17" s="1111">
        <f>AM17-AK17</f>
        <v/>
      </c>
      <c r="AT17" s="1111" t="n"/>
      <c r="AU17" s="1111" t="n"/>
      <c r="AV17" s="1111" t="n"/>
      <c r="AW17" s="1133" t="n"/>
      <c r="AX17" s="1106" t="n"/>
      <c r="AY17" s="623" t="n"/>
      <c r="AZ17" s="1106" t="n"/>
      <c r="BA17" s="624">
        <f>AI47</f>
        <v/>
      </c>
      <c r="BB17" s="625">
        <f>IF($BA17="","",INT(BB$28*AJ71))</f>
        <v/>
      </c>
      <c r="BC17" s="625">
        <f>IF($BA17="","",INT(BC$28*AK71))</f>
        <v/>
      </c>
      <c r="BD17" s="625">
        <f>IF($BA17="","",INT(BD$28*AL71))</f>
        <v/>
      </c>
      <c r="BE17" s="625">
        <f>IF($BA17="","",INT(BE$28*AM71))</f>
        <v/>
      </c>
      <c r="BF17" s="625">
        <f>IF($BA17="","",INT(BF$28*AN71))</f>
        <v/>
      </c>
      <c r="BG17" s="625">
        <f>IF($BA17="","",INT(BG$28*AO71))</f>
        <v/>
      </c>
      <c r="BH17" s="625">
        <f>IF($BA17="","",INT(BH$28*AP71))</f>
        <v/>
      </c>
      <c r="BI17" s="625">
        <f>IF($BA17="","",INT(BI$28*AQ71))</f>
        <v/>
      </c>
      <c r="BJ17" s="625">
        <f>IF($BA17="","",INT(BJ$28*AR71))</f>
        <v/>
      </c>
      <c r="BK17" s="625">
        <f>IF($BA17="","",INT(BK$28*AS71))</f>
        <v/>
      </c>
      <c r="BL17" s="625">
        <f>IF($BA17="","",INT(BL$28*AT71))</f>
        <v/>
      </c>
      <c r="BM17" s="625">
        <f>IF($BA17="","",INT(BM$28*AU71))</f>
        <v/>
      </c>
      <c r="BN17" s="625">
        <f>IF($BA17="","",INT(BN$28*AV71))</f>
        <v/>
      </c>
      <c r="BO17" s="625">
        <f>IF($BA17="","",INT(BO$28*AW71))</f>
        <v/>
      </c>
      <c r="BP17" s="625">
        <f>IF($BA17="","",INT(BP$28*AX71))</f>
        <v/>
      </c>
      <c r="BQ17" s="625">
        <f>IF($BA17="","",INT(BQ$28*AY71))</f>
        <v/>
      </c>
      <c r="BR17" s="1106" t="n"/>
      <c r="BS17" s="1111">
        <f>BA19</f>
        <v/>
      </c>
      <c r="BT17" s="1148">
        <f>IF(BS17=0,0,1)</f>
        <v/>
      </c>
      <c r="BU17" s="1148">
        <f>第5期!AQ119*0.5</f>
        <v/>
      </c>
      <c r="BV17" s="1372">
        <f>AVERAGE(BT42:CI42)*初始化表!B$31</f>
        <v/>
      </c>
      <c r="BW17" s="1372">
        <f>$BT17*(AL119-BW$25)/BW$26*初始化表!B$30</f>
        <v/>
      </c>
      <c r="BX17" s="1372">
        <f>$BT17*(AM119-BX$25)/BX$26*初始化表!B$33</f>
        <v/>
      </c>
      <c r="BY17" s="1372">
        <f>$BT17*(AN119-BY$25)/BY$26*初始化表!B$32</f>
        <v/>
      </c>
      <c r="BZ17" s="1372">
        <f>$BT17*(AP119-BZ$25)/BZ$26*初始化表!B$34</f>
        <v/>
      </c>
      <c r="CA17" s="1372">
        <f>$BT$5*(AW119-CA$25)/CA$26*初始化表!B$36</f>
        <v/>
      </c>
      <c r="CB17" s="1372">
        <f>CE17-CC17-BU17-SUM(BV17:CA17)/2</f>
        <v/>
      </c>
      <c r="CC17" s="1148">
        <f>IF(AO119-AX119&gt;=0,0,-0.1*(1-EXP(2*10^(-6)*(AO119-AX119))))</f>
        <v/>
      </c>
      <c r="CD17" s="1373">
        <f>SUM(BV17:CB17)</f>
        <v/>
      </c>
      <c r="CE17" s="1373">
        <f>AQ119</f>
        <v/>
      </c>
      <c r="CF17" s="1373">
        <f>BU17*2</f>
        <v/>
      </c>
      <c r="CG17" s="1106" t="n"/>
      <c r="CH17" s="1106" t="n"/>
      <c r="CI17" s="1106" t="n"/>
      <c r="CJ17" s="1106" t="n"/>
      <c r="CK17" s="1106" t="n"/>
      <c r="CL17" s="1106" t="n"/>
      <c r="CM17" s="1106" t="n"/>
      <c r="CN17" s="1106" t="n"/>
      <c r="CO17" s="1106" t="n"/>
      <c r="CP17" s="1106" t="n"/>
      <c r="CQ17" s="1106" t="n"/>
      <c r="CR17" s="1106" t="n"/>
      <c r="CS17" s="1106" t="n"/>
      <c r="CT17" s="1106" t="n"/>
      <c r="CU17" s="1106" t="n"/>
      <c r="CV17" s="1106" t="n"/>
      <c r="CW17" s="1106" t="n"/>
      <c r="CX17" s="1106" t="n"/>
      <c r="CY17" s="1106" t="n"/>
      <c r="CZ17" s="1106" t="n"/>
      <c r="DA17" s="1106" t="n"/>
      <c r="DB17" s="1106" t="n"/>
      <c r="DC17" s="1106" t="n"/>
      <c r="DD17" s="1106" t="n"/>
      <c r="DE17" s="1106" t="n"/>
      <c r="DF17" s="1106" t="n"/>
      <c r="DG17" s="1106" t="n"/>
      <c r="DH17" s="1106" t="n"/>
      <c r="DI17" s="1106" t="n"/>
    </row>
    <row r="18" ht="16" customHeight="1" s="1178">
      <c r="A18" s="1126" t="inlineStr">
        <is>
          <t>产品2</t>
        </is>
      </c>
      <c r="B18" s="1342">
        <f>I26</f>
        <v/>
      </c>
      <c r="C18" s="1342">
        <f>J26</f>
        <v/>
      </c>
      <c r="D18" s="1342">
        <f>K26</f>
        <v/>
      </c>
      <c r="E18" s="1342">
        <f>L26</f>
        <v/>
      </c>
      <c r="F18" s="1374">
        <f>J7</f>
        <v/>
      </c>
      <c r="G18" s="1106" t="n"/>
      <c r="H18" s="1126" t="inlineStr">
        <is>
          <t>当期雇佣</t>
        </is>
      </c>
      <c r="I18" s="504" t="n"/>
      <c r="J18" s="1110" t="inlineStr">
        <is>
          <t>当期辞退</t>
        </is>
      </c>
      <c r="K18" s="505" t="n"/>
      <c r="L18" s="1106" t="n"/>
      <c r="M18" s="178" t="n"/>
      <c r="N18" s="1126" t="inlineStr">
        <is>
          <t>产品4</t>
        </is>
      </c>
      <c r="O18" s="1342">
        <f>INT((1+O13+IF(V45&gt;V20,(V20-V45)/V20/20,(V20-V45)/V20/8))*V26)</f>
        <v/>
      </c>
      <c r="P18" s="1342">
        <f>INT((1+P13+IF(W45&gt;W20,(W20-W45)/W20/20,(W20-W45)/W20/8))*W26)</f>
        <v/>
      </c>
      <c r="Q18" s="1342">
        <f>INT((1+Q13+IF(X45&gt;X20,(X20-X45)/X20/20,(X20-X45)/X20/8))*X26)</f>
        <v/>
      </c>
      <c r="R18" s="1343">
        <f>INT((1+R13+IF(Y45&gt;Y20,(Y20-Y45)/Y20/20,(Y20-Y45)/Y20/8))*Y26)</f>
        <v/>
      </c>
      <c r="S18" s="1347" t="n"/>
      <c r="T18" s="1135" t="inlineStr">
        <is>
          <t>机器利用率检验数(尽可能小）</t>
        </is>
      </c>
      <c r="U18" s="1126" t="inlineStr">
        <is>
          <t>产品2</t>
        </is>
      </c>
      <c r="V18" s="1148">
        <f>第5期!AL13</f>
        <v/>
      </c>
      <c r="W18" s="1148">
        <f>第5期!AL14</f>
        <v/>
      </c>
      <c r="X18" s="1148">
        <f>第5期!AL15</f>
        <v/>
      </c>
      <c r="Y18" s="1148">
        <f>第5期!AL16</f>
        <v/>
      </c>
      <c r="Z18" s="568">
        <f>SUM(V18:Y18)</f>
        <v/>
      </c>
      <c r="AA18" s="1106" t="n"/>
      <c r="AB18" s="261" t="inlineStr">
        <is>
          <t>产品2</t>
        </is>
      </c>
      <c r="AC18" s="1267">
        <f>AC12/初始化表!$F$18</f>
        <v/>
      </c>
      <c r="AD18" s="1267">
        <f>AD12/初始化表!$F$18</f>
        <v/>
      </c>
      <c r="AE18" s="1267">
        <f>AE12/初始化表!$F$18</f>
        <v/>
      </c>
      <c r="AF18" s="1268">
        <f>AF12/初始化表!$F$18</f>
        <v/>
      </c>
      <c r="AG18" s="1101" t="n"/>
      <c r="AH18" s="1106" t="n"/>
      <c r="AI18" s="595" t="n"/>
      <c r="AJ18" s="591" t="n"/>
      <c r="AK18" s="592" t="n"/>
      <c r="AL18" s="587">
        <f>AM18</f>
        <v/>
      </c>
      <c r="AM18" s="592">
        <f>W44</f>
        <v/>
      </c>
      <c r="AN18" s="593" t="n"/>
      <c r="AO18" s="592" t="n"/>
      <c r="AP18" s="592" t="n"/>
      <c r="AQ18" s="617" t="n"/>
      <c r="AR18" s="1131" t="n"/>
      <c r="AS18" s="1111">
        <f>AM18-AK18</f>
        <v/>
      </c>
      <c r="AT18" s="1111" t="n"/>
      <c r="AU18" s="1111" t="n"/>
      <c r="AV18" s="1111" t="n"/>
      <c r="AW18" s="1133" t="n"/>
      <c r="AX18" s="1106" t="n"/>
      <c r="AY18" s="623" t="n"/>
      <c r="AZ18" s="1106" t="n"/>
      <c r="BA18" s="624">
        <f>AI48</f>
        <v/>
      </c>
      <c r="BB18" s="625">
        <f>IF($BA18="","",INT(BB$28*AJ72))</f>
        <v/>
      </c>
      <c r="BC18" s="625">
        <f>IF($BA18="","",INT(BC$28*AK72))</f>
        <v/>
      </c>
      <c r="BD18" s="625">
        <f>IF($BA18="","",INT(BD$28*AL72))</f>
        <v/>
      </c>
      <c r="BE18" s="625">
        <f>IF($BA18="","",INT(BE$28*AM72))</f>
        <v/>
      </c>
      <c r="BF18" s="625">
        <f>IF($BA18="","",INT(BF$28*AN72))</f>
        <v/>
      </c>
      <c r="BG18" s="625">
        <f>IF($BA18="","",INT(BG$28*AO72))</f>
        <v/>
      </c>
      <c r="BH18" s="625">
        <f>IF($BA18="","",INT(BH$28*AP72))</f>
        <v/>
      </c>
      <c r="BI18" s="625">
        <f>IF($BA18="","",INT(BI$28*AQ72))</f>
        <v/>
      </c>
      <c r="BJ18" s="625">
        <f>IF($BA18="","",INT(BJ$28*AR72))</f>
        <v/>
      </c>
      <c r="BK18" s="625">
        <f>IF($BA18="","",INT(BK$28*AS72))</f>
        <v/>
      </c>
      <c r="BL18" s="625">
        <f>IF($BA18="","",INT(BL$28*AT72))</f>
        <v/>
      </c>
      <c r="BM18" s="625">
        <f>IF($BA18="","",INT(BM$28*AU72))</f>
        <v/>
      </c>
      <c r="BN18" s="625">
        <f>IF($BA18="","",INT(BN$28*AV72))</f>
        <v/>
      </c>
      <c r="BO18" s="625">
        <f>IF($BA18="","",INT(BO$28*AW72))</f>
        <v/>
      </c>
      <c r="BP18" s="625">
        <f>IF($BA18="","",INT(BP$28*AX72))</f>
        <v/>
      </c>
      <c r="BQ18" s="625">
        <f>IF($BA18="","",INT(BQ$28*AY72))</f>
        <v/>
      </c>
      <c r="BR18" s="1106" t="n"/>
      <c r="BS18" s="1111">
        <f>BA20</f>
        <v/>
      </c>
      <c r="BT18" s="1148">
        <f>IF(BS18=0,0,1)</f>
        <v/>
      </c>
      <c r="BU18" s="1148">
        <f>第5期!AQ120*0.5</f>
        <v/>
      </c>
      <c r="BV18" s="1372">
        <f>AVERAGE(BT43:CI43)*初始化表!B$31</f>
        <v/>
      </c>
      <c r="BW18" s="1372">
        <f>$BT18*(AL120-BW$25)/BW$26*初始化表!B$30</f>
        <v/>
      </c>
      <c r="BX18" s="1372">
        <f>$BT18*(AM120-BX$25)/BX$26*初始化表!B$33</f>
        <v/>
      </c>
      <c r="BY18" s="1372">
        <f>$BT18*(AN120-BY$25)/BY$26*初始化表!B$32</f>
        <v/>
      </c>
      <c r="BZ18" s="1372">
        <f>$BT18*(AP120-BZ$25)/BZ$26*初始化表!B$34</f>
        <v/>
      </c>
      <c r="CA18" s="1372">
        <f>$BT$5*(AW120-CA$25)/CA$26*初始化表!B$36</f>
        <v/>
      </c>
      <c r="CB18" s="1372">
        <f>CE18-CC18-BU18-SUM(BV18:CA18)/2</f>
        <v/>
      </c>
      <c r="CC18" s="1148">
        <f>IF(AO120-AX120&gt;=0,0,-0.1*(1-EXP(2*10^(-6)*(AO120-AX120))))</f>
        <v/>
      </c>
      <c r="CD18" s="1373">
        <f>SUM(BV18:CB18)</f>
        <v/>
      </c>
      <c r="CE18" s="1373">
        <f>AQ120</f>
        <v/>
      </c>
      <c r="CF18" s="1373">
        <f>BU18*2</f>
        <v/>
      </c>
      <c r="CG18" s="1106" t="n"/>
      <c r="CH18" s="1106" t="n"/>
      <c r="CI18" s="1105" t="n"/>
      <c r="CJ18" s="1106" t="n"/>
      <c r="CK18" s="1105" t="n"/>
      <c r="CL18" s="1106" t="n"/>
      <c r="CM18" s="1106" t="n"/>
      <c r="CN18" s="1106" t="n"/>
      <c r="CO18" s="1106" t="n"/>
      <c r="CP18" s="1106" t="n"/>
      <c r="CQ18" s="1106" t="n"/>
      <c r="CR18" s="1106" t="n"/>
      <c r="CS18" s="1106" t="n"/>
      <c r="CT18" s="1106" t="n"/>
      <c r="CU18" s="1106" t="n"/>
      <c r="CV18" s="1106" t="n"/>
      <c r="CW18" s="1106" t="n"/>
      <c r="CX18" s="1106" t="n"/>
      <c r="CY18" s="1106" t="n"/>
      <c r="CZ18" s="1106" t="n"/>
      <c r="DA18" s="1106" t="n"/>
      <c r="DB18" s="1106" t="n"/>
      <c r="DC18" s="1106" t="n"/>
      <c r="DD18" s="1106" t="n"/>
      <c r="DE18" s="1106" t="n"/>
      <c r="DF18" s="1106" t="n"/>
      <c r="DG18" s="1106" t="n"/>
      <c r="DH18" s="1106" t="n"/>
      <c r="DI18" s="1106" t="n"/>
    </row>
    <row r="19" ht="16" customHeight="1" s="1178">
      <c r="A19" s="1126" t="inlineStr">
        <is>
          <t>产品3</t>
        </is>
      </c>
      <c r="B19" s="1342">
        <f>I27</f>
        <v/>
      </c>
      <c r="C19" s="1342">
        <f>J27</f>
        <v/>
      </c>
      <c r="D19" s="1342">
        <f>K27</f>
        <v/>
      </c>
      <c r="E19" s="1342">
        <f>L27</f>
        <v/>
      </c>
      <c r="F19" s="1374">
        <f>J8</f>
        <v/>
      </c>
      <c r="G19" s="1106" t="n"/>
      <c r="H19" s="1131" t="n"/>
      <c r="I19" s="1110" t="inlineStr">
        <is>
          <t>下限</t>
        </is>
      </c>
      <c r="J19" s="1110" t="inlineStr">
        <is>
          <t>上限</t>
        </is>
      </c>
      <c r="K19" s="1127" t="inlineStr">
        <is>
          <t>实际</t>
        </is>
      </c>
      <c r="L19" s="1106" t="n"/>
      <c r="M19" s="178" t="n"/>
      <c r="N19" s="1126" t="inlineStr">
        <is>
          <t>实际价格</t>
        </is>
      </c>
      <c r="O19" s="1110" t="inlineStr">
        <is>
          <t>市场1</t>
        </is>
      </c>
      <c r="P19" s="1110" t="inlineStr">
        <is>
          <t>市场2</t>
        </is>
      </c>
      <c r="Q19" s="1110" t="inlineStr">
        <is>
          <t>市场3</t>
        </is>
      </c>
      <c r="R19" s="1127" t="inlineStr">
        <is>
          <t>市场4</t>
        </is>
      </c>
      <c r="S19" s="544" t="n"/>
      <c r="U19" s="1126" t="inlineStr">
        <is>
          <t>产品3</t>
        </is>
      </c>
      <c r="V19" s="1148">
        <f>第5期!AL17</f>
        <v/>
      </c>
      <c r="W19" s="1148">
        <f>第5期!AL18</f>
        <v/>
      </c>
      <c r="X19" s="1148">
        <f>第5期!AL19</f>
        <v/>
      </c>
      <c r="Y19" s="1148">
        <f>第5期!AL20</f>
        <v/>
      </c>
      <c r="Z19" s="568">
        <f>SUM(V19:Y19)</f>
        <v/>
      </c>
      <c r="AA19" s="1106" t="n"/>
      <c r="AB19" s="261" t="inlineStr">
        <is>
          <t>产品3</t>
        </is>
      </c>
      <c r="AC19" s="1267">
        <f>AC13/初始化表!$G$18</f>
        <v/>
      </c>
      <c r="AD19" s="1267">
        <f>AD13/初始化表!$G$18</f>
        <v/>
      </c>
      <c r="AE19" s="1267">
        <f>AE13/初始化表!$G$18</f>
        <v/>
      </c>
      <c r="AF19" s="1268">
        <f>AF13/初始化表!$G$18</f>
        <v/>
      </c>
      <c r="AG19" s="1101" t="n"/>
      <c r="AH19" s="1106" t="n"/>
      <c r="AI19" s="595" t="n"/>
      <c r="AJ19" s="591" t="n"/>
      <c r="AK19" s="592" t="n"/>
      <c r="AL19" s="587">
        <f>AM19</f>
        <v/>
      </c>
      <c r="AM19" s="592">
        <f>X44</f>
        <v/>
      </c>
      <c r="AN19" s="593" t="n"/>
      <c r="AO19" s="592" t="n"/>
      <c r="AP19" s="592" t="n"/>
      <c r="AQ19" s="617" t="n"/>
      <c r="AR19" s="1131" t="n"/>
      <c r="AS19" s="1111">
        <f>AM19-AK19</f>
        <v/>
      </c>
      <c r="AT19" s="1111" t="n"/>
      <c r="AU19" s="1111" t="n"/>
      <c r="AV19" s="1111" t="n"/>
      <c r="AW19" s="1133" t="n"/>
      <c r="AX19" s="1106" t="n"/>
      <c r="AY19" s="623" t="n"/>
      <c r="AZ19" s="1106" t="n"/>
      <c r="BA19" s="624">
        <f>AI49</f>
        <v/>
      </c>
      <c r="BB19" s="625">
        <f>IF($BA19="","",INT(BB$28*AJ73))</f>
        <v/>
      </c>
      <c r="BC19" s="625">
        <f>IF($BA19="","",INT(BC$28*AK73))</f>
        <v/>
      </c>
      <c r="BD19" s="625">
        <f>IF($BA19="","",INT(BD$28*AL73))</f>
        <v/>
      </c>
      <c r="BE19" s="625">
        <f>IF($BA19="","",INT(BE$28*AM73))</f>
        <v/>
      </c>
      <c r="BF19" s="625">
        <f>IF($BA19="","",INT(BF$28*AN73))</f>
        <v/>
      </c>
      <c r="BG19" s="625">
        <f>IF($BA19="","",INT(BG$28*AO73))</f>
        <v/>
      </c>
      <c r="BH19" s="625">
        <f>IF($BA19="","",INT(BH$28*AP73))</f>
        <v/>
      </c>
      <c r="BI19" s="625">
        <f>IF($BA19="","",INT(BI$28*AQ73))</f>
        <v/>
      </c>
      <c r="BJ19" s="625">
        <f>IF($BA19="","",INT(BJ$28*AR73))</f>
        <v/>
      </c>
      <c r="BK19" s="625">
        <f>IF($BA19="","",INT(BK$28*AS73))</f>
        <v/>
      </c>
      <c r="BL19" s="625">
        <f>IF($BA19="","",INT(BL$28*AT73))</f>
        <v/>
      </c>
      <c r="BM19" s="625">
        <f>IF($BA19="","",INT(BM$28*AU73))</f>
        <v/>
      </c>
      <c r="BN19" s="625">
        <f>IF($BA19="","",INT(BN$28*AV73))</f>
        <v/>
      </c>
      <c r="BO19" s="625">
        <f>IF($BA19="","",INT(BO$28*AW73))</f>
        <v/>
      </c>
      <c r="BP19" s="625">
        <f>IF($BA19="","",INT(BP$28*AX73))</f>
        <v/>
      </c>
      <c r="BQ19" s="625">
        <f>IF($BA19="","",INT(BQ$28*AY73))</f>
        <v/>
      </c>
      <c r="BR19" s="1106" t="n"/>
      <c r="BS19" s="1111">
        <f>BA21</f>
        <v/>
      </c>
      <c r="BT19" s="1148">
        <f>IF(BS19=0,0,1)</f>
        <v/>
      </c>
      <c r="BU19" s="1148">
        <f>第5期!AQ121*0.5</f>
        <v/>
      </c>
      <c r="BV19" s="1372">
        <f>AVERAGE(BT44:CI44)*初始化表!B$31</f>
        <v/>
      </c>
      <c r="BW19" s="1372">
        <f>$BT19*(AL121-BW$25)/BW$26*初始化表!B$30</f>
        <v/>
      </c>
      <c r="BX19" s="1372">
        <f>$BT19*(AM121-BX$25)/BX$26*初始化表!B$33</f>
        <v/>
      </c>
      <c r="BY19" s="1372">
        <f>$BT19*(AN121-BY$25)/BY$26*初始化表!B$32</f>
        <v/>
      </c>
      <c r="BZ19" s="1372">
        <f>$BT19*(AP121-BZ$25)/BZ$26*初始化表!B$34</f>
        <v/>
      </c>
      <c r="CA19" s="1372">
        <f>$BT$5*(AW121-CA$25)/CA$26*初始化表!B$36</f>
        <v/>
      </c>
      <c r="CB19" s="1372">
        <f>CE19-CC19-BU19-SUM(BV19:CA19)/2</f>
        <v/>
      </c>
      <c r="CC19" s="1148">
        <f>IF(AO121-AX121&gt;=0,0,-0.1*(1-EXP(2*10^(-6)*(AO121-AX121))))</f>
        <v/>
      </c>
      <c r="CD19" s="1373">
        <f>SUM(BV19:CB19)</f>
        <v/>
      </c>
      <c r="CE19" s="1373">
        <f>AQ121</f>
        <v/>
      </c>
      <c r="CF19" s="1373">
        <f>BU19*2</f>
        <v/>
      </c>
      <c r="CG19" s="1106" t="n"/>
      <c r="CH19" s="1106" t="n"/>
      <c r="CI19" s="1106" t="n"/>
      <c r="CJ19" s="1106" t="n"/>
      <c r="CK19" s="1106" t="n"/>
      <c r="CL19" s="1106" t="n"/>
      <c r="CM19" s="1106" t="n"/>
      <c r="CN19" s="1106" t="n"/>
      <c r="CO19" s="1106" t="n"/>
      <c r="CP19" s="1106" t="n"/>
      <c r="CQ19" s="1106" t="n"/>
      <c r="CR19" s="1106" t="n"/>
      <c r="CS19" s="1106" t="n"/>
      <c r="CT19" s="1106" t="n"/>
      <c r="CU19" s="1106" t="n"/>
      <c r="CV19" s="1106" t="n"/>
      <c r="CW19" s="1106" t="n"/>
      <c r="CX19" s="1106" t="n"/>
      <c r="CY19" s="1106" t="n"/>
      <c r="CZ19" s="1106" t="n"/>
      <c r="DA19" s="1106" t="n"/>
      <c r="DB19" s="1106" t="n"/>
      <c r="DC19" s="1106" t="n"/>
      <c r="DD19" s="1106" t="n"/>
      <c r="DE19" s="1106" t="n"/>
      <c r="DF19" s="1106" t="n"/>
      <c r="DG19" s="1106" t="n"/>
      <c r="DH19" s="1106" t="n"/>
      <c r="DI19" s="1106" t="n"/>
    </row>
    <row r="20" ht="16" customHeight="1" s="1178">
      <c r="A20" s="1126" t="inlineStr">
        <is>
          <t>产品4</t>
        </is>
      </c>
      <c r="B20" s="1342">
        <f>I28</f>
        <v/>
      </c>
      <c r="C20" s="1342">
        <f>J28</f>
        <v/>
      </c>
      <c r="D20" s="1342">
        <f>K28</f>
        <v/>
      </c>
      <c r="E20" s="1342">
        <f>L28</f>
        <v/>
      </c>
      <c r="F20" s="1374">
        <f>J9</f>
        <v/>
      </c>
      <c r="G20" s="1106" t="n"/>
      <c r="H20" s="1126" t="inlineStr">
        <is>
          <t>期初人机比</t>
        </is>
      </c>
      <c r="I20" s="1373">
        <f>(H17-K18)/N49</f>
        <v/>
      </c>
      <c r="J20" s="1373">
        <f>(H17-K18+I17/4)/N49</f>
        <v/>
      </c>
      <c r="K20" s="1388">
        <f>(H17-K18+I18/4)/N49</f>
        <v/>
      </c>
      <c r="L20" s="1106" t="n"/>
      <c r="M20" s="178" t="n"/>
      <c r="N20" s="1126" t="inlineStr">
        <is>
          <t>产品1</t>
        </is>
      </c>
      <c r="O20" s="1389">
        <f>O15</f>
        <v/>
      </c>
      <c r="P20" s="1389">
        <f>P15</f>
        <v/>
      </c>
      <c r="Q20" s="1389">
        <f>Q15</f>
        <v/>
      </c>
      <c r="R20" s="1389">
        <f>R15</f>
        <v/>
      </c>
      <c r="S20" s="545" t="n"/>
      <c r="T20" s="1390">
        <f>MAX(AC23,AD23,AE23,AF23)-MIN(AC23,AD23,AE23,AF23)</f>
        <v/>
      </c>
      <c r="U20" s="1152" t="inlineStr">
        <is>
          <t>产品4</t>
        </is>
      </c>
      <c r="V20" s="1150">
        <f>第5期!AL21</f>
        <v/>
      </c>
      <c r="W20" s="1150">
        <f>第5期!AL22</f>
        <v/>
      </c>
      <c r="X20" s="1150">
        <f>第5期!AL23</f>
        <v/>
      </c>
      <c r="Y20" s="1150">
        <f>第5期!AL24</f>
        <v/>
      </c>
      <c r="Z20" s="569">
        <f>SUM(V20:Y20)</f>
        <v/>
      </c>
      <c r="AA20" s="1106" t="n"/>
      <c r="AB20" s="264" t="inlineStr">
        <is>
          <t>产品4</t>
        </is>
      </c>
      <c r="AC20" s="1272">
        <f>AC14/初始化表!$H$18</f>
        <v/>
      </c>
      <c r="AD20" s="1272">
        <f>AD14/初始化表!$H$18</f>
        <v/>
      </c>
      <c r="AE20" s="1272">
        <f>AE14/初始化表!$H$18</f>
        <v/>
      </c>
      <c r="AF20" s="1273">
        <f>AF14/初始化表!$H$18</f>
        <v/>
      </c>
      <c r="AG20" s="1101" t="n"/>
      <c r="AH20" s="1106" t="n"/>
      <c r="AI20" s="595" t="n"/>
      <c r="AJ20" s="591" t="n"/>
      <c r="AK20" s="592" t="n"/>
      <c r="AL20" s="587">
        <f>AM20</f>
        <v/>
      </c>
      <c r="AM20" s="592">
        <f>Y44</f>
        <v/>
      </c>
      <c r="AN20" s="593" t="n"/>
      <c r="AO20" s="592" t="n"/>
      <c r="AP20" s="592" t="n"/>
      <c r="AQ20" s="617" t="n"/>
      <c r="AR20" s="1131">
        <f>SUM(AL17:AL20)</f>
        <v/>
      </c>
      <c r="AS20" s="1111">
        <f>AM20-AK20</f>
        <v/>
      </c>
      <c r="AT20" s="1111">
        <f>SUMIF(AS17:AS20,"&gt;=0",AS17:AS20)</f>
        <v/>
      </c>
      <c r="AU20" s="1111">
        <f>SUM(AO17:AO20)</f>
        <v/>
      </c>
      <c r="AV20" s="1111">
        <f>SUM(AP17:AP20)</f>
        <v/>
      </c>
      <c r="AW20" s="1133">
        <f>SUM(AQ17:AQ20)</f>
        <v/>
      </c>
      <c r="AX20" s="1106" t="n"/>
      <c r="AY20" s="623" t="n"/>
      <c r="AZ20" s="1106" t="n"/>
      <c r="BA20" s="624">
        <f>AI50</f>
        <v/>
      </c>
      <c r="BB20" s="625">
        <f>IF($BA20="","",INT(BB$28*AJ74))</f>
        <v/>
      </c>
      <c r="BC20" s="625">
        <f>IF($BA20="","",INT(BC$28*AK74))</f>
        <v/>
      </c>
      <c r="BD20" s="625">
        <f>IF($BA20="","",INT(BD$28*AL74))</f>
        <v/>
      </c>
      <c r="BE20" s="625">
        <f>IF($BA20="","",INT(BE$28*AM74))</f>
        <v/>
      </c>
      <c r="BF20" s="625">
        <f>IF($BA20="","",INT(BF$28*AN74))</f>
        <v/>
      </c>
      <c r="BG20" s="625">
        <f>IF($BA20="","",INT(BG$28*AO74))</f>
        <v/>
      </c>
      <c r="BH20" s="625">
        <f>IF($BA20="","",INT(BH$28*AP74))</f>
        <v/>
      </c>
      <c r="BI20" s="625">
        <f>IF($BA20="","",INT(BI$28*AQ74))</f>
        <v/>
      </c>
      <c r="BJ20" s="625">
        <f>IF($BA20="","",INT(BJ$28*AR74))</f>
        <v/>
      </c>
      <c r="BK20" s="625">
        <f>IF($BA20="","",INT(BK$28*AS74))</f>
        <v/>
      </c>
      <c r="BL20" s="625">
        <f>IF($BA20="","",INT(BL$28*AT74))</f>
        <v/>
      </c>
      <c r="BM20" s="625">
        <f>IF($BA20="","",INT(BM$28*AU74))</f>
        <v/>
      </c>
      <c r="BN20" s="625">
        <f>IF($BA20="","",INT(BN$28*AV74))</f>
        <v/>
      </c>
      <c r="BO20" s="625">
        <f>IF($BA20="","",INT(BO$28*AW74))</f>
        <v/>
      </c>
      <c r="BP20" s="625">
        <f>IF($BA20="","",INT(BP$28*AX74))</f>
        <v/>
      </c>
      <c r="BQ20" s="625">
        <f>IF($BA20="","",INT(BQ$28*AY74))</f>
        <v/>
      </c>
      <c r="BR20" s="1106" t="n"/>
      <c r="BS20" s="1111">
        <f>BA22</f>
        <v/>
      </c>
      <c r="BT20" s="1148">
        <f>IF(BS20=0,0,1)</f>
        <v/>
      </c>
      <c r="BU20" s="1148">
        <f>第5期!AQ122*0.5</f>
        <v/>
      </c>
      <c r="BV20" s="1372">
        <f>AVERAGE(BT45:CI45)*初始化表!B$31</f>
        <v/>
      </c>
      <c r="BW20" s="1372">
        <f>$BT20*(AL122-BW$25)/BW$26*初始化表!B$30</f>
        <v/>
      </c>
      <c r="BX20" s="1372">
        <f>$BT20*(AM122-BX$25)/BX$26*初始化表!B$33</f>
        <v/>
      </c>
      <c r="BY20" s="1372">
        <f>$BT20*(AN122-BY$25)/BY$26*初始化表!B$32</f>
        <v/>
      </c>
      <c r="BZ20" s="1372">
        <f>$BT20*(AP122-BZ$25)/BZ$26*初始化表!B$34</f>
        <v/>
      </c>
      <c r="CA20" s="1372">
        <f>$BT$5*(AW122-CA$25)/CA$26*初始化表!B$36</f>
        <v/>
      </c>
      <c r="CB20" s="1372">
        <f>CE20-CC20-BU20-SUM(BV20:CA20)/2</f>
        <v/>
      </c>
      <c r="CC20" s="1148">
        <f>IF(AO122-AX122&gt;=0,0,-0.1*(1-EXP(2*10^(-6)*(AO122-AX122))))</f>
        <v/>
      </c>
      <c r="CD20" s="1373">
        <f>SUM(BV20:CB20)</f>
        <v/>
      </c>
      <c r="CE20" s="1373">
        <f>AQ122</f>
        <v/>
      </c>
      <c r="CF20" s="1373">
        <f>BU20*2</f>
        <v/>
      </c>
      <c r="CG20" s="1106" t="n"/>
      <c r="CH20" s="1106" t="n"/>
      <c r="CI20" s="1106" t="n"/>
      <c r="CJ20" s="1106" t="n"/>
      <c r="CK20" s="1106" t="n"/>
      <c r="CL20" s="1106" t="n"/>
      <c r="CM20" s="1106" t="n"/>
      <c r="CN20" s="1106" t="n"/>
      <c r="CO20" s="1106" t="n"/>
      <c r="CP20" s="1106" t="n"/>
      <c r="CQ20" s="1106" t="n"/>
      <c r="CR20" s="1106" t="n"/>
      <c r="CS20" s="1106" t="n"/>
      <c r="CT20" s="1106" t="n"/>
      <c r="CU20" s="1106" t="n"/>
      <c r="CV20" s="1106" t="n"/>
      <c r="CW20" s="1106" t="n"/>
      <c r="CX20" s="1106" t="n"/>
      <c r="CY20" s="1106" t="n"/>
      <c r="CZ20" s="1106" t="n"/>
      <c r="DA20" s="1106" t="n"/>
      <c r="DB20" s="1106" t="n"/>
      <c r="DC20" s="1106" t="n"/>
      <c r="DD20" s="1106" t="n"/>
      <c r="DE20" s="1106" t="n"/>
      <c r="DF20" s="1106" t="n"/>
      <c r="DG20" s="1106" t="n"/>
      <c r="DH20" s="1106" t="n"/>
      <c r="DI20" s="1106" t="n"/>
    </row>
    <row r="21" ht="16" customHeight="1" s="1178">
      <c r="A21" s="1126" t="inlineStr">
        <is>
          <t>发展</t>
        </is>
      </c>
      <c r="B21" s="1110" t="inlineStr">
        <is>
          <t>新雇员工</t>
        </is>
      </c>
      <c r="C21" s="1110" t="inlineStr">
        <is>
          <t>辞退员工</t>
        </is>
      </c>
      <c r="D21" s="1110" t="inlineStr">
        <is>
          <t>买机器</t>
        </is>
      </c>
      <c r="E21" s="1110" t="inlineStr">
        <is>
          <t>买原材料</t>
        </is>
      </c>
      <c r="F21" s="1133" t="n"/>
      <c r="G21" s="1106" t="n"/>
      <c r="H21" s="1152" t="inlineStr">
        <is>
          <t>期末人机比</t>
        </is>
      </c>
      <c r="I21" s="1391">
        <f>(L17-ROUND(L17*0.03,0))/O49</f>
        <v/>
      </c>
      <c r="J21" s="1391">
        <f>(L17-ROUND(L17*0.03,0)+ROUNDDOWN(L17/2,0)/4)/O49</f>
        <v/>
      </c>
      <c r="K21" s="1392" t="n"/>
      <c r="L21" s="1106" t="n"/>
      <c r="M21" s="178" t="n"/>
      <c r="N21" s="1126" t="inlineStr">
        <is>
          <t>产品2</t>
        </is>
      </c>
      <c r="O21" s="1389">
        <f>O16</f>
        <v/>
      </c>
      <c r="P21" s="1389">
        <f>P16</f>
        <v/>
      </c>
      <c r="Q21" s="1389">
        <f>Q16</f>
        <v/>
      </c>
      <c r="R21" s="1389">
        <f>R16</f>
        <v/>
      </c>
      <c r="S21" s="545" t="n"/>
      <c r="T21" s="1390">
        <f>MAX(AC24,AD24,AE24,AF24)-MIN(AC24,AD24,AE24,AF24)</f>
        <v/>
      </c>
      <c r="U21" s="1106" t="n"/>
      <c r="V21" s="1106" t="n"/>
      <c r="W21" s="1106" t="n"/>
      <c r="X21" s="1106" t="n"/>
      <c r="Y21" s="1106" t="n"/>
      <c r="Z21" s="1106" t="n"/>
      <c r="AA21" s="1106" t="n"/>
      <c r="AB21" s="267" t="n"/>
      <c r="AC21" s="267" t="n"/>
      <c r="AD21" s="267" t="n"/>
      <c r="AE21" s="267" t="n"/>
      <c r="AF21" s="267" t="n"/>
      <c r="AG21" s="267" t="n"/>
      <c r="AH21" s="1106" t="n"/>
      <c r="AI21" s="595" t="n"/>
      <c r="AJ21" s="591" t="n"/>
      <c r="AK21" s="592" t="n"/>
      <c r="AL21" s="587">
        <f>AM21</f>
        <v/>
      </c>
      <c r="AM21" s="592">
        <f>V45</f>
        <v/>
      </c>
      <c r="AN21" s="593" t="n"/>
      <c r="AO21" s="592" t="n"/>
      <c r="AP21" s="592" t="n"/>
      <c r="AQ21" s="617" t="n"/>
      <c r="AR21" s="1131" t="n"/>
      <c r="AS21" s="1111">
        <f>AM21-AK21</f>
        <v/>
      </c>
      <c r="AT21" s="1111" t="n"/>
      <c r="AU21" s="1111" t="n"/>
      <c r="AV21" s="1111" t="n"/>
      <c r="AW21" s="1133" t="n"/>
      <c r="AX21" s="1106" t="n"/>
      <c r="AY21" s="623" t="n"/>
      <c r="AZ21" s="1106" t="n"/>
      <c r="BA21" s="624">
        <f>AI51</f>
        <v/>
      </c>
      <c r="BB21" s="625">
        <f>IF($BA21="","",INT(BB$28*AJ75))</f>
        <v/>
      </c>
      <c r="BC21" s="625">
        <f>IF($BA21="","",INT(BC$28*AK75))</f>
        <v/>
      </c>
      <c r="BD21" s="625">
        <f>IF($BA21="","",INT(BD$28*AL75))</f>
        <v/>
      </c>
      <c r="BE21" s="625">
        <f>IF($BA21="","",INT(BE$28*AM75))</f>
        <v/>
      </c>
      <c r="BF21" s="625">
        <f>IF($BA21="","",INT(BF$28*AN75))</f>
        <v/>
      </c>
      <c r="BG21" s="625">
        <f>IF($BA21="","",INT(BG$28*AO75))</f>
        <v/>
      </c>
      <c r="BH21" s="625">
        <f>IF($BA21="","",INT(BH$28*AP75))</f>
        <v/>
      </c>
      <c r="BI21" s="625">
        <f>IF($BA21="","",INT(BI$28*AQ75))</f>
        <v/>
      </c>
      <c r="BJ21" s="625">
        <f>IF($BA21="","",INT(BJ$28*AR75))</f>
        <v/>
      </c>
      <c r="BK21" s="625">
        <f>IF($BA21="","",INT(BK$28*AS75))</f>
        <v/>
      </c>
      <c r="BL21" s="625">
        <f>IF($BA21="","",INT(BL$28*AT75))</f>
        <v/>
      </c>
      <c r="BM21" s="625">
        <f>IF($BA21="","",INT(BM$28*AU75))</f>
        <v/>
      </c>
      <c r="BN21" s="625">
        <f>IF($BA21="","",INT(BN$28*AV75))</f>
        <v/>
      </c>
      <c r="BO21" s="625">
        <f>IF($BA21="","",INT(BO$28*AW75))</f>
        <v/>
      </c>
      <c r="BP21" s="625">
        <f>IF($BA21="","",INT(BP$28*AX75))</f>
        <v/>
      </c>
      <c r="BQ21" s="625">
        <f>IF($BA21="","",INT(BQ$28*AY75))</f>
        <v/>
      </c>
      <c r="BR21" s="1106" t="n"/>
      <c r="BS21" s="1111">
        <f>BA23</f>
        <v/>
      </c>
      <c r="BT21" s="1148">
        <f>IF(BS21=0,0,1)</f>
        <v/>
      </c>
      <c r="BU21" s="1148">
        <f>第5期!AQ123*0.5</f>
        <v/>
      </c>
      <c r="BV21" s="1372">
        <f>AVERAGE(BT46:CI46)*初始化表!B$31</f>
        <v/>
      </c>
      <c r="BW21" s="1372">
        <f>$BT21*(AL123-BW$25)/BW$26*初始化表!B$30</f>
        <v/>
      </c>
      <c r="BX21" s="1372">
        <f>$BT21*(AM123-BX$25)/BX$26*初始化表!B$33</f>
        <v/>
      </c>
      <c r="BY21" s="1372">
        <f>$BT21*(AN123-BY$25)/BY$26*初始化表!B$32</f>
        <v/>
      </c>
      <c r="BZ21" s="1372">
        <f>$BT21*(AP123-BZ$25)/BZ$26*初始化表!B$34</f>
        <v/>
      </c>
      <c r="CA21" s="1372">
        <f>$BT$5*(AW123-CA$25)/CA$26*初始化表!B$36</f>
        <v/>
      </c>
      <c r="CB21" s="1372">
        <f>CE21-CC21-BU21-SUM(BV21:CA21)/2</f>
        <v/>
      </c>
      <c r="CC21" s="1148">
        <f>IF(AO123-AX123&gt;=0,0,-0.1*(1-EXP(2*10^(-6)*(AO123-AX123))))</f>
        <v/>
      </c>
      <c r="CD21" s="1373">
        <f>SUM(BV21:CB21)</f>
        <v/>
      </c>
      <c r="CE21" s="1373">
        <f>AQ123</f>
        <v/>
      </c>
      <c r="CF21" s="1373">
        <f>BU21*2</f>
        <v/>
      </c>
      <c r="CG21" s="1106" t="n"/>
      <c r="CH21" s="1106" t="n"/>
      <c r="CI21" s="1106" t="n"/>
      <c r="CJ21" s="1106" t="n"/>
      <c r="CK21" s="1106" t="n"/>
      <c r="CL21" s="1106" t="n"/>
      <c r="CM21" s="1106" t="n"/>
      <c r="CN21" s="1106" t="n"/>
      <c r="CO21" s="1106" t="n"/>
      <c r="CP21" s="1106" t="n"/>
      <c r="CQ21" s="1106" t="n"/>
      <c r="CR21" s="1106" t="n"/>
      <c r="CS21" s="1106" t="n"/>
      <c r="CT21" s="1106" t="n"/>
      <c r="CU21" s="1106" t="n"/>
      <c r="CV21" s="1106" t="n"/>
      <c r="CW21" s="1106" t="n"/>
      <c r="CX21" s="1106" t="n"/>
      <c r="CY21" s="1106" t="n"/>
      <c r="CZ21" s="1106" t="n"/>
      <c r="DA21" s="1106" t="n"/>
      <c r="DB21" s="1106" t="n"/>
      <c r="DC21" s="1106" t="n"/>
      <c r="DD21" s="1106" t="n"/>
      <c r="DE21" s="1106" t="n"/>
      <c r="DF21" s="1106" t="n"/>
      <c r="DG21" s="1106" t="n"/>
      <c r="DH21" s="1106" t="n"/>
      <c r="DI21" s="1106" t="n"/>
    </row>
    <row r="22" ht="16" customHeight="1" s="1178">
      <c r="A22" s="1228" t="n"/>
      <c r="B22" s="1148">
        <f>I18</f>
        <v/>
      </c>
      <c r="C22" s="1148">
        <f>K18</f>
        <v/>
      </c>
      <c r="D22" s="1375">
        <f>R49</f>
        <v/>
      </c>
      <c r="E22" s="1375">
        <f>K43</f>
        <v/>
      </c>
      <c r="F22" s="1239" t="n"/>
      <c r="G22" s="1106" t="n"/>
      <c r="H22" s="1105" t="inlineStr">
        <is>
          <t>生产增加幅度</t>
        </is>
      </c>
      <c r="I22" s="1106">
        <f>(M25-第5期!M25)/第5期!M25</f>
        <v/>
      </c>
      <c r="J22" s="1106">
        <f>(M26-第5期!M26)/第5期!M26</f>
        <v/>
      </c>
      <c r="K22" s="1106">
        <f>(M27-第5期!M27)/第5期!M27</f>
        <v/>
      </c>
      <c r="L22" s="1106">
        <f>(M28-第5期!M28)/第5期!M28</f>
        <v/>
      </c>
      <c r="M22" s="178" t="n"/>
      <c r="N22" s="1126" t="inlineStr">
        <is>
          <t>产品3</t>
        </is>
      </c>
      <c r="O22" s="1389">
        <f>O17</f>
        <v/>
      </c>
      <c r="P22" s="1389">
        <f>P17</f>
        <v/>
      </c>
      <c r="Q22" s="1389">
        <f>Q17</f>
        <v/>
      </c>
      <c r="R22" s="1389">
        <f>R17</f>
        <v/>
      </c>
      <c r="S22" s="545" t="n"/>
      <c r="T22" s="1390">
        <f>MAX(AC25,AD25,AE25,AF25)-MIN(AC25,AD25,AE25,AF25)</f>
        <v/>
      </c>
      <c r="U22" s="1107" t="inlineStr">
        <is>
          <t>上期价格</t>
        </is>
      </c>
      <c r="V22" s="1124" t="inlineStr">
        <is>
          <t>市场1</t>
        </is>
      </c>
      <c r="W22" s="1124" t="inlineStr">
        <is>
          <t>市场2</t>
        </is>
      </c>
      <c r="X22" s="1124" t="inlineStr">
        <is>
          <t>市场3</t>
        </is>
      </c>
      <c r="Y22" s="1124" t="inlineStr">
        <is>
          <t>市场4</t>
        </is>
      </c>
      <c r="Z22" s="1125" t="inlineStr">
        <is>
          <t>广告费</t>
        </is>
      </c>
      <c r="AA22" s="1106" t="n"/>
      <c r="AB22" s="277" t="inlineStr">
        <is>
          <t>单位机时利润</t>
        </is>
      </c>
      <c r="AC22" s="278" t="inlineStr">
        <is>
          <t>市场1</t>
        </is>
      </c>
      <c r="AD22" s="278" t="inlineStr">
        <is>
          <t>市场2</t>
        </is>
      </c>
      <c r="AE22" s="278" t="inlineStr">
        <is>
          <t>市场3</t>
        </is>
      </c>
      <c r="AF22" s="279" t="inlineStr">
        <is>
          <t>市场4</t>
        </is>
      </c>
      <c r="AG22" s="1101" t="n"/>
      <c r="AH22" s="1106" t="n"/>
      <c r="AI22" s="595" t="n"/>
      <c r="AJ22" s="591" t="n"/>
      <c r="AK22" s="592" t="n"/>
      <c r="AL22" s="587">
        <f>AM22</f>
        <v/>
      </c>
      <c r="AM22" s="592">
        <f>W45</f>
        <v/>
      </c>
      <c r="AN22" s="593" t="n"/>
      <c r="AO22" s="592" t="n"/>
      <c r="AP22" s="592" t="n"/>
      <c r="AQ22" s="617" t="n"/>
      <c r="AR22" s="1131" t="n"/>
      <c r="AS22" s="1111">
        <f>AM22-AK22</f>
        <v/>
      </c>
      <c r="AT22" s="1111" t="n"/>
      <c r="AU22" s="1111" t="n"/>
      <c r="AV22" s="1111" t="n"/>
      <c r="AW22" s="1133" t="n"/>
      <c r="AX22" s="1106" t="n"/>
      <c r="AY22" s="623" t="n"/>
      <c r="AZ22" s="1106" t="n"/>
      <c r="BA22" s="624">
        <f>AI52</f>
        <v/>
      </c>
      <c r="BB22" s="625">
        <f>IF($BA22="","",INT(BB$28*AJ76))</f>
        <v/>
      </c>
      <c r="BC22" s="625">
        <f>IF($BA22="","",INT(BC$28*AK76))</f>
        <v/>
      </c>
      <c r="BD22" s="625">
        <f>IF($BA22="","",INT(BD$28*AL76))</f>
        <v/>
      </c>
      <c r="BE22" s="625">
        <f>IF($BA22="","",INT(BE$28*AM76))</f>
        <v/>
      </c>
      <c r="BF22" s="625">
        <f>IF($BA22="","",INT(BF$28*AN76))</f>
        <v/>
      </c>
      <c r="BG22" s="625">
        <f>IF($BA22="","",INT(BG$28*AO76))</f>
        <v/>
      </c>
      <c r="BH22" s="625">
        <f>IF($BA22="","",INT(BH$28*AP76))</f>
        <v/>
      </c>
      <c r="BI22" s="625">
        <f>IF($BA22="","",INT(BI$28*AQ76))</f>
        <v/>
      </c>
      <c r="BJ22" s="625">
        <f>IF($BA22="","",INT(BJ$28*AR76))</f>
        <v/>
      </c>
      <c r="BK22" s="625">
        <f>IF($BA22="","",INT(BK$28*AS76))</f>
        <v/>
      </c>
      <c r="BL22" s="625">
        <f>IF($BA22="","",INT(BL$28*AT76))</f>
        <v/>
      </c>
      <c r="BM22" s="625">
        <f>IF($BA22="","",INT(BM$28*AU76))</f>
        <v/>
      </c>
      <c r="BN22" s="625">
        <f>IF($BA22="","",INT(BN$28*AV76))</f>
        <v/>
      </c>
      <c r="BO22" s="625">
        <f>IF($BA22="","",INT(BO$28*AW76))</f>
        <v/>
      </c>
      <c r="BP22" s="625">
        <f>IF($BA22="","",INT(BP$28*AX76))</f>
        <v/>
      </c>
      <c r="BQ22" s="625">
        <f>IF($BA22="","",INT(BQ$28*AY76))</f>
        <v/>
      </c>
      <c r="BR22" s="1106" t="n"/>
      <c r="BS22" s="1111">
        <f>BA24</f>
        <v/>
      </c>
      <c r="BT22" s="1148">
        <f>IF(BS22=0,0,1)</f>
        <v/>
      </c>
      <c r="BU22" s="1148">
        <f>第5期!AQ124*0.5</f>
        <v/>
      </c>
      <c r="BV22" s="1372">
        <f>AVERAGE(BT47:CI47)*初始化表!B$31</f>
        <v/>
      </c>
      <c r="BW22" s="1372">
        <f>$BT22*(AL124-BW$25)/BW$26*初始化表!B$30</f>
        <v/>
      </c>
      <c r="BX22" s="1372">
        <f>$BT22*(AM124-BX$25)/BX$26*初始化表!B$33</f>
        <v/>
      </c>
      <c r="BY22" s="1372">
        <f>$BT22*(AN124-BY$25)/BY$26*初始化表!B$32</f>
        <v/>
      </c>
      <c r="BZ22" s="1372">
        <f>$BT22*(AP124-BZ$25)/BZ$26*初始化表!B$34</f>
        <v/>
      </c>
      <c r="CA22" s="1372">
        <f>$BT$5*(AW124-CA$25)/CA$26*初始化表!B$36</f>
        <v/>
      </c>
      <c r="CB22" s="1372">
        <f>CE22-CC22-BU22-SUM(BV22:CA22)/2</f>
        <v/>
      </c>
      <c r="CC22" s="1148">
        <f>IF(AO124-AX124&gt;=0,0,-0.1*(1-EXP(2*10^(-6)*(AO124-AX124))))</f>
        <v/>
      </c>
      <c r="CD22" s="1373">
        <f>SUM(BV22:CB22)</f>
        <v/>
      </c>
      <c r="CE22" s="1373">
        <f>AQ124</f>
        <v/>
      </c>
      <c r="CF22" s="1373">
        <f>BU22*2</f>
        <v/>
      </c>
      <c r="CG22" s="1106" t="n"/>
      <c r="CH22" s="1106" t="n"/>
      <c r="CI22" s="1106" t="n"/>
      <c r="CJ22" s="1106" t="n"/>
      <c r="CK22" s="1106" t="n"/>
      <c r="CL22" s="1106" t="n"/>
      <c r="CM22" s="1106" t="n"/>
      <c r="CN22" s="1106" t="n"/>
      <c r="CO22" s="1106" t="n"/>
      <c r="CP22" s="1106" t="n"/>
      <c r="CQ22" s="1106" t="n"/>
      <c r="CR22" s="1106" t="n"/>
      <c r="CS22" s="1106" t="n"/>
      <c r="CT22" s="1106" t="n"/>
      <c r="CU22" s="1106" t="n"/>
      <c r="CV22" s="1106" t="n"/>
      <c r="CW22" s="1106" t="n"/>
      <c r="CX22" s="1106" t="n"/>
      <c r="CY22" s="1106" t="n"/>
      <c r="CZ22" s="1106" t="n"/>
      <c r="DA22" s="1106" t="n"/>
      <c r="DB22" s="1106" t="n"/>
      <c r="DC22" s="1106" t="n"/>
      <c r="DD22" s="1106" t="n"/>
      <c r="DE22" s="1106" t="n"/>
      <c r="DF22" s="1106" t="n"/>
      <c r="DG22" s="1106" t="n"/>
      <c r="DH22" s="1106" t="n"/>
      <c r="DI22" s="1106" t="n"/>
    </row>
    <row r="23" ht="16" customHeight="1" s="1178">
      <c r="A23" s="1152" t="inlineStr">
        <is>
          <t>财务</t>
        </is>
      </c>
      <c r="B23" s="1110" t="inlineStr">
        <is>
          <t>银行贷款</t>
        </is>
      </c>
      <c r="C23" s="1110" t="inlineStr">
        <is>
          <t>债券</t>
        </is>
      </c>
      <c r="D23" s="1110" t="inlineStr">
        <is>
          <t>国债</t>
        </is>
      </c>
      <c r="E23" s="1110" t="inlineStr">
        <is>
          <t>分红</t>
        </is>
      </c>
      <c r="F23" s="1127" t="inlineStr">
        <is>
          <t>工资系数</t>
        </is>
      </c>
      <c r="G23" s="1106" t="n"/>
      <c r="H23" s="1107" t="inlineStr">
        <is>
          <t>生产决策</t>
        </is>
      </c>
      <c r="I23" s="1210" t="n"/>
      <c r="J23" s="1210" t="n"/>
      <c r="K23" s="1210" t="n"/>
      <c r="L23" s="1210" t="n"/>
      <c r="M23" s="1393" t="inlineStr">
        <is>
          <t>总量</t>
        </is>
      </c>
      <c r="N23" s="1126" t="inlineStr">
        <is>
          <t>产品4</t>
        </is>
      </c>
      <c r="O23" s="1389">
        <f>O18</f>
        <v/>
      </c>
      <c r="P23" s="1389">
        <f>P18</f>
        <v/>
      </c>
      <c r="Q23" s="1389">
        <f>Q18</f>
        <v/>
      </c>
      <c r="R23" s="1389">
        <f>R18</f>
        <v/>
      </c>
      <c r="S23" s="545" t="n"/>
      <c r="T23" s="1390">
        <f>MAX(AC26,AD26,AE26,AF26)-MIN(AC26,AD26,AE26,AF26)</f>
        <v/>
      </c>
      <c r="U23" s="1126" t="inlineStr">
        <is>
          <t>产品1</t>
        </is>
      </c>
      <c r="V23" s="1148">
        <f>第5期!B6</f>
        <v/>
      </c>
      <c r="W23" s="1148">
        <f>第5期!C6</f>
        <v/>
      </c>
      <c r="X23" s="1148">
        <f>第5期!D6</f>
        <v/>
      </c>
      <c r="Y23" s="1148">
        <f>第5期!E6</f>
        <v/>
      </c>
      <c r="Z23" s="1394">
        <f>第5期!F6</f>
        <v/>
      </c>
      <c r="AA23" s="1106" t="n"/>
      <c r="AB23" s="280" t="inlineStr">
        <is>
          <t>产品1</t>
        </is>
      </c>
      <c r="AC23" s="1277">
        <f>AC11/初始化表!$E$17</f>
        <v/>
      </c>
      <c r="AD23" s="1277">
        <f>AD11/初始化表!$E$17</f>
        <v/>
      </c>
      <c r="AE23" s="1277">
        <f>AE11/初始化表!$E$17</f>
        <v/>
      </c>
      <c r="AF23" s="1278">
        <f>AF11/初始化表!$E$17</f>
        <v/>
      </c>
      <c r="AG23" s="1101" t="n"/>
      <c r="AH23" s="1106" t="n"/>
      <c r="AI23" s="595" t="n"/>
      <c r="AJ23" s="591" t="n"/>
      <c r="AK23" s="592" t="n"/>
      <c r="AL23" s="587">
        <f>AM23</f>
        <v/>
      </c>
      <c r="AM23" s="592">
        <f>X45</f>
        <v/>
      </c>
      <c r="AN23" s="593" t="n"/>
      <c r="AO23" s="592" t="n"/>
      <c r="AP23" s="592" t="n"/>
      <c r="AQ23" s="617" t="n"/>
      <c r="AR23" s="1131" t="n"/>
      <c r="AS23" s="1111">
        <f>AM23-AK23</f>
        <v/>
      </c>
      <c r="AT23" s="1111" t="n"/>
      <c r="AU23" s="1111" t="n"/>
      <c r="AV23" s="1111" t="n"/>
      <c r="AW23" s="1133" t="n"/>
      <c r="AX23" s="1106" t="n"/>
      <c r="AY23" s="623" t="n"/>
      <c r="AZ23" s="1106" t="n"/>
      <c r="BA23" s="624">
        <f>AI53</f>
        <v/>
      </c>
      <c r="BB23" s="625">
        <f>IF($BA23="","",INT(BB$28*AJ77))</f>
        <v/>
      </c>
      <c r="BC23" s="625">
        <f>IF($BA23="","",INT(BC$28*AK77))</f>
        <v/>
      </c>
      <c r="BD23" s="625">
        <f>IF($BA23="","",INT(BD$28*AL77))</f>
        <v/>
      </c>
      <c r="BE23" s="625">
        <f>IF($BA23="","",INT(BE$28*AM77))</f>
        <v/>
      </c>
      <c r="BF23" s="625">
        <f>IF($BA23="","",INT(BF$28*AN77))</f>
        <v/>
      </c>
      <c r="BG23" s="625">
        <f>IF($BA23="","",INT(BG$28*AO77))</f>
        <v/>
      </c>
      <c r="BH23" s="625">
        <f>IF($BA23="","",INT(BH$28*AP77))</f>
        <v/>
      </c>
      <c r="BI23" s="625">
        <f>IF($BA23="","",INT(BI$28*AQ77))</f>
        <v/>
      </c>
      <c r="BJ23" s="625">
        <f>IF($BA23="","",INT(BJ$28*AR77))</f>
        <v/>
      </c>
      <c r="BK23" s="625">
        <f>IF($BA23="","",INT(BK$28*AS77))</f>
        <v/>
      </c>
      <c r="BL23" s="625">
        <f>IF($BA23="","",INT(BL$28*AT77))</f>
        <v/>
      </c>
      <c r="BM23" s="625">
        <f>IF($BA23="","",INT(BM$28*AU77))</f>
        <v/>
      </c>
      <c r="BN23" s="625">
        <f>IF($BA23="","",INT(BN$28*AV77))</f>
        <v/>
      </c>
      <c r="BO23" s="625">
        <f>IF($BA23="","",INT(BO$28*AW77))</f>
        <v/>
      </c>
      <c r="BP23" s="625">
        <f>IF($BA23="","",INT(BP$28*AX77))</f>
        <v/>
      </c>
      <c r="BQ23" s="625">
        <f>IF($BA23="","",INT(BQ$28*AY77))</f>
        <v/>
      </c>
      <c r="BR23" s="1106" t="n"/>
      <c r="BS23" s="1111">
        <f>BA25</f>
        <v/>
      </c>
      <c r="BT23" s="1148">
        <f>IF(BS23=0,0,1)</f>
        <v/>
      </c>
      <c r="BU23" s="1148">
        <f>第5期!AQ125*0.5</f>
        <v/>
      </c>
      <c r="BV23" s="1372">
        <f>AVERAGE(BT48:CI48)*初始化表!B$31</f>
        <v/>
      </c>
      <c r="BW23" s="1372">
        <f>$BT23*(AL125-BW$25)/BW$26*初始化表!B$30</f>
        <v/>
      </c>
      <c r="BX23" s="1372">
        <f>$BT23*(AM125-BX$25)/BX$26*初始化表!B$33</f>
        <v/>
      </c>
      <c r="BY23" s="1372">
        <f>$BT23*(AN125-BY$25)/BY$26*初始化表!B$32</f>
        <v/>
      </c>
      <c r="BZ23" s="1372">
        <f>$BT23*(AP125-BZ$25)/BZ$26*初始化表!B$34</f>
        <v/>
      </c>
      <c r="CA23" s="1372">
        <f>$BT$5*(AW125-CA$25)/CA$26*初始化表!B$36</f>
        <v/>
      </c>
      <c r="CB23" s="1372">
        <f>CE23-CC23-BU23-SUM(BV23:CA23)/2</f>
        <v/>
      </c>
      <c r="CC23" s="1148">
        <f>IF(AO125-AX125&gt;=0,0,-0.1*(1-EXP(2*10^(-6)*(AO125-AX125))))</f>
        <v/>
      </c>
      <c r="CD23" s="1373">
        <f>SUM(BV23:CB23)</f>
        <v/>
      </c>
      <c r="CE23" s="1373">
        <f>AQ125</f>
        <v/>
      </c>
      <c r="CF23" s="1373">
        <f>BU23*2</f>
        <v/>
      </c>
      <c r="CG23" s="1106" t="n"/>
      <c r="CH23" s="1106" t="n"/>
      <c r="CI23" s="1106" t="n"/>
      <c r="CJ23" s="1106" t="n"/>
      <c r="CK23" s="1106" t="n"/>
      <c r="CL23" s="1106" t="n"/>
      <c r="CM23" s="1106" t="n"/>
      <c r="CN23" s="1106" t="n"/>
      <c r="CO23" s="1106" t="n"/>
      <c r="CP23" s="1106" t="n"/>
      <c r="CQ23" s="1106" t="n"/>
      <c r="CR23" s="1106" t="n"/>
      <c r="CS23" s="1106" t="n"/>
      <c r="CT23" s="1106" t="n"/>
      <c r="CU23" s="1106" t="n"/>
      <c r="CV23" s="1106" t="n"/>
      <c r="CW23" s="1106" t="n"/>
      <c r="CX23" s="1106" t="n"/>
      <c r="CY23" s="1106" t="n"/>
      <c r="CZ23" s="1106" t="n"/>
      <c r="DA23" s="1106" t="n"/>
      <c r="DB23" s="1106" t="n"/>
      <c r="DC23" s="1106" t="n"/>
      <c r="DD23" s="1106" t="n"/>
      <c r="DE23" s="1106" t="n"/>
      <c r="DF23" s="1106" t="n"/>
      <c r="DG23" s="1106" t="n"/>
      <c r="DH23" s="1106" t="n"/>
      <c r="DI23" s="1106" t="n"/>
    </row>
    <row r="24" ht="16" customHeight="1" s="1178">
      <c r="A24" s="1222" t="n"/>
      <c r="B24" s="1379">
        <f>Q33</f>
        <v/>
      </c>
      <c r="C24" s="1379">
        <f>R35</f>
        <v/>
      </c>
      <c r="D24" s="1379">
        <f>O37</f>
        <v/>
      </c>
      <c r="E24" s="1379">
        <f>-C63</f>
        <v/>
      </c>
      <c r="F24" s="1151">
        <f>R45</f>
        <v/>
      </c>
      <c r="G24" s="1106" t="n"/>
      <c r="H24" s="1131" t="n"/>
      <c r="I24" s="1110" t="inlineStr">
        <is>
          <t>第一班</t>
        </is>
      </c>
      <c r="J24" s="1110" t="inlineStr">
        <is>
          <t>第一班加</t>
        </is>
      </c>
      <c r="K24" s="1110" t="inlineStr">
        <is>
          <t>第二班</t>
        </is>
      </c>
      <c r="L24" s="1110" t="inlineStr">
        <is>
          <t>第二班加</t>
        </is>
      </c>
      <c r="M24" s="1211" t="n"/>
      <c r="N24" s="1126" t="inlineStr">
        <is>
          <t>推荐营销</t>
        </is>
      </c>
      <c r="O24" s="1110" t="inlineStr">
        <is>
          <t>产品市场1</t>
        </is>
      </c>
      <c r="P24" s="1110" t="inlineStr">
        <is>
          <t>产品市场2</t>
        </is>
      </c>
      <c r="Q24" s="1110" t="inlineStr">
        <is>
          <t>产品市场3</t>
        </is>
      </c>
      <c r="R24" s="1127" t="inlineStr">
        <is>
          <t>产品市场4</t>
        </is>
      </c>
      <c r="S24" s="1105" t="n"/>
      <c r="T24" s="178" t="n"/>
      <c r="U24" s="1126" t="inlineStr">
        <is>
          <t>产品2</t>
        </is>
      </c>
      <c r="V24" s="1148">
        <f>第5期!B7</f>
        <v/>
      </c>
      <c r="W24" s="1148">
        <f>第5期!C7</f>
        <v/>
      </c>
      <c r="X24" s="1148">
        <f>第5期!D7</f>
        <v/>
      </c>
      <c r="Y24" s="1148">
        <f>第5期!E7</f>
        <v/>
      </c>
      <c r="Z24" s="1394">
        <f>第5期!F7</f>
        <v/>
      </c>
      <c r="AA24" s="1106" t="n"/>
      <c r="AB24" s="280" t="inlineStr">
        <is>
          <t>产品2</t>
        </is>
      </c>
      <c r="AC24" s="1277">
        <f>AC12/初始化表!$F$17</f>
        <v/>
      </c>
      <c r="AD24" s="1277">
        <f>AD12/初始化表!$F$17</f>
        <v/>
      </c>
      <c r="AE24" s="1277">
        <f>AE12/初始化表!$F$17</f>
        <v/>
      </c>
      <c r="AF24" s="1278">
        <f>AF12/初始化表!$F$17</f>
        <v/>
      </c>
      <c r="AG24" s="1101" t="n"/>
      <c r="AH24" s="1106" t="n"/>
      <c r="AI24" s="595" t="n"/>
      <c r="AJ24" s="591" t="n"/>
      <c r="AK24" s="592" t="n"/>
      <c r="AL24" s="587">
        <f>AM24</f>
        <v/>
      </c>
      <c r="AM24" s="592">
        <f>Y45</f>
        <v/>
      </c>
      <c r="AN24" s="593" t="n"/>
      <c r="AO24" s="592" t="n"/>
      <c r="AP24" s="592" t="n"/>
      <c r="AQ24" s="617" t="n"/>
      <c r="AR24" s="1131">
        <f>SUM(AL21:AL24)</f>
        <v/>
      </c>
      <c r="AS24" s="1111">
        <f>AM24-AK24</f>
        <v/>
      </c>
      <c r="AT24" s="1111">
        <f>SUMIF(AS21:AS24,"&gt;=0",AS21:AS24)</f>
        <v/>
      </c>
      <c r="AU24" s="1111">
        <f>SUM(AO21:AO24)</f>
        <v/>
      </c>
      <c r="AV24" s="1111">
        <f>SUM(AP21:AP24)</f>
        <v/>
      </c>
      <c r="AW24" s="1133">
        <f>SUM(AQ21:AQ24)</f>
        <v/>
      </c>
      <c r="AX24" s="1106" t="n"/>
      <c r="AY24" s="623" t="n"/>
      <c r="AZ24" s="1106" t="n"/>
      <c r="BA24" s="624">
        <f>AI54</f>
        <v/>
      </c>
      <c r="BB24" s="625">
        <f>IF($BA24="","",INT(BB$28*AJ78))</f>
        <v/>
      </c>
      <c r="BC24" s="625">
        <f>IF($BA24="","",INT(BC$28*AK78))</f>
        <v/>
      </c>
      <c r="BD24" s="625">
        <f>IF($BA24="","",INT(BD$28*AL78))</f>
        <v/>
      </c>
      <c r="BE24" s="625">
        <f>IF($BA24="","",INT(BE$28*AM78))</f>
        <v/>
      </c>
      <c r="BF24" s="625">
        <f>IF($BA24="","",INT(BF$28*AN78))</f>
        <v/>
      </c>
      <c r="BG24" s="625">
        <f>IF($BA24="","",INT(BG$28*AO78))</f>
        <v/>
      </c>
      <c r="BH24" s="625">
        <f>IF($BA24="","",INT(BH$28*AP78))</f>
        <v/>
      </c>
      <c r="BI24" s="625">
        <f>IF($BA24="","",INT(BI$28*AQ78))</f>
        <v/>
      </c>
      <c r="BJ24" s="625">
        <f>IF($BA24="","",INT(BJ$28*AR78))</f>
        <v/>
      </c>
      <c r="BK24" s="625">
        <f>IF($BA24="","",INT(BK$28*AS78))</f>
        <v/>
      </c>
      <c r="BL24" s="625">
        <f>IF($BA24="","",INT(BL$28*AT78))</f>
        <v/>
      </c>
      <c r="BM24" s="625">
        <f>IF($BA24="","",INT(BM$28*AU78))</f>
        <v/>
      </c>
      <c r="BN24" s="625">
        <f>IF($BA24="","",INT(BN$28*AV78))</f>
        <v/>
      </c>
      <c r="BO24" s="625">
        <f>IF($BA24="","",INT(BO$28*AW78))</f>
        <v/>
      </c>
      <c r="BP24" s="625">
        <f>IF($BA24="","",INT(BP$28*AX78))</f>
        <v/>
      </c>
      <c r="BQ24" s="625">
        <f>IF($BA24="","",INT(BQ$28*AY78))</f>
        <v/>
      </c>
      <c r="BR24" s="1106" t="n"/>
      <c r="BS24" s="1111">
        <f>BA26</f>
        <v/>
      </c>
      <c r="BT24" s="1148">
        <f>IF(BS24=0,0,1)</f>
        <v/>
      </c>
      <c r="BU24" s="1148">
        <f>第5期!AQ126*0.5</f>
        <v/>
      </c>
      <c r="BV24" s="1372">
        <f>AVERAGE(BT49:CI49)*初始化表!B$31</f>
        <v/>
      </c>
      <c r="BW24" s="1372">
        <f>$BT24*(AL126-BW$25)/BW$26*初始化表!B$30</f>
        <v/>
      </c>
      <c r="BX24" s="1372">
        <f>$BT24*(AM126-BX$25)/BX$26*初始化表!B$33</f>
        <v/>
      </c>
      <c r="BY24" s="1372">
        <f>$BT24*(AN126-BY$25)/BY$26*初始化表!B$32</f>
        <v/>
      </c>
      <c r="BZ24" s="1372">
        <f>$BT24*(AP126-BZ$25)/BZ$26*初始化表!B$34</f>
        <v/>
      </c>
      <c r="CA24" s="1372">
        <f>$BT$5*(AW126-CA$25)/CA$26*初始化表!B$36</f>
        <v/>
      </c>
      <c r="CB24" s="1372">
        <f>CE24-CC24-BU24-SUM(BV24:CA24)/2</f>
        <v/>
      </c>
      <c r="CC24" s="1148">
        <f>IF(AO126-AX126&gt;=0,0,-0.1*(1-EXP(2*10^(-6)*(AO126-AX126))))</f>
        <v/>
      </c>
      <c r="CD24" s="1373">
        <f>SUM(BV24:CB24)</f>
        <v/>
      </c>
      <c r="CE24" s="1373">
        <f>AQ126</f>
        <v/>
      </c>
      <c r="CF24" s="1373">
        <f>BU24*2</f>
        <v/>
      </c>
      <c r="CG24" s="1106" t="n"/>
      <c r="CH24" s="1106" t="n"/>
      <c r="CI24" s="1106" t="n"/>
      <c r="CJ24" s="1106" t="n"/>
      <c r="CK24" s="1106" t="n"/>
      <c r="CL24" s="1106" t="n"/>
      <c r="CM24" s="1106" t="n"/>
      <c r="CN24" s="1106" t="n"/>
      <c r="CO24" s="1106" t="n"/>
      <c r="CP24" s="1106" t="n"/>
      <c r="CQ24" s="1106" t="n"/>
      <c r="CR24" s="1106" t="n"/>
      <c r="CS24" s="1106" t="n"/>
      <c r="CT24" s="1106" t="n"/>
      <c r="CU24" s="1106" t="n"/>
      <c r="CV24" s="1106" t="n"/>
      <c r="CW24" s="1106" t="n"/>
      <c r="CX24" s="1106" t="n"/>
      <c r="CY24" s="1106" t="n"/>
      <c r="CZ24" s="1106" t="n"/>
      <c r="DA24" s="1106" t="n"/>
      <c r="DB24" s="1106" t="n"/>
      <c r="DC24" s="1106" t="n"/>
      <c r="DD24" s="1106" t="n"/>
      <c r="DE24" s="1106" t="n"/>
      <c r="DF24" s="1106" t="n"/>
      <c r="DG24" s="1106" t="n"/>
      <c r="DH24" s="1106" t="n"/>
      <c r="DI24" s="1106" t="n"/>
    </row>
    <row r="25" ht="16" customHeight="1" s="1178">
      <c r="A25" s="1106" t="n"/>
      <c r="B25" s="1106" t="n"/>
      <c r="C25" s="1106" t="n"/>
      <c r="D25" s="1106" t="n"/>
      <c r="E25" s="1106" t="n"/>
      <c r="F25" s="1106" t="n"/>
      <c r="G25" s="1106" t="n"/>
      <c r="H25" s="1126" t="inlineStr">
        <is>
          <t>产品1</t>
        </is>
      </c>
      <c r="I25" s="1395" t="n">
        <v>0</v>
      </c>
      <c r="J25" s="1395" t="n">
        <v>0</v>
      </c>
      <c r="K25" s="1395" t="n">
        <v>0</v>
      </c>
      <c r="L25" s="1395" t="n">
        <v>0</v>
      </c>
      <c r="M25" s="1396">
        <f>I25+J25+K25+L25</f>
        <v/>
      </c>
      <c r="N25" s="1126" t="inlineStr">
        <is>
          <t>广告费</t>
        </is>
      </c>
      <c r="O25" s="1397">
        <f>INT(SUMPRODUCT(V42:Y42,B6:E6)*O6/1000+0.5)*1000</f>
        <v/>
      </c>
      <c r="P25" s="1397">
        <f>INT(SUMPRODUCT(V43:Y43,B7:E7)*P6/1000+0.5)*1000</f>
        <v/>
      </c>
      <c r="Q25" s="1397">
        <f>INT(SUMPRODUCT(V44:Y44,B8:E8)*Q6/1000+0.5)*1000</f>
        <v/>
      </c>
      <c r="R25" s="1394">
        <f>INT(SUMPRODUCT(V45:Y45,B9:E9)*R6/1000+0.5)*1000</f>
        <v/>
      </c>
      <c r="S25" s="1398" t="n"/>
      <c r="T25" s="178" t="n"/>
      <c r="U25" s="1126" t="inlineStr">
        <is>
          <t>产品3</t>
        </is>
      </c>
      <c r="V25" s="1148">
        <f>第5期!B8</f>
        <v/>
      </c>
      <c r="W25" s="1148">
        <f>第5期!C8</f>
        <v/>
      </c>
      <c r="X25" s="1148">
        <f>第5期!D8</f>
        <v/>
      </c>
      <c r="Y25" s="1148">
        <f>第5期!E8</f>
        <v/>
      </c>
      <c r="Z25" s="1394">
        <f>第5期!F8</f>
        <v/>
      </c>
      <c r="AA25" s="1106" t="n"/>
      <c r="AB25" s="280" t="inlineStr">
        <is>
          <t>产品3</t>
        </is>
      </c>
      <c r="AC25" s="1277">
        <f>AC13/初始化表!$G$17</f>
        <v/>
      </c>
      <c r="AD25" s="1277">
        <f>AD13/初始化表!$G$17</f>
        <v/>
      </c>
      <c r="AE25" s="1277">
        <f>AE13/初始化表!$G$17</f>
        <v/>
      </c>
      <c r="AF25" s="1278">
        <f>AF13/初始化表!$G$17</f>
        <v/>
      </c>
      <c r="AG25" s="1101" t="n"/>
      <c r="AH25" s="1106" t="n"/>
      <c r="AI25" s="596" t="n"/>
      <c r="AJ25" s="597" t="n"/>
      <c r="AK25" s="597" t="n"/>
      <c r="AL25" s="597" t="n"/>
      <c r="AM25" s="597" t="n"/>
      <c r="AN25" s="598" t="n"/>
      <c r="AO25" s="342" t="n"/>
      <c r="AP25" s="342" t="n"/>
      <c r="AQ25" s="342" t="n"/>
      <c r="AR25" s="1131" t="n"/>
      <c r="AS25" s="1111" t="n"/>
      <c r="AT25" s="1111" t="n"/>
      <c r="AU25" s="1399">
        <f>(AU12*初始化表!E17+AU16*初始化表!F17+AU20*初始化表!G17+AU24*初始化表!H17)/1300</f>
        <v/>
      </c>
      <c r="AV25" s="1399">
        <f>(AV12*初始化表!E17+AV16*初始化表!F17+AV20*初始化表!G17+AV24*初始化表!H17)/1300</f>
        <v/>
      </c>
      <c r="AW25" s="1400">
        <f>(AW12*初始化表!E17+AW16*初始化表!F17+AW20*初始化表!G17+AW24*初始化表!H17)/1300</f>
        <v/>
      </c>
      <c r="AX25" s="1106" t="n"/>
      <c r="AY25" s="623" t="n"/>
      <c r="AZ25" s="1106" t="n"/>
      <c r="BA25" s="624">
        <f>AI55</f>
        <v/>
      </c>
      <c r="BB25" s="625">
        <f>IF($BA25="","",INT(BB$28*AJ79))</f>
        <v/>
      </c>
      <c r="BC25" s="625">
        <f>IF($BA25="","",INT(BC$28*AK79))</f>
        <v/>
      </c>
      <c r="BD25" s="625">
        <f>IF($BA25="","",INT(BD$28*AL79))</f>
        <v/>
      </c>
      <c r="BE25" s="625">
        <f>IF($BA25="","",INT(BE$28*AM79))</f>
        <v/>
      </c>
      <c r="BF25" s="625">
        <f>IF($BA25="","",INT(BF$28*AN79))</f>
        <v/>
      </c>
      <c r="BG25" s="625">
        <f>IF($BA25="","",INT(BG$28*AO79))</f>
        <v/>
      </c>
      <c r="BH25" s="625">
        <f>IF($BA25="","",INT(BH$28*AP79))</f>
        <v/>
      </c>
      <c r="BI25" s="625">
        <f>IF($BA25="","",INT(BI$28*AQ79))</f>
        <v/>
      </c>
      <c r="BJ25" s="625">
        <f>IF($BA25="","",INT(BJ$28*AR79))</f>
        <v/>
      </c>
      <c r="BK25" s="625">
        <f>IF($BA25="","",INT(BK$28*AS79))</f>
        <v/>
      </c>
      <c r="BL25" s="625">
        <f>IF($BA25="","",INT(BL$28*AT79))</f>
        <v/>
      </c>
      <c r="BM25" s="625">
        <f>IF($BA25="","",INT(BM$28*AU79))</f>
        <v/>
      </c>
      <c r="BN25" s="625">
        <f>IF($BA25="","",INT(BN$28*AV79))</f>
        <v/>
      </c>
      <c r="BO25" s="625">
        <f>IF($BA25="","",INT(BO$28*AW79))</f>
        <v/>
      </c>
      <c r="BP25" s="625">
        <f>IF($BA25="","",INT(BP$28*AX79))</f>
        <v/>
      </c>
      <c r="BQ25" s="625">
        <f>IF($BA25="","",INT(BQ$28*AY79))</f>
        <v/>
      </c>
      <c r="BR25" s="1106" t="n"/>
      <c r="BS25" s="1110" t="inlineStr">
        <is>
          <t>平均值</t>
        </is>
      </c>
      <c r="BT25" s="1106" t="n"/>
      <c r="BU25" s="1106" t="n"/>
      <c r="BV25" s="1106" t="n"/>
      <c r="BW25" s="1148">
        <f>SUM(AL107:AL126)/初始化表!$B5</f>
        <v/>
      </c>
      <c r="BX25" s="1148">
        <f>SUM(AM107:AM126)/初始化表!$B5</f>
        <v/>
      </c>
      <c r="BY25" s="1148">
        <f>SUM(AN107:AN126)/初始化表!$B5</f>
        <v/>
      </c>
      <c r="BZ25" s="1148">
        <f>SUM(AP107:AP126)/初始化表!$B5</f>
        <v/>
      </c>
      <c r="CA25" s="1148">
        <f>SUM(AW107:AW126)/初始化表!$B5</f>
        <v/>
      </c>
      <c r="CB25" s="1106" t="n"/>
      <c r="CC25" s="1106" t="n"/>
      <c r="CD25" s="1106" t="n"/>
      <c r="CE25" s="1106" t="n"/>
      <c r="CF25" s="1106" t="n"/>
      <c r="CG25" s="1106" t="n"/>
      <c r="CH25" s="1106" t="n"/>
      <c r="CI25" s="1106" t="n"/>
      <c r="CJ25" s="1106" t="n"/>
      <c r="CK25" s="1106" t="n"/>
      <c r="CL25" s="1106" t="n"/>
      <c r="CM25" s="1106" t="n"/>
      <c r="CN25" s="1106" t="n"/>
      <c r="CO25" s="1106" t="n"/>
      <c r="CP25" s="1106" t="n"/>
      <c r="CQ25" s="1106" t="n"/>
      <c r="CR25" s="1106" t="n"/>
      <c r="CS25" s="1106" t="n"/>
      <c r="CT25" s="1106" t="n"/>
      <c r="CU25" s="1106" t="n"/>
      <c r="CV25" s="1106" t="n"/>
      <c r="CW25" s="1106" t="n"/>
      <c r="CX25" s="1106" t="n"/>
      <c r="CY25" s="1106" t="n"/>
      <c r="CZ25" s="1106" t="n"/>
      <c r="DA25" s="1106" t="n"/>
      <c r="DB25" s="1106" t="n"/>
      <c r="DC25" s="1106" t="n"/>
      <c r="DD25" s="1106" t="n"/>
      <c r="DE25" s="1106" t="n"/>
      <c r="DF25" s="1106" t="n"/>
      <c r="DG25" s="1106" t="n"/>
      <c r="DH25" s="1106" t="n"/>
      <c r="DI25" s="1106" t="n"/>
    </row>
    <row r="26" ht="16" customHeight="1" s="1178">
      <c r="A26" s="1370" t="inlineStr">
        <is>
          <t>公司会计项目</t>
        </is>
      </c>
      <c r="B26" s="1210" t="n"/>
      <c r="C26" s="1210" t="n"/>
      <c r="D26" s="1210" t="n"/>
      <c r="E26" s="1210" t="n"/>
      <c r="F26" s="1234" t="n"/>
      <c r="G26" s="1106" t="n"/>
      <c r="H26" s="1126" t="inlineStr">
        <is>
          <t>产品2</t>
        </is>
      </c>
      <c r="I26" s="1395" t="n">
        <v>0</v>
      </c>
      <c r="J26" s="1395" t="n">
        <v>0</v>
      </c>
      <c r="K26" s="1395" t="n">
        <v>0</v>
      </c>
      <c r="L26" s="1395" t="n">
        <v>0</v>
      </c>
      <c r="M26" s="1396">
        <f>I26+J26+K26+L26</f>
        <v/>
      </c>
      <c r="N26" s="1126" t="inlineStr">
        <is>
          <t>促销费</t>
        </is>
      </c>
      <c r="O26" s="1397">
        <f>INT(SUMPRODUCT(V42:V45,B6:B9)*O8/1000+0.5)*1000</f>
        <v/>
      </c>
      <c r="P26" s="1397">
        <f>INT(SUMPRODUCT(W42:W45,C6:C9)*P8/1000+0.5)*1000</f>
        <v/>
      </c>
      <c r="Q26" s="1397">
        <f>INT(SUMPRODUCT(X42:X45,D6:D9)*Q8/1000+0.5)*1000</f>
        <v/>
      </c>
      <c r="R26" s="1394">
        <f>INT(SUMPRODUCT(Y42:Y45,E6:E9)*R8/1000+0.5)*1000</f>
        <v/>
      </c>
      <c r="S26" s="1398" t="n"/>
      <c r="T26" s="178" t="n"/>
      <c r="U26" s="1126" t="inlineStr">
        <is>
          <t>产品4</t>
        </is>
      </c>
      <c r="V26" s="1148">
        <f>第5期!B9</f>
        <v/>
      </c>
      <c r="W26" s="1148">
        <f>第5期!C9</f>
        <v/>
      </c>
      <c r="X26" s="1148">
        <f>第5期!D9</f>
        <v/>
      </c>
      <c r="Y26" s="1148">
        <f>第5期!E9</f>
        <v/>
      </c>
      <c r="Z26" s="1394">
        <f>第5期!F9</f>
        <v/>
      </c>
      <c r="AA26" s="1106" t="n"/>
      <c r="AB26" s="283" t="inlineStr">
        <is>
          <t>产品4</t>
        </is>
      </c>
      <c r="AC26" s="1285">
        <f>AC14/初始化表!$H$17</f>
        <v/>
      </c>
      <c r="AD26" s="1285">
        <f>AD14/初始化表!$H$17</f>
        <v/>
      </c>
      <c r="AE26" s="1285">
        <f>AE14/初始化表!$H$17</f>
        <v/>
      </c>
      <c r="AF26" s="1286">
        <f>AF14/初始化表!$H$17</f>
        <v/>
      </c>
      <c r="AG26" s="1101" t="n"/>
      <c r="AH26" s="1106" t="n"/>
      <c r="AI26" s="595" t="n"/>
      <c r="AJ26" s="592">
        <f>I56</f>
        <v/>
      </c>
      <c r="AK26" s="599" t="n"/>
      <c r="AL26" s="599" t="n"/>
      <c r="AM26" s="592" t="n"/>
      <c r="AN26" s="1401">
        <f>O43</f>
        <v/>
      </c>
      <c r="AO26" s="342" t="n"/>
      <c r="AP26" s="342" t="n"/>
      <c r="AQ26" s="342" t="n"/>
      <c r="AR26" s="1131" t="n"/>
      <c r="AS26" s="1402" t="inlineStr">
        <is>
          <t>本期销售</t>
        </is>
      </c>
      <c r="AT26" s="1399">
        <f>(SUM(AM9:AM12)*初始化表!E17+SUM(AM13:AM16)*初始化表!F17+SUM(AM17:AM20)*初始化表!G17+SUM(AM21:AM24)*初始化表!H17)/1300</f>
        <v/>
      </c>
      <c r="AU26" s="1111" t="n"/>
      <c r="AV26" s="1111" t="n"/>
      <c r="AW26" s="1133" t="n"/>
      <c r="AX26" s="1106" t="n"/>
      <c r="AY26" s="623" t="n"/>
      <c r="AZ26" s="1106" t="n"/>
      <c r="BA26" s="624">
        <f>AI56</f>
        <v/>
      </c>
      <c r="BB26" s="625">
        <f>IF($BA26="","",INT(BB$28*AJ80))</f>
        <v/>
      </c>
      <c r="BC26" s="625">
        <f>IF($BA26="","",INT(BC$28*AK80))</f>
        <v/>
      </c>
      <c r="BD26" s="625">
        <f>IF($BA26="","",INT(BD$28*AL80))</f>
        <v/>
      </c>
      <c r="BE26" s="625">
        <f>IF($BA26="","",INT(BE$28*AM80))</f>
        <v/>
      </c>
      <c r="BF26" s="625">
        <f>IF($BA26="","",INT(BF$28*AN80))</f>
        <v/>
      </c>
      <c r="BG26" s="625">
        <f>IF($BA26="","",INT(BG$28*AO80))</f>
        <v/>
      </c>
      <c r="BH26" s="625">
        <f>IF($BA26="","",INT(BH$28*AP80))</f>
        <v/>
      </c>
      <c r="BI26" s="625">
        <f>IF($BA26="","",INT(BI$28*AQ80))</f>
        <v/>
      </c>
      <c r="BJ26" s="625">
        <f>IF($BA26="","",INT(BJ$28*AR80))</f>
        <v/>
      </c>
      <c r="BK26" s="625">
        <f>IF($BA26="","",INT(BK$28*AS80))</f>
        <v/>
      </c>
      <c r="BL26" s="625">
        <f>IF($BA26="","",INT(BL$28*AT80))</f>
        <v/>
      </c>
      <c r="BM26" s="625">
        <f>IF($BA26="","",INT(BM$28*AU80))</f>
        <v/>
      </c>
      <c r="BN26" s="625">
        <f>IF($BA26="","",INT(BN$28*AV80))</f>
        <v/>
      </c>
      <c r="BO26" s="625">
        <f>IF($BA26="","",INT(BO$28*AW80))</f>
        <v/>
      </c>
      <c r="BP26" s="625">
        <f>IF($BA26="","",INT(BP$28*AX80))</f>
        <v/>
      </c>
      <c r="BQ26" s="625">
        <f>IF($BA26="","",INT(BQ$28*AY80))</f>
        <v/>
      </c>
      <c r="BR26" s="1106" t="n"/>
      <c r="BS26" s="1110" t="inlineStr">
        <is>
          <t>标准差</t>
        </is>
      </c>
      <c r="BT26" s="1106" t="n"/>
      <c r="BU26" s="1106" t="n"/>
      <c r="BV26" s="1106" t="n"/>
      <c r="BW26" s="641">
        <f>_xlfn.STDEV.P(AL107:AL126)</f>
        <v/>
      </c>
      <c r="BX26" s="641">
        <f>_xlfn.STDEV.P(AM107:AM126)</f>
        <v/>
      </c>
      <c r="BY26" s="642">
        <f>_xlfn.STDEV.P(AN107:AN126)</f>
        <v/>
      </c>
      <c r="BZ26" s="642">
        <f>_xlfn.STDEV.P(AP107:AP126)</f>
        <v/>
      </c>
      <c r="CA26" s="1403">
        <f>_xlfn.STDEV.P(AW107:AW126)</f>
        <v/>
      </c>
      <c r="CB26" s="1106" t="n"/>
      <c r="CC26" s="1106" t="n"/>
      <c r="CD26" s="1106" t="n"/>
      <c r="CE26" s="1106" t="n"/>
      <c r="CF26" s="1106" t="n"/>
      <c r="CG26" s="1106" t="n"/>
      <c r="CH26" s="1106" t="n"/>
      <c r="CI26" s="1106" t="n"/>
      <c r="CJ26" s="1106" t="n"/>
      <c r="CK26" s="1106" t="n"/>
      <c r="CL26" s="1106" t="n"/>
      <c r="CM26" s="1106" t="n"/>
      <c r="CN26" s="1106" t="n"/>
      <c r="CO26" s="1106" t="n"/>
      <c r="CP26" s="1106" t="n"/>
      <c r="CQ26" s="1106" t="n"/>
      <c r="CR26" s="1106" t="n"/>
      <c r="CS26" s="1106" t="n"/>
      <c r="CT26" s="1106" t="n"/>
      <c r="CU26" s="1106" t="n"/>
      <c r="CV26" s="1106" t="n"/>
      <c r="CW26" s="1106" t="n"/>
      <c r="CX26" s="1106" t="n"/>
      <c r="CY26" s="1106" t="n"/>
      <c r="CZ26" s="1106" t="n"/>
      <c r="DA26" s="1106" t="n"/>
      <c r="DB26" s="1106" t="n"/>
      <c r="DC26" s="1106" t="n"/>
      <c r="DD26" s="1106" t="n"/>
      <c r="DE26" s="1106" t="n"/>
      <c r="DF26" s="1106" t="n"/>
      <c r="DG26" s="1106" t="n"/>
      <c r="DH26" s="1106" t="n"/>
      <c r="DI26" s="1106" t="n"/>
    </row>
    <row r="27" ht="16" customHeight="1" s="1178">
      <c r="A27" s="1126" t="inlineStr">
        <is>
          <t>第8期会计项目</t>
        </is>
      </c>
      <c r="B27" s="1111" t="n"/>
      <c r="C27" s="1110" t="inlineStr">
        <is>
          <t>收  支</t>
        </is>
      </c>
      <c r="D27" s="1110" t="inlineStr">
        <is>
          <t>本期收入</t>
        </is>
      </c>
      <c r="E27" s="1110" t="inlineStr">
        <is>
          <t>本期成本</t>
        </is>
      </c>
      <c r="F27" s="1127" t="inlineStr">
        <is>
          <t>现金累计</t>
        </is>
      </c>
      <c r="G27" s="1106" t="n"/>
      <c r="H27" s="1126" t="inlineStr">
        <is>
          <t>产品3</t>
        </is>
      </c>
      <c r="I27" s="1395" t="n">
        <v>0</v>
      </c>
      <c r="J27" s="1395" t="n">
        <v>0</v>
      </c>
      <c r="K27" s="1395" t="n">
        <v>0</v>
      </c>
      <c r="L27" s="1395" t="n">
        <v>0</v>
      </c>
      <c r="M27" s="1396">
        <f>I27+J27+K27+L27</f>
        <v/>
      </c>
      <c r="N27" s="1126" t="inlineStr">
        <is>
          <t>实际营销</t>
        </is>
      </c>
      <c r="O27" s="1110" t="inlineStr">
        <is>
          <t>产品市场1</t>
        </is>
      </c>
      <c r="P27" s="1110" t="inlineStr">
        <is>
          <t>产品市场2</t>
        </is>
      </c>
      <c r="Q27" s="1110" t="inlineStr">
        <is>
          <t>产品市场3</t>
        </is>
      </c>
      <c r="R27" s="1127" t="inlineStr">
        <is>
          <t>产品市场4</t>
        </is>
      </c>
      <c r="S27" s="1105" t="n"/>
      <c r="T27" s="178" t="n"/>
      <c r="U27" s="1152" t="inlineStr">
        <is>
          <t>促销费</t>
        </is>
      </c>
      <c r="V27" s="1404">
        <f>第5期!B10</f>
        <v/>
      </c>
      <c r="W27" s="1404">
        <f>第5期!C10</f>
        <v/>
      </c>
      <c r="X27" s="1404">
        <f>第5期!D10</f>
        <v/>
      </c>
      <c r="Y27" s="1404">
        <f>第5期!E10</f>
        <v/>
      </c>
      <c r="Z27" s="1151" t="n"/>
      <c r="AA27" s="1106" t="n"/>
      <c r="AB27" s="267" t="n"/>
      <c r="AC27" s="267" t="n"/>
      <c r="AD27" s="267" t="n"/>
      <c r="AE27" s="267" t="n"/>
      <c r="AF27" s="267" t="n"/>
      <c r="AG27" s="267" t="n"/>
      <c r="AH27" s="1106" t="n"/>
      <c r="AI27" s="595" t="n"/>
      <c r="AJ27" s="592">
        <f>J56</f>
        <v/>
      </c>
      <c r="AK27" s="599" t="n"/>
      <c r="AL27" s="599" t="n"/>
      <c r="AM27" s="592" t="n"/>
      <c r="AN27" s="1401">
        <f>P43</f>
        <v/>
      </c>
      <c r="AO27" s="342" t="n"/>
      <c r="AP27" s="342" t="n"/>
      <c r="AQ27" s="342" t="n"/>
      <c r="AR27" s="1131" t="n"/>
      <c r="AS27" s="1402" t="inlineStr">
        <is>
          <t>本期需求</t>
        </is>
      </c>
      <c r="AT27" s="1399">
        <f>(AR12*初始化表!E17+AR16*初始化表!F17+AR20*初始化表!G17+AR24*初始化表!H17)/1300</f>
        <v/>
      </c>
      <c r="AU27" s="1111" t="n"/>
      <c r="AV27" s="1111" t="n"/>
      <c r="AW27" s="1133" t="n"/>
      <c r="AX27" s="1106" t="n"/>
      <c r="AY27" s="623" t="n"/>
      <c r="AZ27" s="1106" t="n"/>
      <c r="BA27" s="1110" t="inlineStr">
        <is>
          <t>市场均价</t>
        </is>
      </c>
      <c r="BB27" s="625">
        <f>INT(SUMPRODUCT(AJ37:AJ56,AJ61:AJ80))</f>
        <v/>
      </c>
      <c r="BC27" s="625">
        <f>INT(SUMPRODUCT(AK37:AK56,AK61:AK80))</f>
        <v/>
      </c>
      <c r="BD27" s="625">
        <f>INT(SUMPRODUCT(AL37:AL56,AL61:AL80))</f>
        <v/>
      </c>
      <c r="BE27" s="625">
        <f>INT(SUMPRODUCT(AM37:AM56,AM61:AM80))</f>
        <v/>
      </c>
      <c r="BF27" s="625">
        <f>INT(SUMPRODUCT(AN37:AN56,AN61:AN80))</f>
        <v/>
      </c>
      <c r="BG27" s="625">
        <f>INT(SUMPRODUCT(AO37:AO56,AO61:AO80))</f>
        <v/>
      </c>
      <c r="BH27" s="625">
        <f>INT(SUMPRODUCT(AP37:AP56,AP61:AP80))</f>
        <v/>
      </c>
      <c r="BI27" s="625">
        <f>INT(SUMPRODUCT(AQ37:AQ56,AQ61:AQ80))</f>
        <v/>
      </c>
      <c r="BJ27" s="625">
        <f>INT(SUMPRODUCT(AR37:AR56,AR61:AR80))</f>
        <v/>
      </c>
      <c r="BK27" s="625">
        <f>INT(SUMPRODUCT(AS37:AS56,AS61:AS80))</f>
        <v/>
      </c>
      <c r="BL27" s="625">
        <f>INT(SUMPRODUCT(AT37:AT56,AT61:AT80))</f>
        <v/>
      </c>
      <c r="BM27" s="625">
        <f>INT(SUMPRODUCT(AU37:AU56,AU61:AU80))</f>
        <v/>
      </c>
      <c r="BN27" s="625">
        <f>INT(SUMPRODUCT(AV37:AV56,AV61:AV80))</f>
        <v/>
      </c>
      <c r="BO27" s="625">
        <f>INT(SUMPRODUCT(AW37:AW56,AW61:AW80))</f>
        <v/>
      </c>
      <c r="BP27" s="625">
        <f>INT(SUMPRODUCT(AX37:AX56,AX61:AX80))</f>
        <v/>
      </c>
      <c r="BQ27" s="625">
        <f>INT(SUMPRODUCT(AY37:AY56,AY61:AY80))</f>
        <v/>
      </c>
      <c r="BR27" s="1106" t="n"/>
      <c r="BS27" s="1128" t="inlineStr">
        <is>
          <t>每10W收益</t>
        </is>
      </c>
      <c r="BW27" s="373">
        <f>100000/BW26*初始化表!B30</f>
        <v/>
      </c>
      <c r="BX27" s="373">
        <f>100000/BX26*初始化表!B33</f>
        <v/>
      </c>
      <c r="BY27" s="373">
        <f>100000/BY26*初始化表!B32</f>
        <v/>
      </c>
      <c r="BZ27" s="373">
        <f>100000/BZ26*初始化表!B34</f>
        <v/>
      </c>
      <c r="CA27" s="1106" t="n"/>
      <c r="CB27" s="1106" t="n"/>
      <c r="CC27" s="1106" t="n"/>
      <c r="CD27" s="1106" t="n"/>
      <c r="CE27" s="1106" t="n"/>
      <c r="CF27" s="1106" t="n"/>
      <c r="CG27" s="1106" t="n"/>
      <c r="CH27" s="1106" t="n"/>
      <c r="CI27" s="1106" t="n"/>
      <c r="CJ27" s="1106" t="n"/>
      <c r="CK27" s="1106" t="n"/>
      <c r="CL27" s="1106" t="n"/>
      <c r="CM27" s="1106" t="n"/>
      <c r="CN27" s="1106" t="n"/>
      <c r="CO27" s="1106" t="n"/>
      <c r="CP27" s="1106" t="n"/>
      <c r="CQ27" s="1106" t="n"/>
      <c r="CR27" s="1106" t="n"/>
      <c r="CS27" s="1106" t="n"/>
      <c r="CT27" s="1106" t="n"/>
      <c r="CU27" s="1106" t="n"/>
      <c r="CV27" s="1106" t="n"/>
      <c r="CW27" s="1106" t="n"/>
      <c r="CX27" s="1106" t="n"/>
      <c r="CY27" s="1106" t="n"/>
      <c r="CZ27" s="1106" t="n"/>
      <c r="DA27" s="1106" t="n"/>
      <c r="DB27" s="1106" t="n"/>
      <c r="DC27" s="1106" t="n"/>
      <c r="DD27" s="1106" t="n"/>
      <c r="DE27" s="1106" t="n"/>
      <c r="DF27" s="1106" t="n"/>
      <c r="DG27" s="1106" t="n"/>
      <c r="DH27" s="1106" t="n"/>
      <c r="DI27" s="1106" t="n"/>
    </row>
    <row r="28" ht="16" customHeight="1" s="1178">
      <c r="A28" s="1126" t="inlineStr">
        <is>
          <t>上期转来</t>
        </is>
      </c>
      <c r="C28" s="1405">
        <f>第5期!F64</f>
        <v/>
      </c>
      <c r="F28" s="1239" t="n"/>
      <c r="G28" s="1106" t="n"/>
      <c r="H28" s="1126" t="inlineStr">
        <is>
          <t>产品4</t>
        </is>
      </c>
      <c r="I28" s="1395" t="n">
        <v>0</v>
      </c>
      <c r="J28" s="1395" t="n">
        <v>0</v>
      </c>
      <c r="K28" s="1395" t="n">
        <v>0</v>
      </c>
      <c r="L28" s="1395" t="n">
        <v>0</v>
      </c>
      <c r="M28" s="1396">
        <f>I28+J28+K28+L28</f>
        <v/>
      </c>
      <c r="N28" s="1126" t="inlineStr">
        <is>
          <t>广告费</t>
        </is>
      </c>
      <c r="O28" s="1389" t="n"/>
      <c r="P28" s="1389" t="n"/>
      <c r="Q28" s="1389" t="n"/>
      <c r="R28" s="1389" t="n"/>
      <c r="S28" s="1398" t="n"/>
      <c r="T28" s="178" t="n"/>
      <c r="U28" s="1106" t="n"/>
      <c r="V28" s="1106" t="n"/>
      <c r="W28" s="1106" t="n"/>
      <c r="X28" s="1106" t="n"/>
      <c r="Y28" s="1106" t="n"/>
      <c r="Z28" s="1106" t="n"/>
      <c r="AA28" s="1106" t="n"/>
      <c r="AB28" s="259" t="inlineStr">
        <is>
          <t>单位成本利润</t>
        </is>
      </c>
      <c r="AC28" s="260" t="inlineStr">
        <is>
          <t>市场1</t>
        </is>
      </c>
      <c r="AD28" s="260" t="inlineStr">
        <is>
          <t>市场2</t>
        </is>
      </c>
      <c r="AE28" s="260" t="inlineStr">
        <is>
          <t>市场3</t>
        </is>
      </c>
      <c r="AF28" s="268" t="inlineStr">
        <is>
          <t>市场4</t>
        </is>
      </c>
      <c r="AG28" s="1101" t="n"/>
      <c r="AH28" s="1106" t="n"/>
      <c r="AI28" s="595" t="n"/>
      <c r="AJ28" s="592">
        <f>K56</f>
        <v/>
      </c>
      <c r="AK28" s="599" t="n"/>
      <c r="AL28" s="599" t="n"/>
      <c r="AM28" s="592" t="n"/>
      <c r="AN28" s="1401">
        <f>Q43</f>
        <v/>
      </c>
      <c r="AO28" s="342" t="n"/>
      <c r="AP28" s="342" t="n"/>
      <c r="AQ28" s="342" t="n"/>
      <c r="AR28" s="1131" t="n"/>
      <c r="AS28" s="1402" t="inlineStr">
        <is>
          <t>本期实际销售（剔除满足上期订单后）</t>
        </is>
      </c>
      <c r="AT28" s="1399">
        <f>(AT12*初始化表!E17+AT16*初始化表!F17+AT20*初始化表!G17+AT24*初始化表!H17)/1300</f>
        <v/>
      </c>
      <c r="AU28" s="1111" t="n"/>
      <c r="AV28" s="1402" t="inlineStr">
        <is>
          <t>当期生产</t>
        </is>
      </c>
      <c r="AW28" s="1400">
        <f>(SUM(I25:L25)*初始化表!E17+SUM(I26:L26)*初始化表!F17+SUM(I27:L27)*初始化表!G17+SUM(I28:L28)*初始化表!H17)/1300</f>
        <v/>
      </c>
      <c r="AX28" s="1106" t="n"/>
      <c r="AY28" s="623" t="n"/>
      <c r="AZ28" s="1106" t="n"/>
      <c r="BA28" s="1110" t="inlineStr">
        <is>
          <t>市场总需求</t>
        </is>
      </c>
      <c r="BB28" s="1406">
        <f>IF(ISERROR(AM9/AN9),0,AM9/AN9)</f>
        <v/>
      </c>
      <c r="BC28" s="1406">
        <f>IF(ISERROR($AM$10/$AN$10),0,$AM$10/$AN$10)</f>
        <v/>
      </c>
      <c r="BD28" s="1406">
        <f>IF(ISERROR($AM$11/$AN$11),0,$AM$11/$AN$11)</f>
        <v/>
      </c>
      <c r="BE28" s="1406">
        <f>IF(ISERROR($AM$12/$AN$12),0,$AM$12/$AN$12)</f>
        <v/>
      </c>
      <c r="BF28" s="1406">
        <f>IF(ISERROR($AM$13/$AN$13),0,$AM$13/$AN$13)</f>
        <v/>
      </c>
      <c r="BG28" s="1406">
        <f>IF(ISERROR($AM$14/$AN$14),0,$AM$14/$AN$14)</f>
        <v/>
      </c>
      <c r="BH28" s="1406">
        <f>IF(ISERROR($AM$15/$AN$15),0,$AM$15/$AN$15)</f>
        <v/>
      </c>
      <c r="BI28" s="1406">
        <f>IF(ISERROR($AM$16/$AN$16),0,$AM$16/$AN$16)</f>
        <v/>
      </c>
      <c r="BJ28" s="1406">
        <f>IF(ISERROR($AM$17/$AN$17),0,$AM$17/$AN$17)</f>
        <v/>
      </c>
      <c r="BK28" s="1406">
        <f>IF(ISERROR($AM$18/$AN$18),0,$AM$18/$AN$18)</f>
        <v/>
      </c>
      <c r="BL28" s="1406">
        <f>IF(ISERROR($AM$19/$AN$19),0,$AM$19/$AN$19)</f>
        <v/>
      </c>
      <c r="BM28" s="1406">
        <f>IF(ISERROR($AM$20/$AN$20),0,$AM$20/$AN$20)</f>
        <v/>
      </c>
      <c r="BN28" s="1406">
        <f>IF(ISERROR($AM$21/$AN$21),0,$AM$21/$AN$21)</f>
        <v/>
      </c>
      <c r="BO28" s="1406">
        <f>IF(ISERROR($AM$22/$AN$22),0,$AM$22/$AN$22)</f>
        <v/>
      </c>
      <c r="BP28" s="1406">
        <f>IF(ISERROR($AM$23/$AN$23),0,$AM$23/$AN$23)</f>
        <v/>
      </c>
      <c r="BQ28" s="1406">
        <f>IF(ISERROR($AM$24/$AN$24),0,$AM$24/$AN$24)</f>
        <v/>
      </c>
      <c r="BR28" s="1106" t="n"/>
      <c r="BS28" s="1110" t="inlineStr">
        <is>
          <t>公司</t>
        </is>
      </c>
      <c r="BT28" s="1110" t="inlineStr">
        <is>
          <t>产品1</t>
        </is>
      </c>
      <c r="BX28" s="1110" t="inlineStr">
        <is>
          <t>产品2</t>
        </is>
      </c>
      <c r="CB28" s="1110" t="inlineStr">
        <is>
          <t>产品3</t>
        </is>
      </c>
      <c r="CF28" s="1110" t="inlineStr">
        <is>
          <t>产品4</t>
        </is>
      </c>
      <c r="CJ28" s="1106" t="n"/>
      <c r="CK28" s="1106" t="n"/>
      <c r="CL28" s="1106" t="n"/>
      <c r="CM28" s="1106" t="n"/>
      <c r="CN28" s="1106" t="n"/>
      <c r="CO28" s="1106" t="n"/>
      <c r="CP28" s="1106" t="n"/>
      <c r="CQ28" s="1106" t="n"/>
      <c r="CR28" s="1106" t="n"/>
      <c r="CS28" s="1106" t="n"/>
      <c r="CT28" s="1106" t="n"/>
      <c r="CU28" s="1106" t="n"/>
      <c r="CV28" s="1106" t="n"/>
      <c r="CW28" s="1106" t="n"/>
      <c r="CX28" s="1106" t="n"/>
      <c r="CY28" s="1106" t="n"/>
      <c r="CZ28" s="1106" t="n"/>
      <c r="DA28" s="1106" t="n"/>
      <c r="DB28" s="1106" t="n"/>
      <c r="DC28" s="1106" t="n"/>
      <c r="DD28" s="1106" t="n"/>
      <c r="DE28" s="1106" t="n"/>
      <c r="DF28" s="1106" t="n"/>
      <c r="DG28" s="1106" t="n"/>
      <c r="DH28" s="1106" t="n"/>
      <c r="DI28" s="1106" t="n"/>
    </row>
    <row r="29" ht="16" customHeight="1" s="1178">
      <c r="A29" s="1126" t="inlineStr">
        <is>
          <t>银行贷款</t>
        </is>
      </c>
      <c r="C29" s="1148">
        <f>B24</f>
        <v/>
      </c>
      <c r="D29" s="1407" t="n"/>
      <c r="E29" s="1407" t="n"/>
      <c r="F29" s="1405">
        <f>C28+C29</f>
        <v/>
      </c>
      <c r="G29" s="1106" t="n"/>
      <c r="H29" s="485" t="inlineStr">
        <is>
          <t>剩余工人</t>
        </is>
      </c>
      <c r="I29" s="1408">
        <f>(H17-C22+初始化表!H4*B22)-((B17+D17)*初始化表!E18+(B18+D18)*初始化表!F18+(B19+D19)*初始化表!G18+(B20+D20)*初始化表!H18)/520</f>
        <v/>
      </c>
      <c r="J29" s="516" t="inlineStr">
        <is>
          <t>原料剩余</t>
        </is>
      </c>
      <c r="K29" s="1409">
        <f>H43-(SUM(B17:E17)*初始化表!E19+SUM(B18:E18)*初始化表!F19+SUM(B19:E19)*初始化表!G19+SUM(B20:E20)*初始化表!H19)</f>
        <v/>
      </c>
      <c r="L29" s="1239" t="n"/>
      <c r="M29" s="178" t="n"/>
      <c r="N29" s="1152" t="inlineStr">
        <is>
          <t>促销费</t>
        </is>
      </c>
      <c r="O29" s="1389" t="n"/>
      <c r="P29" s="1389" t="n"/>
      <c r="Q29" s="1389" t="n"/>
      <c r="R29" s="1389" t="n"/>
      <c r="S29" s="1398" t="n"/>
      <c r="T29" s="178" t="n"/>
      <c r="U29" s="1107" t="inlineStr">
        <is>
          <t>上期均价</t>
        </is>
      </c>
      <c r="V29" s="1124" t="inlineStr">
        <is>
          <t>市场1</t>
        </is>
      </c>
      <c r="W29" s="1124" t="inlineStr">
        <is>
          <t>市场2</t>
        </is>
      </c>
      <c r="X29" s="1124" t="inlineStr">
        <is>
          <t>市场3</t>
        </is>
      </c>
      <c r="Y29" s="1125" t="inlineStr">
        <is>
          <t>市场4</t>
        </is>
      </c>
      <c r="Z29" s="1106" t="n"/>
      <c r="AA29" s="1106" t="n"/>
      <c r="AB29" s="261" t="inlineStr">
        <is>
          <t>产品1</t>
        </is>
      </c>
      <c r="AC29" s="1267">
        <f>AC11/AD5</f>
        <v/>
      </c>
      <c r="AD29" s="1267">
        <f>AD11/AE5</f>
        <v/>
      </c>
      <c r="AE29" s="1267">
        <f>AE11/AF5</f>
        <v/>
      </c>
      <c r="AF29" s="1268">
        <f>AF11/AG5</f>
        <v/>
      </c>
      <c r="AG29" s="1101" t="n"/>
      <c r="AH29" s="1106" t="n"/>
      <c r="AI29" s="601" t="n"/>
      <c r="AJ29" s="602">
        <f>L56</f>
        <v/>
      </c>
      <c r="AK29" s="603" t="n"/>
      <c r="AL29" s="603" t="n"/>
      <c r="AM29" s="602" t="n"/>
      <c r="AN29" s="1410">
        <f>R43</f>
        <v/>
      </c>
      <c r="AO29" s="345" t="n"/>
      <c r="AP29" s="345" t="n"/>
      <c r="AQ29" s="345" t="n"/>
      <c r="AR29" s="1131" t="n"/>
      <c r="AS29" s="1402" t="inlineStr">
        <is>
          <t>上期订单</t>
        </is>
      </c>
      <c r="AT29" s="1399">
        <f>(SUM(AK9:AK12)*初始化表!E17+SUM(AK13:AK16)*初始化表!F17+SUM(AK17:AK20)*初始化表!G17+SUM(AK21:AK24)*初始化表!H17)/1300</f>
        <v/>
      </c>
      <c r="AU29" s="1111" t="n"/>
      <c r="AV29" s="1402" t="n"/>
      <c r="AW29" s="1400" t="n"/>
      <c r="AX29" s="1106" t="n"/>
      <c r="AY29" s="623" t="n"/>
      <c r="AZ29" s="1106" t="n"/>
      <c r="BA29" s="303" t="inlineStr">
        <is>
          <t>本公司价格</t>
        </is>
      </c>
      <c r="BB29" s="1148">
        <f>B6</f>
        <v/>
      </c>
      <c r="BC29" s="1148">
        <f>C6</f>
        <v/>
      </c>
      <c r="BD29" s="1148">
        <f>D6</f>
        <v/>
      </c>
      <c r="BE29" s="1148">
        <f>E6</f>
        <v/>
      </c>
      <c r="BF29" s="1148">
        <f>B7</f>
        <v/>
      </c>
      <c r="BG29" s="1148">
        <f>C7</f>
        <v/>
      </c>
      <c r="BH29" s="1148">
        <f>D7</f>
        <v/>
      </c>
      <c r="BI29" s="1148">
        <f>E7</f>
        <v/>
      </c>
      <c r="BJ29" s="1148">
        <f>B8</f>
        <v/>
      </c>
      <c r="BK29" s="1148">
        <f>C8</f>
        <v/>
      </c>
      <c r="BL29" s="1148">
        <f>D8</f>
        <v/>
      </c>
      <c r="BM29" s="1148">
        <f>E8</f>
        <v/>
      </c>
      <c r="BN29" s="1148">
        <f>B9</f>
        <v/>
      </c>
      <c r="BO29" s="1148">
        <f>C9</f>
        <v/>
      </c>
      <c r="BP29" s="1148">
        <f>D9</f>
        <v/>
      </c>
      <c r="BQ29" s="1148">
        <f>E9</f>
        <v/>
      </c>
      <c r="BR29" s="1106" t="n"/>
      <c r="BT29" s="1110" t="inlineStr">
        <is>
          <t>市场1</t>
        </is>
      </c>
      <c r="BU29" s="1110" t="inlineStr">
        <is>
          <t>市场2</t>
        </is>
      </c>
      <c r="BV29" s="1110" t="inlineStr">
        <is>
          <t>市场3</t>
        </is>
      </c>
      <c r="BW29" s="1110" t="inlineStr">
        <is>
          <t>市场4</t>
        </is>
      </c>
      <c r="BX29" s="1110" t="inlineStr">
        <is>
          <t>市场1</t>
        </is>
      </c>
      <c r="BY29" s="1110" t="inlineStr">
        <is>
          <t>市场2</t>
        </is>
      </c>
      <c r="BZ29" s="1110" t="inlineStr">
        <is>
          <t>市场3</t>
        </is>
      </c>
      <c r="CA29" s="1110" t="inlineStr">
        <is>
          <t>市场4</t>
        </is>
      </c>
      <c r="CB29" s="1110" t="inlineStr">
        <is>
          <t>市场1</t>
        </is>
      </c>
      <c r="CC29" s="1110" t="inlineStr">
        <is>
          <t>市场2</t>
        </is>
      </c>
      <c r="CD29" s="1110" t="inlineStr">
        <is>
          <t>市场3</t>
        </is>
      </c>
      <c r="CE29" s="1110" t="inlineStr">
        <is>
          <t>市场4</t>
        </is>
      </c>
      <c r="CF29" s="1110" t="inlineStr">
        <is>
          <t>市场1</t>
        </is>
      </c>
      <c r="CG29" s="1110" t="inlineStr">
        <is>
          <t>市场2</t>
        </is>
      </c>
      <c r="CH29" s="1110" t="inlineStr">
        <is>
          <t>市场3</t>
        </is>
      </c>
      <c r="CI29" s="1110" t="inlineStr">
        <is>
          <t>市场4</t>
        </is>
      </c>
      <c r="CJ29" s="1106" t="n"/>
      <c r="CK29" s="1106" t="n"/>
      <c r="CL29" s="1106" t="n"/>
      <c r="CM29" s="1106" t="n"/>
      <c r="CN29" s="1106" t="n"/>
      <c r="CO29" s="1106" t="n"/>
      <c r="CP29" s="1106" t="n"/>
      <c r="CQ29" s="1106" t="n"/>
      <c r="CR29" s="1106" t="n"/>
      <c r="CS29" s="1106" t="n"/>
      <c r="CT29" s="1106" t="n"/>
      <c r="CU29" s="1106" t="n"/>
      <c r="CV29" s="1106" t="n"/>
      <c r="CW29" s="1106" t="n"/>
      <c r="CX29" s="1106" t="n"/>
      <c r="CY29" s="1106" t="n"/>
      <c r="CZ29" s="1106" t="n"/>
      <c r="DA29" s="1106" t="n"/>
      <c r="DB29" s="1106" t="n"/>
      <c r="DC29" s="1106" t="n"/>
      <c r="DD29" s="1106" t="n"/>
      <c r="DE29" s="1106" t="n"/>
      <c r="DF29" s="1106" t="n"/>
      <c r="DG29" s="1106" t="n"/>
      <c r="DH29" s="1106" t="n"/>
      <c r="DI29" s="1106" t="n"/>
    </row>
    <row r="30" ht="16" customHeight="1" s="1178">
      <c r="A30" s="1126" t="inlineStr">
        <is>
          <t>发行债券</t>
        </is>
      </c>
      <c r="C30" s="1148">
        <f>C24</f>
        <v/>
      </c>
      <c r="D30" s="1407" t="n"/>
      <c r="E30" s="1407" t="n"/>
      <c r="F30" s="1405">
        <f>F29+C30</f>
        <v/>
      </c>
      <c r="G30" s="1106" t="n"/>
      <c r="H30" s="485" t="inlineStr">
        <is>
          <t>一正机余</t>
        </is>
      </c>
      <c r="I30" s="516" t="inlineStr">
        <is>
          <t>二正机余</t>
        </is>
      </c>
      <c r="J30" s="516" t="inlineStr">
        <is>
          <t>二加机余</t>
        </is>
      </c>
      <c r="K30" s="516" t="inlineStr">
        <is>
          <t>二加工余</t>
        </is>
      </c>
      <c r="L30" s="517" t="inlineStr">
        <is>
          <t>一加工余</t>
        </is>
      </c>
      <c r="M30" s="518" t="n"/>
      <c r="N30" s="463" t="n"/>
      <c r="R30" s="549" t="n"/>
      <c r="S30" s="178" t="n"/>
      <c r="T30" s="178" t="n"/>
      <c r="U30" s="1126" t="inlineStr">
        <is>
          <t>产品1</t>
        </is>
      </c>
      <c r="V30" s="1148">
        <f>第5期!BB27</f>
        <v/>
      </c>
      <c r="W30" s="1148">
        <f>第5期!BC27</f>
        <v/>
      </c>
      <c r="X30" s="1148">
        <f>第5期!BD27</f>
        <v/>
      </c>
      <c r="Y30" s="398">
        <f>第5期!BE27</f>
        <v/>
      </c>
      <c r="Z30" s="1106" t="n"/>
      <c r="AA30" s="1106" t="n"/>
      <c r="AB30" s="261" t="inlineStr">
        <is>
          <t>产品2</t>
        </is>
      </c>
      <c r="AC30" s="1267">
        <f>AC12/AD6</f>
        <v/>
      </c>
      <c r="AD30" s="1267">
        <f>AD12/AE6</f>
        <v/>
      </c>
      <c r="AE30" s="1267">
        <f>AE12/AF6</f>
        <v/>
      </c>
      <c r="AF30" s="1268">
        <f>AF12/AG6</f>
        <v/>
      </c>
      <c r="AG30" s="1101" t="n"/>
      <c r="AH30" s="1106" t="n"/>
      <c r="AI30" s="605" t="n"/>
      <c r="AJ30" s="567" t="n"/>
      <c r="AK30" s="567" t="n"/>
      <c r="AL30" s="567" t="n"/>
      <c r="AM30" s="567" t="n"/>
      <c r="AN30" s="567" t="n"/>
      <c r="AO30" s="567" t="n"/>
      <c r="AP30" s="567" t="n"/>
      <c r="AQ30" s="567" t="n"/>
      <c r="AR30" s="1132" t="n"/>
      <c r="AS30" s="1411" t="inlineStr">
        <is>
          <t>本期工厂库存</t>
        </is>
      </c>
      <c r="AT30" s="1412">
        <f>(AJ26*初始化表!E17+AJ27*初始化表!F17+AJ28*初始化表!G17+AJ29*初始化表!H17)/1300</f>
        <v/>
      </c>
      <c r="AU30" s="1153" t="n"/>
      <c r="AV30" s="1153" t="n"/>
      <c r="AW30" s="629" t="n"/>
      <c r="AX30" s="567" t="n"/>
      <c r="AY30" s="630" t="n"/>
      <c r="AZ30" s="1106" t="n"/>
      <c r="BA30" s="1110" t="inlineStr">
        <is>
          <t>公司</t>
        </is>
      </c>
      <c r="BB30" s="1110" t="inlineStr">
        <is>
          <t>产品1总量</t>
        </is>
      </c>
      <c r="BC30" s="1110" t="inlineStr">
        <is>
          <t>产品2总量</t>
        </is>
      </c>
      <c r="BD30" s="1110" t="inlineStr">
        <is>
          <t>产品3总量</t>
        </is>
      </c>
      <c r="BE30" s="1110" t="inlineStr">
        <is>
          <t>产品4总量</t>
        </is>
      </c>
      <c r="BF30" s="1110" t="inlineStr">
        <is>
          <t>销售总机时</t>
        </is>
      </c>
      <c r="BG30" s="1110" t="inlineStr">
        <is>
          <t>单机利润</t>
        </is>
      </c>
      <c r="BH30" s="1110" t="inlineStr">
        <is>
          <t>单机销售</t>
        </is>
      </c>
      <c r="BI30" s="637" t="inlineStr">
        <is>
          <t>预测库存</t>
        </is>
      </c>
      <c r="BJ30" s="1110" t="inlineStr">
        <is>
          <t>单机利润排名</t>
        </is>
      </c>
      <c r="BK30" s="1110" t="inlineStr">
        <is>
          <t>单机销售排名</t>
        </is>
      </c>
      <c r="BL30" s="1106" t="n"/>
      <c r="BM30" s="1110" t="inlineStr">
        <is>
          <t>进入市场公司总数</t>
        </is>
      </c>
      <c r="BR30" s="1106" t="n"/>
      <c r="BS30" s="624">
        <f>BS5</f>
        <v/>
      </c>
      <c r="BT30" s="1413">
        <f>$BT5*(AJ61-BT$50)/BT$51</f>
        <v/>
      </c>
      <c r="BU30" s="1413">
        <f>$BT5*(AK61-BU$50)/BU$51</f>
        <v/>
      </c>
      <c r="BV30" s="1413">
        <f>$BT5*(AL61-BV$50)/BV$51</f>
        <v/>
      </c>
      <c r="BW30" s="1413">
        <f>$BT5*(AM61-BW$50)/BW$51</f>
        <v/>
      </c>
      <c r="BX30" s="1413">
        <f>$BT5*(AN61-BX$50)/BX$51</f>
        <v/>
      </c>
      <c r="BY30" s="1413">
        <f>$BT5*(AO61-BY$50)/BY$51</f>
        <v/>
      </c>
      <c r="BZ30" s="1413">
        <f>$BT5*(AP61-BZ$50)/BZ$51</f>
        <v/>
      </c>
      <c r="CA30" s="1413">
        <f>$BT5*(AQ61-CA$50)/CA$51</f>
        <v/>
      </c>
      <c r="CB30" s="1413">
        <f>$BT5*(AR61-CB$50)/CB$51</f>
        <v/>
      </c>
      <c r="CC30" s="1413">
        <f>$BT5*(AS61-CC$50)/CC$51</f>
        <v/>
      </c>
      <c r="CD30" s="1413">
        <f>$BT5*(AT61-CD$50)/CD$51</f>
        <v/>
      </c>
      <c r="CE30" s="1413">
        <f>$BT5*(AU61-CE$50)/CE$51</f>
        <v/>
      </c>
      <c r="CF30" s="1413">
        <f>$BT5*(AV61-CF$50)/CF$51</f>
        <v/>
      </c>
      <c r="CG30" s="1413">
        <f>$BT5*(AW61-CG$50)/CG$51</f>
        <v/>
      </c>
      <c r="CH30" s="1413">
        <f>$BT5*(AX61-CH$50)/CH$51</f>
        <v/>
      </c>
      <c r="CI30" s="1413">
        <f>$BT5*(AY61-CI$50)/CI$51</f>
        <v/>
      </c>
      <c r="CJ30" s="1106" t="n"/>
      <c r="CK30" s="1106" t="n"/>
      <c r="CL30" s="1106" t="n"/>
      <c r="CM30" s="1106" t="n"/>
      <c r="CN30" s="1106" t="n"/>
      <c r="CO30" s="1106" t="n"/>
      <c r="CP30" s="1106" t="n"/>
      <c r="CQ30" s="1106" t="n"/>
      <c r="CR30" s="1106" t="n"/>
      <c r="CS30" s="1106" t="n"/>
      <c r="CT30" s="1106" t="n"/>
      <c r="CU30" s="1106" t="n"/>
      <c r="CV30" s="1106" t="n"/>
      <c r="CW30" s="1106" t="n"/>
      <c r="CX30" s="1106" t="n"/>
      <c r="CY30" s="1106" t="n"/>
      <c r="CZ30" s="1106" t="n"/>
      <c r="DA30" s="1106" t="n"/>
      <c r="DB30" s="1106" t="n"/>
      <c r="DC30" s="1106" t="n"/>
      <c r="DD30" s="1106" t="n"/>
      <c r="DE30" s="1106" t="n"/>
      <c r="DF30" s="1106" t="n"/>
      <c r="DG30" s="1106" t="n"/>
      <c r="DH30" s="1106" t="n"/>
      <c r="DI30" s="1106" t="n"/>
    </row>
    <row r="31" ht="16" customHeight="1" s="1178">
      <c r="A31" s="1126" t="inlineStr">
        <is>
          <t>还债券本金</t>
        </is>
      </c>
      <c r="C31" s="1148">
        <f>-N35*5%</f>
        <v/>
      </c>
      <c r="D31" s="1407" t="n"/>
      <c r="E31" s="1407" t="n"/>
      <c r="F31" s="1405">
        <f>F30+C31</f>
        <v/>
      </c>
      <c r="G31" s="1106" t="n"/>
      <c r="H31" s="1414">
        <f>N49-(B17*初始化表!E17+B18*初始化表!F17+B19*初始化表!G17+B20*初始化表!H17)/520</f>
        <v/>
      </c>
      <c r="I31" s="1408">
        <f>N49-(D17*初始化表!E17+D18*初始化表!F17+D19*初始化表!G17+D20*初始化表!H17)/520-(C17*初始化表!E17+C18*初始化表!F17+C19*初始化表!G17+C20*初始化表!H17)/260</f>
        <v/>
      </c>
      <c r="J31" s="1408">
        <f>N49-(E17*初始化表!E17+E18*初始化表!F17+E19*初始化表!G17+E20*初始化表!H17)/260</f>
        <v/>
      </c>
      <c r="K31" s="1408">
        <f>((D17-2*E17)*初始化表!E18+(D18-2*E18)*初始化表!F18+(D19-2*E19)*初始化表!G18+(D20-2*E20)*初始化表!H18)/520</f>
        <v/>
      </c>
      <c r="L31" s="1415">
        <f>((B17-2*C17)*初始化表!E18+(B18-2*C18)*初始化表!F18+(B19-2*C19)*初始化表!G18+(B20-2*C20)*初始化表!H18)/520</f>
        <v/>
      </c>
      <c r="M31" s="178" t="n"/>
      <c r="N31" s="1416" t="inlineStr">
        <is>
          <t>财务决策</t>
        </is>
      </c>
      <c r="O31" s="1180" t="n"/>
      <c r="P31" s="1180" t="n"/>
      <c r="Q31" s="1180" t="n"/>
      <c r="R31" s="1181" t="n"/>
      <c r="S31" s="1106" t="n"/>
      <c r="T31" s="178" t="n"/>
      <c r="U31" s="1126" t="inlineStr">
        <is>
          <t>产品2</t>
        </is>
      </c>
      <c r="V31" s="1148">
        <f>第5期!BF27</f>
        <v/>
      </c>
      <c r="W31" s="1148">
        <f>第5期!BG27</f>
        <v/>
      </c>
      <c r="X31" s="1148">
        <f>第5期!BH27</f>
        <v/>
      </c>
      <c r="Y31" s="398">
        <f>第5期!BI27</f>
        <v/>
      </c>
      <c r="Z31" s="1106" t="n"/>
      <c r="AA31" s="1106" t="n"/>
      <c r="AB31" s="261" t="inlineStr">
        <is>
          <t>产品3</t>
        </is>
      </c>
      <c r="AC31" s="1267">
        <f>AC13/AD7</f>
        <v/>
      </c>
      <c r="AD31" s="1267">
        <f>AD13/AE7</f>
        <v/>
      </c>
      <c r="AE31" s="1267">
        <f>AE13/AF7</f>
        <v/>
      </c>
      <c r="AF31" s="1268">
        <f>AF13/AG7</f>
        <v/>
      </c>
      <c r="AG31" s="1101" t="n"/>
      <c r="AH31" s="1106" t="n"/>
      <c r="AI31" s="1417" t="inlineStr">
        <is>
          <t>期末公共报表</t>
        </is>
      </c>
      <c r="AJ31" s="1210" t="n"/>
      <c r="AK31" s="1210" t="n"/>
      <c r="AL31" s="1210" t="n"/>
      <c r="AM31" s="1210" t="n"/>
      <c r="AN31" s="1210" t="n"/>
      <c r="AO31" s="1210" t="n"/>
      <c r="AP31" s="1210" t="n"/>
      <c r="AQ31" s="1210" t="n"/>
      <c r="AR31" s="1210" t="n"/>
      <c r="AS31" s="1210" t="n"/>
      <c r="AT31" s="1210" t="n"/>
      <c r="AU31" s="1210" t="n"/>
      <c r="AV31" s="1210" t="n"/>
      <c r="AW31" s="1210" t="n"/>
      <c r="AX31" s="1210" t="n"/>
      <c r="AY31" s="1234" t="n"/>
      <c r="AZ31" s="1106" t="n"/>
      <c r="BA31" s="624">
        <f>BA7</f>
        <v/>
      </c>
      <c r="BB31" s="1148">
        <f>SUM(BB7:BE7)</f>
        <v/>
      </c>
      <c r="BC31" s="1148">
        <f>SUM(BF7:BI7)</f>
        <v/>
      </c>
      <c r="BD31" s="1148">
        <f>SUM(BJ7:BM7)</f>
        <v/>
      </c>
      <c r="BE31" s="1148">
        <f>SUM(BN7:BQ7)</f>
        <v/>
      </c>
      <c r="BF31" s="1342">
        <f>(BB31*初始化表!E$17+BC31*初始化表!F$17+BD31*初始化表!G$17+BE31*初始化表!H$17)/1300</f>
        <v/>
      </c>
      <c r="BG31" s="1406">
        <f>IF(BF31=0,0,AL107/BF31)</f>
        <v/>
      </c>
      <c r="BH31" s="1406">
        <f>IF(BF31=0,0,AJ107/BF31)</f>
        <v/>
      </c>
      <c r="BI31" s="1418">
        <f>$BI$51+MAX(0,第5期!BI31)-BF31</f>
        <v/>
      </c>
      <c r="BJ31" s="1148">
        <f>IF(BA31=0,"",RANK(BG31,$BG$31:$BG$50))</f>
        <v/>
      </c>
      <c r="BK31" s="1148">
        <f>IF(BA31=0,"",RANK(BH31,$BH$31:$BH$50))</f>
        <v/>
      </c>
      <c r="BL31" s="1106" t="n"/>
      <c r="BM31" s="1111" t="n"/>
      <c r="BN31" s="1110" t="inlineStr">
        <is>
          <t>市场1</t>
        </is>
      </c>
      <c r="BO31" s="1110" t="inlineStr">
        <is>
          <t>市场2</t>
        </is>
      </c>
      <c r="BP31" s="1110" t="inlineStr">
        <is>
          <t>市场3</t>
        </is>
      </c>
      <c r="BQ31" s="1110" t="inlineStr">
        <is>
          <t>市场4</t>
        </is>
      </c>
      <c r="BR31" s="1106" t="n"/>
      <c r="BS31" s="624">
        <f>BS6</f>
        <v/>
      </c>
      <c r="BT31" s="1413">
        <f>$BT6*(AJ62-BT$50)/BT$51</f>
        <v/>
      </c>
      <c r="BU31" s="1413">
        <f>$BT6*(AK62-BU$50)/BU$51</f>
        <v/>
      </c>
      <c r="BV31" s="1413">
        <f>$BT6*(AL62-BV$50)/BV$51</f>
        <v/>
      </c>
      <c r="BW31" s="1413">
        <f>$BT6*(AM62-BW$50)/BW$51</f>
        <v/>
      </c>
      <c r="BX31" s="1413">
        <f>$BT6*(AN62-BX$50)/BX$51</f>
        <v/>
      </c>
      <c r="BY31" s="1413">
        <f>$BT6*(AO62-BY$50)/BY$51</f>
        <v/>
      </c>
      <c r="BZ31" s="1413">
        <f>$BT6*(AP62-BZ$50)/BZ$51</f>
        <v/>
      </c>
      <c r="CA31" s="1413">
        <f>$BT6*(AQ62-CA$50)/CA$51</f>
        <v/>
      </c>
      <c r="CB31" s="1413">
        <f>$BT6*(AR62-CB$50)/CB$51</f>
        <v/>
      </c>
      <c r="CC31" s="1413">
        <f>$BT6*(AS62-CC$50)/CC$51</f>
        <v/>
      </c>
      <c r="CD31" s="1413">
        <f>$BT6*(AT62-CD$50)/CD$51</f>
        <v/>
      </c>
      <c r="CE31" s="1413">
        <f>$BT6*(AU62-CE$50)/CE$51</f>
        <v/>
      </c>
      <c r="CF31" s="1413">
        <f>$BT6*(AV62-CF$50)/CF$51</f>
        <v/>
      </c>
      <c r="CG31" s="1413">
        <f>$BT6*(AW62-CG$50)/CG$51</f>
        <v/>
      </c>
      <c r="CH31" s="1413">
        <f>$BT6*(AX62-CH$50)/CH$51</f>
        <v/>
      </c>
      <c r="CI31" s="1413">
        <f>$BT6*(AY62-CI$50)/CI$51</f>
        <v/>
      </c>
      <c r="CJ31" s="1106" t="n"/>
      <c r="CK31" s="1106" t="n"/>
      <c r="CL31" s="1106" t="n"/>
      <c r="CM31" s="1106" t="n"/>
      <c r="CN31" s="1106" t="n"/>
      <c r="CO31" s="1106" t="n"/>
      <c r="CP31" s="1106" t="n"/>
      <c r="CQ31" s="1106" t="n"/>
      <c r="CR31" s="1106" t="n"/>
      <c r="CS31" s="1106" t="n"/>
      <c r="CT31" s="1106" t="n"/>
      <c r="CU31" s="1106" t="n"/>
      <c r="CV31" s="1106" t="n"/>
      <c r="CW31" s="1106" t="n"/>
      <c r="CX31" s="1106" t="n"/>
      <c r="CY31" s="1106" t="n"/>
      <c r="CZ31" s="1106" t="n"/>
      <c r="DA31" s="1106" t="n"/>
      <c r="DB31" s="1106" t="n"/>
      <c r="DC31" s="1106" t="n"/>
      <c r="DD31" s="1106" t="n"/>
      <c r="DE31" s="1106" t="n"/>
      <c r="DF31" s="1106" t="n"/>
      <c r="DG31" s="1106" t="n"/>
      <c r="DH31" s="1106" t="n"/>
      <c r="DI31" s="1106" t="n"/>
    </row>
    <row r="32" ht="16" customHeight="1" s="1178">
      <c r="A32" s="1126" t="inlineStr">
        <is>
          <t>还债券利息</t>
        </is>
      </c>
      <c r="C32" s="1148">
        <f>-O35*初始化表!B24/4</f>
        <v/>
      </c>
      <c r="D32" s="1407" t="n"/>
      <c r="E32" s="1407">
        <f>-C32</f>
        <v/>
      </c>
      <c r="F32" s="1405">
        <f>F31+C32</f>
        <v/>
      </c>
      <c r="G32" s="1106" t="n"/>
      <c r="H32" s="485" t="inlineStr">
        <is>
          <t>一正机时余</t>
        </is>
      </c>
      <c r="I32" s="516" t="inlineStr">
        <is>
          <t>二正机时余</t>
        </is>
      </c>
      <c r="J32" s="516" t="inlineStr">
        <is>
          <t>二加机时余</t>
        </is>
      </c>
      <c r="K32" s="517" t="inlineStr">
        <is>
          <t>剩余人时</t>
        </is>
      </c>
      <c r="L32" s="178" t="n"/>
      <c r="M32" s="178" t="n"/>
      <c r="N32" s="1126" t="inlineStr">
        <is>
          <t>自动贷款</t>
        </is>
      </c>
      <c r="O32" s="1110" t="inlineStr">
        <is>
          <t>推荐贷款</t>
        </is>
      </c>
      <c r="P32" s="1110" t="inlineStr">
        <is>
          <t>贷款限额</t>
        </is>
      </c>
      <c r="Q32" s="1110" t="inlineStr">
        <is>
          <t>实际贷款</t>
        </is>
      </c>
      <c r="R32" s="1127" t="inlineStr">
        <is>
          <t>上期紧急贷款</t>
        </is>
      </c>
      <c r="S32" s="1105" t="n"/>
      <c r="T32" s="178" t="n"/>
      <c r="U32" s="1126" t="inlineStr">
        <is>
          <t>产品3</t>
        </is>
      </c>
      <c r="V32" s="1148">
        <f>第5期!BJ27</f>
        <v/>
      </c>
      <c r="W32" s="1148">
        <f>第5期!BK27</f>
        <v/>
      </c>
      <c r="X32" s="1148">
        <f>第5期!BL27</f>
        <v/>
      </c>
      <c r="Y32" s="398">
        <f>第5期!BM27</f>
        <v/>
      </c>
      <c r="Z32" s="1106" t="n"/>
      <c r="AA32" s="1106" t="n"/>
      <c r="AB32" s="264" t="inlineStr">
        <is>
          <t>产品4</t>
        </is>
      </c>
      <c r="AC32" s="1272">
        <f>AC14/AD8</f>
        <v/>
      </c>
      <c r="AD32" s="1272">
        <f>AD14/AE8</f>
        <v/>
      </c>
      <c r="AE32" s="1272">
        <f>AE14/AF8</f>
        <v/>
      </c>
      <c r="AF32" s="1273">
        <f>AF14/AG8</f>
        <v/>
      </c>
      <c r="AG32" s="1101" t="n"/>
      <c r="AH32" s="1106" t="n"/>
      <c r="AI32" s="1228" t="n"/>
      <c r="AY32" s="1239" t="n"/>
      <c r="AZ32" s="1106" t="n"/>
      <c r="BA32" s="624">
        <f>BA8</f>
        <v/>
      </c>
      <c r="BB32" s="1148">
        <f>SUM(BB8:BE8)</f>
        <v/>
      </c>
      <c r="BC32" s="1148">
        <f>SUM(BF8:BI8)</f>
        <v/>
      </c>
      <c r="BD32" s="1148">
        <f>SUM(BJ8:BM8)</f>
        <v/>
      </c>
      <c r="BE32" s="1148">
        <f>SUM(BN8:BQ8)</f>
        <v/>
      </c>
      <c r="BF32" s="1342">
        <f>(BB32*初始化表!E$17+BC32*初始化表!F$17+BD32*初始化表!G$17+BE32*初始化表!H$17)/1300</f>
        <v/>
      </c>
      <c r="BG32" s="1406">
        <f>IF(BF32=0,0,AL108/BF32)</f>
        <v/>
      </c>
      <c r="BH32" s="1406">
        <f>IF(BF32=0,0,AJ108/BF32)</f>
        <v/>
      </c>
      <c r="BI32" s="1418">
        <f>$BI$51+MAX(0,第5期!BI32)-BF32</f>
        <v/>
      </c>
      <c r="BJ32" s="1148">
        <f>IF(BA32=0,"",RANK(BG32,$BG$31:$BG$50))</f>
        <v/>
      </c>
      <c r="BK32" s="1148">
        <f>IF(BA32=0,"",RANK(BH32,$BH$31:$BH$50))</f>
        <v/>
      </c>
      <c r="BL32" s="1106" t="n"/>
      <c r="BM32" s="1110" t="inlineStr">
        <is>
          <t>产品1</t>
        </is>
      </c>
      <c r="BN32" s="1148">
        <f>COUNTIF(BB7:BB26,"&gt;0")</f>
        <v/>
      </c>
      <c r="BO32" s="1148">
        <f>COUNTIF(BC7:BC26,"&gt;0")</f>
        <v/>
      </c>
      <c r="BP32" s="1148">
        <f>COUNTIF(BD7:BD26,"&gt;0")</f>
        <v/>
      </c>
      <c r="BQ32" s="1148">
        <f>COUNTIF(BE7:BE26,"&gt;0")</f>
        <v/>
      </c>
      <c r="BR32" s="1106" t="n"/>
      <c r="BS32" s="624">
        <f>BS7</f>
        <v/>
      </c>
      <c r="BT32" s="1413">
        <f>$BT7*(AJ63-BT$50)/BT$51</f>
        <v/>
      </c>
      <c r="BU32" s="1413">
        <f>$BT7*(AK63-BU$50)/BU$51</f>
        <v/>
      </c>
      <c r="BV32" s="1413">
        <f>$BT7*(AL63-BV$50)/BV$51</f>
        <v/>
      </c>
      <c r="BW32" s="1413">
        <f>$BT7*(AM63-BW$50)/BW$51</f>
        <v/>
      </c>
      <c r="BX32" s="1413">
        <f>$BT7*(AN63-BX$50)/BX$51</f>
        <v/>
      </c>
      <c r="BY32" s="1413">
        <f>$BT7*(AO63-BY$50)/BY$51</f>
        <v/>
      </c>
      <c r="BZ32" s="1413">
        <f>$BT7*(AP63-BZ$50)/BZ$51</f>
        <v/>
      </c>
      <c r="CA32" s="1413">
        <f>$BT7*(AQ63-CA$50)/CA$51</f>
        <v/>
      </c>
      <c r="CB32" s="1413">
        <f>$BT7*(AR63-CB$50)/CB$51</f>
        <v/>
      </c>
      <c r="CC32" s="1413">
        <f>$BT7*(AS63-CC$50)/CC$51</f>
        <v/>
      </c>
      <c r="CD32" s="1413">
        <f>$BT7*(AT63-CD$50)/CD$51</f>
        <v/>
      </c>
      <c r="CE32" s="1413">
        <f>$BT7*(AU63-CE$50)/CE$51</f>
        <v/>
      </c>
      <c r="CF32" s="1413">
        <f>$BT7*(AV63-CF$50)/CF$51</f>
        <v/>
      </c>
      <c r="CG32" s="1413">
        <f>$BT7*(AW63-CG$50)/CG$51</f>
        <v/>
      </c>
      <c r="CH32" s="1413">
        <f>$BT7*(AX63-CH$50)/CH$51</f>
        <v/>
      </c>
      <c r="CI32" s="1413">
        <f>$BT7*(AY63-CI$50)/CI$51</f>
        <v/>
      </c>
      <c r="CJ32" s="1106" t="n"/>
      <c r="CK32" s="1106" t="n"/>
      <c r="CL32" s="1106" t="n"/>
      <c r="CM32" s="1106" t="n"/>
      <c r="CN32" s="1106" t="n"/>
      <c r="CO32" s="1106" t="n"/>
      <c r="CP32" s="1106" t="n"/>
      <c r="CQ32" s="1106" t="n"/>
      <c r="CR32" s="1106" t="n"/>
      <c r="CS32" s="1106" t="n"/>
      <c r="CT32" s="1106" t="n"/>
      <c r="CU32" s="1106" t="n"/>
      <c r="CV32" s="1106" t="n"/>
      <c r="CW32" s="1106" t="n"/>
      <c r="CX32" s="1106" t="n"/>
      <c r="CY32" s="1106" t="n"/>
      <c r="CZ32" s="1106" t="n"/>
      <c r="DA32" s="1106" t="n"/>
      <c r="DB32" s="1106" t="n"/>
      <c r="DC32" s="1106" t="n"/>
      <c r="DD32" s="1106" t="n"/>
      <c r="DE32" s="1106" t="n"/>
      <c r="DF32" s="1106" t="n"/>
      <c r="DG32" s="1106" t="n"/>
      <c r="DH32" s="1106" t="n"/>
      <c r="DI32" s="1106" t="n"/>
    </row>
    <row r="33" ht="16" customHeight="1" s="1178">
      <c r="A33" s="1126" t="inlineStr">
        <is>
          <t>新工人培训费</t>
        </is>
      </c>
      <c r="C33" s="1148">
        <f>-B22*初始化表!B13</f>
        <v/>
      </c>
      <c r="D33" s="1407" t="n"/>
      <c r="E33" s="1407">
        <f>E32-C33</f>
        <v/>
      </c>
      <c r="F33" s="1405">
        <f>F32+C33</f>
        <v/>
      </c>
      <c r="G33" s="1106" t="n"/>
      <c r="H33" s="1419">
        <f>520*H31</f>
        <v/>
      </c>
      <c r="I33" s="1406">
        <f>520*I31</f>
        <v/>
      </c>
      <c r="J33" s="1420">
        <f>260*J31</f>
        <v/>
      </c>
      <c r="K33" s="1421">
        <f>I29*520</f>
        <v/>
      </c>
      <c r="L33" s="207" t="n"/>
      <c r="M33" s="207" t="n"/>
      <c r="N33" s="1422">
        <f>INT(IF(C28&lt;初始化表!B21,MIN((初始化表!B21-C28),P33),0)+1)</f>
        <v/>
      </c>
      <c r="O33" s="1397">
        <f>MAX(N33,IF(F48&lt;0,INT(-F48+1),0))</f>
        <v/>
      </c>
      <c r="P33" s="1397">
        <f>第5期!P33-第5期!B24</f>
        <v/>
      </c>
      <c r="Q33" s="1376" t="n"/>
      <c r="R33" s="1394">
        <f>第5期!C37</f>
        <v/>
      </c>
      <c r="S33" s="1398" t="n"/>
      <c r="T33" s="178" t="n"/>
      <c r="U33" s="1152" t="inlineStr">
        <is>
          <t>产品4</t>
        </is>
      </c>
      <c r="V33" s="1150">
        <f>第5期!BN27</f>
        <v/>
      </c>
      <c r="W33" s="1150">
        <f>第5期!BO27</f>
        <v/>
      </c>
      <c r="X33" s="1150">
        <f>第5期!BP27</f>
        <v/>
      </c>
      <c r="Y33" s="1151">
        <f>第5期!BQ27</f>
        <v/>
      </c>
      <c r="Z33" s="1106" t="n"/>
      <c r="AA33" s="1106" t="n"/>
      <c r="AB33" s="267" t="n"/>
      <c r="AC33" s="267" t="n"/>
      <c r="AD33" s="267" t="n"/>
      <c r="AE33" s="267" t="n"/>
      <c r="AF33" s="267" t="n"/>
      <c r="AG33" s="267" t="n"/>
      <c r="AH33" s="1106" t="n"/>
      <c r="AI33" s="1228" t="n"/>
      <c r="AY33" s="1239" t="n"/>
      <c r="AZ33" s="1106" t="n"/>
      <c r="BA33" s="624">
        <f>BA9</f>
        <v/>
      </c>
      <c r="BB33" s="1148">
        <f>SUM(BB9:BE9)</f>
        <v/>
      </c>
      <c r="BC33" s="1148">
        <f>SUM(BF9:BI9)</f>
        <v/>
      </c>
      <c r="BD33" s="1148">
        <f>SUM(BJ9:BM9)</f>
        <v/>
      </c>
      <c r="BE33" s="1148">
        <f>SUM(BN9:BQ9)</f>
        <v/>
      </c>
      <c r="BF33" s="1342">
        <f>(BB33*初始化表!E$17+BC33*初始化表!F$17+BD33*初始化表!G$17+BE33*初始化表!H$17)/1300</f>
        <v/>
      </c>
      <c r="BG33" s="1406">
        <f>IF(BF33=0,0,AL109/BF33)</f>
        <v/>
      </c>
      <c r="BH33" s="1406">
        <f>IF(BF33=0,0,AJ109/BF33)</f>
        <v/>
      </c>
      <c r="BI33" s="1418">
        <f>$BI$51+MAX(0,第5期!BI33)-BF33</f>
        <v/>
      </c>
      <c r="BJ33" s="1148">
        <f>IF(BA33=0,"",RANK(BG33,$BG$31:$BG$50))</f>
        <v/>
      </c>
      <c r="BK33" s="1148">
        <f>IF(BA33=0,"",RANK(BH33,$BH$31:$BH$50))</f>
        <v/>
      </c>
      <c r="BL33" s="1106" t="n"/>
      <c r="BM33" s="1110" t="inlineStr">
        <is>
          <t>产品2</t>
        </is>
      </c>
      <c r="BN33" s="1148">
        <f>COUNTIF(BF7:BF26,"&gt;0")</f>
        <v/>
      </c>
      <c r="BO33" s="1148">
        <f>COUNTIF(BG7:BG26,"&gt;0")</f>
        <v/>
      </c>
      <c r="BP33" s="1148">
        <f>COUNTIF(BH7:BH26,"&gt;0")</f>
        <v/>
      </c>
      <c r="BQ33" s="1148">
        <f>COUNTIF(BI7:BI26,"&gt;0")</f>
        <v/>
      </c>
      <c r="BR33" s="1106" t="n"/>
      <c r="BS33" s="624">
        <f>BS8</f>
        <v/>
      </c>
      <c r="BT33" s="1413">
        <f>$BT8*(AJ64-BT$50)/BT$51</f>
        <v/>
      </c>
      <c r="BU33" s="1413">
        <f>$BT8*(AK64-BU$50)/BU$51</f>
        <v/>
      </c>
      <c r="BV33" s="1413">
        <f>$BT8*(AL64-BV$50)/BV$51</f>
        <v/>
      </c>
      <c r="BW33" s="1413">
        <f>$BT8*(AM64-BW$50)/BW$51</f>
        <v/>
      </c>
      <c r="BX33" s="1413">
        <f>$BT8*(AN64-BX$50)/BX$51</f>
        <v/>
      </c>
      <c r="BY33" s="1413">
        <f>$BT8*(AO64-BY$50)/BY$51</f>
        <v/>
      </c>
      <c r="BZ33" s="1413">
        <f>$BT8*(AP64-BZ$50)/BZ$51</f>
        <v/>
      </c>
      <c r="CA33" s="1413">
        <f>$BT8*(AQ64-CA$50)/CA$51</f>
        <v/>
      </c>
      <c r="CB33" s="1413">
        <f>$BT8*(AR64-CB$50)/CB$51</f>
        <v/>
      </c>
      <c r="CC33" s="1413">
        <f>$BT8*(AS64-CC$50)/CC$51</f>
        <v/>
      </c>
      <c r="CD33" s="1413">
        <f>$BT8*(AT64-CD$50)/CD$51</f>
        <v/>
      </c>
      <c r="CE33" s="1413">
        <f>$BT8*(AU64-CE$50)/CE$51</f>
        <v/>
      </c>
      <c r="CF33" s="1413">
        <f>$BT8*(AV64-CF$50)/CF$51</f>
        <v/>
      </c>
      <c r="CG33" s="1413">
        <f>$BT8*(AW64-CG$50)/CG$51</f>
        <v/>
      </c>
      <c r="CH33" s="1413">
        <f>$BT8*(AX64-CH$50)/CH$51</f>
        <v/>
      </c>
      <c r="CI33" s="1413">
        <f>$BT8*(AY64-CI$50)/CI$51</f>
        <v/>
      </c>
      <c r="CJ33" s="1106" t="n"/>
      <c r="CK33" s="1106" t="n"/>
      <c r="CL33" s="1106" t="n"/>
      <c r="CM33" s="1106" t="n"/>
      <c r="CN33" s="1106" t="n"/>
      <c r="CO33" s="1106" t="n"/>
      <c r="CP33" s="1106" t="n"/>
      <c r="CQ33" s="1106" t="n"/>
      <c r="CR33" s="1106" t="n"/>
      <c r="CS33" s="1106" t="n"/>
      <c r="CT33" s="1106" t="n"/>
      <c r="CU33" s="1106" t="n"/>
      <c r="CV33" s="1106" t="n"/>
      <c r="CW33" s="1106" t="n"/>
      <c r="CX33" s="1106" t="n"/>
      <c r="CY33" s="1106" t="n"/>
      <c r="CZ33" s="1106" t="n"/>
      <c r="DA33" s="1106" t="n"/>
      <c r="DB33" s="1106" t="n"/>
      <c r="DC33" s="1106" t="n"/>
      <c r="DD33" s="1106" t="n"/>
      <c r="DE33" s="1106" t="n"/>
      <c r="DF33" s="1106" t="n"/>
      <c r="DG33" s="1106" t="n"/>
      <c r="DH33" s="1106" t="n"/>
      <c r="DI33" s="1106" t="n"/>
    </row>
    <row r="34" ht="16" customHeight="1" s="1178">
      <c r="A34" s="1126" t="inlineStr">
        <is>
          <t>解雇工人安置费</t>
        </is>
      </c>
      <c r="C34" s="1148">
        <f>-C22*初始化表!B14</f>
        <v/>
      </c>
      <c r="D34" s="1407" t="n"/>
      <c r="E34" s="1407">
        <f>E33-C34</f>
        <v/>
      </c>
      <c r="F34" s="1405">
        <f>F33+C34</f>
        <v/>
      </c>
      <c r="G34" s="1106" t="n"/>
      <c r="H34" s="1423" t="inlineStr">
        <is>
          <t>管理费</t>
        </is>
      </c>
      <c r="I34" s="1424">
        <f>-C43</f>
        <v/>
      </c>
      <c r="J34" s="1107" t="inlineStr">
        <is>
          <t>剩余生产</t>
        </is>
      </c>
      <c r="K34" s="525" t="inlineStr">
        <is>
          <t>自动排版须预估产量</t>
        </is>
      </c>
      <c r="L34" s="526" t="n"/>
      <c r="M34" s="178" t="n"/>
      <c r="N34" s="1126" t="inlineStr">
        <is>
          <t>累发债券</t>
        </is>
      </c>
      <c r="O34" s="1110" t="inlineStr">
        <is>
          <t>未还债券</t>
        </is>
      </c>
      <c r="P34" s="1110" t="inlineStr">
        <is>
          <t>推荐债券</t>
        </is>
      </c>
      <c r="Q34" s="1110" t="inlineStr">
        <is>
          <t>债券限额</t>
        </is>
      </c>
      <c r="R34" s="1127" t="inlineStr">
        <is>
          <t>实发债券</t>
        </is>
      </c>
      <c r="S34" s="1105" t="n"/>
      <c r="T34" s="178" t="n"/>
      <c r="U34" s="1111" t="n"/>
      <c r="Z34" s="1106" t="n"/>
      <c r="AA34" s="1106" t="n"/>
      <c r="AB34" s="259" t="inlineStr">
        <is>
          <t>库存利润</t>
        </is>
      </c>
      <c r="AC34" s="260" t="inlineStr">
        <is>
          <t>仓库</t>
        </is>
      </c>
      <c r="AD34" s="260" t="inlineStr">
        <is>
          <t>市场1</t>
        </is>
      </c>
      <c r="AE34" s="260" t="inlineStr">
        <is>
          <t>市场2</t>
        </is>
      </c>
      <c r="AF34" s="260" t="inlineStr">
        <is>
          <t>市场3</t>
        </is>
      </c>
      <c r="AG34" s="268" t="inlineStr">
        <is>
          <t>市场4</t>
        </is>
      </c>
      <c r="AH34" s="1106" t="n"/>
      <c r="AI34" s="1126" t="inlineStr">
        <is>
          <t>市场价格报表</t>
        </is>
      </c>
      <c r="AZ34" s="1106" t="n"/>
      <c r="BA34" s="624">
        <f>BA10</f>
        <v/>
      </c>
      <c r="BB34" s="1148">
        <f>SUM(BB10:BE10)</f>
        <v/>
      </c>
      <c r="BC34" s="1148">
        <f>SUM(BF10:BI10)</f>
        <v/>
      </c>
      <c r="BD34" s="1148">
        <f>SUM(BJ10:BM10)</f>
        <v/>
      </c>
      <c r="BE34" s="1148">
        <f>SUM(BN10:BQ10)</f>
        <v/>
      </c>
      <c r="BF34" s="1342">
        <f>(BB34*初始化表!E$17+BC34*初始化表!F$17+BD34*初始化表!G$17+BE34*初始化表!H$17)/1300</f>
        <v/>
      </c>
      <c r="BG34" s="1406">
        <f>IF(BF34=0,0,AL110/BF34)</f>
        <v/>
      </c>
      <c r="BH34" s="1406">
        <f>IF(BF34=0,0,AJ110/BF34)</f>
        <v/>
      </c>
      <c r="BI34" s="1418">
        <f>$BI$51+MAX(0,第5期!BI34)-BF34</f>
        <v/>
      </c>
      <c r="BJ34" s="1148">
        <f>IF(BA34=0,"",RANK(BG34,$BG$31:$BG$50))</f>
        <v/>
      </c>
      <c r="BK34" s="1148">
        <f>IF(BA34=0,"",RANK(BH34,$BH$31:$BH$50))</f>
        <v/>
      </c>
      <c r="BL34" s="1106" t="n"/>
      <c r="BM34" s="1110" t="inlineStr">
        <is>
          <t>产品3</t>
        </is>
      </c>
      <c r="BN34" s="1148">
        <f>COUNTIF(BJ7:BJ26,"&gt;0")</f>
        <v/>
      </c>
      <c r="BO34" s="1148">
        <f>COUNTIF(BK7:BK26,"&gt;0")</f>
        <v/>
      </c>
      <c r="BP34" s="1148">
        <f>COUNTIF(BL7:BL26,"&gt;0")</f>
        <v/>
      </c>
      <c r="BQ34" s="1148">
        <f>COUNTIF(BM7:BM26,"&gt;0")</f>
        <v/>
      </c>
      <c r="BR34" s="1106" t="n"/>
      <c r="BS34" s="624">
        <f>BS9</f>
        <v/>
      </c>
      <c r="BT34" s="1413">
        <f>$BT9*(AJ65-BT$50)/BT$51</f>
        <v/>
      </c>
      <c r="BU34" s="1413">
        <f>$BT9*(AK65-BU$50)/BU$51</f>
        <v/>
      </c>
      <c r="BV34" s="1413">
        <f>$BT9*(AL65-BV$50)/BV$51</f>
        <v/>
      </c>
      <c r="BW34" s="1413">
        <f>$BT9*(AM65-BW$50)/BW$51</f>
        <v/>
      </c>
      <c r="BX34" s="1413">
        <f>$BT9*(AN65-BX$50)/BX$51</f>
        <v/>
      </c>
      <c r="BY34" s="1413">
        <f>$BT9*(AO65-BY$50)/BY$51</f>
        <v/>
      </c>
      <c r="BZ34" s="1413">
        <f>$BT9*(AP65-BZ$50)/BZ$51</f>
        <v/>
      </c>
      <c r="CA34" s="1413">
        <f>$BT9*(AQ65-CA$50)/CA$51</f>
        <v/>
      </c>
      <c r="CB34" s="1413">
        <f>$BT9*(AR65-CB$50)/CB$51</f>
        <v/>
      </c>
      <c r="CC34" s="1413">
        <f>$BT9*(AS65-CC$50)/CC$51</f>
        <v/>
      </c>
      <c r="CD34" s="1413">
        <f>$BT9*(AT65-CD$50)/CD$51</f>
        <v/>
      </c>
      <c r="CE34" s="1413">
        <f>$BT9*(AU65-CE$50)/CE$51</f>
        <v/>
      </c>
      <c r="CF34" s="1413">
        <f>$BT9*(AV65-CF$50)/CF$51</f>
        <v/>
      </c>
      <c r="CG34" s="1413">
        <f>$BT9*(AW65-CG$50)/CG$51</f>
        <v/>
      </c>
      <c r="CH34" s="1413">
        <f>$BT9*(AX65-CH$50)/CH$51</f>
        <v/>
      </c>
      <c r="CI34" s="1413">
        <f>$BT9*(AY65-CI$50)/CI$51</f>
        <v/>
      </c>
      <c r="CJ34" s="1106" t="n"/>
      <c r="CK34" s="1106" t="n"/>
      <c r="CL34" s="1106" t="n"/>
      <c r="CM34" s="1106" t="n"/>
      <c r="CN34" s="1106" t="n"/>
      <c r="CO34" s="1106" t="n"/>
      <c r="CP34" s="1106" t="n"/>
      <c r="CQ34" s="1106" t="n"/>
      <c r="CR34" s="1106" t="n"/>
      <c r="CS34" s="1106" t="n"/>
      <c r="CT34" s="1106" t="n"/>
      <c r="CU34" s="1106" t="n"/>
      <c r="CV34" s="1106" t="n"/>
      <c r="CW34" s="1106" t="n"/>
      <c r="CX34" s="1106" t="n"/>
      <c r="CY34" s="1106" t="n"/>
      <c r="CZ34" s="1106" t="n"/>
      <c r="DA34" s="1106" t="n"/>
      <c r="DB34" s="1106" t="n"/>
      <c r="DC34" s="1106" t="n"/>
      <c r="DD34" s="1106" t="n"/>
      <c r="DE34" s="1106" t="n"/>
      <c r="DF34" s="1106" t="n"/>
      <c r="DG34" s="1106" t="n"/>
      <c r="DH34" s="1106" t="n"/>
      <c r="DI34" s="1106" t="n"/>
    </row>
    <row r="35" ht="16" customHeight="1" s="1178">
      <c r="A35" s="1126" t="inlineStr">
        <is>
          <t>工人基本工资</t>
        </is>
      </c>
      <c r="C35" s="1148">
        <f>-(H17-C22+B22*初始化表!H4)*初始化表!B15*520*F24</f>
        <v/>
      </c>
      <c r="D35" s="1407" t="n"/>
      <c r="E35" s="1407">
        <f>E34-C35</f>
        <v/>
      </c>
      <c r="F35" s="1405">
        <f>F34+C35</f>
        <v/>
      </c>
      <c r="G35" s="1106" t="n"/>
      <c r="H35" s="1425" t="inlineStr">
        <is>
          <t>新工培训费</t>
        </is>
      </c>
      <c r="I35" s="1426">
        <f>-C33</f>
        <v/>
      </c>
      <c r="J35" s="476">
        <f>INT(($N$49*1300-SUMPRODUCT($L$177:$L$180,$H$177:$H$180))/H177)</f>
        <v/>
      </c>
      <c r="K35" s="1110" t="inlineStr">
        <is>
          <t>产品1</t>
        </is>
      </c>
      <c r="L35" s="1343" t="n"/>
      <c r="M35" s="178" t="n"/>
      <c r="N35" s="1422">
        <f>第5期!C24+第5期!N35</f>
        <v/>
      </c>
      <c r="O35" s="1397">
        <f>第5期!O35+第5期!C31+第5期!C30</f>
        <v/>
      </c>
      <c r="P35" s="1397">
        <f>INT(Q35)</f>
        <v/>
      </c>
      <c r="Q35" s="1427">
        <f>0.5*第5期!B80-O35</f>
        <v/>
      </c>
      <c r="R35" s="1376" t="n"/>
      <c r="S35" s="1398" t="n"/>
      <c r="T35" s="178" t="n"/>
      <c r="U35" s="1107" t="inlineStr">
        <is>
          <t>预计废品</t>
        </is>
      </c>
      <c r="V35" s="1124" t="inlineStr">
        <is>
          <t>市场1</t>
        </is>
      </c>
      <c r="W35" s="1124" t="inlineStr">
        <is>
          <t>市场2</t>
        </is>
      </c>
      <c r="X35" s="1124" t="inlineStr">
        <is>
          <t>市场3</t>
        </is>
      </c>
      <c r="Y35" s="1125" t="inlineStr">
        <is>
          <t>市场4</t>
        </is>
      </c>
      <c r="Z35" s="1106" t="n"/>
      <c r="AA35" s="1106" t="n"/>
      <c r="AB35" s="261" t="inlineStr">
        <is>
          <t>产品1</t>
        </is>
      </c>
      <c r="AC35" s="1236">
        <f>初始化表!$E$22-AC5</f>
        <v/>
      </c>
      <c r="AD35" s="1236">
        <f>初始化表!$E$22-AD5</f>
        <v/>
      </c>
      <c r="AE35" s="1236">
        <f>初始化表!$E$22-AE5</f>
        <v/>
      </c>
      <c r="AF35" s="1236">
        <f>初始化表!$E$22-AF5</f>
        <v/>
      </c>
      <c r="AG35" s="1313">
        <f>初始化表!$E$22-AG5</f>
        <v/>
      </c>
      <c r="AH35" s="1106" t="n"/>
      <c r="AI35" s="1126" t="inlineStr">
        <is>
          <t>公司</t>
        </is>
      </c>
      <c r="AJ35" s="1110" t="inlineStr">
        <is>
          <t>产品A</t>
        </is>
      </c>
      <c r="AN35" s="1110" t="inlineStr">
        <is>
          <t>产品2</t>
        </is>
      </c>
      <c r="AR35" s="1110" t="inlineStr">
        <is>
          <t>产品3</t>
        </is>
      </c>
      <c r="AV35" s="1127" t="inlineStr">
        <is>
          <t>产品4</t>
        </is>
      </c>
      <c r="AY35" s="1239" t="n"/>
      <c r="AZ35" s="1106" t="n"/>
      <c r="BA35" s="624">
        <f>BA11</f>
        <v/>
      </c>
      <c r="BB35" s="1148">
        <f>SUM(BB11:BE11)</f>
        <v/>
      </c>
      <c r="BC35" s="1148">
        <f>SUM(BF11:BI11)</f>
        <v/>
      </c>
      <c r="BD35" s="1148">
        <f>SUM(BJ11:BM11)</f>
        <v/>
      </c>
      <c r="BE35" s="1148">
        <f>SUM(BN11:BQ11)</f>
        <v/>
      </c>
      <c r="BF35" s="1342">
        <f>(BB35*初始化表!E$17+BC35*初始化表!F$17+BD35*初始化表!G$17+BE35*初始化表!H$17)/1300</f>
        <v/>
      </c>
      <c r="BG35" s="1406">
        <f>IF(BF35=0,0,AL111/BF35)</f>
        <v/>
      </c>
      <c r="BH35" s="1406">
        <f>IF(BF35=0,0,AJ111/BF35)</f>
        <v/>
      </c>
      <c r="BI35" s="1418">
        <f>$BI$51+MAX(0,第5期!BI35)-BF35</f>
        <v/>
      </c>
      <c r="BJ35" s="1148">
        <f>IF(BA35=0,"",RANK(BG35,$BG$31:$BG$50))</f>
        <v/>
      </c>
      <c r="BK35" s="1148">
        <f>IF(BA35=0,"",RANK(BH35,$BH$31:$BH$50))</f>
        <v/>
      </c>
      <c r="BL35" s="1106" t="n"/>
      <c r="BM35" s="1110" t="inlineStr">
        <is>
          <t>产品4</t>
        </is>
      </c>
      <c r="BN35" s="1148">
        <f>COUNTIF(BN7:BN26,"&gt;0")</f>
        <v/>
      </c>
      <c r="BO35" s="1148">
        <f>COUNTIF(BO7:BO26,"&gt;0")</f>
        <v/>
      </c>
      <c r="BP35" s="1148">
        <f>COUNTIF(BP7:BP26,"&gt;0")</f>
        <v/>
      </c>
      <c r="BQ35" s="1148">
        <f>COUNTIF(BQ7:BQ26,"&gt;0")</f>
        <v/>
      </c>
      <c r="BR35" s="1106" t="n"/>
      <c r="BS35" s="624">
        <f>BS10</f>
        <v/>
      </c>
      <c r="BT35" s="1413">
        <f>$BT10*(AJ66-BT$50)/BT$51</f>
        <v/>
      </c>
      <c r="BU35" s="1413">
        <f>$BT10*(AK66-BU$50)/BU$51</f>
        <v/>
      </c>
      <c r="BV35" s="1413">
        <f>$BT10*(AL66-BV$50)/BV$51</f>
        <v/>
      </c>
      <c r="BW35" s="1413">
        <f>$BT10*(AM66-BW$50)/BW$51</f>
        <v/>
      </c>
      <c r="BX35" s="1413">
        <f>$BT10*(AN66-BX$50)/BX$51</f>
        <v/>
      </c>
      <c r="BY35" s="1413">
        <f>$BT10*(AO66-BY$50)/BY$51</f>
        <v/>
      </c>
      <c r="BZ35" s="1413">
        <f>$BT10*(AP66-BZ$50)/BZ$51</f>
        <v/>
      </c>
      <c r="CA35" s="1413">
        <f>$BT10*(AQ66-CA$50)/CA$51</f>
        <v/>
      </c>
      <c r="CB35" s="1413">
        <f>$BT10*(AR66-CB$50)/CB$51</f>
        <v/>
      </c>
      <c r="CC35" s="1413">
        <f>$BT10*(AS66-CC$50)/CC$51</f>
        <v/>
      </c>
      <c r="CD35" s="1413">
        <f>$BT10*(AT66-CD$50)/CD$51</f>
        <v/>
      </c>
      <c r="CE35" s="1413">
        <f>$BT10*(AU66-CE$50)/CE$51</f>
        <v/>
      </c>
      <c r="CF35" s="1413">
        <f>$BT10*(AV66-CF$50)/CF$51</f>
        <v/>
      </c>
      <c r="CG35" s="1413">
        <f>$BT10*(AW66-CG$50)/CG$51</f>
        <v/>
      </c>
      <c r="CH35" s="1413">
        <f>$BT10*(AX66-CH$50)/CH$51</f>
        <v/>
      </c>
      <c r="CI35" s="1413">
        <f>$BT10*(AY66-CI$50)/CI$51</f>
        <v/>
      </c>
      <c r="CJ35" s="1106" t="n"/>
      <c r="CK35" s="1106" t="n"/>
      <c r="CL35" s="1106" t="n"/>
      <c r="CM35" s="1106" t="n"/>
      <c r="CN35" s="1106" t="n"/>
      <c r="CO35" s="1106" t="n"/>
      <c r="CP35" s="1106" t="n"/>
      <c r="CQ35" s="1106" t="n"/>
      <c r="CR35" s="1106" t="n"/>
      <c r="CS35" s="1106" t="n"/>
      <c r="CT35" s="1106" t="n"/>
      <c r="CU35" s="1106" t="n"/>
      <c r="CV35" s="1106" t="n"/>
      <c r="CW35" s="1106" t="n"/>
      <c r="CX35" s="1106" t="n"/>
      <c r="CY35" s="1106" t="n"/>
      <c r="CZ35" s="1106" t="n"/>
      <c r="DA35" s="1106" t="n"/>
      <c r="DB35" s="1106" t="n"/>
      <c r="DC35" s="1106" t="n"/>
      <c r="DD35" s="1106" t="n"/>
      <c r="DE35" s="1106" t="n"/>
      <c r="DF35" s="1106" t="n"/>
      <c r="DG35" s="1106" t="n"/>
      <c r="DH35" s="1106" t="n"/>
      <c r="DI35" s="1106" t="n"/>
    </row>
    <row r="36" ht="16" customHeight="1" s="1178">
      <c r="A36" s="1126" t="inlineStr">
        <is>
          <t>机器维修费</t>
        </is>
      </c>
      <c r="C36" s="1148">
        <f>-N49*初始化表!B12</f>
        <v/>
      </c>
      <c r="D36" s="1407" t="n"/>
      <c r="E36" s="1407">
        <f>E35-C36</f>
        <v/>
      </c>
      <c r="F36" s="1405">
        <f>F35+C36</f>
        <v/>
      </c>
      <c r="G36" s="1106" t="n"/>
      <c r="H36" s="1425" t="inlineStr">
        <is>
          <t>工人安置费</t>
        </is>
      </c>
      <c r="I36" s="1426">
        <f>-C34</f>
        <v/>
      </c>
      <c r="J36" s="476">
        <f>INT(($N$49*1300-SUMPRODUCT($L$177:$L$180,$H$177:$H$180))/H178)</f>
        <v/>
      </c>
      <c r="K36" s="1110" t="inlineStr">
        <is>
          <t>产品2</t>
        </is>
      </c>
      <c r="L36" s="1343" t="n"/>
      <c r="M36" s="178" t="n"/>
      <c r="N36" s="1126" t="inlineStr">
        <is>
          <t>拥有国债</t>
        </is>
      </c>
      <c r="O36" s="1110" t="inlineStr">
        <is>
          <t>购入国债</t>
        </is>
      </c>
      <c r="P36" s="1110" t="inlineStr">
        <is>
          <t>分红额度</t>
        </is>
      </c>
      <c r="Q36" s="1110" t="inlineStr">
        <is>
          <t>分红安值</t>
        </is>
      </c>
      <c r="R36" s="1127" t="inlineStr">
        <is>
          <t>当期分红</t>
        </is>
      </c>
      <c r="S36" s="1105" t="n"/>
      <c r="T36" s="551" t="n"/>
      <c r="U36" s="1126" t="inlineStr">
        <is>
          <t>产品1</t>
        </is>
      </c>
      <c r="V36" s="552">
        <f>INT(B12*(1-$O$43))</f>
        <v/>
      </c>
      <c r="W36" s="552">
        <f>INT(C12*(1-$O$43))</f>
        <v/>
      </c>
      <c r="X36" s="552">
        <f>INT(D12*(1-$O$43))</f>
        <v/>
      </c>
      <c r="Y36" s="570">
        <f>INT(E12*(1-$O$43))</f>
        <v/>
      </c>
      <c r="Z36" s="1106" t="n"/>
      <c r="AA36" s="1106" t="n"/>
      <c r="AB36" s="261" t="inlineStr">
        <is>
          <t>产品2</t>
        </is>
      </c>
      <c r="AC36" s="1236">
        <f>初始化表!$F$22-AC6</f>
        <v/>
      </c>
      <c r="AD36" s="1236">
        <f>初始化表!$F$22-AD6</f>
        <v/>
      </c>
      <c r="AE36" s="1236">
        <f>初始化表!$F$22-AE6</f>
        <v/>
      </c>
      <c r="AF36" s="1236">
        <f>初始化表!$F$22-AF6</f>
        <v/>
      </c>
      <c r="AG36" s="1313">
        <f>初始化表!$F$22-AG6</f>
        <v/>
      </c>
      <c r="AH36" s="1106" t="n"/>
      <c r="AI36" s="1228" t="n"/>
      <c r="AJ36" s="1110" t="inlineStr">
        <is>
          <t>市场1</t>
        </is>
      </c>
      <c r="AK36" s="1110" t="inlineStr">
        <is>
          <t>市场2</t>
        </is>
      </c>
      <c r="AL36" s="1110" t="inlineStr">
        <is>
          <t>市场3</t>
        </is>
      </c>
      <c r="AM36" s="1110" t="inlineStr">
        <is>
          <t>市场4</t>
        </is>
      </c>
      <c r="AN36" s="1110" t="inlineStr">
        <is>
          <t>市场1</t>
        </is>
      </c>
      <c r="AO36" s="1110" t="inlineStr">
        <is>
          <t>市场2</t>
        </is>
      </c>
      <c r="AP36" s="1110" t="inlineStr">
        <is>
          <t>市场3</t>
        </is>
      </c>
      <c r="AQ36" s="1110" t="inlineStr">
        <is>
          <t>市场4</t>
        </is>
      </c>
      <c r="AR36" s="1110" t="inlineStr">
        <is>
          <t>市场1</t>
        </is>
      </c>
      <c r="AS36" s="1110" t="inlineStr">
        <is>
          <t>市场2</t>
        </is>
      </c>
      <c r="AT36" s="1110" t="inlineStr">
        <is>
          <t>市场3</t>
        </is>
      </c>
      <c r="AU36" s="1110" t="inlineStr">
        <is>
          <t>市场4</t>
        </is>
      </c>
      <c r="AV36" s="1110" t="inlineStr">
        <is>
          <t>市场1</t>
        </is>
      </c>
      <c r="AW36" s="1110" t="inlineStr">
        <is>
          <t>市场2</t>
        </is>
      </c>
      <c r="AX36" s="1110" t="inlineStr">
        <is>
          <t>市场3</t>
        </is>
      </c>
      <c r="AY36" s="1127" t="inlineStr">
        <is>
          <t>市场4</t>
        </is>
      </c>
      <c r="AZ36" s="1106" t="n"/>
      <c r="BA36" s="624">
        <f>BA12</f>
        <v/>
      </c>
      <c r="BB36" s="1148">
        <f>SUM(BB12:BE12)</f>
        <v/>
      </c>
      <c r="BC36" s="1148">
        <f>SUM(BF12:BI12)</f>
        <v/>
      </c>
      <c r="BD36" s="1148">
        <f>SUM(BJ12:BM12)</f>
        <v/>
      </c>
      <c r="BE36" s="1148">
        <f>SUM(BN12:BQ12)</f>
        <v/>
      </c>
      <c r="BF36" s="1342">
        <f>(BB36*初始化表!E$17+BC36*初始化表!F$17+BD36*初始化表!G$17+BE36*初始化表!H$17)/1300</f>
        <v/>
      </c>
      <c r="BG36" s="1406">
        <f>IF(BF36=0,0,AL112/BF36)</f>
        <v/>
      </c>
      <c r="BH36" s="1406">
        <f>IF(BF36=0,0,AJ112/BF36)</f>
        <v/>
      </c>
      <c r="BI36" s="1418">
        <f>$BI$51+MAX(0,第5期!BI36)-BF36</f>
        <v/>
      </c>
      <c r="BJ36" s="1148">
        <f>IF(BA36=0,"",RANK(BG36,$BG$31:$BG$50))</f>
        <v/>
      </c>
      <c r="BK36" s="1148">
        <f>IF(BA36=0,"",RANK(BH36,$BH$31:$BH$50))</f>
        <v/>
      </c>
      <c r="BL36" s="1106" t="n"/>
      <c r="BM36" s="1111" t="n"/>
      <c r="BN36" s="1110" t="inlineStr">
        <is>
          <t>市场1</t>
        </is>
      </c>
      <c r="BO36" s="1110" t="inlineStr">
        <is>
          <t>市场2</t>
        </is>
      </c>
      <c r="BP36" s="1110" t="inlineStr">
        <is>
          <t>市场3</t>
        </is>
      </c>
      <c r="BQ36" s="1110" t="inlineStr">
        <is>
          <t>市场4</t>
        </is>
      </c>
      <c r="BR36" s="1106" t="n"/>
      <c r="BS36" s="624">
        <f>BS11</f>
        <v/>
      </c>
      <c r="BT36" s="1413">
        <f>$BT11*(AJ67-BT$50)/BT$51</f>
        <v/>
      </c>
      <c r="BU36" s="1413">
        <f>$BT11*(AK67-BU$50)/BU$51</f>
        <v/>
      </c>
      <c r="BV36" s="1413">
        <f>$BT11*(AL67-BV$50)/BV$51</f>
        <v/>
      </c>
      <c r="BW36" s="1413">
        <f>$BT11*(AM67-BW$50)/BW$51</f>
        <v/>
      </c>
      <c r="BX36" s="1413">
        <f>$BT11*(AN67-BX$50)/BX$51</f>
        <v/>
      </c>
      <c r="BY36" s="1413">
        <f>$BT11*(AO67-BY$50)/BY$51</f>
        <v/>
      </c>
      <c r="BZ36" s="1413">
        <f>$BT11*(AP67-BZ$50)/BZ$51</f>
        <v/>
      </c>
      <c r="CA36" s="1413">
        <f>$BT11*(AQ67-CA$50)/CA$51</f>
        <v/>
      </c>
      <c r="CB36" s="1413">
        <f>$BT11*(AR67-CB$50)/CB$51</f>
        <v/>
      </c>
      <c r="CC36" s="1413">
        <f>$BT11*(AS67-CC$50)/CC$51</f>
        <v/>
      </c>
      <c r="CD36" s="1413">
        <f>$BT11*(AT67-CD$50)/CD$51</f>
        <v/>
      </c>
      <c r="CE36" s="1413">
        <f>$BT11*(AU67-CE$50)/CE$51</f>
        <v/>
      </c>
      <c r="CF36" s="1413">
        <f>$BT11*(AV67-CF$50)/CF$51</f>
        <v/>
      </c>
      <c r="CG36" s="1413">
        <f>$BT11*(AW67-CG$50)/CG$51</f>
        <v/>
      </c>
      <c r="CH36" s="1413">
        <f>$BT11*(AX67-CH$50)/CH$51</f>
        <v/>
      </c>
      <c r="CI36" s="1413">
        <f>$BT11*(AY67-CI$50)/CI$51</f>
        <v/>
      </c>
      <c r="CJ36" s="1106" t="n"/>
      <c r="CK36" s="1106" t="n"/>
      <c r="CL36" s="1106" t="n"/>
      <c r="CM36" s="1106" t="n"/>
      <c r="CN36" s="1106" t="n"/>
      <c r="CO36" s="1106" t="n"/>
      <c r="CP36" s="1106" t="n"/>
      <c r="CQ36" s="1106" t="n"/>
      <c r="CR36" s="1106" t="n"/>
      <c r="CS36" s="1106" t="n"/>
      <c r="CT36" s="1106" t="n"/>
      <c r="CU36" s="1106" t="n"/>
      <c r="CV36" s="1106" t="n"/>
      <c r="CW36" s="1106" t="n"/>
      <c r="CX36" s="1106" t="n"/>
      <c r="CY36" s="1106" t="n"/>
      <c r="CZ36" s="1106" t="n"/>
      <c r="DA36" s="1106" t="n"/>
      <c r="DB36" s="1106" t="n"/>
      <c r="DC36" s="1106" t="n"/>
      <c r="DD36" s="1106" t="n"/>
      <c r="DE36" s="1106" t="n"/>
      <c r="DF36" s="1106" t="n"/>
      <c r="DG36" s="1106" t="n"/>
      <c r="DH36" s="1106" t="n"/>
      <c r="DI36" s="1106" t="n"/>
    </row>
    <row r="37" ht="16" customHeight="1" s="1178">
      <c r="A37" s="1126" t="inlineStr">
        <is>
          <t>紧急贷款</t>
        </is>
      </c>
      <c r="C37" s="1148">
        <f>IF(F36&lt;0,INT(1-F36),0)</f>
        <v/>
      </c>
      <c r="D37" s="1407" t="n"/>
      <c r="E37" s="1407" t="n"/>
      <c r="F37" s="1405">
        <f>F36+C37</f>
        <v/>
      </c>
      <c r="G37" s="1106" t="n"/>
      <c r="H37" s="1425" t="inlineStr">
        <is>
          <t>基本工资</t>
        </is>
      </c>
      <c r="I37" s="1426">
        <f>-C35</f>
        <v/>
      </c>
      <c r="J37" s="476">
        <f>INT(($N$49*1300-SUMPRODUCT($L$177:$L$180,$H$177:$H$180))/H179)</f>
        <v/>
      </c>
      <c r="K37" s="1110" t="inlineStr">
        <is>
          <t>产品3</t>
        </is>
      </c>
      <c r="L37" s="1343" t="n"/>
      <c r="M37" s="178" t="n"/>
      <c r="N37" s="1422">
        <f>第5期!D24</f>
        <v/>
      </c>
      <c r="O37" s="1376" t="n"/>
      <c r="P37" s="1397">
        <f>MAX(0,INT(MIN(D56-E60+C61,F62-初始化表!B21)))</f>
        <v/>
      </c>
      <c r="Q37" s="1397">
        <f>MAX(0,INT(MIN(F62-MAX(E60,C28),F62+第7期!Q35+第7期!P33-F30+F48,P37)))</f>
        <v/>
      </c>
      <c r="R37" s="1376" t="n"/>
      <c r="S37" s="1428" t="n"/>
      <c r="T37" s="551" t="n"/>
      <c r="U37" s="1126" t="inlineStr">
        <is>
          <t>产品2</t>
        </is>
      </c>
      <c r="V37" s="552">
        <f>INT(B13*(1-$P$43))</f>
        <v/>
      </c>
      <c r="W37" s="552">
        <f>INT(C13*(1-$P$43))</f>
        <v/>
      </c>
      <c r="X37" s="552">
        <f>INT(D13*(1-$P$43))</f>
        <v/>
      </c>
      <c r="Y37" s="570">
        <f>INT(E13*(1-$P$43))</f>
        <v/>
      </c>
      <c r="Z37" s="1106" t="n"/>
      <c r="AA37" s="1106" t="n"/>
      <c r="AB37" s="261" t="inlineStr">
        <is>
          <t>产品3</t>
        </is>
      </c>
      <c r="AC37" s="1236">
        <f>初始化表!$G$22-AC7</f>
        <v/>
      </c>
      <c r="AD37" s="1236">
        <f>初始化表!$G$22-AD7</f>
        <v/>
      </c>
      <c r="AE37" s="1236">
        <f>初始化表!$G$22-AE7</f>
        <v/>
      </c>
      <c r="AF37" s="1236">
        <f>初始化表!$G$22-AF7</f>
        <v/>
      </c>
      <c r="AG37" s="1313">
        <f>初始化表!$G$22-AG7</f>
        <v/>
      </c>
      <c r="AH37" s="1106" t="n"/>
      <c r="AI37" s="606" t="n"/>
      <c r="AJ37" s="607" t="n"/>
      <c r="AK37" s="607" t="n"/>
      <c r="AL37" s="607" t="n"/>
      <c r="AM37" s="607" t="n"/>
      <c r="AN37" s="607" t="n"/>
      <c r="AO37" s="607" t="n"/>
      <c r="AP37" s="607" t="n"/>
      <c r="AQ37" s="607" t="n"/>
      <c r="AR37" s="607" t="n"/>
      <c r="AS37" s="607" t="n"/>
      <c r="AT37" s="607" t="n"/>
      <c r="AU37" s="607" t="n"/>
      <c r="AV37" s="607" t="n"/>
      <c r="AW37" s="607" t="n"/>
      <c r="AX37" s="607" t="n"/>
      <c r="AY37" s="631" t="n"/>
      <c r="AZ37" s="1106" t="n"/>
      <c r="BA37" s="624">
        <f>BA13</f>
        <v/>
      </c>
      <c r="BB37" s="1148">
        <f>SUM(BB13:BE13)</f>
        <v/>
      </c>
      <c r="BC37" s="1148">
        <f>SUM(BF13:BI13)</f>
        <v/>
      </c>
      <c r="BD37" s="1148">
        <f>SUM(BJ13:BM13)</f>
        <v/>
      </c>
      <c r="BE37" s="1148">
        <f>SUM(BN13:BQ13)</f>
        <v/>
      </c>
      <c r="BF37" s="1342">
        <f>(BB37*初始化表!E$17+BC37*初始化表!F$17+BD37*初始化表!G$17+BE37*初始化表!H$17)/1300</f>
        <v/>
      </c>
      <c r="BG37" s="1406">
        <f>IF(BF37=0,0,AL113/BF37)</f>
        <v/>
      </c>
      <c r="BH37" s="1406">
        <f>IF(BF37=0,0,AJ113/BF37)</f>
        <v/>
      </c>
      <c r="BI37" s="1418">
        <f>$BI$51+MAX(0,第5期!BI37)-BF37</f>
        <v/>
      </c>
      <c r="BJ37" s="1148">
        <f>IF(BA37=0,"",RANK(BG37,$BG$31:$BG$50))</f>
        <v/>
      </c>
      <c r="BK37" s="1148">
        <f>IF(BA37=0,"",RANK(BH37,$BH$31:$BH$50))</f>
        <v/>
      </c>
      <c r="BL37" s="1106" t="n"/>
      <c r="BM37" s="1110" t="inlineStr">
        <is>
          <t>产品1</t>
        </is>
      </c>
      <c r="BN37" s="1148">
        <f>BB28</f>
        <v/>
      </c>
      <c r="BO37" s="1148">
        <f>BC28</f>
        <v/>
      </c>
      <c r="BP37" s="1148">
        <f>BD28</f>
        <v/>
      </c>
      <c r="BQ37" s="1148">
        <f>BE28</f>
        <v/>
      </c>
      <c r="BR37" s="1106" t="n"/>
      <c r="BS37" s="624">
        <f>BS12</f>
        <v/>
      </c>
      <c r="BT37" s="1413">
        <f>$BT12*(AJ68-BT$50)/BT$51</f>
        <v/>
      </c>
      <c r="BU37" s="1413">
        <f>$BT12*(AK68-BU$50)/BU$51</f>
        <v/>
      </c>
      <c r="BV37" s="1413">
        <f>$BT12*(AL68-BV$50)/BV$51</f>
        <v/>
      </c>
      <c r="BW37" s="1413">
        <f>$BT12*(AM68-BW$50)/BW$51</f>
        <v/>
      </c>
      <c r="BX37" s="1413">
        <f>$BT12*(AN68-BX$50)/BX$51</f>
        <v/>
      </c>
      <c r="BY37" s="1413">
        <f>$BT12*(AO68-BY$50)/BY$51</f>
        <v/>
      </c>
      <c r="BZ37" s="1413">
        <f>$BT12*(AP68-BZ$50)/BZ$51</f>
        <v/>
      </c>
      <c r="CA37" s="1413">
        <f>$BT12*(AQ68-CA$50)/CA$51</f>
        <v/>
      </c>
      <c r="CB37" s="1413">
        <f>$BT12*(AR68-CB$50)/CB$51</f>
        <v/>
      </c>
      <c r="CC37" s="1413">
        <f>$BT12*(AS68-CC$50)/CC$51</f>
        <v/>
      </c>
      <c r="CD37" s="1413">
        <f>$BT12*(AT68-CD$50)/CD$51</f>
        <v/>
      </c>
      <c r="CE37" s="1413">
        <f>$BT12*(AU68-CE$50)/CE$51</f>
        <v/>
      </c>
      <c r="CF37" s="1413">
        <f>$BT12*(AV68-CF$50)/CF$51</f>
        <v/>
      </c>
      <c r="CG37" s="1413">
        <f>$BT12*(AW68-CG$50)/CG$51</f>
        <v/>
      </c>
      <c r="CH37" s="1413">
        <f>$BT12*(AX68-CH$50)/CH$51</f>
        <v/>
      </c>
      <c r="CI37" s="1413">
        <f>$BT12*(AY68-CI$50)/CI$51</f>
        <v/>
      </c>
      <c r="CJ37" s="1106" t="n"/>
      <c r="CK37" s="1106" t="n"/>
      <c r="CL37" s="1106" t="n"/>
      <c r="CM37" s="1106" t="n"/>
      <c r="CN37" s="1106" t="n"/>
      <c r="CO37" s="1106" t="n"/>
      <c r="CP37" s="1106" t="n"/>
      <c r="CQ37" s="1106" t="n"/>
      <c r="CR37" s="1106" t="n"/>
      <c r="CS37" s="1106" t="n"/>
      <c r="CT37" s="1106" t="n"/>
      <c r="CU37" s="1106" t="n"/>
      <c r="CV37" s="1106" t="n"/>
      <c r="CW37" s="1106" t="n"/>
      <c r="CX37" s="1106" t="n"/>
      <c r="CY37" s="1106" t="n"/>
      <c r="CZ37" s="1106" t="n"/>
      <c r="DA37" s="1106" t="n"/>
      <c r="DB37" s="1106" t="n"/>
      <c r="DC37" s="1106" t="n"/>
      <c r="DD37" s="1106" t="n"/>
      <c r="DE37" s="1106" t="n"/>
      <c r="DF37" s="1106" t="n"/>
      <c r="DG37" s="1106" t="n"/>
      <c r="DH37" s="1106" t="n"/>
      <c r="DI37" s="1106" t="n"/>
    </row>
    <row r="38" ht="16" customHeight="1" s="1178">
      <c r="A38" s="1126" t="inlineStr">
        <is>
          <t>研发费</t>
        </is>
      </c>
      <c r="C38" s="1148">
        <f>-SUM(F17:F20)</f>
        <v/>
      </c>
      <c r="D38" s="1407" t="n"/>
      <c r="E38" s="1407" t="n"/>
      <c r="F38" s="1405">
        <f>F37+C38</f>
        <v/>
      </c>
      <c r="G38" s="1106" t="n"/>
      <c r="H38" s="1425" t="inlineStr">
        <is>
          <t>特殊工资</t>
        </is>
      </c>
      <c r="I38" s="1426">
        <f>-C44</f>
        <v/>
      </c>
      <c r="J38" s="476">
        <f>INT(($N$49*1300-SUMPRODUCT($L$177:$L$180,$H$177:$H$180))/H180)</f>
        <v/>
      </c>
      <c r="K38" s="1110" t="inlineStr">
        <is>
          <t>产品4</t>
        </is>
      </c>
      <c r="L38" s="1343" t="n"/>
      <c r="M38" s="178" t="n"/>
      <c r="N38" s="1147" t="inlineStr">
        <is>
          <t>销售收入实现前现金余额</t>
        </is>
      </c>
      <c r="P38" s="1429">
        <f>F48</f>
        <v/>
      </c>
      <c r="Q38" s="1110" t="inlineStr">
        <is>
          <t>罚分余量</t>
        </is>
      </c>
      <c r="R38" s="1394">
        <f>F64-MAX(E60,第5期!F64)</f>
        <v/>
      </c>
      <c r="S38" s="1398" t="n"/>
      <c r="T38" s="178" t="n"/>
      <c r="U38" s="1126" t="inlineStr">
        <is>
          <t>产品3</t>
        </is>
      </c>
      <c r="V38" s="552">
        <f>INT(B14*(1-$Q$43))</f>
        <v/>
      </c>
      <c r="W38" s="552">
        <f>INT(C14*(1-$Q$43))</f>
        <v/>
      </c>
      <c r="X38" s="552">
        <f>INT(D14*(1-$Q$43))</f>
        <v/>
      </c>
      <c r="Y38" s="570">
        <f>INT(E14*(1-$Q$43))</f>
        <v/>
      </c>
      <c r="Z38" s="1106" t="n"/>
      <c r="AA38" s="1106" t="n"/>
      <c r="AB38" s="264" t="inlineStr">
        <is>
          <t>产品4</t>
        </is>
      </c>
      <c r="AC38" s="1247">
        <f>初始化表!$H$22-AC8</f>
        <v/>
      </c>
      <c r="AD38" s="1247">
        <f>初始化表!$H$22-AD8</f>
        <v/>
      </c>
      <c r="AE38" s="1247">
        <f>初始化表!$H$22-AE8</f>
        <v/>
      </c>
      <c r="AF38" s="1247">
        <f>初始化表!$H$22-AF8</f>
        <v/>
      </c>
      <c r="AG38" s="1315">
        <f>初始化表!$H$22-AG8</f>
        <v/>
      </c>
      <c r="AH38" s="1106" t="n"/>
      <c r="AI38" s="608" t="n"/>
      <c r="AJ38" s="609" t="n"/>
      <c r="AK38" s="609" t="n"/>
      <c r="AL38" s="609" t="n"/>
      <c r="AM38" s="609" t="n"/>
      <c r="AN38" s="609" t="n"/>
      <c r="AO38" s="609" t="n"/>
      <c r="AP38" s="609" t="n"/>
      <c r="AQ38" s="609" t="n"/>
      <c r="AR38" s="609" t="n"/>
      <c r="AS38" s="609" t="n"/>
      <c r="AT38" s="609" t="n"/>
      <c r="AU38" s="609" t="n"/>
      <c r="AV38" s="609" t="n"/>
      <c r="AW38" s="609" t="n"/>
      <c r="AX38" s="609" t="n"/>
      <c r="AY38" s="632" t="n"/>
      <c r="AZ38" s="1106" t="n"/>
      <c r="BA38" s="624">
        <f>BA14</f>
        <v/>
      </c>
      <c r="BB38" s="1148">
        <f>SUM(BB14:BE14)</f>
        <v/>
      </c>
      <c r="BC38" s="1148">
        <f>SUM(BF14:BI14)</f>
        <v/>
      </c>
      <c r="BD38" s="1148">
        <f>SUM(BJ14:BM14)</f>
        <v/>
      </c>
      <c r="BE38" s="1148">
        <f>SUM(BN14:BQ14)</f>
        <v/>
      </c>
      <c r="BF38" s="1342">
        <f>(BB38*初始化表!E$17+BC38*初始化表!F$17+BD38*初始化表!G$17+BE38*初始化表!H$17)/1300</f>
        <v/>
      </c>
      <c r="BG38" s="1406">
        <f>IF(BF38=0,0,AL114/BF38)</f>
        <v/>
      </c>
      <c r="BH38" s="1406">
        <f>IF(BF38=0,0,AJ114/BF38)</f>
        <v/>
      </c>
      <c r="BI38" s="1418">
        <f>$BI$51+MAX(0,第5期!BI38)-BF38</f>
        <v/>
      </c>
      <c r="BJ38" s="1148">
        <f>IF(BA38=0,"",RANK(BG38,$BG$31:$BG$50))</f>
        <v/>
      </c>
      <c r="BK38" s="1148">
        <f>IF(BA38=0,"",RANK(BH38,$BH$31:$BH$50))</f>
        <v/>
      </c>
      <c r="BL38" s="1106" t="n"/>
      <c r="BM38" s="1110" t="inlineStr">
        <is>
          <t>产品2</t>
        </is>
      </c>
      <c r="BN38" s="1148">
        <f>BF28</f>
        <v/>
      </c>
      <c r="BO38" s="1148">
        <f>BG28</f>
        <v/>
      </c>
      <c r="BP38" s="1148">
        <f>BH28</f>
        <v/>
      </c>
      <c r="BQ38" s="1148">
        <f>BI28</f>
        <v/>
      </c>
      <c r="BR38" s="1106" t="n"/>
      <c r="BS38" s="624">
        <f>BS13</f>
        <v/>
      </c>
      <c r="BT38" s="1413">
        <f>$BT13*(AJ69-BT$50)/BT$51</f>
        <v/>
      </c>
      <c r="BU38" s="1413">
        <f>$BT13*(AK69-BU$50)/BU$51</f>
        <v/>
      </c>
      <c r="BV38" s="1413">
        <f>$BT13*(AL69-BV$50)/BV$51</f>
        <v/>
      </c>
      <c r="BW38" s="1413">
        <f>$BT13*(AM69-BW$50)/BW$51</f>
        <v/>
      </c>
      <c r="BX38" s="1413">
        <f>$BT13*(AN69-BX$50)/BX$51</f>
        <v/>
      </c>
      <c r="BY38" s="1413">
        <f>$BT13*(AO69-BY$50)/BY$51</f>
        <v/>
      </c>
      <c r="BZ38" s="1413">
        <f>$BT13*(AP69-BZ$50)/BZ$51</f>
        <v/>
      </c>
      <c r="CA38" s="1413">
        <f>$BT13*(AQ69-CA$50)/CA$51</f>
        <v/>
      </c>
      <c r="CB38" s="1413">
        <f>$BT13*(AR69-CB$50)/CB$51</f>
        <v/>
      </c>
      <c r="CC38" s="1413">
        <f>$BT13*(AS69-CC$50)/CC$51</f>
        <v/>
      </c>
      <c r="CD38" s="1413">
        <f>$BT13*(AT69-CD$50)/CD$51</f>
        <v/>
      </c>
      <c r="CE38" s="1413">
        <f>$BT13*(AU69-CE$50)/CE$51</f>
        <v/>
      </c>
      <c r="CF38" s="1413">
        <f>$BT13*(AV69-CF$50)/CF$51</f>
        <v/>
      </c>
      <c r="CG38" s="1413">
        <f>$BT13*(AW69-CG$50)/CG$51</f>
        <v/>
      </c>
      <c r="CH38" s="1413">
        <f>$BT13*(AX69-CH$50)/CH$51</f>
        <v/>
      </c>
      <c r="CI38" s="1413">
        <f>$BT13*(AY69-CI$50)/CI$51</f>
        <v/>
      </c>
      <c r="CJ38" s="1106" t="n"/>
      <c r="CK38" s="1106" t="n"/>
      <c r="CL38" s="1106" t="n"/>
      <c r="CM38" s="1106" t="n"/>
      <c r="CN38" s="1106" t="n"/>
      <c r="CO38" s="1106" t="n"/>
      <c r="CP38" s="1106" t="n"/>
      <c r="CQ38" s="1106" t="n"/>
      <c r="CR38" s="1106" t="n"/>
      <c r="CS38" s="1106" t="n"/>
      <c r="CT38" s="1106" t="n"/>
      <c r="CU38" s="1106" t="n"/>
      <c r="CV38" s="1106" t="n"/>
      <c r="CW38" s="1106" t="n"/>
      <c r="CX38" s="1106" t="n"/>
      <c r="CY38" s="1106" t="n"/>
      <c r="CZ38" s="1106" t="n"/>
      <c r="DA38" s="1106" t="n"/>
      <c r="DB38" s="1106" t="n"/>
      <c r="DC38" s="1106" t="n"/>
      <c r="DD38" s="1106" t="n"/>
      <c r="DE38" s="1106" t="n"/>
      <c r="DF38" s="1106" t="n"/>
      <c r="DG38" s="1106" t="n"/>
      <c r="DH38" s="1106" t="n"/>
      <c r="DI38" s="1106" t="n"/>
    </row>
    <row r="39" ht="16" customHeight="1" s="1178">
      <c r="A39" s="1126" t="inlineStr">
        <is>
          <t>研发费分摊</t>
        </is>
      </c>
      <c r="C39" s="1148">
        <f>(C38+第5期!C38)/2</f>
        <v/>
      </c>
      <c r="D39" s="1407" t="n"/>
      <c r="E39" s="1407">
        <f>E36-C39</f>
        <v/>
      </c>
      <c r="F39" s="1405" t="n"/>
      <c r="G39" s="1106" t="n"/>
      <c r="H39" s="1430" t="inlineStr">
        <is>
          <t>生产成本</t>
        </is>
      </c>
      <c r="I39" s="1431">
        <f>SUM(I34:I38)</f>
        <v/>
      </c>
      <c r="J39" s="1432" t="n"/>
      <c r="K39" s="1211" t="n"/>
      <c r="L39" s="1183" t="n"/>
      <c r="M39" s="178" t="n"/>
      <c r="N39" s="1433" t="inlineStr">
        <is>
          <t>工资系数决策</t>
        </is>
      </c>
      <c r="R39" s="1239" t="n"/>
      <c r="S39" s="1106" t="n"/>
      <c r="T39" s="178" t="n"/>
      <c r="U39" s="1152" t="inlineStr">
        <is>
          <t>产品4</t>
        </is>
      </c>
      <c r="V39" s="554">
        <f>INT(B15*(1-$R$43))</f>
        <v/>
      </c>
      <c r="W39" s="554">
        <f>INT(C15*(1-$R$43))</f>
        <v/>
      </c>
      <c r="X39" s="554">
        <f>INT(D15*(1-$R$43))</f>
        <v/>
      </c>
      <c r="Y39" s="571">
        <f>INT(E15*(1-$R$43))</f>
        <v/>
      </c>
      <c r="Z39" s="1106" t="n"/>
      <c r="AA39" s="1106" t="n"/>
      <c r="AB39" s="1101" t="n"/>
      <c r="AC39" s="1101" t="n"/>
      <c r="AD39" s="1101" t="n"/>
      <c r="AE39" s="1101" t="n"/>
      <c r="AF39" s="1101" t="n"/>
      <c r="AG39" s="1101" t="n"/>
      <c r="AH39" s="1106" t="n"/>
      <c r="AI39" s="608" t="n"/>
      <c r="AJ39" s="609" t="n"/>
      <c r="AK39" s="609" t="n"/>
      <c r="AL39" s="609" t="n"/>
      <c r="AM39" s="609" t="n"/>
      <c r="AN39" s="609" t="n"/>
      <c r="AO39" s="609" t="n"/>
      <c r="AP39" s="609" t="n"/>
      <c r="AQ39" s="609" t="n"/>
      <c r="AR39" s="609" t="n"/>
      <c r="AS39" s="609" t="n"/>
      <c r="AT39" s="609" t="n"/>
      <c r="AU39" s="609" t="n"/>
      <c r="AV39" s="609" t="n"/>
      <c r="AW39" s="609" t="n"/>
      <c r="AX39" s="609" t="n"/>
      <c r="AY39" s="632" t="n"/>
      <c r="AZ39" s="1106" t="n"/>
      <c r="BA39" s="624">
        <f>BA15</f>
        <v/>
      </c>
      <c r="BB39" s="1148">
        <f>SUM(BB15:BE15)</f>
        <v/>
      </c>
      <c r="BC39" s="1148">
        <f>SUM(BF15:BI15)</f>
        <v/>
      </c>
      <c r="BD39" s="1148">
        <f>SUM(BJ15:BM15)</f>
        <v/>
      </c>
      <c r="BE39" s="1148">
        <f>SUM(BN15:BQ15)</f>
        <v/>
      </c>
      <c r="BF39" s="1342">
        <f>(BB39*初始化表!E$17+BC39*初始化表!F$17+BD39*初始化表!G$17+BE39*初始化表!H$17)/1300</f>
        <v/>
      </c>
      <c r="BG39" s="1406">
        <f>IF(BF39=0,0,AL115/BF39)</f>
        <v/>
      </c>
      <c r="BH39" s="1406">
        <f>IF(BF39=0,0,AJ115/BF39)</f>
        <v/>
      </c>
      <c r="BI39" s="1418">
        <f>$BI$51+MAX(0,第5期!BI39)-BF39</f>
        <v/>
      </c>
      <c r="BJ39" s="1148">
        <f>IF(BA39=0,"",RANK(BG39,$BG$31:$BG$50))</f>
        <v/>
      </c>
      <c r="BK39" s="1148">
        <f>IF(BA39=0,"",RANK(BH39,$BH$31:$BH$50))</f>
        <v/>
      </c>
      <c r="BL39" s="1106" t="n"/>
      <c r="BM39" s="1110" t="inlineStr">
        <is>
          <t>产品3</t>
        </is>
      </c>
      <c r="BN39" s="1148">
        <f>BJ28</f>
        <v/>
      </c>
      <c r="BO39" s="1148">
        <f>BK28</f>
        <v/>
      </c>
      <c r="BP39" s="1148">
        <f>BL28</f>
        <v/>
      </c>
      <c r="BQ39" s="1148">
        <f>BM28</f>
        <v/>
      </c>
      <c r="BR39" s="1106" t="n"/>
      <c r="BS39" s="624">
        <f>BS14</f>
        <v/>
      </c>
      <c r="BT39" s="1413">
        <f>$BT14*(AJ70-BT$50)/BT$51</f>
        <v/>
      </c>
      <c r="BU39" s="1413">
        <f>$BT14*(AK70-BU$50)/BU$51</f>
        <v/>
      </c>
      <c r="BV39" s="1413">
        <f>$BT14*(AL70-BV$50)/BV$51</f>
        <v/>
      </c>
      <c r="BW39" s="1413">
        <f>$BT14*(AM70-BW$50)/BW$51</f>
        <v/>
      </c>
      <c r="BX39" s="1413">
        <f>$BT14*(AN70-BX$50)/BX$51</f>
        <v/>
      </c>
      <c r="BY39" s="1413">
        <f>$BT14*(AO70-BY$50)/BY$51</f>
        <v/>
      </c>
      <c r="BZ39" s="1413">
        <f>$BT14*(AP70-BZ$50)/BZ$51</f>
        <v/>
      </c>
      <c r="CA39" s="1413">
        <f>$BT14*(AQ70-CA$50)/CA$51</f>
        <v/>
      </c>
      <c r="CB39" s="1413">
        <f>$BT14*(AR70-CB$50)/CB$51</f>
        <v/>
      </c>
      <c r="CC39" s="1413">
        <f>$BT14*(AS70-CC$50)/CC$51</f>
        <v/>
      </c>
      <c r="CD39" s="1413">
        <f>$BT14*(AT70-CD$50)/CD$51</f>
        <v/>
      </c>
      <c r="CE39" s="1413">
        <f>$BT14*(AU70-CE$50)/CE$51</f>
        <v/>
      </c>
      <c r="CF39" s="1413">
        <f>$BT14*(AV70-CF$50)/CF$51</f>
        <v/>
      </c>
      <c r="CG39" s="1413">
        <f>$BT14*(AW70-CG$50)/CG$51</f>
        <v/>
      </c>
      <c r="CH39" s="1413">
        <f>$BT14*(AX70-CH$50)/CH$51</f>
        <v/>
      </c>
      <c r="CI39" s="1413">
        <f>$BT14*(AY70-CI$50)/CI$51</f>
        <v/>
      </c>
      <c r="CJ39" s="1106" t="n"/>
      <c r="CK39" s="1106" t="n"/>
      <c r="CL39" s="1106" t="n"/>
      <c r="CM39" s="1106" t="n"/>
      <c r="CN39" s="1106" t="n"/>
      <c r="CO39" s="1106" t="n"/>
      <c r="CP39" s="1106" t="n"/>
      <c r="CQ39" s="1106" t="n"/>
      <c r="CR39" s="1106" t="n"/>
      <c r="CS39" s="1106" t="n"/>
      <c r="CT39" s="1106" t="n"/>
      <c r="CU39" s="1106" t="n"/>
      <c r="CV39" s="1106" t="n"/>
      <c r="CW39" s="1106" t="n"/>
      <c r="CX39" s="1106" t="n"/>
      <c r="CY39" s="1106" t="n"/>
      <c r="CZ39" s="1106" t="n"/>
      <c r="DA39" s="1106" t="n"/>
      <c r="DB39" s="1106" t="n"/>
      <c r="DC39" s="1106" t="n"/>
      <c r="DD39" s="1106" t="n"/>
      <c r="DE39" s="1106" t="n"/>
      <c r="DF39" s="1106" t="n"/>
      <c r="DG39" s="1106" t="n"/>
      <c r="DH39" s="1106" t="n"/>
      <c r="DI39" s="1106" t="n"/>
    </row>
    <row r="40" ht="16" customHeight="1" s="1178">
      <c r="A40" s="1126" t="inlineStr">
        <is>
          <t>购原材料</t>
        </is>
      </c>
      <c r="C40" s="1148">
        <f>-E22</f>
        <v/>
      </c>
      <c r="D40" s="1407" t="n"/>
      <c r="E40" s="1407" t="n"/>
      <c r="F40" s="1405">
        <f>F38+C40</f>
        <v/>
      </c>
      <c r="G40" s="1106" t="n"/>
      <c r="H40" s="1106" t="n"/>
      <c r="I40" s="1106" t="n"/>
      <c r="J40" s="1106" t="n"/>
      <c r="K40" s="1106" t="n"/>
      <c r="L40" s="1106" t="n"/>
      <c r="M40" s="178" t="n"/>
      <c r="N40" s="1126" t="inlineStr">
        <is>
          <t>上期产品状况</t>
        </is>
      </c>
      <c r="O40" s="1110" t="inlineStr">
        <is>
          <t>产品1</t>
        </is>
      </c>
      <c r="P40" s="1110" t="inlineStr">
        <is>
          <t>产品2</t>
        </is>
      </c>
      <c r="Q40" s="1110" t="inlineStr">
        <is>
          <t>产品3</t>
        </is>
      </c>
      <c r="R40" s="1127" t="inlineStr">
        <is>
          <t>产品4</t>
        </is>
      </c>
      <c r="S40" s="1105" t="n"/>
      <c r="T40" s="178" t="n"/>
      <c r="U40" s="1106" t="n"/>
      <c r="V40" s="1106" t="n"/>
      <c r="W40" s="1106" t="n"/>
      <c r="X40" s="1106" t="n"/>
      <c r="Y40" s="1106" t="n"/>
      <c r="Z40" s="1106" t="n"/>
      <c r="AA40" s="1106" t="n"/>
      <c r="AB40" s="1065" t="inlineStr">
        <is>
          <t>预计单机利润</t>
        </is>
      </c>
      <c r="AC40" s="1210" t="n"/>
      <c r="AD40" s="1320">
        <f>F77/AD41</f>
        <v/>
      </c>
      <c r="AE40" s="1234" t="n"/>
      <c r="AF40" s="1101" t="n"/>
      <c r="AG40" s="1101" t="n"/>
      <c r="AH40" s="1106" t="n"/>
      <c r="AI40" s="608" t="n"/>
      <c r="AJ40" s="609" t="n"/>
      <c r="AK40" s="609" t="n"/>
      <c r="AL40" s="609" t="n"/>
      <c r="AM40" s="609" t="n"/>
      <c r="AN40" s="609" t="n"/>
      <c r="AO40" s="609" t="n"/>
      <c r="AP40" s="609" t="n"/>
      <c r="AQ40" s="609" t="n"/>
      <c r="AR40" s="609" t="n"/>
      <c r="AS40" s="609" t="n"/>
      <c r="AT40" s="609" t="n"/>
      <c r="AU40" s="609" t="n"/>
      <c r="AV40" s="609" t="n"/>
      <c r="AW40" s="609" t="n"/>
      <c r="AX40" s="609" t="n"/>
      <c r="AY40" s="632" t="n"/>
      <c r="AZ40" s="1106" t="n"/>
      <c r="BA40" s="624">
        <f>BA16</f>
        <v/>
      </c>
      <c r="BB40" s="1148">
        <f>SUM(BB16:BE16)</f>
        <v/>
      </c>
      <c r="BC40" s="1148">
        <f>SUM(BF16:BI16)</f>
        <v/>
      </c>
      <c r="BD40" s="1148">
        <f>SUM(BJ16:BM16)</f>
        <v/>
      </c>
      <c r="BE40" s="1148">
        <f>SUM(BN16:BQ16)</f>
        <v/>
      </c>
      <c r="BF40" s="1342">
        <f>(BB40*初始化表!E$17+BC40*初始化表!F$17+BD40*初始化表!G$17+BE40*初始化表!H$17)/1300</f>
        <v/>
      </c>
      <c r="BG40" s="1406">
        <f>IF(BF40=0,0,AL116/BF40)</f>
        <v/>
      </c>
      <c r="BH40" s="1406">
        <f>IF(BF40=0,0,AJ116/BF40)</f>
        <v/>
      </c>
      <c r="BI40" s="1418">
        <f>$BI$51+MAX(0,第5期!BI40)-BF40</f>
        <v/>
      </c>
      <c r="BJ40" s="1148">
        <f>IF(BA40=0,"",RANK(BG40,$BG$31:$BG$50))</f>
        <v/>
      </c>
      <c r="BK40" s="1148">
        <f>IF(BA40=0,"",RANK(BH40,$BH$31:$BH$50))</f>
        <v/>
      </c>
      <c r="BL40" s="1106" t="n"/>
      <c r="BM40" s="1110" t="inlineStr">
        <is>
          <t>产品4</t>
        </is>
      </c>
      <c r="BN40" s="1148">
        <f>BN28</f>
        <v/>
      </c>
      <c r="BO40" s="1148">
        <f>BO28</f>
        <v/>
      </c>
      <c r="BP40" s="1148">
        <f>BP28</f>
        <v/>
      </c>
      <c r="BQ40" s="1148">
        <f>BQ28</f>
        <v/>
      </c>
      <c r="BR40" s="1106" t="n"/>
      <c r="BS40" s="624">
        <f>BS15</f>
        <v/>
      </c>
      <c r="BT40" s="1413">
        <f>$BT15*(AJ71-BT$50)/BT$51</f>
        <v/>
      </c>
      <c r="BU40" s="1413">
        <f>$BT15*(AK71-BU$50)/BU$51</f>
        <v/>
      </c>
      <c r="BV40" s="1413">
        <f>$BT15*(AL71-BV$50)/BV$51</f>
        <v/>
      </c>
      <c r="BW40" s="1413">
        <f>$BT15*(AM71-BW$50)/BW$51</f>
        <v/>
      </c>
      <c r="BX40" s="1413">
        <f>$BT15*(AN71-BX$50)/BX$51</f>
        <v/>
      </c>
      <c r="BY40" s="1413">
        <f>$BT15*(AO71-BY$50)/BY$51</f>
        <v/>
      </c>
      <c r="BZ40" s="1413">
        <f>$BT15*(AP71-BZ$50)/BZ$51</f>
        <v/>
      </c>
      <c r="CA40" s="1413">
        <f>$BT15*(AQ71-CA$50)/CA$51</f>
        <v/>
      </c>
      <c r="CB40" s="1413">
        <f>$BT15*(AR71-CB$50)/CB$51</f>
        <v/>
      </c>
      <c r="CC40" s="1413">
        <f>$BT15*(AS71-CC$50)/CC$51</f>
        <v/>
      </c>
      <c r="CD40" s="1413">
        <f>$BT15*(AT71-CD$50)/CD$51</f>
        <v/>
      </c>
      <c r="CE40" s="1413">
        <f>$BT15*(AU71-CE$50)/CE$51</f>
        <v/>
      </c>
      <c r="CF40" s="1413">
        <f>$BT15*(AV71-CF$50)/CF$51</f>
        <v/>
      </c>
      <c r="CG40" s="1413">
        <f>$BT15*(AW71-CG$50)/CG$51</f>
        <v/>
      </c>
      <c r="CH40" s="1413">
        <f>$BT15*(AX71-CH$50)/CH$51</f>
        <v/>
      </c>
      <c r="CI40" s="1413">
        <f>$BT15*(AY71-CI$50)/CI$51</f>
        <v/>
      </c>
      <c r="CJ40" s="1106" t="n"/>
      <c r="CK40" s="1106" t="n"/>
      <c r="CL40" s="1106" t="n"/>
      <c r="CM40" s="1106" t="n"/>
      <c r="CN40" s="1106" t="n"/>
      <c r="CO40" s="1106" t="n"/>
      <c r="CP40" s="1106" t="n"/>
      <c r="CQ40" s="1106" t="n"/>
      <c r="CR40" s="1106" t="n"/>
      <c r="CS40" s="1106" t="n"/>
      <c r="CT40" s="1106" t="n"/>
      <c r="CU40" s="1106" t="n"/>
      <c r="CV40" s="1106" t="n"/>
      <c r="CW40" s="1106" t="n"/>
      <c r="CX40" s="1106" t="n"/>
      <c r="CY40" s="1106" t="n"/>
      <c r="CZ40" s="1106" t="n"/>
      <c r="DA40" s="1106" t="n"/>
      <c r="DB40" s="1106" t="n"/>
      <c r="DC40" s="1106" t="n"/>
      <c r="DD40" s="1106" t="n"/>
      <c r="DE40" s="1106" t="n"/>
      <c r="DF40" s="1106" t="n"/>
      <c r="DG40" s="1106" t="n"/>
      <c r="DH40" s="1106" t="n"/>
      <c r="DI40" s="1106" t="n"/>
    </row>
    <row r="41" ht="16" customHeight="1" s="1178">
      <c r="A41" s="1126" t="inlineStr">
        <is>
          <t>购原材料折扣</t>
        </is>
      </c>
      <c r="C41" s="1148">
        <f>IF(E22&gt;=初始化表!K30,E22*(1-初始化表!L30),IF(E22&gt;=初始化表!K31,E22*(1-初始化表!L31),IF(E22&gt;=初始化表!K32,E22*(1-初始化表!L32),0)))</f>
        <v/>
      </c>
      <c r="D41" s="1407">
        <f>C41</f>
        <v/>
      </c>
      <c r="E41" s="1407" t="n"/>
      <c r="F41" s="1405">
        <f>F40+C41</f>
        <v/>
      </c>
      <c r="G41" s="1106" t="n"/>
      <c r="H41" s="1370" t="inlineStr">
        <is>
          <t>原材料决策</t>
        </is>
      </c>
      <c r="I41" s="1210" t="n"/>
      <c r="J41" s="1210" t="n"/>
      <c r="K41" s="1210" t="n"/>
      <c r="L41" s="1234" t="n"/>
      <c r="M41" s="178" t="n"/>
      <c r="N41" s="1126" t="inlineStr">
        <is>
          <t>正品率</t>
        </is>
      </c>
      <c r="O41" s="1434">
        <f>第5期!AN26</f>
        <v/>
      </c>
      <c r="P41" s="1434">
        <f>第5期!AN27</f>
        <v/>
      </c>
      <c r="Q41" s="1434">
        <f>第5期!AN28</f>
        <v/>
      </c>
      <c r="R41" s="1435">
        <f>第5期!AN29</f>
        <v/>
      </c>
      <c r="S41" s="1436" t="n"/>
      <c r="T41" s="178" t="n"/>
      <c r="U41" s="1107" t="inlineStr">
        <is>
          <t>本期待销</t>
        </is>
      </c>
      <c r="V41" s="1124" t="inlineStr">
        <is>
          <t>市场1</t>
        </is>
      </c>
      <c r="W41" s="1124" t="inlineStr">
        <is>
          <t>市场2</t>
        </is>
      </c>
      <c r="X41" s="1124" t="inlineStr">
        <is>
          <t>市场3</t>
        </is>
      </c>
      <c r="Y41" s="1124" t="inlineStr">
        <is>
          <t>市场4</t>
        </is>
      </c>
      <c r="Z41" s="1125" t="inlineStr">
        <is>
          <t>总量</t>
        </is>
      </c>
      <c r="AA41" s="1106" t="n"/>
      <c r="AB41" s="1069" t="inlineStr">
        <is>
          <t>预计销售机时</t>
        </is>
      </c>
      <c r="AD41" s="1324">
        <f>((SUM(V42:Y42,V11:Y11))*初始化表!E17+(SUM(V43:Y43,V12:Y12))*初始化表!F17+(SUM(V44:Y44,V13:Y13))*初始化表!G17+(SUM(V45:Y45,V14:Y14))*初始化表!H17)/1300</f>
        <v/>
      </c>
      <c r="AE41" s="1239" t="n"/>
      <c r="AF41" s="1101" t="n"/>
      <c r="AG41" s="1101" t="n"/>
      <c r="AH41" s="1106" t="n"/>
      <c r="AI41" s="608" t="n"/>
      <c r="AJ41" s="609" t="n"/>
      <c r="AK41" s="609" t="n"/>
      <c r="AL41" s="609" t="n"/>
      <c r="AM41" s="609" t="n"/>
      <c r="AN41" s="609" t="n"/>
      <c r="AO41" s="609" t="n"/>
      <c r="AP41" s="609" t="n"/>
      <c r="AQ41" s="609" t="n"/>
      <c r="AR41" s="609" t="n"/>
      <c r="AS41" s="609" t="n"/>
      <c r="AT41" s="609" t="n"/>
      <c r="AU41" s="609" t="n"/>
      <c r="AV41" s="609" t="n"/>
      <c r="AW41" s="609" t="n"/>
      <c r="AX41" s="609" t="n"/>
      <c r="AY41" s="632" t="n"/>
      <c r="AZ41" s="1106" t="n"/>
      <c r="BA41" s="624">
        <f>BA17</f>
        <v/>
      </c>
      <c r="BB41" s="1148">
        <f>SUM(BB17:BE17)</f>
        <v/>
      </c>
      <c r="BC41" s="1148">
        <f>SUM(BF17:BI17)</f>
        <v/>
      </c>
      <c r="BD41" s="1148">
        <f>SUM(BJ17:BM17)</f>
        <v/>
      </c>
      <c r="BE41" s="1148">
        <f>SUM(BN17:BQ17)</f>
        <v/>
      </c>
      <c r="BF41" s="1342">
        <f>(BB41*初始化表!E$17+BC41*初始化表!F$17+BD41*初始化表!G$17+BE41*初始化表!H$17)/1300</f>
        <v/>
      </c>
      <c r="BG41" s="1406">
        <f>IF(BF41=0,0,AL117/BF41)</f>
        <v/>
      </c>
      <c r="BH41" s="1406">
        <f>IF(BF41=0,0,AJ117/BF41)</f>
        <v/>
      </c>
      <c r="BI41" s="1418">
        <f>$BI$51+MAX(0,第5期!BI41)-BF41</f>
        <v/>
      </c>
      <c r="BJ41" s="1148">
        <f>IF(BA41=0,"",RANK(BG41,$BG$31:$BG$50))</f>
        <v/>
      </c>
      <c r="BK41" s="1148">
        <f>IF(BA41=0,"",RANK(BH41,$BH$31:$BH$50))</f>
        <v/>
      </c>
      <c r="BL41" s="1106" t="n"/>
      <c r="BM41" s="1111" t="n"/>
      <c r="BN41" s="1110" t="inlineStr">
        <is>
          <t>市场1</t>
        </is>
      </c>
      <c r="BO41" s="1110" t="inlineStr">
        <is>
          <t>市场2</t>
        </is>
      </c>
      <c r="BP41" s="1110" t="inlineStr">
        <is>
          <t>市场3</t>
        </is>
      </c>
      <c r="BQ41" s="1110" t="inlineStr">
        <is>
          <t>市场4</t>
        </is>
      </c>
      <c r="BR41" s="1106" t="n"/>
      <c r="BS41" s="624">
        <f>BS16</f>
        <v/>
      </c>
      <c r="BT41" s="1413">
        <f>$BT16*(AJ72-BT$50)/BT$51</f>
        <v/>
      </c>
      <c r="BU41" s="1413">
        <f>$BT16*(AK72-BU$50)/BU$51</f>
        <v/>
      </c>
      <c r="BV41" s="1413">
        <f>$BT16*(AL72-BV$50)/BV$51</f>
        <v/>
      </c>
      <c r="BW41" s="1413">
        <f>$BT16*(AM72-BW$50)/BW$51</f>
        <v/>
      </c>
      <c r="BX41" s="1413">
        <f>$BT16*(AN72-BX$50)/BX$51</f>
        <v/>
      </c>
      <c r="BY41" s="1413">
        <f>$BT16*(AO72-BY$50)/BY$51</f>
        <v/>
      </c>
      <c r="BZ41" s="1413">
        <f>$BT16*(AP72-BZ$50)/BZ$51</f>
        <v/>
      </c>
      <c r="CA41" s="1413">
        <f>$BT16*(AQ72-CA$50)/CA$51</f>
        <v/>
      </c>
      <c r="CB41" s="1413">
        <f>$BT16*(AR72-CB$50)/CB$51</f>
        <v/>
      </c>
      <c r="CC41" s="1413">
        <f>$BT16*(AS72-CC$50)/CC$51</f>
        <v/>
      </c>
      <c r="CD41" s="1413">
        <f>$BT16*(AT72-CD$50)/CD$51</f>
        <v/>
      </c>
      <c r="CE41" s="1413">
        <f>$BT16*(AU72-CE$50)/CE$51</f>
        <v/>
      </c>
      <c r="CF41" s="1413">
        <f>$BT16*(AV72-CF$50)/CF$51</f>
        <v/>
      </c>
      <c r="CG41" s="1413">
        <f>$BT16*(AW72-CG$50)/CG$51</f>
        <v/>
      </c>
      <c r="CH41" s="1413">
        <f>$BT16*(AX72-CH$50)/CH$51</f>
        <v/>
      </c>
      <c r="CI41" s="1413">
        <f>$BT16*(AY72-CI$50)/CI$51</f>
        <v/>
      </c>
      <c r="CJ41" s="1106" t="n"/>
      <c r="CK41" s="1106" t="n"/>
      <c r="CL41" s="1106" t="n"/>
      <c r="CM41" s="1106" t="n"/>
      <c r="CN41" s="1106" t="n"/>
      <c r="CO41" s="1106" t="n"/>
      <c r="CP41" s="1106" t="n"/>
      <c r="CQ41" s="1106" t="n"/>
      <c r="CR41" s="1106" t="n"/>
      <c r="CS41" s="1106" t="n"/>
      <c r="CT41" s="1106" t="n"/>
      <c r="CU41" s="1106" t="n"/>
      <c r="CV41" s="1106" t="n"/>
      <c r="CW41" s="1106" t="n"/>
      <c r="CX41" s="1106" t="n"/>
      <c r="CY41" s="1106" t="n"/>
      <c r="CZ41" s="1106" t="n"/>
      <c r="DA41" s="1106" t="n"/>
      <c r="DB41" s="1106" t="n"/>
      <c r="DC41" s="1106" t="n"/>
      <c r="DD41" s="1106" t="n"/>
      <c r="DE41" s="1106" t="n"/>
      <c r="DF41" s="1106" t="n"/>
      <c r="DG41" s="1106" t="n"/>
      <c r="DH41" s="1106" t="n"/>
      <c r="DI41" s="1106" t="n"/>
    </row>
    <row r="42" ht="16" customHeight="1" s="1178">
      <c r="A42" s="1126" t="inlineStr">
        <is>
          <t>购材料运费</t>
        </is>
      </c>
      <c r="C42" s="1148">
        <f>IF(E22&gt;0,-初始化表!B9-初始化表!B10*E22,0)</f>
        <v/>
      </c>
      <c r="D42" s="1407" t="n"/>
      <c r="E42" s="1407">
        <f>E39-C42</f>
        <v/>
      </c>
      <c r="F42" s="1405">
        <f>F41+C42</f>
        <v/>
      </c>
      <c r="G42" s="1106" t="n"/>
      <c r="H42" s="1126" t="inlineStr">
        <is>
          <t>期初原材料</t>
        </is>
      </c>
      <c r="I42" s="1110" t="inlineStr">
        <is>
          <t>必要购入</t>
        </is>
      </c>
      <c r="J42" s="1110" t="inlineStr">
        <is>
          <t>推荐购入</t>
        </is>
      </c>
      <c r="K42" s="1110" t="inlineStr">
        <is>
          <t>当期购入</t>
        </is>
      </c>
      <c r="L42" s="1127" t="inlineStr">
        <is>
          <t>期末原材料</t>
        </is>
      </c>
      <c r="M42" s="178" t="n"/>
      <c r="N42" s="1126" t="inlineStr">
        <is>
          <t>正品要求</t>
        </is>
      </c>
      <c r="O42" s="1434">
        <f>1-0.5/MAX(B12:E12)</f>
        <v/>
      </c>
      <c r="P42" s="1434">
        <f>1-0.5/MAX(B13:E13)</f>
        <v/>
      </c>
      <c r="Q42" s="1434">
        <f>1-0.5/MAX(B14:E14)</f>
        <v/>
      </c>
      <c r="R42" s="1435">
        <f>1-0.5/MAX(B15:E15)</f>
        <v/>
      </c>
      <c r="S42" s="1436" t="n"/>
      <c r="T42" s="178" t="n"/>
      <c r="U42" s="1126" t="inlineStr">
        <is>
          <t>产品1</t>
        </is>
      </c>
      <c r="V42" s="1148">
        <f>MAX(B12+V5-V11-V36,0)</f>
        <v/>
      </c>
      <c r="W42" s="1148">
        <f>MAX(C12+W5-W11-W36,0)</f>
        <v/>
      </c>
      <c r="X42" s="1148">
        <f>MAX(D12+X5-X11-X36,0)</f>
        <v/>
      </c>
      <c r="Y42" s="1148">
        <f>MAX(E12+Y5-Y11-Y36,0)</f>
        <v/>
      </c>
      <c r="Z42" s="568">
        <f>SUM(V42:Y42)</f>
        <v/>
      </c>
      <c r="AA42" s="1106" t="n"/>
      <c r="AB42" s="1073" t="inlineStr">
        <is>
          <t>预计单机销售</t>
        </is>
      </c>
      <c r="AC42" s="1211" t="n"/>
      <c r="AD42" s="1325">
        <f>C49/AD41</f>
        <v/>
      </c>
      <c r="AE42" s="1183" t="n"/>
      <c r="AF42" s="1101" t="n"/>
      <c r="AG42" s="1101" t="n"/>
      <c r="AH42" s="1106" t="n"/>
      <c r="AI42" s="608" t="n"/>
      <c r="AJ42" s="609" t="n"/>
      <c r="AK42" s="609" t="n"/>
      <c r="AL42" s="609" t="n"/>
      <c r="AM42" s="609" t="n"/>
      <c r="AN42" s="609" t="n"/>
      <c r="AO42" s="609" t="n"/>
      <c r="AP42" s="609" t="n"/>
      <c r="AQ42" s="609" t="n"/>
      <c r="AR42" s="609" t="n"/>
      <c r="AS42" s="609" t="n"/>
      <c r="AT42" s="609" t="n"/>
      <c r="AU42" s="609" t="n"/>
      <c r="AV42" s="609" t="n"/>
      <c r="AW42" s="609" t="n"/>
      <c r="AX42" s="609" t="n"/>
      <c r="AY42" s="632" t="n"/>
      <c r="AZ42" s="1106" t="n"/>
      <c r="BA42" s="624">
        <f>BA18</f>
        <v/>
      </c>
      <c r="BB42" s="1148">
        <f>SUM(BB18:BE18)</f>
        <v/>
      </c>
      <c r="BC42" s="1148">
        <f>SUM(BF18:BI18)</f>
        <v/>
      </c>
      <c r="BD42" s="1148">
        <f>SUM(BJ18:BM18)</f>
        <v/>
      </c>
      <c r="BE42" s="1148">
        <f>SUM(BN18:BQ18)</f>
        <v/>
      </c>
      <c r="BF42" s="1342">
        <f>(BB42*初始化表!E$17+BC42*初始化表!F$17+BD42*初始化表!G$17+BE42*初始化表!H$17)/1300</f>
        <v/>
      </c>
      <c r="BG42" s="1406">
        <f>IF(BF42=0,0,AL118/BF42)</f>
        <v/>
      </c>
      <c r="BH42" s="1406">
        <f>IF(BF42=0,0,AJ118/BF42)</f>
        <v/>
      </c>
      <c r="BI42" s="1418">
        <f>$BI$51+MAX(0,第5期!BI42)-BF42</f>
        <v/>
      </c>
      <c r="BJ42" s="1148">
        <f>IF(BA42=0,"",RANK(BG42,$BG$31:$BG$50))</f>
        <v/>
      </c>
      <c r="BK42" s="1148">
        <f>IF(BA42=0,"",RANK(BH42,$BH$31:$BH$50))</f>
        <v/>
      </c>
      <c r="BL42" s="1106" t="n"/>
      <c r="BM42" s="1110" t="inlineStr">
        <is>
          <t>产品1</t>
        </is>
      </c>
      <c r="BN42" s="1148">
        <f>INT(1/BN32*BN37)</f>
        <v/>
      </c>
      <c r="BO42" s="1148">
        <f>INT(1/BO32*BO37)</f>
        <v/>
      </c>
      <c r="BP42" s="1148">
        <f>INT(1/BP32*BP37)</f>
        <v/>
      </c>
      <c r="BQ42" s="1148">
        <f>INT(1/BQ32*BQ37)</f>
        <v/>
      </c>
      <c r="BR42" s="1106" t="n"/>
      <c r="BS42" s="624">
        <f>BS17</f>
        <v/>
      </c>
      <c r="BT42" s="1413">
        <f>$BT17*(AJ73-BT$50)/BT$51</f>
        <v/>
      </c>
      <c r="BU42" s="1413">
        <f>$BT17*(AK73-BU$50)/BU$51</f>
        <v/>
      </c>
      <c r="BV42" s="1413">
        <f>$BT17*(AL73-BV$50)/BV$51</f>
        <v/>
      </c>
      <c r="BW42" s="1413">
        <f>$BT17*(AM73-BW$50)/BW$51</f>
        <v/>
      </c>
      <c r="BX42" s="1413">
        <f>$BT17*(AN73-BX$50)/BX$51</f>
        <v/>
      </c>
      <c r="BY42" s="1413">
        <f>$BT17*(AO73-BY$50)/BY$51</f>
        <v/>
      </c>
      <c r="BZ42" s="1413">
        <f>$BT17*(AP73-BZ$50)/BZ$51</f>
        <v/>
      </c>
      <c r="CA42" s="1413">
        <f>$BT17*(AQ73-CA$50)/CA$51</f>
        <v/>
      </c>
      <c r="CB42" s="1413">
        <f>$BT17*(AR73-CB$50)/CB$51</f>
        <v/>
      </c>
      <c r="CC42" s="1413">
        <f>$BT17*(AS73-CC$50)/CC$51</f>
        <v/>
      </c>
      <c r="CD42" s="1413">
        <f>$BT17*(AT73-CD$50)/CD$51</f>
        <v/>
      </c>
      <c r="CE42" s="1413">
        <f>$BT17*(AU73-CE$50)/CE$51</f>
        <v/>
      </c>
      <c r="CF42" s="1413">
        <f>$BT17*(AV73-CF$50)/CF$51</f>
        <v/>
      </c>
      <c r="CG42" s="1413">
        <f>$BT17*(AW73-CG$50)/CG$51</f>
        <v/>
      </c>
      <c r="CH42" s="1413">
        <f>$BT17*(AX73-CH$50)/CH$51</f>
        <v/>
      </c>
      <c r="CI42" s="1413">
        <f>$BT17*(AY73-CI$50)/CI$51</f>
        <v/>
      </c>
      <c r="CJ42" s="1106" t="n"/>
      <c r="CK42" s="1106" t="n"/>
      <c r="CL42" s="1106" t="n"/>
      <c r="CM42" s="1106" t="n"/>
      <c r="CN42" s="1106" t="n"/>
      <c r="CO42" s="1106" t="n"/>
      <c r="CP42" s="1106" t="n"/>
      <c r="CQ42" s="1106" t="n"/>
      <c r="CR42" s="1106" t="n"/>
      <c r="CS42" s="1106" t="n"/>
      <c r="CT42" s="1106" t="n"/>
      <c r="CU42" s="1106" t="n"/>
      <c r="CV42" s="1106" t="n"/>
      <c r="CW42" s="1106" t="n"/>
      <c r="CX42" s="1106" t="n"/>
      <c r="CY42" s="1106" t="n"/>
      <c r="CZ42" s="1106" t="n"/>
      <c r="DA42" s="1106" t="n"/>
      <c r="DB42" s="1106" t="n"/>
      <c r="DC42" s="1106" t="n"/>
      <c r="DD42" s="1106" t="n"/>
      <c r="DE42" s="1106" t="n"/>
      <c r="DF42" s="1106" t="n"/>
      <c r="DG42" s="1106" t="n"/>
      <c r="DH42" s="1106" t="n"/>
      <c r="DI42" s="1106" t="n"/>
    </row>
    <row r="43" ht="16" customHeight="1" s="1178">
      <c r="A43" s="1126" t="inlineStr">
        <is>
          <t>管理费</t>
        </is>
      </c>
      <c r="C43" s="1148">
        <f>-(IF(SUM(B17:C17)=0,0,初始化表!H25)+IF(SUM(B18:C18)=0,0,初始化表!H26)+IF(SUM(B19:C19)=0,0,初始化表!H27)+IF(SUM(B20:C20)=0,0,初始化表!H28)+IF(SUM(D17:E17)=0,0,初始化表!I25)+IF(SUM(D18:E18)=0,0,初始化表!I26)+IF(SUM(D19:E19)=0,0,初始化表!I27)+IF(SUM(D20:E20)=0,0,初始化表!I28))</f>
        <v/>
      </c>
      <c r="D43" s="1407" t="n"/>
      <c r="E43" s="1407">
        <f>E42-C43</f>
        <v/>
      </c>
      <c r="F43" s="1405">
        <f>F42+C43</f>
        <v/>
      </c>
      <c r="G43" s="1106" t="n"/>
      <c r="H43" s="1437">
        <f>第5期!F70</f>
        <v/>
      </c>
      <c r="I43" s="1404">
        <f>ROUNDUP(MAX(-K29/初始化表!B11,0),0)</f>
        <v/>
      </c>
      <c r="J43" s="1404">
        <f>IF(I43&lt;=0,0,IF(I43&lt;初始化表!K32,初始化表!K32,IF(I43&lt;初始化表!K31,初始化表!K31,IF(I43&lt;初始化表!K30,初始化表!K30,I43))))</f>
        <v/>
      </c>
      <c r="K43" s="1438" t="n"/>
      <c r="L43" s="1439">
        <f>E22+H43-(SUM(B17:E17)*初始化表!E19+SUM(B18:E18)*初始化表!F19+SUM(B19:E19)*初始化表!G19+SUM(B20:E20)*初始化表!H19)</f>
        <v/>
      </c>
      <c r="M43" s="178" t="n"/>
      <c r="N43" s="1126" t="inlineStr">
        <is>
          <t>预计正品率</t>
        </is>
      </c>
      <c r="O43" s="1434">
        <f>工资系数初始化!D24</f>
        <v/>
      </c>
      <c r="P43" s="1434">
        <f>工资系数初始化!E24</f>
        <v/>
      </c>
      <c r="Q43" s="1434">
        <f>工资系数初始化!F24</f>
        <v/>
      </c>
      <c r="R43" s="1435">
        <f>工资系数初始化!G24</f>
        <v/>
      </c>
      <c r="S43" s="1436" t="n"/>
      <c r="T43" s="178" t="n"/>
      <c r="U43" s="1126" t="inlineStr">
        <is>
          <t>产品2</t>
        </is>
      </c>
      <c r="V43" s="1148">
        <f>MAX(B13+V6-V12-V37,0)</f>
        <v/>
      </c>
      <c r="W43" s="1148">
        <f>MAX(C13+W6-W12-W37,0)</f>
        <v/>
      </c>
      <c r="X43" s="1148">
        <f>MAX(D13+X6-X12-X37,0)</f>
        <v/>
      </c>
      <c r="Y43" s="1148">
        <f>MAX(E13+Y6-Y12-Y37,0)</f>
        <v/>
      </c>
      <c r="Z43" s="568">
        <f>SUM(V43:Y43)</f>
        <v/>
      </c>
      <c r="AA43" s="1106" t="n"/>
      <c r="AB43" s="1106" t="n"/>
      <c r="AC43" s="1106" t="n"/>
      <c r="AD43" s="1106" t="n"/>
      <c r="AE43" s="1106" t="n"/>
      <c r="AF43" s="1106" t="n"/>
      <c r="AG43" s="1106" t="n"/>
      <c r="AH43" s="1106" t="n"/>
      <c r="AI43" s="608" t="n"/>
      <c r="AJ43" s="609" t="n"/>
      <c r="AK43" s="609" t="n"/>
      <c r="AL43" s="609" t="n"/>
      <c r="AM43" s="609" t="n"/>
      <c r="AN43" s="609" t="n"/>
      <c r="AO43" s="609" t="n"/>
      <c r="AP43" s="609" t="n"/>
      <c r="AQ43" s="609" t="n"/>
      <c r="AR43" s="609" t="n"/>
      <c r="AS43" s="609" t="n"/>
      <c r="AT43" s="609" t="n"/>
      <c r="AU43" s="609" t="n"/>
      <c r="AV43" s="609" t="n"/>
      <c r="AW43" s="609" t="n"/>
      <c r="AX43" s="609" t="n"/>
      <c r="AY43" s="632" t="n"/>
      <c r="AZ43" s="1106" t="n"/>
      <c r="BA43" s="624">
        <f>BA19</f>
        <v/>
      </c>
      <c r="BB43" s="1148">
        <f>SUM(BB19:BE19)</f>
        <v/>
      </c>
      <c r="BC43" s="1148">
        <f>SUM(BF19:BI19)</f>
        <v/>
      </c>
      <c r="BD43" s="1148">
        <f>SUM(BJ19:BM19)</f>
        <v/>
      </c>
      <c r="BE43" s="1148">
        <f>SUM(BN19:BQ19)</f>
        <v/>
      </c>
      <c r="BF43" s="1342">
        <f>(BB43*初始化表!E$17+BC43*初始化表!F$17+BD43*初始化表!G$17+BE43*初始化表!H$17)/1300</f>
        <v/>
      </c>
      <c r="BG43" s="1406">
        <f>IF(BF43=0,0,AL119/BF43)</f>
        <v/>
      </c>
      <c r="BH43" s="1406">
        <f>IF(BF43=0,0,AJ119/BF43)</f>
        <v/>
      </c>
      <c r="BI43" s="1418">
        <f>$BI$51+MAX(0,第5期!BI43)-BF43</f>
        <v/>
      </c>
      <c r="BJ43" s="1148">
        <f>IF(BA43=0,"",RANK(BG43,$BG$31:$BG$50))</f>
        <v/>
      </c>
      <c r="BK43" s="1148">
        <f>IF(BA43=0,"",RANK(BH43,$BH$31:$BH$50))</f>
        <v/>
      </c>
      <c r="BL43" s="1106" t="n"/>
      <c r="BM43" s="1110" t="inlineStr">
        <is>
          <t>产品2</t>
        </is>
      </c>
      <c r="BN43" s="1148">
        <f>INT(1/BN33*BN38)</f>
        <v/>
      </c>
      <c r="BO43" s="1148">
        <f>INT(1/BO33*BO38)</f>
        <v/>
      </c>
      <c r="BP43" s="1148">
        <f>INT(1/BP33*BP38)</f>
        <v/>
      </c>
      <c r="BQ43" s="1148">
        <f>INT(1/BQ33*BQ38)</f>
        <v/>
      </c>
      <c r="BR43" s="1106" t="n"/>
      <c r="BS43" s="624">
        <f>BS18</f>
        <v/>
      </c>
      <c r="BT43" s="1413">
        <f>$BT18*(AJ74-BT$50)/BT$51</f>
        <v/>
      </c>
      <c r="BU43" s="1413">
        <f>$BT18*(AK74-BU$50)/BU$51</f>
        <v/>
      </c>
      <c r="BV43" s="1413">
        <f>$BT18*(AL74-BV$50)/BV$51</f>
        <v/>
      </c>
      <c r="BW43" s="1413">
        <f>$BT18*(AM74-BW$50)/BW$51</f>
        <v/>
      </c>
      <c r="BX43" s="1413">
        <f>$BT18*(AN74-BX$50)/BX$51</f>
        <v/>
      </c>
      <c r="BY43" s="1413">
        <f>$BT18*(AO74-BY$50)/BY$51</f>
        <v/>
      </c>
      <c r="BZ43" s="1413">
        <f>$BT18*(AP74-BZ$50)/BZ$51</f>
        <v/>
      </c>
      <c r="CA43" s="1413">
        <f>$BT18*(AQ74-CA$50)/CA$51</f>
        <v/>
      </c>
      <c r="CB43" s="1413">
        <f>$BT18*(AR74-CB$50)/CB$51</f>
        <v/>
      </c>
      <c r="CC43" s="1413">
        <f>$BT18*(AS74-CC$50)/CC$51</f>
        <v/>
      </c>
      <c r="CD43" s="1413">
        <f>$BT18*(AT74-CD$50)/CD$51</f>
        <v/>
      </c>
      <c r="CE43" s="1413">
        <f>$BT18*(AU74-CE$50)/CE$51</f>
        <v/>
      </c>
      <c r="CF43" s="1413">
        <f>$BT18*(AV74-CF$50)/CF$51</f>
        <v/>
      </c>
      <c r="CG43" s="1413">
        <f>$BT18*(AW74-CG$50)/CG$51</f>
        <v/>
      </c>
      <c r="CH43" s="1413">
        <f>$BT18*(AX74-CH$50)/CH$51</f>
        <v/>
      </c>
      <c r="CI43" s="1413">
        <f>$BT18*(AY74-CI$50)/CI$51</f>
        <v/>
      </c>
      <c r="CJ43" s="1106" t="n"/>
      <c r="CK43" s="1106" t="n"/>
      <c r="CL43" s="1106" t="n"/>
      <c r="CM43" s="1106" t="n"/>
      <c r="CN43" s="1106" t="n"/>
      <c r="CO43" s="1106" t="n"/>
      <c r="CP43" s="1106" t="n"/>
      <c r="CQ43" s="1106" t="n"/>
      <c r="CR43" s="1106" t="n"/>
      <c r="CS43" s="1106" t="n"/>
      <c r="CT43" s="1106" t="n"/>
      <c r="CU43" s="1106" t="n"/>
      <c r="CV43" s="1106" t="n"/>
      <c r="CW43" s="1106" t="n"/>
      <c r="CX43" s="1106" t="n"/>
      <c r="CY43" s="1106" t="n"/>
      <c r="CZ43" s="1106" t="n"/>
      <c r="DA43" s="1106" t="n"/>
      <c r="DB43" s="1106" t="n"/>
      <c r="DC43" s="1106" t="n"/>
      <c r="DD43" s="1106" t="n"/>
      <c r="DE43" s="1106" t="n"/>
      <c r="DF43" s="1106" t="n"/>
      <c r="DG43" s="1106" t="n"/>
      <c r="DH43" s="1106" t="n"/>
      <c r="DI43" s="1106" t="n"/>
    </row>
    <row r="44" ht="16" customHeight="1" s="1178">
      <c r="A44" s="1126" t="inlineStr">
        <is>
          <t>特殊班工资</t>
        </is>
      </c>
      <c r="C44" s="1148">
        <f>-F24*(SUM(C17*初始化表!E18+C18*初始化表!F18+C19*初始化表!G18+C20*初始化表!H18)*初始化表!B16+SUM(D17*初始化表!E18+D18*初始化表!F18+D19*初始化表!G18+D20*初始化表!H18)*(初始化表!B17-初始化表!B15)+SUM(E17*初始化表!E18+E18*初始化表!F18+E19*初始化表!G18+E20*初始化表!H18)*初始化表!B18)</f>
        <v/>
      </c>
      <c r="D44" s="1407" t="n"/>
      <c r="E44" s="1407">
        <f>E43-C44</f>
        <v/>
      </c>
      <c r="F44" s="1405">
        <f>F43+C44</f>
        <v/>
      </c>
      <c r="G44" s="1106" t="n"/>
      <c r="H44" s="1106" t="n"/>
      <c r="K44" s="1110" t="inlineStr">
        <is>
          <t>本期利润</t>
        </is>
      </c>
      <c r="L44" s="1440">
        <f>F77</f>
        <v/>
      </c>
      <c r="M44" s="178" t="n"/>
      <c r="N44" s="1126" t="inlineStr">
        <is>
          <t>上期工资系数</t>
        </is>
      </c>
      <c r="O44" s="1110" t="inlineStr">
        <is>
          <t>产品等级浮动</t>
        </is>
      </c>
      <c r="P44" s="1110" t="inlineStr">
        <is>
          <t>推荐工资系数</t>
        </is>
      </c>
      <c r="Q44" s="1110" t="inlineStr">
        <is>
          <t>安全工资系数</t>
        </is>
      </c>
      <c r="R44" s="1127" t="inlineStr">
        <is>
          <t>工资系数</t>
        </is>
      </c>
      <c r="S44" s="557" t="n"/>
      <c r="T44" s="178" t="n"/>
      <c r="U44" s="1126" t="inlineStr">
        <is>
          <t>产品3</t>
        </is>
      </c>
      <c r="V44" s="1148">
        <f>MAX(B14+V7-V13-V38,0)</f>
        <v/>
      </c>
      <c r="W44" s="1148">
        <f>MAX(C14+W7-W13-W38,0)</f>
        <v/>
      </c>
      <c r="X44" s="1148">
        <f>MAX(D14+X7-X13-X38,0)</f>
        <v/>
      </c>
      <c r="Y44" s="1148">
        <f>MAX(E14+Y7-Y13-Y38,0)</f>
        <v/>
      </c>
      <c r="Z44" s="568">
        <f>SUM(V44:Y44)</f>
        <v/>
      </c>
      <c r="AA44" s="1106" t="n"/>
      <c r="AB44" s="1106" t="n"/>
      <c r="AC44" s="1106" t="n"/>
      <c r="AD44" s="1106" t="n"/>
      <c r="AE44" s="1106" t="n"/>
      <c r="AF44" s="1106" t="n"/>
      <c r="AG44" s="1106" t="n"/>
      <c r="AH44" s="1106" t="n"/>
      <c r="AI44" s="608" t="n"/>
      <c r="AJ44" s="609" t="n"/>
      <c r="AK44" s="609" t="n"/>
      <c r="AL44" s="609" t="n"/>
      <c r="AM44" s="609" t="n"/>
      <c r="AN44" s="609" t="n"/>
      <c r="AO44" s="609" t="n"/>
      <c r="AP44" s="609" t="n"/>
      <c r="AQ44" s="609" t="n"/>
      <c r="AR44" s="609" t="n"/>
      <c r="AS44" s="609" t="n"/>
      <c r="AT44" s="609" t="n"/>
      <c r="AU44" s="609" t="n"/>
      <c r="AV44" s="609" t="n"/>
      <c r="AW44" s="609" t="n"/>
      <c r="AX44" s="609" t="n"/>
      <c r="AY44" s="632" t="n"/>
      <c r="AZ44" s="1106" t="n"/>
      <c r="BA44" s="624">
        <f>BA20</f>
        <v/>
      </c>
      <c r="BB44" s="1148">
        <f>SUM(BB20:BE20)</f>
        <v/>
      </c>
      <c r="BC44" s="1148">
        <f>SUM(BF20:BI20)</f>
        <v/>
      </c>
      <c r="BD44" s="1148">
        <f>SUM(BJ20:BM20)</f>
        <v/>
      </c>
      <c r="BE44" s="1148">
        <f>SUM(BN20:BQ20)</f>
        <v/>
      </c>
      <c r="BF44" s="1342">
        <f>(BB44*初始化表!E$17+BC44*初始化表!F$17+BD44*初始化表!G$17+BE44*初始化表!H$17)/1300</f>
        <v/>
      </c>
      <c r="BG44" s="1406">
        <f>IF(BF44=0,0,AL120/BF44)</f>
        <v/>
      </c>
      <c r="BH44" s="1406">
        <f>IF(BF44=0,0,AJ120/BF44)</f>
        <v/>
      </c>
      <c r="BI44" s="1418">
        <f>$BI$51+MAX(0,第5期!BI44)-BF44</f>
        <v/>
      </c>
      <c r="BJ44" s="1148">
        <f>IF(BA44=0,"",RANK(BG44,$BG$31:$BG$50))</f>
        <v/>
      </c>
      <c r="BK44" s="1148">
        <f>IF(BA44=0,"",RANK(BH44,$BH$31:$BH$50))</f>
        <v/>
      </c>
      <c r="BL44" s="1106" t="n"/>
      <c r="BM44" s="1110" t="inlineStr">
        <is>
          <t>产品3</t>
        </is>
      </c>
      <c r="BN44" s="1148">
        <f>INT(1/BN34*BN39)</f>
        <v/>
      </c>
      <c r="BO44" s="1148">
        <f>INT(1/BO34*BO39)</f>
        <v/>
      </c>
      <c r="BP44" s="1148">
        <f>INT(1/BP34*BP39)</f>
        <v/>
      </c>
      <c r="BQ44" s="1148">
        <f>INT(1/BQ34*BQ39)</f>
        <v/>
      </c>
      <c r="BR44" s="1106" t="n"/>
      <c r="BS44" s="624">
        <f>BS19</f>
        <v/>
      </c>
      <c r="BT44" s="1413">
        <f>$BT19*(AJ75-BT$50)/BT$51</f>
        <v/>
      </c>
      <c r="BU44" s="1413">
        <f>$BT19*(AK75-BU$50)/BU$51</f>
        <v/>
      </c>
      <c r="BV44" s="1413">
        <f>$BT19*(AL75-BV$50)/BV$51</f>
        <v/>
      </c>
      <c r="BW44" s="1413">
        <f>$BT19*(AM75-BW$50)/BW$51</f>
        <v/>
      </c>
      <c r="BX44" s="1413">
        <f>$BT19*(AN75-BX$50)/BX$51</f>
        <v/>
      </c>
      <c r="BY44" s="1413">
        <f>$BT19*(AO75-BY$50)/BY$51</f>
        <v/>
      </c>
      <c r="BZ44" s="1413">
        <f>$BT19*(AP75-BZ$50)/BZ$51</f>
        <v/>
      </c>
      <c r="CA44" s="1413">
        <f>$BT19*(AQ75-CA$50)/CA$51</f>
        <v/>
      </c>
      <c r="CB44" s="1413">
        <f>$BT19*(AR75-CB$50)/CB$51</f>
        <v/>
      </c>
      <c r="CC44" s="1413">
        <f>$BT19*(AS75-CC$50)/CC$51</f>
        <v/>
      </c>
      <c r="CD44" s="1413">
        <f>$BT19*(AT75-CD$50)/CD$51</f>
        <v/>
      </c>
      <c r="CE44" s="1413">
        <f>$BT19*(AU75-CE$50)/CE$51</f>
        <v/>
      </c>
      <c r="CF44" s="1413">
        <f>$BT19*(AV75-CF$50)/CF$51</f>
        <v/>
      </c>
      <c r="CG44" s="1413">
        <f>$BT19*(AW75-CG$50)/CG$51</f>
        <v/>
      </c>
      <c r="CH44" s="1413">
        <f>$BT19*(AX75-CH$50)/CH$51</f>
        <v/>
      </c>
      <c r="CI44" s="1413">
        <f>$BT19*(AY75-CI$50)/CI$51</f>
        <v/>
      </c>
      <c r="CJ44" s="1106" t="n"/>
      <c r="CK44" s="1106" t="n"/>
      <c r="CL44" s="1106" t="n"/>
      <c r="CM44" s="1106" t="n"/>
      <c r="CN44" s="1106" t="n"/>
      <c r="CO44" s="1106" t="n"/>
      <c r="CP44" s="1106" t="n"/>
      <c r="CQ44" s="1106" t="n"/>
      <c r="CR44" s="1106" t="n"/>
      <c r="CS44" s="1106" t="n"/>
      <c r="CT44" s="1106" t="n"/>
      <c r="CU44" s="1106" t="n"/>
      <c r="CV44" s="1106" t="n"/>
      <c r="CW44" s="1106" t="n"/>
      <c r="CX44" s="1106" t="n"/>
      <c r="CY44" s="1106" t="n"/>
      <c r="CZ44" s="1106" t="n"/>
      <c r="DA44" s="1106" t="n"/>
      <c r="DB44" s="1106" t="n"/>
      <c r="DC44" s="1106" t="n"/>
      <c r="DD44" s="1106" t="n"/>
      <c r="DE44" s="1106" t="n"/>
      <c r="DF44" s="1106" t="n"/>
      <c r="DG44" s="1106" t="n"/>
      <c r="DH44" s="1106" t="n"/>
      <c r="DI44" s="1106" t="n"/>
    </row>
    <row r="45" ht="16" customHeight="1" s="1178">
      <c r="A45" s="1126" t="inlineStr">
        <is>
          <t>使用材料费</t>
        </is>
      </c>
      <c r="C45" s="1148">
        <f>-SUM(B17:E17)*初始化表!E19-SUM(B18:E18)*初始化表!F19-SUM(B19:E19)*初始化表!G19-SUM(B20:E20)*初始化表!H19</f>
        <v/>
      </c>
      <c r="D45" s="1407" t="n"/>
      <c r="E45" s="1407">
        <f>E44-C45</f>
        <v/>
      </c>
      <c r="F45" s="1405" t="n"/>
      <c r="G45" s="1106" t="n"/>
      <c r="H45" s="1370" t="inlineStr">
        <is>
          <t>运输决策</t>
        </is>
      </c>
      <c r="I45" s="1210" t="n"/>
      <c r="J45" s="1210" t="n"/>
      <c r="K45" s="1210" t="n"/>
      <c r="L45" s="1234" t="n"/>
      <c r="M45" s="178" t="n"/>
      <c r="N45" s="535">
        <f>第5期!F24</f>
        <v/>
      </c>
      <c r="O45" s="1150">
        <f>IF(0.99*LOG(F24,初始化表!B20)&lt;0.99,0.99*LOG(F24,初始化表!B20),0.99)</f>
        <v/>
      </c>
      <c r="P45" s="1150">
        <f>INT(((R42-0.95-(R41-0.95)*0.2)/0.8*10/初始化表!B19+1)*1000+0.5)/1000</f>
        <v/>
      </c>
      <c r="Q45" s="1150">
        <f>INT(((0.05-(R41-0.95)*0.2)/0.8*10/初始化表!B19+1)*1000+0.5)/1000</f>
        <v/>
      </c>
      <c r="R45" s="558" t="n">
        <v>1</v>
      </c>
      <c r="S45" s="1441" t="inlineStr">
        <is>
          <t>记录工资系数</t>
        </is>
      </c>
      <c r="T45" s="1148" t="n">
        <v>1</v>
      </c>
      <c r="U45" s="1152" t="inlineStr">
        <is>
          <t>产品4</t>
        </is>
      </c>
      <c r="V45" s="1150">
        <f>MAX(B15+V8-V14-V39,0)</f>
        <v/>
      </c>
      <c r="W45" s="1150">
        <f>MAX(C15+W8-W14-W39,0)</f>
        <v/>
      </c>
      <c r="X45" s="1150">
        <f>MAX(D15+X8-X14-X39,0)</f>
        <v/>
      </c>
      <c r="Y45" s="1150">
        <f>MAX(E15+Y8-Y14-Y39,0)</f>
        <v/>
      </c>
      <c r="Z45" s="569">
        <f>SUM(V45:Y45)</f>
        <v/>
      </c>
      <c r="AA45" s="1106" t="n"/>
      <c r="AB45" s="1106" t="n"/>
      <c r="AC45" s="1106" t="n"/>
      <c r="AD45" s="1106" t="n"/>
      <c r="AE45" s="1106" t="n"/>
      <c r="AF45" s="1106" t="n"/>
      <c r="AG45" s="1106" t="n"/>
      <c r="AH45" s="1106" t="n"/>
      <c r="AI45" s="608" t="n"/>
      <c r="AJ45" s="609" t="n"/>
      <c r="AK45" s="609" t="n"/>
      <c r="AL45" s="609" t="n"/>
      <c r="AM45" s="609" t="n"/>
      <c r="AN45" s="609" t="n"/>
      <c r="AO45" s="609" t="n"/>
      <c r="AP45" s="609" t="n"/>
      <c r="AQ45" s="609" t="n"/>
      <c r="AR45" s="609" t="n"/>
      <c r="AS45" s="609" t="n"/>
      <c r="AT45" s="609" t="n"/>
      <c r="AU45" s="609" t="n"/>
      <c r="AV45" s="609" t="n"/>
      <c r="AW45" s="609" t="n"/>
      <c r="AX45" s="609" t="n"/>
      <c r="AY45" s="632" t="n"/>
      <c r="AZ45" s="1106" t="n"/>
      <c r="BA45" s="624">
        <f>BA21</f>
        <v/>
      </c>
      <c r="BB45" s="1148">
        <f>SUM(BB21:BE21)</f>
        <v/>
      </c>
      <c r="BC45" s="1148">
        <f>SUM(BF21:BI21)</f>
        <v/>
      </c>
      <c r="BD45" s="1148">
        <f>SUM(BJ21:BM21)</f>
        <v/>
      </c>
      <c r="BE45" s="1148">
        <f>SUM(BN21:BQ21)</f>
        <v/>
      </c>
      <c r="BF45" s="1342">
        <f>(BB45*初始化表!E$17+BC45*初始化表!F$17+BD45*初始化表!G$17+BE45*初始化表!H$17)/1300</f>
        <v/>
      </c>
      <c r="BG45" s="1406">
        <f>IF(BF45=0,0,AL121/BF45)</f>
        <v/>
      </c>
      <c r="BH45" s="1406">
        <f>IF(BF45=0,0,AJ121/BF45)</f>
        <v/>
      </c>
      <c r="BI45" s="1418">
        <f>$BI$51+MAX(0,第5期!BI45)-BF45</f>
        <v/>
      </c>
      <c r="BJ45" s="1148">
        <f>IF(BA45=0,"",RANK(BG45,$BG$31:$BG$50))</f>
        <v/>
      </c>
      <c r="BK45" s="1148">
        <f>IF(BA45=0,"",RANK(BH45,$BH$31:$BH$50))</f>
        <v/>
      </c>
      <c r="BL45" s="1106" t="n"/>
      <c r="BM45" s="1110" t="inlineStr">
        <is>
          <t>产品4</t>
        </is>
      </c>
      <c r="BN45" s="1148">
        <f>INT(1/BN35*BN40)</f>
        <v/>
      </c>
      <c r="BO45" s="1148">
        <f>INT(1/BO35*BO40)</f>
        <v/>
      </c>
      <c r="BP45" s="1148">
        <f>INT(1/BP35*BP40)</f>
        <v/>
      </c>
      <c r="BQ45" s="1148">
        <f>INT(1/BQ35*BQ40)</f>
        <v/>
      </c>
      <c r="BR45" s="1106" t="n"/>
      <c r="BS45" s="624">
        <f>BS20</f>
        <v/>
      </c>
      <c r="BT45" s="1413">
        <f>$BT20*(AJ76-BT$50)/BT$51</f>
        <v/>
      </c>
      <c r="BU45" s="1413">
        <f>$BT20*(AK76-BU$50)/BU$51</f>
        <v/>
      </c>
      <c r="BV45" s="1413">
        <f>$BT20*(AL76-BV$50)/BV$51</f>
        <v/>
      </c>
      <c r="BW45" s="1413">
        <f>$BT20*(AM76-BW$50)/BW$51</f>
        <v/>
      </c>
      <c r="BX45" s="1413">
        <f>$BT20*(AN76-BX$50)/BX$51</f>
        <v/>
      </c>
      <c r="BY45" s="1413">
        <f>$BT20*(AO76-BY$50)/BY$51</f>
        <v/>
      </c>
      <c r="BZ45" s="1413">
        <f>$BT20*(AP76-BZ$50)/BZ$51</f>
        <v/>
      </c>
      <c r="CA45" s="1413">
        <f>$BT20*(AQ76-CA$50)/CA$51</f>
        <v/>
      </c>
      <c r="CB45" s="1413">
        <f>$BT20*(AR76-CB$50)/CB$51</f>
        <v/>
      </c>
      <c r="CC45" s="1413">
        <f>$BT20*(AS76-CC$50)/CC$51</f>
        <v/>
      </c>
      <c r="CD45" s="1413">
        <f>$BT20*(AT76-CD$50)/CD$51</f>
        <v/>
      </c>
      <c r="CE45" s="1413">
        <f>$BT20*(AU76-CE$50)/CE$51</f>
        <v/>
      </c>
      <c r="CF45" s="1413">
        <f>$BT20*(AV76-CF$50)/CF$51</f>
        <v/>
      </c>
      <c r="CG45" s="1413">
        <f>$BT20*(AW76-CG$50)/CG$51</f>
        <v/>
      </c>
      <c r="CH45" s="1413">
        <f>$BT20*(AX76-CH$50)/CH$51</f>
        <v/>
      </c>
      <c r="CI45" s="1413">
        <f>$BT20*(AY76-CI$50)/CI$51</f>
        <v/>
      </c>
      <c r="CJ45" s="1106" t="n"/>
      <c r="CK45" s="1106" t="n"/>
      <c r="CL45" s="1106" t="n"/>
      <c r="CM45" s="1106" t="n"/>
      <c r="CN45" s="1106" t="n"/>
      <c r="CO45" s="1106" t="n"/>
      <c r="CP45" s="1106" t="n"/>
      <c r="CQ45" s="1106" t="n"/>
      <c r="CR45" s="1106" t="n"/>
      <c r="CS45" s="1106" t="n"/>
      <c r="CT45" s="1106" t="n"/>
      <c r="CU45" s="1106" t="n"/>
      <c r="CV45" s="1106" t="n"/>
      <c r="CW45" s="1106" t="n"/>
      <c r="CX45" s="1106" t="n"/>
      <c r="CY45" s="1106" t="n"/>
      <c r="CZ45" s="1106" t="n"/>
      <c r="DA45" s="1106" t="n"/>
      <c r="DB45" s="1106" t="n"/>
      <c r="DC45" s="1106" t="n"/>
      <c r="DD45" s="1106" t="n"/>
      <c r="DE45" s="1106" t="n"/>
      <c r="DF45" s="1106" t="n"/>
      <c r="DG45" s="1106" t="n"/>
      <c r="DH45" s="1106" t="n"/>
      <c r="DI45" s="1106" t="n"/>
    </row>
    <row r="46" ht="16" customHeight="1" s="1178">
      <c r="A46" s="1126" t="inlineStr">
        <is>
          <t>成品运输费</t>
        </is>
      </c>
      <c r="C46" s="1148">
        <f>-(SUMPRODUCT(B12:E15,初始化表!L19:O22)+IF(B12=0,0,初始化表!L13)+IF(B13=0,0,初始化表!L14)+IF(B14=0,0,初始化表!L15)+IF(B15=0,0,初始化表!L16)+IF(C12=0,0,初始化表!M13)+IF(C13=0,0,初始化表!M14)+IF(C14=0,0,初始化表!M15)+IF(C15=0,0,初始化表!M16)+IF(D12=0,0,初始化表!N13)+IF(D13=0,0,初始化表!N14)+IF(D14=0,0,初始化表!N15)+IF(D15=0,0,初始化表!N16)+IF(E12=0,0,初始化表!O13)+IF(E13=0,0,初始化表!O14)+IF(E14=0,0,初始化表!O15)+IF(E15=0,0,初始化表!O16))</f>
        <v/>
      </c>
      <c r="D46" s="1407" t="n"/>
      <c r="E46" s="1407">
        <f>E45-C46</f>
        <v/>
      </c>
      <c r="F46" s="1405">
        <f>F44+C46</f>
        <v/>
      </c>
      <c r="G46" s="1106" t="n"/>
      <c r="H46" s="1126" t="inlineStr">
        <is>
          <t>配货比例</t>
        </is>
      </c>
      <c r="I46" s="1110" t="inlineStr">
        <is>
          <t>市场1</t>
        </is>
      </c>
      <c r="J46" s="1110" t="inlineStr">
        <is>
          <t>市场2</t>
        </is>
      </c>
      <c r="K46" s="1110" t="inlineStr">
        <is>
          <t>市场3</t>
        </is>
      </c>
      <c r="L46" s="1127" t="inlineStr">
        <is>
          <t>市场4</t>
        </is>
      </c>
      <c r="M46" s="178" t="n"/>
      <c r="N46" s="1106" t="n"/>
      <c r="O46" s="1106" t="n"/>
      <c r="P46" s="1106" t="n"/>
      <c r="Q46" s="1110" t="inlineStr">
        <is>
          <t>本期利润</t>
        </is>
      </c>
      <c r="R46" s="1397">
        <f>F77</f>
        <v/>
      </c>
      <c r="S46" s="1441" t="inlineStr">
        <is>
          <t>记录本期利润</t>
        </is>
      </c>
      <c r="T46" s="1148" t="n">
        <v>-2156798</v>
      </c>
      <c r="U46" s="1106" t="n"/>
      <c r="V46" s="1106" t="n"/>
      <c r="W46" s="1106" t="n"/>
      <c r="X46" s="1106" t="n"/>
      <c r="Y46" s="1106" t="n"/>
      <c r="Z46" s="1106" t="n"/>
      <c r="AA46" s="1106" t="n"/>
      <c r="AB46" s="1106" t="n"/>
      <c r="AC46" s="1106" t="n"/>
      <c r="AD46" s="1106" t="n"/>
      <c r="AE46" s="1106" t="n"/>
      <c r="AF46" s="1106" t="n"/>
      <c r="AG46" s="1106" t="n"/>
      <c r="AH46" s="1106" t="n"/>
      <c r="AI46" s="608" t="n"/>
      <c r="AJ46" s="609" t="n"/>
      <c r="AK46" s="609" t="n"/>
      <c r="AL46" s="609" t="n"/>
      <c r="AM46" s="609" t="n"/>
      <c r="AN46" s="609" t="n"/>
      <c r="AO46" s="609" t="n"/>
      <c r="AP46" s="609" t="n"/>
      <c r="AQ46" s="609" t="n"/>
      <c r="AR46" s="609" t="n"/>
      <c r="AS46" s="609" t="n"/>
      <c r="AT46" s="609" t="n"/>
      <c r="AU46" s="609" t="n"/>
      <c r="AV46" s="609" t="n"/>
      <c r="AW46" s="609" t="n"/>
      <c r="AX46" s="609" t="n"/>
      <c r="AY46" s="632" t="n"/>
      <c r="AZ46" s="1106" t="n"/>
      <c r="BA46" s="624">
        <f>BA22</f>
        <v/>
      </c>
      <c r="BB46" s="1148">
        <f>SUM(BB22:BE22)</f>
        <v/>
      </c>
      <c r="BC46" s="1148">
        <f>SUM(BF22:BI22)</f>
        <v/>
      </c>
      <c r="BD46" s="1148">
        <f>SUM(BJ22:BM22)</f>
        <v/>
      </c>
      <c r="BE46" s="1148">
        <f>SUM(BN22:BQ22)</f>
        <v/>
      </c>
      <c r="BF46" s="1342">
        <f>(BB46*初始化表!E$17+BC46*初始化表!F$17+BD46*初始化表!G$17+BE46*初始化表!H$17)/1300</f>
        <v/>
      </c>
      <c r="BG46" s="1406">
        <f>IF(BF46=0,0,AL122/BF46)</f>
        <v/>
      </c>
      <c r="BH46" s="1406">
        <f>IF(BF46=0,0,AJ122/BF46)</f>
        <v/>
      </c>
      <c r="BI46" s="1418">
        <f>$BI$51+MAX(0,第5期!BI46)-BF46</f>
        <v/>
      </c>
      <c r="BJ46" s="1148">
        <f>IF(BA46=0,"",RANK(BG46,$BG$31:$BG$50))</f>
        <v/>
      </c>
      <c r="BK46" s="1148">
        <f>IF(BA46=0,"",RANK(BH46,$BH$31:$BH$50))</f>
        <v/>
      </c>
      <c r="BL46" s="1106" t="n"/>
      <c r="BM46" s="1106" t="n"/>
      <c r="BN46" s="1106" t="n"/>
      <c r="BO46" s="1106" t="n"/>
      <c r="BP46" s="1106" t="n"/>
      <c r="BQ46" s="1106" t="n"/>
      <c r="BR46" s="1106" t="n"/>
      <c r="BS46" s="624">
        <f>BS21</f>
        <v/>
      </c>
      <c r="BT46" s="1413">
        <f>$BT21*(AJ77-BT$50)/BT$51</f>
        <v/>
      </c>
      <c r="BU46" s="1413">
        <f>$BT21*(AK77-BU$50)/BU$51</f>
        <v/>
      </c>
      <c r="BV46" s="1413">
        <f>$BT21*(AL77-BV$50)/BV$51</f>
        <v/>
      </c>
      <c r="BW46" s="1413">
        <f>$BT21*(AM77-BW$50)/BW$51</f>
        <v/>
      </c>
      <c r="BX46" s="1413">
        <f>$BT21*(AN77-BX$50)/BX$51</f>
        <v/>
      </c>
      <c r="BY46" s="1413">
        <f>$BT21*(AO77-BY$50)/BY$51</f>
        <v/>
      </c>
      <c r="BZ46" s="1413">
        <f>$BT21*(AP77-BZ$50)/BZ$51</f>
        <v/>
      </c>
      <c r="CA46" s="1413">
        <f>$BT21*(AQ77-CA$50)/CA$51</f>
        <v/>
      </c>
      <c r="CB46" s="1413">
        <f>$BT21*(AR77-CB$50)/CB$51</f>
        <v/>
      </c>
      <c r="CC46" s="1413">
        <f>$BT21*(AS77-CC$50)/CC$51</f>
        <v/>
      </c>
      <c r="CD46" s="1413">
        <f>$BT21*(AT77-CD$50)/CD$51</f>
        <v/>
      </c>
      <c r="CE46" s="1413">
        <f>$BT21*(AU77-CE$50)/CE$51</f>
        <v/>
      </c>
      <c r="CF46" s="1413">
        <f>$BT21*(AV77-CF$50)/CF$51</f>
        <v/>
      </c>
      <c r="CG46" s="1413">
        <f>$BT21*(AW77-CG$50)/CG$51</f>
        <v/>
      </c>
      <c r="CH46" s="1413">
        <f>$BT21*(AX77-CH$50)/CH$51</f>
        <v/>
      </c>
      <c r="CI46" s="1413">
        <f>$BT21*(AY77-CI$50)/CI$51</f>
        <v/>
      </c>
      <c r="CJ46" s="1106" t="n"/>
      <c r="CK46" s="1106" t="n"/>
      <c r="CL46" s="1106" t="n"/>
      <c r="CM46" s="1106" t="n"/>
      <c r="CN46" s="1106" t="n"/>
      <c r="CO46" s="1106" t="n"/>
      <c r="CP46" s="1106" t="n"/>
      <c r="CQ46" s="1106" t="n"/>
      <c r="CR46" s="1106" t="n"/>
      <c r="CS46" s="1106" t="n"/>
      <c r="CT46" s="1106" t="n"/>
      <c r="CU46" s="1106" t="n"/>
      <c r="CV46" s="1106" t="n"/>
      <c r="CW46" s="1106" t="n"/>
      <c r="CX46" s="1106" t="n"/>
      <c r="CY46" s="1106" t="n"/>
      <c r="CZ46" s="1106" t="n"/>
      <c r="DA46" s="1106" t="n"/>
      <c r="DB46" s="1106" t="n"/>
      <c r="DC46" s="1106" t="n"/>
      <c r="DD46" s="1106" t="n"/>
      <c r="DE46" s="1106" t="n"/>
      <c r="DF46" s="1106" t="n"/>
      <c r="DG46" s="1106" t="n"/>
      <c r="DH46" s="1106" t="n"/>
      <c r="DI46" s="1106" t="n"/>
    </row>
    <row r="47" ht="16" customHeight="1" s="1178">
      <c r="A47" s="1126" t="inlineStr">
        <is>
          <t>广告费</t>
        </is>
      </c>
      <c r="C47" s="1148">
        <f>-SUM(F6:F9)</f>
        <v/>
      </c>
      <c r="D47" s="1407" t="n"/>
      <c r="E47" s="1407">
        <f>E46-C47</f>
        <v/>
      </c>
      <c r="F47" s="1405">
        <f>F46+C47</f>
        <v/>
      </c>
      <c r="G47" s="1106" t="n"/>
      <c r="H47" s="1126" t="inlineStr">
        <is>
          <t>产品1</t>
        </is>
      </c>
      <c r="I47" s="1148">
        <f>第5期!AL9</f>
        <v/>
      </c>
      <c r="J47" s="1148">
        <f>第5期!AL10</f>
        <v/>
      </c>
      <c r="K47" s="1148">
        <f>第5期!AL11</f>
        <v/>
      </c>
      <c r="L47" s="398">
        <f>第5期!AL12</f>
        <v/>
      </c>
      <c r="M47" s="178" t="n"/>
      <c r="N47" s="1370" t="inlineStr">
        <is>
          <t>扩张决策</t>
        </is>
      </c>
      <c r="O47" s="1210" t="n"/>
      <c r="P47" s="1210" t="n"/>
      <c r="Q47" s="1210" t="n"/>
      <c r="R47" s="1234" t="n"/>
      <c r="S47" s="1441" t="inlineStr">
        <is>
          <t>利润差</t>
        </is>
      </c>
      <c r="T47" s="1148">
        <f>R46-T46</f>
        <v/>
      </c>
      <c r="U47" s="1107" t="inlineStr">
        <is>
          <t>均价变动比例</t>
        </is>
      </c>
      <c r="V47" s="1124" t="inlineStr">
        <is>
          <t>市场1</t>
        </is>
      </c>
      <c r="W47" s="1124" t="inlineStr">
        <is>
          <t>市场2</t>
        </is>
      </c>
      <c r="X47" s="1124" t="inlineStr">
        <is>
          <t>市场3</t>
        </is>
      </c>
      <c r="Y47" s="1125" t="inlineStr">
        <is>
          <t>市场4</t>
        </is>
      </c>
      <c r="Z47" s="1106" t="n"/>
      <c r="AA47" s="1106" t="n"/>
      <c r="AB47" s="1106" t="n"/>
      <c r="AC47" s="1106" t="n"/>
      <c r="AD47" s="1106" t="n"/>
      <c r="AE47" s="1106" t="n"/>
      <c r="AF47" s="1106" t="n"/>
      <c r="AG47" s="1106" t="n"/>
      <c r="AH47" s="1106" t="n"/>
      <c r="AI47" s="608" t="n"/>
      <c r="AJ47" s="609" t="n"/>
      <c r="AK47" s="609" t="n"/>
      <c r="AL47" s="609" t="n"/>
      <c r="AM47" s="609" t="n"/>
      <c r="AN47" s="609" t="n"/>
      <c r="AO47" s="609" t="n"/>
      <c r="AP47" s="609" t="n"/>
      <c r="AQ47" s="609" t="n"/>
      <c r="AR47" s="609" t="n"/>
      <c r="AS47" s="609" t="n"/>
      <c r="AT47" s="609" t="n"/>
      <c r="AU47" s="609" t="n"/>
      <c r="AV47" s="609" t="n"/>
      <c r="AW47" s="609" t="n"/>
      <c r="AX47" s="609" t="n"/>
      <c r="AY47" s="632" t="n"/>
      <c r="AZ47" s="1106" t="n"/>
      <c r="BA47" s="624">
        <f>BA23</f>
        <v/>
      </c>
      <c r="BB47" s="1148">
        <f>SUM(BB23:BE23)</f>
        <v/>
      </c>
      <c r="BC47" s="1148">
        <f>SUM(BF23:BI23)</f>
        <v/>
      </c>
      <c r="BD47" s="1148">
        <f>SUM(BJ23:BM23)</f>
        <v/>
      </c>
      <c r="BE47" s="1148">
        <f>SUM(BN23:BQ23)</f>
        <v/>
      </c>
      <c r="BF47" s="1342">
        <f>(BB47*初始化表!E$17+BC47*初始化表!F$17+BD47*初始化表!G$17+BE47*初始化表!H$17)/1300</f>
        <v/>
      </c>
      <c r="BG47" s="1406">
        <f>IF(BF47=0,0,AL123/BF47)</f>
        <v/>
      </c>
      <c r="BH47" s="1406">
        <f>IF(BF47=0,0,AJ123/BF47)</f>
        <v/>
      </c>
      <c r="BI47" s="1418">
        <f>$BI$51+MAX(0,第5期!BI47)-BF47</f>
        <v/>
      </c>
      <c r="BJ47" s="1148">
        <f>IF(BA47=0,"",RANK(BG47,$BG$31:$BG$50))</f>
        <v/>
      </c>
      <c r="BK47" s="1148">
        <f>IF(BA47=0,"",RANK(BH47,$BH$31:$BH$50))</f>
        <v/>
      </c>
      <c r="BL47" s="1106" t="n"/>
      <c r="BM47" s="1106" t="n"/>
      <c r="BN47" s="1106" t="n"/>
      <c r="BO47" s="1106" t="n"/>
      <c r="BP47" s="1106" t="n"/>
      <c r="BQ47" s="1106" t="n"/>
      <c r="BR47" s="1106" t="n"/>
      <c r="BS47" s="624">
        <f>BS22</f>
        <v/>
      </c>
      <c r="BT47" s="1413">
        <f>$BT22*(AJ78-BT$50)/BT$51</f>
        <v/>
      </c>
      <c r="BU47" s="1413">
        <f>$BT22*(AK78-BU$50)/BU$51</f>
        <v/>
      </c>
      <c r="BV47" s="1413">
        <f>$BT22*(AL78-BV$50)/BV$51</f>
        <v/>
      </c>
      <c r="BW47" s="1413">
        <f>$BT22*(AM78-BW$50)/BW$51</f>
        <v/>
      </c>
      <c r="BX47" s="1413">
        <f>$BT22*(AN78-BX$50)/BX$51</f>
        <v/>
      </c>
      <c r="BY47" s="1413">
        <f>$BT22*(AO78-BY$50)/BY$51</f>
        <v/>
      </c>
      <c r="BZ47" s="1413">
        <f>$BT22*(AP78-BZ$50)/BZ$51</f>
        <v/>
      </c>
      <c r="CA47" s="1413">
        <f>$BT22*(AQ78-CA$50)/CA$51</f>
        <v/>
      </c>
      <c r="CB47" s="1413">
        <f>$BT22*(AR78-CB$50)/CB$51</f>
        <v/>
      </c>
      <c r="CC47" s="1413">
        <f>$BT22*(AS78-CC$50)/CC$51</f>
        <v/>
      </c>
      <c r="CD47" s="1413">
        <f>$BT22*(AT78-CD$50)/CD$51</f>
        <v/>
      </c>
      <c r="CE47" s="1413">
        <f>$BT22*(AU78-CE$50)/CE$51</f>
        <v/>
      </c>
      <c r="CF47" s="1413">
        <f>$BT22*(AV78-CF$50)/CF$51</f>
        <v/>
      </c>
      <c r="CG47" s="1413">
        <f>$BT22*(AW78-CG$50)/CG$51</f>
        <v/>
      </c>
      <c r="CH47" s="1413">
        <f>$BT22*(AX78-CH$50)/CH$51</f>
        <v/>
      </c>
      <c r="CI47" s="1413">
        <f>$BT22*(AY78-CI$50)/CI$51</f>
        <v/>
      </c>
      <c r="CJ47" s="1106" t="n"/>
      <c r="CK47" s="1106" t="n"/>
      <c r="CL47" s="1106" t="n"/>
      <c r="CM47" s="1106" t="n"/>
      <c r="CN47" s="1106" t="n"/>
      <c r="CO47" s="1106" t="n"/>
      <c r="CP47" s="1106" t="n"/>
      <c r="CQ47" s="1106" t="n"/>
      <c r="CR47" s="1106" t="n"/>
      <c r="CS47" s="1106" t="n"/>
      <c r="CT47" s="1106" t="n"/>
      <c r="CU47" s="1106" t="n"/>
      <c r="CV47" s="1106" t="n"/>
      <c r="CW47" s="1106" t="n"/>
      <c r="CX47" s="1106" t="n"/>
      <c r="CY47" s="1106" t="n"/>
      <c r="CZ47" s="1106" t="n"/>
      <c r="DA47" s="1106" t="n"/>
      <c r="DB47" s="1106" t="n"/>
      <c r="DC47" s="1106" t="n"/>
      <c r="DD47" s="1106" t="n"/>
      <c r="DE47" s="1106" t="n"/>
      <c r="DF47" s="1106" t="n"/>
      <c r="DG47" s="1106" t="n"/>
      <c r="DH47" s="1106" t="n"/>
      <c r="DI47" s="1106" t="n"/>
    </row>
    <row r="48" ht="16" customHeight="1" s="1178">
      <c r="A48" s="1126" t="inlineStr">
        <is>
          <t>促销费</t>
        </is>
      </c>
      <c r="C48" s="1148">
        <f>-SUM(B10:E10)</f>
        <v/>
      </c>
      <c r="D48" s="1407" t="n"/>
      <c r="E48" s="1407">
        <f>E47-C48</f>
        <v/>
      </c>
      <c r="F48" s="1405">
        <f>F47+C48</f>
        <v/>
      </c>
      <c r="G48" s="1106" t="n"/>
      <c r="H48" s="1126" t="inlineStr">
        <is>
          <t>产品2</t>
        </is>
      </c>
      <c r="I48" s="1148">
        <f>第5期!AL13</f>
        <v/>
      </c>
      <c r="J48" s="1148">
        <f>第5期!AL14</f>
        <v/>
      </c>
      <c r="K48" s="1148">
        <f>第5期!AL15</f>
        <v/>
      </c>
      <c r="L48" s="398">
        <f>第5期!AL16</f>
        <v/>
      </c>
      <c r="M48" s="178" t="n"/>
      <c r="N48" s="1126" t="inlineStr">
        <is>
          <t>期初机器</t>
        </is>
      </c>
      <c r="O48" s="1110" t="inlineStr">
        <is>
          <t>下期机器</t>
        </is>
      </c>
      <c r="P48" s="1110" t="inlineStr">
        <is>
          <t>安全推荐</t>
        </is>
      </c>
      <c r="Q48" s="1110" t="inlineStr">
        <is>
          <t>极限(0分红）</t>
        </is>
      </c>
      <c r="R48" s="1127" t="inlineStr">
        <is>
          <t>当期购入</t>
        </is>
      </c>
      <c r="S48" s="1105" t="n"/>
      <c r="T48" s="178" t="n"/>
      <c r="U48" s="1126" t="inlineStr">
        <is>
          <t>产品1</t>
        </is>
      </c>
      <c r="V48" s="1148">
        <f>IF(第4期!BB27=0,0,第5期!BB27/第4期!BB27)</f>
        <v/>
      </c>
      <c r="W48" s="1148">
        <f>IF(第4期!BC27=0,0,第5期!BC27/第4期!BC27)</f>
        <v/>
      </c>
      <c r="X48" s="1148">
        <f>IF(第4期!BD27=0,0,第5期!BD27/第4期!BD27)</f>
        <v/>
      </c>
      <c r="Y48" s="398">
        <f>IF(第4期!BE27=0,0,第5期!BE27/第4期!BE27)</f>
        <v/>
      </c>
      <c r="Z48" s="1106" t="n"/>
      <c r="AA48" s="1106" t="n"/>
      <c r="AB48" s="1106" t="n"/>
      <c r="AC48" s="1106" t="n"/>
      <c r="AD48" s="1106" t="n"/>
      <c r="AE48" s="1106" t="n"/>
      <c r="AF48" s="1106" t="n"/>
      <c r="AG48" s="1106" t="n"/>
      <c r="AH48" s="1106" t="n"/>
      <c r="AI48" s="608" t="n"/>
      <c r="AJ48" s="609" t="n"/>
      <c r="AK48" s="609" t="n"/>
      <c r="AL48" s="609" t="n"/>
      <c r="AM48" s="609" t="n"/>
      <c r="AN48" s="609" t="n"/>
      <c r="AO48" s="609" t="n"/>
      <c r="AP48" s="609" t="n"/>
      <c r="AQ48" s="609" t="n"/>
      <c r="AR48" s="609" t="n"/>
      <c r="AS48" s="609" t="n"/>
      <c r="AT48" s="609" t="n"/>
      <c r="AU48" s="609" t="n"/>
      <c r="AV48" s="609" t="n"/>
      <c r="AW48" s="609" t="n"/>
      <c r="AX48" s="609" t="n"/>
      <c r="AY48" s="632" t="n"/>
      <c r="AZ48" s="1106" t="n"/>
      <c r="BA48" s="624">
        <f>BA24</f>
        <v/>
      </c>
      <c r="BB48" s="1148">
        <f>SUM(BB24:BE24)</f>
        <v/>
      </c>
      <c r="BC48" s="1148">
        <f>SUM(BF24:BI24)</f>
        <v/>
      </c>
      <c r="BD48" s="1148">
        <f>SUM(BJ24:BM24)</f>
        <v/>
      </c>
      <c r="BE48" s="1148">
        <f>SUM(BN24:BQ24)</f>
        <v/>
      </c>
      <c r="BF48" s="1342">
        <f>(BB48*初始化表!E$17+BC48*初始化表!F$17+BD48*初始化表!G$17+BE48*初始化表!H$17)/1300</f>
        <v/>
      </c>
      <c r="BG48" s="1406">
        <f>IF(BF48=0,0,AL124/BF48)</f>
        <v/>
      </c>
      <c r="BH48" s="1406">
        <f>IF(BF48=0,0,AJ124/BF48)</f>
        <v/>
      </c>
      <c r="BI48" s="1418">
        <f>$BI$51+MAX(0,第5期!BI48)-BF48</f>
        <v/>
      </c>
      <c r="BJ48" s="1148">
        <f>IF(BA48=0,"",RANK(BG48,$BG$31:$BG$50))</f>
        <v/>
      </c>
      <c r="BK48" s="1148">
        <f>IF(BA48=0,"",RANK(BH48,$BH$31:$BH$50))</f>
        <v/>
      </c>
      <c r="BL48" s="1106" t="n"/>
      <c r="BM48" s="1106" t="n"/>
      <c r="BN48" s="1106" t="n"/>
      <c r="BO48" s="1106" t="n"/>
      <c r="BP48" s="1106" t="n"/>
      <c r="BQ48" s="1106" t="n"/>
      <c r="BR48" s="1106" t="n"/>
      <c r="BS48" s="624">
        <f>BS23</f>
        <v/>
      </c>
      <c r="BT48" s="1413">
        <f>$BT23*(AJ79-BT$50)/BT$51</f>
        <v/>
      </c>
      <c r="BU48" s="1413">
        <f>$BT23*(AK79-BU$50)/BU$51</f>
        <v/>
      </c>
      <c r="BV48" s="1413">
        <f>$BT23*(AL79-BV$50)/BV$51</f>
        <v/>
      </c>
      <c r="BW48" s="1413">
        <f>$BT23*(AM79-BW$50)/BW$51</f>
        <v/>
      </c>
      <c r="BX48" s="1413">
        <f>$BT23*(AN79-BX$50)/BX$51</f>
        <v/>
      </c>
      <c r="BY48" s="1413">
        <f>$BT23*(AO79-BY$50)/BY$51</f>
        <v/>
      </c>
      <c r="BZ48" s="1413">
        <f>$BT23*(AP79-BZ$50)/BZ$51</f>
        <v/>
      </c>
      <c r="CA48" s="1413">
        <f>$BT23*(AQ79-CA$50)/CA$51</f>
        <v/>
      </c>
      <c r="CB48" s="1413">
        <f>$BT23*(AR79-CB$50)/CB$51</f>
        <v/>
      </c>
      <c r="CC48" s="1413">
        <f>$BT23*(AS79-CC$50)/CC$51</f>
        <v/>
      </c>
      <c r="CD48" s="1413">
        <f>$BT23*(AT79-CD$50)/CD$51</f>
        <v/>
      </c>
      <c r="CE48" s="1413">
        <f>$BT23*(AU79-CE$50)/CE$51</f>
        <v/>
      </c>
      <c r="CF48" s="1413">
        <f>$BT23*(AV79-CF$50)/CF$51</f>
        <v/>
      </c>
      <c r="CG48" s="1413">
        <f>$BT23*(AW79-CG$50)/CG$51</f>
        <v/>
      </c>
      <c r="CH48" s="1413">
        <f>$BT23*(AX79-CH$50)/CH$51</f>
        <v/>
      </c>
      <c r="CI48" s="1413">
        <f>$BT23*(AY79-CI$50)/CI$51</f>
        <v/>
      </c>
      <c r="CJ48" s="1106" t="n"/>
      <c r="CK48" s="1106" t="n"/>
      <c r="CL48" s="1106" t="n"/>
      <c r="CM48" s="1106" t="n"/>
      <c r="CN48" s="1106" t="n"/>
      <c r="CO48" s="1106" t="n"/>
      <c r="CP48" s="1106" t="n"/>
      <c r="CQ48" s="1106" t="n"/>
      <c r="CR48" s="1106" t="n"/>
      <c r="CS48" s="1106" t="n"/>
      <c r="CT48" s="1106" t="n"/>
      <c r="CU48" s="1106" t="n"/>
      <c r="CV48" s="1106" t="n"/>
      <c r="CW48" s="1106" t="n"/>
      <c r="CX48" s="1106" t="n"/>
      <c r="CY48" s="1106" t="n"/>
      <c r="CZ48" s="1106" t="n"/>
      <c r="DA48" s="1106" t="n"/>
      <c r="DB48" s="1106" t="n"/>
      <c r="DC48" s="1106" t="n"/>
      <c r="DD48" s="1106" t="n"/>
      <c r="DE48" s="1106" t="n"/>
      <c r="DF48" s="1106" t="n"/>
      <c r="DG48" s="1106" t="n"/>
      <c r="DH48" s="1106" t="n"/>
      <c r="DI48" s="1106" t="n"/>
    </row>
    <row r="49" ht="16" customHeight="1" s="1178">
      <c r="A49" s="1126" t="inlineStr">
        <is>
          <t>销售收入</t>
        </is>
      </c>
      <c r="C49" s="1148">
        <f>IF(AJ24="",SUMPRODUCT(B6:E9,V42:Y45),B6*MAX(0,AM9-AK9)+MAX(0,AM10-AK10)*C6+MAX(0,AM11-AK11)*D6+MAX(0,AM12-AK12)*E6+MAX(0,AM13-AK13)*B7+MAX(0,AM14-AK14)*C7+MAX(0,AM15-AK15)*D7+MAX(0,AM16-AK16)*E7+MAX(0,AM17-AK17)*B8+MAX(0,AM18-AK18)*C8+MAX(0,AM19-AK19)*D8+MAX(0,AM20-AK20)*E8+MAX(0,AM21-AK21)*B9+MAX(0,AM22-AK22)*C9+MAX(0,AM23-AK23)*D9+MAX(0,AM24-AK24)*E9)+MIN(B6,V23)*MIN(V11,B12-V36)+MIN(W11,C12-W36)*MIN(C6,W23)+MIN(X11,D12-X36)*MIN(D6,X23)+MIN(Y11,E12-Y36)*MIN(E6,Y23)+MIN(B7,V24)*MIN(V12,B13-V37)+MIN(W12,C13-W37)*MIN(C7,W24)+MIN(X12,D13-X37)*MIN(D7,X24)+MIN(Y12,E13-Y37)*MIN(E7,Y24)+MIN(B8,V25)*MIN(V13,B14-V38)+MIN(W13,C14-W38)*MIN(C8,W25)+MIN(X13,D14-X38)*MIN(D8,X25)+MIN(Y13,E14-Y38)*MIN(E8,Y25)+MIN(B9,V26)*MIN(V14,B15-V39)+MIN(W14,C15-W39)*MIN(C9,W26)+MIN(X14,D15-X39)*MIN(D9,X26)+MIN(Y14,E15-Y39)*MIN(E9,Y26)</f>
        <v/>
      </c>
      <c r="D49" s="1407">
        <f>D41+C49</f>
        <v/>
      </c>
      <c r="E49" s="1407" t="n"/>
      <c r="F49" s="1405">
        <f>F48+C49</f>
        <v/>
      </c>
      <c r="G49" s="1106" t="n"/>
      <c r="H49" s="1126" t="inlineStr">
        <is>
          <t>产品3</t>
        </is>
      </c>
      <c r="I49" s="1148">
        <f>第5期!AL17</f>
        <v/>
      </c>
      <c r="J49" s="1148">
        <f>第5期!AL18</f>
        <v/>
      </c>
      <c r="K49" s="1148">
        <f>第5期!AL19</f>
        <v/>
      </c>
      <c r="L49" s="398">
        <f>第5期!AL20</f>
        <v/>
      </c>
      <c r="M49" s="178" t="n"/>
      <c r="N49" s="535">
        <f>第5期!F69</f>
        <v/>
      </c>
      <c r="O49" s="1150">
        <f>N49+第5期!R49</f>
        <v/>
      </c>
      <c r="P49" s="1150">
        <f>INT((F61-0.05*C49+0-(F30-F48)*O49/N49)/初始化表!B8)</f>
        <v/>
      </c>
      <c r="Q49" s="1150">
        <f>INT((F61+第7期!P33+第7期!Q35-F30+F48)/初始化表!B8)</f>
        <v/>
      </c>
      <c r="R49" s="1376" t="n"/>
      <c r="S49" s="1106" t="n"/>
      <c r="T49" s="178" t="n"/>
      <c r="U49" s="1126" t="inlineStr">
        <is>
          <t>产品2</t>
        </is>
      </c>
      <c r="V49" s="1148">
        <f>IF(第4期!BF27=0,0,第5期!BF27/第4期!BF27)</f>
        <v/>
      </c>
      <c r="W49" s="1148">
        <f>IF(第4期!BG27=0,0,第5期!BG27/第4期!BG27)</f>
        <v/>
      </c>
      <c r="X49" s="1148">
        <f>IF(第4期!BH27=0,0,第5期!BH27/第4期!BH27)</f>
        <v/>
      </c>
      <c r="Y49" s="398">
        <f>IF(第4期!BI27=0,0,第5期!BI27/第4期!BI27)</f>
        <v/>
      </c>
      <c r="Z49" s="1106" t="n"/>
      <c r="AA49" s="1106" t="n"/>
      <c r="AB49" s="1106" t="n"/>
      <c r="AC49" s="1106" t="n"/>
      <c r="AD49" s="1106" t="n"/>
      <c r="AE49" s="1106" t="n"/>
      <c r="AF49" s="1106" t="n"/>
      <c r="AG49" s="1106" t="n"/>
      <c r="AH49" s="1106" t="n"/>
      <c r="AI49" s="608" t="n"/>
      <c r="AJ49" s="609" t="n"/>
      <c r="AK49" s="609" t="n"/>
      <c r="AL49" s="609" t="n"/>
      <c r="AM49" s="609" t="n"/>
      <c r="AN49" s="609" t="n"/>
      <c r="AO49" s="609" t="n"/>
      <c r="AP49" s="609" t="n"/>
      <c r="AQ49" s="609" t="n"/>
      <c r="AR49" s="609" t="n"/>
      <c r="AS49" s="609" t="n"/>
      <c r="AT49" s="609" t="n"/>
      <c r="AU49" s="609" t="n"/>
      <c r="AV49" s="609" t="n"/>
      <c r="AW49" s="609" t="n"/>
      <c r="AX49" s="609" t="n"/>
      <c r="AY49" s="632" t="n"/>
      <c r="AZ49" s="1106" t="n"/>
      <c r="BA49" s="624">
        <f>BA25</f>
        <v/>
      </c>
      <c r="BB49" s="1148">
        <f>SUM(BB25:BE25)</f>
        <v/>
      </c>
      <c r="BC49" s="1148">
        <f>SUM(BF25:BI25)</f>
        <v/>
      </c>
      <c r="BD49" s="1148">
        <f>SUM(BJ25:BM25)</f>
        <v/>
      </c>
      <c r="BE49" s="1148">
        <f>SUM(BN25:BQ25)</f>
        <v/>
      </c>
      <c r="BF49" s="1342">
        <f>(BB49*初始化表!E$17+BC49*初始化表!F$17+BD49*初始化表!G$17+BE49*初始化表!H$17)/1300</f>
        <v/>
      </c>
      <c r="BG49" s="1406">
        <f>IF(BF49=0,0,AL125/BF49)</f>
        <v/>
      </c>
      <c r="BH49" s="1406">
        <f>IF(BF49=0,0,AJ125/BF49)</f>
        <v/>
      </c>
      <c r="BI49" s="1418">
        <f>$BI$51+MAX(0,第5期!BI49)-BF49</f>
        <v/>
      </c>
      <c r="BJ49" s="1148">
        <f>IF(BA49=0,"",RANK(BG49,$BG$31:$BG$50))</f>
        <v/>
      </c>
      <c r="BK49" s="1148">
        <f>IF(BA49=0,"",RANK(BH49,$BH$31:$BH$50))</f>
        <v/>
      </c>
      <c r="BL49" s="1106" t="n"/>
      <c r="BM49" s="1106" t="n"/>
      <c r="BN49" s="1106" t="n"/>
      <c r="BO49" s="1106" t="n"/>
      <c r="BP49" s="1106" t="n"/>
      <c r="BQ49" s="1106" t="n"/>
      <c r="BR49" s="1106" t="n"/>
      <c r="BS49" s="624">
        <f>BS24</f>
        <v/>
      </c>
      <c r="BT49" s="1413">
        <f>$BT24*(AJ80-BT$50)/BT$51</f>
        <v/>
      </c>
      <c r="BU49" s="1413">
        <f>$BT24*(AK80-BU$50)/BU$51</f>
        <v/>
      </c>
      <c r="BV49" s="1413">
        <f>$BT24*(AL80-BV$50)/BV$51</f>
        <v/>
      </c>
      <c r="BW49" s="1413">
        <f>$BT24*(AM80-BW$50)/BW$51</f>
        <v/>
      </c>
      <c r="BX49" s="1413">
        <f>$BT24*(AN80-BX$50)/BX$51</f>
        <v/>
      </c>
      <c r="BY49" s="1413">
        <f>$BT24*(AO80-BY$50)/BY$51</f>
        <v/>
      </c>
      <c r="BZ49" s="1413">
        <f>$BT24*(AP80-BZ$50)/BZ$51</f>
        <v/>
      </c>
      <c r="CA49" s="1413">
        <f>$BT24*(AQ80-CA$50)/CA$51</f>
        <v/>
      </c>
      <c r="CB49" s="1413">
        <f>$BT24*(AR80-CB$50)/CB$51</f>
        <v/>
      </c>
      <c r="CC49" s="1413">
        <f>$BT24*(AS80-CC$50)/CC$51</f>
        <v/>
      </c>
      <c r="CD49" s="1413">
        <f>$BT24*(AT80-CD$50)/CD$51</f>
        <v/>
      </c>
      <c r="CE49" s="1413">
        <f>$BT24*(AU80-CE$50)/CE$51</f>
        <v/>
      </c>
      <c r="CF49" s="1413">
        <f>$BT24*(AV80-CF$50)/CF$51</f>
        <v/>
      </c>
      <c r="CG49" s="1413">
        <f>$BT24*(AW80-CG$50)/CG$51</f>
        <v/>
      </c>
      <c r="CH49" s="1413">
        <f>$BT24*(AX80-CH$50)/CH$51</f>
        <v/>
      </c>
      <c r="CI49" s="1413">
        <f>$BT24*(AY80-CI$50)/CI$51</f>
        <v/>
      </c>
      <c r="CJ49" s="1106" t="n"/>
      <c r="CK49" s="1106" t="n"/>
      <c r="CL49" s="1106" t="n"/>
      <c r="CM49" s="1106" t="n"/>
      <c r="CN49" s="1106" t="n"/>
      <c r="CO49" s="1106" t="n"/>
      <c r="CP49" s="1106" t="n"/>
      <c r="CQ49" s="1106" t="n"/>
      <c r="CR49" s="1106" t="n"/>
      <c r="CS49" s="1106" t="n"/>
      <c r="CT49" s="1106" t="n"/>
      <c r="CU49" s="1106" t="n"/>
      <c r="CV49" s="1106" t="n"/>
      <c r="CW49" s="1106" t="n"/>
      <c r="CX49" s="1106" t="n"/>
      <c r="CY49" s="1106" t="n"/>
      <c r="CZ49" s="1106" t="n"/>
      <c r="DA49" s="1106" t="n"/>
      <c r="DB49" s="1106" t="n"/>
      <c r="DC49" s="1106" t="n"/>
      <c r="DD49" s="1106" t="n"/>
      <c r="DE49" s="1106" t="n"/>
      <c r="DF49" s="1106" t="n"/>
      <c r="DG49" s="1106" t="n"/>
      <c r="DH49" s="1106" t="n"/>
      <c r="DI49" s="1106" t="n"/>
    </row>
    <row r="50" ht="16" customHeight="1" s="1178">
      <c r="A50" s="1126" t="inlineStr">
        <is>
          <t>废品损失</t>
        </is>
      </c>
      <c r="C50" s="1148">
        <f>-IF(AJ24="",0.4*SUMPRODUCT(B6:E9,V36:Y39),0.4*(AQ9*B6+AQ10*C6+AQ11*D6+AQ12*E6+AQ13*B7+AQ14*C7+AQ15*D7+AQ16*E7+AQ17*B8+AQ18*C8+AQ19*D8+AQ20*E8+AQ21*B9+AQ22*C9+AQ23*D9+AQ24*E9))</f>
        <v/>
      </c>
      <c r="D50" s="1407" t="n"/>
      <c r="E50" s="1407">
        <f>E48-C50</f>
        <v/>
      </c>
      <c r="F50" s="1405">
        <f>F49+C50</f>
        <v/>
      </c>
      <c r="G50" s="1106" t="n"/>
      <c r="H50" s="1126" t="inlineStr">
        <is>
          <t>产品4</t>
        </is>
      </c>
      <c r="I50" s="1148">
        <f>第5期!AL21</f>
        <v/>
      </c>
      <c r="J50" s="1148">
        <f>第5期!AL22</f>
        <v/>
      </c>
      <c r="K50" s="1148">
        <f>第5期!AL23</f>
        <v/>
      </c>
      <c r="L50" s="398">
        <f>第5期!AL24</f>
        <v/>
      </c>
      <c r="M50" s="178" t="n"/>
      <c r="N50" s="1106" t="n"/>
      <c r="O50" s="1107" t="inlineStr">
        <is>
          <t>本期成本</t>
        </is>
      </c>
      <c r="P50" s="1442">
        <f>E60</f>
        <v/>
      </c>
      <c r="Q50" s="560" t="n"/>
      <c r="R50" s="1443" t="n"/>
      <c r="S50" s="1444" t="n"/>
      <c r="T50" s="178" t="n"/>
      <c r="U50" s="1126" t="inlineStr">
        <is>
          <t>产品3</t>
        </is>
      </c>
      <c r="V50" s="1148">
        <f>IF(第4期!BJ27=0,0,第5期!BJ27/第4期!BJ27)</f>
        <v/>
      </c>
      <c r="W50" s="1148">
        <f>IF(第4期!BK27=0,0,第5期!BK27/第4期!BK27)</f>
        <v/>
      </c>
      <c r="X50" s="1148">
        <f>IF(第4期!BL27=0,0,第5期!BL27/第4期!BL27)</f>
        <v/>
      </c>
      <c r="Y50" s="398">
        <f>IF(第4期!BM27=0,0,第5期!BM27/第4期!BM27)</f>
        <v/>
      </c>
      <c r="Z50" s="1106" t="n"/>
      <c r="AA50" s="1106" t="n"/>
      <c r="AB50" s="1106" t="n"/>
      <c r="AC50" s="1106" t="n"/>
      <c r="AD50" s="1106" t="n"/>
      <c r="AE50" s="1106" t="n"/>
      <c r="AF50" s="1106" t="n"/>
      <c r="AG50" s="1106" t="n"/>
      <c r="AH50" s="1106" t="n"/>
      <c r="AI50" s="608" t="n"/>
      <c r="AJ50" s="609" t="n"/>
      <c r="AK50" s="609" t="n"/>
      <c r="AL50" s="609" t="n"/>
      <c r="AM50" s="609" t="n"/>
      <c r="AN50" s="609" t="n"/>
      <c r="AO50" s="609" t="n"/>
      <c r="AP50" s="609" t="n"/>
      <c r="AQ50" s="609" t="n"/>
      <c r="AR50" s="609" t="n"/>
      <c r="AS50" s="609" t="n"/>
      <c r="AT50" s="609" t="n"/>
      <c r="AU50" s="609" t="n"/>
      <c r="AV50" s="609" t="n"/>
      <c r="AW50" s="609" t="n"/>
      <c r="AX50" s="609" t="n"/>
      <c r="AY50" s="632" t="n"/>
      <c r="AZ50" s="1106" t="n"/>
      <c r="BA50" s="624">
        <f>BA26</f>
        <v/>
      </c>
      <c r="BB50" s="1148">
        <f>SUM(BB26:BE26)</f>
        <v/>
      </c>
      <c r="BC50" s="1148">
        <f>SUM(BF26:BI26)</f>
        <v/>
      </c>
      <c r="BD50" s="1148">
        <f>SUM(BJ26:BM26)</f>
        <v/>
      </c>
      <c r="BE50" s="1148">
        <f>SUM(BN26:BQ26)</f>
        <v/>
      </c>
      <c r="BF50" s="1342">
        <f>(BB50*初始化表!E$17+BC50*初始化表!F$17+BD50*初始化表!G$17+BE50*初始化表!H$17)/1300</f>
        <v/>
      </c>
      <c r="BG50" s="1406">
        <f>IF(BF50=0,0,AL126/BF50)</f>
        <v/>
      </c>
      <c r="BH50" s="1406">
        <f>IF(BF50=0,0,AJ126/BF50)</f>
        <v/>
      </c>
      <c r="BI50" s="1418">
        <f>$BI$51+MAX(0,第5期!BI50)-BF50</f>
        <v/>
      </c>
      <c r="BJ50" s="1148">
        <f>IF(BA50=0,"",RANK(BG50,$BG$31:$BG$50))</f>
        <v/>
      </c>
      <c r="BK50" s="1148">
        <f>IF(BA50=0,"",RANK(BH50,$BH$31:$BH$50))</f>
        <v/>
      </c>
      <c r="BL50" s="1106" t="n"/>
      <c r="BM50" s="1106" t="n"/>
      <c r="BN50" s="1106" t="n"/>
      <c r="BO50" s="1106" t="n"/>
      <c r="BP50" s="1106" t="n"/>
      <c r="BQ50" s="1106" t="n"/>
      <c r="BR50" s="1106" t="n"/>
      <c r="BS50" s="1110" t="inlineStr">
        <is>
          <t>平均值</t>
        </is>
      </c>
      <c r="BT50" s="1413">
        <f>SUM(AJ61:AJ80)/初始化表!$B5</f>
        <v/>
      </c>
      <c r="BU50" s="1413">
        <f>SUM(AK61:AK80)/初始化表!$B5</f>
        <v/>
      </c>
      <c r="BV50" s="1413">
        <f>SUM(AL61:AL80)/初始化表!$B5</f>
        <v/>
      </c>
      <c r="BW50" s="1413">
        <f>SUM(AM61:AM80)/初始化表!$B5</f>
        <v/>
      </c>
      <c r="BX50" s="1413">
        <f>SUM(AN61:AN80)/初始化表!$B5</f>
        <v/>
      </c>
      <c r="BY50" s="1413">
        <f>SUM(AO61:AO80)/初始化表!$B5</f>
        <v/>
      </c>
      <c r="BZ50" s="1413">
        <f>SUM(AP61:AP80)/初始化表!$B5</f>
        <v/>
      </c>
      <c r="CA50" s="1413">
        <f>SUM(AQ61:AQ80)/初始化表!$B5</f>
        <v/>
      </c>
      <c r="CB50" s="1413">
        <f>SUM(AR61:AR80)/初始化表!$B5</f>
        <v/>
      </c>
      <c r="CC50" s="1413">
        <f>SUM(AS61:AS80)/初始化表!$B5</f>
        <v/>
      </c>
      <c r="CD50" s="1413">
        <f>SUM(AT61:AT80)/初始化表!$B5</f>
        <v/>
      </c>
      <c r="CE50" s="1413">
        <f>SUM(AU61:AU80)/初始化表!$B5</f>
        <v/>
      </c>
      <c r="CF50" s="1413">
        <f>SUM(AV61:AV80)/初始化表!$B5</f>
        <v/>
      </c>
      <c r="CG50" s="1413">
        <f>SUM(AW61:AW80)/初始化表!$B5</f>
        <v/>
      </c>
      <c r="CH50" s="1413">
        <f>SUM(AX61:AX80)/初始化表!$B5</f>
        <v/>
      </c>
      <c r="CI50" s="1413">
        <f>SUM(AY61:AY80)/初始化表!$B5</f>
        <v/>
      </c>
      <c r="CJ50" s="1106" t="n"/>
      <c r="CK50" s="1106" t="n"/>
      <c r="CL50" s="1106" t="n"/>
      <c r="CM50" s="1106" t="n"/>
      <c r="CN50" s="1106" t="n"/>
      <c r="CO50" s="1106" t="n"/>
      <c r="CP50" s="1106" t="n"/>
      <c r="CQ50" s="1106" t="n"/>
      <c r="CR50" s="1106" t="n"/>
      <c r="CS50" s="1106" t="n"/>
      <c r="CT50" s="1106" t="n"/>
      <c r="CU50" s="1106" t="n"/>
      <c r="CV50" s="1106" t="n"/>
      <c r="CW50" s="1106" t="n"/>
      <c r="CX50" s="1106" t="n"/>
      <c r="CY50" s="1106" t="n"/>
      <c r="CZ50" s="1106" t="n"/>
      <c r="DA50" s="1106" t="n"/>
      <c r="DB50" s="1106" t="n"/>
      <c r="DC50" s="1106" t="n"/>
      <c r="DD50" s="1106" t="n"/>
      <c r="DE50" s="1106" t="n"/>
      <c r="DF50" s="1106" t="n"/>
      <c r="DG50" s="1106" t="n"/>
      <c r="DH50" s="1106" t="n"/>
      <c r="DI50" s="1106" t="n"/>
    </row>
    <row r="51" ht="16" customHeight="1" s="1178">
      <c r="A51" s="1126" t="inlineStr">
        <is>
          <t>折旧费</t>
        </is>
      </c>
      <c r="C51" s="1148">
        <f>-初始化表!H5*N49*初始化表!B8</f>
        <v/>
      </c>
      <c r="D51" s="1407" t="n"/>
      <c r="E51" s="1407">
        <f>E50-C51</f>
        <v/>
      </c>
      <c r="F51" s="1405" t="n"/>
      <c r="G51" s="1106" t="n"/>
      <c r="H51" s="1126" t="inlineStr">
        <is>
          <t>可运输货物</t>
        </is>
      </c>
      <c r="I51" s="1110" t="inlineStr">
        <is>
          <t>产品1</t>
        </is>
      </c>
      <c r="J51" s="1110" t="inlineStr">
        <is>
          <t>产品2</t>
        </is>
      </c>
      <c r="K51" s="1110" t="inlineStr">
        <is>
          <t>产品3</t>
        </is>
      </c>
      <c r="L51" s="1127" t="inlineStr">
        <is>
          <t>产品4</t>
        </is>
      </c>
      <c r="M51" s="178" t="n"/>
      <c r="N51" s="1106" t="n"/>
      <c r="O51" s="1152" t="inlineStr">
        <is>
          <t>期末现金</t>
        </is>
      </c>
      <c r="P51" s="1445">
        <f>F64</f>
        <v/>
      </c>
      <c r="Q51" s="563" t="n"/>
      <c r="R51" s="1392" t="n"/>
      <c r="S51" s="1444" t="n"/>
      <c r="T51" s="178" t="n"/>
      <c r="U51" s="1152" t="inlineStr">
        <is>
          <t>产品4</t>
        </is>
      </c>
      <c r="V51" s="1150">
        <f>IF(第4期!BN27=0,0,第5期!BN27/第4期!BN27)</f>
        <v/>
      </c>
      <c r="W51" s="1150">
        <f>IF(第4期!BO27=0,0,第5期!BO27/第4期!BO27)</f>
        <v/>
      </c>
      <c r="X51" s="1150">
        <f>IF(第4期!BP27=0,0,第5期!BP27/第4期!BP27)</f>
        <v/>
      </c>
      <c r="Y51" s="1151">
        <f>IF(第4期!BQ27=0,0,第5期!BQ27/第4期!BQ27)</f>
        <v/>
      </c>
      <c r="Z51" s="1106" t="n"/>
      <c r="AA51" s="1106" t="n"/>
      <c r="AB51" s="1106" t="n"/>
      <c r="AC51" s="1106" t="n"/>
      <c r="AD51" s="1106" t="n"/>
      <c r="AE51" s="1106" t="n"/>
      <c r="AF51" s="1106" t="n"/>
      <c r="AG51" s="1106" t="n"/>
      <c r="AH51" s="1106" t="n"/>
      <c r="AI51" s="608" t="n"/>
      <c r="AJ51" s="609" t="n"/>
      <c r="AK51" s="609" t="n"/>
      <c r="AL51" s="609" t="n"/>
      <c r="AM51" s="609" t="n"/>
      <c r="AN51" s="609" t="n"/>
      <c r="AO51" s="609" t="n"/>
      <c r="AP51" s="609" t="n"/>
      <c r="AQ51" s="609" t="n"/>
      <c r="AR51" s="609" t="n"/>
      <c r="AS51" s="609" t="n"/>
      <c r="AT51" s="609" t="n"/>
      <c r="AU51" s="609" t="n"/>
      <c r="AV51" s="609" t="n"/>
      <c r="AW51" s="609" t="n"/>
      <c r="AX51" s="609" t="n"/>
      <c r="AY51" s="632" t="n"/>
      <c r="AZ51" s="1106" t="n"/>
      <c r="BA51" s="1110" t="inlineStr">
        <is>
          <t>平均</t>
        </is>
      </c>
      <c r="BB51" s="1342">
        <f>SUM(BB31:BB50)/初始化表!$B$5</f>
        <v/>
      </c>
      <c r="BC51" s="1342">
        <f>SUM(BC31:BC50)/初始化表!$B$5</f>
        <v/>
      </c>
      <c r="BD51" s="1342">
        <f>SUM(BD31:BD50)/初始化表!$B$5</f>
        <v/>
      </c>
      <c r="BE51" s="1342">
        <f>SUM(BE31:BE50)/初始化表!$B$5</f>
        <v/>
      </c>
      <c r="BF51" s="1342">
        <f>SUM(BF31:BF50)/初始化表!$B$5</f>
        <v/>
      </c>
      <c r="BG51" s="1342">
        <f>SUM(BG31:BG50)/初始化表!$B$5</f>
        <v/>
      </c>
      <c r="BH51" s="1342">
        <f>SUM(AJ107:AJ126)/SUM(BF31:BF50)</f>
        <v/>
      </c>
      <c r="BI51" s="1111">
        <f>((INT(I52)-SUM(AQ9:AQ12))*初始化表!E17+(INT(J52)-SUM(AQ13:AQ16))*初始化表!F17+(INT(K52)-SUM(AQ17:AQ20))*初始化表!G17+(INT(L52)-SUM(AQ21:AQ24))*初始化表!H17)/1300</f>
        <v/>
      </c>
      <c r="BJ51" s="1148" t="n"/>
      <c r="BK51" s="1148" t="n"/>
      <c r="BL51" s="1106" t="n"/>
      <c r="BM51" s="1106" t="n"/>
      <c r="BN51" s="1106" t="n"/>
      <c r="BO51" s="1106" t="n"/>
      <c r="BP51" s="1106" t="n"/>
      <c r="BQ51" s="1106" t="n"/>
      <c r="BR51" s="1106" t="n"/>
      <c r="BS51" s="1110" t="inlineStr">
        <is>
          <t>标准差</t>
        </is>
      </c>
      <c r="BT51" s="1372">
        <f>_xlfn.STDEV.P(AJ61:AJ80)</f>
        <v/>
      </c>
      <c r="BU51" s="1372">
        <f>_xlfn.STDEV.P(AK61:AK80)</f>
        <v/>
      </c>
      <c r="BV51" s="1372">
        <f>_xlfn.STDEV.P(AL61:AL80)</f>
        <v/>
      </c>
      <c r="BW51" s="1372">
        <f>_xlfn.STDEV.P(AM61:AM80)</f>
        <v/>
      </c>
      <c r="BX51" s="1372">
        <f>_xlfn.STDEV.P(AN61:AN80)</f>
        <v/>
      </c>
      <c r="BY51" s="1372">
        <f>_xlfn.STDEV.P(AO61:AO80)</f>
        <v/>
      </c>
      <c r="BZ51" s="1372">
        <f>_xlfn.STDEV.P(AP61:AP80)</f>
        <v/>
      </c>
      <c r="CA51" s="1372">
        <f>_xlfn.STDEV.P(AQ61:AQ80)</f>
        <v/>
      </c>
      <c r="CB51" s="1372">
        <f>_xlfn.STDEV.P(AR61:AR80)</f>
        <v/>
      </c>
      <c r="CC51" s="1372">
        <f>_xlfn.STDEV.P(AS61:AS80)</f>
        <v/>
      </c>
      <c r="CD51" s="1372">
        <f>_xlfn.STDEV.P(AT61:AT80)</f>
        <v/>
      </c>
      <c r="CE51" s="1372">
        <f>_xlfn.STDEV.P(AU61:AU80)</f>
        <v/>
      </c>
      <c r="CF51" s="1372">
        <f>_xlfn.STDEV.P(AV61:AV80)</f>
        <v/>
      </c>
      <c r="CG51" s="1372">
        <f>_xlfn.STDEV.P(AW61:AW80)</f>
        <v/>
      </c>
      <c r="CH51" s="1372">
        <f>_xlfn.STDEV.P(AX61:AX80)</f>
        <v/>
      </c>
      <c r="CI51" s="1372">
        <f>_xlfn.STDEV.P(AY61:AY80)</f>
        <v/>
      </c>
      <c r="CJ51" s="1106" t="n"/>
      <c r="CK51" s="1106" t="n"/>
      <c r="CL51" s="1106" t="n"/>
      <c r="CM51" s="1106" t="n"/>
      <c r="CN51" s="1106" t="n"/>
      <c r="CO51" s="1106" t="n"/>
      <c r="CP51" s="1106" t="n"/>
      <c r="CQ51" s="1106" t="n"/>
      <c r="CR51" s="1106" t="n"/>
      <c r="CS51" s="1106" t="n"/>
      <c r="CT51" s="1106" t="n"/>
      <c r="CU51" s="1106" t="n"/>
      <c r="CV51" s="1106" t="n"/>
      <c r="CW51" s="1106" t="n"/>
      <c r="CX51" s="1106" t="n"/>
      <c r="CY51" s="1106" t="n"/>
      <c r="CZ51" s="1106" t="n"/>
      <c r="DA51" s="1106" t="n"/>
      <c r="DB51" s="1106" t="n"/>
      <c r="DC51" s="1106" t="n"/>
      <c r="DD51" s="1106" t="n"/>
      <c r="DE51" s="1106" t="n"/>
      <c r="DF51" s="1106" t="n"/>
      <c r="DG51" s="1106" t="n"/>
      <c r="DH51" s="1106" t="n"/>
      <c r="DI51" s="1106" t="n"/>
    </row>
    <row r="52" ht="16" customHeight="1" s="1178">
      <c r="A52" s="1126" t="inlineStr">
        <is>
          <t>产品库存变化</t>
        </is>
      </c>
      <c r="C52" s="1148">
        <f>IF(AJ24="",0,SUM(AP9:AP12)*初始化表!E22+SUM(AP13:AP16)*初始化表!F22+SUM(AP17:AP20)*初始化表!G22+SUM(AP21:AP24)*初始化表!H22)-(SUM(V5:Z5,-I56)*初始化表!E22+SUM(V6:Z6,-J56)*初始化表!F22+SUM(V7:Z7,-K56)*初始化表!G22+SUM(V8:Z8,-L56)*初始化表!H22)</f>
        <v/>
      </c>
      <c r="D52" s="1407" t="n"/>
      <c r="E52" s="1407">
        <f>E51-C52</f>
        <v/>
      </c>
      <c r="F52" s="1405" t="n"/>
      <c r="G52" s="1106" t="n"/>
      <c r="H52" s="1126" t="inlineStr">
        <is>
          <t>数量</t>
        </is>
      </c>
      <c r="I52" s="1148">
        <f>Z5+初始化表!B4*SUM(B17:E17)</f>
        <v/>
      </c>
      <c r="J52" s="1148">
        <f>Z6+初始化表!B4*SUM(B18:E18)</f>
        <v/>
      </c>
      <c r="K52" s="1148">
        <f>Z7+初始化表!B4*SUM(B19:E19)</f>
        <v/>
      </c>
      <c r="L52" s="398">
        <f>Z8+初始化表!B4*SUM(B20:E20)</f>
        <v/>
      </c>
      <c r="M52" s="178" t="n"/>
      <c r="N52" s="1106" t="n"/>
      <c r="O52" s="498" t="n"/>
      <c r="P52" s="498" t="n"/>
      <c r="Q52" s="498" t="n"/>
      <c r="R52" s="498" t="n"/>
      <c r="S52" s="1106" t="n"/>
      <c r="T52" s="178" t="n"/>
      <c r="U52" s="1111" t="n"/>
      <c r="V52" s="1148" t="n"/>
      <c r="W52" s="1148" t="n"/>
      <c r="X52" s="1148" t="n"/>
      <c r="Y52" s="1148" t="n"/>
      <c r="Z52" s="1106" t="n"/>
      <c r="AA52" s="1106" t="n"/>
      <c r="AB52" s="1106" t="n"/>
      <c r="AC52" s="1106" t="n"/>
      <c r="AD52" s="1106" t="n"/>
      <c r="AE52" s="1106" t="n"/>
      <c r="AF52" s="1106" t="n"/>
      <c r="AG52" s="1106" t="n"/>
      <c r="AH52" s="1106" t="n"/>
      <c r="AI52" s="608" t="n"/>
      <c r="AJ52" s="609" t="n"/>
      <c r="AK52" s="609" t="n"/>
      <c r="AL52" s="609" t="n"/>
      <c r="AM52" s="609" t="n"/>
      <c r="AN52" s="609" t="n"/>
      <c r="AO52" s="609" t="n"/>
      <c r="AP52" s="609" t="n"/>
      <c r="AQ52" s="609" t="n"/>
      <c r="AR52" s="609" t="n"/>
      <c r="AS52" s="609" t="n"/>
      <c r="AT52" s="609" t="n"/>
      <c r="AU52" s="609" t="n"/>
      <c r="AV52" s="609" t="n"/>
      <c r="AW52" s="609" t="n"/>
      <c r="AX52" s="609" t="n"/>
      <c r="AY52" s="632" t="n"/>
      <c r="AZ52" s="1106" t="n"/>
      <c r="BA52" s="1106" t="n"/>
      <c r="BB52" s="1106" t="n"/>
      <c r="BC52" s="1106" t="n"/>
      <c r="BD52" s="1106" t="n"/>
      <c r="BE52" s="1106" t="n"/>
      <c r="BF52" s="1106" t="n"/>
      <c r="BG52" s="1106" t="n"/>
      <c r="BH52" s="1106" t="n"/>
      <c r="BI52" s="1106" t="n"/>
      <c r="BJ52" s="1106" t="n"/>
      <c r="BK52" s="1106" t="n"/>
      <c r="BL52" s="1106" t="n"/>
      <c r="BM52" s="1106" t="n"/>
      <c r="BN52" s="1106" t="n"/>
      <c r="BO52" s="1106" t="n"/>
      <c r="BP52" s="1106" t="n"/>
      <c r="BQ52" s="1106" t="n"/>
      <c r="BR52" s="1106" t="n"/>
      <c r="BS52" s="1106" t="n"/>
      <c r="BT52" s="1106" t="n"/>
      <c r="BU52" s="1106" t="n"/>
      <c r="BV52" s="1106" t="n"/>
      <c r="BW52" s="1106" t="n"/>
      <c r="BX52" s="1106" t="n"/>
      <c r="BY52" s="1106" t="n"/>
      <c r="BZ52" s="1106" t="n"/>
      <c r="CA52" s="1106" t="n"/>
      <c r="CB52" s="1106" t="n"/>
      <c r="CC52" s="1106" t="n"/>
      <c r="CD52" s="1106" t="n"/>
      <c r="CE52" s="1106" t="n"/>
      <c r="CF52" s="1106" t="n"/>
      <c r="CG52" s="1106" t="n"/>
      <c r="CH52" s="1106" t="n"/>
      <c r="CI52" s="1106" t="n"/>
      <c r="CJ52" s="1106" t="n"/>
      <c r="CK52" s="1106" t="n"/>
      <c r="CL52" s="1106" t="n"/>
      <c r="CM52" s="1106" t="n"/>
      <c r="CN52" s="1106" t="n"/>
      <c r="CO52" s="1106" t="n"/>
      <c r="CP52" s="1106" t="n"/>
      <c r="CQ52" s="1106" t="n"/>
      <c r="CR52" s="1106" t="n"/>
      <c r="CS52" s="1106" t="n"/>
      <c r="CT52" s="1106" t="n"/>
      <c r="CU52" s="1106" t="n"/>
      <c r="CV52" s="1106" t="n"/>
      <c r="CW52" s="1106" t="n"/>
      <c r="CX52" s="1106" t="n"/>
      <c r="CY52" s="1106" t="n"/>
      <c r="CZ52" s="1106" t="n"/>
      <c r="DA52" s="1106" t="n"/>
      <c r="DB52" s="1106" t="n"/>
      <c r="DC52" s="1106" t="n"/>
      <c r="DD52" s="1106" t="n"/>
      <c r="DE52" s="1106" t="n"/>
      <c r="DF52" s="1106" t="n"/>
      <c r="DG52" s="1106" t="n"/>
      <c r="DH52" s="1106" t="n"/>
      <c r="DI52" s="1106" t="n"/>
    </row>
    <row r="53" ht="16" customHeight="1" s="1178">
      <c r="A53" s="1126" t="inlineStr">
        <is>
          <t>原材料存储费</t>
        </is>
      </c>
      <c r="C53" s="1148">
        <f>-(H43+L43)/2*初始化表!B7</f>
        <v/>
      </c>
      <c r="D53" s="1407" t="n"/>
      <c r="E53" s="1407">
        <f>E52-C53</f>
        <v/>
      </c>
      <c r="F53" s="1405">
        <f>F50+C53</f>
        <v/>
      </c>
      <c r="G53" s="1106" t="n"/>
      <c r="H53" s="1126" t="inlineStr">
        <is>
          <t>可运输余量</t>
        </is>
      </c>
      <c r="I53" s="1110" t="inlineStr">
        <is>
          <t>产品1</t>
        </is>
      </c>
      <c r="J53" s="1110" t="inlineStr">
        <is>
          <t>产品2</t>
        </is>
      </c>
      <c r="K53" s="1110" t="inlineStr">
        <is>
          <t>产品3</t>
        </is>
      </c>
      <c r="L53" s="1127" t="inlineStr">
        <is>
          <t>产品4</t>
        </is>
      </c>
      <c r="M53" s="178" t="n"/>
      <c r="N53" s="1106" t="n"/>
      <c r="O53" s="498" t="n"/>
      <c r="P53" s="498" t="n"/>
      <c r="Q53" s="498" t="n"/>
      <c r="R53" s="498" t="n"/>
      <c r="S53" s="1106" t="n"/>
      <c r="T53" s="178" t="n"/>
      <c r="U53" s="1107" t="inlineStr">
        <is>
          <t>需求变动比例</t>
        </is>
      </c>
      <c r="V53" s="1124" t="inlineStr">
        <is>
          <t>市场1</t>
        </is>
      </c>
      <c r="W53" s="1124" t="inlineStr">
        <is>
          <t>市场2</t>
        </is>
      </c>
      <c r="X53" s="1124" t="inlineStr">
        <is>
          <t>市场3</t>
        </is>
      </c>
      <c r="Y53" s="1125" t="inlineStr">
        <is>
          <t>市场4</t>
        </is>
      </c>
      <c r="Z53" s="1106" t="n"/>
      <c r="AA53" s="572" t="inlineStr">
        <is>
          <t>需求变动</t>
        </is>
      </c>
      <c r="AB53" s="573" t="inlineStr">
        <is>
          <t>市场1</t>
        </is>
      </c>
      <c r="AC53" s="573" t="inlineStr">
        <is>
          <t>市场2</t>
        </is>
      </c>
      <c r="AD53" s="573" t="inlineStr">
        <is>
          <t>市场3</t>
        </is>
      </c>
      <c r="AE53" s="574" t="inlineStr">
        <is>
          <t>市场4</t>
        </is>
      </c>
      <c r="AF53" s="1106" t="n"/>
      <c r="AG53" s="1106" t="n"/>
      <c r="AH53" s="1106" t="n"/>
      <c r="AI53" s="608" t="n"/>
      <c r="AJ53" s="609" t="n"/>
      <c r="AK53" s="609" t="n"/>
      <c r="AL53" s="609" t="n"/>
      <c r="AM53" s="609" t="n"/>
      <c r="AN53" s="609" t="n"/>
      <c r="AO53" s="609" t="n"/>
      <c r="AP53" s="609" t="n"/>
      <c r="AQ53" s="609" t="n"/>
      <c r="AR53" s="609" t="n"/>
      <c r="AS53" s="609" t="n"/>
      <c r="AT53" s="609" t="n"/>
      <c r="AU53" s="609" t="n"/>
      <c r="AV53" s="609" t="n"/>
      <c r="AW53" s="609" t="n"/>
      <c r="AX53" s="609" t="n"/>
      <c r="AY53" s="632" t="n"/>
      <c r="AZ53" s="1106" t="n"/>
      <c r="BA53" s="1110" t="inlineStr">
        <is>
          <t>公司</t>
        </is>
      </c>
      <c r="BB53" s="1110" t="inlineStr">
        <is>
          <t>估资本利润</t>
        </is>
      </c>
      <c r="BC53" s="1106" t="n"/>
      <c r="BD53" s="1110" t="inlineStr">
        <is>
          <t>生产结构</t>
        </is>
      </c>
      <c r="BE53" s="1110" t="inlineStr">
        <is>
          <t>产品1</t>
        </is>
      </c>
      <c r="BF53" s="1110" t="inlineStr">
        <is>
          <t>产品2</t>
        </is>
      </c>
      <c r="BG53" s="1110" t="inlineStr">
        <is>
          <t>产品3</t>
        </is>
      </c>
      <c r="BH53" s="1110" t="inlineStr">
        <is>
          <t>产品4</t>
        </is>
      </c>
      <c r="BI53" s="1106" t="n"/>
      <c r="BJ53" s="1106" t="n"/>
      <c r="BK53" s="1106" t="n"/>
      <c r="BL53" s="1106" t="n"/>
      <c r="BM53" s="1106" t="n"/>
      <c r="BN53" s="1106" t="n"/>
      <c r="BO53" s="1106" t="n"/>
      <c r="BP53" s="1106" t="n"/>
      <c r="BQ53" s="1106" t="n"/>
      <c r="BR53" s="1106" t="n"/>
      <c r="BS53" s="1106" t="n"/>
      <c r="BT53" s="1106" t="n"/>
      <c r="BU53" s="1106" t="n"/>
      <c r="BV53" s="1106" t="n"/>
      <c r="BW53" s="1106" t="n"/>
      <c r="BX53" s="1106" t="n"/>
      <c r="BY53" s="1106" t="n"/>
      <c r="BZ53" s="1106" t="n"/>
      <c r="CA53" s="1106" t="n"/>
      <c r="CB53" s="1106" t="n"/>
      <c r="CC53" s="1106" t="n"/>
      <c r="CD53" s="1106" t="n"/>
      <c r="CE53" s="1106" t="n"/>
      <c r="CF53" s="1106" t="n"/>
      <c r="CG53" s="1106" t="n"/>
      <c r="CH53" s="1106" t="n"/>
      <c r="CI53" s="1106" t="n"/>
      <c r="CJ53" s="1106" t="n"/>
      <c r="CK53" s="1106" t="n"/>
      <c r="CL53" s="1106" t="n"/>
      <c r="CM53" s="1106" t="n"/>
      <c r="CN53" s="1106" t="n"/>
      <c r="CO53" s="1106" t="n"/>
      <c r="CP53" s="1106" t="n"/>
      <c r="CQ53" s="1106" t="n"/>
      <c r="CR53" s="1106" t="n"/>
      <c r="CS53" s="1106" t="n"/>
      <c r="CT53" s="1106" t="n"/>
      <c r="CU53" s="1106" t="n"/>
      <c r="CV53" s="1106" t="n"/>
      <c r="CW53" s="1106" t="n"/>
      <c r="CX53" s="1106" t="n"/>
      <c r="CY53" s="1106" t="n"/>
      <c r="CZ53" s="1106" t="n"/>
      <c r="DA53" s="1106" t="n"/>
      <c r="DB53" s="1106" t="n"/>
      <c r="DC53" s="1106" t="n"/>
      <c r="DD53" s="1106" t="n"/>
      <c r="DE53" s="1106" t="n"/>
      <c r="DF53" s="1106" t="n"/>
      <c r="DG53" s="1106" t="n"/>
      <c r="DH53" s="1106" t="n"/>
      <c r="DI53" s="1106" t="n"/>
    </row>
    <row r="54" ht="16" customHeight="1" s="1178">
      <c r="A54" s="1126" t="inlineStr">
        <is>
          <t>成品存储费</t>
        </is>
      </c>
      <c r="C54" s="1148">
        <f>-(SUM(V5:Z5,I56)/2*初始化表!E5+SUM(V6:Z6,J56)/2*初始化表!E6+SUM(V7:Z7,K56)/2*初始化表!E7+SUM(V8:Z8,L56)/2*初始化表!E8+IF(AJ24="",0,(SUM(AP9:AP12)*初始化表!E5+SUM(AP13:AP16)*初始化表!E6+SUM(AP17:AP20)*初始化表!E7+SUM(AP21:AP24)*初始化表!E8)/2))</f>
        <v/>
      </c>
      <c r="D54" s="1407" t="n"/>
      <c r="E54" s="1407">
        <f>E53-C54</f>
        <v/>
      </c>
      <c r="F54" s="1405">
        <f>F53+C54</f>
        <v/>
      </c>
      <c r="G54" s="1106" t="n"/>
      <c r="H54" s="1126" t="inlineStr">
        <is>
          <t>数量</t>
        </is>
      </c>
      <c r="I54" s="1406">
        <f>INT(I52)-SUM(B12:E12)</f>
        <v/>
      </c>
      <c r="J54" s="1406">
        <f>INT(J52)-SUM(B13:E13)</f>
        <v/>
      </c>
      <c r="K54" s="1406">
        <f>INT(K52)-SUM(B14:E14)</f>
        <v/>
      </c>
      <c r="L54" s="1446">
        <f>INT(L52)-SUM(B15:E15)</f>
        <v/>
      </c>
      <c r="M54" s="178" t="n"/>
      <c r="N54" s="498" t="n"/>
      <c r="O54" s="498" t="n"/>
      <c r="P54" s="498" t="n"/>
      <c r="Q54" s="498" t="n"/>
      <c r="R54" s="498" t="n"/>
      <c r="S54" s="1106" t="n"/>
      <c r="T54" s="178" t="n"/>
      <c r="U54" s="1126" t="inlineStr">
        <is>
          <t>产品1</t>
        </is>
      </c>
      <c r="V54" s="1148">
        <f>IF(第4期!BB28=0,0,第5期!BB28/第4期!BB28)</f>
        <v/>
      </c>
      <c r="W54" s="1148">
        <f>IF(第4期!BC28=0,0,第5期!BC28/第4期!BC28)</f>
        <v/>
      </c>
      <c r="X54" s="1148">
        <f>IF(第4期!BD28=0,0,第5期!BD28/第4期!BD28)</f>
        <v/>
      </c>
      <c r="Y54" s="398">
        <f>IF(第4期!BE28=0,0,第5期!BE28/第4期!BE28)</f>
        <v/>
      </c>
      <c r="Z54" s="1106" t="n"/>
      <c r="AA54" s="575" t="inlineStr">
        <is>
          <t>产品1</t>
        </is>
      </c>
      <c r="AB54" s="576">
        <f>IF(第4期!BB28=0,0,(第5期!BB28-第4期!BB28)/20)</f>
        <v/>
      </c>
      <c r="AC54" s="576">
        <f>IF(第4期!BC28=0,0,(第5期!BC28-第4期!BC28)/20)</f>
        <v/>
      </c>
      <c r="AD54" s="576">
        <f>IF(第4期!BD28=0,0,(第5期!BD28-第4期!BD28)/20)</f>
        <v/>
      </c>
      <c r="AE54" s="577">
        <f>IF(第4期!BE28=0,0,(第5期!BE28-第4期!BE28)/20)</f>
        <v/>
      </c>
      <c r="AF54" s="1106" t="n"/>
      <c r="AG54" s="1106" t="n"/>
      <c r="AH54" s="1106" t="n"/>
      <c r="AI54" s="608" t="n"/>
      <c r="AJ54" s="609" t="n"/>
      <c r="AK54" s="609" t="n"/>
      <c r="AL54" s="609" t="n"/>
      <c r="AM54" s="609" t="n"/>
      <c r="AN54" s="609" t="n"/>
      <c r="AO54" s="609" t="n"/>
      <c r="AP54" s="609" t="n"/>
      <c r="AQ54" s="609" t="n"/>
      <c r="AR54" s="609" t="n"/>
      <c r="AS54" s="609" t="n"/>
      <c r="AT54" s="609" t="n"/>
      <c r="AU54" s="609" t="n"/>
      <c r="AV54" s="609" t="n"/>
      <c r="AW54" s="609" t="n"/>
      <c r="AX54" s="609" t="n"/>
      <c r="AY54" s="632" t="n"/>
      <c r="AZ54" s="1106" t="n"/>
      <c r="BA54" s="1111">
        <f>BA31</f>
        <v/>
      </c>
      <c r="BB54" s="1372">
        <f>IF(BT5=1,AL107/(第5期!AP107/2+AP107),0)</f>
        <v/>
      </c>
      <c r="BC54" s="1106" t="n"/>
      <c r="BD54" s="1110">
        <f>BA54</f>
        <v/>
      </c>
      <c r="BE54" s="1447">
        <f>BB31/$BE$31</f>
        <v/>
      </c>
      <c r="BF54" s="1447">
        <f>BC31/$BE$31</f>
        <v/>
      </c>
      <c r="BG54" s="1447">
        <f>BD31/$BE$31</f>
        <v/>
      </c>
      <c r="BH54" s="1447" t="n">
        <v>1</v>
      </c>
      <c r="BI54" s="1106" t="n"/>
      <c r="BJ54" s="1106" t="n"/>
      <c r="BK54" s="1106" t="n"/>
      <c r="BL54" s="1106" t="n"/>
      <c r="BM54" s="1106" t="n"/>
      <c r="BN54" s="1106" t="n"/>
      <c r="BO54" s="1106" t="n"/>
      <c r="BP54" s="1106" t="n"/>
      <c r="BQ54" s="1106" t="n"/>
      <c r="BR54" s="1106" t="n"/>
      <c r="BS54" s="1106" t="n"/>
      <c r="BT54" s="1106" t="n"/>
      <c r="BU54" s="1106" t="n"/>
      <c r="BV54" s="1106" t="n"/>
      <c r="BW54" s="1106" t="n"/>
      <c r="BX54" s="1106" t="n"/>
      <c r="BY54" s="1106" t="n"/>
      <c r="BZ54" s="1106" t="n"/>
      <c r="CA54" s="1106" t="n"/>
      <c r="CB54" s="1106" t="n"/>
      <c r="CC54" s="1106" t="n"/>
      <c r="CD54" s="1106" t="n"/>
      <c r="CE54" s="1106" t="n"/>
      <c r="CF54" s="1106" t="n"/>
      <c r="CG54" s="1106" t="n"/>
      <c r="CH54" s="1106" t="n"/>
      <c r="CI54" s="1106" t="n"/>
      <c r="CJ54" s="1106" t="n"/>
      <c r="CK54" s="1106" t="n"/>
      <c r="CL54" s="1106" t="n"/>
      <c r="CM54" s="1106" t="n"/>
      <c r="CN54" s="1106" t="n"/>
      <c r="CO54" s="1106" t="n"/>
      <c r="CP54" s="1106" t="n"/>
      <c r="CQ54" s="1106" t="n"/>
      <c r="CR54" s="1106" t="n"/>
      <c r="CS54" s="1106" t="n"/>
      <c r="CT54" s="1106" t="n"/>
      <c r="CU54" s="1106" t="n"/>
      <c r="CV54" s="1106" t="n"/>
      <c r="CW54" s="1106" t="n"/>
      <c r="CX54" s="1106" t="n"/>
      <c r="CY54" s="1106" t="n"/>
      <c r="CZ54" s="1106" t="n"/>
      <c r="DA54" s="1106" t="n"/>
      <c r="DB54" s="1106" t="n"/>
      <c r="DC54" s="1106" t="n"/>
      <c r="DD54" s="1106" t="n"/>
      <c r="DE54" s="1106" t="n"/>
      <c r="DF54" s="1106" t="n"/>
      <c r="DG54" s="1106" t="n"/>
      <c r="DH54" s="1106" t="n"/>
      <c r="DI54" s="1106" t="n"/>
    </row>
    <row r="55" ht="16" customHeight="1" s="1178">
      <c r="A55" s="1126" t="inlineStr">
        <is>
          <t>上期国债返回</t>
        </is>
      </c>
      <c r="C55" s="1148">
        <f>N37</f>
        <v/>
      </c>
      <c r="D55" s="1407" t="n"/>
      <c r="E55" s="1407" t="n"/>
      <c r="F55" s="1405">
        <f>F54+C55</f>
        <v/>
      </c>
      <c r="G55" s="1106" t="n"/>
      <c r="H55" s="1126" t="inlineStr">
        <is>
          <t>仓库库存</t>
        </is>
      </c>
      <c r="I55" s="1110" t="inlineStr">
        <is>
          <t>产品1</t>
        </is>
      </c>
      <c r="J55" s="1110" t="inlineStr">
        <is>
          <t>产品2</t>
        </is>
      </c>
      <c r="K55" s="1110" t="inlineStr">
        <is>
          <t>产品3</t>
        </is>
      </c>
      <c r="L55" s="1127" t="inlineStr">
        <is>
          <t>产品4</t>
        </is>
      </c>
      <c r="M55" s="178" t="n"/>
      <c r="N55" s="498" t="n"/>
      <c r="O55" s="498" t="n"/>
      <c r="P55" s="498" t="n"/>
      <c r="Q55" s="498" t="n"/>
      <c r="R55" s="498" t="n"/>
      <c r="S55" s="1106" t="n"/>
      <c r="T55" s="178" t="n"/>
      <c r="U55" s="1126" t="inlineStr">
        <is>
          <t>产品2</t>
        </is>
      </c>
      <c r="V55" s="1148">
        <f>IF(第4期!BF28=0,0,第5期!BF28/第4期!BF28)</f>
        <v/>
      </c>
      <c r="W55" s="1148">
        <f>IF(第4期!BG28=0,0,第5期!BG28/第4期!BG28)</f>
        <v/>
      </c>
      <c r="X55" s="1148">
        <f>IF(第4期!BH28=0,0,第5期!BH28/第4期!BH28)</f>
        <v/>
      </c>
      <c r="Y55" s="398">
        <f>IF(第4期!BI28=0,0,第5期!BI28/第4期!BI28)</f>
        <v/>
      </c>
      <c r="Z55" s="1106" t="n"/>
      <c r="AA55" s="575" t="inlineStr">
        <is>
          <t>产品2</t>
        </is>
      </c>
      <c r="AB55" s="576">
        <f>IF(第4期!BF28=0,0,(第5期!BF28-第4期!BF28)/20)</f>
        <v/>
      </c>
      <c r="AC55" s="576">
        <f>IF(第4期!BG28=0,0,(第5期!BG28-第4期!BG28)/20)</f>
        <v/>
      </c>
      <c r="AD55" s="576">
        <f>IF(第4期!BH28=0,0,(第5期!BH28-第4期!BH28)/20)</f>
        <v/>
      </c>
      <c r="AE55" s="577">
        <f>IF(第4期!BI28=0,0,(第5期!BI28-第4期!BI28)/20)</f>
        <v/>
      </c>
      <c r="AF55" s="1106" t="n"/>
      <c r="AG55" s="1106" t="n"/>
      <c r="AH55" s="1106" t="n"/>
      <c r="AI55" s="608" t="n"/>
      <c r="AJ55" s="609" t="n"/>
      <c r="AK55" s="609" t="n"/>
      <c r="AL55" s="609" t="n"/>
      <c r="AM55" s="609" t="n"/>
      <c r="AN55" s="609" t="n"/>
      <c r="AO55" s="609" t="n"/>
      <c r="AP55" s="609" t="n"/>
      <c r="AQ55" s="609" t="n"/>
      <c r="AR55" s="609" t="n"/>
      <c r="AS55" s="609" t="n"/>
      <c r="AT55" s="609" t="n"/>
      <c r="AU55" s="609" t="n"/>
      <c r="AV55" s="609" t="n"/>
      <c r="AW55" s="609" t="n"/>
      <c r="AX55" s="609" t="n"/>
      <c r="AY55" s="632" t="n"/>
      <c r="AZ55" s="1106" t="n"/>
      <c r="BA55" s="1111">
        <f>BA32</f>
        <v/>
      </c>
      <c r="BB55" s="1372">
        <f>IF(BT6=1,AL108/(第5期!AP108/2+AP108),0)</f>
        <v/>
      </c>
      <c r="BC55" s="1106" t="n"/>
      <c r="BD55" s="1110">
        <f>BA55</f>
        <v/>
      </c>
      <c r="BE55" s="1447">
        <f>BB32/$BE$31</f>
        <v/>
      </c>
      <c r="BF55" s="1447">
        <f>BC32/$BE$31</f>
        <v/>
      </c>
      <c r="BG55" s="1447">
        <f>BD32/$BE$31</f>
        <v/>
      </c>
      <c r="BH55" s="1447">
        <f>BE32/$BE$31</f>
        <v/>
      </c>
      <c r="BI55" s="1106" t="n"/>
      <c r="BJ55" s="1106" t="n"/>
      <c r="BK55" s="1106" t="n"/>
      <c r="BL55" s="1106" t="n"/>
      <c r="BM55" s="1106" t="n"/>
      <c r="BN55" s="1106" t="n"/>
      <c r="BO55" s="1106" t="n"/>
      <c r="BP55" s="1106" t="n"/>
      <c r="BQ55" s="1106" t="n"/>
      <c r="BR55" s="1106" t="n"/>
      <c r="BS55" s="1106" t="n"/>
      <c r="BT55" s="1106" t="n"/>
      <c r="BU55" s="1106" t="n"/>
      <c r="BV55" s="1106" t="n"/>
      <c r="BW55" s="1106" t="n"/>
      <c r="BX55" s="1106" t="n"/>
      <c r="BY55" s="1106" t="n"/>
      <c r="BZ55" s="1106" t="n"/>
      <c r="CA55" s="1106" t="n"/>
      <c r="CB55" s="1106" t="n"/>
      <c r="CC55" s="1106" t="n"/>
      <c r="CD55" s="1106" t="n"/>
      <c r="CE55" s="1106" t="n"/>
      <c r="CF55" s="1106" t="n"/>
      <c r="CG55" s="1106" t="n"/>
      <c r="CH55" s="1106" t="n"/>
      <c r="CI55" s="1106" t="n"/>
      <c r="CJ55" s="1106" t="n"/>
      <c r="CK55" s="1106" t="n"/>
      <c r="CL55" s="1106" t="n"/>
      <c r="CM55" s="1106" t="n"/>
      <c r="CN55" s="1106" t="n"/>
      <c r="CO55" s="1106" t="n"/>
      <c r="CP55" s="1106" t="n"/>
      <c r="CQ55" s="1106" t="n"/>
      <c r="CR55" s="1106" t="n"/>
      <c r="CS55" s="1106" t="n"/>
      <c r="CT55" s="1106" t="n"/>
      <c r="CU55" s="1106" t="n"/>
      <c r="CV55" s="1106" t="n"/>
      <c r="CW55" s="1106" t="n"/>
      <c r="CX55" s="1106" t="n"/>
      <c r="CY55" s="1106" t="n"/>
      <c r="CZ55" s="1106" t="n"/>
      <c r="DA55" s="1106" t="n"/>
      <c r="DB55" s="1106" t="n"/>
      <c r="DC55" s="1106" t="n"/>
      <c r="DD55" s="1106" t="n"/>
      <c r="DE55" s="1106" t="n"/>
      <c r="DF55" s="1106" t="n"/>
      <c r="DG55" s="1106" t="n"/>
      <c r="DH55" s="1106" t="n"/>
      <c r="DI55" s="1106" t="n"/>
    </row>
    <row r="56" ht="16" customHeight="1" s="1178">
      <c r="A56" s="1126" t="inlineStr">
        <is>
          <t>上期国债利息</t>
        </is>
      </c>
      <c r="C56" s="1148">
        <f>N37*初始化表!B23/4</f>
        <v/>
      </c>
      <c r="D56" s="1407">
        <f>D49+C56</f>
        <v/>
      </c>
      <c r="E56" s="1407" t="n"/>
      <c r="F56" s="1405">
        <f>F55+C56</f>
        <v/>
      </c>
      <c r="G56" s="1106" t="n"/>
      <c r="H56" s="1126" t="inlineStr">
        <is>
          <t>数量</t>
        </is>
      </c>
      <c r="I56" s="1148">
        <f>SUM(B17:E17)+Z5-SUM(B12:E12)</f>
        <v/>
      </c>
      <c r="J56" s="1148">
        <f>SUM(B18:E18)+Z6-SUM(B13:E13)</f>
        <v/>
      </c>
      <c r="K56" s="1148">
        <f>SUM(B19:E19)+Z7-SUM(B14:E14)</f>
        <v/>
      </c>
      <c r="L56" s="398">
        <f>SUM(B20:E20)+Z8-SUM(B15:E15)</f>
        <v/>
      </c>
      <c r="M56" s="178" t="n"/>
      <c r="N56" s="498" t="n"/>
      <c r="O56" s="498" t="n"/>
      <c r="P56" s="498" t="n"/>
      <c r="Q56" s="498" t="n"/>
      <c r="R56" s="498" t="n"/>
      <c r="S56" s="1106" t="n"/>
      <c r="T56" s="178" t="n"/>
      <c r="U56" s="1126" t="inlineStr">
        <is>
          <t>产品3</t>
        </is>
      </c>
      <c r="V56" s="1148">
        <f>IF(第4期!BJ28=0,0,第5期!BJ28/第4期!BJ28)</f>
        <v/>
      </c>
      <c r="W56" s="1148">
        <f>IF(第4期!BK28=0,0,第5期!BK28/第4期!BK28)</f>
        <v/>
      </c>
      <c r="X56" s="1148">
        <f>IF(第4期!BL28=0,0,第5期!BL28/第4期!BL28)</f>
        <v/>
      </c>
      <c r="Y56" s="398">
        <f>IF(第4期!BM28=0,0,第5期!BM28/第4期!BM28)</f>
        <v/>
      </c>
      <c r="Z56" s="1106" t="n"/>
      <c r="AA56" s="575" t="inlineStr">
        <is>
          <t>产品3</t>
        </is>
      </c>
      <c r="AB56" s="576">
        <f>IF(第4期!BJ28=0,0,(第5期!BJ28-第4期!BJ28)/20)</f>
        <v/>
      </c>
      <c r="AC56" s="576">
        <f>IF(第4期!BK28=0,0,(第5期!BK28-第4期!BK28)/20)</f>
        <v/>
      </c>
      <c r="AD56" s="576">
        <f>IF(第4期!BL28=0,0,(第5期!BL28-第4期!BL28)/20)</f>
        <v/>
      </c>
      <c r="AE56" s="577">
        <f>IF(第4期!BM28=0,0,(第5期!BM28-第4期!BM28)/20)</f>
        <v/>
      </c>
      <c r="AF56" s="1106" t="n"/>
      <c r="AG56" s="1106" t="n"/>
      <c r="AH56" s="1106" t="n"/>
      <c r="AI56" s="608" t="n"/>
      <c r="AJ56" s="609" t="n"/>
      <c r="AK56" s="609" t="n"/>
      <c r="AL56" s="609" t="n"/>
      <c r="AM56" s="609" t="n"/>
      <c r="AN56" s="609" t="n"/>
      <c r="AO56" s="609" t="n"/>
      <c r="AP56" s="609" t="n"/>
      <c r="AQ56" s="609" t="n"/>
      <c r="AR56" s="609" t="n"/>
      <c r="AS56" s="609" t="n"/>
      <c r="AT56" s="609" t="n"/>
      <c r="AU56" s="609" t="n"/>
      <c r="AV56" s="609" t="n"/>
      <c r="AW56" s="609" t="n"/>
      <c r="AX56" s="609" t="n"/>
      <c r="AY56" s="632" t="n"/>
      <c r="AZ56" s="1106" t="n"/>
      <c r="BA56" s="1111">
        <f>BA33</f>
        <v/>
      </c>
      <c r="BB56" s="1372">
        <f>IF(BT7=1,AL109/(第5期!AP109/2+AP109),0)</f>
        <v/>
      </c>
      <c r="BC56" s="1106" t="n"/>
      <c r="BD56" s="1110">
        <f>BA56</f>
        <v/>
      </c>
      <c r="BE56" s="1447">
        <f>BB33/$BE$31</f>
        <v/>
      </c>
      <c r="BF56" s="1447">
        <f>BC33/$BE$31</f>
        <v/>
      </c>
      <c r="BG56" s="1447">
        <f>BD33/$BE$31</f>
        <v/>
      </c>
      <c r="BH56" s="1447">
        <f>BE33/$BE$31</f>
        <v/>
      </c>
      <c r="BI56" s="1106" t="n"/>
      <c r="BJ56" s="1106" t="n"/>
      <c r="BK56" s="1106" t="n"/>
      <c r="BL56" s="1106" t="n"/>
      <c r="BM56" s="1106" t="n"/>
      <c r="BN56" s="1106" t="n"/>
      <c r="BO56" s="1106" t="n"/>
      <c r="BP56" s="1106" t="n"/>
      <c r="BQ56" s="1106" t="n"/>
      <c r="BR56" s="1106" t="n"/>
      <c r="BS56" s="1106" t="n"/>
      <c r="BT56" s="1106" t="n"/>
      <c r="BU56" s="1106" t="n"/>
      <c r="BV56" s="1106" t="n"/>
      <c r="BW56" s="1106" t="n"/>
      <c r="BX56" s="1106" t="n"/>
      <c r="BY56" s="1106" t="n"/>
      <c r="BZ56" s="1106" t="n"/>
      <c r="CA56" s="1106" t="n"/>
      <c r="CB56" s="1106" t="n"/>
      <c r="CC56" s="1106" t="n"/>
      <c r="CD56" s="1106" t="n"/>
      <c r="CE56" s="1106" t="n"/>
      <c r="CF56" s="1106" t="n"/>
      <c r="CG56" s="1106" t="n"/>
      <c r="CH56" s="1106" t="n"/>
      <c r="CI56" s="1106" t="n"/>
      <c r="CJ56" s="1106" t="n"/>
      <c r="CK56" s="1106" t="n"/>
      <c r="CL56" s="1106" t="n"/>
      <c r="CM56" s="1106" t="n"/>
      <c r="CN56" s="1106" t="n"/>
      <c r="CO56" s="1106" t="n"/>
      <c r="CP56" s="1106" t="n"/>
      <c r="CQ56" s="1106" t="n"/>
      <c r="CR56" s="1106" t="n"/>
      <c r="CS56" s="1106" t="n"/>
      <c r="CT56" s="1106" t="n"/>
      <c r="CU56" s="1106" t="n"/>
      <c r="CV56" s="1106" t="n"/>
      <c r="CW56" s="1106" t="n"/>
      <c r="CX56" s="1106" t="n"/>
      <c r="CY56" s="1106" t="n"/>
      <c r="CZ56" s="1106" t="n"/>
      <c r="DA56" s="1106" t="n"/>
      <c r="DB56" s="1106" t="n"/>
      <c r="DC56" s="1106" t="n"/>
      <c r="DD56" s="1106" t="n"/>
      <c r="DE56" s="1106" t="n"/>
      <c r="DF56" s="1106" t="n"/>
      <c r="DG56" s="1106" t="n"/>
      <c r="DH56" s="1106" t="n"/>
      <c r="DI56" s="1106" t="n"/>
    </row>
    <row r="57" ht="16" customHeight="1" s="1178">
      <c r="A57" s="1126" t="inlineStr">
        <is>
          <t>还银行贷款</t>
        </is>
      </c>
      <c r="C57" s="1148">
        <f>-B24</f>
        <v/>
      </c>
      <c r="D57" s="1407" t="n"/>
      <c r="E57" s="1407" t="n"/>
      <c r="F57" s="1405">
        <f>F56+C57</f>
        <v/>
      </c>
      <c r="G57" s="1106" t="n"/>
      <c r="H57" s="1126" t="inlineStr">
        <is>
          <t>推荐运量</t>
        </is>
      </c>
      <c r="I57" s="1110" t="inlineStr">
        <is>
          <t>市场1</t>
        </is>
      </c>
      <c r="J57" s="1110" t="inlineStr">
        <is>
          <t>市场2</t>
        </is>
      </c>
      <c r="K57" s="1110" t="inlineStr">
        <is>
          <t>市场3</t>
        </is>
      </c>
      <c r="L57" s="1127" t="inlineStr">
        <is>
          <t>市场4</t>
        </is>
      </c>
      <c r="M57" s="178" t="n"/>
      <c r="N57" s="1106" t="n"/>
      <c r="O57" s="498" t="n"/>
      <c r="P57" s="498" t="n"/>
      <c r="Q57" s="498" t="n"/>
      <c r="R57" s="498" t="n"/>
      <c r="S57" s="498" t="n"/>
      <c r="T57" s="178" t="n"/>
      <c r="U57" s="1152" t="inlineStr">
        <is>
          <t>产品4</t>
        </is>
      </c>
      <c r="V57" s="1150">
        <f>IF(第4期!BN28=0,0,第5期!BN28/第4期!BN28)</f>
        <v/>
      </c>
      <c r="W57" s="1150">
        <f>IF(第4期!BO28=0,0,第5期!BO28/第4期!BO28)</f>
        <v/>
      </c>
      <c r="X57" s="1150">
        <f>IF(第4期!BP28=0,0,第5期!BP28/第4期!BP28)</f>
        <v/>
      </c>
      <c r="Y57" s="1151">
        <f>IF(第4期!BQ28=0,0,第5期!BQ28/第4期!BQ28)</f>
        <v/>
      </c>
      <c r="Z57" s="1106" t="n"/>
      <c r="AA57" s="578" t="inlineStr">
        <is>
          <t>产品4</t>
        </is>
      </c>
      <c r="AB57" s="579">
        <f>IF(第4期!BN28=0,0,(第5期!BN28-第4期!BN28)/20)</f>
        <v/>
      </c>
      <c r="AC57" s="579">
        <f>IF(第4期!BO28=0,0,(第5期!BO28-第4期!BO28)/20)</f>
        <v/>
      </c>
      <c r="AD57" s="579">
        <f>IF(第4期!BP28=0,0,(第5期!BP28-第4期!BP28)/20)</f>
        <v/>
      </c>
      <c r="AE57" s="580">
        <f>IF(第4期!BQ28=0,0,(第5期!BQ28-第4期!BQ28)/20)</f>
        <v/>
      </c>
      <c r="AF57" s="1106" t="n"/>
      <c r="AG57" s="1106" t="n"/>
      <c r="AH57" s="1106" t="n"/>
      <c r="AI57" s="610" t="inlineStr">
        <is>
          <t>预计均价</t>
        </is>
      </c>
      <c r="AJ57" s="611">
        <f>IF(AJ37="",0,SUM(AJ37:AJ56)/TEXT(COUNTA(AJ37:AJ56),"0;;"))</f>
        <v/>
      </c>
      <c r="AK57" s="611">
        <f>IF(AK37="",0,SUM(AK37:AK56)/TEXT(COUNTA(AK37:AK56),"0;;"))</f>
        <v/>
      </c>
      <c r="AL57" s="611">
        <f>IF(AL37="",0,SUM(AL37:AL56)/TEXT(COUNTA(AL37:AL56),"0;;"))</f>
        <v/>
      </c>
      <c r="AM57" s="611">
        <f>IF(AM37="",0,SUM(AM37:AM56)/TEXT(COUNTA(AM37:AM56),"0;;"))</f>
        <v/>
      </c>
      <c r="AN57" s="611">
        <f>IF(AN37="",0,SUM(AN37:AN56)/TEXT(COUNTA(AN37:AN56),"0;;"))</f>
        <v/>
      </c>
      <c r="AO57" s="611">
        <f>IF(AO37="",0,SUM(AO37:AO56)/TEXT(COUNTA(AO37:AO56),"0;;"))</f>
        <v/>
      </c>
      <c r="AP57" s="611">
        <f>IF(AP37="",0,SUM(AP37:AP56)/TEXT(COUNTA(AP37:AP56),"0;;"))</f>
        <v/>
      </c>
      <c r="AQ57" s="611">
        <f>IF(AQ37="",0,SUM(AQ37:AQ56)/TEXT(COUNTA(AQ37:AQ56),"0;;"))</f>
        <v/>
      </c>
      <c r="AR57" s="611">
        <f>IF(AR37="",0,SUM(AR37:AR56)/TEXT(COUNTA(AR37:AR56),"0;;"))</f>
        <v/>
      </c>
      <c r="AS57" s="611">
        <f>IF(AS37="",0,SUM(AS37:AS56)/TEXT(COUNTA(AS37:AS56),"0;;"))</f>
        <v/>
      </c>
      <c r="AT57" s="611">
        <f>IF(AT37="",0,SUM(AT37:AT56)/TEXT(COUNTA(AT37:AT56),"0;;"))</f>
        <v/>
      </c>
      <c r="AU57" s="611">
        <f>IF(AU37="",0,SUM(AU37:AU56)/TEXT(COUNTA(AU37:AU56),"0;;"))</f>
        <v/>
      </c>
      <c r="AV57" s="611">
        <f>IF(AV37="",0,SUM(AV37:AV56)/TEXT(COUNTA(AV37:AV56),"0;;"))</f>
        <v/>
      </c>
      <c r="AW57" s="611">
        <f>IF(AW37="",0,SUM(AW37:AW56)/TEXT(COUNTA(AW37:AW56),"0;;"))</f>
        <v/>
      </c>
      <c r="AX57" s="611">
        <f>IF(AX37="",0,SUM(AX37:AX56)/TEXT(COUNTA(AX37:AX56),"0;;"))</f>
        <v/>
      </c>
      <c r="AY57" s="634">
        <f>IF(AY37="",0,SUM(AY37:AY56)/TEXT(COUNTA(AY37:AY56),"0;;"))</f>
        <v/>
      </c>
      <c r="AZ57" s="1106" t="n"/>
      <c r="BA57" s="1111">
        <f>BA34</f>
        <v/>
      </c>
      <c r="BB57" s="1372">
        <f>IF(BT8=1,AL110/(第5期!AP110/2+AP110),0)</f>
        <v/>
      </c>
      <c r="BC57" s="1106" t="n"/>
      <c r="BD57" s="1110">
        <f>BA57</f>
        <v/>
      </c>
      <c r="BE57" s="1447">
        <f>BB34/$BE$31</f>
        <v/>
      </c>
      <c r="BF57" s="1447">
        <f>BC34/$BE$31</f>
        <v/>
      </c>
      <c r="BG57" s="1447">
        <f>BD34/$BE$31</f>
        <v/>
      </c>
      <c r="BH57" s="1447">
        <f>BE34/$BE$31</f>
        <v/>
      </c>
      <c r="BI57" s="1106" t="n"/>
      <c r="BJ57" s="1106" t="n"/>
      <c r="BK57" s="1106" t="n"/>
      <c r="BL57" s="1106" t="n"/>
      <c r="BM57" s="1106" t="n"/>
      <c r="BN57" s="1106" t="n"/>
      <c r="BO57" s="1106" t="n"/>
      <c r="BP57" s="1106" t="n"/>
      <c r="BQ57" s="1106" t="n"/>
      <c r="BR57" s="1106" t="n"/>
      <c r="BS57" s="1106" t="n"/>
      <c r="BT57" s="1106" t="n"/>
      <c r="BU57" s="1106" t="n"/>
      <c r="BV57" s="1106" t="n"/>
      <c r="BW57" s="1106" t="n"/>
      <c r="BX57" s="1106" t="n"/>
      <c r="BY57" s="1106" t="n"/>
      <c r="BZ57" s="1106" t="n"/>
      <c r="CA57" s="1106" t="n"/>
      <c r="CB57" s="1106" t="n"/>
      <c r="CC57" s="1106" t="n"/>
      <c r="CD57" s="1106" t="n"/>
      <c r="CE57" s="1106" t="n"/>
      <c r="CF57" s="1106" t="n"/>
      <c r="CG57" s="1106" t="n"/>
      <c r="CH57" s="1106" t="n"/>
      <c r="CI57" s="1106" t="n"/>
      <c r="CJ57" s="1106" t="n"/>
      <c r="CK57" s="1106" t="n"/>
      <c r="CL57" s="1106" t="n"/>
      <c r="CM57" s="1106" t="n"/>
      <c r="CN57" s="1106" t="n"/>
      <c r="CO57" s="1106" t="n"/>
      <c r="CP57" s="1106" t="n"/>
      <c r="CQ57" s="1106" t="n"/>
      <c r="CR57" s="1106" t="n"/>
      <c r="CS57" s="1106" t="n"/>
      <c r="CT57" s="1106" t="n"/>
      <c r="CU57" s="1106" t="n"/>
      <c r="CV57" s="1106" t="n"/>
      <c r="CW57" s="1106" t="n"/>
      <c r="CX57" s="1106" t="n"/>
      <c r="CY57" s="1106" t="n"/>
      <c r="CZ57" s="1106" t="n"/>
      <c r="DA57" s="1106" t="n"/>
      <c r="DB57" s="1106" t="n"/>
      <c r="DC57" s="1106" t="n"/>
      <c r="DD57" s="1106" t="n"/>
      <c r="DE57" s="1106" t="n"/>
      <c r="DF57" s="1106" t="n"/>
      <c r="DG57" s="1106" t="n"/>
      <c r="DH57" s="1106" t="n"/>
      <c r="DI57" s="1106" t="n"/>
    </row>
    <row r="58" ht="16" customHeight="1" s="1178">
      <c r="A58" s="1126" t="inlineStr">
        <is>
          <t>银行贷款利息</t>
        </is>
      </c>
      <c r="C58" s="1148">
        <f>-B24*初始化表!B22/4</f>
        <v/>
      </c>
      <c r="D58" s="1407" t="n"/>
      <c r="E58" s="1407">
        <f>E54-C58</f>
        <v/>
      </c>
      <c r="F58" s="1405">
        <f>F57+C58</f>
        <v/>
      </c>
      <c r="G58" s="1106" t="n"/>
      <c r="H58" s="1126" t="inlineStr">
        <is>
          <t>产品1</t>
        </is>
      </c>
      <c r="I58" s="1148">
        <f>INT(IF($F$24=1,IF(MOD(($I52+SUM($V5:$Y5)-SUM($V11:$Y11))*I47/SUM($I47:$L47)-V5+V11-9,20)&gt;11,(($I52+SUM($V5:$Y5)-SUM($V11:$Y11))*I47/SUM($I47:$L47)-V5+V11),(($I52+SUM($V5:$Y5)-SUM($V11:$Y11))*I47/SUM($I47:$L47)-V5+V11)-MOD(($I52+SUM($V5:$Y5)-SUM($V11:$Y11))*I47/SUM($I47:$L47)-V5+V11-9,20)),($I52+SUM($V5:$Y5)-SUM($V11:$Y11))*I47/SUM($I47:$L47)-V5+V11))</f>
        <v/>
      </c>
      <c r="J58" s="1148">
        <f>INT(IF($F$24=1,IF(MOD(($I52+SUM($V5:$Y5)-SUM($V11:$Y11))*J47/SUM($I47:$L47)-W5+W11-9,20)&gt;11,(($I52+SUM($V5:$Y5)-SUM($V11:$Y11))*J47/SUM($I47:$L47)-W5+W11),(($I52+SUM($V5:$Y5)-SUM($V11:$Y11))*J47/SUM($I47:$L47)-W5+W11)-MOD(($I52+SUM($V5:$Y5)-SUM($V11:$Y11))*J47/SUM($I47:$L47)-W5+W11-9,20)),($I52+SUM($V5:$Y5)-SUM($V11:$Y11))*J47/SUM($I47:$L47)-W5+W11))</f>
        <v/>
      </c>
      <c r="K58" s="1148">
        <f>INT(IF($F$24=1,IF(MOD(($I52+SUM($V5:$Y5)-SUM($V11:$Y11))*K47/SUM($I47:$L47)-X5+X11-9,20)&gt;11,(($I52+SUM($V5:$Y5)-SUM($V11:$Y11))*K47/SUM($I47:$L47)-X5+X11),(($I52+SUM($V5:$Y5)-SUM($V11:$Y11))*K47/SUM($I47:$L47)-X5+X11)-MOD(($I52+SUM($V5:$Y5)-SUM($V11:$Y11))*K47/SUM($I47:$L47)-X5+X11-9,20)),($I52+SUM($V5:$Y5)-SUM($V11:$Y11))*K47/SUM($I47:$L47)-X5+X11))</f>
        <v/>
      </c>
      <c r="L58" s="398">
        <f>INT(IF($F$24=1,IF(MOD(($I52+SUM($V5:$Y5)-SUM($V11:$Y11))*L47/SUM($I47:$L47)-Y5+Y11-9,20)&gt;11,(($I52+SUM($V5:$Y5)-SUM($V11:$Y11))*L47/SUM($I47:$L47)-Y5+Y11),(($I52+SUM($V5:$Y5)-SUM($V11:$Y11))*L47/SUM($I47:$L47)-Y5+Y11)-MOD(($I52+SUM($V5:$Y5)-SUM($V11:$Y11))*L47/SUM($I47:$L47)-Y5+Y11-9,20)),($I52+SUM($V5:$Y5)-SUM($V11:$Y11))*L47/SUM($I47:$L47)-Y5+Y11))</f>
        <v/>
      </c>
      <c r="M58" s="178" t="n"/>
      <c r="N58" s="1106" t="n"/>
      <c r="O58" s="498" t="n"/>
      <c r="P58" s="498" t="n"/>
      <c r="Q58" s="498" t="n"/>
      <c r="R58" s="498" t="n"/>
      <c r="S58" s="498" t="n"/>
      <c r="T58" s="178" t="n"/>
      <c r="U58" s="1106" t="n"/>
      <c r="V58" s="1106" t="n"/>
      <c r="W58" s="1106" t="n"/>
      <c r="X58" s="1106" t="n"/>
      <c r="Y58" s="1106" t="n"/>
      <c r="Z58" s="1106" t="n"/>
      <c r="AA58" s="1106" t="n"/>
      <c r="AB58" s="1106" t="n"/>
      <c r="AC58" s="1106" t="n"/>
      <c r="AD58" s="1106" t="n"/>
      <c r="AE58" s="1106" t="n"/>
      <c r="AF58" s="1106" t="n"/>
      <c r="AG58" s="1106" t="n"/>
      <c r="AH58" s="1106" t="n"/>
      <c r="AI58" s="1126" t="inlineStr">
        <is>
          <t>市场份额报表</t>
        </is>
      </c>
      <c r="AZ58" s="1106" t="n"/>
      <c r="BA58" s="1111">
        <f>BA35</f>
        <v/>
      </c>
      <c r="BB58" s="1372">
        <f>IF(BT9=1,AL111/(第5期!AP111/2+AP111),0)</f>
        <v/>
      </c>
      <c r="BC58" s="1106" t="n"/>
      <c r="BD58" s="1110">
        <f>BA58</f>
        <v/>
      </c>
      <c r="BE58" s="1447">
        <f>BB35/$BE$31</f>
        <v/>
      </c>
      <c r="BF58" s="1447">
        <f>BC35/$BE$31</f>
        <v/>
      </c>
      <c r="BG58" s="1447">
        <f>BD35/$BE$31</f>
        <v/>
      </c>
      <c r="BH58" s="1447">
        <f>BE35/$BE$31</f>
        <v/>
      </c>
      <c r="BI58" s="1106" t="n"/>
      <c r="BJ58" s="1106" t="n"/>
      <c r="BK58" s="1106" t="n"/>
      <c r="BL58" s="1106" t="n"/>
      <c r="BM58" s="1106" t="n"/>
      <c r="BN58" s="1106" t="n"/>
      <c r="BO58" s="1106" t="n"/>
      <c r="BP58" s="1106" t="n"/>
      <c r="BQ58" s="1106" t="n"/>
      <c r="BR58" s="1106" t="n"/>
      <c r="BS58" s="1106" t="n"/>
      <c r="BT58" s="1106" t="n"/>
      <c r="BU58" s="1106" t="n"/>
      <c r="BV58" s="1106" t="n"/>
      <c r="BW58" s="1106" t="n"/>
      <c r="BX58" s="1106" t="n"/>
      <c r="BY58" s="1106" t="n"/>
      <c r="BZ58" s="1106" t="n"/>
      <c r="CA58" s="1106" t="n"/>
      <c r="CB58" s="1106" t="n"/>
      <c r="CC58" s="1106" t="n"/>
      <c r="CD58" s="1106" t="n"/>
      <c r="CE58" s="1106" t="n"/>
      <c r="CF58" s="1106" t="n"/>
      <c r="CG58" s="1106" t="n"/>
      <c r="CH58" s="1106" t="n"/>
      <c r="CI58" s="1106" t="n"/>
      <c r="CJ58" s="1106" t="n"/>
      <c r="CK58" s="1106" t="n"/>
      <c r="CL58" s="1106" t="n"/>
      <c r="CM58" s="1106" t="n"/>
      <c r="CN58" s="1106" t="n"/>
      <c r="CO58" s="1106" t="n"/>
      <c r="CP58" s="1106" t="n"/>
      <c r="CQ58" s="1106" t="n"/>
      <c r="CR58" s="1106" t="n"/>
      <c r="CS58" s="1106" t="n"/>
      <c r="CT58" s="1106" t="n"/>
      <c r="CU58" s="1106" t="n"/>
      <c r="CV58" s="1106" t="n"/>
      <c r="CW58" s="1106" t="n"/>
      <c r="CX58" s="1106" t="n"/>
      <c r="CY58" s="1106" t="n"/>
      <c r="CZ58" s="1106" t="n"/>
      <c r="DA58" s="1106" t="n"/>
      <c r="DB58" s="1106" t="n"/>
      <c r="DC58" s="1106" t="n"/>
      <c r="DD58" s="1106" t="n"/>
      <c r="DE58" s="1106" t="n"/>
      <c r="DF58" s="1106" t="n"/>
      <c r="DG58" s="1106" t="n"/>
      <c r="DH58" s="1106" t="n"/>
      <c r="DI58" s="1106" t="n"/>
    </row>
    <row r="59" ht="16" customHeight="1" s="1178">
      <c r="A59" s="1126" t="inlineStr">
        <is>
          <t>还上期紧急贷款</t>
        </is>
      </c>
      <c r="C59" s="1148">
        <f>-R33</f>
        <v/>
      </c>
      <c r="D59" s="1407" t="n"/>
      <c r="E59" s="1407" t="n"/>
      <c r="F59" s="1405">
        <f>F58+C59</f>
        <v/>
      </c>
      <c r="G59" s="1106" t="n"/>
      <c r="H59" s="1126" t="inlineStr">
        <is>
          <t>产品2</t>
        </is>
      </c>
      <c r="I59" s="1148">
        <f>INT(IF($F$24=1,IF(MOD(($J52+SUM($V6:$Y6)-SUM($V12:$Y12))*I48/SUM($I48:$L48)-V6+V12-9,20)&gt;11,(($J52+SUM($V6:$Y6)-SUM($V12:$Y12))*I48/SUM($I48:$L48)-V6+V12),(($J52+SUM($V6:$Y6)-SUM($V12:$Y12))*I48/SUM($I48:$L48)-V6+V12)-MOD(($J52+SUM($V6:$Y6)-SUM($V12:$Y12))*I48/SUM($I48:$L48)-V6+V12-9,20)),($J52+SUM($V6:$Y6)-SUM($V12:$Y12))*I48/SUM($I48:$L48)-V6+V12))</f>
        <v/>
      </c>
      <c r="J59" s="1148">
        <f>INT(IF($F$24=1,IF(MOD(($J52+SUM($V6:$Y6)-SUM($V12:$Y12))*J48/SUM($I48:$L48)-W6+W12-9,20)&gt;11,(($J52+SUM($V6:$Y6)-SUM($V12:$Y12))*J48/SUM($I48:$L48)-W6+W12),(($J52+SUM($V6:$Y6)-SUM($V12:$Y12))*J48/SUM($I48:$L48)-W6+W12)-MOD(($J52+SUM($V6:$Y6)-SUM($V12:$Y12))*J48/SUM($I48:$L48)-W6+W12-9,20)),($J52+SUM($V6:$Y6)-SUM($V12:$Y12))*J48/SUM($I48:$L48)-W6+W12))</f>
        <v/>
      </c>
      <c r="K59" s="1148">
        <f>INT(IF($F$24=1,IF(MOD(($J52+SUM($V6:$Y6)-SUM($V12:$Y12))*K48/SUM($I48:$L48)-X6+X12-9,20)&gt;11,(($J52+SUM($V6:$Y6)-SUM($V12:$Y12))*K48/SUM($I48:$L48)-X6+X12),(($J52+SUM($V6:$Y6)-SUM($V12:$Y12))*K48/SUM($I48:$L48)-X6+X12)-MOD(($J52+SUM($V6:$Y6)-SUM($V12:$Y12))*K48/SUM($I48:$L48)-X6+X12-9,20)),($J52+SUM($V6:$Y6)-SUM($V12:$Y12))*K48/SUM($I48:$L48)-X6+X12))</f>
        <v/>
      </c>
      <c r="L59" s="398">
        <f>INT(IF($F$24=1,IF(MOD(($J52+SUM($V6:$Y6)-SUM($V12:$Y12))*L48/SUM($I48:$L48)-Y6+Y12-9,20)&gt;11,(($J52+SUM($V6:$Y6)-SUM($V12:$Y12))*L48/SUM($I48:$L48)-Y6+Y12),(($J52+SUM($V6:$Y6)-SUM($V12:$Y12))*L48/SUM($I48:$L48)-Y6+Y12)-MOD(($J52+SUM($V6:$Y6)-SUM($V12:$Y12))*L48/SUM($I48:$L48)-Y6+Y12-9,20)),($J52+SUM($V6:$Y6)-SUM($V12:$Y12))*L48/SUM($I48:$L48)-Y6+Y12))</f>
        <v/>
      </c>
      <c r="M59" s="178" t="n"/>
      <c r="N59" s="1106" t="n"/>
      <c r="O59" s="498" t="n"/>
      <c r="P59" s="498" t="n"/>
      <c r="Q59" s="498" t="n"/>
      <c r="R59" s="498" t="n"/>
      <c r="S59" s="498" t="n"/>
      <c r="T59" s="178" t="n"/>
      <c r="U59" s="1107" t="inlineStr">
        <is>
          <t>均价变动值</t>
        </is>
      </c>
      <c r="V59" s="1124" t="inlineStr">
        <is>
          <t>市场1</t>
        </is>
      </c>
      <c r="W59" s="1124" t="inlineStr">
        <is>
          <t>市场2</t>
        </is>
      </c>
      <c r="X59" s="1124" t="inlineStr">
        <is>
          <t>市场3</t>
        </is>
      </c>
      <c r="Y59" s="1125" t="inlineStr">
        <is>
          <t>市场4</t>
        </is>
      </c>
      <c r="Z59" s="572" t="inlineStr">
        <is>
          <t>平均值</t>
        </is>
      </c>
      <c r="AA59" s="573" t="inlineStr">
        <is>
          <t>市场容量（上一期）</t>
        </is>
      </c>
      <c r="AB59" s="573" t="inlineStr">
        <is>
          <t>市场1</t>
        </is>
      </c>
      <c r="AC59" s="573" t="inlineStr">
        <is>
          <t>市场2</t>
        </is>
      </c>
      <c r="AD59" s="573" t="inlineStr">
        <is>
          <t>市场3</t>
        </is>
      </c>
      <c r="AE59" s="573" t="inlineStr">
        <is>
          <t>市场4</t>
        </is>
      </c>
      <c r="AF59" s="574" t="inlineStr">
        <is>
          <t>总量</t>
        </is>
      </c>
      <c r="AG59" s="1106" t="n"/>
      <c r="AH59" s="1106" t="n"/>
      <c r="AI59" s="1126" t="inlineStr">
        <is>
          <t>公司</t>
        </is>
      </c>
      <c r="AJ59" s="1110" t="inlineStr">
        <is>
          <t>产品A</t>
        </is>
      </c>
      <c r="AN59" s="1110" t="inlineStr">
        <is>
          <t>产品2</t>
        </is>
      </c>
      <c r="AR59" s="1110" t="inlineStr">
        <is>
          <t>产品3</t>
        </is>
      </c>
      <c r="AV59" s="1127" t="inlineStr">
        <is>
          <t>产品4</t>
        </is>
      </c>
      <c r="AY59" s="1239" t="n"/>
      <c r="AZ59" s="1106" t="n"/>
      <c r="BA59" s="1111">
        <f>BA36</f>
        <v/>
      </c>
      <c r="BB59" s="1372">
        <f>IF(BT10=1,AL112/(第5期!AP112/2+AP112),0)</f>
        <v/>
      </c>
      <c r="BC59" s="1106" t="n"/>
      <c r="BD59" s="1110">
        <f>BA59</f>
        <v/>
      </c>
      <c r="BE59" s="1447">
        <f>BB36/$BE$31</f>
        <v/>
      </c>
      <c r="BF59" s="1447">
        <f>BC36/$BE$31</f>
        <v/>
      </c>
      <c r="BG59" s="1447">
        <f>BD36/$BE$31</f>
        <v/>
      </c>
      <c r="BH59" s="1447">
        <f>BE36/$BE$31</f>
        <v/>
      </c>
      <c r="BI59" s="1106" t="n"/>
      <c r="BJ59" s="1106" t="n"/>
      <c r="BK59" s="1106" t="n"/>
      <c r="BL59" s="1106" t="n"/>
      <c r="BM59" s="1106" t="n"/>
      <c r="BN59" s="1106" t="n"/>
      <c r="BO59" s="1106" t="n"/>
      <c r="BP59" s="1106" t="n"/>
      <c r="BQ59" s="1106" t="n"/>
      <c r="BR59" s="1106" t="n"/>
      <c r="BS59" s="1106" t="n"/>
      <c r="BT59" s="1106" t="n"/>
      <c r="BU59" s="1106" t="n"/>
      <c r="BV59" s="1106" t="n"/>
      <c r="BW59" s="1106" t="n"/>
      <c r="BX59" s="1106" t="n"/>
      <c r="BY59" s="1106" t="n"/>
      <c r="BZ59" s="1106" t="n"/>
      <c r="CA59" s="1106" t="n"/>
      <c r="CB59" s="1106" t="n"/>
      <c r="CC59" s="1106" t="n"/>
      <c r="CD59" s="1106" t="n"/>
      <c r="CE59" s="1106" t="n"/>
      <c r="CF59" s="1106" t="n"/>
      <c r="CG59" s="1106" t="n"/>
      <c r="CH59" s="1106" t="n"/>
      <c r="CI59" s="1106" t="n"/>
      <c r="CJ59" s="1106" t="n"/>
      <c r="CK59" s="1106" t="n"/>
      <c r="CL59" s="1106" t="n"/>
      <c r="CM59" s="1106" t="n"/>
      <c r="CN59" s="1106" t="n"/>
      <c r="CO59" s="1106" t="n"/>
      <c r="CP59" s="1106" t="n"/>
      <c r="CQ59" s="1106" t="n"/>
      <c r="CR59" s="1106" t="n"/>
      <c r="CS59" s="1106" t="n"/>
      <c r="CT59" s="1106" t="n"/>
      <c r="CU59" s="1106" t="n"/>
      <c r="CV59" s="1106" t="n"/>
      <c r="CW59" s="1106" t="n"/>
      <c r="CX59" s="1106" t="n"/>
      <c r="CY59" s="1106" t="n"/>
      <c r="CZ59" s="1106" t="n"/>
      <c r="DA59" s="1106" t="n"/>
      <c r="DB59" s="1106" t="n"/>
      <c r="DC59" s="1106" t="n"/>
      <c r="DD59" s="1106" t="n"/>
      <c r="DE59" s="1106" t="n"/>
      <c r="DF59" s="1106" t="n"/>
      <c r="DG59" s="1106" t="n"/>
      <c r="DH59" s="1106" t="n"/>
      <c r="DI59" s="1106" t="n"/>
    </row>
    <row r="60" ht="16" customHeight="1" s="1178">
      <c r="A60" s="1126" t="inlineStr">
        <is>
          <t>上期紧急贷款利息</t>
        </is>
      </c>
      <c r="C60" s="1148">
        <f>C59*0.1</f>
        <v/>
      </c>
      <c r="D60" s="1407" t="n"/>
      <c r="E60" s="1407">
        <f>E58-C60</f>
        <v/>
      </c>
      <c r="F60" s="1405">
        <f>F59+C60</f>
        <v/>
      </c>
      <c r="G60" s="1106" t="n"/>
      <c r="H60" s="1126" t="inlineStr">
        <is>
          <t>产品3</t>
        </is>
      </c>
      <c r="I60" s="1148">
        <f>INT(IF($F$24=1,IF(MOD(($K52+SUM($V7:$Y7)-SUM($V13:$Y13))*I49/SUM($I49:$L49)-V7+V13-9,20)&gt;11,(($K52+SUM($V7:$Y7)-SUM($V13:$Y13))*I49/SUM($I49:$L49)-V7+V13),(($K52+SUM($V7:$Y7)-SUM($V13:$Y13))*I49/SUM($I49:$L49)-V7+V13)-MOD(($K52+SUM($V7:$Y7)-SUM($V13:$Y13))*I49/SUM($I49:$L49)-V7+V13-9,20)),($K52+SUM($V7:$Y7)-SUM($V13:$Y13))*I49/SUM($I49:$L49)-V7+V13))</f>
        <v/>
      </c>
      <c r="J60" s="1148">
        <f>INT(IF($F$24=1,IF(MOD(($K52+SUM($V7:$Y7)-SUM($V13:$Y13))*J49/SUM($I49:$L49)-W7+W13-9,20)&gt;11,(($K52+SUM($V7:$Y7)-SUM($V13:$Y13))*J49/SUM($I49:$L49)-W7+W13),(($K52+SUM($V7:$Y7)-SUM($V13:$Y13))*J49/SUM($I49:$L49)-W7+W13)-MOD(($K52+SUM($V7:$Y7)-SUM($V13:$Y13))*J49/SUM($I49:$L49)-W7+W13-9,20)),($K52+SUM($V7:$Y7)-SUM($V13:$Y13))*J49/SUM($I49:$L49)-W7+W13))</f>
        <v/>
      </c>
      <c r="K60" s="1148">
        <f>INT(IF($F$24=1,IF(MOD(($K52+SUM($V7:$Y7)-SUM($V13:$Y13))*K49/SUM($I49:$L49)-X7+X13-9,20)&gt;11,(($K52+SUM($V7:$Y7)-SUM($V13:$Y13))*K49/SUM($I49:$L49)-X7+X13),(($K52+SUM($V7:$Y7)-SUM($V13:$Y13))*K49/SUM($I49:$L49)-X7+X13)-MOD(($K52+SUM($V7:$Y7)-SUM($V13:$Y13))*K49/SUM($I49:$L49)-X7+X13-9,20)),($K52+SUM($V7:$Y7)-SUM($V13:$Y13))*K49/SUM($I49:$L49)-X7+X13))</f>
        <v/>
      </c>
      <c r="L60" s="398">
        <f>INT(IF($F$24=1,IF(MOD(($K52+SUM($V7:$Y7)-SUM($V13:$Y13))*L49/SUM($I49:$L49)-Y7+Y13-9,20)&gt;11,(($K52+SUM($V7:$Y7)-SUM($V13:$Y13))*L49/SUM($I49:$L49)-Y7+Y13),(($K52+SUM($V7:$Y7)-SUM($V13:$Y13))*L49/SUM($I49:$L49)-Y7+Y13)-MOD(($K52+SUM($V7:$Y7)-SUM($V13:$Y13))*L49/SUM($I49:$L49)-Y7+Y13-9,20)),($K52+SUM($V7:$Y7)-SUM($V13:$Y13))*L49/SUM($I49:$L49)-Y7+Y13))</f>
        <v/>
      </c>
      <c r="M60" s="178" t="n"/>
      <c r="N60" s="498" t="n"/>
      <c r="O60" s="498" t="n"/>
      <c r="P60" s="498" t="n"/>
      <c r="Q60" s="498" t="n"/>
      <c r="R60" s="498" t="n"/>
      <c r="S60" s="498" t="n"/>
      <c r="T60" s="178" t="n"/>
      <c r="U60" s="1126" t="inlineStr">
        <is>
          <t>产品1</t>
        </is>
      </c>
      <c r="V60" s="1148">
        <f>V30-第5期!V30</f>
        <v/>
      </c>
      <c r="W60" s="1148">
        <f>W30-第5期!W30</f>
        <v/>
      </c>
      <c r="X60" s="1148">
        <f>X30-第5期!X30</f>
        <v/>
      </c>
      <c r="Y60" s="398">
        <f>Y30-第5期!Y30</f>
        <v/>
      </c>
      <c r="Z60" s="581">
        <f>SUM(V60:Y60)/4</f>
        <v/>
      </c>
      <c r="AA60" s="582" t="inlineStr">
        <is>
          <t>产品1</t>
        </is>
      </c>
      <c r="AB60" s="576">
        <f>第5期!BB28</f>
        <v/>
      </c>
      <c r="AC60" s="576">
        <f>第5期!BC28</f>
        <v/>
      </c>
      <c r="AD60" s="576">
        <f>第5期!BD28</f>
        <v/>
      </c>
      <c r="AE60" s="576">
        <f>第5期!BE28</f>
        <v/>
      </c>
      <c r="AF60" s="577">
        <f>SUM(AB60:AE60)</f>
        <v/>
      </c>
      <c r="AG60" s="1106" t="n"/>
      <c r="AH60" s="1106" t="n"/>
      <c r="AI60" s="1228" t="n"/>
      <c r="AJ60" s="1110" t="inlineStr">
        <is>
          <t>市场1</t>
        </is>
      </c>
      <c r="AK60" s="1110" t="inlineStr">
        <is>
          <t>市场2</t>
        </is>
      </c>
      <c r="AL60" s="1110" t="inlineStr">
        <is>
          <t>市场3</t>
        </is>
      </c>
      <c r="AM60" s="1110" t="inlineStr">
        <is>
          <t>市场4</t>
        </is>
      </c>
      <c r="AN60" s="1110" t="inlineStr">
        <is>
          <t>市场1</t>
        </is>
      </c>
      <c r="AO60" s="1110" t="inlineStr">
        <is>
          <t>市场2</t>
        </is>
      </c>
      <c r="AP60" s="1110" t="inlineStr">
        <is>
          <t>市场3</t>
        </is>
      </c>
      <c r="AQ60" s="1110" t="inlineStr">
        <is>
          <t>市场4</t>
        </is>
      </c>
      <c r="AR60" s="1110" t="inlineStr">
        <is>
          <t>市场1</t>
        </is>
      </c>
      <c r="AS60" s="1110" t="inlineStr">
        <is>
          <t>市场2</t>
        </is>
      </c>
      <c r="AT60" s="1110" t="inlineStr">
        <is>
          <t>市场3</t>
        </is>
      </c>
      <c r="AU60" s="1110" t="inlineStr">
        <is>
          <t>市场4</t>
        </is>
      </c>
      <c r="AV60" s="1110" t="inlineStr">
        <is>
          <t>市场1</t>
        </is>
      </c>
      <c r="AW60" s="1110" t="inlineStr">
        <is>
          <t>市场2</t>
        </is>
      </c>
      <c r="AX60" s="1110" t="inlineStr">
        <is>
          <t>市场3</t>
        </is>
      </c>
      <c r="AY60" s="1127" t="inlineStr">
        <is>
          <t>市场4</t>
        </is>
      </c>
      <c r="AZ60" s="1106" t="n"/>
      <c r="BA60" s="1111">
        <f>BA37</f>
        <v/>
      </c>
      <c r="BB60" s="1372">
        <f>IF(BT11=1,AL113/(第5期!AP113/2+AP113),0)</f>
        <v/>
      </c>
      <c r="BC60" s="1106" t="n"/>
      <c r="BD60" s="1110">
        <f>BA60</f>
        <v/>
      </c>
      <c r="BE60" s="1447">
        <f>BB37/$BE$31</f>
        <v/>
      </c>
      <c r="BF60" s="1447">
        <f>BC37/$BE$31</f>
        <v/>
      </c>
      <c r="BG60" s="1447">
        <f>BD37/$BE$31</f>
        <v/>
      </c>
      <c r="BH60" s="1447">
        <f>BE37/$BE$31</f>
        <v/>
      </c>
      <c r="BI60" s="1106" t="n"/>
      <c r="BJ60" s="1106" t="n"/>
      <c r="BK60" s="1106" t="n"/>
      <c r="BL60" s="1106" t="n"/>
      <c r="BM60" s="1106" t="n"/>
      <c r="BN60" s="1106" t="n"/>
      <c r="BO60" s="1106" t="n"/>
      <c r="BP60" s="1106" t="n"/>
      <c r="BQ60" s="1106" t="n"/>
      <c r="BR60" s="1106" t="n"/>
      <c r="BS60" s="1106" t="n"/>
      <c r="BT60" s="1106" t="n"/>
      <c r="BU60" s="1106" t="n"/>
      <c r="BV60" s="1106" t="n"/>
      <c r="BW60" s="1106" t="n"/>
      <c r="BX60" s="1106" t="n"/>
      <c r="BY60" s="1106" t="n"/>
      <c r="BZ60" s="1106" t="n"/>
      <c r="CA60" s="1106" t="n"/>
      <c r="CB60" s="1106" t="n"/>
      <c r="CC60" s="1106" t="n"/>
      <c r="CD60" s="1106" t="n"/>
      <c r="CE60" s="1106" t="n"/>
      <c r="CF60" s="1106" t="n"/>
      <c r="CG60" s="1106" t="n"/>
      <c r="CH60" s="1106" t="n"/>
      <c r="CI60" s="1106" t="n"/>
      <c r="CJ60" s="1106" t="n"/>
      <c r="CK60" s="1106" t="n"/>
      <c r="CL60" s="1106" t="n"/>
      <c r="CM60" s="1106" t="n"/>
      <c r="CN60" s="1106" t="n"/>
      <c r="CO60" s="1106" t="n"/>
      <c r="CP60" s="1106" t="n"/>
      <c r="CQ60" s="1106" t="n"/>
      <c r="CR60" s="1106" t="n"/>
      <c r="CS60" s="1106" t="n"/>
      <c r="CT60" s="1106" t="n"/>
      <c r="CU60" s="1106" t="n"/>
      <c r="CV60" s="1106" t="n"/>
      <c r="CW60" s="1106" t="n"/>
      <c r="CX60" s="1106" t="n"/>
      <c r="CY60" s="1106" t="n"/>
      <c r="CZ60" s="1106" t="n"/>
      <c r="DA60" s="1106" t="n"/>
      <c r="DB60" s="1106" t="n"/>
      <c r="DC60" s="1106" t="n"/>
      <c r="DD60" s="1106" t="n"/>
      <c r="DE60" s="1106" t="n"/>
      <c r="DF60" s="1106" t="n"/>
      <c r="DG60" s="1106" t="n"/>
      <c r="DH60" s="1106" t="n"/>
      <c r="DI60" s="1106" t="n"/>
    </row>
    <row r="61" ht="16" customHeight="1" s="1178">
      <c r="A61" s="1126" t="inlineStr">
        <is>
          <t>纳  税</t>
        </is>
      </c>
      <c r="C61" s="1148">
        <f>-IF(F77*初始化表!B25&gt;-第5期!F80,F77*初始化表!B25+第5期!F80,0)</f>
        <v/>
      </c>
      <c r="D61" s="1407" t="n"/>
      <c r="E61" s="1407" t="n"/>
      <c r="F61" s="1405">
        <f>F60+C61</f>
        <v/>
      </c>
      <c r="G61" s="1106" t="n"/>
      <c r="H61" s="1126" t="inlineStr">
        <is>
          <t>产品4</t>
        </is>
      </c>
      <c r="I61" s="1148">
        <f>INT(IF($F$24=1,IF(MOD(($L52+SUM($V8:$Y8)-SUM($V14:$Y14))*I50/SUM($I50:$L50)-V8+V14-9,20)&gt;11,(($L52+SUM($V8:$Y8)-SUM($V14:$Y14))*I50/SUM($I50:$L50)-V8+V14),(($L52+SUM($V8:$Y8)-SUM($V14:$Y14))*I50/SUM($I50:$L50)-V8+V14)-MOD(($L52+SUM($V8:$Y8)-SUM($V14:$Y14))*I50/SUM($I50:$L50)-V8+V14-9,20)),($L52+SUM($V8:$Y8)-SUM($V14:$Y14))*I50/SUM($I50:$L50)-V8+V14))</f>
        <v/>
      </c>
      <c r="J61" s="1148">
        <f>INT(IF($F$24=1,IF(MOD(($L52+SUM($V8:$Y8)-SUM($V14:$Y14))*J50/SUM($I50:$L50)-W8+W14-9,20)&gt;11,(($L52+SUM($V8:$Y8)-SUM($V14:$Y14))*J50/SUM($I50:$L50)-W8+W14),(($L52+SUM($V8:$Y8)-SUM($V14:$Y14))*J50/SUM($I50:$L50)-W8+W14)-MOD(($L52+SUM($V8:$Y8)-SUM($V14:$Y14))*J50/SUM($I50:$L50)-W8+W14-9,20)),($L52+SUM($V8:$Y8)-SUM($V14:$Y14))*J50/SUM($I50:$L50)-W8+W14))</f>
        <v/>
      </c>
      <c r="K61" s="1148">
        <f>INT(IF($F$24=1,IF(MOD(($L52+SUM($V8:$Y8)-SUM($V14:$Y14))*K50/SUM($I50:$L50)-X8+X14-9,20)&gt;11,(($L52+SUM($V8:$Y8)-SUM($V14:$Y14))*K50/SUM($I50:$L50)-X8+X14),(($L52+SUM($V8:$Y8)-SUM($V14:$Y14))*K50/SUM($I50:$L50)-X8+X14)-MOD(($L52+SUM($V8:$Y8)-SUM($V14:$Y14))*K50/SUM($I50:$L50)-X8+X14-9,20)),($L52+SUM($V8:$Y8)-SUM($V14:$Y14))*K50/SUM($I50:$L50)-X8+X14))</f>
        <v/>
      </c>
      <c r="L61" s="398">
        <f>INT(IF($F$24=1,IF(MOD(($L52+SUM($V8:$Y8)-SUM($V14:$Y14))*L50/SUM($I50:$L50)-Y8+Y14-9,20)&gt;11,(($L52+SUM($V8:$Y8)-SUM($V14:$Y14))*L50/SUM($I50:$L50)-Y8+Y14),(($L52+SUM($V8:$Y8)-SUM($V14:$Y14))*L50/SUM($I50:$L50)-Y8+Y14)-MOD(($L52+SUM($V8:$Y8)-SUM($V14:$Y14))*L50/SUM($I50:$L50)-Y8+Y14-9,20)),($L52+SUM($V8:$Y8)-SUM($V14:$Y14))*L50/SUM($I50:$L50)-Y8+Y14))</f>
        <v/>
      </c>
      <c r="M61" s="178" t="n"/>
      <c r="N61" s="498" t="n"/>
      <c r="O61" s="498" t="n"/>
      <c r="P61" s="498" t="n"/>
      <c r="Q61" s="498" t="n"/>
      <c r="R61" s="498" t="n"/>
      <c r="S61" s="1106" t="n"/>
      <c r="T61" s="178" t="n"/>
      <c r="U61" s="1126" t="inlineStr">
        <is>
          <t>产品2</t>
        </is>
      </c>
      <c r="V61" s="1148">
        <f>V31-第5期!V31</f>
        <v/>
      </c>
      <c r="W61" s="1148">
        <f>W31-第5期!W31</f>
        <v/>
      </c>
      <c r="X61" s="1148">
        <f>X31-第5期!X31</f>
        <v/>
      </c>
      <c r="Y61" s="398">
        <f>Y31-第5期!Y31</f>
        <v/>
      </c>
      <c r="Z61" s="581">
        <f>SUM(V61:Y61)/4</f>
        <v/>
      </c>
      <c r="AA61" s="582" t="inlineStr">
        <is>
          <t>产品2</t>
        </is>
      </c>
      <c r="AB61" s="576">
        <f>第5期!BF28</f>
        <v/>
      </c>
      <c r="AC61" s="576">
        <f>第5期!BG28</f>
        <v/>
      </c>
      <c r="AD61" s="576">
        <f>第5期!BH28</f>
        <v/>
      </c>
      <c r="AE61" s="576">
        <f>第5期!BI28</f>
        <v/>
      </c>
      <c r="AF61" s="577">
        <f>SUM(AB61:AE61)</f>
        <v/>
      </c>
      <c r="AG61" s="1106" t="n"/>
      <c r="AH61" s="1106" t="n"/>
      <c r="AI61" s="606" t="n"/>
      <c r="AJ61" s="612" t="n"/>
      <c r="AK61" s="612" t="n"/>
      <c r="AL61" s="612" t="n"/>
      <c r="AM61" s="612" t="n"/>
      <c r="AN61" s="612" t="n"/>
      <c r="AO61" s="612" t="n"/>
      <c r="AP61" s="612" t="n"/>
      <c r="AQ61" s="612" t="n"/>
      <c r="AR61" s="612" t="n"/>
      <c r="AS61" s="612" t="n"/>
      <c r="AT61" s="612" t="n"/>
      <c r="AU61" s="612" t="n"/>
      <c r="AV61" s="612" t="n"/>
      <c r="AW61" s="612" t="n"/>
      <c r="AX61" s="612" t="n"/>
      <c r="AY61" s="635" t="n"/>
      <c r="AZ61" s="1106" t="n"/>
      <c r="BA61" s="1111">
        <f>BA38</f>
        <v/>
      </c>
      <c r="BB61" s="1372">
        <f>IF(BT12=1,AL114/(第5期!AP114/2+AP114),0)</f>
        <v/>
      </c>
      <c r="BC61" s="1106" t="n"/>
      <c r="BD61" s="1110">
        <f>BA61</f>
        <v/>
      </c>
      <c r="BE61" s="1447">
        <f>BB38/$BE$31</f>
        <v/>
      </c>
      <c r="BF61" s="1447">
        <f>BC38/$BE$31</f>
        <v/>
      </c>
      <c r="BG61" s="1447">
        <f>BD38/$BE$31</f>
        <v/>
      </c>
      <c r="BH61" s="1447">
        <f>BE38/$BE$31</f>
        <v/>
      </c>
      <c r="BI61" s="1106" t="n"/>
      <c r="BJ61" s="1106" t="n"/>
      <c r="BK61" s="1106" t="n"/>
      <c r="BL61" s="1106" t="n"/>
      <c r="BM61" s="1106" t="n"/>
      <c r="BN61" s="1106" t="n"/>
      <c r="BO61" s="1106" t="n"/>
      <c r="BP61" s="1106" t="n"/>
      <c r="BQ61" s="1106" t="n"/>
      <c r="BR61" s="1106" t="n"/>
      <c r="BS61" s="1106" t="n"/>
      <c r="BT61" s="1106" t="n"/>
      <c r="BU61" s="1106" t="n"/>
      <c r="BV61" s="1106" t="n"/>
      <c r="BW61" s="1106" t="n"/>
      <c r="BX61" s="1106" t="n"/>
      <c r="BY61" s="1106" t="n"/>
      <c r="BZ61" s="1106" t="n"/>
      <c r="CA61" s="1106" t="n"/>
      <c r="CB61" s="1106" t="n"/>
      <c r="CC61" s="1106" t="n"/>
      <c r="CD61" s="1106" t="n"/>
      <c r="CE61" s="1106" t="n"/>
      <c r="CF61" s="1106" t="n"/>
      <c r="CG61" s="1106" t="n"/>
      <c r="CH61" s="1106" t="n"/>
      <c r="CI61" s="1106" t="n"/>
      <c r="CJ61" s="1106" t="n"/>
      <c r="CK61" s="1106" t="n"/>
      <c r="CL61" s="1106" t="n"/>
      <c r="CM61" s="1106" t="n"/>
      <c r="CN61" s="1106" t="n"/>
      <c r="CO61" s="1106" t="n"/>
      <c r="CP61" s="1106" t="n"/>
      <c r="CQ61" s="1106" t="n"/>
      <c r="CR61" s="1106" t="n"/>
      <c r="CS61" s="1106" t="n"/>
      <c r="CT61" s="1106" t="n"/>
      <c r="CU61" s="1106" t="n"/>
      <c r="CV61" s="1106" t="n"/>
      <c r="CW61" s="1106" t="n"/>
      <c r="CX61" s="1106" t="n"/>
      <c r="CY61" s="1106" t="n"/>
      <c r="CZ61" s="1106" t="n"/>
      <c r="DA61" s="1106" t="n"/>
      <c r="DB61" s="1106" t="n"/>
      <c r="DC61" s="1106" t="n"/>
      <c r="DD61" s="1106" t="n"/>
      <c r="DE61" s="1106" t="n"/>
      <c r="DF61" s="1106" t="n"/>
      <c r="DG61" s="1106" t="n"/>
      <c r="DH61" s="1106" t="n"/>
      <c r="DI61" s="1106" t="n"/>
    </row>
    <row r="62" ht="16" customHeight="1" s="1178">
      <c r="A62" s="1126" t="inlineStr">
        <is>
          <t>买机器</t>
        </is>
      </c>
      <c r="C62" s="1148">
        <f>-D22*初始化表!B8</f>
        <v/>
      </c>
      <c r="D62" s="1407" t="n"/>
      <c r="E62" s="1407" t="n"/>
      <c r="F62" s="1405">
        <f>F61+C62</f>
        <v/>
      </c>
      <c r="G62" s="1106" t="n"/>
      <c r="H62" s="1126" t="inlineStr">
        <is>
          <t>本期运输</t>
        </is>
      </c>
      <c r="I62" s="1110" t="inlineStr">
        <is>
          <t>市场1</t>
        </is>
      </c>
      <c r="J62" s="1110" t="inlineStr">
        <is>
          <t>市场2</t>
        </is>
      </c>
      <c r="K62" s="1110" t="inlineStr">
        <is>
          <t>市场3</t>
        </is>
      </c>
      <c r="L62" s="1127" t="inlineStr">
        <is>
          <t>市场4</t>
        </is>
      </c>
      <c r="M62" s="178" t="n"/>
      <c r="N62" s="538" t="inlineStr">
        <is>
          <t>弹性变化</t>
        </is>
      </c>
      <c r="O62" s="539" t="inlineStr">
        <is>
          <t>市场1</t>
        </is>
      </c>
      <c r="P62" s="539" t="inlineStr">
        <is>
          <t>市场2</t>
        </is>
      </c>
      <c r="Q62" s="539" t="inlineStr">
        <is>
          <t>市场3</t>
        </is>
      </c>
      <c r="R62" s="564" t="inlineStr">
        <is>
          <t>市场4</t>
        </is>
      </c>
      <c r="S62" s="1448" t="n"/>
      <c r="T62" s="178" t="n"/>
      <c r="U62" s="1126" t="inlineStr">
        <is>
          <t>产品3</t>
        </is>
      </c>
      <c r="V62" s="1148">
        <f>V32-第5期!V32</f>
        <v/>
      </c>
      <c r="W62" s="1148">
        <f>W32-第5期!W32</f>
        <v/>
      </c>
      <c r="X62" s="1148">
        <f>X32-第5期!X32</f>
        <v/>
      </c>
      <c r="Y62" s="398">
        <f>Y32-第5期!Y32</f>
        <v/>
      </c>
      <c r="Z62" s="581">
        <f>SUM(V62:Y62)/4</f>
        <v/>
      </c>
      <c r="AA62" s="582" t="inlineStr">
        <is>
          <t>产品3</t>
        </is>
      </c>
      <c r="AB62" s="576">
        <f>第5期!BJ28</f>
        <v/>
      </c>
      <c r="AC62" s="576">
        <f>第5期!BK28</f>
        <v/>
      </c>
      <c r="AD62" s="576">
        <f>第5期!BL28</f>
        <v/>
      </c>
      <c r="AE62" s="576">
        <f>第5期!BM28</f>
        <v/>
      </c>
      <c r="AF62" s="577">
        <f>SUM(AB62:AE62)</f>
        <v/>
      </c>
      <c r="AG62" s="1106" t="n"/>
      <c r="AH62" s="1106" t="n"/>
      <c r="AI62" s="608" t="n"/>
      <c r="AJ62" s="613" t="n"/>
      <c r="AK62" s="613" t="n"/>
      <c r="AL62" s="613" t="n"/>
      <c r="AM62" s="613" t="n"/>
      <c r="AN62" s="613" t="n"/>
      <c r="AO62" s="613" t="n"/>
      <c r="AP62" s="613" t="n"/>
      <c r="AQ62" s="613" t="n"/>
      <c r="AR62" s="613" t="n"/>
      <c r="AS62" s="613" t="n"/>
      <c r="AT62" s="613" t="n"/>
      <c r="AU62" s="613" t="n"/>
      <c r="AV62" s="613" t="n"/>
      <c r="AW62" s="613" t="n"/>
      <c r="AX62" s="613" t="n"/>
      <c r="AY62" s="636" t="n"/>
      <c r="AZ62" s="1106" t="n"/>
      <c r="BA62" s="1111">
        <f>BA39</f>
        <v/>
      </c>
      <c r="BB62" s="1372">
        <f>IF(BT13=1,AL115/(第5期!AP115/2+AP115),0)</f>
        <v/>
      </c>
      <c r="BC62" s="1106" t="n"/>
      <c r="BD62" s="1110">
        <f>BA62</f>
        <v/>
      </c>
      <c r="BE62" s="1447">
        <f>BB39/$BE$31</f>
        <v/>
      </c>
      <c r="BF62" s="1447">
        <f>BC39/$BE$31</f>
        <v/>
      </c>
      <c r="BG62" s="1447">
        <f>BD39/$BE$31</f>
        <v/>
      </c>
      <c r="BH62" s="1447">
        <f>BE39/$BE$31</f>
        <v/>
      </c>
      <c r="BI62" s="1106" t="n"/>
      <c r="BJ62" s="1106" t="n"/>
      <c r="BK62" s="1106" t="n"/>
      <c r="BL62" s="1106" t="n"/>
      <c r="BM62" s="1106" t="n"/>
      <c r="BN62" s="1106" t="n"/>
      <c r="BO62" s="1106" t="n"/>
      <c r="BP62" s="1106" t="n"/>
      <c r="BQ62" s="1106" t="n"/>
      <c r="BR62" s="1106" t="n"/>
      <c r="BS62" s="1106" t="n"/>
      <c r="BT62" s="1106" t="n"/>
      <c r="BU62" s="1106" t="n"/>
      <c r="BV62" s="1106" t="n"/>
      <c r="BW62" s="1106" t="n"/>
      <c r="BX62" s="1106" t="n"/>
      <c r="BY62" s="1106" t="n"/>
      <c r="BZ62" s="1106" t="n"/>
      <c r="CA62" s="1106" t="n"/>
      <c r="CB62" s="1106" t="n"/>
      <c r="CC62" s="1106" t="n"/>
      <c r="CD62" s="1106" t="n"/>
      <c r="CE62" s="1106" t="n"/>
      <c r="CF62" s="1106" t="n"/>
      <c r="CG62" s="1106" t="n"/>
      <c r="CH62" s="1106" t="n"/>
      <c r="CI62" s="1106" t="n"/>
      <c r="CJ62" s="1106" t="n"/>
      <c r="CK62" s="1106" t="n"/>
      <c r="CL62" s="1106" t="n"/>
      <c r="CM62" s="1106" t="n"/>
      <c r="CN62" s="1106" t="n"/>
      <c r="CO62" s="1106" t="n"/>
      <c r="CP62" s="1106" t="n"/>
      <c r="CQ62" s="1106" t="n"/>
      <c r="CR62" s="1106" t="n"/>
      <c r="CS62" s="1106" t="n"/>
      <c r="CT62" s="1106" t="n"/>
      <c r="CU62" s="1106" t="n"/>
      <c r="CV62" s="1106" t="n"/>
      <c r="CW62" s="1106" t="n"/>
      <c r="CX62" s="1106" t="n"/>
      <c r="CY62" s="1106" t="n"/>
      <c r="CZ62" s="1106" t="n"/>
      <c r="DA62" s="1106" t="n"/>
      <c r="DB62" s="1106" t="n"/>
      <c r="DC62" s="1106" t="n"/>
      <c r="DD62" s="1106" t="n"/>
      <c r="DE62" s="1106" t="n"/>
      <c r="DF62" s="1106" t="n"/>
      <c r="DG62" s="1106" t="n"/>
      <c r="DH62" s="1106" t="n"/>
      <c r="DI62" s="1106" t="n"/>
    </row>
    <row r="63" ht="16" customHeight="1" s="1178">
      <c r="A63" s="1126" t="inlineStr">
        <is>
          <t>分  红</t>
        </is>
      </c>
      <c r="C63" s="1148">
        <f>IF(R37&gt;P37,-P37,-R37)</f>
        <v/>
      </c>
      <c r="D63" s="1407" t="n"/>
      <c r="E63" s="1407" t="n"/>
      <c r="F63" s="1405">
        <f>F62+C63</f>
        <v/>
      </c>
      <c r="G63" s="1106" t="n"/>
      <c r="H63" s="1126" t="inlineStr">
        <is>
          <t>产品1</t>
        </is>
      </c>
      <c r="I63" s="1395" t="n">
        <v>0</v>
      </c>
      <c r="J63" s="1395" t="n">
        <v>0</v>
      </c>
      <c r="K63" s="1395" t="n">
        <v>0</v>
      </c>
      <c r="L63" s="1395" t="n">
        <v>0</v>
      </c>
      <c r="M63" s="178" t="n"/>
      <c r="N63" s="540" t="inlineStr">
        <is>
          <t>产品1</t>
        </is>
      </c>
      <c r="O63" s="541">
        <f>O68-第5期!O68</f>
        <v/>
      </c>
      <c r="P63" s="541">
        <f>P68-第5期!P68</f>
        <v/>
      </c>
      <c r="Q63" s="541">
        <f>Q68-第5期!Q68</f>
        <v/>
      </c>
      <c r="R63" s="566">
        <f>R68-第5期!R68</f>
        <v/>
      </c>
      <c r="S63" s="1448" t="n"/>
      <c r="T63" s="178" t="n"/>
      <c r="U63" s="1152" t="inlineStr">
        <is>
          <t>产品4</t>
        </is>
      </c>
      <c r="V63" s="1150">
        <f>V33-第5期!V33</f>
        <v/>
      </c>
      <c r="W63" s="1150">
        <f>W33-第5期!W33</f>
        <v/>
      </c>
      <c r="X63" s="1150">
        <f>X33-第5期!X33</f>
        <v/>
      </c>
      <c r="Y63" s="1151">
        <f>Y33-第5期!Y33</f>
        <v/>
      </c>
      <c r="Z63" s="583">
        <f>SUM(V63:Y63)/4</f>
        <v/>
      </c>
      <c r="AA63" s="584" t="inlineStr">
        <is>
          <t>产品4</t>
        </is>
      </c>
      <c r="AB63" s="579">
        <f>第5期!BN28</f>
        <v/>
      </c>
      <c r="AC63" s="579">
        <f>第5期!BO28</f>
        <v/>
      </c>
      <c r="AD63" s="579">
        <f>第5期!BP28</f>
        <v/>
      </c>
      <c r="AE63" s="579">
        <f>第5期!BQ28</f>
        <v/>
      </c>
      <c r="AF63" s="580">
        <f>SUM(AB63:AE63)</f>
        <v/>
      </c>
      <c r="AG63" s="1106" t="n"/>
      <c r="AH63" s="1106" t="n"/>
      <c r="AI63" s="608" t="n"/>
      <c r="AJ63" s="613" t="n"/>
      <c r="AK63" s="613" t="n"/>
      <c r="AL63" s="613" t="n"/>
      <c r="AM63" s="613" t="n"/>
      <c r="AN63" s="613" t="n"/>
      <c r="AO63" s="613" t="n"/>
      <c r="AP63" s="613" t="n"/>
      <c r="AQ63" s="613" t="n"/>
      <c r="AR63" s="613" t="n"/>
      <c r="AS63" s="613" t="n"/>
      <c r="AT63" s="613" t="n"/>
      <c r="AU63" s="613" t="n"/>
      <c r="AV63" s="613" t="n"/>
      <c r="AW63" s="613" t="n"/>
      <c r="AX63" s="613" t="n"/>
      <c r="AY63" s="636" t="n"/>
      <c r="AZ63" s="1106" t="n"/>
      <c r="BA63" s="1111">
        <f>BA40</f>
        <v/>
      </c>
      <c r="BB63" s="1372">
        <f>IF(BT14=1,AL116/(第5期!AP116/2+AP116),0)</f>
        <v/>
      </c>
      <c r="BC63" s="1106" t="n"/>
      <c r="BD63" s="1110">
        <f>BA63</f>
        <v/>
      </c>
      <c r="BE63" s="1447">
        <f>BB40/$BE$31</f>
        <v/>
      </c>
      <c r="BF63" s="1447">
        <f>BC40/$BE$31</f>
        <v/>
      </c>
      <c r="BG63" s="1447">
        <f>BD40/$BE$31</f>
        <v/>
      </c>
      <c r="BH63" s="1447">
        <f>BE40/$BE$31</f>
        <v/>
      </c>
      <c r="BI63" s="1106" t="n"/>
      <c r="BJ63" s="1106" t="n"/>
      <c r="BK63" s="1106" t="n"/>
      <c r="BL63" s="1106" t="n"/>
      <c r="BM63" s="1106" t="n"/>
      <c r="BN63" s="1106" t="n"/>
      <c r="BO63" s="1106" t="n"/>
      <c r="BP63" s="1106" t="n"/>
      <c r="BQ63" s="1106" t="n"/>
      <c r="BR63" s="1106" t="n"/>
      <c r="BS63" s="1106" t="n"/>
      <c r="BT63" s="1106" t="n"/>
      <c r="BU63" s="1106" t="n"/>
      <c r="BV63" s="1106" t="n"/>
      <c r="BW63" s="1106" t="n"/>
      <c r="BX63" s="1106" t="n"/>
      <c r="BY63" s="1106" t="n"/>
      <c r="BZ63" s="1106" t="n"/>
      <c r="CA63" s="1106" t="n"/>
      <c r="CB63" s="1106" t="n"/>
      <c r="CC63" s="1106" t="n"/>
      <c r="CD63" s="1106" t="n"/>
      <c r="CE63" s="1106" t="n"/>
      <c r="CF63" s="1106" t="n"/>
      <c r="CG63" s="1106" t="n"/>
      <c r="CH63" s="1106" t="n"/>
      <c r="CI63" s="1106" t="n"/>
      <c r="CJ63" s="1106" t="n"/>
      <c r="CK63" s="1106" t="n"/>
      <c r="CL63" s="1106" t="n"/>
      <c r="CM63" s="1106" t="n"/>
      <c r="CN63" s="1106" t="n"/>
      <c r="CO63" s="1106" t="n"/>
      <c r="CP63" s="1106" t="n"/>
      <c r="CQ63" s="1106" t="n"/>
      <c r="CR63" s="1106" t="n"/>
      <c r="CS63" s="1106" t="n"/>
      <c r="CT63" s="1106" t="n"/>
      <c r="CU63" s="1106" t="n"/>
      <c r="CV63" s="1106" t="n"/>
      <c r="CW63" s="1106" t="n"/>
      <c r="CX63" s="1106" t="n"/>
      <c r="CY63" s="1106" t="n"/>
      <c r="CZ63" s="1106" t="n"/>
      <c r="DA63" s="1106" t="n"/>
      <c r="DB63" s="1106" t="n"/>
      <c r="DC63" s="1106" t="n"/>
      <c r="DD63" s="1106" t="n"/>
      <c r="DE63" s="1106" t="n"/>
      <c r="DF63" s="1106" t="n"/>
      <c r="DG63" s="1106" t="n"/>
      <c r="DH63" s="1106" t="n"/>
      <c r="DI63" s="1106" t="n"/>
    </row>
    <row r="64" ht="16" customHeight="1" s="1178">
      <c r="A64" s="1152" t="inlineStr">
        <is>
          <t>买国债</t>
        </is>
      </c>
      <c r="B64" s="1211" t="n"/>
      <c r="C64" s="1150">
        <f>-D24</f>
        <v/>
      </c>
      <c r="D64" s="1445" t="n"/>
      <c r="E64" s="1445" t="n"/>
      <c r="F64" s="1449">
        <f>F63+C64</f>
        <v/>
      </c>
      <c r="G64" s="1106" t="n"/>
      <c r="H64" s="1126" t="inlineStr">
        <is>
          <t>产品2</t>
        </is>
      </c>
      <c r="I64" s="1395" t="n">
        <v>0</v>
      </c>
      <c r="J64" s="1395" t="n">
        <v>0</v>
      </c>
      <c r="K64" s="1395" t="n">
        <v>0</v>
      </c>
      <c r="L64" s="1395" t="n">
        <v>0</v>
      </c>
      <c r="M64" s="178" t="n"/>
      <c r="N64" s="540" t="inlineStr">
        <is>
          <t>产品2</t>
        </is>
      </c>
      <c r="O64" s="541">
        <f>O69-第5期!O69</f>
        <v/>
      </c>
      <c r="P64" s="541">
        <f>P69-第5期!P69</f>
        <v/>
      </c>
      <c r="Q64" s="541">
        <f>Q69-第5期!Q69</f>
        <v/>
      </c>
      <c r="R64" s="566">
        <f>R69-第5期!R69</f>
        <v/>
      </c>
      <c r="S64" s="1448" t="n"/>
      <c r="T64" s="178" t="n"/>
      <c r="U64" s="1106" t="n"/>
      <c r="V64" s="1106" t="n"/>
      <c r="W64" s="1106" t="n"/>
      <c r="X64" s="1106" t="n"/>
      <c r="Y64" s="1106" t="n"/>
      <c r="Z64" s="1106" t="n"/>
      <c r="AA64" s="1106" t="n"/>
      <c r="AB64" s="1106" t="n"/>
      <c r="AC64" s="1106" t="n"/>
      <c r="AD64" s="1106" t="n"/>
      <c r="AE64" s="1106" t="n"/>
      <c r="AF64" s="1106" t="n"/>
      <c r="AG64" s="1106" t="n"/>
      <c r="AH64" s="1106" t="n"/>
      <c r="AI64" s="608" t="n"/>
      <c r="AJ64" s="613" t="n"/>
      <c r="AK64" s="613" t="n"/>
      <c r="AL64" s="613" t="n"/>
      <c r="AM64" s="613" t="n"/>
      <c r="AN64" s="613" t="n"/>
      <c r="AO64" s="613" t="n"/>
      <c r="AP64" s="613" t="n"/>
      <c r="AQ64" s="613" t="n"/>
      <c r="AR64" s="613" t="n"/>
      <c r="AS64" s="613" t="n"/>
      <c r="AT64" s="613" t="n"/>
      <c r="AU64" s="613" t="n"/>
      <c r="AV64" s="613" t="n"/>
      <c r="AW64" s="613" t="n"/>
      <c r="AX64" s="613" t="n"/>
      <c r="AY64" s="636" t="n"/>
      <c r="AZ64" s="1106" t="n"/>
      <c r="BA64" s="1111">
        <f>BA41</f>
        <v/>
      </c>
      <c r="BB64" s="1372">
        <f>IF(BT15=1,AL117/(第5期!AP117/2+AP117),0)</f>
        <v/>
      </c>
      <c r="BC64" s="1106" t="n"/>
      <c r="BD64" s="1110">
        <f>BA64</f>
        <v/>
      </c>
      <c r="BE64" s="1447">
        <f>BB41/$BE$31</f>
        <v/>
      </c>
      <c r="BF64" s="1447">
        <f>BC41/$BE$31</f>
        <v/>
      </c>
      <c r="BG64" s="1447">
        <f>BD41/$BE$31</f>
        <v/>
      </c>
      <c r="BH64" s="1447">
        <f>BE41/$BE$31</f>
        <v/>
      </c>
      <c r="BI64" s="1106" t="n"/>
      <c r="BJ64" s="1106" t="n"/>
      <c r="BK64" s="1106" t="n"/>
      <c r="BL64" s="1106" t="n"/>
      <c r="BM64" s="1106" t="n"/>
      <c r="BN64" s="1106" t="n"/>
      <c r="BO64" s="1106" t="n"/>
      <c r="BP64" s="1106" t="n"/>
      <c r="BQ64" s="1106" t="n"/>
      <c r="BR64" s="1106" t="n"/>
      <c r="BS64" s="1106" t="n"/>
      <c r="BT64" s="1106" t="n"/>
      <c r="BU64" s="1106" t="n"/>
      <c r="BV64" s="1106" t="n"/>
      <c r="BW64" s="1106" t="n"/>
      <c r="BX64" s="1106" t="n"/>
      <c r="BY64" s="1106" t="n"/>
      <c r="BZ64" s="1106" t="n"/>
      <c r="CA64" s="1106" t="n"/>
      <c r="CB64" s="1106" t="n"/>
      <c r="CC64" s="1106" t="n"/>
      <c r="CD64" s="1106" t="n"/>
      <c r="CE64" s="1106" t="n"/>
      <c r="CF64" s="1106" t="n"/>
      <c r="CG64" s="1106" t="n"/>
      <c r="CH64" s="1106" t="n"/>
      <c r="CI64" s="1106" t="n"/>
      <c r="CJ64" s="1106" t="n"/>
      <c r="CK64" s="1106" t="n"/>
      <c r="CL64" s="1106" t="n"/>
      <c r="CM64" s="1106" t="n"/>
      <c r="CN64" s="1106" t="n"/>
      <c r="CO64" s="1106" t="n"/>
      <c r="CP64" s="1106" t="n"/>
      <c r="CQ64" s="1106" t="n"/>
      <c r="CR64" s="1106" t="n"/>
      <c r="CS64" s="1106" t="n"/>
      <c r="CT64" s="1106" t="n"/>
      <c r="CU64" s="1106" t="n"/>
      <c r="CV64" s="1106" t="n"/>
      <c r="CW64" s="1106" t="n"/>
      <c r="CX64" s="1106" t="n"/>
      <c r="CY64" s="1106" t="n"/>
      <c r="CZ64" s="1106" t="n"/>
      <c r="DA64" s="1106" t="n"/>
      <c r="DB64" s="1106" t="n"/>
      <c r="DC64" s="1106" t="n"/>
      <c r="DD64" s="1106" t="n"/>
      <c r="DE64" s="1106" t="n"/>
      <c r="DF64" s="1106" t="n"/>
      <c r="DG64" s="1106" t="n"/>
      <c r="DH64" s="1106" t="n"/>
      <c r="DI64" s="1106" t="n"/>
    </row>
    <row r="65" ht="16" customHeight="1" s="1178">
      <c r="A65" s="1106" t="n"/>
      <c r="B65" s="1106" t="n"/>
      <c r="C65" s="1106" t="n"/>
      <c r="D65" s="1106" t="n"/>
      <c r="E65" s="1106" t="n"/>
      <c r="F65" s="1106" t="n"/>
      <c r="G65" s="1106" t="n"/>
      <c r="H65" s="1126" t="inlineStr">
        <is>
          <t>产品3</t>
        </is>
      </c>
      <c r="I65" s="1395" t="n">
        <v>0</v>
      </c>
      <c r="J65" s="1395" t="n">
        <v>0</v>
      </c>
      <c r="K65" s="1395" t="n">
        <v>0</v>
      </c>
      <c r="L65" s="1395" t="n">
        <v>0</v>
      </c>
      <c r="M65" s="178" t="n"/>
      <c r="N65" s="540" t="inlineStr">
        <is>
          <t>产品3</t>
        </is>
      </c>
      <c r="O65" s="541">
        <f>O70-第5期!O70</f>
        <v/>
      </c>
      <c r="P65" s="541">
        <f>P70-第5期!P70</f>
        <v/>
      </c>
      <c r="Q65" s="541">
        <f>Q70-第5期!Q70</f>
        <v/>
      </c>
      <c r="R65" s="566">
        <f>R70-第5期!R70</f>
        <v/>
      </c>
      <c r="S65" s="1448" t="n"/>
      <c r="T65" s="178" t="n"/>
      <c r="U65" s="572" t="inlineStr">
        <is>
          <t>预计弹性</t>
        </is>
      </c>
      <c r="V65" s="573" t="inlineStr">
        <is>
          <t>市场1</t>
        </is>
      </c>
      <c r="W65" s="573" t="inlineStr">
        <is>
          <t>市场2</t>
        </is>
      </c>
      <c r="X65" s="573" t="inlineStr">
        <is>
          <t>市场3</t>
        </is>
      </c>
      <c r="Y65" s="574" t="inlineStr">
        <is>
          <t>市场4</t>
        </is>
      </c>
      <c r="Z65" s="1106" t="n"/>
      <c r="AA65" s="1106" t="n"/>
      <c r="AB65" s="1106" t="n"/>
      <c r="AC65" s="1106" t="n"/>
      <c r="AD65" s="1106" t="n"/>
      <c r="AE65" s="1106" t="n"/>
      <c r="AF65" s="1106" t="n"/>
      <c r="AG65" s="1106" t="n"/>
      <c r="AH65" s="1106" t="n"/>
      <c r="AI65" s="608" t="n"/>
      <c r="AJ65" s="613" t="n"/>
      <c r="AK65" s="613" t="n"/>
      <c r="AL65" s="613" t="n"/>
      <c r="AM65" s="613" t="n"/>
      <c r="AN65" s="613" t="n"/>
      <c r="AO65" s="613" t="n"/>
      <c r="AP65" s="613" t="n"/>
      <c r="AQ65" s="613" t="n"/>
      <c r="AR65" s="613" t="n"/>
      <c r="AS65" s="613" t="n"/>
      <c r="AT65" s="613" t="n"/>
      <c r="AU65" s="613" t="n"/>
      <c r="AV65" s="613" t="n"/>
      <c r="AW65" s="613" t="n"/>
      <c r="AX65" s="613" t="n"/>
      <c r="AY65" s="636" t="n"/>
      <c r="AZ65" s="1106" t="n"/>
      <c r="BA65" s="1111">
        <f>BA42</f>
        <v/>
      </c>
      <c r="BB65" s="1372">
        <f>IF(BT16=1,AL118/(第5期!AP118/2+AP118),0)</f>
        <v/>
      </c>
      <c r="BC65" s="1106" t="n"/>
      <c r="BD65" s="1110">
        <f>BA65</f>
        <v/>
      </c>
      <c r="BE65" s="1447">
        <f>BB42/$BE$31</f>
        <v/>
      </c>
      <c r="BF65" s="1447">
        <f>BC42/$BE$31</f>
        <v/>
      </c>
      <c r="BG65" s="1447">
        <f>BD42/$BE$31</f>
        <v/>
      </c>
      <c r="BH65" s="1447">
        <f>BE42/$BE$31</f>
        <v/>
      </c>
      <c r="BI65" s="1106" t="n"/>
      <c r="BJ65" s="1106" t="n"/>
      <c r="BK65" s="1106" t="n"/>
      <c r="BL65" s="1106" t="n"/>
      <c r="BM65" s="1106" t="n"/>
      <c r="BN65" s="1106" t="n"/>
      <c r="BO65" s="1106" t="n"/>
      <c r="BP65" s="1106" t="n"/>
      <c r="BQ65" s="1106" t="n"/>
      <c r="BR65" s="1106" t="n"/>
      <c r="BS65" s="1106" t="n"/>
      <c r="BT65" s="1106" t="n"/>
      <c r="BU65" s="1106" t="n"/>
      <c r="BV65" s="1106" t="n"/>
      <c r="BW65" s="1106" t="n"/>
      <c r="BX65" s="1106" t="n"/>
      <c r="BY65" s="1106" t="n"/>
      <c r="BZ65" s="1106" t="n"/>
      <c r="CA65" s="1106" t="n"/>
      <c r="CB65" s="1106" t="n"/>
      <c r="CC65" s="1106" t="n"/>
      <c r="CD65" s="1106" t="n"/>
      <c r="CE65" s="1106" t="n"/>
      <c r="CF65" s="1106" t="n"/>
      <c r="CG65" s="1106" t="n"/>
      <c r="CH65" s="1106" t="n"/>
      <c r="CI65" s="1106" t="n"/>
      <c r="CJ65" s="1106" t="n"/>
      <c r="CK65" s="1106" t="n"/>
      <c r="CL65" s="1106" t="n"/>
      <c r="CM65" s="1106" t="n"/>
      <c r="CN65" s="1106" t="n"/>
      <c r="CO65" s="1106" t="n"/>
      <c r="CP65" s="1106" t="n"/>
      <c r="CQ65" s="1106" t="n"/>
      <c r="CR65" s="1106" t="n"/>
      <c r="CS65" s="1106" t="n"/>
      <c r="CT65" s="1106" t="n"/>
      <c r="CU65" s="1106" t="n"/>
      <c r="CV65" s="1106" t="n"/>
      <c r="CW65" s="1106" t="n"/>
      <c r="CX65" s="1106" t="n"/>
      <c r="CY65" s="1106" t="n"/>
      <c r="CZ65" s="1106" t="n"/>
      <c r="DA65" s="1106" t="n"/>
      <c r="DB65" s="1106" t="n"/>
      <c r="DC65" s="1106" t="n"/>
      <c r="DD65" s="1106" t="n"/>
      <c r="DE65" s="1106" t="n"/>
      <c r="DF65" s="1106" t="n"/>
      <c r="DG65" s="1106" t="n"/>
      <c r="DH65" s="1106" t="n"/>
      <c r="DI65" s="1106" t="n"/>
    </row>
    <row r="66" ht="16" customHeight="1" s="1178">
      <c r="A66" s="1370" t="inlineStr">
        <is>
          <t>期末净资产</t>
        </is>
      </c>
      <c r="B66" s="1210" t="n"/>
      <c r="C66" s="1234" t="n"/>
      <c r="D66" s="1106" t="n"/>
      <c r="E66" s="1370" t="inlineStr">
        <is>
          <t>期末企业状况</t>
        </is>
      </c>
      <c r="F66" s="1234" t="n"/>
      <c r="G66" s="1106" t="n"/>
      <c r="H66" s="1126" t="inlineStr">
        <is>
          <t>产品4</t>
        </is>
      </c>
      <c r="I66" s="1450" t="n">
        <v>0</v>
      </c>
      <c r="J66" s="1450" t="n">
        <v>0</v>
      </c>
      <c r="K66" s="1450" t="n">
        <v>0</v>
      </c>
      <c r="L66" s="1450" t="n">
        <v>0</v>
      </c>
      <c r="M66" s="178" t="n"/>
      <c r="N66" s="658" t="inlineStr">
        <is>
          <t>产品4</t>
        </is>
      </c>
      <c r="O66" s="659">
        <f>O71-第5期!O71</f>
        <v/>
      </c>
      <c r="P66" s="659">
        <f>P71-第5期!P71</f>
        <v/>
      </c>
      <c r="Q66" s="659">
        <f>Q71-第5期!Q71</f>
        <v/>
      </c>
      <c r="R66" s="675">
        <f>R71-第5期!R71</f>
        <v/>
      </c>
      <c r="S66" s="1106" t="n"/>
      <c r="T66" s="178" t="n"/>
      <c r="U66" s="575" t="inlineStr">
        <is>
          <t>产品1</t>
        </is>
      </c>
      <c r="V66" s="576">
        <f>ABS(IF(AB54=0,0,V60/AB54))</f>
        <v/>
      </c>
      <c r="W66" s="576">
        <f>ABS(IF(AC54=0,0,W60/AC54))</f>
        <v/>
      </c>
      <c r="X66" s="576">
        <f>ABS(IF(AD54=0,0,X60/AD54))</f>
        <v/>
      </c>
      <c r="Y66" s="577">
        <f>ABS(IF(AE54=0,0,Y60/AE54))</f>
        <v/>
      </c>
      <c r="Z66" s="1106" t="n"/>
      <c r="AA66" s="1106" t="n"/>
      <c r="AB66" s="1106" t="n"/>
      <c r="AC66" s="1106" t="n"/>
      <c r="AD66" s="1106" t="n"/>
      <c r="AE66" s="1106" t="n"/>
      <c r="AF66" s="1106" t="n"/>
      <c r="AG66" s="1106" t="n"/>
      <c r="AH66" s="1106" t="n"/>
      <c r="AI66" s="608" t="n"/>
      <c r="AJ66" s="613" t="n"/>
      <c r="AK66" s="613" t="n"/>
      <c r="AL66" s="613" t="n"/>
      <c r="AM66" s="613" t="n"/>
      <c r="AN66" s="613" t="n"/>
      <c r="AO66" s="613" t="n"/>
      <c r="AP66" s="613" t="n"/>
      <c r="AQ66" s="613" t="n"/>
      <c r="AR66" s="613" t="n"/>
      <c r="AS66" s="613" t="n"/>
      <c r="AT66" s="613" t="n"/>
      <c r="AU66" s="613" t="n"/>
      <c r="AV66" s="613" t="n"/>
      <c r="AW66" s="613" t="n"/>
      <c r="AX66" s="613" t="n"/>
      <c r="AY66" s="636" t="n"/>
      <c r="AZ66" s="1106" t="n"/>
      <c r="BA66" s="1111">
        <f>BA43</f>
        <v/>
      </c>
      <c r="BB66" s="1372">
        <f>IF(BT17=1,AL119/(第5期!AP119/2+AP119),0)</f>
        <v/>
      </c>
      <c r="BC66" s="1106" t="n"/>
      <c r="BD66" s="1110">
        <f>BA66</f>
        <v/>
      </c>
      <c r="BE66" s="1447">
        <f>BB43/$BE$31</f>
        <v/>
      </c>
      <c r="BF66" s="1447">
        <f>BC43/$BE$31</f>
        <v/>
      </c>
      <c r="BG66" s="1447">
        <f>BD43/$BE$31</f>
        <v/>
      </c>
      <c r="BH66" s="1447">
        <f>BE43/$BE$31</f>
        <v/>
      </c>
      <c r="BI66" s="1106" t="n"/>
      <c r="BJ66" s="1106" t="n"/>
      <c r="BK66" s="1106" t="n"/>
      <c r="BL66" s="1106" t="n"/>
      <c r="BM66" s="1106" t="n"/>
      <c r="BN66" s="1106" t="n"/>
      <c r="BO66" s="1106" t="n"/>
      <c r="BP66" s="1106" t="n"/>
      <c r="BQ66" s="1106" t="n"/>
      <c r="BR66" s="1106" t="n"/>
      <c r="BS66" s="1106" t="n"/>
      <c r="BT66" s="1106" t="n"/>
      <c r="BU66" s="1106" t="n"/>
      <c r="BV66" s="1106" t="n"/>
      <c r="BW66" s="1106" t="n"/>
      <c r="BX66" s="1106" t="n"/>
      <c r="BY66" s="1106" t="n"/>
      <c r="BZ66" s="1106" t="n"/>
      <c r="CA66" s="1106" t="n"/>
      <c r="CB66" s="1106" t="n"/>
      <c r="CC66" s="1106" t="n"/>
      <c r="CD66" s="1106" t="n"/>
      <c r="CE66" s="1106" t="n"/>
      <c r="CF66" s="1106" t="n"/>
      <c r="CG66" s="1106" t="n"/>
      <c r="CH66" s="1106" t="n"/>
      <c r="CI66" s="1106" t="n"/>
      <c r="CJ66" s="1106" t="n"/>
      <c r="CK66" s="1106" t="n"/>
      <c r="CL66" s="1106" t="n"/>
      <c r="CM66" s="1106" t="n"/>
      <c r="CN66" s="1106" t="n"/>
      <c r="CO66" s="1106" t="n"/>
      <c r="CP66" s="1106" t="n"/>
      <c r="CQ66" s="1106" t="n"/>
      <c r="CR66" s="1106" t="n"/>
      <c r="CS66" s="1106" t="n"/>
      <c r="CT66" s="1106" t="n"/>
      <c r="CU66" s="1106" t="n"/>
      <c r="CV66" s="1106" t="n"/>
      <c r="CW66" s="1106" t="n"/>
      <c r="CX66" s="1106" t="n"/>
      <c r="CY66" s="1106" t="n"/>
      <c r="CZ66" s="1106" t="n"/>
      <c r="DA66" s="1106" t="n"/>
      <c r="DB66" s="1106" t="n"/>
      <c r="DC66" s="1106" t="n"/>
      <c r="DD66" s="1106" t="n"/>
      <c r="DE66" s="1106" t="n"/>
      <c r="DF66" s="1106" t="n"/>
      <c r="DG66" s="1106" t="n"/>
      <c r="DH66" s="1106" t="n"/>
      <c r="DI66" s="1106" t="n"/>
    </row>
    <row r="67" ht="16" customHeight="1" s="1178">
      <c r="A67" s="1126" t="inlineStr">
        <is>
          <t>项  目</t>
        </is>
      </c>
      <c r="B67" s="1110" t="inlineStr">
        <is>
          <t>金  额</t>
        </is>
      </c>
      <c r="C67" s="1127" t="inlineStr">
        <is>
          <t>累  计</t>
        </is>
      </c>
      <c r="D67" s="1106" t="n"/>
      <c r="E67" s="302" t="inlineStr">
        <is>
          <t>指  标</t>
        </is>
      </c>
      <c r="F67" s="645" t="inlineStr">
        <is>
          <t>数  值</t>
        </is>
      </c>
      <c r="G67" s="1106" t="n"/>
      <c r="H67" s="1107" t="inlineStr">
        <is>
          <t>预计废品</t>
        </is>
      </c>
      <c r="I67" s="1124">
        <f>I62</f>
        <v/>
      </c>
      <c r="J67" s="1124">
        <f>J62</f>
        <v/>
      </c>
      <c r="K67" s="1124">
        <f>K62</f>
        <v/>
      </c>
      <c r="L67" s="1124">
        <f>L62</f>
        <v/>
      </c>
      <c r="M67" s="1125" t="inlineStr">
        <is>
          <t>运输总量</t>
        </is>
      </c>
      <c r="N67" s="572" t="inlineStr">
        <is>
          <t>价格弹性</t>
        </is>
      </c>
      <c r="O67" s="1451" t="inlineStr">
        <is>
          <t>市场1</t>
        </is>
      </c>
      <c r="P67" s="1451" t="inlineStr">
        <is>
          <t>市场2</t>
        </is>
      </c>
      <c r="Q67" s="1451" t="inlineStr">
        <is>
          <t>市场3</t>
        </is>
      </c>
      <c r="R67" s="1452" t="inlineStr">
        <is>
          <t>市场4</t>
        </is>
      </c>
      <c r="S67" s="498" t="n"/>
      <c r="T67" s="178" t="n"/>
      <c r="U67" s="575" t="inlineStr">
        <is>
          <t>产品2</t>
        </is>
      </c>
      <c r="V67" s="576">
        <f>ABS(IF(AB55=0,0,V61/AB55))</f>
        <v/>
      </c>
      <c r="W67" s="576">
        <f>ABS(IF(AC55=0,0,W61/AC55))</f>
        <v/>
      </c>
      <c r="X67" s="576">
        <f>ABS(IF(AD55=0,0,X61/AD55))</f>
        <v/>
      </c>
      <c r="Y67" s="577">
        <f>ABS(IF(AE55=0,0,Y61/AE55))</f>
        <v/>
      </c>
      <c r="Z67" s="1106" t="n"/>
      <c r="AA67" s="1106" t="n"/>
      <c r="AB67" s="1106" t="n"/>
      <c r="AC67" s="1106" t="n"/>
      <c r="AD67" s="1106" t="n"/>
      <c r="AE67" s="1106" t="n"/>
      <c r="AF67" s="1106" t="n"/>
      <c r="AG67" s="1106" t="n"/>
      <c r="AH67" s="1106" t="n"/>
      <c r="AI67" s="608" t="n"/>
      <c r="AJ67" s="613" t="n"/>
      <c r="AK67" s="613" t="n"/>
      <c r="AL67" s="613" t="n"/>
      <c r="AM67" s="613" t="n"/>
      <c r="AN67" s="613" t="n"/>
      <c r="AO67" s="613" t="n"/>
      <c r="AP67" s="613" t="n"/>
      <c r="AQ67" s="613" t="n"/>
      <c r="AR67" s="613" t="n"/>
      <c r="AS67" s="613" t="n"/>
      <c r="AT67" s="613" t="n"/>
      <c r="AU67" s="613" t="n"/>
      <c r="AV67" s="613" t="n"/>
      <c r="AW67" s="613" t="n"/>
      <c r="AX67" s="613" t="n"/>
      <c r="AY67" s="636" t="n"/>
      <c r="AZ67" s="1106" t="n"/>
      <c r="BA67" s="1111">
        <f>BA44</f>
        <v/>
      </c>
      <c r="BB67" s="1372">
        <f>IF(BT18=1,AL120/(第5期!AP120/2+AP120),0)</f>
        <v/>
      </c>
      <c r="BC67" s="1106" t="n"/>
      <c r="BD67" s="1110">
        <f>BA67</f>
        <v/>
      </c>
      <c r="BE67" s="1447">
        <f>BB44/$BE$31</f>
        <v/>
      </c>
      <c r="BF67" s="1447">
        <f>BC44/$BE$31</f>
        <v/>
      </c>
      <c r="BG67" s="1447">
        <f>BD44/$BE$31</f>
        <v/>
      </c>
      <c r="BH67" s="1447">
        <f>BE44/$BE$31</f>
        <v/>
      </c>
      <c r="BI67" s="1106" t="n"/>
      <c r="BJ67" s="1106" t="n"/>
      <c r="BK67" s="1106" t="n"/>
      <c r="BL67" s="1106" t="n"/>
      <c r="BM67" s="1106" t="n"/>
      <c r="BN67" s="1106" t="n"/>
      <c r="BO67" s="1106" t="n"/>
      <c r="BP67" s="1106" t="n"/>
      <c r="BQ67" s="1106" t="n"/>
      <c r="BR67" s="1106" t="n"/>
      <c r="BS67" s="1106" t="n"/>
      <c r="BT67" s="1106" t="n"/>
      <c r="BU67" s="1106" t="n"/>
      <c r="BV67" s="1106" t="n"/>
      <c r="BW67" s="1106" t="n"/>
      <c r="BX67" s="1106" t="n"/>
      <c r="BY67" s="1106" t="n"/>
      <c r="BZ67" s="1106" t="n"/>
      <c r="CA67" s="1106" t="n"/>
      <c r="CB67" s="1106" t="n"/>
      <c r="CC67" s="1106" t="n"/>
      <c r="CD67" s="1106" t="n"/>
      <c r="CE67" s="1106" t="n"/>
      <c r="CF67" s="1106" t="n"/>
      <c r="CG67" s="1106" t="n"/>
      <c r="CH67" s="1106" t="n"/>
      <c r="CI67" s="1106" t="n"/>
      <c r="CJ67" s="1106" t="n"/>
      <c r="CK67" s="1106" t="n"/>
      <c r="CL67" s="1106" t="n"/>
      <c r="CM67" s="1106" t="n"/>
      <c r="CN67" s="1106" t="n"/>
      <c r="CO67" s="1106" t="n"/>
      <c r="CP67" s="1106" t="n"/>
      <c r="CQ67" s="1106" t="n"/>
      <c r="CR67" s="1106" t="n"/>
      <c r="CS67" s="1106" t="n"/>
      <c r="CT67" s="1106" t="n"/>
      <c r="CU67" s="1106" t="n"/>
      <c r="CV67" s="1106" t="n"/>
      <c r="CW67" s="1106" t="n"/>
      <c r="CX67" s="1106" t="n"/>
      <c r="CY67" s="1106" t="n"/>
      <c r="CZ67" s="1106" t="n"/>
      <c r="DA67" s="1106" t="n"/>
      <c r="DB67" s="1106" t="n"/>
      <c r="DC67" s="1106" t="n"/>
      <c r="DD67" s="1106" t="n"/>
      <c r="DE67" s="1106" t="n"/>
      <c r="DF67" s="1106" t="n"/>
      <c r="DG67" s="1106" t="n"/>
      <c r="DH67" s="1106" t="n"/>
      <c r="DI67" s="1106" t="n"/>
    </row>
    <row r="68" ht="16" customHeight="1" s="1178">
      <c r="A68" s="1126" t="inlineStr">
        <is>
          <t>现  金</t>
        </is>
      </c>
      <c r="B68" s="1148">
        <f>F64</f>
        <v/>
      </c>
      <c r="C68" s="398">
        <f>B68</f>
        <v/>
      </c>
      <c r="D68" s="1106" t="n"/>
      <c r="E68" s="302" t="inlineStr">
        <is>
          <t>工人数</t>
        </is>
      </c>
      <c r="F68" s="646">
        <f>L17</f>
        <v/>
      </c>
      <c r="G68" s="1106" t="n"/>
      <c r="H68" s="1126">
        <f>H63</f>
        <v/>
      </c>
      <c r="I68" s="1148">
        <f>V36</f>
        <v/>
      </c>
      <c r="J68" s="1148">
        <f>W36</f>
        <v/>
      </c>
      <c r="K68" s="1148">
        <f>X36</f>
        <v/>
      </c>
      <c r="L68" s="1148">
        <f>Y36</f>
        <v/>
      </c>
      <c r="M68" s="1343">
        <f>SUM(I63:L63)</f>
        <v/>
      </c>
      <c r="N68" s="575" t="inlineStr">
        <is>
          <t>产品1</t>
        </is>
      </c>
      <c r="O68" s="1453">
        <f>IF(第5期!$AI$9=0,5,ABS((V23-第5期!V23)/((V17-第5期!V17)-IF(第5期!$J6&gt;0,10,0))))</f>
        <v/>
      </c>
      <c r="P68" s="1453">
        <f>IF(第5期!$AI$9=0,5,ABS((W23-第5期!W23)/((W17-第5期!W17)-IF(第5期!$J6&gt;0,10,0))))</f>
        <v/>
      </c>
      <c r="Q68" s="1453">
        <f>IF(第5期!$AI$9=0,4,ABS((X23-第5期!X23)/((X17-第5期!X17)-IF(第5期!$J6&gt;0,10,0))))</f>
        <v/>
      </c>
      <c r="R68" s="1454">
        <f>IF(第5期!$AI$9=0,4,ABS((Y23-第5期!Y23)/((Y17-第5期!Y17)-IF(第5期!$J6&gt;0,10,0))))</f>
        <v/>
      </c>
      <c r="S68" s="498" t="n"/>
      <c r="T68" s="178" t="n"/>
      <c r="U68" s="575" t="inlineStr">
        <is>
          <t>产品3</t>
        </is>
      </c>
      <c r="V68" s="576">
        <f>ABS(IF(AB56=0,0,V62/AB56))</f>
        <v/>
      </c>
      <c r="W68" s="576">
        <f>ABS(IF(AC56=0,0,W62/AC56))</f>
        <v/>
      </c>
      <c r="X68" s="576">
        <f>ABS(IF(AD56=0,0,X62/AD56))</f>
        <v/>
      </c>
      <c r="Y68" s="577">
        <f>ABS(IF(AE56=0,0,Y62/AE56))</f>
        <v/>
      </c>
      <c r="Z68" s="1106" t="n"/>
      <c r="AA68" s="1106" t="n"/>
      <c r="AB68" s="1106" t="n"/>
      <c r="AC68" s="1106" t="n"/>
      <c r="AD68" s="1106" t="n"/>
      <c r="AE68" s="1106" t="n"/>
      <c r="AF68" s="1106" t="n"/>
      <c r="AG68" s="1106" t="n"/>
      <c r="AH68" s="1106" t="n"/>
      <c r="AI68" s="608" t="n"/>
      <c r="AJ68" s="613" t="n"/>
      <c r="AK68" s="613" t="n"/>
      <c r="AL68" s="613" t="n"/>
      <c r="AM68" s="613" t="n"/>
      <c r="AN68" s="613" t="n"/>
      <c r="AO68" s="613" t="n"/>
      <c r="AP68" s="613" t="n"/>
      <c r="AQ68" s="613" t="n"/>
      <c r="AR68" s="613" t="n"/>
      <c r="AS68" s="613" t="n"/>
      <c r="AT68" s="613" t="n"/>
      <c r="AU68" s="613" t="n"/>
      <c r="AV68" s="613" t="n"/>
      <c r="AW68" s="613" t="n"/>
      <c r="AX68" s="613" t="n"/>
      <c r="AY68" s="636" t="n"/>
      <c r="AZ68" s="1106" t="n"/>
      <c r="BA68" s="1111">
        <f>BA45</f>
        <v/>
      </c>
      <c r="BB68" s="1372">
        <f>IF(BT19=1,AL121/(第5期!AP121/2+AP121),0)</f>
        <v/>
      </c>
      <c r="BC68" s="1106" t="n"/>
      <c r="BD68" s="1110">
        <f>BA68</f>
        <v/>
      </c>
      <c r="BE68" s="1447">
        <f>BB45/$BE$31</f>
        <v/>
      </c>
      <c r="BF68" s="1447">
        <f>BC45/$BE$31</f>
        <v/>
      </c>
      <c r="BG68" s="1447">
        <f>BD45/$BE$31</f>
        <v/>
      </c>
      <c r="BH68" s="1447">
        <f>BE45/$BE$31</f>
        <v/>
      </c>
      <c r="BI68" s="1106" t="n"/>
      <c r="BJ68" s="1106" t="n"/>
      <c r="BK68" s="1106" t="n"/>
      <c r="BL68" s="1106" t="n"/>
      <c r="BM68" s="1106" t="n"/>
      <c r="BN68" s="1106" t="n"/>
      <c r="BO68" s="1106" t="n"/>
      <c r="BP68" s="1106" t="n"/>
      <c r="BQ68" s="1106" t="n"/>
      <c r="BR68" s="1106" t="n"/>
      <c r="BS68" s="1106" t="n"/>
      <c r="BT68" s="1106" t="n"/>
      <c r="BU68" s="1106" t="n"/>
      <c r="BV68" s="1106" t="n"/>
      <c r="BW68" s="1106" t="n"/>
      <c r="BX68" s="1106" t="n"/>
      <c r="BY68" s="1106" t="n"/>
      <c r="BZ68" s="1106" t="n"/>
      <c r="CA68" s="1106" t="n"/>
      <c r="CB68" s="1106" t="n"/>
      <c r="CC68" s="1106" t="n"/>
      <c r="CD68" s="1106" t="n"/>
      <c r="CE68" s="1106" t="n"/>
      <c r="CF68" s="1106" t="n"/>
      <c r="CG68" s="1106" t="n"/>
      <c r="CH68" s="1106" t="n"/>
      <c r="CI68" s="1106" t="n"/>
      <c r="CJ68" s="1106" t="n"/>
      <c r="CK68" s="1106" t="n"/>
      <c r="CL68" s="1106" t="n"/>
      <c r="CM68" s="1106" t="n"/>
      <c r="CN68" s="1106" t="n"/>
      <c r="CO68" s="1106" t="n"/>
      <c r="CP68" s="1106" t="n"/>
      <c r="CQ68" s="1106" t="n"/>
      <c r="CR68" s="1106" t="n"/>
      <c r="CS68" s="1106" t="n"/>
      <c r="CT68" s="1106" t="n"/>
      <c r="CU68" s="1106" t="n"/>
      <c r="CV68" s="1106" t="n"/>
      <c r="CW68" s="1106" t="n"/>
      <c r="CX68" s="1106" t="n"/>
      <c r="CY68" s="1106" t="n"/>
      <c r="CZ68" s="1106" t="n"/>
      <c r="DA68" s="1106" t="n"/>
      <c r="DB68" s="1106" t="n"/>
      <c r="DC68" s="1106" t="n"/>
      <c r="DD68" s="1106" t="n"/>
      <c r="DE68" s="1106" t="n"/>
      <c r="DF68" s="1106" t="n"/>
      <c r="DG68" s="1106" t="n"/>
      <c r="DH68" s="1106" t="n"/>
      <c r="DI68" s="1106" t="n"/>
    </row>
    <row r="69" ht="16" customHeight="1" s="1178">
      <c r="A69" s="1126" t="inlineStr">
        <is>
          <t>国  债</t>
        </is>
      </c>
      <c r="B69" s="1148">
        <f>D24</f>
        <v/>
      </c>
      <c r="C69" s="398">
        <f>C68+B69</f>
        <v/>
      </c>
      <c r="D69" s="1106" t="n"/>
      <c r="E69" s="302" t="inlineStr">
        <is>
          <t>机器数</t>
        </is>
      </c>
      <c r="F69" s="646">
        <f>O49</f>
        <v/>
      </c>
      <c r="G69" s="1106" t="n"/>
      <c r="H69" s="1126">
        <f>H64</f>
        <v/>
      </c>
      <c r="I69" s="1148">
        <f>V37</f>
        <v/>
      </c>
      <c r="J69" s="1148">
        <f>W37</f>
        <v/>
      </c>
      <c r="K69" s="1148">
        <f>X37</f>
        <v/>
      </c>
      <c r="L69" s="1148">
        <f>Y37</f>
        <v/>
      </c>
      <c r="M69" s="1343">
        <f>SUM(I64:L64)</f>
        <v/>
      </c>
      <c r="N69" s="575" t="inlineStr">
        <is>
          <t>产品2</t>
        </is>
      </c>
      <c r="O69" s="541">
        <f>IF(第5期!$AI$9=0,7,ABS((V24-第5期!V24)/((V18-第5期!V18)-IF(第5期!$J7&gt;0,10,0))))</f>
        <v/>
      </c>
      <c r="P69" s="541">
        <f>IF(第5期!$AI$9=0,7,ABS((W24-第5期!W24)/((W18-第5期!W18)-IF(第5期!$J7&gt;0,10,0))))</f>
        <v/>
      </c>
      <c r="Q69" s="541">
        <f>IF(第5期!$AI$9=0,6,ABS((X24-第5期!X24)/((X18-第5期!X18)-IF(第5期!$J7&gt;0,10,0))))</f>
        <v/>
      </c>
      <c r="R69" s="566">
        <f>IF(第5期!$AI$9=0,6,ABS((Y24-第5期!Y24)/((Y18-第5期!Y18)-IF(第5期!$J7&gt;0,10,0))))</f>
        <v/>
      </c>
      <c r="S69" s="498" t="n"/>
      <c r="T69" s="178" t="n"/>
      <c r="U69" s="578" t="inlineStr">
        <is>
          <t>产品4</t>
        </is>
      </c>
      <c r="V69" s="579">
        <f>ABS(IF(AB57=0,0,V63/AB57))</f>
        <v/>
      </c>
      <c r="W69" s="579">
        <f>ABS(IF(AC57=0,0,W63/AC57))</f>
        <v/>
      </c>
      <c r="X69" s="579">
        <f>ABS(IF(AD57=0,0,X63/AD57))</f>
        <v/>
      </c>
      <c r="Y69" s="580">
        <f>ABS(IF(AE57=0,0,Y63/AE57))</f>
        <v/>
      </c>
      <c r="Z69" s="1106" t="n"/>
      <c r="AA69" s="1106" t="n"/>
      <c r="AB69" s="1106" t="n"/>
      <c r="AC69" s="1106" t="n"/>
      <c r="AD69" s="1106" t="n"/>
      <c r="AE69" s="1106" t="n"/>
      <c r="AF69" s="1106" t="n"/>
      <c r="AG69" s="1106" t="n"/>
      <c r="AH69" s="1106" t="n"/>
      <c r="AI69" s="608" t="n"/>
      <c r="AJ69" s="613" t="n"/>
      <c r="AK69" s="613" t="n"/>
      <c r="AL69" s="613" t="n"/>
      <c r="AM69" s="613" t="n"/>
      <c r="AN69" s="613" t="n"/>
      <c r="AO69" s="613" t="n"/>
      <c r="AP69" s="613" t="n"/>
      <c r="AQ69" s="613" t="n"/>
      <c r="AR69" s="613" t="n"/>
      <c r="AS69" s="613" t="n"/>
      <c r="AT69" s="613" t="n"/>
      <c r="AU69" s="613" t="n"/>
      <c r="AV69" s="613" t="n"/>
      <c r="AW69" s="613" t="n"/>
      <c r="AX69" s="613" t="n"/>
      <c r="AY69" s="636" t="n"/>
      <c r="AZ69" s="1106" t="n"/>
      <c r="BA69" s="1111">
        <f>BA46</f>
        <v/>
      </c>
      <c r="BB69" s="1372">
        <f>IF(BT20=1,AL122/(第5期!AP122/2+AP122),0)</f>
        <v/>
      </c>
      <c r="BC69" s="1106" t="n"/>
      <c r="BD69" s="1110">
        <f>BA69</f>
        <v/>
      </c>
      <c r="BE69" s="1447">
        <f>BB46/$BE$31</f>
        <v/>
      </c>
      <c r="BF69" s="1447">
        <f>BC46/$BE$31</f>
        <v/>
      </c>
      <c r="BG69" s="1447">
        <f>BD46/$BE$31</f>
        <v/>
      </c>
      <c r="BH69" s="1447">
        <f>BE46/$BE$31</f>
        <v/>
      </c>
      <c r="BI69" s="1106" t="n"/>
      <c r="BJ69" s="1106" t="n"/>
      <c r="BK69" s="1106" t="n"/>
      <c r="BL69" s="1106" t="n"/>
      <c r="BM69" s="1106" t="n"/>
      <c r="BN69" s="1106" t="n"/>
      <c r="BO69" s="1106" t="n"/>
      <c r="BP69" s="1106" t="n"/>
      <c r="BQ69" s="1106" t="n"/>
      <c r="BR69" s="1106" t="n"/>
      <c r="BS69" s="1106" t="n"/>
      <c r="BT69" s="1106" t="n"/>
      <c r="BU69" s="1106" t="n"/>
      <c r="BV69" s="1106" t="n"/>
      <c r="BW69" s="1106" t="n"/>
      <c r="BX69" s="1106" t="n"/>
      <c r="BY69" s="1106" t="n"/>
      <c r="BZ69" s="1106" t="n"/>
      <c r="CA69" s="1106" t="n"/>
      <c r="CB69" s="1106" t="n"/>
      <c r="CC69" s="1106" t="n"/>
      <c r="CD69" s="1106" t="n"/>
      <c r="CE69" s="1106" t="n"/>
      <c r="CF69" s="1106" t="n"/>
      <c r="CG69" s="1106" t="n"/>
      <c r="CH69" s="1106" t="n"/>
      <c r="CI69" s="1106" t="n"/>
      <c r="CJ69" s="1106" t="n"/>
      <c r="CK69" s="1106" t="n"/>
      <c r="CL69" s="1106" t="n"/>
      <c r="CM69" s="1106" t="n"/>
      <c r="CN69" s="1106" t="n"/>
      <c r="CO69" s="1106" t="n"/>
      <c r="CP69" s="1106" t="n"/>
      <c r="CQ69" s="1106" t="n"/>
      <c r="CR69" s="1106" t="n"/>
      <c r="CS69" s="1106" t="n"/>
      <c r="CT69" s="1106" t="n"/>
      <c r="CU69" s="1106" t="n"/>
      <c r="CV69" s="1106" t="n"/>
      <c r="CW69" s="1106" t="n"/>
      <c r="CX69" s="1106" t="n"/>
      <c r="CY69" s="1106" t="n"/>
      <c r="CZ69" s="1106" t="n"/>
      <c r="DA69" s="1106" t="n"/>
      <c r="DB69" s="1106" t="n"/>
      <c r="DC69" s="1106" t="n"/>
      <c r="DD69" s="1106" t="n"/>
      <c r="DE69" s="1106" t="n"/>
      <c r="DF69" s="1106" t="n"/>
      <c r="DG69" s="1106" t="n"/>
      <c r="DH69" s="1106" t="n"/>
      <c r="DI69" s="1106" t="n"/>
    </row>
    <row r="70" ht="16" customHeight="1" s="1178">
      <c r="A70" s="1126" t="inlineStr">
        <is>
          <t>原材料</t>
        </is>
      </c>
      <c r="B70" s="1148">
        <f>L43</f>
        <v/>
      </c>
      <c r="C70" s="398">
        <f>C69+B70</f>
        <v/>
      </c>
      <c r="D70" s="1106" t="n"/>
      <c r="E70" s="302" t="inlineStr">
        <is>
          <t>原材料</t>
        </is>
      </c>
      <c r="F70" s="1455">
        <f>L43</f>
        <v/>
      </c>
      <c r="G70" s="1106" t="n"/>
      <c r="H70" s="1126">
        <f>H65</f>
        <v/>
      </c>
      <c r="I70" s="1148">
        <f>V38</f>
        <v/>
      </c>
      <c r="J70" s="1148">
        <f>W38</f>
        <v/>
      </c>
      <c r="K70" s="1148">
        <f>X38</f>
        <v/>
      </c>
      <c r="L70" s="1148">
        <f>Y38</f>
        <v/>
      </c>
      <c r="M70" s="1343">
        <f>SUM(I65:L65)</f>
        <v/>
      </c>
      <c r="N70" s="575" t="inlineStr">
        <is>
          <t>产品3</t>
        </is>
      </c>
      <c r="O70" s="541">
        <f>IF(第5期!$AI$9=0,10,ABS((V25-第5期!V25)/((V19-第5期!V19)-IF(第5期!$J8&gt;0,5,0))))</f>
        <v/>
      </c>
      <c r="P70" s="541">
        <f>IF(第5期!$AI$9=0,10,ABS((W25-第5期!W25)/((W19-第5期!W19)-IF(第5期!$J8&gt;0,5,0))))</f>
        <v/>
      </c>
      <c r="Q70" s="541">
        <f>IF(第5期!$AI$9=0,10,ABS((X25-第5期!X25)/((X19-第5期!X19)-IF(第5期!$J8&gt;0,5,0))))</f>
        <v/>
      </c>
      <c r="R70" s="566">
        <f>IF(第5期!$AI$9=0,10,ABS((Y25-第5期!Y25)/((Y19-第5期!Y19)-IF(第5期!$J8&gt;0,5,0))))</f>
        <v/>
      </c>
      <c r="S70" s="498" t="n"/>
      <c r="T70" s="178" t="n"/>
      <c r="U70" s="1106" t="n"/>
      <c r="V70" s="1106" t="n"/>
      <c r="W70" s="1106" t="n"/>
      <c r="X70" s="1106" t="n"/>
      <c r="Y70" s="1106" t="n"/>
      <c r="Z70" s="1106" t="n"/>
      <c r="AA70" s="1106" t="n"/>
      <c r="AB70" s="1106" t="n"/>
      <c r="AC70" s="1106" t="n"/>
      <c r="AD70" s="1106" t="n"/>
      <c r="AE70" s="1106" t="n"/>
      <c r="AF70" s="1106" t="n"/>
      <c r="AG70" s="1106" t="n"/>
      <c r="AH70" s="1106" t="n"/>
      <c r="AI70" s="608" t="n"/>
      <c r="AJ70" s="613" t="n"/>
      <c r="AK70" s="613" t="n"/>
      <c r="AL70" s="613" t="n"/>
      <c r="AM70" s="613" t="n"/>
      <c r="AN70" s="613" t="n"/>
      <c r="AO70" s="613" t="n"/>
      <c r="AP70" s="613" t="n"/>
      <c r="AQ70" s="613" t="n"/>
      <c r="AR70" s="613" t="n"/>
      <c r="AS70" s="613" t="n"/>
      <c r="AT70" s="613" t="n"/>
      <c r="AU70" s="613" t="n"/>
      <c r="AV70" s="613" t="n"/>
      <c r="AW70" s="613" t="n"/>
      <c r="AX70" s="613" t="n"/>
      <c r="AY70" s="636" t="n"/>
      <c r="AZ70" s="1106" t="n"/>
      <c r="BA70" s="1111">
        <f>BA47</f>
        <v/>
      </c>
      <c r="BB70" s="1372">
        <f>IF(BT21=1,AL123/(第5期!AP123/2+AP123),0)</f>
        <v/>
      </c>
      <c r="BC70" s="1106" t="n"/>
      <c r="BD70" s="1110">
        <f>BA70</f>
        <v/>
      </c>
      <c r="BE70" s="1447">
        <f>BB47/$BE$31</f>
        <v/>
      </c>
      <c r="BF70" s="1447">
        <f>BC47/$BE$31</f>
        <v/>
      </c>
      <c r="BG70" s="1447">
        <f>BD47/$BE$31</f>
        <v/>
      </c>
      <c r="BH70" s="1447">
        <f>BE47/$BE$31</f>
        <v/>
      </c>
      <c r="BI70" s="1106" t="n"/>
      <c r="BJ70" s="1106" t="n"/>
      <c r="BK70" s="1106" t="n"/>
      <c r="BL70" s="1106" t="n"/>
      <c r="BM70" s="1106" t="n"/>
      <c r="BN70" s="1106" t="n"/>
      <c r="BO70" s="1106" t="n"/>
      <c r="BP70" s="1106" t="n"/>
      <c r="BQ70" s="1106" t="n"/>
      <c r="BR70" s="1106" t="n"/>
      <c r="BS70" s="1106" t="n"/>
      <c r="BT70" s="1106" t="n"/>
      <c r="BU70" s="1106" t="n"/>
      <c r="BV70" s="1106" t="n"/>
      <c r="BW70" s="1106" t="n"/>
      <c r="BX70" s="1106" t="n"/>
      <c r="BY70" s="1106" t="n"/>
      <c r="BZ70" s="1106" t="n"/>
      <c r="CA70" s="1106" t="n"/>
      <c r="CB70" s="1106" t="n"/>
      <c r="CC70" s="1106" t="n"/>
      <c r="CD70" s="1106" t="n"/>
      <c r="CE70" s="1106" t="n"/>
      <c r="CF70" s="1106" t="n"/>
      <c r="CG70" s="1106" t="n"/>
      <c r="CH70" s="1106" t="n"/>
      <c r="CI70" s="1106" t="n"/>
      <c r="CJ70" s="1106" t="n"/>
      <c r="CK70" s="1106" t="n"/>
      <c r="CL70" s="1106" t="n"/>
      <c r="CM70" s="1106" t="n"/>
      <c r="CN70" s="1106" t="n"/>
      <c r="CO70" s="1106" t="n"/>
      <c r="CP70" s="1106" t="n"/>
      <c r="CQ70" s="1106" t="n"/>
      <c r="CR70" s="1106" t="n"/>
      <c r="CS70" s="1106" t="n"/>
      <c r="CT70" s="1106" t="n"/>
      <c r="CU70" s="1106" t="n"/>
      <c r="CV70" s="1106" t="n"/>
      <c r="CW70" s="1106" t="n"/>
      <c r="CX70" s="1106" t="n"/>
      <c r="CY70" s="1106" t="n"/>
      <c r="CZ70" s="1106" t="n"/>
      <c r="DA70" s="1106" t="n"/>
      <c r="DB70" s="1106" t="n"/>
      <c r="DC70" s="1106" t="n"/>
      <c r="DD70" s="1106" t="n"/>
      <c r="DE70" s="1106" t="n"/>
      <c r="DF70" s="1106" t="n"/>
      <c r="DG70" s="1106" t="n"/>
      <c r="DH70" s="1106" t="n"/>
      <c r="DI70" s="1106" t="n"/>
    </row>
    <row r="71" ht="16" customHeight="1" s="1178">
      <c r="A71" s="1126" t="inlineStr">
        <is>
          <t>产  品1</t>
        </is>
      </c>
      <c r="B71" s="1148">
        <f>(SUM(AP9:AP12)+I56)*初始化表!E22</f>
        <v/>
      </c>
      <c r="C71" s="398">
        <f>C70+B71</f>
        <v/>
      </c>
      <c r="D71" s="1106" t="n"/>
      <c r="E71" s="302" t="inlineStr">
        <is>
          <t>现  金</t>
        </is>
      </c>
      <c r="F71" s="1455">
        <f>F64</f>
        <v/>
      </c>
      <c r="G71" s="1106" t="n"/>
      <c r="H71" s="1152">
        <f>H66</f>
        <v/>
      </c>
      <c r="I71" s="1150">
        <f>V39</f>
        <v/>
      </c>
      <c r="J71" s="1150">
        <f>W39</f>
        <v/>
      </c>
      <c r="K71" s="1150">
        <f>X39</f>
        <v/>
      </c>
      <c r="L71" s="1150">
        <f>Y39</f>
        <v/>
      </c>
      <c r="M71" s="1345">
        <f>SUM(I66:L66)</f>
        <v/>
      </c>
      <c r="N71" s="578" t="inlineStr">
        <is>
          <t>产品4</t>
        </is>
      </c>
      <c r="O71" s="584">
        <f>IF(第5期!$AI$9=0,15,ABS((V26-第5期!V26)/((V20-第5期!V20)-IF(第5期!$J9&gt;0,5,0))))</f>
        <v/>
      </c>
      <c r="P71" s="579">
        <f>IF(第5期!$AI$9=0,15,ABS((W26-第5期!W26)/((W20-第5期!W20)-IF(第5期!$J9&gt;0,5,0))))</f>
        <v/>
      </c>
      <c r="Q71" s="579">
        <f>IF(第5期!$AI$9=0,15,ABS((X26-第5期!X26)/((X20-第5期!X20)-IF(第5期!$J9&gt;0,5,0))))</f>
        <v/>
      </c>
      <c r="R71" s="580">
        <f>IF(第5期!$AI$9=0,15,ABS((Y26-第5期!Y26)/((Y20-第5期!Y20)-IF(第5期!$J9&gt;0,5,0))))</f>
        <v/>
      </c>
      <c r="S71" s="1106" t="n"/>
      <c r="T71" s="178" t="n"/>
      <c r="U71" s="1106" t="n"/>
      <c r="V71" s="1106" t="n"/>
      <c r="W71" s="1106" t="n"/>
      <c r="X71" s="1106" t="n"/>
      <c r="Y71" s="1106" t="n"/>
      <c r="Z71" s="1106" t="n"/>
      <c r="AA71" s="1106" t="n"/>
      <c r="AB71" s="1106" t="n"/>
      <c r="AC71" s="1106" t="n"/>
      <c r="AD71" s="1106" t="n"/>
      <c r="AE71" s="1106" t="n"/>
      <c r="AF71" s="1106" t="n"/>
      <c r="AG71" s="1106" t="n"/>
      <c r="AH71" s="1106" t="n"/>
      <c r="AI71" s="608" t="n"/>
      <c r="AJ71" s="613" t="n"/>
      <c r="AK71" s="613" t="n"/>
      <c r="AL71" s="613" t="n"/>
      <c r="AM71" s="613" t="n"/>
      <c r="AN71" s="613" t="n"/>
      <c r="AO71" s="613" t="n"/>
      <c r="AP71" s="613" t="n"/>
      <c r="AQ71" s="613" t="n"/>
      <c r="AR71" s="613" t="n"/>
      <c r="AS71" s="613" t="n"/>
      <c r="AT71" s="613" t="n"/>
      <c r="AU71" s="613" t="n"/>
      <c r="AV71" s="613" t="n"/>
      <c r="AW71" s="613" t="n"/>
      <c r="AX71" s="613" t="n"/>
      <c r="AY71" s="636" t="n"/>
      <c r="AZ71" s="1106" t="n"/>
      <c r="BA71" s="1111">
        <f>BA48</f>
        <v/>
      </c>
      <c r="BB71" s="1372">
        <f>IF(BT22=1,AL124/(第5期!AP124/2+AP124),0)</f>
        <v/>
      </c>
      <c r="BC71" s="1106" t="n"/>
      <c r="BD71" s="1110">
        <f>BA71</f>
        <v/>
      </c>
      <c r="BE71" s="1447">
        <f>BB48/$BE$31</f>
        <v/>
      </c>
      <c r="BF71" s="1447">
        <f>BC48/$BE$31</f>
        <v/>
      </c>
      <c r="BG71" s="1447">
        <f>BD48/$BE$31</f>
        <v/>
      </c>
      <c r="BH71" s="1447">
        <f>BE48/$BE$31</f>
        <v/>
      </c>
      <c r="BI71" s="1106" t="n"/>
      <c r="BJ71" s="1106" t="n"/>
      <c r="BK71" s="1106" t="n"/>
      <c r="BL71" s="1106" t="n"/>
      <c r="BM71" s="1106" t="n"/>
      <c r="BN71" s="1106" t="n"/>
      <c r="BO71" s="1106" t="n"/>
      <c r="BP71" s="1106" t="n"/>
      <c r="BQ71" s="1106" t="n"/>
      <c r="BR71" s="1106" t="n"/>
      <c r="BS71" s="1106" t="n"/>
      <c r="BT71" s="1106" t="n"/>
      <c r="BU71" s="1106" t="n"/>
      <c r="BV71" s="1106" t="n"/>
      <c r="BW71" s="1106" t="n"/>
      <c r="BX71" s="1106" t="n"/>
      <c r="BY71" s="1106" t="n"/>
      <c r="BZ71" s="1106" t="n"/>
      <c r="CA71" s="1106" t="n"/>
      <c r="CB71" s="1106" t="n"/>
      <c r="CC71" s="1106" t="n"/>
      <c r="CD71" s="1106" t="n"/>
      <c r="CE71" s="1106" t="n"/>
      <c r="CF71" s="1106" t="n"/>
      <c r="CG71" s="1106" t="n"/>
      <c r="CH71" s="1106" t="n"/>
      <c r="CI71" s="1106" t="n"/>
      <c r="CJ71" s="1106" t="n"/>
      <c r="CK71" s="1106" t="n"/>
      <c r="CL71" s="1106" t="n"/>
      <c r="CM71" s="1106" t="n"/>
      <c r="CN71" s="1106" t="n"/>
      <c r="CO71" s="1106" t="n"/>
      <c r="CP71" s="1106" t="n"/>
      <c r="CQ71" s="1106" t="n"/>
      <c r="CR71" s="1106" t="n"/>
      <c r="CS71" s="1106" t="n"/>
      <c r="CT71" s="1106" t="n"/>
      <c r="CU71" s="1106" t="n"/>
      <c r="CV71" s="1106" t="n"/>
      <c r="CW71" s="1106" t="n"/>
      <c r="CX71" s="1106" t="n"/>
      <c r="CY71" s="1106" t="n"/>
      <c r="CZ71" s="1106" t="n"/>
      <c r="DA71" s="1106" t="n"/>
      <c r="DB71" s="1106" t="n"/>
      <c r="DC71" s="1106" t="n"/>
      <c r="DD71" s="1106" t="n"/>
      <c r="DE71" s="1106" t="n"/>
      <c r="DF71" s="1106" t="n"/>
      <c r="DG71" s="1106" t="n"/>
      <c r="DH71" s="1106" t="n"/>
      <c r="DI71" s="1106" t="n"/>
    </row>
    <row r="72" ht="16" customHeight="1" s="1178">
      <c r="A72" s="1126" t="inlineStr">
        <is>
          <t>产  品2</t>
        </is>
      </c>
      <c r="B72" s="1148">
        <f>(SUM(AP13:AP16)+J56)*初始化表!F22</f>
        <v/>
      </c>
      <c r="C72" s="398">
        <f>C71+B72</f>
        <v/>
      </c>
      <c r="D72" s="1106" t="n"/>
      <c r="E72" s="302" t="inlineStr">
        <is>
          <t>累计折旧</t>
        </is>
      </c>
      <c r="F72" s="1455">
        <f>B77</f>
        <v/>
      </c>
      <c r="G72" s="1106" t="n"/>
      <c r="H72" s="1107">
        <f>U41</f>
        <v/>
      </c>
      <c r="I72" s="1124">
        <f>V41</f>
        <v/>
      </c>
      <c r="J72" s="1124">
        <f>W41</f>
        <v/>
      </c>
      <c r="K72" s="1124">
        <f>X41</f>
        <v/>
      </c>
      <c r="L72" s="1124">
        <f>Y41</f>
        <v/>
      </c>
      <c r="M72" s="1125" t="inlineStr">
        <is>
          <t>对应产量</t>
        </is>
      </c>
      <c r="N72" s="572" t="inlineStr">
        <is>
          <t>需求差</t>
        </is>
      </c>
      <c r="O72" s="1451" t="inlineStr">
        <is>
          <t>市场1</t>
        </is>
      </c>
      <c r="P72" s="662" t="inlineStr">
        <is>
          <t>市场2</t>
        </is>
      </c>
      <c r="Q72" s="662" t="inlineStr">
        <is>
          <t>市场3</t>
        </is>
      </c>
      <c r="R72" s="678" t="inlineStr">
        <is>
          <t>市场4</t>
        </is>
      </c>
      <c r="S72" s="678" t="inlineStr">
        <is>
          <t>单位价格影响</t>
        </is>
      </c>
      <c r="T72" s="178" t="n"/>
      <c r="U72" s="572" t="inlineStr">
        <is>
          <t>预计需求</t>
        </is>
      </c>
      <c r="V72" s="573" t="inlineStr">
        <is>
          <t>市场1</t>
        </is>
      </c>
      <c r="W72" s="573" t="inlineStr">
        <is>
          <t>市场2</t>
        </is>
      </c>
      <c r="X72" s="573" t="inlineStr">
        <is>
          <t>市场3</t>
        </is>
      </c>
      <c r="Y72" s="574" t="inlineStr">
        <is>
          <t>市场4</t>
        </is>
      </c>
      <c r="Z72" s="1106" t="n"/>
      <c r="AA72" s="1106" t="n"/>
      <c r="AB72" s="1106" t="n"/>
      <c r="AC72" s="572" t="inlineStr">
        <is>
          <t>预计库存</t>
        </is>
      </c>
      <c r="AD72" s="573" t="inlineStr">
        <is>
          <t>市场1</t>
        </is>
      </c>
      <c r="AE72" s="573" t="inlineStr">
        <is>
          <t>市场2</t>
        </is>
      </c>
      <c r="AF72" s="573" t="inlineStr">
        <is>
          <t>市场3</t>
        </is>
      </c>
      <c r="AG72" s="574" t="inlineStr">
        <is>
          <t>市场4</t>
        </is>
      </c>
      <c r="AH72" s="1106" t="n"/>
      <c r="AI72" s="608" t="n"/>
      <c r="AJ72" s="613" t="n"/>
      <c r="AK72" s="613" t="n"/>
      <c r="AL72" s="613" t="n"/>
      <c r="AM72" s="613" t="n"/>
      <c r="AN72" s="613" t="n"/>
      <c r="AO72" s="613" t="n"/>
      <c r="AP72" s="613" t="n"/>
      <c r="AQ72" s="613" t="n"/>
      <c r="AR72" s="613" t="n"/>
      <c r="AS72" s="613" t="n"/>
      <c r="AT72" s="613" t="n"/>
      <c r="AU72" s="613" t="n"/>
      <c r="AV72" s="613" t="n"/>
      <c r="AW72" s="613" t="n"/>
      <c r="AX72" s="613" t="n"/>
      <c r="AY72" s="636" t="n"/>
      <c r="AZ72" s="1106" t="n"/>
      <c r="BA72" s="1111">
        <f>BA49</f>
        <v/>
      </c>
      <c r="BB72" s="1372">
        <f>IF(BT23=1,AL125/(第5期!AP125/2+AP125),0)</f>
        <v/>
      </c>
      <c r="BC72" s="1106" t="n"/>
      <c r="BD72" s="1110">
        <f>BA72</f>
        <v/>
      </c>
      <c r="BE72" s="1447">
        <f>BB49/$BE$31</f>
        <v/>
      </c>
      <c r="BF72" s="1447">
        <f>BC49/$BE$31</f>
        <v/>
      </c>
      <c r="BG72" s="1447">
        <f>BD49/$BE$31</f>
        <v/>
      </c>
      <c r="BH72" s="1447">
        <f>BE49/$BE$31</f>
        <v/>
      </c>
      <c r="BI72" s="1106" t="n"/>
      <c r="BJ72" s="1106" t="n"/>
      <c r="BK72" s="1106" t="n"/>
      <c r="BL72" s="1106" t="n"/>
      <c r="BM72" s="1106" t="n"/>
      <c r="BN72" s="1106" t="n"/>
      <c r="BO72" s="1106" t="n"/>
      <c r="BP72" s="1106" t="n"/>
      <c r="BQ72" s="1106" t="n"/>
      <c r="BR72" s="1106" t="n"/>
      <c r="BS72" s="1106" t="n"/>
      <c r="BT72" s="1106" t="n"/>
      <c r="BU72" s="1106" t="n"/>
      <c r="BV72" s="1106" t="n"/>
      <c r="BW72" s="1106" t="n"/>
      <c r="BX72" s="1106" t="n"/>
      <c r="BY72" s="1106" t="n"/>
      <c r="BZ72" s="1106" t="n"/>
      <c r="CA72" s="1106" t="n"/>
      <c r="CB72" s="1106" t="n"/>
      <c r="CC72" s="1106" t="n"/>
      <c r="CD72" s="1106" t="n"/>
      <c r="CE72" s="1106" t="n"/>
      <c r="CF72" s="1106" t="n"/>
      <c r="CG72" s="1106" t="n"/>
      <c r="CH72" s="1106" t="n"/>
      <c r="CI72" s="1106" t="n"/>
      <c r="CJ72" s="1106" t="n"/>
      <c r="CK72" s="1106" t="n"/>
      <c r="CL72" s="1106" t="n"/>
      <c r="CM72" s="1106" t="n"/>
      <c r="CN72" s="1106" t="n"/>
      <c r="CO72" s="1106" t="n"/>
      <c r="CP72" s="1106" t="n"/>
      <c r="CQ72" s="1106" t="n"/>
      <c r="CR72" s="1106" t="n"/>
      <c r="CS72" s="1106" t="n"/>
      <c r="CT72" s="1106" t="n"/>
      <c r="CU72" s="1106" t="n"/>
      <c r="CV72" s="1106" t="n"/>
      <c r="CW72" s="1106" t="n"/>
      <c r="CX72" s="1106" t="n"/>
      <c r="CY72" s="1106" t="n"/>
      <c r="CZ72" s="1106" t="n"/>
      <c r="DA72" s="1106" t="n"/>
      <c r="DB72" s="1106" t="n"/>
      <c r="DC72" s="1106" t="n"/>
      <c r="DD72" s="1106" t="n"/>
      <c r="DE72" s="1106" t="n"/>
      <c r="DF72" s="1106" t="n"/>
      <c r="DG72" s="1106" t="n"/>
      <c r="DH72" s="1106" t="n"/>
      <c r="DI72" s="1106" t="n"/>
    </row>
    <row r="73" ht="16" customHeight="1" s="1178">
      <c r="A73" s="1126" t="inlineStr">
        <is>
          <t>产  品3</t>
        </is>
      </c>
      <c r="B73" s="1148">
        <f>(SUM(AP17:AP20)+K56)*初始化表!G22</f>
        <v/>
      </c>
      <c r="C73" s="398">
        <f>C72+B73</f>
        <v/>
      </c>
      <c r="D73" s="1106" t="n"/>
      <c r="E73" s="302" t="inlineStr">
        <is>
          <t>银行信用额度</t>
        </is>
      </c>
      <c r="F73" s="1455">
        <f>MAX(P33-B24,0)</f>
        <v/>
      </c>
      <c r="G73" s="1106" t="n"/>
      <c r="H73" s="1126">
        <f>U42</f>
        <v/>
      </c>
      <c r="I73" s="1148">
        <f>V42</f>
        <v/>
      </c>
      <c r="J73" s="1148">
        <f>W42</f>
        <v/>
      </c>
      <c r="K73" s="1148">
        <f>X42</f>
        <v/>
      </c>
      <c r="L73" s="1148">
        <f>Y42</f>
        <v/>
      </c>
      <c r="M73" s="398">
        <f>INT((M68-Z5)/初始化表!$B$4)</f>
        <v/>
      </c>
      <c r="N73" s="575" t="inlineStr">
        <is>
          <t>产品1</t>
        </is>
      </c>
      <c r="O73" s="1453">
        <f>V42-IF(V17=0,第5期!I73,V17)</f>
        <v/>
      </c>
      <c r="P73" s="663">
        <f>W42-IF(W17=0,第5期!J73,W17)</f>
        <v/>
      </c>
      <c r="Q73" s="663">
        <f>X42-IF(X17=0,第5期!K73,X17)</f>
        <v/>
      </c>
      <c r="R73" s="679">
        <f>Y42-IF(Y17=0,第5期!L73,Y17)</f>
        <v/>
      </c>
      <c r="S73" s="679">
        <f>IF(I85=0,0,ABS(P85-O85)/ABS(I85-J85))</f>
        <v/>
      </c>
      <c r="T73" s="178" t="n"/>
      <c r="U73" s="575" t="inlineStr">
        <is>
          <t>产品1</t>
        </is>
      </c>
      <c r="V73" s="576">
        <f>INT(IF(IF(B6&lt;V23,(1+((V23-B6)/V23+O10)*15)*IF($F17&gt;$L6,1.1,1)*V17,(1+((V23-B6)/V23+O10)*5)*IF($F17&gt;$L6,1.1,1)*V17)&gt;0,IF(B6&lt;V23,(1+((V23-B6)/V23+O10)*15)*IF($F17&gt;$L6,1.1,1)*V17,(1+((V23-B6)/V23+O10)*5)*IF($F17&gt;$L6,1.1,1)*V17),0))</f>
        <v/>
      </c>
      <c r="W73" s="576">
        <f>INT(IF(IF(C6&lt;W23,(1+((W23-C6)/W23+P10)*15)*IF($F17&gt;$L6,1.1,1)*W17,(1+((W23-C6)/W23+P10)*5)*IF($F17&gt;$L6,1.1,1)*W17)&gt;0,IF(C6&lt;W23,(1+((W23-C6)/W23+P10)*15)*IF($F17&gt;$L6,1.1,1)*W17,(1+((W23-C6)/W23+P10)*5)*IF($F17&gt;$L6,1.1,1)*W17),0))</f>
        <v/>
      </c>
      <c r="X73" s="576">
        <f>INT(IF(IF(D6&lt;X23,(1+((X23-D6)/X23+Q10)*15)*IF($F17&gt;$L6,1.1,1)*X17,(1+((X23-D6)/X23+Q10)*5)*IF($F17&gt;$L6,1.1,1)*X17)&gt;0,IF(D6&lt;X23,(1+((X23-D6)/X23+Q10)*15)*IF($F17&gt;$L6,1.1,1)*X17,(1+((X23-D6)/X23+Q10)*5)*IF($F17&gt;$L6,1.1,1)*X17),0))</f>
        <v/>
      </c>
      <c r="Y73" s="577">
        <f>INT(IF(IF(E6&lt;Y23,(1+((Y23-E6)/Y23+R10)*15)*IF($F17&gt;$L6,1.1,1)*Y17,(1+((Y23-E6)/Y23+R10)*5)*IF($F17&gt;$L6,1.1,1)*Y17)&gt;0,IF(E6&lt;Y23,(1+((Y23-E6)/Y23+R10)*15)*IF($F17&gt;$L6,1.1,1)*Y17,(1+((Y23-E6)/Y23+R10)*5)*IF($F17&gt;$L6,1.1,1)*Y17),0))</f>
        <v/>
      </c>
      <c r="Z73" s="1106" t="n"/>
      <c r="AA73" s="1106" t="n"/>
      <c r="AB73" s="1106" t="n"/>
      <c r="AC73" s="575" t="inlineStr">
        <is>
          <t>产品1</t>
        </is>
      </c>
      <c r="AD73" s="576">
        <f>IF(V42&gt;V73,V42-V73,0)</f>
        <v/>
      </c>
      <c r="AE73" s="576">
        <f>IF(W42&gt;W73,W42-W73,0)</f>
        <v/>
      </c>
      <c r="AF73" s="576">
        <f>IF(X42&gt;X73,X42-X73,0)</f>
        <v/>
      </c>
      <c r="AG73" s="577">
        <f>IF(Y42&gt;Y73,Y42-Y73,0)</f>
        <v/>
      </c>
      <c r="AH73" s="1106" t="n"/>
      <c r="AI73" s="608" t="n"/>
      <c r="AJ73" s="613" t="n"/>
      <c r="AK73" s="613" t="n"/>
      <c r="AL73" s="613" t="n"/>
      <c r="AM73" s="613" t="n"/>
      <c r="AN73" s="613" t="n"/>
      <c r="AO73" s="693" t="n"/>
      <c r="AP73" s="613" t="n"/>
      <c r="AQ73" s="613" t="n"/>
      <c r="AR73" s="613" t="n"/>
      <c r="AS73" s="613" t="n"/>
      <c r="AT73" s="613" t="n"/>
      <c r="AU73" s="613" t="n"/>
      <c r="AV73" s="613" t="n"/>
      <c r="AW73" s="613" t="n"/>
      <c r="AX73" s="613" t="n"/>
      <c r="AY73" s="636" t="n"/>
      <c r="AZ73" s="1106" t="n"/>
      <c r="BA73" s="1111">
        <f>BA50</f>
        <v/>
      </c>
      <c r="BB73" s="1372">
        <f>IF(BT24=1,AL126/(第5期!AP126/2+AP126),0)</f>
        <v/>
      </c>
      <c r="BC73" s="1106" t="n"/>
      <c r="BD73" s="1110">
        <f>BA73</f>
        <v/>
      </c>
      <c r="BE73" s="1447">
        <f>BB50/$BE$31</f>
        <v/>
      </c>
      <c r="BF73" s="1447">
        <f>BC50/$BE$31</f>
        <v/>
      </c>
      <c r="BG73" s="1447">
        <f>BD50/$BE$31</f>
        <v/>
      </c>
      <c r="BH73" s="1447">
        <f>BE50/$BE$31</f>
        <v/>
      </c>
      <c r="BI73" s="1106" t="n"/>
      <c r="BJ73" s="1106" t="n"/>
      <c r="BK73" s="1106" t="n"/>
      <c r="BL73" s="1106" t="n"/>
      <c r="BM73" s="1106" t="n"/>
      <c r="BN73" s="1106" t="n"/>
      <c r="BO73" s="1106" t="n"/>
      <c r="BP73" s="1106" t="n"/>
      <c r="BQ73" s="1106" t="n"/>
      <c r="BR73" s="1106" t="n"/>
      <c r="BS73" s="1106" t="n"/>
      <c r="BT73" s="1106" t="n"/>
      <c r="BU73" s="1106" t="n"/>
      <c r="BV73" s="1106" t="n"/>
      <c r="BW73" s="1106" t="n"/>
      <c r="BX73" s="1106" t="n"/>
      <c r="BY73" s="1106" t="n"/>
      <c r="BZ73" s="1106" t="n"/>
      <c r="CA73" s="1106" t="n"/>
      <c r="CB73" s="1106" t="n"/>
      <c r="CC73" s="1106" t="n"/>
      <c r="CD73" s="1106" t="n"/>
      <c r="CE73" s="1106" t="n"/>
      <c r="CF73" s="1106" t="n"/>
      <c r="CG73" s="1106" t="n"/>
      <c r="CH73" s="1106" t="n"/>
      <c r="CI73" s="1106" t="n"/>
      <c r="CJ73" s="1106" t="n"/>
      <c r="CK73" s="1106" t="n"/>
      <c r="CL73" s="1106" t="n"/>
      <c r="CM73" s="1106" t="n"/>
      <c r="CN73" s="1106" t="n"/>
      <c r="CO73" s="1106" t="n"/>
      <c r="CP73" s="1106" t="n"/>
      <c r="CQ73" s="1106" t="n"/>
      <c r="CR73" s="1106" t="n"/>
      <c r="CS73" s="1106" t="n"/>
      <c r="CT73" s="1106" t="n"/>
      <c r="CU73" s="1106" t="n"/>
      <c r="CV73" s="1106" t="n"/>
      <c r="CW73" s="1106" t="n"/>
      <c r="CX73" s="1106" t="n"/>
      <c r="CY73" s="1106" t="n"/>
      <c r="CZ73" s="1106" t="n"/>
      <c r="DA73" s="1106" t="n"/>
      <c r="DB73" s="1106" t="n"/>
      <c r="DC73" s="1106" t="n"/>
      <c r="DD73" s="1106" t="n"/>
      <c r="DE73" s="1106" t="n"/>
      <c r="DF73" s="1106" t="n"/>
      <c r="DG73" s="1106" t="n"/>
      <c r="DH73" s="1106" t="n"/>
      <c r="DI73" s="1106" t="n"/>
    </row>
    <row r="74" ht="16" customHeight="1" s="1178">
      <c r="A74" s="1126" t="inlineStr">
        <is>
          <t>产  品4</t>
        </is>
      </c>
      <c r="B74" s="1148">
        <f>(SUM(AP21:AP24)+L56)*初始化表!H22</f>
        <v/>
      </c>
      <c r="C74" s="398">
        <f>C73+B74</f>
        <v/>
      </c>
      <c r="D74" s="1106" t="n"/>
      <c r="E74" s="302" t="inlineStr">
        <is>
          <t>国  债</t>
        </is>
      </c>
      <c r="F74" s="1455">
        <f>D24</f>
        <v/>
      </c>
      <c r="G74" s="1106" t="n"/>
      <c r="H74" s="1126">
        <f>U43</f>
        <v/>
      </c>
      <c r="I74" s="1148">
        <f>V43</f>
        <v/>
      </c>
      <c r="J74" s="1148">
        <f>W43</f>
        <v/>
      </c>
      <c r="K74" s="1148">
        <f>X43</f>
        <v/>
      </c>
      <c r="L74" s="1148">
        <f>Y43</f>
        <v/>
      </c>
      <c r="M74" s="398">
        <f>INT((M69-Z6)/初始化表!$B$4)</f>
        <v/>
      </c>
      <c r="N74" s="575" t="inlineStr">
        <is>
          <t>产品2</t>
        </is>
      </c>
      <c r="O74" s="1453">
        <f>V43-IF(V18=0,第5期!I74,V18)</f>
        <v/>
      </c>
      <c r="P74" s="663">
        <f>W43-IF(W18=0,第5期!J74,W18)</f>
        <v/>
      </c>
      <c r="Q74" s="663">
        <f>X43-IF(X18=0,第5期!K74,X18)</f>
        <v/>
      </c>
      <c r="R74" s="679">
        <f>Y43-IF(Y18=0,第5期!L74,Y18)</f>
        <v/>
      </c>
      <c r="S74" s="679">
        <f>IF(I86=0,0,ABS(P86-O86)/ABS(I86-J86))</f>
        <v/>
      </c>
      <c r="T74" s="178" t="n"/>
      <c r="U74" s="575" t="inlineStr">
        <is>
          <t>产品2</t>
        </is>
      </c>
      <c r="V74" s="576">
        <f>INT(IF(IF(B7&lt;V24,(1+((V24-B7)/V24+O11)*15)*IF($F18&gt;$L7,1.1,1)*V18,(1+((V24-B7)/V24+O11)*5)*IF($F18&gt;$L7,1.1,1)*V18)&gt;0,IF(B7&lt;V24,(1+((V24-B7)/V24+O11)*15)*IF($F18&gt;$L7,1.1,1)*V18,(1+((V24-B7)/V24+O11)*5)*IF($F18&gt;$L7,1.1,1)*V18),0))</f>
        <v/>
      </c>
      <c r="W74" s="576">
        <f>INT(IF(IF(C7&lt;W24,(1+((W24-C7)/W24+P11)*15)*IF($F18&gt;$L7,1.1,1)*W18,(1+((W24-C7)/W24+P11)*5)*IF($F18&gt;$L7,1.1,1)*W18)&gt;0,IF(C7&lt;W24,(1+((W24-C7)/W24+P11)*15)*IF($F18&gt;$L7,1.1,1)*W18,(1+((W24-C7)/W24+P11)*5)*IF($F18&gt;$L7,1.1,1)*W18),0))</f>
        <v/>
      </c>
      <c r="X74" s="576">
        <f>INT(IF(IF(D7&lt;X24,(1+((X24-D7)/X24+Q11)*15)*IF($F18&gt;$L7,1.1,1)*X18,(1+((X24-D7)/X24+Q11)*5)*IF($F18&gt;$L7,1.1,1)*X18)&gt;0,IF(D7&lt;X24,(1+((X24-D7)/X24+Q11)*15)*IF($F18&gt;$L7,1.1,1)*X18,(1+((X24-D7)/X24+Q11)*5)*IF($F18&gt;$L7,1.1,1)*X18),0))</f>
        <v/>
      </c>
      <c r="Y74" s="577">
        <f>INT(IF(IF(E7&lt;Y24,(1+((Y24-E7)/Y24+R11)*15)*IF($F18&gt;$L7,1.1,1)*Y18,(1+((Y24-E7)/Y24+R11)*5)*IF($F18&gt;$L7,1.1,1)*Y18)&gt;0,IF(E7&lt;Y24,(1+((Y24-E7)/Y24+R11)*15)*IF($F18&gt;$L7,1.1,1)*Y18,(1+((Y24-E7)/Y24+R11)*5)*IF($F18&gt;$L7,1.1,1)*Y18),0))</f>
        <v/>
      </c>
      <c r="Z74" s="1106" t="n"/>
      <c r="AA74" s="1106" t="n"/>
      <c r="AB74" s="1106" t="n"/>
      <c r="AC74" s="575" t="inlineStr">
        <is>
          <t>产品2</t>
        </is>
      </c>
      <c r="AD74" s="576">
        <f>IF(V43&gt;V74,V43-V74,0)</f>
        <v/>
      </c>
      <c r="AE74" s="576">
        <f>IF(W43&gt;W74,W43-W74,0)</f>
        <v/>
      </c>
      <c r="AF74" s="576">
        <f>IF(X43&gt;X74,X43-X74,0)</f>
        <v/>
      </c>
      <c r="AG74" s="577">
        <f>IF(Y43&gt;Y74,Y43-Y74,0)</f>
        <v/>
      </c>
      <c r="AH74" s="1106" t="n"/>
      <c r="AI74" s="608" t="n"/>
      <c r="AJ74" s="613" t="n"/>
      <c r="AK74" s="613" t="n"/>
      <c r="AL74" s="613" t="n"/>
      <c r="AM74" s="613" t="n"/>
      <c r="AN74" s="613" t="n"/>
      <c r="AO74" s="613" t="n"/>
      <c r="AP74" s="613" t="n"/>
      <c r="AQ74" s="613" t="n"/>
      <c r="AR74" s="613" t="n"/>
      <c r="AS74" s="613" t="n"/>
      <c r="AT74" s="613" t="n"/>
      <c r="AU74" s="613" t="n"/>
      <c r="AV74" s="613" t="n"/>
      <c r="AW74" s="613" t="n"/>
      <c r="AX74" s="613" t="n"/>
      <c r="AY74" s="636" t="n"/>
      <c r="AZ74" s="1106" t="n"/>
      <c r="BA74" s="1106" t="n"/>
      <c r="BB74" s="1106" t="n"/>
      <c r="BC74" s="1106" t="n"/>
      <c r="BD74" s="1106" t="n"/>
      <c r="BE74" s="1106" t="n"/>
      <c r="BF74" s="1106" t="n"/>
      <c r="BG74" s="1106" t="n"/>
      <c r="BH74" s="1106" t="n"/>
      <c r="BI74" s="1106" t="n"/>
      <c r="BJ74" s="1106" t="n"/>
      <c r="BK74" s="1106" t="n"/>
      <c r="BL74" s="1106" t="n"/>
      <c r="BM74" s="1106" t="n"/>
      <c r="BN74" s="1106" t="n"/>
      <c r="BO74" s="1106" t="n"/>
      <c r="BP74" s="1106" t="n"/>
      <c r="BQ74" s="1106" t="n"/>
      <c r="BR74" s="1106" t="n"/>
      <c r="BS74" s="1106" t="n"/>
      <c r="BT74" s="1106" t="n"/>
      <c r="BU74" s="1106" t="n"/>
      <c r="BV74" s="1106" t="n"/>
      <c r="BW74" s="1106" t="n"/>
      <c r="BX74" s="1106" t="n"/>
      <c r="BY74" s="1106" t="n"/>
      <c r="BZ74" s="1106" t="n"/>
      <c r="CA74" s="1106" t="n"/>
      <c r="CB74" s="1106" t="n"/>
      <c r="CC74" s="1106" t="n"/>
      <c r="CD74" s="1106" t="n"/>
      <c r="CE74" s="1106" t="n"/>
      <c r="CF74" s="1106" t="n"/>
      <c r="CG74" s="1106" t="n"/>
      <c r="CH74" s="1106" t="n"/>
      <c r="CI74" s="1106" t="n"/>
      <c r="CJ74" s="1106" t="n"/>
      <c r="CK74" s="1106" t="n"/>
      <c r="CL74" s="1106" t="n"/>
      <c r="CM74" s="1106" t="n"/>
      <c r="CN74" s="1106" t="n"/>
      <c r="CO74" s="1106" t="n"/>
      <c r="CP74" s="1106" t="n"/>
      <c r="CQ74" s="1106" t="n"/>
      <c r="CR74" s="1106" t="n"/>
      <c r="CS74" s="1106" t="n"/>
      <c r="CT74" s="1106" t="n"/>
      <c r="CU74" s="1106" t="n"/>
      <c r="CV74" s="1106" t="n"/>
      <c r="CW74" s="1106" t="n"/>
      <c r="CX74" s="1106" t="n"/>
      <c r="CY74" s="1106" t="n"/>
      <c r="CZ74" s="1106" t="n"/>
      <c r="DA74" s="1106" t="n"/>
      <c r="DB74" s="1106" t="n"/>
      <c r="DC74" s="1106" t="n"/>
      <c r="DD74" s="1106" t="n"/>
      <c r="DE74" s="1106" t="n"/>
      <c r="DF74" s="1106" t="n"/>
      <c r="DG74" s="1106" t="n"/>
      <c r="DH74" s="1106" t="n"/>
      <c r="DI74" s="1106" t="n"/>
    </row>
    <row r="75" ht="16" customHeight="1" s="1178">
      <c r="A75" s="1126" t="inlineStr">
        <is>
          <t>研发费用待摊</t>
        </is>
      </c>
      <c r="B75" s="1148">
        <f>SUM(F17:F20)/2</f>
        <v/>
      </c>
      <c r="C75" s="398">
        <f>C74+B75</f>
        <v/>
      </c>
      <c r="D75" s="1106" t="n"/>
      <c r="E75" s="302" t="inlineStr">
        <is>
          <t>债  券</t>
        </is>
      </c>
      <c r="F75" s="1455">
        <f>B78</f>
        <v/>
      </c>
      <c r="G75" s="1106" t="n"/>
      <c r="H75" s="1126">
        <f>U44</f>
        <v/>
      </c>
      <c r="I75" s="1148">
        <f>V44</f>
        <v/>
      </c>
      <c r="J75" s="1148">
        <f>W44</f>
        <v/>
      </c>
      <c r="K75" s="1148">
        <f>X44</f>
        <v/>
      </c>
      <c r="L75" s="1148">
        <f>Y44</f>
        <v/>
      </c>
      <c r="M75" s="398">
        <f>INT((M70-Z7)/初始化表!$B$4)</f>
        <v/>
      </c>
      <c r="N75" s="575" t="inlineStr">
        <is>
          <t>产品3</t>
        </is>
      </c>
      <c r="O75" s="1453">
        <f>V44-IF(V19=0,第5期!I75,V19)</f>
        <v/>
      </c>
      <c r="P75" s="663">
        <f>W44-IF(W19=0,第5期!J75,W19)</f>
        <v/>
      </c>
      <c r="Q75" s="663">
        <f>X44-IF(X19=0,第5期!K75,X19)</f>
        <v/>
      </c>
      <c r="R75" s="679">
        <f>Y44-IF(Y19=0,第5期!L75,Y19)</f>
        <v/>
      </c>
      <c r="S75" s="679">
        <f>IF(I87=0,0,ABS(P87-O87)/ABS(I87-J87))</f>
        <v/>
      </c>
      <c r="T75" s="178" t="n"/>
      <c r="U75" s="575" t="inlineStr">
        <is>
          <t>产品3</t>
        </is>
      </c>
      <c r="V75" s="576">
        <f>INT(IF(IF(B8&lt;V25,(1+((V25-B8)/V25+O12)*15)*IF($F19&gt;$L8,1.1,1)*V19,(1+((V25-B8)/V25+O12)*5)*IF($F19&gt;$L8,1.1,1)*V19)&gt;0,IF(B8&lt;V25,(1+((V25-B8)/V25+O12)*15)*IF($F19&gt;$L8,1.1,1)*V19,(1+((V25-B8)/V25+O12)*5)*IF($F19&gt;$L8,1.1,1)*V19),0))</f>
        <v/>
      </c>
      <c r="W75" s="576">
        <f>INT(IF(IF(C8&lt;W25,(1+((W25-C8)/W25+P12)*15)*IF($F19&gt;$L8,1.1,1)*W19,(1+((W25-C8)/W25+P12)*5)*IF($F19&gt;$L8,1.1,1)*W19)&gt;0,IF(C8&lt;W25,(1+((W25-C8)/W25+P12)*15)*IF($F19&gt;$L8,1.1,1)*W19,(1+((W25-C8)/W25+P12)*5)*IF($F19&gt;$L8,1.1,1)*W19),0))</f>
        <v/>
      </c>
      <c r="X75" s="576">
        <f>INT(IF(IF(D8&lt;X25,(1+((X25-D8)/X25+Q12)*15)*IF($F19&gt;$L8,1.1,1)*X19,(1+((X25-D8)/X25+Q12)*5)*IF($F19&gt;$L8,1.1,1)*X19)&gt;0,IF(D8&lt;X25,(1+((X25-D8)/X25+Q12)*15)*IF($F19&gt;$L8,1.1,1)*X19,(1+((X25-D8)/X25+Q12)*5)*IF($F19&gt;$L8,1.1,1)*X19),0))</f>
        <v/>
      </c>
      <c r="Y75" s="577">
        <f>INT(IF(IF(E8&lt;Y25,(1+((Y25-E8)/Y25+R12)*15)*IF($F19&gt;$L8,1.1,1)*Y19,(1+((Y25-E8)/Y25+R12)*5)*IF($F19&gt;$L8,1.1,1)*Y19)&gt;0,IF(E8&lt;Y25,(1+((Y25-E8)/Y25+R12)*15)*IF($F19&gt;$L8,1.1,1)*Y19,(1+((Y25-E8)/Y25+R12)*5)*IF($F19&gt;$L8,1.1,1)*Y19),0))</f>
        <v/>
      </c>
      <c r="Z75" s="1106" t="n"/>
      <c r="AA75" s="1106" t="n"/>
      <c r="AB75" s="1106" t="n"/>
      <c r="AC75" s="575" t="inlineStr">
        <is>
          <t>产品3</t>
        </is>
      </c>
      <c r="AD75" s="576">
        <f>IF(V44&gt;V75,V44-V75,0)</f>
        <v/>
      </c>
      <c r="AE75" s="576">
        <f>IF(W44&gt;W75,W44-W75,0)</f>
        <v/>
      </c>
      <c r="AF75" s="576">
        <f>IF(X44&gt;X75,X44-X75,0)</f>
        <v/>
      </c>
      <c r="AG75" s="577">
        <f>IF(Y44&gt;Y75,Y44-Y75,0)</f>
        <v/>
      </c>
      <c r="AH75" s="1106" t="n"/>
      <c r="AI75" s="608" t="n"/>
      <c r="AJ75" s="613" t="n"/>
      <c r="AK75" s="613" t="n"/>
      <c r="AL75" s="613" t="n"/>
      <c r="AM75" s="613" t="n"/>
      <c r="AN75" s="613" t="n"/>
      <c r="AO75" s="613" t="n"/>
      <c r="AP75" s="613" t="n"/>
      <c r="AQ75" s="613" t="n"/>
      <c r="AR75" s="613" t="n"/>
      <c r="AS75" s="613" t="n"/>
      <c r="AT75" s="613" t="n"/>
      <c r="AU75" s="613" t="n"/>
      <c r="AV75" s="613" t="n"/>
      <c r="AW75" s="613" t="n"/>
      <c r="AX75" s="613" t="n"/>
      <c r="AY75" s="636" t="n"/>
      <c r="AZ75" s="1106" t="n"/>
      <c r="BA75" s="1106" t="n"/>
      <c r="BB75" s="1106" t="n"/>
      <c r="BC75" s="1106" t="n"/>
      <c r="BD75" s="1106" t="n"/>
      <c r="BE75" s="1106" t="n"/>
      <c r="BF75" s="1106" t="n"/>
      <c r="BG75" s="1106" t="n"/>
      <c r="BH75" s="1106" t="n"/>
      <c r="BI75" s="1106" t="n"/>
      <c r="BJ75" s="1106" t="n"/>
      <c r="BK75" s="1106" t="n"/>
      <c r="BL75" s="1106" t="n"/>
      <c r="BM75" s="1106" t="n"/>
      <c r="BN75" s="1106" t="n"/>
      <c r="BO75" s="1106" t="n"/>
      <c r="BP75" s="1106" t="n"/>
      <c r="BQ75" s="1106" t="n"/>
      <c r="BR75" s="1106" t="n"/>
      <c r="BS75" s="1106" t="n"/>
      <c r="BT75" s="1106" t="n"/>
      <c r="BU75" s="1106" t="n"/>
      <c r="BV75" s="1106" t="n"/>
      <c r="BW75" s="1106" t="n"/>
      <c r="BX75" s="1106" t="n"/>
      <c r="BY75" s="1106" t="n"/>
      <c r="BZ75" s="1106" t="n"/>
      <c r="CA75" s="1106" t="n"/>
      <c r="CB75" s="1106" t="n"/>
      <c r="CC75" s="1106" t="n"/>
      <c r="CD75" s="1106" t="n"/>
      <c r="CE75" s="1106" t="n"/>
      <c r="CF75" s="1106" t="n"/>
      <c r="CG75" s="1106" t="n"/>
      <c r="CH75" s="1106" t="n"/>
      <c r="CI75" s="1106" t="n"/>
      <c r="CJ75" s="1106" t="n"/>
      <c r="CK75" s="1106" t="n"/>
      <c r="CL75" s="1106" t="n"/>
      <c r="CM75" s="1106" t="n"/>
      <c r="CN75" s="1106" t="n"/>
      <c r="CO75" s="1106" t="n"/>
      <c r="CP75" s="1106" t="n"/>
      <c r="CQ75" s="1106" t="n"/>
      <c r="CR75" s="1106" t="n"/>
      <c r="CS75" s="1106" t="n"/>
      <c r="CT75" s="1106" t="n"/>
      <c r="CU75" s="1106" t="n"/>
      <c r="CV75" s="1106" t="n"/>
      <c r="CW75" s="1106" t="n"/>
      <c r="CX75" s="1106" t="n"/>
      <c r="CY75" s="1106" t="n"/>
      <c r="CZ75" s="1106" t="n"/>
      <c r="DA75" s="1106" t="n"/>
      <c r="DB75" s="1106" t="n"/>
      <c r="DC75" s="1106" t="n"/>
      <c r="DD75" s="1106" t="n"/>
      <c r="DE75" s="1106" t="n"/>
      <c r="DF75" s="1106" t="n"/>
      <c r="DG75" s="1106" t="n"/>
      <c r="DH75" s="1106" t="n"/>
      <c r="DI75" s="1106" t="n"/>
    </row>
    <row r="76" ht="16" customHeight="1" s="1178">
      <c r="A76" s="1126" t="inlineStr">
        <is>
          <t>机器原值</t>
        </is>
      </c>
      <c r="B76" s="1148">
        <f>O49*初始化表!B8</f>
        <v/>
      </c>
      <c r="C76" s="398">
        <f>C75+B76</f>
        <v/>
      </c>
      <c r="D76" s="1106" t="n"/>
      <c r="E76" s="302" t="inlineStr">
        <is>
          <t>累计研发费</t>
        </is>
      </c>
      <c r="F76" s="1455">
        <f>SUM(I6:I9,F17:F20)</f>
        <v/>
      </c>
      <c r="G76" s="1106" t="n"/>
      <c r="H76" s="1152">
        <f>U45</f>
        <v/>
      </c>
      <c r="I76" s="1150">
        <f>V45</f>
        <v/>
      </c>
      <c r="J76" s="1150">
        <f>W45</f>
        <v/>
      </c>
      <c r="K76" s="1150">
        <f>X45</f>
        <v/>
      </c>
      <c r="L76" s="1150">
        <f>Y45</f>
        <v/>
      </c>
      <c r="M76" s="1151">
        <f>INT((M71-Z8)/初始化表!$B$4)</f>
        <v/>
      </c>
      <c r="N76" s="578" t="inlineStr">
        <is>
          <t>产品4</t>
        </is>
      </c>
      <c r="O76" s="579">
        <f>V45-IF(V20=0,第5期!I76,V20)</f>
        <v/>
      </c>
      <c r="P76" s="579">
        <f>W45-IF(W20=0,第5期!J76,W20)</f>
        <v/>
      </c>
      <c r="Q76" s="579">
        <f>X45-IF(X20=0,第5期!K76,X20)</f>
        <v/>
      </c>
      <c r="R76" s="580">
        <f>Y45-IF(Y20=0,第5期!L76,Y20)</f>
        <v/>
      </c>
      <c r="S76" s="580">
        <f>IF(I88=0,0,ABS(P88-O88)/ABS(I88-J88))</f>
        <v/>
      </c>
      <c r="T76" s="178" t="n"/>
      <c r="U76" s="578" t="inlineStr">
        <is>
          <t>产品4</t>
        </is>
      </c>
      <c r="V76" s="579">
        <f>INT(IF(IF(B9&lt;V26,(1+((V26-B9)/V26+O13)*15)*IF($F20&gt;$L9,1.1,1)*V20,(1+((V26-B9)/V26+O13)*5)*IF($F20&gt;$L9,1.1,1)*V20)&gt;0,IF(B9&lt;V26,(1+((V26-B9)/V26+O13)*15)*IF($F20&gt;$L9,1.1,1)*V20,(1+((V26-B9)/V26+O13)*5)*IF($F20&gt;$L9,1.1,1)*V20),0))</f>
        <v/>
      </c>
      <c r="W76" s="579">
        <f>INT(IF(IF(C9&lt;W26,(1+((W26-C9)/W26+P13)*15)*IF($F20&gt;$L9,1.1,1)*W20,(1+((W26-C9)/W26+P13)*5)*IF($F20&gt;$L9,1.1,1)*W20)&gt;0,IF(C9&lt;W26,(1+((W26-C9)/W26+P13)*15)*IF($F20&gt;$L9,1.1,1)*W20,(1+((W26-C9)/W26+P13)*5)*IF($F20&gt;$L9,1.1,1)*W20),0))</f>
        <v/>
      </c>
      <c r="X76" s="579">
        <f>INT(IF(IF(D9&lt;X26,(1+((X26-D9)/X26+Q13)*15)*IF($F20&gt;$L9,1.1,1)*X20,(1+((X26-D9)/X26+Q13)*5)*IF($F20&gt;$L9,1.1,1)*X20)&gt;0,IF(D9&lt;X26,(1+((X26-D9)/X26+Q13)*15)*IF($F20&gt;$L9,1.1,1)*X20,(1+((X26-D9)/X26+Q13)*5)*IF($F20&gt;$L9,1.1,1)*X20),0))</f>
        <v/>
      </c>
      <c r="Y76" s="580">
        <f>INT(IF(IF(E9&lt;Y26,(1+((Y26-E9)/Y26+R13)*15)*IF($F20&gt;$L9,1.1,1)*Y20,(1+((Y26-E9)/Y26+R13)*5)*IF($F20&gt;$L9,1.1,1)*Y20)&gt;0,IF(E9&lt;Y26,(1+((Y26-E9)/Y26+R13)*15)*IF($F20&gt;$L9,1.1,1)*Y20,(1+((Y26-E9)/Y26+R13)*5)*IF($F20&gt;$L9,1.1,1)*Y20),0))</f>
        <v/>
      </c>
      <c r="Z76" s="1106" t="n"/>
      <c r="AA76" s="1106" t="n"/>
      <c r="AB76" s="1106" t="n"/>
      <c r="AC76" s="578" t="inlineStr">
        <is>
          <t>产品4</t>
        </is>
      </c>
      <c r="AD76" s="579">
        <f>IF(V45&gt;V76,V45-V76,0)</f>
        <v/>
      </c>
      <c r="AE76" s="579">
        <f>IF(W45&gt;W76,W45-W76,0)</f>
        <v/>
      </c>
      <c r="AF76" s="579">
        <f>IF(X45&gt;X76,X45-X76,0)</f>
        <v/>
      </c>
      <c r="AG76" s="580">
        <f>IF(Y45&gt;Y76,Y45-Y76,0)</f>
        <v/>
      </c>
      <c r="AH76" s="1106" t="n"/>
      <c r="AI76" s="608" t="n"/>
      <c r="AJ76" s="613" t="n"/>
      <c r="AK76" s="613" t="n"/>
      <c r="AL76" s="613" t="n"/>
      <c r="AM76" s="613" t="n"/>
      <c r="AN76" s="613" t="n"/>
      <c r="AO76" s="613" t="n"/>
      <c r="AP76" s="613" t="n"/>
      <c r="AQ76" s="613" t="n"/>
      <c r="AR76" s="613" t="n"/>
      <c r="AS76" s="613" t="n"/>
      <c r="AT76" s="613" t="n"/>
      <c r="AU76" s="613" t="n"/>
      <c r="AV76" s="613" t="n"/>
      <c r="AW76" s="613" t="n"/>
      <c r="AX76" s="613" t="n"/>
      <c r="AY76" s="636" t="n"/>
      <c r="AZ76" s="1106" t="n"/>
      <c r="BA76" s="1106" t="n"/>
      <c r="BB76" s="1106" t="n"/>
      <c r="BC76" s="1106" t="n"/>
      <c r="BD76" s="1106" t="n"/>
      <c r="BE76" s="1106" t="n"/>
      <c r="BF76" s="1106" t="n"/>
      <c r="BG76" s="1106" t="n"/>
      <c r="BH76" s="1106" t="n"/>
      <c r="BI76" s="1106" t="n"/>
      <c r="BJ76" s="1106" t="n"/>
      <c r="BK76" s="1106" t="n"/>
      <c r="BL76" s="1106" t="n"/>
      <c r="BM76" s="1106" t="n"/>
      <c r="BN76" s="1106" t="n"/>
      <c r="BO76" s="1106" t="n"/>
      <c r="BP76" s="1106" t="n"/>
      <c r="BQ76" s="1106" t="n"/>
      <c r="BR76" s="1106" t="n"/>
      <c r="BS76" s="1106" t="n"/>
      <c r="BT76" s="1106" t="n"/>
      <c r="BU76" s="1106" t="n"/>
      <c r="BV76" s="1106" t="n"/>
      <c r="BW76" s="1106" t="n"/>
      <c r="BX76" s="1106" t="n"/>
      <c r="BY76" s="1106" t="n"/>
      <c r="BZ76" s="1106" t="n"/>
      <c r="CA76" s="1106" t="n"/>
      <c r="CB76" s="1106" t="n"/>
      <c r="CC76" s="1106" t="n"/>
      <c r="CD76" s="1106" t="n"/>
      <c r="CE76" s="1106" t="n"/>
      <c r="CF76" s="1106" t="n"/>
      <c r="CG76" s="1106" t="n"/>
      <c r="CH76" s="1106" t="n"/>
      <c r="CI76" s="1106" t="n"/>
      <c r="CJ76" s="1106" t="n"/>
      <c r="CK76" s="1106" t="n"/>
      <c r="CL76" s="1106" t="n"/>
      <c r="CM76" s="1106" t="n"/>
      <c r="CN76" s="1106" t="n"/>
      <c r="CO76" s="1106" t="n"/>
      <c r="CP76" s="1106" t="n"/>
      <c r="CQ76" s="1106" t="n"/>
      <c r="CR76" s="1106" t="n"/>
      <c r="CS76" s="1106" t="n"/>
      <c r="CT76" s="1106" t="n"/>
      <c r="CU76" s="1106" t="n"/>
      <c r="CV76" s="1106" t="n"/>
      <c r="CW76" s="1106" t="n"/>
      <c r="CX76" s="1106" t="n"/>
      <c r="CY76" s="1106" t="n"/>
      <c r="CZ76" s="1106" t="n"/>
      <c r="DA76" s="1106" t="n"/>
      <c r="DB76" s="1106" t="n"/>
      <c r="DC76" s="1106" t="n"/>
      <c r="DD76" s="1106" t="n"/>
      <c r="DE76" s="1106" t="n"/>
      <c r="DF76" s="1106" t="n"/>
      <c r="DG76" s="1106" t="n"/>
      <c r="DH76" s="1106" t="n"/>
      <c r="DI76" s="1106" t="n"/>
    </row>
    <row r="77" ht="16" customHeight="1" s="1178">
      <c r="A77" s="1126" t="inlineStr">
        <is>
          <t>机器折旧</t>
        </is>
      </c>
      <c r="B77" s="1148">
        <f>第5期!B77-C51</f>
        <v/>
      </c>
      <c r="C77" s="398">
        <f>C76-B77</f>
        <v/>
      </c>
      <c r="D77" s="1106" t="n"/>
      <c r="E77" s="302" t="inlineStr">
        <is>
          <t>本期利润</t>
        </is>
      </c>
      <c r="F77" s="1456">
        <f>D56-E60</f>
        <v/>
      </c>
      <c r="G77" s="1106" t="n"/>
      <c r="H77" s="649" t="inlineStr">
        <is>
          <t>达到组内上期平均市场份额所必须的产品分销量</t>
        </is>
      </c>
      <c r="I77" s="401" t="n"/>
      <c r="J77" s="401" t="n"/>
      <c r="K77" s="401" t="n"/>
      <c r="L77" s="401" t="n"/>
      <c r="M77" s="402" t="inlineStr">
        <is>
          <t>总计</t>
        </is>
      </c>
      <c r="N77" s="654" t="inlineStr">
        <is>
          <t>估计价格</t>
        </is>
      </c>
      <c r="O77" s="1457" t="inlineStr">
        <is>
          <t>市场1</t>
        </is>
      </c>
      <c r="P77" s="1457" t="inlineStr">
        <is>
          <t>市场2</t>
        </is>
      </c>
      <c r="Q77" s="668" t="inlineStr">
        <is>
          <t>市场3</t>
        </is>
      </c>
      <c r="R77" s="1458" t="inlineStr">
        <is>
          <t>市场4</t>
        </is>
      </c>
      <c r="S77" s="681" t="inlineStr">
        <is>
          <t>破产数量</t>
        </is>
      </c>
      <c r="T77" s="1347" t="n"/>
      <c r="U77" s="1106" t="n"/>
      <c r="V77" s="1106" t="n"/>
      <c r="W77" s="1106" t="n"/>
      <c r="X77" s="1106" t="n"/>
      <c r="Y77" s="1106" t="n"/>
      <c r="Z77" s="1106" t="n"/>
      <c r="AA77" s="1106" t="n"/>
      <c r="AB77" s="1106" t="n"/>
      <c r="AC77" s="1106" t="n"/>
      <c r="AD77" s="1106" t="n"/>
      <c r="AE77" s="1106" t="n"/>
      <c r="AF77" s="1106" t="n"/>
      <c r="AG77" s="1106" t="n"/>
      <c r="AH77" s="1106" t="n"/>
      <c r="AI77" s="608" t="n"/>
      <c r="AJ77" s="613" t="n"/>
      <c r="AK77" s="613" t="n"/>
      <c r="AL77" s="613" t="n"/>
      <c r="AM77" s="613" t="n"/>
      <c r="AN77" s="613" t="n"/>
      <c r="AO77" s="613" t="n"/>
      <c r="AP77" s="613" t="n"/>
      <c r="AQ77" s="613" t="n"/>
      <c r="AR77" s="613" t="n"/>
      <c r="AS77" s="613" t="n"/>
      <c r="AT77" s="613" t="n"/>
      <c r="AU77" s="613" t="n"/>
      <c r="AV77" s="613" t="n"/>
      <c r="AW77" s="613" t="n"/>
      <c r="AX77" s="613" t="n"/>
      <c r="AY77" s="636" t="n"/>
      <c r="AZ77" s="1106" t="n"/>
      <c r="BA77" s="1106" t="n"/>
      <c r="BB77" s="1106" t="n"/>
      <c r="BC77" s="1106" t="n"/>
      <c r="BD77" s="1106" t="n"/>
      <c r="BE77" s="1106" t="n"/>
      <c r="BF77" s="1106" t="n"/>
      <c r="BG77" s="1106" t="n"/>
      <c r="BH77" s="1106" t="n"/>
      <c r="BI77" s="1106" t="n"/>
      <c r="BJ77" s="1106" t="n"/>
      <c r="BK77" s="1106" t="n"/>
      <c r="BL77" s="1106" t="n"/>
      <c r="BM77" s="1106" t="n"/>
      <c r="BN77" s="1106" t="n"/>
      <c r="BO77" s="1106" t="n"/>
      <c r="BP77" s="1106" t="n"/>
      <c r="BQ77" s="1106" t="n"/>
      <c r="BR77" s="1106" t="n"/>
      <c r="BS77" s="1106" t="n"/>
      <c r="BT77" s="1106" t="n"/>
      <c r="BU77" s="1106" t="n"/>
      <c r="BV77" s="1106" t="n"/>
      <c r="BW77" s="1106" t="n"/>
      <c r="BX77" s="1347" t="n"/>
      <c r="BY77" s="1106" t="n"/>
      <c r="BZ77" s="1106" t="n"/>
      <c r="CA77" s="1106" t="n"/>
      <c r="CB77" s="1106" t="n"/>
      <c r="CC77" s="1106" t="n"/>
      <c r="CD77" s="1106" t="n"/>
      <c r="CE77" s="1106" t="n"/>
      <c r="CF77" s="1106" t="n"/>
      <c r="CG77" s="1106" t="n"/>
      <c r="CH77" s="1106" t="n"/>
      <c r="CI77" s="1106" t="n"/>
      <c r="CJ77" s="1106" t="n"/>
      <c r="CK77" s="1106" t="n"/>
      <c r="CL77" s="1106" t="n"/>
      <c r="CM77" s="1106" t="n"/>
      <c r="CN77" s="1106" t="n"/>
      <c r="CO77" s="1106" t="n"/>
      <c r="CP77" s="1106" t="n"/>
      <c r="CQ77" s="1106" t="n"/>
      <c r="CR77" s="1106" t="n"/>
      <c r="CS77" s="1106" t="n"/>
      <c r="CT77" s="1106" t="n"/>
      <c r="CU77" s="1106" t="n"/>
      <c r="CV77" s="1106" t="n"/>
      <c r="CW77" s="1106" t="n"/>
      <c r="CX77" s="1106" t="n"/>
      <c r="CY77" s="1106" t="n"/>
      <c r="CZ77" s="1106" t="n"/>
      <c r="DA77" s="1106" t="n"/>
      <c r="DB77" s="1106" t="n"/>
      <c r="DC77" s="1106" t="n"/>
      <c r="DD77" s="1106" t="n"/>
      <c r="DE77" s="1106" t="n"/>
      <c r="DF77" s="1106" t="n"/>
      <c r="DG77" s="1106" t="n"/>
      <c r="DH77" s="1106" t="n"/>
      <c r="DI77" s="1106" t="n"/>
    </row>
    <row r="78" ht="16" customHeight="1" s="1178">
      <c r="A78" s="1126" t="inlineStr">
        <is>
          <t>债券</t>
        </is>
      </c>
      <c r="B78" s="1342">
        <f>O35+C24+C31</f>
        <v/>
      </c>
      <c r="C78" s="1343">
        <f>C77-B78</f>
        <v/>
      </c>
      <c r="D78" s="1106" t="n"/>
      <c r="E78" s="302" t="inlineStr">
        <is>
          <t>本期交税</t>
        </is>
      </c>
      <c r="F78" s="1455">
        <f>-C61</f>
        <v/>
      </c>
      <c r="G78" s="1106" t="n"/>
      <c r="H78" s="650" t="inlineStr">
        <is>
          <t>产品1</t>
        </is>
      </c>
      <c r="I78" s="404">
        <f>第5期!BN42</f>
        <v/>
      </c>
      <c r="J78" s="404">
        <f>第5期!BO42</f>
        <v/>
      </c>
      <c r="K78" s="404">
        <f>第5期!BP42</f>
        <v/>
      </c>
      <c r="L78" s="404">
        <f>第5期!BQ42</f>
        <v/>
      </c>
      <c r="M78" s="405">
        <f>SUM(I78:L78)</f>
        <v/>
      </c>
      <c r="N78" s="655" t="inlineStr">
        <is>
          <t>产品1</t>
        </is>
      </c>
      <c r="O78" s="1459">
        <f>V23-O68*(O73-IF($J6&gt;0,10,0))</f>
        <v/>
      </c>
      <c r="P78" s="1459">
        <f>W23-P68*(P73-IF($J6&gt;0,10,0))</f>
        <v/>
      </c>
      <c r="Q78" s="671">
        <f>X23-Q68*(Q73-IF($J6&gt;0,10,0))</f>
        <v/>
      </c>
      <c r="R78" s="1460">
        <f>Y23-R68*(R73-IF($J6&gt;0,10,0))</f>
        <v/>
      </c>
      <c r="S78" s="683">
        <f>SUM(第5期!AY107:AY126)</f>
        <v/>
      </c>
      <c r="T78" s="1347" t="n"/>
      <c r="U78" s="1106" t="n"/>
      <c r="V78" s="1106" t="n"/>
      <c r="W78" s="1106" t="n"/>
      <c r="X78" s="1106" t="n"/>
      <c r="Y78" s="1106" t="n"/>
      <c r="Z78" s="1106" t="n"/>
      <c r="AA78" s="1106" t="n"/>
      <c r="AB78" s="1106" t="n"/>
      <c r="AC78" s="1106" t="n"/>
      <c r="AD78" s="1106" t="n"/>
      <c r="AE78" s="1106" t="n"/>
      <c r="AF78" s="1106" t="n"/>
      <c r="AG78" s="1106" t="n"/>
      <c r="AH78" s="1106" t="n"/>
      <c r="AI78" s="608" t="n"/>
      <c r="AJ78" s="613" t="n"/>
      <c r="AK78" s="613" t="n"/>
      <c r="AL78" s="613" t="n"/>
      <c r="AM78" s="613" t="n"/>
      <c r="AN78" s="613" t="n"/>
      <c r="AO78" s="613" t="n"/>
      <c r="AP78" s="613" t="n"/>
      <c r="AQ78" s="613" t="n"/>
      <c r="AR78" s="613" t="n"/>
      <c r="AS78" s="613" t="n"/>
      <c r="AT78" s="613" t="n"/>
      <c r="AU78" s="613" t="n"/>
      <c r="AV78" s="613" t="n"/>
      <c r="AW78" s="613" t="n"/>
      <c r="AX78" s="613" t="n"/>
      <c r="AY78" s="636" t="n"/>
      <c r="AZ78" s="1106" t="n"/>
      <c r="BA78" s="1106" t="n"/>
      <c r="BB78" s="1106" t="n"/>
      <c r="BC78" s="1106" t="n"/>
      <c r="BD78" s="1106" t="n"/>
      <c r="BE78" s="1106" t="n"/>
      <c r="BF78" s="1106" t="n"/>
      <c r="BG78" s="1106" t="n"/>
      <c r="BH78" s="1106" t="n"/>
      <c r="BI78" s="1106" t="n"/>
      <c r="BJ78" s="1106" t="n"/>
      <c r="BK78" s="1106" t="n"/>
      <c r="BL78" s="1106" t="n"/>
      <c r="BM78" s="1106" t="n"/>
      <c r="BN78" s="1106" t="n"/>
      <c r="BO78" s="1106" t="n"/>
      <c r="BP78" s="1106" t="n"/>
      <c r="BQ78" s="1106" t="n"/>
      <c r="BR78" s="1106" t="n"/>
      <c r="BS78" s="1106" t="n"/>
      <c r="BT78" s="1106" t="n"/>
      <c r="BU78" s="1106" t="n"/>
      <c r="BV78" s="1106" t="n"/>
      <c r="BW78" s="1106" t="n"/>
      <c r="BX78" s="1106" t="n"/>
      <c r="BY78" s="1106" t="n"/>
      <c r="BZ78" s="1106" t="n"/>
      <c r="CA78" s="1106" t="n"/>
      <c r="CB78" s="1106" t="n"/>
      <c r="CC78" s="1106" t="n"/>
      <c r="CD78" s="1106" t="n"/>
      <c r="CE78" s="1106" t="n"/>
      <c r="CF78" s="1106" t="n"/>
      <c r="CG78" s="1106" t="n"/>
      <c r="CH78" s="1106" t="n"/>
      <c r="CI78" s="1106" t="n"/>
      <c r="CJ78" s="1106" t="n"/>
      <c r="CK78" s="1106" t="n"/>
      <c r="CL78" s="1106" t="n"/>
      <c r="CM78" s="1106" t="n"/>
      <c r="CN78" s="1106" t="n"/>
      <c r="CO78" s="1106" t="n"/>
      <c r="CP78" s="1106" t="n"/>
      <c r="CQ78" s="1106" t="n"/>
      <c r="CR78" s="1106" t="n"/>
      <c r="CS78" s="1106" t="n"/>
      <c r="CT78" s="1106" t="n"/>
      <c r="CU78" s="1106" t="n"/>
      <c r="CV78" s="1106" t="n"/>
      <c r="CW78" s="1106" t="n"/>
      <c r="CX78" s="1106" t="n"/>
      <c r="CY78" s="1106" t="n"/>
      <c r="CZ78" s="1106" t="n"/>
      <c r="DA78" s="1106" t="n"/>
      <c r="DB78" s="1106" t="n"/>
      <c r="DC78" s="1106" t="n"/>
      <c r="DD78" s="1106" t="n"/>
      <c r="DE78" s="1106" t="n"/>
      <c r="DF78" s="1106" t="n"/>
      <c r="DG78" s="1106" t="n"/>
      <c r="DH78" s="1106" t="n"/>
      <c r="DI78" s="1106" t="n"/>
    </row>
    <row r="79" ht="16" customHeight="1" s="1178">
      <c r="A79" s="1126" t="inlineStr">
        <is>
          <t>未投产机器原值</t>
        </is>
      </c>
      <c r="B79" s="1148">
        <f>-C62</f>
        <v/>
      </c>
      <c r="C79" s="398">
        <f>C78+B79</f>
        <v/>
      </c>
      <c r="D79" s="1106" t="n"/>
      <c r="E79" s="302" t="inlineStr">
        <is>
          <t>累计交税</t>
        </is>
      </c>
      <c r="F79" s="1455">
        <f>第5期!F79*(1+初始化表!B27/4)+F78</f>
        <v/>
      </c>
      <c r="G79" s="1106" t="n"/>
      <c r="H79" s="650" t="inlineStr">
        <is>
          <t>产品2</t>
        </is>
      </c>
      <c r="I79" s="404">
        <f>第5期!BN43</f>
        <v/>
      </c>
      <c r="J79" s="404">
        <f>第5期!BO43</f>
        <v/>
      </c>
      <c r="K79" s="404">
        <f>第5期!BP43</f>
        <v/>
      </c>
      <c r="L79" s="404">
        <f>第5期!BQ43</f>
        <v/>
      </c>
      <c r="M79" s="405">
        <f>SUM(I79:L79)</f>
        <v/>
      </c>
      <c r="N79" s="655" t="inlineStr">
        <is>
          <t>产品2</t>
        </is>
      </c>
      <c r="O79" s="1461">
        <f>V24-O69*(O74-IF($J7&gt;0,10,0))</f>
        <v/>
      </c>
      <c r="P79" s="1461">
        <f>W24-P69*(P74-IF($J7&gt;0,10,0))</f>
        <v/>
      </c>
      <c r="Q79" s="502">
        <f>X24-Q69*(Q74-IF($J7&gt;0,10,0))</f>
        <v/>
      </c>
      <c r="R79" s="503">
        <f>Y24-R69*(R74-IF($J7&gt;0,10,0))</f>
        <v/>
      </c>
      <c r="S79" s="1106" t="n"/>
      <c r="T79" s="1106" t="n"/>
      <c r="U79" s="1106" t="n"/>
      <c r="V79" s="1106" t="n"/>
      <c r="W79" s="1106" t="n"/>
      <c r="X79" s="1106" t="n"/>
      <c r="Y79" s="1106" t="n"/>
      <c r="Z79" s="1106" t="n"/>
      <c r="AA79" s="1106" t="n"/>
      <c r="AB79" s="1106" t="n"/>
      <c r="AC79" s="1106" t="n"/>
      <c r="AD79" s="1106" t="n"/>
      <c r="AE79" s="1106" t="n"/>
      <c r="AF79" s="1106" t="n"/>
      <c r="AG79" s="1106" t="n"/>
      <c r="AH79" s="1106" t="n"/>
      <c r="AI79" s="608" t="n"/>
      <c r="AJ79" s="613" t="n"/>
      <c r="AK79" s="613" t="n"/>
      <c r="AL79" s="613" t="n"/>
      <c r="AM79" s="613" t="n"/>
      <c r="AN79" s="613" t="n"/>
      <c r="AO79" s="613" t="n"/>
      <c r="AP79" s="613" t="n"/>
      <c r="AQ79" s="613" t="n"/>
      <c r="AR79" s="613" t="n"/>
      <c r="AS79" s="613" t="n"/>
      <c r="AT79" s="613" t="n"/>
      <c r="AU79" s="613" t="n"/>
      <c r="AV79" s="613" t="n"/>
      <c r="AW79" s="613" t="n"/>
      <c r="AX79" s="613" t="n"/>
      <c r="AY79" s="636" t="n"/>
      <c r="AZ79" s="1106" t="n"/>
      <c r="BA79" s="1106" t="n"/>
      <c r="BB79" s="1106" t="n"/>
      <c r="BC79" s="1106" t="n"/>
      <c r="BD79" s="1106" t="n"/>
      <c r="BE79" s="1106" t="n"/>
      <c r="BF79" s="1106" t="n"/>
      <c r="BG79" s="1106" t="n"/>
      <c r="BH79" s="1106" t="n"/>
      <c r="BI79" s="1106" t="n"/>
      <c r="BJ79" s="1106" t="n"/>
      <c r="BK79" s="1106" t="n"/>
      <c r="BL79" s="1106" t="n"/>
      <c r="BM79" s="1106" t="n"/>
      <c r="BN79" s="1106" t="n"/>
      <c r="BO79" s="1106" t="n"/>
      <c r="BP79" s="1106" t="n"/>
      <c r="BQ79" s="1106" t="n"/>
      <c r="BR79" s="1106" t="n"/>
      <c r="BS79" s="1106" t="n"/>
      <c r="BT79" s="1106" t="n"/>
      <c r="BU79" s="1106" t="n"/>
      <c r="BV79" s="1106" t="n"/>
      <c r="BW79" s="1106" t="n"/>
      <c r="BX79" s="1106" t="n"/>
      <c r="BY79" s="1106" t="n"/>
      <c r="BZ79" s="1106" t="n"/>
      <c r="CA79" s="1106" t="n"/>
      <c r="CB79" s="1106" t="n"/>
      <c r="CC79" s="1106" t="n"/>
      <c r="CD79" s="1106" t="n"/>
      <c r="CE79" s="1106" t="n"/>
      <c r="CF79" s="1106" t="n"/>
      <c r="CG79" s="1106" t="n"/>
      <c r="CH79" s="1106" t="n"/>
      <c r="CI79" s="1106" t="n"/>
      <c r="CJ79" s="1106" t="n"/>
      <c r="CK79" s="1106" t="n"/>
      <c r="CL79" s="1106" t="n"/>
      <c r="CM79" s="1106" t="n"/>
      <c r="CN79" s="1106" t="n"/>
      <c r="CO79" s="1106" t="n"/>
      <c r="CP79" s="1106" t="n"/>
      <c r="CQ79" s="1106" t="n"/>
      <c r="CR79" s="1106" t="n"/>
      <c r="CS79" s="1106" t="n"/>
      <c r="CT79" s="1106" t="n"/>
      <c r="CU79" s="1106" t="n"/>
      <c r="CV79" s="1106" t="n"/>
      <c r="CW79" s="1106" t="n"/>
      <c r="CX79" s="1106" t="n"/>
      <c r="CY79" s="1106" t="n"/>
      <c r="CZ79" s="1106" t="n"/>
      <c r="DA79" s="1106" t="n"/>
      <c r="DB79" s="1106" t="n"/>
      <c r="DC79" s="1106" t="n"/>
      <c r="DD79" s="1106" t="n"/>
      <c r="DE79" s="1106" t="n"/>
      <c r="DF79" s="1106" t="n"/>
      <c r="DG79" s="1106" t="n"/>
      <c r="DH79" s="1106" t="n"/>
      <c r="DI79" s="1106" t="n"/>
    </row>
    <row r="80" ht="16" customHeight="1" s="1178">
      <c r="A80" s="1152" t="inlineStr">
        <is>
          <t>合  计</t>
        </is>
      </c>
      <c r="B80" s="1151">
        <f>C79</f>
        <v/>
      </c>
      <c r="C80" s="1183" t="n"/>
      <c r="D80" s="1106" t="n"/>
      <c r="E80" s="302" t="inlineStr">
        <is>
          <t>交税信用</t>
        </is>
      </c>
      <c r="F80" s="1455">
        <f>IF(F77&lt;0,F77*初始化表!B26+第5期!F80,IF(F77*初始化表!B25&gt;-第5期!F80,0,第5期!F80+F77*初始化表!B25))</f>
        <v/>
      </c>
      <c r="G80" s="1106" t="n"/>
      <c r="H80" s="650" t="inlineStr">
        <is>
          <t>产品3</t>
        </is>
      </c>
      <c r="I80" s="404">
        <f>第5期!BN44</f>
        <v/>
      </c>
      <c r="J80" s="404">
        <f>第5期!BO44</f>
        <v/>
      </c>
      <c r="K80" s="404">
        <f>第5期!BP44</f>
        <v/>
      </c>
      <c r="L80" s="404">
        <f>第5期!BQ44</f>
        <v/>
      </c>
      <c r="M80" s="405">
        <f>SUM(I80:L80)</f>
        <v/>
      </c>
      <c r="N80" s="655" t="inlineStr">
        <is>
          <t>产品3</t>
        </is>
      </c>
      <c r="O80" s="1461">
        <f>V25-O70*(O75-IF($J8&gt;0,5,0))</f>
        <v/>
      </c>
      <c r="P80" s="1461">
        <f>W25-P70*(P75-IF($J8&gt;0,5,0))</f>
        <v/>
      </c>
      <c r="Q80" s="502">
        <f>X25-Q70*(Q75-IF($J8&gt;0,5,0))</f>
        <v/>
      </c>
      <c r="R80" s="503">
        <f>Y25-R70*(R75-IF($J8&gt;0,5,0))</f>
        <v/>
      </c>
      <c r="S80" s="1106" t="n"/>
      <c r="T80" s="1106" t="n"/>
      <c r="U80" s="572" t="inlineStr">
        <is>
          <t>预计预定</t>
        </is>
      </c>
      <c r="V80" s="573" t="inlineStr">
        <is>
          <t>市场1</t>
        </is>
      </c>
      <c r="W80" s="573" t="inlineStr">
        <is>
          <t>市场2</t>
        </is>
      </c>
      <c r="X80" s="573" t="inlineStr">
        <is>
          <t>市场3</t>
        </is>
      </c>
      <c r="Y80" s="574" t="inlineStr">
        <is>
          <t>市场4</t>
        </is>
      </c>
      <c r="Z80" s="1106" t="n"/>
      <c r="AA80" s="1106" t="n"/>
      <c r="AB80" s="1106" t="n"/>
      <c r="AC80" s="1106" t="n"/>
      <c r="AD80" s="1106" t="n"/>
      <c r="AE80" s="1106" t="n"/>
      <c r="AF80" s="1106" t="n"/>
      <c r="AG80" s="1106" t="n"/>
      <c r="AH80" s="1106" t="n"/>
      <c r="AI80" s="608" t="n"/>
      <c r="AJ80" s="613" t="n"/>
      <c r="AK80" s="613" t="n"/>
      <c r="AL80" s="613" t="n"/>
      <c r="AM80" s="613" t="n"/>
      <c r="AN80" s="613" t="n"/>
      <c r="AO80" s="613" t="n"/>
      <c r="AP80" s="613" t="n"/>
      <c r="AQ80" s="613" t="n"/>
      <c r="AR80" s="613" t="n"/>
      <c r="AS80" s="613" t="n"/>
      <c r="AT80" s="613" t="n"/>
      <c r="AU80" s="613" t="n"/>
      <c r="AV80" s="613" t="n"/>
      <c r="AW80" s="613" t="n"/>
      <c r="AX80" s="613" t="n"/>
      <c r="AY80" s="636" t="n"/>
      <c r="AZ80" s="1106" t="n"/>
      <c r="BA80" s="1106" t="n"/>
      <c r="BB80" s="1106" t="n"/>
      <c r="BC80" s="1106" t="n"/>
      <c r="BD80" s="1106" t="n"/>
      <c r="BE80" s="1106" t="n"/>
      <c r="BF80" s="1106" t="n"/>
      <c r="BG80" s="1106" t="n"/>
      <c r="BH80" s="1106" t="n"/>
      <c r="BI80" s="1106" t="n"/>
      <c r="BJ80" s="1106" t="n"/>
      <c r="BK80" s="1106" t="n"/>
      <c r="BL80" s="1106" t="n"/>
      <c r="BM80" s="1106" t="n"/>
      <c r="BN80" s="1106" t="n"/>
      <c r="BO80" s="1106" t="n"/>
      <c r="BP80" s="1106" t="n"/>
      <c r="BQ80" s="1106" t="n"/>
      <c r="BR80" s="1106" t="n"/>
      <c r="BS80" s="1106" t="n"/>
      <c r="BT80" s="1106" t="n"/>
      <c r="BU80" s="1106" t="n"/>
      <c r="BV80" s="1106" t="n"/>
      <c r="BW80" s="1106" t="n"/>
      <c r="BX80" s="1106" t="n"/>
      <c r="BY80" s="1106" t="n"/>
      <c r="BZ80" s="1106" t="n"/>
      <c r="CA80" s="1106" t="n"/>
      <c r="CB80" s="1106" t="n"/>
      <c r="CC80" s="1106" t="n"/>
      <c r="CD80" s="1106" t="n"/>
      <c r="CE80" s="1106" t="n"/>
      <c r="CF80" s="1106" t="n"/>
      <c r="CG80" s="1106" t="n"/>
      <c r="CH80" s="1106" t="n"/>
      <c r="CI80" s="1106" t="n"/>
      <c r="CJ80" s="1106" t="n"/>
      <c r="CK80" s="1106" t="n"/>
      <c r="CL80" s="1106" t="n"/>
      <c r="CM80" s="1106" t="n"/>
      <c r="CN80" s="1106" t="n"/>
      <c r="CO80" s="1106" t="n"/>
      <c r="CP80" s="1106" t="n"/>
      <c r="CQ80" s="1106" t="n"/>
      <c r="CR80" s="1106" t="n"/>
      <c r="CS80" s="1106" t="n"/>
      <c r="CT80" s="1106" t="n"/>
      <c r="CU80" s="1106" t="n"/>
      <c r="CV80" s="1106" t="n"/>
      <c r="CW80" s="1106" t="n"/>
      <c r="CX80" s="1106" t="n"/>
      <c r="CY80" s="1106" t="n"/>
      <c r="CZ80" s="1106" t="n"/>
      <c r="DA80" s="1106" t="n"/>
      <c r="DB80" s="1106" t="n"/>
      <c r="DC80" s="1106" t="n"/>
      <c r="DD80" s="1106" t="n"/>
      <c r="DE80" s="1106" t="n"/>
      <c r="DF80" s="1106" t="n"/>
      <c r="DG80" s="1106" t="n"/>
      <c r="DH80" s="1106" t="n"/>
      <c r="DI80" s="1106" t="n"/>
    </row>
    <row r="81" ht="16" customHeight="1" s="1178">
      <c r="A81" s="1106" t="n"/>
      <c r="B81" s="1106" t="n"/>
      <c r="C81" s="1106" t="n"/>
      <c r="D81" s="1106" t="n"/>
      <c r="E81" s="302" t="inlineStr">
        <is>
          <t>累计分红</t>
        </is>
      </c>
      <c r="F81" s="1455">
        <f>第5期!F81*(1+初始化表!B27/4)+E24</f>
        <v/>
      </c>
      <c r="G81" s="1106" t="n"/>
      <c r="H81" s="651" t="inlineStr">
        <is>
          <t>产品4</t>
        </is>
      </c>
      <c r="I81" s="408">
        <f>第5期!BN45</f>
        <v/>
      </c>
      <c r="J81" s="408">
        <f>第5期!BO45</f>
        <v/>
      </c>
      <c r="K81" s="408">
        <f>第5期!BP45</f>
        <v/>
      </c>
      <c r="L81" s="408">
        <f>第5期!BQ45</f>
        <v/>
      </c>
      <c r="M81" s="409">
        <f>SUM(I81:L81)</f>
        <v/>
      </c>
      <c r="N81" s="656" t="inlineStr">
        <is>
          <t>产品4</t>
        </is>
      </c>
      <c r="O81" s="667">
        <f>V26-O71*(O76-IF($J9&gt;0,5,0))</f>
        <v/>
      </c>
      <c r="P81" s="667">
        <f>W26-P71*(P76-IF($J9&gt;0,5,0))</f>
        <v/>
      </c>
      <c r="Q81" s="667">
        <f>X26-Q71*(Q76-IF($J9&gt;0,5,0))</f>
        <v/>
      </c>
      <c r="R81" s="674">
        <f>Y26-R71*(R76-IF($J9&gt;0,5,0))</f>
        <v/>
      </c>
      <c r="S81" s="1106" t="n"/>
      <c r="T81" s="1106" t="n"/>
      <c r="U81" s="575" t="inlineStr">
        <is>
          <t>产品1</t>
        </is>
      </c>
      <c r="V81" s="576">
        <f>IF(V73&gt;V42,INT((V73-V42)*初始化表!E11),0)</f>
        <v/>
      </c>
      <c r="W81" s="576">
        <f>IF(W73&gt;W42,INT((W73-W42)*初始化表!F11),0)</f>
        <v/>
      </c>
      <c r="X81" s="576">
        <f>IF(X73&gt;X42,INT((X73-X42)*初始化表!G11),0)</f>
        <v/>
      </c>
      <c r="Y81" s="577">
        <f>IF(Y73&gt;Y42,INT((Y73-Y42)*初始化表!H11),0)</f>
        <v/>
      </c>
      <c r="Z81" s="1106" t="n"/>
      <c r="AA81" s="1106" t="n"/>
      <c r="AB81" s="1106" t="n"/>
      <c r="AC81" s="1106" t="n"/>
      <c r="AD81" s="1106" t="n"/>
      <c r="AE81" s="1106" t="n"/>
      <c r="AF81" s="1106" t="n"/>
      <c r="AG81" s="1106" t="n"/>
      <c r="AH81" s="1106" t="n"/>
      <c r="AI81" s="684" t="n"/>
      <c r="AJ81" s="685" t="n"/>
      <c r="AK81" s="685" t="n"/>
      <c r="AL81" s="685" t="n"/>
      <c r="AM81" s="685" t="n"/>
      <c r="AN81" s="685" t="n"/>
      <c r="AO81" s="685" t="n"/>
      <c r="AP81" s="685" t="n"/>
      <c r="AQ81" s="685" t="n"/>
      <c r="AR81" s="685" t="n"/>
      <c r="AS81" s="685" t="n"/>
      <c r="AT81" s="685" t="n"/>
      <c r="AU81" s="685" t="n"/>
      <c r="AV81" s="685" t="n"/>
      <c r="AW81" s="685" t="n"/>
      <c r="AX81" s="685" t="n"/>
      <c r="AY81" s="701" t="n"/>
      <c r="AZ81" s="1106" t="n"/>
      <c r="BA81" s="1106" t="n"/>
      <c r="BB81" s="1106" t="n"/>
      <c r="BC81" s="1106" t="n"/>
      <c r="BD81" s="1106" t="n"/>
      <c r="BE81" s="1106" t="n"/>
      <c r="BF81" s="1106" t="n"/>
      <c r="BG81" s="1106" t="n"/>
      <c r="BH81" s="1106" t="n"/>
      <c r="BI81" s="1106" t="n"/>
      <c r="BJ81" s="1106" t="n"/>
      <c r="BK81" s="1106" t="n"/>
      <c r="BL81" s="1106" t="n"/>
      <c r="BM81" s="1106" t="n"/>
      <c r="BN81" s="1106" t="n"/>
      <c r="BO81" s="1106" t="n"/>
      <c r="BP81" s="1106" t="n"/>
      <c r="BQ81" s="1106" t="n"/>
      <c r="BR81" s="1106" t="n"/>
      <c r="BS81" s="1106" t="n"/>
      <c r="BT81" s="1106" t="n"/>
      <c r="BU81" s="1106" t="n"/>
      <c r="BV81" s="1106" t="n"/>
      <c r="BW81" s="1106" t="n"/>
      <c r="BX81" s="1106" t="n"/>
      <c r="BY81" s="1106" t="n"/>
      <c r="BZ81" s="1106" t="n"/>
      <c r="CA81" s="1106" t="n"/>
      <c r="CB81" s="1106" t="n"/>
      <c r="CC81" s="1106" t="n"/>
      <c r="CD81" s="1106" t="n"/>
      <c r="CE81" s="1106" t="n"/>
      <c r="CF81" s="1106" t="n"/>
      <c r="CG81" s="1106" t="n"/>
      <c r="CH81" s="1106" t="n"/>
      <c r="CI81" s="1106" t="n"/>
      <c r="CJ81" s="1106" t="n"/>
      <c r="CK81" s="1106" t="n"/>
      <c r="CL81" s="1106" t="n"/>
      <c r="CM81" s="1106" t="n"/>
      <c r="CN81" s="1106" t="n"/>
      <c r="CO81" s="1106" t="n"/>
      <c r="CP81" s="1106" t="n"/>
      <c r="CQ81" s="1106" t="n"/>
      <c r="CR81" s="1106" t="n"/>
      <c r="CS81" s="1106" t="n"/>
      <c r="CT81" s="1106" t="n"/>
      <c r="CU81" s="1106" t="n"/>
      <c r="CV81" s="1106" t="n"/>
      <c r="CW81" s="1106" t="n"/>
      <c r="CX81" s="1106" t="n"/>
      <c r="CY81" s="1106" t="n"/>
      <c r="CZ81" s="1106" t="n"/>
      <c r="DA81" s="1106" t="n"/>
      <c r="DB81" s="1106" t="n"/>
      <c r="DC81" s="1106" t="n"/>
      <c r="DD81" s="1106" t="n"/>
      <c r="DE81" s="1106" t="n"/>
      <c r="DF81" s="1106" t="n"/>
      <c r="DG81" s="1106" t="n"/>
      <c r="DH81" s="1106" t="n"/>
      <c r="DI81" s="1106" t="n"/>
    </row>
    <row r="82" ht="16" customHeight="1" s="1178">
      <c r="A82" s="1106" t="n"/>
      <c r="B82" s="1106" t="n"/>
      <c r="C82" s="1106" t="n"/>
      <c r="D82" s="1106" t="n"/>
      <c r="E82" s="302" t="inlineStr">
        <is>
          <t>净资产</t>
        </is>
      </c>
      <c r="F82" s="1455">
        <f>B80</f>
        <v/>
      </c>
      <c r="G82" s="1106" t="n"/>
      <c r="H82" s="1106" t="n"/>
      <c r="I82" s="1106" t="n"/>
      <c r="J82" s="1106" t="n"/>
      <c r="K82" s="1106" t="n"/>
      <c r="L82" s="1106" t="n"/>
      <c r="M82" s="1106" t="n"/>
      <c r="N82" s="1106" t="n"/>
      <c r="O82" s="1106" t="n"/>
      <c r="P82" s="1106" t="n"/>
      <c r="Q82" s="1106" t="n"/>
      <c r="R82" s="1106" t="n"/>
      <c r="S82" s="1106" t="n"/>
      <c r="T82" s="178" t="n"/>
      <c r="U82" s="575" t="inlineStr">
        <is>
          <t>产品2</t>
        </is>
      </c>
      <c r="V82" s="576">
        <f>IF(V74&gt;V43,INT((V74-V43)*初始化表!E12),0)</f>
        <v/>
      </c>
      <c r="W82" s="576">
        <f>IF(W74&gt;W43,INT((W74-W43)*初始化表!F12),0)</f>
        <v/>
      </c>
      <c r="X82" s="576">
        <f>IF(X74&gt;X43,INT((X74-X43)*初始化表!G12),0)</f>
        <v/>
      </c>
      <c r="Y82" s="577">
        <f>IF(Y74&gt;Y43,INT((Y74-Y43)*初始化表!H12),0)</f>
        <v/>
      </c>
      <c r="Z82" s="1106" t="n"/>
      <c r="AA82" s="1106" t="n"/>
      <c r="AB82" s="1106" t="n"/>
      <c r="AC82" s="1106" t="n"/>
      <c r="AD82" s="1106" t="n"/>
      <c r="AE82" s="1106" t="n"/>
      <c r="AF82" s="1106" t="n"/>
      <c r="AG82" s="1106" t="n"/>
      <c r="AH82" s="1106" t="n"/>
      <c r="AI82" s="1370" t="inlineStr">
        <is>
          <t>分项指标排序报表</t>
        </is>
      </c>
      <c r="AJ82" s="1210" t="n"/>
      <c r="AK82" s="1210" t="n"/>
      <c r="AL82" s="1210" t="n"/>
      <c r="AM82" s="1210" t="n"/>
      <c r="AN82" s="1210" t="n"/>
      <c r="AO82" s="1210" t="n"/>
      <c r="AP82" s="1210" t="n"/>
      <c r="AQ82" s="1210" t="n"/>
      <c r="AR82" s="1210" t="n"/>
      <c r="AS82" s="1210" t="n"/>
      <c r="AT82" s="1210" t="n"/>
      <c r="AU82" s="1210" t="n"/>
      <c r="AV82" s="1234" t="n"/>
      <c r="AW82" s="1106" t="n"/>
      <c r="AX82" s="1106" t="n"/>
      <c r="AY82" s="1106" t="n"/>
      <c r="AZ82" s="1106" t="n"/>
      <c r="BA82" s="1106" t="n"/>
      <c r="BB82" s="1106" t="n"/>
      <c r="BC82" s="1106" t="n"/>
      <c r="BD82" s="1106" t="n"/>
      <c r="BE82" s="1106" t="n"/>
      <c r="BF82" s="1106" t="n"/>
      <c r="BG82" s="1106" t="n"/>
      <c r="BH82" s="1106" t="n"/>
      <c r="BI82" s="1106" t="n"/>
      <c r="BJ82" s="1106" t="n"/>
      <c r="BK82" s="1106" t="n"/>
      <c r="BL82" s="1106" t="n"/>
      <c r="BM82" s="1106" t="n"/>
      <c r="BN82" s="1106" t="n"/>
      <c r="BO82" s="1106" t="n"/>
      <c r="BP82" s="1106" t="n"/>
      <c r="BQ82" s="1106" t="n"/>
      <c r="BR82" s="1106" t="n"/>
      <c r="BS82" s="1106" t="n"/>
      <c r="BT82" s="1106" t="n"/>
      <c r="BU82" s="1106" t="n"/>
      <c r="BV82" s="1106" t="n"/>
      <c r="BW82" s="1106" t="n"/>
      <c r="BX82" s="1106" t="n"/>
      <c r="BY82" s="1106" t="n"/>
      <c r="BZ82" s="1106" t="n"/>
      <c r="CA82" s="1106" t="n"/>
      <c r="CB82" s="1106" t="n"/>
      <c r="CC82" s="1106" t="n"/>
      <c r="CD82" s="1106" t="n"/>
      <c r="CE82" s="1106" t="n"/>
      <c r="CF82" s="1106" t="n"/>
      <c r="CG82" s="1106" t="n"/>
      <c r="CH82" s="1106" t="n"/>
      <c r="CI82" s="1106" t="n"/>
      <c r="CJ82" s="1106" t="n"/>
      <c r="CK82" s="1106" t="n"/>
      <c r="CL82" s="1106" t="n"/>
      <c r="CM82" s="1106" t="n"/>
      <c r="CN82" s="1106" t="n"/>
      <c r="CO82" s="1106" t="n"/>
      <c r="CP82" s="1106" t="n"/>
      <c r="CQ82" s="1106" t="n"/>
      <c r="CR82" s="1106" t="n"/>
      <c r="CS82" s="1106" t="n"/>
      <c r="CT82" s="1106" t="n"/>
      <c r="CU82" s="1106" t="n"/>
      <c r="CV82" s="1106" t="n"/>
      <c r="CW82" s="1106" t="n"/>
      <c r="CX82" s="1106" t="n"/>
      <c r="CY82" s="1106" t="n"/>
      <c r="CZ82" s="1106" t="n"/>
      <c r="DA82" s="1106" t="n"/>
      <c r="DB82" s="1106" t="n"/>
      <c r="DC82" s="1106" t="n"/>
      <c r="DD82" s="1106" t="n"/>
      <c r="DE82" s="1106" t="n"/>
      <c r="DF82" s="1106" t="n"/>
      <c r="DG82" s="1106" t="n"/>
      <c r="DH82" s="1106" t="n"/>
      <c r="DI82" s="1106" t="n"/>
    </row>
    <row r="83" ht="16" customHeight="1" s="1178">
      <c r="A83" s="1106" t="n"/>
      <c r="B83" s="1106" t="n"/>
      <c r="C83" s="1106" t="n"/>
      <c r="D83" s="1106" t="n"/>
      <c r="E83" s="302" t="inlineStr">
        <is>
          <t>人均利润率</t>
        </is>
      </c>
      <c r="F83" s="1455">
        <f>IF(初始化表!B1=1,F77/(L17+K18),F77/L17)</f>
        <v/>
      </c>
      <c r="G83" s="1106" t="n"/>
      <c r="H83" s="1106" t="n"/>
      <c r="I83" s="1106" t="n"/>
      <c r="J83" s="1106" t="n"/>
      <c r="K83" s="1106" t="n"/>
      <c r="L83" s="1106" t="n"/>
      <c r="M83" s="1106" t="n"/>
      <c r="N83" s="1106" t="n"/>
      <c r="O83" s="1106" t="n"/>
      <c r="P83" s="1106" t="n"/>
      <c r="Q83" s="1106" t="n"/>
      <c r="R83" s="1106" t="n"/>
      <c r="S83" s="1106" t="n"/>
      <c r="T83" s="178" t="n"/>
      <c r="U83" s="575" t="inlineStr">
        <is>
          <t>产品3</t>
        </is>
      </c>
      <c r="V83" s="576">
        <f>IF(V75&gt;V44,INT((V75-V44)*初始化表!E13),0)</f>
        <v/>
      </c>
      <c r="W83" s="576">
        <f>IF(W75&gt;W44,INT((W75-W44)*初始化表!F13),0)</f>
        <v/>
      </c>
      <c r="X83" s="576">
        <f>IF(X75&gt;X44,INT((X75-X44)*初始化表!G13),0)</f>
        <v/>
      </c>
      <c r="Y83" s="577">
        <f>IF(Y75&gt;Y44,INT((Y75-Y44)*初始化表!H13),0)</f>
        <v/>
      </c>
      <c r="Z83" s="1106" t="n"/>
      <c r="AA83" s="1106" t="n"/>
      <c r="AB83" s="1106" t="n"/>
      <c r="AC83" s="1106" t="n"/>
      <c r="AD83" s="1106" t="n"/>
      <c r="AE83" s="1106" t="n"/>
      <c r="AF83" s="1106" t="n"/>
      <c r="AG83" s="1106" t="n"/>
      <c r="AH83" s="1106" t="n"/>
      <c r="AI83" s="302" t="inlineStr">
        <is>
          <t>公司</t>
        </is>
      </c>
      <c r="AJ83" s="1110" t="inlineStr">
        <is>
          <t>综合评分</t>
        </is>
      </c>
      <c r="AK83" s="1110" t="inlineStr">
        <is>
          <t>总评名次</t>
        </is>
      </c>
      <c r="AL83" s="1110" t="inlineStr">
        <is>
          <t>工人数</t>
        </is>
      </c>
      <c r="AM83" s="1110" t="inlineStr">
        <is>
          <t>机器数</t>
        </is>
      </c>
      <c r="AN83" s="1110" t="inlineStr">
        <is>
          <t>债券</t>
        </is>
      </c>
      <c r="AO83" s="1110" t="inlineStr">
        <is>
          <t>工资系数</t>
        </is>
      </c>
      <c r="AP83" s="1110" t="inlineStr">
        <is>
          <t>累计研发</t>
        </is>
      </c>
      <c r="AQ83" s="1110" t="inlineStr">
        <is>
          <t>累计分红</t>
        </is>
      </c>
      <c r="AR83" s="1110" t="inlineStr">
        <is>
          <t>净资产</t>
        </is>
      </c>
      <c r="AS83" s="1110" t="inlineStr">
        <is>
          <t>人均利润率</t>
        </is>
      </c>
      <c r="AT83" s="1110" t="inlineStr">
        <is>
          <t>资本利润率</t>
        </is>
      </c>
      <c r="AU83" s="1127">
        <f>IF(初始化表!$B1=1,"综合评分","")</f>
        <v/>
      </c>
      <c r="AV83" s="1239" t="n"/>
      <c r="AW83" s="1106" t="n"/>
      <c r="AX83" s="1105" t="n"/>
      <c r="AY83" s="1106" t="n"/>
      <c r="AZ83" s="1106" t="n"/>
      <c r="BA83" s="1106" t="n"/>
      <c r="BB83" s="1106" t="n"/>
      <c r="BC83" s="1106" t="n"/>
      <c r="BD83" s="1106" t="n"/>
      <c r="BE83" s="1106" t="n"/>
      <c r="BF83" s="1106" t="n"/>
      <c r="BG83" s="1106" t="n"/>
      <c r="BH83" s="1106" t="n"/>
      <c r="BI83" s="1106" t="n"/>
      <c r="BJ83" s="1106" t="n"/>
      <c r="BK83" s="1106" t="n"/>
      <c r="BL83" s="1106" t="n"/>
      <c r="BM83" s="1106" t="n"/>
      <c r="BN83" s="1106" t="n"/>
      <c r="BO83" s="1106" t="n"/>
      <c r="BP83" s="1106" t="n"/>
      <c r="BQ83" s="1106" t="n"/>
      <c r="BR83" s="1106" t="n"/>
      <c r="BS83" s="1106" t="n"/>
      <c r="BT83" s="1106" t="n"/>
      <c r="BU83" s="1106" t="n"/>
      <c r="BV83" s="1106" t="n"/>
      <c r="BW83" s="1106" t="n"/>
      <c r="BX83" s="1106" t="n"/>
      <c r="BY83" s="1106" t="n"/>
      <c r="BZ83" s="1106" t="n"/>
      <c r="CA83" s="1106" t="n"/>
      <c r="CB83" s="1106" t="n"/>
      <c r="CC83" s="1106" t="n"/>
      <c r="CD83" s="1106" t="n"/>
      <c r="CE83" s="1106" t="n"/>
      <c r="CF83" s="1106" t="n"/>
      <c r="CG83" s="1106" t="n"/>
      <c r="CH83" s="1106" t="n"/>
      <c r="CI83" s="1106" t="n"/>
      <c r="CJ83" s="1106" t="n"/>
      <c r="CK83" s="1106" t="n"/>
      <c r="CL83" s="1106" t="n"/>
      <c r="CM83" s="1106" t="n"/>
      <c r="CN83" s="1106" t="n"/>
      <c r="CO83" s="1106" t="n"/>
      <c r="CP83" s="1106" t="n"/>
      <c r="CQ83" s="1106" t="n"/>
      <c r="CR83" s="1106" t="n"/>
      <c r="CS83" s="1106" t="n"/>
      <c r="CT83" s="1106" t="n"/>
      <c r="CU83" s="1106" t="n"/>
      <c r="CV83" s="1106" t="n"/>
      <c r="CW83" s="1106" t="n"/>
      <c r="CX83" s="1106" t="n"/>
      <c r="CY83" s="1106" t="n"/>
      <c r="CZ83" s="1106" t="n"/>
      <c r="DA83" s="1106" t="n"/>
      <c r="DB83" s="1106" t="n"/>
      <c r="DC83" s="1106" t="n"/>
      <c r="DD83" s="1106" t="n"/>
      <c r="DE83" s="1106" t="n"/>
      <c r="DF83" s="1106" t="n"/>
      <c r="DG83" s="1106" t="n"/>
      <c r="DH83" s="1106" t="n"/>
      <c r="DI83" s="1106" t="n"/>
    </row>
    <row r="84" ht="16" customHeight="1" s="1178">
      <c r="A84" s="1106" t="n"/>
      <c r="B84" s="1106" t="n"/>
      <c r="C84" s="1106" t="n"/>
      <c r="D84" s="1106" t="n"/>
      <c r="E84" s="652" t="inlineStr">
        <is>
          <t>总资本利润率</t>
        </is>
      </c>
      <c r="F84" s="1462">
        <f>F77/(F82+F75+C37)</f>
        <v/>
      </c>
      <c r="G84" s="1106" t="n"/>
      <c r="H84" s="654" t="inlineStr">
        <is>
          <t>上期需求</t>
        </is>
      </c>
      <c r="I84" s="668" t="inlineStr">
        <is>
          <t>市场1</t>
        </is>
      </c>
      <c r="J84" s="668" t="inlineStr">
        <is>
          <t>市场2</t>
        </is>
      </c>
      <c r="K84" s="668" t="inlineStr">
        <is>
          <t>市场3</t>
        </is>
      </c>
      <c r="L84" s="668" t="inlineStr">
        <is>
          <t>市场4</t>
        </is>
      </c>
      <c r="M84" s="402" t="inlineStr">
        <is>
          <t>总需求</t>
        </is>
      </c>
      <c r="N84" s="654" t="inlineStr">
        <is>
          <t>上期价格</t>
        </is>
      </c>
      <c r="O84" s="668" t="inlineStr">
        <is>
          <t>市场1</t>
        </is>
      </c>
      <c r="P84" s="668" t="inlineStr">
        <is>
          <t>市场2</t>
        </is>
      </c>
      <c r="Q84" s="668" t="inlineStr">
        <is>
          <t>市场3</t>
        </is>
      </c>
      <c r="R84" s="669" t="inlineStr">
        <is>
          <t>市场4</t>
        </is>
      </c>
      <c r="S84" s="1106" t="n"/>
      <c r="T84" s="178" t="n"/>
      <c r="U84" s="578" t="inlineStr">
        <is>
          <t>产品4</t>
        </is>
      </c>
      <c r="V84" s="579">
        <f>IF(V76&gt;V45,INT((V76-V45)*初始化表!E14),0)</f>
        <v/>
      </c>
      <c r="W84" s="579">
        <f>IF(W76&gt;W45,INT((W76-W45)*初始化表!F14),0)</f>
        <v/>
      </c>
      <c r="X84" s="579">
        <f>IF(X76&gt;X45,INT((X76-X45)*初始化表!G14),0)</f>
        <v/>
      </c>
      <c r="Y84" s="580">
        <f>IF(Y76&gt;Y45,INT((Y76-Y45)*初始化表!H14),0)</f>
        <v/>
      </c>
      <c r="Z84" s="1106" t="n"/>
      <c r="AA84" s="1106" t="n"/>
      <c r="AB84" s="1106" t="n"/>
      <c r="AC84" s="1106" t="n"/>
      <c r="AD84" s="1106" t="n"/>
      <c r="AE84" s="1106" t="n"/>
      <c r="AF84" s="1106" t="n"/>
      <c r="AG84" s="1106" t="n"/>
      <c r="AH84" s="1106" t="n"/>
      <c r="AI84" s="606" t="n"/>
      <c r="AJ84" s="686" t="n"/>
      <c r="AK84" s="686" t="n"/>
      <c r="AL84" s="686" t="n"/>
      <c r="AM84" s="686" t="n"/>
      <c r="AN84" s="686" t="n"/>
      <c r="AO84" s="686" t="n"/>
      <c r="AP84" s="686" t="n"/>
      <c r="AQ84" s="686" t="n"/>
      <c r="AR84" s="686" t="n"/>
      <c r="AS84" s="686" t="n"/>
      <c r="AT84" s="686" t="n"/>
      <c r="AU84" s="1122" t="n"/>
      <c r="AV84" s="1123" t="n"/>
      <c r="AW84" s="1106" t="n"/>
      <c r="AX84" s="1106" t="n"/>
      <c r="AY84" s="1106" t="n"/>
      <c r="AZ84" s="1106" t="n"/>
      <c r="BA84" s="1106" t="n"/>
      <c r="BB84" s="1106" t="n"/>
      <c r="BC84" s="1106" t="n"/>
      <c r="BD84" s="1106" t="n"/>
      <c r="BE84" s="1106" t="n"/>
      <c r="BF84" s="1106" t="n"/>
      <c r="BG84" s="1106" t="n"/>
      <c r="BH84" s="1106" t="n"/>
      <c r="BI84" s="1106" t="n"/>
      <c r="BJ84" s="1106" t="n"/>
      <c r="BK84" s="1106" t="n"/>
      <c r="BL84" s="1106" t="n"/>
      <c r="BM84" s="1106" t="n"/>
      <c r="BN84" s="1106" t="n"/>
      <c r="BO84" s="1106" t="n"/>
      <c r="BP84" s="1106" t="n"/>
      <c r="BQ84" s="1106" t="n"/>
      <c r="BR84" s="1106" t="n"/>
      <c r="BS84" s="1106" t="n"/>
      <c r="BT84" s="1106" t="n"/>
      <c r="BU84" s="1106" t="n"/>
      <c r="BV84" s="1106" t="n"/>
      <c r="BW84" s="1106" t="n"/>
      <c r="BX84" s="1106" t="n"/>
      <c r="BY84" s="1106" t="n"/>
      <c r="BZ84" s="1106" t="n"/>
      <c r="CA84" s="1106" t="n"/>
      <c r="CB84" s="1106" t="n"/>
      <c r="CC84" s="1106" t="n"/>
      <c r="CD84" s="1106" t="n"/>
      <c r="CE84" s="1106" t="n"/>
      <c r="CF84" s="1106" t="n"/>
      <c r="CG84" s="1106" t="n"/>
      <c r="CH84" s="1106" t="n"/>
      <c r="CI84" s="1106" t="n"/>
      <c r="CJ84" s="1106" t="n"/>
      <c r="CK84" s="1106" t="n"/>
      <c r="CL84" s="1106" t="n"/>
      <c r="CM84" s="1106" t="n"/>
      <c r="CN84" s="1106" t="n"/>
      <c r="CO84" s="1106" t="n"/>
      <c r="CP84" s="1106" t="n"/>
      <c r="CQ84" s="1106" t="n"/>
      <c r="CR84" s="1106" t="n"/>
      <c r="CS84" s="1106" t="n"/>
      <c r="CT84" s="1106" t="n"/>
      <c r="CU84" s="1106" t="n"/>
      <c r="CV84" s="1106" t="n"/>
      <c r="CW84" s="1106" t="n"/>
      <c r="CX84" s="1106" t="n"/>
      <c r="CY84" s="1106" t="n"/>
      <c r="CZ84" s="1106" t="n"/>
      <c r="DA84" s="1106" t="n"/>
      <c r="DB84" s="1106" t="n"/>
      <c r="DC84" s="1106" t="n"/>
      <c r="DD84" s="1106" t="n"/>
      <c r="DE84" s="1106" t="n"/>
      <c r="DF84" s="1106" t="n"/>
      <c r="DG84" s="1106" t="n"/>
      <c r="DH84" s="1106" t="n"/>
      <c r="DI84" s="1106" t="n"/>
    </row>
    <row r="85" ht="16" customHeight="1" s="1178">
      <c r="A85" s="1106" t="n"/>
      <c r="B85" s="1106" t="n"/>
      <c r="C85" s="1106" t="n"/>
      <c r="D85" s="1106" t="n"/>
      <c r="E85" s="1106" t="n"/>
      <c r="F85" s="1106" t="n"/>
      <c r="G85" s="1106" t="n"/>
      <c r="H85" s="655" t="inlineStr">
        <is>
          <t>产品1</t>
        </is>
      </c>
      <c r="I85" s="502">
        <f>V17</f>
        <v/>
      </c>
      <c r="J85" s="502">
        <f>W17</f>
        <v/>
      </c>
      <c r="K85" s="502">
        <f>X17</f>
        <v/>
      </c>
      <c r="L85" s="502">
        <f>Y17</f>
        <v/>
      </c>
      <c r="M85" s="412">
        <f>SUM(I85:L85)</f>
        <v/>
      </c>
      <c r="N85" s="655" t="inlineStr">
        <is>
          <t>产品1</t>
        </is>
      </c>
      <c r="O85" s="502">
        <f>V23</f>
        <v/>
      </c>
      <c r="P85" s="502">
        <f>W23</f>
        <v/>
      </c>
      <c r="Q85" s="502">
        <f>X23</f>
        <v/>
      </c>
      <c r="R85" s="503">
        <f>Y23</f>
        <v/>
      </c>
      <c r="S85" s="1106" t="n"/>
      <c r="T85" s="178" t="n"/>
      <c r="U85" s="1106" t="n"/>
      <c r="V85" s="1106" t="n"/>
      <c r="W85" s="1106" t="n"/>
      <c r="X85" s="1106" t="n"/>
      <c r="Y85" s="1106" t="n"/>
      <c r="Z85" s="1106" t="n"/>
      <c r="AA85" s="1106" t="n"/>
      <c r="AB85" s="1106" t="n"/>
      <c r="AC85" s="1106" t="n"/>
      <c r="AD85" s="1106" t="n"/>
      <c r="AE85" s="1106" t="n"/>
      <c r="AF85" s="1106" t="n"/>
      <c r="AG85" s="1106" t="n"/>
      <c r="AH85" s="1106" t="n"/>
      <c r="AI85" s="608" t="n"/>
      <c r="AJ85" s="687" t="n"/>
      <c r="AK85" s="687" t="n"/>
      <c r="AL85" s="687" t="n"/>
      <c r="AM85" s="687" t="n"/>
      <c r="AN85" s="687" t="n"/>
      <c r="AO85" s="687" t="n"/>
      <c r="AP85" s="687" t="n"/>
      <c r="AQ85" s="687" t="n"/>
      <c r="AR85" s="687" t="n"/>
      <c r="AS85" s="687" t="n"/>
      <c r="AT85" s="687" t="n"/>
      <c r="AU85" s="1122" t="n"/>
      <c r="AV85" s="1123" t="n"/>
      <c r="AW85" s="1106" t="n"/>
      <c r="AX85" s="1106" t="n"/>
      <c r="AY85" s="1106" t="n"/>
      <c r="AZ85" s="1106" t="n"/>
      <c r="BA85" s="1106" t="n"/>
      <c r="BB85" s="1106" t="n"/>
      <c r="BC85" s="1106" t="n"/>
      <c r="BD85" s="1106" t="n"/>
      <c r="BE85" s="1106" t="n"/>
      <c r="BF85" s="1106" t="n"/>
      <c r="BG85" s="1106" t="n"/>
      <c r="BH85" s="1106" t="n"/>
      <c r="BI85" s="1106" t="n"/>
      <c r="BJ85" s="1106" t="n"/>
      <c r="BK85" s="1106" t="n"/>
      <c r="BL85" s="1106" t="n"/>
      <c r="BM85" s="1106" t="n"/>
      <c r="BN85" s="1106" t="n"/>
      <c r="BO85" s="1106" t="n"/>
      <c r="BP85" s="1106" t="n"/>
      <c r="BQ85" s="1106" t="n"/>
      <c r="BR85" s="1106" t="n"/>
      <c r="BS85" s="1106" t="n"/>
      <c r="BT85" s="1106" t="n"/>
      <c r="BU85" s="1106" t="n"/>
      <c r="BV85" s="1106" t="n"/>
      <c r="BW85" s="1106" t="n"/>
      <c r="BX85" s="1106" t="n"/>
      <c r="BY85" s="1106" t="n"/>
      <c r="BZ85" s="1106" t="n"/>
      <c r="CA85" s="1106" t="n"/>
      <c r="CB85" s="1106" t="n"/>
      <c r="CC85" s="1106" t="n"/>
      <c r="CD85" s="1106" t="n"/>
      <c r="CE85" s="1106" t="n"/>
      <c r="CF85" s="1106" t="n"/>
      <c r="CG85" s="1106" t="n"/>
      <c r="CH85" s="1106" t="n"/>
      <c r="CI85" s="1106" t="n"/>
      <c r="CJ85" s="1106" t="n"/>
      <c r="CK85" s="1106" t="n"/>
      <c r="CL85" s="1106" t="n"/>
      <c r="CM85" s="1106" t="n"/>
      <c r="CN85" s="1106" t="n"/>
      <c r="CO85" s="1106" t="n"/>
      <c r="CP85" s="1106" t="n"/>
      <c r="CQ85" s="1106" t="n"/>
      <c r="CR85" s="1106" t="n"/>
      <c r="CS85" s="1106" t="n"/>
      <c r="CT85" s="1106" t="n"/>
      <c r="CU85" s="1106" t="n"/>
      <c r="CV85" s="1106" t="n"/>
      <c r="CW85" s="1106" t="n"/>
      <c r="CX85" s="1106" t="n"/>
      <c r="CY85" s="1106" t="n"/>
      <c r="CZ85" s="1106" t="n"/>
      <c r="DA85" s="1106" t="n"/>
      <c r="DB85" s="1106" t="n"/>
      <c r="DC85" s="1106" t="n"/>
      <c r="DD85" s="1106" t="n"/>
      <c r="DE85" s="1106" t="n"/>
      <c r="DF85" s="1106" t="n"/>
      <c r="DG85" s="1106" t="n"/>
      <c r="DH85" s="1106" t="n"/>
      <c r="DI85" s="1106" t="n"/>
    </row>
    <row r="86" ht="16" customHeight="1" s="1178">
      <c r="A86" s="1106" t="n"/>
      <c r="B86" s="1106" t="n"/>
      <c r="C86" s="1106" t="n"/>
      <c r="D86" s="1106" t="n"/>
      <c r="E86" s="1106" t="n"/>
      <c r="F86" s="1106" t="n"/>
      <c r="G86" s="1106" t="n"/>
      <c r="H86" s="655" t="inlineStr">
        <is>
          <t>产品2</t>
        </is>
      </c>
      <c r="I86" s="502">
        <f>V18</f>
        <v/>
      </c>
      <c r="J86" s="502">
        <f>W18</f>
        <v/>
      </c>
      <c r="K86" s="502">
        <f>X18</f>
        <v/>
      </c>
      <c r="L86" s="502">
        <f>Y18</f>
        <v/>
      </c>
      <c r="M86" s="412">
        <f>SUM(I86:L86)</f>
        <v/>
      </c>
      <c r="N86" s="655" t="inlineStr">
        <is>
          <t>产品2</t>
        </is>
      </c>
      <c r="O86" s="502">
        <f>V24</f>
        <v/>
      </c>
      <c r="P86" s="502">
        <f>W24</f>
        <v/>
      </c>
      <c r="Q86" s="502">
        <f>X24</f>
        <v/>
      </c>
      <c r="R86" s="503">
        <f>Y24</f>
        <v/>
      </c>
      <c r="S86" s="1106" t="n"/>
      <c r="T86" s="178" t="n"/>
      <c r="U86" s="1106" t="n"/>
      <c r="V86" s="1106" t="n"/>
      <c r="W86" s="1106" t="n"/>
      <c r="X86" s="1106" t="n"/>
      <c r="Y86" s="1106" t="n"/>
      <c r="Z86" s="1106" t="n"/>
      <c r="AA86" s="1106" t="n"/>
      <c r="AB86" s="1106" t="n"/>
      <c r="AC86" s="1106" t="n"/>
      <c r="AD86" s="1106" t="n"/>
      <c r="AE86" s="1106" t="n"/>
      <c r="AF86" s="1106" t="n"/>
      <c r="AG86" s="1106" t="n"/>
      <c r="AH86" s="1106" t="n"/>
      <c r="AI86" s="608" t="n"/>
      <c r="AJ86" s="687" t="n"/>
      <c r="AK86" s="687" t="n"/>
      <c r="AL86" s="687" t="n"/>
      <c r="AM86" s="687" t="n"/>
      <c r="AN86" s="687" t="n"/>
      <c r="AO86" s="687" t="n"/>
      <c r="AP86" s="687" t="n"/>
      <c r="AQ86" s="687" t="n"/>
      <c r="AR86" s="687" t="n"/>
      <c r="AS86" s="687" t="n"/>
      <c r="AT86" s="687" t="n"/>
      <c r="AU86" s="1122" t="n"/>
      <c r="AV86" s="1123" t="n"/>
      <c r="AW86" s="1106" t="n"/>
      <c r="AX86" s="1106" t="n"/>
      <c r="AY86" s="1106" t="n"/>
      <c r="AZ86" s="1106" t="n"/>
      <c r="BA86" s="1106" t="n"/>
      <c r="BB86" s="1106" t="n"/>
      <c r="BC86" s="1106" t="n"/>
      <c r="BD86" s="1106" t="n"/>
      <c r="BE86" s="1106" t="n"/>
      <c r="BF86" s="1106" t="n"/>
      <c r="BG86" s="1106" t="n"/>
      <c r="BH86" s="1106" t="n"/>
      <c r="BI86" s="1106" t="n"/>
      <c r="BJ86" s="1106" t="n"/>
      <c r="BK86" s="1106" t="n"/>
      <c r="BL86" s="1106" t="n"/>
      <c r="BM86" s="1106" t="n"/>
      <c r="BN86" s="1106" t="n"/>
      <c r="BO86" s="1106" t="n"/>
      <c r="BP86" s="1106" t="n"/>
      <c r="BQ86" s="1106" t="n"/>
      <c r="BR86" s="1106" t="n"/>
      <c r="BS86" s="1106" t="n"/>
      <c r="BT86" s="1106" t="n"/>
      <c r="BU86" s="1106" t="n"/>
      <c r="BV86" s="1106" t="n"/>
      <c r="BW86" s="1106" t="n"/>
      <c r="BX86" s="1106" t="n"/>
      <c r="BY86" s="1106" t="n"/>
      <c r="BZ86" s="1106" t="n"/>
      <c r="CA86" s="1106" t="n"/>
      <c r="CB86" s="1106" t="n"/>
      <c r="CC86" s="1106" t="n"/>
      <c r="CD86" s="1106" t="n"/>
      <c r="CE86" s="1106" t="n"/>
      <c r="CF86" s="1106" t="n"/>
      <c r="CG86" s="1106" t="n"/>
      <c r="CH86" s="1106" t="n"/>
      <c r="CI86" s="1106" t="n"/>
      <c r="CJ86" s="1106" t="n"/>
      <c r="CK86" s="1106" t="n"/>
      <c r="CL86" s="1106" t="n"/>
      <c r="CM86" s="1106" t="n"/>
      <c r="CN86" s="1106" t="n"/>
      <c r="CO86" s="1106" t="n"/>
      <c r="CP86" s="1106" t="n"/>
      <c r="CQ86" s="1106" t="n"/>
      <c r="CR86" s="1106" t="n"/>
      <c r="CS86" s="1106" t="n"/>
      <c r="CT86" s="1106" t="n"/>
      <c r="CU86" s="1106" t="n"/>
      <c r="CV86" s="1106" t="n"/>
      <c r="CW86" s="1106" t="n"/>
      <c r="CX86" s="1106" t="n"/>
      <c r="CY86" s="1106" t="n"/>
      <c r="CZ86" s="1106" t="n"/>
      <c r="DA86" s="1106" t="n"/>
      <c r="DB86" s="1106" t="n"/>
      <c r="DC86" s="1106" t="n"/>
      <c r="DD86" s="1106" t="n"/>
      <c r="DE86" s="1106" t="n"/>
      <c r="DF86" s="1106" t="n"/>
      <c r="DG86" s="1106" t="n"/>
      <c r="DH86" s="1106" t="n"/>
      <c r="DI86" s="1106" t="n"/>
    </row>
    <row r="87" ht="16" customHeight="1" s="1178">
      <c r="A87" s="1106" t="n"/>
      <c r="B87" s="1106" t="n"/>
      <c r="C87" s="1106" t="n"/>
      <c r="D87" s="1106" t="n"/>
      <c r="E87" s="1106" t="n"/>
      <c r="F87" s="1106" t="n"/>
      <c r="G87" s="1106" t="n"/>
      <c r="H87" s="655" t="inlineStr">
        <is>
          <t>产品3</t>
        </is>
      </c>
      <c r="I87" s="502">
        <f>V19</f>
        <v/>
      </c>
      <c r="J87" s="502">
        <f>W19</f>
        <v/>
      </c>
      <c r="K87" s="502">
        <f>X19</f>
        <v/>
      </c>
      <c r="L87" s="502">
        <f>Y19</f>
        <v/>
      </c>
      <c r="M87" s="412">
        <f>SUM(I87:L87)</f>
        <v/>
      </c>
      <c r="N87" s="655" t="inlineStr">
        <is>
          <t>产品3</t>
        </is>
      </c>
      <c r="O87" s="502">
        <f>V25</f>
        <v/>
      </c>
      <c r="P87" s="502">
        <f>W25</f>
        <v/>
      </c>
      <c r="Q87" s="502">
        <f>X25</f>
        <v/>
      </c>
      <c r="R87" s="503">
        <f>Y25</f>
        <v/>
      </c>
      <c r="S87" s="1106" t="n"/>
      <c r="T87" s="178" t="n"/>
      <c r="U87" s="1106" t="n"/>
      <c r="V87" s="1106" t="n"/>
      <c r="W87" s="1106" t="n"/>
      <c r="X87" s="1106" t="n"/>
      <c r="Y87" s="1106" t="n"/>
      <c r="Z87" s="1106" t="n"/>
      <c r="AA87" s="1106" t="n"/>
      <c r="AB87" s="1106" t="n"/>
      <c r="AC87" s="1106" t="n"/>
      <c r="AD87" s="1106" t="n"/>
      <c r="AE87" s="1106" t="n"/>
      <c r="AF87" s="1106" t="n"/>
      <c r="AG87" s="1106" t="n"/>
      <c r="AH87" s="1106" t="n"/>
      <c r="AI87" s="608" t="n"/>
      <c r="AJ87" s="687" t="n"/>
      <c r="AK87" s="687" t="n"/>
      <c r="AL87" s="687" t="n"/>
      <c r="AM87" s="687" t="n"/>
      <c r="AN87" s="687" t="n"/>
      <c r="AO87" s="687" t="n"/>
      <c r="AP87" s="687" t="n"/>
      <c r="AQ87" s="687" t="n"/>
      <c r="AR87" s="687" t="n"/>
      <c r="AS87" s="687" t="n"/>
      <c r="AT87" s="687" t="n"/>
      <c r="AU87" s="1122" t="n"/>
      <c r="AV87" s="1123" t="n"/>
      <c r="AW87" s="1106" t="n"/>
      <c r="AX87" s="1106" t="n"/>
      <c r="AY87" s="1106" t="n"/>
      <c r="AZ87" s="1106" t="n"/>
      <c r="BA87" s="1106" t="n"/>
      <c r="BB87" s="1106" t="n"/>
      <c r="BC87" s="1106" t="n"/>
      <c r="BD87" s="1106" t="n"/>
      <c r="BE87" s="1106" t="n"/>
      <c r="BF87" s="1106" t="n"/>
      <c r="BG87" s="1106" t="n"/>
      <c r="BH87" s="1106" t="n"/>
      <c r="BI87" s="1106" t="n"/>
      <c r="BJ87" s="1106" t="n"/>
      <c r="BK87" s="1106" t="n"/>
      <c r="BL87" s="1106" t="n"/>
      <c r="BM87" s="1106" t="n"/>
      <c r="BN87" s="1106" t="n"/>
      <c r="BO87" s="1106" t="n"/>
      <c r="BP87" s="1106" t="n"/>
      <c r="BQ87" s="1106" t="n"/>
      <c r="BR87" s="1106" t="n"/>
      <c r="BS87" s="1106" t="n"/>
      <c r="BT87" s="1106" t="n"/>
      <c r="BU87" s="1106" t="n"/>
      <c r="BV87" s="1106" t="n"/>
      <c r="BW87" s="1106" t="n"/>
      <c r="BX87" s="1106" t="n"/>
      <c r="BY87" s="1106" t="n"/>
      <c r="BZ87" s="1106" t="n"/>
      <c r="CA87" s="1106" t="n"/>
      <c r="CB87" s="1106" t="n"/>
      <c r="CC87" s="1106" t="n"/>
      <c r="CD87" s="1106" t="n"/>
      <c r="CE87" s="1106" t="n"/>
      <c r="CF87" s="1106" t="n"/>
      <c r="CG87" s="1106" t="n"/>
      <c r="CH87" s="1106" t="n"/>
      <c r="CI87" s="1106" t="n"/>
      <c r="CJ87" s="1106" t="n"/>
      <c r="CK87" s="1106" t="n"/>
      <c r="CL87" s="1106" t="n"/>
      <c r="CM87" s="1106" t="n"/>
      <c r="CN87" s="1106" t="n"/>
      <c r="CO87" s="1106" t="n"/>
      <c r="CP87" s="1106" t="n"/>
      <c r="CQ87" s="1106" t="n"/>
      <c r="CR87" s="1106" t="n"/>
      <c r="CS87" s="1106" t="n"/>
      <c r="CT87" s="1106" t="n"/>
      <c r="CU87" s="1106" t="n"/>
      <c r="CV87" s="1106" t="n"/>
      <c r="CW87" s="1106" t="n"/>
      <c r="CX87" s="1106" t="n"/>
      <c r="CY87" s="1106" t="n"/>
      <c r="CZ87" s="1106" t="n"/>
      <c r="DA87" s="1106" t="n"/>
      <c r="DB87" s="1106" t="n"/>
      <c r="DC87" s="1106" t="n"/>
      <c r="DD87" s="1106" t="n"/>
      <c r="DE87" s="1106" t="n"/>
      <c r="DF87" s="1106" t="n"/>
      <c r="DG87" s="1106" t="n"/>
      <c r="DH87" s="1106" t="n"/>
      <c r="DI87" s="1106" t="n"/>
    </row>
    <row r="88" ht="16" customHeight="1" s="1178">
      <c r="A88" s="1106" t="n"/>
      <c r="B88" s="1106" t="n"/>
      <c r="C88" s="1106" t="n"/>
      <c r="D88" s="1106" t="n"/>
      <c r="E88" s="1106" t="n"/>
      <c r="F88" s="1106" t="n"/>
      <c r="G88" s="1106" t="n"/>
      <c r="H88" s="656" t="inlineStr">
        <is>
          <t>产品4</t>
        </is>
      </c>
      <c r="I88" s="667">
        <f>V20</f>
        <v/>
      </c>
      <c r="J88" s="667">
        <f>W20</f>
        <v/>
      </c>
      <c r="K88" s="667">
        <f>X20</f>
        <v/>
      </c>
      <c r="L88" s="667">
        <f>Y20</f>
        <v/>
      </c>
      <c r="M88" s="413">
        <f>SUM(I88:L88)</f>
        <v/>
      </c>
      <c r="N88" s="656" t="inlineStr">
        <is>
          <t>产品4</t>
        </is>
      </c>
      <c r="O88" s="667">
        <f>V26</f>
        <v/>
      </c>
      <c r="P88" s="667">
        <f>W26</f>
        <v/>
      </c>
      <c r="Q88" s="667">
        <f>X26</f>
        <v/>
      </c>
      <c r="R88" s="674">
        <f>Y26</f>
        <v/>
      </c>
      <c r="S88" s="1106" t="n"/>
      <c r="T88" s="178" t="n"/>
      <c r="U88" s="1106" t="n"/>
      <c r="V88" s="1106" t="n"/>
      <c r="W88" s="1106" t="n"/>
      <c r="X88" s="1106" t="n"/>
      <c r="Y88" s="1106" t="n"/>
      <c r="Z88" s="1106" t="n"/>
      <c r="AA88" s="1106" t="n"/>
      <c r="AB88" s="1106" t="n"/>
      <c r="AC88" s="1106" t="n"/>
      <c r="AD88" s="1106" t="n"/>
      <c r="AE88" s="1106" t="n"/>
      <c r="AF88" s="1106" t="n"/>
      <c r="AG88" s="1106" t="n"/>
      <c r="AH88" s="1106" t="n"/>
      <c r="AI88" s="608" t="n"/>
      <c r="AJ88" s="687" t="n"/>
      <c r="AK88" s="687" t="n"/>
      <c r="AL88" s="687" t="n"/>
      <c r="AM88" s="687" t="n"/>
      <c r="AN88" s="687" t="n"/>
      <c r="AO88" s="687" t="n"/>
      <c r="AP88" s="687" t="n"/>
      <c r="AQ88" s="687" t="n"/>
      <c r="AR88" s="687" t="n"/>
      <c r="AS88" s="687" t="n"/>
      <c r="AT88" s="687" t="n"/>
      <c r="AU88" s="1122" t="n"/>
      <c r="AV88" s="1123" t="n"/>
      <c r="AW88" s="1106" t="n"/>
      <c r="AX88" s="1106" t="n"/>
      <c r="AY88" s="1106" t="n"/>
      <c r="AZ88" s="1106" t="n"/>
      <c r="BA88" s="1106" t="n"/>
      <c r="BB88" s="1106" t="n"/>
      <c r="BC88" s="1106" t="n"/>
      <c r="BD88" s="1106" t="n"/>
      <c r="BE88" s="1106" t="n"/>
      <c r="BF88" s="1106" t="n"/>
      <c r="BG88" s="1106" t="n"/>
      <c r="BH88" s="1106" t="n"/>
      <c r="BI88" s="1106" t="n"/>
      <c r="BJ88" s="1106" t="n"/>
      <c r="BK88" s="1106" t="n"/>
      <c r="BL88" s="1106" t="n"/>
      <c r="BM88" s="1106" t="n"/>
      <c r="BN88" s="1106" t="n"/>
      <c r="BO88" s="1106" t="n"/>
      <c r="BP88" s="1106" t="n"/>
      <c r="BQ88" s="1106" t="n"/>
      <c r="BR88" s="1106" t="n"/>
      <c r="BS88" s="1106" t="n"/>
      <c r="BT88" s="1106" t="n"/>
      <c r="BU88" s="1106" t="n"/>
      <c r="BV88" s="1106" t="n"/>
      <c r="BW88" s="1106" t="n"/>
      <c r="BX88" s="1106" t="n"/>
      <c r="BY88" s="1106" t="n"/>
      <c r="BZ88" s="1106" t="n"/>
      <c r="CA88" s="1106" t="n"/>
      <c r="CB88" s="1106" t="n"/>
      <c r="CC88" s="1106" t="n"/>
      <c r="CD88" s="1106" t="n"/>
      <c r="CE88" s="1106" t="n"/>
      <c r="CF88" s="1106" t="n"/>
      <c r="CG88" s="1106" t="n"/>
      <c r="CH88" s="1106" t="n"/>
      <c r="CI88" s="1106" t="n"/>
      <c r="CJ88" s="1106" t="n"/>
      <c r="CK88" s="1106" t="n"/>
      <c r="CL88" s="1106" t="n"/>
      <c r="CM88" s="1106" t="n"/>
      <c r="CN88" s="1106" t="n"/>
      <c r="CO88" s="1106" t="n"/>
      <c r="CP88" s="1106" t="n"/>
      <c r="CQ88" s="1106" t="n"/>
      <c r="CR88" s="1106" t="n"/>
      <c r="CS88" s="1106" t="n"/>
      <c r="CT88" s="1106" t="n"/>
      <c r="CU88" s="1106" t="n"/>
      <c r="CV88" s="1106" t="n"/>
      <c r="CW88" s="1106" t="n"/>
      <c r="CX88" s="1106" t="n"/>
      <c r="CY88" s="1106" t="n"/>
      <c r="CZ88" s="1106" t="n"/>
      <c r="DA88" s="1106" t="n"/>
      <c r="DB88" s="1106" t="n"/>
      <c r="DC88" s="1106" t="n"/>
      <c r="DD88" s="1106" t="n"/>
      <c r="DE88" s="1106" t="n"/>
      <c r="DF88" s="1106" t="n"/>
      <c r="DG88" s="1106" t="n"/>
      <c r="DH88" s="1106" t="n"/>
      <c r="DI88" s="1106" t="n"/>
    </row>
    <row r="89" ht="16" customHeight="1" s="1178">
      <c r="A89" s="1106" t="n"/>
      <c r="B89" s="1106" t="n"/>
      <c r="C89" s="1106" t="n"/>
      <c r="D89" s="1106" t="n"/>
      <c r="E89" s="1106" t="n"/>
      <c r="F89" s="1106" t="n"/>
      <c r="G89" s="1106" t="n"/>
      <c r="H89" s="1106" t="n"/>
      <c r="I89" s="1106" t="n"/>
      <c r="J89" s="1106" t="n"/>
      <c r="K89" s="1106" t="n"/>
      <c r="L89" s="1106" t="n"/>
      <c r="M89" s="1106" t="n"/>
      <c r="N89" s="1106" t="n"/>
      <c r="O89" s="1106" t="n"/>
      <c r="P89" s="1106" t="n"/>
      <c r="Q89" s="1106" t="n"/>
      <c r="R89" s="1106" t="n"/>
      <c r="S89" s="1106" t="n"/>
      <c r="T89" s="178" t="n"/>
      <c r="U89" s="1106" t="n"/>
      <c r="V89" s="1106" t="n"/>
      <c r="W89" s="1106" t="n"/>
      <c r="X89" s="1106" t="n"/>
      <c r="Y89" s="1106" t="n"/>
      <c r="Z89" s="1106" t="n"/>
      <c r="AA89" s="1106" t="n"/>
      <c r="AB89" s="1106" t="n"/>
      <c r="AC89" s="1106" t="n"/>
      <c r="AD89" s="1106" t="n"/>
      <c r="AE89" s="1106" t="n"/>
      <c r="AF89" s="1106" t="n"/>
      <c r="AG89" s="1106" t="n"/>
      <c r="AH89" s="1106" t="n"/>
      <c r="AI89" s="608" t="n"/>
      <c r="AJ89" s="687" t="n"/>
      <c r="AK89" s="687" t="n"/>
      <c r="AL89" s="687" t="n"/>
      <c r="AM89" s="687" t="n"/>
      <c r="AN89" s="687" t="n"/>
      <c r="AO89" s="687" t="n"/>
      <c r="AP89" s="687" t="n"/>
      <c r="AQ89" s="687" t="n"/>
      <c r="AR89" s="687" t="n"/>
      <c r="AS89" s="687" t="n"/>
      <c r="AT89" s="687" t="n"/>
      <c r="AU89" s="1122" t="n"/>
      <c r="AV89" s="1123" t="n"/>
      <c r="AW89" s="1106" t="n"/>
      <c r="AX89" s="1106" t="n"/>
      <c r="AY89" s="1106" t="n"/>
      <c r="AZ89" s="1106" t="n"/>
      <c r="BA89" s="1106" t="n"/>
      <c r="BB89" s="1106" t="n"/>
      <c r="BC89" s="1106" t="n"/>
      <c r="BD89" s="1106" t="n"/>
      <c r="BE89" s="1106" t="n"/>
      <c r="BF89" s="1106" t="n"/>
      <c r="BG89" s="1106" t="n"/>
      <c r="BH89" s="1106" t="n"/>
      <c r="BI89" s="1106" t="n"/>
      <c r="BJ89" s="1106" t="n"/>
      <c r="BK89" s="1106" t="n"/>
      <c r="BL89" s="1106" t="n"/>
      <c r="BM89" s="1106" t="n"/>
      <c r="BN89" s="1106" t="n"/>
      <c r="BO89" s="1106" t="n"/>
      <c r="BP89" s="1106" t="n"/>
      <c r="BQ89" s="1106" t="n"/>
      <c r="BR89" s="1106" t="n"/>
      <c r="BS89" s="1106" t="n"/>
      <c r="BT89" s="1106" t="n"/>
      <c r="BU89" s="1106" t="n"/>
      <c r="BV89" s="1106" t="n"/>
      <c r="BW89" s="1106" t="n"/>
      <c r="BX89" s="1106" t="n"/>
      <c r="BY89" s="1106" t="n"/>
      <c r="BZ89" s="1106" t="n"/>
      <c r="CA89" s="1106" t="n"/>
      <c r="CB89" s="1106" t="n"/>
      <c r="CC89" s="1106" t="n"/>
      <c r="CD89" s="1106" t="n"/>
      <c r="CE89" s="1106" t="n"/>
      <c r="CF89" s="1106" t="n"/>
      <c r="CG89" s="1106" t="n"/>
      <c r="CH89" s="1106" t="n"/>
      <c r="CI89" s="1106" t="n"/>
      <c r="CJ89" s="1106" t="n"/>
      <c r="CK89" s="1106" t="n"/>
      <c r="CL89" s="1106" t="n"/>
      <c r="CM89" s="1106" t="n"/>
      <c r="CN89" s="1106" t="n"/>
      <c r="CO89" s="1106" t="n"/>
      <c r="CP89" s="1106" t="n"/>
      <c r="CQ89" s="1106" t="n"/>
      <c r="CR89" s="1106" t="n"/>
      <c r="CS89" s="1106" t="n"/>
      <c r="CT89" s="1106" t="n"/>
      <c r="CU89" s="1106" t="n"/>
      <c r="CV89" s="1106" t="n"/>
      <c r="CW89" s="1106" t="n"/>
      <c r="CX89" s="1106" t="n"/>
      <c r="CY89" s="1106" t="n"/>
      <c r="CZ89" s="1106" t="n"/>
      <c r="DA89" s="1106" t="n"/>
      <c r="DB89" s="1106" t="n"/>
      <c r="DC89" s="1106" t="n"/>
      <c r="DD89" s="1106" t="n"/>
      <c r="DE89" s="1106" t="n"/>
      <c r="DF89" s="1106" t="n"/>
      <c r="DG89" s="1106" t="n"/>
      <c r="DH89" s="1106" t="n"/>
      <c r="DI89" s="1106" t="n"/>
    </row>
    <row r="90" ht="16" customHeight="1" s="1178">
      <c r="A90" s="1106" t="n"/>
      <c r="B90" s="1106" t="n"/>
      <c r="C90" s="1106" t="n"/>
      <c r="D90" s="1106" t="n"/>
      <c r="E90" s="1106" t="n"/>
      <c r="F90" s="1106" t="n"/>
      <c r="G90" s="1106" t="n"/>
      <c r="H90" s="654" t="inlineStr">
        <is>
          <t>需求变动比例</t>
        </is>
      </c>
      <c r="I90" s="668" t="inlineStr">
        <is>
          <t>市场1</t>
        </is>
      </c>
      <c r="J90" s="668" t="inlineStr">
        <is>
          <t>市场2</t>
        </is>
      </c>
      <c r="K90" s="668" t="inlineStr">
        <is>
          <t>市场3</t>
        </is>
      </c>
      <c r="L90" s="668" t="inlineStr">
        <is>
          <t>市场4</t>
        </is>
      </c>
      <c r="M90" s="669" t="inlineStr">
        <is>
          <t>市场提醒</t>
        </is>
      </c>
      <c r="N90" s="668" t="inlineStr">
        <is>
          <t>单位机时利润</t>
        </is>
      </c>
      <c r="O90" s="668" t="inlineStr">
        <is>
          <t>市场1</t>
        </is>
      </c>
      <c r="P90" s="668" t="inlineStr">
        <is>
          <t>市场2</t>
        </is>
      </c>
      <c r="Q90" s="668" t="inlineStr">
        <is>
          <t>市场3</t>
        </is>
      </c>
      <c r="R90" s="669" t="inlineStr">
        <is>
          <t>市场4</t>
        </is>
      </c>
      <c r="S90" s="1106" t="n"/>
      <c r="T90" s="178" t="n"/>
      <c r="U90" s="1106" t="n"/>
      <c r="V90" s="1106" t="n"/>
      <c r="W90" s="1106" t="n"/>
      <c r="X90" s="1106" t="n"/>
      <c r="Y90" s="1106" t="n"/>
      <c r="Z90" s="1106" t="n"/>
      <c r="AA90" s="1106" t="n"/>
      <c r="AB90" s="1106" t="n"/>
      <c r="AC90" s="1106" t="n"/>
      <c r="AD90" s="1106" t="n"/>
      <c r="AE90" s="1106" t="n"/>
      <c r="AF90" s="1106" t="n"/>
      <c r="AG90" s="1106" t="n"/>
      <c r="AH90" s="1106" t="n"/>
      <c r="AI90" s="608" t="n"/>
      <c r="AJ90" s="687" t="n"/>
      <c r="AK90" s="687" t="n"/>
      <c r="AL90" s="687" t="n"/>
      <c r="AM90" s="687" t="n"/>
      <c r="AN90" s="687" t="n"/>
      <c r="AO90" s="687" t="n"/>
      <c r="AP90" s="687" t="n"/>
      <c r="AQ90" s="687" t="n"/>
      <c r="AR90" s="687" t="n"/>
      <c r="AS90" s="687" t="n"/>
      <c r="AT90" s="687" t="n"/>
      <c r="AU90" s="1122" t="n"/>
      <c r="AV90" s="1123" t="n"/>
      <c r="AW90" s="1106" t="n"/>
      <c r="AX90" s="1106" t="n"/>
      <c r="AY90" s="1106" t="n"/>
      <c r="AZ90" s="1106" t="n"/>
      <c r="BA90" s="1106" t="n"/>
      <c r="BB90" s="1106" t="n"/>
      <c r="BC90" s="1106" t="n"/>
      <c r="BD90" s="1106" t="n"/>
      <c r="BE90" s="1106" t="n"/>
      <c r="BF90" s="1106" t="n"/>
      <c r="BG90" s="1106" t="n"/>
      <c r="BH90" s="1106" t="n"/>
      <c r="BI90" s="1106" t="n"/>
      <c r="BJ90" s="1106" t="n"/>
      <c r="BK90" s="1106" t="n"/>
      <c r="BL90" s="1106" t="n"/>
      <c r="BM90" s="1106" t="n"/>
      <c r="BN90" s="1106" t="n"/>
      <c r="BO90" s="1106" t="n"/>
      <c r="BP90" s="1106" t="n"/>
      <c r="BQ90" s="1106" t="n"/>
      <c r="BR90" s="1106" t="n"/>
      <c r="BS90" s="1106" t="n"/>
      <c r="BT90" s="1106" t="n"/>
      <c r="BU90" s="1106" t="n"/>
      <c r="BV90" s="1106" t="n"/>
      <c r="BW90" s="1106" t="n"/>
      <c r="BX90" s="1106" t="n"/>
      <c r="BY90" s="1106" t="n"/>
      <c r="BZ90" s="1106" t="n"/>
      <c r="CA90" s="1106" t="n"/>
      <c r="CB90" s="1106" t="n"/>
      <c r="CC90" s="1106" t="n"/>
      <c r="CD90" s="1106" t="n"/>
      <c r="CE90" s="1106" t="n"/>
      <c r="CF90" s="1106" t="n"/>
      <c r="CG90" s="1106" t="n"/>
      <c r="CH90" s="1106" t="n"/>
      <c r="CI90" s="1106" t="n"/>
      <c r="CJ90" s="1106" t="n"/>
      <c r="CK90" s="1106" t="n"/>
      <c r="CL90" s="1106" t="n"/>
      <c r="CM90" s="1106" t="n"/>
      <c r="CN90" s="1106" t="n"/>
      <c r="CO90" s="1106" t="n"/>
      <c r="CP90" s="1106" t="n"/>
      <c r="CQ90" s="1106" t="n"/>
      <c r="CR90" s="1106" t="n"/>
      <c r="CS90" s="1106" t="n"/>
      <c r="CT90" s="1106" t="n"/>
      <c r="CU90" s="1106" t="n"/>
      <c r="CV90" s="1106" t="n"/>
      <c r="CW90" s="1106" t="n"/>
      <c r="CX90" s="1106" t="n"/>
      <c r="CY90" s="1106" t="n"/>
      <c r="CZ90" s="1106" t="n"/>
      <c r="DA90" s="1106" t="n"/>
      <c r="DB90" s="1106" t="n"/>
      <c r="DC90" s="1106" t="n"/>
      <c r="DD90" s="1106" t="n"/>
      <c r="DE90" s="1106" t="n"/>
      <c r="DF90" s="1106" t="n"/>
      <c r="DG90" s="1106" t="n"/>
      <c r="DH90" s="1106" t="n"/>
      <c r="DI90" s="1106" t="n"/>
    </row>
    <row r="91" ht="16" customHeight="1" s="1178">
      <c r="A91" s="1106" t="n"/>
      <c r="B91" s="1106" t="n"/>
      <c r="C91" s="1106" t="n"/>
      <c r="D91" s="1106" t="n"/>
      <c r="E91" s="1106" t="n"/>
      <c r="F91" s="1106" t="n"/>
      <c r="G91" s="1106" t="n"/>
      <c r="H91" s="655" t="inlineStr">
        <is>
          <t>产品1</t>
        </is>
      </c>
      <c r="I91" s="502">
        <f>V54</f>
        <v/>
      </c>
      <c r="J91" s="502">
        <f>W54</f>
        <v/>
      </c>
      <c r="K91" s="502">
        <f>X54</f>
        <v/>
      </c>
      <c r="L91" s="502">
        <f>Y54</f>
        <v/>
      </c>
      <c r="M91" s="670">
        <f>IF((IF(I91&lt;1.1,1,0)+IF(J91&lt;1.1,1,0)+IF(K91&lt;1.1,1,0)+IF(L91&lt;1.1,1,0))&gt;=2,"市场异常","市场正常")</f>
        <v/>
      </c>
      <c r="N91" s="671" t="inlineStr">
        <is>
          <t>产品1</t>
        </is>
      </c>
      <c r="O91" s="502">
        <f>IF(O20="","",AC23)</f>
        <v/>
      </c>
      <c r="P91" s="502">
        <f>IF(P20="","",AD23)</f>
        <v/>
      </c>
      <c r="Q91" s="502">
        <f>IF(Q20="","",AE23)</f>
        <v/>
      </c>
      <c r="R91" s="503">
        <f>IF(R20="","",AF23)</f>
        <v/>
      </c>
      <c r="S91" s="1106" t="n"/>
      <c r="T91" s="178" t="n"/>
      <c r="U91" s="1106" t="n"/>
      <c r="V91" s="1106" t="n"/>
      <c r="W91" s="1106" t="n"/>
      <c r="X91" s="1106" t="n"/>
      <c r="Y91" s="1106" t="n"/>
      <c r="Z91" s="1106" t="n"/>
      <c r="AA91" s="1106" t="n"/>
      <c r="AB91" s="1106" t="n"/>
      <c r="AC91" s="1106" t="n"/>
      <c r="AD91" s="1106" t="n"/>
      <c r="AE91" s="1106" t="n"/>
      <c r="AF91" s="1106" t="n"/>
      <c r="AG91" s="1106" t="n"/>
      <c r="AH91" s="1106" t="n"/>
      <c r="AI91" s="608" t="n"/>
      <c r="AJ91" s="687" t="n"/>
      <c r="AK91" s="687" t="n"/>
      <c r="AL91" s="687" t="n"/>
      <c r="AM91" s="687" t="n"/>
      <c r="AN91" s="687" t="n"/>
      <c r="AO91" s="687" t="n"/>
      <c r="AP91" s="687" t="n"/>
      <c r="AQ91" s="687" t="n"/>
      <c r="AR91" s="687" t="n"/>
      <c r="AS91" s="687" t="n"/>
      <c r="AT91" s="687" t="n"/>
      <c r="AU91" s="1122" t="n"/>
      <c r="AV91" s="1123" t="n"/>
      <c r="AW91" s="1106" t="n"/>
      <c r="AX91" s="1106" t="n"/>
      <c r="AY91" s="1106" t="n"/>
      <c r="AZ91" s="1106" t="n"/>
      <c r="BA91" s="1106" t="n"/>
      <c r="BB91" s="1106" t="n"/>
      <c r="BC91" s="1106" t="n"/>
      <c r="BD91" s="1106" t="n"/>
      <c r="BE91" s="1106" t="n"/>
      <c r="BF91" s="1106" t="n"/>
      <c r="BG91" s="1106" t="n"/>
      <c r="BH91" s="1106" t="n"/>
      <c r="BI91" s="1106" t="n"/>
      <c r="BJ91" s="1106" t="n"/>
      <c r="BK91" s="1106" t="n"/>
      <c r="BL91" s="1106" t="n"/>
      <c r="BM91" s="1106" t="n"/>
      <c r="BN91" s="1106" t="n"/>
      <c r="BO91" s="1106" t="n"/>
      <c r="BP91" s="1106" t="n"/>
      <c r="BQ91" s="1106" t="n"/>
      <c r="BR91" s="1106" t="n"/>
      <c r="BS91" s="1106" t="n"/>
      <c r="BT91" s="1106" t="n"/>
      <c r="BU91" s="1106" t="n"/>
      <c r="BV91" s="1106" t="n"/>
      <c r="BW91" s="1106" t="n"/>
      <c r="BX91" s="1106" t="n"/>
      <c r="BY91" s="1106" t="n"/>
      <c r="BZ91" s="1106" t="n"/>
      <c r="CA91" s="1106" t="n"/>
      <c r="CB91" s="1106" t="n"/>
      <c r="CC91" s="1106" t="n"/>
      <c r="CD91" s="1106" t="n"/>
      <c r="CE91" s="1106" t="n"/>
      <c r="CF91" s="1106" t="n"/>
      <c r="CG91" s="1106" t="n"/>
      <c r="CH91" s="1106" t="n"/>
      <c r="CI91" s="1106" t="n"/>
      <c r="CJ91" s="1106" t="n"/>
      <c r="CK91" s="1106" t="n"/>
      <c r="CL91" s="1106" t="n"/>
      <c r="CM91" s="1106" t="n"/>
      <c r="CN91" s="1106" t="n"/>
      <c r="CO91" s="1106" t="n"/>
      <c r="CP91" s="1106" t="n"/>
      <c r="CQ91" s="1106" t="n"/>
      <c r="CR91" s="1106" t="n"/>
      <c r="CS91" s="1106" t="n"/>
      <c r="CT91" s="1106" t="n"/>
      <c r="CU91" s="1106" t="n"/>
      <c r="CV91" s="1106" t="n"/>
      <c r="CW91" s="1106" t="n"/>
      <c r="CX91" s="1106" t="n"/>
      <c r="CY91" s="1106" t="n"/>
      <c r="CZ91" s="1106" t="n"/>
      <c r="DA91" s="1106" t="n"/>
      <c r="DB91" s="1106" t="n"/>
      <c r="DC91" s="1106" t="n"/>
      <c r="DD91" s="1106" t="n"/>
      <c r="DE91" s="1106" t="n"/>
      <c r="DF91" s="1106" t="n"/>
      <c r="DG91" s="1106" t="n"/>
      <c r="DH91" s="1106" t="n"/>
      <c r="DI91" s="1106" t="n"/>
    </row>
    <row r="92" ht="16" customHeight="1" s="1178">
      <c r="A92" s="1106" t="n"/>
      <c r="B92" s="1106" t="n"/>
      <c r="C92" s="1106" t="n"/>
      <c r="D92" s="1106" t="n"/>
      <c r="E92" s="1106" t="n"/>
      <c r="F92" s="1106" t="n"/>
      <c r="G92" s="1106" t="n"/>
      <c r="H92" s="655" t="inlineStr">
        <is>
          <t>产品2</t>
        </is>
      </c>
      <c r="I92" s="502">
        <f>V55</f>
        <v/>
      </c>
      <c r="J92" s="502">
        <f>W55</f>
        <v/>
      </c>
      <c r="K92" s="502">
        <f>X55</f>
        <v/>
      </c>
      <c r="L92" s="502">
        <f>Y55</f>
        <v/>
      </c>
      <c r="M92" s="670">
        <f>IF((IF(I92&lt;1.1,1,0)+IF(J92&lt;1.1,1,0)+IF(K92&lt;1.1,1,0)+IF(L92&lt;1.1,1,0))&gt;=2,"市场异常","市场正常")</f>
        <v/>
      </c>
      <c r="N92" s="671" t="inlineStr">
        <is>
          <t>产品2</t>
        </is>
      </c>
      <c r="O92" s="502">
        <f>IF(O21="","",AC24)</f>
        <v/>
      </c>
      <c r="P92" s="502">
        <f>IF(P21="","",AD24)</f>
        <v/>
      </c>
      <c r="Q92" s="502">
        <f>IF(Q21="","",AE24)</f>
        <v/>
      </c>
      <c r="R92" s="503">
        <f>IF(R21="","",AF24)</f>
        <v/>
      </c>
      <c r="S92" s="1106" t="n"/>
      <c r="T92" s="178" t="n"/>
      <c r="U92" s="1106" t="n"/>
      <c r="V92" s="1106" t="n"/>
      <c r="W92" s="1106" t="n"/>
      <c r="X92" s="1106" t="n"/>
      <c r="Y92" s="1106" t="n"/>
      <c r="Z92" s="1106" t="n"/>
      <c r="AA92" s="1106" t="n"/>
      <c r="AB92" s="1106" t="n"/>
      <c r="AC92" s="1106" t="n"/>
      <c r="AD92" s="1106" t="n"/>
      <c r="AE92" s="1106" t="n"/>
      <c r="AF92" s="1106" t="n"/>
      <c r="AG92" s="1106" t="n"/>
      <c r="AH92" s="1106" t="n"/>
      <c r="AI92" s="608" t="n"/>
      <c r="AJ92" s="687" t="n"/>
      <c r="AK92" s="687" t="n"/>
      <c r="AL92" s="687" t="n"/>
      <c r="AM92" s="687" t="n"/>
      <c r="AN92" s="687" t="n"/>
      <c r="AO92" s="687" t="n"/>
      <c r="AP92" s="687" t="n"/>
      <c r="AQ92" s="687" t="n"/>
      <c r="AR92" s="687" t="n"/>
      <c r="AS92" s="687" t="n"/>
      <c r="AT92" s="687" t="n"/>
      <c r="AU92" s="1122" t="n"/>
      <c r="AV92" s="1123" t="n"/>
      <c r="AW92" s="1106" t="n"/>
      <c r="AX92" s="1106" t="n"/>
      <c r="AY92" s="1106" t="n"/>
      <c r="AZ92" s="1106" t="n"/>
      <c r="BA92" s="1106" t="n"/>
      <c r="BB92" s="1106" t="n"/>
      <c r="BC92" s="1106" t="n"/>
      <c r="BD92" s="1106" t="n"/>
      <c r="BE92" s="1106" t="n"/>
      <c r="BF92" s="1106" t="n"/>
      <c r="BG92" s="1106" t="n"/>
      <c r="BH92" s="1106" t="n"/>
      <c r="BI92" s="1106" t="n"/>
      <c r="BJ92" s="1106" t="n"/>
      <c r="BK92" s="1106" t="n"/>
      <c r="BL92" s="1106" t="n"/>
      <c r="BM92" s="1106" t="n"/>
      <c r="BN92" s="1106" t="n"/>
      <c r="BO92" s="1106" t="n"/>
      <c r="BP92" s="1106" t="n"/>
      <c r="BQ92" s="1106" t="n"/>
      <c r="BR92" s="1106" t="n"/>
      <c r="BS92" s="1106" t="n"/>
      <c r="BT92" s="1106" t="n"/>
      <c r="BU92" s="1106" t="n"/>
      <c r="BV92" s="1106" t="n"/>
      <c r="BW92" s="1106" t="n"/>
      <c r="BX92" s="1106" t="n"/>
      <c r="BY92" s="1106" t="n"/>
      <c r="BZ92" s="1106" t="n"/>
      <c r="CA92" s="1106" t="n"/>
      <c r="CB92" s="1106" t="n"/>
      <c r="CC92" s="1106" t="n"/>
      <c r="CD92" s="1106" t="n"/>
      <c r="CE92" s="1106" t="n"/>
      <c r="CF92" s="1106" t="n"/>
      <c r="CG92" s="1106" t="n"/>
      <c r="CH92" s="1106" t="n"/>
      <c r="CI92" s="1106" t="n"/>
      <c r="CJ92" s="1106" t="n"/>
      <c r="CK92" s="1106" t="n"/>
      <c r="CL92" s="1106" t="n"/>
      <c r="CM92" s="1106" t="n"/>
      <c r="CN92" s="1106" t="n"/>
      <c r="CO92" s="1106" t="n"/>
      <c r="CP92" s="1106" t="n"/>
      <c r="CQ92" s="1106" t="n"/>
      <c r="CR92" s="1106" t="n"/>
      <c r="CS92" s="1106" t="n"/>
      <c r="CT92" s="1106" t="n"/>
      <c r="CU92" s="1106" t="n"/>
      <c r="CV92" s="1106" t="n"/>
      <c r="CW92" s="1106" t="n"/>
      <c r="CX92" s="1106" t="n"/>
      <c r="CY92" s="1106" t="n"/>
      <c r="CZ92" s="1106" t="n"/>
      <c r="DA92" s="1106" t="n"/>
      <c r="DB92" s="1106" t="n"/>
      <c r="DC92" s="1106" t="n"/>
      <c r="DD92" s="1106" t="n"/>
      <c r="DE92" s="1106" t="n"/>
      <c r="DF92" s="1106" t="n"/>
      <c r="DG92" s="1106" t="n"/>
      <c r="DH92" s="1106" t="n"/>
      <c r="DI92" s="1106" t="n"/>
    </row>
    <row r="93" ht="16" customHeight="1" s="1178">
      <c r="A93" s="1106" t="n"/>
      <c r="B93" s="1106" t="n"/>
      <c r="C93" s="1106" t="n"/>
      <c r="D93" s="1106" t="n"/>
      <c r="E93" s="1106" t="n"/>
      <c r="F93" s="1106" t="n"/>
      <c r="G93" s="1106" t="n"/>
      <c r="H93" s="655" t="inlineStr">
        <is>
          <t>产品3</t>
        </is>
      </c>
      <c r="I93" s="502">
        <f>V56</f>
        <v/>
      </c>
      <c r="J93" s="502">
        <f>W56</f>
        <v/>
      </c>
      <c r="K93" s="502">
        <f>X56</f>
        <v/>
      </c>
      <c r="L93" s="502">
        <f>Y56</f>
        <v/>
      </c>
      <c r="M93" s="670">
        <f>IF((IF(I93&lt;1.1,1,0)+IF(J93&lt;1.1,1,0)+IF(K93&lt;1.1,1,0)+IF(L93&lt;1.1,1,0))&gt;=2,"市场异常","市场正常")</f>
        <v/>
      </c>
      <c r="N93" s="671" t="inlineStr">
        <is>
          <t>产品3</t>
        </is>
      </c>
      <c r="O93" s="502">
        <f>IF(O22="","",AC25)</f>
        <v/>
      </c>
      <c r="P93" s="502">
        <f>IF(P22="","",AD25)</f>
        <v/>
      </c>
      <c r="Q93" s="502">
        <f>IF(Q22="","",AE25)</f>
        <v/>
      </c>
      <c r="R93" s="503">
        <f>IF(R22="","",AF25)</f>
        <v/>
      </c>
      <c r="S93" s="1106" t="n"/>
      <c r="T93" s="178" t="n"/>
      <c r="U93" s="1106" t="n"/>
      <c r="V93" s="1106" t="n"/>
      <c r="W93" s="1106" t="n"/>
      <c r="X93" s="1106" t="n"/>
      <c r="Y93" s="1106" t="n"/>
      <c r="Z93" s="1106" t="n"/>
      <c r="AA93" s="1106" t="n"/>
      <c r="AB93" s="1106" t="n"/>
      <c r="AC93" s="1106" t="n"/>
      <c r="AD93" s="1106" t="n"/>
      <c r="AE93" s="1106" t="n"/>
      <c r="AF93" s="1106" t="n"/>
      <c r="AG93" s="1106" t="n"/>
      <c r="AH93" s="1106" t="n"/>
      <c r="AI93" s="608" t="n"/>
      <c r="AJ93" s="687" t="n"/>
      <c r="AK93" s="687" t="n"/>
      <c r="AL93" s="687" t="n"/>
      <c r="AM93" s="687" t="n"/>
      <c r="AN93" s="687" t="n"/>
      <c r="AO93" s="687" t="n"/>
      <c r="AP93" s="687" t="n"/>
      <c r="AQ93" s="687" t="n"/>
      <c r="AR93" s="687" t="n"/>
      <c r="AS93" s="687" t="n"/>
      <c r="AT93" s="687" t="n"/>
      <c r="AU93" s="1122" t="n"/>
      <c r="AV93" s="1123" t="n"/>
      <c r="AW93" s="1106" t="n"/>
      <c r="AX93" s="1106" t="n"/>
      <c r="AY93" s="1106" t="n"/>
      <c r="AZ93" s="1106" t="n"/>
      <c r="BA93" s="1106" t="n"/>
      <c r="BB93" s="1106" t="n"/>
      <c r="BC93" s="1106" t="n"/>
      <c r="BD93" s="1106" t="n"/>
      <c r="BE93" s="1106" t="n"/>
      <c r="BF93" s="1106" t="n"/>
      <c r="BG93" s="1106" t="n"/>
      <c r="BH93" s="1106" t="n"/>
      <c r="BI93" s="1106" t="n"/>
      <c r="BJ93" s="1106" t="n"/>
      <c r="BK93" s="1106" t="n"/>
      <c r="BL93" s="1106" t="n"/>
      <c r="BM93" s="1106" t="n"/>
      <c r="BN93" s="1106" t="n"/>
      <c r="BO93" s="1106" t="n"/>
      <c r="BP93" s="1106" t="n"/>
      <c r="BQ93" s="1106" t="n"/>
      <c r="BR93" s="1106" t="n"/>
      <c r="BS93" s="1106" t="n"/>
      <c r="BT93" s="1106" t="n"/>
      <c r="BU93" s="1106" t="n"/>
      <c r="BV93" s="1106" t="n"/>
      <c r="BW93" s="1106" t="n"/>
      <c r="BX93" s="1106" t="n"/>
      <c r="BY93" s="1106" t="n"/>
      <c r="BZ93" s="1106" t="n"/>
      <c r="CA93" s="1106" t="n"/>
      <c r="CB93" s="1106" t="n"/>
      <c r="CC93" s="1106" t="n"/>
      <c r="CD93" s="1106" t="n"/>
      <c r="CE93" s="1106" t="n"/>
      <c r="CF93" s="1106" t="n"/>
      <c r="CG93" s="1106" t="n"/>
      <c r="CH93" s="1106" t="n"/>
      <c r="CI93" s="1106" t="n"/>
      <c r="CJ93" s="1106" t="n"/>
      <c r="CK93" s="1106" t="n"/>
      <c r="CL93" s="1106" t="n"/>
      <c r="CM93" s="1106" t="n"/>
      <c r="CN93" s="1106" t="n"/>
      <c r="CO93" s="1106" t="n"/>
      <c r="CP93" s="1106" t="n"/>
      <c r="CQ93" s="1106" t="n"/>
      <c r="CR93" s="1106" t="n"/>
      <c r="CS93" s="1106" t="n"/>
      <c r="CT93" s="1106" t="n"/>
      <c r="CU93" s="1106" t="n"/>
      <c r="CV93" s="1106" t="n"/>
      <c r="CW93" s="1106" t="n"/>
      <c r="CX93" s="1106" t="n"/>
      <c r="CY93" s="1106" t="n"/>
      <c r="CZ93" s="1106" t="n"/>
      <c r="DA93" s="1106" t="n"/>
      <c r="DB93" s="1106" t="n"/>
      <c r="DC93" s="1106" t="n"/>
      <c r="DD93" s="1106" t="n"/>
      <c r="DE93" s="1106" t="n"/>
      <c r="DF93" s="1106" t="n"/>
      <c r="DG93" s="1106" t="n"/>
      <c r="DH93" s="1106" t="n"/>
      <c r="DI93" s="1106" t="n"/>
    </row>
    <row r="94" ht="16" customHeight="1" s="1178">
      <c r="A94" s="1106" t="n"/>
      <c r="B94" s="1106" t="n"/>
      <c r="C94" s="1106" t="n"/>
      <c r="D94" s="1106" t="n"/>
      <c r="E94" s="1106" t="n"/>
      <c r="F94" s="1106" t="n"/>
      <c r="G94" s="1106" t="n"/>
      <c r="H94" s="656" t="inlineStr">
        <is>
          <t>产品4</t>
        </is>
      </c>
      <c r="I94" s="667">
        <f>V57</f>
        <v/>
      </c>
      <c r="J94" s="667">
        <f>W57</f>
        <v/>
      </c>
      <c r="K94" s="667">
        <f>X57</f>
        <v/>
      </c>
      <c r="L94" s="667">
        <f>Y57</f>
        <v/>
      </c>
      <c r="M94" s="672">
        <f>IF((IF(I94&lt;1.1,1,0)+IF(J94&lt;1.1,1,0)+IF(K94&lt;1.1,1,0)+IF(L94&lt;1.1,1,0))&gt;=2,"市场异常","市场正常")</f>
        <v/>
      </c>
      <c r="N94" s="673" t="inlineStr">
        <is>
          <t>产品4</t>
        </is>
      </c>
      <c r="O94" s="667">
        <f>IF(O23="","",AC26)</f>
        <v/>
      </c>
      <c r="P94" s="667">
        <f>IF(P23="","",AD26)</f>
        <v/>
      </c>
      <c r="Q94" s="667">
        <f>IF(Q23="","",AE26)</f>
        <v/>
      </c>
      <c r="R94" s="674">
        <f>IF(R23="","",AF26)</f>
        <v/>
      </c>
      <c r="S94" s="1106" t="n"/>
      <c r="T94" s="178" t="n"/>
      <c r="U94" s="1106" t="n"/>
      <c r="V94" s="1106" t="n"/>
      <c r="W94" s="1106" t="n"/>
      <c r="X94" s="1106" t="n"/>
      <c r="Y94" s="1106" t="n"/>
      <c r="Z94" s="1106" t="n"/>
      <c r="AA94" s="1106" t="n"/>
      <c r="AB94" s="1106" t="n"/>
      <c r="AC94" s="1106" t="n"/>
      <c r="AD94" s="1106" t="n"/>
      <c r="AE94" s="1106" t="n"/>
      <c r="AF94" s="1106" t="n"/>
      <c r="AG94" s="1106" t="n"/>
      <c r="AH94" s="1106" t="n"/>
      <c r="AI94" s="608" t="n"/>
      <c r="AJ94" s="687" t="n"/>
      <c r="AK94" s="687" t="n"/>
      <c r="AL94" s="687" t="n"/>
      <c r="AM94" s="687" t="n"/>
      <c r="AN94" s="687" t="n"/>
      <c r="AO94" s="687" t="n"/>
      <c r="AP94" s="687" t="n"/>
      <c r="AQ94" s="687" t="n"/>
      <c r="AR94" s="687" t="n"/>
      <c r="AS94" s="687" t="n"/>
      <c r="AT94" s="687" t="n"/>
      <c r="AU94" s="1122" t="n"/>
      <c r="AV94" s="1123" t="n"/>
      <c r="AW94" s="1106" t="n"/>
      <c r="AX94" s="1106" t="n"/>
      <c r="AY94" s="1106" t="n"/>
      <c r="AZ94" s="1106" t="n"/>
      <c r="BA94" s="1106" t="n"/>
      <c r="BB94" s="1106" t="n"/>
      <c r="BC94" s="1106" t="n"/>
      <c r="BD94" s="1106" t="n"/>
      <c r="BE94" s="1106" t="n"/>
      <c r="BF94" s="1106" t="n"/>
      <c r="BG94" s="1106" t="n"/>
      <c r="BH94" s="1106" t="n"/>
      <c r="BI94" s="1106" t="n"/>
      <c r="BJ94" s="1106" t="n"/>
      <c r="BK94" s="1106" t="n"/>
      <c r="BL94" s="1106" t="n"/>
      <c r="BM94" s="1106" t="n"/>
      <c r="BN94" s="1106" t="n"/>
      <c r="BO94" s="1106" t="n"/>
      <c r="BP94" s="1106" t="n"/>
      <c r="BQ94" s="1106" t="n"/>
      <c r="BR94" s="1106" t="n"/>
      <c r="BS94" s="1106" t="n"/>
      <c r="BT94" s="1106" t="n"/>
      <c r="BU94" s="1106" t="n"/>
      <c r="BV94" s="1106" t="n"/>
      <c r="BW94" s="1106" t="n"/>
      <c r="BX94" s="1106" t="n"/>
      <c r="BY94" s="1106" t="n"/>
      <c r="BZ94" s="1106" t="n"/>
      <c r="CA94" s="1106" t="n"/>
      <c r="CB94" s="1106" t="n"/>
      <c r="CC94" s="1106" t="n"/>
      <c r="CD94" s="1106" t="n"/>
      <c r="CE94" s="1106" t="n"/>
      <c r="CF94" s="1106" t="n"/>
      <c r="CG94" s="1106" t="n"/>
      <c r="CH94" s="1106" t="n"/>
      <c r="CI94" s="1106" t="n"/>
      <c r="CJ94" s="1106" t="n"/>
      <c r="CK94" s="1106" t="n"/>
      <c r="CL94" s="1106" t="n"/>
      <c r="CM94" s="1106" t="n"/>
      <c r="CN94" s="1106" t="n"/>
      <c r="CO94" s="1106" t="n"/>
      <c r="CP94" s="1106" t="n"/>
      <c r="CQ94" s="1106" t="n"/>
      <c r="CR94" s="1106" t="n"/>
      <c r="CS94" s="1106" t="n"/>
      <c r="CT94" s="1106" t="n"/>
      <c r="CU94" s="1106" t="n"/>
      <c r="CV94" s="1106" t="n"/>
      <c r="CW94" s="1106" t="n"/>
      <c r="CX94" s="1106" t="n"/>
      <c r="CY94" s="1106" t="n"/>
      <c r="CZ94" s="1106" t="n"/>
      <c r="DA94" s="1106" t="n"/>
      <c r="DB94" s="1106" t="n"/>
      <c r="DC94" s="1106" t="n"/>
      <c r="DD94" s="1106" t="n"/>
      <c r="DE94" s="1106" t="n"/>
      <c r="DF94" s="1106" t="n"/>
      <c r="DG94" s="1106" t="n"/>
      <c r="DH94" s="1106" t="n"/>
      <c r="DI94" s="1106" t="n"/>
    </row>
    <row r="95" ht="16" customHeight="1" s="1178">
      <c r="A95" s="1106" t="n"/>
      <c r="B95" s="1106" t="n"/>
      <c r="C95" s="1106" t="n"/>
      <c r="D95" s="1106" t="n"/>
      <c r="E95" s="1106" t="n"/>
      <c r="F95" s="1106" t="n"/>
      <c r="G95" s="1106" t="n"/>
      <c r="H95" s="1106" t="n"/>
      <c r="I95" s="1106" t="n"/>
      <c r="J95" s="1106" t="n"/>
      <c r="K95" s="1106" t="n"/>
      <c r="L95" s="1106" t="n"/>
      <c r="M95" s="1106" t="n"/>
      <c r="N95" s="1106" t="n"/>
      <c r="O95" s="1106" t="n"/>
      <c r="P95" s="1106" t="n"/>
      <c r="Q95" s="1106" t="n"/>
      <c r="R95" s="1106" t="n"/>
      <c r="S95" s="1106" t="n"/>
      <c r="T95" s="178" t="n"/>
      <c r="U95" s="1106" t="n"/>
      <c r="V95" s="1106" t="n"/>
      <c r="W95" s="1106" t="n"/>
      <c r="X95" s="1106" t="n"/>
      <c r="Y95" s="1106" t="n"/>
      <c r="Z95" s="1106" t="n"/>
      <c r="AA95" s="1106" t="n"/>
      <c r="AB95" s="1106" t="n"/>
      <c r="AC95" s="1106" t="n"/>
      <c r="AD95" s="1106" t="n"/>
      <c r="AE95" s="1106" t="n"/>
      <c r="AF95" s="1106" t="n"/>
      <c r="AG95" s="1106" t="n"/>
      <c r="AH95" s="1106" t="n"/>
      <c r="AI95" s="608" t="n"/>
      <c r="AJ95" s="687" t="n"/>
      <c r="AK95" s="687" t="n"/>
      <c r="AL95" s="687" t="n"/>
      <c r="AM95" s="687" t="n"/>
      <c r="AN95" s="687" t="n"/>
      <c r="AO95" s="687" t="n"/>
      <c r="AP95" s="687" t="n"/>
      <c r="AQ95" s="687" t="n"/>
      <c r="AR95" s="687" t="n"/>
      <c r="AS95" s="687" t="n"/>
      <c r="AT95" s="687" t="n"/>
      <c r="AU95" s="1122" t="n"/>
      <c r="AV95" s="1123" t="n"/>
      <c r="AW95" s="1106" t="n"/>
      <c r="AX95" s="1106" t="n"/>
      <c r="AY95" s="1106" t="n"/>
      <c r="AZ95" s="1106" t="n"/>
      <c r="BA95" s="1106" t="n"/>
      <c r="BB95" s="1106" t="n"/>
      <c r="BC95" s="1106" t="n"/>
      <c r="BD95" s="1106" t="n"/>
      <c r="BE95" s="1106" t="n"/>
      <c r="BF95" s="1106" t="n"/>
      <c r="BG95" s="1106" t="n"/>
      <c r="BH95" s="1106" t="n"/>
      <c r="BI95" s="1106" t="n"/>
      <c r="BJ95" s="1106" t="n"/>
      <c r="BK95" s="1106" t="n"/>
      <c r="BL95" s="1106" t="n"/>
      <c r="BM95" s="1106" t="n"/>
      <c r="BN95" s="1106" t="n"/>
      <c r="BO95" s="1106" t="n"/>
      <c r="BP95" s="1106" t="n"/>
      <c r="BQ95" s="1106" t="n"/>
      <c r="BR95" s="1106" t="n"/>
      <c r="BS95" s="1106" t="n"/>
      <c r="BT95" s="1106" t="n"/>
      <c r="BU95" s="1106" t="n"/>
      <c r="BV95" s="1106" t="n"/>
      <c r="BW95" s="1106" t="n"/>
      <c r="BX95" s="1106" t="n"/>
      <c r="BY95" s="1106" t="n"/>
      <c r="BZ95" s="1106" t="n"/>
      <c r="CA95" s="1106" t="n"/>
      <c r="CB95" s="1106" t="n"/>
      <c r="CC95" s="1106" t="n"/>
      <c r="CD95" s="1106" t="n"/>
      <c r="CE95" s="1106" t="n"/>
      <c r="CF95" s="1106" t="n"/>
      <c r="CG95" s="1106" t="n"/>
      <c r="CH95" s="1106" t="n"/>
      <c r="CI95" s="1106" t="n"/>
      <c r="CJ95" s="1106" t="n"/>
      <c r="CK95" s="1106" t="n"/>
      <c r="CL95" s="1106" t="n"/>
      <c r="CM95" s="1106" t="n"/>
      <c r="CN95" s="1106" t="n"/>
      <c r="CO95" s="1106" t="n"/>
      <c r="CP95" s="1106" t="n"/>
      <c r="CQ95" s="1106" t="n"/>
      <c r="CR95" s="1106" t="n"/>
      <c r="CS95" s="1106" t="n"/>
      <c r="CT95" s="1106" t="n"/>
      <c r="CU95" s="1106" t="n"/>
      <c r="CV95" s="1106" t="n"/>
      <c r="CW95" s="1106" t="n"/>
      <c r="CX95" s="1106" t="n"/>
      <c r="CY95" s="1106" t="n"/>
      <c r="CZ95" s="1106" t="n"/>
      <c r="DA95" s="1106" t="n"/>
      <c r="DB95" s="1106" t="n"/>
      <c r="DC95" s="1106" t="n"/>
      <c r="DD95" s="1106" t="n"/>
      <c r="DE95" s="1106" t="n"/>
      <c r="DF95" s="1106" t="n"/>
      <c r="DG95" s="1106" t="n"/>
      <c r="DH95" s="1106" t="n"/>
      <c r="DI95" s="1106" t="n"/>
    </row>
    <row r="96" ht="16" customHeight="1" s="1178">
      <c r="A96" s="1106" t="n"/>
      <c r="B96" s="1106" t="n"/>
      <c r="C96" s="1106" t="n"/>
      <c r="D96" s="1106" t="n"/>
      <c r="E96" s="1106" t="n"/>
      <c r="F96" s="1106" t="n"/>
      <c r="G96" s="1106" t="n"/>
      <c r="H96" s="654" t="inlineStr">
        <is>
          <t>价格变化</t>
        </is>
      </c>
      <c r="I96" s="668" t="inlineStr">
        <is>
          <t>市场1</t>
        </is>
      </c>
      <c r="J96" s="668" t="inlineStr">
        <is>
          <t>市场2</t>
        </is>
      </c>
      <c r="K96" s="668" t="inlineStr">
        <is>
          <t>市场3</t>
        </is>
      </c>
      <c r="L96" s="669" t="inlineStr">
        <is>
          <t>市场4</t>
        </is>
      </c>
      <c r="M96" s="1106" t="n"/>
      <c r="N96" s="654" t="inlineStr">
        <is>
          <t>需求变化</t>
        </is>
      </c>
      <c r="O96" s="668" t="inlineStr">
        <is>
          <t>市场1</t>
        </is>
      </c>
      <c r="P96" s="668" t="inlineStr">
        <is>
          <t>市场2</t>
        </is>
      </c>
      <c r="Q96" s="668" t="inlineStr">
        <is>
          <t>市场3</t>
        </is>
      </c>
      <c r="R96" s="668" t="inlineStr">
        <is>
          <t>市场4</t>
        </is>
      </c>
      <c r="S96" s="668" t="inlineStr">
        <is>
          <t>上期市场变动</t>
        </is>
      </c>
      <c r="T96" s="402" t="inlineStr">
        <is>
          <t>市场波动变化</t>
        </is>
      </c>
      <c r="U96" s="1106" t="n"/>
      <c r="V96" s="1106" t="n"/>
      <c r="W96" s="1106" t="n"/>
      <c r="X96" s="1106" t="n"/>
      <c r="Y96" s="1106" t="n"/>
      <c r="Z96" s="1106" t="n"/>
      <c r="AA96" s="1106" t="n"/>
      <c r="AB96" s="1106" t="n"/>
      <c r="AC96" s="1106" t="n"/>
      <c r="AD96" s="1106" t="n"/>
      <c r="AE96" s="1106" t="n"/>
      <c r="AF96" s="1106" t="n"/>
      <c r="AG96" s="1106" t="n"/>
      <c r="AH96" s="1106" t="n"/>
      <c r="AI96" s="608" t="n"/>
      <c r="AJ96" s="687" t="n"/>
      <c r="AK96" s="687" t="n"/>
      <c r="AL96" s="687" t="n"/>
      <c r="AM96" s="687" t="n"/>
      <c r="AN96" s="687" t="n"/>
      <c r="AO96" s="687" t="n"/>
      <c r="AP96" s="687" t="n"/>
      <c r="AQ96" s="687" t="n"/>
      <c r="AR96" s="687" t="n"/>
      <c r="AS96" s="687" t="n"/>
      <c r="AT96" s="687" t="n"/>
      <c r="AU96" s="1122" t="n"/>
      <c r="AV96" s="1123" t="n"/>
      <c r="AW96" s="1106" t="n"/>
      <c r="AX96" s="1106" t="n"/>
      <c r="AY96" s="1106" t="n"/>
      <c r="AZ96" s="1106" t="n"/>
      <c r="BA96" s="1106" t="n"/>
      <c r="BB96" s="1106" t="n"/>
      <c r="BC96" s="1106" t="n"/>
      <c r="BD96" s="1106" t="n"/>
      <c r="BE96" s="1106" t="n"/>
      <c r="BF96" s="1106" t="n"/>
      <c r="BG96" s="1106" t="n"/>
      <c r="BH96" s="1106" t="n"/>
      <c r="BI96" s="1106" t="n"/>
      <c r="BJ96" s="1106" t="n"/>
      <c r="BK96" s="1106" t="n"/>
      <c r="BL96" s="1106" t="n"/>
      <c r="BM96" s="1106" t="n"/>
      <c r="BN96" s="1106" t="n"/>
      <c r="BO96" s="1106" t="n"/>
      <c r="BP96" s="1106" t="n"/>
      <c r="BQ96" s="1106" t="n"/>
      <c r="BR96" s="1106" t="n"/>
      <c r="BS96" s="1106" t="n"/>
      <c r="BT96" s="1106" t="n"/>
      <c r="BU96" s="1106" t="n"/>
      <c r="BV96" s="1106" t="n"/>
      <c r="BW96" s="1106" t="n"/>
      <c r="BX96" s="1106" t="n"/>
      <c r="BY96" s="1106" t="n"/>
      <c r="BZ96" s="1106" t="n"/>
      <c r="CA96" s="1106" t="n"/>
      <c r="CB96" s="1106" t="n"/>
      <c r="CC96" s="1106" t="n"/>
      <c r="CD96" s="1106" t="n"/>
      <c r="CE96" s="1106" t="n"/>
      <c r="CF96" s="1106" t="n"/>
      <c r="CG96" s="1106" t="n"/>
      <c r="CH96" s="1106" t="n"/>
      <c r="CI96" s="1106" t="n"/>
      <c r="CJ96" s="1106" t="n"/>
      <c r="CK96" s="1106" t="n"/>
      <c r="CL96" s="1106" t="n"/>
      <c r="CM96" s="1106" t="n"/>
      <c r="CN96" s="1106" t="n"/>
      <c r="CO96" s="1106" t="n"/>
      <c r="CP96" s="1106" t="n"/>
      <c r="CQ96" s="1106" t="n"/>
      <c r="CR96" s="1106" t="n"/>
      <c r="CS96" s="1106" t="n"/>
      <c r="CT96" s="1106" t="n"/>
      <c r="CU96" s="1106" t="n"/>
      <c r="CV96" s="1106" t="n"/>
      <c r="CW96" s="1106" t="n"/>
      <c r="CX96" s="1106" t="n"/>
      <c r="CY96" s="1106" t="n"/>
      <c r="CZ96" s="1106" t="n"/>
      <c r="DA96" s="1106" t="n"/>
      <c r="DB96" s="1106" t="n"/>
      <c r="DC96" s="1106" t="n"/>
      <c r="DD96" s="1106" t="n"/>
      <c r="DE96" s="1106" t="n"/>
      <c r="DF96" s="1106" t="n"/>
      <c r="DG96" s="1106" t="n"/>
      <c r="DH96" s="1106" t="n"/>
      <c r="DI96" s="1106" t="n"/>
    </row>
    <row r="97" ht="16" customHeight="1" s="1178">
      <c r="A97" s="1106" t="n"/>
      <c r="B97" s="1106" t="n"/>
      <c r="C97" s="1106" t="n"/>
      <c r="D97" s="1106" t="n"/>
      <c r="E97" s="1106" t="n"/>
      <c r="F97" s="1106" t="n"/>
      <c r="G97" s="1106" t="n"/>
      <c r="H97" s="655" t="inlineStr">
        <is>
          <t>产品1</t>
        </is>
      </c>
      <c r="I97" s="502">
        <f>第5期!O20-第4期!O20</f>
        <v/>
      </c>
      <c r="J97" s="502">
        <f>第5期!P20-第4期!P20</f>
        <v/>
      </c>
      <c r="K97" s="502">
        <f>第5期!Q20-第4期!Q20</f>
        <v/>
      </c>
      <c r="L97" s="503">
        <f>第5期!R20-第4期!R20</f>
        <v/>
      </c>
      <c r="M97" s="1106" t="n"/>
      <c r="N97" s="655" t="inlineStr">
        <is>
          <t>产品1</t>
        </is>
      </c>
      <c r="O97" s="502">
        <f>V17-第5期!V17</f>
        <v/>
      </c>
      <c r="P97" s="502">
        <f>W17-第5期!W17</f>
        <v/>
      </c>
      <c r="Q97" s="502">
        <f>X17-第5期!X17</f>
        <v/>
      </c>
      <c r="R97" s="502">
        <f>Y17-第5期!Y17</f>
        <v/>
      </c>
      <c r="S97" s="502">
        <f>(I97+J97)/2+(O97+P97)/2*S73</f>
        <v/>
      </c>
      <c r="T97" s="412">
        <f>S97-第5期!S97</f>
        <v/>
      </c>
      <c r="U97" s="1106" t="n"/>
      <c r="V97" s="1106" t="n"/>
      <c r="W97" s="1106" t="n"/>
      <c r="X97" s="1106" t="n"/>
      <c r="Y97" s="1106" t="n"/>
      <c r="Z97" s="1106" t="n"/>
      <c r="AA97" s="1106" t="n"/>
      <c r="AB97" s="1106" t="n"/>
      <c r="AC97" s="1106" t="n"/>
      <c r="AD97" s="1106" t="n"/>
      <c r="AE97" s="1106" t="n"/>
      <c r="AF97" s="1106" t="n"/>
      <c r="AG97" s="1106" t="n"/>
      <c r="AH97" s="1106" t="n"/>
      <c r="AI97" s="608" t="n"/>
      <c r="AJ97" s="687" t="n"/>
      <c r="AK97" s="687" t="n"/>
      <c r="AL97" s="687" t="n"/>
      <c r="AM97" s="687" t="n"/>
      <c r="AN97" s="687" t="n"/>
      <c r="AO97" s="687" t="n"/>
      <c r="AP97" s="687" t="n"/>
      <c r="AQ97" s="687" t="n"/>
      <c r="AR97" s="687" t="n"/>
      <c r="AS97" s="687" t="n"/>
      <c r="AT97" s="687" t="n"/>
      <c r="AU97" s="1122" t="n"/>
      <c r="AV97" s="1123" t="n"/>
      <c r="AW97" s="1106" t="n"/>
      <c r="AX97" s="1106" t="n"/>
      <c r="AY97" s="1106" t="n"/>
      <c r="AZ97" s="1106" t="n"/>
      <c r="BA97" s="1106" t="n"/>
      <c r="BB97" s="1106" t="n"/>
      <c r="BC97" s="1106" t="n"/>
      <c r="BD97" s="1106" t="n"/>
      <c r="BE97" s="1106" t="n"/>
      <c r="BF97" s="1106" t="n"/>
      <c r="BG97" s="1106" t="n"/>
      <c r="BH97" s="1106" t="n"/>
      <c r="BI97" s="1106" t="n"/>
      <c r="BJ97" s="1106" t="n"/>
      <c r="BK97" s="1106" t="n"/>
      <c r="BL97" s="1106" t="n"/>
      <c r="BM97" s="1106" t="n"/>
      <c r="BN97" s="1106" t="n"/>
      <c r="BO97" s="1106" t="n"/>
      <c r="BP97" s="1106" t="n"/>
      <c r="BQ97" s="1106" t="n"/>
      <c r="BR97" s="1106" t="n"/>
      <c r="BS97" s="1106" t="n"/>
      <c r="BT97" s="1106" t="n"/>
      <c r="BU97" s="1106" t="n"/>
      <c r="BV97" s="1106" t="n"/>
      <c r="BW97" s="1106" t="n"/>
      <c r="BX97" s="1106" t="n"/>
      <c r="BY97" s="1106" t="n"/>
      <c r="BZ97" s="1106" t="n"/>
      <c r="CA97" s="1106" t="n"/>
      <c r="CB97" s="1106" t="n"/>
      <c r="CC97" s="1106" t="n"/>
      <c r="CD97" s="1106" t="n"/>
      <c r="CE97" s="1106" t="n"/>
      <c r="CF97" s="1106" t="n"/>
      <c r="CG97" s="1106" t="n"/>
      <c r="CH97" s="1106" t="n"/>
      <c r="CI97" s="1106" t="n"/>
      <c r="CJ97" s="1106" t="n"/>
      <c r="CK97" s="1106" t="n"/>
      <c r="CL97" s="1106" t="n"/>
      <c r="CM97" s="1106" t="n"/>
      <c r="CN97" s="1106" t="n"/>
      <c r="CO97" s="1106" t="n"/>
      <c r="CP97" s="1106" t="n"/>
      <c r="CQ97" s="1106" t="n"/>
      <c r="CR97" s="1106" t="n"/>
      <c r="CS97" s="1106" t="n"/>
      <c r="CT97" s="1106" t="n"/>
      <c r="CU97" s="1106" t="n"/>
      <c r="CV97" s="1106" t="n"/>
      <c r="CW97" s="1106" t="n"/>
      <c r="CX97" s="1106" t="n"/>
      <c r="CY97" s="1106" t="n"/>
      <c r="CZ97" s="1106" t="n"/>
      <c r="DA97" s="1106" t="n"/>
      <c r="DB97" s="1106" t="n"/>
      <c r="DC97" s="1106" t="n"/>
      <c r="DD97" s="1106" t="n"/>
      <c r="DE97" s="1106" t="n"/>
      <c r="DF97" s="1106" t="n"/>
      <c r="DG97" s="1106" t="n"/>
      <c r="DH97" s="1106" t="n"/>
      <c r="DI97" s="1106" t="n"/>
    </row>
    <row r="98" ht="16" customHeight="1" s="1178">
      <c r="A98" s="1106" t="n"/>
      <c r="B98" s="1106" t="n"/>
      <c r="C98" s="1106" t="n"/>
      <c r="D98" s="1106" t="n"/>
      <c r="E98" s="1106" t="n"/>
      <c r="F98" s="1106" t="n"/>
      <c r="G98" s="1106" t="n"/>
      <c r="H98" s="655" t="inlineStr">
        <is>
          <t>产品2</t>
        </is>
      </c>
      <c r="I98" s="502">
        <f>第5期!O21-第4期!O21</f>
        <v/>
      </c>
      <c r="J98" s="502">
        <f>第5期!P21-第4期!P21</f>
        <v/>
      </c>
      <c r="K98" s="502">
        <f>第5期!Q21-第4期!Q21</f>
        <v/>
      </c>
      <c r="L98" s="503">
        <f>第5期!R21-第4期!R21</f>
        <v/>
      </c>
      <c r="M98" s="1106" t="n"/>
      <c r="N98" s="655" t="inlineStr">
        <is>
          <t>产品2</t>
        </is>
      </c>
      <c r="O98" s="502">
        <f>V18-第5期!V18</f>
        <v/>
      </c>
      <c r="P98" s="502">
        <f>W18-第5期!W18</f>
        <v/>
      </c>
      <c r="Q98" s="502">
        <f>X18-第5期!X18</f>
        <v/>
      </c>
      <c r="R98" s="502">
        <f>Y18-第5期!Y18</f>
        <v/>
      </c>
      <c r="S98" s="502">
        <f>(I98+J98)/2+(O98+P98)/2*S74</f>
        <v/>
      </c>
      <c r="T98" s="412">
        <f>S98-第5期!S98</f>
        <v/>
      </c>
      <c r="U98" s="1106" t="n"/>
      <c r="V98" s="1106" t="n"/>
      <c r="W98" s="1106" t="n"/>
      <c r="X98" s="1106" t="n"/>
      <c r="Y98" s="1106" t="n"/>
      <c r="Z98" s="1106" t="n"/>
      <c r="AA98" s="1106" t="n"/>
      <c r="AB98" s="1106" t="n"/>
      <c r="AC98" s="1106" t="n"/>
      <c r="AD98" s="1106" t="n"/>
      <c r="AE98" s="1106" t="n"/>
      <c r="AF98" s="1106" t="n"/>
      <c r="AG98" s="1106" t="n"/>
      <c r="AH98" s="1106" t="n"/>
      <c r="AI98" s="608" t="n"/>
      <c r="AJ98" s="687" t="n"/>
      <c r="AK98" s="687" t="n"/>
      <c r="AL98" s="687" t="n"/>
      <c r="AM98" s="687" t="n"/>
      <c r="AN98" s="687" t="n"/>
      <c r="AO98" s="687" t="n"/>
      <c r="AP98" s="687" t="n"/>
      <c r="AQ98" s="687" t="n"/>
      <c r="AR98" s="687" t="n"/>
      <c r="AS98" s="687" t="n"/>
      <c r="AT98" s="687" t="n"/>
      <c r="AU98" s="1122" t="n"/>
      <c r="AV98" s="1123" t="n"/>
      <c r="AW98" s="1106" t="n"/>
      <c r="AX98" s="1106" t="n"/>
      <c r="AY98" s="1106" t="n"/>
      <c r="AZ98" s="1106" t="n"/>
      <c r="BA98" s="1106" t="n"/>
      <c r="BB98" s="1106" t="n"/>
      <c r="BC98" s="1106" t="n"/>
      <c r="BD98" s="1106" t="n"/>
      <c r="BE98" s="1106" t="n"/>
      <c r="BF98" s="1106" t="n"/>
      <c r="BG98" s="1106" t="n"/>
      <c r="BH98" s="1106" t="n"/>
      <c r="BI98" s="1106" t="n"/>
      <c r="BJ98" s="1106" t="n"/>
      <c r="BK98" s="1106" t="n"/>
      <c r="BL98" s="1106" t="n"/>
      <c r="BM98" s="1106" t="n"/>
      <c r="BN98" s="1106" t="n"/>
      <c r="BO98" s="1106" t="n"/>
      <c r="BP98" s="1106" t="n"/>
      <c r="BQ98" s="1106" t="n"/>
      <c r="BR98" s="1106" t="n"/>
      <c r="BS98" s="1106" t="n"/>
      <c r="BT98" s="1106" t="n"/>
      <c r="BU98" s="1106" t="n"/>
      <c r="BV98" s="1106" t="n"/>
      <c r="BW98" s="1106" t="n"/>
      <c r="BX98" s="1106" t="n"/>
      <c r="BY98" s="1106" t="n"/>
      <c r="BZ98" s="1106" t="n"/>
      <c r="CA98" s="1106" t="n"/>
      <c r="CB98" s="1106" t="n"/>
      <c r="CC98" s="1106" t="n"/>
      <c r="CD98" s="1106" t="n"/>
      <c r="CE98" s="1106" t="n"/>
      <c r="CF98" s="1106" t="n"/>
      <c r="CG98" s="1106" t="n"/>
      <c r="CH98" s="1106" t="n"/>
      <c r="CI98" s="1106" t="n"/>
      <c r="CJ98" s="1106" t="n"/>
      <c r="CK98" s="1106" t="n"/>
      <c r="CL98" s="1106" t="n"/>
      <c r="CM98" s="1106" t="n"/>
      <c r="CN98" s="1106" t="n"/>
      <c r="CO98" s="1106" t="n"/>
      <c r="CP98" s="1106" t="n"/>
      <c r="CQ98" s="1106" t="n"/>
      <c r="CR98" s="1106" t="n"/>
      <c r="CS98" s="1106" t="n"/>
      <c r="CT98" s="1106" t="n"/>
      <c r="CU98" s="1106" t="n"/>
      <c r="CV98" s="1106" t="n"/>
      <c r="CW98" s="1106" t="n"/>
      <c r="CX98" s="1106" t="n"/>
      <c r="CY98" s="1106" t="n"/>
      <c r="CZ98" s="1106" t="n"/>
      <c r="DA98" s="1106" t="n"/>
      <c r="DB98" s="1106" t="n"/>
      <c r="DC98" s="1106" t="n"/>
      <c r="DD98" s="1106" t="n"/>
      <c r="DE98" s="1106" t="n"/>
      <c r="DF98" s="1106" t="n"/>
      <c r="DG98" s="1106" t="n"/>
      <c r="DH98" s="1106" t="n"/>
      <c r="DI98" s="1106" t="n"/>
    </row>
    <row r="99" ht="16" customHeight="1" s="1178">
      <c r="A99" s="1106" t="n"/>
      <c r="B99" s="1106" t="n"/>
      <c r="C99" s="1106" t="n"/>
      <c r="D99" s="1106" t="n"/>
      <c r="E99" s="1106" t="n"/>
      <c r="F99" s="1106" t="n"/>
      <c r="G99" s="1106" t="n"/>
      <c r="H99" s="655" t="inlineStr">
        <is>
          <t>产品3</t>
        </is>
      </c>
      <c r="I99" s="502">
        <f>第5期!O22-第4期!O22</f>
        <v/>
      </c>
      <c r="J99" s="502">
        <f>第5期!P22-第4期!P22</f>
        <v/>
      </c>
      <c r="K99" s="502">
        <f>第5期!Q22-第4期!Q22</f>
        <v/>
      </c>
      <c r="L99" s="503">
        <f>第5期!R22-第4期!R22</f>
        <v/>
      </c>
      <c r="M99" s="1106" t="n"/>
      <c r="N99" s="655" t="inlineStr">
        <is>
          <t>产品3</t>
        </is>
      </c>
      <c r="O99" s="502">
        <f>V19-第5期!V19</f>
        <v/>
      </c>
      <c r="P99" s="502">
        <f>W19-第5期!W19</f>
        <v/>
      </c>
      <c r="Q99" s="502">
        <f>X19-第5期!X19</f>
        <v/>
      </c>
      <c r="R99" s="502">
        <f>Y19-第5期!Y19</f>
        <v/>
      </c>
      <c r="S99" s="502">
        <f>(I99+J99)/2+(O99+P99)/2*S75</f>
        <v/>
      </c>
      <c r="T99" s="412">
        <f>S99-第5期!S99</f>
        <v/>
      </c>
      <c r="U99" s="1106" t="n"/>
      <c r="V99" s="1106" t="n"/>
      <c r="W99" s="1106" t="n"/>
      <c r="X99" s="1106" t="n"/>
      <c r="Y99" s="1106" t="n"/>
      <c r="Z99" s="1106" t="n"/>
      <c r="AA99" s="1106" t="n"/>
      <c r="AB99" s="1106" t="n"/>
      <c r="AC99" s="1106" t="n"/>
      <c r="AD99" s="1106" t="n"/>
      <c r="AE99" s="1106" t="n"/>
      <c r="AF99" s="1106" t="n"/>
      <c r="AG99" s="1106" t="n"/>
      <c r="AH99" s="1106" t="n"/>
      <c r="AI99" s="608" t="n"/>
      <c r="AJ99" s="687" t="n"/>
      <c r="AK99" s="687" t="n"/>
      <c r="AL99" s="687" t="n"/>
      <c r="AM99" s="687" t="n"/>
      <c r="AN99" s="687" t="n"/>
      <c r="AO99" s="687" t="n"/>
      <c r="AP99" s="687" t="n"/>
      <c r="AQ99" s="687" t="n"/>
      <c r="AR99" s="687" t="n"/>
      <c r="AS99" s="687" t="n"/>
      <c r="AT99" s="687" t="n"/>
      <c r="AU99" s="1122" t="n"/>
      <c r="AV99" s="1123" t="n"/>
      <c r="AW99" s="1106" t="n"/>
      <c r="AX99" s="1106" t="n"/>
      <c r="AY99" s="1106" t="n"/>
      <c r="AZ99" s="1106" t="n"/>
      <c r="BA99" s="1106" t="n"/>
      <c r="BB99" s="1106" t="n"/>
      <c r="BC99" s="1106" t="n"/>
      <c r="BD99" s="1106" t="n"/>
      <c r="BE99" s="1106" t="n"/>
      <c r="BF99" s="1106" t="n"/>
      <c r="BG99" s="1106" t="n"/>
      <c r="BH99" s="1106" t="n"/>
      <c r="BI99" s="1106" t="n"/>
      <c r="BJ99" s="1106" t="n"/>
      <c r="BK99" s="1106" t="n"/>
      <c r="BL99" s="1106" t="n"/>
      <c r="BM99" s="1106" t="n"/>
      <c r="BN99" s="1106" t="n"/>
      <c r="BO99" s="1106" t="n"/>
      <c r="BP99" s="1106" t="n"/>
      <c r="BQ99" s="1106" t="n"/>
      <c r="BR99" s="1106" t="n"/>
      <c r="BS99" s="1106" t="n"/>
      <c r="BT99" s="1106" t="n"/>
      <c r="BU99" s="1106" t="n"/>
      <c r="BV99" s="1106" t="n"/>
      <c r="BW99" s="1106" t="n"/>
      <c r="BX99" s="1106" t="n"/>
      <c r="BY99" s="1106" t="n"/>
      <c r="BZ99" s="1106" t="n"/>
      <c r="CA99" s="1106" t="n"/>
      <c r="CB99" s="1106" t="n"/>
      <c r="CC99" s="1106" t="n"/>
      <c r="CD99" s="1106" t="n"/>
      <c r="CE99" s="1106" t="n"/>
      <c r="CF99" s="1106" t="n"/>
      <c r="CG99" s="1106" t="n"/>
      <c r="CH99" s="1106" t="n"/>
      <c r="CI99" s="1106" t="n"/>
      <c r="CJ99" s="1106" t="n"/>
      <c r="CK99" s="1106" t="n"/>
      <c r="CL99" s="1106" t="n"/>
      <c r="CM99" s="1106" t="n"/>
      <c r="CN99" s="1106" t="n"/>
      <c r="CO99" s="1106" t="n"/>
      <c r="CP99" s="1106" t="n"/>
      <c r="CQ99" s="1106" t="n"/>
      <c r="CR99" s="1106" t="n"/>
      <c r="CS99" s="1106" t="n"/>
      <c r="CT99" s="1106" t="n"/>
      <c r="CU99" s="1106" t="n"/>
      <c r="CV99" s="1106" t="n"/>
      <c r="CW99" s="1106" t="n"/>
      <c r="CX99" s="1106" t="n"/>
      <c r="CY99" s="1106" t="n"/>
      <c r="CZ99" s="1106" t="n"/>
      <c r="DA99" s="1106" t="n"/>
      <c r="DB99" s="1106" t="n"/>
      <c r="DC99" s="1106" t="n"/>
      <c r="DD99" s="1106" t="n"/>
      <c r="DE99" s="1106" t="n"/>
      <c r="DF99" s="1106" t="n"/>
      <c r="DG99" s="1106" t="n"/>
      <c r="DH99" s="1106" t="n"/>
      <c r="DI99" s="1106" t="n"/>
    </row>
    <row r="100" ht="16" customHeight="1" s="1178">
      <c r="A100" s="1106" t="n"/>
      <c r="B100" s="1106" t="n"/>
      <c r="C100" s="1106" t="n"/>
      <c r="D100" s="1106" t="n"/>
      <c r="E100" s="1106" t="n"/>
      <c r="F100" s="1106" t="n"/>
      <c r="G100" s="1106" t="n"/>
      <c r="H100" s="656" t="inlineStr">
        <is>
          <t>产品4</t>
        </is>
      </c>
      <c r="I100" s="667">
        <f>第5期!O23-第4期!O23</f>
        <v/>
      </c>
      <c r="J100" s="667">
        <f>第5期!P23-第4期!P23</f>
        <v/>
      </c>
      <c r="K100" s="667">
        <f>第5期!Q23-第4期!Q23</f>
        <v/>
      </c>
      <c r="L100" s="674">
        <f>第5期!R23-第4期!R23</f>
        <v/>
      </c>
      <c r="M100" s="1106" t="n"/>
      <c r="N100" s="656" t="inlineStr">
        <is>
          <t>产品4</t>
        </is>
      </c>
      <c r="O100" s="667">
        <f>V20-第5期!V20</f>
        <v/>
      </c>
      <c r="P100" s="667">
        <f>W20-第5期!W20</f>
        <v/>
      </c>
      <c r="Q100" s="667">
        <f>X20-第5期!X20</f>
        <v/>
      </c>
      <c r="R100" s="667">
        <f>Y20-第5期!Y20</f>
        <v/>
      </c>
      <c r="S100" s="667">
        <f>(I100+J100)/2+(O100+P100)/2*S76</f>
        <v/>
      </c>
      <c r="T100" s="413">
        <f>S100-第5期!S100</f>
        <v/>
      </c>
      <c r="U100" s="1106" t="n"/>
      <c r="V100" s="1106" t="n"/>
      <c r="W100" s="1106" t="n"/>
      <c r="X100" s="1106" t="n"/>
      <c r="Y100" s="1106" t="n"/>
      <c r="Z100" s="1106" t="n"/>
      <c r="AA100" s="1106" t="n"/>
      <c r="AB100" s="1106" t="n"/>
      <c r="AC100" s="1106" t="n"/>
      <c r="AD100" s="1106" t="n"/>
      <c r="AE100" s="1106" t="n"/>
      <c r="AF100" s="1106" t="n"/>
      <c r="AG100" s="1106" t="n"/>
      <c r="AH100" s="1106" t="n"/>
      <c r="AI100" s="608" t="n"/>
      <c r="AJ100" s="687" t="n"/>
      <c r="AK100" s="687" t="n"/>
      <c r="AL100" s="687" t="n"/>
      <c r="AM100" s="687" t="n"/>
      <c r="AN100" s="687" t="n"/>
      <c r="AO100" s="687" t="n"/>
      <c r="AP100" s="687" t="n"/>
      <c r="AQ100" s="687" t="n"/>
      <c r="AR100" s="687" t="n"/>
      <c r="AS100" s="687" t="n"/>
      <c r="AT100" s="687" t="n"/>
      <c r="AU100" s="1122" t="n"/>
      <c r="AV100" s="1123" t="n"/>
      <c r="AW100" s="1106" t="n"/>
      <c r="AX100" s="1106" t="n"/>
      <c r="AY100" s="1106" t="n"/>
      <c r="AZ100" s="1106" t="n"/>
      <c r="BA100" s="1106" t="n"/>
      <c r="BB100" s="1106" t="n"/>
      <c r="BC100" s="1106" t="n"/>
      <c r="BD100" s="1106" t="n"/>
      <c r="BE100" s="1106" t="n"/>
      <c r="BF100" s="1106" t="n"/>
      <c r="BG100" s="1106" t="n"/>
      <c r="BH100" s="1106" t="n"/>
      <c r="BI100" s="1106" t="n"/>
      <c r="BJ100" s="1106" t="n"/>
      <c r="BK100" s="1106" t="n"/>
      <c r="BL100" s="1106" t="n"/>
      <c r="BM100" s="1106" t="n"/>
      <c r="BN100" s="1106" t="n"/>
      <c r="BO100" s="1106" t="n"/>
      <c r="BP100" s="1106" t="n"/>
      <c r="BQ100" s="1106" t="n"/>
      <c r="BR100" s="1106" t="n"/>
      <c r="BS100" s="1106" t="n"/>
      <c r="BT100" s="1106" t="n"/>
      <c r="BU100" s="1106" t="n"/>
      <c r="BV100" s="1106" t="n"/>
      <c r="BW100" s="1106" t="n"/>
      <c r="BX100" s="1106" t="n"/>
      <c r="BY100" s="1106" t="n"/>
      <c r="BZ100" s="1106" t="n"/>
      <c r="CA100" s="1106" t="n"/>
      <c r="CB100" s="1106" t="n"/>
      <c r="CC100" s="1106" t="n"/>
      <c r="CD100" s="1106" t="n"/>
      <c r="CE100" s="1106" t="n"/>
      <c r="CF100" s="1106" t="n"/>
      <c r="CG100" s="1106" t="n"/>
      <c r="CH100" s="1106" t="n"/>
      <c r="CI100" s="1106" t="n"/>
      <c r="CJ100" s="1106" t="n"/>
      <c r="CK100" s="1106" t="n"/>
      <c r="CL100" s="1106" t="n"/>
      <c r="CM100" s="1106" t="n"/>
      <c r="CN100" s="1106" t="n"/>
      <c r="CO100" s="1106" t="n"/>
      <c r="CP100" s="1106" t="n"/>
      <c r="CQ100" s="1106" t="n"/>
      <c r="CR100" s="1106" t="n"/>
      <c r="CS100" s="1106" t="n"/>
      <c r="CT100" s="1106" t="n"/>
      <c r="CU100" s="1106" t="n"/>
      <c r="CV100" s="1106" t="n"/>
      <c r="CW100" s="1106" t="n"/>
      <c r="CX100" s="1106" t="n"/>
      <c r="CY100" s="1106" t="n"/>
      <c r="CZ100" s="1106" t="n"/>
      <c r="DA100" s="1106" t="n"/>
      <c r="DB100" s="1106" t="n"/>
      <c r="DC100" s="1106" t="n"/>
      <c r="DD100" s="1106" t="n"/>
      <c r="DE100" s="1106" t="n"/>
      <c r="DF100" s="1106" t="n"/>
      <c r="DG100" s="1106" t="n"/>
      <c r="DH100" s="1106" t="n"/>
      <c r="DI100" s="1106" t="n"/>
    </row>
    <row r="101" ht="16" customHeight="1" s="1178">
      <c r="A101" s="1106" t="n"/>
      <c r="B101" s="1106" t="n"/>
      <c r="C101" s="1106" t="n"/>
      <c r="D101" s="1106" t="n"/>
      <c r="E101" s="1106" t="n"/>
      <c r="F101" s="1106" t="n"/>
      <c r="G101" s="1106" t="n"/>
      <c r="H101" s="1106" t="n"/>
      <c r="I101" s="1106" t="n"/>
      <c r="J101" s="1106" t="n"/>
      <c r="K101" s="1106" t="n"/>
      <c r="L101" s="1106" t="n"/>
      <c r="M101" s="178" t="n"/>
      <c r="N101" s="1106" t="n"/>
      <c r="O101" s="1106" t="n"/>
      <c r="P101" s="1106" t="n"/>
      <c r="Q101" s="1106" t="n"/>
      <c r="R101" s="1106" t="n"/>
      <c r="S101" s="1106" t="n"/>
      <c r="T101" s="178" t="n"/>
      <c r="U101" s="1106" t="n"/>
      <c r="V101" s="1106" t="n"/>
      <c r="W101" s="1106" t="n"/>
      <c r="X101" s="1106" t="n"/>
      <c r="Y101" s="1106" t="n"/>
      <c r="Z101" s="1106" t="n"/>
      <c r="AA101" s="1106" t="n"/>
      <c r="AB101" s="1106" t="n"/>
      <c r="AC101" s="1106" t="n"/>
      <c r="AD101" s="1106" t="n"/>
      <c r="AE101" s="1106" t="n"/>
      <c r="AF101" s="1106" t="n"/>
      <c r="AG101" s="1106" t="n"/>
      <c r="AH101" s="1106" t="n"/>
      <c r="AI101" s="608" t="n"/>
      <c r="AJ101" s="687" t="n"/>
      <c r="AK101" s="687" t="n"/>
      <c r="AL101" s="687" t="n"/>
      <c r="AM101" s="687" t="n"/>
      <c r="AN101" s="687" t="n"/>
      <c r="AO101" s="687" t="n"/>
      <c r="AP101" s="687" t="n"/>
      <c r="AQ101" s="687" t="n"/>
      <c r="AR101" s="687" t="n"/>
      <c r="AS101" s="687" t="n"/>
      <c r="AT101" s="687" t="n"/>
      <c r="AU101" s="1122" t="n"/>
      <c r="AV101" s="1123" t="n"/>
      <c r="AW101" s="1106" t="n"/>
      <c r="AX101" s="1106" t="n"/>
      <c r="AY101" s="1106" t="n"/>
      <c r="AZ101" s="1106" t="n"/>
      <c r="BA101" s="1106" t="n"/>
      <c r="BB101" s="1106" t="n"/>
      <c r="BC101" s="1106" t="n"/>
      <c r="BD101" s="1106" t="n"/>
      <c r="BE101" s="1106" t="n"/>
      <c r="BF101" s="1106" t="n"/>
      <c r="BG101" s="1106" t="n"/>
      <c r="BH101" s="1106" t="n"/>
      <c r="BI101" s="1106" t="n"/>
      <c r="BJ101" s="1106" t="n"/>
      <c r="BK101" s="1106" t="n"/>
      <c r="BL101" s="1106" t="n"/>
      <c r="BM101" s="1106" t="n"/>
      <c r="BN101" s="1106" t="n"/>
      <c r="BO101" s="1106" t="n"/>
      <c r="BP101" s="1106" t="n"/>
      <c r="BQ101" s="1106" t="n"/>
      <c r="BR101" s="1106" t="n"/>
      <c r="BS101" s="1106" t="n"/>
      <c r="BT101" s="1106" t="n"/>
      <c r="BU101" s="1106" t="n"/>
      <c r="BV101" s="1106" t="n"/>
      <c r="BW101" s="1106" t="n"/>
      <c r="BX101" s="1106" t="n"/>
      <c r="BY101" s="1106" t="n"/>
      <c r="BZ101" s="1106" t="n"/>
      <c r="CA101" s="1106" t="n"/>
      <c r="CB101" s="1106" t="n"/>
      <c r="CC101" s="1106" t="n"/>
      <c r="CD101" s="1106" t="n"/>
      <c r="CE101" s="1106" t="n"/>
      <c r="CF101" s="1106" t="n"/>
      <c r="CG101" s="1106" t="n"/>
      <c r="CH101" s="1106" t="n"/>
      <c r="CI101" s="1106" t="n"/>
      <c r="CJ101" s="1106" t="n"/>
      <c r="CK101" s="1106" t="n"/>
      <c r="CL101" s="1106" t="n"/>
      <c r="CM101" s="1106" t="n"/>
      <c r="CN101" s="1106" t="n"/>
      <c r="CO101" s="1106" t="n"/>
      <c r="CP101" s="1106" t="n"/>
      <c r="CQ101" s="1106" t="n"/>
      <c r="CR101" s="1106" t="n"/>
      <c r="CS101" s="1106" t="n"/>
      <c r="CT101" s="1106" t="n"/>
      <c r="CU101" s="1106" t="n"/>
      <c r="CV101" s="1106" t="n"/>
      <c r="CW101" s="1106" t="n"/>
      <c r="CX101" s="1106" t="n"/>
      <c r="CY101" s="1106" t="n"/>
      <c r="CZ101" s="1106" t="n"/>
      <c r="DA101" s="1106" t="n"/>
      <c r="DB101" s="1106" t="n"/>
      <c r="DC101" s="1106" t="n"/>
      <c r="DD101" s="1106" t="n"/>
      <c r="DE101" s="1106" t="n"/>
      <c r="DF101" s="1106" t="n"/>
      <c r="DG101" s="1106" t="n"/>
      <c r="DH101" s="1106" t="n"/>
      <c r="DI101" s="1106" t="n"/>
    </row>
    <row r="102" ht="16" customHeight="1" s="1178">
      <c r="A102" s="1106" t="n"/>
      <c r="B102" s="1106" t="n"/>
      <c r="C102" s="1106" t="n"/>
      <c r="D102" s="1106" t="n"/>
      <c r="E102" s="1106" t="n"/>
      <c r="F102" s="1106" t="n"/>
      <c r="G102" s="1106" t="n"/>
      <c r="H102" s="1106" t="n"/>
      <c r="I102" s="1106" t="n"/>
      <c r="J102" s="1106" t="n"/>
      <c r="K102" s="1106" t="n"/>
      <c r="L102" s="1106" t="n"/>
      <c r="M102" s="178" t="n"/>
      <c r="N102" s="1106" t="n"/>
      <c r="O102" s="1106" t="n"/>
      <c r="P102" s="1106" t="n"/>
      <c r="Q102" s="1106" t="n"/>
      <c r="R102" s="1106" t="n"/>
      <c r="S102" s="1106" t="n"/>
      <c r="T102" s="178" t="n"/>
      <c r="U102" s="1106" t="n"/>
      <c r="V102" s="1106" t="n"/>
      <c r="W102" s="1106" t="n"/>
      <c r="X102" s="1106" t="n"/>
      <c r="Y102" s="1106" t="n"/>
      <c r="Z102" s="1106" t="n"/>
      <c r="AA102" s="1106" t="n"/>
      <c r="AB102" s="1106" t="n"/>
      <c r="AC102" s="1106" t="n"/>
      <c r="AD102" s="1106" t="n"/>
      <c r="AE102" s="1106" t="n"/>
      <c r="AF102" s="1106" t="n"/>
      <c r="AG102" s="1106" t="n"/>
      <c r="AH102" s="1106" t="n"/>
      <c r="AI102" s="688" t="n"/>
      <c r="AJ102" s="689" t="n"/>
      <c r="AK102" s="689" t="n"/>
      <c r="AL102" s="689" t="n"/>
      <c r="AM102" s="689" t="n"/>
      <c r="AN102" s="689" t="n"/>
      <c r="AO102" s="689" t="n"/>
      <c r="AP102" s="689" t="n"/>
      <c r="AQ102" s="689" t="n"/>
      <c r="AR102" s="689" t="n"/>
      <c r="AS102" s="689" t="n"/>
      <c r="AT102" s="694" t="n"/>
      <c r="AU102" s="1122" t="n"/>
      <c r="AV102" s="1123" t="n"/>
      <c r="AW102" s="1106" t="n"/>
      <c r="AX102" s="1106" t="n"/>
      <c r="AY102" s="1106" t="n"/>
      <c r="AZ102" s="1106" t="n"/>
      <c r="BA102" s="1106" t="n"/>
      <c r="BB102" s="1106" t="n"/>
      <c r="BC102" s="1106" t="n"/>
      <c r="BD102" s="1106" t="n"/>
      <c r="BE102" s="1106" t="n"/>
      <c r="BF102" s="1106" t="n"/>
      <c r="BG102" s="1106" t="n"/>
      <c r="BH102" s="1106" t="n"/>
      <c r="BI102" s="1106" t="n"/>
      <c r="BJ102" s="1106" t="n"/>
      <c r="BK102" s="1106" t="n"/>
      <c r="BL102" s="1106" t="n"/>
      <c r="BM102" s="1106" t="n"/>
      <c r="BN102" s="1106" t="n"/>
      <c r="BO102" s="1106" t="n"/>
      <c r="BP102" s="1106" t="n"/>
      <c r="BQ102" s="1106" t="n"/>
      <c r="BR102" s="1106" t="n"/>
      <c r="BS102" s="1106" t="n"/>
      <c r="BT102" s="1106" t="n"/>
      <c r="BU102" s="1106" t="n"/>
      <c r="BV102" s="1106" t="n"/>
      <c r="BW102" s="1106" t="n"/>
      <c r="BX102" s="1106" t="n"/>
      <c r="BY102" s="1106" t="n"/>
      <c r="BZ102" s="1106" t="n"/>
      <c r="CA102" s="1106" t="n"/>
      <c r="CB102" s="1106" t="n"/>
      <c r="CC102" s="1106" t="n"/>
      <c r="CD102" s="1106" t="n"/>
      <c r="CE102" s="1106" t="n"/>
      <c r="CF102" s="1106" t="n"/>
      <c r="CG102" s="1106" t="n"/>
      <c r="CH102" s="1106" t="n"/>
      <c r="CI102" s="1106" t="n"/>
      <c r="CJ102" s="1106" t="n"/>
      <c r="CK102" s="1106" t="n"/>
      <c r="CL102" s="1106" t="n"/>
      <c r="CM102" s="1106" t="n"/>
      <c r="CN102" s="1106" t="n"/>
      <c r="CO102" s="1106" t="n"/>
      <c r="CP102" s="1106" t="n"/>
      <c r="CQ102" s="1106" t="n"/>
      <c r="CR102" s="1106" t="n"/>
      <c r="CS102" s="1106" t="n"/>
      <c r="CT102" s="1106" t="n"/>
      <c r="CU102" s="1106" t="n"/>
      <c r="CV102" s="1106" t="n"/>
      <c r="CW102" s="1106" t="n"/>
      <c r="CX102" s="1106" t="n"/>
      <c r="CY102" s="1106" t="n"/>
      <c r="CZ102" s="1106" t="n"/>
      <c r="DA102" s="1106" t="n"/>
      <c r="DB102" s="1106" t="n"/>
      <c r="DC102" s="1106" t="n"/>
      <c r="DD102" s="1106" t="n"/>
      <c r="DE102" s="1106" t="n"/>
      <c r="DF102" s="1106" t="n"/>
      <c r="DG102" s="1106" t="n"/>
      <c r="DH102" s="1106" t="n"/>
      <c r="DI102" s="1106" t="n"/>
    </row>
    <row r="103" ht="16" customHeight="1" s="1178">
      <c r="A103" s="1106" t="n"/>
      <c r="B103" s="1106" t="n"/>
      <c r="C103" s="1106" t="n"/>
      <c r="D103" s="1106" t="n"/>
      <c r="E103" s="1106" t="n"/>
      <c r="F103" s="1106" t="n"/>
      <c r="G103" s="1106" t="n"/>
      <c r="H103" s="1106" t="n"/>
      <c r="I103" s="1106" t="n"/>
      <c r="J103" s="1106" t="n"/>
      <c r="K103" s="1106" t="n"/>
      <c r="L103" s="1106" t="n"/>
      <c r="M103" s="178" t="n"/>
      <c r="N103" s="1106" t="n"/>
      <c r="O103" s="1106" t="n"/>
      <c r="P103" s="1106" t="n"/>
      <c r="Q103" s="1106" t="n"/>
      <c r="R103" s="1106" t="n"/>
      <c r="S103" s="1106" t="n"/>
      <c r="T103" s="178" t="n"/>
      <c r="U103" s="1106" t="n"/>
      <c r="V103" s="1106" t="n"/>
      <c r="W103" s="1106" t="n"/>
      <c r="X103" s="1106" t="n"/>
      <c r="Y103" s="1106" t="n"/>
      <c r="Z103" s="1106" t="n"/>
      <c r="AA103" s="1106" t="n"/>
      <c r="AB103" s="1106" t="n"/>
      <c r="AC103" s="1106" t="n"/>
      <c r="AD103" s="1106" t="n"/>
      <c r="AE103" s="1106" t="n"/>
      <c r="AF103" s="1106" t="n"/>
      <c r="AG103" s="1106" t="n"/>
      <c r="AH103" s="1106" t="n"/>
      <c r="AI103" s="688" t="n"/>
      <c r="AJ103" s="689" t="n"/>
      <c r="AK103" s="689" t="n"/>
      <c r="AL103" s="689" t="n"/>
      <c r="AM103" s="689" t="n"/>
      <c r="AN103" s="689" t="n"/>
      <c r="AO103" s="689" t="n"/>
      <c r="AP103" s="689" t="n"/>
      <c r="AQ103" s="689" t="n"/>
      <c r="AR103" s="689" t="n"/>
      <c r="AS103" s="689" t="n"/>
      <c r="AT103" s="689" t="n"/>
      <c r="AU103" s="695" t="n"/>
      <c r="AV103" s="696" t="n"/>
      <c r="AW103" s="1106" t="n"/>
      <c r="AX103" s="1106" t="n"/>
      <c r="AY103" s="1106" t="n"/>
      <c r="AZ103" s="1106" t="n"/>
      <c r="BA103" s="1106" t="n"/>
      <c r="BB103" s="1106" t="n"/>
      <c r="BC103" s="1106" t="n"/>
      <c r="BD103" s="1106" t="n"/>
      <c r="BE103" s="1106" t="n"/>
      <c r="BF103" s="1106" t="n"/>
      <c r="BG103" s="1106" t="n"/>
      <c r="BH103" s="1106" t="n"/>
      <c r="BI103" s="1106" t="n"/>
      <c r="BJ103" s="1106" t="n"/>
      <c r="BK103" s="1106" t="n"/>
      <c r="BL103" s="1106" t="n"/>
      <c r="BM103" s="1106" t="n"/>
      <c r="BN103" s="1106" t="n"/>
      <c r="BO103" s="1106" t="n"/>
      <c r="BP103" s="1106" t="n"/>
      <c r="BQ103" s="1106" t="n"/>
      <c r="BR103" s="1106" t="n"/>
      <c r="BS103" s="1106" t="n"/>
      <c r="BT103" s="1106" t="n"/>
      <c r="BU103" s="1106" t="n"/>
      <c r="BV103" s="1106" t="n"/>
      <c r="BW103" s="1106" t="n"/>
      <c r="BX103" s="1106" t="n"/>
      <c r="BY103" s="1106" t="n"/>
      <c r="BZ103" s="1106" t="n"/>
      <c r="CA103" s="1106" t="n"/>
      <c r="CB103" s="1106" t="n"/>
      <c r="CC103" s="1106" t="n"/>
      <c r="CD103" s="1106" t="n"/>
      <c r="CE103" s="1106" t="n"/>
      <c r="CF103" s="1106" t="n"/>
      <c r="CG103" s="1106" t="n"/>
      <c r="CH103" s="1106" t="n"/>
      <c r="CI103" s="1106" t="n"/>
      <c r="CJ103" s="1106" t="n"/>
      <c r="CK103" s="1106" t="n"/>
      <c r="CL103" s="1106" t="n"/>
      <c r="CM103" s="1106" t="n"/>
      <c r="CN103" s="1106" t="n"/>
      <c r="CO103" s="1106" t="n"/>
      <c r="CP103" s="1106" t="n"/>
      <c r="CQ103" s="1106" t="n"/>
      <c r="CR103" s="1106" t="n"/>
      <c r="CS103" s="1106" t="n"/>
      <c r="CT103" s="1106" t="n"/>
      <c r="CU103" s="1106" t="n"/>
      <c r="CV103" s="1106" t="n"/>
      <c r="CW103" s="1106" t="n"/>
      <c r="CX103" s="1106" t="n"/>
      <c r="CY103" s="1106" t="n"/>
      <c r="CZ103" s="1106" t="n"/>
      <c r="DA103" s="1106" t="n"/>
      <c r="DB103" s="1106" t="n"/>
      <c r="DC103" s="1106" t="n"/>
      <c r="DD103" s="1106" t="n"/>
      <c r="DE103" s="1106" t="n"/>
      <c r="DF103" s="1106" t="n"/>
      <c r="DG103" s="1106" t="n"/>
      <c r="DH103" s="1106" t="n"/>
      <c r="DI103" s="1106" t="n"/>
    </row>
    <row r="104" ht="16" customHeight="1" s="1178">
      <c r="A104" s="1106" t="n"/>
      <c r="B104" s="1106" t="n"/>
      <c r="C104" s="1106" t="n"/>
      <c r="D104" s="1106" t="n"/>
      <c r="E104" s="1106" t="n"/>
      <c r="F104" s="1106" t="n"/>
      <c r="G104" s="1106" t="n"/>
      <c r="H104" s="1106" t="n"/>
      <c r="I104" s="1106" t="n"/>
      <c r="J104" s="1106" t="n"/>
      <c r="K104" s="1106" t="n"/>
      <c r="L104" s="1106" t="n"/>
      <c r="M104" s="178" t="n"/>
      <c r="N104" s="1106" t="n"/>
      <c r="O104" s="1106" t="n"/>
      <c r="P104" s="1106" t="n"/>
      <c r="Q104" s="1106" t="n"/>
      <c r="R104" s="1106" t="n"/>
      <c r="S104" s="1106" t="n"/>
      <c r="T104" s="178" t="n"/>
      <c r="U104" s="1106" t="n"/>
      <c r="V104" s="1106" t="n"/>
      <c r="W104" s="1106" t="n"/>
      <c r="X104" s="1106" t="n"/>
      <c r="Y104" s="1106" t="n"/>
      <c r="Z104" s="1106" t="n"/>
      <c r="AA104" s="1106" t="n"/>
      <c r="AB104" s="1106" t="n"/>
      <c r="AC104" s="1106" t="n"/>
      <c r="AD104" s="1106" t="n"/>
      <c r="AE104" s="1106" t="n"/>
      <c r="AF104" s="1106" t="n"/>
      <c r="AG104" s="1106" t="n"/>
      <c r="AH104" s="1106" t="n"/>
      <c r="AI104" s="1106" t="n"/>
      <c r="AJ104" s="1106" t="n"/>
      <c r="AK104" s="1106" t="n"/>
      <c r="AL104" s="1106" t="n"/>
      <c r="AM104" s="1106" t="n"/>
      <c r="AN104" s="1106" t="n"/>
      <c r="AO104" s="1106" t="n"/>
      <c r="AP104" s="1106" t="n"/>
      <c r="AQ104" s="1106" t="n"/>
      <c r="AR104" s="1106" t="n"/>
      <c r="AS104" s="1106" t="n"/>
      <c r="AT104" s="1106" t="n"/>
      <c r="AU104" s="1106" t="n"/>
      <c r="AV104" s="1106" t="n"/>
      <c r="AW104" s="1106" t="n"/>
      <c r="AX104" s="1106" t="n"/>
      <c r="AY104" s="1106" t="n"/>
      <c r="AZ104" s="1106" t="n"/>
      <c r="BA104" s="1106" t="n"/>
      <c r="BB104" s="1106" t="n"/>
      <c r="BC104" s="1106" t="n"/>
      <c r="BD104" s="1106" t="n"/>
      <c r="BE104" s="1106" t="n"/>
      <c r="BF104" s="1106" t="n"/>
      <c r="BG104" s="1106" t="n"/>
      <c r="BH104" s="1106" t="n"/>
      <c r="BI104" s="1106" t="n"/>
      <c r="BJ104" s="1106" t="n"/>
      <c r="BK104" s="1106" t="n"/>
      <c r="BL104" s="1106" t="n"/>
      <c r="BM104" s="1106" t="n"/>
      <c r="BN104" s="1106" t="n"/>
      <c r="BO104" s="1106" t="n"/>
      <c r="BP104" s="1106" t="n"/>
      <c r="BQ104" s="1106" t="n"/>
      <c r="BR104" s="1106" t="n"/>
      <c r="BS104" s="1106" t="n"/>
      <c r="BT104" s="1106" t="n"/>
      <c r="BU104" s="1106" t="n"/>
      <c r="BV104" s="1106" t="n"/>
      <c r="BW104" s="1106" t="n"/>
      <c r="BX104" s="1106" t="n"/>
      <c r="BY104" s="1106" t="n"/>
      <c r="BZ104" s="1106" t="n"/>
      <c r="CA104" s="1106" t="n"/>
      <c r="CB104" s="1106" t="n"/>
      <c r="CC104" s="1106" t="n"/>
      <c r="CD104" s="1106" t="n"/>
      <c r="CE104" s="1106" t="n"/>
      <c r="CF104" s="1106" t="n"/>
      <c r="CG104" s="1106" t="n"/>
      <c r="CH104" s="1106" t="n"/>
      <c r="CI104" s="1106" t="n"/>
      <c r="CJ104" s="1106" t="n"/>
      <c r="CK104" s="1106" t="n"/>
      <c r="CL104" s="1106" t="n"/>
      <c r="CM104" s="1106" t="n"/>
      <c r="CN104" s="1106" t="n"/>
      <c r="CO104" s="1106" t="n"/>
      <c r="CP104" s="1106" t="n"/>
      <c r="CQ104" s="1106" t="n"/>
      <c r="CR104" s="1106" t="n"/>
      <c r="CS104" s="1106" t="n"/>
      <c r="CT104" s="1106" t="n"/>
      <c r="CU104" s="1106" t="n"/>
      <c r="CV104" s="1106" t="n"/>
      <c r="CW104" s="1106" t="n"/>
      <c r="CX104" s="1106" t="n"/>
      <c r="CY104" s="1106" t="n"/>
      <c r="CZ104" s="1106" t="n"/>
      <c r="DA104" s="1106" t="n"/>
      <c r="DB104" s="1106" t="n"/>
      <c r="DC104" s="1106" t="n"/>
      <c r="DD104" s="1106" t="n"/>
      <c r="DE104" s="1106" t="n"/>
      <c r="DF104" s="1106" t="n"/>
      <c r="DG104" s="1106" t="n"/>
      <c r="DH104" s="1106" t="n"/>
      <c r="DI104" s="1106" t="n"/>
    </row>
    <row r="105" ht="16" customHeight="1" s="1178">
      <c r="A105" s="1106" t="n"/>
      <c r="B105" s="1106" t="n"/>
      <c r="C105" s="1106" t="n"/>
      <c r="D105" s="1106" t="n"/>
      <c r="E105" s="1106" t="n"/>
      <c r="F105" s="1106" t="n"/>
      <c r="G105" s="1106" t="n"/>
      <c r="H105" s="1106" t="n"/>
      <c r="I105" s="1106" t="n"/>
      <c r="J105" s="1106" t="n"/>
      <c r="K105" s="1106" t="n"/>
      <c r="L105" s="1106" t="n"/>
      <c r="M105" s="178" t="n"/>
      <c r="N105" s="1106" t="n"/>
      <c r="O105" s="1106" t="n"/>
      <c r="P105" s="1106" t="n"/>
      <c r="Q105" s="1106" t="n"/>
      <c r="R105" s="1106" t="n"/>
      <c r="S105" s="1106" t="n"/>
      <c r="T105" s="178" t="n"/>
      <c r="U105" s="1106" t="n"/>
      <c r="V105" s="1106" t="n"/>
      <c r="W105" s="1106" t="n"/>
      <c r="X105" s="1106" t="n"/>
      <c r="Y105" s="1106" t="n"/>
      <c r="Z105" s="1106" t="n"/>
      <c r="AA105" s="1106" t="n"/>
      <c r="AB105" s="1106" t="n"/>
      <c r="AC105" s="1106" t="n"/>
      <c r="AD105" s="1106" t="n"/>
      <c r="AE105" s="1106" t="n"/>
      <c r="AF105" s="1106" t="n"/>
      <c r="AG105" s="1106" t="n"/>
      <c r="AH105" s="1106" t="n"/>
      <c r="AI105" s="1106" t="n"/>
      <c r="AJ105" s="1106" t="n"/>
      <c r="AK105" s="1106" t="n"/>
      <c r="AL105" s="1106" t="n"/>
      <c r="AM105" s="1106" t="n"/>
      <c r="AN105" s="1106" t="n"/>
      <c r="AO105" s="1106" t="n"/>
      <c r="AP105" s="1106" t="n"/>
      <c r="AQ105" s="1106" t="n"/>
      <c r="AR105" s="1106" t="n"/>
      <c r="AS105" s="1106" t="n"/>
      <c r="AT105" s="1106" t="n"/>
      <c r="AU105" s="1106" t="n"/>
      <c r="AV105" s="1106" t="n"/>
      <c r="AW105" s="1106" t="n"/>
      <c r="AX105" s="1106" t="n"/>
      <c r="AY105" s="1106" t="n"/>
      <c r="AZ105" s="1106" t="n"/>
      <c r="BA105" s="1106" t="n"/>
      <c r="BB105" s="1106" t="n"/>
      <c r="BC105" s="1106" t="n"/>
      <c r="BD105" s="1106" t="n"/>
      <c r="BE105" s="1106" t="n"/>
      <c r="BF105" s="1106" t="n"/>
      <c r="BG105" s="1106" t="n"/>
      <c r="BH105" s="1106" t="n"/>
      <c r="BI105" s="1106" t="n"/>
      <c r="BJ105" s="1106" t="n"/>
      <c r="BK105" s="1106" t="n"/>
      <c r="BL105" s="1106" t="n"/>
      <c r="BM105" s="1106" t="n"/>
      <c r="BN105" s="1106" t="n"/>
      <c r="BO105" s="1106" t="n"/>
      <c r="BP105" s="1106" t="n"/>
      <c r="BQ105" s="1106" t="n"/>
      <c r="BR105" s="1106" t="n"/>
      <c r="BS105" s="1106" t="n"/>
      <c r="BT105" s="1106" t="n"/>
      <c r="BU105" s="1106" t="n"/>
      <c r="BV105" s="1106" t="n"/>
      <c r="BW105" s="1106" t="n"/>
      <c r="BX105" s="1106" t="n"/>
      <c r="BY105" s="1106" t="n"/>
      <c r="BZ105" s="1106" t="n"/>
      <c r="CA105" s="1106" t="n"/>
      <c r="CB105" s="1106" t="n"/>
      <c r="CC105" s="1106" t="n"/>
      <c r="CD105" s="1106" t="n"/>
      <c r="CE105" s="1106" t="n"/>
      <c r="CF105" s="1106" t="n"/>
      <c r="CG105" s="1106" t="n"/>
      <c r="CH105" s="1106" t="n"/>
      <c r="CI105" s="1106" t="n"/>
      <c r="CJ105" s="1106" t="n"/>
      <c r="CK105" s="1106" t="n"/>
      <c r="CL105" s="1106" t="n"/>
      <c r="CM105" s="1106" t="n"/>
      <c r="CN105" s="1106" t="n"/>
      <c r="CO105" s="1106" t="n"/>
      <c r="CP105" s="1106" t="n"/>
      <c r="CQ105" s="1106" t="n"/>
      <c r="CR105" s="1106" t="n"/>
      <c r="CS105" s="1106" t="n"/>
      <c r="CT105" s="1106" t="n"/>
      <c r="CU105" s="1106" t="n"/>
      <c r="CV105" s="1106" t="n"/>
      <c r="CW105" s="1106" t="n"/>
      <c r="CX105" s="1106" t="n"/>
      <c r="CY105" s="1106" t="n"/>
      <c r="CZ105" s="1106" t="n"/>
      <c r="DA105" s="1106" t="n"/>
      <c r="DB105" s="1106" t="n"/>
      <c r="DC105" s="1106" t="n"/>
      <c r="DD105" s="1106" t="n"/>
      <c r="DE105" s="1106" t="n"/>
      <c r="DF105" s="1106" t="n"/>
      <c r="DG105" s="1106" t="n"/>
      <c r="DH105" s="1106" t="n"/>
      <c r="DI105" s="1106" t="n"/>
    </row>
    <row r="106" ht="16" customHeight="1" s="1178">
      <c r="A106" s="1106" t="n"/>
      <c r="B106" s="1106" t="n"/>
      <c r="C106" s="1106" t="n"/>
      <c r="D106" s="1106" t="n"/>
      <c r="E106" s="1106" t="n"/>
      <c r="F106" s="1106" t="n"/>
      <c r="G106" s="1106" t="n"/>
      <c r="H106" s="1106" t="n"/>
      <c r="I106" s="1106" t="n"/>
      <c r="J106" s="1106" t="n"/>
      <c r="K106" s="1106" t="n"/>
      <c r="L106" s="1106" t="n"/>
      <c r="M106" s="178" t="n"/>
      <c r="N106" s="1106" t="n"/>
      <c r="O106" s="1106" t="n"/>
      <c r="P106" s="1106" t="n"/>
      <c r="Q106" s="1106" t="n"/>
      <c r="R106" s="1106" t="n"/>
      <c r="S106" s="1106" t="n"/>
      <c r="T106" s="178" t="n"/>
      <c r="U106" s="1106" t="n"/>
      <c r="V106" s="1106" t="n"/>
      <c r="W106" s="1106" t="n"/>
      <c r="X106" s="1106" t="n"/>
      <c r="Y106" s="1106" t="n"/>
      <c r="Z106" s="1106" t="n"/>
      <c r="AA106" s="1106" t="n"/>
      <c r="AB106" s="1106" t="n"/>
      <c r="AC106" s="1106" t="n"/>
      <c r="AD106" s="1106" t="n"/>
      <c r="AE106" s="1106" t="n"/>
      <c r="AF106" s="1106" t="n"/>
      <c r="AG106" s="1106" t="n"/>
      <c r="AH106" s="1106" t="n"/>
      <c r="AI106" s="1107" t="inlineStr">
        <is>
          <t>公司</t>
        </is>
      </c>
      <c r="AJ106" s="1124" t="inlineStr">
        <is>
          <t>本期收入(元)</t>
        </is>
      </c>
      <c r="AK106" s="1124" t="inlineStr">
        <is>
          <t>本期成本(元)</t>
        </is>
      </c>
      <c r="AL106" s="1124" t="inlineStr">
        <is>
          <t>本期利润(元)</t>
        </is>
      </c>
      <c r="AM106" s="1124" t="inlineStr">
        <is>
          <t>累计纳税(元)</t>
        </is>
      </c>
      <c r="AN106" s="1124" t="inlineStr">
        <is>
          <t>累计分红(元)</t>
        </is>
      </c>
      <c r="AO106" s="1124" t="inlineStr">
        <is>
          <t>期末现金(元)</t>
        </is>
      </c>
      <c r="AP106" s="1124" t="inlineStr">
        <is>
          <t>净资产(元)</t>
        </is>
      </c>
      <c r="AQ106" s="1124" t="inlineStr">
        <is>
          <t>综合分</t>
        </is>
      </c>
      <c r="AR106" s="445" t="inlineStr">
        <is>
          <t>预计偿还债券本金</t>
        </is>
      </c>
      <c r="AS106" s="445" t="inlineStr">
        <is>
          <t>预计未偿还债券</t>
        </is>
      </c>
      <c r="AT106" s="445" t="inlineStr">
        <is>
          <t>预计累发债券</t>
        </is>
      </c>
      <c r="AU106" s="445" t="inlineStr">
        <is>
          <t>预计本期发行债券</t>
        </is>
      </c>
      <c r="AV106" s="445" t="inlineStr">
        <is>
          <t>预计债券</t>
        </is>
      </c>
      <c r="AW106" s="445" t="inlineStr">
        <is>
          <t>预计资本利润率</t>
        </is>
      </c>
      <c r="AX106" s="445" t="inlineStr">
        <is>
          <t>上期期末现金与本期成本最大值</t>
        </is>
      </c>
      <c r="AY106" s="702" t="inlineStr">
        <is>
          <t>是否破产</t>
        </is>
      </c>
      <c r="AZ106" s="1106" t="n"/>
      <c r="BA106" s="1106" t="n"/>
      <c r="BB106" s="1106" t="n"/>
      <c r="BC106" s="1106" t="n"/>
      <c r="BD106" s="1106" t="n"/>
      <c r="BE106" s="1106" t="n"/>
      <c r="BF106" s="1106" t="n"/>
      <c r="BG106" s="1106" t="n"/>
      <c r="BH106" s="1106" t="n"/>
      <c r="BI106" s="1106" t="n"/>
      <c r="BJ106" s="1106" t="n"/>
      <c r="BK106" s="1106" t="n"/>
      <c r="BL106" s="1106" t="n"/>
      <c r="BM106" s="1106" t="n"/>
      <c r="BN106" s="1106" t="n"/>
      <c r="BO106" s="1106" t="n"/>
      <c r="BP106" s="1106" t="n"/>
      <c r="BQ106" s="1106" t="n"/>
      <c r="BR106" s="1106" t="n"/>
      <c r="BS106" s="1106" t="n"/>
      <c r="BT106" s="1106" t="n"/>
      <c r="BU106" s="1106" t="n"/>
      <c r="BV106" s="1106" t="n"/>
      <c r="BW106" s="1106" t="n"/>
      <c r="BX106" s="1106" t="n"/>
      <c r="BY106" s="1106" t="n"/>
      <c r="BZ106" s="1106" t="n"/>
      <c r="CA106" s="1106" t="n"/>
      <c r="CB106" s="1106" t="n"/>
      <c r="CC106" s="1106" t="n"/>
      <c r="CD106" s="1106" t="n"/>
      <c r="CE106" s="1106" t="n"/>
      <c r="CF106" s="1106" t="n"/>
      <c r="CG106" s="1106" t="n"/>
      <c r="CH106" s="1106" t="n"/>
      <c r="CI106" s="1106" t="n"/>
      <c r="CJ106" s="1106" t="n"/>
      <c r="CK106" s="1106" t="n"/>
      <c r="CL106" s="1106" t="n"/>
      <c r="CM106" s="1106" t="n"/>
      <c r="CN106" s="1106" t="n"/>
      <c r="CO106" s="1106" t="n"/>
      <c r="CP106" s="1106" t="n"/>
      <c r="CQ106" s="1106" t="n"/>
      <c r="CR106" s="1106" t="n"/>
      <c r="CS106" s="1106" t="n"/>
      <c r="CT106" s="1106" t="n"/>
      <c r="CU106" s="1106" t="n"/>
      <c r="CV106" s="1106" t="n"/>
      <c r="CW106" s="1106" t="n"/>
      <c r="CX106" s="1106" t="n"/>
      <c r="CY106" s="1106" t="n"/>
      <c r="CZ106" s="1106" t="n"/>
      <c r="DA106" s="1106" t="n"/>
      <c r="DB106" s="1106" t="n"/>
      <c r="DC106" s="1106" t="n"/>
      <c r="DD106" s="1106" t="n"/>
      <c r="DE106" s="1106" t="n"/>
      <c r="DF106" s="1106" t="n"/>
      <c r="DG106" s="1106" t="n"/>
      <c r="DH106" s="1106" t="n"/>
      <c r="DI106" s="1106" t="n"/>
    </row>
    <row r="107" ht="16" customHeight="1" s="1178">
      <c r="A107" s="1106" t="n"/>
      <c r="B107" s="1106" t="n"/>
      <c r="C107" s="1106" t="n"/>
      <c r="D107" s="1106" t="n"/>
      <c r="E107" s="1106" t="n"/>
      <c r="F107" s="1106" t="n"/>
      <c r="G107" s="1106" t="n"/>
      <c r="H107" s="1106" t="n"/>
      <c r="I107" s="1106" t="n"/>
      <c r="J107" s="1106" t="n"/>
      <c r="K107" s="1106" t="n"/>
      <c r="L107" s="1106" t="n"/>
      <c r="M107" s="178" t="n"/>
      <c r="N107" s="1106" t="n"/>
      <c r="O107" s="1106" t="n"/>
      <c r="P107" s="1106" t="n"/>
      <c r="Q107" s="1106" t="n"/>
      <c r="R107" s="1106" t="n"/>
      <c r="S107" s="1106" t="n"/>
      <c r="T107" s="178" t="n"/>
      <c r="U107" s="1106" t="n"/>
      <c r="V107" s="1106" t="n"/>
      <c r="W107" s="1106" t="n"/>
      <c r="X107" s="1106" t="n"/>
      <c r="Y107" s="1106" t="n"/>
      <c r="Z107" s="1106" t="n"/>
      <c r="AA107" s="1106" t="n"/>
      <c r="AB107" s="1106" t="n"/>
      <c r="AC107" s="1106" t="n"/>
      <c r="AD107" s="1106" t="n"/>
      <c r="AE107" s="1106" t="n"/>
      <c r="AF107" s="1106" t="n"/>
      <c r="AG107" s="1106" t="n"/>
      <c r="AH107" s="1106" t="n"/>
      <c r="AI107" s="606" t="n"/>
      <c r="AJ107" s="690" t="n"/>
      <c r="AK107" s="690" t="n"/>
      <c r="AL107" s="690" t="n"/>
      <c r="AM107" s="690" t="n"/>
      <c r="AN107" s="690" t="n"/>
      <c r="AO107" s="690" t="n"/>
      <c r="AP107" s="690" t="n"/>
      <c r="AQ107" s="686" t="n"/>
      <c r="AR107" s="697">
        <f>-AT107*5%</f>
        <v/>
      </c>
      <c r="AS107" s="697">
        <f>第5期!AS107+第5期!AR107+第5期!AU107</f>
        <v/>
      </c>
      <c r="AT107" s="698">
        <f>第5期!AU107+第5期!AT107</f>
        <v/>
      </c>
      <c r="AU107" s="697">
        <f>0.5*第5期!AP107-AS107</f>
        <v/>
      </c>
      <c r="AV107" s="697">
        <f>AU107+AS107+AR107</f>
        <v/>
      </c>
      <c r="AW107" s="1463">
        <f>AL107/(AP107+AV107)</f>
        <v/>
      </c>
      <c r="AX107" s="461">
        <f>MAX(AK107,第5期!AO107)</f>
        <v/>
      </c>
      <c r="AY107" s="1123">
        <f>IF(AI107="",0,IF(AL107&lt;MAX(AL107:AL126)/3,1,0))</f>
        <v/>
      </c>
      <c r="AZ107" s="1106" t="n"/>
      <c r="BA107" s="1106" t="n"/>
      <c r="BB107" s="1106" t="n"/>
      <c r="BC107" s="1106" t="n"/>
      <c r="BD107" s="1106" t="n"/>
      <c r="BE107" s="1106" t="n"/>
      <c r="BF107" s="1106" t="n"/>
      <c r="BG107" s="1106" t="n"/>
      <c r="BH107" s="1106" t="n"/>
      <c r="BI107" s="1106" t="n"/>
      <c r="BJ107" s="1106" t="n"/>
      <c r="BK107" s="1106" t="n"/>
      <c r="BL107" s="1106" t="n"/>
      <c r="BM107" s="1106" t="n"/>
      <c r="BN107" s="1106" t="n"/>
      <c r="BO107" s="1106" t="n"/>
      <c r="BP107" s="1106" t="n"/>
      <c r="BQ107" s="1106" t="n"/>
      <c r="BR107" s="1106" t="n"/>
      <c r="BS107" s="1106" t="n"/>
      <c r="BT107" s="1106" t="n"/>
      <c r="BU107" s="1106" t="n"/>
      <c r="BV107" s="1106" t="n"/>
      <c r="BW107" s="1106" t="n"/>
      <c r="BX107" s="1106" t="n"/>
      <c r="BY107" s="1106" t="n"/>
      <c r="BZ107" s="1106" t="n"/>
      <c r="CA107" s="1106" t="n"/>
      <c r="CB107" s="1106" t="n"/>
      <c r="CC107" s="1106" t="n"/>
      <c r="CD107" s="1106" t="n"/>
      <c r="CE107" s="1106" t="n"/>
      <c r="CF107" s="1106" t="n"/>
      <c r="CG107" s="1106" t="n"/>
      <c r="CH107" s="1106" t="n"/>
      <c r="CI107" s="1106" t="n"/>
      <c r="CJ107" s="1106" t="n"/>
      <c r="CK107" s="1106" t="n"/>
      <c r="CL107" s="1106" t="n"/>
      <c r="CM107" s="1106" t="n"/>
      <c r="CN107" s="1106" t="n"/>
      <c r="CO107" s="1106" t="n"/>
      <c r="CP107" s="1106" t="n"/>
      <c r="CQ107" s="1106" t="n"/>
      <c r="CR107" s="1106" t="n"/>
      <c r="CS107" s="1106" t="n"/>
      <c r="CT107" s="1106" t="n"/>
      <c r="CU107" s="1106" t="n"/>
      <c r="CV107" s="1106" t="n"/>
      <c r="CW107" s="1106" t="n"/>
      <c r="CX107" s="1106" t="n"/>
      <c r="CY107" s="1106" t="n"/>
      <c r="CZ107" s="1106" t="n"/>
      <c r="DA107" s="1106" t="n"/>
      <c r="DB107" s="1106" t="n"/>
      <c r="DC107" s="1106" t="n"/>
      <c r="DD107" s="1106" t="n"/>
      <c r="DE107" s="1106" t="n"/>
      <c r="DF107" s="1106" t="n"/>
      <c r="DG107" s="1106" t="n"/>
      <c r="DH107" s="1106" t="n"/>
      <c r="DI107" s="1106" t="n"/>
    </row>
    <row r="108" ht="16" customHeight="1" s="1178">
      <c r="A108" s="1106" t="n"/>
      <c r="B108" s="1106" t="n"/>
      <c r="C108" s="1106" t="n"/>
      <c r="D108" s="1106" t="n"/>
      <c r="E108" s="1106" t="n"/>
      <c r="F108" s="1106" t="n"/>
      <c r="G108" s="1106" t="n"/>
      <c r="H108" s="1106" t="n"/>
      <c r="I108" s="1106" t="n"/>
      <c r="J108" s="1106" t="n"/>
      <c r="K108" s="1106" t="n"/>
      <c r="L108" s="1106" t="n"/>
      <c r="M108" s="178" t="n"/>
      <c r="N108" s="1106" t="n"/>
      <c r="O108" s="1106" t="n"/>
      <c r="P108" s="1106" t="n"/>
      <c r="Q108" s="1106" t="n"/>
      <c r="R108" s="1106" t="n"/>
      <c r="S108" s="1106" t="n"/>
      <c r="T108" s="178" t="n"/>
      <c r="U108" s="1106" t="n"/>
      <c r="V108" s="1106" t="n"/>
      <c r="W108" s="1106" t="n"/>
      <c r="X108" s="1106" t="n"/>
      <c r="Y108" s="1106" t="n"/>
      <c r="Z108" s="1106" t="n"/>
      <c r="AA108" s="1106" t="n"/>
      <c r="AB108" s="1106" t="n"/>
      <c r="AC108" s="1106" t="n"/>
      <c r="AD108" s="1106" t="n"/>
      <c r="AE108" s="1106" t="n"/>
      <c r="AF108" s="1106" t="n"/>
      <c r="AG108" s="1106" t="n"/>
      <c r="AH108" s="1106" t="n"/>
      <c r="AI108" s="608" t="n"/>
      <c r="AJ108" s="691" t="n"/>
      <c r="AK108" s="691" t="n"/>
      <c r="AL108" s="691" t="n"/>
      <c r="AM108" s="691" t="n"/>
      <c r="AN108" s="691" t="n"/>
      <c r="AO108" s="691" t="n"/>
      <c r="AP108" s="691" t="n"/>
      <c r="AQ108" s="687" t="n"/>
      <c r="AR108" s="697">
        <f>-AT108*5%</f>
        <v/>
      </c>
      <c r="AS108" s="697">
        <f>第5期!AS108+第5期!AR108+第5期!AU108</f>
        <v/>
      </c>
      <c r="AT108" s="698">
        <f>第5期!AU108+第5期!AT108</f>
        <v/>
      </c>
      <c r="AU108" s="697">
        <f>0.5*第5期!AP108-AS108</f>
        <v/>
      </c>
      <c r="AV108" s="697">
        <f>AU108+AS108+AR108</f>
        <v/>
      </c>
      <c r="AW108" s="1463">
        <f>AL108/(AP108+AV108)</f>
        <v/>
      </c>
      <c r="AX108" s="461">
        <f>MAX(AK108,第5期!AO108)</f>
        <v/>
      </c>
      <c r="AY108" s="1123">
        <f>IF(AI108="",0,IF(AL108&lt;MAX(AL108:AL127)/3,1,0))</f>
        <v/>
      </c>
      <c r="AZ108" s="1106" t="n"/>
      <c r="BA108" s="1106" t="n"/>
      <c r="BB108" s="1106" t="n"/>
      <c r="BC108" s="1106" t="n"/>
      <c r="BD108" s="1106" t="n"/>
      <c r="BE108" s="1106" t="n"/>
      <c r="BF108" s="1106" t="n"/>
      <c r="BG108" s="1106" t="n"/>
      <c r="BH108" s="1106" t="n"/>
      <c r="BI108" s="1106" t="n"/>
      <c r="BJ108" s="1106" t="n"/>
      <c r="BK108" s="1106" t="n"/>
      <c r="BL108" s="1106" t="n"/>
      <c r="BM108" s="1106" t="n"/>
      <c r="BN108" s="1106" t="n"/>
      <c r="BO108" s="1106" t="n"/>
      <c r="BP108" s="1106" t="n"/>
      <c r="BQ108" s="1106" t="n"/>
      <c r="BR108" s="1106" t="n"/>
      <c r="BS108" s="1106" t="n"/>
      <c r="BT108" s="1106" t="n"/>
      <c r="BU108" s="1106" t="n"/>
      <c r="BV108" s="1106" t="n"/>
      <c r="BW108" s="1106" t="n"/>
      <c r="BX108" s="1106" t="n"/>
      <c r="BY108" s="1106" t="n"/>
      <c r="BZ108" s="1106" t="n"/>
      <c r="CA108" s="1106" t="n"/>
      <c r="CB108" s="1106" t="n"/>
      <c r="CC108" s="1106" t="n"/>
      <c r="CD108" s="1106" t="n"/>
      <c r="CE108" s="1106" t="n"/>
      <c r="CF108" s="1106" t="n"/>
      <c r="CG108" s="1106" t="n"/>
      <c r="CH108" s="1106" t="n"/>
      <c r="CI108" s="1106" t="n"/>
      <c r="CJ108" s="1106" t="n"/>
      <c r="CK108" s="1106" t="n"/>
      <c r="CL108" s="1106" t="n"/>
      <c r="CM108" s="1106" t="n"/>
      <c r="CN108" s="1106" t="n"/>
      <c r="CO108" s="1106" t="n"/>
      <c r="CP108" s="1106" t="n"/>
      <c r="CQ108" s="1106" t="n"/>
      <c r="CR108" s="1106" t="n"/>
      <c r="CS108" s="1106" t="n"/>
      <c r="CT108" s="1106" t="n"/>
      <c r="CU108" s="1106" t="n"/>
      <c r="CV108" s="1106" t="n"/>
      <c r="CW108" s="1106" t="n"/>
      <c r="CX108" s="1106" t="n"/>
      <c r="CY108" s="1106" t="n"/>
      <c r="CZ108" s="1106" t="n"/>
      <c r="DA108" s="1106" t="n"/>
      <c r="DB108" s="1106" t="n"/>
      <c r="DC108" s="1106" t="n"/>
      <c r="DD108" s="1106" t="n"/>
      <c r="DE108" s="1106" t="n"/>
      <c r="DF108" s="1106" t="n"/>
      <c r="DG108" s="1106" t="n"/>
      <c r="DH108" s="1106" t="n"/>
      <c r="DI108" s="1106" t="n"/>
    </row>
    <row r="109" ht="16" customHeight="1" s="1178">
      <c r="A109" s="1106" t="n"/>
      <c r="B109" s="1106" t="n"/>
      <c r="C109" s="1106" t="n"/>
      <c r="D109" s="1106" t="n"/>
      <c r="E109" s="1106" t="n"/>
      <c r="F109" s="1106" t="n"/>
      <c r="G109" s="1106" t="n"/>
      <c r="H109" s="1106" t="n"/>
      <c r="I109" s="1106" t="n"/>
      <c r="J109" s="1106" t="n"/>
      <c r="K109" s="1106" t="n"/>
      <c r="L109" s="1106" t="n"/>
      <c r="M109" s="178" t="n"/>
      <c r="N109" s="1106" t="n"/>
      <c r="O109" s="1106" t="n"/>
      <c r="P109" s="1106" t="n"/>
      <c r="Q109" s="1106" t="n"/>
      <c r="R109" s="1106" t="n"/>
      <c r="S109" s="1106" t="n"/>
      <c r="T109" s="178" t="n"/>
      <c r="U109" s="1106" t="n"/>
      <c r="V109" s="1106" t="n"/>
      <c r="W109" s="1106" t="n"/>
      <c r="X109" s="1106" t="n"/>
      <c r="Y109" s="1106" t="n"/>
      <c r="Z109" s="1106" t="n"/>
      <c r="AA109" s="1106" t="n"/>
      <c r="AB109" s="1106" t="n"/>
      <c r="AC109" s="1106" t="n"/>
      <c r="AD109" s="1106" t="n"/>
      <c r="AE109" s="1106" t="n"/>
      <c r="AF109" s="1106" t="n"/>
      <c r="AG109" s="1106" t="n"/>
      <c r="AH109" s="1106" t="n"/>
      <c r="AI109" s="608" t="n"/>
      <c r="AJ109" s="691" t="n"/>
      <c r="AK109" s="691" t="n"/>
      <c r="AL109" s="691" t="n"/>
      <c r="AM109" s="691" t="n"/>
      <c r="AN109" s="691" t="n"/>
      <c r="AO109" s="691" t="n"/>
      <c r="AP109" s="691" t="n"/>
      <c r="AQ109" s="687" t="n"/>
      <c r="AR109" s="697">
        <f>-AT109*5%</f>
        <v/>
      </c>
      <c r="AS109" s="697">
        <f>第5期!AS109+第5期!AR109+第5期!AU109</f>
        <v/>
      </c>
      <c r="AT109" s="698">
        <f>第5期!AU109+第5期!AT109</f>
        <v/>
      </c>
      <c r="AU109" s="697">
        <f>0.5*第5期!AP109-AS109</f>
        <v/>
      </c>
      <c r="AV109" s="697">
        <f>AU109+AS109+AR109</f>
        <v/>
      </c>
      <c r="AW109" s="1463">
        <f>AL109/(AP109+AV109)</f>
        <v/>
      </c>
      <c r="AX109" s="461">
        <f>MAX(AK109,第5期!AO109)</f>
        <v/>
      </c>
      <c r="AY109" s="1123">
        <f>IF(AI109="",0,IF(AL109&lt;MAX(AL109:AL128)/3,1,0))</f>
        <v/>
      </c>
      <c r="AZ109" s="1106" t="n"/>
      <c r="BA109" s="1106" t="n"/>
      <c r="BB109" s="1106" t="n"/>
      <c r="BC109" s="1106" t="n"/>
      <c r="BD109" s="1106" t="n"/>
      <c r="BE109" s="1106" t="n"/>
      <c r="BF109" s="1106" t="n"/>
      <c r="BG109" s="1106" t="n"/>
      <c r="BH109" s="1106" t="n"/>
      <c r="BI109" s="1106" t="n"/>
      <c r="BJ109" s="1106" t="n"/>
      <c r="BK109" s="1106" t="n"/>
      <c r="BL109" s="1106" t="n"/>
      <c r="BM109" s="1106" t="n"/>
      <c r="BN109" s="1106" t="n"/>
      <c r="BO109" s="1106" t="n"/>
      <c r="BP109" s="1106" t="n"/>
      <c r="BQ109" s="1106" t="n"/>
      <c r="BR109" s="1106" t="n"/>
      <c r="BS109" s="1106" t="n"/>
      <c r="BT109" s="1106" t="n"/>
      <c r="BU109" s="1106" t="n"/>
      <c r="BV109" s="1106" t="n"/>
      <c r="BW109" s="1106" t="n"/>
      <c r="BX109" s="1106" t="n"/>
      <c r="BY109" s="1106" t="n"/>
      <c r="BZ109" s="1106" t="n"/>
      <c r="CA109" s="1106" t="n"/>
      <c r="CB109" s="1106" t="n"/>
      <c r="CC109" s="1106" t="n"/>
      <c r="CD109" s="1106" t="n"/>
      <c r="CE109" s="1106" t="n"/>
      <c r="CF109" s="1106" t="n"/>
      <c r="CG109" s="1106" t="n"/>
      <c r="CH109" s="1106" t="n"/>
      <c r="CI109" s="1106" t="n"/>
      <c r="CJ109" s="1106" t="n"/>
      <c r="CK109" s="1106" t="n"/>
      <c r="CL109" s="1106" t="n"/>
      <c r="CM109" s="1106" t="n"/>
      <c r="CN109" s="1106" t="n"/>
      <c r="CO109" s="1106" t="n"/>
      <c r="CP109" s="1106" t="n"/>
      <c r="CQ109" s="1106" t="n"/>
      <c r="CR109" s="1106" t="n"/>
      <c r="CS109" s="1106" t="n"/>
      <c r="CT109" s="1106" t="n"/>
      <c r="CU109" s="1106" t="n"/>
      <c r="CV109" s="1106" t="n"/>
      <c r="CW109" s="1106" t="n"/>
      <c r="CX109" s="1106" t="n"/>
      <c r="CY109" s="1106" t="n"/>
      <c r="CZ109" s="1106" t="n"/>
      <c r="DA109" s="1106" t="n"/>
      <c r="DB109" s="1106" t="n"/>
      <c r="DC109" s="1106" t="n"/>
      <c r="DD109" s="1106" t="n"/>
      <c r="DE109" s="1106" t="n"/>
      <c r="DF109" s="1106" t="n"/>
      <c r="DG109" s="1106" t="n"/>
      <c r="DH109" s="1106" t="n"/>
      <c r="DI109" s="1106" t="n"/>
    </row>
    <row r="110" ht="16" customHeight="1" s="1178">
      <c r="A110" s="1106" t="n"/>
      <c r="B110" s="1106" t="n"/>
      <c r="C110" s="1106" t="n"/>
      <c r="D110" s="1106" t="n"/>
      <c r="E110" s="1106" t="n"/>
      <c r="F110" s="1106" t="n"/>
      <c r="G110" s="1106" t="n"/>
      <c r="H110" s="1106" t="n"/>
      <c r="I110" s="1106" t="n"/>
      <c r="J110" s="1106" t="n"/>
      <c r="K110" s="1106" t="n"/>
      <c r="L110" s="1106" t="n"/>
      <c r="M110" s="178" t="n"/>
      <c r="N110" s="1106" t="n"/>
      <c r="O110" s="1106" t="n"/>
      <c r="P110" s="1106" t="n"/>
      <c r="Q110" s="1106" t="n"/>
      <c r="R110" s="1106" t="n"/>
      <c r="S110" s="1106" t="n"/>
      <c r="T110" s="178" t="n"/>
      <c r="U110" s="1106" t="n"/>
      <c r="V110" s="1106" t="n"/>
      <c r="W110" s="1106" t="n"/>
      <c r="X110" s="1106" t="n"/>
      <c r="Y110" s="1106" t="n"/>
      <c r="Z110" s="1106" t="n"/>
      <c r="AA110" s="1106" t="n"/>
      <c r="AB110" s="1106" t="n"/>
      <c r="AC110" s="1106" t="n"/>
      <c r="AD110" s="1106" t="n"/>
      <c r="AE110" s="1106" t="n"/>
      <c r="AF110" s="1106" t="n"/>
      <c r="AG110" s="1106" t="n"/>
      <c r="AH110" s="1106" t="n"/>
      <c r="AI110" s="608" t="n"/>
      <c r="AJ110" s="691" t="n"/>
      <c r="AK110" s="691" t="n"/>
      <c r="AL110" s="691" t="n"/>
      <c r="AM110" s="691" t="n"/>
      <c r="AN110" s="691" t="n"/>
      <c r="AO110" s="691" t="n"/>
      <c r="AP110" s="691" t="n"/>
      <c r="AQ110" s="687" t="n"/>
      <c r="AR110" s="697">
        <f>-AT110*5%</f>
        <v/>
      </c>
      <c r="AS110" s="697">
        <f>第5期!AS110+第5期!AR110+第5期!AU110</f>
        <v/>
      </c>
      <c r="AT110" s="698">
        <f>第5期!AU110+第5期!AT110</f>
        <v/>
      </c>
      <c r="AU110" s="697">
        <f>0.5*第5期!AP110-AS110</f>
        <v/>
      </c>
      <c r="AV110" s="697">
        <f>AU110+AS110+AR110</f>
        <v/>
      </c>
      <c r="AW110" s="1463">
        <f>AL110/(AP110+AV110)</f>
        <v/>
      </c>
      <c r="AX110" s="461">
        <f>MAX(AK110,第5期!AO110)</f>
        <v/>
      </c>
      <c r="AY110" s="1123">
        <f>IF(AI110="",0,IF(AL110&lt;MAX(AL110:AL129)/3,1,0))</f>
        <v/>
      </c>
      <c r="AZ110" s="1106" t="n"/>
      <c r="BA110" s="1106" t="n"/>
      <c r="BB110" s="1106" t="n"/>
      <c r="BC110" s="1106" t="n"/>
      <c r="BD110" s="1106" t="n"/>
      <c r="BE110" s="1106" t="n"/>
      <c r="BF110" s="1106" t="n"/>
      <c r="BG110" s="1106" t="n"/>
      <c r="BH110" s="1106" t="n"/>
      <c r="BI110" s="1106" t="n"/>
      <c r="BJ110" s="1106" t="n"/>
      <c r="BK110" s="1106" t="n"/>
      <c r="BL110" s="1106" t="n"/>
      <c r="BM110" s="1106" t="n"/>
      <c r="BN110" s="1106" t="n"/>
      <c r="BO110" s="1106" t="n"/>
      <c r="BP110" s="1106" t="n"/>
      <c r="BQ110" s="1106" t="n"/>
      <c r="BR110" s="1106" t="n"/>
      <c r="BS110" s="1106" t="n"/>
      <c r="BT110" s="1106" t="n"/>
      <c r="BU110" s="1106" t="n"/>
      <c r="BV110" s="1106" t="n"/>
      <c r="BW110" s="1106" t="n"/>
      <c r="BX110" s="1106" t="n"/>
      <c r="BY110" s="1106" t="n"/>
      <c r="BZ110" s="1106" t="n"/>
      <c r="CA110" s="1106" t="n"/>
      <c r="CB110" s="1106" t="n"/>
      <c r="CC110" s="1106" t="n"/>
      <c r="CD110" s="1106" t="n"/>
      <c r="CE110" s="1106" t="n"/>
      <c r="CF110" s="1106" t="n"/>
      <c r="CG110" s="1106" t="n"/>
      <c r="CH110" s="1106" t="n"/>
      <c r="CI110" s="1106" t="n"/>
      <c r="CJ110" s="1106" t="n"/>
      <c r="CK110" s="1106" t="n"/>
      <c r="CL110" s="1106" t="n"/>
      <c r="CM110" s="1106" t="n"/>
      <c r="CN110" s="1106" t="n"/>
      <c r="CO110" s="1106" t="n"/>
      <c r="CP110" s="1106" t="n"/>
      <c r="CQ110" s="1106" t="n"/>
      <c r="CR110" s="1106" t="n"/>
      <c r="CS110" s="1106" t="n"/>
      <c r="CT110" s="1106" t="n"/>
      <c r="CU110" s="1106" t="n"/>
      <c r="CV110" s="1106" t="n"/>
      <c r="CW110" s="1106" t="n"/>
      <c r="CX110" s="1106" t="n"/>
      <c r="CY110" s="1106" t="n"/>
      <c r="CZ110" s="1106" t="n"/>
      <c r="DA110" s="1106" t="n"/>
      <c r="DB110" s="1106" t="n"/>
      <c r="DC110" s="1106" t="n"/>
      <c r="DD110" s="1106" t="n"/>
      <c r="DE110" s="1106" t="n"/>
      <c r="DF110" s="1106" t="n"/>
      <c r="DG110" s="1106" t="n"/>
      <c r="DH110" s="1106" t="n"/>
      <c r="DI110" s="1106" t="n"/>
    </row>
    <row r="111" ht="16" customHeight="1" s="1178">
      <c r="A111" s="1106" t="n"/>
      <c r="B111" s="1106" t="n"/>
      <c r="C111" s="1106" t="n"/>
      <c r="D111" s="1106" t="n"/>
      <c r="E111" s="1106" t="n"/>
      <c r="F111" s="1106" t="n"/>
      <c r="G111" s="1106" t="n"/>
      <c r="H111" s="1106" t="n"/>
      <c r="I111" s="1106" t="n"/>
      <c r="J111" s="1106" t="n"/>
      <c r="K111" s="1106" t="n"/>
      <c r="L111" s="1106" t="n"/>
      <c r="M111" s="178" t="n"/>
      <c r="N111" s="1106" t="n"/>
      <c r="O111" s="1106" t="n"/>
      <c r="P111" s="1106" t="n"/>
      <c r="Q111" s="1106" t="n"/>
      <c r="R111" s="1106" t="n"/>
      <c r="S111" s="1106" t="n"/>
      <c r="T111" s="178" t="n"/>
      <c r="U111" s="1106" t="n"/>
      <c r="V111" s="1106" t="n"/>
      <c r="W111" s="1106" t="n"/>
      <c r="X111" s="1106" t="n"/>
      <c r="Y111" s="1106" t="n"/>
      <c r="Z111" s="1106" t="n"/>
      <c r="AA111" s="1106" t="n"/>
      <c r="AB111" s="1106" t="n"/>
      <c r="AC111" s="1106" t="n"/>
      <c r="AD111" s="1106" t="n"/>
      <c r="AE111" s="1106" t="n"/>
      <c r="AF111" s="1106" t="n"/>
      <c r="AG111" s="1106" t="n"/>
      <c r="AH111" s="1106" t="n"/>
      <c r="AI111" s="608" t="n"/>
      <c r="AJ111" s="691" t="n"/>
      <c r="AK111" s="691" t="n"/>
      <c r="AL111" s="691" t="n"/>
      <c r="AM111" s="691" t="n"/>
      <c r="AN111" s="691" t="n"/>
      <c r="AO111" s="691" t="n"/>
      <c r="AP111" s="691" t="n"/>
      <c r="AQ111" s="687" t="n"/>
      <c r="AR111" s="697">
        <f>-AT111*5%</f>
        <v/>
      </c>
      <c r="AS111" s="697">
        <f>第5期!AS111+第5期!AR111+第5期!AU111</f>
        <v/>
      </c>
      <c r="AT111" s="698">
        <f>第5期!AU111+第5期!AT111</f>
        <v/>
      </c>
      <c r="AU111" s="697">
        <f>0.5*第5期!AP111-AS111</f>
        <v/>
      </c>
      <c r="AV111" s="697">
        <f>AU111+AS111+AR111</f>
        <v/>
      </c>
      <c r="AW111" s="1463">
        <f>AL111/(AP111+AV111)</f>
        <v/>
      </c>
      <c r="AX111" s="461">
        <f>MAX(AK111,第5期!AO111)</f>
        <v/>
      </c>
      <c r="AY111" s="1123">
        <f>IF(AI111="",0,IF(AL111&lt;MAX(AL111:AL130)/3,1,0))</f>
        <v/>
      </c>
      <c r="AZ111" s="1106" t="n"/>
      <c r="BA111" s="1106" t="n"/>
      <c r="BB111" s="1106" t="n"/>
      <c r="BC111" s="1106" t="n"/>
      <c r="BD111" s="1106" t="n"/>
      <c r="BE111" s="1106" t="n"/>
      <c r="BF111" s="1106" t="n"/>
      <c r="BG111" s="1106" t="n"/>
      <c r="BH111" s="1106" t="n"/>
      <c r="BI111" s="1106" t="n"/>
      <c r="BJ111" s="1106" t="n"/>
      <c r="BK111" s="1106" t="n"/>
      <c r="BL111" s="1106" t="n"/>
      <c r="BM111" s="1106" t="n"/>
      <c r="BN111" s="1106" t="n"/>
      <c r="BO111" s="1106" t="n"/>
      <c r="BP111" s="1106" t="n"/>
      <c r="BQ111" s="1106" t="n"/>
      <c r="BR111" s="1106" t="n"/>
      <c r="BS111" s="1106" t="n"/>
      <c r="BT111" s="1106" t="n"/>
      <c r="BU111" s="1106" t="n"/>
      <c r="BV111" s="1106" t="n"/>
      <c r="BW111" s="1106" t="n"/>
      <c r="BX111" s="1106" t="n"/>
      <c r="BY111" s="1106" t="n"/>
      <c r="BZ111" s="1106" t="n"/>
      <c r="CA111" s="1106" t="n"/>
      <c r="CB111" s="1106" t="n"/>
      <c r="CC111" s="1106" t="n"/>
      <c r="CD111" s="1106" t="n"/>
      <c r="CE111" s="1106" t="n"/>
      <c r="CF111" s="1106" t="n"/>
      <c r="CG111" s="1106" t="n"/>
      <c r="CH111" s="1106" t="n"/>
      <c r="CI111" s="1106" t="n"/>
      <c r="CJ111" s="1106" t="n"/>
      <c r="CK111" s="1106" t="n"/>
      <c r="CL111" s="1106" t="n"/>
      <c r="CM111" s="1106" t="n"/>
      <c r="CN111" s="1106" t="n"/>
      <c r="CO111" s="1106" t="n"/>
      <c r="CP111" s="1106" t="n"/>
      <c r="CQ111" s="1106" t="n"/>
      <c r="CR111" s="1106" t="n"/>
      <c r="CS111" s="1106" t="n"/>
      <c r="CT111" s="1106" t="n"/>
      <c r="CU111" s="1106" t="n"/>
      <c r="CV111" s="1106" t="n"/>
      <c r="CW111" s="1106" t="n"/>
      <c r="CX111" s="1106" t="n"/>
      <c r="CY111" s="1106" t="n"/>
      <c r="CZ111" s="1106" t="n"/>
      <c r="DA111" s="1106" t="n"/>
      <c r="DB111" s="1106" t="n"/>
      <c r="DC111" s="1106" t="n"/>
      <c r="DD111" s="1106" t="n"/>
      <c r="DE111" s="1106" t="n"/>
      <c r="DF111" s="1106" t="n"/>
      <c r="DG111" s="1106" t="n"/>
      <c r="DH111" s="1106" t="n"/>
      <c r="DI111" s="1106" t="n"/>
    </row>
    <row r="112" ht="16" customHeight="1" s="1178">
      <c r="A112" s="1106" t="n"/>
      <c r="B112" s="1106" t="n"/>
      <c r="C112" s="1106" t="n"/>
      <c r="D112" s="1106" t="n"/>
      <c r="E112" s="1106" t="n"/>
      <c r="F112" s="1106" t="n"/>
      <c r="G112" s="1106" t="n"/>
      <c r="H112" s="1106" t="n"/>
      <c r="I112" s="1106" t="n"/>
      <c r="J112" s="1106" t="n"/>
      <c r="K112" s="1106" t="n"/>
      <c r="L112" s="1106" t="n"/>
      <c r="M112" s="178" t="n"/>
      <c r="N112" s="1106" t="n"/>
      <c r="O112" s="1106" t="n"/>
      <c r="P112" s="1106" t="n"/>
      <c r="Q112" s="1106" t="n"/>
      <c r="R112" s="1106" t="n"/>
      <c r="S112" s="1106" t="n"/>
      <c r="T112" s="178" t="n"/>
      <c r="U112" s="1106" t="n"/>
      <c r="V112" s="1106" t="n"/>
      <c r="W112" s="1106" t="n"/>
      <c r="X112" s="1106" t="n"/>
      <c r="Y112" s="1106" t="n"/>
      <c r="Z112" s="1106" t="n"/>
      <c r="AA112" s="1106" t="n"/>
      <c r="AB112" s="1106" t="n"/>
      <c r="AC112" s="1106" t="n"/>
      <c r="AD112" s="1106" t="n"/>
      <c r="AE112" s="1106" t="n"/>
      <c r="AF112" s="1106" t="n"/>
      <c r="AG112" s="1106" t="n"/>
      <c r="AH112" s="1106" t="n"/>
      <c r="AI112" s="608" t="n"/>
      <c r="AJ112" s="691" t="n"/>
      <c r="AK112" s="691" t="n"/>
      <c r="AL112" s="691" t="n"/>
      <c r="AM112" s="691" t="n"/>
      <c r="AN112" s="691" t="n"/>
      <c r="AO112" s="691" t="n"/>
      <c r="AP112" s="691" t="n"/>
      <c r="AQ112" s="687" t="n"/>
      <c r="AR112" s="697">
        <f>-AT112*5%</f>
        <v/>
      </c>
      <c r="AS112" s="697">
        <f>第5期!AS112+第5期!AR112+第5期!AU112</f>
        <v/>
      </c>
      <c r="AT112" s="698">
        <f>第5期!AU112+第5期!AT112</f>
        <v/>
      </c>
      <c r="AU112" s="697">
        <f>0.5*第5期!AP112-AS112</f>
        <v/>
      </c>
      <c r="AV112" s="697">
        <f>AU112+AS112+AR112</f>
        <v/>
      </c>
      <c r="AW112" s="1463">
        <f>AL112/(AP112+AV112)</f>
        <v/>
      </c>
      <c r="AX112" s="461">
        <f>MAX(AK112,第5期!AO112)</f>
        <v/>
      </c>
      <c r="AY112" s="1123">
        <f>IF(AI112="",0,IF(AL112&lt;MAX(AL112:AL131)/3,1,0))</f>
        <v/>
      </c>
      <c r="AZ112" s="1106" t="n"/>
      <c r="BA112" s="1106" t="n"/>
      <c r="BB112" s="1106" t="n"/>
      <c r="BC112" s="1106" t="n"/>
      <c r="BD112" s="1106" t="n"/>
      <c r="BE112" s="1106" t="n"/>
      <c r="BF112" s="1106" t="n"/>
      <c r="BG112" s="1106" t="n"/>
      <c r="BH112" s="1106" t="n"/>
      <c r="BI112" s="1106" t="n"/>
      <c r="BJ112" s="1106" t="n"/>
      <c r="BK112" s="1106" t="n"/>
      <c r="BL112" s="1106" t="n"/>
      <c r="BM112" s="1106" t="n"/>
      <c r="BN112" s="1106" t="n"/>
      <c r="BO112" s="1106" t="n"/>
      <c r="BP112" s="1106" t="n"/>
      <c r="BQ112" s="1106" t="n"/>
      <c r="BR112" s="1106" t="n"/>
      <c r="BS112" s="1106" t="n"/>
      <c r="BT112" s="1106" t="n"/>
      <c r="BU112" s="1106" t="n"/>
      <c r="BV112" s="1106" t="n"/>
      <c r="BW112" s="1106" t="n"/>
      <c r="BX112" s="1106" t="n"/>
      <c r="BY112" s="1106" t="n"/>
      <c r="BZ112" s="1106" t="n"/>
      <c r="CA112" s="1106" t="n"/>
      <c r="CB112" s="1106" t="n"/>
      <c r="CC112" s="1106" t="n"/>
      <c r="CD112" s="1106" t="n"/>
      <c r="CE112" s="1106" t="n"/>
      <c r="CF112" s="1106" t="n"/>
      <c r="CG112" s="1106" t="n"/>
      <c r="CH112" s="1106" t="n"/>
      <c r="CI112" s="1106" t="n"/>
      <c r="CJ112" s="1106" t="n"/>
      <c r="CK112" s="1106" t="n"/>
      <c r="CL112" s="1106" t="n"/>
      <c r="CM112" s="1106" t="n"/>
      <c r="CN112" s="1106" t="n"/>
      <c r="CO112" s="1106" t="n"/>
      <c r="CP112" s="1106" t="n"/>
      <c r="CQ112" s="1106" t="n"/>
      <c r="CR112" s="1106" t="n"/>
      <c r="CS112" s="1106" t="n"/>
      <c r="CT112" s="1106" t="n"/>
      <c r="CU112" s="1106" t="n"/>
      <c r="CV112" s="1106" t="n"/>
      <c r="CW112" s="1106" t="n"/>
      <c r="CX112" s="1106" t="n"/>
      <c r="CY112" s="1106" t="n"/>
      <c r="CZ112" s="1106" t="n"/>
      <c r="DA112" s="1106" t="n"/>
      <c r="DB112" s="1106" t="n"/>
      <c r="DC112" s="1106" t="n"/>
      <c r="DD112" s="1106" t="n"/>
      <c r="DE112" s="1106" t="n"/>
      <c r="DF112" s="1106" t="n"/>
      <c r="DG112" s="1106" t="n"/>
      <c r="DH112" s="1106" t="n"/>
      <c r="DI112" s="1106" t="n"/>
    </row>
    <row r="113" ht="16" customHeight="1" s="1178">
      <c r="A113" s="1106" t="n"/>
      <c r="B113" s="1106" t="n"/>
      <c r="C113" s="1106" t="n"/>
      <c r="D113" s="1106" t="n"/>
      <c r="E113" s="1106" t="n"/>
      <c r="F113" s="1106" t="n"/>
      <c r="G113" s="1106" t="n"/>
      <c r="H113" s="1106" t="n"/>
      <c r="I113" s="1106" t="n"/>
      <c r="J113" s="1106" t="n"/>
      <c r="K113" s="1106" t="n"/>
      <c r="L113" s="1106" t="n"/>
      <c r="M113" s="178" t="n"/>
      <c r="N113" s="1106" t="n"/>
      <c r="O113" s="1106" t="n"/>
      <c r="P113" s="1106" t="n"/>
      <c r="Q113" s="1106" t="n"/>
      <c r="R113" s="1106" t="n"/>
      <c r="S113" s="1106" t="n"/>
      <c r="T113" s="178" t="n"/>
      <c r="U113" s="1106" t="n"/>
      <c r="V113" s="1106" t="n"/>
      <c r="W113" s="1106" t="n"/>
      <c r="X113" s="1106" t="n"/>
      <c r="Y113" s="1106" t="n"/>
      <c r="Z113" s="1106" t="n"/>
      <c r="AA113" s="1106" t="n"/>
      <c r="AB113" s="1106" t="n"/>
      <c r="AC113" s="1106" t="n"/>
      <c r="AD113" s="1106" t="n"/>
      <c r="AE113" s="1106" t="n"/>
      <c r="AF113" s="1106" t="n"/>
      <c r="AG113" s="1106" t="n"/>
      <c r="AH113" s="1106" t="n"/>
      <c r="AI113" s="608" t="n"/>
      <c r="AJ113" s="691" t="n"/>
      <c r="AK113" s="691" t="n"/>
      <c r="AL113" s="691" t="n"/>
      <c r="AM113" s="691" t="n"/>
      <c r="AN113" s="691" t="n"/>
      <c r="AO113" s="691" t="n"/>
      <c r="AP113" s="691" t="n"/>
      <c r="AQ113" s="687" t="n"/>
      <c r="AR113" s="697">
        <f>-AT113*5%</f>
        <v/>
      </c>
      <c r="AS113" s="697">
        <f>第5期!AS113+第5期!AR113+第5期!AU113</f>
        <v/>
      </c>
      <c r="AT113" s="698">
        <f>第5期!AU113+第5期!AT113</f>
        <v/>
      </c>
      <c r="AU113" s="697">
        <f>0.5*第5期!AP113-AS113</f>
        <v/>
      </c>
      <c r="AV113" s="697">
        <f>AU113+AS113+AR113</f>
        <v/>
      </c>
      <c r="AW113" s="1463">
        <f>AL113/(AP113+AV113)</f>
        <v/>
      </c>
      <c r="AX113" s="461">
        <f>MAX(AK113,第5期!AO113)</f>
        <v/>
      </c>
      <c r="AY113" s="1123">
        <f>IF(AI113="",0,IF(AL113&lt;MAX(AL113:AL132)/3,1,0))</f>
        <v/>
      </c>
      <c r="AZ113" s="1106" t="n"/>
      <c r="BA113" s="1106" t="n"/>
      <c r="BB113" s="1106" t="n"/>
      <c r="BC113" s="1106" t="n"/>
      <c r="BD113" s="1106" t="n"/>
      <c r="BE113" s="1106" t="n"/>
      <c r="BF113" s="1106" t="n"/>
      <c r="BG113" s="1106" t="n"/>
      <c r="BH113" s="1106" t="n"/>
      <c r="BI113" s="1106" t="n"/>
      <c r="BJ113" s="1106" t="n"/>
      <c r="BK113" s="1106" t="n"/>
      <c r="BL113" s="1106" t="n"/>
      <c r="BM113" s="1106" t="n"/>
      <c r="BN113" s="1106" t="n"/>
      <c r="BO113" s="1106" t="n"/>
      <c r="BP113" s="1106" t="n"/>
      <c r="BQ113" s="1106" t="n"/>
      <c r="BR113" s="1106" t="n"/>
      <c r="BS113" s="1106" t="n"/>
      <c r="BT113" s="1106" t="n"/>
      <c r="BU113" s="1106" t="n"/>
      <c r="BV113" s="1106" t="n"/>
      <c r="BW113" s="1106" t="n"/>
      <c r="BX113" s="1106" t="n"/>
      <c r="BY113" s="1106" t="n"/>
      <c r="BZ113" s="1106" t="n"/>
      <c r="CA113" s="1106" t="n"/>
      <c r="CB113" s="1106" t="n"/>
      <c r="CC113" s="1106" t="n"/>
      <c r="CD113" s="1106" t="n"/>
      <c r="CE113" s="1106" t="n"/>
      <c r="CF113" s="1106" t="n"/>
      <c r="CG113" s="1106" t="n"/>
      <c r="CH113" s="1106" t="n"/>
      <c r="CI113" s="1106" t="n"/>
      <c r="CJ113" s="1106" t="n"/>
      <c r="CK113" s="1106" t="n"/>
      <c r="CL113" s="1106" t="n"/>
      <c r="CM113" s="1106" t="n"/>
      <c r="CN113" s="1106" t="n"/>
      <c r="CO113" s="1106" t="n"/>
      <c r="CP113" s="1106" t="n"/>
      <c r="CQ113" s="1106" t="n"/>
      <c r="CR113" s="1106" t="n"/>
      <c r="CS113" s="1106" t="n"/>
      <c r="CT113" s="1106" t="n"/>
      <c r="CU113" s="1106" t="n"/>
      <c r="CV113" s="1106" t="n"/>
      <c r="CW113" s="1106" t="n"/>
      <c r="CX113" s="1106" t="n"/>
      <c r="CY113" s="1106" t="n"/>
      <c r="CZ113" s="1106" t="n"/>
      <c r="DA113" s="1106" t="n"/>
      <c r="DB113" s="1106" t="n"/>
      <c r="DC113" s="1106" t="n"/>
      <c r="DD113" s="1106" t="n"/>
      <c r="DE113" s="1106" t="n"/>
      <c r="DF113" s="1106" t="n"/>
      <c r="DG113" s="1106" t="n"/>
      <c r="DH113" s="1106" t="n"/>
      <c r="DI113" s="1106" t="n"/>
    </row>
    <row r="114" ht="16" customHeight="1" s="1178">
      <c r="A114" s="1106" t="n"/>
      <c r="B114" s="1106" t="n"/>
      <c r="C114" s="1106" t="n"/>
      <c r="D114" s="1106" t="n"/>
      <c r="E114" s="1106" t="n"/>
      <c r="F114" s="1106" t="n"/>
      <c r="G114" s="1106" t="n"/>
      <c r="H114" s="1106" t="n"/>
      <c r="I114" s="1106" t="n"/>
      <c r="J114" s="1106" t="n"/>
      <c r="K114" s="1106" t="n"/>
      <c r="L114" s="1106" t="n"/>
      <c r="M114" s="178" t="n"/>
      <c r="N114" s="1106" t="n"/>
      <c r="O114" s="1106" t="n"/>
      <c r="P114" s="1106" t="n"/>
      <c r="Q114" s="1106" t="n"/>
      <c r="R114" s="1106" t="n"/>
      <c r="S114" s="1106" t="n"/>
      <c r="T114" s="178" t="n"/>
      <c r="U114" s="1106" t="n"/>
      <c r="V114" s="1106" t="n"/>
      <c r="W114" s="1106" t="n"/>
      <c r="X114" s="1106" t="n"/>
      <c r="Y114" s="1106" t="n"/>
      <c r="Z114" s="1106" t="n"/>
      <c r="AA114" s="1106" t="n"/>
      <c r="AB114" s="1106" t="n"/>
      <c r="AC114" s="1106" t="n"/>
      <c r="AD114" s="1106" t="n"/>
      <c r="AE114" s="1106" t="n"/>
      <c r="AF114" s="1106" t="n"/>
      <c r="AG114" s="1106" t="n"/>
      <c r="AH114" s="1106" t="n"/>
      <c r="AI114" s="608" t="n"/>
      <c r="AJ114" s="691" t="n"/>
      <c r="AK114" s="691" t="n"/>
      <c r="AL114" s="691" t="n"/>
      <c r="AM114" s="691" t="n"/>
      <c r="AN114" s="691" t="n"/>
      <c r="AO114" s="691" t="n"/>
      <c r="AP114" s="691" t="n"/>
      <c r="AQ114" s="687" t="n"/>
      <c r="AR114" s="697">
        <f>-AT114*5%</f>
        <v/>
      </c>
      <c r="AS114" s="697">
        <f>第5期!AS114+第5期!AR114+第5期!AU114</f>
        <v/>
      </c>
      <c r="AT114" s="698">
        <f>第5期!AU114+第5期!AT114</f>
        <v/>
      </c>
      <c r="AU114" s="697">
        <f>0.5*第5期!AP114-AS114</f>
        <v/>
      </c>
      <c r="AV114" s="697">
        <f>AU114+AS114+AR114</f>
        <v/>
      </c>
      <c r="AW114" s="1463">
        <f>AL114/(AP114+AV114)</f>
        <v/>
      </c>
      <c r="AX114" s="461">
        <f>MAX(AK114,第5期!AO114)</f>
        <v/>
      </c>
      <c r="AY114" s="1123">
        <f>IF(AI114="",0,IF(AL114&lt;MAX(AL114:AL133)/3,1,0))</f>
        <v/>
      </c>
      <c r="AZ114" s="1106" t="n"/>
      <c r="BA114" s="1106" t="n"/>
      <c r="BB114" s="1106" t="n"/>
      <c r="BC114" s="1106" t="n"/>
      <c r="BD114" s="1106" t="n"/>
      <c r="BE114" s="1106" t="n"/>
      <c r="BF114" s="1106" t="n"/>
      <c r="BG114" s="1106" t="n"/>
      <c r="BH114" s="1106" t="n"/>
      <c r="BI114" s="1106" t="n"/>
      <c r="BJ114" s="1106" t="n"/>
      <c r="BK114" s="1106" t="n"/>
      <c r="BL114" s="1106" t="n"/>
      <c r="BM114" s="1106" t="n"/>
      <c r="BN114" s="1106" t="n"/>
      <c r="BO114" s="1106" t="n"/>
      <c r="BP114" s="1106" t="n"/>
      <c r="BQ114" s="1106" t="n"/>
      <c r="BR114" s="1106" t="n"/>
      <c r="BS114" s="1106" t="n"/>
      <c r="BT114" s="1106" t="n"/>
      <c r="BU114" s="1106" t="n"/>
      <c r="BV114" s="1106" t="n"/>
      <c r="BW114" s="1106" t="n"/>
      <c r="BX114" s="1106" t="n"/>
      <c r="BY114" s="1106" t="n"/>
      <c r="BZ114" s="1106" t="n"/>
      <c r="CA114" s="1106" t="n"/>
      <c r="CB114" s="1106" t="n"/>
      <c r="CC114" s="1106" t="n"/>
      <c r="CD114" s="1106" t="n"/>
      <c r="CE114" s="1106" t="n"/>
      <c r="CF114" s="1106" t="n"/>
      <c r="CG114" s="1106" t="n"/>
      <c r="CH114" s="1106" t="n"/>
      <c r="CI114" s="1106" t="n"/>
      <c r="CJ114" s="1106" t="n"/>
      <c r="CK114" s="1106" t="n"/>
      <c r="CL114" s="1106" t="n"/>
      <c r="CM114" s="1106" t="n"/>
      <c r="CN114" s="1106" t="n"/>
      <c r="CO114" s="1106" t="n"/>
      <c r="CP114" s="1106" t="n"/>
      <c r="CQ114" s="1106" t="n"/>
      <c r="CR114" s="1106" t="n"/>
      <c r="CS114" s="1106" t="n"/>
      <c r="CT114" s="1106" t="n"/>
      <c r="CU114" s="1106" t="n"/>
      <c r="CV114" s="1106" t="n"/>
      <c r="CW114" s="1106" t="n"/>
      <c r="CX114" s="1106" t="n"/>
      <c r="CY114" s="1106" t="n"/>
      <c r="CZ114" s="1106" t="n"/>
      <c r="DA114" s="1106" t="n"/>
      <c r="DB114" s="1106" t="n"/>
      <c r="DC114" s="1106" t="n"/>
      <c r="DD114" s="1106" t="n"/>
      <c r="DE114" s="1106" t="n"/>
      <c r="DF114" s="1106" t="n"/>
      <c r="DG114" s="1106" t="n"/>
      <c r="DH114" s="1106" t="n"/>
      <c r="DI114" s="1106" t="n"/>
    </row>
    <row r="115" ht="16" customHeight="1" s="1178">
      <c r="A115" s="1106" t="n"/>
      <c r="B115" s="1106" t="n"/>
      <c r="C115" s="1106" t="n"/>
      <c r="D115" s="1106" t="n"/>
      <c r="E115" s="1106" t="n"/>
      <c r="F115" s="1106" t="n"/>
      <c r="G115" s="1106" t="n"/>
      <c r="H115" s="1106" t="n"/>
      <c r="I115" s="1106" t="n"/>
      <c r="J115" s="1106" t="n"/>
      <c r="K115" s="1106" t="n"/>
      <c r="L115" s="1106" t="n"/>
      <c r="M115" s="178" t="n"/>
      <c r="N115" s="1106" t="n"/>
      <c r="O115" s="1106" t="n"/>
      <c r="P115" s="1106" t="n"/>
      <c r="Q115" s="1106" t="n"/>
      <c r="R115" s="1106" t="n"/>
      <c r="S115" s="1106" t="n"/>
      <c r="T115" s="178" t="n"/>
      <c r="U115" s="1106" t="n"/>
      <c r="V115" s="1106" t="n"/>
      <c r="W115" s="1106" t="n"/>
      <c r="X115" s="1106" t="n"/>
      <c r="Y115" s="1106" t="n"/>
      <c r="Z115" s="1106" t="n"/>
      <c r="AA115" s="1106" t="n"/>
      <c r="AB115" s="1106" t="n"/>
      <c r="AC115" s="1106" t="n"/>
      <c r="AD115" s="1106" t="n"/>
      <c r="AE115" s="1106" t="n"/>
      <c r="AF115" s="1106" t="n"/>
      <c r="AG115" s="1106" t="n"/>
      <c r="AH115" s="1106" t="n"/>
      <c r="AI115" s="608" t="n"/>
      <c r="AJ115" s="691" t="n"/>
      <c r="AK115" s="691" t="n"/>
      <c r="AL115" s="691" t="n"/>
      <c r="AM115" s="691" t="n"/>
      <c r="AN115" s="691" t="n"/>
      <c r="AO115" s="691" t="n"/>
      <c r="AP115" s="691" t="n"/>
      <c r="AQ115" s="687" t="n"/>
      <c r="AR115" s="697">
        <f>-AT115*5%</f>
        <v/>
      </c>
      <c r="AS115" s="697">
        <f>第5期!AS115+第5期!AR115+第5期!AU115</f>
        <v/>
      </c>
      <c r="AT115" s="698">
        <f>第5期!AU115+第5期!AT115</f>
        <v/>
      </c>
      <c r="AU115" s="697">
        <f>0.5*第5期!AP115-AS115</f>
        <v/>
      </c>
      <c r="AV115" s="697">
        <f>AU115+AS115+AR115</f>
        <v/>
      </c>
      <c r="AW115" s="1463">
        <f>AL115/(AP115+AV115)</f>
        <v/>
      </c>
      <c r="AX115" s="461">
        <f>MAX(AK115,第5期!AO115)</f>
        <v/>
      </c>
      <c r="AY115" s="1123">
        <f>IF(AI115="",0,IF(AL115&lt;MAX(AL115:AL134)/3,1,0))</f>
        <v/>
      </c>
      <c r="AZ115" s="1106" t="n"/>
      <c r="BA115" s="1106" t="n"/>
      <c r="BB115" s="1106" t="n"/>
      <c r="BC115" s="1106" t="n"/>
      <c r="BD115" s="1106" t="n"/>
      <c r="BE115" s="1106" t="n"/>
      <c r="BF115" s="1106" t="n"/>
      <c r="BG115" s="1106" t="n"/>
      <c r="BH115" s="1106" t="n"/>
      <c r="BI115" s="1106" t="n"/>
      <c r="BJ115" s="1106" t="n"/>
      <c r="BK115" s="1106" t="n"/>
      <c r="BL115" s="1106" t="n"/>
      <c r="BM115" s="1106" t="n"/>
      <c r="BN115" s="1106" t="n"/>
      <c r="BO115" s="1106" t="n"/>
      <c r="BP115" s="1106" t="n"/>
      <c r="BQ115" s="1106" t="n"/>
      <c r="BR115" s="1106" t="n"/>
      <c r="BS115" s="1106" t="n"/>
      <c r="BT115" s="1106" t="n"/>
      <c r="BU115" s="1106" t="n"/>
      <c r="BV115" s="1106" t="n"/>
      <c r="BW115" s="1106" t="n"/>
      <c r="BX115" s="1106" t="n"/>
      <c r="BY115" s="1106" t="n"/>
      <c r="BZ115" s="1106" t="n"/>
      <c r="CA115" s="1106" t="n"/>
      <c r="CB115" s="1106" t="n"/>
      <c r="CC115" s="1106" t="n"/>
      <c r="CD115" s="1106" t="n"/>
      <c r="CE115" s="1106" t="n"/>
      <c r="CF115" s="1106" t="n"/>
      <c r="CG115" s="1106" t="n"/>
      <c r="CH115" s="1106" t="n"/>
      <c r="CI115" s="1106" t="n"/>
      <c r="CJ115" s="1106" t="n"/>
      <c r="CK115" s="1106" t="n"/>
      <c r="CL115" s="1106" t="n"/>
      <c r="CM115" s="1106" t="n"/>
      <c r="CN115" s="1106" t="n"/>
      <c r="CO115" s="1106" t="n"/>
      <c r="CP115" s="1106" t="n"/>
      <c r="CQ115" s="1106" t="n"/>
      <c r="CR115" s="1106" t="n"/>
      <c r="CS115" s="1106" t="n"/>
      <c r="CT115" s="1106" t="n"/>
      <c r="CU115" s="1106" t="n"/>
      <c r="CV115" s="1106" t="n"/>
      <c r="CW115" s="1106" t="n"/>
      <c r="CX115" s="1106" t="n"/>
      <c r="CY115" s="1106" t="n"/>
      <c r="CZ115" s="1106" t="n"/>
      <c r="DA115" s="1106" t="n"/>
      <c r="DB115" s="1106" t="n"/>
      <c r="DC115" s="1106" t="n"/>
      <c r="DD115" s="1106" t="n"/>
      <c r="DE115" s="1106" t="n"/>
      <c r="DF115" s="1106" t="n"/>
      <c r="DG115" s="1106" t="n"/>
      <c r="DH115" s="1106" t="n"/>
      <c r="DI115" s="1106" t="n"/>
    </row>
    <row r="116" ht="16" customHeight="1" s="1178">
      <c r="A116" s="1106" t="n"/>
      <c r="B116" s="1106" t="n"/>
      <c r="C116" s="1106" t="n"/>
      <c r="D116" s="1106" t="n"/>
      <c r="E116" s="1106" t="n"/>
      <c r="F116" s="1106" t="n"/>
      <c r="G116" s="1106" t="n"/>
      <c r="H116" s="1106" t="n"/>
      <c r="I116" s="1106" t="n"/>
      <c r="J116" s="1106" t="n"/>
      <c r="K116" s="1106" t="n"/>
      <c r="L116" s="1106" t="n"/>
      <c r="M116" s="178" t="n"/>
      <c r="N116" s="1106" t="n"/>
      <c r="O116" s="1106" t="n"/>
      <c r="P116" s="1106" t="n"/>
      <c r="Q116" s="1106" t="n"/>
      <c r="R116" s="1106" t="n"/>
      <c r="S116" s="1106" t="n"/>
      <c r="T116" s="178" t="n"/>
      <c r="U116" s="1106" t="n"/>
      <c r="V116" s="1106" t="n"/>
      <c r="W116" s="1106" t="n"/>
      <c r="X116" s="1106" t="n"/>
      <c r="Y116" s="1106" t="n"/>
      <c r="Z116" s="1106" t="n"/>
      <c r="AA116" s="1106" t="n"/>
      <c r="AB116" s="1106" t="n"/>
      <c r="AC116" s="1106" t="n"/>
      <c r="AD116" s="1106" t="n"/>
      <c r="AE116" s="1106" t="n"/>
      <c r="AF116" s="1106" t="n"/>
      <c r="AG116" s="1106" t="n"/>
      <c r="AH116" s="1106" t="n"/>
      <c r="AI116" s="608" t="n"/>
      <c r="AJ116" s="691" t="n"/>
      <c r="AK116" s="691" t="n"/>
      <c r="AL116" s="691" t="n"/>
      <c r="AM116" s="691" t="n"/>
      <c r="AN116" s="691" t="n"/>
      <c r="AO116" s="691" t="n"/>
      <c r="AP116" s="691" t="n"/>
      <c r="AQ116" s="687" t="n"/>
      <c r="AR116" s="697">
        <f>-AT116*5%</f>
        <v/>
      </c>
      <c r="AS116" s="697">
        <f>第5期!AS116+第5期!AR116+第5期!AU116</f>
        <v/>
      </c>
      <c r="AT116" s="698">
        <f>第5期!AU116+第5期!AT116</f>
        <v/>
      </c>
      <c r="AU116" s="697">
        <f>0.5*第5期!AP116-AS116</f>
        <v/>
      </c>
      <c r="AV116" s="697">
        <f>AU116+AS116+AR116</f>
        <v/>
      </c>
      <c r="AW116" s="1463">
        <f>AL116/(AP116+AV116)</f>
        <v/>
      </c>
      <c r="AX116" s="461">
        <f>MAX(AK116,第5期!AO116)</f>
        <v/>
      </c>
      <c r="AY116" s="1123">
        <f>IF(AI116="",0,IF(AL116&lt;MAX(AL116:AL135)/3,1,0))</f>
        <v/>
      </c>
      <c r="AZ116" s="1106" t="n"/>
      <c r="BA116" s="1106" t="n"/>
      <c r="BB116" s="1106" t="n"/>
      <c r="BC116" s="1106" t="n"/>
      <c r="BD116" s="1106" t="n"/>
      <c r="BE116" s="1106" t="n"/>
      <c r="BF116" s="1106" t="n"/>
      <c r="BG116" s="1106" t="n"/>
      <c r="BH116" s="1106" t="n"/>
      <c r="BI116" s="1106" t="n"/>
      <c r="BJ116" s="1106" t="n"/>
      <c r="BK116" s="1106" t="n"/>
      <c r="BL116" s="1106" t="n"/>
      <c r="BM116" s="1106" t="n"/>
      <c r="BN116" s="1106" t="n"/>
      <c r="BO116" s="1106" t="n"/>
      <c r="BP116" s="1106" t="n"/>
      <c r="BQ116" s="1106" t="n"/>
      <c r="BR116" s="1106" t="n"/>
      <c r="BS116" s="1106" t="n"/>
      <c r="BT116" s="1106" t="n"/>
      <c r="BU116" s="1106" t="n"/>
      <c r="BV116" s="1106" t="n"/>
      <c r="BW116" s="1106" t="n"/>
      <c r="BX116" s="1106" t="n"/>
      <c r="BY116" s="1106" t="n"/>
      <c r="BZ116" s="1106" t="n"/>
      <c r="CA116" s="1106" t="n"/>
      <c r="CB116" s="1106" t="n"/>
      <c r="CC116" s="1106" t="n"/>
      <c r="CD116" s="1106" t="n"/>
      <c r="CE116" s="1106" t="n"/>
      <c r="CF116" s="1106" t="n"/>
      <c r="CG116" s="1106" t="n"/>
      <c r="CH116" s="1106" t="n"/>
      <c r="CI116" s="1106" t="n"/>
      <c r="CJ116" s="1106" t="n"/>
      <c r="CK116" s="1106" t="n"/>
      <c r="CL116" s="1106" t="n"/>
      <c r="CM116" s="1106" t="n"/>
      <c r="CN116" s="1106" t="n"/>
      <c r="CO116" s="1106" t="n"/>
      <c r="CP116" s="1106" t="n"/>
      <c r="CQ116" s="1106" t="n"/>
      <c r="CR116" s="1106" t="n"/>
      <c r="CS116" s="1106" t="n"/>
      <c r="CT116" s="1106" t="n"/>
      <c r="CU116" s="1106" t="n"/>
      <c r="CV116" s="1106" t="n"/>
      <c r="CW116" s="1106" t="n"/>
      <c r="CX116" s="1106" t="n"/>
      <c r="CY116" s="1106" t="n"/>
      <c r="CZ116" s="1106" t="n"/>
      <c r="DA116" s="1106" t="n"/>
      <c r="DB116" s="1106" t="n"/>
      <c r="DC116" s="1106" t="n"/>
      <c r="DD116" s="1106" t="n"/>
      <c r="DE116" s="1106" t="n"/>
      <c r="DF116" s="1106" t="n"/>
      <c r="DG116" s="1106" t="n"/>
      <c r="DH116" s="1106" t="n"/>
      <c r="DI116" s="1106" t="n"/>
    </row>
    <row r="117" ht="16" customHeight="1" s="1178">
      <c r="A117" s="1106" t="n"/>
      <c r="B117" s="1106" t="n"/>
      <c r="C117" s="1106" t="n"/>
      <c r="D117" s="1106" t="n"/>
      <c r="E117" s="1106" t="n"/>
      <c r="F117" s="1106" t="n"/>
      <c r="G117" s="1106" t="n"/>
      <c r="H117" s="1106" t="n"/>
      <c r="I117" s="1106" t="n"/>
      <c r="J117" s="1106" t="n"/>
      <c r="K117" s="1106" t="n"/>
      <c r="L117" s="1106" t="n"/>
      <c r="M117" s="178" t="n"/>
      <c r="N117" s="1106" t="n"/>
      <c r="O117" s="1106" t="n"/>
      <c r="P117" s="1106" t="n"/>
      <c r="Q117" s="1106" t="n"/>
      <c r="R117" s="1106" t="n"/>
      <c r="S117" s="1106" t="n"/>
      <c r="T117" s="178" t="n"/>
      <c r="U117" s="1106" t="n"/>
      <c r="V117" s="1106" t="n"/>
      <c r="W117" s="1106" t="n"/>
      <c r="X117" s="1106" t="n"/>
      <c r="Y117" s="1106" t="n"/>
      <c r="Z117" s="1106" t="n"/>
      <c r="AA117" s="1106" t="n"/>
      <c r="AB117" s="1106" t="n"/>
      <c r="AC117" s="1106" t="n"/>
      <c r="AD117" s="1106" t="n"/>
      <c r="AE117" s="1106" t="n"/>
      <c r="AF117" s="1106" t="n"/>
      <c r="AG117" s="1106" t="n"/>
      <c r="AH117" s="1106" t="n"/>
      <c r="AI117" s="608" t="n"/>
      <c r="AJ117" s="691" t="n"/>
      <c r="AK117" s="691" t="n"/>
      <c r="AL117" s="691" t="n"/>
      <c r="AM117" s="691" t="n"/>
      <c r="AN117" s="691" t="n"/>
      <c r="AO117" s="691" t="n"/>
      <c r="AP117" s="691" t="n"/>
      <c r="AQ117" s="687" t="n"/>
      <c r="AR117" s="697">
        <f>-AT117*5%</f>
        <v/>
      </c>
      <c r="AS117" s="697">
        <f>第5期!AS117+第5期!AR117+第5期!AU117</f>
        <v/>
      </c>
      <c r="AT117" s="698">
        <f>第5期!AU117+第5期!AT117</f>
        <v/>
      </c>
      <c r="AU117" s="697">
        <f>0.5*第5期!AP117-AS117</f>
        <v/>
      </c>
      <c r="AV117" s="697">
        <f>AU117+AS117+AR117</f>
        <v/>
      </c>
      <c r="AW117" s="1463">
        <f>AL117/(AP117+AV117)</f>
        <v/>
      </c>
      <c r="AX117" s="461">
        <f>MAX(AK117,第5期!AO117)</f>
        <v/>
      </c>
      <c r="AY117" s="1123">
        <f>IF(AI117="",0,IF(AL117&lt;MAX(AL117:AL136)/3,1,0))</f>
        <v/>
      </c>
      <c r="AZ117" s="1106" t="n"/>
      <c r="BA117" s="1106" t="n"/>
      <c r="BB117" s="1106" t="n"/>
      <c r="BC117" s="1106" t="n"/>
      <c r="BD117" s="1106" t="n"/>
      <c r="BE117" s="1106" t="n"/>
      <c r="BF117" s="1106" t="n"/>
      <c r="BG117" s="1106" t="n"/>
      <c r="BH117" s="1106" t="n"/>
      <c r="BI117" s="1106" t="n"/>
      <c r="BJ117" s="1106" t="n"/>
      <c r="BK117" s="1106" t="n"/>
      <c r="BL117" s="1106" t="n"/>
      <c r="BM117" s="1106" t="n"/>
      <c r="BN117" s="1106" t="n"/>
      <c r="BO117" s="1106" t="n"/>
      <c r="BP117" s="1106" t="n"/>
      <c r="BQ117" s="1106" t="n"/>
      <c r="BR117" s="1106" t="n"/>
      <c r="BS117" s="1106" t="n"/>
      <c r="BT117" s="1106" t="n"/>
      <c r="BU117" s="1106" t="n"/>
      <c r="BV117" s="1106" t="n"/>
      <c r="BW117" s="1106" t="n"/>
      <c r="BX117" s="1106" t="n"/>
      <c r="BY117" s="1106" t="n"/>
      <c r="BZ117" s="1106" t="n"/>
      <c r="CA117" s="1106" t="n"/>
      <c r="CB117" s="1106" t="n"/>
      <c r="CC117" s="1106" t="n"/>
      <c r="CD117" s="1106" t="n"/>
      <c r="CE117" s="1106" t="n"/>
      <c r="CF117" s="1106" t="n"/>
      <c r="CG117" s="1106" t="n"/>
      <c r="CH117" s="1106" t="n"/>
      <c r="CI117" s="1106" t="n"/>
      <c r="CJ117" s="1106" t="n"/>
      <c r="CK117" s="1106" t="n"/>
      <c r="CL117" s="1106" t="n"/>
      <c r="CM117" s="1106" t="n"/>
      <c r="CN117" s="1106" t="n"/>
      <c r="CO117" s="1106" t="n"/>
      <c r="CP117" s="1106" t="n"/>
      <c r="CQ117" s="1106" t="n"/>
      <c r="CR117" s="1106" t="n"/>
      <c r="CS117" s="1106" t="n"/>
      <c r="CT117" s="1106" t="n"/>
      <c r="CU117" s="1106" t="n"/>
      <c r="CV117" s="1106" t="n"/>
      <c r="CW117" s="1106" t="n"/>
      <c r="CX117" s="1106" t="n"/>
      <c r="CY117" s="1106" t="n"/>
      <c r="CZ117" s="1106" t="n"/>
      <c r="DA117" s="1106" t="n"/>
      <c r="DB117" s="1106" t="n"/>
      <c r="DC117" s="1106" t="n"/>
      <c r="DD117" s="1106" t="n"/>
      <c r="DE117" s="1106" t="n"/>
      <c r="DF117" s="1106" t="n"/>
      <c r="DG117" s="1106" t="n"/>
      <c r="DH117" s="1106" t="n"/>
      <c r="DI117" s="1106" t="n"/>
    </row>
    <row r="118" ht="16" customHeight="1" s="1178">
      <c r="A118" s="1106" t="n"/>
      <c r="B118" s="1106" t="n"/>
      <c r="C118" s="1106" t="n"/>
      <c r="D118" s="1106" t="n"/>
      <c r="E118" s="1106" t="n"/>
      <c r="F118" s="1106" t="n"/>
      <c r="G118" s="1106" t="n"/>
      <c r="H118" s="1106" t="n"/>
      <c r="I118" s="1106" t="n"/>
      <c r="J118" s="1106" t="n"/>
      <c r="K118" s="1106" t="n"/>
      <c r="L118" s="1106" t="n"/>
      <c r="M118" s="178" t="n"/>
      <c r="N118" s="1106" t="n"/>
      <c r="O118" s="1106" t="n"/>
      <c r="P118" s="1106" t="n"/>
      <c r="Q118" s="1106" t="n"/>
      <c r="R118" s="1106" t="n"/>
      <c r="S118" s="1106" t="n"/>
      <c r="T118" s="178" t="n"/>
      <c r="U118" s="1106" t="n"/>
      <c r="V118" s="1106" t="n"/>
      <c r="W118" s="1106" t="n"/>
      <c r="X118" s="1106" t="n"/>
      <c r="Y118" s="1106" t="n"/>
      <c r="Z118" s="1106" t="n"/>
      <c r="AA118" s="1106" t="n"/>
      <c r="AB118" s="1106" t="n"/>
      <c r="AC118" s="1106" t="n"/>
      <c r="AD118" s="1106" t="n"/>
      <c r="AE118" s="1106" t="n"/>
      <c r="AF118" s="1106" t="n"/>
      <c r="AG118" s="1106" t="n"/>
      <c r="AH118" s="1106" t="n"/>
      <c r="AI118" s="608" t="n"/>
      <c r="AJ118" s="691" t="n"/>
      <c r="AK118" s="691" t="n"/>
      <c r="AL118" s="691" t="n"/>
      <c r="AM118" s="691" t="n"/>
      <c r="AN118" s="691" t="n"/>
      <c r="AO118" s="691" t="n"/>
      <c r="AP118" s="691" t="n"/>
      <c r="AQ118" s="687" t="n"/>
      <c r="AR118" s="697">
        <f>-AT118*5%</f>
        <v/>
      </c>
      <c r="AS118" s="697">
        <f>第5期!AS118+第5期!AR118+第5期!AU118</f>
        <v/>
      </c>
      <c r="AT118" s="698">
        <f>第5期!AU118+第5期!AT118</f>
        <v/>
      </c>
      <c r="AU118" s="697">
        <f>0.5*第5期!AP118-AS118</f>
        <v/>
      </c>
      <c r="AV118" s="697">
        <f>AU118+AS118+AR118</f>
        <v/>
      </c>
      <c r="AW118" s="1463">
        <f>AL118/(AP118+AV118)</f>
        <v/>
      </c>
      <c r="AX118" s="461">
        <f>MAX(AK118,第5期!AO118)</f>
        <v/>
      </c>
      <c r="AY118" s="1123">
        <f>IF(AI118="",0,IF(AL118&lt;MAX(AL118:AL137)/3,1,0))</f>
        <v/>
      </c>
      <c r="AZ118" s="1106" t="n"/>
      <c r="BA118" s="1106" t="n"/>
      <c r="BB118" s="1106" t="n"/>
      <c r="BC118" s="1106" t="n"/>
      <c r="BD118" s="1106" t="n"/>
      <c r="BE118" s="1106" t="n"/>
      <c r="BF118" s="1106" t="n"/>
      <c r="BG118" s="1106" t="n"/>
      <c r="BH118" s="1106" t="n"/>
      <c r="BI118" s="1106" t="n"/>
      <c r="BJ118" s="1106" t="n"/>
      <c r="BK118" s="1106" t="n"/>
      <c r="BL118" s="1106" t="n"/>
      <c r="BM118" s="1106" t="n"/>
      <c r="BN118" s="1106" t="n"/>
      <c r="BO118" s="1106" t="n"/>
      <c r="BP118" s="1106" t="n"/>
      <c r="BQ118" s="1106" t="n"/>
      <c r="BR118" s="1106" t="n"/>
      <c r="BS118" s="1106" t="n"/>
      <c r="BT118" s="1106" t="n"/>
      <c r="BU118" s="1106" t="n"/>
      <c r="BV118" s="1106" t="n"/>
      <c r="BW118" s="1106" t="n"/>
      <c r="BX118" s="1106" t="n"/>
      <c r="BY118" s="1106" t="n"/>
      <c r="BZ118" s="1106" t="n"/>
      <c r="CA118" s="1106" t="n"/>
      <c r="CB118" s="1106" t="n"/>
      <c r="CC118" s="1106" t="n"/>
      <c r="CD118" s="1106" t="n"/>
      <c r="CE118" s="1106" t="n"/>
      <c r="CF118" s="1106" t="n"/>
      <c r="CG118" s="1106" t="n"/>
      <c r="CH118" s="1106" t="n"/>
      <c r="CI118" s="1106" t="n"/>
      <c r="CJ118" s="1106" t="n"/>
      <c r="CK118" s="1106" t="n"/>
      <c r="CL118" s="1106" t="n"/>
      <c r="CM118" s="1106" t="n"/>
      <c r="CN118" s="1106" t="n"/>
      <c r="CO118" s="1106" t="n"/>
      <c r="CP118" s="1106" t="n"/>
      <c r="CQ118" s="1106" t="n"/>
      <c r="CR118" s="1106" t="n"/>
      <c r="CS118" s="1106" t="n"/>
      <c r="CT118" s="1106" t="n"/>
      <c r="CU118" s="1106" t="n"/>
      <c r="CV118" s="1106" t="n"/>
      <c r="CW118" s="1106" t="n"/>
      <c r="CX118" s="1106" t="n"/>
      <c r="CY118" s="1106" t="n"/>
      <c r="CZ118" s="1106" t="n"/>
      <c r="DA118" s="1106" t="n"/>
      <c r="DB118" s="1106" t="n"/>
      <c r="DC118" s="1106" t="n"/>
      <c r="DD118" s="1106" t="n"/>
      <c r="DE118" s="1106" t="n"/>
      <c r="DF118" s="1106" t="n"/>
      <c r="DG118" s="1106" t="n"/>
      <c r="DH118" s="1106" t="n"/>
      <c r="DI118" s="1106" t="n"/>
    </row>
    <row r="119" ht="16" customHeight="1" s="1178">
      <c r="A119" s="1106" t="n"/>
      <c r="B119" s="1106" t="n"/>
      <c r="C119" s="1106" t="n"/>
      <c r="D119" s="1106" t="n"/>
      <c r="E119" s="1106" t="n"/>
      <c r="F119" s="1106" t="n"/>
      <c r="G119" s="1106" t="n"/>
      <c r="H119" s="1106" t="n"/>
      <c r="I119" s="1106" t="n"/>
      <c r="J119" s="1106" t="n"/>
      <c r="K119" s="1106" t="n"/>
      <c r="L119" s="1106" t="n"/>
      <c r="M119" s="178" t="n"/>
      <c r="N119" s="1106" t="n"/>
      <c r="O119" s="1106" t="n"/>
      <c r="P119" s="1106" t="n"/>
      <c r="Q119" s="1106" t="n"/>
      <c r="R119" s="1106" t="n"/>
      <c r="S119" s="1106" t="n"/>
      <c r="T119" s="178" t="n"/>
      <c r="U119" s="1106" t="n"/>
      <c r="V119" s="1106" t="n"/>
      <c r="W119" s="1106" t="n"/>
      <c r="X119" s="1106" t="n"/>
      <c r="Y119" s="1106" t="n"/>
      <c r="Z119" s="1106" t="n"/>
      <c r="AA119" s="1106" t="n"/>
      <c r="AB119" s="1106" t="n"/>
      <c r="AC119" s="1106" t="n"/>
      <c r="AD119" s="1106" t="n"/>
      <c r="AE119" s="1106" t="n"/>
      <c r="AF119" s="1106" t="n"/>
      <c r="AG119" s="1106" t="n"/>
      <c r="AH119" s="1106" t="n"/>
      <c r="AI119" s="608" t="n"/>
      <c r="AJ119" s="691" t="n"/>
      <c r="AK119" s="691" t="n"/>
      <c r="AL119" s="691" t="n"/>
      <c r="AM119" s="691" t="n"/>
      <c r="AN119" s="691" t="n"/>
      <c r="AO119" s="691" t="n"/>
      <c r="AP119" s="691" t="n"/>
      <c r="AQ119" s="687" t="n"/>
      <c r="AR119" s="697">
        <f>-AT119*5%</f>
        <v/>
      </c>
      <c r="AS119" s="697">
        <f>第5期!AS119+第5期!AR119+第5期!AU119</f>
        <v/>
      </c>
      <c r="AT119" s="698">
        <f>第5期!AU119+第5期!AT119</f>
        <v/>
      </c>
      <c r="AU119" s="697">
        <f>0.5*第5期!AP119-AS119</f>
        <v/>
      </c>
      <c r="AV119" s="697">
        <f>AU119+AS119+AR119</f>
        <v/>
      </c>
      <c r="AW119" s="1463">
        <f>AL119/(AP119+AV119)</f>
        <v/>
      </c>
      <c r="AX119" s="461">
        <f>MAX(AK119,第5期!AO119)</f>
        <v/>
      </c>
      <c r="AY119" s="1123">
        <f>IF(AI119="",0,IF(AL119&lt;MAX(AL119:AL138)/3,1,0))</f>
        <v/>
      </c>
      <c r="AZ119" s="1106" t="n"/>
      <c r="BA119" s="1106" t="n"/>
      <c r="BB119" s="1106" t="n"/>
      <c r="BC119" s="1106" t="n"/>
      <c r="BD119" s="1106" t="n"/>
      <c r="BE119" s="1106" t="n"/>
      <c r="BF119" s="1106" t="n"/>
      <c r="BG119" s="1106" t="n"/>
      <c r="BH119" s="1106" t="n"/>
      <c r="BI119" s="1106" t="n"/>
      <c r="BJ119" s="1106" t="n"/>
      <c r="BK119" s="1106" t="n"/>
      <c r="BL119" s="1106" t="n"/>
      <c r="BM119" s="1106" t="n"/>
      <c r="BN119" s="1106" t="n"/>
      <c r="BO119" s="1106" t="n"/>
      <c r="BP119" s="1106" t="n"/>
      <c r="BQ119" s="1106" t="n"/>
      <c r="BR119" s="1106" t="n"/>
      <c r="BS119" s="1106" t="n"/>
      <c r="BT119" s="1106" t="n"/>
      <c r="BU119" s="1106" t="n"/>
      <c r="BV119" s="1106" t="n"/>
      <c r="BW119" s="1106" t="n"/>
      <c r="BX119" s="1106" t="n"/>
      <c r="BY119" s="1106" t="n"/>
      <c r="BZ119" s="1106" t="n"/>
      <c r="CA119" s="1106" t="n"/>
      <c r="CB119" s="1106" t="n"/>
      <c r="CC119" s="1106" t="n"/>
      <c r="CD119" s="1106" t="n"/>
      <c r="CE119" s="1106" t="n"/>
      <c r="CF119" s="1106" t="n"/>
      <c r="CG119" s="1106" t="n"/>
      <c r="CH119" s="1106" t="n"/>
      <c r="CI119" s="1106" t="n"/>
      <c r="CJ119" s="1106" t="n"/>
      <c r="CK119" s="1106" t="n"/>
      <c r="CL119" s="1106" t="n"/>
      <c r="CM119" s="1106" t="n"/>
      <c r="CN119" s="1106" t="n"/>
      <c r="CO119" s="1106" t="n"/>
      <c r="CP119" s="1106" t="n"/>
      <c r="CQ119" s="1106" t="n"/>
      <c r="CR119" s="1106" t="n"/>
      <c r="CS119" s="1106" t="n"/>
      <c r="CT119" s="1106" t="n"/>
      <c r="CU119" s="1106" t="n"/>
      <c r="CV119" s="1106" t="n"/>
      <c r="CW119" s="1106" t="n"/>
      <c r="CX119" s="1106" t="n"/>
      <c r="CY119" s="1106" t="n"/>
      <c r="CZ119" s="1106" t="n"/>
      <c r="DA119" s="1106" t="n"/>
      <c r="DB119" s="1106" t="n"/>
      <c r="DC119" s="1106" t="n"/>
      <c r="DD119" s="1106" t="n"/>
      <c r="DE119" s="1106" t="n"/>
      <c r="DF119" s="1106" t="n"/>
      <c r="DG119" s="1106" t="n"/>
      <c r="DH119" s="1106" t="n"/>
      <c r="DI119" s="1106" t="n"/>
    </row>
    <row r="120" ht="16" customHeight="1" s="1178">
      <c r="A120" s="1106" t="n"/>
      <c r="B120" s="1106" t="n"/>
      <c r="C120" s="1106" t="n"/>
      <c r="D120" s="1106" t="n"/>
      <c r="E120" s="1106" t="n"/>
      <c r="F120" s="1106" t="n"/>
      <c r="G120" s="1106" t="n"/>
      <c r="H120" s="1106" t="n"/>
      <c r="I120" s="1106" t="n"/>
      <c r="J120" s="1106" t="n"/>
      <c r="K120" s="1106" t="n"/>
      <c r="L120" s="1106" t="n"/>
      <c r="M120" s="178" t="n"/>
      <c r="N120" s="1106" t="n"/>
      <c r="O120" s="1106" t="n"/>
      <c r="P120" s="1106" t="n"/>
      <c r="Q120" s="1106" t="n"/>
      <c r="R120" s="1106" t="n"/>
      <c r="S120" s="1106" t="n"/>
      <c r="T120" s="178" t="n"/>
      <c r="U120" s="1106" t="n"/>
      <c r="V120" s="1106" t="n"/>
      <c r="W120" s="1106" t="n"/>
      <c r="X120" s="1106" t="n"/>
      <c r="Y120" s="1106" t="n"/>
      <c r="Z120" s="1106" t="n"/>
      <c r="AA120" s="1106" t="n"/>
      <c r="AB120" s="1106" t="n"/>
      <c r="AC120" s="1106" t="n"/>
      <c r="AD120" s="1106" t="n"/>
      <c r="AE120" s="1106" t="n"/>
      <c r="AF120" s="1106" t="n"/>
      <c r="AG120" s="1106" t="n"/>
      <c r="AH120" s="1106" t="n"/>
      <c r="AI120" s="608" t="n"/>
      <c r="AJ120" s="691" t="n"/>
      <c r="AK120" s="691" t="n"/>
      <c r="AL120" s="691" t="n"/>
      <c r="AM120" s="691" t="n"/>
      <c r="AN120" s="691" t="n"/>
      <c r="AO120" s="691" t="n"/>
      <c r="AP120" s="691" t="n"/>
      <c r="AQ120" s="687" t="n"/>
      <c r="AR120" s="697">
        <f>-AT120*5%</f>
        <v/>
      </c>
      <c r="AS120" s="697">
        <f>第5期!AS120+第5期!AR120+第5期!AU120</f>
        <v/>
      </c>
      <c r="AT120" s="698">
        <f>第5期!AU120+第5期!AT120</f>
        <v/>
      </c>
      <c r="AU120" s="697">
        <f>0.5*第5期!AP120-AS120</f>
        <v/>
      </c>
      <c r="AV120" s="697">
        <f>AU120+AS120+AR120</f>
        <v/>
      </c>
      <c r="AW120" s="1463">
        <f>AL120/(AP120+AV120)</f>
        <v/>
      </c>
      <c r="AX120" s="461">
        <f>MAX(AK120,第5期!AO120)</f>
        <v/>
      </c>
      <c r="AY120" s="1123">
        <f>IF(AI120="",0,IF(AL120&lt;MAX(AL120:AL139)/3,1,0))</f>
        <v/>
      </c>
      <c r="AZ120" s="1106" t="n"/>
      <c r="BA120" s="1106" t="n"/>
      <c r="BB120" s="1106" t="n"/>
      <c r="BC120" s="1106" t="n"/>
      <c r="BD120" s="1106" t="n"/>
      <c r="BE120" s="1106" t="n"/>
      <c r="BF120" s="1106" t="n"/>
      <c r="BG120" s="1106" t="n"/>
      <c r="BH120" s="1106" t="n"/>
      <c r="BI120" s="1106" t="n"/>
      <c r="BJ120" s="1106" t="n"/>
      <c r="BK120" s="1106" t="n"/>
      <c r="BL120" s="1106" t="n"/>
      <c r="BM120" s="1106" t="n"/>
      <c r="BN120" s="1106" t="n"/>
      <c r="BO120" s="1106" t="n"/>
      <c r="BP120" s="1106" t="n"/>
      <c r="BQ120" s="1106" t="n"/>
      <c r="BR120" s="1106" t="n"/>
      <c r="BS120" s="1106" t="n"/>
      <c r="BT120" s="1106" t="n"/>
      <c r="BU120" s="1106" t="n"/>
      <c r="BV120" s="1106" t="n"/>
      <c r="BW120" s="1106" t="n"/>
      <c r="BX120" s="1106" t="n"/>
      <c r="BY120" s="1106" t="n"/>
      <c r="BZ120" s="1106" t="n"/>
      <c r="CA120" s="1106" t="n"/>
      <c r="CB120" s="1106" t="n"/>
      <c r="CC120" s="1106" t="n"/>
      <c r="CD120" s="1106" t="n"/>
      <c r="CE120" s="1106" t="n"/>
      <c r="CF120" s="1106" t="n"/>
      <c r="CG120" s="1106" t="n"/>
      <c r="CH120" s="1106" t="n"/>
      <c r="CI120" s="1106" t="n"/>
      <c r="CJ120" s="1106" t="n"/>
      <c r="CK120" s="1106" t="n"/>
      <c r="CL120" s="1106" t="n"/>
      <c r="CM120" s="1106" t="n"/>
      <c r="CN120" s="1106" t="n"/>
      <c r="CO120" s="1106" t="n"/>
      <c r="CP120" s="1106" t="n"/>
      <c r="CQ120" s="1106" t="n"/>
      <c r="CR120" s="1106" t="n"/>
      <c r="CS120" s="1106" t="n"/>
      <c r="CT120" s="1106" t="n"/>
      <c r="CU120" s="1106" t="n"/>
      <c r="CV120" s="1106" t="n"/>
      <c r="CW120" s="1106" t="n"/>
      <c r="CX120" s="1106" t="n"/>
      <c r="CY120" s="1106" t="n"/>
      <c r="CZ120" s="1106" t="n"/>
      <c r="DA120" s="1106" t="n"/>
      <c r="DB120" s="1106" t="n"/>
      <c r="DC120" s="1106" t="n"/>
      <c r="DD120" s="1106" t="n"/>
      <c r="DE120" s="1106" t="n"/>
      <c r="DF120" s="1106" t="n"/>
      <c r="DG120" s="1106" t="n"/>
      <c r="DH120" s="1106" t="n"/>
      <c r="DI120" s="1106" t="n"/>
    </row>
    <row r="121" ht="16" customHeight="1" s="1178">
      <c r="A121" s="1106" t="n"/>
      <c r="B121" s="1106" t="n"/>
      <c r="C121" s="1106" t="n"/>
      <c r="D121" s="1106" t="n"/>
      <c r="E121" s="1106" t="n"/>
      <c r="F121" s="1106" t="n"/>
      <c r="G121" s="1106" t="n"/>
      <c r="H121" s="1106" t="n"/>
      <c r="I121" s="1106" t="n"/>
      <c r="J121" s="1106" t="n"/>
      <c r="K121" s="1106" t="n"/>
      <c r="L121" s="1106" t="n"/>
      <c r="M121" s="178" t="n"/>
      <c r="N121" s="1106" t="n"/>
      <c r="O121" s="1106" t="n"/>
      <c r="P121" s="1106" t="n"/>
      <c r="Q121" s="1106" t="n"/>
      <c r="R121" s="1106" t="n"/>
      <c r="S121" s="1106" t="n"/>
      <c r="T121" s="178" t="n"/>
      <c r="U121" s="1106" t="n"/>
      <c r="V121" s="1106" t="n"/>
      <c r="W121" s="1106" t="n"/>
      <c r="X121" s="1106" t="n"/>
      <c r="Y121" s="1106" t="n"/>
      <c r="Z121" s="1106" t="n"/>
      <c r="AA121" s="1106" t="n"/>
      <c r="AB121" s="1106" t="n"/>
      <c r="AC121" s="1106" t="n"/>
      <c r="AD121" s="1106" t="n"/>
      <c r="AE121" s="1106" t="n"/>
      <c r="AF121" s="1106" t="n"/>
      <c r="AG121" s="1106" t="n"/>
      <c r="AH121" s="1106" t="n"/>
      <c r="AI121" s="608" t="n"/>
      <c r="AJ121" s="691" t="n"/>
      <c r="AK121" s="691" t="n"/>
      <c r="AL121" s="691" t="n"/>
      <c r="AM121" s="691" t="n"/>
      <c r="AN121" s="691" t="n"/>
      <c r="AO121" s="691" t="n"/>
      <c r="AP121" s="691" t="n"/>
      <c r="AQ121" s="687" t="n"/>
      <c r="AR121" s="697">
        <f>-AT121*5%</f>
        <v/>
      </c>
      <c r="AS121" s="697">
        <f>第5期!AS121+第5期!AR121+第5期!AU121</f>
        <v/>
      </c>
      <c r="AT121" s="698">
        <f>第5期!AU121+第5期!AT121</f>
        <v/>
      </c>
      <c r="AU121" s="697">
        <f>0.5*第5期!AP121-AS121</f>
        <v/>
      </c>
      <c r="AV121" s="697">
        <f>AU121+AS121+AR121</f>
        <v/>
      </c>
      <c r="AW121" s="1463">
        <f>AL121/(AP121+AV121)</f>
        <v/>
      </c>
      <c r="AX121" s="461">
        <f>MAX(AK121,第5期!AO121)</f>
        <v/>
      </c>
      <c r="AY121" s="1123">
        <f>IF(AI121="",0,IF(AL121&lt;MAX(AL121:AL140)/3,1,0))</f>
        <v/>
      </c>
      <c r="AZ121" s="1106" t="n"/>
      <c r="BA121" s="1106" t="n"/>
      <c r="BB121" s="1106" t="n"/>
      <c r="BC121" s="1106" t="n"/>
      <c r="BD121" s="1106" t="n"/>
      <c r="BE121" s="1106" t="n"/>
      <c r="BF121" s="1106" t="n"/>
      <c r="BG121" s="1106" t="n"/>
      <c r="BH121" s="1106" t="n"/>
      <c r="BI121" s="1106" t="n"/>
      <c r="BJ121" s="1106" t="n"/>
      <c r="BK121" s="1106" t="n"/>
      <c r="BL121" s="1106" t="n"/>
      <c r="BM121" s="1106" t="n"/>
      <c r="BN121" s="1106" t="n"/>
      <c r="BO121" s="1106" t="n"/>
      <c r="BP121" s="1106" t="n"/>
      <c r="BQ121" s="1106" t="n"/>
      <c r="BR121" s="1106" t="n"/>
      <c r="BS121" s="1106" t="n"/>
      <c r="BT121" s="1106" t="n"/>
      <c r="BU121" s="1106" t="n"/>
      <c r="BV121" s="1106" t="n"/>
      <c r="BW121" s="1106" t="n"/>
      <c r="BX121" s="1106" t="n"/>
      <c r="BY121" s="1106" t="n"/>
      <c r="BZ121" s="1106" t="n"/>
      <c r="CA121" s="1106" t="n"/>
      <c r="CB121" s="1106" t="n"/>
      <c r="CC121" s="1106" t="n"/>
      <c r="CD121" s="1106" t="n"/>
      <c r="CE121" s="1106" t="n"/>
      <c r="CF121" s="1106" t="n"/>
      <c r="CG121" s="1106" t="n"/>
      <c r="CH121" s="1106" t="n"/>
      <c r="CI121" s="1106" t="n"/>
      <c r="CJ121" s="1106" t="n"/>
      <c r="CK121" s="1106" t="n"/>
      <c r="CL121" s="1106" t="n"/>
      <c r="CM121" s="1106" t="n"/>
      <c r="CN121" s="1106" t="n"/>
      <c r="CO121" s="1106" t="n"/>
      <c r="CP121" s="1106" t="n"/>
      <c r="CQ121" s="1106" t="n"/>
      <c r="CR121" s="1106" t="n"/>
      <c r="CS121" s="1106" t="n"/>
      <c r="CT121" s="1106" t="n"/>
      <c r="CU121" s="1106" t="n"/>
      <c r="CV121" s="1106" t="n"/>
      <c r="CW121" s="1106" t="n"/>
      <c r="CX121" s="1106" t="n"/>
      <c r="CY121" s="1106" t="n"/>
      <c r="CZ121" s="1106" t="n"/>
      <c r="DA121" s="1106" t="n"/>
      <c r="DB121" s="1106" t="n"/>
      <c r="DC121" s="1106" t="n"/>
      <c r="DD121" s="1106" t="n"/>
      <c r="DE121" s="1106" t="n"/>
      <c r="DF121" s="1106" t="n"/>
      <c r="DG121" s="1106" t="n"/>
      <c r="DH121" s="1106" t="n"/>
      <c r="DI121" s="1106" t="n"/>
    </row>
    <row r="122" ht="16" customHeight="1" s="1178">
      <c r="A122" s="1106" t="n"/>
      <c r="B122" s="1106" t="n"/>
      <c r="C122" s="1106" t="n"/>
      <c r="D122" s="1106" t="n"/>
      <c r="E122" s="1106" t="n"/>
      <c r="F122" s="1106" t="n"/>
      <c r="G122" s="1106" t="n"/>
      <c r="H122" s="1106" t="n"/>
      <c r="I122" s="1106" t="n"/>
      <c r="J122" s="1106" t="n"/>
      <c r="K122" s="1106" t="n"/>
      <c r="L122" s="1106" t="n"/>
      <c r="M122" s="178" t="n"/>
      <c r="N122" s="1106" t="n"/>
      <c r="O122" s="1106" t="n"/>
      <c r="P122" s="1106" t="n"/>
      <c r="Q122" s="1106" t="n"/>
      <c r="R122" s="1106" t="n"/>
      <c r="S122" s="1106" t="n"/>
      <c r="T122" s="178" t="n"/>
      <c r="U122" s="1106" t="n"/>
      <c r="V122" s="1106" t="n"/>
      <c r="W122" s="1106" t="n"/>
      <c r="X122" s="1106" t="n"/>
      <c r="Y122" s="1106" t="n"/>
      <c r="Z122" s="1106" t="n"/>
      <c r="AA122" s="1106" t="n"/>
      <c r="AB122" s="1106" t="n"/>
      <c r="AC122" s="1106" t="n"/>
      <c r="AD122" s="1106" t="n"/>
      <c r="AE122" s="1106" t="n"/>
      <c r="AF122" s="1106" t="n"/>
      <c r="AG122" s="1106" t="n"/>
      <c r="AH122" s="1106" t="n"/>
      <c r="AI122" s="608" t="n"/>
      <c r="AJ122" s="691" t="n"/>
      <c r="AK122" s="691" t="n"/>
      <c r="AL122" s="691" t="n"/>
      <c r="AM122" s="691" t="n"/>
      <c r="AN122" s="691" t="n"/>
      <c r="AO122" s="691" t="n"/>
      <c r="AP122" s="691" t="n"/>
      <c r="AQ122" s="687" t="n"/>
      <c r="AR122" s="697">
        <f>-AT122*5%</f>
        <v/>
      </c>
      <c r="AS122" s="697">
        <f>第5期!AS122+第5期!AR122+第5期!AU122</f>
        <v/>
      </c>
      <c r="AT122" s="698">
        <f>第5期!AU122+第5期!AT122</f>
        <v/>
      </c>
      <c r="AU122" s="697">
        <f>0.5*第5期!AP122-AS122</f>
        <v/>
      </c>
      <c r="AV122" s="697">
        <f>AU122+AS122+AR122</f>
        <v/>
      </c>
      <c r="AW122" s="1463">
        <f>AL122/(AP122+AV122)</f>
        <v/>
      </c>
      <c r="AX122" s="461">
        <f>MAX(AK122,第5期!AO122)</f>
        <v/>
      </c>
      <c r="AY122" s="1123">
        <f>IF(AI122="",0,IF(AL122&lt;MAX(AL122:AL141)/3,1,0))</f>
        <v/>
      </c>
      <c r="AZ122" s="1106" t="n"/>
      <c r="BA122" s="1106" t="n"/>
      <c r="BB122" s="1106" t="n"/>
      <c r="BC122" s="1106" t="n"/>
      <c r="BD122" s="1106" t="n"/>
      <c r="BE122" s="1106" t="n"/>
      <c r="BF122" s="1106" t="n"/>
      <c r="BG122" s="1106" t="n"/>
      <c r="BH122" s="1106" t="n"/>
      <c r="BI122" s="1106" t="n"/>
      <c r="BJ122" s="1106" t="n"/>
      <c r="BK122" s="1106" t="n"/>
      <c r="BL122" s="1106" t="n"/>
      <c r="BM122" s="1106" t="n"/>
      <c r="BN122" s="1106" t="n"/>
      <c r="BO122" s="1106" t="n"/>
      <c r="BP122" s="1106" t="n"/>
      <c r="BQ122" s="1106" t="n"/>
      <c r="BR122" s="1106" t="n"/>
      <c r="BS122" s="1106" t="n"/>
      <c r="BT122" s="1106" t="n"/>
      <c r="BU122" s="1106" t="n"/>
      <c r="BV122" s="1106" t="n"/>
      <c r="BW122" s="1106" t="n"/>
      <c r="BX122" s="1106" t="n"/>
      <c r="BY122" s="1106" t="n"/>
      <c r="BZ122" s="1106" t="n"/>
      <c r="CA122" s="1106" t="n"/>
      <c r="CB122" s="1106" t="n"/>
      <c r="CC122" s="1106" t="n"/>
      <c r="CD122" s="1106" t="n"/>
      <c r="CE122" s="1106" t="n"/>
      <c r="CF122" s="1106" t="n"/>
      <c r="CG122" s="1106" t="n"/>
      <c r="CH122" s="1106" t="n"/>
      <c r="CI122" s="1106" t="n"/>
      <c r="CJ122" s="1106" t="n"/>
      <c r="CK122" s="1106" t="n"/>
      <c r="CL122" s="1106" t="n"/>
      <c r="CM122" s="1106" t="n"/>
      <c r="CN122" s="1106" t="n"/>
      <c r="CO122" s="1106" t="n"/>
      <c r="CP122" s="1106" t="n"/>
      <c r="CQ122" s="1106" t="n"/>
      <c r="CR122" s="1106" t="n"/>
      <c r="CS122" s="1106" t="n"/>
      <c r="CT122" s="1106" t="n"/>
      <c r="CU122" s="1106" t="n"/>
      <c r="CV122" s="1106" t="n"/>
      <c r="CW122" s="1106" t="n"/>
      <c r="CX122" s="1106" t="n"/>
      <c r="CY122" s="1106" t="n"/>
      <c r="CZ122" s="1106" t="n"/>
      <c r="DA122" s="1106" t="n"/>
      <c r="DB122" s="1106" t="n"/>
      <c r="DC122" s="1106" t="n"/>
      <c r="DD122" s="1106" t="n"/>
      <c r="DE122" s="1106" t="n"/>
      <c r="DF122" s="1106" t="n"/>
      <c r="DG122" s="1106" t="n"/>
      <c r="DH122" s="1106" t="n"/>
      <c r="DI122" s="1106" t="n"/>
    </row>
    <row r="123" ht="16" customHeight="1" s="1178">
      <c r="A123" s="1106" t="n"/>
      <c r="B123" s="1106" t="n"/>
      <c r="C123" s="1106" t="n"/>
      <c r="D123" s="1106" t="n"/>
      <c r="E123" s="1106" t="n"/>
      <c r="F123" s="1106" t="n"/>
      <c r="G123" s="1106" t="n"/>
      <c r="H123" s="1106" t="n"/>
      <c r="I123" s="1106" t="n"/>
      <c r="J123" s="1106" t="n"/>
      <c r="K123" s="1106" t="n"/>
      <c r="L123" s="1106" t="n"/>
      <c r="M123" s="178" t="n"/>
      <c r="N123" s="1106" t="n"/>
      <c r="O123" s="1106" t="n"/>
      <c r="P123" s="1106" t="n"/>
      <c r="Q123" s="1106" t="n"/>
      <c r="R123" s="1106" t="n"/>
      <c r="S123" s="1106" t="n"/>
      <c r="T123" s="178" t="n"/>
      <c r="U123" s="1106" t="n"/>
      <c r="V123" s="1106" t="n"/>
      <c r="W123" s="1106" t="n"/>
      <c r="X123" s="1106" t="n"/>
      <c r="Y123" s="1106" t="n"/>
      <c r="Z123" s="1106" t="n"/>
      <c r="AA123" s="1106" t="n"/>
      <c r="AB123" s="1106" t="n"/>
      <c r="AC123" s="1106" t="n"/>
      <c r="AD123" s="1106" t="n"/>
      <c r="AE123" s="1106" t="n"/>
      <c r="AF123" s="1106" t="n"/>
      <c r="AG123" s="1106" t="n"/>
      <c r="AH123" s="1106" t="n"/>
      <c r="AI123" s="608" t="n"/>
      <c r="AJ123" s="691" t="n"/>
      <c r="AK123" s="691" t="n"/>
      <c r="AL123" s="691" t="n"/>
      <c r="AM123" s="691" t="n"/>
      <c r="AN123" s="691" t="n"/>
      <c r="AO123" s="691" t="n"/>
      <c r="AP123" s="691" t="n"/>
      <c r="AQ123" s="687" t="n"/>
      <c r="AR123" s="697">
        <f>-AT123*5%</f>
        <v/>
      </c>
      <c r="AS123" s="697">
        <f>第5期!AS123+第5期!AR123+第5期!AU123</f>
        <v/>
      </c>
      <c r="AT123" s="698">
        <f>第5期!AU123+第5期!AT123</f>
        <v/>
      </c>
      <c r="AU123" s="697">
        <f>0.5*第5期!AP123-AS123</f>
        <v/>
      </c>
      <c r="AV123" s="697">
        <f>AU123+AS123+AR123</f>
        <v/>
      </c>
      <c r="AW123" s="1463">
        <f>AL123/(AP123+AV123)</f>
        <v/>
      </c>
      <c r="AX123" s="461">
        <f>MAX(AK123,第5期!AO123)</f>
        <v/>
      </c>
      <c r="AY123" s="1123">
        <f>IF(AI123="",0,IF(AL123&lt;MAX(AL123:AL142)/3,1,0))</f>
        <v/>
      </c>
      <c r="AZ123" s="1106" t="n"/>
      <c r="BA123" s="1106" t="n"/>
      <c r="BB123" s="1106" t="n"/>
      <c r="BC123" s="1106" t="n"/>
      <c r="BD123" s="1106" t="n"/>
      <c r="BE123" s="1106" t="n"/>
      <c r="BF123" s="1106" t="n"/>
      <c r="BG123" s="1106" t="n"/>
      <c r="BH123" s="1106" t="n"/>
      <c r="BI123" s="1106" t="n"/>
      <c r="BJ123" s="1106" t="n"/>
      <c r="BK123" s="1106" t="n"/>
      <c r="BL123" s="1106" t="n"/>
      <c r="BM123" s="1106" t="n"/>
      <c r="BN123" s="1106" t="n"/>
      <c r="BO123" s="1106" t="n"/>
      <c r="BP123" s="1106" t="n"/>
      <c r="BQ123" s="1106" t="n"/>
      <c r="BR123" s="1106" t="n"/>
      <c r="BS123" s="1106" t="n"/>
      <c r="BT123" s="1106" t="n"/>
      <c r="BU123" s="1106" t="n"/>
      <c r="BV123" s="1106" t="n"/>
      <c r="BW123" s="1106" t="n"/>
      <c r="BX123" s="1106" t="n"/>
      <c r="BY123" s="1106" t="n"/>
      <c r="BZ123" s="1106" t="n"/>
      <c r="CA123" s="1106" t="n"/>
      <c r="CB123" s="1106" t="n"/>
      <c r="CC123" s="1106" t="n"/>
      <c r="CD123" s="1106" t="n"/>
      <c r="CE123" s="1106" t="n"/>
      <c r="CF123" s="1106" t="n"/>
      <c r="CG123" s="1106" t="n"/>
      <c r="CH123" s="1106" t="n"/>
      <c r="CI123" s="1106" t="n"/>
      <c r="CJ123" s="1106" t="n"/>
      <c r="CK123" s="1106" t="n"/>
      <c r="CL123" s="1106" t="n"/>
      <c r="CM123" s="1106" t="n"/>
      <c r="CN123" s="1106" t="n"/>
      <c r="CO123" s="1106" t="n"/>
      <c r="CP123" s="1106" t="n"/>
      <c r="CQ123" s="1106" t="n"/>
      <c r="CR123" s="1106" t="n"/>
      <c r="CS123" s="1106" t="n"/>
      <c r="CT123" s="1106" t="n"/>
      <c r="CU123" s="1106" t="n"/>
      <c r="CV123" s="1106" t="n"/>
      <c r="CW123" s="1106" t="n"/>
      <c r="CX123" s="1106" t="n"/>
      <c r="CY123" s="1106" t="n"/>
      <c r="CZ123" s="1106" t="n"/>
      <c r="DA123" s="1106" t="n"/>
      <c r="DB123" s="1106" t="n"/>
      <c r="DC123" s="1106" t="n"/>
      <c r="DD123" s="1106" t="n"/>
      <c r="DE123" s="1106" t="n"/>
      <c r="DF123" s="1106" t="n"/>
      <c r="DG123" s="1106" t="n"/>
      <c r="DH123" s="1106" t="n"/>
      <c r="DI123" s="1106" t="n"/>
    </row>
    <row r="124" ht="16" customHeight="1" s="1178">
      <c r="A124" s="1106" t="n"/>
      <c r="B124" s="1106" t="n"/>
      <c r="C124" s="1106" t="n"/>
      <c r="D124" s="1106" t="n"/>
      <c r="E124" s="1106" t="n"/>
      <c r="F124" s="1106" t="n"/>
      <c r="G124" s="1106" t="n"/>
      <c r="H124" s="1106" t="n"/>
      <c r="I124" s="1106" t="n"/>
      <c r="J124" s="1106" t="n"/>
      <c r="K124" s="1106" t="n"/>
      <c r="L124" s="1106" t="n"/>
      <c r="M124" s="178" t="n"/>
      <c r="N124" s="1106" t="n"/>
      <c r="O124" s="1106" t="n"/>
      <c r="P124" s="1106" t="n"/>
      <c r="Q124" s="1106" t="n"/>
      <c r="R124" s="1106" t="n"/>
      <c r="S124" s="1106" t="n"/>
      <c r="T124" s="178" t="n"/>
      <c r="U124" s="1106" t="n"/>
      <c r="V124" s="1106" t="n"/>
      <c r="W124" s="1106" t="n"/>
      <c r="X124" s="1106" t="n"/>
      <c r="Y124" s="1106" t="n"/>
      <c r="Z124" s="1106" t="n"/>
      <c r="AA124" s="1106" t="n"/>
      <c r="AB124" s="1106" t="n"/>
      <c r="AC124" s="1106" t="n"/>
      <c r="AD124" s="1106" t="n"/>
      <c r="AE124" s="1106" t="n"/>
      <c r="AF124" s="1106" t="n"/>
      <c r="AG124" s="1106" t="n"/>
      <c r="AH124" s="1106" t="n"/>
      <c r="AI124" s="608" t="n"/>
      <c r="AJ124" s="691" t="n"/>
      <c r="AK124" s="691" t="n"/>
      <c r="AL124" s="691" t="n"/>
      <c r="AM124" s="691" t="n"/>
      <c r="AN124" s="691" t="n"/>
      <c r="AO124" s="691" t="n"/>
      <c r="AP124" s="691" t="n"/>
      <c r="AQ124" s="687" t="n"/>
      <c r="AR124" s="697">
        <f>-AT124*5%</f>
        <v/>
      </c>
      <c r="AS124" s="697">
        <f>第5期!AS124+第5期!AR124+第5期!AU124</f>
        <v/>
      </c>
      <c r="AT124" s="698">
        <f>第5期!AU124+第5期!AT124</f>
        <v/>
      </c>
      <c r="AU124" s="697">
        <f>0.5*第5期!AP124-AS124</f>
        <v/>
      </c>
      <c r="AV124" s="697">
        <f>AU124+AS124+AR124</f>
        <v/>
      </c>
      <c r="AW124" s="1463">
        <f>AL124/(AP124+AV124)</f>
        <v/>
      </c>
      <c r="AX124" s="461">
        <f>MAX(AK124,第5期!AO124)</f>
        <v/>
      </c>
      <c r="AY124" s="1123">
        <f>IF(AI124="",0,IF(AL124&lt;MAX(AL124:AL143)/3,1,0))</f>
        <v/>
      </c>
      <c r="AZ124" s="1106" t="n"/>
      <c r="BA124" s="1106" t="n"/>
      <c r="BB124" s="1106" t="n"/>
      <c r="BC124" s="1106" t="n"/>
      <c r="BD124" s="1106" t="n"/>
      <c r="BE124" s="1106" t="n"/>
      <c r="BF124" s="1106" t="n"/>
      <c r="BG124" s="1106" t="n"/>
      <c r="BH124" s="1106" t="n"/>
      <c r="BI124" s="1106" t="n"/>
      <c r="BJ124" s="1106" t="n"/>
      <c r="BK124" s="1106" t="n"/>
      <c r="BL124" s="1106" t="n"/>
      <c r="BM124" s="1106" t="n"/>
      <c r="BN124" s="1106" t="n"/>
      <c r="BO124" s="1106" t="n"/>
      <c r="BP124" s="1106" t="n"/>
      <c r="BQ124" s="1106" t="n"/>
      <c r="BR124" s="1106" t="n"/>
      <c r="BS124" s="1106" t="n"/>
      <c r="BT124" s="1106" t="n"/>
      <c r="BU124" s="1106" t="n"/>
      <c r="BV124" s="1106" t="n"/>
      <c r="BW124" s="1106" t="n"/>
      <c r="BX124" s="1106" t="n"/>
      <c r="BY124" s="1106" t="n"/>
      <c r="BZ124" s="1106" t="n"/>
      <c r="CA124" s="1106" t="n"/>
      <c r="CB124" s="1106" t="n"/>
      <c r="CC124" s="1106" t="n"/>
      <c r="CD124" s="1106" t="n"/>
      <c r="CE124" s="1106" t="n"/>
      <c r="CF124" s="1106" t="n"/>
      <c r="CG124" s="1106" t="n"/>
      <c r="CH124" s="1106" t="n"/>
      <c r="CI124" s="1106" t="n"/>
      <c r="CJ124" s="1106" t="n"/>
      <c r="CK124" s="1106" t="n"/>
      <c r="CL124" s="1106" t="n"/>
      <c r="CM124" s="1106" t="n"/>
      <c r="CN124" s="1106" t="n"/>
      <c r="CO124" s="1106" t="n"/>
      <c r="CP124" s="1106" t="n"/>
      <c r="CQ124" s="1106" t="n"/>
      <c r="CR124" s="1106" t="n"/>
      <c r="CS124" s="1106" t="n"/>
      <c r="CT124" s="1106" t="n"/>
      <c r="CU124" s="1106" t="n"/>
      <c r="CV124" s="1106" t="n"/>
      <c r="CW124" s="1106" t="n"/>
      <c r="CX124" s="1106" t="n"/>
      <c r="CY124" s="1106" t="n"/>
      <c r="CZ124" s="1106" t="n"/>
      <c r="DA124" s="1106" t="n"/>
      <c r="DB124" s="1106" t="n"/>
      <c r="DC124" s="1106" t="n"/>
      <c r="DD124" s="1106" t="n"/>
      <c r="DE124" s="1106" t="n"/>
      <c r="DF124" s="1106" t="n"/>
      <c r="DG124" s="1106" t="n"/>
      <c r="DH124" s="1106" t="n"/>
      <c r="DI124" s="1106" t="n"/>
    </row>
    <row r="125" ht="16" customHeight="1" s="1178">
      <c r="A125" s="1106" t="n"/>
      <c r="B125" s="1106" t="n"/>
      <c r="C125" s="1106" t="n"/>
      <c r="D125" s="1106" t="n"/>
      <c r="E125" s="1106" t="n"/>
      <c r="F125" s="1106" t="n"/>
      <c r="G125" s="1106" t="n"/>
      <c r="H125" s="1106" t="n"/>
      <c r="I125" s="1106" t="n"/>
      <c r="J125" s="1106" t="n"/>
      <c r="K125" s="1106" t="n"/>
      <c r="L125" s="1106" t="n"/>
      <c r="M125" s="178" t="n"/>
      <c r="N125" s="1106" t="n"/>
      <c r="O125" s="1106" t="n"/>
      <c r="P125" s="1106" t="n"/>
      <c r="Q125" s="1106" t="n"/>
      <c r="R125" s="1106" t="n"/>
      <c r="S125" s="1106" t="n"/>
      <c r="T125" s="178" t="n"/>
      <c r="U125" s="1106" t="n"/>
      <c r="V125" s="1106" t="n"/>
      <c r="W125" s="1106" t="n"/>
      <c r="X125" s="1106" t="n"/>
      <c r="Y125" s="1106" t="n"/>
      <c r="Z125" s="1106" t="n"/>
      <c r="AA125" s="1106" t="n"/>
      <c r="AB125" s="1106" t="n"/>
      <c r="AC125" s="1106" t="n"/>
      <c r="AD125" s="1106" t="n"/>
      <c r="AE125" s="1106" t="n"/>
      <c r="AF125" s="1106" t="n"/>
      <c r="AG125" s="1106" t="n"/>
      <c r="AH125" s="1106" t="n"/>
      <c r="AI125" s="608" t="n"/>
      <c r="AJ125" s="691" t="n"/>
      <c r="AK125" s="691" t="n"/>
      <c r="AL125" s="691" t="n"/>
      <c r="AM125" s="691" t="n"/>
      <c r="AN125" s="691" t="n"/>
      <c r="AO125" s="691" t="n"/>
      <c r="AP125" s="691" t="n"/>
      <c r="AQ125" s="687" t="n"/>
      <c r="AR125" s="697">
        <f>-AT125*5%</f>
        <v/>
      </c>
      <c r="AS125" s="697">
        <f>第5期!AS125+第5期!AR125+第5期!AU125</f>
        <v/>
      </c>
      <c r="AT125" s="698">
        <f>第5期!AU125+第5期!AT125</f>
        <v/>
      </c>
      <c r="AU125" s="697">
        <f>0.5*第5期!AP125-AS125</f>
        <v/>
      </c>
      <c r="AV125" s="697">
        <f>AU125+AS125+AR125</f>
        <v/>
      </c>
      <c r="AW125" s="1463">
        <f>AL125/(AP125+AV125)</f>
        <v/>
      </c>
      <c r="AX125" s="461">
        <f>MAX(AK125,第5期!AO125)</f>
        <v/>
      </c>
      <c r="AY125" s="1123">
        <f>IF(AI125="",0,IF(AL125&lt;MAX(AL125:AL144)/3,1,0))</f>
        <v/>
      </c>
      <c r="AZ125" s="1106" t="n"/>
      <c r="BA125" s="1106" t="n"/>
      <c r="BB125" s="1106" t="n"/>
      <c r="BC125" s="1106" t="n"/>
      <c r="BD125" s="1106" t="n"/>
      <c r="BE125" s="1106" t="n"/>
      <c r="BF125" s="1106" t="n"/>
      <c r="BG125" s="1106" t="n"/>
      <c r="BH125" s="1106" t="n"/>
      <c r="BI125" s="1106" t="n"/>
      <c r="BJ125" s="1106" t="n"/>
      <c r="BK125" s="1106" t="n"/>
      <c r="BL125" s="1106" t="n"/>
      <c r="BM125" s="1106" t="n"/>
      <c r="BN125" s="1106" t="n"/>
      <c r="BO125" s="1106" t="n"/>
      <c r="BP125" s="1106" t="n"/>
      <c r="BQ125" s="1106" t="n"/>
      <c r="BR125" s="1106" t="n"/>
      <c r="BS125" s="1106" t="n"/>
      <c r="BT125" s="1106" t="n"/>
      <c r="BU125" s="1106" t="n"/>
      <c r="BV125" s="1106" t="n"/>
      <c r="BW125" s="1106" t="n"/>
      <c r="BX125" s="1106" t="n"/>
      <c r="BY125" s="1106" t="n"/>
      <c r="BZ125" s="1106" t="n"/>
      <c r="CA125" s="1106" t="n"/>
      <c r="CB125" s="1106" t="n"/>
      <c r="CC125" s="1106" t="n"/>
      <c r="CD125" s="1106" t="n"/>
      <c r="CE125" s="1106" t="n"/>
      <c r="CF125" s="1106" t="n"/>
      <c r="CG125" s="1106" t="n"/>
      <c r="CH125" s="1106" t="n"/>
      <c r="CI125" s="1106" t="n"/>
      <c r="CJ125" s="1106" t="n"/>
      <c r="CK125" s="1106" t="n"/>
      <c r="CL125" s="1106" t="n"/>
      <c r="CM125" s="1106" t="n"/>
      <c r="CN125" s="1106" t="n"/>
      <c r="CO125" s="1106" t="n"/>
      <c r="CP125" s="1106" t="n"/>
      <c r="CQ125" s="1106" t="n"/>
      <c r="CR125" s="1106" t="n"/>
      <c r="CS125" s="1106" t="n"/>
      <c r="CT125" s="1106" t="n"/>
      <c r="CU125" s="1106" t="n"/>
      <c r="CV125" s="1106" t="n"/>
      <c r="CW125" s="1106" t="n"/>
      <c r="CX125" s="1106" t="n"/>
      <c r="CY125" s="1106" t="n"/>
      <c r="CZ125" s="1106" t="n"/>
      <c r="DA125" s="1106" t="n"/>
      <c r="DB125" s="1106" t="n"/>
      <c r="DC125" s="1106" t="n"/>
      <c r="DD125" s="1106" t="n"/>
      <c r="DE125" s="1106" t="n"/>
      <c r="DF125" s="1106" t="n"/>
      <c r="DG125" s="1106" t="n"/>
      <c r="DH125" s="1106" t="n"/>
      <c r="DI125" s="1106" t="n"/>
    </row>
    <row r="126" ht="16" customHeight="1" s="1178">
      <c r="A126" s="1106" t="n"/>
      <c r="B126" s="1106" t="n"/>
      <c r="C126" s="1106" t="n"/>
      <c r="D126" s="1106" t="n"/>
      <c r="E126" s="1106" t="n"/>
      <c r="F126" s="1106" t="n"/>
      <c r="G126" s="1106" t="n"/>
      <c r="H126" s="1106" t="n"/>
      <c r="I126" s="1106" t="n"/>
      <c r="J126" s="1106" t="n"/>
      <c r="K126" s="1106" t="n"/>
      <c r="L126" s="1106" t="n"/>
      <c r="M126" s="178" t="n"/>
      <c r="N126" s="1106" t="n"/>
      <c r="O126" s="1106" t="n"/>
      <c r="P126" s="1106" t="n"/>
      <c r="Q126" s="1106" t="n"/>
      <c r="R126" s="1106" t="n"/>
      <c r="S126" s="1106" t="n"/>
      <c r="T126" s="178" t="n"/>
      <c r="U126" s="1106" t="n"/>
      <c r="V126" s="1106" t="n"/>
      <c r="W126" s="1106" t="n"/>
      <c r="X126" s="1106" t="n"/>
      <c r="Y126" s="1106" t="n"/>
      <c r="Z126" s="1106" t="n"/>
      <c r="AA126" s="1106" t="n"/>
      <c r="AB126" s="1106" t="n"/>
      <c r="AC126" s="1106" t="n"/>
      <c r="AD126" s="1106" t="n"/>
      <c r="AE126" s="1106" t="n"/>
      <c r="AF126" s="1106" t="n"/>
      <c r="AG126" s="1106" t="n"/>
      <c r="AH126" s="1106" t="n"/>
      <c r="AI126" s="688" t="n"/>
      <c r="AJ126" s="692" t="n"/>
      <c r="AK126" s="692" t="n"/>
      <c r="AL126" s="692" t="n"/>
      <c r="AM126" s="692" t="n"/>
      <c r="AN126" s="692" t="n"/>
      <c r="AO126" s="692" t="n"/>
      <c r="AP126" s="692" t="n"/>
      <c r="AQ126" s="689" t="n"/>
      <c r="AR126" s="699">
        <f>-AT126*5%</f>
        <v/>
      </c>
      <c r="AS126" s="699">
        <f>第5期!AS126+第5期!AR126+第5期!AU126</f>
        <v/>
      </c>
      <c r="AT126" s="700">
        <f>第5期!AU126+第5期!AT126</f>
        <v/>
      </c>
      <c r="AU126" s="699">
        <f>0.5*第5期!AP126-AS126</f>
        <v/>
      </c>
      <c r="AV126" s="699">
        <f>AU126+AS126+AR126</f>
        <v/>
      </c>
      <c r="AW126" s="1464">
        <f>AL126/(AP126+AV126)</f>
        <v/>
      </c>
      <c r="AX126" s="705">
        <f>MAX(AK126,第5期!AO126)</f>
        <v/>
      </c>
      <c r="AY126" s="696">
        <f>IF(AI126="",0,IF(AL126&lt;MAX(AL126:AL145)/3,1,0))</f>
        <v/>
      </c>
      <c r="AZ126" s="1106" t="n"/>
      <c r="BA126" s="1106" t="n"/>
      <c r="BB126" s="1106" t="n"/>
      <c r="BC126" s="1106" t="n"/>
      <c r="BD126" s="1106" t="n"/>
      <c r="BE126" s="1106" t="n"/>
      <c r="BF126" s="1106" t="n"/>
      <c r="BG126" s="1106" t="n"/>
      <c r="BH126" s="1106" t="n"/>
      <c r="BI126" s="1106" t="n"/>
      <c r="BJ126" s="1106" t="n"/>
      <c r="BK126" s="1106" t="n"/>
      <c r="BL126" s="1106" t="n"/>
      <c r="BM126" s="1106" t="n"/>
      <c r="BN126" s="1106" t="n"/>
      <c r="BO126" s="1106" t="n"/>
      <c r="BP126" s="1106" t="n"/>
      <c r="BQ126" s="1106" t="n"/>
      <c r="BR126" s="1106" t="n"/>
      <c r="BS126" s="1106" t="n"/>
      <c r="BT126" s="1106" t="n"/>
      <c r="BU126" s="1106" t="n"/>
      <c r="BV126" s="1106" t="n"/>
      <c r="BW126" s="1106" t="n"/>
      <c r="BX126" s="1106" t="n"/>
      <c r="BY126" s="1106" t="n"/>
      <c r="BZ126" s="1106" t="n"/>
      <c r="CA126" s="1106" t="n"/>
      <c r="CB126" s="1106" t="n"/>
      <c r="CC126" s="1106" t="n"/>
      <c r="CD126" s="1106" t="n"/>
      <c r="CE126" s="1106" t="n"/>
      <c r="CF126" s="1106" t="n"/>
      <c r="CG126" s="1106" t="n"/>
      <c r="CH126" s="1106" t="n"/>
      <c r="CI126" s="1106" t="n"/>
      <c r="CJ126" s="1106" t="n"/>
      <c r="CK126" s="1106" t="n"/>
      <c r="CL126" s="1106" t="n"/>
      <c r="CM126" s="1106" t="n"/>
      <c r="CN126" s="1106" t="n"/>
      <c r="CO126" s="1106" t="n"/>
      <c r="CP126" s="1106" t="n"/>
      <c r="CQ126" s="1106" t="n"/>
      <c r="CR126" s="1106" t="n"/>
      <c r="CS126" s="1106" t="n"/>
      <c r="CT126" s="1106" t="n"/>
      <c r="CU126" s="1106" t="n"/>
      <c r="CV126" s="1106" t="n"/>
      <c r="CW126" s="1106" t="n"/>
      <c r="CX126" s="1106" t="n"/>
      <c r="CY126" s="1106" t="n"/>
      <c r="CZ126" s="1106" t="n"/>
      <c r="DA126" s="1106" t="n"/>
      <c r="DB126" s="1106" t="n"/>
      <c r="DC126" s="1106" t="n"/>
      <c r="DD126" s="1106" t="n"/>
      <c r="DE126" s="1106" t="n"/>
      <c r="DF126" s="1106" t="n"/>
      <c r="DG126" s="1106" t="n"/>
      <c r="DH126" s="1106" t="n"/>
      <c r="DI126" s="1106" t="n"/>
    </row>
    <row r="127" ht="16" customHeight="1" s="1178">
      <c r="A127" s="1106" t="n"/>
      <c r="B127" s="1106" t="n"/>
      <c r="C127" s="1106" t="n"/>
      <c r="D127" s="1106" t="n"/>
      <c r="E127" s="1106" t="n"/>
      <c r="F127" s="1106" t="n"/>
      <c r="G127" s="1106" t="n"/>
      <c r="H127" s="1106" t="n"/>
      <c r="I127" s="1106" t="n"/>
      <c r="J127" s="1106" t="n"/>
      <c r="K127" s="1106" t="n"/>
      <c r="L127" s="1106" t="n"/>
      <c r="M127" s="178" t="n"/>
      <c r="N127" s="1106" t="n"/>
      <c r="O127" s="1106" t="n"/>
      <c r="P127" s="1106" t="n"/>
      <c r="Q127" s="1106" t="n"/>
      <c r="R127" s="1106" t="n"/>
      <c r="S127" s="1106" t="n"/>
      <c r="T127" s="178" t="n"/>
      <c r="U127" s="1106" t="n"/>
      <c r="V127" s="1106" t="n"/>
      <c r="W127" s="1106" t="n"/>
      <c r="X127" s="1106" t="n"/>
      <c r="Y127" s="1106" t="n"/>
      <c r="Z127" s="1106" t="n"/>
      <c r="AA127" s="1106" t="n"/>
      <c r="AB127" s="1106" t="n"/>
      <c r="AC127" s="1106" t="n"/>
      <c r="AD127" s="1106" t="n"/>
      <c r="AE127" s="1106" t="n"/>
      <c r="AF127" s="1106" t="n"/>
      <c r="AG127" s="1106" t="n"/>
      <c r="AH127" s="1106" t="n"/>
      <c r="AI127" s="1106" t="n"/>
      <c r="AJ127" s="1106" t="n"/>
      <c r="AK127" s="1106" t="n"/>
      <c r="AL127" s="1106" t="n"/>
      <c r="AM127" s="1106" t="n"/>
      <c r="AN127" s="1106" t="n"/>
      <c r="AO127" s="1106" t="n"/>
      <c r="AP127" s="1106" t="n"/>
      <c r="AQ127" s="1106" t="n"/>
      <c r="AR127" s="1106" t="n"/>
      <c r="AS127" s="1106" t="n"/>
      <c r="AT127" s="1106" t="n"/>
      <c r="AU127" s="1106" t="n"/>
      <c r="AV127" s="1106" t="n"/>
      <c r="AW127" s="1106" t="n"/>
      <c r="AX127" s="1106" t="n"/>
      <c r="AY127" s="1106" t="n"/>
      <c r="AZ127" s="1106" t="n"/>
      <c r="BA127" s="1106" t="n"/>
      <c r="BB127" s="1106" t="n"/>
      <c r="BC127" s="1106" t="n"/>
      <c r="BD127" s="1106" t="n"/>
      <c r="BE127" s="1106" t="n"/>
      <c r="BF127" s="1106" t="n"/>
      <c r="BG127" s="1106" t="n"/>
      <c r="BH127" s="1106" t="n"/>
      <c r="BI127" s="1106" t="n"/>
      <c r="BJ127" s="1106" t="n"/>
      <c r="BK127" s="1106" t="n"/>
      <c r="BL127" s="1106" t="n"/>
      <c r="BM127" s="1106" t="n"/>
      <c r="BN127" s="1106" t="n"/>
      <c r="BO127" s="1106" t="n"/>
      <c r="BP127" s="1106" t="n"/>
      <c r="BQ127" s="1106" t="n"/>
      <c r="BR127" s="1106" t="n"/>
      <c r="BS127" s="1106" t="n"/>
      <c r="BT127" s="1106" t="n"/>
      <c r="BU127" s="1106" t="n"/>
      <c r="BV127" s="1106" t="n"/>
      <c r="BW127" s="1106" t="n"/>
      <c r="BX127" s="1106" t="n"/>
      <c r="BY127" s="1106" t="n"/>
      <c r="BZ127" s="1106" t="n"/>
      <c r="CA127" s="1106" t="n"/>
      <c r="CB127" s="1106" t="n"/>
      <c r="CC127" s="1106" t="n"/>
      <c r="CD127" s="1106" t="n"/>
      <c r="CE127" s="1106" t="n"/>
      <c r="CF127" s="1106" t="n"/>
      <c r="CG127" s="1106" t="n"/>
      <c r="CH127" s="1106" t="n"/>
      <c r="CI127" s="1106" t="n"/>
      <c r="CJ127" s="1106" t="n"/>
      <c r="CK127" s="1106" t="n"/>
      <c r="CL127" s="1106" t="n"/>
      <c r="CM127" s="1106" t="n"/>
      <c r="CN127" s="1106" t="n"/>
      <c r="CO127" s="1106" t="n"/>
      <c r="CP127" s="1106" t="n"/>
      <c r="CQ127" s="1106" t="n"/>
      <c r="CR127" s="1106" t="n"/>
      <c r="CS127" s="1106" t="n"/>
      <c r="CT127" s="1106" t="n"/>
      <c r="CU127" s="1106" t="n"/>
      <c r="CV127" s="1106" t="n"/>
      <c r="CW127" s="1106" t="n"/>
      <c r="CX127" s="1106" t="n"/>
      <c r="CY127" s="1106" t="n"/>
      <c r="CZ127" s="1106" t="n"/>
      <c r="DA127" s="1106" t="n"/>
      <c r="DB127" s="1106" t="n"/>
      <c r="DC127" s="1106" t="n"/>
      <c r="DD127" s="1106" t="n"/>
      <c r="DE127" s="1106" t="n"/>
      <c r="DF127" s="1106" t="n"/>
      <c r="DG127" s="1106" t="n"/>
      <c r="DH127" s="1106" t="n"/>
      <c r="DI127" s="1106" t="n"/>
    </row>
    <row r="128" ht="16" customHeight="1" s="1178">
      <c r="A128" s="1106" t="n"/>
      <c r="B128" s="1106" t="n"/>
      <c r="C128" s="1106" t="n"/>
      <c r="D128" s="1106" t="n"/>
      <c r="E128" s="1106" t="n"/>
      <c r="F128" s="1106" t="n"/>
      <c r="G128" s="1106" t="n"/>
      <c r="H128" s="1106" t="n"/>
      <c r="I128" s="1106" t="n"/>
      <c r="J128" s="1106" t="n"/>
      <c r="K128" s="1106" t="n"/>
      <c r="L128" s="1106" t="n"/>
      <c r="M128" s="178" t="n"/>
      <c r="N128" s="1106" t="n"/>
      <c r="O128" s="1106" t="n"/>
      <c r="P128" s="1106" t="n"/>
      <c r="Q128" s="1106" t="n"/>
      <c r="R128" s="1106" t="n"/>
      <c r="S128" s="1106" t="n"/>
      <c r="T128" s="178" t="n"/>
      <c r="U128" s="1106" t="n"/>
      <c r="V128" s="1106" t="n"/>
      <c r="W128" s="1106" t="n"/>
      <c r="X128" s="1106" t="n"/>
      <c r="Y128" s="1106" t="n"/>
      <c r="Z128" s="1106" t="n"/>
      <c r="AA128" s="1106" t="n"/>
      <c r="AB128" s="1106" t="n"/>
      <c r="AC128" s="1106" t="n"/>
      <c r="AD128" s="1106" t="n"/>
      <c r="AE128" s="1106" t="n"/>
      <c r="AF128" s="1106" t="n"/>
      <c r="AG128" s="1106" t="n"/>
      <c r="AH128" s="1106" t="n"/>
      <c r="AI128" s="1106" t="n"/>
      <c r="AJ128" s="1106" t="n"/>
      <c r="AK128" s="1106" t="n"/>
      <c r="AL128" s="1106" t="n"/>
      <c r="AM128" s="1106" t="n"/>
      <c r="AN128" s="1106" t="n"/>
      <c r="AO128" s="1106" t="n"/>
      <c r="AP128" s="1106" t="n"/>
      <c r="AQ128" s="1106" t="n"/>
      <c r="AR128" s="1106" t="n"/>
      <c r="AS128" s="1106" t="n"/>
      <c r="AT128" s="1106" t="n"/>
      <c r="AU128" s="1106" t="n"/>
      <c r="AV128" s="1106" t="n"/>
      <c r="AW128" s="1106" t="n"/>
      <c r="AX128" s="1106" t="n"/>
      <c r="AY128" s="1106" t="n"/>
      <c r="AZ128" s="1106" t="n"/>
      <c r="BA128" s="1106" t="n"/>
      <c r="BB128" s="1106" t="n"/>
      <c r="BC128" s="1106" t="n"/>
      <c r="BD128" s="1106" t="n"/>
      <c r="BE128" s="1106" t="n"/>
      <c r="BF128" s="1106" t="n"/>
      <c r="BG128" s="1106" t="n"/>
      <c r="BH128" s="1106" t="n"/>
      <c r="BI128" s="1106" t="n"/>
      <c r="BJ128" s="1106" t="n"/>
      <c r="BK128" s="1106" t="n"/>
      <c r="BL128" s="1106" t="n"/>
      <c r="BM128" s="1106" t="n"/>
      <c r="BN128" s="1106" t="n"/>
      <c r="BO128" s="1106" t="n"/>
      <c r="BP128" s="1106" t="n"/>
      <c r="BQ128" s="1106" t="n"/>
      <c r="BR128" s="1106" t="n"/>
      <c r="BS128" s="1106" t="n"/>
      <c r="BT128" s="1106" t="n"/>
      <c r="BU128" s="1106" t="n"/>
      <c r="BV128" s="1106" t="n"/>
      <c r="BW128" s="1106" t="n"/>
      <c r="BX128" s="1106" t="n"/>
      <c r="BY128" s="1106" t="n"/>
      <c r="BZ128" s="1106" t="n"/>
      <c r="CA128" s="1106" t="n"/>
      <c r="CB128" s="1106" t="n"/>
      <c r="CC128" s="1106" t="n"/>
      <c r="CD128" s="1106" t="n"/>
      <c r="CE128" s="1106" t="n"/>
      <c r="CF128" s="1106" t="n"/>
      <c r="CG128" s="1106" t="n"/>
      <c r="CH128" s="1106" t="n"/>
      <c r="CI128" s="1106" t="n"/>
      <c r="CJ128" s="1106" t="n"/>
      <c r="CK128" s="1106" t="n"/>
      <c r="CL128" s="1106" t="n"/>
      <c r="CM128" s="1106" t="n"/>
      <c r="CN128" s="1106" t="n"/>
      <c r="CO128" s="1106" t="n"/>
      <c r="CP128" s="1106" t="n"/>
      <c r="CQ128" s="1106" t="n"/>
      <c r="CR128" s="1106" t="n"/>
      <c r="CS128" s="1106" t="n"/>
      <c r="CT128" s="1106" t="n"/>
      <c r="CU128" s="1106" t="n"/>
      <c r="CV128" s="1106" t="n"/>
      <c r="CW128" s="1106" t="n"/>
      <c r="CX128" s="1106" t="n"/>
      <c r="CY128" s="1106" t="n"/>
      <c r="CZ128" s="1106" t="n"/>
      <c r="DA128" s="1106" t="n"/>
      <c r="DB128" s="1106" t="n"/>
      <c r="DC128" s="1106" t="n"/>
      <c r="DD128" s="1106" t="n"/>
      <c r="DE128" s="1106" t="n"/>
      <c r="DF128" s="1106" t="n"/>
      <c r="DG128" s="1106" t="n"/>
      <c r="DH128" s="1106" t="n"/>
      <c r="DI128" s="1106" t="n"/>
    </row>
    <row r="129" ht="16" customHeight="1" s="1178">
      <c r="A129" s="1106" t="n"/>
      <c r="B129" s="1106" t="n"/>
      <c r="C129" s="1106" t="n"/>
      <c r="D129" s="1106" t="n"/>
      <c r="E129" s="1106" t="n"/>
      <c r="F129" s="1106" t="n"/>
      <c r="G129" s="1106" t="n"/>
      <c r="H129" s="1106" t="n"/>
      <c r="I129" s="1106" t="n"/>
      <c r="J129" s="1106" t="n"/>
      <c r="K129" s="1106" t="n"/>
      <c r="L129" s="1106" t="n"/>
      <c r="M129" s="178" t="n"/>
      <c r="N129" s="1106" t="n"/>
      <c r="O129" s="1106" t="n"/>
      <c r="P129" s="1106" t="n"/>
      <c r="Q129" s="1106" t="n"/>
      <c r="R129" s="1106" t="n"/>
      <c r="S129" s="1106" t="n"/>
      <c r="T129" s="178" t="n"/>
      <c r="U129" s="1106" t="n"/>
      <c r="V129" s="1106" t="n"/>
      <c r="W129" s="1106" t="n"/>
      <c r="X129" s="1106" t="n"/>
      <c r="Y129" s="1106" t="n"/>
      <c r="Z129" s="1106" t="n"/>
      <c r="AA129" s="1106" t="n"/>
      <c r="AB129" s="1106" t="n"/>
      <c r="AC129" s="1106" t="n"/>
      <c r="AD129" s="1106" t="n"/>
      <c r="AE129" s="1106" t="n"/>
      <c r="AF129" s="1106" t="n"/>
      <c r="AG129" s="1106" t="n"/>
      <c r="AH129" s="1106" t="n"/>
      <c r="AI129" s="1106" t="n"/>
      <c r="AJ129" s="1106" t="n"/>
      <c r="AK129" s="1106" t="n"/>
      <c r="AL129" s="1106" t="n"/>
      <c r="AM129" s="1106" t="n"/>
      <c r="AN129" s="1106" t="n"/>
      <c r="AO129" s="1106" t="n"/>
      <c r="AP129" s="1106" t="n"/>
      <c r="AQ129" s="1106" t="n"/>
      <c r="AR129" s="1106" t="n"/>
      <c r="AS129" s="1106" t="n"/>
      <c r="AT129" s="1106" t="n"/>
      <c r="AU129" s="1106" t="n"/>
      <c r="AV129" s="1106" t="n"/>
      <c r="AW129" s="1106" t="n"/>
      <c r="AX129" s="1106" t="n"/>
      <c r="AY129" s="1106" t="n"/>
      <c r="AZ129" s="1106" t="n"/>
      <c r="BA129" s="1106" t="n"/>
      <c r="BB129" s="1106" t="n"/>
      <c r="BC129" s="1106" t="n"/>
      <c r="BD129" s="1106" t="n"/>
      <c r="BE129" s="1106" t="n"/>
      <c r="BF129" s="1106" t="n"/>
      <c r="BG129" s="1106" t="n"/>
      <c r="BH129" s="1106" t="n"/>
      <c r="BI129" s="1106" t="n"/>
      <c r="BJ129" s="1106" t="n"/>
      <c r="BK129" s="1106" t="n"/>
      <c r="BL129" s="1106" t="n"/>
      <c r="BM129" s="1106" t="n"/>
      <c r="BN129" s="1106" t="n"/>
      <c r="BO129" s="1106" t="n"/>
      <c r="BP129" s="1106" t="n"/>
      <c r="BQ129" s="1106" t="n"/>
      <c r="BR129" s="1106" t="n"/>
      <c r="BS129" s="1106" t="n"/>
      <c r="BT129" s="1106" t="n"/>
      <c r="BU129" s="1106" t="n"/>
      <c r="BV129" s="1106" t="n"/>
      <c r="BW129" s="1106" t="n"/>
      <c r="BX129" s="1106" t="n"/>
      <c r="BY129" s="1106" t="n"/>
      <c r="BZ129" s="1106" t="n"/>
      <c r="CA129" s="1106" t="n"/>
      <c r="CB129" s="1106" t="n"/>
      <c r="CC129" s="1106" t="n"/>
      <c r="CD129" s="1106" t="n"/>
      <c r="CE129" s="1106" t="n"/>
      <c r="CF129" s="1106" t="n"/>
      <c r="CG129" s="1106" t="n"/>
      <c r="CH129" s="1106" t="n"/>
      <c r="CI129" s="1106" t="n"/>
      <c r="CJ129" s="1106" t="n"/>
      <c r="CK129" s="1106" t="n"/>
      <c r="CL129" s="1106" t="n"/>
      <c r="CM129" s="1106" t="n"/>
      <c r="CN129" s="1106" t="n"/>
      <c r="CO129" s="1106" t="n"/>
      <c r="CP129" s="1106" t="n"/>
      <c r="CQ129" s="1106" t="n"/>
      <c r="CR129" s="1106" t="n"/>
      <c r="CS129" s="1106" t="n"/>
      <c r="CT129" s="1106" t="n"/>
      <c r="CU129" s="1106" t="n"/>
      <c r="CV129" s="1106" t="n"/>
      <c r="CW129" s="1106" t="n"/>
      <c r="CX129" s="1106" t="n"/>
      <c r="CY129" s="1106" t="n"/>
      <c r="CZ129" s="1106" t="n"/>
      <c r="DA129" s="1106" t="n"/>
      <c r="DB129" s="1106" t="n"/>
      <c r="DC129" s="1106" t="n"/>
      <c r="DD129" s="1106" t="n"/>
      <c r="DE129" s="1106" t="n"/>
      <c r="DF129" s="1106" t="n"/>
      <c r="DG129" s="1106" t="n"/>
      <c r="DH129" s="1106" t="n"/>
      <c r="DI129" s="1106" t="n"/>
    </row>
    <row r="130" ht="16" customHeight="1" s="1178">
      <c r="A130" s="1106" t="n"/>
      <c r="B130" s="1106" t="n"/>
      <c r="C130" s="1106" t="n"/>
      <c r="D130" s="1106" t="n"/>
      <c r="E130" s="1106" t="n"/>
      <c r="F130" s="1106" t="n"/>
      <c r="G130" s="1106" t="n"/>
      <c r="H130" s="1106" t="n"/>
      <c r="I130" s="1106" t="n"/>
      <c r="J130" s="1106" t="n"/>
      <c r="K130" s="1106" t="n"/>
      <c r="L130" s="1106" t="n"/>
      <c r="M130" s="178" t="n"/>
      <c r="N130" s="1106" t="n"/>
      <c r="O130" s="1106" t="n"/>
      <c r="P130" s="1106" t="n"/>
      <c r="Q130" s="1106" t="n"/>
      <c r="R130" s="1106" t="n"/>
      <c r="S130" s="1106" t="n"/>
      <c r="T130" s="178" t="n"/>
      <c r="U130" s="1106" t="n"/>
      <c r="V130" s="1106" t="n"/>
      <c r="W130" s="1106" t="n"/>
      <c r="X130" s="1106" t="n"/>
      <c r="Y130" s="1106" t="n"/>
      <c r="Z130" s="1106" t="n"/>
      <c r="AA130" s="1106" t="n"/>
      <c r="AB130" s="1106" t="n"/>
      <c r="AC130" s="1106" t="n"/>
      <c r="AD130" s="1106" t="n"/>
      <c r="AE130" s="1106" t="n"/>
      <c r="AF130" s="1106" t="n"/>
      <c r="AG130" s="1106" t="n"/>
      <c r="AH130" s="1106" t="n"/>
      <c r="AI130" s="1106" t="n"/>
      <c r="AJ130" s="1106" t="n"/>
      <c r="AK130" s="1106" t="n"/>
      <c r="AL130" s="1106" t="n"/>
      <c r="AM130" s="1106" t="n"/>
      <c r="AN130" s="1106" t="n"/>
      <c r="AO130" s="1106" t="n"/>
      <c r="AP130" s="1106" t="n"/>
      <c r="AQ130" s="1106" t="n"/>
      <c r="AR130" s="1106" t="n"/>
      <c r="AS130" s="1106" t="n"/>
      <c r="AT130" s="1106" t="n"/>
      <c r="AU130" s="1106" t="n"/>
      <c r="AV130" s="1106" t="n"/>
      <c r="AW130" s="1106" t="n"/>
      <c r="AX130" s="1106" t="n"/>
      <c r="AY130" s="1106" t="n"/>
      <c r="AZ130" s="1106" t="n"/>
      <c r="BA130" s="1106" t="n"/>
      <c r="BB130" s="1106" t="n"/>
      <c r="BC130" s="1106" t="n"/>
      <c r="BD130" s="1106" t="n"/>
      <c r="BE130" s="1106" t="n"/>
      <c r="BF130" s="1106" t="n"/>
      <c r="BG130" s="1106" t="n"/>
      <c r="BH130" s="1106" t="n"/>
      <c r="BI130" s="1106" t="n"/>
      <c r="BJ130" s="1106" t="n"/>
      <c r="BK130" s="1106" t="n"/>
      <c r="BL130" s="1106" t="n"/>
      <c r="BM130" s="1106" t="n"/>
      <c r="BN130" s="1106" t="n"/>
      <c r="BO130" s="1106" t="n"/>
      <c r="BP130" s="1106" t="n"/>
      <c r="BQ130" s="1106" t="n"/>
      <c r="BR130" s="1106" t="n"/>
      <c r="BS130" s="1106" t="n"/>
      <c r="BT130" s="1106" t="n"/>
      <c r="BU130" s="1106" t="n"/>
      <c r="BV130" s="1106" t="n"/>
      <c r="BW130" s="1106" t="n"/>
      <c r="BX130" s="1106" t="n"/>
      <c r="BY130" s="1106" t="n"/>
      <c r="BZ130" s="1106" t="n"/>
      <c r="CA130" s="1106" t="n"/>
      <c r="CB130" s="1106" t="n"/>
      <c r="CC130" s="1106" t="n"/>
      <c r="CD130" s="1106" t="n"/>
      <c r="CE130" s="1106" t="n"/>
      <c r="CF130" s="1106" t="n"/>
      <c r="CG130" s="1106" t="n"/>
      <c r="CH130" s="1106" t="n"/>
      <c r="CI130" s="1106" t="n"/>
      <c r="CJ130" s="1106" t="n"/>
      <c r="CK130" s="1106" t="n"/>
      <c r="CL130" s="1106" t="n"/>
      <c r="CM130" s="1106" t="n"/>
      <c r="CN130" s="1106" t="n"/>
      <c r="CO130" s="1106" t="n"/>
      <c r="CP130" s="1106" t="n"/>
      <c r="CQ130" s="1106" t="n"/>
      <c r="CR130" s="1106" t="n"/>
      <c r="CS130" s="1106" t="n"/>
      <c r="CT130" s="1106" t="n"/>
      <c r="CU130" s="1106" t="n"/>
      <c r="CV130" s="1106" t="n"/>
      <c r="CW130" s="1106" t="n"/>
      <c r="CX130" s="1106" t="n"/>
      <c r="CY130" s="1106" t="n"/>
      <c r="CZ130" s="1106" t="n"/>
      <c r="DA130" s="1106" t="n"/>
      <c r="DB130" s="1106" t="n"/>
      <c r="DC130" s="1106" t="n"/>
      <c r="DD130" s="1106" t="n"/>
      <c r="DE130" s="1106" t="n"/>
      <c r="DF130" s="1106" t="n"/>
      <c r="DG130" s="1106" t="n"/>
      <c r="DH130" s="1106" t="n"/>
      <c r="DI130" s="1106" t="n"/>
    </row>
    <row r="131" ht="16" customHeight="1" s="1178">
      <c r="A131" s="1106" t="n"/>
      <c r="B131" s="1106" t="n"/>
      <c r="C131" s="1106" t="n"/>
      <c r="D131" s="1106" t="n"/>
      <c r="E131" s="1106" t="n"/>
      <c r="F131" s="1106" t="n"/>
      <c r="G131" s="1106" t="n"/>
      <c r="H131" s="1106" t="n"/>
      <c r="I131" s="1106" t="n"/>
      <c r="J131" s="1106" t="n"/>
      <c r="K131" s="1106" t="n"/>
      <c r="L131" s="1106" t="n"/>
      <c r="M131" s="178" t="n"/>
      <c r="N131" s="1106" t="n"/>
      <c r="O131" s="1106" t="n"/>
      <c r="P131" s="1106" t="n"/>
      <c r="Q131" s="1106" t="n"/>
      <c r="R131" s="1106" t="n"/>
      <c r="S131" s="1106" t="n"/>
      <c r="T131" s="178" t="n"/>
      <c r="U131" s="1106" t="n"/>
      <c r="V131" s="1106" t="n"/>
      <c r="W131" s="1106" t="n"/>
      <c r="X131" s="1106" t="n"/>
      <c r="Y131" s="1106" t="n"/>
      <c r="Z131" s="1106" t="n"/>
      <c r="AA131" s="1106" t="n"/>
      <c r="AB131" s="1106" t="n"/>
      <c r="AC131" s="1106" t="n"/>
      <c r="AD131" s="1106" t="n"/>
      <c r="AE131" s="1106" t="n"/>
      <c r="AF131" s="1106" t="n"/>
      <c r="AG131" s="1106" t="n"/>
      <c r="AH131" s="1106" t="n"/>
      <c r="AI131" s="1106" t="n"/>
      <c r="AJ131" s="1106" t="n"/>
      <c r="AK131" s="1106" t="n"/>
      <c r="AL131" s="1106" t="n"/>
      <c r="AM131" s="1106" t="n"/>
      <c r="AN131" s="1106" t="n"/>
      <c r="AO131" s="1106" t="n"/>
      <c r="AP131" s="1106" t="n"/>
      <c r="AQ131" s="1106" t="n"/>
      <c r="AR131" s="1106" t="n"/>
      <c r="AS131" s="1106" t="n"/>
      <c r="AT131" s="1106" t="n"/>
      <c r="AU131" s="1106" t="n"/>
      <c r="AV131" s="1106" t="n"/>
      <c r="AW131" s="1106" t="n"/>
      <c r="AX131" s="1106" t="n"/>
      <c r="AY131" s="1106" t="n"/>
      <c r="AZ131" s="1106" t="n"/>
      <c r="BA131" s="1106" t="n"/>
      <c r="BB131" s="1106" t="n"/>
      <c r="BC131" s="1106" t="n"/>
      <c r="BD131" s="1106" t="n"/>
      <c r="BE131" s="1106" t="n"/>
      <c r="BF131" s="1106" t="n"/>
      <c r="BG131" s="1106" t="n"/>
      <c r="BH131" s="1106" t="n"/>
      <c r="BI131" s="1106" t="n"/>
      <c r="BJ131" s="1106" t="n"/>
      <c r="BK131" s="1106" t="n"/>
      <c r="BL131" s="1106" t="n"/>
      <c r="BM131" s="1106" t="n"/>
      <c r="BN131" s="1106" t="n"/>
      <c r="BO131" s="1106" t="n"/>
      <c r="BP131" s="1106" t="n"/>
      <c r="BQ131" s="1106" t="n"/>
      <c r="BR131" s="1106" t="n"/>
      <c r="BS131" s="1106" t="n"/>
      <c r="BT131" s="1106" t="n"/>
      <c r="BU131" s="1106" t="n"/>
      <c r="BV131" s="1106" t="n"/>
      <c r="BW131" s="1106" t="n"/>
      <c r="BX131" s="1106" t="n"/>
      <c r="BY131" s="1106" t="n"/>
      <c r="BZ131" s="1106" t="n"/>
      <c r="CA131" s="1106" t="n"/>
      <c r="CB131" s="1106" t="n"/>
      <c r="CC131" s="1106" t="n"/>
      <c r="CD131" s="1106" t="n"/>
      <c r="CE131" s="1106" t="n"/>
      <c r="CF131" s="1106" t="n"/>
      <c r="CG131" s="1106" t="n"/>
      <c r="CH131" s="1106" t="n"/>
      <c r="CI131" s="1106" t="n"/>
      <c r="CJ131" s="1106" t="n"/>
      <c r="CK131" s="1106" t="n"/>
      <c r="CL131" s="1106" t="n"/>
      <c r="CM131" s="1106" t="n"/>
      <c r="CN131" s="1106" t="n"/>
      <c r="CO131" s="1106" t="n"/>
      <c r="CP131" s="1106" t="n"/>
      <c r="CQ131" s="1106" t="n"/>
      <c r="CR131" s="1106" t="n"/>
      <c r="CS131" s="1106" t="n"/>
      <c r="CT131" s="1106" t="n"/>
      <c r="CU131" s="1106" t="n"/>
      <c r="CV131" s="1106" t="n"/>
      <c r="CW131" s="1106" t="n"/>
      <c r="CX131" s="1106" t="n"/>
      <c r="CY131" s="1106" t="n"/>
      <c r="CZ131" s="1106" t="n"/>
      <c r="DA131" s="1106" t="n"/>
      <c r="DB131" s="1106" t="n"/>
      <c r="DC131" s="1106" t="n"/>
      <c r="DD131" s="1106" t="n"/>
      <c r="DE131" s="1106" t="n"/>
      <c r="DF131" s="1106" t="n"/>
      <c r="DG131" s="1106" t="n"/>
      <c r="DH131" s="1106" t="n"/>
      <c r="DI131" s="1106" t="n"/>
    </row>
    <row r="132" ht="16" customHeight="1" s="1178">
      <c r="A132" s="1106" t="n"/>
      <c r="B132" s="1106" t="n"/>
      <c r="C132" s="1106" t="n"/>
      <c r="D132" s="1106" t="n"/>
      <c r="E132" s="1106" t="n"/>
      <c r="F132" s="1106" t="n"/>
      <c r="G132" s="1106" t="n"/>
      <c r="H132" s="1106" t="n"/>
      <c r="I132" s="1106" t="n"/>
      <c r="J132" s="1106" t="n"/>
      <c r="K132" s="1106" t="n"/>
      <c r="L132" s="1106" t="n"/>
      <c r="M132" s="178" t="n"/>
      <c r="N132" s="1106" t="n"/>
      <c r="O132" s="1106" t="n"/>
      <c r="P132" s="1106" t="n"/>
      <c r="Q132" s="1106" t="n"/>
      <c r="R132" s="1106" t="n"/>
      <c r="S132" s="1106" t="n"/>
      <c r="T132" s="178" t="n"/>
      <c r="U132" s="1106" t="n"/>
      <c r="V132" s="1106" t="n"/>
      <c r="W132" s="1106" t="n"/>
      <c r="X132" s="1106" t="n"/>
      <c r="Y132" s="1106" t="n"/>
      <c r="Z132" s="1106" t="n"/>
      <c r="AA132" s="1106" t="n"/>
      <c r="AB132" s="1106" t="n"/>
      <c r="AC132" s="1106" t="n"/>
      <c r="AD132" s="1106" t="n"/>
      <c r="AE132" s="1106" t="n"/>
      <c r="AF132" s="1106" t="n"/>
      <c r="AG132" s="1106" t="n"/>
      <c r="AH132" s="1106" t="n"/>
      <c r="AI132" s="1106" t="n"/>
      <c r="AJ132" s="1106" t="n"/>
      <c r="AK132" s="1106" t="n"/>
      <c r="AL132" s="1106" t="n"/>
      <c r="AM132" s="1106" t="n"/>
      <c r="AN132" s="1106" t="n"/>
      <c r="AO132" s="1106" t="n"/>
      <c r="AP132" s="1106" t="n"/>
      <c r="AQ132" s="1106" t="n"/>
      <c r="AR132" s="1106" t="n"/>
      <c r="AS132" s="1106" t="n"/>
      <c r="AT132" s="1106" t="n"/>
      <c r="AU132" s="1106" t="n"/>
      <c r="AV132" s="1106" t="n"/>
      <c r="AW132" s="1106" t="n"/>
      <c r="AX132" s="1106" t="n"/>
      <c r="AY132" s="1106" t="n"/>
      <c r="AZ132" s="1106" t="n"/>
      <c r="BA132" s="1106" t="n"/>
      <c r="BB132" s="1106" t="n"/>
      <c r="BC132" s="1106" t="n"/>
      <c r="BD132" s="1106" t="n"/>
      <c r="BE132" s="1106" t="n"/>
      <c r="BF132" s="1106" t="n"/>
      <c r="BG132" s="1106" t="n"/>
      <c r="BH132" s="1106" t="n"/>
      <c r="BI132" s="1106" t="n"/>
      <c r="BJ132" s="1106" t="n"/>
      <c r="BK132" s="1106" t="n"/>
      <c r="BL132" s="1106" t="n"/>
      <c r="BM132" s="1106" t="n"/>
      <c r="BN132" s="1106" t="n"/>
      <c r="BO132" s="1106" t="n"/>
      <c r="BP132" s="1106" t="n"/>
      <c r="BQ132" s="1106" t="n"/>
      <c r="BR132" s="1106" t="n"/>
      <c r="BS132" s="1106" t="n"/>
      <c r="BT132" s="1106" t="n"/>
      <c r="BU132" s="1106" t="n"/>
      <c r="BV132" s="1106" t="n"/>
      <c r="BW132" s="1106" t="n"/>
      <c r="BX132" s="1106" t="n"/>
      <c r="BY132" s="1106" t="n"/>
      <c r="BZ132" s="1106" t="n"/>
      <c r="CA132" s="1106" t="n"/>
      <c r="CB132" s="1106" t="n"/>
      <c r="CC132" s="1106" t="n"/>
      <c r="CD132" s="1106" t="n"/>
      <c r="CE132" s="1106" t="n"/>
      <c r="CF132" s="1106" t="n"/>
      <c r="CG132" s="1106" t="n"/>
      <c r="CH132" s="1106" t="n"/>
      <c r="CI132" s="1106" t="n"/>
      <c r="CJ132" s="1106" t="n"/>
      <c r="CK132" s="1106" t="n"/>
      <c r="CL132" s="1106" t="n"/>
      <c r="CM132" s="1106" t="n"/>
      <c r="CN132" s="1106" t="n"/>
      <c r="CO132" s="1106" t="n"/>
      <c r="CP132" s="1106" t="n"/>
      <c r="CQ132" s="1106" t="n"/>
      <c r="CR132" s="1106" t="n"/>
      <c r="CS132" s="1106" t="n"/>
      <c r="CT132" s="1106" t="n"/>
      <c r="CU132" s="1106" t="n"/>
      <c r="CV132" s="1106" t="n"/>
      <c r="CW132" s="1106" t="n"/>
      <c r="CX132" s="1106" t="n"/>
      <c r="CY132" s="1106" t="n"/>
      <c r="CZ132" s="1106" t="n"/>
      <c r="DA132" s="1106" t="n"/>
      <c r="DB132" s="1106" t="n"/>
      <c r="DC132" s="1106" t="n"/>
      <c r="DD132" s="1106" t="n"/>
      <c r="DE132" s="1106" t="n"/>
      <c r="DF132" s="1106" t="n"/>
      <c r="DG132" s="1106" t="n"/>
      <c r="DH132" s="1106" t="n"/>
      <c r="DI132" s="1106" t="n"/>
    </row>
    <row r="133" ht="16" customHeight="1" s="1178">
      <c r="A133" s="1106" t="n"/>
      <c r="B133" s="1106" t="n"/>
      <c r="C133" s="1106" t="n"/>
      <c r="D133" s="1106" t="n"/>
      <c r="E133" s="1106" t="n"/>
      <c r="F133" s="1106" t="n"/>
      <c r="G133" s="1106" t="n"/>
      <c r="H133" s="1106" t="n"/>
      <c r="I133" s="1106" t="n"/>
      <c r="J133" s="1106" t="n"/>
      <c r="K133" s="1106" t="n"/>
      <c r="L133" s="1106" t="n"/>
      <c r="M133" s="178" t="n"/>
      <c r="N133" s="1106" t="n"/>
      <c r="O133" s="1106" t="n"/>
      <c r="P133" s="1106" t="n"/>
      <c r="Q133" s="1106" t="n"/>
      <c r="R133" s="1106" t="n"/>
      <c r="S133" s="1106" t="n"/>
      <c r="T133" s="178" t="n"/>
      <c r="U133" s="1106" t="n"/>
      <c r="V133" s="1106" t="n"/>
      <c r="W133" s="1106" t="n"/>
      <c r="X133" s="1106" t="n"/>
      <c r="Y133" s="1106" t="n"/>
      <c r="Z133" s="1106" t="n"/>
      <c r="AA133" s="1106" t="n"/>
      <c r="AB133" s="1106" t="n"/>
      <c r="AC133" s="1106" t="n"/>
      <c r="AD133" s="1106" t="n"/>
      <c r="AE133" s="1106" t="n"/>
      <c r="AF133" s="1106" t="n"/>
      <c r="AG133" s="1106" t="n"/>
      <c r="AH133" s="1106" t="n"/>
      <c r="AI133" s="1106" t="n"/>
      <c r="AJ133" s="1106" t="n"/>
      <c r="AK133" s="1106" t="n"/>
      <c r="AL133" s="1106" t="n"/>
      <c r="AM133" s="1106" t="n"/>
      <c r="AN133" s="1106" t="n"/>
      <c r="AO133" s="1106" t="n"/>
      <c r="AP133" s="1106" t="n"/>
      <c r="AQ133" s="1106" t="n"/>
      <c r="AR133" s="1106" t="n"/>
      <c r="AS133" s="1106" t="n"/>
      <c r="AT133" s="1106" t="n"/>
      <c r="AU133" s="1106" t="n"/>
      <c r="AV133" s="1106" t="n"/>
      <c r="AW133" s="1106" t="n"/>
      <c r="AX133" s="1106" t="n"/>
      <c r="AY133" s="1106" t="n"/>
      <c r="AZ133" s="1106" t="n"/>
      <c r="BA133" s="1106" t="n"/>
      <c r="BB133" s="1106" t="n"/>
      <c r="BC133" s="1106" t="n"/>
      <c r="BD133" s="1106" t="n"/>
      <c r="BE133" s="1106" t="n"/>
      <c r="BF133" s="1106" t="n"/>
      <c r="BG133" s="1106" t="n"/>
      <c r="BH133" s="1106" t="n"/>
      <c r="BI133" s="1106" t="n"/>
      <c r="BJ133" s="1106" t="n"/>
      <c r="BK133" s="1106" t="n"/>
      <c r="BL133" s="1106" t="n"/>
      <c r="BM133" s="1106" t="n"/>
      <c r="BN133" s="1106" t="n"/>
      <c r="BO133" s="1106" t="n"/>
      <c r="BP133" s="1106" t="n"/>
      <c r="BQ133" s="1106" t="n"/>
      <c r="BR133" s="1106" t="n"/>
      <c r="BS133" s="1106" t="n"/>
      <c r="BT133" s="1106" t="n"/>
      <c r="BU133" s="1106" t="n"/>
      <c r="BV133" s="1106" t="n"/>
      <c r="BW133" s="1106" t="n"/>
      <c r="BX133" s="1106" t="n"/>
      <c r="BY133" s="1106" t="n"/>
      <c r="BZ133" s="1106" t="n"/>
      <c r="CA133" s="1106" t="n"/>
      <c r="CB133" s="1106" t="n"/>
      <c r="CC133" s="1106" t="n"/>
      <c r="CD133" s="1106" t="n"/>
      <c r="CE133" s="1106" t="n"/>
      <c r="CF133" s="1106" t="n"/>
      <c r="CG133" s="1106" t="n"/>
      <c r="CH133" s="1106" t="n"/>
      <c r="CI133" s="1106" t="n"/>
      <c r="CJ133" s="1106" t="n"/>
      <c r="CK133" s="1106" t="n"/>
      <c r="CL133" s="1106" t="n"/>
      <c r="CM133" s="1106" t="n"/>
      <c r="CN133" s="1106" t="n"/>
      <c r="CO133" s="1106" t="n"/>
      <c r="CP133" s="1106" t="n"/>
      <c r="CQ133" s="1106" t="n"/>
      <c r="CR133" s="1106" t="n"/>
      <c r="CS133" s="1106" t="n"/>
      <c r="CT133" s="1106" t="n"/>
      <c r="CU133" s="1106" t="n"/>
      <c r="CV133" s="1106" t="n"/>
      <c r="CW133" s="1106" t="n"/>
      <c r="CX133" s="1106" t="n"/>
      <c r="CY133" s="1106" t="n"/>
      <c r="CZ133" s="1106" t="n"/>
      <c r="DA133" s="1106" t="n"/>
      <c r="DB133" s="1106" t="n"/>
      <c r="DC133" s="1106" t="n"/>
      <c r="DD133" s="1106" t="n"/>
      <c r="DE133" s="1106" t="n"/>
      <c r="DF133" s="1106" t="n"/>
      <c r="DG133" s="1106" t="n"/>
      <c r="DH133" s="1106" t="n"/>
      <c r="DI133" s="1106" t="n"/>
    </row>
    <row r="134" ht="16" customHeight="1" s="1178">
      <c r="A134" s="1106" t="n"/>
      <c r="B134" s="1106" t="n"/>
      <c r="C134" s="1106" t="n"/>
      <c r="D134" s="1106" t="n"/>
      <c r="E134" s="1106" t="n"/>
      <c r="F134" s="1106" t="n"/>
      <c r="G134" s="1106" t="n"/>
      <c r="H134" s="1106" t="n"/>
      <c r="I134" s="1106" t="n"/>
      <c r="J134" s="1106" t="n"/>
      <c r="K134" s="1106" t="n"/>
      <c r="L134" s="1106" t="n"/>
      <c r="M134" s="178" t="n"/>
      <c r="N134" s="1106" t="n"/>
      <c r="O134" s="1106" t="n"/>
      <c r="P134" s="1106" t="n"/>
      <c r="Q134" s="1106" t="n"/>
      <c r="R134" s="1106" t="n"/>
      <c r="S134" s="1106" t="n"/>
      <c r="T134" s="178" t="n"/>
      <c r="U134" s="1106" t="n"/>
      <c r="V134" s="1106" t="n"/>
      <c r="W134" s="1106" t="n"/>
      <c r="X134" s="1106" t="n"/>
      <c r="Y134" s="1106" t="n"/>
      <c r="Z134" s="1106" t="n"/>
      <c r="AA134" s="1106" t="n"/>
      <c r="AB134" s="1106" t="n"/>
      <c r="AC134" s="1106" t="n"/>
      <c r="AD134" s="1106" t="n"/>
      <c r="AE134" s="1106" t="n"/>
      <c r="AF134" s="1106" t="n"/>
      <c r="AG134" s="1106" t="n"/>
      <c r="AH134" s="1106" t="n"/>
      <c r="AI134" s="1106" t="n"/>
      <c r="AJ134" s="1106" t="n"/>
      <c r="AK134" s="1106" t="n"/>
      <c r="AL134" s="1106" t="n"/>
      <c r="AM134" s="1106" t="n"/>
      <c r="AN134" s="1106" t="n"/>
      <c r="AO134" s="1106" t="n"/>
      <c r="AP134" s="1106" t="n"/>
      <c r="AQ134" s="1106" t="n"/>
      <c r="AR134" s="1106" t="n"/>
      <c r="AS134" s="1106" t="n"/>
      <c r="AT134" s="1106" t="n"/>
      <c r="AU134" s="1106" t="n"/>
      <c r="AV134" s="1106" t="n"/>
      <c r="AW134" s="1106" t="n"/>
      <c r="AX134" s="1106" t="n"/>
      <c r="AY134" s="1106" t="n"/>
      <c r="AZ134" s="1106" t="n"/>
      <c r="BA134" s="1106" t="n"/>
      <c r="BB134" s="1106" t="n"/>
      <c r="BC134" s="1106" t="n"/>
      <c r="BD134" s="1106" t="n"/>
      <c r="BE134" s="1106" t="n"/>
      <c r="BF134" s="1106" t="n"/>
      <c r="BG134" s="1106" t="n"/>
      <c r="BH134" s="1106" t="n"/>
      <c r="BI134" s="1106" t="n"/>
      <c r="BJ134" s="1106" t="n"/>
      <c r="BK134" s="1106" t="n"/>
      <c r="BL134" s="1106" t="n"/>
      <c r="BM134" s="1106" t="n"/>
      <c r="BN134" s="1106" t="n"/>
      <c r="BO134" s="1106" t="n"/>
      <c r="BP134" s="1106" t="n"/>
      <c r="BQ134" s="1106" t="n"/>
      <c r="BR134" s="1106" t="n"/>
      <c r="BS134" s="1106" t="n"/>
      <c r="BT134" s="1106" t="n"/>
      <c r="BU134" s="1106" t="n"/>
      <c r="BV134" s="1106" t="n"/>
      <c r="BW134" s="1106" t="n"/>
      <c r="BX134" s="1106" t="n"/>
      <c r="BY134" s="1106" t="n"/>
      <c r="BZ134" s="1106" t="n"/>
      <c r="CA134" s="1106" t="n"/>
      <c r="CB134" s="1106" t="n"/>
      <c r="CC134" s="1106" t="n"/>
      <c r="CD134" s="1106" t="n"/>
      <c r="CE134" s="1106" t="n"/>
      <c r="CF134" s="1106" t="n"/>
      <c r="CG134" s="1106" t="n"/>
      <c r="CH134" s="1106" t="n"/>
      <c r="CI134" s="1106" t="n"/>
      <c r="CJ134" s="1106" t="n"/>
      <c r="CK134" s="1106" t="n"/>
      <c r="CL134" s="1106" t="n"/>
      <c r="CM134" s="1106" t="n"/>
      <c r="CN134" s="1106" t="n"/>
      <c r="CO134" s="1106" t="n"/>
      <c r="CP134" s="1106" t="n"/>
      <c r="CQ134" s="1106" t="n"/>
      <c r="CR134" s="1106" t="n"/>
      <c r="CS134" s="1106" t="n"/>
      <c r="CT134" s="1106" t="n"/>
      <c r="CU134" s="1106" t="n"/>
      <c r="CV134" s="1106" t="n"/>
      <c r="CW134" s="1106" t="n"/>
      <c r="CX134" s="1106" t="n"/>
      <c r="CY134" s="1106" t="n"/>
      <c r="CZ134" s="1106" t="n"/>
      <c r="DA134" s="1106" t="n"/>
      <c r="DB134" s="1106" t="n"/>
      <c r="DC134" s="1106" t="n"/>
      <c r="DD134" s="1106" t="n"/>
      <c r="DE134" s="1106" t="n"/>
      <c r="DF134" s="1106" t="n"/>
      <c r="DG134" s="1106" t="n"/>
      <c r="DH134" s="1106" t="n"/>
      <c r="DI134" s="1106" t="n"/>
    </row>
    <row r="135" ht="16" customHeight="1" s="1178">
      <c r="A135" s="1106" t="n"/>
      <c r="B135" s="1106" t="n"/>
      <c r="C135" s="1106" t="n"/>
      <c r="D135" s="1106" t="n"/>
      <c r="E135" s="1106" t="n"/>
      <c r="F135" s="1106" t="n"/>
      <c r="G135" s="1106" t="n"/>
      <c r="H135" s="1106" t="n"/>
      <c r="I135" s="1106" t="n"/>
      <c r="J135" s="1106" t="n"/>
      <c r="K135" s="1106" t="n"/>
      <c r="L135" s="1106" t="n"/>
      <c r="M135" s="178" t="n"/>
      <c r="N135" s="1106" t="n"/>
      <c r="O135" s="1106" t="n"/>
      <c r="P135" s="1106" t="n"/>
      <c r="Q135" s="1106" t="n"/>
      <c r="R135" s="1106" t="n"/>
      <c r="S135" s="1106" t="n"/>
      <c r="T135" s="178" t="n"/>
      <c r="U135" s="1106" t="n"/>
      <c r="V135" s="1106" t="n"/>
      <c r="W135" s="1106" t="n"/>
      <c r="X135" s="1106" t="n"/>
      <c r="Y135" s="1106" t="n"/>
      <c r="Z135" s="1106" t="n"/>
      <c r="AA135" s="1106" t="n"/>
      <c r="AB135" s="1106" t="n"/>
      <c r="AC135" s="1106" t="n"/>
      <c r="AD135" s="1106" t="n"/>
      <c r="AE135" s="1106" t="n"/>
      <c r="AF135" s="1106" t="n"/>
      <c r="AG135" s="1106" t="n"/>
      <c r="AH135" s="1106" t="n"/>
      <c r="AI135" s="1106" t="n"/>
      <c r="AJ135" s="1106" t="n"/>
      <c r="AK135" s="1106" t="n"/>
      <c r="AL135" s="1106" t="n"/>
      <c r="AM135" s="1106" t="n"/>
      <c r="AN135" s="1106" t="n"/>
      <c r="AO135" s="1106" t="n"/>
      <c r="AP135" s="1106" t="n"/>
      <c r="AQ135" s="1106" t="n"/>
      <c r="AR135" s="1106" t="n"/>
      <c r="AS135" s="1106" t="n"/>
      <c r="AT135" s="1106" t="n"/>
      <c r="AU135" s="1106" t="n"/>
      <c r="AV135" s="1106" t="n"/>
      <c r="AW135" s="1106" t="n"/>
      <c r="AX135" s="1106" t="n"/>
      <c r="AY135" s="1106" t="n"/>
      <c r="AZ135" s="1106" t="n"/>
      <c r="BA135" s="1106" t="n"/>
      <c r="BB135" s="1106" t="n"/>
      <c r="BC135" s="1106" t="n"/>
      <c r="BD135" s="1106" t="n"/>
      <c r="BE135" s="1106" t="n"/>
      <c r="BF135" s="1106" t="n"/>
      <c r="BG135" s="1106" t="n"/>
      <c r="BH135" s="1106" t="n"/>
      <c r="BI135" s="1106" t="n"/>
      <c r="BJ135" s="1106" t="n"/>
      <c r="BK135" s="1106" t="n"/>
      <c r="BL135" s="1106" t="n"/>
      <c r="BM135" s="1106" t="n"/>
      <c r="BN135" s="1106" t="n"/>
      <c r="BO135" s="1106" t="n"/>
      <c r="BP135" s="1106" t="n"/>
      <c r="BQ135" s="1106" t="n"/>
      <c r="BR135" s="1106" t="n"/>
      <c r="BS135" s="1106" t="n"/>
      <c r="BT135" s="1106" t="n"/>
      <c r="BU135" s="1106" t="n"/>
      <c r="BV135" s="1106" t="n"/>
      <c r="BW135" s="1106" t="n"/>
      <c r="BX135" s="1106" t="n"/>
      <c r="BY135" s="1106" t="n"/>
      <c r="BZ135" s="1106" t="n"/>
      <c r="CA135" s="1106" t="n"/>
      <c r="CB135" s="1106" t="n"/>
      <c r="CC135" s="1106" t="n"/>
      <c r="CD135" s="1106" t="n"/>
      <c r="CE135" s="1106" t="n"/>
      <c r="CF135" s="1106" t="n"/>
      <c r="CG135" s="1106" t="n"/>
      <c r="CH135" s="1106" t="n"/>
      <c r="CI135" s="1106" t="n"/>
      <c r="CJ135" s="1106" t="n"/>
      <c r="CK135" s="1106" t="n"/>
      <c r="CL135" s="1106" t="n"/>
      <c r="CM135" s="1106" t="n"/>
      <c r="CN135" s="1106" t="n"/>
      <c r="CO135" s="1106" t="n"/>
      <c r="CP135" s="1106" t="n"/>
      <c r="CQ135" s="1106" t="n"/>
      <c r="CR135" s="1106" t="n"/>
      <c r="CS135" s="1106" t="n"/>
      <c r="CT135" s="1106" t="n"/>
      <c r="CU135" s="1106" t="n"/>
      <c r="CV135" s="1106" t="n"/>
      <c r="CW135" s="1106" t="n"/>
      <c r="CX135" s="1106" t="n"/>
      <c r="CY135" s="1106" t="n"/>
      <c r="CZ135" s="1106" t="n"/>
      <c r="DA135" s="1106" t="n"/>
      <c r="DB135" s="1106" t="n"/>
      <c r="DC135" s="1106" t="n"/>
      <c r="DD135" s="1106" t="n"/>
      <c r="DE135" s="1106" t="n"/>
      <c r="DF135" s="1106" t="n"/>
      <c r="DG135" s="1106" t="n"/>
      <c r="DH135" s="1106" t="n"/>
      <c r="DI135" s="1106" t="n"/>
    </row>
    <row r="136" ht="16" customHeight="1" s="1178">
      <c r="A136" s="1106" t="n"/>
      <c r="B136" s="1106" t="n"/>
      <c r="C136" s="1106" t="n"/>
      <c r="D136" s="1106" t="n"/>
      <c r="E136" s="1106" t="n"/>
      <c r="F136" s="1106" t="n"/>
      <c r="G136" s="1106" t="n"/>
      <c r="H136" s="1106" t="n"/>
      <c r="I136" s="1106" t="n"/>
      <c r="J136" s="1106" t="n"/>
      <c r="K136" s="1106" t="n"/>
      <c r="L136" s="1106" t="n"/>
      <c r="M136" s="178" t="n"/>
      <c r="N136" s="1106" t="n"/>
      <c r="O136" s="1106" t="n"/>
      <c r="P136" s="1106" t="n"/>
      <c r="Q136" s="1106" t="n"/>
      <c r="R136" s="1106" t="n"/>
      <c r="S136" s="1106" t="n"/>
      <c r="T136" s="178" t="n"/>
      <c r="U136" s="1106" t="n"/>
      <c r="V136" s="1106" t="n"/>
      <c r="W136" s="1106" t="n"/>
      <c r="X136" s="1106" t="n"/>
      <c r="Y136" s="1106" t="n"/>
      <c r="Z136" s="1106" t="n"/>
      <c r="AA136" s="1106" t="n"/>
      <c r="AB136" s="1106" t="n"/>
      <c r="AC136" s="1106" t="n"/>
      <c r="AD136" s="1106" t="n"/>
      <c r="AE136" s="1106" t="n"/>
      <c r="AF136" s="1106" t="n"/>
      <c r="AG136" s="1106" t="n"/>
      <c r="AH136" s="1106" t="n"/>
      <c r="AI136" s="1106" t="n"/>
      <c r="AJ136" s="1106" t="n"/>
      <c r="AK136" s="1106" t="n"/>
      <c r="AL136" s="1106" t="n"/>
      <c r="AM136" s="1106" t="n"/>
      <c r="AN136" s="1106" t="n"/>
      <c r="AO136" s="1106" t="n"/>
      <c r="AP136" s="1106" t="n"/>
      <c r="AQ136" s="1106" t="n"/>
      <c r="AR136" s="1106" t="n"/>
      <c r="AS136" s="1106" t="n"/>
      <c r="AT136" s="1106" t="n"/>
      <c r="AU136" s="1106" t="n"/>
      <c r="AV136" s="1106" t="n"/>
      <c r="AW136" s="1106" t="n"/>
      <c r="AX136" s="1106" t="n"/>
      <c r="AY136" s="1106" t="n"/>
      <c r="AZ136" s="1106" t="n"/>
      <c r="BA136" s="1106" t="n"/>
      <c r="BB136" s="1106" t="n"/>
      <c r="BC136" s="1106" t="n"/>
      <c r="BD136" s="1106" t="n"/>
      <c r="BE136" s="1106" t="n"/>
      <c r="BF136" s="1106" t="n"/>
      <c r="BG136" s="1106" t="n"/>
      <c r="BH136" s="1106" t="n"/>
      <c r="BI136" s="1106" t="n"/>
      <c r="BJ136" s="1106" t="n"/>
      <c r="BK136" s="1106" t="n"/>
      <c r="BL136" s="1106" t="n"/>
      <c r="BM136" s="1106" t="n"/>
      <c r="BN136" s="1106" t="n"/>
      <c r="BO136" s="1106" t="n"/>
      <c r="BP136" s="1106" t="n"/>
      <c r="BQ136" s="1106" t="n"/>
      <c r="BR136" s="1106" t="n"/>
      <c r="BS136" s="1106" t="n"/>
      <c r="BT136" s="1106" t="n"/>
      <c r="BU136" s="1106" t="n"/>
      <c r="BV136" s="1106" t="n"/>
      <c r="BW136" s="1106" t="n"/>
      <c r="BX136" s="1106" t="n"/>
      <c r="BY136" s="1106" t="n"/>
      <c r="BZ136" s="1106" t="n"/>
      <c r="CA136" s="1106" t="n"/>
      <c r="CB136" s="1106" t="n"/>
      <c r="CC136" s="1106" t="n"/>
      <c r="CD136" s="1106" t="n"/>
      <c r="CE136" s="1106" t="n"/>
      <c r="CF136" s="1106" t="n"/>
      <c r="CG136" s="1106" t="n"/>
      <c r="CH136" s="1106" t="n"/>
      <c r="CI136" s="1106" t="n"/>
      <c r="CJ136" s="1106" t="n"/>
      <c r="CK136" s="1106" t="n"/>
      <c r="CL136" s="1106" t="n"/>
      <c r="CM136" s="1106" t="n"/>
      <c r="CN136" s="1106" t="n"/>
      <c r="CO136" s="1106" t="n"/>
      <c r="CP136" s="1106" t="n"/>
      <c r="CQ136" s="1106" t="n"/>
      <c r="CR136" s="1106" t="n"/>
      <c r="CS136" s="1106" t="n"/>
      <c r="CT136" s="1106" t="n"/>
      <c r="CU136" s="1106" t="n"/>
      <c r="CV136" s="1106" t="n"/>
      <c r="CW136" s="1106" t="n"/>
      <c r="CX136" s="1106" t="n"/>
      <c r="CY136" s="1106" t="n"/>
      <c r="CZ136" s="1106" t="n"/>
      <c r="DA136" s="1106" t="n"/>
      <c r="DB136" s="1106" t="n"/>
      <c r="DC136" s="1106" t="n"/>
      <c r="DD136" s="1106" t="n"/>
      <c r="DE136" s="1106" t="n"/>
      <c r="DF136" s="1106" t="n"/>
      <c r="DG136" s="1106" t="n"/>
      <c r="DH136" s="1106" t="n"/>
      <c r="DI136" s="1106" t="n"/>
    </row>
    <row r="137" ht="16" customHeight="1" s="1178">
      <c r="A137" s="1106" t="n"/>
      <c r="B137" s="1106" t="n"/>
      <c r="C137" s="1106" t="n"/>
      <c r="D137" s="1106" t="n"/>
      <c r="E137" s="1106" t="n"/>
      <c r="F137" s="1106" t="n"/>
      <c r="G137" s="1106" t="n"/>
      <c r="H137" s="1106" t="n"/>
      <c r="I137" s="1106" t="n"/>
      <c r="J137" s="1106" t="n"/>
      <c r="K137" s="1106" t="n"/>
      <c r="L137" s="1106" t="n"/>
      <c r="M137" s="178" t="n"/>
      <c r="N137" s="1106" t="n"/>
      <c r="O137" s="1106" t="n"/>
      <c r="P137" s="1106" t="n"/>
      <c r="Q137" s="1106" t="n"/>
      <c r="R137" s="1106" t="n"/>
      <c r="S137" s="1106" t="n"/>
      <c r="T137" s="178" t="n"/>
      <c r="U137" s="1106" t="n"/>
      <c r="V137" s="1106" t="n"/>
      <c r="W137" s="1106" t="n"/>
      <c r="X137" s="1106" t="n"/>
      <c r="Y137" s="1106" t="n"/>
      <c r="Z137" s="1106" t="n"/>
      <c r="AA137" s="1106" t="n"/>
      <c r="AB137" s="1106" t="n"/>
      <c r="AC137" s="1106" t="n"/>
      <c r="AD137" s="1106" t="n"/>
      <c r="AE137" s="1106" t="n"/>
      <c r="AF137" s="1106" t="n"/>
      <c r="AG137" s="1106" t="n"/>
      <c r="AH137" s="1106" t="n"/>
      <c r="AI137" s="1106" t="n"/>
      <c r="AJ137" s="1106" t="n"/>
      <c r="AK137" s="1106" t="n"/>
      <c r="AL137" s="1106" t="n"/>
      <c r="AM137" s="1106" t="n"/>
      <c r="AN137" s="1106" t="n"/>
      <c r="AO137" s="1106" t="n"/>
      <c r="AP137" s="1106" t="n"/>
      <c r="AQ137" s="1106" t="n"/>
      <c r="AR137" s="1106" t="n"/>
      <c r="AS137" s="1106" t="n"/>
      <c r="AT137" s="1106" t="n"/>
      <c r="AU137" s="1106" t="n"/>
      <c r="AV137" s="1106" t="n"/>
      <c r="AW137" s="1106" t="n"/>
      <c r="AX137" s="1106" t="n"/>
      <c r="AY137" s="1106" t="n"/>
      <c r="AZ137" s="1106" t="n"/>
      <c r="BA137" s="1106" t="n"/>
      <c r="BB137" s="1106" t="n"/>
      <c r="BC137" s="1106" t="n"/>
      <c r="BD137" s="1106" t="n"/>
      <c r="BE137" s="1106" t="n"/>
      <c r="BF137" s="1106" t="n"/>
      <c r="BG137" s="1106" t="n"/>
      <c r="BH137" s="1106" t="n"/>
      <c r="BI137" s="1106" t="n"/>
      <c r="BJ137" s="1106" t="n"/>
      <c r="BK137" s="1106" t="n"/>
      <c r="BL137" s="1106" t="n"/>
      <c r="BM137" s="1106" t="n"/>
      <c r="BN137" s="1106" t="n"/>
      <c r="BO137" s="1106" t="n"/>
      <c r="BP137" s="1106" t="n"/>
      <c r="BQ137" s="1106" t="n"/>
      <c r="BR137" s="1106" t="n"/>
      <c r="BS137" s="1106" t="n"/>
      <c r="BT137" s="1106" t="n"/>
      <c r="BU137" s="1106" t="n"/>
      <c r="BV137" s="1106" t="n"/>
      <c r="BW137" s="1106" t="n"/>
      <c r="BX137" s="1106" t="n"/>
      <c r="BY137" s="1106" t="n"/>
      <c r="BZ137" s="1106" t="n"/>
      <c r="CA137" s="1106" t="n"/>
      <c r="CB137" s="1106" t="n"/>
      <c r="CC137" s="1106" t="n"/>
      <c r="CD137" s="1106" t="n"/>
      <c r="CE137" s="1106" t="n"/>
      <c r="CF137" s="1106" t="n"/>
      <c r="CG137" s="1106" t="n"/>
      <c r="CH137" s="1106" t="n"/>
      <c r="CI137" s="1106" t="n"/>
      <c r="CJ137" s="1106" t="n"/>
      <c r="CK137" s="1106" t="n"/>
      <c r="CL137" s="1106" t="n"/>
      <c r="CM137" s="1106" t="n"/>
      <c r="CN137" s="1106" t="n"/>
      <c r="CO137" s="1106" t="n"/>
      <c r="CP137" s="1106" t="n"/>
      <c r="CQ137" s="1106" t="n"/>
      <c r="CR137" s="1106" t="n"/>
      <c r="CS137" s="1106" t="n"/>
      <c r="CT137" s="1106" t="n"/>
      <c r="CU137" s="1106" t="n"/>
      <c r="CV137" s="1106" t="n"/>
      <c r="CW137" s="1106" t="n"/>
      <c r="CX137" s="1106" t="n"/>
      <c r="CY137" s="1106" t="n"/>
      <c r="CZ137" s="1106" t="n"/>
      <c r="DA137" s="1106" t="n"/>
      <c r="DB137" s="1106" t="n"/>
      <c r="DC137" s="1106" t="n"/>
      <c r="DD137" s="1106" t="n"/>
      <c r="DE137" s="1106" t="n"/>
      <c r="DF137" s="1106" t="n"/>
      <c r="DG137" s="1106" t="n"/>
      <c r="DH137" s="1106" t="n"/>
      <c r="DI137" s="1106" t="n"/>
    </row>
    <row r="138" ht="16" customHeight="1" s="1178">
      <c r="A138" s="1106" t="n"/>
      <c r="B138" s="1106" t="n"/>
      <c r="C138" s="1106" t="n"/>
      <c r="D138" s="1106" t="n"/>
      <c r="E138" s="1106" t="n"/>
      <c r="F138" s="1106" t="n"/>
      <c r="G138" s="1106" t="n"/>
      <c r="H138" s="1106" t="n"/>
      <c r="I138" s="1106" t="n"/>
      <c r="J138" s="1106" t="n"/>
      <c r="K138" s="1106" t="n"/>
      <c r="L138" s="1106" t="n"/>
      <c r="M138" s="178" t="n"/>
      <c r="N138" s="1106" t="n"/>
      <c r="O138" s="1106" t="n"/>
      <c r="P138" s="1106" t="n"/>
      <c r="Q138" s="1106" t="n"/>
      <c r="R138" s="1106" t="n"/>
      <c r="S138" s="1106" t="n"/>
      <c r="T138" s="178" t="n"/>
      <c r="U138" s="1106" t="n"/>
      <c r="V138" s="1106" t="n"/>
      <c r="W138" s="1106" t="n"/>
      <c r="X138" s="1106" t="n"/>
      <c r="Y138" s="1106" t="n"/>
      <c r="Z138" s="1106" t="n"/>
      <c r="AA138" s="1106" t="n"/>
      <c r="AB138" s="1106" t="n"/>
      <c r="AC138" s="1106" t="n"/>
      <c r="AD138" s="1106" t="n"/>
      <c r="AE138" s="1106" t="n"/>
      <c r="AF138" s="1106" t="n"/>
      <c r="AG138" s="1106" t="n"/>
      <c r="AH138" s="1106" t="n"/>
      <c r="AI138" s="1106" t="n"/>
      <c r="AJ138" s="1106" t="n"/>
      <c r="AK138" s="1106" t="n"/>
      <c r="AL138" s="1106" t="n"/>
      <c r="AM138" s="1106" t="n"/>
      <c r="AN138" s="1106" t="n"/>
      <c r="AO138" s="1106" t="n"/>
      <c r="AP138" s="1106" t="n"/>
      <c r="AQ138" s="1106" t="n"/>
      <c r="AR138" s="1106" t="n"/>
      <c r="AS138" s="1106" t="n"/>
      <c r="AT138" s="1106" t="n"/>
      <c r="AU138" s="1106" t="n"/>
      <c r="AV138" s="1106" t="n"/>
      <c r="AW138" s="1106" t="n"/>
      <c r="AX138" s="1106" t="n"/>
      <c r="AY138" s="1106" t="n"/>
      <c r="AZ138" s="1106" t="n"/>
      <c r="BA138" s="1106" t="n"/>
      <c r="BB138" s="1106" t="n"/>
      <c r="BC138" s="1106" t="n"/>
      <c r="BD138" s="1106" t="n"/>
      <c r="BE138" s="1106" t="n"/>
      <c r="BF138" s="1106" t="n"/>
      <c r="BG138" s="1106" t="n"/>
      <c r="BH138" s="1106" t="n"/>
      <c r="BI138" s="1106" t="n"/>
      <c r="BJ138" s="1106" t="n"/>
      <c r="BK138" s="1106" t="n"/>
      <c r="BL138" s="1106" t="n"/>
      <c r="BM138" s="1106" t="n"/>
      <c r="BN138" s="1106" t="n"/>
      <c r="BO138" s="1106" t="n"/>
      <c r="BP138" s="1106" t="n"/>
      <c r="BQ138" s="1106" t="n"/>
      <c r="BR138" s="1106" t="n"/>
      <c r="BS138" s="1106" t="n"/>
      <c r="BT138" s="1106" t="n"/>
      <c r="BU138" s="1106" t="n"/>
      <c r="BV138" s="1106" t="n"/>
      <c r="BW138" s="1106" t="n"/>
      <c r="BX138" s="1106" t="n"/>
      <c r="BY138" s="1106" t="n"/>
      <c r="BZ138" s="1106" t="n"/>
      <c r="CA138" s="1106" t="n"/>
      <c r="CB138" s="1106" t="n"/>
      <c r="CC138" s="1106" t="n"/>
      <c r="CD138" s="1106" t="n"/>
      <c r="CE138" s="1106" t="n"/>
      <c r="CF138" s="1106" t="n"/>
      <c r="CG138" s="1106" t="n"/>
      <c r="CH138" s="1106" t="n"/>
      <c r="CI138" s="1106" t="n"/>
      <c r="CJ138" s="1106" t="n"/>
      <c r="CK138" s="1106" t="n"/>
      <c r="CL138" s="1106" t="n"/>
      <c r="CM138" s="1106" t="n"/>
      <c r="CN138" s="1106" t="n"/>
      <c r="CO138" s="1106" t="n"/>
      <c r="CP138" s="1106" t="n"/>
      <c r="CQ138" s="1106" t="n"/>
      <c r="CR138" s="1106" t="n"/>
      <c r="CS138" s="1106" t="n"/>
      <c r="CT138" s="1106" t="n"/>
      <c r="CU138" s="1106" t="n"/>
      <c r="CV138" s="1106" t="n"/>
      <c r="CW138" s="1106" t="n"/>
      <c r="CX138" s="1106" t="n"/>
      <c r="CY138" s="1106" t="n"/>
      <c r="CZ138" s="1106" t="n"/>
      <c r="DA138" s="1106" t="n"/>
      <c r="DB138" s="1106" t="n"/>
      <c r="DC138" s="1106" t="n"/>
      <c r="DD138" s="1106" t="n"/>
      <c r="DE138" s="1106" t="n"/>
      <c r="DF138" s="1106" t="n"/>
      <c r="DG138" s="1106" t="n"/>
      <c r="DH138" s="1106" t="n"/>
      <c r="DI138" s="1106" t="n"/>
    </row>
    <row r="139" ht="16" customHeight="1" s="1178">
      <c r="A139" s="1106" t="n"/>
      <c r="B139" s="1106" t="n"/>
      <c r="C139" s="1106" t="n"/>
      <c r="D139" s="1106" t="n"/>
      <c r="E139" s="1106" t="n"/>
      <c r="F139" s="1106" t="n"/>
      <c r="G139" s="1106" t="n"/>
      <c r="H139" s="1106" t="n"/>
      <c r="I139" s="1106" t="n"/>
      <c r="J139" s="1106" t="n"/>
      <c r="K139" s="1106" t="n"/>
      <c r="L139" s="1106" t="n"/>
      <c r="M139" s="178" t="n"/>
      <c r="N139" s="1106" t="n"/>
      <c r="O139" s="1106" t="n"/>
      <c r="P139" s="1106" t="n"/>
      <c r="Q139" s="1106" t="n"/>
      <c r="R139" s="1106" t="n"/>
      <c r="S139" s="1106" t="n"/>
      <c r="T139" s="178" t="n"/>
      <c r="U139" s="1106" t="n"/>
      <c r="V139" s="1106" t="n"/>
      <c r="W139" s="1106" t="n"/>
      <c r="X139" s="1106" t="n"/>
      <c r="Y139" s="1106" t="n"/>
      <c r="Z139" s="1106" t="n"/>
      <c r="AA139" s="1106" t="n"/>
      <c r="AB139" s="1106" t="n"/>
      <c r="AC139" s="1106" t="n"/>
      <c r="AD139" s="1106" t="n"/>
      <c r="AE139" s="1106" t="n"/>
      <c r="AF139" s="1106" t="n"/>
      <c r="AG139" s="1106" t="n"/>
      <c r="AH139" s="1106" t="n"/>
      <c r="AI139" s="1106" t="n"/>
      <c r="AJ139" s="1106" t="n"/>
      <c r="AK139" s="1106" t="n"/>
      <c r="AL139" s="1106" t="n"/>
      <c r="AM139" s="1106" t="n"/>
      <c r="AN139" s="1106" t="n"/>
      <c r="AO139" s="1106" t="n"/>
      <c r="AP139" s="1106" t="n"/>
      <c r="AQ139" s="1106" t="n"/>
      <c r="AR139" s="1106" t="n"/>
      <c r="AS139" s="1106" t="n"/>
      <c r="AT139" s="1106" t="n"/>
      <c r="AU139" s="1106" t="n"/>
      <c r="AV139" s="1106" t="n"/>
      <c r="AW139" s="1106" t="n"/>
      <c r="AX139" s="1106" t="n"/>
      <c r="AY139" s="1106" t="n"/>
      <c r="AZ139" s="1106" t="n"/>
      <c r="BA139" s="1106" t="n"/>
      <c r="BB139" s="1106" t="n"/>
      <c r="BC139" s="1106" t="n"/>
      <c r="BD139" s="1106" t="n"/>
      <c r="BE139" s="1106" t="n"/>
      <c r="BF139" s="1106" t="n"/>
      <c r="BG139" s="1106" t="n"/>
      <c r="BH139" s="1106" t="n"/>
      <c r="BI139" s="1106" t="n"/>
      <c r="BJ139" s="1106" t="n"/>
      <c r="BK139" s="1106" t="n"/>
      <c r="BL139" s="1106" t="n"/>
      <c r="BM139" s="1106" t="n"/>
      <c r="BN139" s="1106" t="n"/>
      <c r="BO139" s="1106" t="n"/>
      <c r="BP139" s="1106" t="n"/>
      <c r="BQ139" s="1106" t="n"/>
      <c r="BR139" s="1106" t="n"/>
      <c r="BS139" s="1106" t="n"/>
      <c r="BT139" s="1106" t="n"/>
      <c r="BU139" s="1106" t="n"/>
      <c r="BV139" s="1106" t="n"/>
      <c r="BW139" s="1106" t="n"/>
      <c r="BX139" s="1106" t="n"/>
      <c r="BY139" s="1106" t="n"/>
      <c r="BZ139" s="1106" t="n"/>
      <c r="CA139" s="1106" t="n"/>
      <c r="CB139" s="1106" t="n"/>
      <c r="CC139" s="1106" t="n"/>
      <c r="CD139" s="1106" t="n"/>
      <c r="CE139" s="1106" t="n"/>
      <c r="CF139" s="1106" t="n"/>
      <c r="CG139" s="1106" t="n"/>
      <c r="CH139" s="1106" t="n"/>
      <c r="CI139" s="1106" t="n"/>
      <c r="CJ139" s="1106" t="n"/>
      <c r="CK139" s="1106" t="n"/>
      <c r="CL139" s="1106" t="n"/>
      <c r="CM139" s="1106" t="n"/>
      <c r="CN139" s="1106" t="n"/>
      <c r="CO139" s="1106" t="n"/>
      <c r="CP139" s="1106" t="n"/>
      <c r="CQ139" s="1106" t="n"/>
      <c r="CR139" s="1106" t="n"/>
      <c r="CS139" s="1106" t="n"/>
      <c r="CT139" s="1106" t="n"/>
      <c r="CU139" s="1106" t="n"/>
      <c r="CV139" s="1106" t="n"/>
      <c r="CW139" s="1106" t="n"/>
      <c r="CX139" s="1106" t="n"/>
      <c r="CY139" s="1106" t="n"/>
      <c r="CZ139" s="1106" t="n"/>
      <c r="DA139" s="1106" t="n"/>
      <c r="DB139" s="1106" t="n"/>
      <c r="DC139" s="1106" t="n"/>
      <c r="DD139" s="1106" t="n"/>
      <c r="DE139" s="1106" t="n"/>
      <c r="DF139" s="1106" t="n"/>
      <c r="DG139" s="1106" t="n"/>
      <c r="DH139" s="1106" t="n"/>
      <c r="DI139" s="1106" t="n"/>
    </row>
    <row r="140" ht="16" customHeight="1" s="1178">
      <c r="A140" s="1106" t="n"/>
      <c r="B140" s="1106" t="n"/>
      <c r="C140" s="1106" t="n"/>
      <c r="D140" s="1106" t="n"/>
      <c r="E140" s="1106" t="n"/>
      <c r="F140" s="1106" t="n"/>
      <c r="G140" s="1106" t="n"/>
      <c r="H140" s="1106" t="n"/>
      <c r="I140" s="1106" t="n"/>
      <c r="J140" s="1106" t="n"/>
      <c r="K140" s="1106" t="n"/>
      <c r="L140" s="1106" t="n"/>
      <c r="M140" s="178" t="n"/>
      <c r="N140" s="1106" t="n"/>
      <c r="O140" s="1106" t="n"/>
      <c r="P140" s="1106" t="n"/>
      <c r="Q140" s="1106" t="n"/>
      <c r="R140" s="1106" t="n"/>
      <c r="S140" s="1106" t="n"/>
      <c r="T140" s="178" t="n"/>
      <c r="U140" s="1106" t="n"/>
      <c r="V140" s="1106" t="n"/>
      <c r="W140" s="1106" t="n"/>
      <c r="X140" s="1106" t="n"/>
      <c r="Y140" s="1106" t="n"/>
      <c r="Z140" s="1106" t="n"/>
      <c r="AA140" s="1106" t="n"/>
      <c r="AB140" s="1106" t="n"/>
      <c r="AC140" s="1106" t="n"/>
      <c r="AD140" s="1106" t="n"/>
      <c r="AE140" s="1106" t="n"/>
      <c r="AF140" s="1106" t="n"/>
      <c r="AG140" s="1106" t="n"/>
      <c r="AH140" s="1106" t="n"/>
      <c r="AI140" s="1106" t="n"/>
      <c r="AJ140" s="1106" t="n"/>
      <c r="AK140" s="1106" t="n"/>
      <c r="AL140" s="1106" t="n"/>
      <c r="AM140" s="1106" t="n"/>
      <c r="AN140" s="1106" t="n"/>
      <c r="AO140" s="1106" t="n"/>
      <c r="AP140" s="1106" t="n"/>
      <c r="AQ140" s="1106" t="n"/>
      <c r="AR140" s="1106" t="n"/>
      <c r="AS140" s="1106" t="n"/>
      <c r="AT140" s="1106" t="n"/>
      <c r="AU140" s="1106" t="n"/>
      <c r="AV140" s="1106" t="n"/>
      <c r="AW140" s="1106" t="n"/>
      <c r="AX140" s="1106" t="n"/>
      <c r="AY140" s="1106" t="n"/>
      <c r="AZ140" s="1106" t="n"/>
      <c r="BA140" s="1106" t="n"/>
      <c r="BB140" s="1106" t="n"/>
      <c r="BC140" s="1106" t="n"/>
      <c r="BD140" s="1106" t="n"/>
      <c r="BE140" s="1106" t="n"/>
      <c r="BF140" s="1106" t="n"/>
      <c r="BG140" s="1106" t="n"/>
      <c r="BH140" s="1106" t="n"/>
      <c r="BI140" s="1106" t="n"/>
      <c r="BJ140" s="1106" t="n"/>
      <c r="BK140" s="1106" t="n"/>
      <c r="BL140" s="1106" t="n"/>
      <c r="BM140" s="1106" t="n"/>
      <c r="BN140" s="1106" t="n"/>
      <c r="BO140" s="1106" t="n"/>
      <c r="BP140" s="1106" t="n"/>
      <c r="BQ140" s="1106" t="n"/>
      <c r="BR140" s="1106" t="n"/>
      <c r="BS140" s="1106" t="n"/>
      <c r="BT140" s="1106" t="n"/>
      <c r="BU140" s="1106" t="n"/>
      <c r="BV140" s="1106" t="n"/>
      <c r="BW140" s="1106" t="n"/>
      <c r="BX140" s="1106" t="n"/>
      <c r="BY140" s="1106" t="n"/>
      <c r="BZ140" s="1106" t="n"/>
      <c r="CA140" s="1106" t="n"/>
      <c r="CB140" s="1106" t="n"/>
      <c r="CC140" s="1106" t="n"/>
      <c r="CD140" s="1106" t="n"/>
      <c r="CE140" s="1106" t="n"/>
      <c r="CF140" s="1106" t="n"/>
      <c r="CG140" s="1106" t="n"/>
      <c r="CH140" s="1106" t="n"/>
      <c r="CI140" s="1106" t="n"/>
      <c r="CJ140" s="1106" t="n"/>
      <c r="CK140" s="1106" t="n"/>
      <c r="CL140" s="1106" t="n"/>
      <c r="CM140" s="1106" t="n"/>
      <c r="CN140" s="1106" t="n"/>
      <c r="CO140" s="1106" t="n"/>
      <c r="CP140" s="1106" t="n"/>
      <c r="CQ140" s="1106" t="n"/>
      <c r="CR140" s="1106" t="n"/>
      <c r="CS140" s="1106" t="n"/>
      <c r="CT140" s="1106" t="n"/>
      <c r="CU140" s="1106" t="n"/>
      <c r="CV140" s="1106" t="n"/>
      <c r="CW140" s="1106" t="n"/>
      <c r="CX140" s="1106" t="n"/>
      <c r="CY140" s="1106" t="n"/>
      <c r="CZ140" s="1106" t="n"/>
      <c r="DA140" s="1106" t="n"/>
      <c r="DB140" s="1106" t="n"/>
      <c r="DC140" s="1106" t="n"/>
      <c r="DD140" s="1106" t="n"/>
      <c r="DE140" s="1106" t="n"/>
      <c r="DF140" s="1106" t="n"/>
      <c r="DG140" s="1106" t="n"/>
      <c r="DH140" s="1106" t="n"/>
      <c r="DI140" s="1106" t="n"/>
    </row>
    <row r="141" ht="16" customHeight="1" s="1178">
      <c r="A141" s="1106" t="n"/>
      <c r="B141" s="1106" t="n"/>
      <c r="C141" s="1106" t="n"/>
      <c r="D141" s="1106" t="n"/>
      <c r="E141" s="1106" t="n"/>
      <c r="F141" s="1106" t="n"/>
      <c r="G141" s="1106" t="n"/>
      <c r="H141" s="1106" t="n"/>
      <c r="I141" s="1106" t="n"/>
      <c r="J141" s="1106" t="n"/>
      <c r="K141" s="1106" t="n"/>
      <c r="L141" s="1106" t="n"/>
      <c r="M141" s="178" t="n"/>
      <c r="N141" s="1106" t="n"/>
      <c r="O141" s="1106" t="n"/>
      <c r="P141" s="1106" t="n"/>
      <c r="Q141" s="1106" t="n"/>
      <c r="R141" s="1106" t="n"/>
      <c r="S141" s="1106" t="n"/>
      <c r="T141" s="178" t="n"/>
      <c r="U141" s="1106" t="n"/>
      <c r="V141" s="1106" t="n"/>
      <c r="W141" s="1106" t="n"/>
      <c r="X141" s="1106" t="n"/>
      <c r="Y141" s="1106" t="n"/>
      <c r="Z141" s="1106" t="n"/>
      <c r="AA141" s="1106" t="n"/>
      <c r="AB141" s="1106" t="n"/>
      <c r="AC141" s="1106" t="n"/>
      <c r="AD141" s="1106" t="n"/>
      <c r="AE141" s="1106" t="n"/>
      <c r="AF141" s="1106" t="n"/>
      <c r="AG141" s="1106" t="n"/>
      <c r="AH141" s="1106" t="n"/>
      <c r="AI141" s="1106" t="n"/>
      <c r="AJ141" s="1106" t="n"/>
      <c r="AK141" s="1106" t="n"/>
      <c r="AL141" s="1106" t="n"/>
      <c r="AM141" s="1106" t="n"/>
      <c r="AN141" s="1106" t="n"/>
      <c r="AO141" s="1106" t="n"/>
      <c r="AP141" s="1106" t="n"/>
      <c r="AQ141" s="1106" t="n"/>
      <c r="AR141" s="1106" t="n"/>
      <c r="AS141" s="1106" t="n"/>
      <c r="AT141" s="1106" t="n"/>
      <c r="AU141" s="1106" t="n"/>
      <c r="AV141" s="1106" t="n"/>
      <c r="AW141" s="1106" t="n"/>
      <c r="AX141" s="1106" t="n"/>
      <c r="AY141" s="1106" t="n"/>
      <c r="AZ141" s="1106" t="n"/>
      <c r="BA141" s="1106" t="n"/>
      <c r="BB141" s="1106" t="n"/>
      <c r="BC141" s="1106" t="n"/>
      <c r="BD141" s="1106" t="n"/>
      <c r="BE141" s="1106" t="n"/>
      <c r="BF141" s="1106" t="n"/>
      <c r="BG141" s="1106" t="n"/>
      <c r="BH141" s="1106" t="n"/>
      <c r="BI141" s="1106" t="n"/>
      <c r="BJ141" s="1106" t="n"/>
      <c r="BK141" s="1106" t="n"/>
      <c r="BL141" s="1106" t="n"/>
      <c r="BM141" s="1106" t="n"/>
      <c r="BN141" s="1106" t="n"/>
      <c r="BO141" s="1106" t="n"/>
      <c r="BP141" s="1106" t="n"/>
      <c r="BQ141" s="1106" t="n"/>
      <c r="BR141" s="1106" t="n"/>
      <c r="BS141" s="1106" t="n"/>
      <c r="BT141" s="1106" t="n"/>
      <c r="BU141" s="1106" t="n"/>
      <c r="BV141" s="1106" t="n"/>
      <c r="BW141" s="1106" t="n"/>
      <c r="BX141" s="1106" t="n"/>
      <c r="BY141" s="1106" t="n"/>
      <c r="BZ141" s="1106" t="n"/>
      <c r="CA141" s="1106" t="n"/>
      <c r="CB141" s="1106" t="n"/>
      <c r="CC141" s="1106" t="n"/>
      <c r="CD141" s="1106" t="n"/>
      <c r="CE141" s="1106" t="n"/>
      <c r="CF141" s="1106" t="n"/>
      <c r="CG141" s="1106" t="n"/>
      <c r="CH141" s="1106" t="n"/>
      <c r="CI141" s="1106" t="n"/>
      <c r="CJ141" s="1106" t="n"/>
      <c r="CK141" s="1106" t="n"/>
      <c r="CL141" s="1106" t="n"/>
      <c r="CM141" s="1106" t="n"/>
      <c r="CN141" s="1106" t="n"/>
      <c r="CO141" s="1106" t="n"/>
      <c r="CP141" s="1106" t="n"/>
      <c r="CQ141" s="1106" t="n"/>
      <c r="CR141" s="1106" t="n"/>
      <c r="CS141" s="1106" t="n"/>
      <c r="CT141" s="1106" t="n"/>
      <c r="CU141" s="1106" t="n"/>
      <c r="CV141" s="1106" t="n"/>
      <c r="CW141" s="1106" t="n"/>
      <c r="CX141" s="1106" t="n"/>
      <c r="CY141" s="1106" t="n"/>
      <c r="CZ141" s="1106" t="n"/>
      <c r="DA141" s="1106" t="n"/>
      <c r="DB141" s="1106" t="n"/>
      <c r="DC141" s="1106" t="n"/>
      <c r="DD141" s="1106" t="n"/>
      <c r="DE141" s="1106" t="n"/>
      <c r="DF141" s="1106" t="n"/>
      <c r="DG141" s="1106" t="n"/>
      <c r="DH141" s="1106" t="n"/>
      <c r="DI141" s="1106" t="n"/>
    </row>
    <row r="142" ht="16" customHeight="1" s="1178">
      <c r="A142" s="1106" t="n"/>
      <c r="B142" s="1106" t="n"/>
      <c r="C142" s="1106" t="n"/>
      <c r="D142" s="1106" t="n"/>
      <c r="E142" s="1106" t="n"/>
      <c r="F142" s="1106" t="n"/>
      <c r="G142" s="1106" t="n"/>
      <c r="H142" s="1106" t="n"/>
      <c r="I142" s="1106" t="n"/>
      <c r="J142" s="1106" t="n"/>
      <c r="K142" s="1106" t="n"/>
      <c r="L142" s="1106" t="n"/>
      <c r="M142" s="178" t="n"/>
      <c r="N142" s="1106" t="n"/>
      <c r="O142" s="1106" t="n"/>
      <c r="P142" s="1106" t="n"/>
      <c r="Q142" s="1106" t="n"/>
      <c r="R142" s="1106" t="n"/>
      <c r="S142" s="1106" t="n"/>
      <c r="T142" s="178" t="n"/>
      <c r="U142" s="1106" t="n"/>
      <c r="V142" s="1106" t="n"/>
      <c r="W142" s="1106" t="n"/>
      <c r="X142" s="1106" t="n"/>
      <c r="Y142" s="1106" t="n"/>
      <c r="Z142" s="1106" t="n"/>
      <c r="AA142" s="1106" t="n"/>
      <c r="AB142" s="1106" t="n"/>
      <c r="AC142" s="1106" t="n"/>
      <c r="AD142" s="1106" t="n"/>
      <c r="AE142" s="1106" t="n"/>
      <c r="AF142" s="1106" t="n"/>
      <c r="AG142" s="1106" t="n"/>
      <c r="AH142" s="1106" t="n"/>
      <c r="AI142" s="1106" t="n"/>
      <c r="AJ142" s="1106" t="n"/>
      <c r="AK142" s="1106" t="n"/>
      <c r="AL142" s="1106" t="n"/>
      <c r="AM142" s="1106" t="n"/>
      <c r="AN142" s="1106" t="n"/>
      <c r="AO142" s="1106" t="n"/>
      <c r="AP142" s="1106" t="n"/>
      <c r="AQ142" s="1106" t="n"/>
      <c r="AR142" s="1106" t="n"/>
      <c r="AS142" s="1106" t="n"/>
      <c r="AT142" s="1106" t="n"/>
      <c r="AU142" s="1106" t="n"/>
      <c r="AV142" s="1106" t="n"/>
      <c r="AW142" s="1106" t="n"/>
      <c r="AX142" s="1106" t="n"/>
      <c r="AY142" s="1106" t="n"/>
      <c r="AZ142" s="1106" t="n"/>
      <c r="BA142" s="1106" t="n"/>
      <c r="BB142" s="1106" t="n"/>
      <c r="BC142" s="1106" t="n"/>
      <c r="BD142" s="1106" t="n"/>
      <c r="BE142" s="1106" t="n"/>
      <c r="BF142" s="1106" t="n"/>
      <c r="BG142" s="1106" t="n"/>
      <c r="BH142" s="1106" t="n"/>
      <c r="BI142" s="1106" t="n"/>
      <c r="BJ142" s="1106" t="n"/>
      <c r="BK142" s="1106" t="n"/>
      <c r="BL142" s="1106" t="n"/>
      <c r="BM142" s="1106" t="n"/>
      <c r="BN142" s="1106" t="n"/>
      <c r="BO142" s="1106" t="n"/>
      <c r="BP142" s="1106" t="n"/>
      <c r="BQ142" s="1106" t="n"/>
      <c r="BR142" s="1106" t="n"/>
      <c r="BS142" s="1106" t="n"/>
      <c r="BT142" s="1106" t="n"/>
      <c r="BU142" s="1106" t="n"/>
      <c r="BV142" s="1106" t="n"/>
      <c r="BW142" s="1106" t="n"/>
      <c r="BX142" s="1106" t="n"/>
      <c r="BY142" s="1106" t="n"/>
      <c r="BZ142" s="1106" t="n"/>
      <c r="CA142" s="1106" t="n"/>
      <c r="CB142" s="1106" t="n"/>
      <c r="CC142" s="1106" t="n"/>
      <c r="CD142" s="1106" t="n"/>
      <c r="CE142" s="1106" t="n"/>
      <c r="CF142" s="1106" t="n"/>
      <c r="CG142" s="1106" t="n"/>
      <c r="CH142" s="1106" t="n"/>
      <c r="CI142" s="1106" t="n"/>
      <c r="CJ142" s="1106" t="n"/>
      <c r="CK142" s="1106" t="n"/>
      <c r="CL142" s="1106" t="n"/>
      <c r="CM142" s="1106" t="n"/>
      <c r="CN142" s="1106" t="n"/>
      <c r="CO142" s="1106" t="n"/>
      <c r="CP142" s="1106" t="n"/>
      <c r="CQ142" s="1106" t="n"/>
      <c r="CR142" s="1106" t="n"/>
      <c r="CS142" s="1106" t="n"/>
      <c r="CT142" s="1106" t="n"/>
      <c r="CU142" s="1106" t="n"/>
      <c r="CV142" s="1106" t="n"/>
      <c r="CW142" s="1106" t="n"/>
      <c r="CX142" s="1106" t="n"/>
      <c r="CY142" s="1106" t="n"/>
      <c r="CZ142" s="1106" t="n"/>
      <c r="DA142" s="1106" t="n"/>
      <c r="DB142" s="1106" t="n"/>
      <c r="DC142" s="1106" t="n"/>
      <c r="DD142" s="1106" t="n"/>
      <c r="DE142" s="1106" t="n"/>
      <c r="DF142" s="1106" t="n"/>
      <c r="DG142" s="1106" t="n"/>
      <c r="DH142" s="1106" t="n"/>
      <c r="DI142" s="1106" t="n"/>
    </row>
    <row r="143" ht="16" customHeight="1" s="1178">
      <c r="A143" s="1106" t="n"/>
      <c r="B143" s="1106" t="n"/>
      <c r="C143" s="1106" t="n"/>
      <c r="D143" s="1106" t="n"/>
      <c r="E143" s="1106" t="n"/>
      <c r="F143" s="1106" t="n"/>
      <c r="G143" s="1106" t="n"/>
      <c r="H143" s="1106" t="n"/>
      <c r="I143" s="1106" t="n"/>
      <c r="J143" s="1106" t="n"/>
      <c r="K143" s="1106" t="n"/>
      <c r="L143" s="1106" t="n"/>
      <c r="M143" s="178" t="n"/>
      <c r="N143" s="1106" t="n"/>
      <c r="O143" s="1106" t="n"/>
      <c r="P143" s="1106" t="n"/>
      <c r="Q143" s="1106" t="n"/>
      <c r="R143" s="1106" t="n"/>
      <c r="S143" s="1106" t="n"/>
      <c r="T143" s="178" t="n"/>
      <c r="U143" s="1106" t="n"/>
      <c r="V143" s="1106" t="n"/>
      <c r="W143" s="1106" t="n"/>
      <c r="X143" s="1106" t="n"/>
      <c r="Y143" s="1106" t="n"/>
      <c r="Z143" s="1106" t="n"/>
      <c r="AA143" s="1106" t="n"/>
      <c r="AB143" s="1106" t="n"/>
      <c r="AC143" s="1106" t="n"/>
      <c r="AD143" s="1106" t="n"/>
      <c r="AE143" s="1106" t="n"/>
      <c r="AF143" s="1106" t="n"/>
      <c r="AG143" s="1106" t="n"/>
      <c r="AH143" s="1106" t="n"/>
      <c r="AI143" s="1106" t="n"/>
      <c r="AJ143" s="1106" t="n"/>
      <c r="AK143" s="1106" t="n"/>
      <c r="AL143" s="1106" t="n"/>
      <c r="AM143" s="1106" t="n"/>
      <c r="AN143" s="1106" t="n"/>
      <c r="AO143" s="1106" t="n"/>
      <c r="AP143" s="1106" t="n"/>
      <c r="AQ143" s="1106" t="n"/>
      <c r="AR143" s="1106" t="n"/>
      <c r="AS143" s="1106" t="n"/>
      <c r="AT143" s="1106" t="n"/>
      <c r="AU143" s="1106" t="n"/>
      <c r="AV143" s="1106" t="n"/>
      <c r="AW143" s="1106" t="n"/>
      <c r="AX143" s="1106" t="n"/>
      <c r="AY143" s="1106" t="n"/>
      <c r="AZ143" s="1106" t="n"/>
      <c r="BA143" s="1106" t="n"/>
      <c r="BB143" s="1106" t="n"/>
      <c r="BC143" s="1106" t="n"/>
      <c r="BD143" s="1106" t="n"/>
      <c r="BE143" s="1106" t="n"/>
      <c r="BF143" s="1106" t="n"/>
      <c r="BG143" s="1106" t="n"/>
      <c r="BH143" s="1106" t="n"/>
      <c r="BI143" s="1106" t="n"/>
      <c r="BJ143" s="1106" t="n"/>
      <c r="BK143" s="1106" t="n"/>
      <c r="BL143" s="1106" t="n"/>
      <c r="BM143" s="1106" t="n"/>
      <c r="BN143" s="1106" t="n"/>
      <c r="BO143" s="1106" t="n"/>
      <c r="BP143" s="1106" t="n"/>
      <c r="BQ143" s="1106" t="n"/>
      <c r="BR143" s="1106" t="n"/>
      <c r="BS143" s="1106" t="n"/>
      <c r="BT143" s="1106" t="n"/>
      <c r="BU143" s="1106" t="n"/>
      <c r="BV143" s="1106" t="n"/>
      <c r="BW143" s="1106" t="n"/>
      <c r="BX143" s="1106" t="n"/>
      <c r="BY143" s="1106" t="n"/>
      <c r="BZ143" s="1106" t="n"/>
      <c r="CA143" s="1106" t="n"/>
      <c r="CB143" s="1106" t="n"/>
      <c r="CC143" s="1106" t="n"/>
      <c r="CD143" s="1106" t="n"/>
      <c r="CE143" s="1106" t="n"/>
      <c r="CF143" s="1106" t="n"/>
      <c r="CG143" s="1106" t="n"/>
      <c r="CH143" s="1106" t="n"/>
      <c r="CI143" s="1106" t="n"/>
      <c r="CJ143" s="1106" t="n"/>
      <c r="CK143" s="1106" t="n"/>
      <c r="CL143" s="1106" t="n"/>
      <c r="CM143" s="1106" t="n"/>
      <c r="CN143" s="1106" t="n"/>
      <c r="CO143" s="1106" t="n"/>
      <c r="CP143" s="1106" t="n"/>
      <c r="CQ143" s="1106" t="n"/>
      <c r="CR143" s="1106" t="n"/>
      <c r="CS143" s="1106" t="n"/>
      <c r="CT143" s="1106" t="n"/>
      <c r="CU143" s="1106" t="n"/>
      <c r="CV143" s="1106" t="n"/>
      <c r="CW143" s="1106" t="n"/>
      <c r="CX143" s="1106" t="n"/>
      <c r="CY143" s="1106" t="n"/>
      <c r="CZ143" s="1106" t="n"/>
      <c r="DA143" s="1106" t="n"/>
      <c r="DB143" s="1106" t="n"/>
      <c r="DC143" s="1106" t="n"/>
      <c r="DD143" s="1106" t="n"/>
      <c r="DE143" s="1106" t="n"/>
      <c r="DF143" s="1106" t="n"/>
      <c r="DG143" s="1106" t="n"/>
      <c r="DH143" s="1106" t="n"/>
      <c r="DI143" s="1106" t="n"/>
    </row>
    <row r="144" ht="16" customHeight="1" s="1178">
      <c r="A144" s="1106" t="n"/>
      <c r="B144" s="1106" t="n"/>
      <c r="C144" s="1106" t="n"/>
      <c r="D144" s="1106" t="n"/>
      <c r="E144" s="1106" t="n"/>
      <c r="F144" s="1106" t="n"/>
      <c r="G144" s="1106" t="n"/>
      <c r="H144" s="1106" t="n"/>
      <c r="I144" s="1106" t="n"/>
      <c r="J144" s="1106" t="n"/>
      <c r="K144" s="1106" t="n"/>
      <c r="L144" s="1106" t="n"/>
      <c r="M144" s="178" t="n"/>
      <c r="N144" s="1106" t="n"/>
      <c r="O144" s="1106" t="n"/>
      <c r="P144" s="1106" t="n"/>
      <c r="Q144" s="1106" t="n"/>
      <c r="R144" s="1106" t="n"/>
      <c r="S144" s="1106" t="n"/>
      <c r="T144" s="178" t="n"/>
      <c r="U144" s="1106" t="n"/>
      <c r="V144" s="1106" t="n"/>
      <c r="W144" s="1106" t="n"/>
      <c r="X144" s="1106" t="n"/>
      <c r="Y144" s="1106" t="n"/>
      <c r="Z144" s="1106" t="n"/>
      <c r="AA144" s="1106" t="n"/>
      <c r="AB144" s="1106" t="n"/>
      <c r="AC144" s="1106" t="n"/>
      <c r="AD144" s="1106" t="n"/>
      <c r="AE144" s="1106" t="n"/>
      <c r="AF144" s="1106" t="n"/>
      <c r="AG144" s="1106" t="n"/>
      <c r="AH144" s="1106" t="n"/>
      <c r="AI144" s="1106" t="n"/>
      <c r="AJ144" s="1106" t="n"/>
      <c r="AK144" s="1106" t="n"/>
      <c r="AL144" s="1106" t="n"/>
      <c r="AM144" s="1106" t="n"/>
      <c r="AN144" s="1106" t="n"/>
      <c r="AO144" s="1106" t="n"/>
      <c r="AP144" s="1106" t="n"/>
      <c r="AQ144" s="1106" t="n"/>
      <c r="AR144" s="1106" t="n"/>
      <c r="AS144" s="1106" t="n"/>
      <c r="AT144" s="1106" t="n"/>
      <c r="AU144" s="1106" t="n"/>
      <c r="AV144" s="1106" t="n"/>
      <c r="AW144" s="1106" t="n"/>
      <c r="AX144" s="1106" t="n"/>
      <c r="AY144" s="1106" t="n"/>
      <c r="AZ144" s="1106" t="n"/>
      <c r="BA144" s="1106" t="n"/>
      <c r="BB144" s="1106" t="n"/>
      <c r="BC144" s="1106" t="n"/>
      <c r="BD144" s="1106" t="n"/>
      <c r="BE144" s="1106" t="n"/>
      <c r="BF144" s="1106" t="n"/>
      <c r="BG144" s="1106" t="n"/>
      <c r="BH144" s="1106" t="n"/>
      <c r="BI144" s="1106" t="n"/>
      <c r="BJ144" s="1106" t="n"/>
      <c r="BK144" s="1106" t="n"/>
      <c r="BL144" s="1106" t="n"/>
      <c r="BM144" s="1106" t="n"/>
      <c r="BN144" s="1106" t="n"/>
      <c r="BO144" s="1106" t="n"/>
      <c r="BP144" s="1106" t="n"/>
      <c r="BQ144" s="1106" t="n"/>
      <c r="BR144" s="1106" t="n"/>
      <c r="BS144" s="1106" t="n"/>
      <c r="BT144" s="1106" t="n"/>
      <c r="BU144" s="1106" t="n"/>
      <c r="BV144" s="1106" t="n"/>
      <c r="BW144" s="1106" t="n"/>
      <c r="BX144" s="1106" t="n"/>
      <c r="BY144" s="1106" t="n"/>
      <c r="BZ144" s="1106" t="n"/>
      <c r="CA144" s="1106" t="n"/>
      <c r="CB144" s="1106" t="n"/>
      <c r="CC144" s="1106" t="n"/>
      <c r="CD144" s="1106" t="n"/>
      <c r="CE144" s="1106" t="n"/>
      <c r="CF144" s="1106" t="n"/>
      <c r="CG144" s="1106" t="n"/>
      <c r="CH144" s="1106" t="n"/>
      <c r="CI144" s="1106" t="n"/>
      <c r="CJ144" s="1106" t="n"/>
      <c r="CK144" s="1106" t="n"/>
      <c r="CL144" s="1106" t="n"/>
      <c r="CM144" s="1106" t="n"/>
      <c r="CN144" s="1106" t="n"/>
      <c r="CO144" s="1106" t="n"/>
      <c r="CP144" s="1106" t="n"/>
      <c r="CQ144" s="1106" t="n"/>
      <c r="CR144" s="1106" t="n"/>
      <c r="CS144" s="1106" t="n"/>
      <c r="CT144" s="1106" t="n"/>
      <c r="CU144" s="1106" t="n"/>
      <c r="CV144" s="1106" t="n"/>
      <c r="CW144" s="1106" t="n"/>
      <c r="CX144" s="1106" t="n"/>
      <c r="CY144" s="1106" t="n"/>
      <c r="CZ144" s="1106" t="n"/>
      <c r="DA144" s="1106" t="n"/>
      <c r="DB144" s="1106" t="n"/>
      <c r="DC144" s="1106" t="n"/>
      <c r="DD144" s="1106" t="n"/>
      <c r="DE144" s="1106" t="n"/>
      <c r="DF144" s="1106" t="n"/>
      <c r="DG144" s="1106" t="n"/>
      <c r="DH144" s="1106" t="n"/>
      <c r="DI144" s="1106" t="n"/>
    </row>
    <row r="145" ht="16" customHeight="1" s="1178">
      <c r="A145" s="1106" t="n"/>
      <c r="B145" s="1106" t="n"/>
      <c r="C145" s="1106" t="n"/>
      <c r="D145" s="1106" t="n"/>
      <c r="E145" s="1106" t="n"/>
      <c r="F145" s="1106" t="n"/>
      <c r="G145" s="1106" t="n"/>
      <c r="H145" s="1106" t="n"/>
      <c r="I145" s="1106" t="n"/>
      <c r="J145" s="1106" t="n"/>
      <c r="K145" s="1106" t="n"/>
      <c r="L145" s="1106" t="n"/>
      <c r="M145" s="178" t="n"/>
      <c r="N145" s="1106" t="n"/>
      <c r="O145" s="1106" t="n"/>
      <c r="P145" s="1106" t="n"/>
      <c r="Q145" s="1106" t="n"/>
      <c r="R145" s="1106" t="n"/>
      <c r="S145" s="1106" t="n"/>
      <c r="T145" s="178" t="n"/>
      <c r="U145" s="1106" t="n"/>
      <c r="V145" s="1106" t="n"/>
      <c r="W145" s="1106" t="n"/>
      <c r="X145" s="1106" t="n"/>
      <c r="Y145" s="1106" t="n"/>
      <c r="Z145" s="1106" t="n"/>
      <c r="AA145" s="1106" t="n"/>
      <c r="AB145" s="1106" t="n"/>
      <c r="AC145" s="1106" t="n"/>
      <c r="AD145" s="1106" t="n"/>
      <c r="AE145" s="1106" t="n"/>
      <c r="AF145" s="1106" t="n"/>
      <c r="AG145" s="1106" t="n"/>
      <c r="AH145" s="1106" t="n"/>
      <c r="AI145" s="1106" t="n"/>
      <c r="AJ145" s="1106" t="n"/>
      <c r="AK145" s="1106" t="n"/>
      <c r="AL145" s="1106" t="n"/>
      <c r="AM145" s="1106" t="n"/>
      <c r="AN145" s="1106" t="n"/>
      <c r="AO145" s="1106" t="n"/>
      <c r="AP145" s="1106" t="n"/>
      <c r="AQ145" s="1106" t="n"/>
      <c r="AR145" s="1106" t="n"/>
      <c r="AS145" s="1106" t="n"/>
      <c r="AT145" s="1106" t="n"/>
      <c r="AU145" s="1106" t="n"/>
      <c r="AV145" s="1106" t="n"/>
      <c r="AW145" s="1106" t="n"/>
      <c r="AX145" s="1106" t="n"/>
      <c r="AY145" s="1106" t="n"/>
      <c r="AZ145" s="1106" t="n"/>
      <c r="BA145" s="1106" t="n"/>
      <c r="BB145" s="1106" t="n"/>
      <c r="BC145" s="1106" t="n"/>
      <c r="BD145" s="1106" t="n"/>
      <c r="BE145" s="1106" t="n"/>
      <c r="BF145" s="1106" t="n"/>
      <c r="BG145" s="1106" t="n"/>
      <c r="BH145" s="1106" t="n"/>
      <c r="BI145" s="1106" t="n"/>
      <c r="BJ145" s="1106" t="n"/>
      <c r="BK145" s="1106" t="n"/>
      <c r="BL145" s="1106" t="n"/>
      <c r="BM145" s="1106" t="n"/>
      <c r="BN145" s="1106" t="n"/>
      <c r="BO145" s="1106" t="n"/>
      <c r="BP145" s="1106" t="n"/>
      <c r="BQ145" s="1106" t="n"/>
      <c r="BR145" s="1106" t="n"/>
      <c r="BS145" s="1106" t="n"/>
      <c r="BT145" s="1106" t="n"/>
      <c r="BU145" s="1106" t="n"/>
      <c r="BV145" s="1106" t="n"/>
      <c r="BW145" s="1106" t="n"/>
      <c r="BX145" s="1106" t="n"/>
      <c r="BY145" s="1106" t="n"/>
      <c r="BZ145" s="1106" t="n"/>
      <c r="CA145" s="1106" t="n"/>
      <c r="CB145" s="1106" t="n"/>
      <c r="CC145" s="1106" t="n"/>
      <c r="CD145" s="1106" t="n"/>
      <c r="CE145" s="1106" t="n"/>
      <c r="CF145" s="1106" t="n"/>
      <c r="CG145" s="1106" t="n"/>
      <c r="CH145" s="1106" t="n"/>
      <c r="CI145" s="1106" t="n"/>
      <c r="CJ145" s="1106" t="n"/>
      <c r="CK145" s="1106" t="n"/>
      <c r="CL145" s="1106" t="n"/>
      <c r="CM145" s="1106" t="n"/>
      <c r="CN145" s="1106" t="n"/>
      <c r="CO145" s="1106" t="n"/>
      <c r="CP145" s="1106" t="n"/>
      <c r="CQ145" s="1106" t="n"/>
      <c r="CR145" s="1106" t="n"/>
      <c r="CS145" s="1106" t="n"/>
      <c r="CT145" s="1106" t="n"/>
      <c r="CU145" s="1106" t="n"/>
      <c r="CV145" s="1106" t="n"/>
      <c r="CW145" s="1106" t="n"/>
      <c r="CX145" s="1106" t="n"/>
      <c r="CY145" s="1106" t="n"/>
      <c r="CZ145" s="1106" t="n"/>
      <c r="DA145" s="1106" t="n"/>
      <c r="DB145" s="1106" t="n"/>
      <c r="DC145" s="1106" t="n"/>
      <c r="DD145" s="1106" t="n"/>
      <c r="DE145" s="1106" t="n"/>
      <c r="DF145" s="1106" t="n"/>
      <c r="DG145" s="1106" t="n"/>
      <c r="DH145" s="1106" t="n"/>
      <c r="DI145" s="1106" t="n"/>
    </row>
    <row r="146" ht="16" customHeight="1" s="1178">
      <c r="A146" s="1106" t="n"/>
      <c r="B146" s="1106" t="n"/>
      <c r="C146" s="1106" t="n"/>
      <c r="D146" s="1106" t="n"/>
      <c r="E146" s="1106" t="n"/>
      <c r="F146" s="1106" t="n"/>
      <c r="G146" s="1106" t="n"/>
      <c r="H146" s="1106" t="n"/>
      <c r="I146" s="1106" t="n"/>
      <c r="J146" s="1106" t="n"/>
      <c r="K146" s="1106" t="n"/>
      <c r="L146" s="1106" t="n"/>
      <c r="M146" s="178" t="n"/>
      <c r="N146" s="1106" t="n"/>
      <c r="O146" s="1106" t="n"/>
      <c r="P146" s="1106" t="n"/>
      <c r="Q146" s="1106" t="n"/>
      <c r="R146" s="1106" t="n"/>
      <c r="S146" s="1106" t="n"/>
      <c r="T146" s="178" t="n"/>
      <c r="U146" s="1106" t="n"/>
      <c r="V146" s="1106" t="n"/>
      <c r="W146" s="1106" t="n"/>
      <c r="X146" s="1106" t="n"/>
      <c r="Y146" s="1106" t="n"/>
      <c r="Z146" s="1106" t="n"/>
      <c r="AA146" s="1106" t="n"/>
      <c r="AB146" s="1106" t="n"/>
      <c r="AC146" s="1106" t="n"/>
      <c r="AD146" s="1106" t="n"/>
      <c r="AE146" s="1106" t="n"/>
      <c r="AF146" s="1106" t="n"/>
      <c r="AG146" s="1106" t="n"/>
      <c r="AH146" s="1106" t="n"/>
      <c r="AI146" s="1106" t="n"/>
      <c r="AJ146" s="1106" t="n"/>
      <c r="AK146" s="1106" t="n"/>
      <c r="AL146" s="1106" t="n"/>
      <c r="AM146" s="1106" t="n"/>
      <c r="AN146" s="1106" t="n"/>
      <c r="AO146" s="1106" t="n"/>
      <c r="AP146" s="1106" t="n"/>
      <c r="AQ146" s="1106" t="n"/>
      <c r="AR146" s="1106" t="n"/>
      <c r="AS146" s="1106" t="n"/>
      <c r="AT146" s="1106" t="n"/>
      <c r="AU146" s="1106" t="n"/>
      <c r="AV146" s="1106" t="n"/>
      <c r="AW146" s="1106" t="n"/>
      <c r="AX146" s="1106" t="n"/>
      <c r="AY146" s="1106" t="n"/>
      <c r="AZ146" s="1106" t="n"/>
      <c r="BA146" s="1106" t="n"/>
      <c r="BB146" s="1106" t="n"/>
      <c r="BC146" s="1106" t="n"/>
      <c r="BD146" s="1106" t="n"/>
      <c r="BE146" s="1106" t="n"/>
      <c r="BF146" s="1106" t="n"/>
      <c r="BG146" s="1106" t="n"/>
      <c r="BH146" s="1106" t="n"/>
      <c r="BI146" s="1106" t="n"/>
      <c r="BJ146" s="1106" t="n"/>
      <c r="BK146" s="1106" t="n"/>
      <c r="BL146" s="1106" t="n"/>
      <c r="BM146" s="1106" t="n"/>
      <c r="BN146" s="1106" t="n"/>
      <c r="BO146" s="1106" t="n"/>
      <c r="BP146" s="1106" t="n"/>
      <c r="BQ146" s="1106" t="n"/>
      <c r="BR146" s="1106" t="n"/>
      <c r="BS146" s="1106" t="n"/>
      <c r="BT146" s="1106" t="n"/>
      <c r="BU146" s="1106" t="n"/>
      <c r="BV146" s="1106" t="n"/>
      <c r="BW146" s="1106" t="n"/>
      <c r="BX146" s="1106" t="n"/>
      <c r="BY146" s="1106" t="n"/>
      <c r="BZ146" s="1106" t="n"/>
      <c r="CA146" s="1106" t="n"/>
      <c r="CB146" s="1106" t="n"/>
      <c r="CC146" s="1106" t="n"/>
      <c r="CD146" s="1106" t="n"/>
      <c r="CE146" s="1106" t="n"/>
      <c r="CF146" s="1106" t="n"/>
      <c r="CG146" s="1106" t="n"/>
      <c r="CH146" s="1106" t="n"/>
      <c r="CI146" s="1106" t="n"/>
      <c r="CJ146" s="1106" t="n"/>
      <c r="CK146" s="1106" t="n"/>
      <c r="CL146" s="1106" t="n"/>
      <c r="CM146" s="1106" t="n"/>
      <c r="CN146" s="1106" t="n"/>
      <c r="CO146" s="1106" t="n"/>
      <c r="CP146" s="1106" t="n"/>
      <c r="CQ146" s="1106" t="n"/>
      <c r="CR146" s="1106" t="n"/>
      <c r="CS146" s="1106" t="n"/>
      <c r="CT146" s="1106" t="n"/>
      <c r="CU146" s="1106" t="n"/>
      <c r="CV146" s="1106" t="n"/>
      <c r="CW146" s="1106" t="n"/>
      <c r="CX146" s="1106" t="n"/>
      <c r="CY146" s="1106" t="n"/>
      <c r="CZ146" s="1106" t="n"/>
      <c r="DA146" s="1106" t="n"/>
      <c r="DB146" s="1106" t="n"/>
      <c r="DC146" s="1106" t="n"/>
      <c r="DD146" s="1106" t="n"/>
      <c r="DE146" s="1106" t="n"/>
      <c r="DF146" s="1106" t="n"/>
      <c r="DG146" s="1106" t="n"/>
      <c r="DH146" s="1106" t="n"/>
      <c r="DI146" s="1106" t="n"/>
    </row>
    <row r="147" ht="16" customHeight="1" s="1178">
      <c r="A147" s="1106" t="n"/>
      <c r="B147" s="1106" t="n"/>
      <c r="C147" s="1106" t="n"/>
      <c r="D147" s="1106" t="n"/>
      <c r="E147" s="1106" t="n"/>
      <c r="F147" s="1106" t="n"/>
      <c r="G147" s="1106" t="n"/>
      <c r="H147" s="1106" t="n"/>
      <c r="I147" s="1106" t="n"/>
      <c r="J147" s="1106" t="n"/>
      <c r="K147" s="1106" t="n"/>
      <c r="L147" s="1106" t="n"/>
      <c r="M147" s="178" t="n"/>
      <c r="N147" s="1106" t="n"/>
      <c r="O147" s="1106" t="n"/>
      <c r="P147" s="1106" t="n"/>
      <c r="Q147" s="1106" t="n"/>
      <c r="R147" s="1106" t="n"/>
      <c r="S147" s="1106" t="n"/>
      <c r="T147" s="178" t="n"/>
      <c r="U147" s="1106" t="n"/>
      <c r="V147" s="1106" t="n"/>
      <c r="W147" s="1106" t="n"/>
      <c r="X147" s="1106" t="n"/>
      <c r="Y147" s="1106" t="n"/>
      <c r="Z147" s="1106" t="n"/>
      <c r="AA147" s="1106" t="n"/>
      <c r="AB147" s="1106" t="n"/>
      <c r="AC147" s="1106" t="n"/>
      <c r="AD147" s="1106" t="n"/>
      <c r="AE147" s="1106" t="n"/>
      <c r="AF147" s="1106" t="n"/>
      <c r="AG147" s="1106" t="n"/>
      <c r="AH147" s="1106" t="n"/>
      <c r="AI147" s="1106" t="n"/>
      <c r="AJ147" s="1106" t="n"/>
      <c r="AK147" s="1106" t="n"/>
      <c r="AL147" s="1106" t="n"/>
      <c r="AM147" s="1106" t="n"/>
      <c r="AN147" s="1106" t="n"/>
      <c r="AO147" s="1106" t="n"/>
      <c r="AP147" s="1106" t="n"/>
      <c r="AQ147" s="1106" t="n"/>
      <c r="AR147" s="1106" t="n"/>
      <c r="AS147" s="1106" t="n"/>
      <c r="AT147" s="1106" t="n"/>
      <c r="AU147" s="1106" t="n"/>
      <c r="AV147" s="1106" t="n"/>
      <c r="AW147" s="1106" t="n"/>
      <c r="AX147" s="1106" t="n"/>
      <c r="AY147" s="1106" t="n"/>
      <c r="AZ147" s="1106" t="n"/>
      <c r="BA147" s="1106" t="n"/>
      <c r="BB147" s="1106" t="n"/>
      <c r="BC147" s="1106" t="n"/>
      <c r="BD147" s="1106" t="n"/>
      <c r="BE147" s="1106" t="n"/>
      <c r="BF147" s="1106" t="n"/>
      <c r="BG147" s="1106" t="n"/>
      <c r="BH147" s="1106" t="n"/>
      <c r="BI147" s="1106" t="n"/>
      <c r="BJ147" s="1106" t="n"/>
      <c r="BK147" s="1106" t="n"/>
      <c r="BL147" s="1106" t="n"/>
      <c r="BM147" s="1106" t="n"/>
      <c r="BN147" s="1106" t="n"/>
      <c r="BO147" s="1106" t="n"/>
      <c r="BP147" s="1106" t="n"/>
      <c r="BQ147" s="1106" t="n"/>
      <c r="BR147" s="1106" t="n"/>
      <c r="BS147" s="1106" t="n"/>
      <c r="BT147" s="1106" t="n"/>
      <c r="BU147" s="1106" t="n"/>
      <c r="BV147" s="1106" t="n"/>
      <c r="BW147" s="1106" t="n"/>
      <c r="BX147" s="1106" t="n"/>
      <c r="BY147" s="1106" t="n"/>
      <c r="BZ147" s="1106" t="n"/>
      <c r="CA147" s="1106" t="n"/>
      <c r="CB147" s="1106" t="n"/>
      <c r="CC147" s="1106" t="n"/>
      <c r="CD147" s="1106" t="n"/>
      <c r="CE147" s="1106" t="n"/>
      <c r="CF147" s="1106" t="n"/>
      <c r="CG147" s="1106" t="n"/>
      <c r="CH147" s="1106" t="n"/>
      <c r="CI147" s="1106" t="n"/>
      <c r="CJ147" s="1106" t="n"/>
      <c r="CK147" s="1106" t="n"/>
      <c r="CL147" s="1106" t="n"/>
      <c r="CM147" s="1106" t="n"/>
      <c r="CN147" s="1106" t="n"/>
      <c r="CO147" s="1106" t="n"/>
      <c r="CP147" s="1106" t="n"/>
      <c r="CQ147" s="1106" t="n"/>
      <c r="CR147" s="1106" t="n"/>
      <c r="CS147" s="1106" t="n"/>
      <c r="CT147" s="1106" t="n"/>
      <c r="CU147" s="1106" t="n"/>
      <c r="CV147" s="1106" t="n"/>
      <c r="CW147" s="1106" t="n"/>
      <c r="CX147" s="1106" t="n"/>
      <c r="CY147" s="1106" t="n"/>
      <c r="CZ147" s="1106" t="n"/>
      <c r="DA147" s="1106" t="n"/>
      <c r="DB147" s="1106" t="n"/>
      <c r="DC147" s="1106" t="n"/>
      <c r="DD147" s="1106" t="n"/>
      <c r="DE147" s="1106" t="n"/>
      <c r="DF147" s="1106" t="n"/>
      <c r="DG147" s="1106" t="n"/>
      <c r="DH147" s="1106" t="n"/>
      <c r="DI147" s="1106" t="n"/>
    </row>
    <row r="148" ht="16" customHeight="1" s="1178">
      <c r="A148" s="1106" t="n"/>
      <c r="B148" s="1106" t="n"/>
      <c r="C148" s="1106" t="n"/>
      <c r="D148" s="1106" t="n"/>
      <c r="E148" s="1106" t="n"/>
      <c r="F148" s="1106" t="n"/>
      <c r="G148" s="1106" t="n"/>
      <c r="H148" s="1106" t="n"/>
      <c r="I148" s="1106" t="n"/>
      <c r="J148" s="1106" t="n"/>
      <c r="K148" s="1106" t="n"/>
      <c r="L148" s="1106" t="n"/>
      <c r="M148" s="178" t="n"/>
      <c r="N148" s="1106" t="n"/>
      <c r="O148" s="1106" t="n"/>
      <c r="P148" s="1106" t="n"/>
      <c r="Q148" s="1106" t="n"/>
      <c r="R148" s="1106" t="n"/>
      <c r="S148" s="1106" t="n"/>
      <c r="T148" s="178" t="n"/>
      <c r="U148" s="1106" t="n"/>
      <c r="V148" s="1106" t="n"/>
      <c r="W148" s="1106" t="n"/>
      <c r="X148" s="1106" t="n"/>
      <c r="Y148" s="1106" t="n"/>
      <c r="Z148" s="1106" t="n"/>
      <c r="AA148" s="1106" t="n"/>
      <c r="AB148" s="1106" t="n"/>
      <c r="AC148" s="1106" t="n"/>
      <c r="AD148" s="1106" t="n"/>
      <c r="AE148" s="1106" t="n"/>
      <c r="AF148" s="1106" t="n"/>
      <c r="AG148" s="1106" t="n"/>
      <c r="AH148" s="1106" t="n"/>
      <c r="AI148" s="1106" t="n"/>
      <c r="AJ148" s="1106" t="n"/>
      <c r="AK148" s="1106" t="n"/>
      <c r="AL148" s="1106" t="n"/>
      <c r="AM148" s="1106" t="n"/>
      <c r="AN148" s="1106" t="n"/>
      <c r="AO148" s="1106" t="n"/>
      <c r="AP148" s="1106" t="n"/>
      <c r="AQ148" s="1106" t="n"/>
      <c r="AR148" s="1106" t="n"/>
      <c r="AS148" s="1106" t="n"/>
      <c r="AT148" s="1106" t="n"/>
      <c r="AU148" s="1106" t="n"/>
      <c r="AV148" s="1106" t="n"/>
      <c r="AW148" s="1106" t="n"/>
      <c r="AX148" s="1106" t="n"/>
      <c r="AY148" s="1106" t="n"/>
      <c r="AZ148" s="1106" t="n"/>
      <c r="BA148" s="1106" t="n"/>
      <c r="BB148" s="1106" t="n"/>
      <c r="BC148" s="1106" t="n"/>
      <c r="BD148" s="1106" t="n"/>
      <c r="BE148" s="1106" t="n"/>
      <c r="BF148" s="1106" t="n"/>
      <c r="BG148" s="1106" t="n"/>
      <c r="BH148" s="1106" t="n"/>
      <c r="BI148" s="1106" t="n"/>
      <c r="BJ148" s="1106" t="n"/>
      <c r="BK148" s="1106" t="n"/>
      <c r="BL148" s="1106" t="n"/>
      <c r="BM148" s="1106" t="n"/>
      <c r="BN148" s="1106" t="n"/>
      <c r="BO148" s="1106" t="n"/>
      <c r="BP148" s="1106" t="n"/>
      <c r="BQ148" s="1106" t="n"/>
      <c r="BR148" s="1106" t="n"/>
      <c r="BS148" s="1106" t="n"/>
      <c r="BT148" s="1106" t="n"/>
      <c r="BU148" s="1106" t="n"/>
      <c r="BV148" s="1106" t="n"/>
      <c r="BW148" s="1106" t="n"/>
      <c r="BX148" s="1106" t="n"/>
      <c r="BY148" s="1106" t="n"/>
      <c r="BZ148" s="1106" t="n"/>
      <c r="CA148" s="1106" t="n"/>
      <c r="CB148" s="1106" t="n"/>
      <c r="CC148" s="1106" t="n"/>
      <c r="CD148" s="1106" t="n"/>
      <c r="CE148" s="1106" t="n"/>
      <c r="CF148" s="1106" t="n"/>
      <c r="CG148" s="1106" t="n"/>
      <c r="CH148" s="1106" t="n"/>
      <c r="CI148" s="1106" t="n"/>
      <c r="CJ148" s="1106" t="n"/>
      <c r="CK148" s="1106" t="n"/>
      <c r="CL148" s="1106" t="n"/>
      <c r="CM148" s="1106" t="n"/>
      <c r="CN148" s="1106" t="n"/>
      <c r="CO148" s="1106" t="n"/>
      <c r="CP148" s="1106" t="n"/>
      <c r="CQ148" s="1106" t="n"/>
      <c r="CR148" s="1106" t="n"/>
      <c r="CS148" s="1106" t="n"/>
      <c r="CT148" s="1106" t="n"/>
      <c r="CU148" s="1106" t="n"/>
      <c r="CV148" s="1106" t="n"/>
      <c r="CW148" s="1106" t="n"/>
      <c r="CX148" s="1106" t="n"/>
      <c r="CY148" s="1106" t="n"/>
      <c r="CZ148" s="1106" t="n"/>
      <c r="DA148" s="1106" t="n"/>
      <c r="DB148" s="1106" t="n"/>
      <c r="DC148" s="1106" t="n"/>
      <c r="DD148" s="1106" t="n"/>
      <c r="DE148" s="1106" t="n"/>
      <c r="DF148" s="1106" t="n"/>
      <c r="DG148" s="1106" t="n"/>
      <c r="DH148" s="1106" t="n"/>
      <c r="DI148" s="1106" t="n"/>
    </row>
    <row r="149" ht="16" customHeight="1" s="1178">
      <c r="A149" s="1106" t="n"/>
      <c r="B149" s="1106" t="n"/>
      <c r="C149" s="1106" t="n"/>
      <c r="D149" s="1106" t="n"/>
      <c r="E149" s="1106" t="n"/>
      <c r="F149" s="1106" t="n"/>
      <c r="G149" s="1106" t="n"/>
      <c r="H149" s="1106" t="n"/>
      <c r="I149" s="1106" t="n"/>
      <c r="J149" s="1106" t="n"/>
      <c r="K149" s="1106" t="n"/>
      <c r="L149" s="1106" t="n"/>
      <c r="M149" s="178" t="n"/>
      <c r="N149" s="1106" t="n"/>
      <c r="O149" s="1106" t="n"/>
      <c r="P149" s="1106" t="n"/>
      <c r="Q149" s="1106" t="n"/>
      <c r="R149" s="1106" t="n"/>
      <c r="S149" s="1106" t="n"/>
      <c r="T149" s="178" t="n"/>
      <c r="U149" s="1106" t="n"/>
      <c r="V149" s="1106" t="n"/>
      <c r="W149" s="1106" t="n"/>
      <c r="X149" s="1106" t="n"/>
      <c r="Y149" s="1106" t="n"/>
      <c r="Z149" s="1106" t="n"/>
      <c r="AA149" s="1106" t="n"/>
      <c r="AB149" s="1106" t="n"/>
      <c r="AC149" s="1106" t="n"/>
      <c r="AD149" s="1106" t="n"/>
      <c r="AE149" s="1106" t="n"/>
      <c r="AF149" s="1106" t="n"/>
      <c r="AG149" s="1106" t="n"/>
      <c r="AH149" s="1106" t="n"/>
      <c r="AI149" s="1106" t="n"/>
      <c r="AJ149" s="1106" t="n"/>
      <c r="AK149" s="1106" t="n"/>
      <c r="AL149" s="1106" t="n"/>
      <c r="AM149" s="1106" t="n"/>
      <c r="AN149" s="1106" t="n"/>
      <c r="AO149" s="1106" t="n"/>
      <c r="AP149" s="1106" t="n"/>
      <c r="AQ149" s="1106" t="n"/>
      <c r="AR149" s="1106" t="n"/>
      <c r="AS149" s="1106" t="n"/>
      <c r="AT149" s="1106" t="n"/>
      <c r="AU149" s="1106" t="n"/>
      <c r="AV149" s="1106" t="n"/>
      <c r="AW149" s="1106" t="n"/>
      <c r="AX149" s="1106" t="n"/>
      <c r="AY149" s="1106" t="n"/>
      <c r="AZ149" s="1106" t="n"/>
      <c r="BA149" s="1106" t="n"/>
      <c r="BB149" s="1106" t="n"/>
      <c r="BC149" s="1106" t="n"/>
      <c r="BD149" s="1106" t="n"/>
      <c r="BE149" s="1106" t="n"/>
      <c r="BF149" s="1106" t="n"/>
      <c r="BG149" s="1106" t="n"/>
      <c r="BH149" s="1106" t="n"/>
      <c r="BI149" s="1106" t="n"/>
      <c r="BJ149" s="1106" t="n"/>
      <c r="BK149" s="1106" t="n"/>
      <c r="BL149" s="1106" t="n"/>
      <c r="BM149" s="1106" t="n"/>
      <c r="BN149" s="1106" t="n"/>
      <c r="BO149" s="1106" t="n"/>
      <c r="BP149" s="1106" t="n"/>
      <c r="BQ149" s="1106" t="n"/>
      <c r="BR149" s="1106" t="n"/>
      <c r="BS149" s="1106" t="n"/>
      <c r="BT149" s="1106" t="n"/>
      <c r="BU149" s="1106" t="n"/>
      <c r="BV149" s="1106" t="n"/>
      <c r="BW149" s="1106" t="n"/>
      <c r="BX149" s="1106" t="n"/>
      <c r="BY149" s="1106" t="n"/>
      <c r="BZ149" s="1106" t="n"/>
      <c r="CA149" s="1106" t="n"/>
      <c r="CB149" s="1106" t="n"/>
      <c r="CC149" s="1106" t="n"/>
      <c r="CD149" s="1106" t="n"/>
      <c r="CE149" s="1106" t="n"/>
      <c r="CF149" s="1106" t="n"/>
      <c r="CG149" s="1106" t="n"/>
      <c r="CH149" s="1106" t="n"/>
      <c r="CI149" s="1106" t="n"/>
      <c r="CJ149" s="1106" t="n"/>
      <c r="CK149" s="1106" t="n"/>
      <c r="CL149" s="1106" t="n"/>
      <c r="CM149" s="1106" t="n"/>
      <c r="CN149" s="1106" t="n"/>
      <c r="CO149" s="1106" t="n"/>
      <c r="CP149" s="1106" t="n"/>
      <c r="CQ149" s="1106" t="n"/>
      <c r="CR149" s="1106" t="n"/>
      <c r="CS149" s="1106" t="n"/>
      <c r="CT149" s="1106" t="n"/>
      <c r="CU149" s="1106" t="n"/>
      <c r="CV149" s="1106" t="n"/>
      <c r="CW149" s="1106" t="n"/>
      <c r="CX149" s="1106" t="n"/>
      <c r="CY149" s="1106" t="n"/>
      <c r="CZ149" s="1106" t="n"/>
      <c r="DA149" s="1106" t="n"/>
      <c r="DB149" s="1106" t="n"/>
      <c r="DC149" s="1106" t="n"/>
      <c r="DD149" s="1106" t="n"/>
      <c r="DE149" s="1106" t="n"/>
      <c r="DF149" s="1106" t="n"/>
      <c r="DG149" s="1106" t="n"/>
      <c r="DH149" s="1106" t="n"/>
      <c r="DI149" s="1106" t="n"/>
    </row>
    <row r="150" ht="16" customHeight="1" s="1178">
      <c r="A150" s="1106" t="n"/>
      <c r="B150" s="1106" t="n"/>
      <c r="C150" s="1106" t="n"/>
      <c r="D150" s="1106" t="n"/>
      <c r="E150" s="1106" t="n"/>
      <c r="F150" s="1106" t="n"/>
      <c r="G150" s="1106" t="n"/>
      <c r="H150" s="1106" t="n"/>
      <c r="I150" s="1106" t="n"/>
      <c r="J150" s="1106" t="n"/>
      <c r="K150" s="1106" t="n"/>
      <c r="L150" s="1106" t="n"/>
      <c r="M150" s="178" t="n"/>
      <c r="N150" s="1106" t="n"/>
      <c r="O150" s="1106" t="n"/>
      <c r="P150" s="1106" t="n"/>
      <c r="Q150" s="1106" t="n"/>
      <c r="R150" s="1106" t="n"/>
      <c r="S150" s="1106" t="n"/>
      <c r="T150" s="178" t="n"/>
      <c r="U150" s="1106" t="n"/>
      <c r="V150" s="1106" t="n"/>
      <c r="W150" s="1106" t="n"/>
      <c r="X150" s="1106" t="n"/>
      <c r="Y150" s="1106" t="n"/>
      <c r="Z150" s="1106" t="n"/>
      <c r="AA150" s="1106" t="n"/>
      <c r="AB150" s="1106" t="n"/>
      <c r="AC150" s="1106" t="n"/>
      <c r="AD150" s="1106" t="n"/>
      <c r="AE150" s="1106" t="n"/>
      <c r="AF150" s="1106" t="n"/>
      <c r="AG150" s="1106" t="n"/>
      <c r="AH150" s="1106" t="n"/>
      <c r="AI150" s="1106" t="n"/>
      <c r="AJ150" s="1106" t="n"/>
      <c r="AK150" s="1106" t="n"/>
      <c r="AL150" s="1106" t="n"/>
      <c r="AM150" s="1106" t="n"/>
      <c r="AN150" s="1106" t="n"/>
      <c r="AO150" s="1106" t="n"/>
      <c r="AP150" s="1106" t="n"/>
      <c r="AQ150" s="1106" t="n"/>
      <c r="AR150" s="1106" t="n"/>
      <c r="AS150" s="1106" t="n"/>
      <c r="AT150" s="1106" t="n"/>
      <c r="AU150" s="1106" t="n"/>
      <c r="AV150" s="1106" t="n"/>
      <c r="AW150" s="1106" t="n"/>
      <c r="AX150" s="1106" t="n"/>
      <c r="AY150" s="1106" t="n"/>
      <c r="AZ150" s="1106" t="n"/>
      <c r="BA150" s="1106" t="n"/>
      <c r="BB150" s="1106" t="n"/>
      <c r="BC150" s="1106" t="n"/>
      <c r="BD150" s="1106" t="n"/>
      <c r="BE150" s="1106" t="n"/>
      <c r="BF150" s="1106" t="n"/>
      <c r="BG150" s="1106" t="n"/>
      <c r="BH150" s="1106" t="n"/>
      <c r="BI150" s="1106" t="n"/>
      <c r="BJ150" s="1106" t="n"/>
      <c r="BK150" s="1106" t="n"/>
      <c r="BL150" s="1106" t="n"/>
      <c r="BM150" s="1106" t="n"/>
      <c r="BN150" s="1106" t="n"/>
      <c r="BO150" s="1106" t="n"/>
      <c r="BP150" s="1106" t="n"/>
      <c r="BQ150" s="1106" t="n"/>
      <c r="BR150" s="1106" t="n"/>
      <c r="BS150" s="1106" t="n"/>
      <c r="BT150" s="1106" t="n"/>
      <c r="BU150" s="1106" t="n"/>
      <c r="BV150" s="1106" t="n"/>
      <c r="BW150" s="1106" t="n"/>
      <c r="BX150" s="1106" t="n"/>
      <c r="BY150" s="1106" t="n"/>
      <c r="BZ150" s="1106" t="n"/>
      <c r="CA150" s="1106" t="n"/>
      <c r="CB150" s="1106" t="n"/>
      <c r="CC150" s="1106" t="n"/>
      <c r="CD150" s="1106" t="n"/>
      <c r="CE150" s="1106" t="n"/>
      <c r="CF150" s="1106" t="n"/>
      <c r="CG150" s="1106" t="n"/>
      <c r="CH150" s="1106" t="n"/>
      <c r="CI150" s="1106" t="n"/>
      <c r="CJ150" s="1106" t="n"/>
      <c r="CK150" s="1106" t="n"/>
      <c r="CL150" s="1106" t="n"/>
      <c r="CM150" s="1106" t="n"/>
      <c r="CN150" s="1106" t="n"/>
      <c r="CO150" s="1106" t="n"/>
      <c r="CP150" s="1106" t="n"/>
      <c r="CQ150" s="1106" t="n"/>
      <c r="CR150" s="1106" t="n"/>
      <c r="CS150" s="1106" t="n"/>
      <c r="CT150" s="1106" t="n"/>
      <c r="CU150" s="1106" t="n"/>
      <c r="CV150" s="1106" t="n"/>
      <c r="CW150" s="1106" t="n"/>
      <c r="CX150" s="1106" t="n"/>
      <c r="CY150" s="1106" t="n"/>
      <c r="CZ150" s="1106" t="n"/>
      <c r="DA150" s="1106" t="n"/>
      <c r="DB150" s="1106" t="n"/>
      <c r="DC150" s="1106" t="n"/>
      <c r="DD150" s="1106" t="n"/>
      <c r="DE150" s="1106" t="n"/>
      <c r="DF150" s="1106" t="n"/>
      <c r="DG150" s="1106" t="n"/>
      <c r="DH150" s="1106" t="n"/>
      <c r="DI150" s="1106" t="n"/>
    </row>
    <row r="151" ht="13.5" customHeight="1" s="1178">
      <c r="A151" s="1106" t="n"/>
      <c r="B151" s="1106" t="n"/>
      <c r="C151" s="1106" t="n"/>
      <c r="D151" s="1106" t="n"/>
      <c r="E151" s="1106" t="n"/>
      <c r="F151" s="1106" t="n"/>
      <c r="G151" s="1106" t="n"/>
      <c r="H151" s="1106" t="n"/>
      <c r="I151" s="1106" t="n"/>
      <c r="J151" s="1106" t="n"/>
      <c r="K151" s="1106" t="n"/>
      <c r="L151" s="1106" t="n"/>
      <c r="M151" s="178" t="n"/>
      <c r="N151" s="1106" t="n"/>
      <c r="O151" s="1106" t="n"/>
      <c r="P151" s="1106" t="n"/>
      <c r="Q151" s="1106" t="n"/>
      <c r="R151" s="1106" t="n"/>
      <c r="S151" s="1106" t="n"/>
      <c r="T151" s="178" t="n"/>
      <c r="U151" s="1106" t="n"/>
      <c r="V151" s="1106" t="n"/>
      <c r="W151" s="1106" t="n"/>
      <c r="X151" s="1106" t="n"/>
      <c r="Y151" s="1106" t="n"/>
      <c r="Z151" s="1106" t="n"/>
      <c r="AA151" s="1106" t="n"/>
      <c r="AB151" s="1106" t="n"/>
      <c r="AC151" s="1106" t="n"/>
      <c r="AD151" s="1106" t="n"/>
      <c r="AE151" s="1106" t="n"/>
      <c r="AF151" s="1106" t="n"/>
      <c r="AG151" s="1106" t="n"/>
      <c r="AH151" s="1106" t="n"/>
      <c r="AI151" s="1106" t="n"/>
      <c r="AJ151" s="1106" t="n"/>
      <c r="AK151" s="1106" t="n"/>
      <c r="AL151" s="1106" t="n"/>
      <c r="AM151" s="1106" t="n"/>
      <c r="AN151" s="1106" t="n"/>
      <c r="AO151" s="1106" t="n"/>
      <c r="AP151" s="1106" t="n"/>
      <c r="AQ151" s="1106" t="n"/>
      <c r="AR151" s="1106" t="n"/>
      <c r="AS151" s="1106" t="n"/>
      <c r="AT151" s="1106" t="n"/>
      <c r="AU151" s="1106" t="n"/>
      <c r="AV151" s="1106" t="n"/>
      <c r="AW151" s="1106" t="n"/>
      <c r="AX151" s="1106" t="n"/>
      <c r="AY151" s="1106" t="n"/>
      <c r="AZ151" s="1106" t="n"/>
      <c r="BA151" s="1106" t="n"/>
      <c r="BB151" s="1106" t="n"/>
      <c r="BC151" s="1106" t="n"/>
      <c r="BD151" s="1106" t="n"/>
      <c r="BE151" s="1106" t="n"/>
      <c r="BF151" s="1106" t="n"/>
      <c r="BG151" s="1106" t="n"/>
      <c r="BH151" s="1106" t="n"/>
      <c r="BI151" s="1106" t="n"/>
      <c r="BJ151" s="1106" t="n"/>
      <c r="BK151" s="1106" t="n"/>
      <c r="BL151" s="1106" t="n"/>
      <c r="BM151" s="1106" t="n"/>
      <c r="BN151" s="1106" t="n"/>
      <c r="BO151" s="1106" t="n"/>
      <c r="BP151" s="1106" t="n"/>
      <c r="BQ151" s="1106" t="n"/>
      <c r="BR151" s="1106" t="n"/>
      <c r="BS151" s="1106" t="n"/>
      <c r="BT151" s="1106" t="n"/>
      <c r="BU151" s="1106" t="n"/>
      <c r="BV151" s="1106" t="n"/>
      <c r="BW151" s="1106" t="n"/>
      <c r="BX151" s="1106" t="n"/>
      <c r="BY151" s="1106" t="n"/>
      <c r="BZ151" s="1106" t="n"/>
      <c r="CA151" s="1106" t="n"/>
      <c r="CB151" s="1106" t="n"/>
      <c r="CC151" s="1106" t="n"/>
      <c r="CD151" s="1106" t="n"/>
      <c r="CE151" s="1106" t="n"/>
      <c r="CF151" s="1106" t="n"/>
      <c r="CG151" s="1106" t="n"/>
      <c r="CH151" s="1106" t="n"/>
      <c r="CI151" s="1106" t="n"/>
      <c r="CJ151" s="1106" t="n"/>
      <c r="CK151" s="1106" t="n"/>
      <c r="CL151" s="1106" t="n"/>
      <c r="CM151" s="1106" t="n"/>
      <c r="CN151" s="1106" t="n"/>
      <c r="CO151" s="1106" t="n"/>
      <c r="CP151" s="1106" t="n"/>
      <c r="CQ151" s="1106" t="n"/>
      <c r="CR151" s="1106" t="n"/>
      <c r="CS151" s="1106" t="n"/>
      <c r="CT151" s="1106" t="n"/>
      <c r="CU151" s="1106" t="n"/>
      <c r="CV151" s="1106" t="n"/>
      <c r="CW151" s="1106" t="n"/>
      <c r="CX151" s="1106" t="n"/>
      <c r="CY151" s="1106" t="n"/>
      <c r="CZ151" s="1106" t="n"/>
      <c r="DA151" s="1106" t="n"/>
      <c r="DB151" s="1106" t="n"/>
      <c r="DC151" s="1106" t="n"/>
      <c r="DD151" s="1106" t="n"/>
      <c r="DE151" s="1106" t="n"/>
      <c r="DF151" s="1106" t="n"/>
      <c r="DG151" s="1106" t="n"/>
      <c r="DH151" s="1106" t="n"/>
      <c r="DI151" s="1106" t="n"/>
    </row>
    <row r="152" ht="13.5" customHeight="1" s="1178">
      <c r="A152" s="1106" t="n"/>
      <c r="B152" s="1106" t="n"/>
      <c r="C152" s="1106" t="n"/>
      <c r="D152" s="1106" t="n"/>
      <c r="E152" s="1106" t="n"/>
      <c r="F152" s="1106" t="n"/>
      <c r="G152" s="1106" t="n"/>
      <c r="H152" s="1106" t="n"/>
      <c r="I152" s="1106" t="n"/>
      <c r="J152" s="1106" t="n"/>
      <c r="K152" s="1106" t="n"/>
      <c r="L152" s="1106" t="n"/>
      <c r="M152" s="178" t="n"/>
      <c r="N152" s="1106" t="n"/>
      <c r="O152" s="1106" t="n"/>
      <c r="P152" s="1106" t="n"/>
      <c r="Q152" s="1106" t="n"/>
      <c r="R152" s="1106" t="n"/>
      <c r="S152" s="1106" t="n"/>
      <c r="T152" s="178" t="n"/>
      <c r="U152" s="1106" t="n"/>
      <c r="V152" s="1106" t="n"/>
      <c r="W152" s="1106" t="n"/>
      <c r="X152" s="1106" t="n"/>
      <c r="Y152" s="1106" t="n"/>
      <c r="Z152" s="1106" t="n"/>
      <c r="AA152" s="1106" t="n"/>
      <c r="AB152" s="1106" t="n"/>
      <c r="AC152" s="1106" t="n"/>
      <c r="AD152" s="1106" t="n"/>
      <c r="AE152" s="1106" t="n"/>
      <c r="AF152" s="1106" t="n"/>
      <c r="AG152" s="1106" t="n"/>
      <c r="AH152" s="1106" t="n"/>
      <c r="AI152" s="1106" t="n"/>
      <c r="AJ152" s="1106" t="n"/>
      <c r="AK152" s="1106" t="n"/>
      <c r="AL152" s="1106" t="n"/>
      <c r="AM152" s="1106" t="n"/>
      <c r="AN152" s="1106" t="n"/>
      <c r="AO152" s="1106" t="n"/>
      <c r="AP152" s="1106" t="n"/>
      <c r="AQ152" s="1106" t="n"/>
      <c r="AR152" s="1106" t="n"/>
      <c r="AS152" s="1106" t="n"/>
      <c r="AT152" s="1106" t="n"/>
      <c r="AU152" s="1106" t="n"/>
      <c r="AV152" s="1106" t="n"/>
      <c r="AW152" s="1106" t="n"/>
      <c r="AX152" s="1106" t="n"/>
      <c r="AY152" s="1106" t="n"/>
      <c r="AZ152" s="1106" t="n"/>
      <c r="BA152" s="1106" t="n"/>
      <c r="BB152" s="1106" t="n"/>
      <c r="BC152" s="1106" t="n"/>
      <c r="BD152" s="1106" t="n"/>
      <c r="BE152" s="1106" t="n"/>
      <c r="BF152" s="1106" t="n"/>
      <c r="BG152" s="1106" t="n"/>
      <c r="BH152" s="1106" t="n"/>
      <c r="BI152" s="1106" t="n"/>
      <c r="BJ152" s="1106" t="n"/>
      <c r="BK152" s="1106" t="n"/>
      <c r="BL152" s="1106" t="n"/>
      <c r="BM152" s="1106" t="n"/>
      <c r="BN152" s="1106" t="n"/>
      <c r="BO152" s="1106" t="n"/>
      <c r="BP152" s="1106" t="n"/>
      <c r="BQ152" s="1106" t="n"/>
      <c r="BR152" s="1106" t="n"/>
      <c r="BS152" s="1106" t="n"/>
      <c r="BT152" s="1106" t="n"/>
      <c r="BU152" s="1106" t="n"/>
      <c r="BV152" s="1106" t="n"/>
      <c r="BW152" s="1106" t="n"/>
      <c r="BX152" s="1106" t="n"/>
      <c r="BY152" s="1106" t="n"/>
      <c r="BZ152" s="1106" t="n"/>
      <c r="CA152" s="1106" t="n"/>
      <c r="CB152" s="1106" t="n"/>
      <c r="CC152" s="1106" t="n"/>
      <c r="CD152" s="1106" t="n"/>
      <c r="CE152" s="1106" t="n"/>
      <c r="CF152" s="1106" t="n"/>
      <c r="CG152" s="1106" t="n"/>
      <c r="CH152" s="1106" t="n"/>
      <c r="CI152" s="1106" t="n"/>
      <c r="CJ152" s="1106" t="n"/>
      <c r="CK152" s="1106" t="n"/>
      <c r="CL152" s="1106" t="n"/>
      <c r="CM152" s="1106" t="n"/>
      <c r="CN152" s="1106" t="n"/>
      <c r="CO152" s="1106" t="n"/>
      <c r="CP152" s="1106" t="n"/>
      <c r="CQ152" s="1106" t="n"/>
      <c r="CR152" s="1106" t="n"/>
      <c r="CS152" s="1106" t="n"/>
      <c r="CT152" s="1106" t="n"/>
      <c r="CU152" s="1106" t="n"/>
      <c r="CV152" s="1106" t="n"/>
      <c r="CW152" s="1106" t="n"/>
      <c r="CX152" s="1106" t="n"/>
      <c r="CY152" s="1106" t="n"/>
      <c r="CZ152" s="1106" t="n"/>
      <c r="DA152" s="1106" t="n"/>
      <c r="DB152" s="1106" t="n"/>
      <c r="DC152" s="1106" t="n"/>
      <c r="DD152" s="1106" t="n"/>
      <c r="DE152" s="1106" t="n"/>
      <c r="DF152" s="1106" t="n"/>
      <c r="DG152" s="1106" t="n"/>
      <c r="DH152" s="1106" t="n"/>
      <c r="DI152" s="1106" t="n"/>
    </row>
    <row r="153" ht="13.5" customHeight="1" s="1178">
      <c r="A153" s="1106" t="n"/>
      <c r="B153" s="1106" t="n"/>
      <c r="C153" s="1106" t="n"/>
      <c r="D153" s="1106" t="n"/>
      <c r="E153" s="1106" t="n"/>
      <c r="F153" s="1106" t="n"/>
      <c r="G153" s="1106" t="n"/>
      <c r="H153" s="1106" t="n"/>
      <c r="I153" s="1106" t="n"/>
      <c r="J153" s="1106" t="n"/>
      <c r="K153" s="1106" t="n"/>
      <c r="L153" s="1106" t="n"/>
      <c r="M153" s="178" t="n"/>
      <c r="N153" s="1106" t="n"/>
      <c r="O153" s="1106" t="n"/>
      <c r="P153" s="1106" t="n"/>
      <c r="Q153" s="1106" t="n"/>
      <c r="R153" s="1106" t="n"/>
      <c r="S153" s="1106" t="n"/>
      <c r="T153" s="178" t="n"/>
      <c r="U153" s="1106" t="n"/>
      <c r="V153" s="1106" t="n"/>
      <c r="W153" s="1106" t="n"/>
      <c r="X153" s="1106" t="n"/>
      <c r="Y153" s="1106" t="n"/>
      <c r="Z153" s="1106" t="n"/>
      <c r="AA153" s="1106" t="n"/>
      <c r="AB153" s="1106" t="n"/>
      <c r="AC153" s="1106" t="n"/>
      <c r="AD153" s="1106" t="n"/>
      <c r="AE153" s="1106" t="n"/>
      <c r="AF153" s="1106" t="n"/>
      <c r="AG153" s="1106" t="n"/>
      <c r="AH153" s="1106" t="n"/>
      <c r="AI153" s="1106" t="n"/>
      <c r="AJ153" s="1106" t="n"/>
      <c r="AK153" s="1106" t="n"/>
      <c r="AL153" s="1106" t="n"/>
      <c r="AM153" s="1106" t="n"/>
      <c r="AN153" s="1106" t="n"/>
      <c r="AO153" s="1106" t="n"/>
      <c r="AP153" s="1106" t="n"/>
      <c r="AQ153" s="1106" t="n"/>
      <c r="AR153" s="1106" t="n"/>
      <c r="AS153" s="1106" t="n"/>
      <c r="AT153" s="1106" t="n"/>
      <c r="AU153" s="1106" t="n"/>
      <c r="AV153" s="1106" t="n"/>
      <c r="AW153" s="1106" t="n"/>
      <c r="AX153" s="1106" t="n"/>
      <c r="AY153" s="1106" t="n"/>
      <c r="AZ153" s="1106" t="n"/>
      <c r="BA153" s="1106" t="n"/>
      <c r="BB153" s="1106" t="n"/>
      <c r="BC153" s="1106" t="n"/>
      <c r="BD153" s="1106" t="n"/>
      <c r="BE153" s="1106" t="n"/>
      <c r="BF153" s="1106" t="n"/>
      <c r="BG153" s="1106" t="n"/>
      <c r="BH153" s="1106" t="n"/>
      <c r="BI153" s="1106" t="n"/>
      <c r="BJ153" s="1106" t="n"/>
      <c r="BK153" s="1106" t="n"/>
      <c r="BL153" s="1106" t="n"/>
      <c r="BM153" s="1106" t="n"/>
      <c r="BN153" s="1106" t="n"/>
      <c r="BO153" s="1106" t="n"/>
      <c r="BP153" s="1106" t="n"/>
      <c r="BQ153" s="1106" t="n"/>
      <c r="BR153" s="1106" t="n"/>
      <c r="BS153" s="1106" t="n"/>
      <c r="BT153" s="1106" t="n"/>
      <c r="BU153" s="1106" t="n"/>
      <c r="BV153" s="1106" t="n"/>
      <c r="BW153" s="1106" t="n"/>
      <c r="BX153" s="1106" t="n"/>
      <c r="BY153" s="1106" t="n"/>
      <c r="BZ153" s="1106" t="n"/>
      <c r="CA153" s="1106" t="n"/>
      <c r="CB153" s="1106" t="n"/>
      <c r="CC153" s="1106" t="n"/>
      <c r="CD153" s="1106" t="n"/>
      <c r="CE153" s="1106" t="n"/>
      <c r="CF153" s="1106" t="n"/>
      <c r="CG153" s="1106" t="n"/>
      <c r="CH153" s="1106" t="n"/>
      <c r="CI153" s="1106" t="n"/>
      <c r="CJ153" s="1106" t="n"/>
      <c r="CK153" s="1106" t="n"/>
      <c r="CL153" s="1106" t="n"/>
      <c r="CM153" s="1106" t="n"/>
      <c r="CN153" s="1106" t="n"/>
      <c r="CO153" s="1106" t="n"/>
      <c r="CP153" s="1106" t="n"/>
      <c r="CQ153" s="1106" t="n"/>
      <c r="CR153" s="1106" t="n"/>
      <c r="CS153" s="1106" t="n"/>
      <c r="CT153" s="1106" t="n"/>
      <c r="CU153" s="1106" t="n"/>
      <c r="CV153" s="1106" t="n"/>
      <c r="CW153" s="1106" t="n"/>
      <c r="CX153" s="1106" t="n"/>
      <c r="CY153" s="1106" t="n"/>
      <c r="CZ153" s="1106" t="n"/>
      <c r="DA153" s="1106" t="n"/>
      <c r="DB153" s="1106" t="n"/>
      <c r="DC153" s="1106" t="n"/>
      <c r="DD153" s="1106" t="n"/>
      <c r="DE153" s="1106" t="n"/>
      <c r="DF153" s="1106" t="n"/>
      <c r="DG153" s="1106" t="n"/>
      <c r="DH153" s="1106" t="n"/>
      <c r="DI153" s="1106" t="n"/>
    </row>
    <row r="154" ht="13.5" customHeight="1" s="1178">
      <c r="A154" s="1106" t="n"/>
      <c r="B154" s="1106" t="n"/>
      <c r="C154" s="1106" t="n"/>
      <c r="D154" s="1106" t="n"/>
      <c r="E154" s="1106" t="n"/>
      <c r="F154" s="1106" t="n"/>
      <c r="G154" s="1106" t="n"/>
      <c r="H154" s="1106" t="n"/>
      <c r="I154" s="1106" t="n"/>
      <c r="J154" s="1106" t="n"/>
      <c r="K154" s="1106" t="n"/>
      <c r="L154" s="1106" t="n"/>
      <c r="M154" s="178" t="n"/>
      <c r="N154" s="1106" t="n"/>
      <c r="O154" s="1106" t="n"/>
      <c r="P154" s="1106" t="n"/>
      <c r="Q154" s="1106" t="n"/>
      <c r="R154" s="1106" t="n"/>
      <c r="S154" s="1106" t="n"/>
      <c r="T154" s="178" t="n"/>
      <c r="U154" s="1106" t="n"/>
      <c r="V154" s="1106" t="n"/>
      <c r="W154" s="1106" t="n"/>
      <c r="X154" s="1106" t="n"/>
      <c r="Y154" s="1106" t="n"/>
      <c r="Z154" s="1106" t="n"/>
      <c r="AA154" s="1106" t="n"/>
      <c r="AB154" s="1106" t="n"/>
      <c r="AC154" s="1106" t="n"/>
      <c r="AD154" s="1106" t="n"/>
      <c r="AE154" s="1106" t="n"/>
      <c r="AF154" s="1106" t="n"/>
      <c r="AG154" s="1106" t="n"/>
      <c r="AH154" s="1106" t="n"/>
      <c r="AI154" s="1106" t="n"/>
      <c r="AJ154" s="1106" t="n"/>
      <c r="AK154" s="1106" t="n"/>
      <c r="AL154" s="1106" t="n"/>
      <c r="AM154" s="1106" t="n"/>
      <c r="AN154" s="1106" t="n"/>
      <c r="AO154" s="1106" t="n"/>
      <c r="AP154" s="1106" t="n"/>
      <c r="AQ154" s="1106" t="n"/>
      <c r="AR154" s="1106" t="n"/>
      <c r="AS154" s="1106" t="n"/>
      <c r="AT154" s="1106" t="n"/>
      <c r="AU154" s="1106" t="n"/>
      <c r="AV154" s="1106" t="n"/>
      <c r="AW154" s="1106" t="n"/>
      <c r="AX154" s="1106" t="n"/>
      <c r="AY154" s="1106" t="n"/>
      <c r="AZ154" s="1106" t="n"/>
      <c r="BA154" s="1106" t="n"/>
      <c r="BB154" s="1106" t="n"/>
      <c r="BC154" s="1106" t="n"/>
      <c r="BD154" s="1106" t="n"/>
      <c r="BE154" s="1106" t="n"/>
      <c r="BF154" s="1106" t="n"/>
      <c r="BG154" s="1106" t="n"/>
      <c r="BH154" s="1106" t="n"/>
      <c r="BI154" s="1106" t="n"/>
      <c r="BJ154" s="1106" t="n"/>
      <c r="BK154" s="1106" t="n"/>
      <c r="BL154" s="1106" t="n"/>
      <c r="BM154" s="1106" t="n"/>
      <c r="BN154" s="1106" t="n"/>
      <c r="BO154" s="1106" t="n"/>
      <c r="BP154" s="1106" t="n"/>
      <c r="BQ154" s="1106" t="n"/>
      <c r="BR154" s="1106" t="n"/>
      <c r="BS154" s="1106" t="n"/>
      <c r="BT154" s="1106" t="n"/>
      <c r="BU154" s="1106" t="n"/>
      <c r="BV154" s="1106" t="n"/>
      <c r="BW154" s="1106" t="n"/>
      <c r="BX154" s="1106" t="n"/>
      <c r="BY154" s="1106" t="n"/>
      <c r="BZ154" s="1106" t="n"/>
      <c r="CA154" s="1106" t="n"/>
      <c r="CB154" s="1106" t="n"/>
      <c r="CC154" s="1106" t="n"/>
      <c r="CD154" s="1106" t="n"/>
      <c r="CE154" s="1106" t="n"/>
      <c r="CF154" s="1106" t="n"/>
      <c r="CG154" s="1106" t="n"/>
      <c r="CH154" s="1106" t="n"/>
      <c r="CI154" s="1106" t="n"/>
      <c r="CJ154" s="1106" t="n"/>
      <c r="CK154" s="1106" t="n"/>
      <c r="CL154" s="1106" t="n"/>
      <c r="CM154" s="1106" t="n"/>
      <c r="CN154" s="1106" t="n"/>
      <c r="CO154" s="1106" t="n"/>
      <c r="CP154" s="1106" t="n"/>
      <c r="CQ154" s="1106" t="n"/>
      <c r="CR154" s="1106" t="n"/>
      <c r="CS154" s="1106" t="n"/>
      <c r="CT154" s="1106" t="n"/>
      <c r="CU154" s="1106" t="n"/>
      <c r="CV154" s="1106" t="n"/>
      <c r="CW154" s="1106" t="n"/>
      <c r="CX154" s="1106" t="n"/>
      <c r="CY154" s="1106" t="n"/>
      <c r="CZ154" s="1106" t="n"/>
      <c r="DA154" s="1106" t="n"/>
      <c r="DB154" s="1106" t="n"/>
      <c r="DC154" s="1106" t="n"/>
      <c r="DD154" s="1106" t="n"/>
      <c r="DE154" s="1106" t="n"/>
      <c r="DF154" s="1106" t="n"/>
      <c r="DG154" s="1106" t="n"/>
      <c r="DH154" s="1106" t="n"/>
      <c r="DI154" s="1106" t="n"/>
    </row>
    <row r="155" ht="13.5" customHeight="1" s="1178">
      <c r="A155" s="1106" t="n"/>
      <c r="B155" s="1106" t="n"/>
      <c r="C155" s="1106" t="n"/>
      <c r="D155" s="1106" t="n"/>
      <c r="E155" s="1106" t="n"/>
      <c r="F155" s="1106" t="n"/>
      <c r="G155" s="1106" t="n"/>
      <c r="H155" s="1106" t="n"/>
      <c r="I155" s="1106" t="n"/>
      <c r="J155" s="1106" t="n"/>
      <c r="K155" s="1106" t="n"/>
      <c r="L155" s="1106" t="n"/>
      <c r="M155" s="178" t="n"/>
      <c r="N155" s="1106" t="n"/>
      <c r="O155" s="1106" t="n"/>
      <c r="P155" s="1106" t="n"/>
      <c r="Q155" s="1106" t="n"/>
      <c r="R155" s="1106" t="n"/>
      <c r="S155" s="1106" t="n"/>
      <c r="T155" s="178" t="n"/>
      <c r="U155" s="1106" t="n"/>
      <c r="V155" s="1106" t="n"/>
      <c r="W155" s="1106" t="n"/>
      <c r="X155" s="1106" t="n"/>
      <c r="Y155" s="1106" t="n"/>
      <c r="Z155" s="1106" t="n"/>
      <c r="AA155" s="1106" t="n"/>
      <c r="AB155" s="1106" t="n"/>
      <c r="AC155" s="1106" t="n"/>
      <c r="AD155" s="1106" t="n"/>
      <c r="AE155" s="1106" t="n"/>
      <c r="AF155" s="1106" t="n"/>
      <c r="AG155" s="1106" t="n"/>
      <c r="AH155" s="1106" t="n"/>
      <c r="AI155" s="1106" t="n"/>
      <c r="AJ155" s="1106" t="n"/>
      <c r="AK155" s="1106" t="n"/>
      <c r="AL155" s="1106" t="n"/>
      <c r="AM155" s="1106" t="n"/>
      <c r="AN155" s="1106" t="n"/>
      <c r="AO155" s="1106" t="n"/>
      <c r="AP155" s="1106" t="n"/>
      <c r="AQ155" s="1106" t="n"/>
      <c r="AR155" s="1106" t="n"/>
      <c r="AS155" s="1106" t="n"/>
      <c r="AT155" s="1106" t="n"/>
      <c r="AU155" s="1106" t="n"/>
      <c r="AV155" s="1106" t="n"/>
      <c r="AW155" s="1106" t="n"/>
      <c r="AX155" s="1106" t="n"/>
      <c r="AY155" s="1106" t="n"/>
      <c r="AZ155" s="1106" t="n"/>
      <c r="BA155" s="1106" t="n"/>
      <c r="BB155" s="1106" t="n"/>
      <c r="BC155" s="1106" t="n"/>
      <c r="BD155" s="1106" t="n"/>
      <c r="BE155" s="1106" t="n"/>
      <c r="BF155" s="1106" t="n"/>
      <c r="BG155" s="1106" t="n"/>
      <c r="BH155" s="1106" t="n"/>
      <c r="BI155" s="1106" t="n"/>
      <c r="BJ155" s="1106" t="n"/>
      <c r="BK155" s="1106" t="n"/>
      <c r="BL155" s="1106" t="n"/>
      <c r="BM155" s="1106" t="n"/>
      <c r="BN155" s="1106" t="n"/>
      <c r="BO155" s="1106" t="n"/>
      <c r="BP155" s="1106" t="n"/>
      <c r="BQ155" s="1106" t="n"/>
      <c r="BR155" s="1106" t="n"/>
      <c r="BS155" s="1106" t="n"/>
      <c r="BT155" s="1106" t="n"/>
      <c r="BU155" s="1106" t="n"/>
      <c r="BV155" s="1106" t="n"/>
      <c r="BW155" s="1106" t="n"/>
      <c r="BX155" s="1106" t="n"/>
      <c r="BY155" s="1106" t="n"/>
      <c r="BZ155" s="1106" t="n"/>
      <c r="CA155" s="1106" t="n"/>
      <c r="CB155" s="1106" t="n"/>
      <c r="CC155" s="1106" t="n"/>
      <c r="CD155" s="1106" t="n"/>
      <c r="CE155" s="1106" t="n"/>
      <c r="CF155" s="1106" t="n"/>
      <c r="CG155" s="1106" t="n"/>
      <c r="CH155" s="1106" t="n"/>
      <c r="CI155" s="1106" t="n"/>
      <c r="CJ155" s="1106" t="n"/>
      <c r="CK155" s="1106" t="n"/>
      <c r="CL155" s="1106" t="n"/>
      <c r="CM155" s="1106" t="n"/>
      <c r="CN155" s="1106" t="n"/>
      <c r="CO155" s="1106" t="n"/>
      <c r="CP155" s="1106" t="n"/>
      <c r="CQ155" s="1106" t="n"/>
      <c r="CR155" s="1106" t="n"/>
      <c r="CS155" s="1106" t="n"/>
      <c r="CT155" s="1106" t="n"/>
      <c r="CU155" s="1106" t="n"/>
      <c r="CV155" s="1106" t="n"/>
      <c r="CW155" s="1106" t="n"/>
      <c r="CX155" s="1106" t="n"/>
      <c r="CY155" s="1106" t="n"/>
      <c r="CZ155" s="1106" t="n"/>
      <c r="DA155" s="1106" t="n"/>
      <c r="DB155" s="1106" t="n"/>
      <c r="DC155" s="1106" t="n"/>
      <c r="DD155" s="1106" t="n"/>
      <c r="DE155" s="1106" t="n"/>
      <c r="DF155" s="1106" t="n"/>
      <c r="DG155" s="1106" t="n"/>
      <c r="DH155" s="1106" t="n"/>
      <c r="DI155" s="1106" t="n"/>
    </row>
    <row r="156" ht="13.5" customHeight="1" s="1178">
      <c r="A156" s="1106" t="n"/>
      <c r="B156" s="1106" t="n"/>
      <c r="C156" s="1106" t="n"/>
      <c r="D156" s="1106" t="n"/>
      <c r="E156" s="1106" t="n"/>
      <c r="F156" s="1106" t="n"/>
      <c r="G156" s="1106" t="n"/>
      <c r="H156" s="1106" t="n"/>
      <c r="I156" s="1106" t="n"/>
      <c r="J156" s="1106" t="n"/>
      <c r="K156" s="1106" t="n"/>
      <c r="L156" s="1106" t="n"/>
      <c r="M156" s="178" t="n"/>
      <c r="N156" s="1106" t="n"/>
      <c r="O156" s="1106" t="n"/>
      <c r="P156" s="1106" t="n"/>
      <c r="Q156" s="1106" t="n"/>
      <c r="R156" s="1106" t="n"/>
      <c r="S156" s="1106" t="n"/>
      <c r="T156" s="178" t="n"/>
      <c r="U156" s="1106" t="n"/>
      <c r="V156" s="1106" t="n"/>
      <c r="W156" s="1106" t="n"/>
      <c r="X156" s="1106" t="n"/>
      <c r="Y156" s="1106" t="n"/>
      <c r="Z156" s="1106" t="n"/>
      <c r="AA156" s="1106" t="n"/>
      <c r="AB156" s="1106" t="n"/>
      <c r="AC156" s="1106" t="n"/>
      <c r="AD156" s="1106" t="n"/>
      <c r="AE156" s="1106" t="n"/>
      <c r="AF156" s="1106" t="n"/>
      <c r="AG156" s="1106" t="n"/>
      <c r="AH156" s="1106" t="n"/>
      <c r="AI156" s="1106" t="n"/>
      <c r="AJ156" s="1106" t="n"/>
      <c r="AK156" s="1106" t="n"/>
      <c r="AL156" s="1106" t="n"/>
      <c r="AM156" s="1106" t="n"/>
      <c r="AN156" s="1106" t="n"/>
      <c r="AO156" s="1106" t="n"/>
      <c r="AP156" s="1106" t="n"/>
      <c r="AQ156" s="1106" t="n"/>
      <c r="AR156" s="1106" t="n"/>
      <c r="AS156" s="1106" t="n"/>
      <c r="AT156" s="1106" t="n"/>
      <c r="AU156" s="1106" t="n"/>
      <c r="AV156" s="1106" t="n"/>
      <c r="AW156" s="1106" t="n"/>
      <c r="AX156" s="1106" t="n"/>
      <c r="AY156" s="1106" t="n"/>
      <c r="AZ156" s="1106" t="n"/>
      <c r="BA156" s="1106" t="n"/>
      <c r="BB156" s="1106" t="n"/>
      <c r="BC156" s="1106" t="n"/>
      <c r="BD156" s="1106" t="n"/>
      <c r="BE156" s="1106" t="n"/>
      <c r="BF156" s="1106" t="n"/>
      <c r="BG156" s="1106" t="n"/>
      <c r="BH156" s="1106" t="n"/>
      <c r="BI156" s="1106" t="n"/>
      <c r="BJ156" s="1106" t="n"/>
      <c r="BK156" s="1106" t="n"/>
      <c r="BL156" s="1106" t="n"/>
      <c r="BM156" s="1106" t="n"/>
      <c r="BN156" s="1106" t="n"/>
      <c r="BO156" s="1106" t="n"/>
      <c r="BP156" s="1106" t="n"/>
      <c r="BQ156" s="1106" t="n"/>
      <c r="BR156" s="1106" t="n"/>
      <c r="BS156" s="1106" t="n"/>
      <c r="BT156" s="1106" t="n"/>
      <c r="BU156" s="1106" t="n"/>
      <c r="BV156" s="1106" t="n"/>
      <c r="BW156" s="1106" t="n"/>
      <c r="BX156" s="1106" t="n"/>
      <c r="BY156" s="1106" t="n"/>
      <c r="BZ156" s="1106" t="n"/>
      <c r="CA156" s="1106" t="n"/>
      <c r="CB156" s="1106" t="n"/>
      <c r="CC156" s="1106" t="n"/>
      <c r="CD156" s="1106" t="n"/>
      <c r="CE156" s="1106" t="n"/>
      <c r="CF156" s="1106" t="n"/>
      <c r="CG156" s="1106" t="n"/>
      <c r="CH156" s="1106" t="n"/>
      <c r="CI156" s="1106" t="n"/>
      <c r="CJ156" s="1106" t="n"/>
      <c r="CK156" s="1106" t="n"/>
      <c r="CL156" s="1106" t="n"/>
      <c r="CM156" s="1106" t="n"/>
      <c r="CN156" s="1106" t="n"/>
      <c r="CO156" s="1106" t="n"/>
      <c r="CP156" s="1106" t="n"/>
      <c r="CQ156" s="1106" t="n"/>
      <c r="CR156" s="1106" t="n"/>
      <c r="CS156" s="1106" t="n"/>
      <c r="CT156" s="1106" t="n"/>
      <c r="CU156" s="1106" t="n"/>
      <c r="CV156" s="1106" t="n"/>
      <c r="CW156" s="1106" t="n"/>
      <c r="CX156" s="1106" t="n"/>
      <c r="CY156" s="1106" t="n"/>
      <c r="CZ156" s="1106" t="n"/>
      <c r="DA156" s="1106" t="n"/>
      <c r="DB156" s="1106" t="n"/>
      <c r="DC156" s="1106" t="n"/>
      <c r="DD156" s="1106" t="n"/>
      <c r="DE156" s="1106" t="n"/>
      <c r="DF156" s="1106" t="n"/>
      <c r="DG156" s="1106" t="n"/>
      <c r="DH156" s="1106" t="n"/>
      <c r="DI156" s="1106" t="n"/>
    </row>
    <row r="157" ht="13.5" customHeight="1" s="1178">
      <c r="A157" s="1106" t="n"/>
      <c r="B157" s="1106" t="n"/>
      <c r="C157" s="1106" t="n"/>
      <c r="D157" s="1106" t="n"/>
      <c r="E157" s="1106" t="n"/>
      <c r="F157" s="1106" t="n"/>
      <c r="G157" s="1106" t="n"/>
      <c r="H157" s="1106" t="n"/>
      <c r="I157" s="1106" t="n"/>
      <c r="J157" s="1106" t="n"/>
      <c r="K157" s="1106" t="n"/>
      <c r="L157" s="1106" t="n"/>
      <c r="M157" s="178" t="n"/>
      <c r="N157" s="1106" t="n"/>
      <c r="O157" s="1106" t="n"/>
      <c r="P157" s="1106" t="n"/>
      <c r="Q157" s="1106" t="n"/>
      <c r="R157" s="1106" t="n"/>
      <c r="S157" s="1106" t="n"/>
      <c r="T157" s="178" t="n"/>
      <c r="U157" s="1106" t="n"/>
      <c r="V157" s="1106" t="n"/>
      <c r="W157" s="1106" t="n"/>
      <c r="X157" s="1106" t="n"/>
      <c r="Y157" s="1106" t="n"/>
      <c r="Z157" s="1106" t="n"/>
      <c r="AA157" s="1106" t="n"/>
      <c r="AB157" s="1106" t="n"/>
      <c r="AC157" s="1106" t="n"/>
      <c r="AD157" s="1106" t="n"/>
      <c r="AE157" s="1106" t="n"/>
      <c r="AF157" s="1106" t="n"/>
      <c r="AG157" s="1106" t="n"/>
      <c r="AH157" s="1106" t="n"/>
      <c r="AI157" s="1106" t="n"/>
      <c r="AJ157" s="1106" t="n"/>
      <c r="AK157" s="1106" t="n"/>
      <c r="AL157" s="1106" t="n"/>
      <c r="AM157" s="1106" t="n"/>
      <c r="AN157" s="1106" t="n"/>
      <c r="AO157" s="1106" t="n"/>
      <c r="AP157" s="1106" t="n"/>
      <c r="AQ157" s="1106" t="n"/>
      <c r="AR157" s="1106" t="n"/>
      <c r="AS157" s="1106" t="n"/>
      <c r="AT157" s="1106" t="n"/>
      <c r="AU157" s="1106" t="n"/>
      <c r="AV157" s="1106" t="n"/>
      <c r="AW157" s="1106" t="n"/>
      <c r="AX157" s="1106" t="n"/>
      <c r="AY157" s="1106" t="n"/>
      <c r="AZ157" s="1106" t="n"/>
      <c r="BA157" s="1106" t="n"/>
      <c r="BB157" s="1106" t="n"/>
      <c r="BC157" s="1106" t="n"/>
      <c r="BD157" s="1106" t="n"/>
      <c r="BE157" s="1106" t="n"/>
      <c r="BF157" s="1106" t="n"/>
      <c r="BG157" s="1106" t="n"/>
      <c r="BH157" s="1106" t="n"/>
      <c r="BI157" s="1106" t="n"/>
      <c r="BJ157" s="1106" t="n"/>
      <c r="BK157" s="1106" t="n"/>
      <c r="BL157" s="1106" t="n"/>
      <c r="BM157" s="1106" t="n"/>
      <c r="BN157" s="1106" t="n"/>
      <c r="BO157" s="1106" t="n"/>
      <c r="BP157" s="1106" t="n"/>
      <c r="BQ157" s="1106" t="n"/>
      <c r="BR157" s="1106" t="n"/>
      <c r="BS157" s="1106" t="n"/>
      <c r="BT157" s="1106" t="n"/>
      <c r="BU157" s="1106" t="n"/>
      <c r="BV157" s="1106" t="n"/>
      <c r="BW157" s="1106" t="n"/>
      <c r="BX157" s="1106" t="n"/>
      <c r="BY157" s="1106" t="n"/>
      <c r="BZ157" s="1106" t="n"/>
      <c r="CA157" s="1106" t="n"/>
      <c r="CB157" s="1106" t="n"/>
      <c r="CC157" s="1106" t="n"/>
      <c r="CD157" s="1106" t="n"/>
      <c r="CE157" s="1106" t="n"/>
      <c r="CF157" s="1106" t="n"/>
      <c r="CG157" s="1106" t="n"/>
      <c r="CH157" s="1106" t="n"/>
      <c r="CI157" s="1106" t="n"/>
      <c r="CJ157" s="1106" t="n"/>
      <c r="CK157" s="1106" t="n"/>
      <c r="CL157" s="1106" t="n"/>
      <c r="CM157" s="1106" t="n"/>
      <c r="CN157" s="1106" t="n"/>
      <c r="CO157" s="1106" t="n"/>
      <c r="CP157" s="1106" t="n"/>
      <c r="CQ157" s="1106" t="n"/>
      <c r="CR157" s="1106" t="n"/>
      <c r="CS157" s="1106" t="n"/>
      <c r="CT157" s="1106" t="n"/>
      <c r="CU157" s="1106" t="n"/>
      <c r="CV157" s="1106" t="n"/>
      <c r="CW157" s="1106" t="n"/>
      <c r="CX157" s="1106" t="n"/>
      <c r="CY157" s="1106" t="n"/>
      <c r="CZ157" s="1106" t="n"/>
      <c r="DA157" s="1106" t="n"/>
      <c r="DB157" s="1106" t="n"/>
      <c r="DC157" s="1106" t="n"/>
      <c r="DD157" s="1106" t="n"/>
      <c r="DE157" s="1106" t="n"/>
      <c r="DF157" s="1106" t="n"/>
      <c r="DG157" s="1106" t="n"/>
      <c r="DH157" s="1106" t="n"/>
      <c r="DI157" s="1106" t="n"/>
    </row>
    <row r="158" ht="13.5" customHeight="1" s="1178">
      <c r="A158" s="1106" t="n"/>
      <c r="B158" s="1106" t="n"/>
      <c r="C158" s="1106" t="n"/>
      <c r="D158" s="1106" t="n"/>
      <c r="E158" s="1106" t="n"/>
      <c r="F158" s="1106" t="n"/>
      <c r="G158" s="1106" t="n"/>
      <c r="H158" s="1106" t="n"/>
      <c r="I158" s="1106" t="n"/>
      <c r="J158" s="1106" t="n"/>
      <c r="K158" s="1106" t="n"/>
      <c r="L158" s="1106" t="n"/>
      <c r="M158" s="178" t="n"/>
      <c r="N158" s="1106" t="n"/>
      <c r="O158" s="1106" t="n"/>
      <c r="P158" s="1106" t="n"/>
      <c r="Q158" s="1106" t="n"/>
      <c r="R158" s="1106" t="n"/>
      <c r="S158" s="1106" t="n"/>
      <c r="T158" s="178" t="n"/>
      <c r="U158" s="1106" t="n"/>
      <c r="V158" s="1106" t="n"/>
      <c r="W158" s="1106" t="n"/>
      <c r="X158" s="1106" t="n"/>
      <c r="Y158" s="1106" t="n"/>
      <c r="Z158" s="1106" t="n"/>
      <c r="AA158" s="1106" t="n"/>
      <c r="AB158" s="1106" t="n"/>
      <c r="AC158" s="1106" t="n"/>
      <c r="AD158" s="1106" t="n"/>
      <c r="AE158" s="1106" t="n"/>
      <c r="AF158" s="1106" t="n"/>
      <c r="AG158" s="1106" t="n"/>
      <c r="AH158" s="1106" t="n"/>
      <c r="AI158" s="1106" t="n"/>
      <c r="AJ158" s="1106" t="n"/>
      <c r="AK158" s="1106" t="n"/>
      <c r="AL158" s="1106" t="n"/>
      <c r="AM158" s="1106" t="n"/>
      <c r="AN158" s="1106" t="n"/>
      <c r="AO158" s="1106" t="n"/>
      <c r="AP158" s="1106" t="n"/>
      <c r="AQ158" s="1106" t="n"/>
      <c r="AR158" s="1106" t="n"/>
      <c r="AS158" s="1106" t="n"/>
      <c r="AT158" s="1106" t="n"/>
      <c r="AU158" s="1106" t="n"/>
      <c r="AV158" s="1106" t="n"/>
      <c r="AW158" s="1106" t="n"/>
      <c r="AX158" s="1106" t="n"/>
      <c r="AY158" s="1106" t="n"/>
      <c r="AZ158" s="1106" t="n"/>
      <c r="BA158" s="1106" t="n"/>
      <c r="BB158" s="1106" t="n"/>
      <c r="BC158" s="1106" t="n"/>
      <c r="BD158" s="1106" t="n"/>
      <c r="BE158" s="1106" t="n"/>
      <c r="BF158" s="1106" t="n"/>
      <c r="BG158" s="1106" t="n"/>
      <c r="BH158" s="1106" t="n"/>
      <c r="BI158" s="1106" t="n"/>
      <c r="BJ158" s="1106" t="n"/>
      <c r="BK158" s="1106" t="n"/>
      <c r="BL158" s="1106" t="n"/>
      <c r="BM158" s="1106" t="n"/>
      <c r="BN158" s="1106" t="n"/>
      <c r="BO158" s="1106" t="n"/>
      <c r="BP158" s="1106" t="n"/>
      <c r="BQ158" s="1106" t="n"/>
      <c r="BR158" s="1106" t="n"/>
      <c r="BS158" s="1106" t="n"/>
      <c r="BT158" s="1106" t="n"/>
      <c r="BU158" s="1106" t="n"/>
      <c r="BV158" s="1106" t="n"/>
      <c r="BW158" s="1106" t="n"/>
      <c r="BX158" s="1106" t="n"/>
      <c r="BY158" s="1106" t="n"/>
      <c r="BZ158" s="1106" t="n"/>
      <c r="CA158" s="1106" t="n"/>
      <c r="CB158" s="1106" t="n"/>
      <c r="CC158" s="1106" t="n"/>
      <c r="CD158" s="1106" t="n"/>
      <c r="CE158" s="1106" t="n"/>
      <c r="CF158" s="1106" t="n"/>
      <c r="CG158" s="1106" t="n"/>
      <c r="CH158" s="1106" t="n"/>
      <c r="CI158" s="1106" t="n"/>
      <c r="CJ158" s="1106" t="n"/>
      <c r="CK158" s="1106" t="n"/>
      <c r="CL158" s="1106" t="n"/>
      <c r="CM158" s="1106" t="n"/>
      <c r="CN158" s="1106" t="n"/>
      <c r="CO158" s="1106" t="n"/>
      <c r="CP158" s="1106" t="n"/>
      <c r="CQ158" s="1106" t="n"/>
      <c r="CR158" s="1106" t="n"/>
      <c r="CS158" s="1106" t="n"/>
      <c r="CT158" s="1106" t="n"/>
      <c r="CU158" s="1106" t="n"/>
      <c r="CV158" s="1106" t="n"/>
      <c r="CW158" s="1106" t="n"/>
      <c r="CX158" s="1106" t="n"/>
      <c r="CY158" s="1106" t="n"/>
      <c r="CZ158" s="1106" t="n"/>
      <c r="DA158" s="1106" t="n"/>
      <c r="DB158" s="1106" t="n"/>
      <c r="DC158" s="1106" t="n"/>
      <c r="DD158" s="1106" t="n"/>
      <c r="DE158" s="1106" t="n"/>
      <c r="DF158" s="1106" t="n"/>
      <c r="DG158" s="1106" t="n"/>
      <c r="DH158" s="1106" t="n"/>
      <c r="DI158" s="1106" t="n"/>
    </row>
    <row r="159" ht="13.5" customHeight="1" s="1178">
      <c r="A159" s="1106" t="n"/>
      <c r="B159" s="1106" t="n"/>
      <c r="C159" s="1106" t="n"/>
      <c r="D159" s="1106" t="n"/>
      <c r="E159" s="1106" t="n"/>
      <c r="F159" s="1106" t="n"/>
      <c r="G159" s="1106" t="n"/>
      <c r="H159" s="1106" t="n"/>
      <c r="I159" s="1106" t="n"/>
      <c r="J159" s="1106" t="n"/>
      <c r="K159" s="1106" t="n"/>
      <c r="L159" s="1106" t="n"/>
      <c r="M159" s="178" t="n"/>
      <c r="N159" s="1106" t="n"/>
      <c r="O159" s="1106" t="n"/>
      <c r="P159" s="1106" t="n"/>
      <c r="Q159" s="1106" t="n"/>
      <c r="R159" s="1106" t="n"/>
      <c r="S159" s="1106" t="n"/>
      <c r="T159" s="178" t="n"/>
      <c r="U159" s="1106" t="n"/>
      <c r="V159" s="1106" t="n"/>
      <c r="W159" s="1106" t="n"/>
      <c r="X159" s="1106" t="n"/>
      <c r="Y159" s="1106" t="n"/>
      <c r="Z159" s="1106" t="n"/>
      <c r="AA159" s="1106" t="n"/>
      <c r="AB159" s="1106" t="n"/>
      <c r="AC159" s="1106" t="n"/>
      <c r="AD159" s="1106" t="n"/>
      <c r="AE159" s="1106" t="n"/>
      <c r="AF159" s="1106" t="n"/>
      <c r="AG159" s="1106" t="n"/>
      <c r="AH159" s="1106" t="n"/>
      <c r="AI159" s="1106" t="n"/>
      <c r="AJ159" s="1106" t="n"/>
      <c r="AK159" s="1106" t="n"/>
      <c r="AL159" s="1106" t="n"/>
      <c r="AM159" s="1106" t="n"/>
      <c r="AN159" s="1106" t="n"/>
      <c r="AO159" s="1106" t="n"/>
      <c r="AP159" s="1106" t="n"/>
      <c r="AQ159" s="1106" t="n"/>
      <c r="AR159" s="1106" t="n"/>
      <c r="AS159" s="1106" t="n"/>
      <c r="AT159" s="1106" t="n"/>
      <c r="AU159" s="1106" t="n"/>
      <c r="AV159" s="1106" t="n"/>
      <c r="AW159" s="1106" t="n"/>
      <c r="AX159" s="1106" t="n"/>
      <c r="AY159" s="1106" t="n"/>
      <c r="AZ159" s="1106" t="n"/>
      <c r="BA159" s="1106" t="n"/>
      <c r="BB159" s="1106" t="n"/>
      <c r="BC159" s="1106" t="n"/>
      <c r="BD159" s="1106" t="n"/>
      <c r="BE159" s="1106" t="n"/>
      <c r="BF159" s="1106" t="n"/>
      <c r="BG159" s="1106" t="n"/>
      <c r="BH159" s="1106" t="n"/>
      <c r="BI159" s="1106" t="n"/>
      <c r="BJ159" s="1106" t="n"/>
      <c r="BK159" s="1106" t="n"/>
      <c r="BL159" s="1106" t="n"/>
      <c r="BM159" s="1106" t="n"/>
      <c r="BN159" s="1106" t="n"/>
      <c r="BO159" s="1106" t="n"/>
      <c r="BP159" s="1106" t="n"/>
      <c r="BQ159" s="1106" t="n"/>
      <c r="BR159" s="1106" t="n"/>
      <c r="BS159" s="1106" t="n"/>
      <c r="BT159" s="1106" t="n"/>
      <c r="BU159" s="1106" t="n"/>
      <c r="BV159" s="1106" t="n"/>
      <c r="BW159" s="1106" t="n"/>
      <c r="BX159" s="1106" t="n"/>
      <c r="BY159" s="1106" t="n"/>
      <c r="BZ159" s="1106" t="n"/>
      <c r="CA159" s="1106" t="n"/>
      <c r="CB159" s="1106" t="n"/>
      <c r="CC159" s="1106" t="n"/>
      <c r="CD159" s="1106" t="n"/>
      <c r="CE159" s="1106" t="n"/>
      <c r="CF159" s="1106" t="n"/>
      <c r="CG159" s="1106" t="n"/>
      <c r="CH159" s="1106" t="n"/>
      <c r="CI159" s="1106" t="n"/>
      <c r="CJ159" s="1106" t="n"/>
      <c r="CK159" s="1106" t="n"/>
      <c r="CL159" s="1106" t="n"/>
      <c r="CM159" s="1106" t="n"/>
      <c r="CN159" s="1106" t="n"/>
      <c r="CO159" s="1106" t="n"/>
      <c r="CP159" s="1106" t="n"/>
      <c r="CQ159" s="1106" t="n"/>
      <c r="CR159" s="1106" t="n"/>
      <c r="CS159" s="1106" t="n"/>
      <c r="CT159" s="1106" t="n"/>
      <c r="CU159" s="1106" t="n"/>
      <c r="CV159" s="1106" t="n"/>
      <c r="CW159" s="1106" t="n"/>
      <c r="CX159" s="1106" t="n"/>
      <c r="CY159" s="1106" t="n"/>
      <c r="CZ159" s="1106" t="n"/>
      <c r="DA159" s="1106" t="n"/>
      <c r="DB159" s="1106" t="n"/>
      <c r="DC159" s="1106" t="n"/>
      <c r="DD159" s="1106" t="n"/>
      <c r="DE159" s="1106" t="n"/>
      <c r="DF159" s="1106" t="n"/>
      <c r="DG159" s="1106" t="n"/>
      <c r="DH159" s="1106" t="n"/>
      <c r="DI159" s="1106" t="n"/>
    </row>
    <row r="160" ht="13.5" customHeight="1" s="1178">
      <c r="A160" s="1106" t="n"/>
      <c r="B160" s="1106" t="n"/>
      <c r="C160" s="1106" t="n"/>
      <c r="D160" s="1106" t="n"/>
      <c r="E160" s="1106" t="n"/>
      <c r="F160" s="1106" t="n"/>
      <c r="G160" s="1106" t="n"/>
      <c r="H160" s="1106" t="n"/>
      <c r="I160" s="1106" t="n"/>
      <c r="J160" s="1106" t="n"/>
      <c r="K160" s="1106" t="n"/>
      <c r="L160" s="1106" t="n"/>
      <c r="M160" s="178" t="n"/>
      <c r="N160" s="1106" t="n"/>
      <c r="O160" s="1106" t="n"/>
      <c r="P160" s="1106" t="n"/>
      <c r="Q160" s="1106" t="n"/>
      <c r="R160" s="1106" t="n"/>
      <c r="S160" s="1106" t="n"/>
      <c r="T160" s="178" t="n"/>
      <c r="U160" s="1106" t="n"/>
      <c r="V160" s="1106" t="n"/>
      <c r="W160" s="1106" t="n"/>
      <c r="X160" s="1106" t="n"/>
      <c r="Y160" s="1106" t="n"/>
      <c r="Z160" s="1106" t="n"/>
      <c r="AA160" s="1106" t="n"/>
      <c r="AB160" s="1106" t="n"/>
      <c r="AC160" s="1106" t="n"/>
      <c r="AD160" s="1106" t="n"/>
      <c r="AE160" s="1106" t="n"/>
      <c r="AF160" s="1106" t="n"/>
      <c r="AG160" s="1106" t="n"/>
      <c r="AH160" s="1106" t="n"/>
      <c r="AI160" s="1106" t="n"/>
      <c r="AJ160" s="1106" t="n"/>
      <c r="AK160" s="1106" t="n"/>
      <c r="AL160" s="1106" t="n"/>
      <c r="AM160" s="1106" t="n"/>
      <c r="AN160" s="1106" t="n"/>
      <c r="AO160" s="1106" t="n"/>
      <c r="AP160" s="1106" t="n"/>
      <c r="AQ160" s="1106" t="n"/>
      <c r="AR160" s="1106" t="n"/>
      <c r="AS160" s="1106" t="n"/>
      <c r="AT160" s="1106" t="n"/>
      <c r="AU160" s="1106" t="n"/>
      <c r="AV160" s="1106" t="n"/>
      <c r="AW160" s="1106" t="n"/>
      <c r="AX160" s="1106" t="n"/>
      <c r="AY160" s="1106" t="n"/>
      <c r="AZ160" s="1106" t="n"/>
      <c r="BA160" s="1106" t="n"/>
      <c r="BB160" s="1106" t="n"/>
      <c r="BC160" s="1106" t="n"/>
      <c r="BD160" s="1106" t="n"/>
      <c r="BE160" s="1106" t="n"/>
      <c r="BF160" s="1106" t="n"/>
      <c r="BG160" s="1106" t="n"/>
      <c r="BH160" s="1106" t="n"/>
      <c r="BI160" s="1106" t="n"/>
      <c r="BJ160" s="1106" t="n"/>
      <c r="BK160" s="1106" t="n"/>
      <c r="BL160" s="1106" t="n"/>
      <c r="BM160" s="1106" t="n"/>
      <c r="BN160" s="1106" t="n"/>
      <c r="BO160" s="1106" t="n"/>
      <c r="BP160" s="1106" t="n"/>
      <c r="BQ160" s="1106" t="n"/>
      <c r="BR160" s="1106" t="n"/>
      <c r="BS160" s="1106" t="n"/>
      <c r="BT160" s="1106" t="n"/>
      <c r="BU160" s="1106" t="n"/>
      <c r="BV160" s="1106" t="n"/>
      <c r="BW160" s="1106" t="n"/>
      <c r="BX160" s="1106" t="n"/>
      <c r="BY160" s="1106" t="n"/>
      <c r="BZ160" s="1106" t="n"/>
      <c r="CA160" s="1106" t="n"/>
      <c r="CB160" s="1106" t="n"/>
      <c r="CC160" s="1106" t="n"/>
      <c r="CD160" s="1106" t="n"/>
      <c r="CE160" s="1106" t="n"/>
      <c r="CF160" s="1106" t="n"/>
      <c r="CG160" s="1106" t="n"/>
      <c r="CH160" s="1106" t="n"/>
      <c r="CI160" s="1106" t="n"/>
      <c r="CJ160" s="1106" t="n"/>
      <c r="CK160" s="1106" t="n"/>
      <c r="CL160" s="1106" t="n"/>
      <c r="CM160" s="1106" t="n"/>
      <c r="CN160" s="1106" t="n"/>
      <c r="CO160" s="1106" t="n"/>
      <c r="CP160" s="1106" t="n"/>
      <c r="CQ160" s="1106" t="n"/>
      <c r="CR160" s="1106" t="n"/>
      <c r="CS160" s="1106" t="n"/>
      <c r="CT160" s="1106" t="n"/>
      <c r="CU160" s="1106" t="n"/>
      <c r="CV160" s="1106" t="n"/>
      <c r="CW160" s="1106" t="n"/>
      <c r="CX160" s="1106" t="n"/>
      <c r="CY160" s="1106" t="n"/>
      <c r="CZ160" s="1106" t="n"/>
      <c r="DA160" s="1106" t="n"/>
      <c r="DB160" s="1106" t="n"/>
      <c r="DC160" s="1106" t="n"/>
      <c r="DD160" s="1106" t="n"/>
      <c r="DE160" s="1106" t="n"/>
      <c r="DF160" s="1106" t="n"/>
      <c r="DG160" s="1106" t="n"/>
      <c r="DH160" s="1106" t="n"/>
      <c r="DI160" s="1106" t="n"/>
    </row>
    <row r="161" ht="13.5" customHeight="1" s="1178">
      <c r="A161" s="1106" t="n"/>
      <c r="B161" s="1106" t="n"/>
      <c r="C161" s="1106" t="n"/>
      <c r="D161" s="1106" t="n"/>
      <c r="E161" s="1106" t="n"/>
      <c r="F161" s="1106" t="n"/>
      <c r="G161" s="1106" t="n"/>
      <c r="H161" s="1106" t="n"/>
      <c r="I161" s="1106" t="n"/>
      <c r="J161" s="1106" t="n"/>
      <c r="K161" s="1106" t="n"/>
      <c r="L161" s="1106" t="n"/>
      <c r="M161" s="178" t="n"/>
      <c r="N161" s="1106" t="n"/>
      <c r="O161" s="1106" t="n"/>
      <c r="P161" s="1106" t="n"/>
      <c r="Q161" s="1106" t="n"/>
      <c r="R161" s="1106" t="n"/>
      <c r="S161" s="1106" t="n"/>
      <c r="T161" s="178" t="n"/>
      <c r="U161" s="1106" t="n"/>
      <c r="V161" s="1106" t="n"/>
      <c r="W161" s="1106" t="n"/>
      <c r="X161" s="1106" t="n"/>
      <c r="Y161" s="1106" t="n"/>
      <c r="Z161" s="1106" t="n"/>
      <c r="AA161" s="1106" t="n"/>
      <c r="AB161" s="1106" t="n"/>
      <c r="AC161" s="1106" t="n"/>
      <c r="AD161" s="1106" t="n"/>
      <c r="AE161" s="1106" t="n"/>
      <c r="AF161" s="1106" t="n"/>
      <c r="AG161" s="1106" t="n"/>
      <c r="AH161" s="1106" t="n"/>
      <c r="AI161" s="1106" t="n"/>
      <c r="AJ161" s="1106" t="n"/>
      <c r="AK161" s="1106" t="n"/>
      <c r="AL161" s="1106" t="n"/>
      <c r="AM161" s="1106" t="n"/>
      <c r="AN161" s="1106" t="n"/>
      <c r="AO161" s="1106" t="n"/>
      <c r="AP161" s="1106" t="n"/>
      <c r="AQ161" s="1106" t="n"/>
      <c r="AR161" s="1106" t="n"/>
      <c r="AS161" s="1106" t="n"/>
      <c r="AT161" s="1106" t="n"/>
      <c r="AU161" s="1106" t="n"/>
      <c r="AV161" s="1106" t="n"/>
      <c r="AW161" s="1106" t="n"/>
      <c r="AX161" s="1106" t="n"/>
      <c r="AY161" s="1106" t="n"/>
      <c r="AZ161" s="1106" t="n"/>
      <c r="BA161" s="1106" t="n"/>
      <c r="BB161" s="1106" t="n"/>
      <c r="BC161" s="1106" t="n"/>
      <c r="BD161" s="1106" t="n"/>
      <c r="BE161" s="1106" t="n"/>
      <c r="BF161" s="1106" t="n"/>
      <c r="BG161" s="1106" t="n"/>
      <c r="BH161" s="1106" t="n"/>
      <c r="BI161" s="1106" t="n"/>
      <c r="BJ161" s="1106" t="n"/>
      <c r="BK161" s="1106" t="n"/>
      <c r="BL161" s="1106" t="n"/>
      <c r="BM161" s="1106" t="n"/>
      <c r="BN161" s="1106" t="n"/>
      <c r="BO161" s="1106" t="n"/>
      <c r="BP161" s="1106" t="n"/>
      <c r="BQ161" s="1106" t="n"/>
      <c r="BR161" s="1106" t="n"/>
      <c r="BS161" s="1106" t="n"/>
      <c r="BT161" s="1106" t="n"/>
      <c r="BU161" s="1106" t="n"/>
      <c r="BV161" s="1106" t="n"/>
      <c r="BW161" s="1106" t="n"/>
      <c r="BX161" s="1106" t="n"/>
      <c r="BY161" s="1106" t="n"/>
      <c r="BZ161" s="1106" t="n"/>
      <c r="CA161" s="1106" t="n"/>
      <c r="CB161" s="1106" t="n"/>
      <c r="CC161" s="1106" t="n"/>
      <c r="CD161" s="1106" t="n"/>
      <c r="CE161" s="1106" t="n"/>
      <c r="CF161" s="1106" t="n"/>
      <c r="CG161" s="1106" t="n"/>
      <c r="CH161" s="1106" t="n"/>
      <c r="CI161" s="1106" t="n"/>
      <c r="CJ161" s="1106" t="n"/>
      <c r="CK161" s="1106" t="n"/>
      <c r="CL161" s="1106" t="n"/>
      <c r="CM161" s="1106" t="n"/>
      <c r="CN161" s="1106" t="n"/>
      <c r="CO161" s="1106" t="n"/>
      <c r="CP161" s="1106" t="n"/>
      <c r="CQ161" s="1106" t="n"/>
      <c r="CR161" s="1106" t="n"/>
      <c r="CS161" s="1106" t="n"/>
      <c r="CT161" s="1106" t="n"/>
      <c r="CU161" s="1106" t="n"/>
      <c r="CV161" s="1106" t="n"/>
      <c r="CW161" s="1106" t="n"/>
      <c r="CX161" s="1106" t="n"/>
      <c r="CY161" s="1106" t="n"/>
      <c r="CZ161" s="1106" t="n"/>
      <c r="DA161" s="1106" t="n"/>
      <c r="DB161" s="1106" t="n"/>
      <c r="DC161" s="1106" t="n"/>
      <c r="DD161" s="1106" t="n"/>
      <c r="DE161" s="1106" t="n"/>
      <c r="DF161" s="1106" t="n"/>
      <c r="DG161" s="1106" t="n"/>
      <c r="DH161" s="1106" t="n"/>
      <c r="DI161" s="1106" t="n"/>
    </row>
    <row r="162" ht="13.5" customHeight="1" s="1178">
      <c r="A162" s="1106" t="n"/>
      <c r="B162" s="1106" t="n"/>
      <c r="C162" s="1106" t="n"/>
      <c r="D162" s="1106" t="n"/>
      <c r="E162" s="1106" t="n"/>
      <c r="F162" s="1106" t="n"/>
      <c r="G162" s="1106" t="n"/>
      <c r="H162" s="1106" t="n"/>
      <c r="I162" s="1106" t="n"/>
      <c r="J162" s="1106" t="n"/>
      <c r="K162" s="1106" t="n"/>
      <c r="L162" s="1106" t="n"/>
      <c r="M162" s="178" t="n"/>
      <c r="N162" s="1106" t="n"/>
      <c r="O162" s="1106" t="n"/>
      <c r="P162" s="1106" t="n"/>
      <c r="Q162" s="1106" t="n"/>
      <c r="R162" s="1106" t="n"/>
      <c r="S162" s="1106" t="n"/>
      <c r="T162" s="178" t="n"/>
      <c r="U162" s="1106" t="n"/>
      <c r="V162" s="1106" t="n"/>
      <c r="W162" s="1106" t="n"/>
      <c r="X162" s="1106" t="n"/>
      <c r="Y162" s="1106" t="n"/>
      <c r="Z162" s="1106" t="n"/>
      <c r="AA162" s="1106" t="n"/>
      <c r="AB162" s="1106" t="n"/>
      <c r="AC162" s="1106" t="n"/>
      <c r="AD162" s="1106" t="n"/>
      <c r="AE162" s="1106" t="n"/>
      <c r="AF162" s="1106" t="n"/>
      <c r="AG162" s="1106" t="n"/>
      <c r="AH162" s="1106" t="n"/>
      <c r="AI162" s="1106" t="n"/>
      <c r="AJ162" s="1106" t="n"/>
      <c r="AK162" s="1106" t="n"/>
      <c r="AL162" s="1106" t="n"/>
      <c r="AM162" s="1106" t="n"/>
      <c r="AN162" s="1106" t="n"/>
      <c r="AO162" s="1106" t="n"/>
      <c r="AP162" s="1106" t="n"/>
      <c r="AQ162" s="1106" t="n"/>
      <c r="AR162" s="1106" t="n"/>
      <c r="AS162" s="1106" t="n"/>
      <c r="AT162" s="1106" t="n"/>
      <c r="AU162" s="1106" t="n"/>
      <c r="AV162" s="1106" t="n"/>
      <c r="AW162" s="1106" t="n"/>
      <c r="AX162" s="1106" t="n"/>
      <c r="AY162" s="1106" t="n"/>
      <c r="AZ162" s="1106" t="n"/>
      <c r="BA162" s="1106" t="n"/>
      <c r="BB162" s="1106" t="n"/>
      <c r="BC162" s="1106" t="n"/>
      <c r="BD162" s="1106" t="n"/>
      <c r="BE162" s="1106" t="n"/>
      <c r="BF162" s="1106" t="n"/>
      <c r="BG162" s="1106" t="n"/>
      <c r="BH162" s="1106" t="n"/>
      <c r="BI162" s="1106" t="n"/>
      <c r="BJ162" s="1106" t="n"/>
      <c r="BK162" s="1106" t="n"/>
      <c r="BL162" s="1106" t="n"/>
      <c r="BM162" s="1106" t="n"/>
      <c r="BN162" s="1106" t="n"/>
      <c r="BO162" s="1106" t="n"/>
      <c r="BP162" s="1106" t="n"/>
      <c r="BQ162" s="1106" t="n"/>
      <c r="BR162" s="1106" t="n"/>
      <c r="BS162" s="1106" t="n"/>
      <c r="BT162" s="1106" t="n"/>
      <c r="BU162" s="1106" t="n"/>
      <c r="BV162" s="1106" t="n"/>
      <c r="BW162" s="1106" t="n"/>
      <c r="BX162" s="1106" t="n"/>
      <c r="BY162" s="1106" t="n"/>
      <c r="BZ162" s="1106" t="n"/>
      <c r="CA162" s="1106" t="n"/>
      <c r="CB162" s="1106" t="n"/>
      <c r="CC162" s="1106" t="n"/>
      <c r="CD162" s="1106" t="n"/>
      <c r="CE162" s="1106" t="n"/>
      <c r="CF162" s="1106" t="n"/>
      <c r="CG162" s="1106" t="n"/>
      <c r="CH162" s="1106" t="n"/>
      <c r="CI162" s="1106" t="n"/>
      <c r="CJ162" s="1106" t="n"/>
      <c r="CK162" s="1106" t="n"/>
      <c r="CL162" s="1106" t="n"/>
      <c r="CM162" s="1106" t="n"/>
      <c r="CN162" s="1106" t="n"/>
      <c r="CO162" s="1106" t="n"/>
      <c r="CP162" s="1106" t="n"/>
      <c r="CQ162" s="1106" t="n"/>
      <c r="CR162" s="1106" t="n"/>
      <c r="CS162" s="1106" t="n"/>
      <c r="CT162" s="1106" t="n"/>
      <c r="CU162" s="1106" t="n"/>
      <c r="CV162" s="1106" t="n"/>
      <c r="CW162" s="1106" t="n"/>
      <c r="CX162" s="1106" t="n"/>
      <c r="CY162" s="1106" t="n"/>
      <c r="CZ162" s="1106" t="n"/>
      <c r="DA162" s="1106" t="n"/>
      <c r="DB162" s="1106" t="n"/>
      <c r="DC162" s="1106" t="n"/>
      <c r="DD162" s="1106" t="n"/>
      <c r="DE162" s="1106" t="n"/>
      <c r="DF162" s="1106" t="n"/>
      <c r="DG162" s="1106" t="n"/>
      <c r="DH162" s="1106" t="n"/>
      <c r="DI162" s="1106" t="n"/>
    </row>
    <row r="163" ht="13.5" customHeight="1" s="1178">
      <c r="A163" s="1106" t="n"/>
      <c r="B163" s="1106" t="n"/>
      <c r="C163" s="1106" t="n"/>
      <c r="D163" s="1106" t="n"/>
      <c r="E163" s="1106" t="n"/>
      <c r="F163" s="1106" t="n"/>
      <c r="G163" s="1106" t="n"/>
      <c r="H163" s="1106" t="n"/>
      <c r="I163" s="1106" t="n"/>
      <c r="J163" s="1106" t="n"/>
      <c r="K163" s="1106" t="n"/>
      <c r="L163" s="1106" t="n"/>
      <c r="M163" s="178" t="n"/>
      <c r="N163" s="1106" t="n"/>
      <c r="O163" s="1106" t="n"/>
      <c r="P163" s="1106" t="n"/>
      <c r="Q163" s="1106" t="n"/>
      <c r="R163" s="1106" t="n"/>
      <c r="S163" s="1106" t="n"/>
      <c r="T163" s="178" t="n"/>
      <c r="U163" s="1106" t="n"/>
      <c r="V163" s="1106" t="n"/>
      <c r="W163" s="1106" t="n"/>
      <c r="X163" s="1106" t="n"/>
      <c r="Y163" s="1106" t="n"/>
      <c r="Z163" s="1106" t="n"/>
      <c r="AA163" s="1106" t="n"/>
      <c r="AB163" s="1106" t="n"/>
      <c r="AC163" s="1106" t="n"/>
      <c r="AD163" s="1106" t="n"/>
      <c r="AE163" s="1106" t="n"/>
      <c r="AF163" s="1106" t="n"/>
      <c r="AG163" s="1106" t="n"/>
      <c r="AH163" s="1106" t="n"/>
      <c r="AI163" s="1106" t="n"/>
      <c r="AJ163" s="1106" t="n"/>
      <c r="AK163" s="1106" t="n"/>
      <c r="AL163" s="1106" t="n"/>
      <c r="AM163" s="1106" t="n"/>
      <c r="AN163" s="1106" t="n"/>
      <c r="AO163" s="1106" t="n"/>
      <c r="AP163" s="1106" t="n"/>
      <c r="AQ163" s="1106" t="n"/>
      <c r="AR163" s="1106" t="n"/>
      <c r="AS163" s="1106" t="n"/>
      <c r="AT163" s="1106" t="n"/>
      <c r="AU163" s="1106" t="n"/>
      <c r="AV163" s="1106" t="n"/>
      <c r="AW163" s="1106" t="n"/>
      <c r="AX163" s="1106" t="n"/>
      <c r="AY163" s="1106" t="n"/>
      <c r="AZ163" s="1106" t="n"/>
      <c r="BA163" s="1106" t="n"/>
      <c r="BB163" s="1106" t="n"/>
      <c r="BC163" s="1106" t="n"/>
      <c r="BD163" s="1106" t="n"/>
      <c r="BE163" s="1106" t="n"/>
      <c r="BF163" s="1106" t="n"/>
      <c r="BG163" s="1106" t="n"/>
      <c r="BH163" s="1106" t="n"/>
      <c r="BI163" s="1106" t="n"/>
      <c r="BJ163" s="1106" t="n"/>
      <c r="BK163" s="1106" t="n"/>
      <c r="BL163" s="1106" t="n"/>
      <c r="BM163" s="1106" t="n"/>
      <c r="BN163" s="1106" t="n"/>
      <c r="BO163" s="1106" t="n"/>
      <c r="BP163" s="1106" t="n"/>
      <c r="BQ163" s="1106" t="n"/>
      <c r="BR163" s="1106" t="n"/>
      <c r="BS163" s="1106" t="n"/>
      <c r="BT163" s="1106" t="n"/>
      <c r="BU163" s="1106" t="n"/>
      <c r="BV163" s="1106" t="n"/>
      <c r="BW163" s="1106" t="n"/>
      <c r="BX163" s="1106" t="n"/>
      <c r="BY163" s="1106" t="n"/>
      <c r="BZ163" s="1106" t="n"/>
      <c r="CA163" s="1106" t="n"/>
      <c r="CB163" s="1106" t="n"/>
      <c r="CC163" s="1106" t="n"/>
      <c r="CD163" s="1106" t="n"/>
      <c r="CE163" s="1106" t="n"/>
      <c r="CF163" s="1106" t="n"/>
      <c r="CG163" s="1106" t="n"/>
      <c r="CH163" s="1106" t="n"/>
      <c r="CI163" s="1106" t="n"/>
      <c r="CJ163" s="1106" t="n"/>
      <c r="CK163" s="1106" t="n"/>
      <c r="CL163" s="1106" t="n"/>
      <c r="CM163" s="1106" t="n"/>
      <c r="CN163" s="1106" t="n"/>
      <c r="CO163" s="1106" t="n"/>
      <c r="CP163" s="1106" t="n"/>
      <c r="CQ163" s="1106" t="n"/>
      <c r="CR163" s="1106" t="n"/>
      <c r="CS163" s="1106" t="n"/>
      <c r="CT163" s="1106" t="n"/>
      <c r="CU163" s="1106" t="n"/>
      <c r="CV163" s="1106" t="n"/>
      <c r="CW163" s="1106" t="n"/>
      <c r="CX163" s="1106" t="n"/>
      <c r="CY163" s="1106" t="n"/>
      <c r="CZ163" s="1106" t="n"/>
      <c r="DA163" s="1106" t="n"/>
      <c r="DB163" s="1106" t="n"/>
      <c r="DC163" s="1106" t="n"/>
      <c r="DD163" s="1106" t="n"/>
      <c r="DE163" s="1106" t="n"/>
      <c r="DF163" s="1106" t="n"/>
      <c r="DG163" s="1106" t="n"/>
      <c r="DH163" s="1106" t="n"/>
      <c r="DI163" s="1106" t="n"/>
    </row>
    <row r="164" ht="13.5" customHeight="1" s="1178">
      <c r="A164" s="1106" t="n"/>
      <c r="B164" s="1106" t="n"/>
      <c r="C164" s="1106" t="n"/>
      <c r="D164" s="1106" t="n"/>
      <c r="E164" s="1106" t="n"/>
      <c r="F164" s="1106" t="n"/>
      <c r="G164" s="1106" t="n"/>
      <c r="H164" s="1106" t="n"/>
      <c r="I164" s="1106" t="n"/>
      <c r="J164" s="1106" t="n"/>
      <c r="K164" s="1106" t="n"/>
      <c r="L164" s="1106" t="n"/>
      <c r="M164" s="178" t="n"/>
      <c r="N164" s="1106" t="n"/>
      <c r="O164" s="1106" t="n"/>
      <c r="P164" s="1106" t="n"/>
      <c r="Q164" s="1106" t="n"/>
      <c r="R164" s="1106" t="n"/>
      <c r="S164" s="1106" t="n"/>
      <c r="T164" s="178" t="n"/>
      <c r="U164" s="1106" t="n"/>
      <c r="V164" s="1106" t="n"/>
      <c r="W164" s="1106" t="n"/>
      <c r="X164" s="1106" t="n"/>
      <c r="Y164" s="1106" t="n"/>
      <c r="Z164" s="1106" t="n"/>
      <c r="AA164" s="1106" t="n"/>
      <c r="AB164" s="1106" t="n"/>
      <c r="AC164" s="1106" t="n"/>
      <c r="AD164" s="1106" t="n"/>
      <c r="AE164" s="1106" t="n"/>
      <c r="AF164" s="1106" t="n"/>
      <c r="AG164" s="1106" t="n"/>
      <c r="AH164" s="1106" t="n"/>
      <c r="AI164" s="1106" t="n"/>
      <c r="AJ164" s="1106" t="n"/>
      <c r="AK164" s="1106" t="n"/>
      <c r="AL164" s="1106" t="n"/>
      <c r="AM164" s="1106" t="n"/>
      <c r="AN164" s="1106" t="n"/>
      <c r="AO164" s="1106" t="n"/>
      <c r="AP164" s="1106" t="n"/>
      <c r="AQ164" s="1106" t="n"/>
      <c r="AR164" s="1106" t="n"/>
      <c r="AS164" s="1106" t="n"/>
      <c r="AT164" s="1106" t="n"/>
      <c r="AU164" s="1106" t="n"/>
      <c r="AV164" s="1106" t="n"/>
      <c r="AW164" s="1106" t="n"/>
      <c r="AX164" s="1106" t="n"/>
      <c r="AY164" s="1106" t="n"/>
      <c r="AZ164" s="1106" t="n"/>
      <c r="BA164" s="1106" t="n"/>
      <c r="BB164" s="1106" t="n"/>
      <c r="BC164" s="1106" t="n"/>
      <c r="BD164" s="1106" t="n"/>
      <c r="BE164" s="1106" t="n"/>
      <c r="BF164" s="1106" t="n"/>
      <c r="BG164" s="1106" t="n"/>
      <c r="BH164" s="1106" t="n"/>
      <c r="BI164" s="1106" t="n"/>
      <c r="BJ164" s="1106" t="n"/>
      <c r="BK164" s="1106" t="n"/>
      <c r="BL164" s="1106" t="n"/>
      <c r="BM164" s="1106" t="n"/>
      <c r="BN164" s="1106" t="n"/>
      <c r="BO164" s="1106" t="n"/>
      <c r="BP164" s="1106" t="n"/>
      <c r="BQ164" s="1106" t="n"/>
      <c r="BR164" s="1106" t="n"/>
      <c r="BS164" s="1106" t="n"/>
      <c r="BT164" s="1106" t="n"/>
      <c r="BU164" s="1106" t="n"/>
      <c r="BV164" s="1106" t="n"/>
      <c r="BW164" s="1106" t="n"/>
      <c r="BX164" s="1106" t="n"/>
      <c r="BY164" s="1106" t="n"/>
      <c r="BZ164" s="1106" t="n"/>
      <c r="CA164" s="1106" t="n"/>
      <c r="CB164" s="1106" t="n"/>
      <c r="CC164" s="1106" t="n"/>
      <c r="CD164" s="1106" t="n"/>
      <c r="CE164" s="1106" t="n"/>
      <c r="CF164" s="1106" t="n"/>
      <c r="CG164" s="1106" t="n"/>
      <c r="CH164" s="1106" t="n"/>
      <c r="CI164" s="1106" t="n"/>
      <c r="CJ164" s="1106" t="n"/>
      <c r="CK164" s="1106" t="n"/>
      <c r="CL164" s="1106" t="n"/>
      <c r="CM164" s="1106" t="n"/>
      <c r="CN164" s="1106" t="n"/>
      <c r="CO164" s="1106" t="n"/>
      <c r="CP164" s="1106" t="n"/>
      <c r="CQ164" s="1106" t="n"/>
      <c r="CR164" s="1106" t="n"/>
      <c r="CS164" s="1106" t="n"/>
      <c r="CT164" s="1106" t="n"/>
      <c r="CU164" s="1106" t="n"/>
      <c r="CV164" s="1106" t="n"/>
      <c r="CW164" s="1106" t="n"/>
      <c r="CX164" s="1106" t="n"/>
      <c r="CY164" s="1106" t="n"/>
      <c r="CZ164" s="1106" t="n"/>
      <c r="DA164" s="1106" t="n"/>
      <c r="DB164" s="1106" t="n"/>
      <c r="DC164" s="1106" t="n"/>
      <c r="DD164" s="1106" t="n"/>
      <c r="DE164" s="1106" t="n"/>
      <c r="DF164" s="1106" t="n"/>
      <c r="DG164" s="1106" t="n"/>
      <c r="DH164" s="1106" t="n"/>
      <c r="DI164" s="1106" t="n"/>
    </row>
    <row r="165" ht="13.5" customHeight="1" s="1178">
      <c r="A165" s="1106" t="n"/>
      <c r="B165" s="1106" t="n"/>
      <c r="C165" s="1106" t="n"/>
      <c r="D165" s="1106" t="n"/>
      <c r="E165" s="1106" t="n"/>
      <c r="F165" s="1106" t="n"/>
      <c r="G165" s="1106" t="n"/>
      <c r="H165" s="1106" t="n"/>
      <c r="I165" s="1106" t="n"/>
      <c r="J165" s="1106" t="n"/>
      <c r="K165" s="1106" t="n"/>
      <c r="L165" s="1106" t="n"/>
      <c r="M165" s="178" t="n"/>
      <c r="N165" s="1106" t="n"/>
      <c r="O165" s="1106" t="n"/>
      <c r="P165" s="1106" t="n"/>
      <c r="Q165" s="1106" t="n"/>
      <c r="R165" s="1106" t="n"/>
      <c r="S165" s="1106" t="n"/>
      <c r="T165" s="178" t="n"/>
      <c r="U165" s="1106" t="n"/>
      <c r="V165" s="1106" t="n"/>
      <c r="W165" s="1106" t="n"/>
      <c r="X165" s="1106" t="n"/>
      <c r="Y165" s="1106" t="n"/>
      <c r="Z165" s="1106" t="n"/>
      <c r="AA165" s="1106" t="n"/>
      <c r="AB165" s="1106" t="n"/>
      <c r="AC165" s="1106" t="n"/>
      <c r="AD165" s="1106" t="n"/>
      <c r="AE165" s="1106" t="n"/>
      <c r="AF165" s="1106" t="n"/>
      <c r="AG165" s="1106" t="n"/>
      <c r="AH165" s="1106" t="n"/>
      <c r="AI165" s="1106" t="n"/>
      <c r="AJ165" s="1106" t="n"/>
      <c r="AK165" s="1106" t="n"/>
      <c r="AL165" s="1106" t="n"/>
      <c r="AM165" s="1106" t="n"/>
      <c r="AN165" s="1106" t="n"/>
      <c r="AO165" s="1106" t="n"/>
      <c r="AP165" s="1106" t="n"/>
      <c r="AQ165" s="1106" t="n"/>
      <c r="AR165" s="1106" t="n"/>
      <c r="AS165" s="1106" t="n"/>
      <c r="AT165" s="1106" t="n"/>
      <c r="AU165" s="1106" t="n"/>
      <c r="AV165" s="1106" t="n"/>
      <c r="AW165" s="1106" t="n"/>
      <c r="AX165" s="1106" t="n"/>
      <c r="AY165" s="1106" t="n"/>
      <c r="AZ165" s="1106" t="n"/>
      <c r="BA165" s="1106" t="n"/>
      <c r="BB165" s="1106" t="n"/>
      <c r="BC165" s="1106" t="n"/>
      <c r="BD165" s="1106" t="n"/>
      <c r="BE165" s="1106" t="n"/>
      <c r="BF165" s="1106" t="n"/>
      <c r="BG165" s="1106" t="n"/>
      <c r="BH165" s="1106" t="n"/>
      <c r="BI165" s="1106" t="n"/>
      <c r="BJ165" s="1106" t="n"/>
      <c r="BK165" s="1106" t="n"/>
      <c r="BL165" s="1106" t="n"/>
      <c r="BM165" s="1106" t="n"/>
      <c r="BN165" s="1106" t="n"/>
      <c r="BO165" s="1106" t="n"/>
      <c r="BP165" s="1106" t="n"/>
      <c r="BQ165" s="1106" t="n"/>
      <c r="BR165" s="1106" t="n"/>
      <c r="BS165" s="1106" t="n"/>
      <c r="BT165" s="1106" t="n"/>
      <c r="BU165" s="1106" t="n"/>
      <c r="BV165" s="1106" t="n"/>
      <c r="BW165" s="1106" t="n"/>
      <c r="BX165" s="1106" t="n"/>
      <c r="BY165" s="1106" t="n"/>
      <c r="BZ165" s="1106" t="n"/>
      <c r="CA165" s="1106" t="n"/>
      <c r="CB165" s="1106" t="n"/>
      <c r="CC165" s="1106" t="n"/>
      <c r="CD165" s="1106" t="n"/>
      <c r="CE165" s="1106" t="n"/>
      <c r="CF165" s="1106" t="n"/>
      <c r="CG165" s="1106" t="n"/>
      <c r="CH165" s="1106" t="n"/>
      <c r="CI165" s="1106" t="n"/>
      <c r="CJ165" s="1106" t="n"/>
      <c r="CK165" s="1106" t="n"/>
      <c r="CL165" s="1106" t="n"/>
      <c r="CM165" s="1106" t="n"/>
      <c r="CN165" s="1106" t="n"/>
      <c r="CO165" s="1106" t="n"/>
      <c r="CP165" s="1106" t="n"/>
      <c r="CQ165" s="1106" t="n"/>
      <c r="CR165" s="1106" t="n"/>
      <c r="CS165" s="1106" t="n"/>
      <c r="CT165" s="1106" t="n"/>
      <c r="CU165" s="1106" t="n"/>
      <c r="CV165" s="1106" t="n"/>
      <c r="CW165" s="1106" t="n"/>
      <c r="CX165" s="1106" t="n"/>
      <c r="CY165" s="1106" t="n"/>
      <c r="CZ165" s="1106" t="n"/>
      <c r="DA165" s="1106" t="n"/>
      <c r="DB165" s="1106" t="n"/>
      <c r="DC165" s="1106" t="n"/>
      <c r="DD165" s="1106" t="n"/>
      <c r="DE165" s="1106" t="n"/>
      <c r="DF165" s="1106" t="n"/>
      <c r="DG165" s="1106" t="n"/>
      <c r="DH165" s="1106" t="n"/>
      <c r="DI165" s="1106" t="n"/>
    </row>
    <row r="166" ht="13.5" customHeight="1" s="1178">
      <c r="A166" s="1106" t="n"/>
      <c r="B166" s="1106" t="n"/>
      <c r="C166" s="1106" t="n"/>
      <c r="D166" s="1106" t="n"/>
      <c r="E166" s="1106" t="n"/>
      <c r="F166" s="1106" t="n"/>
      <c r="G166" s="1106" t="n"/>
      <c r="H166" s="1106" t="n"/>
      <c r="I166" s="1106" t="n"/>
      <c r="J166" s="1106" t="n"/>
      <c r="K166" s="1106" t="n"/>
      <c r="L166" s="1106" t="n"/>
      <c r="M166" s="178" t="n"/>
      <c r="N166" s="1106" t="n"/>
      <c r="O166" s="1106" t="n"/>
      <c r="P166" s="1106" t="n"/>
      <c r="Q166" s="1106" t="n"/>
      <c r="R166" s="1106" t="n"/>
      <c r="S166" s="1106" t="n"/>
      <c r="T166" s="178" t="n"/>
      <c r="U166" s="1106" t="n"/>
      <c r="V166" s="1106" t="n"/>
      <c r="W166" s="1106" t="n"/>
      <c r="X166" s="1106" t="n"/>
      <c r="Y166" s="1106" t="n"/>
      <c r="Z166" s="1106" t="n"/>
      <c r="AA166" s="1106" t="n"/>
      <c r="AB166" s="1106" t="n"/>
      <c r="AC166" s="1106" t="n"/>
      <c r="AD166" s="1106" t="n"/>
      <c r="AE166" s="1106" t="n"/>
      <c r="AF166" s="1106" t="n"/>
      <c r="AG166" s="1106" t="n"/>
      <c r="AH166" s="1106" t="n"/>
      <c r="AI166" s="1106" t="n"/>
      <c r="AJ166" s="1106" t="n"/>
      <c r="AK166" s="1106" t="n"/>
      <c r="AL166" s="1106" t="n"/>
      <c r="AM166" s="1106" t="n"/>
      <c r="AN166" s="1106" t="n"/>
      <c r="AO166" s="1106" t="n"/>
      <c r="AP166" s="1106" t="n"/>
      <c r="AQ166" s="1106" t="n"/>
      <c r="AR166" s="1106" t="n"/>
      <c r="AS166" s="1106" t="n"/>
      <c r="AT166" s="1106" t="n"/>
      <c r="AU166" s="1106" t="n"/>
      <c r="AV166" s="1106" t="n"/>
      <c r="AW166" s="1106" t="n"/>
      <c r="AX166" s="1106" t="n"/>
      <c r="AY166" s="1106" t="n"/>
      <c r="AZ166" s="1106" t="n"/>
      <c r="BA166" s="1106" t="n"/>
      <c r="BB166" s="1106" t="n"/>
      <c r="BC166" s="1106" t="n"/>
      <c r="BD166" s="1106" t="n"/>
      <c r="BE166" s="1106" t="n"/>
      <c r="BF166" s="1106" t="n"/>
      <c r="BG166" s="1106" t="n"/>
      <c r="BH166" s="1106" t="n"/>
      <c r="BI166" s="1106" t="n"/>
      <c r="BJ166" s="1106" t="n"/>
      <c r="BK166" s="1106" t="n"/>
      <c r="BL166" s="1106" t="n"/>
      <c r="BM166" s="1106" t="n"/>
      <c r="BN166" s="1106" t="n"/>
      <c r="BO166" s="1106" t="n"/>
      <c r="BP166" s="1106" t="n"/>
      <c r="BQ166" s="1106" t="n"/>
      <c r="BR166" s="1106" t="n"/>
      <c r="BS166" s="1106" t="n"/>
      <c r="BT166" s="1106" t="n"/>
      <c r="BU166" s="1106" t="n"/>
      <c r="BV166" s="1106" t="n"/>
      <c r="BW166" s="1106" t="n"/>
      <c r="BX166" s="1106" t="n"/>
      <c r="BY166" s="1106" t="n"/>
      <c r="BZ166" s="1106" t="n"/>
      <c r="CA166" s="1106" t="n"/>
      <c r="CB166" s="1106" t="n"/>
      <c r="CC166" s="1106" t="n"/>
      <c r="CD166" s="1106" t="n"/>
      <c r="CE166" s="1106" t="n"/>
      <c r="CF166" s="1106" t="n"/>
      <c r="CG166" s="1106" t="n"/>
      <c r="CH166" s="1106" t="n"/>
      <c r="CI166" s="1106" t="n"/>
      <c r="CJ166" s="1106" t="n"/>
      <c r="CK166" s="1106" t="n"/>
      <c r="CL166" s="1106" t="n"/>
      <c r="CM166" s="1106" t="n"/>
      <c r="CN166" s="1106" t="n"/>
      <c r="CO166" s="1106" t="n"/>
      <c r="CP166" s="1106" t="n"/>
      <c r="CQ166" s="1106" t="n"/>
      <c r="CR166" s="1106" t="n"/>
      <c r="CS166" s="1106" t="n"/>
      <c r="CT166" s="1106" t="n"/>
      <c r="CU166" s="1106" t="n"/>
      <c r="CV166" s="1106" t="n"/>
      <c r="CW166" s="1106" t="n"/>
      <c r="CX166" s="1106" t="n"/>
      <c r="CY166" s="1106" t="n"/>
      <c r="CZ166" s="1106" t="n"/>
      <c r="DA166" s="1106" t="n"/>
      <c r="DB166" s="1106" t="n"/>
      <c r="DC166" s="1106" t="n"/>
      <c r="DD166" s="1106" t="n"/>
      <c r="DE166" s="1106" t="n"/>
      <c r="DF166" s="1106" t="n"/>
      <c r="DG166" s="1106" t="n"/>
      <c r="DH166" s="1106" t="n"/>
      <c r="DI166" s="1106" t="n"/>
    </row>
    <row r="167" ht="13.5" customHeight="1" s="1178">
      <c r="A167" s="1106" t="n"/>
      <c r="B167" s="1106" t="n"/>
      <c r="C167" s="1106" t="n"/>
      <c r="D167" s="1106" t="n"/>
      <c r="E167" s="1106" t="n"/>
      <c r="F167" s="1106" t="n"/>
      <c r="G167" s="1106" t="n"/>
      <c r="H167" s="1106" t="n"/>
      <c r="I167" s="1106" t="n"/>
      <c r="J167" s="1106" t="n"/>
      <c r="K167" s="1106" t="n"/>
      <c r="L167" s="1106" t="n"/>
      <c r="M167" s="178" t="n"/>
      <c r="N167" s="1106" t="n"/>
      <c r="O167" s="1106" t="n"/>
      <c r="P167" s="1106" t="n"/>
      <c r="Q167" s="1106" t="n"/>
      <c r="R167" s="1106" t="n"/>
      <c r="S167" s="1106" t="n"/>
      <c r="T167" s="178" t="n"/>
      <c r="U167" s="1106" t="n"/>
      <c r="V167" s="1106" t="n"/>
      <c r="W167" s="1106" t="n"/>
      <c r="X167" s="1106" t="n"/>
      <c r="Y167" s="1106" t="n"/>
      <c r="Z167" s="1106" t="n"/>
      <c r="AA167" s="1106" t="n"/>
      <c r="AB167" s="1106" t="n"/>
      <c r="AC167" s="1106" t="n"/>
      <c r="AD167" s="1106" t="n"/>
      <c r="AE167" s="1106" t="n"/>
      <c r="AF167" s="1106" t="n"/>
      <c r="AG167" s="1106" t="n"/>
      <c r="AH167" s="1106" t="n"/>
      <c r="AI167" s="1106" t="n"/>
      <c r="AJ167" s="1106" t="n"/>
      <c r="AK167" s="1106" t="n"/>
      <c r="AL167" s="1106" t="n"/>
      <c r="AM167" s="1106" t="n"/>
      <c r="AN167" s="1106" t="n"/>
      <c r="AO167" s="1106" t="n"/>
      <c r="AP167" s="1106" t="n"/>
      <c r="AQ167" s="1106" t="n"/>
      <c r="AR167" s="1106" t="n"/>
      <c r="AS167" s="1106" t="n"/>
      <c r="AT167" s="1106" t="n"/>
      <c r="AU167" s="1106" t="n"/>
      <c r="AV167" s="1106" t="n"/>
      <c r="AW167" s="1106" t="n"/>
      <c r="AX167" s="1106" t="n"/>
      <c r="AY167" s="1106" t="n"/>
      <c r="AZ167" s="1106" t="n"/>
      <c r="BA167" s="1106" t="n"/>
      <c r="BB167" s="1106" t="n"/>
      <c r="BC167" s="1106" t="n"/>
      <c r="BD167" s="1106" t="n"/>
      <c r="BE167" s="1106" t="n"/>
      <c r="BF167" s="1106" t="n"/>
      <c r="BG167" s="1106" t="n"/>
      <c r="BH167" s="1106" t="n"/>
      <c r="BI167" s="1106" t="n"/>
      <c r="BJ167" s="1106" t="n"/>
      <c r="BK167" s="1106" t="n"/>
      <c r="BL167" s="1106" t="n"/>
      <c r="BM167" s="1106" t="n"/>
      <c r="BN167" s="1106" t="n"/>
      <c r="BO167" s="1106" t="n"/>
      <c r="BP167" s="1106" t="n"/>
      <c r="BQ167" s="1106" t="n"/>
      <c r="BR167" s="1106" t="n"/>
      <c r="BS167" s="1106" t="n"/>
      <c r="BT167" s="1106" t="n"/>
      <c r="BU167" s="1106" t="n"/>
      <c r="BV167" s="1106" t="n"/>
      <c r="BW167" s="1106" t="n"/>
      <c r="BX167" s="1106" t="n"/>
      <c r="BY167" s="1106" t="n"/>
      <c r="BZ167" s="1106" t="n"/>
      <c r="CA167" s="1106" t="n"/>
      <c r="CB167" s="1106" t="n"/>
      <c r="CC167" s="1106" t="n"/>
      <c r="CD167" s="1106" t="n"/>
      <c r="CE167" s="1106" t="n"/>
      <c r="CF167" s="1106" t="n"/>
      <c r="CG167" s="1106" t="n"/>
      <c r="CH167" s="1106" t="n"/>
      <c r="CI167" s="1106" t="n"/>
      <c r="CJ167" s="1106" t="n"/>
      <c r="CK167" s="1106" t="n"/>
      <c r="CL167" s="1106" t="n"/>
      <c r="CM167" s="1106" t="n"/>
      <c r="CN167" s="1106" t="n"/>
      <c r="CO167" s="1106" t="n"/>
      <c r="CP167" s="1106" t="n"/>
      <c r="CQ167" s="1106" t="n"/>
      <c r="CR167" s="1106" t="n"/>
      <c r="CS167" s="1106" t="n"/>
      <c r="CT167" s="1106" t="n"/>
      <c r="CU167" s="1106" t="n"/>
      <c r="CV167" s="1106" t="n"/>
      <c r="CW167" s="1106" t="n"/>
      <c r="CX167" s="1106" t="n"/>
      <c r="CY167" s="1106" t="n"/>
      <c r="CZ167" s="1106" t="n"/>
      <c r="DA167" s="1106" t="n"/>
      <c r="DB167" s="1106" t="n"/>
      <c r="DC167" s="1106" t="n"/>
      <c r="DD167" s="1106" t="n"/>
      <c r="DE167" s="1106" t="n"/>
      <c r="DF167" s="1106" t="n"/>
      <c r="DG167" s="1106" t="n"/>
      <c r="DH167" s="1106" t="n"/>
      <c r="DI167" s="1106" t="n"/>
    </row>
    <row r="168" ht="13.5" customHeight="1" s="1178">
      <c r="A168" s="1106" t="n"/>
      <c r="B168" s="1106" t="n"/>
      <c r="C168" s="1106" t="n"/>
      <c r="D168" s="1106" t="n"/>
      <c r="E168" s="1106" t="n"/>
      <c r="F168" s="1106" t="n"/>
      <c r="G168" s="1106" t="n"/>
      <c r="H168" s="1106" t="n"/>
      <c r="I168" s="1106" t="n"/>
      <c r="J168" s="1106" t="n"/>
      <c r="K168" s="1106" t="n"/>
      <c r="L168" s="1106" t="n"/>
      <c r="M168" s="178" t="n"/>
      <c r="N168" s="1106" t="n"/>
      <c r="O168" s="1106" t="n"/>
      <c r="P168" s="1106" t="n"/>
      <c r="Q168" s="1106" t="n"/>
      <c r="R168" s="1106" t="n"/>
      <c r="S168" s="1106" t="n"/>
      <c r="T168" s="178" t="n"/>
      <c r="U168" s="1106" t="n"/>
      <c r="V168" s="1106" t="n"/>
      <c r="W168" s="1106" t="n"/>
      <c r="X168" s="1106" t="n"/>
      <c r="Y168" s="1106" t="n"/>
      <c r="Z168" s="1106" t="n"/>
      <c r="AA168" s="1106" t="n"/>
      <c r="AB168" s="1106" t="n"/>
      <c r="AC168" s="1106" t="n"/>
      <c r="AD168" s="1106" t="n"/>
      <c r="AE168" s="1106" t="n"/>
      <c r="AF168" s="1106" t="n"/>
      <c r="AG168" s="1106" t="n"/>
      <c r="AH168" s="1106" t="n"/>
      <c r="AI168" s="1106" t="n"/>
      <c r="AJ168" s="1106" t="n"/>
      <c r="AK168" s="1106" t="n"/>
      <c r="AL168" s="1106" t="n"/>
      <c r="AM168" s="1106" t="n"/>
      <c r="AN168" s="1106" t="n"/>
      <c r="AO168" s="1106" t="n"/>
      <c r="AP168" s="1106" t="n"/>
      <c r="AQ168" s="1106" t="n"/>
      <c r="AR168" s="1106" t="n"/>
      <c r="AS168" s="1106" t="n"/>
      <c r="AT168" s="1106" t="n"/>
      <c r="AU168" s="1106" t="n"/>
      <c r="AV168" s="1106" t="n"/>
      <c r="AW168" s="1106" t="n"/>
      <c r="AX168" s="1106" t="n"/>
      <c r="AY168" s="1106" t="n"/>
      <c r="AZ168" s="1106" t="n"/>
      <c r="BA168" s="1106" t="n"/>
      <c r="BB168" s="1106" t="n"/>
      <c r="BC168" s="1106" t="n"/>
      <c r="BD168" s="1106" t="n"/>
      <c r="BE168" s="1106" t="n"/>
      <c r="BF168" s="1106" t="n"/>
      <c r="BG168" s="1106" t="n"/>
      <c r="BH168" s="1106" t="n"/>
      <c r="BI168" s="1106" t="n"/>
      <c r="BJ168" s="1106" t="n"/>
      <c r="BK168" s="1106" t="n"/>
      <c r="BL168" s="1106" t="n"/>
      <c r="BM168" s="1106" t="n"/>
      <c r="BN168" s="1106" t="n"/>
      <c r="BO168" s="1106" t="n"/>
      <c r="BP168" s="1106" t="n"/>
      <c r="BQ168" s="1106" t="n"/>
      <c r="BR168" s="1106" t="n"/>
      <c r="BS168" s="1106" t="n"/>
      <c r="BT168" s="1106" t="n"/>
      <c r="BU168" s="1106" t="n"/>
      <c r="BV168" s="1106" t="n"/>
      <c r="BW168" s="1106" t="n"/>
      <c r="BX168" s="1106" t="n"/>
      <c r="BY168" s="1106" t="n"/>
      <c r="BZ168" s="1106" t="n"/>
      <c r="CA168" s="1106" t="n"/>
      <c r="CB168" s="1106" t="n"/>
      <c r="CC168" s="1106" t="n"/>
      <c r="CD168" s="1106" t="n"/>
      <c r="CE168" s="1106" t="n"/>
      <c r="CF168" s="1106" t="n"/>
      <c r="CG168" s="1106" t="n"/>
      <c r="CH168" s="1106" t="n"/>
      <c r="CI168" s="1106" t="n"/>
      <c r="CJ168" s="1106" t="n"/>
      <c r="CK168" s="1106" t="n"/>
      <c r="CL168" s="1106" t="n"/>
      <c r="CM168" s="1106" t="n"/>
      <c r="CN168" s="1106" t="n"/>
      <c r="CO168" s="1106" t="n"/>
      <c r="CP168" s="1106" t="n"/>
      <c r="CQ168" s="1106" t="n"/>
      <c r="CR168" s="1106" t="n"/>
      <c r="CS168" s="1106" t="n"/>
      <c r="CT168" s="1106" t="n"/>
      <c r="CU168" s="1106" t="n"/>
      <c r="CV168" s="1106" t="n"/>
      <c r="CW168" s="1106" t="n"/>
      <c r="CX168" s="1106" t="n"/>
      <c r="CY168" s="1106" t="n"/>
      <c r="CZ168" s="1106" t="n"/>
      <c r="DA168" s="1106" t="n"/>
      <c r="DB168" s="1106" t="n"/>
      <c r="DC168" s="1106" t="n"/>
      <c r="DD168" s="1106" t="n"/>
      <c r="DE168" s="1106" t="n"/>
      <c r="DF168" s="1106" t="n"/>
      <c r="DG168" s="1106" t="n"/>
      <c r="DH168" s="1106" t="n"/>
      <c r="DI168" s="1106" t="n"/>
    </row>
    <row r="169" ht="13.5" customHeight="1" s="1178">
      <c r="A169" s="1106" t="n"/>
      <c r="B169" s="1106" t="n"/>
      <c r="C169" s="1106" t="n"/>
      <c r="D169" s="1106" t="n"/>
      <c r="E169" s="1106" t="n"/>
      <c r="F169" s="1106" t="n"/>
      <c r="G169" s="1106" t="n"/>
      <c r="H169" s="1106" t="n"/>
      <c r="I169" s="1106" t="n"/>
      <c r="J169" s="1106" t="n"/>
      <c r="K169" s="1106" t="n"/>
      <c r="L169" s="1106" t="n"/>
      <c r="M169" s="178" t="n"/>
      <c r="N169" s="1106" t="n"/>
      <c r="O169" s="1106" t="n"/>
      <c r="P169" s="1106" t="n"/>
      <c r="Q169" s="1106" t="n"/>
      <c r="R169" s="1106" t="n"/>
      <c r="S169" s="1106" t="n"/>
      <c r="T169" s="178" t="n"/>
      <c r="U169" s="1106" t="n"/>
      <c r="V169" s="1106" t="n"/>
      <c r="W169" s="1106" t="n"/>
      <c r="X169" s="1106" t="n"/>
      <c r="Y169" s="1106" t="n"/>
      <c r="Z169" s="1106" t="n"/>
      <c r="AA169" s="1106" t="n"/>
      <c r="AB169" s="1106" t="n"/>
      <c r="AC169" s="1106" t="n"/>
      <c r="AD169" s="1106" t="n"/>
      <c r="AE169" s="1106" t="n"/>
      <c r="AF169" s="1106" t="n"/>
      <c r="AG169" s="1106" t="n"/>
      <c r="AH169" s="1106" t="n"/>
      <c r="AI169" s="1106" t="n"/>
      <c r="AJ169" s="1106" t="n"/>
      <c r="AK169" s="1106" t="n"/>
      <c r="AL169" s="1106" t="n"/>
      <c r="AM169" s="1106" t="n"/>
      <c r="AN169" s="1106" t="n"/>
      <c r="AO169" s="1106" t="n"/>
      <c r="AP169" s="1106" t="n"/>
      <c r="AQ169" s="1106" t="n"/>
      <c r="AR169" s="1106" t="n"/>
      <c r="AS169" s="1106" t="n"/>
      <c r="AT169" s="1106" t="n"/>
      <c r="AU169" s="1106" t="n"/>
      <c r="AV169" s="1106" t="n"/>
      <c r="AW169" s="1106" t="n"/>
      <c r="AX169" s="1106" t="n"/>
      <c r="AY169" s="1106" t="n"/>
      <c r="AZ169" s="1106" t="n"/>
      <c r="BA169" s="1106" t="n"/>
      <c r="BB169" s="1106" t="n"/>
      <c r="BC169" s="1106" t="n"/>
      <c r="BD169" s="1106" t="n"/>
      <c r="BE169" s="1106" t="n"/>
      <c r="BF169" s="1106" t="n"/>
      <c r="BG169" s="1106" t="n"/>
      <c r="BH169" s="1106" t="n"/>
      <c r="BI169" s="1106" t="n"/>
      <c r="BJ169" s="1106" t="n"/>
      <c r="BK169" s="1106" t="n"/>
      <c r="BL169" s="1106" t="n"/>
      <c r="BM169" s="1106" t="n"/>
      <c r="BN169" s="1106" t="n"/>
      <c r="BO169" s="1106" t="n"/>
      <c r="BP169" s="1106" t="n"/>
      <c r="BQ169" s="1106" t="n"/>
      <c r="BR169" s="1106" t="n"/>
      <c r="BS169" s="1106" t="n"/>
      <c r="BT169" s="1106" t="n"/>
      <c r="BU169" s="1106" t="n"/>
      <c r="BV169" s="1106" t="n"/>
      <c r="BW169" s="1106" t="n"/>
      <c r="BX169" s="1106" t="n"/>
      <c r="BY169" s="1106" t="n"/>
      <c r="BZ169" s="1106" t="n"/>
      <c r="CA169" s="1106" t="n"/>
      <c r="CB169" s="1106" t="n"/>
      <c r="CC169" s="1106" t="n"/>
      <c r="CD169" s="1106" t="n"/>
      <c r="CE169" s="1106" t="n"/>
      <c r="CF169" s="1106" t="n"/>
      <c r="CG169" s="1106" t="n"/>
      <c r="CH169" s="1106" t="n"/>
      <c r="CI169" s="1106" t="n"/>
      <c r="CJ169" s="1106" t="n"/>
      <c r="CK169" s="1106" t="n"/>
      <c r="CL169" s="1106" t="n"/>
      <c r="CM169" s="1106" t="n"/>
      <c r="CN169" s="1106" t="n"/>
      <c r="CO169" s="1106" t="n"/>
      <c r="CP169" s="1106" t="n"/>
      <c r="CQ169" s="1106" t="n"/>
      <c r="CR169" s="1106" t="n"/>
      <c r="CS169" s="1106" t="n"/>
      <c r="CT169" s="1106" t="n"/>
      <c r="CU169" s="1106" t="n"/>
      <c r="CV169" s="1106" t="n"/>
      <c r="CW169" s="1106" t="n"/>
      <c r="CX169" s="1106" t="n"/>
      <c r="CY169" s="1106" t="n"/>
      <c r="CZ169" s="1106" t="n"/>
      <c r="DA169" s="1106" t="n"/>
      <c r="DB169" s="1106" t="n"/>
      <c r="DC169" s="1106" t="n"/>
      <c r="DD169" s="1106" t="n"/>
      <c r="DE169" s="1106" t="n"/>
      <c r="DF169" s="1106" t="n"/>
      <c r="DG169" s="1106" t="n"/>
      <c r="DH169" s="1106" t="n"/>
      <c r="DI169" s="1106" t="n"/>
    </row>
    <row r="170" ht="13.5" customHeight="1" s="1178">
      <c r="A170" s="1106" t="n"/>
      <c r="B170" s="1106" t="n"/>
      <c r="C170" s="1106" t="n"/>
      <c r="D170" s="1106" t="n"/>
      <c r="E170" s="1106" t="n"/>
      <c r="F170" s="1106" t="n"/>
      <c r="G170" s="1106" t="n"/>
      <c r="H170" s="1106" t="n"/>
      <c r="I170" s="1106" t="n"/>
      <c r="J170" s="1106" t="n"/>
      <c r="K170" s="1106" t="n"/>
      <c r="L170" s="1106" t="n"/>
      <c r="M170" s="178" t="n"/>
      <c r="N170" s="1106" t="n"/>
      <c r="O170" s="1106" t="n"/>
      <c r="P170" s="1106" t="n"/>
      <c r="Q170" s="1106" t="n"/>
      <c r="R170" s="1106" t="n"/>
      <c r="S170" s="1106" t="n"/>
      <c r="T170" s="178" t="n"/>
      <c r="U170" s="1106" t="n"/>
      <c r="V170" s="1106" t="n"/>
      <c r="W170" s="1106" t="n"/>
      <c r="X170" s="1106" t="n"/>
      <c r="Y170" s="1106" t="n"/>
      <c r="Z170" s="1106" t="n"/>
      <c r="AA170" s="1106" t="n"/>
      <c r="AB170" s="1106" t="n"/>
      <c r="AC170" s="1106" t="n"/>
      <c r="AD170" s="1106" t="n"/>
      <c r="AE170" s="1106" t="n"/>
      <c r="AF170" s="1106" t="n"/>
      <c r="AG170" s="1106" t="n"/>
      <c r="AH170" s="1106" t="n"/>
      <c r="AI170" s="1106" t="n"/>
      <c r="AJ170" s="1106" t="n"/>
      <c r="AK170" s="1106" t="n"/>
      <c r="AL170" s="1106" t="n"/>
      <c r="AM170" s="1106" t="n"/>
      <c r="AN170" s="1106" t="n"/>
      <c r="AO170" s="1106" t="n"/>
      <c r="AP170" s="1106" t="n"/>
      <c r="AQ170" s="1106" t="n"/>
      <c r="AR170" s="1106" t="n"/>
      <c r="AS170" s="1106" t="n"/>
      <c r="AT170" s="1106" t="n"/>
      <c r="AU170" s="1106" t="n"/>
      <c r="AV170" s="1106" t="n"/>
      <c r="AW170" s="1106" t="n"/>
      <c r="AX170" s="1106" t="n"/>
      <c r="AY170" s="1106" t="n"/>
      <c r="AZ170" s="1106" t="n"/>
      <c r="BA170" s="1106" t="n"/>
      <c r="BB170" s="1106" t="n"/>
      <c r="BC170" s="1106" t="n"/>
      <c r="BD170" s="1106" t="n"/>
      <c r="BE170" s="1106" t="n"/>
      <c r="BF170" s="1106" t="n"/>
      <c r="BG170" s="1106" t="n"/>
      <c r="BH170" s="1106" t="n"/>
      <c r="BI170" s="1106" t="n"/>
      <c r="BJ170" s="1106" t="n"/>
      <c r="BK170" s="1106" t="n"/>
      <c r="BL170" s="1106" t="n"/>
      <c r="BM170" s="1106" t="n"/>
      <c r="BN170" s="1106" t="n"/>
      <c r="BO170" s="1106" t="n"/>
      <c r="BP170" s="1106" t="n"/>
      <c r="BQ170" s="1106" t="n"/>
      <c r="BR170" s="1106" t="n"/>
      <c r="BS170" s="1106" t="n"/>
      <c r="BT170" s="1106" t="n"/>
      <c r="BU170" s="1106" t="n"/>
      <c r="BV170" s="1106" t="n"/>
      <c r="BW170" s="1106" t="n"/>
      <c r="BX170" s="1106" t="n"/>
      <c r="BY170" s="1106" t="n"/>
      <c r="BZ170" s="1106" t="n"/>
      <c r="CA170" s="1106" t="n"/>
      <c r="CB170" s="1106" t="n"/>
      <c r="CC170" s="1106" t="n"/>
      <c r="CD170" s="1106" t="n"/>
      <c r="CE170" s="1106" t="n"/>
      <c r="CF170" s="1106" t="n"/>
      <c r="CG170" s="1106" t="n"/>
      <c r="CH170" s="1106" t="n"/>
      <c r="CI170" s="1106" t="n"/>
      <c r="CJ170" s="1106" t="n"/>
      <c r="CK170" s="1106" t="n"/>
      <c r="CL170" s="1106" t="n"/>
      <c r="CM170" s="1106" t="n"/>
      <c r="CN170" s="1106" t="n"/>
      <c r="CO170" s="1106" t="n"/>
      <c r="CP170" s="1106" t="n"/>
      <c r="CQ170" s="1106" t="n"/>
      <c r="CR170" s="1106" t="n"/>
      <c r="CS170" s="1106" t="n"/>
      <c r="CT170" s="1106" t="n"/>
      <c r="CU170" s="1106" t="n"/>
      <c r="CV170" s="1106" t="n"/>
      <c r="CW170" s="1106" t="n"/>
      <c r="CX170" s="1106" t="n"/>
      <c r="CY170" s="1106" t="n"/>
      <c r="CZ170" s="1106" t="n"/>
      <c r="DA170" s="1106" t="n"/>
      <c r="DB170" s="1106" t="n"/>
      <c r="DC170" s="1106" t="n"/>
      <c r="DD170" s="1106" t="n"/>
      <c r="DE170" s="1106" t="n"/>
      <c r="DF170" s="1106" t="n"/>
      <c r="DG170" s="1106" t="n"/>
      <c r="DH170" s="1106" t="n"/>
      <c r="DI170" s="1106" t="n"/>
    </row>
    <row r="171" ht="13.5" customHeight="1" s="1178">
      <c r="A171" s="1106" t="n"/>
      <c r="B171" s="1106" t="n"/>
      <c r="C171" s="1106" t="n"/>
      <c r="D171" s="1106" t="n"/>
      <c r="E171" s="1106" t="n"/>
      <c r="F171" s="1106" t="n"/>
      <c r="G171" s="1106" t="n"/>
      <c r="H171" s="1106" t="n"/>
      <c r="I171" s="1106" t="n"/>
      <c r="J171" s="1106" t="n"/>
      <c r="K171" s="1106" t="n"/>
      <c r="L171" s="1106" t="n"/>
      <c r="M171" s="178" t="n"/>
      <c r="N171" s="1106" t="n"/>
      <c r="O171" s="1106" t="n"/>
      <c r="P171" s="1106" t="n"/>
      <c r="Q171" s="1106" t="n"/>
      <c r="R171" s="1106" t="n"/>
      <c r="S171" s="1106" t="n"/>
      <c r="T171" s="178" t="n"/>
      <c r="U171" s="1106" t="n"/>
      <c r="V171" s="1106" t="n"/>
      <c r="W171" s="1106" t="n"/>
      <c r="X171" s="1106" t="n"/>
      <c r="Y171" s="1106" t="n"/>
      <c r="Z171" s="1106" t="n"/>
      <c r="AA171" s="1106" t="n"/>
      <c r="AB171" s="1106" t="n"/>
      <c r="AC171" s="1106" t="n"/>
      <c r="AD171" s="1106" t="n"/>
      <c r="AE171" s="1106" t="n"/>
      <c r="AF171" s="1106" t="n"/>
      <c r="AG171" s="1106" t="n"/>
      <c r="AH171" s="1106" t="n"/>
      <c r="AI171" s="1106" t="n"/>
      <c r="AJ171" s="1106" t="n"/>
      <c r="AK171" s="1106" t="n"/>
      <c r="AL171" s="1106" t="n"/>
      <c r="AM171" s="1106" t="n"/>
      <c r="AN171" s="1106" t="n"/>
      <c r="AO171" s="1106" t="n"/>
      <c r="AP171" s="1106" t="n"/>
      <c r="AQ171" s="1106" t="n"/>
      <c r="AR171" s="1106" t="n"/>
      <c r="AS171" s="1106" t="n"/>
      <c r="AT171" s="1106" t="n"/>
      <c r="AU171" s="1106" t="n"/>
      <c r="AV171" s="1106" t="n"/>
      <c r="AW171" s="1106" t="n"/>
      <c r="AX171" s="1106" t="n"/>
      <c r="AY171" s="1106" t="n"/>
      <c r="AZ171" s="1106" t="n"/>
      <c r="BA171" s="1106" t="n"/>
      <c r="BB171" s="1106" t="n"/>
      <c r="BC171" s="1106" t="n"/>
      <c r="BD171" s="1106" t="n"/>
      <c r="BE171" s="1106" t="n"/>
      <c r="BF171" s="1106" t="n"/>
      <c r="BG171" s="1106" t="n"/>
      <c r="BH171" s="1106" t="n"/>
      <c r="BI171" s="1106" t="n"/>
      <c r="BJ171" s="1106" t="n"/>
      <c r="BK171" s="1106" t="n"/>
      <c r="BL171" s="1106" t="n"/>
      <c r="BM171" s="1106" t="n"/>
      <c r="BN171" s="1106" t="n"/>
      <c r="BO171" s="1106" t="n"/>
      <c r="BP171" s="1106" t="n"/>
      <c r="BQ171" s="1106" t="n"/>
      <c r="BR171" s="1106" t="n"/>
      <c r="BS171" s="1106" t="n"/>
      <c r="BT171" s="1106" t="n"/>
      <c r="BU171" s="1106" t="n"/>
      <c r="BV171" s="1106" t="n"/>
      <c r="BW171" s="1106" t="n"/>
      <c r="BX171" s="1106" t="n"/>
      <c r="BY171" s="1106" t="n"/>
      <c r="BZ171" s="1106" t="n"/>
      <c r="CA171" s="1106" t="n"/>
      <c r="CB171" s="1106" t="n"/>
      <c r="CC171" s="1106" t="n"/>
      <c r="CD171" s="1106" t="n"/>
      <c r="CE171" s="1106" t="n"/>
      <c r="CF171" s="1106" t="n"/>
      <c r="CG171" s="1106" t="n"/>
      <c r="CH171" s="1106" t="n"/>
      <c r="CI171" s="1106" t="n"/>
      <c r="CJ171" s="1106" t="n"/>
      <c r="CK171" s="1106" t="n"/>
      <c r="CL171" s="1106" t="n"/>
      <c r="CM171" s="1106" t="n"/>
      <c r="CN171" s="1106" t="n"/>
      <c r="CO171" s="1106" t="n"/>
      <c r="CP171" s="1106" t="n"/>
      <c r="CQ171" s="1106" t="n"/>
      <c r="CR171" s="1106" t="n"/>
      <c r="CS171" s="1106" t="n"/>
      <c r="CT171" s="1106" t="n"/>
      <c r="CU171" s="1106" t="n"/>
      <c r="CV171" s="1106" t="n"/>
      <c r="CW171" s="1106" t="n"/>
      <c r="CX171" s="1106" t="n"/>
      <c r="CY171" s="1106" t="n"/>
      <c r="CZ171" s="1106" t="n"/>
      <c r="DA171" s="1106" t="n"/>
      <c r="DB171" s="1106" t="n"/>
      <c r="DC171" s="1106" t="n"/>
      <c r="DD171" s="1106" t="n"/>
      <c r="DE171" s="1106" t="n"/>
      <c r="DF171" s="1106" t="n"/>
      <c r="DG171" s="1106" t="n"/>
      <c r="DH171" s="1106" t="n"/>
      <c r="DI171" s="1106" t="n"/>
    </row>
    <row r="172" ht="13.5" customHeight="1" s="1178">
      <c r="A172" s="1106" t="n"/>
      <c r="B172" s="1106" t="n"/>
      <c r="C172" s="1106" t="n"/>
      <c r="D172" s="1106" t="n"/>
      <c r="E172" s="1106" t="n"/>
      <c r="F172" s="1106" t="n"/>
      <c r="G172" s="1106" t="n"/>
      <c r="H172" s="1122">
        <f>MIN(L177,INT(N49*520/H177))</f>
        <v/>
      </c>
      <c r="I172" s="1122" t="n"/>
      <c r="J172" s="1122" t="n"/>
      <c r="K172" s="1122" t="n"/>
      <c r="L172" s="1122" t="n"/>
      <c r="M172" s="178" t="n"/>
      <c r="N172" s="1106" t="n"/>
      <c r="O172" s="1106" t="n"/>
      <c r="P172" s="1106" t="n"/>
      <c r="Q172" s="1106" t="n"/>
      <c r="R172" s="1106" t="n"/>
      <c r="S172" s="1106" t="n"/>
      <c r="T172" s="178" t="n"/>
      <c r="U172" s="1106" t="n"/>
      <c r="V172" s="1106" t="n"/>
      <c r="W172" s="1106" t="n"/>
      <c r="X172" s="1106" t="n"/>
      <c r="Y172" s="1106" t="n"/>
      <c r="Z172" s="1106" t="n"/>
      <c r="AA172" s="1106" t="n"/>
      <c r="AB172" s="1106" t="n"/>
      <c r="AC172" s="1106" t="n"/>
      <c r="AD172" s="1106" t="n"/>
      <c r="AE172" s="1106" t="n"/>
      <c r="AF172" s="1106" t="n"/>
      <c r="AG172" s="1106" t="n"/>
      <c r="AH172" s="1106" t="n"/>
      <c r="AI172" s="1106" t="n"/>
      <c r="AJ172" s="1106" t="n"/>
      <c r="AK172" s="1106" t="n"/>
      <c r="AL172" s="1106" t="n"/>
      <c r="AM172" s="1106" t="n"/>
      <c r="AN172" s="1106" t="n"/>
      <c r="AO172" s="1106" t="n"/>
      <c r="AP172" s="1106" t="n"/>
      <c r="AQ172" s="1106" t="n"/>
      <c r="AR172" s="1106" t="n"/>
      <c r="AS172" s="1106" t="n"/>
      <c r="AT172" s="1106" t="n"/>
      <c r="AU172" s="1106" t="n"/>
      <c r="AV172" s="1106" t="n"/>
      <c r="AW172" s="1106" t="n"/>
      <c r="AX172" s="1106" t="n"/>
      <c r="AY172" s="1106" t="n"/>
      <c r="AZ172" s="1106" t="n"/>
      <c r="BA172" s="1106" t="n"/>
      <c r="BB172" s="1106" t="n"/>
      <c r="BC172" s="1106" t="n"/>
      <c r="BD172" s="1106" t="n"/>
      <c r="BE172" s="1106" t="n"/>
      <c r="BF172" s="1106" t="n"/>
      <c r="BG172" s="1106" t="n"/>
      <c r="BH172" s="1106" t="n"/>
      <c r="BI172" s="1106" t="n"/>
      <c r="BJ172" s="1106" t="n"/>
      <c r="BK172" s="1106" t="n"/>
      <c r="BL172" s="1106" t="n"/>
      <c r="BM172" s="1106" t="n"/>
      <c r="BN172" s="1106" t="n"/>
      <c r="BO172" s="1106" t="n"/>
      <c r="BP172" s="1106" t="n"/>
      <c r="BQ172" s="1106" t="n"/>
      <c r="BR172" s="1106" t="n"/>
      <c r="BS172" s="1106" t="n"/>
      <c r="BT172" s="1106" t="n"/>
      <c r="BU172" s="1106" t="n"/>
      <c r="BV172" s="1106" t="n"/>
      <c r="BW172" s="1106" t="n"/>
      <c r="BX172" s="1106" t="n"/>
      <c r="BY172" s="1106" t="n"/>
      <c r="BZ172" s="1106" t="n"/>
      <c r="CA172" s="1106" t="n"/>
      <c r="CB172" s="1106" t="n"/>
      <c r="CC172" s="1106" t="n"/>
      <c r="CD172" s="1106" t="n"/>
      <c r="CE172" s="1106" t="n"/>
      <c r="CF172" s="1106" t="n"/>
      <c r="CG172" s="1106" t="n"/>
      <c r="CH172" s="1106" t="n"/>
      <c r="CI172" s="1106" t="n"/>
      <c r="CJ172" s="1106" t="n"/>
      <c r="CK172" s="1106" t="n"/>
      <c r="CL172" s="1106" t="n"/>
      <c r="CM172" s="1106" t="n"/>
      <c r="CN172" s="1106" t="n"/>
      <c r="CO172" s="1106" t="n"/>
      <c r="CP172" s="1106" t="n"/>
      <c r="CQ172" s="1106" t="n"/>
      <c r="CR172" s="1106" t="n"/>
      <c r="CS172" s="1106" t="n"/>
      <c r="CT172" s="1106" t="n"/>
      <c r="CU172" s="1106" t="n"/>
      <c r="CV172" s="1106" t="n"/>
      <c r="CW172" s="1106" t="n"/>
      <c r="CX172" s="1106" t="n"/>
      <c r="CY172" s="1106" t="n"/>
      <c r="CZ172" s="1106" t="n"/>
      <c r="DA172" s="1106" t="n"/>
      <c r="DB172" s="1106" t="n"/>
      <c r="DC172" s="1106" t="n"/>
      <c r="DD172" s="1106" t="n"/>
      <c r="DE172" s="1106" t="n"/>
      <c r="DF172" s="1106" t="n"/>
      <c r="DG172" s="1106" t="n"/>
      <c r="DH172" s="1106" t="n"/>
      <c r="DI172" s="1106" t="n"/>
    </row>
    <row r="173" ht="13.5" customHeight="1" s="1178">
      <c r="A173" s="1106" t="n"/>
      <c r="B173" s="1106" t="n"/>
      <c r="C173" s="1106" t="n"/>
      <c r="D173" s="1106" t="n"/>
      <c r="E173" s="1106" t="n"/>
      <c r="F173" s="1106" t="n"/>
      <c r="G173" s="1106" t="n"/>
      <c r="H173" s="1122">
        <f>MIN(L178,MAX(0,INT((520*N49-H172*H177)/H178)))</f>
        <v/>
      </c>
      <c r="I173" s="1122" t="n"/>
      <c r="J173" s="1122">
        <f>L178-H173</f>
        <v/>
      </c>
      <c r="K173" s="1122" t="n"/>
      <c r="L173" s="1122" t="n"/>
      <c r="M173" s="178" t="n"/>
      <c r="N173" s="1106" t="n"/>
      <c r="O173" s="1106" t="n"/>
      <c r="P173" s="1106" t="n"/>
      <c r="Q173" s="1106" t="n"/>
      <c r="R173" s="1106" t="n"/>
      <c r="S173" s="1106" t="n"/>
      <c r="T173" s="178" t="n"/>
      <c r="U173" s="1106" t="n"/>
      <c r="V173" s="1106" t="n"/>
      <c r="W173" s="1106" t="n"/>
      <c r="X173" s="1106" t="n"/>
      <c r="Y173" s="1106" t="n"/>
      <c r="Z173" s="1106" t="n"/>
      <c r="AA173" s="1106" t="n"/>
      <c r="AB173" s="1106" t="n"/>
      <c r="AC173" s="1106" t="n"/>
      <c r="AD173" s="1106" t="n"/>
      <c r="AE173" s="1106" t="n"/>
      <c r="AF173" s="1106" t="n"/>
      <c r="AG173" s="1106" t="n"/>
      <c r="AH173" s="1106" t="n"/>
      <c r="AI173" s="1106" t="n"/>
      <c r="AJ173" s="1106" t="n"/>
      <c r="AK173" s="1106" t="n"/>
      <c r="AL173" s="1106" t="n"/>
      <c r="AM173" s="1106" t="n"/>
      <c r="AN173" s="1106" t="n"/>
      <c r="AO173" s="1106" t="n"/>
      <c r="AP173" s="1106" t="n"/>
      <c r="AQ173" s="1106" t="n"/>
      <c r="AR173" s="1106" t="n"/>
      <c r="AS173" s="1106" t="n"/>
      <c r="AT173" s="1106" t="n"/>
      <c r="AU173" s="1106" t="n"/>
      <c r="AV173" s="1106" t="n"/>
      <c r="AW173" s="1106" t="n"/>
      <c r="AX173" s="1106" t="n"/>
      <c r="AY173" s="1106" t="n"/>
      <c r="AZ173" s="1106" t="n"/>
      <c r="BA173" s="1106" t="n"/>
      <c r="BB173" s="1106" t="n"/>
      <c r="BC173" s="1106" t="n"/>
      <c r="BD173" s="1106" t="n"/>
      <c r="BE173" s="1106" t="n"/>
      <c r="BF173" s="1106" t="n"/>
      <c r="BG173" s="1106" t="n"/>
      <c r="BH173" s="1106" t="n"/>
      <c r="BI173" s="1106" t="n"/>
      <c r="BJ173" s="1106" t="n"/>
      <c r="BK173" s="1106" t="n"/>
      <c r="BL173" s="1106" t="n"/>
      <c r="BM173" s="1106" t="n"/>
      <c r="BN173" s="1106" t="n"/>
      <c r="BO173" s="1106" t="n"/>
      <c r="BP173" s="1106" t="n"/>
      <c r="BQ173" s="1106" t="n"/>
      <c r="BR173" s="1106" t="n"/>
      <c r="BS173" s="1106" t="n"/>
      <c r="BT173" s="1106" t="n"/>
      <c r="BU173" s="1106" t="n"/>
      <c r="BV173" s="1106" t="n"/>
      <c r="BW173" s="1106" t="n"/>
      <c r="BX173" s="1106" t="n"/>
      <c r="BY173" s="1106" t="n"/>
      <c r="BZ173" s="1106" t="n"/>
      <c r="CA173" s="1106" t="n"/>
      <c r="CB173" s="1106" t="n"/>
      <c r="CC173" s="1106" t="n"/>
      <c r="CD173" s="1106" t="n"/>
      <c r="CE173" s="1106" t="n"/>
      <c r="CF173" s="1106" t="n"/>
      <c r="CG173" s="1106" t="n"/>
      <c r="CH173" s="1106" t="n"/>
      <c r="CI173" s="1106" t="n"/>
      <c r="CJ173" s="1106" t="n"/>
      <c r="CK173" s="1106" t="n"/>
      <c r="CL173" s="1106" t="n"/>
      <c r="CM173" s="1106" t="n"/>
      <c r="CN173" s="1106" t="n"/>
      <c r="CO173" s="1106" t="n"/>
      <c r="CP173" s="1106" t="n"/>
      <c r="CQ173" s="1106" t="n"/>
      <c r="CR173" s="1106" t="n"/>
      <c r="CS173" s="1106" t="n"/>
      <c r="CT173" s="1106" t="n"/>
      <c r="CU173" s="1106" t="n"/>
      <c r="CV173" s="1106" t="n"/>
      <c r="CW173" s="1106" t="n"/>
      <c r="CX173" s="1106" t="n"/>
      <c r="CY173" s="1106" t="n"/>
      <c r="CZ173" s="1106" t="n"/>
      <c r="DA173" s="1106" t="n"/>
      <c r="DB173" s="1106" t="n"/>
      <c r="DC173" s="1106" t="n"/>
      <c r="DD173" s="1106" t="n"/>
      <c r="DE173" s="1106" t="n"/>
      <c r="DF173" s="1106" t="n"/>
      <c r="DG173" s="1106" t="n"/>
      <c r="DH173" s="1106" t="n"/>
      <c r="DI173" s="1106" t="n"/>
    </row>
    <row r="174" ht="13.5" customHeight="1" s="1178">
      <c r="A174" s="1106" t="n"/>
      <c r="B174" s="1106" t="n"/>
      <c r="C174" s="1106" t="n"/>
      <c r="D174" s="1106" t="n"/>
      <c r="E174" s="1106" t="n"/>
      <c r="F174" s="1106" t="n"/>
      <c r="G174" s="1106" t="n"/>
      <c r="H174" s="1122">
        <f>MIN(L179,MAX(0,INT((520*N49-H172*H177-H173*H178)/H179)))</f>
        <v/>
      </c>
      <c r="I174" s="1122" t="n"/>
      <c r="J174" s="1122">
        <f>IF(MIN((L179-H174),MIN(L179,INT((520*N49-J172*H177-J173*H178)/H179)))&lt;0,0,MIN((L179-H174),MIN(L179,INT((520*N49-J172*H177-J173*H178)/H179))))</f>
        <v/>
      </c>
      <c r="K174" s="1122">
        <f>MIN(L180,INT((260*N49-K175*H180)/H179))</f>
        <v/>
      </c>
      <c r="L174" s="1122" t="n"/>
      <c r="M174" s="178" t="n"/>
      <c r="N174" s="1106" t="n"/>
      <c r="O174" s="1106" t="n"/>
      <c r="P174" s="1106" t="n"/>
      <c r="Q174" s="1106" t="n"/>
      <c r="R174" s="1106" t="n"/>
      <c r="S174" s="1106" t="n"/>
      <c r="T174" s="178" t="n"/>
      <c r="U174" s="1106" t="n"/>
      <c r="V174" s="1106" t="n"/>
      <c r="W174" s="1106" t="n"/>
      <c r="X174" s="1106" t="n"/>
      <c r="Y174" s="1106" t="n"/>
      <c r="Z174" s="1106" t="n"/>
      <c r="AA174" s="1106" t="n"/>
      <c r="AB174" s="1106" t="n"/>
      <c r="AC174" s="1106" t="n"/>
      <c r="AD174" s="1106" t="n"/>
      <c r="AE174" s="1106" t="n"/>
      <c r="AF174" s="1106" t="n"/>
      <c r="AG174" s="1106" t="n"/>
      <c r="AH174" s="1106" t="n"/>
      <c r="AI174" s="1106" t="n"/>
      <c r="AJ174" s="1106" t="n"/>
      <c r="AK174" s="1106" t="n"/>
      <c r="AL174" s="1106" t="n"/>
      <c r="AM174" s="1106" t="n"/>
      <c r="AN174" s="1106" t="n"/>
      <c r="AO174" s="1106" t="n"/>
      <c r="AP174" s="1106" t="n"/>
      <c r="AQ174" s="1106" t="n"/>
      <c r="AR174" s="1106" t="n"/>
      <c r="AS174" s="1106" t="n"/>
      <c r="AT174" s="1106" t="n"/>
      <c r="AU174" s="1106" t="n"/>
      <c r="AV174" s="1106" t="n"/>
      <c r="AW174" s="1106" t="n"/>
      <c r="AX174" s="1106" t="n"/>
      <c r="AY174" s="1106" t="n"/>
      <c r="AZ174" s="1106" t="n"/>
      <c r="BA174" s="1106" t="n"/>
      <c r="BB174" s="1106" t="n"/>
      <c r="BC174" s="1106" t="n"/>
      <c r="BD174" s="1106" t="n"/>
      <c r="BE174" s="1106" t="n"/>
      <c r="BF174" s="1106" t="n"/>
      <c r="BG174" s="1106" t="n"/>
      <c r="BH174" s="1106" t="n"/>
      <c r="BI174" s="1106" t="n"/>
      <c r="BJ174" s="1106" t="n"/>
      <c r="BK174" s="1106" t="n"/>
      <c r="BL174" s="1106" t="n"/>
      <c r="BM174" s="1106" t="n"/>
      <c r="BN174" s="1106" t="n"/>
      <c r="BO174" s="1106" t="n"/>
      <c r="BP174" s="1106" t="n"/>
      <c r="BQ174" s="1106" t="n"/>
      <c r="BR174" s="1106" t="n"/>
      <c r="BS174" s="1106" t="n"/>
      <c r="BT174" s="1106" t="n"/>
      <c r="BU174" s="1106" t="n"/>
      <c r="BV174" s="1106" t="n"/>
      <c r="BW174" s="1106" t="n"/>
      <c r="BX174" s="1106" t="n"/>
      <c r="BY174" s="1106" t="n"/>
      <c r="BZ174" s="1106" t="n"/>
      <c r="CA174" s="1106" t="n"/>
      <c r="CB174" s="1106" t="n"/>
      <c r="CC174" s="1106" t="n"/>
      <c r="CD174" s="1106" t="n"/>
      <c r="CE174" s="1106" t="n"/>
      <c r="CF174" s="1106" t="n"/>
      <c r="CG174" s="1106" t="n"/>
      <c r="CH174" s="1106" t="n"/>
      <c r="CI174" s="1106" t="n"/>
      <c r="CJ174" s="1106" t="n"/>
      <c r="CK174" s="1106" t="n"/>
      <c r="CL174" s="1106" t="n"/>
      <c r="CM174" s="1106" t="n"/>
      <c r="CN174" s="1106" t="n"/>
      <c r="CO174" s="1106" t="n"/>
      <c r="CP174" s="1106" t="n"/>
      <c r="CQ174" s="1106" t="n"/>
      <c r="CR174" s="1106" t="n"/>
      <c r="CS174" s="1106" t="n"/>
      <c r="CT174" s="1106" t="n"/>
      <c r="CU174" s="1106" t="n"/>
      <c r="CV174" s="1106" t="n"/>
      <c r="CW174" s="1106" t="n"/>
      <c r="CX174" s="1106" t="n"/>
      <c r="CY174" s="1106" t="n"/>
      <c r="CZ174" s="1106" t="n"/>
      <c r="DA174" s="1106" t="n"/>
      <c r="DB174" s="1106" t="n"/>
      <c r="DC174" s="1106" t="n"/>
      <c r="DD174" s="1106" t="n"/>
      <c r="DE174" s="1106" t="n"/>
      <c r="DF174" s="1106" t="n"/>
      <c r="DG174" s="1106" t="n"/>
      <c r="DH174" s="1106" t="n"/>
      <c r="DI174" s="1106" t="n"/>
    </row>
    <row r="175" ht="13.5" customHeight="1" s="1178">
      <c r="A175" s="1106" t="n"/>
      <c r="B175" s="1106" t="n"/>
      <c r="C175" s="1106" t="n"/>
      <c r="D175" s="1106" t="n"/>
      <c r="E175" s="1106" t="n"/>
      <c r="F175" s="1106" t="n"/>
      <c r="G175" s="1106" t="n"/>
      <c r="H175" s="1122">
        <f>MAX(0,INT((N49*520-H172*H177-H173*H178-H174*H179)/H180))</f>
        <v/>
      </c>
      <c r="I175" s="1122" t="n"/>
      <c r="J175" s="1122">
        <f>IF(MIN(L180-K175,INT((520*N49-H177*J172-H178*J173-H179*J174)/H180))&lt;0,0,MIN(L180-K175,INT((520*N49-H177*J172-H178*J173-H179*J174)/H180)))</f>
        <v/>
      </c>
      <c r="K175" s="1122">
        <f>MIN(L180,INT(260*N49/H180))</f>
        <v/>
      </c>
      <c r="L175" s="1122" t="n"/>
      <c r="M175" s="178" t="n"/>
      <c r="N175" s="1106" t="n"/>
      <c r="O175" s="1106" t="n"/>
      <c r="P175" s="1106" t="n"/>
      <c r="Q175" s="1106" t="n"/>
      <c r="R175" s="1106" t="n"/>
      <c r="S175" s="1106" t="n"/>
      <c r="T175" s="178" t="n"/>
      <c r="U175" s="1106" t="n"/>
      <c r="V175" s="1106" t="n"/>
      <c r="W175" s="1106" t="n"/>
      <c r="X175" s="1106" t="n"/>
      <c r="Y175" s="1106" t="n"/>
      <c r="Z175" s="1106" t="n"/>
      <c r="AA175" s="1106" t="n"/>
      <c r="AB175" s="1106" t="n"/>
      <c r="AC175" s="1106" t="n"/>
      <c r="AD175" s="1106" t="n"/>
      <c r="AE175" s="1106" t="n"/>
      <c r="AF175" s="1106" t="n"/>
      <c r="AG175" s="1106" t="n"/>
      <c r="AH175" s="1106" t="n"/>
      <c r="AI175" s="1106" t="n"/>
      <c r="AJ175" s="1106" t="n"/>
      <c r="AK175" s="1106" t="n"/>
      <c r="AL175" s="1106" t="n"/>
      <c r="AM175" s="1106" t="n"/>
      <c r="AN175" s="1106" t="n"/>
      <c r="AO175" s="1106" t="n"/>
      <c r="AP175" s="1106" t="n"/>
      <c r="AQ175" s="1106" t="n"/>
      <c r="AR175" s="1106" t="n"/>
      <c r="AS175" s="1106" t="n"/>
      <c r="AT175" s="1106" t="n"/>
      <c r="AU175" s="1106" t="n"/>
      <c r="AV175" s="1106" t="n"/>
      <c r="AW175" s="1106" t="n"/>
      <c r="AX175" s="1106" t="n"/>
      <c r="AY175" s="1106" t="n"/>
      <c r="AZ175" s="1106" t="n"/>
      <c r="BA175" s="1106" t="n"/>
      <c r="BB175" s="1106" t="n"/>
      <c r="BC175" s="1106" t="n"/>
      <c r="BD175" s="1106" t="n"/>
      <c r="BE175" s="1106" t="n"/>
      <c r="BF175" s="1106" t="n"/>
      <c r="BG175" s="1106" t="n"/>
      <c r="BH175" s="1106" t="n"/>
      <c r="BI175" s="1106" t="n"/>
      <c r="BJ175" s="1106" t="n"/>
      <c r="BK175" s="1106" t="n"/>
      <c r="BL175" s="1106" t="n"/>
      <c r="BM175" s="1106" t="n"/>
      <c r="BN175" s="1106" t="n"/>
      <c r="BO175" s="1106" t="n"/>
      <c r="BP175" s="1106" t="n"/>
      <c r="BQ175" s="1106" t="n"/>
      <c r="BR175" s="1106" t="n"/>
      <c r="BS175" s="1106" t="n"/>
      <c r="BT175" s="1106" t="n"/>
      <c r="BU175" s="1106" t="n"/>
      <c r="BV175" s="1106" t="n"/>
      <c r="BW175" s="1106" t="n"/>
      <c r="BX175" s="1106" t="n"/>
      <c r="BY175" s="1106" t="n"/>
      <c r="BZ175" s="1106" t="n"/>
      <c r="CA175" s="1106" t="n"/>
      <c r="CB175" s="1106" t="n"/>
      <c r="CC175" s="1106" t="n"/>
      <c r="CD175" s="1106" t="n"/>
      <c r="CE175" s="1106" t="n"/>
      <c r="CF175" s="1106" t="n"/>
      <c r="CG175" s="1106" t="n"/>
      <c r="CH175" s="1106" t="n"/>
      <c r="CI175" s="1106" t="n"/>
      <c r="CJ175" s="1106" t="n"/>
      <c r="CK175" s="1106" t="n"/>
      <c r="CL175" s="1106" t="n"/>
      <c r="CM175" s="1106" t="n"/>
      <c r="CN175" s="1106" t="n"/>
      <c r="CO175" s="1106" t="n"/>
      <c r="CP175" s="1106" t="n"/>
      <c r="CQ175" s="1106" t="n"/>
      <c r="CR175" s="1106" t="n"/>
      <c r="CS175" s="1106" t="n"/>
      <c r="CT175" s="1106" t="n"/>
      <c r="CU175" s="1106" t="n"/>
      <c r="CV175" s="1106" t="n"/>
      <c r="CW175" s="1106" t="n"/>
      <c r="CX175" s="1106" t="n"/>
      <c r="CY175" s="1106" t="n"/>
      <c r="CZ175" s="1106" t="n"/>
      <c r="DA175" s="1106" t="n"/>
      <c r="DB175" s="1106" t="n"/>
      <c r="DC175" s="1106" t="n"/>
      <c r="DD175" s="1106" t="n"/>
      <c r="DE175" s="1106" t="n"/>
      <c r="DF175" s="1106" t="n"/>
      <c r="DG175" s="1106" t="n"/>
      <c r="DH175" s="1106" t="n"/>
      <c r="DI175" s="1106" t="n"/>
    </row>
    <row r="176" ht="13.5" customHeight="1" s="1178">
      <c r="A176" s="1106" t="n"/>
      <c r="B176" s="1106" t="n"/>
      <c r="C176" s="1106" t="n"/>
      <c r="D176" s="1106" t="n"/>
      <c r="E176" s="1106" t="n"/>
      <c r="F176" s="1106" t="n"/>
      <c r="G176" s="1106" t="n"/>
      <c r="H176" s="1122" t="n"/>
      <c r="I176" s="1122" t="n"/>
      <c r="J176" s="1122" t="n"/>
      <c r="K176" s="1122" t="n"/>
      <c r="L176" s="1122" t="n"/>
      <c r="M176" s="1106" t="n"/>
      <c r="N176" s="1106" t="n"/>
      <c r="O176" s="1106" t="n"/>
      <c r="P176" s="1106" t="n"/>
      <c r="Q176" s="1106" t="n"/>
      <c r="R176" s="1106" t="n"/>
      <c r="S176" s="1106" t="n"/>
      <c r="T176" s="178" t="n"/>
      <c r="U176" s="1106" t="n"/>
      <c r="V176" s="1106" t="n"/>
      <c r="W176" s="1106" t="n"/>
      <c r="X176" s="1106" t="n"/>
      <c r="Y176" s="1106" t="n"/>
      <c r="Z176" s="1106" t="n"/>
      <c r="AA176" s="1106" t="n"/>
      <c r="AB176" s="1106" t="n"/>
      <c r="AC176" s="1106" t="n"/>
      <c r="AD176" s="1106" t="n"/>
      <c r="AE176" s="1106" t="n"/>
      <c r="AF176" s="1106" t="n"/>
      <c r="AG176" s="1106" t="n"/>
      <c r="AH176" s="1106" t="n"/>
      <c r="AI176" s="1106" t="n"/>
      <c r="AJ176" s="1106" t="n"/>
      <c r="AK176" s="1106" t="n"/>
      <c r="AL176" s="1106" t="n"/>
      <c r="AM176" s="1106" t="n"/>
      <c r="AN176" s="1106" t="n"/>
      <c r="AO176" s="1106" t="n"/>
      <c r="AP176" s="1106" t="n"/>
      <c r="AQ176" s="1106" t="n"/>
      <c r="AR176" s="1106" t="n"/>
      <c r="AS176" s="1106" t="n"/>
      <c r="AT176" s="1106" t="n"/>
      <c r="AU176" s="1106" t="n"/>
      <c r="AV176" s="1106" t="n"/>
      <c r="AW176" s="1106" t="n"/>
      <c r="AX176" s="1106" t="n"/>
      <c r="AY176" s="1106" t="n"/>
      <c r="AZ176" s="1106" t="n"/>
      <c r="BA176" s="1106" t="n"/>
      <c r="BB176" s="1106" t="n"/>
      <c r="BC176" s="1106" t="n"/>
      <c r="BD176" s="1106" t="n"/>
      <c r="BE176" s="1106" t="n"/>
      <c r="BF176" s="1106" t="n"/>
      <c r="BG176" s="1106" t="n"/>
      <c r="BH176" s="1106" t="n"/>
      <c r="BI176" s="1106" t="n"/>
      <c r="BJ176" s="1106" t="n"/>
      <c r="BK176" s="1106" t="n"/>
      <c r="BL176" s="1106" t="n"/>
      <c r="BM176" s="1106" t="n"/>
      <c r="BN176" s="1106" t="n"/>
      <c r="BO176" s="1106" t="n"/>
      <c r="BP176" s="1106" t="n"/>
      <c r="BQ176" s="1106" t="n"/>
      <c r="BR176" s="1106" t="n"/>
      <c r="BS176" s="1106" t="n"/>
      <c r="BT176" s="1106" t="n"/>
      <c r="BU176" s="1106" t="n"/>
      <c r="BV176" s="1106" t="n"/>
      <c r="BW176" s="1106" t="n"/>
      <c r="BX176" s="1106" t="n"/>
      <c r="BY176" s="1106" t="n"/>
      <c r="BZ176" s="1106" t="n"/>
      <c r="CA176" s="1106" t="n"/>
      <c r="CB176" s="1106" t="n"/>
      <c r="CC176" s="1106" t="n"/>
      <c r="CD176" s="1106" t="n"/>
      <c r="CE176" s="1106" t="n"/>
      <c r="CF176" s="1106" t="n"/>
      <c r="CG176" s="1106" t="n"/>
      <c r="CH176" s="1106" t="n"/>
      <c r="CI176" s="1106" t="n"/>
      <c r="CJ176" s="1106" t="n"/>
      <c r="CK176" s="1106" t="n"/>
      <c r="CL176" s="1106" t="n"/>
      <c r="CM176" s="1106" t="n"/>
      <c r="CN176" s="1106" t="n"/>
      <c r="CO176" s="1106" t="n"/>
      <c r="CP176" s="1106" t="n"/>
      <c r="CQ176" s="1106" t="n"/>
      <c r="CR176" s="1106" t="n"/>
      <c r="CS176" s="1106" t="n"/>
      <c r="CT176" s="1106" t="n"/>
      <c r="CU176" s="1106" t="n"/>
      <c r="CV176" s="1106" t="n"/>
      <c r="CW176" s="1106" t="n"/>
      <c r="CX176" s="1106" t="n"/>
      <c r="CY176" s="1106" t="n"/>
      <c r="CZ176" s="1106" t="n"/>
      <c r="DA176" s="1106" t="n"/>
      <c r="DB176" s="1106" t="n"/>
      <c r="DC176" s="1106" t="n"/>
      <c r="DD176" s="1106" t="n"/>
      <c r="DE176" s="1106" t="n"/>
      <c r="DF176" s="1106" t="n"/>
      <c r="DG176" s="1106" t="n"/>
      <c r="DH176" s="1106" t="n"/>
      <c r="DI176" s="1106" t="n"/>
    </row>
    <row r="177" ht="13.5" customHeight="1" s="1178">
      <c r="A177" s="1106" t="n"/>
      <c r="B177" s="1106" t="n"/>
      <c r="C177" s="1106" t="n"/>
      <c r="D177" s="1106" t="n"/>
      <c r="E177" s="1106" t="n"/>
      <c r="F177" s="1106" t="n"/>
      <c r="G177" s="1106" t="n"/>
      <c r="H177" s="1122">
        <f>初始化表!E17</f>
        <v/>
      </c>
      <c r="I177" s="1122">
        <f>初始化表!E18</f>
        <v/>
      </c>
      <c r="J177" s="1122">
        <f>初始化表!E19</f>
        <v/>
      </c>
      <c r="K177" s="1122" t="n"/>
      <c r="L177" s="1122">
        <f>L35</f>
        <v/>
      </c>
      <c r="M177" s="1106" t="n"/>
      <c r="N177" s="1106" t="n"/>
      <c r="O177" s="1106" t="n"/>
      <c r="P177" s="1106" t="n"/>
      <c r="Q177" s="1106" t="n"/>
      <c r="R177" s="1106" t="n"/>
      <c r="S177" s="1106" t="n"/>
      <c r="T177" s="178" t="n"/>
      <c r="U177" s="1106" t="n"/>
      <c r="V177" s="1106" t="n"/>
      <c r="W177" s="1106" t="n"/>
      <c r="X177" s="1106" t="n"/>
      <c r="Y177" s="1106" t="n"/>
      <c r="Z177" s="1106" t="n"/>
      <c r="AA177" s="1106" t="n"/>
      <c r="AB177" s="1106" t="n"/>
      <c r="AC177" s="1106" t="n"/>
      <c r="AD177" s="1106" t="n"/>
      <c r="AE177" s="1106" t="n"/>
      <c r="AF177" s="1106" t="n"/>
      <c r="AG177" s="1106" t="n"/>
      <c r="AH177" s="1106" t="n"/>
      <c r="AI177" s="1106" t="n"/>
      <c r="AJ177" s="1106" t="n"/>
      <c r="AK177" s="1106" t="n"/>
      <c r="AL177" s="1106" t="n"/>
      <c r="AM177" s="1106" t="n"/>
      <c r="AN177" s="1106" t="n"/>
      <c r="AO177" s="1106" t="n"/>
      <c r="AP177" s="1106" t="n"/>
      <c r="AQ177" s="1106" t="n"/>
      <c r="AR177" s="1106" t="n"/>
      <c r="AS177" s="1106" t="n"/>
      <c r="AT177" s="1106" t="n"/>
      <c r="AU177" s="1106" t="n"/>
      <c r="AV177" s="1106" t="n"/>
      <c r="AW177" s="1106" t="n"/>
      <c r="AX177" s="1106" t="n"/>
      <c r="AY177" s="1106" t="n"/>
      <c r="AZ177" s="1106" t="n"/>
      <c r="BA177" s="1106" t="n"/>
      <c r="BB177" s="1106" t="n"/>
      <c r="BC177" s="1106" t="n"/>
      <c r="BD177" s="1106" t="n"/>
      <c r="BE177" s="1106" t="n"/>
      <c r="BF177" s="1106" t="n"/>
      <c r="BG177" s="1106" t="n"/>
      <c r="BH177" s="1106" t="n"/>
      <c r="BI177" s="1106" t="n"/>
      <c r="BJ177" s="1106" t="n"/>
      <c r="BK177" s="1106" t="n"/>
      <c r="BL177" s="1106" t="n"/>
      <c r="BM177" s="1106" t="n"/>
      <c r="BN177" s="1106" t="n"/>
      <c r="BO177" s="1106" t="n"/>
      <c r="BP177" s="1106" t="n"/>
      <c r="BQ177" s="1106" t="n"/>
      <c r="BR177" s="1106" t="n"/>
      <c r="BS177" s="1106" t="n"/>
      <c r="BT177" s="1106" t="n"/>
      <c r="BU177" s="1106" t="n"/>
      <c r="BV177" s="1106" t="n"/>
      <c r="BW177" s="1106" t="n"/>
      <c r="BX177" s="1106" t="n"/>
      <c r="BY177" s="1106" t="n"/>
      <c r="BZ177" s="1106" t="n"/>
      <c r="CA177" s="1106" t="n"/>
      <c r="CB177" s="1106" t="n"/>
      <c r="CC177" s="1106" t="n"/>
      <c r="CD177" s="1106" t="n"/>
      <c r="CE177" s="1106" t="n"/>
      <c r="CF177" s="1106" t="n"/>
      <c r="CG177" s="1106" t="n"/>
      <c r="CH177" s="1106" t="n"/>
      <c r="CI177" s="1106" t="n"/>
      <c r="CJ177" s="1106" t="n"/>
      <c r="CK177" s="1106" t="n"/>
      <c r="CL177" s="1106" t="n"/>
      <c r="CM177" s="1106" t="n"/>
      <c r="CN177" s="1106" t="n"/>
      <c r="CO177" s="1106" t="n"/>
      <c r="CP177" s="1106" t="n"/>
      <c r="CQ177" s="1106" t="n"/>
      <c r="CR177" s="1106" t="n"/>
      <c r="CS177" s="1106" t="n"/>
      <c r="CT177" s="1106" t="n"/>
      <c r="CU177" s="1106" t="n"/>
      <c r="CV177" s="1106" t="n"/>
      <c r="CW177" s="1106" t="n"/>
      <c r="CX177" s="1106" t="n"/>
      <c r="CY177" s="1106" t="n"/>
      <c r="CZ177" s="1106" t="n"/>
      <c r="DA177" s="1106" t="n"/>
      <c r="DB177" s="1106" t="n"/>
      <c r="DC177" s="1106" t="n"/>
      <c r="DD177" s="1106" t="n"/>
      <c r="DE177" s="1106" t="n"/>
      <c r="DF177" s="1106" t="n"/>
      <c r="DG177" s="1106" t="n"/>
      <c r="DH177" s="1106" t="n"/>
      <c r="DI177" s="1106" t="n"/>
    </row>
    <row r="178" ht="13.5" customHeight="1" s="1178">
      <c r="A178" s="1106" t="n"/>
      <c r="B178" s="1106" t="n"/>
      <c r="C178" s="1106" t="n"/>
      <c r="D178" s="1106" t="n"/>
      <c r="E178" s="1106" t="n"/>
      <c r="F178" s="1106" t="n"/>
      <c r="G178" s="1106" t="n"/>
      <c r="H178" s="1122">
        <f>初始化表!F17</f>
        <v/>
      </c>
      <c r="I178" s="1122">
        <f>初始化表!F18</f>
        <v/>
      </c>
      <c r="J178" s="1122">
        <f>初始化表!F19</f>
        <v/>
      </c>
      <c r="K178" s="1122" t="n"/>
      <c r="L178" s="1122">
        <f>L36</f>
        <v/>
      </c>
      <c r="M178" s="1106" t="n"/>
      <c r="N178" s="1106" t="n"/>
      <c r="O178" s="1106" t="n"/>
      <c r="P178" s="1106" t="n"/>
      <c r="Q178" s="1106" t="n"/>
      <c r="R178" s="1106" t="n"/>
      <c r="S178" s="1106" t="n"/>
      <c r="T178" s="178" t="n"/>
      <c r="U178" s="1106" t="n"/>
      <c r="V178" s="1106" t="n"/>
      <c r="W178" s="1106" t="n"/>
      <c r="X178" s="1106" t="n"/>
      <c r="Y178" s="1106" t="n"/>
      <c r="Z178" s="1106" t="n"/>
      <c r="AA178" s="1106" t="n"/>
      <c r="AB178" s="1106" t="n"/>
      <c r="AC178" s="1106" t="n"/>
      <c r="AD178" s="1106" t="n"/>
      <c r="AE178" s="1106" t="n"/>
      <c r="AF178" s="1106" t="n"/>
      <c r="AG178" s="1106" t="n"/>
      <c r="AH178" s="1106" t="n"/>
      <c r="AI178" s="1106" t="n"/>
      <c r="AJ178" s="1106" t="n"/>
      <c r="AK178" s="1106" t="n"/>
      <c r="AL178" s="1106" t="n"/>
      <c r="AM178" s="1106" t="n"/>
      <c r="AN178" s="1106" t="n"/>
      <c r="AO178" s="1106" t="n"/>
      <c r="AP178" s="1106" t="n"/>
      <c r="AQ178" s="1106" t="n"/>
      <c r="AR178" s="1106" t="n"/>
      <c r="AS178" s="1106" t="n"/>
      <c r="AT178" s="1106" t="n"/>
      <c r="AU178" s="1106" t="n"/>
      <c r="AV178" s="1106" t="n"/>
      <c r="AW178" s="1106" t="n"/>
      <c r="AX178" s="1106" t="n"/>
      <c r="AY178" s="1106" t="n"/>
      <c r="AZ178" s="1106" t="n"/>
      <c r="BA178" s="1106" t="n"/>
      <c r="BB178" s="1106" t="n"/>
      <c r="BC178" s="1106" t="n"/>
      <c r="BD178" s="1106" t="n"/>
      <c r="BE178" s="1106" t="n"/>
      <c r="BF178" s="1106" t="n"/>
      <c r="BG178" s="1106" t="n"/>
      <c r="BH178" s="1106" t="n"/>
      <c r="BI178" s="1106" t="n"/>
      <c r="BJ178" s="1106" t="n"/>
      <c r="BK178" s="1106" t="n"/>
      <c r="BL178" s="1106" t="n"/>
      <c r="BM178" s="1106" t="n"/>
      <c r="BN178" s="1106" t="n"/>
      <c r="BO178" s="1106" t="n"/>
      <c r="BP178" s="1106" t="n"/>
      <c r="BQ178" s="1106" t="n"/>
      <c r="BR178" s="1106" t="n"/>
      <c r="BS178" s="1106" t="n"/>
      <c r="BT178" s="1106" t="n"/>
      <c r="BU178" s="1106" t="n"/>
      <c r="BV178" s="1106" t="n"/>
      <c r="BW178" s="1106" t="n"/>
      <c r="BX178" s="1106" t="n"/>
      <c r="BY178" s="1106" t="n"/>
      <c r="BZ178" s="1106" t="n"/>
      <c r="CA178" s="1106" t="n"/>
      <c r="CB178" s="1106" t="n"/>
      <c r="CC178" s="1106" t="n"/>
      <c r="CD178" s="1106" t="n"/>
      <c r="CE178" s="1106" t="n"/>
      <c r="CF178" s="1106" t="n"/>
      <c r="CG178" s="1106" t="n"/>
      <c r="CH178" s="1106" t="n"/>
      <c r="CI178" s="1106" t="n"/>
      <c r="CJ178" s="1106" t="n"/>
      <c r="CK178" s="1106" t="n"/>
      <c r="CL178" s="1106" t="n"/>
      <c r="CM178" s="1106" t="n"/>
      <c r="CN178" s="1106" t="n"/>
      <c r="CO178" s="1106" t="n"/>
      <c r="CP178" s="1106" t="n"/>
      <c r="CQ178" s="1106" t="n"/>
      <c r="CR178" s="1106" t="n"/>
      <c r="CS178" s="1106" t="n"/>
      <c r="CT178" s="1106" t="n"/>
      <c r="CU178" s="1106" t="n"/>
      <c r="CV178" s="1106" t="n"/>
      <c r="CW178" s="1106" t="n"/>
      <c r="CX178" s="1106" t="n"/>
      <c r="CY178" s="1106" t="n"/>
      <c r="CZ178" s="1106" t="n"/>
      <c r="DA178" s="1106" t="n"/>
      <c r="DB178" s="1106" t="n"/>
      <c r="DC178" s="1106" t="n"/>
      <c r="DD178" s="1106" t="n"/>
      <c r="DE178" s="1106" t="n"/>
      <c r="DF178" s="1106" t="n"/>
      <c r="DG178" s="1106" t="n"/>
      <c r="DH178" s="1106" t="n"/>
      <c r="DI178" s="1106" t="n"/>
    </row>
    <row r="179" ht="13.5" customHeight="1" s="1178">
      <c r="A179" s="1106" t="n"/>
      <c r="B179" s="1106" t="n"/>
      <c r="C179" s="1106" t="n"/>
      <c r="D179" s="1106" t="n"/>
      <c r="E179" s="1106" t="n"/>
      <c r="F179" s="1106" t="n"/>
      <c r="G179" s="1106" t="n"/>
      <c r="H179" s="1122">
        <f>初始化表!G17</f>
        <v/>
      </c>
      <c r="I179" s="1122">
        <f>初始化表!G18</f>
        <v/>
      </c>
      <c r="J179" s="1122">
        <f>初始化表!G19</f>
        <v/>
      </c>
      <c r="K179" s="1122" t="n"/>
      <c r="L179" s="1122">
        <f>L37</f>
        <v/>
      </c>
      <c r="M179" s="1106" t="n"/>
      <c r="N179" s="1106" t="n"/>
      <c r="O179" s="1106" t="n"/>
      <c r="P179" s="1106" t="n"/>
      <c r="Q179" s="1106" t="n"/>
      <c r="R179" s="1106" t="n"/>
      <c r="S179" s="1106" t="n"/>
      <c r="T179" s="178" t="n"/>
      <c r="U179" s="1106" t="n"/>
      <c r="V179" s="1106" t="n"/>
      <c r="W179" s="1106" t="n"/>
      <c r="X179" s="1106" t="n"/>
      <c r="Y179" s="1106" t="n"/>
      <c r="Z179" s="1106" t="n"/>
      <c r="AA179" s="1106" t="n"/>
      <c r="AB179" s="1106" t="n"/>
      <c r="AC179" s="1106" t="n"/>
      <c r="AD179" s="1106" t="n"/>
      <c r="AE179" s="1106" t="n"/>
      <c r="AF179" s="1106" t="n"/>
      <c r="AG179" s="1106" t="n"/>
      <c r="AH179" s="1106" t="n"/>
      <c r="AI179" s="1106" t="n"/>
      <c r="AJ179" s="1106" t="n"/>
      <c r="AK179" s="1106" t="n"/>
      <c r="AL179" s="1106" t="n"/>
      <c r="AM179" s="1106" t="n"/>
      <c r="AN179" s="1106" t="n"/>
      <c r="AO179" s="1106" t="n"/>
      <c r="AP179" s="1106" t="n"/>
      <c r="AQ179" s="1106" t="n"/>
      <c r="AR179" s="1106" t="n"/>
      <c r="AS179" s="1106" t="n"/>
      <c r="AT179" s="1106" t="n"/>
      <c r="AU179" s="1106" t="n"/>
      <c r="AV179" s="1106" t="n"/>
      <c r="AW179" s="1106" t="n"/>
      <c r="AX179" s="1106" t="n"/>
      <c r="AY179" s="1106" t="n"/>
      <c r="AZ179" s="1106" t="n"/>
      <c r="BA179" s="1106" t="n"/>
      <c r="BB179" s="1106" t="n"/>
      <c r="BC179" s="1106" t="n"/>
      <c r="BD179" s="1106" t="n"/>
      <c r="BE179" s="1106" t="n"/>
      <c r="BF179" s="1106" t="n"/>
      <c r="BG179" s="1106" t="n"/>
      <c r="BH179" s="1106" t="n"/>
      <c r="BI179" s="1106" t="n"/>
      <c r="BJ179" s="1106" t="n"/>
      <c r="BK179" s="1106" t="n"/>
      <c r="BL179" s="1106" t="n"/>
      <c r="BM179" s="1106" t="n"/>
      <c r="BN179" s="1106" t="n"/>
      <c r="BO179" s="1106" t="n"/>
      <c r="BP179" s="1106" t="n"/>
      <c r="BQ179" s="1106" t="n"/>
      <c r="BR179" s="1106" t="n"/>
      <c r="BS179" s="1106" t="n"/>
      <c r="BT179" s="1106" t="n"/>
      <c r="BU179" s="1106" t="n"/>
      <c r="BV179" s="1106" t="n"/>
      <c r="BW179" s="1106" t="n"/>
      <c r="BX179" s="1106" t="n"/>
      <c r="BY179" s="1106" t="n"/>
      <c r="BZ179" s="1106" t="n"/>
      <c r="CA179" s="1106" t="n"/>
      <c r="CB179" s="1106" t="n"/>
      <c r="CC179" s="1106" t="n"/>
      <c r="CD179" s="1106" t="n"/>
      <c r="CE179" s="1106" t="n"/>
      <c r="CF179" s="1106" t="n"/>
      <c r="CG179" s="1106" t="n"/>
      <c r="CH179" s="1106" t="n"/>
      <c r="CI179" s="1106" t="n"/>
      <c r="CJ179" s="1106" t="n"/>
      <c r="CK179" s="1106" t="n"/>
      <c r="CL179" s="1106" t="n"/>
      <c r="CM179" s="1106" t="n"/>
      <c r="CN179" s="1106" t="n"/>
      <c r="CO179" s="1106" t="n"/>
      <c r="CP179" s="1106" t="n"/>
      <c r="CQ179" s="1106" t="n"/>
      <c r="CR179" s="1106" t="n"/>
      <c r="CS179" s="1106" t="n"/>
      <c r="CT179" s="1106" t="n"/>
      <c r="CU179" s="1106" t="n"/>
      <c r="CV179" s="1106" t="n"/>
      <c r="CW179" s="1106" t="n"/>
      <c r="CX179" s="1106" t="n"/>
      <c r="CY179" s="1106" t="n"/>
      <c r="CZ179" s="1106" t="n"/>
      <c r="DA179" s="1106" t="n"/>
      <c r="DB179" s="1106" t="n"/>
      <c r="DC179" s="1106" t="n"/>
      <c r="DD179" s="1106" t="n"/>
      <c r="DE179" s="1106" t="n"/>
      <c r="DF179" s="1106" t="n"/>
      <c r="DG179" s="1106" t="n"/>
      <c r="DH179" s="1106" t="n"/>
      <c r="DI179" s="1106" t="n"/>
    </row>
    <row r="180" ht="13.5" customHeight="1" s="1178">
      <c r="A180" s="1106" t="n"/>
      <c r="B180" s="1106" t="n"/>
      <c r="C180" s="1106" t="n"/>
      <c r="D180" s="1106" t="n"/>
      <c r="E180" s="1106" t="n"/>
      <c r="F180" s="1106" t="n"/>
      <c r="G180" s="1106" t="n"/>
      <c r="H180" s="1122">
        <f>初始化表!H17</f>
        <v/>
      </c>
      <c r="I180" s="1122">
        <f>初始化表!H18</f>
        <v/>
      </c>
      <c r="J180" s="1122">
        <f>初始化表!H19</f>
        <v/>
      </c>
      <c r="K180" s="1122" t="n"/>
      <c r="L180" s="1122">
        <f>L38</f>
        <v/>
      </c>
      <c r="M180" s="1106" t="n"/>
      <c r="N180" s="1106" t="n"/>
      <c r="O180" s="1106" t="n"/>
      <c r="P180" s="1106" t="n"/>
      <c r="Q180" s="1106" t="n"/>
      <c r="R180" s="1106" t="n"/>
      <c r="S180" s="1106" t="n"/>
      <c r="T180" s="178" t="n"/>
      <c r="U180" s="1106" t="n"/>
      <c r="V180" s="1106" t="n"/>
      <c r="W180" s="1106" t="n"/>
      <c r="X180" s="1106" t="n"/>
      <c r="Y180" s="1106" t="n"/>
      <c r="Z180" s="1106" t="n"/>
      <c r="AA180" s="1106" t="n"/>
      <c r="AB180" s="1106" t="n"/>
      <c r="AC180" s="1106" t="n"/>
      <c r="AD180" s="1106" t="n"/>
      <c r="AE180" s="1106" t="n"/>
      <c r="AF180" s="1106" t="n"/>
      <c r="AG180" s="1106" t="n"/>
      <c r="AH180" s="1106" t="n"/>
      <c r="AI180" s="1106" t="n"/>
      <c r="AJ180" s="1106" t="n"/>
      <c r="AK180" s="1106" t="n"/>
      <c r="AL180" s="1106" t="n"/>
      <c r="AM180" s="1106" t="n"/>
      <c r="AN180" s="1106" t="n"/>
      <c r="AO180" s="1106" t="n"/>
      <c r="AP180" s="1106" t="n"/>
      <c r="AQ180" s="1106" t="n"/>
      <c r="AR180" s="1106" t="n"/>
      <c r="AS180" s="1106" t="n"/>
      <c r="AT180" s="1106" t="n"/>
      <c r="AU180" s="1106" t="n"/>
      <c r="AV180" s="1106" t="n"/>
      <c r="AW180" s="1106" t="n"/>
      <c r="AX180" s="1106" t="n"/>
      <c r="AY180" s="1106" t="n"/>
      <c r="AZ180" s="1106" t="n"/>
      <c r="BA180" s="1106" t="n"/>
      <c r="BB180" s="1106" t="n"/>
      <c r="BC180" s="1106" t="n"/>
      <c r="BD180" s="1106" t="n"/>
      <c r="BE180" s="1106" t="n"/>
      <c r="BF180" s="1106" t="n"/>
      <c r="BG180" s="1106" t="n"/>
      <c r="BH180" s="1106" t="n"/>
      <c r="BI180" s="1106" t="n"/>
      <c r="BJ180" s="1106" t="n"/>
      <c r="BK180" s="1106" t="n"/>
      <c r="BL180" s="1106" t="n"/>
      <c r="BM180" s="1106" t="n"/>
      <c r="BN180" s="1106" t="n"/>
      <c r="BO180" s="1106" t="n"/>
      <c r="BP180" s="1106" t="n"/>
      <c r="BQ180" s="1106" t="n"/>
      <c r="BR180" s="1106" t="n"/>
      <c r="BS180" s="1106" t="n"/>
      <c r="BT180" s="1106" t="n"/>
      <c r="BU180" s="1106" t="n"/>
      <c r="BV180" s="1106" t="n"/>
      <c r="BW180" s="1106" t="n"/>
      <c r="BX180" s="1106" t="n"/>
      <c r="BY180" s="1106" t="n"/>
      <c r="BZ180" s="1106" t="n"/>
      <c r="CA180" s="1106" t="n"/>
      <c r="CB180" s="1106" t="n"/>
      <c r="CC180" s="1106" t="n"/>
      <c r="CD180" s="1106" t="n"/>
      <c r="CE180" s="1106" t="n"/>
      <c r="CF180" s="1106" t="n"/>
      <c r="CG180" s="1106" t="n"/>
      <c r="CH180" s="1106" t="n"/>
      <c r="CI180" s="1106" t="n"/>
      <c r="CJ180" s="1106" t="n"/>
      <c r="CK180" s="1106" t="n"/>
      <c r="CL180" s="1106" t="n"/>
      <c r="CM180" s="1106" t="n"/>
      <c r="CN180" s="1106" t="n"/>
      <c r="CO180" s="1106" t="n"/>
      <c r="CP180" s="1106" t="n"/>
      <c r="CQ180" s="1106" t="n"/>
      <c r="CR180" s="1106" t="n"/>
      <c r="CS180" s="1106" t="n"/>
      <c r="CT180" s="1106" t="n"/>
      <c r="CU180" s="1106" t="n"/>
      <c r="CV180" s="1106" t="n"/>
      <c r="CW180" s="1106" t="n"/>
      <c r="CX180" s="1106" t="n"/>
      <c r="CY180" s="1106" t="n"/>
      <c r="CZ180" s="1106" t="n"/>
      <c r="DA180" s="1106" t="n"/>
      <c r="DB180" s="1106" t="n"/>
      <c r="DC180" s="1106" t="n"/>
      <c r="DD180" s="1106" t="n"/>
      <c r="DE180" s="1106" t="n"/>
      <c r="DF180" s="1106" t="n"/>
      <c r="DG180" s="1106" t="n"/>
      <c r="DH180" s="1106" t="n"/>
      <c r="DI180" s="1106" t="n"/>
    </row>
    <row r="181" ht="13.5" customHeight="1" s="1178">
      <c r="A181" s="1106" t="n"/>
      <c r="B181" s="1106" t="n"/>
      <c r="C181" s="1106" t="n"/>
      <c r="D181" s="1106" t="n"/>
      <c r="E181" s="1106" t="n"/>
      <c r="F181" s="1106" t="n"/>
      <c r="G181" s="1106" t="n"/>
      <c r="H181" s="1122" t="n"/>
      <c r="I181" s="1122" t="n"/>
      <c r="J181" s="1122" t="n"/>
      <c r="K181" s="1122" t="n"/>
      <c r="L181" s="1122" t="n"/>
      <c r="M181" s="1106" t="n"/>
      <c r="N181" s="1106" t="n"/>
      <c r="O181" s="1106" t="n"/>
      <c r="P181" s="1106" t="n"/>
      <c r="Q181" s="1106" t="n"/>
      <c r="R181" s="1106" t="n"/>
      <c r="S181" s="1106" t="n"/>
      <c r="T181" s="178" t="n"/>
      <c r="U181" s="1106" t="n"/>
      <c r="V181" s="1106" t="n"/>
      <c r="W181" s="1106" t="n"/>
      <c r="X181" s="1106" t="n"/>
      <c r="Y181" s="1106" t="n"/>
      <c r="Z181" s="1106" t="n"/>
      <c r="AA181" s="1106" t="n"/>
      <c r="AB181" s="1106" t="n"/>
      <c r="AC181" s="1106" t="n"/>
      <c r="AD181" s="1106" t="n"/>
      <c r="AE181" s="1106" t="n"/>
      <c r="AF181" s="1106" t="n"/>
      <c r="AG181" s="1106" t="n"/>
      <c r="AH181" s="1106" t="n"/>
      <c r="AI181" s="1106" t="n"/>
      <c r="AJ181" s="1106" t="n"/>
      <c r="AK181" s="1106" t="n"/>
      <c r="AL181" s="1106" t="n"/>
      <c r="AM181" s="1106" t="n"/>
      <c r="AN181" s="1106" t="n"/>
      <c r="AO181" s="1106" t="n"/>
      <c r="AP181" s="1106" t="n"/>
      <c r="AQ181" s="1106" t="n"/>
      <c r="AR181" s="1106" t="n"/>
      <c r="AS181" s="1106" t="n"/>
      <c r="AT181" s="1106" t="n"/>
      <c r="AU181" s="1106" t="n"/>
      <c r="AV181" s="1106" t="n"/>
      <c r="AW181" s="1106" t="n"/>
      <c r="AX181" s="1106" t="n"/>
      <c r="AY181" s="1106" t="n"/>
      <c r="AZ181" s="1106" t="n"/>
      <c r="BA181" s="1106" t="n"/>
      <c r="BB181" s="1106" t="n"/>
      <c r="BC181" s="1106" t="n"/>
      <c r="BD181" s="1106" t="n"/>
      <c r="BE181" s="1106" t="n"/>
      <c r="BF181" s="1106" t="n"/>
      <c r="BG181" s="1106" t="n"/>
      <c r="BH181" s="1106" t="n"/>
      <c r="BI181" s="1106" t="n"/>
      <c r="BJ181" s="1106" t="n"/>
      <c r="BK181" s="1106" t="n"/>
      <c r="BL181" s="1106" t="n"/>
      <c r="BM181" s="1106" t="n"/>
      <c r="BN181" s="1106" t="n"/>
      <c r="BO181" s="1106" t="n"/>
      <c r="BP181" s="1106" t="n"/>
      <c r="BQ181" s="1106" t="n"/>
      <c r="BR181" s="1106" t="n"/>
      <c r="BS181" s="1106" t="n"/>
      <c r="BT181" s="1106" t="n"/>
      <c r="BU181" s="1106" t="n"/>
      <c r="BV181" s="1106" t="n"/>
      <c r="BW181" s="1106" t="n"/>
      <c r="BX181" s="1106" t="n"/>
      <c r="BY181" s="1106" t="n"/>
      <c r="BZ181" s="1106" t="n"/>
      <c r="CA181" s="1106" t="n"/>
      <c r="CB181" s="1106" t="n"/>
      <c r="CC181" s="1106" t="n"/>
      <c r="CD181" s="1106" t="n"/>
      <c r="CE181" s="1106" t="n"/>
      <c r="CF181" s="1106" t="n"/>
      <c r="CG181" s="1106" t="n"/>
      <c r="CH181" s="1106" t="n"/>
      <c r="CI181" s="1106" t="n"/>
      <c r="CJ181" s="1106" t="n"/>
      <c r="CK181" s="1106" t="n"/>
      <c r="CL181" s="1106" t="n"/>
      <c r="CM181" s="1106" t="n"/>
      <c r="CN181" s="1106" t="n"/>
      <c r="CO181" s="1106" t="n"/>
      <c r="CP181" s="1106" t="n"/>
      <c r="CQ181" s="1106" t="n"/>
      <c r="CR181" s="1106" t="n"/>
      <c r="CS181" s="1106" t="n"/>
      <c r="CT181" s="1106" t="n"/>
      <c r="CU181" s="1106" t="n"/>
      <c r="CV181" s="1106" t="n"/>
      <c r="CW181" s="1106" t="n"/>
      <c r="CX181" s="1106" t="n"/>
      <c r="CY181" s="1106" t="n"/>
      <c r="CZ181" s="1106" t="n"/>
      <c r="DA181" s="1106" t="n"/>
      <c r="DB181" s="1106" t="n"/>
      <c r="DC181" s="1106" t="n"/>
      <c r="DD181" s="1106" t="n"/>
      <c r="DE181" s="1106" t="n"/>
      <c r="DF181" s="1106" t="n"/>
      <c r="DG181" s="1106" t="n"/>
      <c r="DH181" s="1106" t="n"/>
      <c r="DI181" s="1106" t="n"/>
    </row>
    <row r="182" ht="13.5" customHeight="1" s="1178">
      <c r="A182" s="1106" t="n"/>
      <c r="B182" s="1106" t="n"/>
      <c r="C182" s="1106" t="n"/>
      <c r="D182" s="1106" t="n"/>
      <c r="E182" s="1106" t="n"/>
      <c r="F182" s="1106" t="n"/>
      <c r="G182" s="1106" t="n"/>
      <c r="H182" s="1122">
        <f>MIN(L177,INT(N49*520/H177))</f>
        <v/>
      </c>
      <c r="I182" s="1122" t="n"/>
      <c r="J182" s="1122" t="n"/>
      <c r="K182" s="1122" t="n"/>
      <c r="L182" s="1122" t="n"/>
      <c r="M182" s="1106" t="n"/>
      <c r="N182" s="1106" t="n"/>
      <c r="O182" s="1106" t="n"/>
      <c r="P182" s="1106" t="n"/>
      <c r="Q182" s="1106" t="n"/>
      <c r="R182" s="1106" t="n"/>
      <c r="S182" s="1106" t="n"/>
      <c r="T182" s="178" t="n"/>
      <c r="U182" s="1106" t="n"/>
      <c r="V182" s="1106" t="n"/>
      <c r="W182" s="1106" t="n"/>
      <c r="X182" s="1106" t="n"/>
      <c r="Y182" s="1106" t="n"/>
      <c r="Z182" s="1106" t="n"/>
      <c r="AA182" s="1106" t="n"/>
      <c r="AB182" s="1106" t="n"/>
      <c r="AC182" s="1106" t="n"/>
      <c r="AD182" s="1106" t="n"/>
      <c r="AE182" s="1106" t="n"/>
      <c r="AF182" s="1106" t="n"/>
      <c r="AG182" s="1106" t="n"/>
      <c r="AH182" s="1106" t="n"/>
      <c r="AI182" s="1106" t="n"/>
      <c r="AJ182" s="1106" t="n"/>
      <c r="AK182" s="1106" t="n"/>
      <c r="AL182" s="1106" t="n"/>
      <c r="AM182" s="1106" t="n"/>
      <c r="AN182" s="1106" t="n"/>
      <c r="AO182" s="1106" t="n"/>
      <c r="AP182" s="1106" t="n"/>
      <c r="AQ182" s="1106" t="n"/>
      <c r="AR182" s="1106" t="n"/>
      <c r="AS182" s="1106" t="n"/>
      <c r="AT182" s="1106" t="n"/>
      <c r="AU182" s="1106" t="n"/>
      <c r="AV182" s="1106" t="n"/>
      <c r="AW182" s="1106" t="n"/>
      <c r="AX182" s="1106" t="n"/>
      <c r="AY182" s="1106" t="n"/>
      <c r="AZ182" s="1106" t="n"/>
      <c r="BA182" s="1106" t="n"/>
      <c r="BB182" s="1106" t="n"/>
      <c r="BC182" s="1106" t="n"/>
      <c r="BD182" s="1106" t="n"/>
      <c r="BE182" s="1106" t="n"/>
      <c r="BF182" s="1106" t="n"/>
      <c r="BG182" s="1106" t="n"/>
      <c r="BH182" s="1106" t="n"/>
      <c r="BI182" s="1106" t="n"/>
      <c r="BJ182" s="1106" t="n"/>
      <c r="BK182" s="1106" t="n"/>
      <c r="BL182" s="1106" t="n"/>
      <c r="BM182" s="1106" t="n"/>
      <c r="BN182" s="1106" t="n"/>
      <c r="BO182" s="1106" t="n"/>
      <c r="BP182" s="1106" t="n"/>
      <c r="BQ182" s="1106" t="n"/>
      <c r="BR182" s="1106" t="n"/>
      <c r="BS182" s="1106" t="n"/>
      <c r="BT182" s="1106" t="n"/>
      <c r="BU182" s="1106" t="n"/>
      <c r="BV182" s="1106" t="n"/>
      <c r="BW182" s="1106" t="n"/>
      <c r="BX182" s="1106" t="n"/>
      <c r="BY182" s="1106" t="n"/>
      <c r="BZ182" s="1106" t="n"/>
      <c r="CA182" s="1106" t="n"/>
      <c r="CB182" s="1106" t="n"/>
      <c r="CC182" s="1106" t="n"/>
      <c r="CD182" s="1106" t="n"/>
      <c r="CE182" s="1106" t="n"/>
      <c r="CF182" s="1106" t="n"/>
      <c r="CG182" s="1106" t="n"/>
      <c r="CH182" s="1106" t="n"/>
      <c r="CI182" s="1106" t="n"/>
      <c r="CJ182" s="1106" t="n"/>
      <c r="CK182" s="1106" t="n"/>
      <c r="CL182" s="1106" t="n"/>
      <c r="CM182" s="1106" t="n"/>
      <c r="CN182" s="1106" t="n"/>
      <c r="CO182" s="1106" t="n"/>
      <c r="CP182" s="1106" t="n"/>
      <c r="CQ182" s="1106" t="n"/>
      <c r="CR182" s="1106" t="n"/>
      <c r="CS182" s="1106" t="n"/>
      <c r="CT182" s="1106" t="n"/>
      <c r="CU182" s="1106" t="n"/>
      <c r="CV182" s="1106" t="n"/>
      <c r="CW182" s="1106" t="n"/>
      <c r="CX182" s="1106" t="n"/>
      <c r="CY182" s="1106" t="n"/>
      <c r="CZ182" s="1106" t="n"/>
      <c r="DA182" s="1106" t="n"/>
      <c r="DB182" s="1106" t="n"/>
      <c r="DC182" s="1106" t="n"/>
      <c r="DD182" s="1106" t="n"/>
      <c r="DE182" s="1106" t="n"/>
      <c r="DF182" s="1106" t="n"/>
      <c r="DG182" s="1106" t="n"/>
      <c r="DH182" s="1106" t="n"/>
      <c r="DI182" s="1106" t="n"/>
    </row>
    <row r="183" ht="13.5" customHeight="1" s="1178">
      <c r="A183" s="1106" t="n"/>
      <c r="B183" s="1106" t="n"/>
      <c r="C183" s="1106" t="n"/>
      <c r="D183" s="1106" t="n"/>
      <c r="E183" s="1106" t="n"/>
      <c r="F183" s="1106" t="n"/>
      <c r="G183" s="1106" t="n"/>
      <c r="H183" s="1122">
        <f>MIN(L178,MAX(0,INT((520*N49-H172*H177)/H178)))</f>
        <v/>
      </c>
      <c r="I183" s="1122" t="n"/>
      <c r="J183" s="1122">
        <f>L188-H183</f>
        <v/>
      </c>
      <c r="K183" s="1122" t="n"/>
      <c r="L183" s="1122" t="n"/>
      <c r="M183" s="1106" t="n"/>
      <c r="N183" s="1106" t="n"/>
      <c r="O183" s="1106" t="n"/>
      <c r="P183" s="1106" t="n"/>
      <c r="Q183" s="1106" t="n"/>
      <c r="R183" s="1106" t="n"/>
      <c r="S183" s="1106" t="n"/>
      <c r="T183" s="178" t="n"/>
      <c r="U183" s="1106" t="n"/>
      <c r="V183" s="1106" t="n"/>
      <c r="W183" s="1106" t="n"/>
      <c r="X183" s="1106" t="n"/>
      <c r="Y183" s="1106" t="n"/>
      <c r="Z183" s="1106" t="n"/>
      <c r="AA183" s="1106" t="n"/>
      <c r="AB183" s="1106" t="n"/>
      <c r="AC183" s="1106" t="n"/>
      <c r="AD183" s="1106" t="n"/>
      <c r="AE183" s="1106" t="n"/>
      <c r="AF183" s="1106" t="n"/>
      <c r="AG183" s="1106" t="n"/>
      <c r="AH183" s="1106" t="n"/>
      <c r="AI183" s="1106" t="n"/>
      <c r="AJ183" s="1106" t="n"/>
      <c r="AK183" s="1106" t="n"/>
      <c r="AL183" s="1106" t="n"/>
      <c r="AM183" s="1106" t="n"/>
      <c r="AN183" s="1106" t="n"/>
      <c r="AO183" s="1106" t="n"/>
      <c r="AP183" s="1106" t="n"/>
      <c r="AQ183" s="1106" t="n"/>
      <c r="AR183" s="1106" t="n"/>
      <c r="AS183" s="1106" t="n"/>
      <c r="AT183" s="1106" t="n"/>
      <c r="AU183" s="1106" t="n"/>
      <c r="AV183" s="1106" t="n"/>
      <c r="AW183" s="1106" t="n"/>
      <c r="AX183" s="1106" t="n"/>
      <c r="AY183" s="1106" t="n"/>
      <c r="AZ183" s="1106" t="n"/>
      <c r="BA183" s="1106" t="n"/>
      <c r="BB183" s="1106" t="n"/>
      <c r="BC183" s="1106" t="n"/>
      <c r="BD183" s="1106" t="n"/>
      <c r="BE183" s="1106" t="n"/>
      <c r="BF183" s="1106" t="n"/>
      <c r="BG183" s="1106" t="n"/>
      <c r="BH183" s="1106" t="n"/>
      <c r="BI183" s="1106" t="n"/>
      <c r="BJ183" s="1106" t="n"/>
      <c r="BK183" s="1106" t="n"/>
      <c r="BL183" s="1106" t="n"/>
      <c r="BM183" s="1106" t="n"/>
      <c r="BN183" s="1106" t="n"/>
      <c r="BO183" s="1106" t="n"/>
      <c r="BP183" s="1106" t="n"/>
      <c r="BQ183" s="1106" t="n"/>
      <c r="BR183" s="1106" t="n"/>
      <c r="BS183" s="1106" t="n"/>
      <c r="BT183" s="1106" t="n"/>
      <c r="BU183" s="1106" t="n"/>
      <c r="BV183" s="1106" t="n"/>
      <c r="BW183" s="1106" t="n"/>
      <c r="BX183" s="1106" t="n"/>
      <c r="BY183" s="1106" t="n"/>
      <c r="BZ183" s="1106" t="n"/>
      <c r="CA183" s="1106" t="n"/>
      <c r="CB183" s="1106" t="n"/>
      <c r="CC183" s="1106" t="n"/>
      <c r="CD183" s="1106" t="n"/>
      <c r="CE183" s="1106" t="n"/>
      <c r="CF183" s="1106" t="n"/>
      <c r="CG183" s="1106" t="n"/>
      <c r="CH183" s="1106" t="n"/>
      <c r="CI183" s="1106" t="n"/>
      <c r="CJ183" s="1106" t="n"/>
      <c r="CK183" s="1106" t="n"/>
      <c r="CL183" s="1106" t="n"/>
      <c r="CM183" s="1106" t="n"/>
      <c r="CN183" s="1106" t="n"/>
      <c r="CO183" s="1106" t="n"/>
      <c r="CP183" s="1106" t="n"/>
      <c r="CQ183" s="1106" t="n"/>
      <c r="CR183" s="1106" t="n"/>
      <c r="CS183" s="1106" t="n"/>
      <c r="CT183" s="1106" t="n"/>
      <c r="CU183" s="1106" t="n"/>
      <c r="CV183" s="1106" t="n"/>
      <c r="CW183" s="1106" t="n"/>
      <c r="CX183" s="1106" t="n"/>
      <c r="CY183" s="1106" t="n"/>
      <c r="CZ183" s="1106" t="n"/>
      <c r="DA183" s="1106" t="n"/>
      <c r="DB183" s="1106" t="n"/>
      <c r="DC183" s="1106" t="n"/>
      <c r="DD183" s="1106" t="n"/>
      <c r="DE183" s="1106" t="n"/>
      <c r="DF183" s="1106" t="n"/>
      <c r="DG183" s="1106" t="n"/>
      <c r="DH183" s="1106" t="n"/>
      <c r="DI183" s="1106" t="n"/>
    </row>
    <row r="184" ht="13.5" customHeight="1" s="1178">
      <c r="A184" s="1106" t="n"/>
      <c r="B184" s="1106" t="n"/>
      <c r="C184" s="1106" t="n"/>
      <c r="D184" s="1106" t="n"/>
      <c r="E184" s="1106" t="n"/>
      <c r="F184" s="1106" t="n"/>
      <c r="G184" s="1106" t="n"/>
      <c r="H184" s="1122">
        <f>MIN(L179,MAX(0,INT((520*N49-H172*H177-H173*H178)/H179)))</f>
        <v/>
      </c>
      <c r="I184" s="1122" t="n"/>
      <c r="J184" s="1122">
        <f>INT(L179/3*2)</f>
        <v/>
      </c>
      <c r="K184" s="1122">
        <f>INT(J184/2)</f>
        <v/>
      </c>
      <c r="L184" s="1122" t="n"/>
      <c r="M184" s="1106" t="n"/>
      <c r="N184" s="1106" t="n"/>
      <c r="O184" s="1106" t="n"/>
      <c r="P184" s="1106" t="n"/>
      <c r="Q184" s="1106" t="n"/>
      <c r="R184" s="1106" t="n"/>
      <c r="S184" s="1106" t="n"/>
      <c r="T184" s="178" t="n"/>
      <c r="U184" s="1106" t="n"/>
      <c r="V184" s="1106" t="n"/>
      <c r="W184" s="1106" t="n"/>
      <c r="X184" s="1106" t="n"/>
      <c r="Y184" s="1106" t="n"/>
      <c r="Z184" s="1106" t="n"/>
      <c r="AA184" s="1106" t="n"/>
      <c r="AB184" s="1106" t="n"/>
      <c r="AC184" s="1106" t="n"/>
      <c r="AD184" s="1106" t="n"/>
      <c r="AE184" s="1106" t="n"/>
      <c r="AF184" s="1106" t="n"/>
      <c r="AG184" s="1106" t="n"/>
      <c r="AH184" s="1106" t="n"/>
      <c r="AI184" s="1106" t="n"/>
      <c r="AJ184" s="1106" t="n"/>
      <c r="AK184" s="1106" t="n"/>
      <c r="AL184" s="1106" t="n"/>
      <c r="AM184" s="1106" t="n"/>
      <c r="AN184" s="1106" t="n"/>
      <c r="AO184" s="1106" t="n"/>
      <c r="AP184" s="1106" t="n"/>
      <c r="AQ184" s="1106" t="n"/>
      <c r="AR184" s="1106" t="n"/>
      <c r="AS184" s="1106" t="n"/>
      <c r="AT184" s="1106" t="n"/>
      <c r="AU184" s="1106" t="n"/>
      <c r="AV184" s="1106" t="n"/>
      <c r="AW184" s="1106" t="n"/>
      <c r="AX184" s="1106" t="n"/>
      <c r="AY184" s="1106" t="n"/>
      <c r="AZ184" s="1106" t="n"/>
      <c r="BA184" s="1106" t="n"/>
      <c r="BB184" s="1106" t="n"/>
      <c r="BC184" s="1106" t="n"/>
      <c r="BD184" s="1106" t="n"/>
      <c r="BE184" s="1106" t="n"/>
      <c r="BF184" s="1106" t="n"/>
      <c r="BG184" s="1106" t="n"/>
      <c r="BH184" s="1106" t="n"/>
      <c r="BI184" s="1106" t="n"/>
      <c r="BJ184" s="1106" t="n"/>
      <c r="BK184" s="1106" t="n"/>
      <c r="BL184" s="1106" t="n"/>
      <c r="BM184" s="1106" t="n"/>
      <c r="BN184" s="1106" t="n"/>
      <c r="BO184" s="1106" t="n"/>
      <c r="BP184" s="1106" t="n"/>
      <c r="BQ184" s="1106" t="n"/>
      <c r="BR184" s="1106" t="n"/>
      <c r="BS184" s="1106" t="n"/>
      <c r="BT184" s="1106" t="n"/>
      <c r="BU184" s="1106" t="n"/>
      <c r="BV184" s="1106" t="n"/>
      <c r="BW184" s="1106" t="n"/>
      <c r="BX184" s="1106" t="n"/>
      <c r="BY184" s="1106" t="n"/>
      <c r="BZ184" s="1106" t="n"/>
      <c r="CA184" s="1106" t="n"/>
      <c r="CB184" s="1106" t="n"/>
      <c r="CC184" s="1106" t="n"/>
      <c r="CD184" s="1106" t="n"/>
      <c r="CE184" s="1106" t="n"/>
      <c r="CF184" s="1106" t="n"/>
      <c r="CG184" s="1106" t="n"/>
      <c r="CH184" s="1106" t="n"/>
      <c r="CI184" s="1106" t="n"/>
      <c r="CJ184" s="1106" t="n"/>
      <c r="CK184" s="1106" t="n"/>
      <c r="CL184" s="1106" t="n"/>
      <c r="CM184" s="1106" t="n"/>
      <c r="CN184" s="1106" t="n"/>
      <c r="CO184" s="1106" t="n"/>
      <c r="CP184" s="1106" t="n"/>
      <c r="CQ184" s="1106" t="n"/>
      <c r="CR184" s="1106" t="n"/>
      <c r="CS184" s="1106" t="n"/>
      <c r="CT184" s="1106" t="n"/>
      <c r="CU184" s="1106" t="n"/>
      <c r="CV184" s="1106" t="n"/>
      <c r="CW184" s="1106" t="n"/>
      <c r="CX184" s="1106" t="n"/>
      <c r="CY184" s="1106" t="n"/>
      <c r="CZ184" s="1106" t="n"/>
      <c r="DA184" s="1106" t="n"/>
      <c r="DB184" s="1106" t="n"/>
      <c r="DC184" s="1106" t="n"/>
      <c r="DD184" s="1106" t="n"/>
      <c r="DE184" s="1106" t="n"/>
      <c r="DF184" s="1106" t="n"/>
      <c r="DG184" s="1106" t="n"/>
      <c r="DH184" s="1106" t="n"/>
      <c r="DI184" s="1106" t="n"/>
    </row>
    <row r="185" ht="13.5" customHeight="1" s="1178">
      <c r="A185" s="1106" t="n"/>
      <c r="B185" s="1106" t="n"/>
      <c r="C185" s="1106" t="n"/>
      <c r="D185" s="1106" t="n"/>
      <c r="E185" s="1106" t="n"/>
      <c r="F185" s="1106" t="n"/>
      <c r="G185" s="1106" t="n"/>
      <c r="H185" s="1122">
        <f>MAX(0,INT((N49*520-H172*H177-H173*H178-H174*H179)/H180))</f>
        <v/>
      </c>
      <c r="I185" s="1122" t="n"/>
      <c r="J185" s="1122">
        <f>INT(L180/3*2)</f>
        <v/>
      </c>
      <c r="K185" s="1122">
        <f>INT(J185/2)</f>
        <v/>
      </c>
      <c r="L185" s="1122" t="n"/>
      <c r="M185" s="1106" t="n"/>
      <c r="N185" s="1106" t="n"/>
      <c r="O185" s="1106" t="n"/>
      <c r="P185" s="1106" t="n"/>
      <c r="Q185" s="1106" t="n"/>
      <c r="R185" s="1106" t="n"/>
      <c r="S185" s="1106" t="n"/>
      <c r="T185" s="178" t="n"/>
      <c r="U185" s="1106" t="n"/>
      <c r="V185" s="1106" t="n"/>
      <c r="W185" s="1106" t="n"/>
      <c r="X185" s="1106" t="n"/>
      <c r="Y185" s="1106" t="n"/>
      <c r="Z185" s="1106" t="n"/>
      <c r="AA185" s="1106" t="n"/>
      <c r="AB185" s="1106" t="n"/>
      <c r="AC185" s="1106" t="n"/>
      <c r="AD185" s="1106" t="n"/>
      <c r="AE185" s="1106" t="n"/>
      <c r="AF185" s="1106" t="n"/>
      <c r="AG185" s="1106" t="n"/>
      <c r="AH185" s="1106" t="n"/>
      <c r="AI185" s="1106" t="n"/>
      <c r="AJ185" s="1106" t="n"/>
      <c r="AK185" s="1106" t="n"/>
      <c r="AL185" s="1106" t="n"/>
      <c r="AM185" s="1106" t="n"/>
      <c r="AN185" s="1106" t="n"/>
      <c r="AO185" s="1106" t="n"/>
      <c r="AP185" s="1106" t="n"/>
      <c r="AQ185" s="1106" t="n"/>
      <c r="AR185" s="1106" t="n"/>
      <c r="AS185" s="1106" t="n"/>
      <c r="AT185" s="1106" t="n"/>
      <c r="AU185" s="1106" t="n"/>
      <c r="AV185" s="1106" t="n"/>
      <c r="AW185" s="1106" t="n"/>
      <c r="AX185" s="1106" t="n"/>
      <c r="AY185" s="1106" t="n"/>
      <c r="AZ185" s="1106" t="n"/>
      <c r="BA185" s="1106" t="n"/>
      <c r="BB185" s="1106" t="n"/>
      <c r="BC185" s="1106" t="n"/>
      <c r="BD185" s="1106" t="n"/>
      <c r="BE185" s="1106" t="n"/>
      <c r="BF185" s="1106" t="n"/>
      <c r="BG185" s="1106" t="n"/>
      <c r="BH185" s="1106" t="n"/>
      <c r="BI185" s="1106" t="n"/>
      <c r="BJ185" s="1106" t="n"/>
      <c r="BK185" s="1106" t="n"/>
      <c r="BL185" s="1106" t="n"/>
      <c r="BM185" s="1106" t="n"/>
      <c r="BN185" s="1106" t="n"/>
      <c r="BO185" s="1106" t="n"/>
      <c r="BP185" s="1106" t="n"/>
      <c r="BQ185" s="1106" t="n"/>
      <c r="BR185" s="1106" t="n"/>
      <c r="BS185" s="1106" t="n"/>
      <c r="BT185" s="1106" t="n"/>
      <c r="BU185" s="1106" t="n"/>
      <c r="BV185" s="1106" t="n"/>
      <c r="BW185" s="1106" t="n"/>
      <c r="BX185" s="1106" t="n"/>
      <c r="BY185" s="1106" t="n"/>
      <c r="BZ185" s="1106" t="n"/>
      <c r="CA185" s="1106" t="n"/>
      <c r="CB185" s="1106" t="n"/>
      <c r="CC185" s="1106" t="n"/>
      <c r="CD185" s="1106" t="n"/>
      <c r="CE185" s="1106" t="n"/>
      <c r="CF185" s="1106" t="n"/>
      <c r="CG185" s="1106" t="n"/>
      <c r="CH185" s="1106" t="n"/>
      <c r="CI185" s="1106" t="n"/>
      <c r="CJ185" s="1106" t="n"/>
      <c r="CK185" s="1106" t="n"/>
      <c r="CL185" s="1106" t="n"/>
      <c r="CM185" s="1106" t="n"/>
      <c r="CN185" s="1106" t="n"/>
      <c r="CO185" s="1106" t="n"/>
      <c r="CP185" s="1106" t="n"/>
      <c r="CQ185" s="1106" t="n"/>
      <c r="CR185" s="1106" t="n"/>
      <c r="CS185" s="1106" t="n"/>
      <c r="CT185" s="1106" t="n"/>
      <c r="CU185" s="1106" t="n"/>
      <c r="CV185" s="1106" t="n"/>
      <c r="CW185" s="1106" t="n"/>
      <c r="CX185" s="1106" t="n"/>
      <c r="CY185" s="1106" t="n"/>
      <c r="CZ185" s="1106" t="n"/>
      <c r="DA185" s="1106" t="n"/>
      <c r="DB185" s="1106" t="n"/>
      <c r="DC185" s="1106" t="n"/>
      <c r="DD185" s="1106" t="n"/>
      <c r="DE185" s="1106" t="n"/>
      <c r="DF185" s="1106" t="n"/>
      <c r="DG185" s="1106" t="n"/>
      <c r="DH185" s="1106" t="n"/>
      <c r="DI185" s="1106" t="n"/>
    </row>
    <row r="186" ht="13.5" customHeight="1" s="1178">
      <c r="A186" s="1106" t="n"/>
      <c r="B186" s="1106" t="n"/>
      <c r="C186" s="1106" t="n"/>
      <c r="D186" s="1106" t="n"/>
      <c r="E186" s="1106" t="n"/>
      <c r="F186" s="1106" t="n"/>
      <c r="G186" s="1106" t="n"/>
      <c r="H186" s="1106" t="n"/>
      <c r="I186" s="1106" t="n"/>
      <c r="J186" s="1106" t="n"/>
      <c r="K186" s="1106" t="n"/>
      <c r="L186" s="1106" t="n"/>
      <c r="M186" s="1106" t="n"/>
      <c r="N186" s="1106" t="n"/>
      <c r="O186" s="1106" t="n"/>
      <c r="P186" s="1106" t="n"/>
      <c r="Q186" s="1106" t="n"/>
      <c r="R186" s="1106" t="n"/>
      <c r="S186" s="1106" t="n"/>
      <c r="T186" s="178" t="n"/>
      <c r="U186" s="1106" t="n"/>
      <c r="V186" s="1106" t="n"/>
      <c r="W186" s="1106" t="n"/>
      <c r="X186" s="1106" t="n"/>
      <c r="Y186" s="1106" t="n"/>
      <c r="Z186" s="1106" t="n"/>
      <c r="AA186" s="1106" t="n"/>
      <c r="AB186" s="1106" t="n"/>
      <c r="AC186" s="1106" t="n"/>
      <c r="AD186" s="1106" t="n"/>
      <c r="AE186" s="1106" t="n"/>
      <c r="AF186" s="1106" t="n"/>
      <c r="AG186" s="1106" t="n"/>
      <c r="AH186" s="1106" t="n"/>
      <c r="AI186" s="1106" t="n"/>
      <c r="AJ186" s="1106" t="n"/>
      <c r="AK186" s="1106" t="n"/>
      <c r="AL186" s="1106" t="n"/>
      <c r="AM186" s="1106" t="n"/>
      <c r="AN186" s="1106" t="n"/>
      <c r="AO186" s="1106" t="n"/>
      <c r="AP186" s="1106" t="n"/>
      <c r="AQ186" s="1106" t="n"/>
      <c r="AR186" s="1106" t="n"/>
      <c r="AS186" s="1106" t="n"/>
      <c r="AT186" s="1106" t="n"/>
      <c r="AU186" s="1106" t="n"/>
      <c r="AV186" s="1106" t="n"/>
      <c r="AW186" s="1106" t="n"/>
      <c r="AX186" s="1106" t="n"/>
      <c r="AY186" s="1106" t="n"/>
      <c r="AZ186" s="1106" t="n"/>
      <c r="BA186" s="1106" t="n"/>
      <c r="BB186" s="1106" t="n"/>
      <c r="BC186" s="1106" t="n"/>
      <c r="BD186" s="1106" t="n"/>
      <c r="BE186" s="1106" t="n"/>
      <c r="BF186" s="1106" t="n"/>
      <c r="BG186" s="1106" t="n"/>
      <c r="BH186" s="1106" t="n"/>
      <c r="BI186" s="1106" t="n"/>
      <c r="BJ186" s="1106" t="n"/>
      <c r="BK186" s="1106" t="n"/>
      <c r="BL186" s="1106" t="n"/>
      <c r="BM186" s="1106" t="n"/>
      <c r="BN186" s="1106" t="n"/>
      <c r="BO186" s="1106" t="n"/>
      <c r="BP186" s="1106" t="n"/>
      <c r="BQ186" s="1106" t="n"/>
      <c r="BR186" s="1106" t="n"/>
      <c r="BS186" s="1106" t="n"/>
      <c r="BT186" s="1106" t="n"/>
      <c r="BU186" s="1106" t="n"/>
      <c r="BV186" s="1106" t="n"/>
      <c r="BW186" s="1106" t="n"/>
      <c r="BX186" s="1106" t="n"/>
      <c r="BY186" s="1106" t="n"/>
      <c r="BZ186" s="1106" t="n"/>
      <c r="CA186" s="1106" t="n"/>
      <c r="CB186" s="1106" t="n"/>
      <c r="CC186" s="1106" t="n"/>
      <c r="CD186" s="1106" t="n"/>
      <c r="CE186" s="1106" t="n"/>
      <c r="CF186" s="1106" t="n"/>
      <c r="CG186" s="1106" t="n"/>
      <c r="CH186" s="1106" t="n"/>
      <c r="CI186" s="1106" t="n"/>
      <c r="CJ186" s="1106" t="n"/>
      <c r="CK186" s="1106" t="n"/>
      <c r="CL186" s="1106" t="n"/>
      <c r="CM186" s="1106" t="n"/>
      <c r="CN186" s="1106" t="n"/>
      <c r="CO186" s="1106" t="n"/>
      <c r="CP186" s="1106" t="n"/>
      <c r="CQ186" s="1106" t="n"/>
      <c r="CR186" s="1106" t="n"/>
      <c r="CS186" s="1106" t="n"/>
      <c r="CT186" s="1106" t="n"/>
      <c r="CU186" s="1106" t="n"/>
      <c r="CV186" s="1106" t="n"/>
      <c r="CW186" s="1106" t="n"/>
      <c r="CX186" s="1106" t="n"/>
      <c r="CY186" s="1106" t="n"/>
      <c r="CZ186" s="1106" t="n"/>
      <c r="DA186" s="1106" t="n"/>
      <c r="DB186" s="1106" t="n"/>
      <c r="DC186" s="1106" t="n"/>
      <c r="DD186" s="1106" t="n"/>
      <c r="DE186" s="1106" t="n"/>
      <c r="DF186" s="1106" t="n"/>
      <c r="DG186" s="1106" t="n"/>
      <c r="DH186" s="1106" t="n"/>
      <c r="DI186" s="1106" t="n"/>
    </row>
    <row r="187" ht="13.5" customHeight="1" s="1178">
      <c r="A187" s="1106" t="n"/>
      <c r="B187" s="1106" t="n"/>
      <c r="C187" s="1106" t="n"/>
      <c r="D187" s="1106" t="n"/>
      <c r="E187" s="1106" t="n"/>
      <c r="F187" s="1106" t="n"/>
      <c r="G187" s="1106" t="n"/>
      <c r="H187" s="1106" t="n"/>
      <c r="I187" s="1106" t="n"/>
      <c r="J187" s="1106" t="n"/>
      <c r="K187" s="1106" t="n"/>
      <c r="L187" s="1106" t="n"/>
      <c r="M187" s="1106" t="n"/>
      <c r="N187" s="1106" t="n"/>
      <c r="O187" s="1106" t="n"/>
      <c r="P187" s="1106" t="n"/>
      <c r="Q187" s="1106" t="n"/>
      <c r="R187" s="1106" t="n"/>
      <c r="S187" s="1106" t="n"/>
      <c r="T187" s="178" t="n"/>
      <c r="U187" s="1106" t="n"/>
      <c r="V187" s="1106" t="n"/>
      <c r="W187" s="1106" t="n"/>
      <c r="X187" s="1106" t="n"/>
      <c r="Y187" s="1106" t="n"/>
      <c r="Z187" s="1106" t="n"/>
      <c r="AA187" s="1106" t="n"/>
      <c r="AB187" s="1106" t="n"/>
      <c r="AC187" s="1106" t="n"/>
      <c r="AD187" s="1106" t="n"/>
      <c r="AE187" s="1106" t="n"/>
      <c r="AF187" s="1106" t="n"/>
      <c r="AG187" s="1106" t="n"/>
      <c r="AH187" s="1106" t="n"/>
      <c r="AI187" s="1106" t="n"/>
      <c r="AJ187" s="1106" t="n"/>
      <c r="AK187" s="1106" t="n"/>
      <c r="AL187" s="1106" t="n"/>
      <c r="AM187" s="1106" t="n"/>
      <c r="AN187" s="1106" t="n"/>
      <c r="AO187" s="1106" t="n"/>
      <c r="AP187" s="1106" t="n"/>
      <c r="AQ187" s="1106" t="n"/>
      <c r="AR187" s="1106" t="n"/>
      <c r="AS187" s="1106" t="n"/>
      <c r="AT187" s="1106" t="n"/>
      <c r="AU187" s="1106" t="n"/>
      <c r="AV187" s="1106" t="n"/>
      <c r="AW187" s="1106" t="n"/>
      <c r="AX187" s="1106" t="n"/>
      <c r="AY187" s="1106" t="n"/>
      <c r="AZ187" s="1106" t="n"/>
      <c r="BA187" s="1106" t="n"/>
      <c r="BB187" s="1106" t="n"/>
      <c r="BC187" s="1106" t="n"/>
      <c r="BD187" s="1106" t="n"/>
      <c r="BE187" s="1106" t="n"/>
      <c r="BF187" s="1106" t="n"/>
      <c r="BG187" s="1106" t="n"/>
      <c r="BH187" s="1106" t="n"/>
      <c r="BI187" s="1106" t="n"/>
      <c r="BJ187" s="1106" t="n"/>
      <c r="BK187" s="1106" t="n"/>
      <c r="BL187" s="1106" t="n"/>
      <c r="BM187" s="1106" t="n"/>
      <c r="BN187" s="1106" t="n"/>
      <c r="BO187" s="1106" t="n"/>
      <c r="BP187" s="1106" t="n"/>
      <c r="BQ187" s="1106" t="n"/>
      <c r="BR187" s="1106" t="n"/>
      <c r="BS187" s="1106" t="n"/>
      <c r="BT187" s="1106" t="n"/>
      <c r="BU187" s="1106" t="n"/>
      <c r="BV187" s="1106" t="n"/>
      <c r="BW187" s="1106" t="n"/>
      <c r="BX187" s="1106" t="n"/>
      <c r="BY187" s="1106" t="n"/>
      <c r="BZ187" s="1106" t="n"/>
      <c r="CA187" s="1106" t="n"/>
      <c r="CB187" s="1106" t="n"/>
      <c r="CC187" s="1106" t="n"/>
      <c r="CD187" s="1106" t="n"/>
      <c r="CE187" s="1106" t="n"/>
      <c r="CF187" s="1106" t="n"/>
      <c r="CG187" s="1106" t="n"/>
      <c r="CH187" s="1106" t="n"/>
      <c r="CI187" s="1106" t="n"/>
      <c r="CJ187" s="1106" t="n"/>
      <c r="CK187" s="1106" t="n"/>
      <c r="CL187" s="1106" t="n"/>
      <c r="CM187" s="1106" t="n"/>
      <c r="CN187" s="1106" t="n"/>
      <c r="CO187" s="1106" t="n"/>
      <c r="CP187" s="1106" t="n"/>
      <c r="CQ187" s="1106" t="n"/>
      <c r="CR187" s="1106" t="n"/>
      <c r="CS187" s="1106" t="n"/>
      <c r="CT187" s="1106" t="n"/>
      <c r="CU187" s="1106" t="n"/>
      <c r="CV187" s="1106" t="n"/>
      <c r="CW187" s="1106" t="n"/>
      <c r="CX187" s="1106" t="n"/>
      <c r="CY187" s="1106" t="n"/>
      <c r="CZ187" s="1106" t="n"/>
      <c r="DA187" s="1106" t="n"/>
      <c r="DB187" s="1106" t="n"/>
      <c r="DC187" s="1106" t="n"/>
      <c r="DD187" s="1106" t="n"/>
      <c r="DE187" s="1106" t="n"/>
      <c r="DF187" s="1106" t="n"/>
      <c r="DG187" s="1106" t="n"/>
      <c r="DH187" s="1106" t="n"/>
      <c r="DI187" s="1106" t="n"/>
    </row>
    <row r="188" ht="13.5" customHeight="1" s="1178">
      <c r="A188" s="1106" t="n"/>
      <c r="B188" s="1106" t="n"/>
      <c r="C188" s="1106" t="n"/>
      <c r="D188" s="1106" t="n"/>
      <c r="E188" s="1106" t="n"/>
      <c r="F188" s="1106" t="n"/>
      <c r="G188" s="1106" t="n"/>
      <c r="H188" s="1106" t="n"/>
      <c r="I188" s="1106" t="n"/>
      <c r="J188" s="1106" t="n"/>
      <c r="K188" s="1106" t="n"/>
      <c r="L188" s="1106" t="n"/>
      <c r="M188" s="1106" t="n"/>
      <c r="N188" s="1106" t="n"/>
      <c r="O188" s="1106" t="n"/>
      <c r="P188" s="1106" t="n"/>
      <c r="Q188" s="1106" t="n"/>
      <c r="R188" s="1106" t="n"/>
      <c r="S188" s="1106" t="n"/>
      <c r="T188" s="178" t="n"/>
      <c r="U188" s="1106" t="n"/>
      <c r="V188" s="1106" t="n"/>
      <c r="W188" s="1106" t="n"/>
      <c r="X188" s="1106" t="n"/>
      <c r="Y188" s="1106" t="n"/>
      <c r="Z188" s="1106" t="n"/>
      <c r="AA188" s="1106" t="n"/>
      <c r="AB188" s="1106" t="n"/>
      <c r="AC188" s="1106" t="n"/>
      <c r="AD188" s="1106" t="n"/>
      <c r="AE188" s="1106" t="n"/>
      <c r="AF188" s="1106" t="n"/>
      <c r="AG188" s="1106" t="n"/>
      <c r="AH188" s="1106" t="n"/>
      <c r="AI188" s="1106" t="n"/>
      <c r="AJ188" s="1106" t="n"/>
      <c r="AK188" s="1106" t="n"/>
      <c r="AL188" s="1106" t="n"/>
      <c r="AM188" s="1106" t="n"/>
      <c r="AN188" s="1106" t="n"/>
      <c r="AO188" s="1106" t="n"/>
      <c r="AP188" s="1106" t="n"/>
      <c r="AQ188" s="1106" t="n"/>
      <c r="AR188" s="1106" t="n"/>
      <c r="AS188" s="1106" t="n"/>
      <c r="AT188" s="1106" t="n"/>
      <c r="AU188" s="1106" t="n"/>
      <c r="AV188" s="1106" t="n"/>
      <c r="AW188" s="1106" t="n"/>
      <c r="AX188" s="1106" t="n"/>
      <c r="AY188" s="1106" t="n"/>
      <c r="AZ188" s="1106" t="n"/>
      <c r="BA188" s="1106" t="n"/>
      <c r="BB188" s="1106" t="n"/>
      <c r="BC188" s="1106" t="n"/>
      <c r="BD188" s="1106" t="n"/>
      <c r="BE188" s="1106" t="n"/>
      <c r="BF188" s="1106" t="n"/>
      <c r="BG188" s="1106" t="n"/>
      <c r="BH188" s="1106" t="n"/>
      <c r="BI188" s="1106" t="n"/>
      <c r="BJ188" s="1106" t="n"/>
      <c r="BK188" s="1106" t="n"/>
      <c r="BL188" s="1106" t="n"/>
      <c r="BM188" s="1106" t="n"/>
      <c r="BN188" s="1106" t="n"/>
      <c r="BO188" s="1106" t="n"/>
      <c r="BP188" s="1106" t="n"/>
      <c r="BQ188" s="1106" t="n"/>
      <c r="BR188" s="1106" t="n"/>
      <c r="BS188" s="1106" t="n"/>
      <c r="BT188" s="1106" t="n"/>
      <c r="BU188" s="1106" t="n"/>
      <c r="BV188" s="1106" t="n"/>
      <c r="BW188" s="1106" t="n"/>
      <c r="BX188" s="1106" t="n"/>
      <c r="BY188" s="1106" t="n"/>
      <c r="BZ188" s="1106" t="n"/>
      <c r="CA188" s="1106" t="n"/>
      <c r="CB188" s="1106" t="n"/>
      <c r="CC188" s="1106" t="n"/>
      <c r="CD188" s="1106" t="n"/>
      <c r="CE188" s="1106" t="n"/>
      <c r="CF188" s="1106" t="n"/>
      <c r="CG188" s="1106" t="n"/>
      <c r="CH188" s="1106" t="n"/>
      <c r="CI188" s="1106" t="n"/>
      <c r="CJ188" s="1106" t="n"/>
      <c r="CK188" s="1106" t="n"/>
      <c r="CL188" s="1106" t="n"/>
      <c r="CM188" s="1106" t="n"/>
      <c r="CN188" s="1106" t="n"/>
      <c r="CO188" s="1106" t="n"/>
      <c r="CP188" s="1106" t="n"/>
      <c r="CQ188" s="1106" t="n"/>
      <c r="CR188" s="1106" t="n"/>
      <c r="CS188" s="1106" t="n"/>
      <c r="CT188" s="1106" t="n"/>
      <c r="CU188" s="1106" t="n"/>
      <c r="CV188" s="1106" t="n"/>
      <c r="CW188" s="1106" t="n"/>
      <c r="CX188" s="1106" t="n"/>
      <c r="CY188" s="1106" t="n"/>
      <c r="CZ188" s="1106" t="n"/>
      <c r="DA188" s="1106" t="n"/>
      <c r="DB188" s="1106" t="n"/>
      <c r="DC188" s="1106" t="n"/>
      <c r="DD188" s="1106" t="n"/>
      <c r="DE188" s="1106" t="n"/>
      <c r="DF188" s="1106" t="n"/>
      <c r="DG188" s="1106" t="n"/>
      <c r="DH188" s="1106" t="n"/>
      <c r="DI188" s="1106" t="n"/>
    </row>
    <row r="189" ht="13.5" customHeight="1" s="1178">
      <c r="A189" s="1106" t="n"/>
      <c r="B189" s="1106" t="n"/>
      <c r="C189" s="1106" t="n"/>
      <c r="D189" s="1106" t="n"/>
      <c r="E189" s="1106" t="n"/>
      <c r="F189" s="1106" t="n"/>
      <c r="G189" s="1106" t="n"/>
      <c r="H189" s="1106" t="n"/>
      <c r="I189" s="1106" t="n"/>
      <c r="J189" s="1106" t="n"/>
      <c r="K189" s="1106" t="n"/>
      <c r="L189" s="1106" t="n"/>
      <c r="M189" s="1106" t="n"/>
      <c r="N189" s="1106" t="n"/>
      <c r="O189" s="1106" t="n"/>
      <c r="P189" s="1106" t="n"/>
      <c r="Q189" s="1106" t="n"/>
      <c r="R189" s="1106" t="n"/>
      <c r="S189" s="1106" t="n"/>
      <c r="T189" s="178" t="n"/>
      <c r="U189" s="1106" t="n"/>
      <c r="V189" s="1106" t="n"/>
      <c r="W189" s="1106" t="n"/>
      <c r="X189" s="1106" t="n"/>
      <c r="Y189" s="1106" t="n"/>
      <c r="Z189" s="1106" t="n"/>
      <c r="AA189" s="1106" t="n"/>
      <c r="AB189" s="1106" t="n"/>
      <c r="AC189" s="1106" t="n"/>
      <c r="AD189" s="1106" t="n"/>
      <c r="AE189" s="1106" t="n"/>
      <c r="AF189" s="1106" t="n"/>
      <c r="AG189" s="1106" t="n"/>
      <c r="AH189" s="1106" t="n"/>
      <c r="AI189" s="1106" t="n"/>
      <c r="AJ189" s="1106" t="n"/>
      <c r="AK189" s="1106" t="n"/>
      <c r="AL189" s="1106" t="n"/>
      <c r="AM189" s="1106" t="n"/>
      <c r="AN189" s="1106" t="n"/>
      <c r="AO189" s="1106" t="n"/>
      <c r="AP189" s="1106" t="n"/>
      <c r="AQ189" s="1106" t="n"/>
      <c r="AR189" s="1106" t="n"/>
      <c r="AS189" s="1106" t="n"/>
      <c r="AT189" s="1106" t="n"/>
      <c r="AU189" s="1106" t="n"/>
      <c r="AV189" s="1106" t="n"/>
      <c r="AW189" s="1106" t="n"/>
      <c r="AX189" s="1106" t="n"/>
      <c r="AY189" s="1106" t="n"/>
      <c r="AZ189" s="1106" t="n"/>
      <c r="BA189" s="1106" t="n"/>
      <c r="BB189" s="1106" t="n"/>
      <c r="BC189" s="1106" t="n"/>
      <c r="BD189" s="1106" t="n"/>
      <c r="BE189" s="1106" t="n"/>
      <c r="BF189" s="1106" t="n"/>
      <c r="BG189" s="1106" t="n"/>
      <c r="BH189" s="1106" t="n"/>
      <c r="BI189" s="1106" t="n"/>
      <c r="BJ189" s="1106" t="n"/>
      <c r="BK189" s="1106" t="n"/>
      <c r="BL189" s="1106" t="n"/>
      <c r="BM189" s="1106" t="n"/>
      <c r="BN189" s="1106" t="n"/>
      <c r="BO189" s="1106" t="n"/>
      <c r="BP189" s="1106" t="n"/>
      <c r="BQ189" s="1106" t="n"/>
      <c r="BR189" s="1106" t="n"/>
      <c r="BS189" s="1106" t="n"/>
      <c r="BT189" s="1106" t="n"/>
      <c r="BU189" s="1106" t="n"/>
      <c r="BV189" s="1106" t="n"/>
      <c r="BW189" s="1106" t="n"/>
      <c r="BX189" s="1106" t="n"/>
      <c r="BY189" s="1106" t="n"/>
      <c r="BZ189" s="1106" t="n"/>
      <c r="CA189" s="1106" t="n"/>
      <c r="CB189" s="1106" t="n"/>
      <c r="CC189" s="1106" t="n"/>
      <c r="CD189" s="1106" t="n"/>
      <c r="CE189" s="1106" t="n"/>
      <c r="CF189" s="1106" t="n"/>
      <c r="CG189" s="1106" t="n"/>
      <c r="CH189" s="1106" t="n"/>
      <c r="CI189" s="1106" t="n"/>
      <c r="CJ189" s="1106" t="n"/>
      <c r="CK189" s="1106" t="n"/>
      <c r="CL189" s="1106" t="n"/>
      <c r="CM189" s="1106" t="n"/>
      <c r="CN189" s="1106" t="n"/>
      <c r="CO189" s="1106" t="n"/>
      <c r="CP189" s="1106" t="n"/>
      <c r="CQ189" s="1106" t="n"/>
      <c r="CR189" s="1106" t="n"/>
      <c r="CS189" s="1106" t="n"/>
      <c r="CT189" s="1106" t="n"/>
      <c r="CU189" s="1106" t="n"/>
      <c r="CV189" s="1106" t="n"/>
      <c r="CW189" s="1106" t="n"/>
      <c r="CX189" s="1106" t="n"/>
      <c r="CY189" s="1106" t="n"/>
      <c r="CZ189" s="1106" t="n"/>
      <c r="DA189" s="1106" t="n"/>
      <c r="DB189" s="1106" t="n"/>
      <c r="DC189" s="1106" t="n"/>
      <c r="DD189" s="1106" t="n"/>
      <c r="DE189" s="1106" t="n"/>
      <c r="DF189" s="1106" t="n"/>
      <c r="DG189" s="1106" t="n"/>
      <c r="DH189" s="1106" t="n"/>
      <c r="DI189" s="1106" t="n"/>
    </row>
    <row r="190" ht="13.5" customHeight="1" s="1178">
      <c r="A190" s="1106" t="n"/>
      <c r="B190" s="1106" t="n"/>
      <c r="C190" s="1106" t="n"/>
      <c r="D190" s="1106" t="n"/>
      <c r="E190" s="1106" t="n"/>
      <c r="F190" s="1106" t="n"/>
      <c r="G190" s="1106" t="n"/>
      <c r="H190" s="1106" t="n"/>
      <c r="I190" s="1106" t="n"/>
      <c r="J190" s="1106" t="n"/>
      <c r="K190" s="1106" t="n"/>
      <c r="L190" s="1106" t="n"/>
      <c r="M190" s="1106" t="n"/>
      <c r="N190" s="1106" t="n"/>
      <c r="O190" s="1106" t="n"/>
      <c r="P190" s="1106" t="n"/>
      <c r="Q190" s="1106" t="n"/>
      <c r="R190" s="1106" t="n"/>
      <c r="S190" s="1106" t="n"/>
      <c r="T190" s="178" t="n"/>
      <c r="U190" s="1106" t="n"/>
      <c r="V190" s="1106" t="n"/>
      <c r="W190" s="1106" t="n"/>
      <c r="X190" s="1106" t="n"/>
      <c r="Y190" s="1106" t="n"/>
      <c r="Z190" s="1106" t="n"/>
      <c r="AA190" s="1106" t="n"/>
      <c r="AB190" s="1106" t="n"/>
      <c r="AC190" s="1106" t="n"/>
      <c r="AD190" s="1106" t="n"/>
      <c r="AE190" s="1106" t="n"/>
      <c r="AF190" s="1106" t="n"/>
      <c r="AG190" s="1106" t="n"/>
      <c r="AH190" s="1106" t="n"/>
      <c r="AI190" s="1106" t="n"/>
      <c r="AJ190" s="1106" t="n"/>
      <c r="AK190" s="1106" t="n"/>
      <c r="AL190" s="1106" t="n"/>
      <c r="AM190" s="1106" t="n"/>
      <c r="AN190" s="1106" t="n"/>
      <c r="AO190" s="1106" t="n"/>
      <c r="AP190" s="1106" t="n"/>
      <c r="AQ190" s="1106" t="n"/>
      <c r="AR190" s="1106" t="n"/>
      <c r="AS190" s="1106" t="n"/>
      <c r="AT190" s="1106" t="n"/>
      <c r="AU190" s="1106" t="n"/>
      <c r="AV190" s="1106" t="n"/>
      <c r="AW190" s="1106" t="n"/>
      <c r="AX190" s="1106" t="n"/>
      <c r="AY190" s="1106" t="n"/>
      <c r="AZ190" s="1106" t="n"/>
      <c r="BA190" s="1106" t="n"/>
      <c r="BB190" s="1106" t="n"/>
      <c r="BC190" s="1106" t="n"/>
      <c r="BD190" s="1106" t="n"/>
      <c r="BE190" s="1106" t="n"/>
      <c r="BF190" s="1106" t="n"/>
      <c r="BG190" s="1106" t="n"/>
      <c r="BH190" s="1106" t="n"/>
      <c r="BI190" s="1106" t="n"/>
      <c r="BJ190" s="1106" t="n"/>
      <c r="BK190" s="1106" t="n"/>
      <c r="BL190" s="1106" t="n"/>
      <c r="BM190" s="1106" t="n"/>
      <c r="BN190" s="1106" t="n"/>
      <c r="BO190" s="1106" t="n"/>
      <c r="BP190" s="1106" t="n"/>
      <c r="BQ190" s="1106" t="n"/>
      <c r="BR190" s="1106" t="n"/>
      <c r="BS190" s="1106" t="n"/>
      <c r="BT190" s="1106" t="n"/>
      <c r="BU190" s="1106" t="n"/>
      <c r="BV190" s="1106" t="n"/>
      <c r="BW190" s="1106" t="n"/>
      <c r="BX190" s="1106" t="n"/>
      <c r="BY190" s="1106" t="n"/>
      <c r="BZ190" s="1106" t="n"/>
      <c r="CA190" s="1106" t="n"/>
      <c r="CB190" s="1106" t="n"/>
      <c r="CC190" s="1106" t="n"/>
      <c r="CD190" s="1106" t="n"/>
      <c r="CE190" s="1106" t="n"/>
      <c r="CF190" s="1106" t="n"/>
      <c r="CG190" s="1106" t="n"/>
      <c r="CH190" s="1106" t="n"/>
      <c r="CI190" s="1106" t="n"/>
      <c r="CJ190" s="1106" t="n"/>
      <c r="CK190" s="1106" t="n"/>
      <c r="CL190" s="1106" t="n"/>
      <c r="CM190" s="1106" t="n"/>
      <c r="CN190" s="1106" t="n"/>
      <c r="CO190" s="1106" t="n"/>
      <c r="CP190" s="1106" t="n"/>
      <c r="CQ190" s="1106" t="n"/>
      <c r="CR190" s="1106" t="n"/>
      <c r="CS190" s="1106" t="n"/>
      <c r="CT190" s="1106" t="n"/>
      <c r="CU190" s="1106" t="n"/>
      <c r="CV190" s="1106" t="n"/>
      <c r="CW190" s="1106" t="n"/>
      <c r="CX190" s="1106" t="n"/>
      <c r="CY190" s="1106" t="n"/>
      <c r="CZ190" s="1106" t="n"/>
      <c r="DA190" s="1106" t="n"/>
      <c r="DB190" s="1106" t="n"/>
      <c r="DC190" s="1106" t="n"/>
      <c r="DD190" s="1106" t="n"/>
      <c r="DE190" s="1106" t="n"/>
      <c r="DF190" s="1106" t="n"/>
      <c r="DG190" s="1106" t="n"/>
      <c r="DH190" s="1106" t="n"/>
      <c r="DI190" s="1106" t="n"/>
    </row>
    <row r="191" ht="13.5" customHeight="1" s="1178">
      <c r="A191" s="1106" t="n"/>
      <c r="B191" s="1106" t="n"/>
      <c r="C191" s="1106" t="n"/>
      <c r="D191" s="1106" t="n"/>
      <c r="E191" s="1106" t="n"/>
      <c r="F191" s="1106" t="n"/>
      <c r="G191" s="1106" t="n"/>
      <c r="H191" s="1106" t="n"/>
      <c r="I191" s="1106" t="n"/>
      <c r="J191" s="1106" t="n"/>
      <c r="K191" s="1106" t="n"/>
      <c r="L191" s="1106" t="n"/>
      <c r="M191" s="1106" t="n"/>
      <c r="N191" s="1106" t="n"/>
      <c r="O191" s="1106" t="n"/>
      <c r="P191" s="1106" t="n"/>
      <c r="Q191" s="1106" t="n"/>
      <c r="R191" s="1106" t="n"/>
      <c r="S191" s="1106" t="n"/>
      <c r="T191" s="178" t="n"/>
      <c r="U191" s="1106" t="n"/>
      <c r="V191" s="1106" t="n"/>
      <c r="W191" s="1106" t="n"/>
      <c r="X191" s="1106" t="n"/>
      <c r="Y191" s="1106" t="n"/>
      <c r="Z191" s="1106" t="n"/>
      <c r="AA191" s="1106" t="n"/>
      <c r="AB191" s="1106" t="n"/>
      <c r="AC191" s="1106" t="n"/>
      <c r="AD191" s="1106" t="n"/>
      <c r="AE191" s="1106" t="n"/>
      <c r="AF191" s="1106" t="n"/>
      <c r="AG191" s="1106" t="n"/>
      <c r="AH191" s="1106" t="n"/>
      <c r="AI191" s="1106" t="n"/>
      <c r="AJ191" s="1106" t="n"/>
      <c r="AK191" s="1106" t="n"/>
      <c r="AL191" s="1106" t="n"/>
      <c r="AM191" s="1106" t="n"/>
      <c r="AN191" s="1106" t="n"/>
      <c r="AO191" s="1106" t="n"/>
      <c r="AP191" s="1106" t="n"/>
      <c r="AQ191" s="1106" t="n"/>
      <c r="AR191" s="1106" t="n"/>
      <c r="AS191" s="1106" t="n"/>
      <c r="AT191" s="1106" t="n"/>
      <c r="AU191" s="1106" t="n"/>
      <c r="AV191" s="1106" t="n"/>
      <c r="AW191" s="1106" t="n"/>
      <c r="AX191" s="1106" t="n"/>
      <c r="AY191" s="1106" t="n"/>
      <c r="AZ191" s="1106" t="n"/>
      <c r="BA191" s="1106" t="n"/>
      <c r="BB191" s="1106" t="n"/>
      <c r="BC191" s="1106" t="n"/>
      <c r="BD191" s="1106" t="n"/>
      <c r="BE191" s="1106" t="n"/>
      <c r="BF191" s="1106" t="n"/>
      <c r="BG191" s="1106" t="n"/>
      <c r="BH191" s="1106" t="n"/>
      <c r="BI191" s="1106" t="n"/>
      <c r="BJ191" s="1106" t="n"/>
      <c r="BK191" s="1106" t="n"/>
      <c r="BL191" s="1106" t="n"/>
      <c r="BM191" s="1106" t="n"/>
      <c r="BN191" s="1106" t="n"/>
      <c r="BO191" s="1106" t="n"/>
      <c r="BP191" s="1106" t="n"/>
      <c r="BQ191" s="1106" t="n"/>
      <c r="BR191" s="1106" t="n"/>
      <c r="BS191" s="1106" t="n"/>
      <c r="BT191" s="1106" t="n"/>
      <c r="BU191" s="1106" t="n"/>
      <c r="BV191" s="1106" t="n"/>
      <c r="BW191" s="1106" t="n"/>
      <c r="BX191" s="1106" t="n"/>
      <c r="BY191" s="1106" t="n"/>
      <c r="BZ191" s="1106" t="n"/>
      <c r="CA191" s="1106" t="n"/>
      <c r="CB191" s="1106" t="n"/>
      <c r="CC191" s="1106" t="n"/>
      <c r="CD191" s="1106" t="n"/>
      <c r="CE191" s="1106" t="n"/>
      <c r="CF191" s="1106" t="n"/>
      <c r="CG191" s="1106" t="n"/>
      <c r="CH191" s="1106" t="n"/>
      <c r="CI191" s="1106" t="n"/>
      <c r="CJ191" s="1106" t="n"/>
      <c r="CK191" s="1106" t="n"/>
      <c r="CL191" s="1106" t="n"/>
      <c r="CM191" s="1106" t="n"/>
      <c r="CN191" s="1106" t="n"/>
      <c r="CO191" s="1106" t="n"/>
      <c r="CP191" s="1106" t="n"/>
      <c r="CQ191" s="1106" t="n"/>
      <c r="CR191" s="1106" t="n"/>
      <c r="CS191" s="1106" t="n"/>
      <c r="CT191" s="1106" t="n"/>
      <c r="CU191" s="1106" t="n"/>
      <c r="CV191" s="1106" t="n"/>
      <c r="CW191" s="1106" t="n"/>
      <c r="CX191" s="1106" t="n"/>
      <c r="CY191" s="1106" t="n"/>
      <c r="CZ191" s="1106" t="n"/>
      <c r="DA191" s="1106" t="n"/>
      <c r="DB191" s="1106" t="n"/>
      <c r="DC191" s="1106" t="n"/>
      <c r="DD191" s="1106" t="n"/>
      <c r="DE191" s="1106" t="n"/>
      <c r="DF191" s="1106" t="n"/>
      <c r="DG191" s="1106" t="n"/>
      <c r="DH191" s="1106" t="n"/>
      <c r="DI191" s="1106" t="n"/>
    </row>
    <row r="192" ht="13.5" customHeight="1" s="1178">
      <c r="A192" s="1106" t="n"/>
      <c r="B192" s="1106" t="n"/>
      <c r="C192" s="1106" t="n"/>
      <c r="D192" s="1106" t="n"/>
      <c r="E192" s="1106" t="n"/>
      <c r="F192" s="1106" t="n"/>
      <c r="G192" s="1106" t="n"/>
      <c r="H192" s="1106" t="n"/>
      <c r="I192" s="1106" t="n"/>
      <c r="J192" s="1106" t="n"/>
      <c r="K192" s="1106" t="n"/>
      <c r="L192" s="1106" t="n"/>
      <c r="M192" s="1106" t="n"/>
      <c r="N192" s="1106" t="n"/>
      <c r="O192" s="1106" t="n"/>
      <c r="P192" s="1106" t="n"/>
      <c r="Q192" s="1106" t="n"/>
      <c r="R192" s="1106" t="n"/>
      <c r="S192" s="1106" t="n"/>
      <c r="T192" s="178" t="n"/>
      <c r="U192" s="1106" t="n"/>
      <c r="V192" s="1106" t="n"/>
      <c r="W192" s="1106" t="n"/>
      <c r="X192" s="1106" t="n"/>
      <c r="Y192" s="1106" t="n"/>
      <c r="Z192" s="1106" t="n"/>
      <c r="AA192" s="1106" t="n"/>
      <c r="AB192" s="1106" t="n"/>
      <c r="AC192" s="1106" t="n"/>
      <c r="AD192" s="1106" t="n"/>
      <c r="AE192" s="1106" t="n"/>
      <c r="AF192" s="1106" t="n"/>
      <c r="AG192" s="1106" t="n"/>
      <c r="AH192" s="1106" t="n"/>
      <c r="AI192" s="1106" t="n"/>
      <c r="AJ192" s="1106" t="n"/>
      <c r="AK192" s="1106" t="n"/>
      <c r="AL192" s="1106" t="n"/>
      <c r="AM192" s="1106" t="n"/>
      <c r="AN192" s="1106" t="n"/>
      <c r="AO192" s="1106" t="n"/>
      <c r="AP192" s="1106" t="n"/>
      <c r="AQ192" s="1106" t="n"/>
      <c r="AR192" s="1106" t="n"/>
      <c r="AS192" s="1106" t="n"/>
      <c r="AT192" s="1106" t="n"/>
      <c r="AU192" s="1106" t="n"/>
      <c r="AV192" s="1106" t="n"/>
      <c r="AW192" s="1106" t="n"/>
      <c r="AX192" s="1106" t="n"/>
      <c r="AY192" s="1106" t="n"/>
      <c r="AZ192" s="1106" t="n"/>
      <c r="BA192" s="1106" t="n"/>
      <c r="BB192" s="1106" t="n"/>
      <c r="BC192" s="1106" t="n"/>
      <c r="BD192" s="1106" t="n"/>
      <c r="BE192" s="1106" t="n"/>
      <c r="BF192" s="1106" t="n"/>
      <c r="BG192" s="1106" t="n"/>
      <c r="BH192" s="1106" t="n"/>
      <c r="BI192" s="1106" t="n"/>
      <c r="BJ192" s="1106" t="n"/>
      <c r="BK192" s="1106" t="n"/>
      <c r="BL192" s="1106" t="n"/>
      <c r="BM192" s="1106" t="n"/>
      <c r="BN192" s="1106" t="n"/>
      <c r="BO192" s="1106" t="n"/>
      <c r="BP192" s="1106" t="n"/>
      <c r="BQ192" s="1106" t="n"/>
      <c r="BR192" s="1106" t="n"/>
      <c r="BS192" s="1106" t="n"/>
      <c r="BT192" s="1106" t="n"/>
      <c r="BU192" s="1106" t="n"/>
      <c r="BV192" s="1106" t="n"/>
      <c r="BW192" s="1106" t="n"/>
      <c r="BX192" s="1106" t="n"/>
      <c r="BY192" s="1106" t="n"/>
      <c r="BZ192" s="1106" t="n"/>
      <c r="CA192" s="1106" t="n"/>
      <c r="CB192" s="1106" t="n"/>
      <c r="CC192" s="1106" t="n"/>
      <c r="CD192" s="1106" t="n"/>
      <c r="CE192" s="1106" t="n"/>
      <c r="CF192" s="1106" t="n"/>
      <c r="CG192" s="1106" t="n"/>
      <c r="CH192" s="1106" t="n"/>
      <c r="CI192" s="1106" t="n"/>
      <c r="CJ192" s="1106" t="n"/>
      <c r="CK192" s="1106" t="n"/>
      <c r="CL192" s="1106" t="n"/>
      <c r="CM192" s="1106" t="n"/>
      <c r="CN192" s="1106" t="n"/>
      <c r="CO192" s="1106" t="n"/>
      <c r="CP192" s="1106" t="n"/>
      <c r="CQ192" s="1106" t="n"/>
      <c r="CR192" s="1106" t="n"/>
      <c r="CS192" s="1106" t="n"/>
      <c r="CT192" s="1106" t="n"/>
      <c r="CU192" s="1106" t="n"/>
      <c r="CV192" s="1106" t="n"/>
      <c r="CW192" s="1106" t="n"/>
      <c r="CX192" s="1106" t="n"/>
      <c r="CY192" s="1106" t="n"/>
      <c r="CZ192" s="1106" t="n"/>
      <c r="DA192" s="1106" t="n"/>
      <c r="DB192" s="1106" t="n"/>
      <c r="DC192" s="1106" t="n"/>
      <c r="DD192" s="1106" t="n"/>
      <c r="DE192" s="1106" t="n"/>
      <c r="DF192" s="1106" t="n"/>
      <c r="DG192" s="1106" t="n"/>
      <c r="DH192" s="1106" t="n"/>
      <c r="DI192" s="1106" t="n"/>
    </row>
    <row r="193" ht="13.5" customHeight="1" s="1178">
      <c r="A193" s="1106" t="n"/>
      <c r="B193" s="1106" t="n"/>
      <c r="C193" s="1106" t="n"/>
      <c r="D193" s="1106" t="n"/>
      <c r="E193" s="1106" t="n"/>
      <c r="F193" s="1106" t="n"/>
      <c r="G193" s="1106" t="n"/>
      <c r="H193" s="1106" t="n"/>
      <c r="I193" s="1106" t="n"/>
      <c r="J193" s="1106" t="n"/>
      <c r="K193" s="1106" t="n"/>
      <c r="L193" s="1106" t="n"/>
      <c r="M193" s="1106" t="n"/>
      <c r="N193" s="1106" t="n"/>
      <c r="O193" s="1106" t="n"/>
      <c r="P193" s="1106" t="n"/>
      <c r="Q193" s="1106" t="n"/>
      <c r="R193" s="1106" t="n"/>
      <c r="S193" s="1106" t="n"/>
      <c r="T193" s="178" t="n"/>
      <c r="U193" s="1106" t="n"/>
      <c r="V193" s="1106" t="n"/>
      <c r="W193" s="1106" t="n"/>
      <c r="X193" s="1106" t="n"/>
      <c r="Y193" s="1106" t="n"/>
      <c r="Z193" s="1106" t="n"/>
      <c r="AA193" s="1106" t="n"/>
      <c r="AB193" s="1106" t="n"/>
      <c r="AC193" s="1106" t="n"/>
      <c r="AD193" s="1106" t="n"/>
      <c r="AE193" s="1106" t="n"/>
      <c r="AF193" s="1106" t="n"/>
      <c r="AG193" s="1106" t="n"/>
      <c r="AH193" s="1106" t="n"/>
      <c r="AI193" s="1106" t="n"/>
      <c r="AJ193" s="1106" t="n"/>
      <c r="AK193" s="1106" t="n"/>
      <c r="AL193" s="1106" t="n"/>
      <c r="AM193" s="1106" t="n"/>
      <c r="AN193" s="1106" t="n"/>
      <c r="AO193" s="1106" t="n"/>
      <c r="AP193" s="1106" t="n"/>
      <c r="AQ193" s="1106" t="n"/>
      <c r="AR193" s="1106" t="n"/>
      <c r="AS193" s="1106" t="n"/>
      <c r="AT193" s="1106" t="n"/>
      <c r="AU193" s="1106" t="n"/>
      <c r="AV193" s="1106" t="n"/>
      <c r="AW193" s="1106" t="n"/>
      <c r="AX193" s="1106" t="n"/>
      <c r="AY193" s="1106" t="n"/>
      <c r="AZ193" s="1106" t="n"/>
      <c r="BA193" s="1106" t="n"/>
      <c r="BB193" s="1106" t="n"/>
      <c r="BC193" s="1106" t="n"/>
      <c r="BD193" s="1106" t="n"/>
      <c r="BE193" s="1106" t="n"/>
      <c r="BF193" s="1106" t="n"/>
      <c r="BG193" s="1106" t="n"/>
      <c r="BH193" s="1106" t="n"/>
      <c r="BI193" s="1106" t="n"/>
      <c r="BJ193" s="1106" t="n"/>
      <c r="BK193" s="1106" t="n"/>
      <c r="BL193" s="1106" t="n"/>
      <c r="BM193" s="1106" t="n"/>
      <c r="BN193" s="1106" t="n"/>
      <c r="BO193" s="1106" t="n"/>
      <c r="BP193" s="1106" t="n"/>
      <c r="BQ193" s="1106" t="n"/>
      <c r="BR193" s="1106" t="n"/>
      <c r="BS193" s="1106" t="n"/>
      <c r="BT193" s="1106" t="n"/>
      <c r="BU193" s="1106" t="n"/>
      <c r="BV193" s="1106" t="n"/>
      <c r="BW193" s="1106" t="n"/>
      <c r="BX193" s="1106" t="n"/>
      <c r="BY193" s="1106" t="n"/>
      <c r="BZ193" s="1106" t="n"/>
      <c r="CA193" s="1106" t="n"/>
      <c r="CB193" s="1106" t="n"/>
      <c r="CC193" s="1106" t="n"/>
      <c r="CD193" s="1106" t="n"/>
      <c r="CE193" s="1106" t="n"/>
      <c r="CF193" s="1106" t="n"/>
      <c r="CG193" s="1106" t="n"/>
      <c r="CH193" s="1106" t="n"/>
      <c r="CI193" s="1106" t="n"/>
      <c r="CJ193" s="1106" t="n"/>
      <c r="CK193" s="1106" t="n"/>
      <c r="CL193" s="1106" t="n"/>
      <c r="CM193" s="1106" t="n"/>
      <c r="CN193" s="1106" t="n"/>
      <c r="CO193" s="1106" t="n"/>
      <c r="CP193" s="1106" t="n"/>
      <c r="CQ193" s="1106" t="n"/>
      <c r="CR193" s="1106" t="n"/>
      <c r="CS193" s="1106" t="n"/>
      <c r="CT193" s="1106" t="n"/>
      <c r="CU193" s="1106" t="n"/>
      <c r="CV193" s="1106" t="n"/>
      <c r="CW193" s="1106" t="n"/>
      <c r="CX193" s="1106" t="n"/>
      <c r="CY193" s="1106" t="n"/>
      <c r="CZ193" s="1106" t="n"/>
      <c r="DA193" s="1106" t="n"/>
      <c r="DB193" s="1106" t="n"/>
      <c r="DC193" s="1106" t="n"/>
      <c r="DD193" s="1106" t="n"/>
      <c r="DE193" s="1106" t="n"/>
      <c r="DF193" s="1106" t="n"/>
      <c r="DG193" s="1106" t="n"/>
      <c r="DH193" s="1106" t="n"/>
      <c r="DI193" s="1106" t="n"/>
    </row>
    <row r="194" ht="13.5" customHeight="1" s="1178">
      <c r="A194" s="1106" t="n"/>
      <c r="B194" s="1106" t="n"/>
      <c r="C194" s="1106" t="n"/>
      <c r="D194" s="1106" t="n"/>
      <c r="E194" s="1106" t="n"/>
      <c r="F194" s="1106" t="n"/>
      <c r="G194" s="1106" t="n"/>
      <c r="H194" s="1106" t="n"/>
      <c r="I194" s="1106" t="n"/>
      <c r="J194" s="1106" t="n"/>
      <c r="K194" s="1106" t="n"/>
      <c r="L194" s="1106" t="n"/>
      <c r="M194" s="1106" t="n"/>
      <c r="N194" s="1106" t="n"/>
      <c r="O194" s="1106" t="n"/>
      <c r="P194" s="1106" t="n"/>
      <c r="Q194" s="1106" t="n"/>
      <c r="R194" s="1106" t="n"/>
      <c r="S194" s="1106" t="n"/>
      <c r="T194" s="178" t="n"/>
      <c r="U194" s="1106" t="n"/>
      <c r="V194" s="1106" t="n"/>
      <c r="W194" s="1106" t="n"/>
      <c r="X194" s="1106" t="n"/>
      <c r="Y194" s="1106" t="n"/>
      <c r="Z194" s="1106" t="n"/>
      <c r="AA194" s="1106" t="n"/>
      <c r="AB194" s="1106" t="n"/>
      <c r="AC194" s="1106" t="n"/>
      <c r="AD194" s="1106" t="n"/>
      <c r="AE194" s="1106" t="n"/>
      <c r="AF194" s="1106" t="n"/>
      <c r="AG194" s="1106" t="n"/>
      <c r="AH194" s="1106" t="n"/>
      <c r="AI194" s="1106" t="n"/>
      <c r="AJ194" s="1106" t="n"/>
      <c r="AK194" s="1106" t="n"/>
      <c r="AL194" s="1106" t="n"/>
      <c r="AM194" s="1106" t="n"/>
      <c r="AN194" s="1106" t="n"/>
      <c r="AO194" s="1106" t="n"/>
      <c r="AP194" s="1106" t="n"/>
      <c r="AQ194" s="1106" t="n"/>
      <c r="AR194" s="1106" t="n"/>
      <c r="AS194" s="1106" t="n"/>
      <c r="AT194" s="1106" t="n"/>
      <c r="AU194" s="1106" t="n"/>
      <c r="AV194" s="1106" t="n"/>
      <c r="AW194" s="1106" t="n"/>
      <c r="AX194" s="1106" t="n"/>
      <c r="AY194" s="1106" t="n"/>
      <c r="AZ194" s="1106" t="n"/>
      <c r="BA194" s="1106" t="n"/>
      <c r="BB194" s="1106" t="n"/>
      <c r="BC194" s="1106" t="n"/>
      <c r="BD194" s="1106" t="n"/>
      <c r="BE194" s="1106" t="n"/>
      <c r="BF194" s="1106" t="n"/>
      <c r="BG194" s="1106" t="n"/>
      <c r="BH194" s="1106" t="n"/>
      <c r="BI194" s="1106" t="n"/>
      <c r="BJ194" s="1106" t="n"/>
      <c r="BK194" s="1106" t="n"/>
      <c r="BL194" s="1106" t="n"/>
      <c r="BM194" s="1106" t="n"/>
      <c r="BN194" s="1106" t="n"/>
      <c r="BO194" s="1106" t="n"/>
      <c r="BP194" s="1106" t="n"/>
      <c r="BQ194" s="1106" t="n"/>
      <c r="BR194" s="1106" t="n"/>
      <c r="BS194" s="1106" t="n"/>
      <c r="BT194" s="1106" t="n"/>
      <c r="BU194" s="1106" t="n"/>
      <c r="BV194" s="1106" t="n"/>
      <c r="BW194" s="1106" t="n"/>
      <c r="BX194" s="1106" t="n"/>
      <c r="BY194" s="1106" t="n"/>
      <c r="BZ194" s="1106" t="n"/>
      <c r="CA194" s="1106" t="n"/>
      <c r="CB194" s="1106" t="n"/>
      <c r="CC194" s="1106" t="n"/>
      <c r="CD194" s="1106" t="n"/>
      <c r="CE194" s="1106" t="n"/>
      <c r="CF194" s="1106" t="n"/>
      <c r="CG194" s="1106" t="n"/>
      <c r="CH194" s="1106" t="n"/>
      <c r="CI194" s="1106" t="n"/>
      <c r="CJ194" s="1106" t="n"/>
      <c r="CK194" s="1106" t="n"/>
      <c r="CL194" s="1106" t="n"/>
      <c r="CM194" s="1106" t="n"/>
      <c r="CN194" s="1106" t="n"/>
      <c r="CO194" s="1106" t="n"/>
      <c r="CP194" s="1106" t="n"/>
      <c r="CQ194" s="1106" t="n"/>
      <c r="CR194" s="1106" t="n"/>
      <c r="CS194" s="1106" t="n"/>
      <c r="CT194" s="1106" t="n"/>
      <c r="CU194" s="1106" t="n"/>
      <c r="CV194" s="1106" t="n"/>
      <c r="CW194" s="1106" t="n"/>
      <c r="CX194" s="1106" t="n"/>
      <c r="CY194" s="1106" t="n"/>
      <c r="CZ194" s="1106" t="n"/>
      <c r="DA194" s="1106" t="n"/>
      <c r="DB194" s="1106" t="n"/>
      <c r="DC194" s="1106" t="n"/>
      <c r="DD194" s="1106" t="n"/>
      <c r="DE194" s="1106" t="n"/>
      <c r="DF194" s="1106" t="n"/>
      <c r="DG194" s="1106" t="n"/>
      <c r="DH194" s="1106" t="n"/>
      <c r="DI194" s="1106" t="n"/>
    </row>
    <row r="195" ht="13.5" customHeight="1" s="1178">
      <c r="A195" s="1106" t="n"/>
      <c r="B195" s="1106" t="n"/>
      <c r="C195" s="1106" t="n"/>
      <c r="D195" s="1106" t="n"/>
      <c r="E195" s="1106" t="n"/>
      <c r="F195" s="1106" t="n"/>
      <c r="G195" s="1106" t="n"/>
      <c r="H195" s="1106" t="n"/>
      <c r="I195" s="1106" t="n"/>
      <c r="J195" s="1106" t="n"/>
      <c r="K195" s="1106" t="n"/>
      <c r="L195" s="1106" t="n"/>
      <c r="M195" s="1106" t="n"/>
      <c r="N195" s="1106" t="n"/>
      <c r="O195" s="1106" t="n"/>
      <c r="P195" s="1106" t="n"/>
      <c r="Q195" s="1106" t="n"/>
      <c r="R195" s="1106" t="n"/>
      <c r="S195" s="1106" t="n"/>
      <c r="T195" s="178" t="n"/>
      <c r="U195" s="1106" t="n"/>
      <c r="V195" s="1106" t="n"/>
      <c r="W195" s="1106" t="n"/>
      <c r="X195" s="1106" t="n"/>
      <c r="Y195" s="1106" t="n"/>
      <c r="Z195" s="1106" t="n"/>
      <c r="AA195" s="1106" t="n"/>
      <c r="AB195" s="1106" t="n"/>
      <c r="AC195" s="1106" t="n"/>
      <c r="AD195" s="1106" t="n"/>
      <c r="AE195" s="1106" t="n"/>
      <c r="AF195" s="1106" t="n"/>
      <c r="AG195" s="1106" t="n"/>
      <c r="AH195" s="1106" t="n"/>
      <c r="AI195" s="1106" t="n"/>
      <c r="AJ195" s="1106" t="n"/>
      <c r="AK195" s="1106" t="n"/>
      <c r="AL195" s="1106" t="n"/>
      <c r="AM195" s="1106" t="n"/>
      <c r="AN195" s="1106" t="n"/>
      <c r="AO195" s="1106" t="n"/>
      <c r="AP195" s="1106" t="n"/>
      <c r="AQ195" s="1106" t="n"/>
      <c r="AR195" s="1106" t="n"/>
      <c r="AS195" s="1106" t="n"/>
      <c r="AT195" s="1106" t="n"/>
      <c r="AU195" s="1106" t="n"/>
      <c r="AV195" s="1106" t="n"/>
      <c r="AW195" s="1106" t="n"/>
      <c r="AX195" s="1106" t="n"/>
      <c r="AY195" s="1106" t="n"/>
      <c r="AZ195" s="1106" t="n"/>
      <c r="BA195" s="1106" t="n"/>
      <c r="BB195" s="1106" t="n"/>
      <c r="BC195" s="1106" t="n"/>
      <c r="BD195" s="1106" t="n"/>
      <c r="BE195" s="1106" t="n"/>
      <c r="BF195" s="1106" t="n"/>
      <c r="BG195" s="1106" t="n"/>
      <c r="BH195" s="1106" t="n"/>
      <c r="BI195" s="1106" t="n"/>
      <c r="BJ195" s="1106" t="n"/>
      <c r="BK195" s="1106" t="n"/>
      <c r="BL195" s="1106" t="n"/>
      <c r="BM195" s="1106" t="n"/>
      <c r="BN195" s="1106" t="n"/>
      <c r="BO195" s="1106" t="n"/>
      <c r="BP195" s="1106" t="n"/>
      <c r="BQ195" s="1106" t="n"/>
      <c r="BR195" s="1106" t="n"/>
      <c r="BS195" s="1106" t="n"/>
      <c r="BT195" s="1106" t="n"/>
      <c r="BU195" s="1106" t="n"/>
      <c r="BV195" s="1106" t="n"/>
      <c r="BW195" s="1106" t="n"/>
      <c r="BX195" s="1106" t="n"/>
      <c r="BY195" s="1106" t="n"/>
      <c r="BZ195" s="1106" t="n"/>
      <c r="CA195" s="1106" t="n"/>
      <c r="CB195" s="1106" t="n"/>
      <c r="CC195" s="1106" t="n"/>
      <c r="CD195" s="1106" t="n"/>
      <c r="CE195" s="1106" t="n"/>
      <c r="CF195" s="1106" t="n"/>
      <c r="CG195" s="1106" t="n"/>
      <c r="CH195" s="1106" t="n"/>
      <c r="CI195" s="1106" t="n"/>
      <c r="CJ195" s="1106" t="n"/>
      <c r="CK195" s="1106" t="n"/>
      <c r="CL195" s="1106" t="n"/>
      <c r="CM195" s="1106" t="n"/>
      <c r="CN195" s="1106" t="n"/>
      <c r="CO195" s="1106" t="n"/>
      <c r="CP195" s="1106" t="n"/>
      <c r="CQ195" s="1106" t="n"/>
      <c r="CR195" s="1106" t="n"/>
      <c r="CS195" s="1106" t="n"/>
      <c r="CT195" s="1106" t="n"/>
      <c r="CU195" s="1106" t="n"/>
      <c r="CV195" s="1106" t="n"/>
      <c r="CW195" s="1106" t="n"/>
      <c r="CX195" s="1106" t="n"/>
      <c r="CY195" s="1106" t="n"/>
      <c r="CZ195" s="1106" t="n"/>
      <c r="DA195" s="1106" t="n"/>
      <c r="DB195" s="1106" t="n"/>
      <c r="DC195" s="1106" t="n"/>
      <c r="DD195" s="1106" t="n"/>
      <c r="DE195" s="1106" t="n"/>
      <c r="DF195" s="1106" t="n"/>
      <c r="DG195" s="1106" t="n"/>
      <c r="DH195" s="1106" t="n"/>
      <c r="DI195" s="1106" t="n"/>
    </row>
    <row r="196" ht="13.5" customHeight="1" s="1178">
      <c r="A196" s="1106" t="n"/>
      <c r="B196" s="1106" t="n"/>
      <c r="C196" s="1106" t="n"/>
      <c r="D196" s="1106" t="n"/>
      <c r="E196" s="1106" t="n"/>
      <c r="F196" s="1106" t="n"/>
      <c r="G196" s="1106" t="n"/>
      <c r="H196" s="1106" t="n"/>
      <c r="I196" s="1106" t="n"/>
      <c r="J196" s="1106" t="n"/>
      <c r="K196" s="1106" t="n"/>
      <c r="L196" s="1106" t="n"/>
      <c r="M196" s="1106" t="n"/>
      <c r="N196" s="1106" t="n"/>
      <c r="O196" s="1106" t="n"/>
      <c r="P196" s="1106" t="n"/>
      <c r="Q196" s="1106" t="n"/>
      <c r="R196" s="1106" t="n"/>
      <c r="S196" s="1106" t="n"/>
      <c r="T196" s="178" t="n"/>
      <c r="U196" s="1106" t="n"/>
      <c r="V196" s="1106" t="n"/>
      <c r="W196" s="1106" t="n"/>
      <c r="X196" s="1106" t="n"/>
      <c r="Y196" s="1106" t="n"/>
      <c r="Z196" s="1106" t="n"/>
      <c r="AA196" s="1106" t="n"/>
      <c r="AB196" s="1106" t="n"/>
      <c r="AC196" s="1106" t="n"/>
      <c r="AD196" s="1106" t="n"/>
      <c r="AE196" s="1106" t="n"/>
      <c r="AF196" s="1106" t="n"/>
      <c r="AG196" s="1106" t="n"/>
      <c r="AH196" s="1106" t="n"/>
      <c r="AI196" s="1106" t="n"/>
      <c r="AJ196" s="1106" t="n"/>
      <c r="AK196" s="1106" t="n"/>
      <c r="AL196" s="1106" t="n"/>
      <c r="AM196" s="1106" t="n"/>
      <c r="AN196" s="1106" t="n"/>
      <c r="AO196" s="1106" t="n"/>
      <c r="AP196" s="1106" t="n"/>
      <c r="AQ196" s="1106" t="n"/>
      <c r="AR196" s="1106" t="n"/>
      <c r="AS196" s="1106" t="n"/>
      <c r="AT196" s="1106" t="n"/>
      <c r="AU196" s="1106" t="n"/>
      <c r="AV196" s="1106" t="n"/>
      <c r="AW196" s="1106" t="n"/>
      <c r="AX196" s="1106" t="n"/>
      <c r="AY196" s="1106" t="n"/>
      <c r="AZ196" s="1106" t="n"/>
      <c r="BA196" s="1106" t="n"/>
      <c r="BB196" s="1106" t="n"/>
      <c r="BC196" s="1106" t="n"/>
      <c r="BD196" s="1106" t="n"/>
      <c r="BE196" s="1106" t="n"/>
      <c r="BF196" s="1106" t="n"/>
      <c r="BG196" s="1106" t="n"/>
      <c r="BH196" s="1106" t="n"/>
      <c r="BI196" s="1106" t="n"/>
      <c r="BJ196" s="1106" t="n"/>
      <c r="BK196" s="1106" t="n"/>
      <c r="BL196" s="1106" t="n"/>
      <c r="BM196" s="1106" t="n"/>
      <c r="BN196" s="1106" t="n"/>
      <c r="BO196" s="1106" t="n"/>
      <c r="BP196" s="1106" t="n"/>
      <c r="BQ196" s="1106" t="n"/>
      <c r="BR196" s="1106" t="n"/>
      <c r="BS196" s="1106" t="n"/>
      <c r="BT196" s="1106" t="n"/>
      <c r="BU196" s="1106" t="n"/>
      <c r="BV196" s="1106" t="n"/>
      <c r="BW196" s="1106" t="n"/>
      <c r="BX196" s="1106" t="n"/>
      <c r="BY196" s="1106" t="n"/>
      <c r="BZ196" s="1106" t="n"/>
      <c r="CA196" s="1106" t="n"/>
      <c r="CB196" s="1106" t="n"/>
      <c r="CC196" s="1106" t="n"/>
      <c r="CD196" s="1106" t="n"/>
      <c r="CE196" s="1106" t="n"/>
      <c r="CF196" s="1106" t="n"/>
      <c r="CG196" s="1106" t="n"/>
      <c r="CH196" s="1106" t="n"/>
      <c r="CI196" s="1106" t="n"/>
      <c r="CJ196" s="1106" t="n"/>
      <c r="CK196" s="1106" t="n"/>
      <c r="CL196" s="1106" t="n"/>
      <c r="CM196" s="1106" t="n"/>
      <c r="CN196" s="1106" t="n"/>
      <c r="CO196" s="1106" t="n"/>
      <c r="CP196" s="1106" t="n"/>
      <c r="CQ196" s="1106" t="n"/>
      <c r="CR196" s="1106" t="n"/>
      <c r="CS196" s="1106" t="n"/>
      <c r="CT196" s="1106" t="n"/>
      <c r="CU196" s="1106" t="n"/>
      <c r="CV196" s="1106" t="n"/>
      <c r="CW196" s="1106" t="n"/>
      <c r="CX196" s="1106" t="n"/>
      <c r="CY196" s="1106" t="n"/>
      <c r="CZ196" s="1106" t="n"/>
      <c r="DA196" s="1106" t="n"/>
      <c r="DB196" s="1106" t="n"/>
      <c r="DC196" s="1106" t="n"/>
      <c r="DD196" s="1106" t="n"/>
      <c r="DE196" s="1106" t="n"/>
      <c r="DF196" s="1106" t="n"/>
      <c r="DG196" s="1106" t="n"/>
      <c r="DH196" s="1106" t="n"/>
      <c r="DI196" s="1106" t="n"/>
    </row>
    <row r="197" ht="13.5" customHeight="1" s="1178">
      <c r="A197" s="1106" t="n"/>
      <c r="B197" s="1106" t="n"/>
      <c r="C197" s="1106" t="n"/>
      <c r="D197" s="1106" t="n"/>
      <c r="E197" s="1106" t="n"/>
      <c r="F197" s="1106" t="n"/>
      <c r="G197" s="1106" t="n"/>
      <c r="H197" s="1106" t="n"/>
      <c r="I197" s="1106" t="n"/>
      <c r="J197" s="1106" t="n"/>
      <c r="K197" s="1106" t="n"/>
      <c r="L197" s="1106" t="n"/>
      <c r="M197" s="1106" t="n"/>
      <c r="N197" s="1106" t="n"/>
      <c r="O197" s="1106" t="n"/>
      <c r="P197" s="1106" t="n"/>
      <c r="Q197" s="1106" t="n"/>
      <c r="R197" s="1106" t="n"/>
      <c r="S197" s="1106" t="n"/>
      <c r="T197" s="178" t="n"/>
      <c r="U197" s="1106" t="n"/>
      <c r="V197" s="1106" t="n"/>
      <c r="W197" s="1106" t="n"/>
      <c r="X197" s="1106" t="n"/>
      <c r="Y197" s="1106" t="n"/>
      <c r="Z197" s="1106" t="n"/>
      <c r="AA197" s="1106" t="n"/>
      <c r="AB197" s="1106" t="n"/>
      <c r="AC197" s="1106" t="n"/>
      <c r="AD197" s="1106" t="n"/>
      <c r="AE197" s="1106" t="n"/>
      <c r="AF197" s="1106" t="n"/>
      <c r="AG197" s="1106" t="n"/>
      <c r="AH197" s="1106" t="n"/>
      <c r="AI197" s="1106" t="n"/>
      <c r="AJ197" s="1106" t="n"/>
      <c r="AK197" s="1106" t="n"/>
      <c r="AL197" s="1106" t="n"/>
      <c r="AM197" s="1106" t="n"/>
      <c r="AN197" s="1106" t="n"/>
      <c r="AO197" s="1106" t="n"/>
      <c r="AP197" s="1106" t="n"/>
      <c r="AQ197" s="1106" t="n"/>
      <c r="AR197" s="1106" t="n"/>
      <c r="AS197" s="1106" t="n"/>
      <c r="AT197" s="1106" t="n"/>
      <c r="AU197" s="1106" t="n"/>
      <c r="AV197" s="1106" t="n"/>
      <c r="AW197" s="1106" t="n"/>
      <c r="AX197" s="1106" t="n"/>
      <c r="AY197" s="1106" t="n"/>
      <c r="AZ197" s="1106" t="n"/>
      <c r="BA197" s="1106" t="n"/>
      <c r="BB197" s="1106" t="n"/>
      <c r="BC197" s="1106" t="n"/>
      <c r="BD197" s="1106" t="n"/>
      <c r="BE197" s="1106" t="n"/>
      <c r="BF197" s="1106" t="n"/>
      <c r="BG197" s="1106" t="n"/>
      <c r="BH197" s="1106" t="n"/>
      <c r="BI197" s="1106" t="n"/>
      <c r="BJ197" s="1106" t="n"/>
      <c r="BK197" s="1106" t="n"/>
      <c r="BL197" s="1106" t="n"/>
      <c r="BM197" s="1106" t="n"/>
      <c r="BN197" s="1106" t="n"/>
      <c r="BO197" s="1106" t="n"/>
      <c r="BP197" s="1106" t="n"/>
      <c r="BQ197" s="1106" t="n"/>
      <c r="BR197" s="1106" t="n"/>
      <c r="BS197" s="1106" t="n"/>
      <c r="BT197" s="1106" t="n"/>
      <c r="BU197" s="1106" t="n"/>
      <c r="BV197" s="1106" t="n"/>
      <c r="BW197" s="1106" t="n"/>
      <c r="BX197" s="1106" t="n"/>
      <c r="BY197" s="1106" t="n"/>
      <c r="BZ197" s="1106" t="n"/>
      <c r="CA197" s="1106" t="n"/>
      <c r="CB197" s="1106" t="n"/>
      <c r="CC197" s="1106" t="n"/>
      <c r="CD197" s="1106" t="n"/>
      <c r="CE197" s="1106" t="n"/>
      <c r="CF197" s="1106" t="n"/>
      <c r="CG197" s="1106" t="n"/>
      <c r="CH197" s="1106" t="n"/>
      <c r="CI197" s="1106" t="n"/>
      <c r="CJ197" s="1106" t="n"/>
      <c r="CK197" s="1106" t="n"/>
      <c r="CL197" s="1106" t="n"/>
      <c r="CM197" s="1106" t="n"/>
      <c r="CN197" s="1106" t="n"/>
      <c r="CO197" s="1106" t="n"/>
      <c r="CP197" s="1106" t="n"/>
      <c r="CQ197" s="1106" t="n"/>
      <c r="CR197" s="1106" t="n"/>
      <c r="CS197" s="1106" t="n"/>
      <c r="CT197" s="1106" t="n"/>
      <c r="CU197" s="1106" t="n"/>
      <c r="CV197" s="1106" t="n"/>
      <c r="CW197" s="1106" t="n"/>
      <c r="CX197" s="1106" t="n"/>
      <c r="CY197" s="1106" t="n"/>
      <c r="CZ197" s="1106" t="n"/>
      <c r="DA197" s="1106" t="n"/>
      <c r="DB197" s="1106" t="n"/>
      <c r="DC197" s="1106" t="n"/>
      <c r="DD197" s="1106" t="n"/>
      <c r="DE197" s="1106" t="n"/>
      <c r="DF197" s="1106" t="n"/>
      <c r="DG197" s="1106" t="n"/>
      <c r="DH197" s="1106" t="n"/>
      <c r="DI197" s="1106" t="n"/>
    </row>
    <row r="198" ht="13.5" customHeight="1" s="1178">
      <c r="A198" s="1106" t="n"/>
      <c r="B198" s="1106" t="n"/>
      <c r="C198" s="1106" t="n"/>
      <c r="D198" s="1106" t="n"/>
      <c r="E198" s="1106" t="n"/>
      <c r="F198" s="1106" t="n"/>
      <c r="G198" s="1106" t="n"/>
      <c r="H198" s="1106" t="n"/>
      <c r="I198" s="1106" t="n"/>
      <c r="J198" s="1106" t="n"/>
      <c r="K198" s="1106" t="n"/>
      <c r="L198" s="1106" t="n"/>
      <c r="M198" s="1106" t="n"/>
      <c r="N198" s="1106" t="n"/>
      <c r="O198" s="1106" t="n"/>
      <c r="P198" s="1106" t="n"/>
      <c r="Q198" s="1106" t="n"/>
      <c r="R198" s="1106" t="n"/>
      <c r="S198" s="1106" t="n"/>
      <c r="T198" s="178" t="n"/>
      <c r="U198" s="1106" t="n"/>
      <c r="V198" s="1106" t="n"/>
      <c r="W198" s="1106" t="n"/>
      <c r="X198" s="1106" t="n"/>
      <c r="Y198" s="1106" t="n"/>
      <c r="Z198" s="1106" t="n"/>
      <c r="AA198" s="1106" t="n"/>
      <c r="AB198" s="1106" t="n"/>
      <c r="AC198" s="1106" t="n"/>
      <c r="AD198" s="1106" t="n"/>
      <c r="AE198" s="1106" t="n"/>
      <c r="AF198" s="1106" t="n"/>
      <c r="AG198" s="1106" t="n"/>
      <c r="AH198" s="1106" t="n"/>
      <c r="AI198" s="1106" t="n"/>
      <c r="AJ198" s="1106" t="n"/>
      <c r="AK198" s="1106" t="n"/>
      <c r="AL198" s="1106" t="n"/>
      <c r="AM198" s="1106" t="n"/>
      <c r="AN198" s="1106" t="n"/>
      <c r="AO198" s="1106" t="n"/>
      <c r="AP198" s="1106" t="n"/>
      <c r="AQ198" s="1106" t="n"/>
      <c r="AR198" s="1106" t="n"/>
      <c r="AS198" s="1106" t="n"/>
      <c r="AT198" s="1106" t="n"/>
      <c r="AU198" s="1106" t="n"/>
      <c r="AV198" s="1106" t="n"/>
      <c r="AW198" s="1106" t="n"/>
      <c r="AX198" s="1106" t="n"/>
      <c r="AY198" s="1106" t="n"/>
      <c r="AZ198" s="1106" t="n"/>
      <c r="BA198" s="1106" t="n"/>
      <c r="BB198" s="1106" t="n"/>
      <c r="BC198" s="1106" t="n"/>
      <c r="BD198" s="1106" t="n"/>
      <c r="BE198" s="1106" t="n"/>
      <c r="BF198" s="1106" t="n"/>
      <c r="BG198" s="1106" t="n"/>
      <c r="BH198" s="1106" t="n"/>
      <c r="BI198" s="1106" t="n"/>
      <c r="BJ198" s="1106" t="n"/>
      <c r="BK198" s="1106" t="n"/>
      <c r="BL198" s="1106" t="n"/>
      <c r="BM198" s="1106" t="n"/>
      <c r="BN198" s="1106" t="n"/>
      <c r="BO198" s="1106" t="n"/>
      <c r="BP198" s="1106" t="n"/>
      <c r="BQ198" s="1106" t="n"/>
      <c r="BR198" s="1106" t="n"/>
      <c r="BS198" s="1106" t="n"/>
      <c r="BT198" s="1106" t="n"/>
      <c r="BU198" s="1106" t="n"/>
      <c r="BV198" s="1106" t="n"/>
      <c r="BW198" s="1106" t="n"/>
      <c r="BX198" s="1106" t="n"/>
      <c r="BY198" s="1106" t="n"/>
      <c r="BZ198" s="1106" t="n"/>
      <c r="CA198" s="1106" t="n"/>
      <c r="CB198" s="1106" t="n"/>
      <c r="CC198" s="1106" t="n"/>
      <c r="CD198" s="1106" t="n"/>
      <c r="CE198" s="1106" t="n"/>
      <c r="CF198" s="1106" t="n"/>
      <c r="CG198" s="1106" t="n"/>
      <c r="CH198" s="1106" t="n"/>
      <c r="CI198" s="1106" t="n"/>
      <c r="CJ198" s="1106" t="n"/>
      <c r="CK198" s="1106" t="n"/>
      <c r="CL198" s="1106" t="n"/>
      <c r="CM198" s="1106" t="n"/>
      <c r="CN198" s="1106" t="n"/>
      <c r="CO198" s="1106" t="n"/>
      <c r="CP198" s="1106" t="n"/>
      <c r="CQ198" s="1106" t="n"/>
      <c r="CR198" s="1106" t="n"/>
      <c r="CS198" s="1106" t="n"/>
      <c r="CT198" s="1106" t="n"/>
      <c r="CU198" s="1106" t="n"/>
      <c r="CV198" s="1106" t="n"/>
      <c r="CW198" s="1106" t="n"/>
      <c r="CX198" s="1106" t="n"/>
      <c r="CY198" s="1106" t="n"/>
      <c r="CZ198" s="1106" t="n"/>
      <c r="DA198" s="1106" t="n"/>
      <c r="DB198" s="1106" t="n"/>
      <c r="DC198" s="1106" t="n"/>
      <c r="DD198" s="1106" t="n"/>
      <c r="DE198" s="1106" t="n"/>
      <c r="DF198" s="1106" t="n"/>
      <c r="DG198" s="1106" t="n"/>
      <c r="DH198" s="1106" t="n"/>
      <c r="DI198" s="1106" t="n"/>
    </row>
    <row r="199" ht="13.5" customHeight="1" s="1178">
      <c r="A199" s="1106" t="n"/>
      <c r="B199" s="1106" t="n"/>
      <c r="C199" s="1106" t="n"/>
      <c r="D199" s="1106" t="n"/>
      <c r="E199" s="1106" t="n"/>
      <c r="F199" s="1106" t="n"/>
      <c r="G199" s="1106" t="n"/>
      <c r="H199" s="1106" t="n"/>
      <c r="I199" s="1106" t="n"/>
      <c r="J199" s="1106" t="n"/>
      <c r="K199" s="1106" t="n"/>
      <c r="L199" s="1106" t="n"/>
      <c r="M199" s="1106" t="n"/>
      <c r="N199" s="1106" t="n"/>
      <c r="O199" s="1106" t="n"/>
      <c r="P199" s="1106" t="n"/>
      <c r="Q199" s="1106" t="n"/>
      <c r="R199" s="1106" t="n"/>
      <c r="S199" s="1106" t="n"/>
      <c r="T199" s="178" t="n"/>
      <c r="U199" s="1106" t="n"/>
      <c r="V199" s="1106" t="n"/>
      <c r="W199" s="1106" t="n"/>
      <c r="X199" s="1106" t="n"/>
      <c r="Y199" s="1106" t="n"/>
      <c r="Z199" s="1106" t="n"/>
      <c r="AA199" s="1106" t="n"/>
      <c r="AB199" s="1106" t="n"/>
      <c r="AC199" s="1106" t="n"/>
      <c r="AD199" s="1106" t="n"/>
      <c r="AE199" s="1106" t="n"/>
      <c r="AF199" s="1106" t="n"/>
      <c r="AG199" s="1106" t="n"/>
      <c r="AH199" s="1106" t="n"/>
      <c r="AI199" s="1106" t="n"/>
      <c r="AJ199" s="1106" t="n"/>
      <c r="AK199" s="1106" t="n"/>
      <c r="AL199" s="1106" t="n"/>
      <c r="AM199" s="1106" t="n"/>
      <c r="AN199" s="1106" t="n"/>
      <c r="AO199" s="1106" t="n"/>
      <c r="AP199" s="1106" t="n"/>
      <c r="AQ199" s="1106" t="n"/>
      <c r="AR199" s="1106" t="n"/>
      <c r="AS199" s="1106" t="n"/>
      <c r="AT199" s="1106" t="n"/>
      <c r="AU199" s="1106" t="n"/>
      <c r="AV199" s="1106" t="n"/>
      <c r="AW199" s="1106" t="n"/>
      <c r="AX199" s="1106" t="n"/>
      <c r="AY199" s="1106" t="n"/>
      <c r="AZ199" s="1106" t="n"/>
      <c r="BA199" s="1106" t="n"/>
      <c r="BB199" s="1106" t="n"/>
      <c r="BC199" s="1106" t="n"/>
      <c r="BD199" s="1106" t="n"/>
      <c r="BE199" s="1106" t="n"/>
      <c r="BF199" s="1106" t="n"/>
      <c r="BG199" s="1106" t="n"/>
      <c r="BH199" s="1106" t="n"/>
      <c r="BI199" s="1106" t="n"/>
      <c r="BJ199" s="1106" t="n"/>
      <c r="BK199" s="1106" t="n"/>
      <c r="BL199" s="1106" t="n"/>
      <c r="BM199" s="1106" t="n"/>
      <c r="BN199" s="1106" t="n"/>
      <c r="BO199" s="1106" t="n"/>
      <c r="BP199" s="1106" t="n"/>
      <c r="BQ199" s="1106" t="n"/>
      <c r="BR199" s="1106" t="n"/>
      <c r="BS199" s="1106" t="n"/>
      <c r="BT199" s="1106" t="n"/>
      <c r="BU199" s="1106" t="n"/>
      <c r="BV199" s="1106" t="n"/>
      <c r="BW199" s="1106" t="n"/>
      <c r="BX199" s="1106" t="n"/>
      <c r="BY199" s="1106" t="n"/>
      <c r="BZ199" s="1106" t="n"/>
      <c r="CA199" s="1106" t="n"/>
      <c r="CB199" s="1106" t="n"/>
      <c r="CC199" s="1106" t="n"/>
      <c r="CD199" s="1106" t="n"/>
      <c r="CE199" s="1106" t="n"/>
      <c r="CF199" s="1106" t="n"/>
      <c r="CG199" s="1106" t="n"/>
      <c r="CH199" s="1106" t="n"/>
      <c r="CI199" s="1106" t="n"/>
      <c r="CJ199" s="1106" t="n"/>
      <c r="CK199" s="1106" t="n"/>
      <c r="CL199" s="1106" t="n"/>
      <c r="CM199" s="1106" t="n"/>
      <c r="CN199" s="1106" t="n"/>
      <c r="CO199" s="1106" t="n"/>
      <c r="CP199" s="1106" t="n"/>
      <c r="CQ199" s="1106" t="n"/>
      <c r="CR199" s="1106" t="n"/>
      <c r="CS199" s="1106" t="n"/>
      <c r="CT199" s="1106" t="n"/>
      <c r="CU199" s="1106" t="n"/>
      <c r="CV199" s="1106" t="n"/>
      <c r="CW199" s="1106" t="n"/>
      <c r="CX199" s="1106" t="n"/>
      <c r="CY199" s="1106" t="n"/>
      <c r="CZ199" s="1106" t="n"/>
      <c r="DA199" s="1106" t="n"/>
      <c r="DB199" s="1106" t="n"/>
      <c r="DC199" s="1106" t="n"/>
      <c r="DD199" s="1106" t="n"/>
      <c r="DE199" s="1106" t="n"/>
      <c r="DF199" s="1106" t="n"/>
      <c r="DG199" s="1106" t="n"/>
      <c r="DH199" s="1106" t="n"/>
      <c r="DI199" s="1106" t="n"/>
    </row>
    <row r="200" ht="13.5" customHeight="1" s="1178">
      <c r="A200" s="1122" t="inlineStr">
        <is>
          <t> </t>
        </is>
      </c>
      <c r="B200" s="460" t="inlineStr">
        <is>
          <t xml:space="preserve">刷新该页面。刷新该页面。 </t>
        </is>
      </c>
      <c r="C200" s="460" t="inlineStr">
        <is>
          <t>本期研发（元）</t>
        </is>
      </c>
      <c r="D200" s="460" t="inlineStr">
        <is>
          <t>累积研发（元）</t>
        </is>
      </c>
      <c r="E200" s="460" t="inlineStr">
        <is>
          <t>产品等级（级）</t>
        </is>
      </c>
      <c r="F200" s="460" t="inlineStr">
        <is>
          <t>成品比率（%）</t>
        </is>
      </c>
      <c r="G200" s="1106" t="n"/>
      <c r="H200" s="1106" t="n"/>
      <c r="I200" s="1106" t="n"/>
      <c r="J200" s="1106" t="n"/>
      <c r="K200" s="1106" t="n"/>
      <c r="L200" s="1106" t="n"/>
      <c r="M200" s="1106" t="n"/>
      <c r="N200" s="1106" t="n"/>
      <c r="O200" s="1106" t="n"/>
      <c r="P200" s="1106" t="n"/>
      <c r="Q200" s="1106" t="n"/>
      <c r="R200" s="1106" t="n"/>
      <c r="S200" s="1106" t="n"/>
      <c r="T200" s="178" t="n"/>
      <c r="U200" s="1106" t="n"/>
      <c r="V200" s="1106" t="n"/>
      <c r="W200" s="1106" t="n"/>
      <c r="X200" s="1106" t="n"/>
      <c r="Y200" s="1106" t="n"/>
      <c r="Z200" s="1106" t="n"/>
      <c r="AA200" s="1106" t="n"/>
      <c r="AB200" s="1106" t="n"/>
      <c r="AC200" s="1106" t="n"/>
      <c r="AD200" s="1106" t="n"/>
      <c r="AE200" s="1106" t="n"/>
      <c r="AF200" s="1106" t="n"/>
      <c r="AG200" s="1106" t="n"/>
      <c r="AH200" s="1106" t="n"/>
      <c r="AI200" s="1106" t="n"/>
      <c r="AJ200" s="1106" t="n"/>
      <c r="AK200" s="1106" t="n"/>
      <c r="AL200" s="1106" t="n"/>
      <c r="AM200" s="1106" t="n"/>
      <c r="AN200" s="1106" t="n"/>
      <c r="AO200" s="1106" t="n"/>
      <c r="AP200" s="1106" t="n"/>
      <c r="AQ200" s="1106" t="n"/>
      <c r="AR200" s="1106" t="n"/>
      <c r="AS200" s="1106" t="n"/>
      <c r="AT200" s="1106" t="n"/>
      <c r="AU200" s="1106" t="n"/>
      <c r="AV200" s="1106" t="n"/>
      <c r="AW200" s="1106" t="n"/>
      <c r="AX200" s="1106" t="n"/>
      <c r="AY200" s="1106" t="n"/>
      <c r="AZ200" s="1106" t="n"/>
      <c r="BA200" s="1106" t="n"/>
      <c r="BB200" s="1106" t="n"/>
      <c r="BC200" s="1106" t="n"/>
      <c r="BD200" s="1106" t="n"/>
      <c r="BE200" s="1106" t="n"/>
      <c r="BF200" s="1106" t="n"/>
      <c r="BG200" s="1106" t="n"/>
      <c r="BH200" s="1106" t="n"/>
      <c r="BI200" s="1106" t="n"/>
      <c r="BJ200" s="1106" t="n"/>
      <c r="BK200" s="1106" t="n"/>
      <c r="BL200" s="1106" t="n"/>
      <c r="BM200" s="1106" t="n"/>
      <c r="BN200" s="1106" t="n"/>
      <c r="BO200" s="1106" t="n"/>
      <c r="BP200" s="1106" t="n"/>
      <c r="BQ200" s="1106" t="n"/>
      <c r="BR200" s="1106" t="n"/>
      <c r="BS200" s="1106" t="n"/>
      <c r="BT200" s="1106" t="n"/>
      <c r="BU200" s="1106" t="n"/>
      <c r="BV200" s="1106" t="n"/>
      <c r="BW200" s="1106" t="n"/>
      <c r="BX200" s="1106" t="n"/>
      <c r="BY200" s="1106" t="n"/>
      <c r="BZ200" s="1106" t="n"/>
      <c r="CA200" s="1106" t="n"/>
      <c r="CB200" s="1106" t="n"/>
      <c r="CC200" s="1106" t="n"/>
      <c r="CD200" s="1106" t="n"/>
      <c r="CE200" s="1106" t="n"/>
      <c r="CF200" s="1106" t="n"/>
      <c r="CG200" s="1106" t="n"/>
      <c r="CH200" s="1106" t="n"/>
      <c r="CI200" s="1106" t="n"/>
      <c r="CJ200" s="1106" t="n"/>
      <c r="CK200" s="1106" t="n"/>
      <c r="CL200" s="1106" t="n"/>
      <c r="CM200" s="1106" t="n"/>
      <c r="CN200" s="1106" t="n"/>
      <c r="CO200" s="1106" t="n"/>
      <c r="CP200" s="1106" t="n"/>
      <c r="CQ200" s="1106" t="n"/>
      <c r="CR200" s="1106" t="n"/>
      <c r="CS200" s="1106" t="n"/>
      <c r="CT200" s="1106" t="n"/>
      <c r="CU200" s="1106" t="n"/>
      <c r="CV200" s="1106" t="n"/>
      <c r="CW200" s="1106" t="n"/>
      <c r="CX200" s="1106" t="n"/>
      <c r="CY200" s="1106" t="n"/>
      <c r="CZ200" s="1106" t="n"/>
      <c r="DA200" s="1106" t="n"/>
      <c r="DB200" s="1106" t="n"/>
      <c r="DC200" s="1106" t="n"/>
      <c r="DD200" s="1106" t="n"/>
      <c r="DE200" s="1106" t="n"/>
      <c r="DF200" s="1106" t="n"/>
      <c r="DG200" s="1106" t="n"/>
      <c r="DH200" s="1106" t="n"/>
      <c r="DI200" s="1106" t="n"/>
    </row>
    <row r="201" ht="13.5" customHeight="1" s="1178">
      <c r="A201" s="460" t="inlineStr">
        <is>
          <t>产品A</t>
        </is>
      </c>
      <c r="B201" s="1122" t="n">
        <v>48</v>
      </c>
      <c r="C201" s="461" t="n">
        <v>0</v>
      </c>
      <c r="D201" s="461" t="n">
        <v>120000</v>
      </c>
      <c r="E201" s="1122" t="n">
        <v>1.762</v>
      </c>
      <c r="F201" s="1122" t="n">
        <v>0.978</v>
      </c>
      <c r="G201" s="1106" t="n"/>
      <c r="H201" s="1106" t="n"/>
      <c r="I201" s="1106" t="n"/>
      <c r="J201" s="1106" t="n"/>
      <c r="K201" s="1106" t="n"/>
      <c r="L201" s="1106" t="n"/>
      <c r="M201" s="1106" t="n"/>
      <c r="N201" s="1106" t="n"/>
      <c r="O201" s="1106" t="n"/>
      <c r="P201" s="1106" t="n"/>
      <c r="Q201" s="1106" t="n"/>
      <c r="R201" s="1106" t="n"/>
      <c r="S201" s="1106" t="n"/>
      <c r="T201" s="178" t="n"/>
      <c r="U201" s="1106" t="n"/>
      <c r="V201" s="1106" t="n"/>
      <c r="W201" s="1106" t="n"/>
      <c r="X201" s="1106" t="n"/>
      <c r="Y201" s="1106" t="n"/>
      <c r="Z201" s="1106" t="n"/>
      <c r="AA201" s="1106" t="n"/>
      <c r="AB201" s="1106" t="n"/>
      <c r="AC201" s="1106" t="n"/>
      <c r="AD201" s="1106" t="n"/>
      <c r="AE201" s="1106" t="n"/>
      <c r="AF201" s="1106" t="n"/>
      <c r="AG201" s="1106" t="n"/>
      <c r="AH201" s="1106" t="n"/>
      <c r="AI201" s="1106" t="n"/>
      <c r="AJ201" s="1106" t="n"/>
      <c r="AK201" s="1106" t="n"/>
      <c r="AL201" s="1106" t="n"/>
      <c r="AM201" s="1106" t="n"/>
      <c r="AN201" s="1106" t="n"/>
      <c r="AO201" s="1106" t="n"/>
      <c r="AP201" s="1106" t="n"/>
      <c r="AQ201" s="1106" t="n"/>
      <c r="AR201" s="1106" t="n"/>
      <c r="AS201" s="1106" t="n"/>
      <c r="AT201" s="1106" t="n"/>
      <c r="AU201" s="1106" t="n"/>
      <c r="AV201" s="1106" t="n"/>
      <c r="AW201" s="1106" t="n"/>
      <c r="AX201" s="1106" t="n"/>
      <c r="AY201" s="1106" t="n"/>
      <c r="AZ201" s="1106" t="n"/>
      <c r="BA201" s="1106" t="n"/>
      <c r="BB201" s="1106" t="n"/>
      <c r="BC201" s="1106" t="n"/>
      <c r="BD201" s="1106" t="n"/>
      <c r="BE201" s="1106" t="n"/>
      <c r="BF201" s="1106" t="n"/>
      <c r="BG201" s="1106" t="n"/>
      <c r="BH201" s="1106" t="n"/>
      <c r="BI201" s="1106" t="n"/>
      <c r="BJ201" s="1106" t="n"/>
      <c r="BK201" s="1106" t="n"/>
      <c r="BL201" s="1106" t="n"/>
      <c r="BM201" s="1106" t="n"/>
      <c r="BN201" s="1106" t="n"/>
      <c r="BO201" s="1106" t="n"/>
      <c r="BP201" s="1106" t="n"/>
      <c r="BQ201" s="1106" t="n"/>
      <c r="BR201" s="1106" t="n"/>
      <c r="BS201" s="1106" t="n"/>
      <c r="BT201" s="1106" t="n"/>
      <c r="BU201" s="1106" t="n"/>
      <c r="BV201" s="1106" t="n"/>
      <c r="BW201" s="1106" t="n"/>
      <c r="BX201" s="1106" t="n"/>
      <c r="BY201" s="1106" t="n"/>
      <c r="BZ201" s="1106" t="n"/>
      <c r="CA201" s="1106" t="n"/>
      <c r="CB201" s="1106" t="n"/>
      <c r="CC201" s="1106" t="n"/>
      <c r="CD201" s="1106" t="n"/>
      <c r="CE201" s="1106" t="n"/>
      <c r="CF201" s="1106" t="n"/>
      <c r="CG201" s="1106" t="n"/>
      <c r="CH201" s="1106" t="n"/>
      <c r="CI201" s="1106" t="n"/>
      <c r="CJ201" s="1106" t="n"/>
      <c r="CK201" s="1106" t="n"/>
      <c r="CL201" s="1106" t="n"/>
      <c r="CM201" s="1106" t="n"/>
      <c r="CN201" s="1106" t="n"/>
      <c r="CO201" s="1106" t="n"/>
      <c r="CP201" s="1106" t="n"/>
      <c r="CQ201" s="1106" t="n"/>
      <c r="CR201" s="1106" t="n"/>
      <c r="CS201" s="1106" t="n"/>
      <c r="CT201" s="1106" t="n"/>
      <c r="CU201" s="1106" t="n"/>
      <c r="CV201" s="1106" t="n"/>
      <c r="CW201" s="1106" t="n"/>
      <c r="CX201" s="1106" t="n"/>
      <c r="CY201" s="1106" t="n"/>
      <c r="CZ201" s="1106" t="n"/>
      <c r="DA201" s="1106" t="n"/>
      <c r="DB201" s="1106" t="n"/>
      <c r="DC201" s="1106" t="n"/>
      <c r="DD201" s="1106" t="n"/>
      <c r="DE201" s="1106" t="n"/>
      <c r="DF201" s="1106" t="n"/>
      <c r="DG201" s="1106" t="n"/>
      <c r="DH201" s="1106" t="n"/>
      <c r="DI201" s="1106" t="n"/>
    </row>
    <row r="202" ht="13.5" customHeight="1" s="1178">
      <c r="A202" s="460" t="inlineStr">
        <is>
          <t>产品B</t>
        </is>
      </c>
      <c r="B202" s="1122" t="n">
        <v>37</v>
      </c>
      <c r="C202" s="461" t="n">
        <v>0</v>
      </c>
      <c r="D202" s="461" t="n">
        <v>240000</v>
      </c>
      <c r="E202" s="1122" t="n">
        <v>1.762</v>
      </c>
      <c r="F202" s="1122" t="n">
        <v>0.979</v>
      </c>
      <c r="G202" s="1106" t="n"/>
      <c r="H202" s="1106" t="n"/>
      <c r="I202" s="1106" t="n"/>
      <c r="J202" s="1106" t="n"/>
      <c r="K202" s="1106" t="n"/>
      <c r="L202" s="1106" t="n"/>
      <c r="M202" s="1106" t="n"/>
      <c r="N202" s="1106" t="n"/>
      <c r="O202" s="1106" t="n"/>
      <c r="P202" s="1106" t="n"/>
      <c r="Q202" s="1106" t="n"/>
      <c r="R202" s="1106" t="n"/>
      <c r="S202" s="1106" t="n"/>
      <c r="T202" s="178" t="n"/>
      <c r="U202" s="1106" t="n"/>
      <c r="V202" s="1106" t="n"/>
      <c r="W202" s="1106" t="n"/>
      <c r="X202" s="1106" t="n"/>
      <c r="Y202" s="1106" t="n"/>
      <c r="Z202" s="1106" t="n"/>
      <c r="AA202" s="1106" t="n"/>
      <c r="AB202" s="1106" t="n"/>
      <c r="AC202" s="1106" t="n"/>
      <c r="AD202" s="1106" t="n"/>
      <c r="AE202" s="1106" t="n"/>
      <c r="AF202" s="1106" t="n"/>
      <c r="AG202" s="1106" t="n"/>
      <c r="AH202" s="1106" t="n"/>
      <c r="AI202" s="1106" t="n"/>
      <c r="AJ202" s="1106" t="n"/>
      <c r="AK202" s="1106" t="n"/>
      <c r="AL202" s="1106" t="n"/>
      <c r="AM202" s="1106" t="n"/>
      <c r="AN202" s="1106" t="n"/>
      <c r="AO202" s="1106" t="n"/>
      <c r="AP202" s="1106" t="n"/>
      <c r="AQ202" s="1106" t="n"/>
      <c r="AR202" s="1106" t="n"/>
      <c r="AS202" s="1106" t="n"/>
      <c r="AT202" s="1106" t="n"/>
      <c r="AU202" s="1106" t="n"/>
      <c r="AV202" s="1106" t="n"/>
      <c r="AW202" s="1106" t="n"/>
      <c r="AX202" s="1106" t="n"/>
      <c r="AY202" s="1106" t="n"/>
      <c r="AZ202" s="1106" t="n"/>
      <c r="BA202" s="1106" t="n"/>
      <c r="BB202" s="1106" t="n"/>
      <c r="BC202" s="1106" t="n"/>
      <c r="BD202" s="1106" t="n"/>
      <c r="BE202" s="1106" t="n"/>
      <c r="BF202" s="1106" t="n"/>
      <c r="BG202" s="1106" t="n"/>
      <c r="BH202" s="1106" t="n"/>
      <c r="BI202" s="1106" t="n"/>
      <c r="BJ202" s="1106" t="n"/>
      <c r="BK202" s="1106" t="n"/>
      <c r="BL202" s="1106" t="n"/>
      <c r="BM202" s="1106" t="n"/>
      <c r="BN202" s="1106" t="n"/>
      <c r="BO202" s="1106" t="n"/>
      <c r="BP202" s="1106" t="n"/>
      <c r="BQ202" s="1106" t="n"/>
      <c r="BR202" s="1106" t="n"/>
      <c r="BS202" s="1106" t="n"/>
      <c r="BT202" s="1106" t="n"/>
      <c r="BU202" s="1106" t="n"/>
      <c r="BV202" s="1106" t="n"/>
      <c r="BW202" s="1106" t="n"/>
      <c r="BX202" s="1106" t="n"/>
      <c r="BY202" s="1106" t="n"/>
      <c r="BZ202" s="1106" t="n"/>
      <c r="CA202" s="1106" t="n"/>
      <c r="CB202" s="1106" t="n"/>
      <c r="CC202" s="1106" t="n"/>
      <c r="CD202" s="1106" t="n"/>
      <c r="CE202" s="1106" t="n"/>
      <c r="CF202" s="1106" t="n"/>
      <c r="CG202" s="1106" t="n"/>
      <c r="CH202" s="1106" t="n"/>
      <c r="CI202" s="1106" t="n"/>
      <c r="CJ202" s="1106" t="n"/>
      <c r="CK202" s="1106" t="n"/>
      <c r="CL202" s="1106" t="n"/>
      <c r="CM202" s="1106" t="n"/>
      <c r="CN202" s="1106" t="n"/>
      <c r="CO202" s="1106" t="n"/>
      <c r="CP202" s="1106" t="n"/>
      <c r="CQ202" s="1106" t="n"/>
      <c r="CR202" s="1106" t="n"/>
      <c r="CS202" s="1106" t="n"/>
      <c r="CT202" s="1106" t="n"/>
      <c r="CU202" s="1106" t="n"/>
      <c r="CV202" s="1106" t="n"/>
      <c r="CW202" s="1106" t="n"/>
      <c r="CX202" s="1106" t="n"/>
      <c r="CY202" s="1106" t="n"/>
      <c r="CZ202" s="1106" t="n"/>
      <c r="DA202" s="1106" t="n"/>
      <c r="DB202" s="1106" t="n"/>
      <c r="DC202" s="1106" t="n"/>
      <c r="DD202" s="1106" t="n"/>
      <c r="DE202" s="1106" t="n"/>
      <c r="DF202" s="1106" t="n"/>
      <c r="DG202" s="1106" t="n"/>
      <c r="DH202" s="1106" t="n"/>
      <c r="DI202" s="1106" t="n"/>
    </row>
    <row r="203" ht="13.5" customHeight="1" s="1178">
      <c r="A203" s="460" t="inlineStr">
        <is>
          <t>产品C</t>
        </is>
      </c>
      <c r="B203" s="1122" t="n">
        <v>0</v>
      </c>
      <c r="C203" s="1122" t="n">
        <v>0</v>
      </c>
      <c r="D203" s="1122" t="n">
        <v>0</v>
      </c>
      <c r="E203" s="1122" t="n">
        <v>0</v>
      </c>
      <c r="F203" s="1122" t="n">
        <v>0.98</v>
      </c>
      <c r="G203" s="1106" t="n"/>
      <c r="H203" s="1106" t="n"/>
      <c r="I203" s="1106" t="n"/>
      <c r="J203" s="1106" t="n"/>
      <c r="K203" s="1106" t="n"/>
      <c r="L203" s="1106" t="n"/>
      <c r="M203" s="1106" t="n"/>
      <c r="N203" s="1106" t="n"/>
      <c r="O203" s="1106" t="n"/>
      <c r="P203" s="1106" t="n"/>
      <c r="Q203" s="1106" t="n"/>
      <c r="R203" s="1106" t="n"/>
      <c r="S203" s="1106" t="n"/>
      <c r="T203" s="178" t="n"/>
      <c r="U203" s="1106" t="n"/>
      <c r="V203" s="1106" t="n"/>
      <c r="W203" s="1106" t="n"/>
      <c r="X203" s="1106" t="n"/>
      <c r="Y203" s="1106" t="n"/>
      <c r="Z203" s="1106" t="n"/>
      <c r="AA203" s="1106" t="n"/>
      <c r="AB203" s="1106" t="n"/>
      <c r="AC203" s="1106" t="n"/>
      <c r="AD203" s="1106" t="n"/>
      <c r="AE203" s="1106" t="n"/>
      <c r="AF203" s="1106" t="n"/>
      <c r="AG203" s="1106" t="n"/>
      <c r="AH203" s="1106" t="n"/>
      <c r="AI203" s="1106" t="n"/>
      <c r="AJ203" s="1106" t="n"/>
      <c r="AK203" s="1106" t="n"/>
      <c r="AL203" s="1106" t="n"/>
      <c r="AM203" s="1106" t="n"/>
      <c r="AN203" s="1106" t="n"/>
      <c r="AO203" s="1106" t="n"/>
      <c r="AP203" s="1106" t="n"/>
      <c r="AQ203" s="1106" t="n"/>
      <c r="AR203" s="1106" t="n"/>
      <c r="AS203" s="1106" t="n"/>
      <c r="AT203" s="1106" t="n"/>
      <c r="AU203" s="1106" t="n"/>
      <c r="AV203" s="1106" t="n"/>
      <c r="AW203" s="1106" t="n"/>
      <c r="AX203" s="1106" t="n"/>
      <c r="AY203" s="1106" t="n"/>
      <c r="AZ203" s="1106" t="n"/>
      <c r="BA203" s="1106" t="n"/>
      <c r="BB203" s="1106" t="n"/>
      <c r="BC203" s="1106" t="n"/>
      <c r="BD203" s="1106" t="n"/>
      <c r="BE203" s="1106" t="n"/>
      <c r="BF203" s="1106" t="n"/>
      <c r="BG203" s="1106" t="n"/>
      <c r="BH203" s="1106" t="n"/>
      <c r="BI203" s="1106" t="n"/>
      <c r="BJ203" s="1106" t="n"/>
      <c r="BK203" s="1106" t="n"/>
      <c r="BL203" s="1106" t="n"/>
      <c r="BM203" s="1106" t="n"/>
      <c r="BN203" s="1106" t="n"/>
      <c r="BO203" s="1106" t="n"/>
      <c r="BP203" s="1106" t="n"/>
      <c r="BQ203" s="1106" t="n"/>
      <c r="BR203" s="1106" t="n"/>
      <c r="BS203" s="1106" t="n"/>
      <c r="BT203" s="1106" t="n"/>
      <c r="BU203" s="1106" t="n"/>
      <c r="BV203" s="1106" t="n"/>
      <c r="BW203" s="1106" t="n"/>
      <c r="BX203" s="1106" t="n"/>
      <c r="BY203" s="1106" t="n"/>
      <c r="BZ203" s="1106" t="n"/>
      <c r="CA203" s="1106" t="n"/>
      <c r="CB203" s="1106" t="n"/>
      <c r="CC203" s="1106" t="n"/>
      <c r="CD203" s="1106" t="n"/>
      <c r="CE203" s="1106" t="n"/>
      <c r="CF203" s="1106" t="n"/>
      <c r="CG203" s="1106" t="n"/>
      <c r="CH203" s="1106" t="n"/>
      <c r="CI203" s="1106" t="n"/>
      <c r="CJ203" s="1106" t="n"/>
      <c r="CK203" s="1106" t="n"/>
      <c r="CL203" s="1106" t="n"/>
      <c r="CM203" s="1106" t="n"/>
      <c r="CN203" s="1106" t="n"/>
      <c r="CO203" s="1106" t="n"/>
      <c r="CP203" s="1106" t="n"/>
      <c r="CQ203" s="1106" t="n"/>
      <c r="CR203" s="1106" t="n"/>
      <c r="CS203" s="1106" t="n"/>
      <c r="CT203" s="1106" t="n"/>
      <c r="CU203" s="1106" t="n"/>
      <c r="CV203" s="1106" t="n"/>
      <c r="CW203" s="1106" t="n"/>
      <c r="CX203" s="1106" t="n"/>
      <c r="CY203" s="1106" t="n"/>
      <c r="CZ203" s="1106" t="n"/>
      <c r="DA203" s="1106" t="n"/>
      <c r="DB203" s="1106" t="n"/>
      <c r="DC203" s="1106" t="n"/>
      <c r="DD203" s="1106" t="n"/>
      <c r="DE203" s="1106" t="n"/>
      <c r="DF203" s="1106" t="n"/>
      <c r="DG203" s="1106" t="n"/>
      <c r="DH203" s="1106" t="n"/>
      <c r="DI203" s="1106" t="n"/>
    </row>
    <row r="204" ht="13.5" customHeight="1" s="1178">
      <c r="A204" s="460" t="inlineStr">
        <is>
          <t>产品D</t>
        </is>
      </c>
      <c r="B204" s="1122" t="n">
        <v>0</v>
      </c>
      <c r="C204" s="1122" t="n">
        <v>0</v>
      </c>
      <c r="D204" s="1122" t="n">
        <v>0</v>
      </c>
      <c r="E204" s="1122" t="n">
        <v>0</v>
      </c>
      <c r="F204" s="1122" t="n">
        <v>0.98</v>
      </c>
      <c r="G204" s="1106" t="n"/>
      <c r="H204" s="1106" t="n"/>
      <c r="I204" s="1106" t="n"/>
      <c r="J204" s="1106" t="n"/>
      <c r="K204" s="1106" t="n"/>
      <c r="L204" s="1106" t="n"/>
      <c r="M204" s="1106" t="n"/>
      <c r="N204" s="1106" t="n"/>
      <c r="O204" s="1106" t="n"/>
      <c r="P204" s="1106" t="n"/>
      <c r="Q204" s="1106" t="n"/>
      <c r="R204" s="1106" t="n"/>
      <c r="S204" s="1106" t="n"/>
      <c r="T204" s="178" t="n"/>
      <c r="U204" s="1106" t="n"/>
      <c r="V204" s="1106" t="n"/>
      <c r="W204" s="1106" t="n"/>
      <c r="X204" s="1106" t="n"/>
      <c r="Y204" s="1106" t="n"/>
      <c r="Z204" s="1106" t="n"/>
      <c r="AA204" s="1106" t="n"/>
      <c r="AB204" s="1106" t="n"/>
      <c r="AC204" s="1106" t="n"/>
      <c r="AD204" s="1106" t="n"/>
      <c r="AE204" s="1106" t="n"/>
      <c r="AF204" s="1106" t="n"/>
      <c r="AG204" s="1106" t="n"/>
      <c r="AH204" s="1106" t="n"/>
      <c r="AI204" s="1106" t="n"/>
      <c r="AJ204" s="1106" t="n"/>
      <c r="AK204" s="1106" t="n"/>
      <c r="AL204" s="1106" t="n"/>
      <c r="AM204" s="1106" t="n"/>
      <c r="AN204" s="1106" t="n"/>
      <c r="AO204" s="1106" t="n"/>
      <c r="AP204" s="1106" t="n"/>
      <c r="AQ204" s="1106" t="n"/>
      <c r="AR204" s="1106" t="n"/>
      <c r="AS204" s="1106" t="n"/>
      <c r="AT204" s="1106" t="n"/>
      <c r="AU204" s="1106" t="n"/>
      <c r="AV204" s="1106" t="n"/>
      <c r="AW204" s="1106" t="n"/>
      <c r="AX204" s="1106" t="n"/>
      <c r="AY204" s="1106" t="n"/>
      <c r="AZ204" s="1106" t="n"/>
      <c r="BA204" s="1106" t="n"/>
      <c r="BB204" s="1106" t="n"/>
      <c r="BC204" s="1106" t="n"/>
      <c r="BD204" s="1106" t="n"/>
      <c r="BE204" s="1106" t="n"/>
      <c r="BF204" s="1106" t="n"/>
      <c r="BG204" s="1106" t="n"/>
      <c r="BH204" s="1106" t="n"/>
      <c r="BI204" s="1106" t="n"/>
      <c r="BJ204" s="1106" t="n"/>
      <c r="BK204" s="1106" t="n"/>
      <c r="BL204" s="1106" t="n"/>
      <c r="BM204" s="1106" t="n"/>
      <c r="BN204" s="1106" t="n"/>
      <c r="BO204" s="1106" t="n"/>
      <c r="BP204" s="1106" t="n"/>
      <c r="BQ204" s="1106" t="n"/>
      <c r="BR204" s="1106" t="n"/>
      <c r="BS204" s="1106" t="n"/>
      <c r="BT204" s="1106" t="n"/>
      <c r="BU204" s="1106" t="n"/>
      <c r="BV204" s="1106" t="n"/>
      <c r="BW204" s="1106" t="n"/>
      <c r="BX204" s="1106" t="n"/>
      <c r="BY204" s="1106" t="n"/>
      <c r="BZ204" s="1106" t="n"/>
      <c r="CA204" s="1106" t="n"/>
      <c r="CB204" s="1106" t="n"/>
      <c r="CC204" s="1106" t="n"/>
      <c r="CD204" s="1106" t="n"/>
      <c r="CE204" s="1106" t="n"/>
      <c r="CF204" s="1106" t="n"/>
      <c r="CG204" s="1106" t="n"/>
      <c r="CH204" s="1106" t="n"/>
      <c r="CI204" s="1106" t="n"/>
      <c r="CJ204" s="1106" t="n"/>
      <c r="CK204" s="1106" t="n"/>
      <c r="CL204" s="1106" t="n"/>
      <c r="CM204" s="1106" t="n"/>
      <c r="CN204" s="1106" t="n"/>
      <c r="CO204" s="1106" t="n"/>
      <c r="CP204" s="1106" t="n"/>
      <c r="CQ204" s="1106" t="n"/>
      <c r="CR204" s="1106" t="n"/>
      <c r="CS204" s="1106" t="n"/>
      <c r="CT204" s="1106" t="n"/>
      <c r="CU204" s="1106" t="n"/>
      <c r="CV204" s="1106" t="n"/>
      <c r="CW204" s="1106" t="n"/>
      <c r="CX204" s="1106" t="n"/>
      <c r="CY204" s="1106" t="n"/>
      <c r="CZ204" s="1106" t="n"/>
      <c r="DA204" s="1106" t="n"/>
      <c r="DB204" s="1106" t="n"/>
      <c r="DC204" s="1106" t="n"/>
      <c r="DD204" s="1106" t="n"/>
      <c r="DE204" s="1106" t="n"/>
      <c r="DF204" s="1106" t="n"/>
      <c r="DG204" s="1106" t="n"/>
      <c r="DH204" s="1106" t="n"/>
      <c r="DI204" s="1106" t="n"/>
    </row>
    <row r="205" ht="13.5" customHeight="1" s="1178">
      <c r="A205" s="1106" t="n"/>
      <c r="B205" s="1106" t="n"/>
      <c r="C205" s="1106" t="n"/>
      <c r="D205" s="1106" t="n"/>
      <c r="E205" s="1106" t="n"/>
      <c r="F205" s="1106" t="n"/>
      <c r="G205" s="1106" t="n"/>
      <c r="H205" s="1106" t="n"/>
      <c r="I205" s="1106" t="n"/>
      <c r="J205" s="1106" t="n"/>
      <c r="K205" s="1106" t="n"/>
      <c r="L205" s="1106" t="n"/>
      <c r="M205" s="1106" t="n"/>
      <c r="N205" s="1106" t="n"/>
      <c r="O205" s="1106" t="n"/>
      <c r="P205" s="1106" t="n"/>
      <c r="Q205" s="1106" t="n"/>
      <c r="R205" s="1106" t="n"/>
      <c r="S205" s="1106" t="n"/>
      <c r="T205" s="178" t="n"/>
      <c r="U205" s="1106" t="n"/>
      <c r="V205" s="1106" t="n"/>
      <c r="W205" s="1106" t="n"/>
      <c r="X205" s="1106" t="n"/>
      <c r="Y205" s="1106" t="n"/>
      <c r="Z205" s="1106" t="n"/>
      <c r="AA205" s="1106" t="n"/>
      <c r="AB205" s="1106" t="n"/>
      <c r="AC205" s="1106" t="n"/>
      <c r="AD205" s="1106" t="n"/>
      <c r="AE205" s="1106" t="n"/>
      <c r="AF205" s="1106" t="n"/>
      <c r="AG205" s="1106" t="n"/>
      <c r="AH205" s="1106" t="n"/>
      <c r="AI205" s="1106" t="n"/>
      <c r="AJ205" s="1106" t="n"/>
      <c r="AK205" s="1106" t="n"/>
      <c r="AL205" s="1106" t="n"/>
      <c r="AM205" s="1106" t="n"/>
      <c r="AN205" s="1106" t="n"/>
      <c r="AO205" s="1106" t="n"/>
      <c r="AP205" s="1106" t="n"/>
      <c r="AQ205" s="1106" t="n"/>
      <c r="AR205" s="1106" t="n"/>
      <c r="AS205" s="1106" t="n"/>
      <c r="AT205" s="1106" t="n"/>
      <c r="AU205" s="1106" t="n"/>
      <c r="AV205" s="1106" t="n"/>
      <c r="AW205" s="1106" t="n"/>
      <c r="AX205" s="1106" t="n"/>
      <c r="AY205" s="1106" t="n"/>
      <c r="AZ205" s="1106" t="n"/>
      <c r="BA205" s="1106" t="n"/>
      <c r="BB205" s="1106" t="n"/>
      <c r="BC205" s="1106" t="n"/>
      <c r="BD205" s="1106" t="n"/>
      <c r="BE205" s="1106" t="n"/>
      <c r="BF205" s="1106" t="n"/>
      <c r="BG205" s="1106" t="n"/>
      <c r="BH205" s="1106" t="n"/>
      <c r="BI205" s="1106" t="n"/>
      <c r="BJ205" s="1106" t="n"/>
      <c r="BK205" s="1106" t="n"/>
      <c r="BL205" s="1106" t="n"/>
      <c r="BM205" s="1106" t="n"/>
      <c r="BN205" s="1106" t="n"/>
      <c r="BO205" s="1106" t="n"/>
      <c r="BP205" s="1106" t="n"/>
      <c r="BQ205" s="1106" t="n"/>
      <c r="BR205" s="1106" t="n"/>
      <c r="BS205" s="1106" t="n"/>
      <c r="BT205" s="1106" t="n"/>
      <c r="BU205" s="1106" t="n"/>
      <c r="BV205" s="1106" t="n"/>
      <c r="BW205" s="1106" t="n"/>
      <c r="BX205" s="1106" t="n"/>
      <c r="BY205" s="1106" t="n"/>
      <c r="BZ205" s="1106" t="n"/>
      <c r="CA205" s="1106" t="n"/>
      <c r="CB205" s="1106" t="n"/>
      <c r="CC205" s="1106" t="n"/>
      <c r="CD205" s="1106" t="n"/>
      <c r="CE205" s="1106" t="n"/>
      <c r="CF205" s="1106" t="n"/>
      <c r="CG205" s="1106" t="n"/>
      <c r="CH205" s="1106" t="n"/>
      <c r="CI205" s="1106" t="n"/>
      <c r="CJ205" s="1106" t="n"/>
      <c r="CK205" s="1106" t="n"/>
      <c r="CL205" s="1106" t="n"/>
      <c r="CM205" s="1106" t="n"/>
      <c r="CN205" s="1106" t="n"/>
      <c r="CO205" s="1106" t="n"/>
      <c r="CP205" s="1106" t="n"/>
      <c r="CQ205" s="1106" t="n"/>
      <c r="CR205" s="1106" t="n"/>
      <c r="CS205" s="1106" t="n"/>
      <c r="CT205" s="1106" t="n"/>
      <c r="CU205" s="1106" t="n"/>
      <c r="CV205" s="1106" t="n"/>
      <c r="CW205" s="1106" t="n"/>
      <c r="CX205" s="1106" t="n"/>
      <c r="CY205" s="1106" t="n"/>
      <c r="CZ205" s="1106" t="n"/>
      <c r="DA205" s="1106" t="n"/>
      <c r="DB205" s="1106" t="n"/>
      <c r="DC205" s="1106" t="n"/>
      <c r="DD205" s="1106" t="n"/>
      <c r="DE205" s="1106" t="n"/>
      <c r="DF205" s="1106" t="n"/>
      <c r="DG205" s="1106" t="n"/>
      <c r="DH205" s="1106" t="n"/>
      <c r="DI205" s="1106" t="n"/>
    </row>
    <row r="206" ht="13.5" customHeight="1" s="1178">
      <c r="A206" s="1106" t="n"/>
      <c r="B206" s="1106" t="n"/>
      <c r="C206" s="1106" t="n"/>
      <c r="D206" s="1106" t="n"/>
      <c r="E206" s="1106" t="n"/>
      <c r="F206" s="1106" t="n"/>
      <c r="G206" s="1106" t="n"/>
      <c r="H206" s="1106" t="n"/>
      <c r="I206" s="1106" t="n"/>
      <c r="J206" s="1106" t="n"/>
      <c r="K206" s="1106" t="n"/>
      <c r="L206" s="1106" t="n"/>
      <c r="M206" s="1106" t="n"/>
      <c r="N206" s="1106" t="n"/>
      <c r="O206" s="1106" t="n"/>
      <c r="P206" s="1106" t="n"/>
      <c r="Q206" s="1106" t="n"/>
      <c r="R206" s="1106" t="n"/>
      <c r="S206" s="1106" t="n"/>
      <c r="T206" s="178" t="n"/>
      <c r="U206" s="1106" t="n"/>
      <c r="V206" s="1106" t="n"/>
      <c r="W206" s="1106" t="n"/>
      <c r="X206" s="1106" t="n"/>
      <c r="Y206" s="1106" t="n"/>
      <c r="Z206" s="1106" t="n"/>
      <c r="AA206" s="1106" t="n"/>
      <c r="AB206" s="1106" t="n"/>
      <c r="AC206" s="1106" t="n"/>
      <c r="AD206" s="1106" t="n"/>
      <c r="AE206" s="1106" t="n"/>
      <c r="AF206" s="1106" t="n"/>
      <c r="AG206" s="1106" t="n"/>
      <c r="AH206" s="1106" t="n"/>
      <c r="AI206" s="1106" t="n"/>
      <c r="AJ206" s="1106" t="n"/>
      <c r="AK206" s="1106" t="n"/>
      <c r="AL206" s="1106" t="n"/>
      <c r="AM206" s="1106" t="n"/>
      <c r="AN206" s="1106" t="n"/>
      <c r="AO206" s="1106" t="n"/>
      <c r="AP206" s="1106" t="n"/>
      <c r="AQ206" s="1106" t="n"/>
      <c r="AR206" s="1106" t="n"/>
      <c r="AS206" s="1106" t="n"/>
      <c r="AT206" s="1106" t="n"/>
      <c r="AU206" s="1106" t="n"/>
      <c r="AV206" s="1106" t="n"/>
      <c r="AW206" s="1106" t="n"/>
      <c r="AX206" s="1106" t="n"/>
      <c r="AY206" s="1106" t="n"/>
      <c r="AZ206" s="1106" t="n"/>
      <c r="BA206" s="1106" t="n"/>
      <c r="BB206" s="1106" t="n"/>
      <c r="BC206" s="1106" t="n"/>
      <c r="BD206" s="1106" t="n"/>
      <c r="BE206" s="1106" t="n"/>
      <c r="BF206" s="1106" t="n"/>
      <c r="BG206" s="1106" t="n"/>
      <c r="BH206" s="1106" t="n"/>
      <c r="BI206" s="1106" t="n"/>
      <c r="BJ206" s="1106" t="n"/>
      <c r="BK206" s="1106" t="n"/>
      <c r="BL206" s="1106" t="n"/>
      <c r="BM206" s="1106" t="n"/>
      <c r="BN206" s="1106" t="n"/>
      <c r="BO206" s="1106" t="n"/>
      <c r="BP206" s="1106" t="n"/>
      <c r="BQ206" s="1106" t="n"/>
      <c r="BR206" s="1106" t="n"/>
      <c r="BS206" s="1106" t="n"/>
      <c r="BT206" s="1106" t="n"/>
      <c r="BU206" s="1106" t="n"/>
      <c r="BV206" s="1106" t="n"/>
      <c r="BW206" s="1106" t="n"/>
      <c r="BX206" s="1106" t="n"/>
      <c r="BY206" s="1106" t="n"/>
      <c r="BZ206" s="1106" t="n"/>
      <c r="CA206" s="1106" t="n"/>
      <c r="CB206" s="1106" t="n"/>
      <c r="CC206" s="1106" t="n"/>
      <c r="CD206" s="1106" t="n"/>
      <c r="CE206" s="1106" t="n"/>
      <c r="CF206" s="1106" t="n"/>
      <c r="CG206" s="1106" t="n"/>
      <c r="CH206" s="1106" t="n"/>
      <c r="CI206" s="1106" t="n"/>
      <c r="CJ206" s="1106" t="n"/>
      <c r="CK206" s="1106" t="n"/>
      <c r="CL206" s="1106" t="n"/>
      <c r="CM206" s="1106" t="n"/>
      <c r="CN206" s="1106" t="n"/>
      <c r="CO206" s="1106" t="n"/>
      <c r="CP206" s="1106" t="n"/>
      <c r="CQ206" s="1106" t="n"/>
      <c r="CR206" s="1106" t="n"/>
      <c r="CS206" s="1106" t="n"/>
      <c r="CT206" s="1106" t="n"/>
      <c r="CU206" s="1106" t="n"/>
      <c r="CV206" s="1106" t="n"/>
      <c r="CW206" s="1106" t="n"/>
      <c r="CX206" s="1106" t="n"/>
      <c r="CY206" s="1106" t="n"/>
      <c r="CZ206" s="1106" t="n"/>
      <c r="DA206" s="1106" t="n"/>
      <c r="DB206" s="1106" t="n"/>
      <c r="DC206" s="1106" t="n"/>
      <c r="DD206" s="1106" t="n"/>
      <c r="DE206" s="1106" t="n"/>
      <c r="DF206" s="1106" t="n"/>
      <c r="DG206" s="1106" t="n"/>
      <c r="DH206" s="1106" t="n"/>
      <c r="DI206" s="1106" t="n"/>
    </row>
    <row r="207" ht="13.5" customHeight="1" s="1178">
      <c r="A207" s="1106" t="n"/>
      <c r="B207" s="1106" t="n"/>
      <c r="C207" s="1106" t="n"/>
      <c r="D207" s="1106" t="n"/>
      <c r="E207" s="1106" t="n"/>
      <c r="F207" s="1106" t="n"/>
      <c r="G207" s="1106" t="n"/>
      <c r="H207" s="1106" t="n"/>
      <c r="I207" s="1106" t="n"/>
      <c r="J207" s="1106" t="n"/>
      <c r="K207" s="1106" t="n"/>
      <c r="L207" s="1106" t="n"/>
      <c r="M207" s="1106" t="n"/>
      <c r="N207" s="1106" t="n"/>
      <c r="O207" s="1106" t="n"/>
      <c r="P207" s="1106" t="n"/>
      <c r="Q207" s="1106" t="n"/>
      <c r="R207" s="1106" t="n"/>
      <c r="S207" s="1106" t="n"/>
      <c r="T207" s="178" t="n"/>
      <c r="U207" s="1106" t="n"/>
      <c r="V207" s="1106" t="n"/>
      <c r="W207" s="1106" t="n"/>
      <c r="X207" s="1106" t="n"/>
      <c r="Y207" s="1106" t="n"/>
      <c r="Z207" s="1106" t="n"/>
      <c r="AA207" s="1106" t="n"/>
      <c r="AB207" s="1106" t="n"/>
      <c r="AC207" s="1106" t="n"/>
      <c r="AD207" s="1106" t="n"/>
      <c r="AE207" s="1106" t="n"/>
      <c r="AF207" s="1106" t="n"/>
      <c r="AG207" s="1106" t="n"/>
      <c r="AH207" s="1106" t="n"/>
      <c r="AI207" s="1106" t="n"/>
      <c r="AJ207" s="1106" t="n"/>
      <c r="AK207" s="1106" t="n"/>
      <c r="AL207" s="1106" t="n"/>
      <c r="AM207" s="1106" t="n"/>
      <c r="AN207" s="1106" t="n"/>
      <c r="AO207" s="1106" t="n"/>
      <c r="AP207" s="1106" t="n"/>
      <c r="AQ207" s="1106" t="n"/>
      <c r="AR207" s="1106" t="n"/>
      <c r="AS207" s="1106" t="n"/>
      <c r="AT207" s="1106" t="n"/>
      <c r="AU207" s="1106" t="n"/>
      <c r="AV207" s="1106" t="n"/>
      <c r="AW207" s="1106" t="n"/>
      <c r="AX207" s="1106" t="n"/>
      <c r="AY207" s="1106" t="n"/>
      <c r="AZ207" s="1106" t="n"/>
      <c r="BA207" s="1106" t="n"/>
      <c r="BB207" s="1106" t="n"/>
      <c r="BC207" s="1106" t="n"/>
      <c r="BD207" s="1106" t="n"/>
      <c r="BE207" s="1106" t="n"/>
      <c r="BF207" s="1106" t="n"/>
      <c r="BG207" s="1106" t="n"/>
      <c r="BH207" s="1106" t="n"/>
      <c r="BI207" s="1106" t="n"/>
      <c r="BJ207" s="1106" t="n"/>
      <c r="BK207" s="1106" t="n"/>
      <c r="BL207" s="1106" t="n"/>
      <c r="BM207" s="1106" t="n"/>
      <c r="BN207" s="1106" t="n"/>
      <c r="BO207" s="1106" t="n"/>
      <c r="BP207" s="1106" t="n"/>
      <c r="BQ207" s="1106" t="n"/>
      <c r="BR207" s="1106" t="n"/>
      <c r="BS207" s="1106" t="n"/>
      <c r="BT207" s="1106" t="n"/>
      <c r="BU207" s="1106" t="n"/>
      <c r="BV207" s="1106" t="n"/>
      <c r="BW207" s="1106" t="n"/>
      <c r="BX207" s="1106" t="n"/>
      <c r="BY207" s="1106" t="n"/>
      <c r="BZ207" s="1106" t="n"/>
      <c r="CA207" s="1106" t="n"/>
      <c r="CB207" s="1106" t="n"/>
      <c r="CC207" s="1106" t="n"/>
      <c r="CD207" s="1106" t="n"/>
      <c r="CE207" s="1106" t="n"/>
      <c r="CF207" s="1106" t="n"/>
      <c r="CG207" s="1106" t="n"/>
      <c r="CH207" s="1106" t="n"/>
      <c r="CI207" s="1106" t="n"/>
      <c r="CJ207" s="1106" t="n"/>
      <c r="CK207" s="1106" t="n"/>
      <c r="CL207" s="1106" t="n"/>
      <c r="CM207" s="1106" t="n"/>
      <c r="CN207" s="1106" t="n"/>
      <c r="CO207" s="1106" t="n"/>
      <c r="CP207" s="1106" t="n"/>
      <c r="CQ207" s="1106" t="n"/>
      <c r="CR207" s="1106" t="n"/>
      <c r="CS207" s="1106" t="n"/>
      <c r="CT207" s="1106" t="n"/>
      <c r="CU207" s="1106" t="n"/>
      <c r="CV207" s="1106" t="n"/>
      <c r="CW207" s="1106" t="n"/>
      <c r="CX207" s="1106" t="n"/>
      <c r="CY207" s="1106" t="n"/>
      <c r="CZ207" s="1106" t="n"/>
      <c r="DA207" s="1106" t="n"/>
      <c r="DB207" s="1106" t="n"/>
      <c r="DC207" s="1106" t="n"/>
      <c r="DD207" s="1106" t="n"/>
      <c r="DE207" s="1106" t="n"/>
      <c r="DF207" s="1106" t="n"/>
      <c r="DG207" s="1106" t="n"/>
      <c r="DH207" s="1106" t="n"/>
      <c r="DI207" s="1106" t="n"/>
    </row>
    <row r="208" ht="13.5" customHeight="1" s="1178">
      <c r="A208" s="1106" t="n"/>
      <c r="B208" s="1106" t="n"/>
      <c r="C208" s="1106" t="n"/>
      <c r="D208" s="1106" t="n"/>
      <c r="E208" s="1106" t="n"/>
      <c r="F208" s="1106" t="n"/>
      <c r="G208" s="1106" t="n"/>
      <c r="H208" s="1106" t="n"/>
      <c r="I208" s="1106" t="n"/>
      <c r="J208" s="1106" t="n"/>
      <c r="K208" s="1106" t="n"/>
      <c r="L208" s="1106" t="n"/>
      <c r="M208" s="1106" t="n"/>
      <c r="N208" s="1106" t="n"/>
      <c r="O208" s="1106" t="n"/>
      <c r="P208" s="1106" t="n"/>
      <c r="Q208" s="1106" t="n"/>
      <c r="R208" s="1106" t="n"/>
      <c r="S208" s="1106" t="n"/>
      <c r="T208" s="178" t="n"/>
      <c r="U208" s="1106" t="n"/>
      <c r="V208" s="1106" t="n"/>
      <c r="W208" s="1106" t="n"/>
      <c r="X208" s="1106" t="n"/>
      <c r="Y208" s="1106" t="n"/>
      <c r="Z208" s="1106" t="n"/>
      <c r="AA208" s="1106" t="n"/>
      <c r="AB208" s="1106" t="n"/>
      <c r="AC208" s="1106" t="n"/>
      <c r="AD208" s="1106" t="n"/>
      <c r="AE208" s="1106" t="n"/>
      <c r="AF208" s="1106" t="n"/>
      <c r="AG208" s="1106" t="n"/>
      <c r="AH208" s="1106" t="n"/>
      <c r="AI208" s="1106" t="n"/>
      <c r="AJ208" s="1106" t="n"/>
      <c r="AK208" s="1106" t="n"/>
      <c r="AL208" s="1106" t="n"/>
      <c r="AM208" s="1106" t="n"/>
      <c r="AN208" s="1106" t="n"/>
      <c r="AO208" s="1106" t="n"/>
      <c r="AP208" s="1106" t="n"/>
      <c r="AQ208" s="1106" t="n"/>
      <c r="AR208" s="1106" t="n"/>
      <c r="AS208" s="1106" t="n"/>
      <c r="AT208" s="1106" t="n"/>
      <c r="AU208" s="1106" t="n"/>
      <c r="AV208" s="1106" t="n"/>
      <c r="AW208" s="1106" t="n"/>
      <c r="AX208" s="1106" t="n"/>
      <c r="AY208" s="1106" t="n"/>
      <c r="AZ208" s="1106" t="n"/>
      <c r="BA208" s="1106" t="n"/>
      <c r="BB208" s="1106" t="n"/>
      <c r="BC208" s="1106" t="n"/>
      <c r="BD208" s="1106" t="n"/>
      <c r="BE208" s="1106" t="n"/>
      <c r="BF208" s="1106" t="n"/>
      <c r="BG208" s="1106" t="n"/>
      <c r="BH208" s="1106" t="n"/>
      <c r="BI208" s="1106" t="n"/>
      <c r="BJ208" s="1106" t="n"/>
      <c r="BK208" s="1106" t="n"/>
      <c r="BL208" s="1106" t="n"/>
      <c r="BM208" s="1106" t="n"/>
      <c r="BN208" s="1106" t="n"/>
      <c r="BO208" s="1106" t="n"/>
      <c r="BP208" s="1106" t="n"/>
      <c r="BQ208" s="1106" t="n"/>
      <c r="BR208" s="1106" t="n"/>
      <c r="BS208" s="1106" t="n"/>
      <c r="BT208" s="1106" t="n"/>
      <c r="BU208" s="1106" t="n"/>
      <c r="BV208" s="1106" t="n"/>
      <c r="BW208" s="1106" t="n"/>
      <c r="BX208" s="1106" t="n"/>
      <c r="BY208" s="1106" t="n"/>
      <c r="BZ208" s="1106" t="n"/>
      <c r="CA208" s="1106" t="n"/>
      <c r="CB208" s="1106" t="n"/>
      <c r="CC208" s="1106" t="n"/>
      <c r="CD208" s="1106" t="n"/>
      <c r="CE208" s="1106" t="n"/>
      <c r="CF208" s="1106" t="n"/>
      <c r="CG208" s="1106" t="n"/>
      <c r="CH208" s="1106" t="n"/>
      <c r="CI208" s="1106" t="n"/>
      <c r="CJ208" s="1106" t="n"/>
      <c r="CK208" s="1106" t="n"/>
      <c r="CL208" s="1106" t="n"/>
      <c r="CM208" s="1106" t="n"/>
      <c r="CN208" s="1106" t="n"/>
      <c r="CO208" s="1106" t="n"/>
      <c r="CP208" s="1106" t="n"/>
      <c r="CQ208" s="1106" t="n"/>
      <c r="CR208" s="1106" t="n"/>
      <c r="CS208" s="1106" t="n"/>
      <c r="CT208" s="1106" t="n"/>
      <c r="CU208" s="1106" t="n"/>
      <c r="CV208" s="1106" t="n"/>
      <c r="CW208" s="1106" t="n"/>
      <c r="CX208" s="1106" t="n"/>
      <c r="CY208" s="1106" t="n"/>
      <c r="CZ208" s="1106" t="n"/>
      <c r="DA208" s="1106" t="n"/>
      <c r="DB208" s="1106" t="n"/>
      <c r="DC208" s="1106" t="n"/>
      <c r="DD208" s="1106" t="n"/>
      <c r="DE208" s="1106" t="n"/>
      <c r="DF208" s="1106" t="n"/>
      <c r="DG208" s="1106" t="n"/>
      <c r="DH208" s="1106" t="n"/>
      <c r="DI208" s="1106" t="n"/>
    </row>
    <row r="209" ht="13.5" customHeight="1" s="1178">
      <c r="A209" s="1106" t="n"/>
      <c r="B209" s="1106" t="n"/>
      <c r="C209" s="1106" t="n"/>
      <c r="D209" s="1106" t="n"/>
      <c r="E209" s="1106" t="n"/>
      <c r="F209" s="1106" t="n"/>
      <c r="G209" s="1106" t="n"/>
      <c r="H209" s="1106" t="n"/>
      <c r="I209" s="1106" t="n"/>
      <c r="J209" s="1106" t="n"/>
      <c r="K209" s="1106" t="n"/>
      <c r="L209" s="1106" t="n"/>
      <c r="M209" s="1106" t="n"/>
      <c r="N209" s="1106" t="n"/>
      <c r="O209" s="1106" t="n"/>
      <c r="P209" s="1106" t="n"/>
      <c r="Q209" s="1106" t="n"/>
      <c r="R209" s="1106" t="n"/>
      <c r="S209" s="1106" t="n"/>
      <c r="T209" s="178" t="n"/>
      <c r="U209" s="1106" t="n"/>
      <c r="V209" s="1106" t="n"/>
      <c r="W209" s="1106" t="n"/>
      <c r="X209" s="1106" t="n"/>
      <c r="Y209" s="1106" t="n"/>
      <c r="Z209" s="1106" t="n"/>
      <c r="AA209" s="1106" t="n"/>
      <c r="AB209" s="1106" t="n"/>
      <c r="AC209" s="1106" t="n"/>
      <c r="AD209" s="1106" t="n"/>
      <c r="AE209" s="1106" t="n"/>
      <c r="AF209" s="1106" t="n"/>
      <c r="AG209" s="1106" t="n"/>
      <c r="AH209" s="1106" t="n"/>
      <c r="AI209" s="1106" t="n"/>
      <c r="AJ209" s="1106" t="n"/>
      <c r="AK209" s="1106" t="n"/>
      <c r="AL209" s="1106" t="n"/>
      <c r="AM209" s="1106" t="n"/>
      <c r="AN209" s="1106" t="n"/>
      <c r="AO209" s="1106" t="n"/>
      <c r="AP209" s="1106" t="n"/>
      <c r="AQ209" s="1106" t="n"/>
      <c r="AR209" s="1106" t="n"/>
      <c r="AS209" s="1106" t="n"/>
      <c r="AT209" s="1106" t="n"/>
      <c r="AU209" s="1106" t="n"/>
      <c r="AV209" s="1106" t="n"/>
      <c r="AW209" s="1106" t="n"/>
      <c r="AX209" s="1106" t="n"/>
      <c r="AY209" s="1106" t="n"/>
      <c r="AZ209" s="1106" t="n"/>
      <c r="BA209" s="1106" t="n"/>
      <c r="BB209" s="1106" t="n"/>
      <c r="BC209" s="1106" t="n"/>
      <c r="BD209" s="1106" t="n"/>
      <c r="BE209" s="1106" t="n"/>
      <c r="BF209" s="1106" t="n"/>
      <c r="BG209" s="1106" t="n"/>
      <c r="BH209" s="1106" t="n"/>
      <c r="BI209" s="1106" t="n"/>
      <c r="BJ209" s="1106" t="n"/>
      <c r="BK209" s="1106" t="n"/>
      <c r="BL209" s="1106" t="n"/>
      <c r="BM209" s="1106" t="n"/>
      <c r="BN209" s="1106" t="n"/>
      <c r="BO209" s="1106" t="n"/>
      <c r="BP209" s="1106" t="n"/>
      <c r="BQ209" s="1106" t="n"/>
      <c r="BR209" s="1106" t="n"/>
      <c r="BS209" s="1106" t="n"/>
      <c r="BT209" s="1106" t="n"/>
      <c r="BU209" s="1106" t="n"/>
      <c r="BV209" s="1106" t="n"/>
      <c r="BW209" s="1106" t="n"/>
      <c r="BX209" s="1106" t="n"/>
      <c r="BY209" s="1106" t="n"/>
      <c r="BZ209" s="1106" t="n"/>
      <c r="CA209" s="1106" t="n"/>
      <c r="CB209" s="1106" t="n"/>
      <c r="CC209" s="1106" t="n"/>
      <c r="CD209" s="1106" t="n"/>
      <c r="CE209" s="1106" t="n"/>
      <c r="CF209" s="1106" t="n"/>
      <c r="CG209" s="1106" t="n"/>
      <c r="CH209" s="1106" t="n"/>
      <c r="CI209" s="1106" t="n"/>
      <c r="CJ209" s="1106" t="n"/>
      <c r="CK209" s="1106" t="n"/>
      <c r="CL209" s="1106" t="n"/>
      <c r="CM209" s="1106" t="n"/>
      <c r="CN209" s="1106" t="n"/>
      <c r="CO209" s="1106" t="n"/>
      <c r="CP209" s="1106" t="n"/>
      <c r="CQ209" s="1106" t="n"/>
      <c r="CR209" s="1106" t="n"/>
      <c r="CS209" s="1106" t="n"/>
      <c r="CT209" s="1106" t="n"/>
      <c r="CU209" s="1106" t="n"/>
      <c r="CV209" s="1106" t="n"/>
      <c r="CW209" s="1106" t="n"/>
      <c r="CX209" s="1106" t="n"/>
      <c r="CY209" s="1106" t="n"/>
      <c r="CZ209" s="1106" t="n"/>
      <c r="DA209" s="1106" t="n"/>
      <c r="DB209" s="1106" t="n"/>
      <c r="DC209" s="1106" t="n"/>
      <c r="DD209" s="1106" t="n"/>
      <c r="DE209" s="1106" t="n"/>
      <c r="DF209" s="1106" t="n"/>
      <c r="DG209" s="1106" t="n"/>
      <c r="DH209" s="1106" t="n"/>
      <c r="DI209" s="1106" t="n"/>
    </row>
    <row r="210" ht="13.5" customHeight="1" s="1178">
      <c r="A210" s="1106" t="n"/>
      <c r="B210" s="1106" t="n"/>
      <c r="C210" s="1106" t="n"/>
      <c r="D210" s="1106" t="n"/>
      <c r="E210" s="1106" t="n"/>
      <c r="F210" s="1106" t="n"/>
      <c r="G210" s="1106" t="n"/>
      <c r="H210" s="1106" t="n"/>
      <c r="I210" s="1106" t="n"/>
      <c r="J210" s="1106" t="n"/>
      <c r="K210" s="1106" t="n"/>
      <c r="L210" s="1106" t="n"/>
      <c r="M210" s="1106" t="n"/>
      <c r="N210" s="1106" t="n"/>
      <c r="O210" s="1106" t="n"/>
      <c r="P210" s="1106" t="n"/>
      <c r="Q210" s="1106" t="n"/>
      <c r="R210" s="1106" t="n"/>
      <c r="S210" s="1106" t="n"/>
      <c r="T210" s="178" t="n"/>
      <c r="U210" s="1106" t="n"/>
      <c r="V210" s="1106" t="n"/>
      <c r="W210" s="1106" t="n"/>
      <c r="X210" s="1106" t="n"/>
      <c r="Y210" s="1106" t="n"/>
      <c r="Z210" s="1106" t="n"/>
      <c r="AA210" s="1106" t="n"/>
      <c r="AB210" s="1106" t="n"/>
      <c r="AC210" s="1106" t="n"/>
      <c r="AD210" s="1106" t="n"/>
      <c r="AE210" s="1106" t="n"/>
      <c r="AF210" s="1106" t="n"/>
      <c r="AG210" s="1106" t="n"/>
      <c r="AH210" s="1106" t="n"/>
      <c r="AI210" s="1106" t="n"/>
      <c r="AJ210" s="1106" t="n"/>
      <c r="AK210" s="1106" t="n"/>
      <c r="AL210" s="1106" t="n"/>
      <c r="AM210" s="1106" t="n"/>
      <c r="AN210" s="1106" t="n"/>
      <c r="AO210" s="1106" t="n"/>
      <c r="AP210" s="1106" t="n"/>
      <c r="AQ210" s="1106" t="n"/>
      <c r="AR210" s="1106" t="n"/>
      <c r="AS210" s="1106" t="n"/>
      <c r="AT210" s="1106" t="n"/>
      <c r="AU210" s="1106" t="n"/>
      <c r="AV210" s="1106" t="n"/>
      <c r="AW210" s="1106" t="n"/>
      <c r="AX210" s="1106" t="n"/>
      <c r="AY210" s="1106" t="n"/>
      <c r="AZ210" s="1106" t="n"/>
      <c r="BA210" s="1106" t="n"/>
      <c r="BB210" s="1106" t="n"/>
      <c r="BC210" s="1106" t="n"/>
      <c r="BD210" s="1106" t="n"/>
      <c r="BE210" s="1106" t="n"/>
      <c r="BF210" s="1106" t="n"/>
      <c r="BG210" s="1106" t="n"/>
      <c r="BH210" s="1106" t="n"/>
      <c r="BI210" s="1106" t="n"/>
      <c r="BJ210" s="1106" t="n"/>
      <c r="BK210" s="1106" t="n"/>
      <c r="BL210" s="1106" t="n"/>
      <c r="BM210" s="1106" t="n"/>
      <c r="BN210" s="1106" t="n"/>
      <c r="BO210" s="1106" t="n"/>
      <c r="BP210" s="1106" t="n"/>
      <c r="BQ210" s="1106" t="n"/>
      <c r="BR210" s="1106" t="n"/>
      <c r="BS210" s="1106" t="n"/>
      <c r="BT210" s="1106" t="n"/>
      <c r="BU210" s="1106" t="n"/>
      <c r="BV210" s="1106" t="n"/>
      <c r="BW210" s="1106" t="n"/>
      <c r="BX210" s="1106" t="n"/>
      <c r="BY210" s="1106" t="n"/>
      <c r="BZ210" s="1106" t="n"/>
      <c r="CA210" s="1106" t="n"/>
      <c r="CB210" s="1106" t="n"/>
      <c r="CC210" s="1106" t="n"/>
      <c r="CD210" s="1106" t="n"/>
      <c r="CE210" s="1106" t="n"/>
      <c r="CF210" s="1106" t="n"/>
      <c r="CG210" s="1106" t="n"/>
      <c r="CH210" s="1106" t="n"/>
      <c r="CI210" s="1106" t="n"/>
      <c r="CJ210" s="1106" t="n"/>
      <c r="CK210" s="1106" t="n"/>
      <c r="CL210" s="1106" t="n"/>
      <c r="CM210" s="1106" t="n"/>
      <c r="CN210" s="1106" t="n"/>
      <c r="CO210" s="1106" t="n"/>
      <c r="CP210" s="1106" t="n"/>
      <c r="CQ210" s="1106" t="n"/>
      <c r="CR210" s="1106" t="n"/>
      <c r="CS210" s="1106" t="n"/>
      <c r="CT210" s="1106" t="n"/>
      <c r="CU210" s="1106" t="n"/>
      <c r="CV210" s="1106" t="n"/>
      <c r="CW210" s="1106" t="n"/>
      <c r="CX210" s="1106" t="n"/>
      <c r="CY210" s="1106" t="n"/>
      <c r="CZ210" s="1106" t="n"/>
      <c r="DA210" s="1106" t="n"/>
      <c r="DB210" s="1106" t="n"/>
      <c r="DC210" s="1106" t="n"/>
      <c r="DD210" s="1106" t="n"/>
      <c r="DE210" s="1106" t="n"/>
      <c r="DF210" s="1106" t="n"/>
      <c r="DG210" s="1106" t="n"/>
      <c r="DH210" s="1106" t="n"/>
      <c r="DI210" s="1106" t="n"/>
    </row>
    <row r="211" ht="13.5" customHeight="1" s="1178">
      <c r="A211" s="1106" t="n"/>
      <c r="B211" s="1106" t="n"/>
      <c r="C211" s="1106" t="n"/>
      <c r="D211" s="1106" t="n"/>
      <c r="E211" s="1106" t="n"/>
      <c r="F211" s="1106" t="n"/>
      <c r="G211" s="1106" t="n"/>
      <c r="H211" s="1106" t="n"/>
      <c r="I211" s="1106" t="n"/>
      <c r="J211" s="1106" t="n"/>
      <c r="K211" s="1106" t="n"/>
      <c r="L211" s="1106" t="n"/>
      <c r="M211" s="1106" t="n"/>
      <c r="N211" s="1106" t="n"/>
      <c r="O211" s="1106" t="n"/>
      <c r="P211" s="1106" t="n"/>
      <c r="Q211" s="1106" t="n"/>
      <c r="R211" s="1106" t="n"/>
      <c r="S211" s="1106" t="n"/>
      <c r="T211" s="178" t="n"/>
      <c r="U211" s="1106" t="n"/>
      <c r="V211" s="1106" t="n"/>
      <c r="W211" s="1106" t="n"/>
      <c r="X211" s="1106" t="n"/>
      <c r="Y211" s="1106" t="n"/>
      <c r="Z211" s="1106" t="n"/>
      <c r="AA211" s="1106" t="n"/>
      <c r="AB211" s="1106" t="n"/>
      <c r="AC211" s="1106" t="n"/>
      <c r="AD211" s="1106" t="n"/>
      <c r="AE211" s="1106" t="n"/>
      <c r="AF211" s="1106" t="n"/>
      <c r="AG211" s="1106" t="n"/>
      <c r="AH211" s="1106" t="n"/>
      <c r="AI211" s="1106" t="n"/>
      <c r="AJ211" s="1106" t="n"/>
      <c r="AK211" s="1106" t="n"/>
      <c r="AL211" s="1106" t="n"/>
      <c r="AM211" s="1106" t="n"/>
      <c r="AN211" s="1106" t="n"/>
      <c r="AO211" s="1106" t="n"/>
      <c r="AP211" s="1106" t="n"/>
      <c r="AQ211" s="1106" t="n"/>
      <c r="AR211" s="1106" t="n"/>
      <c r="AS211" s="1106" t="n"/>
      <c r="AT211" s="1106" t="n"/>
      <c r="AU211" s="1106" t="n"/>
      <c r="AV211" s="1106" t="n"/>
      <c r="AW211" s="1106" t="n"/>
      <c r="AX211" s="1106" t="n"/>
      <c r="AY211" s="1106" t="n"/>
      <c r="AZ211" s="1106" t="n"/>
      <c r="BA211" s="1106" t="n"/>
      <c r="BB211" s="1106" t="n"/>
      <c r="BC211" s="1106" t="n"/>
      <c r="BD211" s="1106" t="n"/>
      <c r="BE211" s="1106" t="n"/>
      <c r="BF211" s="1106" t="n"/>
      <c r="BG211" s="1106" t="n"/>
      <c r="BH211" s="1106" t="n"/>
      <c r="BI211" s="1106" t="n"/>
      <c r="BJ211" s="1106" t="n"/>
      <c r="BK211" s="1106" t="n"/>
      <c r="BL211" s="1106" t="n"/>
      <c r="BM211" s="1106" t="n"/>
      <c r="BN211" s="1106" t="n"/>
      <c r="BO211" s="1106" t="n"/>
      <c r="BP211" s="1106" t="n"/>
      <c r="BQ211" s="1106" t="n"/>
      <c r="BR211" s="1106" t="n"/>
      <c r="BS211" s="1106" t="n"/>
      <c r="BT211" s="1106" t="n"/>
      <c r="BU211" s="1106" t="n"/>
      <c r="BV211" s="1106" t="n"/>
      <c r="BW211" s="1106" t="n"/>
      <c r="BX211" s="1106" t="n"/>
      <c r="BY211" s="1106" t="n"/>
      <c r="BZ211" s="1106" t="n"/>
      <c r="CA211" s="1106" t="n"/>
      <c r="CB211" s="1106" t="n"/>
      <c r="CC211" s="1106" t="n"/>
      <c r="CD211" s="1106" t="n"/>
      <c r="CE211" s="1106" t="n"/>
      <c r="CF211" s="1106" t="n"/>
      <c r="CG211" s="1106" t="n"/>
      <c r="CH211" s="1106" t="n"/>
      <c r="CI211" s="1106" t="n"/>
      <c r="CJ211" s="1106" t="n"/>
      <c r="CK211" s="1106" t="n"/>
      <c r="CL211" s="1106" t="n"/>
      <c r="CM211" s="1106" t="n"/>
      <c r="CN211" s="1106" t="n"/>
      <c r="CO211" s="1106" t="n"/>
      <c r="CP211" s="1106" t="n"/>
      <c r="CQ211" s="1106" t="n"/>
      <c r="CR211" s="1106" t="n"/>
      <c r="CS211" s="1106" t="n"/>
      <c r="CT211" s="1106" t="n"/>
      <c r="CU211" s="1106" t="n"/>
      <c r="CV211" s="1106" t="n"/>
      <c r="CW211" s="1106" t="n"/>
      <c r="CX211" s="1106" t="n"/>
      <c r="CY211" s="1106" t="n"/>
      <c r="CZ211" s="1106" t="n"/>
      <c r="DA211" s="1106" t="n"/>
      <c r="DB211" s="1106" t="n"/>
      <c r="DC211" s="1106" t="n"/>
      <c r="DD211" s="1106" t="n"/>
      <c r="DE211" s="1106" t="n"/>
      <c r="DF211" s="1106" t="n"/>
      <c r="DG211" s="1106" t="n"/>
      <c r="DH211" s="1106" t="n"/>
      <c r="DI211" s="1106" t="n"/>
    </row>
    <row r="212" ht="13.5" customHeight="1" s="1178">
      <c r="A212" s="1106" t="n"/>
      <c r="B212" s="1106" t="n"/>
      <c r="C212" s="1106" t="n"/>
      <c r="D212" s="1106" t="n"/>
      <c r="E212" s="1106" t="n"/>
      <c r="F212" s="1106" t="n"/>
      <c r="G212" s="1106" t="n"/>
      <c r="H212" s="1106" t="n"/>
      <c r="I212" s="1106" t="n"/>
      <c r="J212" s="1106" t="n"/>
      <c r="K212" s="1106" t="n"/>
      <c r="L212" s="1106" t="n"/>
      <c r="M212" s="1106" t="n"/>
      <c r="N212" s="1106" t="n"/>
      <c r="O212" s="1106" t="n"/>
      <c r="P212" s="1106" t="n"/>
      <c r="Q212" s="1106" t="n"/>
      <c r="R212" s="1106" t="n"/>
      <c r="S212" s="1106" t="n"/>
      <c r="T212" s="178" t="n"/>
      <c r="U212" s="1106" t="n"/>
      <c r="V212" s="1106" t="n"/>
      <c r="W212" s="1106" t="n"/>
      <c r="X212" s="1106" t="n"/>
      <c r="Y212" s="1106" t="n"/>
      <c r="Z212" s="1106" t="n"/>
      <c r="AA212" s="1106" t="n"/>
      <c r="AB212" s="1106" t="n"/>
      <c r="AC212" s="1106" t="n"/>
      <c r="AD212" s="1106" t="n"/>
      <c r="AE212" s="1106" t="n"/>
      <c r="AF212" s="1106" t="n"/>
      <c r="AG212" s="1106" t="n"/>
      <c r="AH212" s="1106" t="n"/>
      <c r="AI212" s="1106" t="n"/>
      <c r="AJ212" s="1106" t="n"/>
      <c r="AK212" s="1106" t="n"/>
      <c r="AL212" s="1106" t="n"/>
      <c r="AM212" s="1106" t="n"/>
      <c r="AN212" s="1106" t="n"/>
      <c r="AO212" s="1106" t="n"/>
      <c r="AP212" s="1106" t="n"/>
      <c r="AQ212" s="1106" t="n"/>
      <c r="AR212" s="1106" t="n"/>
      <c r="AS212" s="1106" t="n"/>
      <c r="AT212" s="1106" t="n"/>
      <c r="AU212" s="1106" t="n"/>
      <c r="AV212" s="1106" t="n"/>
      <c r="AW212" s="1106" t="n"/>
      <c r="AX212" s="1106" t="n"/>
      <c r="AY212" s="1106" t="n"/>
      <c r="AZ212" s="1106" t="n"/>
      <c r="BA212" s="1106" t="n"/>
      <c r="BB212" s="1106" t="n"/>
      <c r="BC212" s="1106" t="n"/>
      <c r="BD212" s="1106" t="n"/>
      <c r="BE212" s="1106" t="n"/>
      <c r="BF212" s="1106" t="n"/>
      <c r="BG212" s="1106" t="n"/>
      <c r="BH212" s="1106" t="n"/>
      <c r="BI212" s="1106" t="n"/>
      <c r="BJ212" s="1106" t="n"/>
      <c r="BK212" s="1106" t="n"/>
      <c r="BL212" s="1106" t="n"/>
      <c r="BM212" s="1106" t="n"/>
      <c r="BN212" s="1106" t="n"/>
      <c r="BO212" s="1106" t="n"/>
      <c r="BP212" s="1106" t="n"/>
      <c r="BQ212" s="1106" t="n"/>
      <c r="BR212" s="1106" t="n"/>
      <c r="BS212" s="1106" t="n"/>
      <c r="BT212" s="1106" t="n"/>
      <c r="BU212" s="1106" t="n"/>
      <c r="BV212" s="1106" t="n"/>
      <c r="BW212" s="1106" t="n"/>
      <c r="BX212" s="1106" t="n"/>
      <c r="BY212" s="1106" t="n"/>
      <c r="BZ212" s="1106" t="n"/>
      <c r="CA212" s="1106" t="n"/>
      <c r="CB212" s="1106" t="n"/>
      <c r="CC212" s="1106" t="n"/>
      <c r="CD212" s="1106" t="n"/>
      <c r="CE212" s="1106" t="n"/>
      <c r="CF212" s="1106" t="n"/>
      <c r="CG212" s="1106" t="n"/>
      <c r="CH212" s="1106" t="n"/>
      <c r="CI212" s="1106" t="n"/>
      <c r="CJ212" s="1106" t="n"/>
      <c r="CK212" s="1106" t="n"/>
      <c r="CL212" s="1106" t="n"/>
      <c r="CM212" s="1106" t="n"/>
      <c r="CN212" s="1106" t="n"/>
      <c r="CO212" s="1106" t="n"/>
      <c r="CP212" s="1106" t="n"/>
      <c r="CQ212" s="1106" t="n"/>
      <c r="CR212" s="1106" t="n"/>
      <c r="CS212" s="1106" t="n"/>
      <c r="CT212" s="1106" t="n"/>
      <c r="CU212" s="1106" t="n"/>
      <c r="CV212" s="1106" t="n"/>
      <c r="CW212" s="1106" t="n"/>
      <c r="CX212" s="1106" t="n"/>
      <c r="CY212" s="1106" t="n"/>
      <c r="CZ212" s="1106" t="n"/>
      <c r="DA212" s="1106" t="n"/>
      <c r="DB212" s="1106" t="n"/>
      <c r="DC212" s="1106" t="n"/>
      <c r="DD212" s="1106" t="n"/>
      <c r="DE212" s="1106" t="n"/>
      <c r="DF212" s="1106" t="n"/>
      <c r="DG212" s="1106" t="n"/>
      <c r="DH212" s="1106" t="n"/>
      <c r="DI212" s="1106" t="n"/>
    </row>
    <row r="213" ht="13.5" customHeight="1" s="1178">
      <c r="A213" s="1106" t="n"/>
      <c r="B213" s="1106" t="n"/>
      <c r="C213" s="1106" t="n"/>
      <c r="D213" s="1106" t="n"/>
      <c r="E213" s="1106" t="n"/>
      <c r="F213" s="1106" t="n"/>
      <c r="G213" s="1106" t="n"/>
      <c r="H213" s="1106" t="n"/>
      <c r="I213" s="1106" t="n"/>
      <c r="J213" s="1106" t="n"/>
      <c r="K213" s="1106" t="n"/>
      <c r="L213" s="1106" t="n"/>
      <c r="M213" s="1106" t="n"/>
      <c r="N213" s="1106" t="n"/>
      <c r="O213" s="1106" t="n"/>
      <c r="P213" s="1106" t="n"/>
      <c r="Q213" s="1106" t="n"/>
      <c r="R213" s="1106" t="n"/>
      <c r="S213" s="1106" t="n"/>
      <c r="T213" s="178" t="n"/>
      <c r="U213" s="1106" t="n"/>
      <c r="V213" s="1106" t="n"/>
      <c r="W213" s="1106" t="n"/>
      <c r="X213" s="1106" t="n"/>
      <c r="Y213" s="1106" t="n"/>
      <c r="Z213" s="1106" t="n"/>
      <c r="AA213" s="1106" t="n"/>
      <c r="AB213" s="1106" t="n"/>
      <c r="AC213" s="1106" t="n"/>
      <c r="AD213" s="1106" t="n"/>
      <c r="AE213" s="1106" t="n"/>
      <c r="AF213" s="1106" t="n"/>
      <c r="AG213" s="1106" t="n"/>
      <c r="AH213" s="1106" t="n"/>
      <c r="AI213" s="1106" t="n"/>
      <c r="AJ213" s="1106" t="n"/>
      <c r="AK213" s="1106" t="n"/>
      <c r="AL213" s="1106" t="n"/>
      <c r="AM213" s="1106" t="n"/>
      <c r="AN213" s="1106" t="n"/>
      <c r="AO213" s="1106" t="n"/>
      <c r="AP213" s="1106" t="n"/>
      <c r="AQ213" s="1106" t="n"/>
      <c r="AR213" s="1106" t="n"/>
      <c r="AS213" s="1106" t="n"/>
      <c r="AT213" s="1106" t="n"/>
      <c r="AU213" s="1106" t="n"/>
      <c r="AV213" s="1106" t="n"/>
      <c r="AW213" s="1106" t="n"/>
      <c r="AX213" s="1106" t="n"/>
      <c r="AY213" s="1106" t="n"/>
      <c r="AZ213" s="1106" t="n"/>
      <c r="BA213" s="1106" t="n"/>
      <c r="BB213" s="1106" t="n"/>
      <c r="BC213" s="1106" t="n"/>
      <c r="BD213" s="1106" t="n"/>
      <c r="BE213" s="1106" t="n"/>
      <c r="BF213" s="1106" t="n"/>
      <c r="BG213" s="1106" t="n"/>
      <c r="BH213" s="1106" t="n"/>
      <c r="BI213" s="1106" t="n"/>
      <c r="BJ213" s="1106" t="n"/>
      <c r="BK213" s="1106" t="n"/>
      <c r="BL213" s="1106" t="n"/>
      <c r="BM213" s="1106" t="n"/>
      <c r="BN213" s="1106" t="n"/>
      <c r="BO213" s="1106" t="n"/>
      <c r="BP213" s="1106" t="n"/>
      <c r="BQ213" s="1106" t="n"/>
      <c r="BR213" s="1106" t="n"/>
      <c r="BS213" s="1106" t="n"/>
      <c r="BT213" s="1106" t="n"/>
      <c r="BU213" s="1106" t="n"/>
      <c r="BV213" s="1106" t="n"/>
      <c r="BW213" s="1106" t="n"/>
      <c r="BX213" s="1106" t="n"/>
      <c r="BY213" s="1106" t="n"/>
      <c r="BZ213" s="1106" t="n"/>
      <c r="CA213" s="1106" t="n"/>
      <c r="CB213" s="1106" t="n"/>
      <c r="CC213" s="1106" t="n"/>
      <c r="CD213" s="1106" t="n"/>
      <c r="CE213" s="1106" t="n"/>
      <c r="CF213" s="1106" t="n"/>
      <c r="CG213" s="1106" t="n"/>
      <c r="CH213" s="1106" t="n"/>
      <c r="CI213" s="1106" t="n"/>
      <c r="CJ213" s="1106" t="n"/>
      <c r="CK213" s="1106" t="n"/>
      <c r="CL213" s="1106" t="n"/>
      <c r="CM213" s="1106" t="n"/>
      <c r="CN213" s="1106" t="n"/>
      <c r="CO213" s="1106" t="n"/>
      <c r="CP213" s="1106" t="n"/>
      <c r="CQ213" s="1106" t="n"/>
      <c r="CR213" s="1106" t="n"/>
      <c r="CS213" s="1106" t="n"/>
      <c r="CT213" s="1106" t="n"/>
      <c r="CU213" s="1106" t="n"/>
      <c r="CV213" s="1106" t="n"/>
      <c r="CW213" s="1106" t="n"/>
      <c r="CX213" s="1106" t="n"/>
      <c r="CY213" s="1106" t="n"/>
      <c r="CZ213" s="1106" t="n"/>
      <c r="DA213" s="1106" t="n"/>
      <c r="DB213" s="1106" t="n"/>
      <c r="DC213" s="1106" t="n"/>
      <c r="DD213" s="1106" t="n"/>
      <c r="DE213" s="1106" t="n"/>
      <c r="DF213" s="1106" t="n"/>
      <c r="DG213" s="1106" t="n"/>
      <c r="DH213" s="1106" t="n"/>
      <c r="DI213" s="1106" t="n"/>
    </row>
    <row r="214" ht="13.5" customHeight="1" s="1178">
      <c r="A214" s="1106" t="n"/>
      <c r="B214" s="1106" t="n"/>
      <c r="C214" s="1106" t="n"/>
      <c r="D214" s="1106" t="n"/>
      <c r="E214" s="1106" t="n"/>
      <c r="F214" s="1106" t="n"/>
      <c r="G214" s="1106" t="n"/>
      <c r="H214" s="1106" t="n"/>
      <c r="I214" s="1106" t="n"/>
      <c r="J214" s="1106" t="n"/>
      <c r="K214" s="1106" t="n"/>
      <c r="L214" s="1106" t="n"/>
      <c r="M214" s="1106" t="n"/>
      <c r="N214" s="1106" t="n"/>
      <c r="O214" s="1106" t="n"/>
      <c r="P214" s="1106" t="n"/>
      <c r="Q214" s="1106" t="n"/>
      <c r="R214" s="1106" t="n"/>
      <c r="S214" s="1106" t="n"/>
      <c r="T214" s="178" t="n"/>
      <c r="U214" s="1106" t="n"/>
      <c r="V214" s="1106" t="n"/>
      <c r="W214" s="1106" t="n"/>
      <c r="X214" s="1106" t="n"/>
      <c r="Y214" s="1106" t="n"/>
      <c r="Z214" s="1106" t="n"/>
      <c r="AA214" s="1106" t="n"/>
      <c r="AB214" s="1106" t="n"/>
      <c r="AC214" s="1106" t="n"/>
      <c r="AD214" s="1106" t="n"/>
      <c r="AE214" s="1106" t="n"/>
      <c r="AF214" s="1106" t="n"/>
      <c r="AG214" s="1106" t="n"/>
      <c r="AH214" s="1106" t="n"/>
      <c r="AI214" s="1106" t="n"/>
      <c r="AJ214" s="1106" t="n"/>
      <c r="AK214" s="1106" t="n"/>
      <c r="AL214" s="1106" t="n"/>
      <c r="AM214" s="1106" t="n"/>
      <c r="AN214" s="1106" t="n"/>
      <c r="AO214" s="1106" t="n"/>
      <c r="AP214" s="1106" t="n"/>
      <c r="AQ214" s="1106" t="n"/>
      <c r="AR214" s="1106" t="n"/>
      <c r="AS214" s="1106" t="n"/>
      <c r="AT214" s="1106" t="n"/>
      <c r="AU214" s="1106" t="n"/>
      <c r="AV214" s="1106" t="n"/>
      <c r="AW214" s="1106" t="n"/>
      <c r="AX214" s="1106" t="n"/>
      <c r="AY214" s="1106" t="n"/>
      <c r="AZ214" s="1106" t="n"/>
      <c r="BA214" s="1106" t="n"/>
      <c r="BB214" s="1106" t="n"/>
      <c r="BC214" s="1106" t="n"/>
      <c r="BD214" s="1106" t="n"/>
      <c r="BE214" s="1106" t="n"/>
      <c r="BF214" s="1106" t="n"/>
      <c r="BG214" s="1106" t="n"/>
      <c r="BH214" s="1106" t="n"/>
      <c r="BI214" s="1106" t="n"/>
      <c r="BJ214" s="1106" t="n"/>
      <c r="BK214" s="1106" t="n"/>
      <c r="BL214" s="1106" t="n"/>
      <c r="BM214" s="1106" t="n"/>
      <c r="BN214" s="1106" t="n"/>
      <c r="BO214" s="1106" t="n"/>
      <c r="BP214" s="1106" t="n"/>
      <c r="BQ214" s="1106" t="n"/>
      <c r="BR214" s="1106" t="n"/>
      <c r="BS214" s="1106" t="n"/>
      <c r="BT214" s="1106" t="n"/>
      <c r="BU214" s="1106" t="n"/>
      <c r="BV214" s="1106" t="n"/>
      <c r="BW214" s="1106" t="n"/>
      <c r="BX214" s="1106" t="n"/>
      <c r="BY214" s="1106" t="n"/>
      <c r="BZ214" s="1106" t="n"/>
      <c r="CA214" s="1106" t="n"/>
      <c r="CB214" s="1106" t="n"/>
      <c r="CC214" s="1106" t="n"/>
      <c r="CD214" s="1106" t="n"/>
      <c r="CE214" s="1106" t="n"/>
      <c r="CF214" s="1106" t="n"/>
      <c r="CG214" s="1106" t="n"/>
      <c r="CH214" s="1106" t="n"/>
      <c r="CI214" s="1106" t="n"/>
      <c r="CJ214" s="1106" t="n"/>
      <c r="CK214" s="1106" t="n"/>
      <c r="CL214" s="1106" t="n"/>
      <c r="CM214" s="1106" t="n"/>
      <c r="CN214" s="1106" t="n"/>
      <c r="CO214" s="1106" t="n"/>
      <c r="CP214" s="1106" t="n"/>
      <c r="CQ214" s="1106" t="n"/>
      <c r="CR214" s="1106" t="n"/>
      <c r="CS214" s="1106" t="n"/>
      <c r="CT214" s="1106" t="n"/>
      <c r="CU214" s="1106" t="n"/>
      <c r="CV214" s="1106" t="n"/>
      <c r="CW214" s="1106" t="n"/>
      <c r="CX214" s="1106" t="n"/>
      <c r="CY214" s="1106" t="n"/>
      <c r="CZ214" s="1106" t="n"/>
      <c r="DA214" s="1106" t="n"/>
      <c r="DB214" s="1106" t="n"/>
      <c r="DC214" s="1106" t="n"/>
      <c r="DD214" s="1106" t="n"/>
      <c r="DE214" s="1106" t="n"/>
      <c r="DF214" s="1106" t="n"/>
      <c r="DG214" s="1106" t="n"/>
      <c r="DH214" s="1106" t="n"/>
      <c r="DI214" s="1106" t="n"/>
    </row>
    <row r="215" ht="13.5" customHeight="1" s="1178">
      <c r="A215" s="1106" t="n"/>
      <c r="B215" s="1106" t="n"/>
      <c r="C215" s="1106" t="n"/>
      <c r="D215" s="1106" t="n"/>
      <c r="E215" s="1106" t="n"/>
      <c r="F215" s="1106" t="n"/>
      <c r="G215" s="1106" t="n"/>
      <c r="H215" s="1106" t="n"/>
      <c r="I215" s="1106" t="n"/>
      <c r="J215" s="1106" t="n"/>
      <c r="K215" s="1106" t="n"/>
      <c r="L215" s="1106" t="n"/>
      <c r="M215" s="1106" t="n"/>
      <c r="N215" s="1106" t="n"/>
      <c r="O215" s="1106" t="n"/>
      <c r="P215" s="1106" t="n"/>
      <c r="Q215" s="1106" t="n"/>
      <c r="R215" s="1106" t="n"/>
      <c r="S215" s="1106" t="n"/>
      <c r="T215" s="178" t="n"/>
      <c r="U215" s="1106" t="n"/>
      <c r="V215" s="1106" t="n"/>
      <c r="W215" s="1106" t="n"/>
      <c r="X215" s="1106" t="n"/>
      <c r="Y215" s="1106" t="n"/>
      <c r="Z215" s="1106" t="n"/>
      <c r="AA215" s="1106" t="n"/>
      <c r="AB215" s="1106" t="n"/>
      <c r="AC215" s="1106" t="n"/>
      <c r="AD215" s="1106" t="n"/>
      <c r="AE215" s="1106" t="n"/>
      <c r="AF215" s="1106" t="n"/>
      <c r="AG215" s="1106" t="n"/>
      <c r="AH215" s="1106" t="n"/>
      <c r="AI215" s="1106" t="n"/>
      <c r="AJ215" s="1106" t="n"/>
      <c r="AK215" s="1106" t="n"/>
      <c r="AL215" s="1106" t="n"/>
      <c r="AM215" s="1106" t="n"/>
      <c r="AN215" s="1106" t="n"/>
      <c r="AO215" s="1106" t="n"/>
      <c r="AP215" s="1106" t="n"/>
      <c r="AQ215" s="1106" t="n"/>
      <c r="AR215" s="1106" t="n"/>
      <c r="AS215" s="1106" t="n"/>
      <c r="AT215" s="1106" t="n"/>
      <c r="AU215" s="1106" t="n"/>
      <c r="AV215" s="1106" t="n"/>
      <c r="AW215" s="1106" t="n"/>
      <c r="AX215" s="1106" t="n"/>
      <c r="AY215" s="1106" t="n"/>
      <c r="AZ215" s="1106" t="n"/>
      <c r="BA215" s="1106" t="n"/>
      <c r="BB215" s="1106" t="n"/>
      <c r="BC215" s="1106" t="n"/>
      <c r="BD215" s="1106" t="n"/>
      <c r="BE215" s="1106" t="n"/>
      <c r="BF215" s="1106" t="n"/>
      <c r="BG215" s="1106" t="n"/>
      <c r="BH215" s="1106" t="n"/>
      <c r="BI215" s="1106" t="n"/>
      <c r="BJ215" s="1106" t="n"/>
      <c r="BK215" s="1106" t="n"/>
      <c r="BL215" s="1106" t="n"/>
      <c r="BM215" s="1106" t="n"/>
      <c r="BN215" s="1106" t="n"/>
      <c r="BO215" s="1106" t="n"/>
      <c r="BP215" s="1106" t="n"/>
      <c r="BQ215" s="1106" t="n"/>
      <c r="BR215" s="1106" t="n"/>
      <c r="BS215" s="1106" t="n"/>
      <c r="BT215" s="1106" t="n"/>
      <c r="BU215" s="1106" t="n"/>
      <c r="BV215" s="1106" t="n"/>
      <c r="BW215" s="1106" t="n"/>
      <c r="BX215" s="1106" t="n"/>
      <c r="BY215" s="1106" t="n"/>
      <c r="BZ215" s="1106" t="n"/>
      <c r="CA215" s="1106" t="n"/>
      <c r="CB215" s="1106" t="n"/>
      <c r="CC215" s="1106" t="n"/>
      <c r="CD215" s="1106" t="n"/>
      <c r="CE215" s="1106" t="n"/>
      <c r="CF215" s="1106" t="n"/>
      <c r="CG215" s="1106" t="n"/>
      <c r="CH215" s="1106" t="n"/>
      <c r="CI215" s="1106" t="n"/>
      <c r="CJ215" s="1106" t="n"/>
      <c r="CK215" s="1106" t="n"/>
      <c r="CL215" s="1106" t="n"/>
      <c r="CM215" s="1106" t="n"/>
      <c r="CN215" s="1106" t="n"/>
      <c r="CO215" s="1106" t="n"/>
      <c r="CP215" s="1106" t="n"/>
      <c r="CQ215" s="1106" t="n"/>
      <c r="CR215" s="1106" t="n"/>
      <c r="CS215" s="1106" t="n"/>
      <c r="CT215" s="1106" t="n"/>
      <c r="CU215" s="1106" t="n"/>
      <c r="CV215" s="1106" t="n"/>
      <c r="CW215" s="1106" t="n"/>
      <c r="CX215" s="1106" t="n"/>
      <c r="CY215" s="1106" t="n"/>
      <c r="CZ215" s="1106" t="n"/>
      <c r="DA215" s="1106" t="n"/>
      <c r="DB215" s="1106" t="n"/>
      <c r="DC215" s="1106" t="n"/>
      <c r="DD215" s="1106" t="n"/>
      <c r="DE215" s="1106" t="n"/>
      <c r="DF215" s="1106" t="n"/>
      <c r="DG215" s="1106" t="n"/>
      <c r="DH215" s="1106" t="n"/>
      <c r="DI215" s="1106" t="n"/>
    </row>
    <row r="216" ht="13.5" customHeight="1" s="1178">
      <c r="A216" s="1106" t="n"/>
      <c r="B216" s="1106" t="n"/>
      <c r="C216" s="1106" t="n"/>
      <c r="D216" s="1106" t="n"/>
      <c r="E216" s="1106" t="n"/>
      <c r="F216" s="1106" t="n"/>
      <c r="G216" s="1106" t="n"/>
      <c r="H216" s="1106" t="n"/>
      <c r="I216" s="1106" t="n"/>
      <c r="J216" s="1106" t="n"/>
      <c r="K216" s="1106" t="n"/>
      <c r="L216" s="1106" t="n"/>
      <c r="M216" s="1106" t="n"/>
      <c r="N216" s="1106" t="n"/>
      <c r="O216" s="1106" t="n"/>
      <c r="P216" s="1106" t="n"/>
      <c r="Q216" s="1106" t="n"/>
      <c r="R216" s="1106" t="n"/>
      <c r="S216" s="1106" t="n"/>
      <c r="T216" s="178" t="n"/>
      <c r="U216" s="1106" t="n"/>
      <c r="V216" s="1106" t="n"/>
      <c r="W216" s="1106" t="n"/>
      <c r="X216" s="1106" t="n"/>
      <c r="Y216" s="1106" t="n"/>
      <c r="Z216" s="1106" t="n"/>
      <c r="AA216" s="1106" t="n"/>
      <c r="AB216" s="1106" t="n"/>
      <c r="AC216" s="1106" t="n"/>
      <c r="AD216" s="1106" t="n"/>
      <c r="AE216" s="1106" t="n"/>
      <c r="AF216" s="1106" t="n"/>
      <c r="AG216" s="1106" t="n"/>
      <c r="AH216" s="1106" t="n"/>
      <c r="AI216" s="1106" t="n"/>
      <c r="AJ216" s="1106" t="n"/>
      <c r="AK216" s="1106" t="n"/>
      <c r="AL216" s="1106" t="n"/>
      <c r="AM216" s="1106" t="n"/>
      <c r="AN216" s="1106" t="n"/>
      <c r="AO216" s="1106" t="n"/>
      <c r="AP216" s="1106" t="n"/>
      <c r="AQ216" s="1106" t="n"/>
      <c r="AR216" s="1106" t="n"/>
      <c r="AS216" s="1106" t="n"/>
      <c r="AT216" s="1106" t="n"/>
      <c r="AU216" s="1106" t="n"/>
      <c r="AV216" s="1106" t="n"/>
      <c r="AW216" s="1106" t="n"/>
      <c r="AX216" s="1106" t="n"/>
      <c r="AY216" s="1106" t="n"/>
      <c r="AZ216" s="1106" t="n"/>
      <c r="BA216" s="1106" t="n"/>
      <c r="BB216" s="1106" t="n"/>
      <c r="BC216" s="1106" t="n"/>
      <c r="BD216" s="1106" t="n"/>
      <c r="BE216" s="1106" t="n"/>
      <c r="BF216" s="1106" t="n"/>
      <c r="BG216" s="1106" t="n"/>
      <c r="BH216" s="1106" t="n"/>
      <c r="BI216" s="1106" t="n"/>
      <c r="BJ216" s="1106" t="n"/>
      <c r="BK216" s="1106" t="n"/>
      <c r="BL216" s="1106" t="n"/>
      <c r="BM216" s="1106" t="n"/>
      <c r="BN216" s="1106" t="n"/>
      <c r="BO216" s="1106" t="n"/>
      <c r="BP216" s="1106" t="n"/>
      <c r="BQ216" s="1106" t="n"/>
      <c r="BR216" s="1106" t="n"/>
      <c r="BS216" s="1106" t="n"/>
      <c r="BT216" s="1106" t="n"/>
      <c r="BU216" s="1106" t="n"/>
      <c r="BV216" s="1106" t="n"/>
      <c r="BW216" s="1106" t="n"/>
      <c r="BX216" s="1106" t="n"/>
      <c r="BY216" s="1106" t="n"/>
      <c r="BZ216" s="1106" t="n"/>
      <c r="CA216" s="1106" t="n"/>
      <c r="CB216" s="1106" t="n"/>
      <c r="CC216" s="1106" t="n"/>
      <c r="CD216" s="1106" t="n"/>
      <c r="CE216" s="1106" t="n"/>
      <c r="CF216" s="1106" t="n"/>
      <c r="CG216" s="1106" t="n"/>
      <c r="CH216" s="1106" t="n"/>
      <c r="CI216" s="1106" t="n"/>
      <c r="CJ216" s="1106" t="n"/>
      <c r="CK216" s="1106" t="n"/>
      <c r="CL216" s="1106" t="n"/>
      <c r="CM216" s="1106" t="n"/>
      <c r="CN216" s="1106" t="n"/>
      <c r="CO216" s="1106" t="n"/>
      <c r="CP216" s="1106" t="n"/>
      <c r="CQ216" s="1106" t="n"/>
      <c r="CR216" s="1106" t="n"/>
      <c r="CS216" s="1106" t="n"/>
      <c r="CT216" s="1106" t="n"/>
      <c r="CU216" s="1106" t="n"/>
      <c r="CV216" s="1106" t="n"/>
      <c r="CW216" s="1106" t="n"/>
      <c r="CX216" s="1106" t="n"/>
      <c r="CY216" s="1106" t="n"/>
      <c r="CZ216" s="1106" t="n"/>
      <c r="DA216" s="1106" t="n"/>
      <c r="DB216" s="1106" t="n"/>
      <c r="DC216" s="1106" t="n"/>
      <c r="DD216" s="1106" t="n"/>
      <c r="DE216" s="1106" t="n"/>
      <c r="DF216" s="1106" t="n"/>
      <c r="DG216" s="1106" t="n"/>
      <c r="DH216" s="1106" t="n"/>
      <c r="DI216" s="1106" t="n"/>
    </row>
    <row r="217" ht="13.5" customHeight="1" s="1178">
      <c r="A217" s="1106" t="n"/>
      <c r="B217" s="1106" t="n"/>
      <c r="C217" s="1106" t="n"/>
      <c r="D217" s="1106" t="n"/>
      <c r="E217" s="1106" t="n"/>
      <c r="F217" s="1106" t="n"/>
      <c r="G217" s="1106" t="n"/>
      <c r="H217" s="1106" t="n"/>
      <c r="I217" s="1106" t="n"/>
      <c r="J217" s="1106" t="n"/>
      <c r="K217" s="1106" t="n"/>
      <c r="L217" s="1106" t="n"/>
      <c r="M217" s="1106" t="n"/>
      <c r="N217" s="1106" t="n"/>
      <c r="O217" s="1106" t="n"/>
      <c r="P217" s="1106" t="n"/>
      <c r="Q217" s="1106" t="n"/>
      <c r="R217" s="1106" t="n"/>
      <c r="S217" s="1106" t="n"/>
      <c r="T217" s="178" t="n"/>
      <c r="U217" s="1106" t="n"/>
      <c r="V217" s="1106" t="n"/>
      <c r="W217" s="1106" t="n"/>
      <c r="X217" s="1106" t="n"/>
      <c r="Y217" s="1106" t="n"/>
      <c r="Z217" s="1106" t="n"/>
      <c r="AA217" s="1106" t="n"/>
      <c r="AB217" s="1106" t="n"/>
      <c r="AC217" s="1106" t="n"/>
      <c r="AD217" s="1106" t="n"/>
      <c r="AE217" s="1106" t="n"/>
      <c r="AF217" s="1106" t="n"/>
      <c r="AG217" s="1106" t="n"/>
      <c r="AH217" s="1106" t="n"/>
      <c r="AI217" s="1106" t="n"/>
      <c r="AJ217" s="1106" t="n"/>
      <c r="AK217" s="1106" t="n"/>
      <c r="AL217" s="1106" t="n"/>
      <c r="AM217" s="1106" t="n"/>
      <c r="AN217" s="1106" t="n"/>
      <c r="AO217" s="1106" t="n"/>
      <c r="AP217" s="1106" t="n"/>
      <c r="AQ217" s="1106" t="n"/>
      <c r="AR217" s="1106" t="n"/>
      <c r="AS217" s="1106" t="n"/>
      <c r="AT217" s="1106" t="n"/>
      <c r="AU217" s="1106" t="n"/>
      <c r="AV217" s="1106" t="n"/>
      <c r="AW217" s="1106" t="n"/>
      <c r="AX217" s="1106" t="n"/>
      <c r="AY217" s="1106" t="n"/>
      <c r="AZ217" s="1106" t="n"/>
      <c r="BA217" s="1106" t="n"/>
      <c r="BB217" s="1106" t="n"/>
      <c r="BC217" s="1106" t="n"/>
      <c r="BD217" s="1106" t="n"/>
      <c r="BE217" s="1106" t="n"/>
      <c r="BF217" s="1106" t="n"/>
      <c r="BG217" s="1106" t="n"/>
      <c r="BH217" s="1106" t="n"/>
      <c r="BI217" s="1106" t="n"/>
      <c r="BJ217" s="1106" t="n"/>
      <c r="BK217" s="1106" t="n"/>
      <c r="BL217" s="1106" t="n"/>
      <c r="BM217" s="1106" t="n"/>
      <c r="BN217" s="1106" t="n"/>
      <c r="BO217" s="1106" t="n"/>
      <c r="BP217" s="1106" t="n"/>
      <c r="BQ217" s="1106" t="n"/>
      <c r="BR217" s="1106" t="n"/>
      <c r="BS217" s="1106" t="n"/>
      <c r="BT217" s="1106" t="n"/>
      <c r="BU217" s="1106" t="n"/>
      <c r="BV217" s="1106" t="n"/>
      <c r="BW217" s="1106" t="n"/>
      <c r="BX217" s="1106" t="n"/>
      <c r="BY217" s="1106" t="n"/>
      <c r="BZ217" s="1106" t="n"/>
      <c r="CA217" s="1106" t="n"/>
      <c r="CB217" s="1106" t="n"/>
      <c r="CC217" s="1106" t="n"/>
      <c r="CD217" s="1106" t="n"/>
      <c r="CE217" s="1106" t="n"/>
      <c r="CF217" s="1106" t="n"/>
      <c r="CG217" s="1106" t="n"/>
      <c r="CH217" s="1106" t="n"/>
      <c r="CI217" s="1106" t="n"/>
      <c r="CJ217" s="1106" t="n"/>
      <c r="CK217" s="1106" t="n"/>
      <c r="CL217" s="1106" t="n"/>
      <c r="CM217" s="1106" t="n"/>
      <c r="CN217" s="1106" t="n"/>
      <c r="CO217" s="1106" t="n"/>
      <c r="CP217" s="1106" t="n"/>
      <c r="CQ217" s="1106" t="n"/>
      <c r="CR217" s="1106" t="n"/>
      <c r="CS217" s="1106" t="n"/>
      <c r="CT217" s="1106" t="n"/>
      <c r="CU217" s="1106" t="n"/>
      <c r="CV217" s="1106" t="n"/>
      <c r="CW217" s="1106" t="n"/>
      <c r="CX217" s="1106" t="n"/>
      <c r="CY217" s="1106" t="n"/>
      <c r="CZ217" s="1106" t="n"/>
      <c r="DA217" s="1106" t="n"/>
      <c r="DB217" s="1106" t="n"/>
      <c r="DC217" s="1106" t="n"/>
      <c r="DD217" s="1106" t="n"/>
      <c r="DE217" s="1106" t="n"/>
      <c r="DF217" s="1106" t="n"/>
      <c r="DG217" s="1106" t="n"/>
      <c r="DH217" s="1106" t="n"/>
      <c r="DI217" s="1106" t="n"/>
    </row>
    <row r="218" ht="13.5" customHeight="1" s="1178">
      <c r="A218" s="1106" t="n"/>
      <c r="B218" s="1106" t="n"/>
      <c r="C218" s="1106" t="n"/>
      <c r="D218" s="1106" t="n"/>
      <c r="E218" s="1106" t="n"/>
      <c r="F218" s="1106" t="n"/>
      <c r="G218" s="1106" t="n"/>
      <c r="H218" s="1106" t="n"/>
      <c r="I218" s="1106" t="n"/>
      <c r="J218" s="1106" t="n"/>
      <c r="K218" s="1106" t="n"/>
      <c r="L218" s="1106" t="n"/>
      <c r="M218" s="1106" t="n"/>
      <c r="N218" s="1106" t="n"/>
      <c r="O218" s="1106" t="n"/>
      <c r="P218" s="1106" t="n"/>
      <c r="Q218" s="1106" t="n"/>
      <c r="R218" s="1106" t="n"/>
      <c r="S218" s="1106" t="n"/>
      <c r="T218" s="178" t="n"/>
      <c r="U218" s="1106" t="n"/>
      <c r="V218" s="1106" t="n"/>
      <c r="W218" s="1106" t="n"/>
      <c r="X218" s="1106" t="n"/>
      <c r="Y218" s="1106" t="n"/>
      <c r="Z218" s="1106" t="n"/>
      <c r="AA218" s="1106" t="n"/>
      <c r="AB218" s="1106" t="n"/>
      <c r="AC218" s="1106" t="n"/>
      <c r="AD218" s="1106" t="n"/>
      <c r="AE218" s="1106" t="n"/>
      <c r="AF218" s="1106" t="n"/>
      <c r="AG218" s="1106" t="n"/>
      <c r="AH218" s="1106" t="n"/>
      <c r="AI218" s="1106" t="n"/>
      <c r="AJ218" s="1106" t="n"/>
      <c r="AK218" s="1106" t="n"/>
      <c r="AL218" s="1106" t="n"/>
      <c r="AM218" s="1106" t="n"/>
      <c r="AN218" s="1106" t="n"/>
      <c r="AO218" s="1106" t="n"/>
      <c r="AP218" s="1106" t="n"/>
      <c r="AQ218" s="1106" t="n"/>
      <c r="AR218" s="1106" t="n"/>
      <c r="AS218" s="1106" t="n"/>
      <c r="AT218" s="1106" t="n"/>
      <c r="AU218" s="1106" t="n"/>
      <c r="AV218" s="1106" t="n"/>
      <c r="AW218" s="1106" t="n"/>
      <c r="AX218" s="1106" t="n"/>
      <c r="AY218" s="1106" t="n"/>
      <c r="AZ218" s="1106" t="n"/>
      <c r="BA218" s="1106" t="n"/>
      <c r="BB218" s="1106" t="n"/>
      <c r="BC218" s="1106" t="n"/>
      <c r="BD218" s="1106" t="n"/>
      <c r="BE218" s="1106" t="n"/>
      <c r="BF218" s="1106" t="n"/>
      <c r="BG218" s="1106" t="n"/>
      <c r="BH218" s="1106" t="n"/>
      <c r="BI218" s="1106" t="n"/>
      <c r="BJ218" s="1106" t="n"/>
      <c r="BK218" s="1106" t="n"/>
      <c r="BL218" s="1106" t="n"/>
      <c r="BM218" s="1106" t="n"/>
      <c r="BN218" s="1106" t="n"/>
      <c r="BO218" s="1106" t="n"/>
      <c r="BP218" s="1106" t="n"/>
      <c r="BQ218" s="1106" t="n"/>
      <c r="BR218" s="1106" t="n"/>
      <c r="BS218" s="1106" t="n"/>
      <c r="BT218" s="1106" t="n"/>
      <c r="BU218" s="1106" t="n"/>
      <c r="BV218" s="1106" t="n"/>
      <c r="BW218" s="1106" t="n"/>
      <c r="BX218" s="1106" t="n"/>
      <c r="BY218" s="1106" t="n"/>
      <c r="BZ218" s="1106" t="n"/>
      <c r="CA218" s="1106" t="n"/>
      <c r="CB218" s="1106" t="n"/>
      <c r="CC218" s="1106" t="n"/>
      <c r="CD218" s="1106" t="n"/>
      <c r="CE218" s="1106" t="n"/>
      <c r="CF218" s="1106" t="n"/>
      <c r="CG218" s="1106" t="n"/>
      <c r="CH218" s="1106" t="n"/>
      <c r="CI218" s="1106" t="n"/>
      <c r="CJ218" s="1106" t="n"/>
      <c r="CK218" s="1106" t="n"/>
      <c r="CL218" s="1106" t="n"/>
      <c r="CM218" s="1106" t="n"/>
      <c r="CN218" s="1106" t="n"/>
      <c r="CO218" s="1106" t="n"/>
      <c r="CP218" s="1106" t="n"/>
      <c r="CQ218" s="1106" t="n"/>
      <c r="CR218" s="1106" t="n"/>
      <c r="CS218" s="1106" t="n"/>
      <c r="CT218" s="1106" t="n"/>
      <c r="CU218" s="1106" t="n"/>
      <c r="CV218" s="1106" t="n"/>
      <c r="CW218" s="1106" t="n"/>
      <c r="CX218" s="1106" t="n"/>
      <c r="CY218" s="1106" t="n"/>
      <c r="CZ218" s="1106" t="n"/>
      <c r="DA218" s="1106" t="n"/>
      <c r="DB218" s="1106" t="n"/>
      <c r="DC218" s="1106" t="n"/>
      <c r="DD218" s="1106" t="n"/>
      <c r="DE218" s="1106" t="n"/>
      <c r="DF218" s="1106" t="n"/>
      <c r="DG218" s="1106" t="n"/>
      <c r="DH218" s="1106" t="n"/>
      <c r="DI218" s="1106" t="n"/>
    </row>
    <row r="219" ht="13.5" customHeight="1" s="1178">
      <c r="A219" s="1106" t="n"/>
      <c r="B219" s="1106" t="n"/>
      <c r="C219" s="1106" t="n"/>
      <c r="D219" s="1106" t="n"/>
      <c r="E219" s="1106" t="n"/>
      <c r="F219" s="1106" t="n"/>
      <c r="G219" s="1106" t="n"/>
      <c r="H219" s="1106" t="n"/>
      <c r="I219" s="1106" t="n"/>
      <c r="J219" s="1106" t="n"/>
      <c r="K219" s="1106" t="n"/>
      <c r="L219" s="1106" t="n"/>
      <c r="M219" s="1106" t="n"/>
      <c r="N219" s="1106" t="n"/>
      <c r="O219" s="1106" t="n"/>
      <c r="P219" s="1106" t="n"/>
      <c r="Q219" s="1106" t="n"/>
      <c r="R219" s="1106" t="n"/>
      <c r="S219" s="1106" t="n"/>
      <c r="T219" s="178" t="n"/>
      <c r="U219" s="1106" t="n"/>
      <c r="V219" s="1106" t="n"/>
      <c r="W219" s="1106" t="n"/>
      <c r="X219" s="1106" t="n"/>
      <c r="Y219" s="1106" t="n"/>
      <c r="Z219" s="1106" t="n"/>
      <c r="AA219" s="1106" t="n"/>
      <c r="AB219" s="1106" t="n"/>
      <c r="AC219" s="1106" t="n"/>
      <c r="AD219" s="1106" t="n"/>
      <c r="AE219" s="1106" t="n"/>
      <c r="AF219" s="1106" t="n"/>
      <c r="AG219" s="1106" t="n"/>
      <c r="AH219" s="1106" t="n"/>
      <c r="AI219" s="1106" t="n"/>
      <c r="AJ219" s="1106" t="n"/>
      <c r="AK219" s="1106" t="n"/>
      <c r="AL219" s="1106" t="n"/>
      <c r="AM219" s="1106" t="n"/>
      <c r="AN219" s="1106" t="n"/>
      <c r="AO219" s="1106" t="n"/>
      <c r="AP219" s="1106" t="n"/>
      <c r="AQ219" s="1106" t="n"/>
      <c r="AR219" s="1106" t="n"/>
      <c r="AS219" s="1106" t="n"/>
      <c r="AT219" s="1106" t="n"/>
      <c r="AU219" s="1106" t="n"/>
      <c r="AV219" s="1106" t="n"/>
      <c r="AW219" s="1106" t="n"/>
      <c r="AX219" s="1106" t="n"/>
      <c r="AY219" s="1106" t="n"/>
      <c r="AZ219" s="1106" t="n"/>
      <c r="BA219" s="1106" t="n"/>
      <c r="BB219" s="1106" t="n"/>
      <c r="BC219" s="1106" t="n"/>
      <c r="BD219" s="1106" t="n"/>
      <c r="BE219" s="1106" t="n"/>
      <c r="BF219" s="1106" t="n"/>
      <c r="BG219" s="1106" t="n"/>
      <c r="BH219" s="1106" t="n"/>
      <c r="BI219" s="1106" t="n"/>
      <c r="BJ219" s="1106" t="n"/>
      <c r="BK219" s="1106" t="n"/>
      <c r="BL219" s="1106" t="n"/>
      <c r="BM219" s="1106" t="n"/>
      <c r="BN219" s="1106" t="n"/>
      <c r="BO219" s="1106" t="n"/>
      <c r="BP219" s="1106" t="n"/>
      <c r="BQ219" s="1106" t="n"/>
      <c r="BR219" s="1106" t="n"/>
      <c r="BS219" s="1106" t="n"/>
      <c r="BT219" s="1106" t="n"/>
      <c r="BU219" s="1106" t="n"/>
      <c r="BV219" s="1106" t="n"/>
      <c r="BW219" s="1106" t="n"/>
      <c r="BX219" s="1106" t="n"/>
      <c r="BY219" s="1106" t="n"/>
      <c r="BZ219" s="1106" t="n"/>
      <c r="CA219" s="1106" t="n"/>
      <c r="CB219" s="1106" t="n"/>
      <c r="CC219" s="1106" t="n"/>
      <c r="CD219" s="1106" t="n"/>
      <c r="CE219" s="1106" t="n"/>
      <c r="CF219" s="1106" t="n"/>
      <c r="CG219" s="1106" t="n"/>
      <c r="CH219" s="1106" t="n"/>
      <c r="CI219" s="1106" t="n"/>
      <c r="CJ219" s="1106" t="n"/>
      <c r="CK219" s="1106" t="n"/>
      <c r="CL219" s="1106" t="n"/>
      <c r="CM219" s="1106" t="n"/>
      <c r="CN219" s="1106" t="n"/>
      <c r="CO219" s="1106" t="n"/>
      <c r="CP219" s="1106" t="n"/>
      <c r="CQ219" s="1106" t="n"/>
      <c r="CR219" s="1106" t="n"/>
      <c r="CS219" s="1106" t="n"/>
      <c r="CT219" s="1106" t="n"/>
      <c r="CU219" s="1106" t="n"/>
      <c r="CV219" s="1106" t="n"/>
      <c r="CW219" s="1106" t="n"/>
      <c r="CX219" s="1106" t="n"/>
      <c r="CY219" s="1106" t="n"/>
      <c r="CZ219" s="1106" t="n"/>
      <c r="DA219" s="1106" t="n"/>
      <c r="DB219" s="1106" t="n"/>
      <c r="DC219" s="1106" t="n"/>
      <c r="DD219" s="1106" t="n"/>
      <c r="DE219" s="1106" t="n"/>
      <c r="DF219" s="1106" t="n"/>
      <c r="DG219" s="1106" t="n"/>
      <c r="DH219" s="1106" t="n"/>
      <c r="DI219" s="1106" t="n"/>
    </row>
    <row r="220" ht="13.5" customHeight="1" s="1178">
      <c r="A220" s="1106" t="n"/>
      <c r="B220" s="1106" t="n"/>
      <c r="C220" s="1106" t="n"/>
      <c r="D220" s="1106" t="n"/>
      <c r="E220" s="1106" t="n"/>
      <c r="F220" s="1106" t="n"/>
      <c r="G220" s="1106" t="n"/>
      <c r="H220" s="1106" t="n"/>
      <c r="I220" s="1106" t="n"/>
      <c r="J220" s="1106" t="n"/>
      <c r="K220" s="1106" t="n"/>
      <c r="L220" s="1106" t="n"/>
      <c r="M220" s="1106" t="n"/>
      <c r="N220" s="1106" t="n"/>
      <c r="O220" s="1106" t="n"/>
      <c r="P220" s="1106" t="n"/>
      <c r="Q220" s="1106" t="n"/>
      <c r="R220" s="1106" t="n"/>
      <c r="S220" s="1106" t="n"/>
      <c r="T220" s="178" t="n"/>
      <c r="U220" s="1106" t="n"/>
      <c r="V220" s="1106" t="n"/>
      <c r="W220" s="1106" t="n"/>
      <c r="X220" s="1106" t="n"/>
      <c r="Y220" s="1106" t="n"/>
      <c r="Z220" s="1106" t="n"/>
      <c r="AA220" s="1106" t="n"/>
      <c r="AB220" s="1106" t="n"/>
      <c r="AC220" s="1106" t="n"/>
      <c r="AD220" s="1106" t="n"/>
      <c r="AE220" s="1106" t="n"/>
      <c r="AF220" s="1106" t="n"/>
      <c r="AG220" s="1106" t="n"/>
      <c r="AH220" s="1106" t="n"/>
      <c r="AI220" s="1106" t="n"/>
      <c r="AJ220" s="1106" t="n"/>
      <c r="AK220" s="1106" t="n"/>
      <c r="AL220" s="1106" t="n"/>
      <c r="AM220" s="1106" t="n"/>
      <c r="AN220" s="1106" t="n"/>
      <c r="AO220" s="1106" t="n"/>
      <c r="AP220" s="1106" t="n"/>
      <c r="AQ220" s="1106" t="n"/>
      <c r="AR220" s="1106" t="n"/>
      <c r="AS220" s="1106" t="n"/>
      <c r="AT220" s="1106" t="n"/>
      <c r="AU220" s="1106" t="n"/>
      <c r="AV220" s="1106" t="n"/>
      <c r="AW220" s="1106" t="n"/>
      <c r="AX220" s="1106" t="n"/>
      <c r="AY220" s="1106" t="n"/>
      <c r="AZ220" s="1106" t="n"/>
      <c r="BA220" s="1106" t="n"/>
      <c r="BB220" s="1106" t="n"/>
      <c r="BC220" s="1106" t="n"/>
      <c r="BD220" s="1106" t="n"/>
      <c r="BE220" s="1106" t="n"/>
      <c r="BF220" s="1106" t="n"/>
      <c r="BG220" s="1106" t="n"/>
      <c r="BH220" s="1106" t="n"/>
      <c r="BI220" s="1106" t="n"/>
      <c r="BJ220" s="1106" t="n"/>
      <c r="BK220" s="1106" t="n"/>
      <c r="BL220" s="1106" t="n"/>
      <c r="BM220" s="1106" t="n"/>
      <c r="BN220" s="1106" t="n"/>
      <c r="BO220" s="1106" t="n"/>
      <c r="BP220" s="1106" t="n"/>
      <c r="BQ220" s="1106" t="n"/>
      <c r="BR220" s="1106" t="n"/>
      <c r="BS220" s="1106" t="n"/>
      <c r="BT220" s="1106" t="n"/>
      <c r="BU220" s="1106" t="n"/>
      <c r="BV220" s="1106" t="n"/>
      <c r="BW220" s="1106" t="n"/>
      <c r="BX220" s="1106" t="n"/>
      <c r="BY220" s="1106" t="n"/>
      <c r="BZ220" s="1106" t="n"/>
      <c r="CA220" s="1106" t="n"/>
      <c r="CB220" s="1106" t="n"/>
      <c r="CC220" s="1106" t="n"/>
      <c r="CD220" s="1106" t="n"/>
      <c r="CE220" s="1106" t="n"/>
      <c r="CF220" s="1106" t="n"/>
      <c r="CG220" s="1106" t="n"/>
      <c r="CH220" s="1106" t="n"/>
      <c r="CI220" s="1106" t="n"/>
      <c r="CJ220" s="1106" t="n"/>
      <c r="CK220" s="1106" t="n"/>
      <c r="CL220" s="1106" t="n"/>
      <c r="CM220" s="1106" t="n"/>
      <c r="CN220" s="1106" t="n"/>
      <c r="CO220" s="1106" t="n"/>
      <c r="CP220" s="1106" t="n"/>
      <c r="CQ220" s="1106" t="n"/>
      <c r="CR220" s="1106" t="n"/>
      <c r="CS220" s="1106" t="n"/>
      <c r="CT220" s="1106" t="n"/>
      <c r="CU220" s="1106" t="n"/>
      <c r="CV220" s="1106" t="n"/>
      <c r="CW220" s="1106" t="n"/>
      <c r="CX220" s="1106" t="n"/>
      <c r="CY220" s="1106" t="n"/>
      <c r="CZ220" s="1106" t="n"/>
      <c r="DA220" s="1106" t="n"/>
      <c r="DB220" s="1106" t="n"/>
      <c r="DC220" s="1106" t="n"/>
      <c r="DD220" s="1106" t="n"/>
      <c r="DE220" s="1106" t="n"/>
      <c r="DF220" s="1106" t="n"/>
      <c r="DG220" s="1106" t="n"/>
      <c r="DH220" s="1106" t="n"/>
      <c r="DI220" s="1106" t="n"/>
    </row>
    <row r="221" ht="13.5" customHeight="1" s="1178">
      <c r="A221" s="1106" t="n"/>
      <c r="B221" s="1106" t="n"/>
      <c r="C221" s="1106" t="n"/>
      <c r="D221" s="1106" t="n"/>
      <c r="E221" s="1106" t="n"/>
      <c r="F221" s="1106" t="n"/>
      <c r="G221" s="1106" t="n"/>
      <c r="H221" s="1106" t="n"/>
      <c r="I221" s="1106" t="n"/>
      <c r="J221" s="1106" t="n"/>
      <c r="K221" s="1106" t="n"/>
      <c r="L221" s="1106" t="n"/>
      <c r="M221" s="1106" t="n"/>
      <c r="N221" s="1106" t="n"/>
      <c r="O221" s="1106" t="n"/>
      <c r="P221" s="1106" t="n"/>
      <c r="Q221" s="1106" t="n"/>
      <c r="R221" s="1106" t="n"/>
      <c r="S221" s="1106" t="n"/>
      <c r="T221" s="178" t="n"/>
      <c r="U221" s="1106" t="n"/>
      <c r="V221" s="1106" t="n"/>
      <c r="W221" s="1106" t="n"/>
      <c r="X221" s="1106" t="n"/>
      <c r="Y221" s="1106" t="n"/>
      <c r="Z221" s="1106" t="n"/>
      <c r="AA221" s="1106" t="n"/>
      <c r="AB221" s="1106" t="n"/>
      <c r="AC221" s="1106" t="n"/>
      <c r="AD221" s="1106" t="n"/>
      <c r="AE221" s="1106" t="n"/>
      <c r="AF221" s="1106" t="n"/>
      <c r="AG221" s="1106" t="n"/>
      <c r="AH221" s="1106" t="n"/>
      <c r="AI221" s="1106" t="n"/>
      <c r="AJ221" s="1106" t="n"/>
      <c r="AK221" s="1106" t="n"/>
      <c r="AL221" s="1106" t="n"/>
      <c r="AM221" s="1106" t="n"/>
      <c r="AN221" s="1106" t="n"/>
      <c r="AO221" s="1106" t="n"/>
      <c r="AP221" s="1106" t="n"/>
      <c r="AQ221" s="1106" t="n"/>
      <c r="AR221" s="1106" t="n"/>
      <c r="AS221" s="1106" t="n"/>
      <c r="AT221" s="1106" t="n"/>
      <c r="AU221" s="1106" t="n"/>
      <c r="AV221" s="1106" t="n"/>
      <c r="AW221" s="1106" t="n"/>
      <c r="AX221" s="1106" t="n"/>
      <c r="AY221" s="1106" t="n"/>
      <c r="AZ221" s="1106" t="n"/>
      <c r="BA221" s="1106" t="n"/>
      <c r="BB221" s="1106" t="n"/>
      <c r="BC221" s="1106" t="n"/>
      <c r="BD221" s="1106" t="n"/>
      <c r="BE221" s="1106" t="n"/>
      <c r="BF221" s="1106" t="n"/>
      <c r="BG221" s="1106" t="n"/>
      <c r="BH221" s="1106" t="n"/>
      <c r="BI221" s="1106" t="n"/>
      <c r="BJ221" s="1106" t="n"/>
      <c r="BK221" s="1106" t="n"/>
      <c r="BL221" s="1106" t="n"/>
      <c r="BM221" s="1106" t="n"/>
      <c r="BN221" s="1106" t="n"/>
      <c r="BO221" s="1106" t="n"/>
      <c r="BP221" s="1106" t="n"/>
      <c r="BQ221" s="1106" t="n"/>
      <c r="BR221" s="1106" t="n"/>
      <c r="BS221" s="1106" t="n"/>
      <c r="BT221" s="1106" t="n"/>
      <c r="BU221" s="1106" t="n"/>
      <c r="BV221" s="1106" t="n"/>
      <c r="BW221" s="1106" t="n"/>
      <c r="BX221" s="1106" t="n"/>
      <c r="BY221" s="1106" t="n"/>
      <c r="BZ221" s="1106" t="n"/>
      <c r="CA221" s="1106" t="n"/>
      <c r="CB221" s="1106" t="n"/>
      <c r="CC221" s="1106" t="n"/>
      <c r="CD221" s="1106" t="n"/>
      <c r="CE221" s="1106" t="n"/>
      <c r="CF221" s="1106" t="n"/>
      <c r="CG221" s="1106" t="n"/>
      <c r="CH221" s="1106" t="n"/>
      <c r="CI221" s="1106" t="n"/>
      <c r="CJ221" s="1106" t="n"/>
      <c r="CK221" s="1106" t="n"/>
      <c r="CL221" s="1106" t="n"/>
      <c r="CM221" s="1106" t="n"/>
      <c r="CN221" s="1106" t="n"/>
      <c r="CO221" s="1106" t="n"/>
      <c r="CP221" s="1106" t="n"/>
      <c r="CQ221" s="1106" t="n"/>
      <c r="CR221" s="1106" t="n"/>
      <c r="CS221" s="1106" t="n"/>
      <c r="CT221" s="1106" t="n"/>
      <c r="CU221" s="1106" t="n"/>
      <c r="CV221" s="1106" t="n"/>
      <c r="CW221" s="1106" t="n"/>
      <c r="CX221" s="1106" t="n"/>
      <c r="CY221" s="1106" t="n"/>
      <c r="CZ221" s="1106" t="n"/>
      <c r="DA221" s="1106" t="n"/>
      <c r="DB221" s="1106" t="n"/>
      <c r="DC221" s="1106" t="n"/>
      <c r="DD221" s="1106" t="n"/>
      <c r="DE221" s="1106" t="n"/>
      <c r="DF221" s="1106" t="n"/>
      <c r="DG221" s="1106" t="n"/>
      <c r="DH221" s="1106" t="n"/>
      <c r="DI221" s="1106" t="n"/>
    </row>
    <row r="222" ht="13.5" customHeight="1" s="1178">
      <c r="A222" s="1106" t="n"/>
      <c r="B222" s="1106" t="n"/>
      <c r="C222" s="1106" t="n"/>
      <c r="D222" s="1106" t="n"/>
      <c r="E222" s="1106" t="n"/>
      <c r="F222" s="1106" t="n"/>
      <c r="G222" s="1106" t="n"/>
      <c r="H222" s="1106" t="n"/>
      <c r="I222" s="1106" t="n"/>
      <c r="J222" s="1106" t="n"/>
      <c r="K222" s="1106" t="n"/>
      <c r="L222" s="1106" t="n"/>
      <c r="M222" s="1106" t="n"/>
      <c r="N222" s="1106" t="n"/>
      <c r="O222" s="1106" t="n"/>
      <c r="P222" s="1106" t="n"/>
      <c r="Q222" s="1106" t="n"/>
      <c r="R222" s="1106" t="n"/>
      <c r="S222" s="1106" t="n"/>
      <c r="T222" s="178" t="n"/>
      <c r="U222" s="1106" t="n"/>
      <c r="V222" s="1106" t="n"/>
      <c r="W222" s="1106" t="n"/>
      <c r="X222" s="1106" t="n"/>
      <c r="Y222" s="1106" t="n"/>
      <c r="Z222" s="1106" t="n"/>
      <c r="AA222" s="1106" t="n"/>
      <c r="AB222" s="1106" t="n"/>
      <c r="AC222" s="1106" t="n"/>
      <c r="AD222" s="1106" t="n"/>
      <c r="AE222" s="1106" t="n"/>
      <c r="AF222" s="1106" t="n"/>
      <c r="AG222" s="1106" t="n"/>
      <c r="AH222" s="1106" t="n"/>
      <c r="AI222" s="1105" t="inlineStr">
        <is>
          <t>第6期会计项目</t>
        </is>
      </c>
      <c r="AJ222" s="1105" t="inlineStr">
        <is>
          <t>收  支(元)</t>
        </is>
      </c>
      <c r="AK222" s="1105" t="inlineStr">
        <is>
          <t>本期收入(元)</t>
        </is>
      </c>
      <c r="AL222" s="1105" t="inlineStr">
        <is>
          <t>本期成本(元)</t>
        </is>
      </c>
      <c r="AM222" s="1105" t="inlineStr">
        <is>
          <t>现金累计(元)</t>
        </is>
      </c>
      <c r="AN222" s="1106" t="n"/>
      <c r="AO222" s="1106" t="n"/>
      <c r="AP222" s="1106" t="n"/>
      <c r="AQ222" s="1106" t="n"/>
      <c r="AR222" s="1106" t="n"/>
      <c r="AS222" s="1106" t="n"/>
      <c r="AT222" s="1106" t="n"/>
      <c r="AU222" s="1106" t="n"/>
      <c r="AV222" s="1106" t="n"/>
      <c r="AW222" s="1106" t="n"/>
      <c r="AX222" s="1106" t="n"/>
      <c r="AY222" s="1106" t="n"/>
      <c r="AZ222" s="1106" t="n"/>
      <c r="BA222" s="1106" t="n"/>
      <c r="BB222" s="1106" t="n"/>
      <c r="BC222" s="1106" t="n"/>
      <c r="BD222" s="1106" t="n"/>
      <c r="BE222" s="1106" t="n"/>
      <c r="BF222" s="1106" t="n"/>
      <c r="BG222" s="1106" t="n"/>
      <c r="BH222" s="1106" t="n"/>
      <c r="BI222" s="1106" t="n"/>
      <c r="BJ222" s="1106" t="n"/>
      <c r="BK222" s="1106" t="n"/>
      <c r="BL222" s="1106" t="n"/>
      <c r="BM222" s="1106" t="n"/>
      <c r="BN222" s="1106" t="n"/>
      <c r="BO222" s="1106" t="n"/>
      <c r="BP222" s="1106" t="n"/>
      <c r="BQ222" s="1106" t="n"/>
      <c r="BR222" s="1106" t="n"/>
      <c r="BS222" s="1106" t="n"/>
      <c r="BT222" s="1106" t="n"/>
      <c r="BU222" s="1106" t="n"/>
      <c r="BV222" s="1106" t="n"/>
      <c r="BW222" s="1106" t="n"/>
      <c r="BX222" s="1106" t="n"/>
      <c r="BY222" s="1106" t="n"/>
      <c r="BZ222" s="1106" t="n"/>
      <c r="CA222" s="1106" t="n"/>
      <c r="CB222" s="1106" t="n"/>
      <c r="CC222" s="1106" t="n"/>
      <c r="CD222" s="1106" t="n"/>
      <c r="CE222" s="1106" t="n"/>
      <c r="CF222" s="1106" t="n"/>
      <c r="CG222" s="1106" t="n"/>
      <c r="CH222" s="1106" t="n"/>
      <c r="CI222" s="1106" t="n"/>
      <c r="CJ222" s="1106" t="n"/>
      <c r="CK222" s="1106" t="n"/>
      <c r="CL222" s="1106" t="n"/>
      <c r="CM222" s="1106" t="n"/>
      <c r="CN222" s="1106" t="n"/>
      <c r="CO222" s="1106" t="n"/>
      <c r="CP222" s="1106" t="n"/>
      <c r="CQ222" s="1106" t="n"/>
      <c r="CR222" s="1106" t="n"/>
      <c r="CS222" s="1106" t="n"/>
      <c r="CT222" s="1106" t="n"/>
      <c r="CU222" s="1106" t="n"/>
      <c r="CV222" s="1106" t="n"/>
      <c r="CW222" s="1106" t="n"/>
      <c r="CX222" s="1106" t="n"/>
      <c r="CY222" s="1106" t="n"/>
      <c r="CZ222" s="1106" t="n"/>
      <c r="DA222" s="1106" t="n"/>
      <c r="DB222" s="1106" t="n"/>
      <c r="DC222" s="1106" t="n"/>
      <c r="DD222" s="1106" t="n"/>
      <c r="DE222" s="1106" t="n"/>
      <c r="DF222" s="1106" t="n"/>
      <c r="DG222" s="1106" t="n"/>
      <c r="DH222" s="1106" t="n"/>
      <c r="DI222" s="1106" t="n"/>
    </row>
    <row r="223" ht="13.5" customHeight="1" s="1178">
      <c r="A223" s="1106" t="n"/>
      <c r="B223" s="1106" t="n"/>
      <c r="C223" s="1106" t="n"/>
      <c r="D223" s="1106" t="n"/>
      <c r="E223" s="1106" t="n"/>
      <c r="F223" s="1106" t="n"/>
      <c r="G223" s="1106" t="n"/>
      <c r="H223" s="1106" t="n"/>
      <c r="I223" s="1106" t="n"/>
      <c r="J223" s="1106" t="n"/>
      <c r="K223" s="1106" t="n"/>
      <c r="L223" s="1106" t="n"/>
      <c r="M223" s="1106" t="n"/>
      <c r="N223" s="1106" t="n"/>
      <c r="O223" s="1106" t="n"/>
      <c r="P223" s="1106" t="n"/>
      <c r="Q223" s="1106" t="n"/>
      <c r="R223" s="1106" t="n"/>
      <c r="S223" s="1106" t="n"/>
      <c r="T223" s="178" t="n"/>
      <c r="U223" s="1106" t="n"/>
      <c r="V223" s="1106" t="n"/>
      <c r="W223" s="1106" t="n"/>
      <c r="X223" s="1106" t="n"/>
      <c r="Y223" s="1106" t="n"/>
      <c r="Z223" s="1106" t="n"/>
      <c r="AA223" s="1106" t="n"/>
      <c r="AB223" s="1106" t="n"/>
      <c r="AC223" s="1106" t="n"/>
      <c r="AD223" s="1106" t="n"/>
      <c r="AE223" s="1106" t="n"/>
      <c r="AF223" s="1106" t="n"/>
      <c r="AG223" s="1106" t="n"/>
      <c r="AH223" s="1106" t="n"/>
      <c r="AI223" s="1105" t="inlineStr">
        <is>
          <t>上期转来</t>
        </is>
      </c>
      <c r="AJ223" s="462" t="n">
        <v>5183711.3</v>
      </c>
      <c r="AK223" s="1106" t="n"/>
      <c r="AL223" s="1106" t="n"/>
      <c r="AM223" s="1106" t="n"/>
      <c r="AN223" s="1106" t="n"/>
      <c r="AO223" s="1106" t="n"/>
      <c r="AP223" s="1106" t="n"/>
      <c r="AQ223" s="1106" t="n"/>
      <c r="AR223" s="1106" t="n"/>
      <c r="AS223" s="1106" t="n"/>
      <c r="AT223" s="1106" t="n"/>
      <c r="AU223" s="1106" t="n"/>
      <c r="AV223" s="1106" t="n"/>
      <c r="AW223" s="1106" t="n"/>
      <c r="AX223" s="1106" t="n"/>
      <c r="AY223" s="1106" t="n"/>
      <c r="AZ223" s="1106" t="n"/>
      <c r="BA223" s="1106" t="n"/>
      <c r="BB223" s="1106" t="n"/>
      <c r="BC223" s="1106" t="n"/>
      <c r="BD223" s="1106" t="n"/>
      <c r="BE223" s="1106" t="n"/>
      <c r="BF223" s="1106" t="n"/>
      <c r="BG223" s="1106" t="n"/>
      <c r="BH223" s="1106" t="n"/>
      <c r="BI223" s="1106" t="n"/>
      <c r="BJ223" s="1106" t="n"/>
      <c r="BK223" s="1106" t="n"/>
      <c r="BL223" s="1106" t="n"/>
      <c r="BM223" s="1106" t="n"/>
      <c r="BN223" s="1106" t="n"/>
      <c r="BO223" s="1106" t="n"/>
      <c r="BP223" s="1106" t="n"/>
      <c r="BQ223" s="1106" t="n"/>
      <c r="BR223" s="1106" t="n"/>
      <c r="BS223" s="1106" t="n"/>
      <c r="BT223" s="1106" t="n"/>
      <c r="BU223" s="1106" t="n"/>
      <c r="BV223" s="1106" t="n"/>
      <c r="BW223" s="1106" t="n"/>
      <c r="BX223" s="1106" t="n"/>
      <c r="BY223" s="1106" t="n"/>
      <c r="BZ223" s="1106" t="n"/>
      <c r="CA223" s="1106" t="n"/>
      <c r="CB223" s="1106" t="n"/>
      <c r="CC223" s="1106" t="n"/>
      <c r="CD223" s="1106" t="n"/>
      <c r="CE223" s="1106" t="n"/>
      <c r="CF223" s="1106" t="n"/>
      <c r="CG223" s="1106" t="n"/>
      <c r="CH223" s="1106" t="n"/>
      <c r="CI223" s="1106" t="n"/>
      <c r="CJ223" s="1106" t="n"/>
      <c r="CK223" s="1106" t="n"/>
      <c r="CL223" s="1106" t="n"/>
      <c r="CM223" s="1106" t="n"/>
      <c r="CN223" s="1106" t="n"/>
      <c r="CO223" s="1106" t="n"/>
      <c r="CP223" s="1106" t="n"/>
      <c r="CQ223" s="1106" t="n"/>
      <c r="CR223" s="1106" t="n"/>
      <c r="CS223" s="1106" t="n"/>
      <c r="CT223" s="1106" t="n"/>
      <c r="CU223" s="1106" t="n"/>
      <c r="CV223" s="1106" t="n"/>
      <c r="CW223" s="1106" t="n"/>
      <c r="CX223" s="1106" t="n"/>
      <c r="CY223" s="1106" t="n"/>
      <c r="CZ223" s="1106" t="n"/>
      <c r="DA223" s="1106" t="n"/>
      <c r="DB223" s="1106" t="n"/>
      <c r="DC223" s="1106" t="n"/>
      <c r="DD223" s="1106" t="n"/>
      <c r="DE223" s="1106" t="n"/>
      <c r="DF223" s="1106" t="n"/>
      <c r="DG223" s="1106" t="n"/>
      <c r="DH223" s="1106" t="n"/>
      <c r="DI223" s="1106" t="n"/>
    </row>
    <row r="224" ht="13.5" customHeight="1" s="1178">
      <c r="A224" s="1106" t="n"/>
      <c r="B224" s="1106" t="n"/>
      <c r="C224" s="1106" t="n"/>
      <c r="D224" s="1106" t="n"/>
      <c r="E224" s="1106" t="n"/>
      <c r="F224" s="1106" t="n"/>
      <c r="G224" s="1106" t="n"/>
      <c r="H224" s="1106" t="n"/>
      <c r="I224" s="1106" t="n"/>
      <c r="J224" s="1106" t="n"/>
      <c r="K224" s="1106" t="n"/>
      <c r="L224" s="1106" t="n"/>
      <c r="M224" s="1106" t="n"/>
      <c r="N224" s="1106" t="n"/>
      <c r="O224" s="1106" t="n"/>
      <c r="P224" s="1106" t="n"/>
      <c r="Q224" s="1106" t="n"/>
      <c r="R224" s="1106" t="n"/>
      <c r="S224" s="1106" t="n"/>
      <c r="T224" s="178" t="n"/>
      <c r="U224" s="1106" t="n"/>
      <c r="V224" s="1106" t="n"/>
      <c r="W224" s="1106" t="n"/>
      <c r="X224" s="1106" t="n"/>
      <c r="Y224" s="1106" t="n"/>
      <c r="Z224" s="1106" t="n"/>
      <c r="AA224" s="1106" t="n"/>
      <c r="AB224" s="1106" t="n"/>
      <c r="AC224" s="1106" t="n"/>
      <c r="AD224" s="1106" t="n"/>
      <c r="AE224" s="1106" t="n"/>
      <c r="AF224" s="1106" t="n"/>
      <c r="AG224" s="1106" t="n"/>
      <c r="AH224" s="1106" t="n"/>
      <c r="AI224" s="1105" t="inlineStr">
        <is>
          <t>银行贷款</t>
        </is>
      </c>
      <c r="AJ224" s="462" t="n">
        <v>0</v>
      </c>
      <c r="AK224" s="1106" t="n"/>
      <c r="AL224" s="1106" t="n"/>
      <c r="AM224" s="462" t="n">
        <v>5183711.3</v>
      </c>
      <c r="AN224" s="1106" t="n"/>
      <c r="AO224" s="1106" t="n"/>
      <c r="AP224" s="1106" t="n"/>
      <c r="AQ224" s="1106" t="n"/>
      <c r="AR224" s="1106" t="n"/>
      <c r="AS224" s="1106" t="n"/>
      <c r="AT224" s="1106" t="n"/>
      <c r="AU224" s="1106" t="n"/>
      <c r="AV224" s="1106" t="n"/>
      <c r="AW224" s="1106" t="n"/>
      <c r="AX224" s="1106" t="n"/>
      <c r="AY224" s="1106" t="n"/>
      <c r="AZ224" s="1106" t="n"/>
      <c r="BA224" s="1106" t="n"/>
      <c r="BB224" s="1106" t="n"/>
      <c r="BC224" s="1106" t="n"/>
      <c r="BD224" s="1106" t="n"/>
      <c r="BE224" s="1106" t="n"/>
      <c r="BF224" s="1106" t="n"/>
      <c r="BG224" s="1106" t="n"/>
      <c r="BH224" s="1106" t="n"/>
      <c r="BI224" s="1106" t="n"/>
      <c r="BJ224" s="1106" t="n"/>
      <c r="BK224" s="1106" t="n"/>
      <c r="BL224" s="1106" t="n"/>
      <c r="BM224" s="1106" t="n"/>
      <c r="BN224" s="1106" t="n"/>
      <c r="BO224" s="1106" t="n"/>
      <c r="BP224" s="1106" t="n"/>
      <c r="BQ224" s="1106" t="n"/>
      <c r="BR224" s="1106" t="n"/>
      <c r="BS224" s="1106" t="n"/>
      <c r="BT224" s="1106" t="n"/>
      <c r="BU224" s="1106" t="n"/>
      <c r="BV224" s="1106" t="n"/>
      <c r="BW224" s="1106" t="n"/>
      <c r="BX224" s="1106" t="n"/>
      <c r="BY224" s="1106" t="n"/>
      <c r="BZ224" s="1106" t="n"/>
      <c r="CA224" s="1106" t="n"/>
      <c r="CB224" s="1106" t="n"/>
      <c r="CC224" s="1106" t="n"/>
      <c r="CD224" s="1106" t="n"/>
      <c r="CE224" s="1106" t="n"/>
      <c r="CF224" s="1106" t="n"/>
      <c r="CG224" s="1106" t="n"/>
      <c r="CH224" s="1106" t="n"/>
      <c r="CI224" s="1106" t="n"/>
      <c r="CJ224" s="1106" t="n"/>
      <c r="CK224" s="1106" t="n"/>
      <c r="CL224" s="1106" t="n"/>
      <c r="CM224" s="1106" t="n"/>
      <c r="CN224" s="1106" t="n"/>
      <c r="CO224" s="1106" t="n"/>
      <c r="CP224" s="1106" t="n"/>
      <c r="CQ224" s="1106" t="n"/>
      <c r="CR224" s="1106" t="n"/>
      <c r="CS224" s="1106" t="n"/>
      <c r="CT224" s="1106" t="n"/>
      <c r="CU224" s="1106" t="n"/>
      <c r="CV224" s="1106" t="n"/>
      <c r="CW224" s="1106" t="n"/>
      <c r="CX224" s="1106" t="n"/>
      <c r="CY224" s="1106" t="n"/>
      <c r="CZ224" s="1106" t="n"/>
      <c r="DA224" s="1106" t="n"/>
      <c r="DB224" s="1106" t="n"/>
      <c r="DC224" s="1106" t="n"/>
      <c r="DD224" s="1106" t="n"/>
      <c r="DE224" s="1106" t="n"/>
      <c r="DF224" s="1106" t="n"/>
      <c r="DG224" s="1106" t="n"/>
      <c r="DH224" s="1106" t="n"/>
      <c r="DI224" s="1106" t="n"/>
    </row>
    <row r="225" ht="13.5" customHeight="1" s="1178">
      <c r="A225" s="1106" t="n"/>
      <c r="B225" s="1106" t="n"/>
      <c r="C225" s="1106" t="n"/>
      <c r="D225" s="1106" t="n"/>
      <c r="E225" s="1106" t="n"/>
      <c r="F225" s="1106" t="n"/>
      <c r="G225" s="1106" t="n"/>
      <c r="H225" s="1106" t="n"/>
      <c r="I225" s="1106" t="n"/>
      <c r="J225" s="1106" t="n"/>
      <c r="K225" s="1106" t="n"/>
      <c r="L225" s="1106" t="n"/>
      <c r="M225" s="1106" t="n"/>
      <c r="N225" s="1106" t="n"/>
      <c r="O225" s="1106" t="n"/>
      <c r="P225" s="1106" t="n"/>
      <c r="Q225" s="1106" t="n"/>
      <c r="R225" s="1106" t="n"/>
      <c r="S225" s="1106" t="n"/>
      <c r="T225" s="178" t="n"/>
      <c r="U225" s="1106" t="n"/>
      <c r="V225" s="1106" t="n"/>
      <c r="W225" s="1106" t="n"/>
      <c r="X225" s="1106" t="n"/>
      <c r="Y225" s="1106" t="n"/>
      <c r="Z225" s="1106" t="n"/>
      <c r="AA225" s="1106" t="n"/>
      <c r="AB225" s="1106" t="n"/>
      <c r="AC225" s="1106" t="n"/>
      <c r="AD225" s="1106" t="n"/>
      <c r="AE225" s="1106" t="n"/>
      <c r="AF225" s="1106" t="n"/>
      <c r="AG225" s="1106" t="n"/>
      <c r="AH225" s="1106" t="n"/>
      <c r="AI225" s="1105" t="inlineStr">
        <is>
          <t>发行债券</t>
        </is>
      </c>
      <c r="AJ225" s="462" t="n">
        <v>0</v>
      </c>
      <c r="AK225" s="1106" t="n"/>
      <c r="AL225" s="1106" t="n"/>
      <c r="AM225" s="462" t="n">
        <v>5183711.3</v>
      </c>
      <c r="AN225" s="1106" t="n"/>
      <c r="AO225" s="1106" t="n"/>
      <c r="AP225" s="1106" t="n"/>
      <c r="AQ225" s="1106" t="n"/>
      <c r="AR225" s="1106" t="n"/>
      <c r="AS225" s="1106" t="n"/>
      <c r="AT225" s="1106" t="n"/>
      <c r="AU225" s="1106" t="n"/>
      <c r="AV225" s="1106" t="n"/>
      <c r="AW225" s="1106" t="n"/>
      <c r="AX225" s="1106" t="n"/>
      <c r="AY225" s="1106" t="n"/>
      <c r="AZ225" s="1106" t="n"/>
      <c r="BA225" s="1106" t="n"/>
      <c r="BB225" s="1106" t="n"/>
      <c r="BC225" s="1106" t="n"/>
      <c r="BD225" s="1106" t="n"/>
      <c r="BE225" s="1106" t="n"/>
      <c r="BF225" s="1106" t="n"/>
      <c r="BG225" s="1106" t="n"/>
      <c r="BH225" s="1106" t="n"/>
      <c r="BI225" s="1106" t="n"/>
      <c r="BJ225" s="1106" t="n"/>
      <c r="BK225" s="1106" t="n"/>
      <c r="BL225" s="1106" t="n"/>
      <c r="BM225" s="1106" t="n"/>
      <c r="BN225" s="1106" t="n"/>
      <c r="BO225" s="1106" t="n"/>
      <c r="BP225" s="1106" t="n"/>
      <c r="BQ225" s="1106" t="n"/>
      <c r="BR225" s="1106" t="n"/>
      <c r="BS225" s="1106" t="n"/>
      <c r="BT225" s="1106" t="n"/>
      <c r="BU225" s="1106" t="n"/>
      <c r="BV225" s="1106" t="n"/>
      <c r="BW225" s="1106" t="n"/>
      <c r="BX225" s="1106" t="n"/>
      <c r="BY225" s="1106" t="n"/>
      <c r="BZ225" s="1106" t="n"/>
      <c r="CA225" s="1106" t="n"/>
      <c r="CB225" s="1106" t="n"/>
      <c r="CC225" s="1106" t="n"/>
      <c r="CD225" s="1106" t="n"/>
      <c r="CE225" s="1106" t="n"/>
      <c r="CF225" s="1106" t="n"/>
      <c r="CG225" s="1106" t="n"/>
      <c r="CH225" s="1106" t="n"/>
      <c r="CI225" s="1106" t="n"/>
      <c r="CJ225" s="1106" t="n"/>
      <c r="CK225" s="1106" t="n"/>
      <c r="CL225" s="1106" t="n"/>
      <c r="CM225" s="1106" t="n"/>
      <c r="CN225" s="1106" t="n"/>
      <c r="CO225" s="1106" t="n"/>
      <c r="CP225" s="1106" t="n"/>
      <c r="CQ225" s="1106" t="n"/>
      <c r="CR225" s="1106" t="n"/>
      <c r="CS225" s="1106" t="n"/>
      <c r="CT225" s="1106" t="n"/>
      <c r="CU225" s="1106" t="n"/>
      <c r="CV225" s="1106" t="n"/>
      <c r="CW225" s="1106" t="n"/>
      <c r="CX225" s="1106" t="n"/>
      <c r="CY225" s="1106" t="n"/>
      <c r="CZ225" s="1106" t="n"/>
      <c r="DA225" s="1106" t="n"/>
      <c r="DB225" s="1106" t="n"/>
      <c r="DC225" s="1106" t="n"/>
      <c r="DD225" s="1106" t="n"/>
      <c r="DE225" s="1106" t="n"/>
      <c r="DF225" s="1106" t="n"/>
      <c r="DG225" s="1106" t="n"/>
      <c r="DH225" s="1106" t="n"/>
      <c r="DI225" s="1106" t="n"/>
    </row>
    <row r="226" ht="13.5" customHeight="1" s="1178">
      <c r="A226" s="1106" t="n"/>
      <c r="B226" s="1106" t="n"/>
      <c r="C226" s="1106" t="n"/>
      <c r="D226" s="1106" t="n"/>
      <c r="E226" s="1106" t="n"/>
      <c r="F226" s="1106" t="n"/>
      <c r="G226" s="1106" t="n"/>
      <c r="H226" s="1106" t="n"/>
      <c r="I226" s="1106" t="n"/>
      <c r="J226" s="1106" t="n"/>
      <c r="K226" s="1106" t="n"/>
      <c r="L226" s="1106" t="n"/>
      <c r="M226" s="1106" t="n"/>
      <c r="N226" s="1106" t="n"/>
      <c r="O226" s="1106" t="n"/>
      <c r="P226" s="1106" t="n"/>
      <c r="Q226" s="1106" t="n"/>
      <c r="R226" s="1106" t="n"/>
      <c r="S226" s="1106" t="n"/>
      <c r="T226" s="178" t="n"/>
      <c r="U226" s="1106" t="n"/>
      <c r="V226" s="1106" t="n"/>
      <c r="W226" s="1106" t="n"/>
      <c r="X226" s="1106" t="n"/>
      <c r="Y226" s="1106" t="n"/>
      <c r="Z226" s="1106" t="n"/>
      <c r="AA226" s="1106" t="n"/>
      <c r="AB226" s="1106" t="n"/>
      <c r="AC226" s="1106" t="n"/>
      <c r="AD226" s="1106" t="n"/>
      <c r="AE226" s="1106" t="n"/>
      <c r="AF226" s="1106" t="n"/>
      <c r="AG226" s="1106" t="n"/>
      <c r="AH226" s="1106" t="n"/>
      <c r="AI226" s="1105" t="inlineStr">
        <is>
          <t>还债券本金</t>
        </is>
      </c>
      <c r="AJ226" s="462" t="n">
        <v>-50000</v>
      </c>
      <c r="AK226" s="1106" t="n"/>
      <c r="AL226" s="1106" t="n"/>
      <c r="AM226" s="462" t="n">
        <v>5133711.3</v>
      </c>
      <c r="AN226" s="1106" t="n"/>
      <c r="AO226" s="1106" t="n"/>
      <c r="AP226" s="1106" t="n"/>
      <c r="AQ226" s="1106" t="n"/>
      <c r="AR226" s="1106" t="n"/>
      <c r="AS226" s="1106" t="n"/>
      <c r="AT226" s="1106" t="n"/>
      <c r="AU226" s="1106" t="n"/>
      <c r="AV226" s="1106" t="n"/>
      <c r="AW226" s="1106" t="n"/>
      <c r="AX226" s="1106" t="n"/>
      <c r="AY226" s="1106" t="n"/>
      <c r="AZ226" s="1106" t="n"/>
      <c r="BA226" s="1106" t="n"/>
      <c r="BB226" s="1106" t="n"/>
      <c r="BC226" s="1106" t="n"/>
      <c r="BD226" s="1106" t="n"/>
      <c r="BE226" s="1106" t="n"/>
      <c r="BF226" s="1106" t="n"/>
      <c r="BG226" s="1106" t="n"/>
      <c r="BH226" s="1106" t="n"/>
      <c r="BI226" s="1106" t="n"/>
      <c r="BJ226" s="1106" t="n"/>
      <c r="BK226" s="1106" t="n"/>
      <c r="BL226" s="1106" t="n"/>
      <c r="BM226" s="1106" t="n"/>
      <c r="BN226" s="1106" t="n"/>
      <c r="BO226" s="1106" t="n"/>
      <c r="BP226" s="1106" t="n"/>
      <c r="BQ226" s="1106" t="n"/>
      <c r="BR226" s="1106" t="n"/>
      <c r="BS226" s="1106" t="n"/>
      <c r="BT226" s="1106" t="n"/>
      <c r="BU226" s="1106" t="n"/>
      <c r="BV226" s="1106" t="n"/>
      <c r="BW226" s="1106" t="n"/>
      <c r="BX226" s="1106" t="n"/>
      <c r="BY226" s="1106" t="n"/>
      <c r="BZ226" s="1106" t="n"/>
      <c r="CA226" s="1106" t="n"/>
      <c r="CB226" s="1106" t="n"/>
      <c r="CC226" s="1106" t="n"/>
      <c r="CD226" s="1106" t="n"/>
      <c r="CE226" s="1106" t="n"/>
      <c r="CF226" s="1106" t="n"/>
      <c r="CG226" s="1106" t="n"/>
      <c r="CH226" s="1106" t="n"/>
      <c r="CI226" s="1106" t="n"/>
      <c r="CJ226" s="1106" t="n"/>
      <c r="CK226" s="1106" t="n"/>
      <c r="CL226" s="1106" t="n"/>
      <c r="CM226" s="1106" t="n"/>
      <c r="CN226" s="1106" t="n"/>
      <c r="CO226" s="1106" t="n"/>
      <c r="CP226" s="1106" t="n"/>
      <c r="CQ226" s="1106" t="n"/>
      <c r="CR226" s="1106" t="n"/>
      <c r="CS226" s="1106" t="n"/>
      <c r="CT226" s="1106" t="n"/>
      <c r="CU226" s="1106" t="n"/>
      <c r="CV226" s="1106" t="n"/>
      <c r="CW226" s="1106" t="n"/>
      <c r="CX226" s="1106" t="n"/>
      <c r="CY226" s="1106" t="n"/>
      <c r="CZ226" s="1106" t="n"/>
      <c r="DA226" s="1106" t="n"/>
      <c r="DB226" s="1106" t="n"/>
      <c r="DC226" s="1106" t="n"/>
      <c r="DD226" s="1106" t="n"/>
      <c r="DE226" s="1106" t="n"/>
      <c r="DF226" s="1106" t="n"/>
      <c r="DG226" s="1106" t="n"/>
      <c r="DH226" s="1106" t="n"/>
      <c r="DI226" s="1106" t="n"/>
    </row>
    <row r="227" ht="13.5" customHeight="1" s="1178">
      <c r="A227" s="1106" t="n"/>
      <c r="B227" s="1106" t="n"/>
      <c r="C227" s="1106" t="n"/>
      <c r="D227" s="1106" t="n"/>
      <c r="E227" s="1106" t="n"/>
      <c r="F227" s="1106" t="n"/>
      <c r="G227" s="1106" t="n"/>
      <c r="H227" s="1106" t="n"/>
      <c r="I227" s="1106" t="n"/>
      <c r="J227" s="1106" t="n"/>
      <c r="K227" s="1106" t="n"/>
      <c r="L227" s="1106" t="n"/>
      <c r="M227" s="1106" t="n"/>
      <c r="N227" s="1106" t="n"/>
      <c r="O227" s="1106" t="n"/>
      <c r="P227" s="1106" t="n"/>
      <c r="Q227" s="1106" t="n"/>
      <c r="R227" s="1106" t="n"/>
      <c r="S227" s="1106" t="n"/>
      <c r="T227" s="178" t="n"/>
      <c r="U227" s="1106" t="n"/>
      <c r="V227" s="1106" t="n"/>
      <c r="W227" s="1106" t="n"/>
      <c r="X227" s="1106" t="n"/>
      <c r="Y227" s="1106" t="n"/>
      <c r="Z227" s="1106" t="n"/>
      <c r="AA227" s="1106" t="n"/>
      <c r="AB227" s="1106" t="n"/>
      <c r="AC227" s="1106" t="n"/>
      <c r="AD227" s="1106" t="n"/>
      <c r="AE227" s="1106" t="n"/>
      <c r="AF227" s="1106" t="n"/>
      <c r="AG227" s="1106" t="n"/>
      <c r="AH227" s="1106" t="n"/>
      <c r="AI227" s="1105" t="inlineStr">
        <is>
          <t>还债券利息</t>
        </is>
      </c>
      <c r="AJ227" s="462" t="n">
        <v>-24375</v>
      </c>
      <c r="AK227" s="1106" t="n"/>
      <c r="AL227" s="462" t="n">
        <v>24375</v>
      </c>
      <c r="AM227" s="462" t="n">
        <v>5109336.3</v>
      </c>
      <c r="AN227" s="1106" t="n"/>
      <c r="AO227" s="1106" t="n"/>
      <c r="AP227" s="1106" t="n"/>
      <c r="AQ227" s="1106" t="n"/>
      <c r="AR227" s="1106" t="n"/>
      <c r="AS227" s="1106" t="n"/>
      <c r="AT227" s="1106" t="n"/>
      <c r="AU227" s="1106" t="n"/>
      <c r="AV227" s="1106" t="n"/>
      <c r="AW227" s="1106" t="n"/>
      <c r="AX227" s="1106" t="n"/>
      <c r="AY227" s="1106" t="n"/>
      <c r="AZ227" s="1106" t="n"/>
      <c r="BA227" s="1106" t="n"/>
      <c r="BB227" s="1106" t="n"/>
      <c r="BC227" s="1106" t="n"/>
      <c r="BD227" s="1106" t="n"/>
      <c r="BE227" s="1106" t="n"/>
      <c r="BF227" s="1106" t="n"/>
      <c r="BG227" s="1106" t="n"/>
      <c r="BH227" s="1106" t="n"/>
      <c r="BI227" s="1106" t="n"/>
      <c r="BJ227" s="1106" t="n"/>
      <c r="BK227" s="1106" t="n"/>
      <c r="BL227" s="1106" t="n"/>
      <c r="BM227" s="1106" t="n"/>
      <c r="BN227" s="1106" t="n"/>
      <c r="BO227" s="1106" t="n"/>
      <c r="BP227" s="1106" t="n"/>
      <c r="BQ227" s="1106" t="n"/>
      <c r="BR227" s="1106" t="n"/>
      <c r="BS227" s="1106" t="n"/>
      <c r="BT227" s="1106" t="n"/>
      <c r="BU227" s="1106" t="n"/>
      <c r="BV227" s="1106" t="n"/>
      <c r="BW227" s="1106" t="n"/>
      <c r="BX227" s="1106" t="n"/>
      <c r="BY227" s="1106" t="n"/>
      <c r="BZ227" s="1106" t="n"/>
      <c r="CA227" s="1106" t="n"/>
      <c r="CB227" s="1106" t="n"/>
      <c r="CC227" s="1106" t="n"/>
      <c r="CD227" s="1106" t="n"/>
      <c r="CE227" s="1106" t="n"/>
      <c r="CF227" s="1106" t="n"/>
      <c r="CG227" s="1106" t="n"/>
      <c r="CH227" s="1106" t="n"/>
      <c r="CI227" s="1106" t="n"/>
      <c r="CJ227" s="1106" t="n"/>
      <c r="CK227" s="1106" t="n"/>
      <c r="CL227" s="1106" t="n"/>
      <c r="CM227" s="1106" t="n"/>
      <c r="CN227" s="1106" t="n"/>
      <c r="CO227" s="1106" t="n"/>
      <c r="CP227" s="1106" t="n"/>
      <c r="CQ227" s="1106" t="n"/>
      <c r="CR227" s="1106" t="n"/>
      <c r="CS227" s="1106" t="n"/>
      <c r="CT227" s="1106" t="n"/>
      <c r="CU227" s="1106" t="n"/>
      <c r="CV227" s="1106" t="n"/>
      <c r="CW227" s="1106" t="n"/>
      <c r="CX227" s="1106" t="n"/>
      <c r="CY227" s="1106" t="n"/>
      <c r="CZ227" s="1106" t="n"/>
      <c r="DA227" s="1106" t="n"/>
      <c r="DB227" s="1106" t="n"/>
      <c r="DC227" s="1106" t="n"/>
      <c r="DD227" s="1106" t="n"/>
      <c r="DE227" s="1106" t="n"/>
      <c r="DF227" s="1106" t="n"/>
      <c r="DG227" s="1106" t="n"/>
      <c r="DH227" s="1106" t="n"/>
      <c r="DI227" s="1106" t="n"/>
    </row>
    <row r="228" ht="13.5" customHeight="1" s="1178">
      <c r="A228" s="1106" t="n"/>
      <c r="B228" s="1106" t="n"/>
      <c r="C228" s="1106" t="n"/>
      <c r="D228" s="1106" t="n"/>
      <c r="E228" s="1106" t="n"/>
      <c r="F228" s="1106" t="n"/>
      <c r="G228" s="1106" t="n"/>
      <c r="H228" s="1106" t="n"/>
      <c r="I228" s="1106" t="n"/>
      <c r="J228" s="1106" t="n"/>
      <c r="K228" s="1106" t="n"/>
      <c r="L228" s="1106" t="n"/>
      <c r="M228" s="1106" t="n"/>
      <c r="N228" s="1106" t="n"/>
      <c r="O228" s="1106" t="n"/>
      <c r="P228" s="1106" t="n"/>
      <c r="Q228" s="1106" t="n"/>
      <c r="R228" s="1106" t="n"/>
      <c r="S228" s="1106" t="n"/>
      <c r="T228" s="178" t="n"/>
      <c r="U228" s="1106" t="n"/>
      <c r="V228" s="1106" t="n"/>
      <c r="W228" s="1106" t="n"/>
      <c r="X228" s="1106" t="n"/>
      <c r="Y228" s="1106" t="n"/>
      <c r="Z228" s="1106" t="n"/>
      <c r="AA228" s="1106" t="n"/>
      <c r="AB228" s="1106" t="n"/>
      <c r="AC228" s="1106" t="n"/>
      <c r="AD228" s="1106" t="n"/>
      <c r="AE228" s="1106" t="n"/>
      <c r="AF228" s="1106" t="n"/>
      <c r="AG228" s="1106" t="n"/>
      <c r="AH228" s="1106" t="n"/>
      <c r="AI228" s="1105" t="inlineStr">
        <is>
          <t>新工人培训费</t>
        </is>
      </c>
      <c r="AJ228" s="462" t="n">
        <v>-5000</v>
      </c>
      <c r="AK228" s="1106" t="n"/>
      <c r="AL228" s="462" t="n">
        <v>29375</v>
      </c>
      <c r="AM228" s="462" t="n">
        <v>5104336.3</v>
      </c>
      <c r="AN228" s="1106" t="n"/>
      <c r="AO228" s="1106" t="n"/>
      <c r="AP228" s="1106" t="n"/>
      <c r="AQ228" s="1106" t="n"/>
      <c r="AR228" s="1106" t="n"/>
      <c r="AS228" s="1106" t="n"/>
      <c r="AT228" s="1106" t="n"/>
      <c r="AU228" s="1106" t="n"/>
      <c r="AV228" s="1106" t="n"/>
      <c r="AW228" s="1106" t="n"/>
      <c r="AX228" s="1106" t="n"/>
      <c r="AY228" s="1106" t="n"/>
      <c r="AZ228" s="1106" t="n"/>
      <c r="BA228" s="1106" t="n"/>
      <c r="BB228" s="1106" t="n"/>
      <c r="BC228" s="1106" t="n"/>
      <c r="BD228" s="1106" t="n"/>
      <c r="BE228" s="1106" t="n"/>
      <c r="BF228" s="1106" t="n"/>
      <c r="BG228" s="1106" t="n"/>
      <c r="BH228" s="1106" t="n"/>
      <c r="BI228" s="1106" t="n"/>
      <c r="BJ228" s="1106" t="n"/>
      <c r="BK228" s="1106" t="n"/>
      <c r="BL228" s="1106" t="n"/>
      <c r="BM228" s="1106" t="n"/>
      <c r="BN228" s="1106" t="n"/>
      <c r="BO228" s="1106" t="n"/>
      <c r="BP228" s="1106" t="n"/>
      <c r="BQ228" s="1106" t="n"/>
      <c r="BR228" s="1106" t="n"/>
      <c r="BS228" s="1106" t="n"/>
      <c r="BT228" s="1106" t="n"/>
      <c r="BU228" s="1106" t="n"/>
      <c r="BV228" s="1106" t="n"/>
      <c r="BW228" s="1106" t="n"/>
      <c r="BX228" s="1106" t="n"/>
      <c r="BY228" s="1106" t="n"/>
      <c r="BZ228" s="1106" t="n"/>
      <c r="CA228" s="1106" t="n"/>
      <c r="CB228" s="1106" t="n"/>
      <c r="CC228" s="1106" t="n"/>
      <c r="CD228" s="1106" t="n"/>
      <c r="CE228" s="1106" t="n"/>
      <c r="CF228" s="1106" t="n"/>
      <c r="CG228" s="1106" t="n"/>
      <c r="CH228" s="1106" t="n"/>
      <c r="CI228" s="1106" t="n"/>
      <c r="CJ228" s="1106" t="n"/>
      <c r="CK228" s="1106" t="n"/>
      <c r="CL228" s="1106" t="n"/>
      <c r="CM228" s="1106" t="n"/>
      <c r="CN228" s="1106" t="n"/>
      <c r="CO228" s="1106" t="n"/>
      <c r="CP228" s="1106" t="n"/>
      <c r="CQ228" s="1106" t="n"/>
      <c r="CR228" s="1106" t="n"/>
      <c r="CS228" s="1106" t="n"/>
      <c r="CT228" s="1106" t="n"/>
      <c r="CU228" s="1106" t="n"/>
      <c r="CV228" s="1106" t="n"/>
      <c r="CW228" s="1106" t="n"/>
      <c r="CX228" s="1106" t="n"/>
      <c r="CY228" s="1106" t="n"/>
      <c r="CZ228" s="1106" t="n"/>
      <c r="DA228" s="1106" t="n"/>
      <c r="DB228" s="1106" t="n"/>
      <c r="DC228" s="1106" t="n"/>
      <c r="DD228" s="1106" t="n"/>
      <c r="DE228" s="1106" t="n"/>
      <c r="DF228" s="1106" t="n"/>
      <c r="DG228" s="1106" t="n"/>
      <c r="DH228" s="1106" t="n"/>
      <c r="DI228" s="1106" t="n"/>
    </row>
    <row r="229" ht="13.5" customHeight="1" s="1178">
      <c r="A229" s="1106" t="n"/>
      <c r="B229" s="1106" t="n"/>
      <c r="C229" s="1106" t="n"/>
      <c r="D229" s="1106" t="n"/>
      <c r="E229" s="1106" t="n"/>
      <c r="F229" s="1106" t="n"/>
      <c r="G229" s="1106" t="n"/>
      <c r="H229" s="1106" t="n"/>
      <c r="I229" s="1106" t="n"/>
      <c r="J229" s="1106" t="n"/>
      <c r="K229" s="1106" t="n"/>
      <c r="L229" s="1106" t="n"/>
      <c r="M229" s="1106" t="n"/>
      <c r="N229" s="1106" t="n"/>
      <c r="O229" s="1106" t="n"/>
      <c r="P229" s="1106" t="n"/>
      <c r="Q229" s="1106" t="n"/>
      <c r="R229" s="1106" t="n"/>
      <c r="S229" s="1106" t="n"/>
      <c r="T229" s="178" t="n"/>
      <c r="U229" s="1106" t="n"/>
      <c r="V229" s="1106" t="n"/>
      <c r="W229" s="1106" t="n"/>
      <c r="X229" s="1106" t="n"/>
      <c r="Y229" s="1106" t="n"/>
      <c r="Z229" s="1106" t="n"/>
      <c r="AA229" s="1106" t="n"/>
      <c r="AB229" s="1106" t="n"/>
      <c r="AC229" s="1106" t="n"/>
      <c r="AD229" s="1106" t="n"/>
      <c r="AE229" s="1106" t="n"/>
      <c r="AF229" s="1106" t="n"/>
      <c r="AG229" s="1106" t="n"/>
      <c r="AH229" s="1106" t="n"/>
      <c r="AI229" s="1105" t="inlineStr">
        <is>
          <t>解雇工人安置费</t>
        </is>
      </c>
      <c r="AJ229" s="462" t="n">
        <v>-10000</v>
      </c>
      <c r="AK229" s="1106" t="n"/>
      <c r="AL229" s="462" t="n">
        <v>39375</v>
      </c>
      <c r="AM229" s="462" t="n">
        <v>5094336.3</v>
      </c>
      <c r="AN229" s="1106" t="n"/>
      <c r="AO229" s="1106" t="n"/>
      <c r="AP229" s="1106" t="n"/>
      <c r="AQ229" s="1106" t="n"/>
      <c r="AR229" s="1106" t="n"/>
      <c r="AS229" s="1106" t="n"/>
      <c r="AT229" s="1106" t="n"/>
      <c r="AU229" s="1106" t="n"/>
      <c r="AV229" s="1106" t="n"/>
      <c r="AW229" s="1106" t="n"/>
      <c r="AX229" s="1106" t="n"/>
      <c r="AY229" s="1106" t="n"/>
      <c r="AZ229" s="1106" t="n"/>
      <c r="BA229" s="1106" t="n"/>
      <c r="BB229" s="1106" t="n"/>
      <c r="BC229" s="1106" t="n"/>
      <c r="BD229" s="1106" t="n"/>
      <c r="BE229" s="1106" t="n"/>
      <c r="BF229" s="1106" t="n"/>
      <c r="BG229" s="1106" t="n"/>
      <c r="BH229" s="1106" t="n"/>
      <c r="BI229" s="1106" t="n"/>
      <c r="BJ229" s="1106" t="n"/>
      <c r="BK229" s="1106" t="n"/>
      <c r="BL229" s="1106" t="n"/>
      <c r="BM229" s="1106" t="n"/>
      <c r="BN229" s="1106" t="n"/>
      <c r="BO229" s="1106" t="n"/>
      <c r="BP229" s="1106" t="n"/>
      <c r="BQ229" s="1106" t="n"/>
      <c r="BR229" s="1106" t="n"/>
      <c r="BS229" s="1106" t="n"/>
      <c r="BT229" s="1106" t="n"/>
      <c r="BU229" s="1106" t="n"/>
      <c r="BV229" s="1106" t="n"/>
      <c r="BW229" s="1106" t="n"/>
      <c r="BX229" s="1106" t="n"/>
      <c r="BY229" s="1106" t="n"/>
      <c r="BZ229" s="1106" t="n"/>
      <c r="CA229" s="1106" t="n"/>
      <c r="CB229" s="1106" t="n"/>
      <c r="CC229" s="1106" t="n"/>
      <c r="CD229" s="1106" t="n"/>
      <c r="CE229" s="1106" t="n"/>
      <c r="CF229" s="1106" t="n"/>
      <c r="CG229" s="1106" t="n"/>
      <c r="CH229" s="1106" t="n"/>
      <c r="CI229" s="1106" t="n"/>
      <c r="CJ229" s="1106" t="n"/>
      <c r="CK229" s="1106" t="n"/>
      <c r="CL229" s="1106" t="n"/>
      <c r="CM229" s="1106" t="n"/>
      <c r="CN229" s="1106" t="n"/>
      <c r="CO229" s="1106" t="n"/>
      <c r="CP229" s="1106" t="n"/>
      <c r="CQ229" s="1106" t="n"/>
      <c r="CR229" s="1106" t="n"/>
      <c r="CS229" s="1106" t="n"/>
      <c r="CT229" s="1106" t="n"/>
      <c r="CU229" s="1106" t="n"/>
      <c r="CV229" s="1106" t="n"/>
      <c r="CW229" s="1106" t="n"/>
      <c r="CX229" s="1106" t="n"/>
      <c r="CY229" s="1106" t="n"/>
      <c r="CZ229" s="1106" t="n"/>
      <c r="DA229" s="1106" t="n"/>
      <c r="DB229" s="1106" t="n"/>
      <c r="DC229" s="1106" t="n"/>
      <c r="DD229" s="1106" t="n"/>
      <c r="DE229" s="1106" t="n"/>
      <c r="DF229" s="1106" t="n"/>
      <c r="DG229" s="1106" t="n"/>
      <c r="DH229" s="1106" t="n"/>
      <c r="DI229" s="1106" t="n"/>
    </row>
    <row r="230" ht="13.5" customHeight="1" s="1178">
      <c r="A230" s="1106" t="n"/>
      <c r="B230" s="1106" t="n"/>
      <c r="C230" s="1106" t="n"/>
      <c r="D230" s="1106" t="n"/>
      <c r="E230" s="1106" t="n"/>
      <c r="F230" s="1106" t="n"/>
      <c r="G230" s="1106" t="n"/>
      <c r="H230" s="1106" t="n"/>
      <c r="I230" s="1106" t="n"/>
      <c r="J230" s="1106" t="n"/>
      <c r="K230" s="1106" t="n"/>
      <c r="L230" s="1106" t="n"/>
      <c r="M230" s="1106" t="n"/>
      <c r="N230" s="1106" t="n"/>
      <c r="O230" s="1106" t="n"/>
      <c r="P230" s="1106" t="n"/>
      <c r="Q230" s="1106" t="n"/>
      <c r="R230" s="1106" t="n"/>
      <c r="S230" s="1106" t="n"/>
      <c r="T230" s="178" t="n"/>
      <c r="U230" s="1106" t="n"/>
      <c r="V230" s="1106" t="n"/>
      <c r="W230" s="1106" t="n"/>
      <c r="X230" s="1106" t="n"/>
      <c r="Y230" s="1106" t="n"/>
      <c r="Z230" s="1106" t="n"/>
      <c r="AA230" s="1106" t="n"/>
      <c r="AB230" s="1106" t="n"/>
      <c r="AC230" s="1106" t="n"/>
      <c r="AD230" s="1106" t="n"/>
      <c r="AE230" s="1106" t="n"/>
      <c r="AF230" s="1106" t="n"/>
      <c r="AG230" s="1106" t="n"/>
      <c r="AH230" s="1106" t="n"/>
      <c r="AI230" s="1105" t="inlineStr">
        <is>
          <t>工人基本工资</t>
        </is>
      </c>
      <c r="AJ230" s="462" t="n">
        <v>-787800</v>
      </c>
      <c r="AK230" s="1106" t="n"/>
      <c r="AL230" s="462" t="n">
        <v>827175</v>
      </c>
      <c r="AM230" s="462" t="n">
        <v>4306536.3</v>
      </c>
      <c r="AN230" s="1106" t="n"/>
      <c r="AO230" s="1106" t="n"/>
      <c r="AP230" s="1106" t="n"/>
      <c r="AQ230" s="1106" t="n"/>
      <c r="AR230" s="1106" t="n"/>
      <c r="AS230" s="1106" t="n"/>
      <c r="AT230" s="1106" t="n"/>
      <c r="AU230" s="1106" t="n"/>
      <c r="AV230" s="1106" t="n"/>
      <c r="AW230" s="1106" t="n"/>
      <c r="AX230" s="1106" t="n"/>
      <c r="AY230" s="1106" t="n"/>
      <c r="AZ230" s="1106" t="n"/>
      <c r="BA230" s="1106" t="n"/>
      <c r="BB230" s="1106" t="n"/>
      <c r="BC230" s="1106" t="n"/>
      <c r="BD230" s="1106" t="n"/>
      <c r="BE230" s="1106" t="n"/>
      <c r="BF230" s="1106" t="n"/>
      <c r="BG230" s="1106" t="n"/>
      <c r="BH230" s="1106" t="n"/>
      <c r="BI230" s="1106" t="n"/>
      <c r="BJ230" s="1106" t="n"/>
      <c r="BK230" s="1106" t="n"/>
      <c r="BL230" s="1106" t="n"/>
      <c r="BM230" s="1106" t="n"/>
      <c r="BN230" s="1106" t="n"/>
      <c r="BO230" s="1106" t="n"/>
      <c r="BP230" s="1106" t="n"/>
      <c r="BQ230" s="1106" t="n"/>
      <c r="BR230" s="1106" t="n"/>
      <c r="BS230" s="1106" t="n"/>
      <c r="BT230" s="1106" t="n"/>
      <c r="BU230" s="1106" t="n"/>
      <c r="BV230" s="1106" t="n"/>
      <c r="BW230" s="1106" t="n"/>
      <c r="BX230" s="1106" t="n"/>
      <c r="BY230" s="1106" t="n"/>
      <c r="BZ230" s="1106" t="n"/>
      <c r="CA230" s="1106" t="n"/>
      <c r="CB230" s="1106" t="n"/>
      <c r="CC230" s="1106" t="n"/>
      <c r="CD230" s="1106" t="n"/>
      <c r="CE230" s="1106" t="n"/>
      <c r="CF230" s="1106" t="n"/>
      <c r="CG230" s="1106" t="n"/>
      <c r="CH230" s="1106" t="n"/>
      <c r="CI230" s="1106" t="n"/>
      <c r="CJ230" s="1106" t="n"/>
      <c r="CK230" s="1106" t="n"/>
      <c r="CL230" s="1106" t="n"/>
      <c r="CM230" s="1106" t="n"/>
      <c r="CN230" s="1106" t="n"/>
      <c r="CO230" s="1106" t="n"/>
      <c r="CP230" s="1106" t="n"/>
      <c r="CQ230" s="1106" t="n"/>
      <c r="CR230" s="1106" t="n"/>
      <c r="CS230" s="1106" t="n"/>
      <c r="CT230" s="1106" t="n"/>
      <c r="CU230" s="1106" t="n"/>
      <c r="CV230" s="1106" t="n"/>
      <c r="CW230" s="1106" t="n"/>
      <c r="CX230" s="1106" t="n"/>
      <c r="CY230" s="1106" t="n"/>
      <c r="CZ230" s="1106" t="n"/>
      <c r="DA230" s="1106" t="n"/>
      <c r="DB230" s="1106" t="n"/>
      <c r="DC230" s="1106" t="n"/>
      <c r="DD230" s="1106" t="n"/>
      <c r="DE230" s="1106" t="n"/>
      <c r="DF230" s="1106" t="n"/>
      <c r="DG230" s="1106" t="n"/>
      <c r="DH230" s="1106" t="n"/>
      <c r="DI230" s="1106" t="n"/>
    </row>
    <row r="231" ht="13.5" customHeight="1" s="1178">
      <c r="A231" s="1106" t="n"/>
      <c r="B231" s="1106" t="n"/>
      <c r="C231" s="1106" t="n"/>
      <c r="D231" s="1106" t="n"/>
      <c r="E231" s="1106" t="n"/>
      <c r="F231" s="1106" t="n"/>
      <c r="G231" s="1106" t="n"/>
      <c r="H231" s="1106" t="n"/>
      <c r="I231" s="1106" t="n"/>
      <c r="J231" s="1106" t="n"/>
      <c r="K231" s="1106" t="n"/>
      <c r="L231" s="1106" t="n"/>
      <c r="M231" s="1106" t="n"/>
      <c r="N231" s="1106" t="n"/>
      <c r="O231" s="1106" t="n"/>
      <c r="P231" s="1106" t="n"/>
      <c r="Q231" s="1106" t="n"/>
      <c r="R231" s="1106" t="n"/>
      <c r="S231" s="1106" t="n"/>
      <c r="T231" s="178" t="n"/>
      <c r="U231" s="1106" t="n"/>
      <c r="V231" s="1106" t="n"/>
      <c r="W231" s="1106" t="n"/>
      <c r="X231" s="1106" t="n"/>
      <c r="Y231" s="1106" t="n"/>
      <c r="Z231" s="1106" t="n"/>
      <c r="AA231" s="1106" t="n"/>
      <c r="AB231" s="1106" t="n"/>
      <c r="AC231" s="1106" t="n"/>
      <c r="AD231" s="1106" t="n"/>
      <c r="AE231" s="1106" t="n"/>
      <c r="AF231" s="1106" t="n"/>
      <c r="AG231" s="1106" t="n"/>
      <c r="AH231" s="1106" t="n"/>
      <c r="AI231" s="1105" t="inlineStr">
        <is>
          <t>机器维修费</t>
        </is>
      </c>
      <c r="AJ231" s="462" t="n">
        <v>-45000</v>
      </c>
      <c r="AK231" s="1106" t="n"/>
      <c r="AL231" s="462" t="n">
        <v>872175</v>
      </c>
      <c r="AM231" s="462" t="n">
        <v>4261536.3</v>
      </c>
      <c r="AN231" s="1106" t="n"/>
      <c r="AO231" s="1106" t="n"/>
      <c r="AP231" s="1106" t="n"/>
      <c r="AQ231" s="1106" t="n"/>
      <c r="AR231" s="1106" t="n"/>
      <c r="AS231" s="1106" t="n"/>
      <c r="AT231" s="1106" t="n"/>
      <c r="AU231" s="1106" t="n"/>
      <c r="AV231" s="1106" t="n"/>
      <c r="AW231" s="1106" t="n"/>
      <c r="AX231" s="1106" t="n"/>
      <c r="AY231" s="1106" t="n"/>
      <c r="AZ231" s="1106" t="n"/>
      <c r="BA231" s="1106" t="n"/>
      <c r="BB231" s="1106" t="n"/>
      <c r="BC231" s="1106" t="n"/>
      <c r="BD231" s="1106" t="n"/>
      <c r="BE231" s="1106" t="n"/>
      <c r="BF231" s="1106" t="n"/>
      <c r="BG231" s="1106" t="n"/>
      <c r="BH231" s="1106" t="n"/>
      <c r="BI231" s="1106" t="n"/>
      <c r="BJ231" s="1106" t="n"/>
      <c r="BK231" s="1106" t="n"/>
      <c r="BL231" s="1106" t="n"/>
      <c r="BM231" s="1106" t="n"/>
      <c r="BN231" s="1106" t="n"/>
      <c r="BO231" s="1106" t="n"/>
      <c r="BP231" s="1106" t="n"/>
      <c r="BQ231" s="1106" t="n"/>
      <c r="BR231" s="1106" t="n"/>
      <c r="BS231" s="1106" t="n"/>
      <c r="BT231" s="1106" t="n"/>
      <c r="BU231" s="1106" t="n"/>
      <c r="BV231" s="1106" t="n"/>
      <c r="BW231" s="1106" t="n"/>
      <c r="BX231" s="1106" t="n"/>
      <c r="BY231" s="1106" t="n"/>
      <c r="BZ231" s="1106" t="n"/>
      <c r="CA231" s="1106" t="n"/>
      <c r="CB231" s="1106" t="n"/>
      <c r="CC231" s="1106" t="n"/>
      <c r="CD231" s="1106" t="n"/>
      <c r="CE231" s="1106" t="n"/>
      <c r="CF231" s="1106" t="n"/>
      <c r="CG231" s="1106" t="n"/>
      <c r="CH231" s="1106" t="n"/>
      <c r="CI231" s="1106" t="n"/>
      <c r="CJ231" s="1106" t="n"/>
      <c r="CK231" s="1106" t="n"/>
      <c r="CL231" s="1106" t="n"/>
      <c r="CM231" s="1106" t="n"/>
      <c r="CN231" s="1106" t="n"/>
      <c r="CO231" s="1106" t="n"/>
      <c r="CP231" s="1106" t="n"/>
      <c r="CQ231" s="1106" t="n"/>
      <c r="CR231" s="1106" t="n"/>
      <c r="CS231" s="1106" t="n"/>
      <c r="CT231" s="1106" t="n"/>
      <c r="CU231" s="1106" t="n"/>
      <c r="CV231" s="1106" t="n"/>
      <c r="CW231" s="1106" t="n"/>
      <c r="CX231" s="1106" t="n"/>
      <c r="CY231" s="1106" t="n"/>
      <c r="CZ231" s="1106" t="n"/>
      <c r="DA231" s="1106" t="n"/>
      <c r="DB231" s="1106" t="n"/>
      <c r="DC231" s="1106" t="n"/>
      <c r="DD231" s="1106" t="n"/>
      <c r="DE231" s="1106" t="n"/>
      <c r="DF231" s="1106" t="n"/>
      <c r="DG231" s="1106" t="n"/>
      <c r="DH231" s="1106" t="n"/>
      <c r="DI231" s="1106" t="n"/>
    </row>
    <row r="232" ht="13.5" customHeight="1" s="1178">
      <c r="A232" s="1106" t="n"/>
      <c r="B232" s="1106" t="n"/>
      <c r="C232" s="1106" t="n"/>
      <c r="D232" s="1106" t="n"/>
      <c r="E232" s="1106" t="n"/>
      <c r="F232" s="1106" t="n"/>
      <c r="G232" s="1106" t="n"/>
      <c r="H232" s="1106" t="n"/>
      <c r="I232" s="1106" t="n"/>
      <c r="J232" s="1106" t="n"/>
      <c r="K232" s="1106" t="n"/>
      <c r="L232" s="1106" t="n"/>
      <c r="M232" s="1106" t="n"/>
      <c r="N232" s="1106" t="n"/>
      <c r="O232" s="1106" t="n"/>
      <c r="P232" s="1106" t="n"/>
      <c r="Q232" s="1106" t="n"/>
      <c r="R232" s="1106" t="n"/>
      <c r="S232" s="1106" t="n"/>
      <c r="T232" s="178" t="n"/>
      <c r="U232" s="1106" t="n"/>
      <c r="V232" s="1106" t="n"/>
      <c r="W232" s="1106" t="n"/>
      <c r="X232" s="1106" t="n"/>
      <c r="Y232" s="1106" t="n"/>
      <c r="Z232" s="1106" t="n"/>
      <c r="AA232" s="1106" t="n"/>
      <c r="AB232" s="1106" t="n"/>
      <c r="AC232" s="1106" t="n"/>
      <c r="AD232" s="1106" t="n"/>
      <c r="AE232" s="1106" t="n"/>
      <c r="AF232" s="1106" t="n"/>
      <c r="AG232" s="1106" t="n"/>
      <c r="AH232" s="1106" t="n"/>
      <c r="AI232" s="1105" t="inlineStr">
        <is>
          <t>紧急贷款</t>
        </is>
      </c>
      <c r="AJ232" s="1106" t="n">
        <v>0</v>
      </c>
      <c r="AK232" s="1106" t="n"/>
      <c r="AL232" s="1106" t="n"/>
      <c r="AM232" s="462" t="n">
        <v>4261536.3</v>
      </c>
      <c r="AN232" s="1106" t="n"/>
      <c r="AO232" s="1106" t="n"/>
      <c r="AP232" s="1106" t="n"/>
      <c r="AQ232" s="1106" t="n"/>
      <c r="AR232" s="1106" t="n"/>
      <c r="AS232" s="1106" t="n"/>
      <c r="AT232" s="1106" t="n"/>
      <c r="AU232" s="1106" t="n"/>
      <c r="AV232" s="1106" t="n"/>
      <c r="AW232" s="1106" t="n"/>
      <c r="AX232" s="1106" t="n"/>
      <c r="AY232" s="1106" t="n"/>
      <c r="AZ232" s="1106" t="n"/>
      <c r="BA232" s="1106" t="n"/>
      <c r="BB232" s="1106" t="n"/>
      <c r="BC232" s="1106" t="n"/>
      <c r="BD232" s="1106" t="n"/>
      <c r="BE232" s="1106" t="n"/>
      <c r="BF232" s="1106" t="n"/>
      <c r="BG232" s="1106" t="n"/>
      <c r="BH232" s="1106" t="n"/>
      <c r="BI232" s="1106" t="n"/>
      <c r="BJ232" s="1106" t="n"/>
      <c r="BK232" s="1106" t="n"/>
      <c r="BL232" s="1106" t="n"/>
      <c r="BM232" s="1106" t="n"/>
      <c r="BN232" s="1106" t="n"/>
      <c r="BO232" s="1106" t="n"/>
      <c r="BP232" s="1106" t="n"/>
      <c r="BQ232" s="1106" t="n"/>
      <c r="BR232" s="1106" t="n"/>
      <c r="BS232" s="1106" t="n"/>
      <c r="BT232" s="1106" t="n"/>
      <c r="BU232" s="1106" t="n"/>
      <c r="BV232" s="1106" t="n"/>
      <c r="BW232" s="1106" t="n"/>
      <c r="BX232" s="1106" t="n"/>
      <c r="BY232" s="1106" t="n"/>
      <c r="BZ232" s="1106" t="n"/>
      <c r="CA232" s="1106" t="n"/>
      <c r="CB232" s="1106" t="n"/>
      <c r="CC232" s="1106" t="n"/>
      <c r="CD232" s="1106" t="n"/>
      <c r="CE232" s="1106" t="n"/>
      <c r="CF232" s="1106" t="n"/>
      <c r="CG232" s="1106" t="n"/>
      <c r="CH232" s="1106" t="n"/>
      <c r="CI232" s="1106" t="n"/>
      <c r="CJ232" s="1106" t="n"/>
      <c r="CK232" s="1106" t="n"/>
      <c r="CL232" s="1106" t="n"/>
      <c r="CM232" s="1106" t="n"/>
      <c r="CN232" s="1106" t="n"/>
      <c r="CO232" s="1106" t="n"/>
      <c r="CP232" s="1106" t="n"/>
      <c r="CQ232" s="1106" t="n"/>
      <c r="CR232" s="1106" t="n"/>
      <c r="CS232" s="1106" t="n"/>
      <c r="CT232" s="1106" t="n"/>
      <c r="CU232" s="1106" t="n"/>
      <c r="CV232" s="1106" t="n"/>
      <c r="CW232" s="1106" t="n"/>
      <c r="CX232" s="1106" t="n"/>
      <c r="CY232" s="1106" t="n"/>
      <c r="CZ232" s="1106" t="n"/>
      <c r="DA232" s="1106" t="n"/>
      <c r="DB232" s="1106" t="n"/>
      <c r="DC232" s="1106" t="n"/>
      <c r="DD232" s="1106" t="n"/>
      <c r="DE232" s="1106" t="n"/>
      <c r="DF232" s="1106" t="n"/>
      <c r="DG232" s="1106" t="n"/>
      <c r="DH232" s="1106" t="n"/>
      <c r="DI232" s="1106" t="n"/>
    </row>
    <row r="233" ht="13.5" customHeight="1" s="1178">
      <c r="A233" s="1106" t="n"/>
      <c r="B233" s="1106" t="n"/>
      <c r="C233" s="1106" t="n"/>
      <c r="D233" s="1106" t="n"/>
      <c r="E233" s="1106" t="n"/>
      <c r="F233" s="1106" t="n"/>
      <c r="G233" s="1106" t="n"/>
      <c r="H233" s="1106" t="n"/>
      <c r="I233" s="1106" t="n"/>
      <c r="J233" s="1106" t="n"/>
      <c r="K233" s="1106" t="n"/>
      <c r="L233" s="1106" t="n"/>
      <c r="M233" s="1106" t="n"/>
      <c r="N233" s="1106" t="n"/>
      <c r="O233" s="1106" t="n"/>
      <c r="P233" s="1106" t="n"/>
      <c r="Q233" s="1106" t="n"/>
      <c r="R233" s="1106" t="n"/>
      <c r="S233" s="1106" t="n"/>
      <c r="T233" s="178" t="n"/>
      <c r="U233" s="1106" t="n"/>
      <c r="V233" s="1106" t="n"/>
      <c r="W233" s="1106" t="n"/>
      <c r="X233" s="1106" t="n"/>
      <c r="Y233" s="1106" t="n"/>
      <c r="Z233" s="1106" t="n"/>
      <c r="AA233" s="1106" t="n"/>
      <c r="AB233" s="1106" t="n"/>
      <c r="AC233" s="1106" t="n"/>
      <c r="AD233" s="1106" t="n"/>
      <c r="AE233" s="1106" t="n"/>
      <c r="AF233" s="1106" t="n"/>
      <c r="AG233" s="1106" t="n"/>
      <c r="AH233" s="1106" t="n"/>
      <c r="AI233" s="1105" t="inlineStr">
        <is>
          <t>研发费</t>
        </is>
      </c>
      <c r="AJ233" s="462" t="n">
        <v>0</v>
      </c>
      <c r="AK233" s="1106" t="n"/>
      <c r="AL233" s="1106" t="n"/>
      <c r="AM233" s="462" t="n">
        <v>4261536.3</v>
      </c>
      <c r="AN233" s="1106" t="n"/>
      <c r="AO233" s="1106" t="n"/>
      <c r="AP233" s="1106" t="n"/>
      <c r="AQ233" s="1106" t="n"/>
      <c r="AR233" s="1106" t="n"/>
      <c r="AS233" s="1106" t="n"/>
      <c r="AT233" s="1106" t="n"/>
      <c r="AU233" s="1106" t="n"/>
      <c r="AV233" s="1106" t="n"/>
      <c r="AW233" s="1106" t="n"/>
      <c r="AX233" s="1106" t="n"/>
      <c r="AY233" s="1106" t="n"/>
      <c r="AZ233" s="1106" t="n"/>
      <c r="BA233" s="1106" t="n"/>
      <c r="BB233" s="1106" t="n"/>
      <c r="BC233" s="1106" t="n"/>
      <c r="BD233" s="1106" t="n"/>
      <c r="BE233" s="1106" t="n"/>
      <c r="BF233" s="1106" t="n"/>
      <c r="BG233" s="1106" t="n"/>
      <c r="BH233" s="1106" t="n"/>
      <c r="BI233" s="1106" t="n"/>
      <c r="BJ233" s="1106" t="n"/>
      <c r="BK233" s="1106" t="n"/>
      <c r="BL233" s="1106" t="n"/>
      <c r="BM233" s="1106" t="n"/>
      <c r="BN233" s="1106" t="n"/>
      <c r="BO233" s="1106" t="n"/>
      <c r="BP233" s="1106" t="n"/>
      <c r="BQ233" s="1106" t="n"/>
      <c r="BR233" s="1106" t="n"/>
      <c r="BS233" s="1106" t="n"/>
      <c r="BT233" s="1106" t="n"/>
      <c r="BU233" s="1106" t="n"/>
      <c r="BV233" s="1106" t="n"/>
      <c r="BW233" s="1106" t="n"/>
      <c r="BX233" s="1106" t="n"/>
      <c r="BY233" s="1106" t="n"/>
      <c r="BZ233" s="1106" t="n"/>
      <c r="CA233" s="1106" t="n"/>
      <c r="CB233" s="1106" t="n"/>
      <c r="CC233" s="1106" t="n"/>
      <c r="CD233" s="1106" t="n"/>
      <c r="CE233" s="1106" t="n"/>
      <c r="CF233" s="1106" t="n"/>
      <c r="CG233" s="1106" t="n"/>
      <c r="CH233" s="1106" t="n"/>
      <c r="CI233" s="1106" t="n"/>
      <c r="CJ233" s="1106" t="n"/>
      <c r="CK233" s="1106" t="n"/>
      <c r="CL233" s="1106" t="n"/>
      <c r="CM233" s="1106" t="n"/>
      <c r="CN233" s="1106" t="n"/>
      <c r="CO233" s="1106" t="n"/>
      <c r="CP233" s="1106" t="n"/>
      <c r="CQ233" s="1106" t="n"/>
      <c r="CR233" s="1106" t="n"/>
      <c r="CS233" s="1106" t="n"/>
      <c r="CT233" s="1106" t="n"/>
      <c r="CU233" s="1106" t="n"/>
      <c r="CV233" s="1106" t="n"/>
      <c r="CW233" s="1106" t="n"/>
      <c r="CX233" s="1106" t="n"/>
      <c r="CY233" s="1106" t="n"/>
      <c r="CZ233" s="1106" t="n"/>
      <c r="DA233" s="1106" t="n"/>
      <c r="DB233" s="1106" t="n"/>
      <c r="DC233" s="1106" t="n"/>
      <c r="DD233" s="1106" t="n"/>
      <c r="DE233" s="1106" t="n"/>
      <c r="DF233" s="1106" t="n"/>
      <c r="DG233" s="1106" t="n"/>
      <c r="DH233" s="1106" t="n"/>
      <c r="DI233" s="1106" t="n"/>
    </row>
    <row r="234" ht="13.5" customHeight="1" s="1178">
      <c r="A234" s="1106" t="n"/>
      <c r="B234" s="1106" t="n"/>
      <c r="C234" s="1106" t="n"/>
      <c r="D234" s="1106" t="n"/>
      <c r="E234" s="1106" t="n"/>
      <c r="F234" s="1106" t="n"/>
      <c r="G234" s="1106" t="n"/>
      <c r="H234" s="1106" t="n"/>
      <c r="I234" s="1106" t="n"/>
      <c r="J234" s="1106" t="n"/>
      <c r="K234" s="1106" t="n"/>
      <c r="L234" s="1106" t="n"/>
      <c r="M234" s="1106" t="n"/>
      <c r="N234" s="1106" t="n"/>
      <c r="O234" s="1106" t="n"/>
      <c r="P234" s="1106" t="n"/>
      <c r="Q234" s="1106" t="n"/>
      <c r="R234" s="1106" t="n"/>
      <c r="S234" s="1106" t="n"/>
      <c r="T234" s="178" t="n"/>
      <c r="U234" s="1106" t="n"/>
      <c r="V234" s="1106" t="n"/>
      <c r="W234" s="1106" t="n"/>
      <c r="X234" s="1106" t="n"/>
      <c r="Y234" s="1106" t="n"/>
      <c r="Z234" s="1106" t="n"/>
      <c r="AA234" s="1106" t="n"/>
      <c r="AB234" s="1106" t="n"/>
      <c r="AC234" s="1106" t="n"/>
      <c r="AD234" s="1106" t="n"/>
      <c r="AE234" s="1106" t="n"/>
      <c r="AF234" s="1106" t="n"/>
      <c r="AG234" s="1106" t="n"/>
      <c r="AH234" s="1106" t="n"/>
      <c r="AI234" s="1105" t="inlineStr">
        <is>
          <t>研发费分摊</t>
        </is>
      </c>
      <c r="AJ234" s="462" t="n">
        <v>0</v>
      </c>
      <c r="AK234" s="1106" t="n"/>
      <c r="AL234" s="462" t="n">
        <v>872175</v>
      </c>
      <c r="AM234" s="1106" t="n"/>
      <c r="AN234" s="1106" t="n"/>
      <c r="AO234" s="1106" t="n"/>
      <c r="AP234" s="1106" t="n"/>
      <c r="AQ234" s="1106" t="n"/>
      <c r="AR234" s="1106" t="n"/>
      <c r="AS234" s="1106" t="n"/>
      <c r="AT234" s="1106" t="n"/>
      <c r="AU234" s="1106" t="n"/>
      <c r="AV234" s="1106" t="n"/>
      <c r="AW234" s="1106" t="n"/>
      <c r="AX234" s="1106" t="n"/>
      <c r="AY234" s="1106" t="n"/>
      <c r="AZ234" s="1106" t="n"/>
      <c r="BA234" s="1106" t="n"/>
      <c r="BB234" s="1106" t="n"/>
      <c r="BC234" s="1106" t="n"/>
      <c r="BD234" s="1106" t="n"/>
      <c r="BE234" s="1106" t="n"/>
      <c r="BF234" s="1106" t="n"/>
      <c r="BG234" s="1106" t="n"/>
      <c r="BH234" s="1106" t="n"/>
      <c r="BI234" s="1106" t="n"/>
      <c r="BJ234" s="1106" t="n"/>
      <c r="BK234" s="1106" t="n"/>
      <c r="BL234" s="1106" t="n"/>
      <c r="BM234" s="1106" t="n"/>
      <c r="BN234" s="1106" t="n"/>
      <c r="BO234" s="1106" t="n"/>
      <c r="BP234" s="1106" t="n"/>
      <c r="BQ234" s="1106" t="n"/>
      <c r="BR234" s="1106" t="n"/>
      <c r="BS234" s="1106" t="n"/>
      <c r="BT234" s="1106" t="n"/>
      <c r="BU234" s="1106" t="n"/>
      <c r="BV234" s="1106" t="n"/>
      <c r="BW234" s="1106" t="n"/>
      <c r="BX234" s="1106" t="n"/>
      <c r="BY234" s="1106" t="n"/>
      <c r="BZ234" s="1106" t="n"/>
      <c r="CA234" s="1106" t="n"/>
      <c r="CB234" s="1106" t="n"/>
      <c r="CC234" s="1106" t="n"/>
      <c r="CD234" s="1106" t="n"/>
      <c r="CE234" s="1106" t="n"/>
      <c r="CF234" s="1106" t="n"/>
      <c r="CG234" s="1106" t="n"/>
      <c r="CH234" s="1106" t="n"/>
      <c r="CI234" s="1106" t="n"/>
      <c r="CJ234" s="1106" t="n"/>
      <c r="CK234" s="1106" t="n"/>
      <c r="CL234" s="1106" t="n"/>
      <c r="CM234" s="1106" t="n"/>
      <c r="CN234" s="1106" t="n"/>
      <c r="CO234" s="1106" t="n"/>
      <c r="CP234" s="1106" t="n"/>
      <c r="CQ234" s="1106" t="n"/>
      <c r="CR234" s="1106" t="n"/>
      <c r="CS234" s="1106" t="n"/>
      <c r="CT234" s="1106" t="n"/>
      <c r="CU234" s="1106" t="n"/>
      <c r="CV234" s="1106" t="n"/>
      <c r="CW234" s="1106" t="n"/>
      <c r="CX234" s="1106" t="n"/>
      <c r="CY234" s="1106" t="n"/>
      <c r="CZ234" s="1106" t="n"/>
      <c r="DA234" s="1106" t="n"/>
      <c r="DB234" s="1106" t="n"/>
      <c r="DC234" s="1106" t="n"/>
      <c r="DD234" s="1106" t="n"/>
      <c r="DE234" s="1106" t="n"/>
      <c r="DF234" s="1106" t="n"/>
      <c r="DG234" s="1106" t="n"/>
      <c r="DH234" s="1106" t="n"/>
      <c r="DI234" s="1106" t="n"/>
    </row>
    <row r="235" ht="13.5" customHeight="1" s="1178">
      <c r="A235" s="1106" t="n"/>
      <c r="B235" s="1106" t="n"/>
      <c r="C235" s="1106" t="n"/>
      <c r="D235" s="1106" t="n"/>
      <c r="E235" s="1106" t="n"/>
      <c r="F235" s="1106" t="n"/>
      <c r="G235" s="1106" t="n"/>
      <c r="H235" s="1106" t="n"/>
      <c r="I235" s="1106" t="n"/>
      <c r="J235" s="1106" t="n"/>
      <c r="K235" s="1106" t="n"/>
      <c r="L235" s="1106" t="n"/>
      <c r="M235" s="1106" t="n"/>
      <c r="N235" s="1106" t="n"/>
      <c r="O235" s="1106" t="n"/>
      <c r="P235" s="1106" t="n"/>
      <c r="Q235" s="1106" t="n"/>
      <c r="R235" s="1106" t="n"/>
      <c r="S235" s="1106" t="n"/>
      <c r="T235" s="178" t="n"/>
      <c r="U235" s="1106" t="n"/>
      <c r="V235" s="1106" t="n"/>
      <c r="W235" s="1106" t="n"/>
      <c r="X235" s="1106" t="n"/>
      <c r="Y235" s="1106" t="n"/>
      <c r="Z235" s="1106" t="n"/>
      <c r="AA235" s="1106" t="n"/>
      <c r="AB235" s="1106" t="n"/>
      <c r="AC235" s="1106" t="n"/>
      <c r="AD235" s="1106" t="n"/>
      <c r="AE235" s="1106" t="n"/>
      <c r="AF235" s="1106" t="n"/>
      <c r="AG235" s="1106" t="n"/>
      <c r="AH235" s="1106" t="n"/>
      <c r="AI235" s="1105" t="inlineStr">
        <is>
          <t>购原材料</t>
        </is>
      </c>
      <c r="AJ235" s="462" t="n">
        <v>-500000</v>
      </c>
      <c r="AK235" s="1106" t="n"/>
      <c r="AL235" s="1106" t="n"/>
      <c r="AM235" s="462" t="n">
        <v>3761536.3</v>
      </c>
      <c r="AN235" s="1106" t="n"/>
      <c r="AO235" s="1106" t="n"/>
      <c r="AP235" s="1106" t="n"/>
      <c r="AQ235" s="1106" t="n"/>
      <c r="AR235" s="1106" t="n"/>
      <c r="AS235" s="1106" t="n"/>
      <c r="AT235" s="1106" t="n"/>
      <c r="AU235" s="1106" t="n"/>
      <c r="AV235" s="1106" t="n"/>
      <c r="AW235" s="1106" t="n"/>
      <c r="AX235" s="1106" t="n"/>
      <c r="AY235" s="1106" t="n"/>
      <c r="AZ235" s="1106" t="n"/>
      <c r="BA235" s="1106" t="n"/>
      <c r="BB235" s="1106" t="n"/>
      <c r="BC235" s="1106" t="n"/>
      <c r="BD235" s="1106" t="n"/>
      <c r="BE235" s="1106" t="n"/>
      <c r="BF235" s="1106" t="n"/>
      <c r="BG235" s="1106" t="n"/>
      <c r="BH235" s="1106" t="n"/>
      <c r="BI235" s="1106" t="n"/>
      <c r="BJ235" s="1106" t="n"/>
      <c r="BK235" s="1106" t="n"/>
      <c r="BL235" s="1106" t="n"/>
      <c r="BM235" s="1106" t="n"/>
      <c r="BN235" s="1106" t="n"/>
      <c r="BO235" s="1106" t="n"/>
      <c r="BP235" s="1106" t="n"/>
      <c r="BQ235" s="1106" t="n"/>
      <c r="BR235" s="1106" t="n"/>
      <c r="BS235" s="1106" t="n"/>
      <c r="BT235" s="1106" t="n"/>
      <c r="BU235" s="1106" t="n"/>
      <c r="BV235" s="1106" t="n"/>
      <c r="BW235" s="1106" t="n"/>
      <c r="BX235" s="1106" t="n"/>
      <c r="BY235" s="1106" t="n"/>
      <c r="BZ235" s="1106" t="n"/>
      <c r="CA235" s="1106" t="n"/>
      <c r="CB235" s="1106" t="n"/>
      <c r="CC235" s="1106" t="n"/>
      <c r="CD235" s="1106" t="n"/>
      <c r="CE235" s="1106" t="n"/>
      <c r="CF235" s="1106" t="n"/>
      <c r="CG235" s="1106" t="n"/>
      <c r="CH235" s="1106" t="n"/>
      <c r="CI235" s="1106" t="n"/>
      <c r="CJ235" s="1106" t="n"/>
      <c r="CK235" s="1106" t="n"/>
      <c r="CL235" s="1106" t="n"/>
      <c r="CM235" s="1106" t="n"/>
      <c r="CN235" s="1106" t="n"/>
      <c r="CO235" s="1106" t="n"/>
      <c r="CP235" s="1106" t="n"/>
      <c r="CQ235" s="1106" t="n"/>
      <c r="CR235" s="1106" t="n"/>
      <c r="CS235" s="1106" t="n"/>
      <c r="CT235" s="1106" t="n"/>
      <c r="CU235" s="1106" t="n"/>
      <c r="CV235" s="1106" t="n"/>
      <c r="CW235" s="1106" t="n"/>
      <c r="CX235" s="1106" t="n"/>
      <c r="CY235" s="1106" t="n"/>
      <c r="CZ235" s="1106" t="n"/>
      <c r="DA235" s="1106" t="n"/>
      <c r="DB235" s="1106" t="n"/>
      <c r="DC235" s="1106" t="n"/>
      <c r="DD235" s="1106" t="n"/>
      <c r="DE235" s="1106" t="n"/>
      <c r="DF235" s="1106" t="n"/>
      <c r="DG235" s="1106" t="n"/>
      <c r="DH235" s="1106" t="n"/>
      <c r="DI235" s="1106" t="n"/>
    </row>
    <row r="236" ht="13.5" customHeight="1" s="1178">
      <c r="A236" s="1106" t="n"/>
      <c r="B236" s="1106" t="n"/>
      <c r="C236" s="1106" t="n"/>
      <c r="D236" s="1106" t="n"/>
      <c r="E236" s="1106" t="n"/>
      <c r="F236" s="1106" t="n"/>
      <c r="G236" s="1106" t="n"/>
      <c r="H236" s="1106" t="n"/>
      <c r="I236" s="1106" t="n"/>
      <c r="J236" s="1106" t="n"/>
      <c r="K236" s="1106" t="n"/>
      <c r="L236" s="1106" t="n"/>
      <c r="M236" s="1106" t="n"/>
      <c r="N236" s="1106" t="n"/>
      <c r="O236" s="1106" t="n"/>
      <c r="P236" s="1106" t="n"/>
      <c r="Q236" s="1106" t="n"/>
      <c r="R236" s="1106" t="n"/>
      <c r="S236" s="1106" t="n"/>
      <c r="T236" s="178" t="n"/>
      <c r="U236" s="1106" t="n"/>
      <c r="V236" s="1106" t="n"/>
      <c r="W236" s="1106" t="n"/>
      <c r="X236" s="1106" t="n"/>
      <c r="Y236" s="1106" t="n"/>
      <c r="Z236" s="1106" t="n"/>
      <c r="AA236" s="1106" t="n"/>
      <c r="AB236" s="1106" t="n"/>
      <c r="AC236" s="1106" t="n"/>
      <c r="AD236" s="1106" t="n"/>
      <c r="AE236" s="1106" t="n"/>
      <c r="AF236" s="1106" t="n"/>
      <c r="AG236" s="1106" t="n"/>
      <c r="AH236" s="1106" t="n"/>
      <c r="AI236" s="1105" t="inlineStr">
        <is>
          <t>购原材料折扣</t>
        </is>
      </c>
      <c r="AJ236" s="462" t="n">
        <v>0</v>
      </c>
      <c r="AK236" s="462" t="n">
        <v>0</v>
      </c>
      <c r="AL236" s="1106" t="n"/>
      <c r="AM236" s="462" t="n">
        <v>3761536.3</v>
      </c>
      <c r="AN236" s="1106" t="n"/>
      <c r="AO236" s="1106" t="n"/>
      <c r="AP236" s="1106" t="n"/>
      <c r="AQ236" s="1106" t="n"/>
      <c r="AR236" s="1106" t="n"/>
      <c r="AS236" s="1106" t="n"/>
      <c r="AT236" s="1106" t="n"/>
      <c r="AU236" s="1106" t="n"/>
      <c r="AV236" s="1106" t="n"/>
      <c r="AW236" s="1106" t="n"/>
      <c r="AX236" s="1106" t="n"/>
      <c r="AY236" s="1106" t="n"/>
      <c r="AZ236" s="1106" t="n"/>
      <c r="BA236" s="1106" t="n"/>
      <c r="BB236" s="1106" t="n"/>
      <c r="BC236" s="1106" t="n"/>
      <c r="BD236" s="1106" t="n"/>
      <c r="BE236" s="1106" t="n"/>
      <c r="BF236" s="1106" t="n"/>
      <c r="BG236" s="1106" t="n"/>
      <c r="BH236" s="1106" t="n"/>
      <c r="BI236" s="1106" t="n"/>
      <c r="BJ236" s="1106" t="n"/>
      <c r="BK236" s="1106" t="n"/>
      <c r="BL236" s="1106" t="n"/>
      <c r="BM236" s="1106" t="n"/>
      <c r="BN236" s="1106" t="n"/>
      <c r="BO236" s="1106" t="n"/>
      <c r="BP236" s="1106" t="n"/>
      <c r="BQ236" s="1106" t="n"/>
      <c r="BR236" s="1106" t="n"/>
      <c r="BS236" s="1106" t="n"/>
      <c r="BT236" s="1106" t="n"/>
      <c r="BU236" s="1106" t="n"/>
      <c r="BV236" s="1106" t="n"/>
      <c r="BW236" s="1106" t="n"/>
      <c r="BX236" s="1106" t="n"/>
      <c r="BY236" s="1106" t="n"/>
      <c r="BZ236" s="1106" t="n"/>
      <c r="CA236" s="1106" t="n"/>
      <c r="CB236" s="1106" t="n"/>
      <c r="CC236" s="1106" t="n"/>
      <c r="CD236" s="1106" t="n"/>
      <c r="CE236" s="1106" t="n"/>
      <c r="CF236" s="1106" t="n"/>
      <c r="CG236" s="1106" t="n"/>
      <c r="CH236" s="1106" t="n"/>
      <c r="CI236" s="1106" t="n"/>
      <c r="CJ236" s="1106" t="n"/>
      <c r="CK236" s="1106" t="n"/>
      <c r="CL236" s="1106" t="n"/>
      <c r="CM236" s="1106" t="n"/>
      <c r="CN236" s="1106" t="n"/>
      <c r="CO236" s="1106" t="n"/>
      <c r="CP236" s="1106" t="n"/>
      <c r="CQ236" s="1106" t="n"/>
      <c r="CR236" s="1106" t="n"/>
      <c r="CS236" s="1106" t="n"/>
      <c r="CT236" s="1106" t="n"/>
      <c r="CU236" s="1106" t="n"/>
      <c r="CV236" s="1106" t="n"/>
      <c r="CW236" s="1106" t="n"/>
      <c r="CX236" s="1106" t="n"/>
      <c r="CY236" s="1106" t="n"/>
      <c r="CZ236" s="1106" t="n"/>
      <c r="DA236" s="1106" t="n"/>
      <c r="DB236" s="1106" t="n"/>
      <c r="DC236" s="1106" t="n"/>
      <c r="DD236" s="1106" t="n"/>
      <c r="DE236" s="1106" t="n"/>
      <c r="DF236" s="1106" t="n"/>
      <c r="DG236" s="1106" t="n"/>
      <c r="DH236" s="1106" t="n"/>
      <c r="DI236" s="1106" t="n"/>
    </row>
    <row r="237" ht="13.5" customHeight="1" s="1178">
      <c r="A237" s="1106" t="n"/>
      <c r="B237" s="1106" t="n"/>
      <c r="C237" s="1106" t="n"/>
      <c r="D237" s="1106" t="n"/>
      <c r="E237" s="1106" t="n"/>
      <c r="F237" s="1106" t="n"/>
      <c r="G237" s="1106" t="n"/>
      <c r="H237" s="1106" t="n"/>
      <c r="I237" s="1106" t="n"/>
      <c r="J237" s="1106" t="n"/>
      <c r="K237" s="1106" t="n"/>
      <c r="L237" s="1106" t="n"/>
      <c r="M237" s="1106" t="n"/>
      <c r="N237" s="1106" t="n"/>
      <c r="O237" s="1106" t="n"/>
      <c r="P237" s="1106" t="n"/>
      <c r="Q237" s="1106" t="n"/>
      <c r="R237" s="1106" t="n"/>
      <c r="S237" s="1106" t="n"/>
      <c r="T237" s="178" t="n"/>
      <c r="U237" s="1106" t="n"/>
      <c r="V237" s="1106" t="n"/>
      <c r="W237" s="1106" t="n"/>
      <c r="X237" s="1106" t="n"/>
      <c r="Y237" s="1106" t="n"/>
      <c r="Z237" s="1106" t="n"/>
      <c r="AA237" s="1106" t="n"/>
      <c r="AB237" s="1106" t="n"/>
      <c r="AC237" s="1106" t="n"/>
      <c r="AD237" s="1106" t="n"/>
      <c r="AE237" s="1106" t="n"/>
      <c r="AF237" s="1106" t="n"/>
      <c r="AG237" s="1106" t="n"/>
      <c r="AH237" s="1106" t="n"/>
      <c r="AI237" s="1105" t="inlineStr">
        <is>
          <t>购材料运费</t>
        </is>
      </c>
      <c r="AJ237" s="462" t="n">
        <v>-15000</v>
      </c>
      <c r="AK237" s="1106" t="n"/>
      <c r="AL237" s="462" t="n">
        <v>887175</v>
      </c>
      <c r="AM237" s="462" t="n">
        <v>3746536.3</v>
      </c>
      <c r="AN237" s="1106" t="n"/>
      <c r="AO237" s="1106" t="n"/>
      <c r="AP237" s="1106" t="n"/>
      <c r="AQ237" s="1106" t="n"/>
      <c r="AR237" s="1106" t="n"/>
      <c r="AS237" s="1106" t="n"/>
      <c r="AT237" s="1106" t="n"/>
      <c r="AU237" s="1106" t="n"/>
      <c r="AV237" s="1106" t="n"/>
      <c r="AW237" s="1106" t="n"/>
      <c r="AX237" s="1106" t="n"/>
      <c r="AY237" s="1106" t="n"/>
      <c r="AZ237" s="1106" t="n"/>
      <c r="BA237" s="1106" t="n"/>
      <c r="BB237" s="1106" t="n"/>
      <c r="BC237" s="1106" t="n"/>
      <c r="BD237" s="1106" t="n"/>
      <c r="BE237" s="1106" t="n"/>
      <c r="BF237" s="1106" t="n"/>
      <c r="BG237" s="1106" t="n"/>
      <c r="BH237" s="1106" t="n"/>
      <c r="BI237" s="1106" t="n"/>
      <c r="BJ237" s="1106" t="n"/>
      <c r="BK237" s="1106" t="n"/>
      <c r="BL237" s="1106" t="n"/>
      <c r="BM237" s="1106" t="n"/>
      <c r="BN237" s="1106" t="n"/>
      <c r="BO237" s="1106" t="n"/>
      <c r="BP237" s="1106" t="n"/>
      <c r="BQ237" s="1106" t="n"/>
      <c r="BR237" s="1106" t="n"/>
      <c r="BS237" s="1106" t="n"/>
      <c r="BT237" s="1106" t="n"/>
      <c r="BU237" s="1106" t="n"/>
      <c r="BV237" s="1106" t="n"/>
      <c r="BW237" s="1106" t="n"/>
      <c r="BX237" s="1106" t="n"/>
      <c r="BY237" s="1106" t="n"/>
      <c r="BZ237" s="1106" t="n"/>
      <c r="CA237" s="1106" t="n"/>
      <c r="CB237" s="1106" t="n"/>
      <c r="CC237" s="1106" t="n"/>
      <c r="CD237" s="1106" t="n"/>
      <c r="CE237" s="1106" t="n"/>
      <c r="CF237" s="1106" t="n"/>
      <c r="CG237" s="1106" t="n"/>
      <c r="CH237" s="1106" t="n"/>
      <c r="CI237" s="1106" t="n"/>
      <c r="CJ237" s="1106" t="n"/>
      <c r="CK237" s="1106" t="n"/>
      <c r="CL237" s="1106" t="n"/>
      <c r="CM237" s="1106" t="n"/>
      <c r="CN237" s="1106" t="n"/>
      <c r="CO237" s="1106" t="n"/>
      <c r="CP237" s="1106" t="n"/>
      <c r="CQ237" s="1106" t="n"/>
      <c r="CR237" s="1106" t="n"/>
      <c r="CS237" s="1106" t="n"/>
      <c r="CT237" s="1106" t="n"/>
      <c r="CU237" s="1106" t="n"/>
      <c r="CV237" s="1106" t="n"/>
      <c r="CW237" s="1106" t="n"/>
      <c r="CX237" s="1106" t="n"/>
      <c r="CY237" s="1106" t="n"/>
      <c r="CZ237" s="1106" t="n"/>
      <c r="DA237" s="1106" t="n"/>
      <c r="DB237" s="1106" t="n"/>
      <c r="DC237" s="1106" t="n"/>
      <c r="DD237" s="1106" t="n"/>
      <c r="DE237" s="1106" t="n"/>
      <c r="DF237" s="1106" t="n"/>
      <c r="DG237" s="1106" t="n"/>
      <c r="DH237" s="1106" t="n"/>
      <c r="DI237" s="1106" t="n"/>
    </row>
    <row r="238" ht="13.5" customHeight="1" s="1178">
      <c r="A238" s="1106" t="n"/>
      <c r="B238" s="1106" t="n"/>
      <c r="C238" s="1106" t="n"/>
      <c r="D238" s="1106" t="n"/>
      <c r="E238" s="1106" t="n"/>
      <c r="F238" s="1106" t="n"/>
      <c r="G238" s="1106" t="n"/>
      <c r="H238" s="1106" t="n"/>
      <c r="I238" s="1106" t="n"/>
      <c r="J238" s="1106" t="n"/>
      <c r="K238" s="1106" t="n"/>
      <c r="L238" s="1106" t="n"/>
      <c r="M238" s="1106" t="n"/>
      <c r="N238" s="1106" t="n"/>
      <c r="O238" s="1106" t="n"/>
      <c r="P238" s="1106" t="n"/>
      <c r="Q238" s="1106" t="n"/>
      <c r="R238" s="1106" t="n"/>
      <c r="S238" s="1106" t="n"/>
      <c r="T238" s="178" t="n"/>
      <c r="U238" s="1106" t="n"/>
      <c r="V238" s="1106" t="n"/>
      <c r="W238" s="1106" t="n"/>
      <c r="X238" s="1106" t="n"/>
      <c r="Y238" s="1106" t="n"/>
      <c r="Z238" s="1106" t="n"/>
      <c r="AA238" s="1106" t="n"/>
      <c r="AB238" s="1106" t="n"/>
      <c r="AC238" s="1106" t="n"/>
      <c r="AD238" s="1106" t="n"/>
      <c r="AE238" s="1106" t="n"/>
      <c r="AF238" s="1106" t="n"/>
      <c r="AG238" s="1106" t="n"/>
      <c r="AH238" s="1106" t="n"/>
      <c r="AI238" s="1105" t="inlineStr">
        <is>
          <t>管理费</t>
        </is>
      </c>
      <c r="AJ238" s="462" t="n">
        <v>-25000</v>
      </c>
      <c r="AK238" s="1106" t="n"/>
      <c r="AL238" s="462" t="n">
        <v>912175</v>
      </c>
      <c r="AM238" s="462" t="n">
        <v>3721536.3</v>
      </c>
      <c r="AN238" s="1106" t="n"/>
      <c r="AO238" s="1106" t="n"/>
      <c r="AP238" s="1106" t="n"/>
      <c r="AQ238" s="1106" t="n"/>
      <c r="AR238" s="1106" t="n"/>
      <c r="AS238" s="1106" t="n"/>
      <c r="AT238" s="1106" t="n"/>
      <c r="AU238" s="1106" t="n"/>
      <c r="AV238" s="1106" t="n"/>
      <c r="AW238" s="1106" t="n"/>
      <c r="AX238" s="1106" t="n"/>
      <c r="AY238" s="1106" t="n"/>
      <c r="AZ238" s="1106" t="n"/>
      <c r="BA238" s="1106" t="n"/>
      <c r="BB238" s="1106" t="n"/>
      <c r="BC238" s="1106" t="n"/>
      <c r="BD238" s="1106" t="n"/>
      <c r="BE238" s="1106" t="n"/>
      <c r="BF238" s="1106" t="n"/>
      <c r="BG238" s="1106" t="n"/>
      <c r="BH238" s="1106" t="n"/>
      <c r="BI238" s="1106" t="n"/>
      <c r="BJ238" s="1106" t="n"/>
      <c r="BK238" s="1106" t="n"/>
      <c r="BL238" s="1106" t="n"/>
      <c r="BM238" s="1106" t="n"/>
      <c r="BN238" s="1106" t="n"/>
      <c r="BO238" s="1106" t="n"/>
      <c r="BP238" s="1106" t="n"/>
      <c r="BQ238" s="1106" t="n"/>
      <c r="BR238" s="1106" t="n"/>
      <c r="BS238" s="1106" t="n"/>
      <c r="BT238" s="1106" t="n"/>
      <c r="BU238" s="1106" t="n"/>
      <c r="BV238" s="1106" t="n"/>
      <c r="BW238" s="1106" t="n"/>
      <c r="BX238" s="1106" t="n"/>
      <c r="BY238" s="1106" t="n"/>
      <c r="BZ238" s="1106" t="n"/>
      <c r="CA238" s="1106" t="n"/>
      <c r="CB238" s="1106" t="n"/>
      <c r="CC238" s="1106" t="n"/>
      <c r="CD238" s="1106" t="n"/>
      <c r="CE238" s="1106" t="n"/>
      <c r="CF238" s="1106" t="n"/>
      <c r="CG238" s="1106" t="n"/>
      <c r="CH238" s="1106" t="n"/>
      <c r="CI238" s="1106" t="n"/>
      <c r="CJ238" s="1106" t="n"/>
      <c r="CK238" s="1106" t="n"/>
      <c r="CL238" s="1106" t="n"/>
      <c r="CM238" s="1106" t="n"/>
      <c r="CN238" s="1106" t="n"/>
      <c r="CO238" s="1106" t="n"/>
      <c r="CP238" s="1106" t="n"/>
      <c r="CQ238" s="1106" t="n"/>
      <c r="CR238" s="1106" t="n"/>
      <c r="CS238" s="1106" t="n"/>
      <c r="CT238" s="1106" t="n"/>
      <c r="CU238" s="1106" t="n"/>
      <c r="CV238" s="1106" t="n"/>
      <c r="CW238" s="1106" t="n"/>
      <c r="CX238" s="1106" t="n"/>
      <c r="CY238" s="1106" t="n"/>
      <c r="CZ238" s="1106" t="n"/>
      <c r="DA238" s="1106" t="n"/>
      <c r="DB238" s="1106" t="n"/>
      <c r="DC238" s="1106" t="n"/>
      <c r="DD238" s="1106" t="n"/>
      <c r="DE238" s="1106" t="n"/>
      <c r="DF238" s="1106" t="n"/>
      <c r="DG238" s="1106" t="n"/>
      <c r="DH238" s="1106" t="n"/>
      <c r="DI238" s="1106" t="n"/>
    </row>
    <row r="239" ht="13.5" customHeight="1" s="1178">
      <c r="A239" s="1106" t="n"/>
      <c r="B239" s="1106" t="n"/>
      <c r="C239" s="1106" t="n"/>
      <c r="D239" s="1106" t="n"/>
      <c r="E239" s="1106" t="n"/>
      <c r="F239" s="1106" t="n"/>
      <c r="G239" s="1106" t="n"/>
      <c r="H239" s="1106" t="n"/>
      <c r="I239" s="1106" t="n"/>
      <c r="J239" s="1106" t="n"/>
      <c r="K239" s="1106" t="n"/>
      <c r="L239" s="1106" t="n"/>
      <c r="M239" s="1106" t="n"/>
      <c r="N239" s="1106" t="n"/>
      <c r="O239" s="1106" t="n"/>
      <c r="P239" s="1106" t="n"/>
      <c r="Q239" s="1106" t="n"/>
      <c r="R239" s="1106" t="n"/>
      <c r="S239" s="1106" t="n"/>
      <c r="T239" s="178" t="n"/>
      <c r="U239" s="1106" t="n"/>
      <c r="V239" s="1106" t="n"/>
      <c r="W239" s="1106" t="n"/>
      <c r="X239" s="1106" t="n"/>
      <c r="Y239" s="1106" t="n"/>
      <c r="Z239" s="1106" t="n"/>
      <c r="AA239" s="1106" t="n"/>
      <c r="AB239" s="1106" t="n"/>
      <c r="AC239" s="1106" t="n"/>
      <c r="AD239" s="1106" t="n"/>
      <c r="AE239" s="1106" t="n"/>
      <c r="AF239" s="1106" t="n"/>
      <c r="AG239" s="1106" t="n"/>
      <c r="AH239" s="1106" t="n"/>
      <c r="AI239" s="1105" t="inlineStr">
        <is>
          <t>特殊班工资</t>
        </is>
      </c>
      <c r="AJ239" s="462" t="n">
        <v>-589140</v>
      </c>
      <c r="AK239" s="1106" t="n"/>
      <c r="AL239" s="462" t="n">
        <v>1501315</v>
      </c>
      <c r="AM239" s="462" t="n">
        <v>3132396.3</v>
      </c>
      <c r="AN239" s="1106" t="n"/>
      <c r="AO239" s="1106" t="n"/>
      <c r="AP239" s="1106" t="n"/>
      <c r="AQ239" s="1106" t="n"/>
      <c r="AR239" s="1106" t="n"/>
      <c r="AS239" s="1106" t="n"/>
      <c r="AT239" s="1106" t="n"/>
      <c r="AU239" s="1106" t="n"/>
      <c r="AV239" s="1106" t="n"/>
      <c r="AW239" s="1106" t="n"/>
      <c r="AX239" s="1106" t="n"/>
      <c r="AY239" s="1106" t="n"/>
      <c r="AZ239" s="1106" t="n"/>
      <c r="BA239" s="1106" t="n"/>
      <c r="BB239" s="1106" t="n"/>
      <c r="BC239" s="1106" t="n"/>
      <c r="BD239" s="1106" t="n"/>
      <c r="BE239" s="1106" t="n"/>
      <c r="BF239" s="1106" t="n"/>
      <c r="BG239" s="1106" t="n"/>
      <c r="BH239" s="1106" t="n"/>
      <c r="BI239" s="1106" t="n"/>
      <c r="BJ239" s="1106" t="n"/>
      <c r="BK239" s="1106" t="n"/>
      <c r="BL239" s="1106" t="n"/>
      <c r="BM239" s="1106" t="n"/>
      <c r="BN239" s="1106" t="n"/>
      <c r="BO239" s="1106" t="n"/>
      <c r="BP239" s="1106" t="n"/>
      <c r="BQ239" s="1106" t="n"/>
      <c r="BR239" s="1106" t="n"/>
      <c r="BS239" s="1106" t="n"/>
      <c r="BT239" s="1106" t="n"/>
      <c r="BU239" s="1106" t="n"/>
      <c r="BV239" s="1106" t="n"/>
      <c r="BW239" s="1106" t="n"/>
      <c r="BX239" s="1106" t="n"/>
      <c r="BY239" s="1106" t="n"/>
      <c r="BZ239" s="1106" t="n"/>
      <c r="CA239" s="1106" t="n"/>
      <c r="CB239" s="1106" t="n"/>
      <c r="CC239" s="1106" t="n"/>
      <c r="CD239" s="1106" t="n"/>
      <c r="CE239" s="1106" t="n"/>
      <c r="CF239" s="1106" t="n"/>
      <c r="CG239" s="1106" t="n"/>
      <c r="CH239" s="1106" t="n"/>
      <c r="CI239" s="1106" t="n"/>
      <c r="CJ239" s="1106" t="n"/>
      <c r="CK239" s="1106" t="n"/>
      <c r="CL239" s="1106" t="n"/>
      <c r="CM239" s="1106" t="n"/>
      <c r="CN239" s="1106" t="n"/>
      <c r="CO239" s="1106" t="n"/>
      <c r="CP239" s="1106" t="n"/>
      <c r="CQ239" s="1106" t="n"/>
      <c r="CR239" s="1106" t="n"/>
      <c r="CS239" s="1106" t="n"/>
      <c r="CT239" s="1106" t="n"/>
      <c r="CU239" s="1106" t="n"/>
      <c r="CV239" s="1106" t="n"/>
      <c r="CW239" s="1106" t="n"/>
      <c r="CX239" s="1106" t="n"/>
      <c r="CY239" s="1106" t="n"/>
      <c r="CZ239" s="1106" t="n"/>
      <c r="DA239" s="1106" t="n"/>
      <c r="DB239" s="1106" t="n"/>
      <c r="DC239" s="1106" t="n"/>
      <c r="DD239" s="1106" t="n"/>
      <c r="DE239" s="1106" t="n"/>
      <c r="DF239" s="1106" t="n"/>
      <c r="DG239" s="1106" t="n"/>
      <c r="DH239" s="1106" t="n"/>
      <c r="DI239" s="1106" t="n"/>
    </row>
    <row r="240" ht="13.5" customHeight="1" s="1178">
      <c r="A240" s="1106" t="n"/>
      <c r="B240" s="1106" t="n"/>
      <c r="C240" s="1106" t="n"/>
      <c r="D240" s="1106" t="n"/>
      <c r="E240" s="1106" t="n"/>
      <c r="F240" s="1106" t="n"/>
      <c r="G240" s="1106" t="n"/>
      <c r="H240" s="1106" t="n"/>
      <c r="I240" s="1106" t="n"/>
      <c r="J240" s="1106" t="n"/>
      <c r="K240" s="1106" t="n"/>
      <c r="L240" s="1106" t="n"/>
      <c r="M240" s="1106" t="n"/>
      <c r="N240" s="1106" t="n"/>
      <c r="O240" s="1106" t="n"/>
      <c r="P240" s="1106" t="n"/>
      <c r="Q240" s="1106" t="n"/>
      <c r="R240" s="1106" t="n"/>
      <c r="S240" s="1106" t="n"/>
      <c r="T240" s="178" t="n"/>
      <c r="U240" s="1106" t="n"/>
      <c r="V240" s="1106" t="n"/>
      <c r="W240" s="1106" t="n"/>
      <c r="X240" s="1106" t="n"/>
      <c r="Y240" s="1106" t="n"/>
      <c r="Z240" s="1106" t="n"/>
      <c r="AA240" s="1106" t="n"/>
      <c r="AB240" s="1106" t="n"/>
      <c r="AC240" s="1106" t="n"/>
      <c r="AD240" s="1106" t="n"/>
      <c r="AE240" s="1106" t="n"/>
      <c r="AF240" s="1106" t="n"/>
      <c r="AG240" s="1106" t="n"/>
      <c r="AH240" s="1106" t="n"/>
      <c r="AI240" s="1105" t="inlineStr">
        <is>
          <t>使用材料费</t>
        </is>
      </c>
      <c r="AJ240" s="462" t="n">
        <v>-471900</v>
      </c>
      <c r="AK240" s="1106" t="n"/>
      <c r="AL240" s="462" t="n">
        <v>1973215</v>
      </c>
      <c r="AM240" s="1106" t="n"/>
      <c r="AN240" s="1106" t="n"/>
      <c r="AO240" s="1106" t="n"/>
      <c r="AP240" s="1106" t="n"/>
      <c r="AQ240" s="1106" t="n"/>
      <c r="AR240" s="1106" t="n"/>
      <c r="AS240" s="1106" t="n"/>
      <c r="AT240" s="1106" t="n"/>
      <c r="AU240" s="1106" t="n"/>
      <c r="AV240" s="1106" t="n"/>
      <c r="AW240" s="1106" t="n"/>
      <c r="AX240" s="1106" t="n"/>
      <c r="AY240" s="1106" t="n"/>
      <c r="AZ240" s="1106" t="n"/>
      <c r="BA240" s="1106" t="n"/>
      <c r="BB240" s="1106" t="n"/>
      <c r="BC240" s="1106" t="n"/>
      <c r="BD240" s="1106" t="n"/>
      <c r="BE240" s="1106" t="n"/>
      <c r="BF240" s="1106" t="n"/>
      <c r="BG240" s="1106" t="n"/>
      <c r="BH240" s="1106" t="n"/>
      <c r="BI240" s="1106" t="n"/>
      <c r="BJ240" s="1106" t="n"/>
      <c r="BK240" s="1106" t="n"/>
      <c r="BL240" s="1106" t="n"/>
      <c r="BM240" s="1106" t="n"/>
      <c r="BN240" s="1106" t="n"/>
      <c r="BO240" s="1106" t="n"/>
      <c r="BP240" s="1106" t="n"/>
      <c r="BQ240" s="1106" t="n"/>
      <c r="BR240" s="1106" t="n"/>
      <c r="BS240" s="1106" t="n"/>
      <c r="BT240" s="1106" t="n"/>
      <c r="BU240" s="1106" t="n"/>
      <c r="BV240" s="1106" t="n"/>
      <c r="BW240" s="1106" t="n"/>
      <c r="BX240" s="1106" t="n"/>
      <c r="BY240" s="1106" t="n"/>
      <c r="BZ240" s="1106" t="n"/>
      <c r="CA240" s="1106" t="n"/>
      <c r="CB240" s="1106" t="n"/>
      <c r="CC240" s="1106" t="n"/>
      <c r="CD240" s="1106" t="n"/>
      <c r="CE240" s="1106" t="n"/>
      <c r="CF240" s="1106" t="n"/>
      <c r="CG240" s="1106" t="n"/>
      <c r="CH240" s="1106" t="n"/>
      <c r="CI240" s="1106" t="n"/>
      <c r="CJ240" s="1106" t="n"/>
      <c r="CK240" s="1106" t="n"/>
      <c r="CL240" s="1106" t="n"/>
      <c r="CM240" s="1106" t="n"/>
      <c r="CN240" s="1106" t="n"/>
      <c r="CO240" s="1106" t="n"/>
      <c r="CP240" s="1106" t="n"/>
      <c r="CQ240" s="1106" t="n"/>
      <c r="CR240" s="1106" t="n"/>
      <c r="CS240" s="1106" t="n"/>
      <c r="CT240" s="1106" t="n"/>
      <c r="CU240" s="1106" t="n"/>
      <c r="CV240" s="1106" t="n"/>
      <c r="CW240" s="1106" t="n"/>
      <c r="CX240" s="1106" t="n"/>
      <c r="CY240" s="1106" t="n"/>
      <c r="CZ240" s="1106" t="n"/>
      <c r="DA240" s="1106" t="n"/>
      <c r="DB240" s="1106" t="n"/>
      <c r="DC240" s="1106" t="n"/>
      <c r="DD240" s="1106" t="n"/>
      <c r="DE240" s="1106" t="n"/>
      <c r="DF240" s="1106" t="n"/>
      <c r="DG240" s="1106" t="n"/>
      <c r="DH240" s="1106" t="n"/>
      <c r="DI240" s="1106" t="n"/>
    </row>
    <row r="241" ht="13.5" customHeight="1" s="1178">
      <c r="A241" s="1106" t="n"/>
      <c r="B241" s="1106" t="n"/>
      <c r="C241" s="1106" t="n"/>
      <c r="D241" s="1106" t="n"/>
      <c r="E241" s="1106" t="n"/>
      <c r="F241" s="1106" t="n"/>
      <c r="G241" s="1106" t="n"/>
      <c r="H241" s="1106" t="n"/>
      <c r="I241" s="1106" t="n"/>
      <c r="J241" s="1106" t="n"/>
      <c r="K241" s="1106" t="n"/>
      <c r="L241" s="1106" t="n"/>
      <c r="M241" s="1106" t="n"/>
      <c r="N241" s="1106" t="n"/>
      <c r="O241" s="1106" t="n"/>
      <c r="P241" s="1106" t="n"/>
      <c r="Q241" s="1106" t="n"/>
      <c r="R241" s="1106" t="n"/>
      <c r="S241" s="1106" t="n"/>
      <c r="T241" s="178" t="n"/>
      <c r="U241" s="1106" t="n"/>
      <c r="V241" s="1106" t="n"/>
      <c r="W241" s="1106" t="n"/>
      <c r="X241" s="1106" t="n"/>
      <c r="Y241" s="1106" t="n"/>
      <c r="Z241" s="1106" t="n"/>
      <c r="AA241" s="1106" t="n"/>
      <c r="AB241" s="1106" t="n"/>
      <c r="AC241" s="1106" t="n"/>
      <c r="AD241" s="1106" t="n"/>
      <c r="AE241" s="1106" t="n"/>
      <c r="AF241" s="1106" t="n"/>
      <c r="AG241" s="1106" t="n"/>
      <c r="AH241" s="1106" t="n"/>
      <c r="AI241" s="1105" t="inlineStr">
        <is>
          <t>成品运输费</t>
        </is>
      </c>
      <c r="AJ241" s="462" t="n">
        <v>-276050</v>
      </c>
      <c r="AK241" s="1106" t="n"/>
      <c r="AL241" s="462" t="n">
        <v>2249265</v>
      </c>
      <c r="AM241" s="462" t="n">
        <v>2856346.3</v>
      </c>
      <c r="AN241" s="1106" t="n"/>
      <c r="AO241" s="1106" t="n"/>
      <c r="AP241" s="1106" t="n"/>
      <c r="AQ241" s="1106" t="n"/>
      <c r="AR241" s="1106" t="n"/>
      <c r="AS241" s="1106" t="n"/>
      <c r="AT241" s="1106" t="n"/>
      <c r="AU241" s="1106" t="n"/>
      <c r="AV241" s="1106" t="n"/>
      <c r="AW241" s="1106" t="n"/>
      <c r="AX241" s="1106" t="n"/>
      <c r="AY241" s="1106" t="n"/>
      <c r="AZ241" s="1106" t="n"/>
      <c r="BA241" s="1106" t="n"/>
      <c r="BB241" s="1106" t="n"/>
      <c r="BC241" s="1106" t="n"/>
      <c r="BD241" s="1106" t="n"/>
      <c r="BE241" s="1106" t="n"/>
      <c r="BF241" s="1106" t="n"/>
      <c r="BG241" s="1106" t="n"/>
      <c r="BH241" s="1106" t="n"/>
      <c r="BI241" s="1106" t="n"/>
      <c r="BJ241" s="1106" t="n"/>
      <c r="BK241" s="1106" t="n"/>
      <c r="BL241" s="1106" t="n"/>
      <c r="BM241" s="1106" t="n"/>
      <c r="BN241" s="1106" t="n"/>
      <c r="BO241" s="1106" t="n"/>
      <c r="BP241" s="1106" t="n"/>
      <c r="BQ241" s="1106" t="n"/>
      <c r="BR241" s="1106" t="n"/>
      <c r="BS241" s="1106" t="n"/>
      <c r="BT241" s="1106" t="n"/>
      <c r="BU241" s="1106" t="n"/>
      <c r="BV241" s="1106" t="n"/>
      <c r="BW241" s="1106" t="n"/>
      <c r="BX241" s="1106" t="n"/>
      <c r="BY241" s="1106" t="n"/>
      <c r="BZ241" s="1106" t="n"/>
      <c r="CA241" s="1106" t="n"/>
      <c r="CB241" s="1106" t="n"/>
      <c r="CC241" s="1106" t="n"/>
      <c r="CD241" s="1106" t="n"/>
      <c r="CE241" s="1106" t="n"/>
      <c r="CF241" s="1106" t="n"/>
      <c r="CG241" s="1106" t="n"/>
      <c r="CH241" s="1106" t="n"/>
      <c r="CI241" s="1106" t="n"/>
      <c r="CJ241" s="1106" t="n"/>
      <c r="CK241" s="1106" t="n"/>
      <c r="CL241" s="1106" t="n"/>
      <c r="CM241" s="1106" t="n"/>
      <c r="CN241" s="1106" t="n"/>
      <c r="CO241" s="1106" t="n"/>
      <c r="CP241" s="1106" t="n"/>
      <c r="CQ241" s="1106" t="n"/>
      <c r="CR241" s="1106" t="n"/>
      <c r="CS241" s="1106" t="n"/>
      <c r="CT241" s="1106" t="n"/>
      <c r="CU241" s="1106" t="n"/>
      <c r="CV241" s="1106" t="n"/>
      <c r="CW241" s="1106" t="n"/>
      <c r="CX241" s="1106" t="n"/>
      <c r="CY241" s="1106" t="n"/>
      <c r="CZ241" s="1106" t="n"/>
      <c r="DA241" s="1106" t="n"/>
      <c r="DB241" s="1106" t="n"/>
      <c r="DC241" s="1106" t="n"/>
      <c r="DD241" s="1106" t="n"/>
      <c r="DE241" s="1106" t="n"/>
      <c r="DF241" s="1106" t="n"/>
      <c r="DG241" s="1106" t="n"/>
      <c r="DH241" s="1106" t="n"/>
      <c r="DI241" s="1106" t="n"/>
    </row>
    <row r="242" ht="13.5" customHeight="1" s="1178">
      <c r="A242" s="1106" t="n"/>
      <c r="B242" s="1106" t="n"/>
      <c r="C242" s="1106" t="n"/>
      <c r="D242" s="1106" t="n"/>
      <c r="E242" s="1106" t="n"/>
      <c r="F242" s="1106" t="n"/>
      <c r="G242" s="1106" t="n"/>
      <c r="H242" s="1106" t="n"/>
      <c r="I242" s="1106" t="n"/>
      <c r="J242" s="1106" t="n"/>
      <c r="K242" s="1106" t="n"/>
      <c r="L242" s="1106" t="n"/>
      <c r="M242" s="1106" t="n"/>
      <c r="N242" s="1106" t="n"/>
      <c r="O242" s="1106" t="n"/>
      <c r="P242" s="1106" t="n"/>
      <c r="Q242" s="1106" t="n"/>
      <c r="R242" s="1106" t="n"/>
      <c r="S242" s="1106" t="n"/>
      <c r="T242" s="178" t="n"/>
      <c r="U242" s="1106" t="n"/>
      <c r="V242" s="1106" t="n"/>
      <c r="W242" s="1106" t="n"/>
      <c r="X242" s="1106" t="n"/>
      <c r="Y242" s="1106" t="n"/>
      <c r="Z242" s="1106" t="n"/>
      <c r="AA242" s="1106" t="n"/>
      <c r="AB242" s="1106" t="n"/>
      <c r="AC242" s="1106" t="n"/>
      <c r="AD242" s="1106" t="n"/>
      <c r="AE242" s="1106" t="n"/>
      <c r="AF242" s="1106" t="n"/>
      <c r="AG242" s="1106" t="n"/>
      <c r="AH242" s="1106" t="n"/>
      <c r="AI242" s="1105" t="inlineStr">
        <is>
          <t>广告费</t>
        </is>
      </c>
      <c r="AJ242" s="462" t="n">
        <v>-30000</v>
      </c>
      <c r="AK242" s="1106" t="n"/>
      <c r="AL242" s="462" t="n">
        <v>2279265</v>
      </c>
      <c r="AM242" s="462" t="n">
        <v>2826346.3</v>
      </c>
      <c r="AN242" s="1106" t="n"/>
      <c r="AO242" s="1106" t="n"/>
      <c r="AP242" s="1106" t="n"/>
      <c r="AQ242" s="1106" t="n"/>
      <c r="AR242" s="1106" t="n"/>
      <c r="AS242" s="1106" t="n"/>
      <c r="AT242" s="1106" t="n"/>
      <c r="AU242" s="1106" t="n"/>
      <c r="AV242" s="1106" t="n"/>
      <c r="AW242" s="1106" t="n"/>
      <c r="AX242" s="1106" t="n"/>
      <c r="AY242" s="1106" t="n"/>
      <c r="AZ242" s="1106" t="n"/>
      <c r="BA242" s="1106" t="n"/>
      <c r="BB242" s="1106" t="n"/>
      <c r="BC242" s="1106" t="n"/>
      <c r="BD242" s="1106" t="n"/>
      <c r="BE242" s="1106" t="n"/>
      <c r="BF242" s="1106" t="n"/>
      <c r="BG242" s="1106" t="n"/>
      <c r="BH242" s="1106" t="n"/>
      <c r="BI242" s="1106" t="n"/>
      <c r="BJ242" s="1106" t="n"/>
      <c r="BK242" s="1106" t="n"/>
      <c r="BL242" s="1106" t="n"/>
      <c r="BM242" s="1106" t="n"/>
      <c r="BN242" s="1106" t="n"/>
      <c r="BO242" s="1106" t="n"/>
      <c r="BP242" s="1106" t="n"/>
      <c r="BQ242" s="1106" t="n"/>
      <c r="BR242" s="1106" t="n"/>
      <c r="BS242" s="1106" t="n"/>
      <c r="BT242" s="1106" t="n"/>
      <c r="BU242" s="1106" t="n"/>
      <c r="BV242" s="1106" t="n"/>
      <c r="BW242" s="1106" t="n"/>
      <c r="BX242" s="1106" t="n"/>
      <c r="BY242" s="1106" t="n"/>
      <c r="BZ242" s="1106" t="n"/>
      <c r="CA242" s="1106" t="n"/>
      <c r="CB242" s="1106" t="n"/>
      <c r="CC242" s="1106" t="n"/>
      <c r="CD242" s="1106" t="n"/>
      <c r="CE242" s="1106" t="n"/>
      <c r="CF242" s="1106" t="n"/>
      <c r="CG242" s="1106" t="n"/>
      <c r="CH242" s="1106" t="n"/>
      <c r="CI242" s="1106" t="n"/>
      <c r="CJ242" s="1106" t="n"/>
      <c r="CK242" s="1106" t="n"/>
      <c r="CL242" s="1106" t="n"/>
      <c r="CM242" s="1106" t="n"/>
      <c r="CN242" s="1106" t="n"/>
      <c r="CO242" s="1106" t="n"/>
      <c r="CP242" s="1106" t="n"/>
      <c r="CQ242" s="1106" t="n"/>
      <c r="CR242" s="1106" t="n"/>
      <c r="CS242" s="1106" t="n"/>
      <c r="CT242" s="1106" t="n"/>
      <c r="CU242" s="1106" t="n"/>
      <c r="CV242" s="1106" t="n"/>
      <c r="CW242" s="1106" t="n"/>
      <c r="CX242" s="1106" t="n"/>
      <c r="CY242" s="1106" t="n"/>
      <c r="CZ242" s="1106" t="n"/>
      <c r="DA242" s="1106" t="n"/>
      <c r="DB242" s="1106" t="n"/>
      <c r="DC242" s="1106" t="n"/>
      <c r="DD242" s="1106" t="n"/>
      <c r="DE242" s="1106" t="n"/>
      <c r="DF242" s="1106" t="n"/>
      <c r="DG242" s="1106" t="n"/>
      <c r="DH242" s="1106" t="n"/>
      <c r="DI242" s="1106" t="n"/>
    </row>
    <row r="243" ht="13.5" customHeight="1" s="1178">
      <c r="A243" s="1106" t="n"/>
      <c r="B243" s="1106" t="n"/>
      <c r="C243" s="1106" t="n"/>
      <c r="D243" s="1106" t="n"/>
      <c r="E243" s="1106" t="n"/>
      <c r="F243" s="1106" t="n"/>
      <c r="G243" s="1106" t="n"/>
      <c r="H243" s="1106" t="n"/>
      <c r="I243" s="1106" t="n"/>
      <c r="J243" s="1106" t="n"/>
      <c r="K243" s="1106" t="n"/>
      <c r="L243" s="1106" t="n"/>
      <c r="M243" s="1106" t="n"/>
      <c r="N243" s="1106" t="n"/>
      <c r="O243" s="1106" t="n"/>
      <c r="P243" s="1106" t="n"/>
      <c r="Q243" s="1106" t="n"/>
      <c r="R243" s="1106" t="n"/>
      <c r="S243" s="1106" t="n"/>
      <c r="T243" s="178" t="n"/>
      <c r="U243" s="1106" t="n"/>
      <c r="V243" s="1106" t="n"/>
      <c r="W243" s="1106" t="n"/>
      <c r="X243" s="1106" t="n"/>
      <c r="Y243" s="1106" t="n"/>
      <c r="Z243" s="1106" t="n"/>
      <c r="AA243" s="1106" t="n"/>
      <c r="AB243" s="1106" t="n"/>
      <c r="AC243" s="1106" t="n"/>
      <c r="AD243" s="1106" t="n"/>
      <c r="AE243" s="1106" t="n"/>
      <c r="AF243" s="1106" t="n"/>
      <c r="AG243" s="1106" t="n"/>
      <c r="AH243" s="1106" t="n"/>
      <c r="AI243" s="1105" t="inlineStr">
        <is>
          <t>促销费</t>
        </is>
      </c>
      <c r="AJ243" s="462" t="n">
        <v>-60000</v>
      </c>
      <c r="AK243" s="1106" t="n"/>
      <c r="AL243" s="462" t="n">
        <v>2339265</v>
      </c>
      <c r="AM243" s="462" t="n">
        <v>2766346.3</v>
      </c>
      <c r="AN243" s="1106" t="n"/>
      <c r="AO243" s="1106" t="n"/>
      <c r="AP243" s="1106" t="n"/>
      <c r="AQ243" s="1106" t="n"/>
      <c r="AR243" s="1106" t="n"/>
      <c r="AS243" s="1106" t="n"/>
      <c r="AT243" s="1106" t="n"/>
      <c r="AU243" s="1106" t="n"/>
      <c r="AV243" s="1106" t="n"/>
      <c r="AW243" s="1106" t="n"/>
      <c r="AX243" s="1106" t="n"/>
      <c r="AY243" s="1106" t="n"/>
      <c r="AZ243" s="1106" t="n"/>
      <c r="BA243" s="1106" t="n"/>
      <c r="BB243" s="1106" t="n"/>
      <c r="BC243" s="1106" t="n"/>
      <c r="BD243" s="1106" t="n"/>
      <c r="BE243" s="1106" t="n"/>
      <c r="BF243" s="1106" t="n"/>
      <c r="BG243" s="1106" t="n"/>
      <c r="BH243" s="1106" t="n"/>
      <c r="BI243" s="1106" t="n"/>
      <c r="BJ243" s="1106" t="n"/>
      <c r="BK243" s="1106" t="n"/>
      <c r="BL243" s="1106" t="n"/>
      <c r="BM243" s="1106" t="n"/>
      <c r="BN243" s="1106" t="n"/>
      <c r="BO243" s="1106" t="n"/>
      <c r="BP243" s="1106" t="n"/>
      <c r="BQ243" s="1106" t="n"/>
      <c r="BR243" s="1106" t="n"/>
      <c r="BS243" s="1106" t="n"/>
      <c r="BT243" s="1106" t="n"/>
      <c r="BU243" s="1106" t="n"/>
      <c r="BV243" s="1106" t="n"/>
      <c r="BW243" s="1106" t="n"/>
      <c r="BX243" s="1106" t="n"/>
      <c r="BY243" s="1106" t="n"/>
      <c r="BZ243" s="1106" t="n"/>
      <c r="CA243" s="1106" t="n"/>
      <c r="CB243" s="1106" t="n"/>
      <c r="CC243" s="1106" t="n"/>
      <c r="CD243" s="1106" t="n"/>
      <c r="CE243" s="1106" t="n"/>
      <c r="CF243" s="1106" t="n"/>
      <c r="CG243" s="1106" t="n"/>
      <c r="CH243" s="1106" t="n"/>
      <c r="CI243" s="1106" t="n"/>
      <c r="CJ243" s="1106" t="n"/>
      <c r="CK243" s="1106" t="n"/>
      <c r="CL243" s="1106" t="n"/>
      <c r="CM243" s="1106" t="n"/>
      <c r="CN243" s="1106" t="n"/>
      <c r="CO243" s="1106" t="n"/>
      <c r="CP243" s="1106" t="n"/>
      <c r="CQ243" s="1106" t="n"/>
      <c r="CR243" s="1106" t="n"/>
      <c r="CS243" s="1106" t="n"/>
      <c r="CT243" s="1106" t="n"/>
      <c r="CU243" s="1106" t="n"/>
      <c r="CV243" s="1106" t="n"/>
      <c r="CW243" s="1106" t="n"/>
      <c r="CX243" s="1106" t="n"/>
      <c r="CY243" s="1106" t="n"/>
      <c r="CZ243" s="1106" t="n"/>
      <c r="DA243" s="1106" t="n"/>
      <c r="DB243" s="1106" t="n"/>
      <c r="DC243" s="1106" t="n"/>
      <c r="DD243" s="1106" t="n"/>
      <c r="DE243" s="1106" t="n"/>
      <c r="DF243" s="1106" t="n"/>
      <c r="DG243" s="1106" t="n"/>
      <c r="DH243" s="1106" t="n"/>
      <c r="DI243" s="1106" t="n"/>
    </row>
    <row r="244" ht="13.5" customHeight="1" s="1178">
      <c r="A244" s="1106" t="n"/>
      <c r="B244" s="1106" t="n"/>
      <c r="C244" s="1106" t="n"/>
      <c r="D244" s="1106" t="n"/>
      <c r="E244" s="1106" t="n"/>
      <c r="F244" s="1106" t="n"/>
      <c r="G244" s="1106" t="n"/>
      <c r="H244" s="1106" t="n"/>
      <c r="I244" s="1106" t="n"/>
      <c r="J244" s="1106" t="n"/>
      <c r="K244" s="1106" t="n"/>
      <c r="L244" s="1106" t="n"/>
      <c r="M244" s="1106" t="n"/>
      <c r="N244" s="1106" t="n"/>
      <c r="O244" s="1106" t="n"/>
      <c r="P244" s="1106" t="n"/>
      <c r="Q244" s="1106" t="n"/>
      <c r="R244" s="1106" t="n"/>
      <c r="S244" s="1106" t="n"/>
      <c r="T244" s="178" t="n"/>
      <c r="U244" s="1106" t="n"/>
      <c r="V244" s="1106" t="n"/>
      <c r="W244" s="1106" t="n"/>
      <c r="X244" s="1106" t="n"/>
      <c r="Y244" s="1106" t="n"/>
      <c r="Z244" s="1106" t="n"/>
      <c r="AA244" s="1106" t="n"/>
      <c r="AB244" s="1106" t="n"/>
      <c r="AC244" s="1106" t="n"/>
      <c r="AD244" s="1106" t="n"/>
      <c r="AE244" s="1106" t="n"/>
      <c r="AF244" s="1106" t="n"/>
      <c r="AG244" s="1106" t="n"/>
      <c r="AH244" s="1106" t="n"/>
      <c r="AI244" s="1105" t="inlineStr">
        <is>
          <t>销售收入</t>
        </is>
      </c>
      <c r="AJ244" s="462" t="n">
        <v>2956400</v>
      </c>
      <c r="AK244" s="462" t="n">
        <v>2956400</v>
      </c>
      <c r="AL244" s="1106" t="n"/>
      <c r="AM244" s="462" t="n">
        <v>5722746.3</v>
      </c>
      <c r="AN244" s="1106" t="n"/>
      <c r="AO244" s="1106" t="n"/>
      <c r="AP244" s="1106" t="n"/>
      <c r="AQ244" s="1106" t="n"/>
      <c r="AR244" s="1106" t="n"/>
      <c r="AS244" s="1106" t="n"/>
      <c r="AT244" s="1106" t="n"/>
      <c r="AU244" s="1106" t="n"/>
      <c r="AV244" s="1106" t="n"/>
      <c r="AW244" s="1106" t="n"/>
      <c r="AX244" s="1106" t="n"/>
      <c r="AY244" s="1106" t="n"/>
      <c r="AZ244" s="1106" t="n"/>
      <c r="BA244" s="1106" t="n"/>
      <c r="BB244" s="1106" t="n"/>
      <c r="BC244" s="1106" t="n"/>
      <c r="BD244" s="1106" t="n"/>
      <c r="BE244" s="1106" t="n"/>
      <c r="BF244" s="1106" t="n"/>
      <c r="BG244" s="1106" t="n"/>
      <c r="BH244" s="1106" t="n"/>
      <c r="BI244" s="1106" t="n"/>
      <c r="BJ244" s="1106" t="n"/>
      <c r="BK244" s="1106" t="n"/>
      <c r="BL244" s="1106" t="n"/>
      <c r="BM244" s="1106" t="n"/>
      <c r="BN244" s="1106" t="n"/>
      <c r="BO244" s="1106" t="n"/>
      <c r="BP244" s="1106" t="n"/>
      <c r="BQ244" s="1106" t="n"/>
      <c r="BR244" s="1106" t="n"/>
      <c r="BS244" s="1106" t="n"/>
      <c r="BT244" s="1106" t="n"/>
      <c r="BU244" s="1106" t="n"/>
      <c r="BV244" s="1106" t="n"/>
      <c r="BW244" s="1106" t="n"/>
      <c r="BX244" s="1106" t="n"/>
      <c r="BY244" s="1106" t="n"/>
      <c r="BZ244" s="1106" t="n"/>
      <c r="CA244" s="1106" t="n"/>
      <c r="CB244" s="1106" t="n"/>
      <c r="CC244" s="1106" t="n"/>
      <c r="CD244" s="1106" t="n"/>
      <c r="CE244" s="1106" t="n"/>
      <c r="CF244" s="1106" t="n"/>
      <c r="CG244" s="1106" t="n"/>
      <c r="CH244" s="1106" t="n"/>
      <c r="CI244" s="1106" t="n"/>
      <c r="CJ244" s="1106" t="n"/>
      <c r="CK244" s="1106" t="n"/>
      <c r="CL244" s="1106" t="n"/>
      <c r="CM244" s="1106" t="n"/>
      <c r="CN244" s="1106" t="n"/>
      <c r="CO244" s="1106" t="n"/>
      <c r="CP244" s="1106" t="n"/>
      <c r="CQ244" s="1106" t="n"/>
      <c r="CR244" s="1106" t="n"/>
      <c r="CS244" s="1106" t="n"/>
      <c r="CT244" s="1106" t="n"/>
      <c r="CU244" s="1106" t="n"/>
      <c r="CV244" s="1106" t="n"/>
      <c r="CW244" s="1106" t="n"/>
      <c r="CX244" s="1106" t="n"/>
      <c r="CY244" s="1106" t="n"/>
      <c r="CZ244" s="1106" t="n"/>
      <c r="DA244" s="1106" t="n"/>
      <c r="DB244" s="1106" t="n"/>
      <c r="DC244" s="1106" t="n"/>
      <c r="DD244" s="1106" t="n"/>
      <c r="DE244" s="1106" t="n"/>
      <c r="DF244" s="1106" t="n"/>
      <c r="DG244" s="1106" t="n"/>
      <c r="DH244" s="1106" t="n"/>
      <c r="DI244" s="1106" t="n"/>
    </row>
    <row r="245" ht="13.5" customHeight="1" s="1178">
      <c r="A245" s="1106" t="n"/>
      <c r="B245" s="1106" t="n"/>
      <c r="C245" s="1106" t="n"/>
      <c r="D245" s="1106" t="n"/>
      <c r="E245" s="1106" t="n"/>
      <c r="F245" s="1106" t="n"/>
      <c r="G245" s="1106" t="n"/>
      <c r="H245" s="1106" t="n"/>
      <c r="I245" s="1106" t="n"/>
      <c r="J245" s="1106" t="n"/>
      <c r="K245" s="1106" t="n"/>
      <c r="L245" s="1106" t="n"/>
      <c r="M245" s="1106" t="n"/>
      <c r="N245" s="1106" t="n"/>
      <c r="O245" s="1106" t="n"/>
      <c r="P245" s="1106" t="n"/>
      <c r="Q245" s="1106" t="n"/>
      <c r="R245" s="1106" t="n"/>
      <c r="S245" s="1106" t="n"/>
      <c r="T245" s="178" t="n"/>
      <c r="U245" s="1106" t="n"/>
      <c r="V245" s="1106" t="n"/>
      <c r="W245" s="1106" t="n"/>
      <c r="X245" s="1106" t="n"/>
      <c r="Y245" s="1106" t="n"/>
      <c r="Z245" s="1106" t="n"/>
      <c r="AA245" s="1106" t="n"/>
      <c r="AB245" s="1106" t="n"/>
      <c r="AC245" s="1106" t="n"/>
      <c r="AD245" s="1106" t="n"/>
      <c r="AE245" s="1106" t="n"/>
      <c r="AF245" s="1106" t="n"/>
      <c r="AG245" s="1106" t="n"/>
      <c r="AH245" s="1106" t="n"/>
      <c r="AI245" s="1105" t="inlineStr">
        <is>
          <t>废品损失</t>
        </is>
      </c>
      <c r="AJ245" s="462" t="n">
        <v>-36000</v>
      </c>
      <c r="AK245" s="1106" t="n"/>
      <c r="AL245" s="462" t="n">
        <v>2375265</v>
      </c>
      <c r="AM245" s="462" t="n">
        <v>5686746.3</v>
      </c>
      <c r="AN245" s="1106" t="n"/>
      <c r="AO245" s="1106" t="n"/>
      <c r="AP245" s="1106" t="n"/>
      <c r="AQ245" s="1106" t="n"/>
      <c r="AR245" s="1106" t="n"/>
      <c r="AS245" s="1106" t="n"/>
      <c r="AT245" s="1106" t="n"/>
      <c r="AU245" s="1106" t="n"/>
      <c r="AV245" s="1106" t="n"/>
      <c r="AW245" s="1106" t="n"/>
      <c r="AX245" s="1106" t="n"/>
      <c r="AY245" s="1106" t="n"/>
      <c r="AZ245" s="1106" t="n"/>
      <c r="BA245" s="1106" t="n"/>
      <c r="BB245" s="1106" t="n"/>
      <c r="BC245" s="1106" t="n"/>
      <c r="BD245" s="1106" t="n"/>
      <c r="BE245" s="1106" t="n"/>
      <c r="BF245" s="1106" t="n"/>
      <c r="BG245" s="1106" t="n"/>
      <c r="BH245" s="1106" t="n"/>
      <c r="BI245" s="1106" t="n"/>
      <c r="BJ245" s="1106" t="n"/>
      <c r="BK245" s="1106" t="n"/>
      <c r="BL245" s="1106" t="n"/>
      <c r="BM245" s="1106" t="n"/>
      <c r="BN245" s="1106" t="n"/>
      <c r="BO245" s="1106" t="n"/>
      <c r="BP245" s="1106" t="n"/>
      <c r="BQ245" s="1106" t="n"/>
      <c r="BR245" s="1106" t="n"/>
      <c r="BS245" s="1106" t="n"/>
      <c r="BT245" s="1106" t="n"/>
      <c r="BU245" s="1106" t="n"/>
      <c r="BV245" s="1106" t="n"/>
      <c r="BW245" s="1106" t="n"/>
      <c r="BX245" s="1106" t="n"/>
      <c r="BY245" s="1106" t="n"/>
      <c r="BZ245" s="1106" t="n"/>
      <c r="CA245" s="1106" t="n"/>
      <c r="CB245" s="1106" t="n"/>
      <c r="CC245" s="1106" t="n"/>
      <c r="CD245" s="1106" t="n"/>
      <c r="CE245" s="1106" t="n"/>
      <c r="CF245" s="1106" t="n"/>
      <c r="CG245" s="1106" t="n"/>
      <c r="CH245" s="1106" t="n"/>
      <c r="CI245" s="1106" t="n"/>
      <c r="CJ245" s="1106" t="n"/>
      <c r="CK245" s="1106" t="n"/>
      <c r="CL245" s="1106" t="n"/>
      <c r="CM245" s="1106" t="n"/>
      <c r="CN245" s="1106" t="n"/>
      <c r="CO245" s="1106" t="n"/>
      <c r="CP245" s="1106" t="n"/>
      <c r="CQ245" s="1106" t="n"/>
      <c r="CR245" s="1106" t="n"/>
      <c r="CS245" s="1106" t="n"/>
      <c r="CT245" s="1106" t="n"/>
      <c r="CU245" s="1106" t="n"/>
      <c r="CV245" s="1106" t="n"/>
      <c r="CW245" s="1106" t="n"/>
      <c r="CX245" s="1106" t="n"/>
      <c r="CY245" s="1106" t="n"/>
      <c r="CZ245" s="1106" t="n"/>
      <c r="DA245" s="1106" t="n"/>
      <c r="DB245" s="1106" t="n"/>
      <c r="DC245" s="1106" t="n"/>
      <c r="DD245" s="1106" t="n"/>
      <c r="DE245" s="1106" t="n"/>
      <c r="DF245" s="1106" t="n"/>
      <c r="DG245" s="1106" t="n"/>
      <c r="DH245" s="1106" t="n"/>
      <c r="DI245" s="1106" t="n"/>
    </row>
    <row r="246" ht="13.5" customHeight="1" s="1178">
      <c r="A246" s="1106" t="n"/>
      <c r="B246" s="1106" t="n"/>
      <c r="C246" s="1106" t="n"/>
      <c r="D246" s="1106" t="n"/>
      <c r="E246" s="1106" t="n"/>
      <c r="F246" s="1106" t="n"/>
      <c r="G246" s="1106" t="n"/>
      <c r="H246" s="1106" t="n"/>
      <c r="I246" s="1106" t="n"/>
      <c r="J246" s="1106" t="n"/>
      <c r="K246" s="1106" t="n"/>
      <c r="L246" s="1106" t="n"/>
      <c r="M246" s="1106" t="n"/>
      <c r="N246" s="1106" t="n"/>
      <c r="O246" s="1106" t="n"/>
      <c r="P246" s="1106" t="n"/>
      <c r="Q246" s="1106" t="n"/>
      <c r="R246" s="1106" t="n"/>
      <c r="S246" s="1106" t="n"/>
      <c r="T246" s="178" t="n"/>
      <c r="U246" s="1106" t="n"/>
      <c r="V246" s="1106" t="n"/>
      <c r="W246" s="1106" t="n"/>
      <c r="X246" s="1106" t="n"/>
      <c r="Y246" s="1106" t="n"/>
      <c r="Z246" s="1106" t="n"/>
      <c r="AA246" s="1106" t="n"/>
      <c r="AB246" s="1106" t="n"/>
      <c r="AC246" s="1106" t="n"/>
      <c r="AD246" s="1106" t="n"/>
      <c r="AE246" s="1106" t="n"/>
      <c r="AF246" s="1106" t="n"/>
      <c r="AG246" s="1106" t="n"/>
      <c r="AH246" s="1106" t="n"/>
      <c r="AI246" s="1105" t="inlineStr">
        <is>
          <t>折旧费</t>
        </is>
      </c>
      <c r="AJ246" s="462" t="n">
        <v>-600000</v>
      </c>
      <c r="AK246" s="1106" t="n"/>
      <c r="AL246" s="462" t="n">
        <v>2975265</v>
      </c>
      <c r="AM246" s="1106" t="n"/>
      <c r="AN246" s="1106" t="n"/>
      <c r="AO246" s="1106" t="n"/>
      <c r="AP246" s="1106" t="n"/>
      <c r="AQ246" s="1106" t="n"/>
      <c r="AR246" s="1106" t="n"/>
      <c r="AS246" s="1106" t="n"/>
      <c r="AT246" s="1106" t="n"/>
      <c r="AU246" s="1106" t="n"/>
      <c r="AV246" s="1106" t="n"/>
      <c r="AW246" s="1106" t="n"/>
      <c r="AX246" s="1106" t="n"/>
      <c r="AY246" s="1106" t="n"/>
      <c r="AZ246" s="1106" t="n"/>
      <c r="BA246" s="1106" t="n"/>
      <c r="BB246" s="1106" t="n"/>
      <c r="BC246" s="1106" t="n"/>
      <c r="BD246" s="1106" t="n"/>
      <c r="BE246" s="1106" t="n"/>
      <c r="BF246" s="1106" t="n"/>
      <c r="BG246" s="1106" t="n"/>
      <c r="BH246" s="1106" t="n"/>
      <c r="BI246" s="1106" t="n"/>
      <c r="BJ246" s="1106" t="n"/>
      <c r="BK246" s="1106" t="n"/>
      <c r="BL246" s="1106" t="n"/>
      <c r="BM246" s="1106" t="n"/>
      <c r="BN246" s="1106" t="n"/>
      <c r="BO246" s="1106" t="n"/>
      <c r="BP246" s="1106" t="n"/>
      <c r="BQ246" s="1106" t="n"/>
      <c r="BR246" s="1106" t="n"/>
      <c r="BS246" s="1106" t="n"/>
      <c r="BT246" s="1106" t="n"/>
      <c r="BU246" s="1106" t="n"/>
      <c r="BV246" s="1106" t="n"/>
      <c r="BW246" s="1106" t="n"/>
      <c r="BX246" s="1106" t="n"/>
      <c r="BY246" s="1106" t="n"/>
      <c r="BZ246" s="1106" t="n"/>
      <c r="CA246" s="1106" t="n"/>
      <c r="CB246" s="1106" t="n"/>
      <c r="CC246" s="1106" t="n"/>
      <c r="CD246" s="1106" t="n"/>
      <c r="CE246" s="1106" t="n"/>
      <c r="CF246" s="1106" t="n"/>
      <c r="CG246" s="1106" t="n"/>
      <c r="CH246" s="1106" t="n"/>
      <c r="CI246" s="1106" t="n"/>
      <c r="CJ246" s="1106" t="n"/>
      <c r="CK246" s="1106" t="n"/>
      <c r="CL246" s="1106" t="n"/>
      <c r="CM246" s="1106" t="n"/>
      <c r="CN246" s="1106" t="n"/>
      <c r="CO246" s="1106" t="n"/>
      <c r="CP246" s="1106" t="n"/>
      <c r="CQ246" s="1106" t="n"/>
      <c r="CR246" s="1106" t="n"/>
      <c r="CS246" s="1106" t="n"/>
      <c r="CT246" s="1106" t="n"/>
      <c r="CU246" s="1106" t="n"/>
      <c r="CV246" s="1106" t="n"/>
      <c r="CW246" s="1106" t="n"/>
      <c r="CX246" s="1106" t="n"/>
      <c r="CY246" s="1106" t="n"/>
      <c r="CZ246" s="1106" t="n"/>
      <c r="DA246" s="1106" t="n"/>
      <c r="DB246" s="1106" t="n"/>
      <c r="DC246" s="1106" t="n"/>
      <c r="DD246" s="1106" t="n"/>
      <c r="DE246" s="1106" t="n"/>
      <c r="DF246" s="1106" t="n"/>
      <c r="DG246" s="1106" t="n"/>
      <c r="DH246" s="1106" t="n"/>
      <c r="DI246" s="1106" t="n"/>
    </row>
    <row r="247" ht="13.5" customHeight="1" s="1178">
      <c r="A247" s="1106" t="n"/>
      <c r="B247" s="1106" t="n"/>
      <c r="C247" s="1106" t="n"/>
      <c r="D247" s="1106" t="n"/>
      <c r="E247" s="1106" t="n"/>
      <c r="F247" s="1106" t="n"/>
      <c r="G247" s="1106" t="n"/>
      <c r="H247" s="1106" t="n"/>
      <c r="I247" s="1106" t="n"/>
      <c r="J247" s="1106" t="n"/>
      <c r="K247" s="1106" t="n"/>
      <c r="L247" s="1106" t="n"/>
      <c r="M247" s="1106" t="n"/>
      <c r="N247" s="1106" t="n"/>
      <c r="O247" s="1106" t="n"/>
      <c r="P247" s="1106" t="n"/>
      <c r="Q247" s="1106" t="n"/>
      <c r="R247" s="1106" t="n"/>
      <c r="S247" s="1106" t="n"/>
      <c r="T247" s="178" t="n"/>
      <c r="U247" s="1106" t="n"/>
      <c r="V247" s="1106" t="n"/>
      <c r="W247" s="1106" t="n"/>
      <c r="X247" s="1106" t="n"/>
      <c r="Y247" s="1106" t="n"/>
      <c r="Z247" s="1106" t="n"/>
      <c r="AA247" s="1106" t="n"/>
      <c r="AB247" s="1106" t="n"/>
      <c r="AC247" s="1106" t="n"/>
      <c r="AD247" s="1106" t="n"/>
      <c r="AE247" s="1106" t="n"/>
      <c r="AF247" s="1106" t="n"/>
      <c r="AG247" s="1106" t="n"/>
      <c r="AH247" s="1106" t="n"/>
      <c r="AI247" s="1105" t="inlineStr">
        <is>
          <t>产品库存变化</t>
        </is>
      </c>
      <c r="AJ247" s="462" t="inlineStr">
        <is>
          <t>(-24,961.54)</t>
        </is>
      </c>
      <c r="AK247" s="1106" t="n"/>
      <c r="AL247" s="462" t="n">
        <v>2950303.46</v>
      </c>
      <c r="AM247" s="1106" t="n"/>
      <c r="AN247" s="1106" t="n"/>
      <c r="AO247" s="1106" t="n"/>
      <c r="AP247" s="1106" t="n"/>
      <c r="AQ247" s="1106" t="n"/>
      <c r="AR247" s="1106" t="n"/>
      <c r="AS247" s="1106" t="n"/>
      <c r="AT247" s="1106" t="n"/>
      <c r="AU247" s="1106" t="n"/>
      <c r="AV247" s="1106" t="n"/>
      <c r="AW247" s="1106" t="n"/>
      <c r="AX247" s="1106" t="n"/>
      <c r="AY247" s="1106" t="n"/>
      <c r="AZ247" s="1106" t="n"/>
      <c r="BA247" s="1106" t="n"/>
      <c r="BB247" s="1106" t="n"/>
      <c r="BC247" s="1106" t="n"/>
      <c r="BD247" s="1106" t="n"/>
      <c r="BE247" s="1106" t="n"/>
      <c r="BF247" s="1106" t="n"/>
      <c r="BG247" s="1106" t="n"/>
      <c r="BH247" s="1106" t="n"/>
      <c r="BI247" s="1106" t="n"/>
      <c r="BJ247" s="1106" t="n"/>
      <c r="BK247" s="1106" t="n"/>
      <c r="BL247" s="1106" t="n"/>
      <c r="BM247" s="1106" t="n"/>
      <c r="BN247" s="1106" t="n"/>
      <c r="BO247" s="1106" t="n"/>
      <c r="BP247" s="1106" t="n"/>
      <c r="BQ247" s="1106" t="n"/>
      <c r="BR247" s="1106" t="n"/>
      <c r="BS247" s="1106" t="n"/>
      <c r="BT247" s="1106" t="n"/>
      <c r="BU247" s="1106" t="n"/>
      <c r="BV247" s="1106" t="n"/>
      <c r="BW247" s="1106" t="n"/>
      <c r="BX247" s="1106" t="n"/>
      <c r="BY247" s="1106" t="n"/>
      <c r="BZ247" s="1106" t="n"/>
      <c r="CA247" s="1106" t="n"/>
      <c r="CB247" s="1106" t="n"/>
      <c r="CC247" s="1106" t="n"/>
      <c r="CD247" s="1106" t="n"/>
      <c r="CE247" s="1106" t="n"/>
      <c r="CF247" s="1106" t="n"/>
      <c r="CG247" s="1106" t="n"/>
      <c r="CH247" s="1106" t="n"/>
      <c r="CI247" s="1106" t="n"/>
      <c r="CJ247" s="1106" t="n"/>
      <c r="CK247" s="1106" t="n"/>
      <c r="CL247" s="1106" t="n"/>
      <c r="CM247" s="1106" t="n"/>
      <c r="CN247" s="1106" t="n"/>
      <c r="CO247" s="1106" t="n"/>
      <c r="CP247" s="1106" t="n"/>
      <c r="CQ247" s="1106" t="n"/>
      <c r="CR247" s="1106" t="n"/>
      <c r="CS247" s="1106" t="n"/>
      <c r="CT247" s="1106" t="n"/>
      <c r="CU247" s="1106" t="n"/>
      <c r="CV247" s="1106" t="n"/>
      <c r="CW247" s="1106" t="n"/>
      <c r="CX247" s="1106" t="n"/>
      <c r="CY247" s="1106" t="n"/>
      <c r="CZ247" s="1106" t="n"/>
      <c r="DA247" s="1106" t="n"/>
      <c r="DB247" s="1106" t="n"/>
      <c r="DC247" s="1106" t="n"/>
      <c r="DD247" s="1106" t="n"/>
      <c r="DE247" s="1106" t="n"/>
      <c r="DF247" s="1106" t="n"/>
      <c r="DG247" s="1106" t="n"/>
      <c r="DH247" s="1106" t="n"/>
      <c r="DI247" s="1106" t="n"/>
    </row>
    <row r="248" ht="13.5" customHeight="1" s="1178">
      <c r="A248" s="1106" t="n"/>
      <c r="B248" s="1106" t="n"/>
      <c r="C248" s="1106" t="n"/>
      <c r="D248" s="1106" t="n"/>
      <c r="E248" s="1106" t="n"/>
      <c r="F248" s="1106" t="n"/>
      <c r="G248" s="1106" t="n"/>
      <c r="H248" s="1106" t="n"/>
      <c r="I248" s="1106" t="n"/>
      <c r="J248" s="1106" t="n"/>
      <c r="K248" s="1106" t="n"/>
      <c r="L248" s="1106" t="n"/>
      <c r="M248" s="1106" t="n"/>
      <c r="N248" s="1106" t="n"/>
      <c r="O248" s="1106" t="n"/>
      <c r="P248" s="1106" t="n"/>
      <c r="Q248" s="1106" t="n"/>
      <c r="R248" s="1106" t="n"/>
      <c r="S248" s="1106" t="n"/>
      <c r="T248" s="178" t="n"/>
      <c r="U248" s="1106" t="n"/>
      <c r="V248" s="1106" t="n"/>
      <c r="W248" s="1106" t="n"/>
      <c r="X248" s="1106" t="n"/>
      <c r="Y248" s="1106" t="n"/>
      <c r="Z248" s="1106" t="n"/>
      <c r="AA248" s="1106" t="n"/>
      <c r="AB248" s="1106" t="n"/>
      <c r="AC248" s="1106" t="n"/>
      <c r="AD248" s="1106" t="n"/>
      <c r="AE248" s="1106" t="n"/>
      <c r="AF248" s="1106" t="n"/>
      <c r="AG248" s="1106" t="n"/>
      <c r="AH248" s="1106" t="n"/>
      <c r="AI248" s="1105" t="inlineStr">
        <is>
          <t>原材料存储费</t>
        </is>
      </c>
      <c r="AJ248" s="462" t="n">
        <v>-7636.5</v>
      </c>
      <c r="AK248" s="1106" t="n"/>
      <c r="AL248" s="462" t="n">
        <v>2957939.96</v>
      </c>
      <c r="AM248" s="462" t="n">
        <v>5679109.8</v>
      </c>
      <c r="AN248" s="1106" t="n"/>
      <c r="AO248" s="1106" t="n"/>
      <c r="AP248" s="1106" t="n"/>
      <c r="AQ248" s="1106" t="n"/>
      <c r="AR248" s="1106" t="n"/>
      <c r="AS248" s="1106" t="n"/>
      <c r="AT248" s="1106" t="n"/>
      <c r="AU248" s="1106" t="n"/>
      <c r="AV248" s="1106" t="n"/>
      <c r="AW248" s="1106" t="n"/>
      <c r="AX248" s="1106" t="n"/>
      <c r="AY248" s="1106" t="n"/>
      <c r="AZ248" s="1106" t="n"/>
      <c r="BA248" s="1106" t="n"/>
      <c r="BB248" s="1106" t="n"/>
      <c r="BC248" s="1106" t="n"/>
      <c r="BD248" s="1106" t="n"/>
      <c r="BE248" s="1106" t="n"/>
      <c r="BF248" s="1106" t="n"/>
      <c r="BG248" s="1106" t="n"/>
      <c r="BH248" s="1106" t="n"/>
      <c r="BI248" s="1106" t="n"/>
      <c r="BJ248" s="1106" t="n"/>
      <c r="BK248" s="1106" t="n"/>
      <c r="BL248" s="1106" t="n"/>
      <c r="BM248" s="1106" t="n"/>
      <c r="BN248" s="1106" t="n"/>
      <c r="BO248" s="1106" t="n"/>
      <c r="BP248" s="1106" t="n"/>
      <c r="BQ248" s="1106" t="n"/>
      <c r="BR248" s="1106" t="n"/>
      <c r="BS248" s="1106" t="n"/>
      <c r="BT248" s="1106" t="n"/>
      <c r="BU248" s="1106" t="n"/>
      <c r="BV248" s="1106" t="n"/>
      <c r="BW248" s="1106" t="n"/>
      <c r="BX248" s="1106" t="n"/>
      <c r="BY248" s="1106" t="n"/>
      <c r="BZ248" s="1106" t="n"/>
      <c r="CA248" s="1106" t="n"/>
      <c r="CB248" s="1106" t="n"/>
      <c r="CC248" s="1106" t="n"/>
      <c r="CD248" s="1106" t="n"/>
      <c r="CE248" s="1106" t="n"/>
      <c r="CF248" s="1106" t="n"/>
      <c r="CG248" s="1106" t="n"/>
      <c r="CH248" s="1106" t="n"/>
      <c r="CI248" s="1106" t="n"/>
      <c r="CJ248" s="1106" t="n"/>
      <c r="CK248" s="1106" t="n"/>
      <c r="CL248" s="1106" t="n"/>
      <c r="CM248" s="1106" t="n"/>
      <c r="CN248" s="1106" t="n"/>
      <c r="CO248" s="1106" t="n"/>
      <c r="CP248" s="1106" t="n"/>
      <c r="CQ248" s="1106" t="n"/>
      <c r="CR248" s="1106" t="n"/>
      <c r="CS248" s="1106" t="n"/>
      <c r="CT248" s="1106" t="n"/>
      <c r="CU248" s="1106" t="n"/>
      <c r="CV248" s="1106" t="n"/>
      <c r="CW248" s="1106" t="n"/>
      <c r="CX248" s="1106" t="n"/>
      <c r="CY248" s="1106" t="n"/>
      <c r="CZ248" s="1106" t="n"/>
      <c r="DA248" s="1106" t="n"/>
      <c r="DB248" s="1106" t="n"/>
      <c r="DC248" s="1106" t="n"/>
      <c r="DD248" s="1106" t="n"/>
      <c r="DE248" s="1106" t="n"/>
      <c r="DF248" s="1106" t="n"/>
      <c r="DG248" s="1106" t="n"/>
      <c r="DH248" s="1106" t="n"/>
      <c r="DI248" s="1106" t="n"/>
    </row>
    <row r="249" ht="13.5" customHeight="1" s="1178">
      <c r="A249" s="1106" t="n"/>
      <c r="B249" s="1106" t="n"/>
      <c r="C249" s="1106" t="n"/>
      <c r="D249" s="1106" t="n"/>
      <c r="E249" s="1106" t="n"/>
      <c r="F249" s="1106" t="n"/>
      <c r="G249" s="1106" t="n"/>
      <c r="H249" s="1106" t="n"/>
      <c r="I249" s="1106" t="n"/>
      <c r="J249" s="1106" t="n"/>
      <c r="K249" s="1106" t="n"/>
      <c r="L249" s="1106" t="n"/>
      <c r="M249" s="1106" t="n"/>
      <c r="N249" s="1106" t="n"/>
      <c r="O249" s="1106" t="n"/>
      <c r="P249" s="1106" t="n"/>
      <c r="Q249" s="1106" t="n"/>
      <c r="R249" s="1106" t="n"/>
      <c r="S249" s="1106" t="n"/>
      <c r="T249" s="178" t="n"/>
      <c r="U249" s="1106" t="n"/>
      <c r="V249" s="1106" t="n"/>
      <c r="W249" s="1106" t="n"/>
      <c r="X249" s="1106" t="n"/>
      <c r="Y249" s="1106" t="n"/>
      <c r="Z249" s="1106" t="n"/>
      <c r="AA249" s="1106" t="n"/>
      <c r="AB249" s="1106" t="n"/>
      <c r="AC249" s="1106" t="n"/>
      <c r="AD249" s="1106" t="n"/>
      <c r="AE249" s="1106" t="n"/>
      <c r="AF249" s="1106" t="n"/>
      <c r="AG249" s="1106" t="n"/>
      <c r="AH249" s="1106" t="n"/>
      <c r="AI249" s="1105" t="inlineStr">
        <is>
          <t>成品存储费</t>
        </is>
      </c>
      <c r="AJ249" s="462" t="n">
        <v>-16840</v>
      </c>
      <c r="AK249" s="1106" t="n"/>
      <c r="AL249" s="462" t="n">
        <v>2974779.96</v>
      </c>
      <c r="AM249" s="462" t="n">
        <v>5662269.8</v>
      </c>
      <c r="AN249" s="1106" t="n"/>
      <c r="AO249" s="1106" t="n"/>
      <c r="AP249" s="1106" t="n"/>
      <c r="AQ249" s="1106" t="n"/>
      <c r="AR249" s="1106" t="n"/>
      <c r="AS249" s="1106" t="n"/>
      <c r="AT249" s="1106" t="n"/>
      <c r="AU249" s="1106" t="n"/>
      <c r="AV249" s="1106" t="n"/>
      <c r="AW249" s="1106" t="n"/>
      <c r="AX249" s="1106" t="n"/>
      <c r="AY249" s="1106" t="n"/>
      <c r="AZ249" s="1106" t="n"/>
      <c r="BA249" s="1106" t="n"/>
      <c r="BB249" s="1106" t="n"/>
      <c r="BC249" s="1106" t="n"/>
      <c r="BD249" s="1106" t="n"/>
      <c r="BE249" s="1106" t="n"/>
      <c r="BF249" s="1106" t="n"/>
      <c r="BG249" s="1106" t="n"/>
      <c r="BH249" s="1106" t="n"/>
      <c r="BI249" s="1106" t="n"/>
      <c r="BJ249" s="1106" t="n"/>
      <c r="BK249" s="1106" t="n"/>
      <c r="BL249" s="1106" t="n"/>
      <c r="BM249" s="1106" t="n"/>
      <c r="BN249" s="1106" t="n"/>
      <c r="BO249" s="1106" t="n"/>
      <c r="BP249" s="1106" t="n"/>
      <c r="BQ249" s="1106" t="n"/>
      <c r="BR249" s="1106" t="n"/>
      <c r="BS249" s="1106" t="n"/>
      <c r="BT249" s="1106" t="n"/>
      <c r="BU249" s="1106" t="n"/>
      <c r="BV249" s="1106" t="n"/>
      <c r="BW249" s="1106" t="n"/>
      <c r="BX249" s="1106" t="n"/>
      <c r="BY249" s="1106" t="n"/>
      <c r="BZ249" s="1106" t="n"/>
      <c r="CA249" s="1106" t="n"/>
      <c r="CB249" s="1106" t="n"/>
      <c r="CC249" s="1106" t="n"/>
      <c r="CD249" s="1106" t="n"/>
      <c r="CE249" s="1106" t="n"/>
      <c r="CF249" s="1106" t="n"/>
      <c r="CG249" s="1106" t="n"/>
      <c r="CH249" s="1106" t="n"/>
      <c r="CI249" s="1106" t="n"/>
      <c r="CJ249" s="1106" t="n"/>
      <c r="CK249" s="1106" t="n"/>
      <c r="CL249" s="1106" t="n"/>
      <c r="CM249" s="1106" t="n"/>
      <c r="CN249" s="1106" t="n"/>
      <c r="CO249" s="1106" t="n"/>
      <c r="CP249" s="1106" t="n"/>
      <c r="CQ249" s="1106" t="n"/>
      <c r="CR249" s="1106" t="n"/>
      <c r="CS249" s="1106" t="n"/>
      <c r="CT249" s="1106" t="n"/>
      <c r="CU249" s="1106" t="n"/>
      <c r="CV249" s="1106" t="n"/>
      <c r="CW249" s="1106" t="n"/>
      <c r="CX249" s="1106" t="n"/>
      <c r="CY249" s="1106" t="n"/>
      <c r="CZ249" s="1106" t="n"/>
      <c r="DA249" s="1106" t="n"/>
      <c r="DB249" s="1106" t="n"/>
      <c r="DC249" s="1106" t="n"/>
      <c r="DD249" s="1106" t="n"/>
      <c r="DE249" s="1106" t="n"/>
      <c r="DF249" s="1106" t="n"/>
      <c r="DG249" s="1106" t="n"/>
      <c r="DH249" s="1106" t="n"/>
      <c r="DI249" s="1106" t="n"/>
    </row>
    <row r="250" ht="13.5" customHeight="1" s="1178">
      <c r="A250" s="1106" t="n"/>
      <c r="B250" s="1106" t="n"/>
      <c r="C250" s="1106" t="n"/>
      <c r="D250" s="1106" t="n"/>
      <c r="E250" s="1106" t="n"/>
      <c r="F250" s="1106" t="n"/>
      <c r="G250" s="1106" t="n"/>
      <c r="H250" s="1106" t="n"/>
      <c r="I250" s="1106" t="n"/>
      <c r="J250" s="1106" t="n"/>
      <c r="K250" s="1106" t="n"/>
      <c r="L250" s="1106" t="n"/>
      <c r="M250" s="1106" t="n"/>
      <c r="N250" s="1106" t="n"/>
      <c r="O250" s="1106" t="n"/>
      <c r="P250" s="1106" t="n"/>
      <c r="Q250" s="1106" t="n"/>
      <c r="R250" s="1106" t="n"/>
      <c r="S250" s="1106" t="n"/>
      <c r="T250" s="178" t="n"/>
      <c r="U250" s="1106" t="n"/>
      <c r="V250" s="1106" t="n"/>
      <c r="W250" s="1106" t="n"/>
      <c r="X250" s="1106" t="n"/>
      <c r="Y250" s="1106" t="n"/>
      <c r="Z250" s="1106" t="n"/>
      <c r="AA250" s="1106" t="n"/>
      <c r="AB250" s="1106" t="n"/>
      <c r="AC250" s="1106" t="n"/>
      <c r="AD250" s="1106" t="n"/>
      <c r="AE250" s="1106" t="n"/>
      <c r="AF250" s="1106" t="n"/>
      <c r="AG250" s="1106" t="n"/>
      <c r="AH250" s="1106" t="n"/>
      <c r="AI250" s="1105" t="inlineStr">
        <is>
          <t>上期国债返回</t>
        </is>
      </c>
      <c r="AJ250" s="1106" t="n">
        <v>0</v>
      </c>
      <c r="AK250" s="1106" t="n"/>
      <c r="AL250" s="1106" t="n"/>
      <c r="AM250" s="462" t="n">
        <v>5662269.8</v>
      </c>
      <c r="AN250" s="1106" t="n"/>
      <c r="AO250" s="1106" t="n"/>
      <c r="AP250" s="1106" t="n"/>
      <c r="AQ250" s="1106" t="n"/>
      <c r="AR250" s="1106" t="n"/>
      <c r="AS250" s="1106" t="n"/>
      <c r="AT250" s="1106" t="n"/>
      <c r="AU250" s="1106" t="n"/>
      <c r="AV250" s="1106" t="n"/>
      <c r="AW250" s="1106" t="n"/>
      <c r="AX250" s="1106" t="n"/>
      <c r="AY250" s="1106" t="n"/>
      <c r="AZ250" s="1106" t="n"/>
      <c r="BA250" s="1106" t="n"/>
      <c r="BB250" s="1106" t="n"/>
      <c r="BC250" s="1106" t="n"/>
      <c r="BD250" s="1106" t="n"/>
      <c r="BE250" s="1106" t="n"/>
      <c r="BF250" s="1106" t="n"/>
      <c r="BG250" s="1106" t="n"/>
      <c r="BH250" s="1106" t="n"/>
      <c r="BI250" s="1106" t="n"/>
      <c r="BJ250" s="1106" t="n"/>
      <c r="BK250" s="1106" t="n"/>
      <c r="BL250" s="1106" t="n"/>
      <c r="BM250" s="1106" t="n"/>
      <c r="BN250" s="1106" t="n"/>
      <c r="BO250" s="1106" t="n"/>
      <c r="BP250" s="1106" t="n"/>
      <c r="BQ250" s="1106" t="n"/>
      <c r="BR250" s="1106" t="n"/>
      <c r="BS250" s="1106" t="n"/>
      <c r="BT250" s="1106" t="n"/>
      <c r="BU250" s="1106" t="n"/>
      <c r="BV250" s="1106" t="n"/>
      <c r="BW250" s="1106" t="n"/>
      <c r="BX250" s="1106" t="n"/>
      <c r="BY250" s="1106" t="n"/>
      <c r="BZ250" s="1106" t="n"/>
      <c r="CA250" s="1106" t="n"/>
      <c r="CB250" s="1106" t="n"/>
      <c r="CC250" s="1106" t="n"/>
      <c r="CD250" s="1106" t="n"/>
      <c r="CE250" s="1106" t="n"/>
      <c r="CF250" s="1106" t="n"/>
      <c r="CG250" s="1106" t="n"/>
      <c r="CH250" s="1106" t="n"/>
      <c r="CI250" s="1106" t="n"/>
      <c r="CJ250" s="1106" t="n"/>
      <c r="CK250" s="1106" t="n"/>
      <c r="CL250" s="1106" t="n"/>
      <c r="CM250" s="1106" t="n"/>
      <c r="CN250" s="1106" t="n"/>
      <c r="CO250" s="1106" t="n"/>
      <c r="CP250" s="1106" t="n"/>
      <c r="CQ250" s="1106" t="n"/>
      <c r="CR250" s="1106" t="n"/>
      <c r="CS250" s="1106" t="n"/>
      <c r="CT250" s="1106" t="n"/>
      <c r="CU250" s="1106" t="n"/>
      <c r="CV250" s="1106" t="n"/>
      <c r="CW250" s="1106" t="n"/>
      <c r="CX250" s="1106" t="n"/>
      <c r="CY250" s="1106" t="n"/>
      <c r="CZ250" s="1106" t="n"/>
      <c r="DA250" s="1106" t="n"/>
      <c r="DB250" s="1106" t="n"/>
      <c r="DC250" s="1106" t="n"/>
      <c r="DD250" s="1106" t="n"/>
      <c r="DE250" s="1106" t="n"/>
      <c r="DF250" s="1106" t="n"/>
      <c r="DG250" s="1106" t="n"/>
      <c r="DH250" s="1106" t="n"/>
      <c r="DI250" s="1106" t="n"/>
    </row>
    <row r="251" ht="13.5" customHeight="1" s="1178">
      <c r="A251" s="1106" t="n"/>
      <c r="B251" s="1106" t="n"/>
      <c r="C251" s="1106" t="n"/>
      <c r="D251" s="1106" t="n"/>
      <c r="E251" s="1106" t="n"/>
      <c r="F251" s="1106" t="n"/>
      <c r="G251" s="1106" t="n"/>
      <c r="H251" s="1106" t="n"/>
      <c r="I251" s="1106" t="n"/>
      <c r="J251" s="1106" t="n"/>
      <c r="K251" s="1106" t="n"/>
      <c r="L251" s="1106" t="n"/>
      <c r="M251" s="1106" t="n"/>
      <c r="N251" s="1106" t="n"/>
      <c r="O251" s="1106" t="n"/>
      <c r="P251" s="1106" t="n"/>
      <c r="Q251" s="1106" t="n"/>
      <c r="R251" s="1106" t="n"/>
      <c r="S251" s="1106" t="n"/>
      <c r="T251" s="178" t="n"/>
      <c r="U251" s="1106" t="n"/>
      <c r="V251" s="1106" t="n"/>
      <c r="W251" s="1106" t="n"/>
      <c r="X251" s="1106" t="n"/>
      <c r="Y251" s="1106" t="n"/>
      <c r="Z251" s="1106" t="n"/>
      <c r="AA251" s="1106" t="n"/>
      <c r="AB251" s="1106" t="n"/>
      <c r="AC251" s="1106" t="n"/>
      <c r="AD251" s="1106" t="n"/>
      <c r="AE251" s="1106" t="n"/>
      <c r="AF251" s="1106" t="n"/>
      <c r="AG251" s="1106" t="n"/>
      <c r="AH251" s="1106" t="n"/>
      <c r="AI251" s="1105" t="inlineStr">
        <is>
          <t>上期国债利息</t>
        </is>
      </c>
      <c r="AJ251" s="1106" t="n">
        <v>0</v>
      </c>
      <c r="AK251" s="462" t="n">
        <v>2956400</v>
      </c>
      <c r="AL251" s="1106" t="n"/>
      <c r="AM251" s="462" t="n">
        <v>5662269.8</v>
      </c>
      <c r="AN251" s="1106" t="n"/>
      <c r="AO251" s="1106" t="n"/>
      <c r="AP251" s="1106" t="n"/>
      <c r="AQ251" s="1106" t="n"/>
      <c r="AR251" s="1106" t="n"/>
      <c r="AS251" s="1106" t="n"/>
      <c r="AT251" s="1106" t="n"/>
      <c r="AU251" s="1106" t="n"/>
      <c r="AV251" s="1106" t="n"/>
      <c r="AW251" s="1106" t="n"/>
      <c r="AX251" s="1106" t="n"/>
      <c r="AY251" s="1106" t="n"/>
      <c r="AZ251" s="1106" t="n"/>
      <c r="BA251" s="1106" t="n"/>
      <c r="BB251" s="1106" t="n"/>
      <c r="BC251" s="1106" t="n"/>
      <c r="BD251" s="1106" t="n"/>
      <c r="BE251" s="1106" t="n"/>
      <c r="BF251" s="1106" t="n"/>
      <c r="BG251" s="1106" t="n"/>
      <c r="BH251" s="1106" t="n"/>
      <c r="BI251" s="1106" t="n"/>
      <c r="BJ251" s="1106" t="n"/>
      <c r="BK251" s="1106" t="n"/>
      <c r="BL251" s="1106" t="n"/>
      <c r="BM251" s="1106" t="n"/>
      <c r="BN251" s="1106" t="n"/>
      <c r="BO251" s="1106" t="n"/>
      <c r="BP251" s="1106" t="n"/>
      <c r="BQ251" s="1106" t="n"/>
      <c r="BR251" s="1106" t="n"/>
      <c r="BS251" s="1106" t="n"/>
      <c r="BT251" s="1106" t="n"/>
      <c r="BU251" s="1106" t="n"/>
      <c r="BV251" s="1106" t="n"/>
      <c r="BW251" s="1106" t="n"/>
      <c r="BX251" s="1106" t="n"/>
      <c r="BY251" s="1106" t="n"/>
      <c r="BZ251" s="1106" t="n"/>
      <c r="CA251" s="1106" t="n"/>
      <c r="CB251" s="1106" t="n"/>
      <c r="CC251" s="1106" t="n"/>
      <c r="CD251" s="1106" t="n"/>
      <c r="CE251" s="1106" t="n"/>
      <c r="CF251" s="1106" t="n"/>
      <c r="CG251" s="1106" t="n"/>
      <c r="CH251" s="1106" t="n"/>
      <c r="CI251" s="1106" t="n"/>
      <c r="CJ251" s="1106" t="n"/>
      <c r="CK251" s="1106" t="n"/>
      <c r="CL251" s="1106" t="n"/>
      <c r="CM251" s="1106" t="n"/>
      <c r="CN251" s="1106" t="n"/>
      <c r="CO251" s="1106" t="n"/>
      <c r="CP251" s="1106" t="n"/>
      <c r="CQ251" s="1106" t="n"/>
      <c r="CR251" s="1106" t="n"/>
      <c r="CS251" s="1106" t="n"/>
      <c r="CT251" s="1106" t="n"/>
      <c r="CU251" s="1106" t="n"/>
      <c r="CV251" s="1106" t="n"/>
      <c r="CW251" s="1106" t="n"/>
      <c r="CX251" s="1106" t="n"/>
      <c r="CY251" s="1106" t="n"/>
      <c r="CZ251" s="1106" t="n"/>
      <c r="DA251" s="1106" t="n"/>
      <c r="DB251" s="1106" t="n"/>
      <c r="DC251" s="1106" t="n"/>
      <c r="DD251" s="1106" t="n"/>
      <c r="DE251" s="1106" t="n"/>
      <c r="DF251" s="1106" t="n"/>
      <c r="DG251" s="1106" t="n"/>
      <c r="DH251" s="1106" t="n"/>
      <c r="DI251" s="1106" t="n"/>
    </row>
    <row r="252" ht="13.5" customHeight="1" s="1178">
      <c r="A252" s="1106" t="n"/>
      <c r="B252" s="1106" t="n"/>
      <c r="C252" s="1106" t="n"/>
      <c r="D252" s="1106" t="n"/>
      <c r="E252" s="1106" t="n"/>
      <c r="F252" s="1106" t="n"/>
      <c r="G252" s="1106" t="n"/>
      <c r="H252" s="1106" t="n"/>
      <c r="I252" s="1106" t="n"/>
      <c r="J252" s="1106" t="n"/>
      <c r="K252" s="1106" t="n"/>
      <c r="L252" s="1106" t="n"/>
      <c r="M252" s="1106" t="n"/>
      <c r="N252" s="1106" t="n"/>
      <c r="O252" s="1106" t="n"/>
      <c r="P252" s="1106" t="n"/>
      <c r="Q252" s="1106" t="n"/>
      <c r="R252" s="1106" t="n"/>
      <c r="S252" s="1106" t="n"/>
      <c r="T252" s="178" t="n"/>
      <c r="U252" s="1106" t="n"/>
      <c r="V252" s="1106" t="n"/>
      <c r="W252" s="1106" t="n"/>
      <c r="X252" s="1106" t="n"/>
      <c r="Y252" s="1106" t="n"/>
      <c r="Z252" s="1106" t="n"/>
      <c r="AA252" s="1106" t="n"/>
      <c r="AB252" s="1106" t="n"/>
      <c r="AC252" s="1106" t="n"/>
      <c r="AD252" s="1106" t="n"/>
      <c r="AE252" s="1106" t="n"/>
      <c r="AF252" s="1106" t="n"/>
      <c r="AG252" s="1106" t="n"/>
      <c r="AH252" s="1106" t="n"/>
      <c r="AI252" s="1105" t="inlineStr">
        <is>
          <t>还银行贷款</t>
        </is>
      </c>
      <c r="AJ252" s="462" t="n">
        <v>0</v>
      </c>
      <c r="AK252" s="1106" t="n"/>
      <c r="AL252" s="1106" t="n"/>
      <c r="AM252" s="462" t="n">
        <v>5662269.8</v>
      </c>
      <c r="AN252" s="1106" t="n"/>
      <c r="AO252" s="1106" t="n"/>
      <c r="AP252" s="1106" t="n"/>
      <c r="AQ252" s="1106" t="n"/>
      <c r="AR252" s="1106" t="n"/>
      <c r="AS252" s="1106" t="n"/>
      <c r="AT252" s="1106" t="n"/>
      <c r="AU252" s="1106" t="n"/>
      <c r="AV252" s="1106" t="n"/>
      <c r="AW252" s="1106" t="n"/>
      <c r="AX252" s="1106" t="n"/>
      <c r="AY252" s="1106" t="n"/>
      <c r="AZ252" s="1106" t="n"/>
      <c r="BA252" s="1106" t="n"/>
      <c r="BB252" s="1106" t="n"/>
      <c r="BC252" s="1106" t="n"/>
      <c r="BD252" s="1106" t="n"/>
      <c r="BE252" s="1106" t="n"/>
      <c r="BF252" s="1106" t="n"/>
      <c r="BG252" s="1106" t="n"/>
      <c r="BH252" s="1106" t="n"/>
      <c r="BI252" s="1106" t="n"/>
      <c r="BJ252" s="1106" t="n"/>
      <c r="BK252" s="1106" t="n"/>
      <c r="BL252" s="1106" t="n"/>
      <c r="BM252" s="1106" t="n"/>
      <c r="BN252" s="1106" t="n"/>
      <c r="BO252" s="1106" t="n"/>
      <c r="BP252" s="1106" t="n"/>
      <c r="BQ252" s="1106" t="n"/>
      <c r="BR252" s="1106" t="n"/>
      <c r="BS252" s="1106" t="n"/>
      <c r="BT252" s="1106" t="n"/>
      <c r="BU252" s="1106" t="n"/>
      <c r="BV252" s="1106" t="n"/>
      <c r="BW252" s="1106" t="n"/>
      <c r="BX252" s="1106" t="n"/>
      <c r="BY252" s="1106" t="n"/>
      <c r="BZ252" s="1106" t="n"/>
      <c r="CA252" s="1106" t="n"/>
      <c r="CB252" s="1106" t="n"/>
      <c r="CC252" s="1106" t="n"/>
      <c r="CD252" s="1106" t="n"/>
      <c r="CE252" s="1106" t="n"/>
      <c r="CF252" s="1106" t="n"/>
      <c r="CG252" s="1106" t="n"/>
      <c r="CH252" s="1106" t="n"/>
      <c r="CI252" s="1106" t="n"/>
      <c r="CJ252" s="1106" t="n"/>
      <c r="CK252" s="1106" t="n"/>
      <c r="CL252" s="1106" t="n"/>
      <c r="CM252" s="1106" t="n"/>
      <c r="CN252" s="1106" t="n"/>
      <c r="CO252" s="1106" t="n"/>
      <c r="CP252" s="1106" t="n"/>
      <c r="CQ252" s="1106" t="n"/>
      <c r="CR252" s="1106" t="n"/>
      <c r="CS252" s="1106" t="n"/>
      <c r="CT252" s="1106" t="n"/>
      <c r="CU252" s="1106" t="n"/>
      <c r="CV252" s="1106" t="n"/>
      <c r="CW252" s="1106" t="n"/>
      <c r="CX252" s="1106" t="n"/>
      <c r="CY252" s="1106" t="n"/>
      <c r="CZ252" s="1106" t="n"/>
      <c r="DA252" s="1106" t="n"/>
      <c r="DB252" s="1106" t="n"/>
      <c r="DC252" s="1106" t="n"/>
      <c r="DD252" s="1106" t="n"/>
      <c r="DE252" s="1106" t="n"/>
      <c r="DF252" s="1106" t="n"/>
      <c r="DG252" s="1106" t="n"/>
      <c r="DH252" s="1106" t="n"/>
      <c r="DI252" s="1106" t="n"/>
    </row>
    <row r="253" ht="13.5" customHeight="1" s="1178">
      <c r="A253" s="1106" t="n"/>
      <c r="B253" s="1106" t="n"/>
      <c r="C253" s="1106" t="n"/>
      <c r="D253" s="1106" t="n"/>
      <c r="E253" s="1106" t="n"/>
      <c r="F253" s="1106" t="n"/>
      <c r="G253" s="1106" t="n"/>
      <c r="H253" s="1106" t="n"/>
      <c r="I253" s="1106" t="n"/>
      <c r="J253" s="1106" t="n"/>
      <c r="K253" s="1106" t="n"/>
      <c r="L253" s="1106" t="n"/>
      <c r="M253" s="1106" t="n"/>
      <c r="N253" s="1106" t="n"/>
      <c r="O253" s="1106" t="n"/>
      <c r="P253" s="1106" t="n"/>
      <c r="Q253" s="1106" t="n"/>
      <c r="R253" s="1106" t="n"/>
      <c r="S253" s="1106" t="n"/>
      <c r="T253" s="178" t="n"/>
      <c r="U253" s="1106" t="n"/>
      <c r="V253" s="1106" t="n"/>
      <c r="W253" s="1106" t="n"/>
      <c r="X253" s="1106" t="n"/>
      <c r="Y253" s="1106" t="n"/>
      <c r="Z253" s="1106" t="n"/>
      <c r="AA253" s="1106" t="n"/>
      <c r="AB253" s="1106" t="n"/>
      <c r="AC253" s="1106" t="n"/>
      <c r="AD253" s="1106" t="n"/>
      <c r="AE253" s="1106" t="n"/>
      <c r="AF253" s="1106" t="n"/>
      <c r="AG253" s="1106" t="n"/>
      <c r="AH253" s="1106" t="n"/>
      <c r="AI253" s="1105" t="inlineStr">
        <is>
          <t>银行贷款利息</t>
        </is>
      </c>
      <c r="AJ253" s="1106" t="n">
        <v>0</v>
      </c>
      <c r="AK253" s="1106" t="n"/>
      <c r="AL253" s="462" t="n">
        <v>2974779.96</v>
      </c>
      <c r="AM253" s="462" t="n">
        <v>5662269.8</v>
      </c>
      <c r="AN253" s="1106" t="n"/>
      <c r="AO253" s="1106" t="n"/>
      <c r="AP253" s="1106" t="n"/>
      <c r="AQ253" s="1106" t="n"/>
      <c r="AR253" s="1106" t="n"/>
      <c r="AS253" s="1106" t="n"/>
      <c r="AT253" s="1106" t="n"/>
      <c r="AU253" s="1106" t="n"/>
      <c r="AV253" s="1106" t="n"/>
      <c r="AW253" s="1106" t="n"/>
      <c r="AX253" s="1106" t="n"/>
      <c r="AY253" s="1106" t="n"/>
      <c r="AZ253" s="1106" t="n"/>
      <c r="BA253" s="1106" t="n"/>
      <c r="BB253" s="1106" t="n"/>
      <c r="BC253" s="1106" t="n"/>
      <c r="BD253" s="1106" t="n"/>
      <c r="BE253" s="1106" t="n"/>
      <c r="BF253" s="1106" t="n"/>
      <c r="BG253" s="1106" t="n"/>
      <c r="BH253" s="1106" t="n"/>
      <c r="BI253" s="1106" t="n"/>
      <c r="BJ253" s="1106" t="n"/>
      <c r="BK253" s="1106" t="n"/>
      <c r="BL253" s="1106" t="n"/>
      <c r="BM253" s="1106" t="n"/>
      <c r="BN253" s="1106" t="n"/>
      <c r="BO253" s="1106" t="n"/>
      <c r="BP253" s="1106" t="n"/>
      <c r="BQ253" s="1106" t="n"/>
      <c r="BR253" s="1106" t="n"/>
      <c r="BS253" s="1106" t="n"/>
      <c r="BT253" s="1106" t="n"/>
      <c r="BU253" s="1106" t="n"/>
      <c r="BV253" s="1106" t="n"/>
      <c r="BW253" s="1106" t="n"/>
      <c r="BX253" s="1106" t="n"/>
      <c r="BY253" s="1106" t="n"/>
      <c r="BZ253" s="1106" t="n"/>
      <c r="CA253" s="1106" t="n"/>
      <c r="CB253" s="1106" t="n"/>
      <c r="CC253" s="1106" t="n"/>
      <c r="CD253" s="1106" t="n"/>
      <c r="CE253" s="1106" t="n"/>
      <c r="CF253" s="1106" t="n"/>
      <c r="CG253" s="1106" t="n"/>
      <c r="CH253" s="1106" t="n"/>
      <c r="CI253" s="1106" t="n"/>
      <c r="CJ253" s="1106" t="n"/>
      <c r="CK253" s="1106" t="n"/>
      <c r="CL253" s="1106" t="n"/>
      <c r="CM253" s="1106" t="n"/>
      <c r="CN253" s="1106" t="n"/>
      <c r="CO253" s="1106" t="n"/>
      <c r="CP253" s="1106" t="n"/>
      <c r="CQ253" s="1106" t="n"/>
      <c r="CR253" s="1106" t="n"/>
      <c r="CS253" s="1106" t="n"/>
      <c r="CT253" s="1106" t="n"/>
      <c r="CU253" s="1106" t="n"/>
      <c r="CV253" s="1106" t="n"/>
      <c r="CW253" s="1106" t="n"/>
      <c r="CX253" s="1106" t="n"/>
      <c r="CY253" s="1106" t="n"/>
      <c r="CZ253" s="1106" t="n"/>
      <c r="DA253" s="1106" t="n"/>
      <c r="DB253" s="1106" t="n"/>
      <c r="DC253" s="1106" t="n"/>
      <c r="DD253" s="1106" t="n"/>
      <c r="DE253" s="1106" t="n"/>
      <c r="DF253" s="1106" t="n"/>
      <c r="DG253" s="1106" t="n"/>
      <c r="DH253" s="1106" t="n"/>
      <c r="DI253" s="1106" t="n"/>
    </row>
    <row r="254" ht="13.5" customHeight="1" s="1178">
      <c r="A254" s="1106" t="n"/>
      <c r="B254" s="1106" t="n"/>
      <c r="C254" s="1106" t="n"/>
      <c r="D254" s="1106" t="n"/>
      <c r="E254" s="1106" t="n"/>
      <c r="F254" s="1106" t="n"/>
      <c r="G254" s="1106" t="n"/>
      <c r="H254" s="1106" t="n"/>
      <c r="I254" s="1106" t="n"/>
      <c r="J254" s="1106" t="n"/>
      <c r="K254" s="1106" t="n"/>
      <c r="L254" s="1106" t="n"/>
      <c r="M254" s="1106" t="n"/>
      <c r="N254" s="1106" t="n"/>
      <c r="O254" s="1106" t="n"/>
      <c r="P254" s="1106" t="n"/>
      <c r="Q254" s="1106" t="n"/>
      <c r="R254" s="1106" t="n"/>
      <c r="S254" s="1106" t="n"/>
      <c r="T254" s="178" t="n"/>
      <c r="U254" s="1106" t="n"/>
      <c r="V254" s="1106" t="n"/>
      <c r="W254" s="1106" t="n"/>
      <c r="X254" s="1106" t="n"/>
      <c r="Y254" s="1106" t="n"/>
      <c r="Z254" s="1106" t="n"/>
      <c r="AA254" s="1106" t="n"/>
      <c r="AB254" s="1106" t="n"/>
      <c r="AC254" s="1106" t="n"/>
      <c r="AD254" s="1106" t="n"/>
      <c r="AE254" s="1106" t="n"/>
      <c r="AF254" s="1106" t="n"/>
      <c r="AG254" s="1106" t="n"/>
      <c r="AH254" s="1106" t="n"/>
      <c r="AI254" s="1105" t="inlineStr">
        <is>
          <t>还上期紧急贷款</t>
        </is>
      </c>
      <c r="AJ254" s="1106" t="n">
        <v>0</v>
      </c>
      <c r="AK254" s="1106" t="n"/>
      <c r="AL254" s="1106" t="n"/>
      <c r="AM254" s="462" t="n">
        <v>5662269.8</v>
      </c>
      <c r="AN254" s="1106" t="n"/>
      <c r="AO254" s="1106" t="n"/>
      <c r="AP254" s="1106" t="n"/>
      <c r="AQ254" s="1106" t="n"/>
      <c r="AR254" s="1106" t="n"/>
      <c r="AS254" s="1106" t="n"/>
      <c r="AT254" s="1106" t="n"/>
      <c r="AU254" s="1106" t="n"/>
      <c r="AV254" s="1106" t="n"/>
      <c r="AW254" s="1106" t="n"/>
      <c r="AX254" s="1106" t="n"/>
      <c r="AY254" s="1106" t="n"/>
      <c r="AZ254" s="1106" t="n"/>
      <c r="BA254" s="1106" t="n"/>
      <c r="BB254" s="1106" t="n"/>
      <c r="BC254" s="1106" t="n"/>
      <c r="BD254" s="1106" t="n"/>
      <c r="BE254" s="1106" t="n"/>
      <c r="BF254" s="1106" t="n"/>
      <c r="BG254" s="1106" t="n"/>
      <c r="BH254" s="1106" t="n"/>
      <c r="BI254" s="1106" t="n"/>
      <c r="BJ254" s="1106" t="n"/>
      <c r="BK254" s="1106" t="n"/>
      <c r="BL254" s="1106" t="n"/>
      <c r="BM254" s="1106" t="n"/>
      <c r="BN254" s="1106" t="n"/>
      <c r="BO254" s="1106" t="n"/>
      <c r="BP254" s="1106" t="n"/>
      <c r="BQ254" s="1106" t="n"/>
      <c r="BR254" s="1106" t="n"/>
      <c r="BS254" s="1106" t="n"/>
      <c r="BT254" s="1106" t="n"/>
      <c r="BU254" s="1106" t="n"/>
      <c r="BV254" s="1106" t="n"/>
      <c r="BW254" s="1106" t="n"/>
      <c r="BX254" s="1106" t="n"/>
      <c r="BY254" s="1106" t="n"/>
      <c r="BZ254" s="1106" t="n"/>
      <c r="CA254" s="1106" t="n"/>
      <c r="CB254" s="1106" t="n"/>
      <c r="CC254" s="1106" t="n"/>
      <c r="CD254" s="1106" t="n"/>
      <c r="CE254" s="1106" t="n"/>
      <c r="CF254" s="1106" t="n"/>
      <c r="CG254" s="1106" t="n"/>
      <c r="CH254" s="1106" t="n"/>
      <c r="CI254" s="1106" t="n"/>
      <c r="CJ254" s="1106" t="n"/>
      <c r="CK254" s="1106" t="n"/>
      <c r="CL254" s="1106" t="n"/>
      <c r="CM254" s="1106" t="n"/>
      <c r="CN254" s="1106" t="n"/>
      <c r="CO254" s="1106" t="n"/>
      <c r="CP254" s="1106" t="n"/>
      <c r="CQ254" s="1106" t="n"/>
      <c r="CR254" s="1106" t="n"/>
      <c r="CS254" s="1106" t="n"/>
      <c r="CT254" s="1106" t="n"/>
      <c r="CU254" s="1106" t="n"/>
      <c r="CV254" s="1106" t="n"/>
      <c r="CW254" s="1106" t="n"/>
      <c r="CX254" s="1106" t="n"/>
      <c r="CY254" s="1106" t="n"/>
      <c r="CZ254" s="1106" t="n"/>
      <c r="DA254" s="1106" t="n"/>
      <c r="DB254" s="1106" t="n"/>
      <c r="DC254" s="1106" t="n"/>
      <c r="DD254" s="1106" t="n"/>
      <c r="DE254" s="1106" t="n"/>
      <c r="DF254" s="1106" t="n"/>
      <c r="DG254" s="1106" t="n"/>
      <c r="DH254" s="1106" t="n"/>
      <c r="DI254" s="1106" t="n"/>
    </row>
    <row r="255" ht="13.5" customHeight="1" s="1178">
      <c r="A255" s="1106" t="n"/>
      <c r="B255" s="1106" t="n"/>
      <c r="C255" s="1106" t="n"/>
      <c r="D255" s="1106" t="n"/>
      <c r="E255" s="1106" t="n"/>
      <c r="F255" s="1106" t="n"/>
      <c r="G255" s="1106" t="n"/>
      <c r="H255" s="1106" t="n"/>
      <c r="I255" s="1106" t="n"/>
      <c r="J255" s="1106" t="n"/>
      <c r="K255" s="1106" t="n"/>
      <c r="L255" s="1106" t="n"/>
      <c r="M255" s="1106" t="n"/>
      <c r="N255" s="1106" t="n"/>
      <c r="O255" s="1106" t="n"/>
      <c r="P255" s="1106" t="n"/>
      <c r="Q255" s="1106" t="n"/>
      <c r="R255" s="1106" t="n"/>
      <c r="S255" s="1106" t="n"/>
      <c r="T255" s="178" t="n"/>
      <c r="U255" s="1106" t="n"/>
      <c r="V255" s="1106" t="n"/>
      <c r="W255" s="1106" t="n"/>
      <c r="X255" s="1106" t="n"/>
      <c r="Y255" s="1106" t="n"/>
      <c r="Z255" s="1106" t="n"/>
      <c r="AA255" s="1106" t="n"/>
      <c r="AB255" s="1106" t="n"/>
      <c r="AC255" s="1106" t="n"/>
      <c r="AD255" s="1106" t="n"/>
      <c r="AE255" s="1106" t="n"/>
      <c r="AF255" s="1106" t="n"/>
      <c r="AG255" s="1106" t="n"/>
      <c r="AH255" s="1106" t="n"/>
      <c r="AI255" s="1105" t="inlineStr">
        <is>
          <t>上期紧急贷款利息</t>
        </is>
      </c>
      <c r="AJ255" s="1106" t="n">
        <v>0</v>
      </c>
      <c r="AK255" s="1106" t="n"/>
      <c r="AL255" s="462" t="n">
        <v>2974779.96</v>
      </c>
      <c r="AM255" s="462" t="n">
        <v>5662269.8</v>
      </c>
      <c r="AN255" s="1106" t="n"/>
      <c r="AO255" s="1106" t="n"/>
      <c r="AP255" s="1106" t="n"/>
      <c r="AQ255" s="1106" t="n"/>
      <c r="AR255" s="1106" t="n"/>
      <c r="AS255" s="1106" t="n"/>
      <c r="AT255" s="1106" t="n"/>
      <c r="AU255" s="1106" t="n"/>
      <c r="AV255" s="1106" t="n"/>
      <c r="AW255" s="1106" t="n"/>
      <c r="AX255" s="1106" t="n"/>
      <c r="AY255" s="1106" t="n"/>
      <c r="AZ255" s="1106" t="n"/>
      <c r="BA255" s="1106" t="n"/>
      <c r="BB255" s="1106" t="n"/>
      <c r="BC255" s="1106" t="n"/>
      <c r="BD255" s="1106" t="n"/>
      <c r="BE255" s="1106" t="n"/>
      <c r="BF255" s="1106" t="n"/>
      <c r="BG255" s="1106" t="n"/>
      <c r="BH255" s="1106" t="n"/>
      <c r="BI255" s="1106" t="n"/>
      <c r="BJ255" s="1106" t="n"/>
      <c r="BK255" s="1106" t="n"/>
      <c r="BL255" s="1106" t="n"/>
      <c r="BM255" s="1106" t="n"/>
      <c r="BN255" s="1106" t="n"/>
      <c r="BO255" s="1106" t="n"/>
      <c r="BP255" s="1106" t="n"/>
      <c r="BQ255" s="1106" t="n"/>
      <c r="BR255" s="1106" t="n"/>
      <c r="BS255" s="1106" t="n"/>
      <c r="BT255" s="1106" t="n"/>
      <c r="BU255" s="1106" t="n"/>
      <c r="BV255" s="1106" t="n"/>
      <c r="BW255" s="1106" t="n"/>
      <c r="BX255" s="1106" t="n"/>
      <c r="BY255" s="1106" t="n"/>
      <c r="BZ255" s="1106" t="n"/>
      <c r="CA255" s="1106" t="n"/>
      <c r="CB255" s="1106" t="n"/>
      <c r="CC255" s="1106" t="n"/>
      <c r="CD255" s="1106" t="n"/>
      <c r="CE255" s="1106" t="n"/>
      <c r="CF255" s="1106" t="n"/>
      <c r="CG255" s="1106" t="n"/>
      <c r="CH255" s="1106" t="n"/>
      <c r="CI255" s="1106" t="n"/>
      <c r="CJ255" s="1106" t="n"/>
      <c r="CK255" s="1106" t="n"/>
      <c r="CL255" s="1106" t="n"/>
      <c r="CM255" s="1106" t="n"/>
      <c r="CN255" s="1106" t="n"/>
      <c r="CO255" s="1106" t="n"/>
      <c r="CP255" s="1106" t="n"/>
      <c r="CQ255" s="1106" t="n"/>
      <c r="CR255" s="1106" t="n"/>
      <c r="CS255" s="1106" t="n"/>
      <c r="CT255" s="1106" t="n"/>
      <c r="CU255" s="1106" t="n"/>
      <c r="CV255" s="1106" t="n"/>
      <c r="CW255" s="1106" t="n"/>
      <c r="CX255" s="1106" t="n"/>
      <c r="CY255" s="1106" t="n"/>
      <c r="CZ255" s="1106" t="n"/>
      <c r="DA255" s="1106" t="n"/>
      <c r="DB255" s="1106" t="n"/>
      <c r="DC255" s="1106" t="n"/>
      <c r="DD255" s="1106" t="n"/>
      <c r="DE255" s="1106" t="n"/>
      <c r="DF255" s="1106" t="n"/>
      <c r="DG255" s="1106" t="n"/>
      <c r="DH255" s="1106" t="n"/>
      <c r="DI255" s="1106" t="n"/>
    </row>
    <row r="256" ht="13.5" customHeight="1" s="1178">
      <c r="A256" s="1106" t="n"/>
      <c r="B256" s="1106" t="n"/>
      <c r="C256" s="1106" t="n"/>
      <c r="D256" s="1106" t="n"/>
      <c r="E256" s="1106" t="n"/>
      <c r="F256" s="1106" t="n"/>
      <c r="G256" s="1106" t="n"/>
      <c r="H256" s="1106" t="n"/>
      <c r="I256" s="1106" t="n"/>
      <c r="J256" s="1106" t="n"/>
      <c r="K256" s="1106" t="n"/>
      <c r="L256" s="1106" t="n"/>
      <c r="M256" s="1106" t="n"/>
      <c r="N256" s="1106" t="n"/>
      <c r="O256" s="1106" t="n"/>
      <c r="P256" s="1106" t="n"/>
      <c r="Q256" s="1106" t="n"/>
      <c r="R256" s="1106" t="n"/>
      <c r="S256" s="1106" t="n"/>
      <c r="T256" s="178" t="n"/>
      <c r="U256" s="1106" t="n"/>
      <c r="V256" s="1106" t="n"/>
      <c r="W256" s="1106" t="n"/>
      <c r="X256" s="1106" t="n"/>
      <c r="Y256" s="1106" t="n"/>
      <c r="Z256" s="1106" t="n"/>
      <c r="AA256" s="1106" t="n"/>
      <c r="AB256" s="1106" t="n"/>
      <c r="AC256" s="1106" t="n"/>
      <c r="AD256" s="1106" t="n"/>
      <c r="AE256" s="1106" t="n"/>
      <c r="AF256" s="1106" t="n"/>
      <c r="AG256" s="1106" t="n"/>
      <c r="AH256" s="1106" t="n"/>
      <c r="AI256" s="1105" t="inlineStr">
        <is>
          <t>纳  税</t>
        </is>
      </c>
      <c r="AJ256" s="462" t="n">
        <v>0</v>
      </c>
      <c r="AK256" s="1106" t="n"/>
      <c r="AL256" s="1106" t="n"/>
      <c r="AM256" s="462" t="n">
        <v>5662269.8</v>
      </c>
      <c r="AN256" s="1106" t="n"/>
      <c r="AO256" s="1106" t="n"/>
      <c r="AP256" s="1106" t="n"/>
      <c r="AQ256" s="1106" t="n"/>
      <c r="AR256" s="1106" t="n"/>
      <c r="AS256" s="1106" t="n"/>
      <c r="AT256" s="1106" t="n"/>
      <c r="AU256" s="1106" t="n"/>
      <c r="AV256" s="1106" t="n"/>
      <c r="AW256" s="1106" t="n"/>
      <c r="AX256" s="1106" t="n"/>
      <c r="AY256" s="1106" t="n"/>
      <c r="AZ256" s="1106" t="n"/>
      <c r="BA256" s="1106" t="n"/>
      <c r="BB256" s="1106" t="n"/>
      <c r="BC256" s="1106" t="n"/>
      <c r="BD256" s="1106" t="n"/>
      <c r="BE256" s="1106" t="n"/>
      <c r="BF256" s="1106" t="n"/>
      <c r="BG256" s="1106" t="n"/>
      <c r="BH256" s="1106" t="n"/>
      <c r="BI256" s="1106" t="n"/>
      <c r="BJ256" s="1106" t="n"/>
      <c r="BK256" s="1106" t="n"/>
      <c r="BL256" s="1106" t="n"/>
      <c r="BM256" s="1106" t="n"/>
      <c r="BN256" s="1106" t="n"/>
      <c r="BO256" s="1106" t="n"/>
      <c r="BP256" s="1106" t="n"/>
      <c r="BQ256" s="1106" t="n"/>
      <c r="BR256" s="1106" t="n"/>
      <c r="BS256" s="1106" t="n"/>
      <c r="BT256" s="1106" t="n"/>
      <c r="BU256" s="1106" t="n"/>
      <c r="BV256" s="1106" t="n"/>
      <c r="BW256" s="1106" t="n"/>
      <c r="BX256" s="1106" t="n"/>
      <c r="BY256" s="1106" t="n"/>
      <c r="BZ256" s="1106" t="n"/>
      <c r="CA256" s="1106" t="n"/>
      <c r="CB256" s="1106" t="n"/>
      <c r="CC256" s="1106" t="n"/>
      <c r="CD256" s="1106" t="n"/>
      <c r="CE256" s="1106" t="n"/>
      <c r="CF256" s="1106" t="n"/>
      <c r="CG256" s="1106" t="n"/>
      <c r="CH256" s="1106" t="n"/>
      <c r="CI256" s="1106" t="n"/>
      <c r="CJ256" s="1106" t="n"/>
      <c r="CK256" s="1106" t="n"/>
      <c r="CL256" s="1106" t="n"/>
      <c r="CM256" s="1106" t="n"/>
      <c r="CN256" s="1106" t="n"/>
      <c r="CO256" s="1106" t="n"/>
      <c r="CP256" s="1106" t="n"/>
      <c r="CQ256" s="1106" t="n"/>
      <c r="CR256" s="1106" t="n"/>
      <c r="CS256" s="1106" t="n"/>
      <c r="CT256" s="1106" t="n"/>
      <c r="CU256" s="1106" t="n"/>
      <c r="CV256" s="1106" t="n"/>
      <c r="CW256" s="1106" t="n"/>
      <c r="CX256" s="1106" t="n"/>
      <c r="CY256" s="1106" t="n"/>
      <c r="CZ256" s="1106" t="n"/>
      <c r="DA256" s="1106" t="n"/>
      <c r="DB256" s="1106" t="n"/>
      <c r="DC256" s="1106" t="n"/>
      <c r="DD256" s="1106" t="n"/>
      <c r="DE256" s="1106" t="n"/>
      <c r="DF256" s="1106" t="n"/>
      <c r="DG256" s="1106" t="n"/>
      <c r="DH256" s="1106" t="n"/>
      <c r="DI256" s="1106" t="n"/>
    </row>
    <row r="257" ht="13.5" customHeight="1" s="1178">
      <c r="A257" s="1106" t="n"/>
      <c r="B257" s="1106" t="n"/>
      <c r="C257" s="1106" t="n"/>
      <c r="D257" s="1106" t="n"/>
      <c r="E257" s="1106" t="n"/>
      <c r="F257" s="1106" t="n"/>
      <c r="G257" s="1106" t="n"/>
      <c r="H257" s="1106" t="n"/>
      <c r="I257" s="1106" t="n"/>
      <c r="J257" s="1106" t="n"/>
      <c r="K257" s="1106" t="n"/>
      <c r="L257" s="1106" t="n"/>
      <c r="M257" s="1106" t="n"/>
      <c r="N257" s="1106" t="n"/>
      <c r="O257" s="1106" t="n"/>
      <c r="P257" s="1106" t="n"/>
      <c r="Q257" s="1106" t="n"/>
      <c r="R257" s="1106" t="n"/>
      <c r="S257" s="1106" t="n"/>
      <c r="T257" s="178" t="n"/>
      <c r="U257" s="1106" t="n"/>
      <c r="V257" s="1106" t="n"/>
      <c r="W257" s="1106" t="n"/>
      <c r="X257" s="1106" t="n"/>
      <c r="Y257" s="1106" t="n"/>
      <c r="Z257" s="1106" t="n"/>
      <c r="AA257" s="1106" t="n"/>
      <c r="AB257" s="1106" t="n"/>
      <c r="AC257" s="1106" t="n"/>
      <c r="AD257" s="1106" t="n"/>
      <c r="AE257" s="1106" t="n"/>
      <c r="AF257" s="1106" t="n"/>
      <c r="AG257" s="1106" t="n"/>
      <c r="AH257" s="1106" t="n"/>
      <c r="AI257" s="1105" t="inlineStr">
        <is>
          <t>买机器</t>
        </is>
      </c>
      <c r="AJ257" s="462" t="n">
        <v>-400000</v>
      </c>
      <c r="AK257" s="1106" t="n"/>
      <c r="AL257" s="1106" t="n"/>
      <c r="AM257" s="462" t="n">
        <v>5262269.8</v>
      </c>
      <c r="AN257" s="1106" t="n"/>
      <c r="AO257" s="1106" t="n"/>
      <c r="AP257" s="1106" t="n"/>
      <c r="AQ257" s="1106" t="n"/>
      <c r="AR257" s="1106" t="n"/>
      <c r="AS257" s="1106" t="n"/>
      <c r="AT257" s="1106" t="n"/>
      <c r="AU257" s="1106" t="n"/>
      <c r="AV257" s="1106" t="n"/>
      <c r="AW257" s="1106" t="n"/>
      <c r="AX257" s="1106" t="n"/>
      <c r="AY257" s="1106" t="n"/>
      <c r="AZ257" s="1106" t="n"/>
      <c r="BA257" s="1106" t="n"/>
      <c r="BB257" s="1106" t="n"/>
      <c r="BC257" s="1106" t="n"/>
      <c r="BD257" s="1106" t="n"/>
      <c r="BE257" s="1106" t="n"/>
      <c r="BF257" s="1106" t="n"/>
      <c r="BG257" s="1106" t="n"/>
      <c r="BH257" s="1106" t="n"/>
      <c r="BI257" s="1106" t="n"/>
      <c r="BJ257" s="1106" t="n"/>
      <c r="BK257" s="1106" t="n"/>
      <c r="BL257" s="1106" t="n"/>
      <c r="BM257" s="1106" t="n"/>
      <c r="BN257" s="1106" t="n"/>
      <c r="BO257" s="1106" t="n"/>
      <c r="BP257" s="1106" t="n"/>
      <c r="BQ257" s="1106" t="n"/>
      <c r="BR257" s="1106" t="n"/>
      <c r="BS257" s="1106" t="n"/>
      <c r="BT257" s="1106" t="n"/>
      <c r="BU257" s="1106" t="n"/>
      <c r="BV257" s="1106" t="n"/>
      <c r="BW257" s="1106" t="n"/>
      <c r="BX257" s="1106" t="n"/>
      <c r="BY257" s="1106" t="n"/>
      <c r="BZ257" s="1106" t="n"/>
      <c r="CA257" s="1106" t="n"/>
      <c r="CB257" s="1106" t="n"/>
      <c r="CC257" s="1106" t="n"/>
      <c r="CD257" s="1106" t="n"/>
      <c r="CE257" s="1106" t="n"/>
      <c r="CF257" s="1106" t="n"/>
      <c r="CG257" s="1106" t="n"/>
      <c r="CH257" s="1106" t="n"/>
      <c r="CI257" s="1106" t="n"/>
      <c r="CJ257" s="1106" t="n"/>
      <c r="CK257" s="1106" t="n"/>
      <c r="CL257" s="1106" t="n"/>
      <c r="CM257" s="1106" t="n"/>
      <c r="CN257" s="1106" t="n"/>
      <c r="CO257" s="1106" t="n"/>
      <c r="CP257" s="1106" t="n"/>
      <c r="CQ257" s="1106" t="n"/>
      <c r="CR257" s="1106" t="n"/>
      <c r="CS257" s="1106" t="n"/>
      <c r="CT257" s="1106" t="n"/>
      <c r="CU257" s="1106" t="n"/>
      <c r="CV257" s="1106" t="n"/>
      <c r="CW257" s="1106" t="n"/>
      <c r="CX257" s="1106" t="n"/>
      <c r="CY257" s="1106" t="n"/>
      <c r="CZ257" s="1106" t="n"/>
      <c r="DA257" s="1106" t="n"/>
      <c r="DB257" s="1106" t="n"/>
      <c r="DC257" s="1106" t="n"/>
      <c r="DD257" s="1106" t="n"/>
      <c r="DE257" s="1106" t="n"/>
      <c r="DF257" s="1106" t="n"/>
      <c r="DG257" s="1106" t="n"/>
      <c r="DH257" s="1106" t="n"/>
      <c r="DI257" s="1106" t="n"/>
    </row>
    <row r="258" ht="13.5" customHeight="1" s="1178">
      <c r="A258" s="1106" t="n"/>
      <c r="B258" s="1106" t="n"/>
      <c r="C258" s="1106" t="n"/>
      <c r="D258" s="1106" t="n"/>
      <c r="E258" s="1106" t="n"/>
      <c r="F258" s="1106" t="n"/>
      <c r="G258" s="1106" t="n"/>
      <c r="H258" s="1106" t="n"/>
      <c r="I258" s="1106" t="n"/>
      <c r="J258" s="1106" t="n"/>
      <c r="K258" s="1106" t="n"/>
      <c r="L258" s="1106" t="n"/>
      <c r="M258" s="1106" t="n"/>
      <c r="N258" s="1106" t="n"/>
      <c r="O258" s="1106" t="n"/>
      <c r="P258" s="1106" t="n"/>
      <c r="Q258" s="1106" t="n"/>
      <c r="R258" s="1106" t="n"/>
      <c r="S258" s="1106" t="n"/>
      <c r="T258" s="178" t="n"/>
      <c r="U258" s="1106" t="n"/>
      <c r="V258" s="1106" t="n"/>
      <c r="W258" s="1106" t="n"/>
      <c r="X258" s="1106" t="n"/>
      <c r="Y258" s="1106" t="n"/>
      <c r="Z258" s="1106" t="n"/>
      <c r="AA258" s="1106" t="n"/>
      <c r="AB258" s="1106" t="n"/>
      <c r="AC258" s="1106" t="n"/>
      <c r="AD258" s="1106" t="n"/>
      <c r="AE258" s="1106" t="n"/>
      <c r="AF258" s="1106" t="n"/>
      <c r="AG258" s="1106" t="n"/>
      <c r="AH258" s="1106" t="n"/>
      <c r="AI258" s="1105" t="inlineStr">
        <is>
          <t>分  红</t>
        </is>
      </c>
      <c r="AJ258" s="462" t="n">
        <v>0</v>
      </c>
      <c r="AK258" s="1106" t="n"/>
      <c r="AL258" s="1106" t="n"/>
      <c r="AM258" s="462" t="n">
        <v>5262269.8</v>
      </c>
      <c r="AN258" s="1106" t="n"/>
      <c r="AO258" s="1106" t="n"/>
      <c r="AP258" s="1106" t="n"/>
      <c r="AQ258" s="1106" t="n"/>
      <c r="AR258" s="1106" t="n"/>
      <c r="AS258" s="1106" t="n"/>
      <c r="AT258" s="1106" t="n"/>
      <c r="AU258" s="1106" t="n"/>
      <c r="AV258" s="1106" t="n"/>
      <c r="AW258" s="1106" t="n"/>
      <c r="AX258" s="1106" t="n"/>
      <c r="AY258" s="1106" t="n"/>
      <c r="AZ258" s="1106" t="n"/>
      <c r="BA258" s="1106" t="n"/>
      <c r="BB258" s="1106" t="n"/>
      <c r="BC258" s="1106" t="n"/>
      <c r="BD258" s="1106" t="n"/>
      <c r="BE258" s="1106" t="n"/>
      <c r="BF258" s="1106" t="n"/>
      <c r="BG258" s="1106" t="n"/>
      <c r="BH258" s="1106" t="n"/>
      <c r="BI258" s="1106" t="n"/>
      <c r="BJ258" s="1106" t="n"/>
      <c r="BK258" s="1106" t="n"/>
      <c r="BL258" s="1106" t="n"/>
      <c r="BM258" s="1106" t="n"/>
      <c r="BN258" s="1106" t="n"/>
      <c r="BO258" s="1106" t="n"/>
      <c r="BP258" s="1106" t="n"/>
      <c r="BQ258" s="1106" t="n"/>
      <c r="BR258" s="1106" t="n"/>
      <c r="BS258" s="1106" t="n"/>
      <c r="BT258" s="1106" t="n"/>
      <c r="BU258" s="1106" t="n"/>
      <c r="BV258" s="1106" t="n"/>
      <c r="BW258" s="1106" t="n"/>
      <c r="BX258" s="1106" t="n"/>
      <c r="BY258" s="1106" t="n"/>
      <c r="BZ258" s="1106" t="n"/>
      <c r="CA258" s="1106" t="n"/>
      <c r="CB258" s="1106" t="n"/>
      <c r="CC258" s="1106" t="n"/>
      <c r="CD258" s="1106" t="n"/>
      <c r="CE258" s="1106" t="n"/>
      <c r="CF258" s="1106" t="n"/>
      <c r="CG258" s="1106" t="n"/>
      <c r="CH258" s="1106" t="n"/>
      <c r="CI258" s="1106" t="n"/>
      <c r="CJ258" s="1106" t="n"/>
      <c r="CK258" s="1106" t="n"/>
      <c r="CL258" s="1106" t="n"/>
      <c r="CM258" s="1106" t="n"/>
      <c r="CN258" s="1106" t="n"/>
      <c r="CO258" s="1106" t="n"/>
      <c r="CP258" s="1106" t="n"/>
      <c r="CQ258" s="1106" t="n"/>
      <c r="CR258" s="1106" t="n"/>
      <c r="CS258" s="1106" t="n"/>
      <c r="CT258" s="1106" t="n"/>
      <c r="CU258" s="1106" t="n"/>
      <c r="CV258" s="1106" t="n"/>
      <c r="CW258" s="1106" t="n"/>
      <c r="CX258" s="1106" t="n"/>
      <c r="CY258" s="1106" t="n"/>
      <c r="CZ258" s="1106" t="n"/>
      <c r="DA258" s="1106" t="n"/>
      <c r="DB258" s="1106" t="n"/>
      <c r="DC258" s="1106" t="n"/>
      <c r="DD258" s="1106" t="n"/>
      <c r="DE258" s="1106" t="n"/>
      <c r="DF258" s="1106" t="n"/>
      <c r="DG258" s="1106" t="n"/>
      <c r="DH258" s="1106" t="n"/>
      <c r="DI258" s="1106" t="n"/>
    </row>
    <row r="259" ht="13.5" customHeight="1" s="1178">
      <c r="A259" s="1106" t="n"/>
      <c r="B259" s="1106" t="n"/>
      <c r="C259" s="1106" t="n"/>
      <c r="D259" s="1106" t="n"/>
      <c r="E259" s="1106" t="n"/>
      <c r="F259" s="1106" t="n"/>
      <c r="G259" s="1106" t="n"/>
      <c r="H259" s="1106" t="n"/>
      <c r="I259" s="1106" t="n"/>
      <c r="J259" s="1106" t="n"/>
      <c r="K259" s="1106" t="n"/>
      <c r="L259" s="1106" t="n"/>
      <c r="M259" s="1106" t="n"/>
      <c r="N259" s="1106" t="n"/>
      <c r="O259" s="1106" t="n"/>
      <c r="P259" s="1106" t="n"/>
      <c r="Q259" s="1106" t="n"/>
      <c r="R259" s="1106" t="n"/>
      <c r="S259" s="1106" t="n"/>
      <c r="T259" s="178" t="n"/>
      <c r="U259" s="1106" t="n"/>
      <c r="V259" s="1106" t="n"/>
      <c r="W259" s="1106" t="n"/>
      <c r="X259" s="1106" t="n"/>
      <c r="Y259" s="1106" t="n"/>
      <c r="Z259" s="1106" t="n"/>
      <c r="AA259" s="1106" t="n"/>
      <c r="AB259" s="1106" t="n"/>
      <c r="AC259" s="1106" t="n"/>
      <c r="AD259" s="1106" t="n"/>
      <c r="AE259" s="1106" t="n"/>
      <c r="AF259" s="1106" t="n"/>
      <c r="AG259" s="1106" t="n"/>
      <c r="AH259" s="1106" t="n"/>
      <c r="AI259" s="1105" t="inlineStr">
        <is>
          <t>买国债</t>
        </is>
      </c>
      <c r="AJ259" s="462" t="n">
        <v>0</v>
      </c>
      <c r="AK259" s="1106" t="n"/>
      <c r="AL259" s="1106" t="n"/>
      <c r="AM259" s="462" t="n">
        <v>5262269.8</v>
      </c>
      <c r="AN259" s="1106" t="n"/>
      <c r="AO259" s="1106" t="n"/>
      <c r="AP259" s="1106" t="n"/>
      <c r="AQ259" s="1106" t="n"/>
      <c r="AR259" s="1106" t="n"/>
      <c r="AS259" s="1106" t="n"/>
      <c r="AT259" s="1106" t="n"/>
      <c r="AU259" s="1106" t="n"/>
      <c r="AV259" s="1106" t="n"/>
      <c r="AW259" s="1106" t="n"/>
      <c r="AX259" s="1106" t="n"/>
      <c r="AY259" s="1106" t="n"/>
      <c r="AZ259" s="1106" t="n"/>
      <c r="BA259" s="1106" t="n"/>
      <c r="BB259" s="1106" t="n"/>
      <c r="BC259" s="1106" t="n"/>
      <c r="BD259" s="1106" t="n"/>
      <c r="BE259" s="1106" t="n"/>
      <c r="BF259" s="1106" t="n"/>
      <c r="BG259" s="1106" t="n"/>
      <c r="BH259" s="1106" t="n"/>
      <c r="BI259" s="1106" t="n"/>
      <c r="BJ259" s="1106" t="n"/>
      <c r="BK259" s="1106" t="n"/>
      <c r="BL259" s="1106" t="n"/>
      <c r="BM259" s="1106" t="n"/>
      <c r="BN259" s="1106" t="n"/>
      <c r="BO259" s="1106" t="n"/>
      <c r="BP259" s="1106" t="n"/>
      <c r="BQ259" s="1106" t="n"/>
      <c r="BR259" s="1106" t="n"/>
      <c r="BS259" s="1106" t="n"/>
      <c r="BT259" s="1106" t="n"/>
      <c r="BU259" s="1106" t="n"/>
      <c r="BV259" s="1106" t="n"/>
      <c r="BW259" s="1106" t="n"/>
      <c r="BX259" s="1106" t="n"/>
      <c r="BY259" s="1106" t="n"/>
      <c r="BZ259" s="1106" t="n"/>
      <c r="CA259" s="1106" t="n"/>
      <c r="CB259" s="1106" t="n"/>
      <c r="CC259" s="1106" t="n"/>
      <c r="CD259" s="1106" t="n"/>
      <c r="CE259" s="1106" t="n"/>
      <c r="CF259" s="1106" t="n"/>
      <c r="CG259" s="1106" t="n"/>
      <c r="CH259" s="1106" t="n"/>
      <c r="CI259" s="1106" t="n"/>
      <c r="CJ259" s="1106" t="n"/>
      <c r="CK259" s="1106" t="n"/>
      <c r="CL259" s="1106" t="n"/>
      <c r="CM259" s="1106" t="n"/>
      <c r="CN259" s="1106" t="n"/>
      <c r="CO259" s="1106" t="n"/>
      <c r="CP259" s="1106" t="n"/>
      <c r="CQ259" s="1106" t="n"/>
      <c r="CR259" s="1106" t="n"/>
      <c r="CS259" s="1106" t="n"/>
      <c r="CT259" s="1106" t="n"/>
      <c r="CU259" s="1106" t="n"/>
      <c r="CV259" s="1106" t="n"/>
      <c r="CW259" s="1106" t="n"/>
      <c r="CX259" s="1106" t="n"/>
      <c r="CY259" s="1106" t="n"/>
      <c r="CZ259" s="1106" t="n"/>
      <c r="DA259" s="1106" t="n"/>
      <c r="DB259" s="1106" t="n"/>
      <c r="DC259" s="1106" t="n"/>
      <c r="DD259" s="1106" t="n"/>
      <c r="DE259" s="1106" t="n"/>
      <c r="DF259" s="1106" t="n"/>
      <c r="DG259" s="1106" t="n"/>
      <c r="DH259" s="1106" t="n"/>
      <c r="DI259" s="1106" t="n"/>
    </row>
    <row r="260" ht="13.5" customHeight="1" s="1178">
      <c r="A260" s="1106" t="n"/>
      <c r="B260" s="1106" t="n"/>
      <c r="C260" s="1106" t="n"/>
      <c r="D260" s="1106" t="n"/>
      <c r="E260" s="1106" t="n"/>
      <c r="F260" s="1106" t="n"/>
      <c r="G260" s="1106" t="n"/>
      <c r="H260" s="1106" t="n"/>
      <c r="I260" s="1106" t="n"/>
      <c r="J260" s="1106" t="n"/>
      <c r="K260" s="1106" t="n"/>
      <c r="L260" s="1106" t="n"/>
      <c r="M260" s="1106" t="n"/>
      <c r="N260" s="1106" t="n"/>
      <c r="O260" s="1106" t="n"/>
      <c r="P260" s="1106" t="n"/>
      <c r="Q260" s="1106" t="n"/>
      <c r="R260" s="1106" t="n"/>
      <c r="S260" s="1106" t="n"/>
      <c r="T260" s="178" t="n"/>
      <c r="U260" s="1106" t="n"/>
      <c r="V260" s="1106" t="n"/>
      <c r="W260" s="1106" t="n"/>
      <c r="X260" s="1106" t="n"/>
      <c r="Y260" s="1106" t="n"/>
      <c r="Z260" s="1106" t="n"/>
      <c r="AA260" s="1106" t="n"/>
      <c r="AB260" s="1106" t="n"/>
      <c r="AC260" s="1106" t="n"/>
      <c r="AD260" s="1106" t="n"/>
      <c r="AE260" s="1106" t="n"/>
      <c r="AF260" s="1106" t="n"/>
      <c r="AG260" s="1106" t="n"/>
      <c r="AH260" s="1106" t="n"/>
      <c r="AI260" s="1106" t="n"/>
      <c r="AJ260" s="1106" t="n"/>
      <c r="AK260" s="1106" t="n"/>
      <c r="AL260" s="1106" t="n"/>
      <c r="AM260" s="1106" t="n"/>
      <c r="AN260" s="1106" t="n"/>
      <c r="AO260" s="1106" t="n"/>
      <c r="AP260" s="1106" t="n"/>
      <c r="AQ260" s="1106" t="n"/>
      <c r="AR260" s="1106" t="n"/>
      <c r="AS260" s="1106" t="n"/>
      <c r="AT260" s="1106" t="n"/>
      <c r="AU260" s="1106" t="n"/>
      <c r="AV260" s="1106" t="n"/>
      <c r="AW260" s="1106" t="n"/>
      <c r="AX260" s="1106" t="n"/>
      <c r="AY260" s="1106" t="n"/>
      <c r="AZ260" s="1106" t="n"/>
      <c r="BA260" s="1106" t="n"/>
      <c r="BB260" s="1106" t="n"/>
      <c r="BC260" s="1106" t="n"/>
      <c r="BD260" s="1106" t="n"/>
      <c r="BE260" s="1106" t="n"/>
      <c r="BF260" s="1106" t="n"/>
      <c r="BG260" s="1106" t="n"/>
      <c r="BH260" s="1106" t="n"/>
      <c r="BI260" s="1106" t="n"/>
      <c r="BJ260" s="1106" t="n"/>
      <c r="BK260" s="1106" t="n"/>
      <c r="BL260" s="1106" t="n"/>
      <c r="BM260" s="1106" t="n"/>
      <c r="BN260" s="1106" t="n"/>
      <c r="BO260" s="1106" t="n"/>
      <c r="BP260" s="1106" t="n"/>
      <c r="BQ260" s="1106" t="n"/>
      <c r="BR260" s="1106" t="n"/>
      <c r="BS260" s="1106" t="n"/>
      <c r="BT260" s="1106" t="n"/>
      <c r="BU260" s="1106" t="n"/>
      <c r="BV260" s="1106" t="n"/>
      <c r="BW260" s="1106" t="n"/>
      <c r="BX260" s="1106" t="n"/>
      <c r="BY260" s="1106" t="n"/>
      <c r="BZ260" s="1106" t="n"/>
      <c r="CA260" s="1106" t="n"/>
      <c r="CB260" s="1106" t="n"/>
      <c r="CC260" s="1106" t="n"/>
      <c r="CD260" s="1106" t="n"/>
      <c r="CE260" s="1106" t="n"/>
      <c r="CF260" s="1106" t="n"/>
      <c r="CG260" s="1106" t="n"/>
      <c r="CH260" s="1106" t="n"/>
      <c r="CI260" s="1106" t="n"/>
      <c r="CJ260" s="1106" t="n"/>
      <c r="CK260" s="1106" t="n"/>
      <c r="CL260" s="1106" t="n"/>
      <c r="CM260" s="1106" t="n"/>
      <c r="CN260" s="1106" t="n"/>
      <c r="CO260" s="1106" t="n"/>
      <c r="CP260" s="1106" t="n"/>
      <c r="CQ260" s="1106" t="n"/>
      <c r="CR260" s="1106" t="n"/>
      <c r="CS260" s="1106" t="n"/>
      <c r="CT260" s="1106" t="n"/>
      <c r="CU260" s="1106" t="n"/>
      <c r="CV260" s="1106" t="n"/>
      <c r="CW260" s="1106" t="n"/>
      <c r="CX260" s="1106" t="n"/>
      <c r="CY260" s="1106" t="n"/>
      <c r="CZ260" s="1106" t="n"/>
      <c r="DA260" s="1106" t="n"/>
      <c r="DB260" s="1106" t="n"/>
      <c r="DC260" s="1106" t="n"/>
      <c r="DD260" s="1106" t="n"/>
      <c r="DE260" s="1106" t="n"/>
      <c r="DF260" s="1106" t="n"/>
      <c r="DG260" s="1106" t="n"/>
      <c r="DH260" s="1106" t="n"/>
      <c r="DI260" s="1106" t="n"/>
    </row>
    <row r="261" ht="13.5" customHeight="1" s="1178">
      <c r="A261" s="1106" t="n"/>
      <c r="B261" s="1106" t="n"/>
      <c r="C261" s="1106" t="n"/>
      <c r="D261" s="1106" t="n"/>
      <c r="E261" s="1106" t="n"/>
      <c r="F261" s="1106" t="n"/>
      <c r="G261" s="1106" t="n"/>
      <c r="H261" s="1106" t="n"/>
      <c r="I261" s="1106" t="n"/>
      <c r="J261" s="1106" t="n"/>
      <c r="K261" s="1106" t="n"/>
      <c r="L261" s="1106" t="n"/>
      <c r="M261" s="1106" t="n"/>
      <c r="N261" s="1106" t="n"/>
      <c r="O261" s="1106" t="n"/>
      <c r="P261" s="1106" t="n"/>
      <c r="Q261" s="1106" t="n"/>
      <c r="R261" s="1106" t="n"/>
      <c r="S261" s="1106" t="n"/>
      <c r="T261" s="178" t="n"/>
      <c r="U261" s="1106" t="n"/>
      <c r="V261" s="1106" t="n"/>
      <c r="W261" s="1106" t="n"/>
      <c r="X261" s="1106" t="n"/>
      <c r="Y261" s="1106" t="n"/>
      <c r="Z261" s="1106" t="n"/>
      <c r="AA261" s="1106" t="n"/>
      <c r="AB261" s="1106" t="n"/>
      <c r="AC261" s="1106" t="n"/>
      <c r="AD261" s="1106" t="n"/>
      <c r="AE261" s="1106" t="n"/>
      <c r="AF261" s="1106" t="n"/>
      <c r="AG261" s="1106" t="n"/>
      <c r="AH261" s="1106" t="n"/>
      <c r="AI261" s="1106" t="n"/>
      <c r="AJ261" s="1106" t="n"/>
      <c r="AK261" s="1106" t="n"/>
      <c r="AL261" s="1106" t="n"/>
      <c r="AM261" s="1106" t="n"/>
      <c r="AN261" s="1106" t="n"/>
      <c r="AO261" s="1106" t="n"/>
      <c r="AP261" s="1106" t="n"/>
      <c r="AQ261" s="1106" t="n"/>
      <c r="AR261" s="1106" t="n"/>
      <c r="AS261" s="1106" t="n"/>
      <c r="AT261" s="1106" t="n"/>
      <c r="AU261" s="1106" t="n"/>
      <c r="AV261" s="1106" t="n"/>
      <c r="AW261" s="1106" t="n"/>
      <c r="AX261" s="1106" t="n"/>
      <c r="AY261" s="1106" t="n"/>
      <c r="AZ261" s="1106" t="n"/>
      <c r="BA261" s="1106" t="n"/>
      <c r="BB261" s="1106" t="n"/>
      <c r="BC261" s="1106" t="n"/>
      <c r="BD261" s="1106" t="n"/>
      <c r="BE261" s="1106" t="n"/>
      <c r="BF261" s="1106" t="n"/>
      <c r="BG261" s="1106" t="n"/>
      <c r="BH261" s="1106" t="n"/>
      <c r="BI261" s="1106" t="n"/>
      <c r="BJ261" s="1106" t="n"/>
      <c r="BK261" s="1106" t="n"/>
      <c r="BL261" s="1106" t="n"/>
      <c r="BM261" s="1106" t="n"/>
      <c r="BN261" s="1106" t="n"/>
      <c r="BO261" s="1106" t="n"/>
      <c r="BP261" s="1106" t="n"/>
      <c r="BQ261" s="1106" t="n"/>
      <c r="BR261" s="1106" t="n"/>
      <c r="BS261" s="1106" t="n"/>
      <c r="BT261" s="1106" t="n"/>
      <c r="BU261" s="1106" t="n"/>
      <c r="BV261" s="1106" t="n"/>
      <c r="BW261" s="1106" t="n"/>
      <c r="BX261" s="1106" t="n"/>
      <c r="BY261" s="1106" t="n"/>
      <c r="BZ261" s="1106" t="n"/>
      <c r="CA261" s="1106" t="n"/>
      <c r="CB261" s="1106" t="n"/>
      <c r="CC261" s="1106" t="n"/>
      <c r="CD261" s="1106" t="n"/>
      <c r="CE261" s="1106" t="n"/>
      <c r="CF261" s="1106" t="n"/>
      <c r="CG261" s="1106" t="n"/>
      <c r="CH261" s="1106" t="n"/>
      <c r="CI261" s="1106" t="n"/>
      <c r="CJ261" s="1106" t="n"/>
      <c r="CK261" s="1106" t="n"/>
      <c r="CL261" s="1106" t="n"/>
      <c r="CM261" s="1106" t="n"/>
      <c r="CN261" s="1106" t="n"/>
      <c r="CO261" s="1106" t="n"/>
      <c r="CP261" s="1106" t="n"/>
      <c r="CQ261" s="1106" t="n"/>
      <c r="CR261" s="1106" t="n"/>
      <c r="CS261" s="1106" t="n"/>
      <c r="CT261" s="1106" t="n"/>
      <c r="CU261" s="1106" t="n"/>
      <c r="CV261" s="1106" t="n"/>
      <c r="CW261" s="1106" t="n"/>
      <c r="CX261" s="1106" t="n"/>
      <c r="CY261" s="1106" t="n"/>
      <c r="CZ261" s="1106" t="n"/>
      <c r="DA261" s="1106" t="n"/>
      <c r="DB261" s="1106" t="n"/>
      <c r="DC261" s="1106" t="n"/>
      <c r="DD261" s="1106" t="n"/>
      <c r="DE261" s="1106" t="n"/>
      <c r="DF261" s="1106" t="n"/>
      <c r="DG261" s="1106" t="n"/>
      <c r="DH261" s="1106" t="n"/>
      <c r="DI261" s="1106" t="n"/>
    </row>
    <row r="262" ht="13.5" customHeight="1" s="1178">
      <c r="A262" s="1106" t="n"/>
      <c r="B262" s="1106" t="n"/>
      <c r="C262" s="1106" t="n"/>
      <c r="D262" s="1106" t="n"/>
      <c r="E262" s="1106" t="n"/>
      <c r="F262" s="1106" t="n"/>
      <c r="G262" s="1106" t="n"/>
      <c r="H262" s="1106" t="n"/>
      <c r="I262" s="1106" t="n"/>
      <c r="J262" s="1106" t="n"/>
      <c r="K262" s="1106" t="n"/>
      <c r="L262" s="1106" t="n"/>
      <c r="M262" s="1106" t="n"/>
      <c r="N262" s="1106" t="n"/>
      <c r="O262" s="1106" t="n"/>
      <c r="P262" s="1106" t="n"/>
      <c r="Q262" s="1106" t="n"/>
      <c r="R262" s="1106" t="n"/>
      <c r="S262" s="1106" t="n"/>
      <c r="T262" s="178" t="n"/>
      <c r="U262" s="1106" t="n"/>
      <c r="V262" s="1106" t="n"/>
      <c r="W262" s="1106" t="n"/>
      <c r="X262" s="1106" t="n"/>
      <c r="Y262" s="1106" t="n"/>
      <c r="Z262" s="1106" t="n"/>
      <c r="AA262" s="1106" t="n"/>
      <c r="AB262" s="1106" t="n"/>
      <c r="AC262" s="1106" t="n"/>
      <c r="AD262" s="1106" t="n"/>
      <c r="AE262" s="1106" t="n"/>
      <c r="AF262" s="1106" t="n"/>
      <c r="AG262" s="1106" t="n"/>
      <c r="AH262" s="1106" t="n"/>
      <c r="AI262" s="1106" t="n"/>
      <c r="AJ262" s="1106" t="n"/>
      <c r="AK262" s="1106" t="n"/>
      <c r="AL262" s="1106" t="n"/>
      <c r="AM262" s="1106" t="n"/>
      <c r="AN262" s="1106" t="n"/>
      <c r="AO262" s="1106" t="n"/>
      <c r="AP262" s="1106" t="n"/>
      <c r="AQ262" s="1106" t="n"/>
      <c r="AR262" s="1106" t="n"/>
      <c r="AS262" s="1106" t="n"/>
      <c r="AT262" s="1106" t="n"/>
      <c r="AU262" s="1106" t="n"/>
      <c r="AV262" s="1106" t="n"/>
      <c r="AW262" s="1106" t="n"/>
      <c r="AX262" s="1106" t="n"/>
      <c r="AY262" s="1106" t="n"/>
      <c r="AZ262" s="1106" t="n"/>
      <c r="BA262" s="1106" t="n"/>
      <c r="BB262" s="1106" t="n"/>
      <c r="BC262" s="1106" t="n"/>
      <c r="BD262" s="1106" t="n"/>
      <c r="BE262" s="1106" t="n"/>
      <c r="BF262" s="1106" t="n"/>
      <c r="BG262" s="1106" t="n"/>
      <c r="BH262" s="1106" t="n"/>
      <c r="BI262" s="1106" t="n"/>
      <c r="BJ262" s="1106" t="n"/>
      <c r="BK262" s="1106" t="n"/>
      <c r="BL262" s="1106" t="n"/>
      <c r="BM262" s="1106" t="n"/>
      <c r="BN262" s="1106" t="n"/>
      <c r="BO262" s="1106" t="n"/>
      <c r="BP262" s="1106" t="n"/>
      <c r="BQ262" s="1106" t="n"/>
      <c r="BR262" s="1106" t="n"/>
      <c r="BS262" s="1106" t="n"/>
      <c r="BT262" s="1106" t="n"/>
      <c r="BU262" s="1106" t="n"/>
      <c r="BV262" s="1106" t="n"/>
      <c r="BW262" s="1106" t="n"/>
      <c r="BX262" s="1106" t="n"/>
      <c r="BY262" s="1106" t="n"/>
      <c r="BZ262" s="1106" t="n"/>
      <c r="CA262" s="1106" t="n"/>
      <c r="CB262" s="1106" t="n"/>
      <c r="CC262" s="1106" t="n"/>
      <c r="CD262" s="1106" t="n"/>
      <c r="CE262" s="1106" t="n"/>
      <c r="CF262" s="1106" t="n"/>
      <c r="CG262" s="1106" t="n"/>
      <c r="CH262" s="1106" t="n"/>
      <c r="CI262" s="1106" t="n"/>
      <c r="CJ262" s="1106" t="n"/>
      <c r="CK262" s="1106" t="n"/>
      <c r="CL262" s="1106" t="n"/>
      <c r="CM262" s="1106" t="n"/>
      <c r="CN262" s="1106" t="n"/>
      <c r="CO262" s="1106" t="n"/>
      <c r="CP262" s="1106" t="n"/>
      <c r="CQ262" s="1106" t="n"/>
      <c r="CR262" s="1106" t="n"/>
      <c r="CS262" s="1106" t="n"/>
      <c r="CT262" s="1106" t="n"/>
      <c r="CU262" s="1106" t="n"/>
      <c r="CV262" s="1106" t="n"/>
      <c r="CW262" s="1106" t="n"/>
      <c r="CX262" s="1106" t="n"/>
      <c r="CY262" s="1106" t="n"/>
      <c r="CZ262" s="1106" t="n"/>
      <c r="DA262" s="1106" t="n"/>
      <c r="DB262" s="1106" t="n"/>
      <c r="DC262" s="1106" t="n"/>
      <c r="DD262" s="1106" t="n"/>
      <c r="DE262" s="1106" t="n"/>
      <c r="DF262" s="1106" t="n"/>
      <c r="DG262" s="1106" t="n"/>
      <c r="DH262" s="1106" t="n"/>
      <c r="DI262" s="1106" t="n"/>
    </row>
    <row r="263" ht="13.5" customHeight="1" s="1178">
      <c r="A263" s="1106" t="n"/>
      <c r="B263" s="1106" t="n"/>
      <c r="C263" s="1106" t="n"/>
      <c r="D263" s="1106" t="n"/>
      <c r="E263" s="1106" t="n"/>
      <c r="F263" s="1106" t="n"/>
      <c r="G263" s="1106" t="n"/>
      <c r="H263" s="1106" t="n"/>
      <c r="I263" s="1106" t="n"/>
      <c r="J263" s="1106" t="n"/>
      <c r="K263" s="1106" t="n"/>
      <c r="L263" s="1106" t="n"/>
      <c r="M263" s="1106" t="n"/>
      <c r="N263" s="1106" t="n"/>
      <c r="O263" s="1106" t="n"/>
      <c r="P263" s="1106" t="n"/>
      <c r="Q263" s="1106" t="n"/>
      <c r="R263" s="1106" t="n"/>
      <c r="S263" s="1106" t="n"/>
      <c r="T263" s="178" t="n"/>
      <c r="U263" s="1106" t="n"/>
      <c r="V263" s="1106" t="n"/>
      <c r="W263" s="1106" t="n"/>
      <c r="X263" s="1106" t="n"/>
      <c r="Y263" s="1106" t="n"/>
      <c r="Z263" s="1106" t="n"/>
      <c r="AA263" s="1106" t="n"/>
      <c r="AB263" s="1106" t="n"/>
      <c r="AC263" s="1106" t="n"/>
      <c r="AD263" s="1106" t="n"/>
      <c r="AE263" s="1106" t="n"/>
      <c r="AF263" s="1106" t="n"/>
      <c r="AG263" s="1106" t="n"/>
      <c r="AH263" s="1106" t="n"/>
      <c r="AI263" s="1106" t="n"/>
      <c r="AJ263" s="1106" t="n"/>
      <c r="AK263" s="1106" t="n"/>
      <c r="AL263" s="1106" t="n"/>
      <c r="AM263" s="1106" t="n"/>
      <c r="AN263" s="1106" t="n"/>
      <c r="AO263" s="1106" t="n"/>
      <c r="AP263" s="1106" t="n"/>
      <c r="AQ263" s="1106" t="n"/>
      <c r="AR263" s="1106" t="n"/>
      <c r="AS263" s="1106" t="n"/>
      <c r="AT263" s="1106" t="n"/>
      <c r="AU263" s="1106" t="n"/>
      <c r="AV263" s="1106" t="n"/>
      <c r="AW263" s="1106" t="n"/>
      <c r="AX263" s="1106" t="n"/>
      <c r="AY263" s="1106" t="n"/>
      <c r="AZ263" s="1106" t="n"/>
      <c r="BA263" s="1106" t="n"/>
      <c r="BB263" s="1106" t="n"/>
      <c r="BC263" s="1106" t="n"/>
      <c r="BD263" s="1106" t="n"/>
      <c r="BE263" s="1106" t="n"/>
      <c r="BF263" s="1106" t="n"/>
      <c r="BG263" s="1106" t="n"/>
      <c r="BH263" s="1106" t="n"/>
      <c r="BI263" s="1106" t="n"/>
      <c r="BJ263" s="1106" t="n"/>
      <c r="BK263" s="1106" t="n"/>
      <c r="BL263" s="1106" t="n"/>
      <c r="BM263" s="1106" t="n"/>
      <c r="BN263" s="1106" t="n"/>
      <c r="BO263" s="1106" t="n"/>
      <c r="BP263" s="1106" t="n"/>
      <c r="BQ263" s="1106" t="n"/>
      <c r="BR263" s="1106" t="n"/>
      <c r="BS263" s="1106" t="n"/>
      <c r="BT263" s="1106" t="n"/>
      <c r="BU263" s="1106" t="n"/>
      <c r="BV263" s="1106" t="n"/>
      <c r="BW263" s="1106" t="n"/>
      <c r="BX263" s="1106" t="n"/>
      <c r="BY263" s="1106" t="n"/>
      <c r="BZ263" s="1106" t="n"/>
      <c r="CA263" s="1106" t="n"/>
      <c r="CB263" s="1106" t="n"/>
      <c r="CC263" s="1106" t="n"/>
      <c r="CD263" s="1106" t="n"/>
      <c r="CE263" s="1106" t="n"/>
      <c r="CF263" s="1106" t="n"/>
      <c r="CG263" s="1106" t="n"/>
      <c r="CH263" s="1106" t="n"/>
      <c r="CI263" s="1106" t="n"/>
      <c r="CJ263" s="1106" t="n"/>
      <c r="CK263" s="1106" t="n"/>
      <c r="CL263" s="1106" t="n"/>
      <c r="CM263" s="1106" t="n"/>
      <c r="CN263" s="1106" t="n"/>
      <c r="CO263" s="1106" t="n"/>
      <c r="CP263" s="1106" t="n"/>
      <c r="CQ263" s="1106" t="n"/>
      <c r="CR263" s="1106" t="n"/>
      <c r="CS263" s="1106" t="n"/>
      <c r="CT263" s="1106" t="n"/>
      <c r="CU263" s="1106" t="n"/>
      <c r="CV263" s="1106" t="n"/>
      <c r="CW263" s="1106" t="n"/>
      <c r="CX263" s="1106" t="n"/>
      <c r="CY263" s="1106" t="n"/>
      <c r="CZ263" s="1106" t="n"/>
      <c r="DA263" s="1106" t="n"/>
      <c r="DB263" s="1106" t="n"/>
      <c r="DC263" s="1106" t="n"/>
      <c r="DD263" s="1106" t="n"/>
      <c r="DE263" s="1106" t="n"/>
      <c r="DF263" s="1106" t="n"/>
      <c r="DG263" s="1106" t="n"/>
      <c r="DH263" s="1106" t="n"/>
      <c r="DI263" s="1106" t="n"/>
    </row>
    <row r="264" ht="13.5" customHeight="1" s="1178">
      <c r="A264" s="1106" t="n"/>
      <c r="B264" s="1106" t="n"/>
      <c r="C264" s="1106" t="n"/>
      <c r="D264" s="1106" t="n"/>
      <c r="E264" s="1106" t="n"/>
      <c r="F264" s="1106" t="n"/>
      <c r="G264" s="1106" t="n"/>
      <c r="H264" s="1106" t="n"/>
      <c r="I264" s="1106" t="n"/>
      <c r="J264" s="1106" t="n"/>
      <c r="K264" s="1106" t="n"/>
      <c r="L264" s="1106" t="n"/>
      <c r="M264" s="1106" t="n"/>
      <c r="N264" s="1106" t="n"/>
      <c r="O264" s="1106" t="n"/>
      <c r="P264" s="1106" t="n"/>
      <c r="Q264" s="1106" t="n"/>
      <c r="R264" s="1106" t="n"/>
      <c r="S264" s="1106" t="n"/>
      <c r="T264" s="178" t="n"/>
      <c r="U264" s="1106" t="n"/>
      <c r="V264" s="1106" t="n"/>
      <c r="W264" s="1106" t="n"/>
      <c r="X264" s="1106" t="n"/>
      <c r="Y264" s="1106" t="n"/>
      <c r="Z264" s="1106" t="n"/>
      <c r="AA264" s="1106" t="n"/>
      <c r="AB264" s="1106" t="n"/>
      <c r="AC264" s="1106" t="n"/>
      <c r="AD264" s="1106" t="n"/>
      <c r="AE264" s="1106" t="n"/>
      <c r="AF264" s="1106" t="n"/>
      <c r="AG264" s="1106" t="n"/>
      <c r="AH264" s="1106" t="n"/>
      <c r="AI264" s="1106" t="n"/>
      <c r="AJ264" s="1106" t="n"/>
      <c r="AK264" s="1106" t="n"/>
      <c r="AL264" s="1106" t="n"/>
      <c r="AM264" s="1106" t="n"/>
      <c r="AN264" s="1106" t="n"/>
      <c r="AO264" s="1106" t="n"/>
      <c r="AP264" s="1106" t="n"/>
      <c r="AQ264" s="1106" t="n"/>
      <c r="AR264" s="1106" t="n"/>
      <c r="AS264" s="1106" t="n"/>
      <c r="AT264" s="1106" t="n"/>
      <c r="AU264" s="1106" t="n"/>
      <c r="AV264" s="1106" t="n"/>
      <c r="AW264" s="1106" t="n"/>
      <c r="AX264" s="1106" t="n"/>
      <c r="AY264" s="1106" t="n"/>
      <c r="AZ264" s="1106" t="n"/>
      <c r="BA264" s="1106" t="n"/>
      <c r="BB264" s="1106" t="n"/>
      <c r="BC264" s="1106" t="n"/>
      <c r="BD264" s="1106" t="n"/>
      <c r="BE264" s="1106" t="n"/>
      <c r="BF264" s="1106" t="n"/>
      <c r="BG264" s="1106" t="n"/>
      <c r="BH264" s="1106" t="n"/>
      <c r="BI264" s="1106" t="n"/>
      <c r="BJ264" s="1106" t="n"/>
      <c r="BK264" s="1106" t="n"/>
      <c r="BL264" s="1106" t="n"/>
      <c r="BM264" s="1106" t="n"/>
      <c r="BN264" s="1106" t="n"/>
      <c r="BO264" s="1106" t="n"/>
      <c r="BP264" s="1106" t="n"/>
      <c r="BQ264" s="1106" t="n"/>
      <c r="BR264" s="1106" t="n"/>
      <c r="BS264" s="1106" t="n"/>
      <c r="BT264" s="1106" t="n"/>
      <c r="BU264" s="1106" t="n"/>
      <c r="BV264" s="1106" t="n"/>
      <c r="BW264" s="1106" t="n"/>
      <c r="BX264" s="1106" t="n"/>
      <c r="BY264" s="1106" t="n"/>
      <c r="BZ264" s="1106" t="n"/>
      <c r="CA264" s="1106" t="n"/>
      <c r="CB264" s="1106" t="n"/>
      <c r="CC264" s="1106" t="n"/>
      <c r="CD264" s="1106" t="n"/>
      <c r="CE264" s="1106" t="n"/>
      <c r="CF264" s="1106" t="n"/>
      <c r="CG264" s="1106" t="n"/>
      <c r="CH264" s="1106" t="n"/>
      <c r="CI264" s="1106" t="n"/>
      <c r="CJ264" s="1106" t="n"/>
      <c r="CK264" s="1106" t="n"/>
      <c r="CL264" s="1106" t="n"/>
      <c r="CM264" s="1106" t="n"/>
      <c r="CN264" s="1106" t="n"/>
      <c r="CO264" s="1106" t="n"/>
      <c r="CP264" s="1106" t="n"/>
      <c r="CQ264" s="1106" t="n"/>
      <c r="CR264" s="1106" t="n"/>
      <c r="CS264" s="1106" t="n"/>
      <c r="CT264" s="1106" t="n"/>
      <c r="CU264" s="1106" t="n"/>
      <c r="CV264" s="1106" t="n"/>
      <c r="CW264" s="1106" t="n"/>
      <c r="CX264" s="1106" t="n"/>
      <c r="CY264" s="1106" t="n"/>
      <c r="CZ264" s="1106" t="n"/>
      <c r="DA264" s="1106" t="n"/>
      <c r="DB264" s="1106" t="n"/>
      <c r="DC264" s="1106" t="n"/>
      <c r="DD264" s="1106" t="n"/>
      <c r="DE264" s="1106" t="n"/>
      <c r="DF264" s="1106" t="n"/>
      <c r="DG264" s="1106" t="n"/>
      <c r="DH264" s="1106" t="n"/>
      <c r="DI264" s="1106" t="n"/>
    </row>
    <row r="265" ht="13.5" customHeight="1" s="1178">
      <c r="A265" s="1106" t="n"/>
      <c r="B265" s="1106" t="n"/>
      <c r="C265" s="1106" t="n"/>
      <c r="D265" s="1106" t="n"/>
      <c r="E265" s="1106" t="n"/>
      <c r="F265" s="1106" t="n"/>
      <c r="G265" s="1106" t="n"/>
      <c r="H265" s="1106" t="n"/>
      <c r="I265" s="1106" t="n"/>
      <c r="J265" s="1106" t="n"/>
      <c r="K265" s="1106" t="n"/>
      <c r="L265" s="1106" t="n"/>
      <c r="M265" s="1106" t="n"/>
      <c r="N265" s="1106" t="n"/>
      <c r="O265" s="1106" t="n"/>
      <c r="P265" s="1106" t="n"/>
      <c r="Q265" s="1106" t="n"/>
      <c r="R265" s="1106" t="n"/>
      <c r="S265" s="1106" t="n"/>
      <c r="T265" s="178" t="n"/>
      <c r="U265" s="1106" t="n"/>
      <c r="V265" s="1106" t="n"/>
      <c r="W265" s="1106" t="n"/>
      <c r="X265" s="1106" t="n"/>
      <c r="Y265" s="1106" t="n"/>
      <c r="Z265" s="1106" t="n"/>
      <c r="AA265" s="1106" t="n"/>
      <c r="AB265" s="1106" t="n"/>
      <c r="AC265" s="1106" t="n"/>
      <c r="AD265" s="1106" t="n"/>
      <c r="AE265" s="1106" t="n"/>
      <c r="AF265" s="1106" t="n"/>
      <c r="AG265" s="1106" t="n"/>
      <c r="AH265" s="1106" t="n"/>
      <c r="AI265" s="1106" t="n"/>
      <c r="AJ265" s="1106" t="n"/>
      <c r="AK265" s="1106" t="n"/>
      <c r="AL265" s="1106" t="n"/>
      <c r="AM265" s="1106" t="n"/>
      <c r="AN265" s="1106" t="n"/>
      <c r="AO265" s="1106" t="n"/>
      <c r="AP265" s="1106" t="n"/>
      <c r="AQ265" s="1106" t="n"/>
      <c r="AR265" s="1106" t="n"/>
      <c r="AS265" s="1106" t="n"/>
      <c r="AT265" s="1106" t="n"/>
      <c r="AU265" s="1106" t="n"/>
      <c r="AV265" s="1106" t="n"/>
      <c r="AW265" s="1106" t="n"/>
      <c r="AX265" s="1106" t="n"/>
      <c r="AY265" s="1106" t="n"/>
      <c r="AZ265" s="1106" t="n"/>
      <c r="BA265" s="1106" t="n"/>
      <c r="BB265" s="1106" t="n"/>
      <c r="BC265" s="1106" t="n"/>
      <c r="BD265" s="1106" t="n"/>
      <c r="BE265" s="1106" t="n"/>
      <c r="BF265" s="1106" t="n"/>
      <c r="BG265" s="1106" t="n"/>
      <c r="BH265" s="1106" t="n"/>
      <c r="BI265" s="1106" t="n"/>
      <c r="BJ265" s="1106" t="n"/>
      <c r="BK265" s="1106" t="n"/>
      <c r="BL265" s="1106" t="n"/>
      <c r="BM265" s="1106" t="n"/>
      <c r="BN265" s="1106" t="n"/>
      <c r="BO265" s="1106" t="n"/>
      <c r="BP265" s="1106" t="n"/>
      <c r="BQ265" s="1106" t="n"/>
      <c r="BR265" s="1106" t="n"/>
      <c r="BS265" s="1106" t="n"/>
      <c r="BT265" s="1106" t="n"/>
      <c r="BU265" s="1106" t="n"/>
      <c r="BV265" s="1106" t="n"/>
      <c r="BW265" s="1106" t="n"/>
      <c r="BX265" s="1106" t="n"/>
      <c r="BY265" s="1106" t="n"/>
      <c r="BZ265" s="1106" t="n"/>
      <c r="CA265" s="1106" t="n"/>
      <c r="CB265" s="1106" t="n"/>
      <c r="CC265" s="1106" t="n"/>
      <c r="CD265" s="1106" t="n"/>
      <c r="CE265" s="1106" t="n"/>
      <c r="CF265" s="1106" t="n"/>
      <c r="CG265" s="1106" t="n"/>
      <c r="CH265" s="1106" t="n"/>
      <c r="CI265" s="1106" t="n"/>
      <c r="CJ265" s="1106" t="n"/>
      <c r="CK265" s="1106" t="n"/>
      <c r="CL265" s="1106" t="n"/>
      <c r="CM265" s="1106" t="n"/>
      <c r="CN265" s="1106" t="n"/>
      <c r="CO265" s="1106" t="n"/>
      <c r="CP265" s="1106" t="n"/>
      <c r="CQ265" s="1106" t="n"/>
      <c r="CR265" s="1106" t="n"/>
      <c r="CS265" s="1106" t="n"/>
      <c r="CT265" s="1106" t="n"/>
      <c r="CU265" s="1106" t="n"/>
      <c r="CV265" s="1106" t="n"/>
      <c r="CW265" s="1106" t="n"/>
      <c r="CX265" s="1106" t="n"/>
      <c r="CY265" s="1106" t="n"/>
      <c r="CZ265" s="1106" t="n"/>
      <c r="DA265" s="1106" t="n"/>
      <c r="DB265" s="1106" t="n"/>
      <c r="DC265" s="1106" t="n"/>
      <c r="DD265" s="1106" t="n"/>
      <c r="DE265" s="1106" t="n"/>
      <c r="DF265" s="1106" t="n"/>
      <c r="DG265" s="1106" t="n"/>
      <c r="DH265" s="1106" t="n"/>
      <c r="DI265" s="1106" t="n"/>
    </row>
    <row r="266" ht="13.5" customHeight="1" s="1178">
      <c r="A266" s="1106" t="n"/>
      <c r="B266" s="1106" t="n"/>
      <c r="C266" s="1106" t="n"/>
      <c r="D266" s="1106" t="n"/>
      <c r="E266" s="1106" t="n"/>
      <c r="F266" s="1106" t="n"/>
      <c r="G266" s="1106" t="n"/>
      <c r="H266" s="1106" t="n"/>
      <c r="I266" s="1106" t="n"/>
      <c r="J266" s="1106" t="n"/>
      <c r="K266" s="1106" t="n"/>
      <c r="L266" s="1106" t="n"/>
      <c r="M266" s="1106" t="n"/>
      <c r="N266" s="1106" t="n"/>
      <c r="O266" s="1106" t="n"/>
      <c r="P266" s="1106" t="n"/>
      <c r="Q266" s="1106" t="n"/>
      <c r="R266" s="1106" t="n"/>
      <c r="S266" s="1106" t="n"/>
      <c r="T266" s="178" t="n"/>
      <c r="U266" s="1106" t="n"/>
      <c r="V266" s="1106" t="n"/>
      <c r="W266" s="1106" t="n"/>
      <c r="X266" s="1106" t="n"/>
      <c r="Y266" s="1106" t="n"/>
      <c r="Z266" s="1106" t="n"/>
      <c r="AA266" s="1106" t="n"/>
      <c r="AB266" s="1106" t="n"/>
      <c r="AC266" s="1106" t="n"/>
      <c r="AD266" s="1106" t="n"/>
      <c r="AE266" s="1106" t="n"/>
      <c r="AF266" s="1106" t="n"/>
      <c r="AG266" s="1106" t="n"/>
      <c r="AH266" s="1106" t="n"/>
      <c r="AI266" s="1106" t="n"/>
      <c r="AJ266" s="1106" t="n"/>
      <c r="AK266" s="1106" t="n"/>
      <c r="AL266" s="1106" t="n"/>
      <c r="AM266" s="1106" t="n"/>
      <c r="AN266" s="1106" t="n"/>
      <c r="AO266" s="1106" t="n"/>
      <c r="AP266" s="1106" t="n"/>
      <c r="AQ266" s="1106" t="n"/>
      <c r="AR266" s="1106" t="n"/>
      <c r="AS266" s="1106" t="n"/>
      <c r="AT266" s="1106" t="n"/>
      <c r="AU266" s="1106" t="n"/>
      <c r="AV266" s="1106" t="n"/>
      <c r="AW266" s="1106" t="n"/>
      <c r="AX266" s="1106" t="n"/>
      <c r="AY266" s="1106" t="n"/>
      <c r="AZ266" s="1106" t="n"/>
      <c r="BA266" s="1106" t="n"/>
      <c r="BB266" s="1106" t="n"/>
      <c r="BC266" s="1106" t="n"/>
      <c r="BD266" s="1106" t="n"/>
      <c r="BE266" s="1106" t="n"/>
      <c r="BF266" s="1106" t="n"/>
      <c r="BG266" s="1106" t="n"/>
      <c r="BH266" s="1106" t="n"/>
      <c r="BI266" s="1106" t="n"/>
      <c r="BJ266" s="1106" t="n"/>
      <c r="BK266" s="1106" t="n"/>
      <c r="BL266" s="1106" t="n"/>
      <c r="BM266" s="1106" t="n"/>
      <c r="BN266" s="1106" t="n"/>
      <c r="BO266" s="1106" t="n"/>
      <c r="BP266" s="1106" t="n"/>
      <c r="BQ266" s="1106" t="n"/>
      <c r="BR266" s="1106" t="n"/>
      <c r="BS266" s="1106" t="n"/>
      <c r="BT266" s="1106" t="n"/>
      <c r="BU266" s="1106" t="n"/>
      <c r="BV266" s="1106" t="n"/>
      <c r="BW266" s="1106" t="n"/>
      <c r="BX266" s="1106" t="n"/>
      <c r="BY266" s="1106" t="n"/>
      <c r="BZ266" s="1106" t="n"/>
      <c r="CA266" s="1106" t="n"/>
      <c r="CB266" s="1106" t="n"/>
      <c r="CC266" s="1106" t="n"/>
      <c r="CD266" s="1106" t="n"/>
      <c r="CE266" s="1106" t="n"/>
      <c r="CF266" s="1106" t="n"/>
      <c r="CG266" s="1106" t="n"/>
      <c r="CH266" s="1106" t="n"/>
      <c r="CI266" s="1106" t="n"/>
      <c r="CJ266" s="1106" t="n"/>
      <c r="CK266" s="1106" t="n"/>
      <c r="CL266" s="1106" t="n"/>
      <c r="CM266" s="1106" t="n"/>
      <c r="CN266" s="1106" t="n"/>
      <c r="CO266" s="1106" t="n"/>
      <c r="CP266" s="1106" t="n"/>
      <c r="CQ266" s="1106" t="n"/>
      <c r="CR266" s="1106" t="n"/>
      <c r="CS266" s="1106" t="n"/>
      <c r="CT266" s="1106" t="n"/>
      <c r="CU266" s="1106" t="n"/>
      <c r="CV266" s="1106" t="n"/>
      <c r="CW266" s="1106" t="n"/>
      <c r="CX266" s="1106" t="n"/>
      <c r="CY266" s="1106" t="n"/>
      <c r="CZ266" s="1106" t="n"/>
      <c r="DA266" s="1106" t="n"/>
      <c r="DB266" s="1106" t="n"/>
      <c r="DC266" s="1106" t="n"/>
      <c r="DD266" s="1106" t="n"/>
      <c r="DE266" s="1106" t="n"/>
      <c r="DF266" s="1106" t="n"/>
      <c r="DG266" s="1106" t="n"/>
      <c r="DH266" s="1106" t="n"/>
      <c r="DI266" s="1106" t="n"/>
    </row>
    <row r="267" ht="13.5" customHeight="1" s="1178">
      <c r="A267" s="1106" t="n"/>
      <c r="B267" s="1106" t="n"/>
      <c r="C267" s="1106" t="n"/>
      <c r="D267" s="1106" t="n"/>
      <c r="E267" s="1106" t="n"/>
      <c r="F267" s="1106" t="n"/>
      <c r="G267" s="1106" t="n"/>
      <c r="H267" s="1106" t="n"/>
      <c r="I267" s="1106" t="n"/>
      <c r="J267" s="1106" t="n"/>
      <c r="K267" s="1106" t="n"/>
      <c r="L267" s="1106" t="n"/>
      <c r="M267" s="1106" t="n"/>
      <c r="N267" s="1106" t="n"/>
      <c r="O267" s="1106" t="n"/>
      <c r="P267" s="1106" t="n"/>
      <c r="Q267" s="1106" t="n"/>
      <c r="R267" s="1106" t="n"/>
      <c r="S267" s="1106" t="n"/>
      <c r="T267" s="178" t="n"/>
      <c r="U267" s="1106" t="n"/>
      <c r="V267" s="1106" t="n"/>
      <c r="W267" s="1106" t="n"/>
      <c r="X267" s="1106" t="n"/>
      <c r="Y267" s="1106" t="n"/>
      <c r="Z267" s="1106" t="n"/>
      <c r="AA267" s="1106" t="n"/>
      <c r="AB267" s="1106" t="n"/>
      <c r="AC267" s="1106" t="n"/>
      <c r="AD267" s="1106" t="n"/>
      <c r="AE267" s="1106" t="n"/>
      <c r="AF267" s="1106" t="n"/>
      <c r="AG267" s="1106" t="n"/>
      <c r="AH267" s="1106" t="n"/>
      <c r="AI267" s="1106" t="n"/>
      <c r="AJ267" s="1106" t="n"/>
      <c r="AK267" s="1106" t="n"/>
      <c r="AL267" s="1106" t="n"/>
      <c r="AM267" s="1106" t="n"/>
      <c r="AN267" s="1106" t="n"/>
      <c r="AO267" s="1106" t="n"/>
      <c r="AP267" s="1106" t="n"/>
      <c r="AQ267" s="1106" t="n"/>
      <c r="AR267" s="1106" t="n"/>
      <c r="AS267" s="1106" t="n"/>
      <c r="AT267" s="1106" t="n"/>
      <c r="AU267" s="1106" t="n"/>
      <c r="AV267" s="1106" t="n"/>
      <c r="AW267" s="1106" t="n"/>
      <c r="AX267" s="1106" t="n"/>
      <c r="AY267" s="1106" t="n"/>
      <c r="AZ267" s="1106" t="n"/>
      <c r="BA267" s="1106" t="n"/>
      <c r="BB267" s="1106" t="n"/>
      <c r="BC267" s="1106" t="n"/>
      <c r="BD267" s="1106" t="n"/>
      <c r="BE267" s="1106" t="n"/>
      <c r="BF267" s="1106" t="n"/>
      <c r="BG267" s="1106" t="n"/>
      <c r="BH267" s="1106" t="n"/>
      <c r="BI267" s="1106" t="n"/>
      <c r="BJ267" s="1106" t="n"/>
      <c r="BK267" s="1106" t="n"/>
      <c r="BL267" s="1106" t="n"/>
      <c r="BM267" s="1106" t="n"/>
      <c r="BN267" s="1106" t="n"/>
      <c r="BO267" s="1106" t="n"/>
      <c r="BP267" s="1106" t="n"/>
      <c r="BQ267" s="1106" t="n"/>
      <c r="BR267" s="1106" t="n"/>
      <c r="BS267" s="1106" t="n"/>
      <c r="BT267" s="1106" t="n"/>
      <c r="BU267" s="1106" t="n"/>
      <c r="BV267" s="1106" t="n"/>
      <c r="BW267" s="1106" t="n"/>
      <c r="BX267" s="1106" t="n"/>
      <c r="BY267" s="1106" t="n"/>
      <c r="BZ267" s="1106" t="n"/>
      <c r="CA267" s="1106" t="n"/>
      <c r="CB267" s="1106" t="n"/>
      <c r="CC267" s="1106" t="n"/>
      <c r="CD267" s="1106" t="n"/>
      <c r="CE267" s="1106" t="n"/>
      <c r="CF267" s="1106" t="n"/>
      <c r="CG267" s="1106" t="n"/>
      <c r="CH267" s="1106" t="n"/>
      <c r="CI267" s="1106" t="n"/>
      <c r="CJ267" s="1106" t="n"/>
      <c r="CK267" s="1106" t="n"/>
      <c r="CL267" s="1106" t="n"/>
      <c r="CM267" s="1106" t="n"/>
      <c r="CN267" s="1106" t="n"/>
      <c r="CO267" s="1106" t="n"/>
      <c r="CP267" s="1106" t="n"/>
      <c r="CQ267" s="1106" t="n"/>
      <c r="CR267" s="1106" t="n"/>
      <c r="CS267" s="1106" t="n"/>
      <c r="CT267" s="1106" t="n"/>
      <c r="CU267" s="1106" t="n"/>
      <c r="CV267" s="1106" t="n"/>
      <c r="CW267" s="1106" t="n"/>
      <c r="CX267" s="1106" t="n"/>
      <c r="CY267" s="1106" t="n"/>
      <c r="CZ267" s="1106" t="n"/>
      <c r="DA267" s="1106" t="n"/>
      <c r="DB267" s="1106" t="n"/>
      <c r="DC267" s="1106" t="n"/>
      <c r="DD267" s="1106" t="n"/>
      <c r="DE267" s="1106" t="n"/>
      <c r="DF267" s="1106" t="n"/>
      <c r="DG267" s="1106" t="n"/>
      <c r="DH267" s="1106" t="n"/>
      <c r="DI267" s="1106" t="n"/>
    </row>
    <row r="268" ht="13.5" customHeight="1" s="1178">
      <c r="A268" s="1106" t="n"/>
      <c r="B268" s="1106" t="n"/>
      <c r="C268" s="1106" t="n"/>
      <c r="D268" s="1106" t="n"/>
      <c r="E268" s="1106" t="n"/>
      <c r="F268" s="1106" t="n"/>
      <c r="G268" s="1106" t="n"/>
      <c r="H268" s="1106" t="n"/>
      <c r="I268" s="1106" t="n"/>
      <c r="J268" s="1106" t="n"/>
      <c r="K268" s="1106" t="n"/>
      <c r="L268" s="1106" t="n"/>
      <c r="M268" s="1106" t="n"/>
      <c r="N268" s="1106" t="n"/>
      <c r="O268" s="1106" t="n"/>
      <c r="P268" s="1106" t="n"/>
      <c r="Q268" s="1106" t="n"/>
      <c r="R268" s="1106" t="n"/>
      <c r="S268" s="1106" t="n"/>
      <c r="T268" s="178" t="n"/>
      <c r="U268" s="1106" t="n"/>
      <c r="V268" s="1106" t="n"/>
      <c r="W268" s="1106" t="n"/>
      <c r="X268" s="1106" t="n"/>
      <c r="Y268" s="1106" t="n"/>
      <c r="Z268" s="1106" t="n"/>
      <c r="AA268" s="1106" t="n"/>
      <c r="AB268" s="1106" t="n"/>
      <c r="AC268" s="1106" t="n"/>
      <c r="AD268" s="1106" t="n"/>
      <c r="AE268" s="1106" t="n"/>
      <c r="AF268" s="1106" t="n"/>
      <c r="AG268" s="1106" t="n"/>
      <c r="AH268" s="1106" t="n"/>
      <c r="AI268" s="1106" t="n"/>
      <c r="AJ268" s="1106" t="n"/>
      <c r="AK268" s="1106" t="n"/>
      <c r="AL268" s="1106" t="n"/>
      <c r="AM268" s="1106" t="n"/>
      <c r="AN268" s="1106" t="n"/>
      <c r="AO268" s="1106" t="n"/>
      <c r="AP268" s="1106" t="n"/>
      <c r="AQ268" s="1106" t="n"/>
      <c r="AR268" s="1106" t="n"/>
      <c r="AS268" s="1106" t="n"/>
      <c r="AT268" s="1106" t="n"/>
      <c r="AU268" s="1106" t="n"/>
      <c r="AV268" s="1106" t="n"/>
      <c r="AW268" s="1106" t="n"/>
      <c r="AX268" s="1106" t="n"/>
      <c r="AY268" s="1106" t="n"/>
      <c r="AZ268" s="1106" t="n"/>
      <c r="BA268" s="1106" t="n"/>
      <c r="BB268" s="1106" t="n"/>
      <c r="BC268" s="1106" t="n"/>
      <c r="BD268" s="1106" t="n"/>
      <c r="BE268" s="1106" t="n"/>
      <c r="BF268" s="1106" t="n"/>
      <c r="BG268" s="1106" t="n"/>
      <c r="BH268" s="1106" t="n"/>
      <c r="BI268" s="1106" t="n"/>
      <c r="BJ268" s="1106" t="n"/>
      <c r="BK268" s="1106" t="n"/>
      <c r="BL268" s="1106" t="n"/>
      <c r="BM268" s="1106" t="n"/>
      <c r="BN268" s="1106" t="n"/>
      <c r="BO268" s="1106" t="n"/>
      <c r="BP268" s="1106" t="n"/>
      <c r="BQ268" s="1106" t="n"/>
      <c r="BR268" s="1106" t="n"/>
      <c r="BS268" s="1106" t="n"/>
      <c r="BT268" s="1106" t="n"/>
      <c r="BU268" s="1106" t="n"/>
      <c r="BV268" s="1106" t="n"/>
      <c r="BW268" s="1106" t="n"/>
      <c r="BX268" s="1106" t="n"/>
      <c r="BY268" s="1106" t="n"/>
      <c r="BZ268" s="1106" t="n"/>
      <c r="CA268" s="1106" t="n"/>
      <c r="CB268" s="1106" t="n"/>
      <c r="CC268" s="1106" t="n"/>
      <c r="CD268" s="1106" t="n"/>
      <c r="CE268" s="1106" t="n"/>
      <c r="CF268" s="1106" t="n"/>
      <c r="CG268" s="1106" t="n"/>
      <c r="CH268" s="1106" t="n"/>
      <c r="CI268" s="1106" t="n"/>
      <c r="CJ268" s="1106" t="n"/>
      <c r="CK268" s="1106" t="n"/>
      <c r="CL268" s="1106" t="n"/>
      <c r="CM268" s="1106" t="n"/>
      <c r="CN268" s="1106" t="n"/>
      <c r="CO268" s="1106" t="n"/>
      <c r="CP268" s="1106" t="n"/>
      <c r="CQ268" s="1106" t="n"/>
      <c r="CR268" s="1106" t="n"/>
      <c r="CS268" s="1106" t="n"/>
      <c r="CT268" s="1106" t="n"/>
      <c r="CU268" s="1106" t="n"/>
      <c r="CV268" s="1106" t="n"/>
      <c r="CW268" s="1106" t="n"/>
      <c r="CX268" s="1106" t="n"/>
      <c r="CY268" s="1106" t="n"/>
      <c r="CZ268" s="1106" t="n"/>
      <c r="DA268" s="1106" t="n"/>
      <c r="DB268" s="1106" t="n"/>
      <c r="DC268" s="1106" t="n"/>
      <c r="DD268" s="1106" t="n"/>
      <c r="DE268" s="1106" t="n"/>
      <c r="DF268" s="1106" t="n"/>
      <c r="DG268" s="1106" t="n"/>
      <c r="DH268" s="1106" t="n"/>
      <c r="DI268" s="1106" t="n"/>
    </row>
    <row r="269" ht="13.5" customHeight="1" s="1178">
      <c r="A269" s="1106" t="n"/>
      <c r="B269" s="1106" t="n"/>
      <c r="C269" s="1106" t="n"/>
      <c r="D269" s="1106" t="n"/>
      <c r="E269" s="1106" t="n"/>
      <c r="F269" s="1106" t="n"/>
      <c r="G269" s="1106" t="n"/>
      <c r="H269" s="1106" t="n"/>
      <c r="I269" s="1106" t="n"/>
      <c r="J269" s="1106" t="n"/>
      <c r="K269" s="1106" t="n"/>
      <c r="L269" s="1106" t="n"/>
      <c r="M269" s="1106" t="n"/>
      <c r="N269" s="1106" t="n"/>
      <c r="O269" s="1106" t="n"/>
      <c r="P269" s="1106" t="n"/>
      <c r="Q269" s="1106" t="n"/>
      <c r="R269" s="1106" t="n"/>
      <c r="S269" s="1106" t="n"/>
      <c r="T269" s="178" t="n"/>
      <c r="U269" s="1106" t="n"/>
      <c r="V269" s="1106" t="n"/>
      <c r="W269" s="1106" t="n"/>
      <c r="X269" s="1106" t="n"/>
      <c r="Y269" s="1106" t="n"/>
      <c r="Z269" s="1106" t="n"/>
      <c r="AA269" s="1106" t="n"/>
      <c r="AB269" s="1106" t="n"/>
      <c r="AC269" s="1106" t="n"/>
      <c r="AD269" s="1106" t="n"/>
      <c r="AE269" s="1106" t="n"/>
      <c r="AF269" s="1106" t="n"/>
      <c r="AG269" s="1106" t="n"/>
      <c r="AH269" s="1106" t="n"/>
      <c r="AI269" s="1106" t="n"/>
      <c r="AJ269" s="1106" t="n"/>
      <c r="AK269" s="1106" t="n"/>
      <c r="AL269" s="1106" t="n"/>
      <c r="AM269" s="1106" t="n"/>
      <c r="AN269" s="1106" t="n"/>
      <c r="AO269" s="1106" t="n"/>
      <c r="AP269" s="1106" t="n"/>
      <c r="AQ269" s="1106" t="n"/>
      <c r="AR269" s="1106" t="n"/>
      <c r="AS269" s="1106" t="n"/>
      <c r="AT269" s="1106" t="n"/>
      <c r="AU269" s="1106" t="n"/>
      <c r="AV269" s="1106" t="n"/>
      <c r="AW269" s="1106" t="n"/>
      <c r="AX269" s="1106" t="n"/>
      <c r="AY269" s="1106" t="n"/>
      <c r="AZ269" s="1106" t="n"/>
      <c r="BA269" s="1106" t="n"/>
      <c r="BB269" s="1106" t="n"/>
      <c r="BC269" s="1106" t="n"/>
      <c r="BD269" s="1106" t="n"/>
      <c r="BE269" s="1106" t="n"/>
      <c r="BF269" s="1106" t="n"/>
      <c r="BG269" s="1106" t="n"/>
      <c r="BH269" s="1106" t="n"/>
      <c r="BI269" s="1106" t="n"/>
      <c r="BJ269" s="1106" t="n"/>
      <c r="BK269" s="1106" t="n"/>
      <c r="BL269" s="1106" t="n"/>
      <c r="BM269" s="1106" t="n"/>
      <c r="BN269" s="1106" t="n"/>
      <c r="BO269" s="1106" t="n"/>
      <c r="BP269" s="1106" t="n"/>
      <c r="BQ269" s="1106" t="n"/>
      <c r="BR269" s="1106" t="n"/>
      <c r="BS269" s="1106" t="n"/>
      <c r="BT269" s="1106" t="n"/>
      <c r="BU269" s="1106" t="n"/>
      <c r="BV269" s="1106" t="n"/>
      <c r="BW269" s="1106" t="n"/>
      <c r="BX269" s="1106" t="n"/>
      <c r="BY269" s="1106" t="n"/>
      <c r="BZ269" s="1106" t="n"/>
      <c r="CA269" s="1106" t="n"/>
      <c r="CB269" s="1106" t="n"/>
      <c r="CC269" s="1106" t="n"/>
      <c r="CD269" s="1106" t="n"/>
      <c r="CE269" s="1106" t="n"/>
      <c r="CF269" s="1106" t="n"/>
      <c r="CG269" s="1106" t="n"/>
      <c r="CH269" s="1106" t="n"/>
      <c r="CI269" s="1106" t="n"/>
      <c r="CJ269" s="1106" t="n"/>
      <c r="CK269" s="1106" t="n"/>
      <c r="CL269" s="1106" t="n"/>
      <c r="CM269" s="1106" t="n"/>
      <c r="CN269" s="1106" t="n"/>
      <c r="CO269" s="1106" t="n"/>
      <c r="CP269" s="1106" t="n"/>
      <c r="CQ269" s="1106" t="n"/>
      <c r="CR269" s="1106" t="n"/>
      <c r="CS269" s="1106" t="n"/>
      <c r="CT269" s="1106" t="n"/>
      <c r="CU269" s="1106" t="n"/>
      <c r="CV269" s="1106" t="n"/>
      <c r="CW269" s="1106" t="n"/>
      <c r="CX269" s="1106" t="n"/>
      <c r="CY269" s="1106" t="n"/>
      <c r="CZ269" s="1106" t="n"/>
      <c r="DA269" s="1106" t="n"/>
      <c r="DB269" s="1106" t="n"/>
      <c r="DC269" s="1106" t="n"/>
      <c r="DD269" s="1106" t="n"/>
      <c r="DE269" s="1106" t="n"/>
      <c r="DF269" s="1106" t="n"/>
      <c r="DG269" s="1106" t="n"/>
      <c r="DH269" s="1106" t="n"/>
      <c r="DI269" s="1106" t="n"/>
    </row>
    <row r="270" ht="13.5" customHeight="1" s="1178">
      <c r="A270" s="1106" t="n"/>
      <c r="B270" s="1106" t="n"/>
      <c r="C270" s="1106" t="n"/>
      <c r="D270" s="1106" t="n"/>
      <c r="E270" s="1106" t="n"/>
      <c r="F270" s="1106" t="n"/>
      <c r="G270" s="1106" t="n"/>
      <c r="H270" s="1106" t="n"/>
      <c r="I270" s="1106" t="n"/>
      <c r="J270" s="1106" t="n"/>
      <c r="K270" s="1106" t="n"/>
      <c r="L270" s="1106" t="n"/>
      <c r="M270" s="1106" t="n"/>
      <c r="N270" s="1106" t="n"/>
      <c r="O270" s="1106" t="n"/>
      <c r="P270" s="1106" t="n"/>
      <c r="Q270" s="1106" t="n"/>
      <c r="R270" s="1106" t="n"/>
      <c r="S270" s="1106" t="n"/>
      <c r="T270" s="178" t="n"/>
      <c r="U270" s="1106" t="n"/>
      <c r="V270" s="1106" t="n"/>
      <c r="W270" s="1106" t="n"/>
      <c r="X270" s="1106" t="n"/>
      <c r="Y270" s="1106" t="n"/>
      <c r="Z270" s="1106" t="n"/>
      <c r="AA270" s="1106" t="n"/>
      <c r="AB270" s="1106" t="n"/>
      <c r="AC270" s="1106" t="n"/>
      <c r="AD270" s="1106" t="n"/>
      <c r="AE270" s="1106" t="n"/>
      <c r="AF270" s="1106" t="n"/>
      <c r="AG270" s="1106" t="n"/>
      <c r="AH270" s="1106" t="n"/>
      <c r="AI270" s="1106" t="n"/>
      <c r="AJ270" s="1106" t="n"/>
      <c r="AK270" s="1106" t="n"/>
      <c r="AL270" s="1106" t="n"/>
      <c r="AM270" s="1106" t="n"/>
      <c r="AN270" s="1106" t="n"/>
      <c r="AO270" s="1106" t="n"/>
      <c r="AP270" s="1106" t="n"/>
      <c r="AQ270" s="1106" t="n"/>
      <c r="AR270" s="1106" t="n"/>
      <c r="AS270" s="1106" t="n"/>
      <c r="AT270" s="1106" t="n"/>
      <c r="AU270" s="1106" t="n"/>
      <c r="AV270" s="1106" t="n"/>
      <c r="AW270" s="1106" t="n"/>
      <c r="AX270" s="1106" t="n"/>
      <c r="AY270" s="1106" t="n"/>
      <c r="AZ270" s="1106" t="n"/>
      <c r="BA270" s="1106" t="n"/>
      <c r="BB270" s="1106" t="n"/>
      <c r="BC270" s="1106" t="n"/>
      <c r="BD270" s="1106" t="n"/>
      <c r="BE270" s="1106" t="n"/>
      <c r="BF270" s="1106" t="n"/>
      <c r="BG270" s="1106" t="n"/>
      <c r="BH270" s="1106" t="n"/>
      <c r="BI270" s="1106" t="n"/>
      <c r="BJ270" s="1106" t="n"/>
      <c r="BK270" s="1106" t="n"/>
      <c r="BL270" s="1106" t="n"/>
      <c r="BM270" s="1106" t="n"/>
      <c r="BN270" s="1106" t="n"/>
      <c r="BO270" s="1106" t="n"/>
      <c r="BP270" s="1106" t="n"/>
      <c r="BQ270" s="1106" t="n"/>
      <c r="BR270" s="1106" t="n"/>
      <c r="BS270" s="1106" t="n"/>
      <c r="BT270" s="1106" t="n"/>
      <c r="BU270" s="1106" t="n"/>
      <c r="BV270" s="1106" t="n"/>
      <c r="BW270" s="1106" t="n"/>
      <c r="BX270" s="1106" t="n"/>
      <c r="BY270" s="1106" t="n"/>
      <c r="BZ270" s="1106" t="n"/>
      <c r="CA270" s="1106" t="n"/>
      <c r="CB270" s="1106" t="n"/>
      <c r="CC270" s="1106" t="n"/>
      <c r="CD270" s="1106" t="n"/>
      <c r="CE270" s="1106" t="n"/>
      <c r="CF270" s="1106" t="n"/>
      <c r="CG270" s="1106" t="n"/>
      <c r="CH270" s="1106" t="n"/>
      <c r="CI270" s="1106" t="n"/>
      <c r="CJ270" s="1106" t="n"/>
      <c r="CK270" s="1106" t="n"/>
      <c r="CL270" s="1106" t="n"/>
      <c r="CM270" s="1106" t="n"/>
      <c r="CN270" s="1106" t="n"/>
      <c r="CO270" s="1106" t="n"/>
      <c r="CP270" s="1106" t="n"/>
      <c r="CQ270" s="1106" t="n"/>
      <c r="CR270" s="1106" t="n"/>
      <c r="CS270" s="1106" t="n"/>
      <c r="CT270" s="1106" t="n"/>
      <c r="CU270" s="1106" t="n"/>
      <c r="CV270" s="1106" t="n"/>
      <c r="CW270" s="1106" t="n"/>
      <c r="CX270" s="1106" t="n"/>
      <c r="CY270" s="1106" t="n"/>
      <c r="CZ270" s="1106" t="n"/>
      <c r="DA270" s="1106" t="n"/>
      <c r="DB270" s="1106" t="n"/>
      <c r="DC270" s="1106" t="n"/>
      <c r="DD270" s="1106" t="n"/>
      <c r="DE270" s="1106" t="n"/>
      <c r="DF270" s="1106" t="n"/>
      <c r="DG270" s="1106" t="n"/>
      <c r="DH270" s="1106" t="n"/>
      <c r="DI270" s="1106" t="n"/>
    </row>
    <row r="271" ht="13.5" customHeight="1" s="1178">
      <c r="A271" s="1106" t="n"/>
      <c r="B271" s="1106" t="n"/>
      <c r="C271" s="1106" t="n"/>
      <c r="D271" s="1106" t="n"/>
      <c r="E271" s="1106" t="n"/>
      <c r="F271" s="1106" t="n"/>
      <c r="G271" s="1106" t="n"/>
      <c r="H271" s="1106" t="n"/>
      <c r="I271" s="1106" t="n"/>
      <c r="J271" s="1106" t="n"/>
      <c r="K271" s="1106" t="n"/>
      <c r="L271" s="1106" t="n"/>
      <c r="M271" s="1106" t="n"/>
      <c r="N271" s="1106" t="n"/>
      <c r="O271" s="1106" t="n"/>
      <c r="P271" s="1106" t="n"/>
      <c r="Q271" s="1106" t="n"/>
      <c r="R271" s="1106" t="n"/>
      <c r="S271" s="1106" t="n"/>
      <c r="T271" s="178" t="n"/>
      <c r="U271" s="1106" t="n"/>
      <c r="V271" s="1106" t="n"/>
      <c r="W271" s="1106" t="n"/>
      <c r="X271" s="1106" t="n"/>
      <c r="Y271" s="1106" t="n"/>
      <c r="Z271" s="1106" t="n"/>
      <c r="AA271" s="1106" t="n"/>
      <c r="AB271" s="1106" t="n"/>
      <c r="AC271" s="1106" t="n"/>
      <c r="AD271" s="1106" t="n"/>
      <c r="AE271" s="1106" t="n"/>
      <c r="AF271" s="1106" t="n"/>
      <c r="AG271" s="1106" t="n"/>
      <c r="AH271" s="1106" t="n"/>
      <c r="AI271" s="1106" t="n"/>
      <c r="AJ271" s="1106" t="n"/>
      <c r="AK271" s="1106" t="n"/>
      <c r="AL271" s="1106" t="n"/>
      <c r="AM271" s="1106" t="n"/>
      <c r="AN271" s="1106" t="n"/>
      <c r="AO271" s="1106" t="n"/>
      <c r="AP271" s="1106" t="n"/>
      <c r="AQ271" s="1106" t="n"/>
      <c r="AR271" s="1106" t="n"/>
      <c r="AS271" s="1106" t="n"/>
      <c r="AT271" s="1106" t="n"/>
      <c r="AU271" s="1106" t="n"/>
      <c r="AV271" s="1106" t="n"/>
      <c r="AW271" s="1106" t="n"/>
      <c r="AX271" s="1106" t="n"/>
      <c r="AY271" s="1106" t="n"/>
      <c r="AZ271" s="1106" t="n"/>
      <c r="BA271" s="1106" t="n"/>
      <c r="BB271" s="1106" t="n"/>
      <c r="BC271" s="1106" t="n"/>
      <c r="BD271" s="1106" t="n"/>
      <c r="BE271" s="1106" t="n"/>
      <c r="BF271" s="1106" t="n"/>
      <c r="BG271" s="1106" t="n"/>
      <c r="BH271" s="1106" t="n"/>
      <c r="BI271" s="1106" t="n"/>
      <c r="BJ271" s="1106" t="n"/>
      <c r="BK271" s="1106" t="n"/>
      <c r="BL271" s="1106" t="n"/>
      <c r="BM271" s="1106" t="n"/>
      <c r="BN271" s="1106" t="n"/>
      <c r="BO271" s="1106" t="n"/>
      <c r="BP271" s="1106" t="n"/>
      <c r="BQ271" s="1106" t="n"/>
      <c r="BR271" s="1106" t="n"/>
      <c r="BS271" s="1106" t="n"/>
      <c r="BT271" s="1106" t="n"/>
      <c r="BU271" s="1106" t="n"/>
      <c r="BV271" s="1106" t="n"/>
      <c r="BW271" s="1106" t="n"/>
      <c r="BX271" s="1106" t="n"/>
      <c r="BY271" s="1106" t="n"/>
      <c r="BZ271" s="1106" t="n"/>
      <c r="CA271" s="1106" t="n"/>
      <c r="CB271" s="1106" t="n"/>
      <c r="CC271" s="1106" t="n"/>
      <c r="CD271" s="1106" t="n"/>
      <c r="CE271" s="1106" t="n"/>
      <c r="CF271" s="1106" t="n"/>
      <c r="CG271" s="1106" t="n"/>
      <c r="CH271" s="1106" t="n"/>
      <c r="CI271" s="1106" t="n"/>
      <c r="CJ271" s="1106" t="n"/>
      <c r="CK271" s="1106" t="n"/>
      <c r="CL271" s="1106" t="n"/>
      <c r="CM271" s="1106" t="n"/>
      <c r="CN271" s="1106" t="n"/>
      <c r="CO271" s="1106" t="n"/>
      <c r="CP271" s="1106" t="n"/>
      <c r="CQ271" s="1106" t="n"/>
      <c r="CR271" s="1106" t="n"/>
      <c r="CS271" s="1106" t="n"/>
      <c r="CT271" s="1106" t="n"/>
      <c r="CU271" s="1106" t="n"/>
      <c r="CV271" s="1106" t="n"/>
      <c r="CW271" s="1106" t="n"/>
      <c r="CX271" s="1106" t="n"/>
      <c r="CY271" s="1106" t="n"/>
      <c r="CZ271" s="1106" t="n"/>
      <c r="DA271" s="1106" t="n"/>
      <c r="DB271" s="1106" t="n"/>
      <c r="DC271" s="1106" t="n"/>
      <c r="DD271" s="1106" t="n"/>
      <c r="DE271" s="1106" t="n"/>
      <c r="DF271" s="1106" t="n"/>
      <c r="DG271" s="1106" t="n"/>
      <c r="DH271" s="1106" t="n"/>
      <c r="DI271" s="1106" t="n"/>
    </row>
    <row r="272" ht="13.5" customHeight="1" s="1178">
      <c r="A272" s="1106" t="n"/>
      <c r="B272" s="1106" t="n"/>
      <c r="C272" s="1106" t="n"/>
      <c r="D272" s="1106" t="n"/>
      <c r="E272" s="1106" t="n"/>
      <c r="F272" s="1106" t="n"/>
      <c r="G272" s="1106" t="n"/>
      <c r="H272" s="1106" t="n"/>
      <c r="I272" s="1106" t="n"/>
      <c r="J272" s="1106" t="n"/>
      <c r="K272" s="1106" t="n"/>
      <c r="L272" s="1106" t="n"/>
      <c r="M272" s="1106" t="n"/>
      <c r="N272" s="1106" t="n"/>
      <c r="O272" s="1106" t="n"/>
      <c r="P272" s="1106" t="n"/>
      <c r="Q272" s="1106" t="n"/>
      <c r="R272" s="1106" t="n"/>
      <c r="S272" s="1106" t="n"/>
      <c r="T272" s="178" t="n"/>
      <c r="U272" s="1106" t="n"/>
      <c r="V272" s="1106" t="n"/>
      <c r="W272" s="1106" t="n"/>
      <c r="X272" s="1106" t="n"/>
      <c r="Y272" s="1106" t="n"/>
      <c r="Z272" s="1106" t="n"/>
      <c r="AA272" s="1106" t="n"/>
      <c r="AB272" s="1106" t="n"/>
      <c r="AC272" s="1106" t="n"/>
      <c r="AD272" s="1106" t="n"/>
      <c r="AE272" s="1106" t="n"/>
      <c r="AF272" s="1106" t="n"/>
      <c r="AG272" s="1106" t="n"/>
      <c r="AH272" s="1106" t="n"/>
      <c r="AI272" s="1106" t="n"/>
      <c r="AJ272" s="1106" t="n"/>
      <c r="AK272" s="1106" t="n"/>
      <c r="AL272" s="1106" t="n"/>
      <c r="AM272" s="1106" t="n"/>
      <c r="AN272" s="1106" t="n"/>
      <c r="AO272" s="1106" t="n"/>
      <c r="AP272" s="1106" t="n"/>
      <c r="AQ272" s="1106" t="n"/>
      <c r="AR272" s="1106" t="n"/>
      <c r="AS272" s="1106" t="n"/>
      <c r="AT272" s="1106" t="n"/>
      <c r="AU272" s="1106" t="n"/>
      <c r="AV272" s="1106" t="n"/>
      <c r="AW272" s="1106" t="n"/>
      <c r="AX272" s="1106" t="n"/>
      <c r="AY272" s="1106" t="n"/>
      <c r="AZ272" s="1106" t="n"/>
      <c r="BA272" s="1106" t="n"/>
      <c r="BB272" s="1106" t="n"/>
      <c r="BC272" s="1106" t="n"/>
      <c r="BD272" s="1106" t="n"/>
      <c r="BE272" s="1106" t="n"/>
      <c r="BF272" s="1106" t="n"/>
      <c r="BG272" s="1106" t="n"/>
      <c r="BH272" s="1106" t="n"/>
      <c r="BI272" s="1106" t="n"/>
      <c r="BJ272" s="1106" t="n"/>
      <c r="BK272" s="1106" t="n"/>
      <c r="BL272" s="1106" t="n"/>
      <c r="BM272" s="1106" t="n"/>
      <c r="BN272" s="1106" t="n"/>
      <c r="BO272" s="1106" t="n"/>
      <c r="BP272" s="1106" t="n"/>
      <c r="BQ272" s="1106" t="n"/>
      <c r="BR272" s="1106" t="n"/>
      <c r="BS272" s="1106" t="n"/>
      <c r="BT272" s="1106" t="n"/>
      <c r="BU272" s="1106" t="n"/>
      <c r="BV272" s="1106" t="n"/>
      <c r="BW272" s="1106" t="n"/>
      <c r="BX272" s="1106" t="n"/>
      <c r="BY272" s="1106" t="n"/>
      <c r="BZ272" s="1106" t="n"/>
      <c r="CA272" s="1106" t="n"/>
      <c r="CB272" s="1106" t="n"/>
      <c r="CC272" s="1106" t="n"/>
      <c r="CD272" s="1106" t="n"/>
      <c r="CE272" s="1106" t="n"/>
      <c r="CF272" s="1106" t="n"/>
      <c r="CG272" s="1106" t="n"/>
      <c r="CH272" s="1106" t="n"/>
      <c r="CI272" s="1106" t="n"/>
      <c r="CJ272" s="1106" t="n"/>
      <c r="CK272" s="1106" t="n"/>
      <c r="CL272" s="1106" t="n"/>
      <c r="CM272" s="1106" t="n"/>
      <c r="CN272" s="1106" t="n"/>
      <c r="CO272" s="1106" t="n"/>
      <c r="CP272" s="1106" t="n"/>
      <c r="CQ272" s="1106" t="n"/>
      <c r="CR272" s="1106" t="n"/>
      <c r="CS272" s="1106" t="n"/>
      <c r="CT272" s="1106" t="n"/>
      <c r="CU272" s="1106" t="n"/>
      <c r="CV272" s="1106" t="n"/>
      <c r="CW272" s="1106" t="n"/>
      <c r="CX272" s="1106" t="n"/>
      <c r="CY272" s="1106" t="n"/>
      <c r="CZ272" s="1106" t="n"/>
      <c r="DA272" s="1106" t="n"/>
      <c r="DB272" s="1106" t="n"/>
      <c r="DC272" s="1106" t="n"/>
      <c r="DD272" s="1106" t="n"/>
      <c r="DE272" s="1106" t="n"/>
      <c r="DF272" s="1106" t="n"/>
      <c r="DG272" s="1106" t="n"/>
      <c r="DH272" s="1106" t="n"/>
      <c r="DI272" s="1106" t="n"/>
    </row>
    <row r="273" ht="13.5" customHeight="1" s="1178">
      <c r="A273" s="1106" t="n"/>
      <c r="B273" s="1106" t="n"/>
      <c r="C273" s="1106" t="n"/>
      <c r="D273" s="1106" t="n"/>
      <c r="E273" s="1106" t="n"/>
      <c r="F273" s="1106" t="n"/>
      <c r="G273" s="1106" t="n"/>
      <c r="H273" s="1106" t="n"/>
      <c r="I273" s="1106" t="n"/>
      <c r="J273" s="1106" t="n"/>
      <c r="K273" s="1106" t="n"/>
      <c r="L273" s="1106" t="n"/>
      <c r="M273" s="1106" t="n"/>
      <c r="N273" s="1106" t="n"/>
      <c r="O273" s="1106" t="n"/>
      <c r="P273" s="1106" t="n"/>
      <c r="Q273" s="1106" t="n"/>
      <c r="R273" s="1106" t="n"/>
      <c r="S273" s="1106" t="n"/>
      <c r="T273" s="178" t="n"/>
      <c r="U273" s="1106" t="n"/>
      <c r="V273" s="1106" t="n"/>
      <c r="W273" s="1106" t="n"/>
      <c r="X273" s="1106" t="n"/>
      <c r="Y273" s="1106" t="n"/>
      <c r="Z273" s="1106" t="n"/>
      <c r="AA273" s="1106" t="n"/>
      <c r="AB273" s="1106" t="n"/>
      <c r="AC273" s="1106" t="n"/>
      <c r="AD273" s="1106" t="n"/>
      <c r="AE273" s="1106" t="n"/>
      <c r="AF273" s="1106" t="n"/>
      <c r="AG273" s="1106" t="n"/>
      <c r="AH273" s="1106" t="n"/>
      <c r="AI273" s="1106" t="n"/>
      <c r="AJ273" s="1106" t="n"/>
      <c r="AK273" s="1106" t="n"/>
      <c r="AL273" s="1106" t="n"/>
      <c r="AM273" s="1106" t="n"/>
      <c r="AN273" s="1106" t="n"/>
      <c r="AO273" s="1106" t="n"/>
      <c r="AP273" s="1106" t="n"/>
      <c r="AQ273" s="1106" t="n"/>
      <c r="AR273" s="1106" t="n"/>
      <c r="AS273" s="1106" t="n"/>
      <c r="AT273" s="1106" t="n"/>
      <c r="AU273" s="1106" t="n"/>
      <c r="AV273" s="1106" t="n"/>
      <c r="AW273" s="1106" t="n"/>
      <c r="AX273" s="1106" t="n"/>
      <c r="AY273" s="1106" t="n"/>
      <c r="AZ273" s="1106" t="n"/>
      <c r="BA273" s="1106" t="n"/>
      <c r="BB273" s="1106" t="n"/>
      <c r="BC273" s="1106" t="n"/>
      <c r="BD273" s="1106" t="n"/>
      <c r="BE273" s="1106" t="n"/>
      <c r="BF273" s="1106" t="n"/>
      <c r="BG273" s="1106" t="n"/>
      <c r="BH273" s="1106" t="n"/>
      <c r="BI273" s="1106" t="n"/>
      <c r="BJ273" s="1106" t="n"/>
      <c r="BK273" s="1106" t="n"/>
      <c r="BL273" s="1106" t="n"/>
      <c r="BM273" s="1106" t="n"/>
      <c r="BN273" s="1106" t="n"/>
      <c r="BO273" s="1106" t="n"/>
      <c r="BP273" s="1106" t="n"/>
      <c r="BQ273" s="1106" t="n"/>
      <c r="BR273" s="1106" t="n"/>
      <c r="BS273" s="1106" t="n"/>
      <c r="BT273" s="1106" t="n"/>
      <c r="BU273" s="1106" t="n"/>
      <c r="BV273" s="1106" t="n"/>
      <c r="BW273" s="1106" t="n"/>
      <c r="BX273" s="1106" t="n"/>
      <c r="BY273" s="1106" t="n"/>
      <c r="BZ273" s="1106" t="n"/>
      <c r="CA273" s="1106" t="n"/>
      <c r="CB273" s="1106" t="n"/>
      <c r="CC273" s="1106" t="n"/>
      <c r="CD273" s="1106" t="n"/>
      <c r="CE273" s="1106" t="n"/>
      <c r="CF273" s="1106" t="n"/>
      <c r="CG273" s="1106" t="n"/>
      <c r="CH273" s="1106" t="n"/>
      <c r="CI273" s="1106" t="n"/>
      <c r="CJ273" s="1106" t="n"/>
      <c r="CK273" s="1106" t="n"/>
      <c r="CL273" s="1106" t="n"/>
      <c r="CM273" s="1106" t="n"/>
      <c r="CN273" s="1106" t="n"/>
      <c r="CO273" s="1106" t="n"/>
      <c r="CP273" s="1106" t="n"/>
      <c r="CQ273" s="1106" t="n"/>
      <c r="CR273" s="1106" t="n"/>
      <c r="CS273" s="1106" t="n"/>
      <c r="CT273" s="1106" t="n"/>
      <c r="CU273" s="1106" t="n"/>
      <c r="CV273" s="1106" t="n"/>
      <c r="CW273" s="1106" t="n"/>
      <c r="CX273" s="1106" t="n"/>
      <c r="CY273" s="1106" t="n"/>
      <c r="CZ273" s="1106" t="n"/>
      <c r="DA273" s="1106" t="n"/>
      <c r="DB273" s="1106" t="n"/>
      <c r="DC273" s="1106" t="n"/>
      <c r="DD273" s="1106" t="n"/>
      <c r="DE273" s="1106" t="n"/>
      <c r="DF273" s="1106" t="n"/>
      <c r="DG273" s="1106" t="n"/>
      <c r="DH273" s="1106" t="n"/>
      <c r="DI273" s="1106" t="n"/>
    </row>
    <row r="274" ht="13.5" customHeight="1" s="1178">
      <c r="A274" s="1106" t="n"/>
      <c r="B274" s="1106" t="n"/>
      <c r="C274" s="1106" t="n"/>
      <c r="D274" s="1106" t="n"/>
      <c r="E274" s="1106" t="n"/>
      <c r="F274" s="1106" t="n"/>
      <c r="G274" s="1106" t="n"/>
      <c r="H274" s="1106" t="n"/>
      <c r="I274" s="1106" t="n"/>
      <c r="J274" s="1106" t="n"/>
      <c r="K274" s="1106" t="n"/>
      <c r="L274" s="1106" t="n"/>
      <c r="M274" s="1106" t="n"/>
      <c r="N274" s="1106" t="n"/>
      <c r="O274" s="1106" t="n"/>
      <c r="P274" s="1106" t="n"/>
      <c r="Q274" s="1106" t="n"/>
      <c r="R274" s="1106" t="n"/>
      <c r="S274" s="1106" t="n"/>
      <c r="T274" s="178" t="n"/>
      <c r="U274" s="1106" t="n"/>
      <c r="V274" s="1106" t="n"/>
      <c r="W274" s="1106" t="n"/>
      <c r="X274" s="1106" t="n"/>
      <c r="Y274" s="1106" t="n"/>
      <c r="Z274" s="1106" t="n"/>
      <c r="AA274" s="1106" t="n"/>
      <c r="AB274" s="1106" t="n"/>
      <c r="AC274" s="1106" t="n"/>
      <c r="AD274" s="1106" t="n"/>
      <c r="AE274" s="1106" t="n"/>
      <c r="AF274" s="1106" t="n"/>
      <c r="AG274" s="1106" t="n"/>
      <c r="AH274" s="1106" t="n"/>
      <c r="AI274" s="1106" t="n"/>
      <c r="AJ274" s="1106" t="n"/>
      <c r="AK274" s="1106" t="n"/>
      <c r="AL274" s="1106" t="n"/>
      <c r="AM274" s="1106" t="n"/>
      <c r="AN274" s="1106" t="n"/>
      <c r="AO274" s="1106" t="n"/>
      <c r="AP274" s="1106" t="n"/>
      <c r="AQ274" s="1106" t="n"/>
      <c r="AR274" s="1106" t="n"/>
      <c r="AS274" s="1106" t="n"/>
      <c r="AT274" s="1106" t="n"/>
      <c r="AU274" s="1106" t="n"/>
      <c r="AV274" s="1106" t="n"/>
      <c r="AW274" s="1106" t="n"/>
      <c r="AX274" s="1106" t="n"/>
      <c r="AY274" s="1106" t="n"/>
      <c r="AZ274" s="1106" t="n"/>
      <c r="BA274" s="1106" t="n"/>
      <c r="BB274" s="1106" t="n"/>
      <c r="BC274" s="1106" t="n"/>
      <c r="BD274" s="1106" t="n"/>
      <c r="BE274" s="1106" t="n"/>
      <c r="BF274" s="1106" t="n"/>
      <c r="BG274" s="1106" t="n"/>
      <c r="BH274" s="1106" t="n"/>
      <c r="BI274" s="1106" t="n"/>
      <c r="BJ274" s="1106" t="n"/>
      <c r="BK274" s="1106" t="n"/>
      <c r="BL274" s="1106" t="n"/>
      <c r="BM274" s="1106" t="n"/>
      <c r="BN274" s="1106" t="n"/>
      <c r="BO274" s="1106" t="n"/>
      <c r="BP274" s="1106" t="n"/>
      <c r="BQ274" s="1106" t="n"/>
      <c r="BR274" s="1106" t="n"/>
      <c r="BS274" s="1106" t="n"/>
      <c r="BT274" s="1106" t="n"/>
      <c r="BU274" s="1106" t="n"/>
      <c r="BV274" s="1106" t="n"/>
      <c r="BW274" s="1106" t="n"/>
      <c r="BX274" s="1106" t="n"/>
      <c r="BY274" s="1106" t="n"/>
      <c r="BZ274" s="1106" t="n"/>
      <c r="CA274" s="1106" t="n"/>
      <c r="CB274" s="1106" t="n"/>
      <c r="CC274" s="1106" t="n"/>
      <c r="CD274" s="1106" t="n"/>
      <c r="CE274" s="1106" t="n"/>
      <c r="CF274" s="1106" t="n"/>
      <c r="CG274" s="1106" t="n"/>
      <c r="CH274" s="1106" t="n"/>
      <c r="CI274" s="1106" t="n"/>
      <c r="CJ274" s="1106" t="n"/>
      <c r="CK274" s="1106" t="n"/>
      <c r="CL274" s="1106" t="n"/>
      <c r="CM274" s="1106" t="n"/>
      <c r="CN274" s="1106" t="n"/>
      <c r="CO274" s="1106" t="n"/>
      <c r="CP274" s="1106" t="n"/>
      <c r="CQ274" s="1106" t="n"/>
      <c r="CR274" s="1106" t="n"/>
      <c r="CS274" s="1106" t="n"/>
      <c r="CT274" s="1106" t="n"/>
      <c r="CU274" s="1106" t="n"/>
      <c r="CV274" s="1106" t="n"/>
      <c r="CW274" s="1106" t="n"/>
      <c r="CX274" s="1106" t="n"/>
      <c r="CY274" s="1106" t="n"/>
      <c r="CZ274" s="1106" t="n"/>
      <c r="DA274" s="1106" t="n"/>
      <c r="DB274" s="1106" t="n"/>
      <c r="DC274" s="1106" t="n"/>
      <c r="DD274" s="1106" t="n"/>
      <c r="DE274" s="1106" t="n"/>
      <c r="DF274" s="1106" t="n"/>
      <c r="DG274" s="1106" t="n"/>
      <c r="DH274" s="1106" t="n"/>
      <c r="DI274" s="1106" t="n"/>
    </row>
    <row r="275" ht="13.5" customHeight="1" s="1178">
      <c r="A275" s="1106" t="n"/>
      <c r="B275" s="1106" t="n"/>
      <c r="C275" s="1106" t="n"/>
      <c r="D275" s="1106" t="n"/>
      <c r="E275" s="1106" t="n"/>
      <c r="F275" s="1106" t="n"/>
      <c r="G275" s="1106" t="n"/>
      <c r="H275" s="1106" t="n"/>
      <c r="I275" s="1106" t="n"/>
      <c r="J275" s="1106" t="n"/>
      <c r="K275" s="1106" t="n"/>
      <c r="L275" s="1106" t="n"/>
      <c r="M275" s="1106" t="n"/>
      <c r="N275" s="1106" t="n"/>
      <c r="O275" s="1106" t="n"/>
      <c r="P275" s="1106" t="n"/>
      <c r="Q275" s="1106" t="n"/>
      <c r="R275" s="1106" t="n"/>
      <c r="S275" s="1106" t="n"/>
      <c r="T275" s="178" t="n"/>
      <c r="U275" s="1106" t="n"/>
      <c r="V275" s="1106" t="n"/>
      <c r="W275" s="1106" t="n"/>
      <c r="X275" s="1106" t="n"/>
      <c r="Y275" s="1106" t="n"/>
      <c r="Z275" s="1106" t="n"/>
      <c r="AA275" s="1106" t="n"/>
      <c r="AB275" s="1106" t="n"/>
      <c r="AC275" s="1106" t="n"/>
      <c r="AD275" s="1106" t="n"/>
      <c r="AE275" s="1106" t="n"/>
      <c r="AF275" s="1106" t="n"/>
      <c r="AG275" s="1106" t="n"/>
      <c r="AH275" s="1106" t="n"/>
      <c r="AI275" s="1106" t="n"/>
      <c r="AJ275" s="1106" t="n"/>
      <c r="AK275" s="1106" t="n"/>
      <c r="AL275" s="1106" t="n"/>
      <c r="AM275" s="1106" t="n"/>
      <c r="AN275" s="1106" t="n"/>
      <c r="AO275" s="1106" t="n"/>
      <c r="AP275" s="1106" t="n"/>
      <c r="AQ275" s="1106" t="n"/>
      <c r="AR275" s="1106" t="n"/>
      <c r="AS275" s="1106" t="n"/>
      <c r="AT275" s="1106" t="n"/>
      <c r="AU275" s="1106" t="n"/>
      <c r="AV275" s="1106" t="n"/>
      <c r="AW275" s="1106" t="n"/>
      <c r="AX275" s="1106" t="n"/>
      <c r="AY275" s="1106" t="n"/>
      <c r="AZ275" s="1106" t="n"/>
      <c r="BA275" s="1106" t="n"/>
      <c r="BB275" s="1106" t="n"/>
      <c r="BC275" s="1106" t="n"/>
      <c r="BD275" s="1106" t="n"/>
      <c r="BE275" s="1106" t="n"/>
      <c r="BF275" s="1106" t="n"/>
      <c r="BG275" s="1106" t="n"/>
      <c r="BH275" s="1106" t="n"/>
      <c r="BI275" s="1106" t="n"/>
      <c r="BJ275" s="1106" t="n"/>
      <c r="BK275" s="1106" t="n"/>
      <c r="BL275" s="1106" t="n"/>
      <c r="BM275" s="1106" t="n"/>
      <c r="BN275" s="1106" t="n"/>
      <c r="BO275" s="1106" t="n"/>
      <c r="BP275" s="1106" t="n"/>
      <c r="BQ275" s="1106" t="n"/>
      <c r="BR275" s="1106" t="n"/>
      <c r="BS275" s="1106" t="n"/>
      <c r="BT275" s="1106" t="n"/>
      <c r="BU275" s="1106" t="n"/>
      <c r="BV275" s="1106" t="n"/>
      <c r="BW275" s="1106" t="n"/>
      <c r="BX275" s="1106" t="n"/>
      <c r="BY275" s="1106" t="n"/>
      <c r="BZ275" s="1106" t="n"/>
      <c r="CA275" s="1106" t="n"/>
      <c r="CB275" s="1106" t="n"/>
      <c r="CC275" s="1106" t="n"/>
      <c r="CD275" s="1106" t="n"/>
      <c r="CE275" s="1106" t="n"/>
      <c r="CF275" s="1106" t="n"/>
      <c r="CG275" s="1106" t="n"/>
      <c r="CH275" s="1106" t="n"/>
      <c r="CI275" s="1106" t="n"/>
      <c r="CJ275" s="1106" t="n"/>
      <c r="CK275" s="1106" t="n"/>
      <c r="CL275" s="1106" t="n"/>
      <c r="CM275" s="1106" t="n"/>
      <c r="CN275" s="1106" t="n"/>
      <c r="CO275" s="1106" t="n"/>
      <c r="CP275" s="1106" t="n"/>
      <c r="CQ275" s="1106" t="n"/>
      <c r="CR275" s="1106" t="n"/>
      <c r="CS275" s="1106" t="n"/>
      <c r="CT275" s="1106" t="n"/>
      <c r="CU275" s="1106" t="n"/>
      <c r="CV275" s="1106" t="n"/>
      <c r="CW275" s="1106" t="n"/>
      <c r="CX275" s="1106" t="n"/>
      <c r="CY275" s="1106" t="n"/>
      <c r="CZ275" s="1106" t="n"/>
      <c r="DA275" s="1106" t="n"/>
      <c r="DB275" s="1106" t="n"/>
      <c r="DC275" s="1106" t="n"/>
      <c r="DD275" s="1106" t="n"/>
      <c r="DE275" s="1106" t="n"/>
      <c r="DF275" s="1106" t="n"/>
      <c r="DG275" s="1106" t="n"/>
      <c r="DH275" s="1106" t="n"/>
      <c r="DI275" s="1106" t="n"/>
    </row>
    <row r="276" ht="13.5" customHeight="1" s="1178">
      <c r="A276" s="1106" t="n"/>
      <c r="B276" s="1106" t="n"/>
      <c r="C276" s="1106" t="n"/>
      <c r="D276" s="1106" t="n"/>
      <c r="E276" s="1106" t="n"/>
      <c r="F276" s="1106" t="n"/>
      <c r="G276" s="1106" t="n"/>
      <c r="H276" s="1106" t="n"/>
      <c r="I276" s="1106" t="n"/>
      <c r="J276" s="1106" t="n"/>
      <c r="K276" s="1106" t="n"/>
      <c r="L276" s="1106" t="n"/>
      <c r="M276" s="1106" t="n"/>
      <c r="N276" s="1106" t="n"/>
      <c r="O276" s="1106" t="n"/>
      <c r="P276" s="1106" t="n"/>
      <c r="Q276" s="1106" t="n"/>
      <c r="R276" s="1106" t="n"/>
      <c r="S276" s="1106" t="n"/>
      <c r="T276" s="178" t="n"/>
      <c r="U276" s="1106" t="n"/>
      <c r="V276" s="1106" t="n"/>
      <c r="W276" s="1106" t="n"/>
      <c r="X276" s="1106" t="n"/>
      <c r="Y276" s="1106" t="n"/>
      <c r="Z276" s="1106" t="n"/>
      <c r="AA276" s="1106" t="n"/>
      <c r="AB276" s="1106" t="n"/>
      <c r="AC276" s="1106" t="n"/>
      <c r="AD276" s="1106" t="n"/>
      <c r="AE276" s="1106" t="n"/>
      <c r="AF276" s="1106" t="n"/>
      <c r="AG276" s="1106" t="n"/>
      <c r="AH276" s="1106" t="n"/>
      <c r="AI276" s="1106" t="n"/>
      <c r="AJ276" s="1106" t="n"/>
      <c r="AK276" s="1106" t="n"/>
      <c r="AL276" s="1106" t="n"/>
      <c r="AM276" s="1106" t="n"/>
      <c r="AN276" s="1106" t="n"/>
      <c r="AO276" s="1106" t="n"/>
      <c r="AP276" s="1106" t="n"/>
      <c r="AQ276" s="1106" t="n"/>
      <c r="AR276" s="1106" t="n"/>
      <c r="AS276" s="1106" t="n"/>
      <c r="AT276" s="1106" t="n"/>
      <c r="AU276" s="1106" t="n"/>
      <c r="AV276" s="1106" t="n"/>
      <c r="AW276" s="1106" t="n"/>
      <c r="AX276" s="1106" t="n"/>
      <c r="AY276" s="1106" t="n"/>
      <c r="AZ276" s="1106" t="n"/>
      <c r="BA276" s="1106" t="n"/>
      <c r="BB276" s="1106" t="n"/>
      <c r="BC276" s="1106" t="n"/>
      <c r="BD276" s="1106" t="n"/>
      <c r="BE276" s="1106" t="n"/>
      <c r="BF276" s="1106" t="n"/>
      <c r="BG276" s="1106" t="n"/>
      <c r="BH276" s="1106" t="n"/>
      <c r="BI276" s="1106" t="n"/>
      <c r="BJ276" s="1106" t="n"/>
      <c r="BK276" s="1106" t="n"/>
      <c r="BL276" s="1106" t="n"/>
      <c r="BM276" s="1106" t="n"/>
      <c r="BN276" s="1106" t="n"/>
      <c r="BO276" s="1106" t="n"/>
      <c r="BP276" s="1106" t="n"/>
      <c r="BQ276" s="1106" t="n"/>
      <c r="BR276" s="1106" t="n"/>
      <c r="BS276" s="1106" t="n"/>
      <c r="BT276" s="1106" t="n"/>
      <c r="BU276" s="1106" t="n"/>
      <c r="BV276" s="1106" t="n"/>
      <c r="BW276" s="1106" t="n"/>
      <c r="BX276" s="1106" t="n"/>
      <c r="BY276" s="1106" t="n"/>
      <c r="BZ276" s="1106" t="n"/>
      <c r="CA276" s="1106" t="n"/>
      <c r="CB276" s="1106" t="n"/>
      <c r="CC276" s="1106" t="n"/>
      <c r="CD276" s="1106" t="n"/>
      <c r="CE276" s="1106" t="n"/>
      <c r="CF276" s="1106" t="n"/>
      <c r="CG276" s="1106" t="n"/>
      <c r="CH276" s="1106" t="n"/>
      <c r="CI276" s="1106" t="n"/>
      <c r="CJ276" s="1106" t="n"/>
      <c r="CK276" s="1106" t="n"/>
      <c r="CL276" s="1106" t="n"/>
      <c r="CM276" s="1106" t="n"/>
      <c r="CN276" s="1106" t="n"/>
      <c r="CO276" s="1106" t="n"/>
      <c r="CP276" s="1106" t="n"/>
      <c r="CQ276" s="1106" t="n"/>
      <c r="CR276" s="1106" t="n"/>
      <c r="CS276" s="1106" t="n"/>
      <c r="CT276" s="1106" t="n"/>
      <c r="CU276" s="1106" t="n"/>
      <c r="CV276" s="1106" t="n"/>
      <c r="CW276" s="1106" t="n"/>
      <c r="CX276" s="1106" t="n"/>
      <c r="CY276" s="1106" t="n"/>
      <c r="CZ276" s="1106" t="n"/>
      <c r="DA276" s="1106" t="n"/>
      <c r="DB276" s="1106" t="n"/>
      <c r="DC276" s="1106" t="n"/>
      <c r="DD276" s="1106" t="n"/>
      <c r="DE276" s="1106" t="n"/>
      <c r="DF276" s="1106" t="n"/>
      <c r="DG276" s="1106" t="n"/>
      <c r="DH276" s="1106" t="n"/>
      <c r="DI276" s="1106" t="n"/>
    </row>
    <row r="277" ht="13.5" customHeight="1" s="1178">
      <c r="A277" s="1106" t="n"/>
      <c r="B277" s="1106" t="n"/>
      <c r="C277" s="1106" t="n"/>
      <c r="D277" s="1106" t="n"/>
      <c r="E277" s="1106" t="n"/>
      <c r="F277" s="1106" t="n"/>
      <c r="G277" s="1106" t="n"/>
      <c r="H277" s="1106" t="n"/>
      <c r="I277" s="1106" t="n"/>
      <c r="J277" s="1106" t="n"/>
      <c r="K277" s="1106" t="n"/>
      <c r="L277" s="1106" t="n"/>
      <c r="M277" s="1106" t="n"/>
      <c r="N277" s="1106" t="n"/>
      <c r="O277" s="1106" t="n"/>
      <c r="P277" s="1106" t="n"/>
      <c r="Q277" s="1106" t="n"/>
      <c r="R277" s="1106" t="n"/>
      <c r="S277" s="1106" t="n"/>
      <c r="T277" s="178" t="n"/>
      <c r="U277" s="1106" t="n"/>
      <c r="V277" s="1106" t="n"/>
      <c r="W277" s="1106" t="n"/>
      <c r="X277" s="1106" t="n"/>
      <c r="Y277" s="1106" t="n"/>
      <c r="Z277" s="1106" t="n"/>
      <c r="AA277" s="1106" t="n"/>
      <c r="AB277" s="1106" t="n"/>
      <c r="AC277" s="1106" t="n"/>
      <c r="AD277" s="1106" t="n"/>
      <c r="AE277" s="1106" t="n"/>
      <c r="AF277" s="1106" t="n"/>
      <c r="AG277" s="1106" t="n"/>
      <c r="AH277" s="1106" t="n"/>
      <c r="AI277" s="1106" t="n"/>
      <c r="AJ277" s="1106" t="n"/>
      <c r="AK277" s="1106" t="n"/>
      <c r="AL277" s="1106" t="n"/>
      <c r="AM277" s="1106" t="n"/>
      <c r="AN277" s="1106" t="n"/>
      <c r="AO277" s="1106" t="n"/>
      <c r="AP277" s="1106" t="n"/>
      <c r="AQ277" s="1106" t="n"/>
      <c r="AR277" s="1106" t="n"/>
      <c r="AS277" s="1106" t="n"/>
      <c r="AT277" s="1106" t="n"/>
      <c r="AU277" s="1106" t="n"/>
      <c r="AV277" s="1106" t="n"/>
      <c r="AW277" s="1106" t="n"/>
      <c r="AX277" s="1106" t="n"/>
      <c r="AY277" s="1106" t="n"/>
      <c r="AZ277" s="1106" t="n"/>
      <c r="BA277" s="1106" t="n"/>
      <c r="BB277" s="1106" t="n"/>
      <c r="BC277" s="1106" t="n"/>
      <c r="BD277" s="1106" t="n"/>
      <c r="BE277" s="1106" t="n"/>
      <c r="BF277" s="1106" t="n"/>
      <c r="BG277" s="1106" t="n"/>
      <c r="BH277" s="1106" t="n"/>
      <c r="BI277" s="1106" t="n"/>
      <c r="BJ277" s="1106" t="n"/>
      <c r="BK277" s="1106" t="n"/>
      <c r="BL277" s="1106" t="n"/>
      <c r="BM277" s="1106" t="n"/>
      <c r="BN277" s="1106" t="n"/>
      <c r="BO277" s="1106" t="n"/>
      <c r="BP277" s="1106" t="n"/>
      <c r="BQ277" s="1106" t="n"/>
      <c r="BR277" s="1106" t="n"/>
      <c r="BS277" s="1106" t="n"/>
      <c r="BT277" s="1106" t="n"/>
      <c r="BU277" s="1106" t="n"/>
      <c r="BV277" s="1106" t="n"/>
      <c r="BW277" s="1106" t="n"/>
      <c r="BX277" s="1106" t="n"/>
      <c r="BY277" s="1106" t="n"/>
      <c r="BZ277" s="1106" t="n"/>
      <c r="CA277" s="1106" t="n"/>
      <c r="CB277" s="1106" t="n"/>
      <c r="CC277" s="1106" t="n"/>
      <c r="CD277" s="1106" t="n"/>
      <c r="CE277" s="1106" t="n"/>
      <c r="CF277" s="1106" t="n"/>
      <c r="CG277" s="1106" t="n"/>
      <c r="CH277" s="1106" t="n"/>
      <c r="CI277" s="1106" t="n"/>
      <c r="CJ277" s="1106" t="n"/>
      <c r="CK277" s="1106" t="n"/>
      <c r="CL277" s="1106" t="n"/>
      <c r="CM277" s="1106" t="n"/>
      <c r="CN277" s="1106" t="n"/>
      <c r="CO277" s="1106" t="n"/>
      <c r="CP277" s="1106" t="n"/>
      <c r="CQ277" s="1106" t="n"/>
      <c r="CR277" s="1106" t="n"/>
      <c r="CS277" s="1106" t="n"/>
      <c r="CT277" s="1106" t="n"/>
      <c r="CU277" s="1106" t="n"/>
      <c r="CV277" s="1106" t="n"/>
      <c r="CW277" s="1106" t="n"/>
      <c r="CX277" s="1106" t="n"/>
      <c r="CY277" s="1106" t="n"/>
      <c r="CZ277" s="1106" t="n"/>
      <c r="DA277" s="1106" t="n"/>
      <c r="DB277" s="1106" t="n"/>
      <c r="DC277" s="1106" t="n"/>
      <c r="DD277" s="1106" t="n"/>
      <c r="DE277" s="1106" t="n"/>
      <c r="DF277" s="1106" t="n"/>
      <c r="DG277" s="1106" t="n"/>
      <c r="DH277" s="1106" t="n"/>
      <c r="DI277" s="1106" t="n"/>
    </row>
    <row r="278" ht="13.5" customHeight="1" s="1178">
      <c r="A278" s="1106" t="n"/>
      <c r="B278" s="1106" t="n"/>
      <c r="C278" s="1106" t="n"/>
      <c r="D278" s="1106" t="n"/>
      <c r="E278" s="1106" t="n"/>
      <c r="F278" s="1106" t="n"/>
      <c r="G278" s="1106" t="n"/>
      <c r="H278" s="1106" t="n"/>
      <c r="I278" s="1106" t="n"/>
      <c r="J278" s="1106" t="n"/>
      <c r="K278" s="1106" t="n"/>
      <c r="L278" s="1106" t="n"/>
      <c r="M278" s="1106" t="n"/>
      <c r="N278" s="1106" t="n"/>
      <c r="O278" s="1106" t="n"/>
      <c r="P278" s="1106" t="n"/>
      <c r="Q278" s="1106" t="n"/>
      <c r="R278" s="1106" t="n"/>
      <c r="S278" s="1106" t="n"/>
      <c r="T278" s="178" t="n"/>
      <c r="U278" s="1106" t="n"/>
      <c r="V278" s="1106" t="n"/>
      <c r="W278" s="1106" t="n"/>
      <c r="X278" s="1106" t="n"/>
      <c r="Y278" s="1106" t="n"/>
      <c r="Z278" s="1106" t="n"/>
      <c r="AA278" s="1106" t="n"/>
      <c r="AB278" s="1106" t="n"/>
      <c r="AC278" s="1106" t="n"/>
      <c r="AD278" s="1106" t="n"/>
      <c r="AE278" s="1106" t="n"/>
      <c r="AF278" s="1106" t="n"/>
      <c r="AG278" s="1106" t="n"/>
      <c r="AH278" s="1106" t="n"/>
      <c r="AI278" s="1106" t="n"/>
      <c r="AJ278" s="1106" t="n"/>
      <c r="AK278" s="1106" t="n"/>
      <c r="AL278" s="1106" t="n"/>
      <c r="AM278" s="1106" t="n"/>
      <c r="AN278" s="1106" t="n"/>
      <c r="AO278" s="1106" t="n"/>
      <c r="AP278" s="1106" t="n"/>
      <c r="AQ278" s="1106" t="n"/>
      <c r="AR278" s="1106" t="n"/>
      <c r="AS278" s="1106" t="n"/>
      <c r="AT278" s="1106" t="n"/>
      <c r="AU278" s="1106" t="n"/>
      <c r="AV278" s="1106" t="n"/>
      <c r="AW278" s="1106" t="n"/>
      <c r="AX278" s="1106" t="n"/>
      <c r="AY278" s="1106" t="n"/>
      <c r="AZ278" s="1106" t="n"/>
      <c r="BA278" s="1106" t="n"/>
      <c r="BB278" s="1106" t="n"/>
      <c r="BC278" s="1106" t="n"/>
      <c r="BD278" s="1106" t="n"/>
      <c r="BE278" s="1106" t="n"/>
      <c r="BF278" s="1106" t="n"/>
      <c r="BG278" s="1106" t="n"/>
      <c r="BH278" s="1106" t="n"/>
      <c r="BI278" s="1106" t="n"/>
      <c r="BJ278" s="1106" t="n"/>
      <c r="BK278" s="1106" t="n"/>
      <c r="BL278" s="1106" t="n"/>
      <c r="BM278" s="1106" t="n"/>
      <c r="BN278" s="1106" t="n"/>
      <c r="BO278" s="1106" t="n"/>
      <c r="BP278" s="1106" t="n"/>
      <c r="BQ278" s="1106" t="n"/>
      <c r="BR278" s="1106" t="n"/>
      <c r="BS278" s="1106" t="n"/>
      <c r="BT278" s="1106" t="n"/>
      <c r="BU278" s="1106" t="n"/>
      <c r="BV278" s="1106" t="n"/>
      <c r="BW278" s="1106" t="n"/>
      <c r="BX278" s="1106" t="n"/>
      <c r="BY278" s="1106" t="n"/>
      <c r="BZ278" s="1106" t="n"/>
      <c r="CA278" s="1106" t="n"/>
      <c r="CB278" s="1106" t="n"/>
      <c r="CC278" s="1106" t="n"/>
      <c r="CD278" s="1106" t="n"/>
      <c r="CE278" s="1106" t="n"/>
      <c r="CF278" s="1106" t="n"/>
      <c r="CG278" s="1106" t="n"/>
      <c r="CH278" s="1106" t="n"/>
      <c r="CI278" s="1106" t="n"/>
      <c r="CJ278" s="1106" t="n"/>
      <c r="CK278" s="1106" t="n"/>
      <c r="CL278" s="1106" t="n"/>
      <c r="CM278" s="1106" t="n"/>
      <c r="CN278" s="1106" t="n"/>
      <c r="CO278" s="1106" t="n"/>
      <c r="CP278" s="1106" t="n"/>
      <c r="CQ278" s="1106" t="n"/>
      <c r="CR278" s="1106" t="n"/>
      <c r="CS278" s="1106" t="n"/>
      <c r="CT278" s="1106" t="n"/>
      <c r="CU278" s="1106" t="n"/>
      <c r="CV278" s="1106" t="n"/>
      <c r="CW278" s="1106" t="n"/>
      <c r="CX278" s="1106" t="n"/>
      <c r="CY278" s="1106" t="n"/>
      <c r="CZ278" s="1106" t="n"/>
      <c r="DA278" s="1106" t="n"/>
      <c r="DB278" s="1106" t="n"/>
      <c r="DC278" s="1106" t="n"/>
      <c r="DD278" s="1106" t="n"/>
      <c r="DE278" s="1106" t="n"/>
      <c r="DF278" s="1106" t="n"/>
      <c r="DG278" s="1106" t="n"/>
      <c r="DH278" s="1106" t="n"/>
      <c r="DI278" s="1106" t="n"/>
    </row>
    <row r="279" ht="13.5" customHeight="1" s="1178">
      <c r="A279" s="1106" t="n"/>
      <c r="B279" s="1106" t="n"/>
      <c r="C279" s="1106" t="n"/>
      <c r="D279" s="1106" t="n"/>
      <c r="E279" s="1106" t="n"/>
      <c r="F279" s="1106" t="n"/>
      <c r="G279" s="1106" t="n"/>
      <c r="H279" s="1106" t="n"/>
      <c r="I279" s="1106" t="n"/>
      <c r="J279" s="1106" t="n"/>
      <c r="K279" s="1106" t="n"/>
      <c r="L279" s="1106" t="n"/>
      <c r="M279" s="1106" t="n"/>
      <c r="N279" s="1106" t="n"/>
      <c r="O279" s="1106" t="n"/>
      <c r="P279" s="1106" t="n"/>
      <c r="Q279" s="1106" t="n"/>
      <c r="R279" s="1106" t="n"/>
      <c r="S279" s="1106" t="n"/>
      <c r="T279" s="178" t="n"/>
      <c r="U279" s="1106" t="n"/>
      <c r="V279" s="1106" t="n"/>
      <c r="W279" s="1106" t="n"/>
      <c r="X279" s="1106" t="n"/>
      <c r="Y279" s="1106" t="n"/>
      <c r="Z279" s="1106" t="n"/>
      <c r="AA279" s="1106" t="n"/>
      <c r="AB279" s="1106" t="n"/>
      <c r="AC279" s="1106" t="n"/>
      <c r="AD279" s="1106" t="n"/>
      <c r="AE279" s="1106" t="n"/>
      <c r="AF279" s="1106" t="n"/>
      <c r="AG279" s="1106" t="n"/>
      <c r="AH279" s="1106" t="n"/>
      <c r="AI279" s="1106" t="n"/>
      <c r="AJ279" s="1106" t="n"/>
      <c r="AK279" s="1106" t="n"/>
      <c r="AL279" s="1106" t="n"/>
      <c r="AM279" s="1106" t="n"/>
      <c r="AN279" s="1106" t="n"/>
      <c r="AO279" s="1106" t="n"/>
      <c r="AP279" s="1106" t="n"/>
      <c r="AQ279" s="1106" t="n"/>
      <c r="AR279" s="1106" t="n"/>
      <c r="AS279" s="1106" t="n"/>
      <c r="AT279" s="1106" t="n"/>
      <c r="AU279" s="1106" t="n"/>
      <c r="AV279" s="1106" t="n"/>
      <c r="AW279" s="1106" t="n"/>
      <c r="AX279" s="1106" t="n"/>
      <c r="AY279" s="1106" t="n"/>
      <c r="AZ279" s="1106" t="n"/>
      <c r="BA279" s="1106" t="n"/>
      <c r="BB279" s="1106" t="n"/>
      <c r="BC279" s="1106" t="n"/>
      <c r="BD279" s="1106" t="n"/>
      <c r="BE279" s="1106" t="n"/>
      <c r="BF279" s="1106" t="n"/>
      <c r="BG279" s="1106" t="n"/>
      <c r="BH279" s="1106" t="n"/>
      <c r="BI279" s="1106" t="n"/>
      <c r="BJ279" s="1106" t="n"/>
      <c r="BK279" s="1106" t="n"/>
      <c r="BL279" s="1106" t="n"/>
      <c r="BM279" s="1106" t="n"/>
      <c r="BN279" s="1106" t="n"/>
      <c r="BO279" s="1106" t="n"/>
      <c r="BP279" s="1106" t="n"/>
      <c r="BQ279" s="1106" t="n"/>
      <c r="BR279" s="1106" t="n"/>
      <c r="BS279" s="1106" t="n"/>
      <c r="BT279" s="1106" t="n"/>
      <c r="BU279" s="1106" t="n"/>
      <c r="BV279" s="1106" t="n"/>
      <c r="BW279" s="1106" t="n"/>
      <c r="BX279" s="1106" t="n"/>
      <c r="BY279" s="1106" t="n"/>
      <c r="BZ279" s="1106" t="n"/>
      <c r="CA279" s="1106" t="n"/>
      <c r="CB279" s="1106" t="n"/>
      <c r="CC279" s="1106" t="n"/>
      <c r="CD279" s="1106" t="n"/>
      <c r="CE279" s="1106" t="n"/>
      <c r="CF279" s="1106" t="n"/>
      <c r="CG279" s="1106" t="n"/>
      <c r="CH279" s="1106" t="n"/>
      <c r="CI279" s="1106" t="n"/>
      <c r="CJ279" s="1106" t="n"/>
      <c r="CK279" s="1106" t="n"/>
      <c r="CL279" s="1106" t="n"/>
      <c r="CM279" s="1106" t="n"/>
      <c r="CN279" s="1106" t="n"/>
      <c r="CO279" s="1106" t="n"/>
      <c r="CP279" s="1106" t="n"/>
      <c r="CQ279" s="1106" t="n"/>
      <c r="CR279" s="1106" t="n"/>
      <c r="CS279" s="1106" t="n"/>
      <c r="CT279" s="1106" t="n"/>
      <c r="CU279" s="1106" t="n"/>
      <c r="CV279" s="1106" t="n"/>
      <c r="CW279" s="1106" t="n"/>
      <c r="CX279" s="1106" t="n"/>
      <c r="CY279" s="1106" t="n"/>
      <c r="CZ279" s="1106" t="n"/>
      <c r="DA279" s="1106" t="n"/>
      <c r="DB279" s="1106" t="n"/>
      <c r="DC279" s="1106" t="n"/>
      <c r="DD279" s="1106" t="n"/>
      <c r="DE279" s="1106" t="n"/>
      <c r="DF279" s="1106" t="n"/>
      <c r="DG279" s="1106" t="n"/>
      <c r="DH279" s="1106" t="n"/>
      <c r="DI279" s="1106" t="n"/>
    </row>
    <row r="280" ht="13.5" customHeight="1" s="1178">
      <c r="A280" s="1106" t="n"/>
      <c r="B280" s="1106" t="n"/>
      <c r="C280" s="1106" t="n"/>
      <c r="D280" s="1106" t="n"/>
      <c r="E280" s="1106" t="n"/>
      <c r="F280" s="1106" t="n"/>
      <c r="G280" s="1106" t="n"/>
      <c r="H280" s="1106" t="n"/>
      <c r="I280" s="1106" t="n"/>
      <c r="J280" s="1106" t="n"/>
      <c r="K280" s="1106" t="n"/>
      <c r="L280" s="1106" t="n"/>
      <c r="M280" s="1106" t="n"/>
      <c r="N280" s="1106" t="n"/>
      <c r="O280" s="1106" t="n"/>
      <c r="P280" s="1106" t="n"/>
      <c r="Q280" s="1106" t="n"/>
      <c r="R280" s="1106" t="n"/>
      <c r="S280" s="1106" t="n"/>
      <c r="T280" s="178" t="n"/>
      <c r="U280" s="1106" t="n"/>
      <c r="V280" s="1106" t="n"/>
      <c r="W280" s="1106" t="n"/>
      <c r="X280" s="1106" t="n"/>
      <c r="Y280" s="1106" t="n"/>
      <c r="Z280" s="1106" t="n"/>
      <c r="AA280" s="1106" t="n"/>
      <c r="AB280" s="1106" t="n"/>
      <c r="AC280" s="1106" t="n"/>
      <c r="AD280" s="1106" t="n"/>
      <c r="AE280" s="1106" t="n"/>
      <c r="AF280" s="1106" t="n"/>
      <c r="AG280" s="1106" t="n"/>
      <c r="AH280" s="1106" t="n"/>
      <c r="AI280" s="1106" t="n"/>
      <c r="AJ280" s="1106" t="n"/>
      <c r="AK280" s="1106" t="n"/>
      <c r="AL280" s="1106" t="n"/>
      <c r="AM280" s="1106" t="n"/>
      <c r="AN280" s="1106" t="n"/>
      <c r="AO280" s="1106" t="n"/>
      <c r="AP280" s="1106" t="n"/>
      <c r="AQ280" s="1106" t="n"/>
      <c r="AR280" s="1106" t="n"/>
      <c r="AS280" s="1106" t="n"/>
      <c r="AT280" s="1106" t="n"/>
      <c r="AU280" s="1106" t="n"/>
      <c r="AV280" s="1106" t="n"/>
      <c r="AW280" s="1106" t="n"/>
      <c r="AX280" s="1106" t="n"/>
      <c r="AY280" s="1106" t="n"/>
      <c r="AZ280" s="1106" t="n"/>
      <c r="BA280" s="1106" t="n"/>
      <c r="BB280" s="1106" t="n"/>
      <c r="BC280" s="1106" t="n"/>
      <c r="BD280" s="1106" t="n"/>
      <c r="BE280" s="1106" t="n"/>
      <c r="BF280" s="1106" t="n"/>
      <c r="BG280" s="1106" t="n"/>
      <c r="BH280" s="1106" t="n"/>
      <c r="BI280" s="1106" t="n"/>
      <c r="BJ280" s="1106" t="n"/>
      <c r="BK280" s="1106" t="n"/>
      <c r="BL280" s="1106" t="n"/>
      <c r="BM280" s="1106" t="n"/>
      <c r="BN280" s="1106" t="n"/>
      <c r="BO280" s="1106" t="n"/>
      <c r="BP280" s="1106" t="n"/>
      <c r="BQ280" s="1106" t="n"/>
      <c r="BR280" s="1106" t="n"/>
      <c r="BS280" s="1106" t="n"/>
      <c r="BT280" s="1106" t="n"/>
      <c r="BU280" s="1106" t="n"/>
      <c r="BV280" s="1106" t="n"/>
      <c r="BW280" s="1106" t="n"/>
      <c r="BX280" s="1106" t="n"/>
      <c r="BY280" s="1106" t="n"/>
      <c r="BZ280" s="1106" t="n"/>
      <c r="CA280" s="1106" t="n"/>
      <c r="CB280" s="1106" t="n"/>
      <c r="CC280" s="1106" t="n"/>
      <c r="CD280" s="1106" t="n"/>
      <c r="CE280" s="1106" t="n"/>
      <c r="CF280" s="1106" t="n"/>
      <c r="CG280" s="1106" t="n"/>
      <c r="CH280" s="1106" t="n"/>
      <c r="CI280" s="1106" t="n"/>
      <c r="CJ280" s="1106" t="n"/>
      <c r="CK280" s="1106" t="n"/>
      <c r="CL280" s="1106" t="n"/>
      <c r="CM280" s="1106" t="n"/>
      <c r="CN280" s="1106" t="n"/>
      <c r="CO280" s="1106" t="n"/>
      <c r="CP280" s="1106" t="n"/>
      <c r="CQ280" s="1106" t="n"/>
      <c r="CR280" s="1106" t="n"/>
      <c r="CS280" s="1106" t="n"/>
      <c r="CT280" s="1106" t="n"/>
      <c r="CU280" s="1106" t="n"/>
      <c r="CV280" s="1106" t="n"/>
      <c r="CW280" s="1106" t="n"/>
      <c r="CX280" s="1106" t="n"/>
      <c r="CY280" s="1106" t="n"/>
      <c r="CZ280" s="1106" t="n"/>
      <c r="DA280" s="1106" t="n"/>
      <c r="DB280" s="1106" t="n"/>
      <c r="DC280" s="1106" t="n"/>
      <c r="DD280" s="1106" t="n"/>
      <c r="DE280" s="1106" t="n"/>
      <c r="DF280" s="1106" t="n"/>
      <c r="DG280" s="1106" t="n"/>
      <c r="DH280" s="1106" t="n"/>
      <c r="DI280" s="1106" t="n"/>
    </row>
    <row r="281" ht="13.5" customHeight="1" s="1178">
      <c r="A281" s="1106" t="n"/>
      <c r="B281" s="1106" t="n"/>
      <c r="C281" s="1106" t="n"/>
      <c r="D281" s="1106" t="n"/>
      <c r="E281" s="1106" t="n"/>
      <c r="F281" s="1106" t="n"/>
      <c r="G281" s="1106" t="n"/>
      <c r="H281" s="1106" t="n"/>
      <c r="I281" s="1106" t="n"/>
      <c r="J281" s="1106" t="n"/>
      <c r="K281" s="1106" t="n"/>
      <c r="L281" s="1106" t="n"/>
      <c r="M281" s="1106" t="n"/>
      <c r="N281" s="1106" t="n"/>
      <c r="O281" s="1106" t="n"/>
      <c r="P281" s="1106" t="n"/>
      <c r="Q281" s="1106" t="n"/>
      <c r="R281" s="1106" t="n"/>
      <c r="S281" s="1106" t="n"/>
      <c r="T281" s="178" t="n"/>
      <c r="U281" s="1106" t="n"/>
      <c r="V281" s="1106" t="n"/>
      <c r="W281" s="1106" t="n"/>
      <c r="X281" s="1106" t="n"/>
      <c r="Y281" s="1106" t="n"/>
      <c r="Z281" s="1106" t="n"/>
      <c r="AA281" s="1106" t="n"/>
      <c r="AB281" s="1106" t="n"/>
      <c r="AC281" s="1106" t="n"/>
      <c r="AD281" s="1106" t="n"/>
      <c r="AE281" s="1106" t="n"/>
      <c r="AF281" s="1106" t="n"/>
      <c r="AG281" s="1106" t="n"/>
      <c r="AH281" s="1106" t="n"/>
      <c r="AI281" s="1106" t="n"/>
      <c r="AJ281" s="1106" t="n"/>
      <c r="AK281" s="1106" t="n"/>
      <c r="AL281" s="1106" t="n"/>
      <c r="AM281" s="1106" t="n"/>
      <c r="AN281" s="1106" t="n"/>
      <c r="AO281" s="1106" t="n"/>
      <c r="AP281" s="1106" t="n"/>
      <c r="AQ281" s="1106" t="n"/>
      <c r="AR281" s="1106" t="n"/>
      <c r="AS281" s="1106" t="n"/>
      <c r="AT281" s="1106" t="n"/>
      <c r="AU281" s="1106" t="n"/>
      <c r="AV281" s="1106" t="n"/>
      <c r="AW281" s="1106" t="n"/>
      <c r="AX281" s="1106" t="n"/>
      <c r="AY281" s="1106" t="n"/>
      <c r="AZ281" s="1106" t="n"/>
      <c r="BA281" s="1106" t="n"/>
      <c r="BB281" s="1106" t="n"/>
      <c r="BC281" s="1106" t="n"/>
      <c r="BD281" s="1106" t="n"/>
      <c r="BE281" s="1106" t="n"/>
      <c r="BF281" s="1106" t="n"/>
      <c r="BG281" s="1106" t="n"/>
      <c r="BH281" s="1106" t="n"/>
      <c r="BI281" s="1106" t="n"/>
      <c r="BJ281" s="1106" t="n"/>
      <c r="BK281" s="1106" t="n"/>
      <c r="BL281" s="1106" t="n"/>
      <c r="BM281" s="1106" t="n"/>
      <c r="BN281" s="1106" t="n"/>
      <c r="BO281" s="1106" t="n"/>
      <c r="BP281" s="1106" t="n"/>
      <c r="BQ281" s="1106" t="n"/>
      <c r="BR281" s="1106" t="n"/>
      <c r="BS281" s="1106" t="n"/>
      <c r="BT281" s="1106" t="n"/>
      <c r="BU281" s="1106" t="n"/>
      <c r="BV281" s="1106" t="n"/>
      <c r="BW281" s="1106" t="n"/>
      <c r="BX281" s="1106" t="n"/>
      <c r="BY281" s="1106" t="n"/>
      <c r="BZ281" s="1106" t="n"/>
      <c r="CA281" s="1106" t="n"/>
      <c r="CB281" s="1106" t="n"/>
      <c r="CC281" s="1106" t="n"/>
      <c r="CD281" s="1106" t="n"/>
      <c r="CE281" s="1106" t="n"/>
      <c r="CF281" s="1106" t="n"/>
      <c r="CG281" s="1106" t="n"/>
      <c r="CH281" s="1106" t="n"/>
      <c r="CI281" s="1106" t="n"/>
      <c r="CJ281" s="1106" t="n"/>
      <c r="CK281" s="1106" t="n"/>
      <c r="CL281" s="1106" t="n"/>
      <c r="CM281" s="1106" t="n"/>
      <c r="CN281" s="1106" t="n"/>
      <c r="CO281" s="1106" t="n"/>
      <c r="CP281" s="1106" t="n"/>
      <c r="CQ281" s="1106" t="n"/>
      <c r="CR281" s="1106" t="n"/>
      <c r="CS281" s="1106" t="n"/>
      <c r="CT281" s="1106" t="n"/>
      <c r="CU281" s="1106" t="n"/>
      <c r="CV281" s="1106" t="n"/>
      <c r="CW281" s="1106" t="n"/>
      <c r="CX281" s="1106" t="n"/>
      <c r="CY281" s="1106" t="n"/>
      <c r="CZ281" s="1106" t="n"/>
      <c r="DA281" s="1106" t="n"/>
      <c r="DB281" s="1106" t="n"/>
      <c r="DC281" s="1106" t="n"/>
      <c r="DD281" s="1106" t="n"/>
      <c r="DE281" s="1106" t="n"/>
      <c r="DF281" s="1106" t="n"/>
      <c r="DG281" s="1106" t="n"/>
      <c r="DH281" s="1106" t="n"/>
      <c r="DI281" s="1106" t="n"/>
    </row>
    <row r="282" ht="13.5" customHeight="1" s="1178">
      <c r="A282" s="1106" t="n"/>
      <c r="B282" s="1106" t="n"/>
      <c r="C282" s="1106" t="n"/>
      <c r="D282" s="1106" t="n"/>
      <c r="E282" s="1106" t="n"/>
      <c r="F282" s="1106" t="n"/>
      <c r="G282" s="1106" t="n"/>
      <c r="H282" s="1106" t="n"/>
      <c r="I282" s="1106" t="n"/>
      <c r="J282" s="1106" t="n"/>
      <c r="K282" s="1106" t="n"/>
      <c r="L282" s="1106" t="n"/>
      <c r="M282" s="1106" t="n"/>
      <c r="N282" s="1106" t="n"/>
      <c r="O282" s="1106" t="n"/>
      <c r="P282" s="1106" t="n"/>
      <c r="Q282" s="1106" t="n"/>
      <c r="R282" s="1106" t="n"/>
      <c r="S282" s="1106" t="n"/>
      <c r="T282" s="178" t="n"/>
      <c r="U282" s="1106" t="n"/>
      <c r="V282" s="1106" t="n"/>
      <c r="W282" s="1106" t="n"/>
      <c r="X282" s="1106" t="n"/>
      <c r="Y282" s="1106" t="n"/>
      <c r="Z282" s="1106" t="n"/>
      <c r="AA282" s="1106" t="n"/>
      <c r="AB282" s="1106" t="n"/>
      <c r="AC282" s="1106" t="n"/>
      <c r="AD282" s="1106" t="n"/>
      <c r="AE282" s="1106" t="n"/>
      <c r="AF282" s="1106" t="n"/>
      <c r="AG282" s="1106" t="n"/>
      <c r="AH282" s="1106" t="n"/>
      <c r="AI282" s="1106" t="n"/>
      <c r="AJ282" s="1106" t="n"/>
      <c r="AK282" s="1106" t="n"/>
      <c r="AL282" s="1106" t="n"/>
      <c r="AM282" s="1106" t="n"/>
      <c r="AN282" s="1106" t="n"/>
      <c r="AO282" s="1106" t="n"/>
      <c r="AP282" s="1106" t="n"/>
      <c r="AQ282" s="1106" t="n"/>
      <c r="AR282" s="1106" t="n"/>
      <c r="AS282" s="1106" t="n"/>
      <c r="AT282" s="1106" t="n"/>
      <c r="AU282" s="1106" t="n"/>
      <c r="AV282" s="1106" t="n"/>
      <c r="AW282" s="1106" t="n"/>
      <c r="AX282" s="1106" t="n"/>
      <c r="AY282" s="1106" t="n"/>
      <c r="AZ282" s="1106" t="n"/>
      <c r="BA282" s="1106" t="n"/>
      <c r="BB282" s="1106" t="n"/>
      <c r="BC282" s="1106" t="n"/>
      <c r="BD282" s="1106" t="n"/>
      <c r="BE282" s="1106" t="n"/>
      <c r="BF282" s="1106" t="n"/>
      <c r="BG282" s="1106" t="n"/>
      <c r="BH282" s="1106" t="n"/>
      <c r="BI282" s="1106" t="n"/>
      <c r="BJ282" s="1106" t="n"/>
      <c r="BK282" s="1106" t="n"/>
      <c r="BL282" s="1106" t="n"/>
      <c r="BM282" s="1106" t="n"/>
      <c r="BN282" s="1106" t="n"/>
      <c r="BO282" s="1106" t="n"/>
      <c r="BP282" s="1106" t="n"/>
      <c r="BQ282" s="1106" t="n"/>
      <c r="BR282" s="1106" t="n"/>
      <c r="BS282" s="1106" t="n"/>
      <c r="BT282" s="1106" t="n"/>
      <c r="BU282" s="1106" t="n"/>
      <c r="BV282" s="1106" t="n"/>
      <c r="BW282" s="1106" t="n"/>
      <c r="BX282" s="1106" t="n"/>
      <c r="BY282" s="1106" t="n"/>
      <c r="BZ282" s="1106" t="n"/>
      <c r="CA282" s="1106" t="n"/>
      <c r="CB282" s="1106" t="n"/>
      <c r="CC282" s="1106" t="n"/>
      <c r="CD282" s="1106" t="n"/>
      <c r="CE282" s="1106" t="n"/>
      <c r="CF282" s="1106" t="n"/>
      <c r="CG282" s="1106" t="n"/>
      <c r="CH282" s="1106" t="n"/>
      <c r="CI282" s="1106" t="n"/>
      <c r="CJ282" s="1106" t="n"/>
      <c r="CK282" s="1106" t="n"/>
      <c r="CL282" s="1106" t="n"/>
      <c r="CM282" s="1106" t="n"/>
      <c r="CN282" s="1106" t="n"/>
      <c r="CO282" s="1106" t="n"/>
      <c r="CP282" s="1106" t="n"/>
      <c r="CQ282" s="1106" t="n"/>
      <c r="CR282" s="1106" t="n"/>
      <c r="CS282" s="1106" t="n"/>
      <c r="CT282" s="1106" t="n"/>
      <c r="CU282" s="1106" t="n"/>
      <c r="CV282" s="1106" t="n"/>
      <c r="CW282" s="1106" t="n"/>
      <c r="CX282" s="1106" t="n"/>
      <c r="CY282" s="1106" t="n"/>
      <c r="CZ282" s="1106" t="n"/>
      <c r="DA282" s="1106" t="n"/>
      <c r="DB282" s="1106" t="n"/>
      <c r="DC282" s="1106" t="n"/>
      <c r="DD282" s="1106" t="n"/>
      <c r="DE282" s="1106" t="n"/>
      <c r="DF282" s="1106" t="n"/>
      <c r="DG282" s="1106" t="n"/>
      <c r="DH282" s="1106" t="n"/>
      <c r="DI282" s="1106" t="n"/>
    </row>
    <row r="283" ht="13.5" customHeight="1" s="1178">
      <c r="A283" s="1106" t="n"/>
      <c r="B283" s="1106" t="n"/>
      <c r="C283" s="1106" t="n"/>
      <c r="D283" s="1106" t="n"/>
      <c r="E283" s="1106" t="n"/>
      <c r="F283" s="1106" t="n"/>
      <c r="G283" s="1106" t="n"/>
      <c r="H283" s="1106" t="n"/>
      <c r="I283" s="1106" t="n"/>
      <c r="J283" s="1106" t="n"/>
      <c r="K283" s="1106" t="n"/>
      <c r="L283" s="1106" t="n"/>
      <c r="M283" s="1106" t="n"/>
      <c r="N283" s="1106" t="n"/>
      <c r="O283" s="1106" t="n"/>
      <c r="P283" s="1106" t="n"/>
      <c r="Q283" s="1106" t="n"/>
      <c r="R283" s="1106" t="n"/>
      <c r="S283" s="1106" t="n"/>
      <c r="T283" s="178" t="n"/>
      <c r="U283" s="1106" t="n"/>
      <c r="V283" s="1106" t="n"/>
      <c r="W283" s="1106" t="n"/>
      <c r="X283" s="1106" t="n"/>
      <c r="Y283" s="1106" t="n"/>
      <c r="Z283" s="1106" t="n"/>
      <c r="AA283" s="1106" t="n"/>
      <c r="AB283" s="1106" t="n"/>
      <c r="AC283" s="1106" t="n"/>
      <c r="AD283" s="1106" t="n"/>
      <c r="AE283" s="1106" t="n"/>
      <c r="AF283" s="1106" t="n"/>
      <c r="AG283" s="1106" t="n"/>
      <c r="AH283" s="1106" t="n"/>
      <c r="AI283" s="1106" t="n"/>
      <c r="AJ283" s="1106" t="n"/>
      <c r="AK283" s="1106" t="n"/>
      <c r="AL283" s="1106" t="n"/>
      <c r="AM283" s="1106" t="n"/>
      <c r="AN283" s="1106" t="n"/>
      <c r="AO283" s="1106" t="n"/>
      <c r="AP283" s="1106" t="n"/>
      <c r="AQ283" s="1106" t="n"/>
      <c r="AR283" s="1106" t="n"/>
      <c r="AS283" s="1106" t="n"/>
      <c r="AT283" s="1106" t="n"/>
      <c r="AU283" s="1106" t="n"/>
      <c r="AV283" s="1106" t="n"/>
      <c r="AW283" s="1106" t="n"/>
      <c r="AX283" s="1106" t="n"/>
      <c r="AY283" s="1106" t="n"/>
      <c r="AZ283" s="1106" t="n"/>
      <c r="BA283" s="1106" t="n"/>
      <c r="BB283" s="1106" t="n"/>
      <c r="BC283" s="1106" t="n"/>
      <c r="BD283" s="1106" t="n"/>
      <c r="BE283" s="1106" t="n"/>
      <c r="BF283" s="1106" t="n"/>
      <c r="BG283" s="1106" t="n"/>
      <c r="BH283" s="1106" t="n"/>
      <c r="BI283" s="1106" t="n"/>
      <c r="BJ283" s="1106" t="n"/>
      <c r="BK283" s="1106" t="n"/>
      <c r="BL283" s="1106" t="n"/>
      <c r="BM283" s="1106" t="n"/>
      <c r="BN283" s="1106" t="n"/>
      <c r="BO283" s="1106" t="n"/>
      <c r="BP283" s="1106" t="n"/>
      <c r="BQ283" s="1106" t="n"/>
      <c r="BR283" s="1106" t="n"/>
      <c r="BS283" s="1106" t="n"/>
      <c r="BT283" s="1106" t="n"/>
      <c r="BU283" s="1106" t="n"/>
      <c r="BV283" s="1106" t="n"/>
      <c r="BW283" s="1106" t="n"/>
      <c r="BX283" s="1106" t="n"/>
      <c r="BY283" s="1106" t="n"/>
      <c r="BZ283" s="1106" t="n"/>
      <c r="CA283" s="1106" t="n"/>
      <c r="CB283" s="1106" t="n"/>
      <c r="CC283" s="1106" t="n"/>
      <c r="CD283" s="1106" t="n"/>
      <c r="CE283" s="1106" t="n"/>
      <c r="CF283" s="1106" t="n"/>
      <c r="CG283" s="1106" t="n"/>
      <c r="CH283" s="1106" t="n"/>
      <c r="CI283" s="1106" t="n"/>
      <c r="CJ283" s="1106" t="n"/>
      <c r="CK283" s="1106" t="n"/>
      <c r="CL283" s="1106" t="n"/>
      <c r="CM283" s="1106" t="n"/>
      <c r="CN283" s="1106" t="n"/>
      <c r="CO283" s="1106" t="n"/>
      <c r="CP283" s="1106" t="n"/>
      <c r="CQ283" s="1106" t="n"/>
      <c r="CR283" s="1106" t="n"/>
      <c r="CS283" s="1106" t="n"/>
      <c r="CT283" s="1106" t="n"/>
      <c r="CU283" s="1106" t="n"/>
      <c r="CV283" s="1106" t="n"/>
      <c r="CW283" s="1106" t="n"/>
      <c r="CX283" s="1106" t="n"/>
      <c r="CY283" s="1106" t="n"/>
      <c r="CZ283" s="1106" t="n"/>
      <c r="DA283" s="1106" t="n"/>
      <c r="DB283" s="1106" t="n"/>
      <c r="DC283" s="1106" t="n"/>
      <c r="DD283" s="1106" t="n"/>
      <c r="DE283" s="1106" t="n"/>
      <c r="DF283" s="1106" t="n"/>
      <c r="DG283" s="1106" t="n"/>
      <c r="DH283" s="1106" t="n"/>
      <c r="DI283" s="1106" t="n"/>
    </row>
    <row r="284" ht="13.5" customHeight="1" s="1178">
      <c r="A284" s="1106" t="n"/>
      <c r="B284" s="1106" t="n"/>
      <c r="C284" s="1106" t="n"/>
      <c r="D284" s="1106" t="n"/>
      <c r="E284" s="1106" t="n"/>
      <c r="F284" s="1106" t="n"/>
      <c r="G284" s="1106" t="n"/>
      <c r="H284" s="1106" t="n"/>
      <c r="I284" s="1106" t="n"/>
      <c r="J284" s="1106" t="n"/>
      <c r="K284" s="1106" t="n"/>
      <c r="L284" s="1106" t="n"/>
      <c r="M284" s="1106" t="n"/>
      <c r="N284" s="1106" t="n"/>
      <c r="O284" s="1106" t="n"/>
      <c r="P284" s="1106" t="n"/>
      <c r="Q284" s="1106" t="n"/>
      <c r="R284" s="1106" t="n"/>
      <c r="S284" s="1106" t="n"/>
      <c r="T284" s="178" t="n"/>
      <c r="U284" s="1106" t="n"/>
      <c r="V284" s="1106" t="n"/>
      <c r="W284" s="1106" t="n"/>
      <c r="X284" s="1106" t="n"/>
      <c r="Y284" s="1106" t="n"/>
      <c r="Z284" s="1106" t="n"/>
      <c r="AA284" s="1106" t="n"/>
      <c r="AB284" s="1106" t="n"/>
      <c r="AC284" s="1106" t="n"/>
      <c r="AD284" s="1106" t="n"/>
      <c r="AE284" s="1106" t="n"/>
      <c r="AF284" s="1106" t="n"/>
      <c r="AG284" s="1106" t="n"/>
      <c r="AH284" s="1106" t="n"/>
      <c r="AI284" s="1106" t="n"/>
      <c r="AJ284" s="1106" t="n"/>
      <c r="AK284" s="1106" t="n"/>
      <c r="AL284" s="1106" t="n"/>
      <c r="AM284" s="1106" t="n"/>
      <c r="AN284" s="1106" t="n"/>
      <c r="AO284" s="1106" t="n"/>
      <c r="AP284" s="1106" t="n"/>
      <c r="AQ284" s="1106" t="n"/>
      <c r="AR284" s="1106" t="n"/>
      <c r="AS284" s="1106" t="n"/>
      <c r="AT284" s="1106" t="n"/>
      <c r="AU284" s="1106" t="n"/>
      <c r="AV284" s="1106" t="n"/>
      <c r="AW284" s="1106" t="n"/>
      <c r="AX284" s="1106" t="n"/>
      <c r="AY284" s="1106" t="n"/>
      <c r="AZ284" s="1106" t="n"/>
      <c r="BA284" s="1106" t="n"/>
      <c r="BB284" s="1106" t="n"/>
      <c r="BC284" s="1106" t="n"/>
      <c r="BD284" s="1106" t="n"/>
      <c r="BE284" s="1106" t="n"/>
      <c r="BF284" s="1106" t="n"/>
      <c r="BG284" s="1106" t="n"/>
      <c r="BH284" s="1106" t="n"/>
      <c r="BI284" s="1106" t="n"/>
      <c r="BJ284" s="1106" t="n"/>
      <c r="BK284" s="1106" t="n"/>
      <c r="BL284" s="1106" t="n"/>
      <c r="BM284" s="1106" t="n"/>
      <c r="BN284" s="1106" t="n"/>
      <c r="BO284" s="1106" t="n"/>
      <c r="BP284" s="1106" t="n"/>
      <c r="BQ284" s="1106" t="n"/>
      <c r="BR284" s="1106" t="n"/>
      <c r="BS284" s="1106" t="n"/>
      <c r="BT284" s="1106" t="n"/>
      <c r="BU284" s="1106" t="n"/>
      <c r="BV284" s="1106" t="n"/>
      <c r="BW284" s="1106" t="n"/>
      <c r="BX284" s="1106" t="n"/>
      <c r="BY284" s="1106" t="n"/>
      <c r="BZ284" s="1106" t="n"/>
      <c r="CA284" s="1106" t="n"/>
      <c r="CB284" s="1106" t="n"/>
      <c r="CC284" s="1106" t="n"/>
      <c r="CD284" s="1106" t="n"/>
      <c r="CE284" s="1106" t="n"/>
      <c r="CF284" s="1106" t="n"/>
      <c r="CG284" s="1106" t="n"/>
      <c r="CH284" s="1106" t="n"/>
      <c r="CI284" s="1106" t="n"/>
      <c r="CJ284" s="1106" t="n"/>
      <c r="CK284" s="1106" t="n"/>
      <c r="CL284" s="1106" t="n"/>
      <c r="CM284" s="1106" t="n"/>
      <c r="CN284" s="1106" t="n"/>
      <c r="CO284" s="1106" t="n"/>
      <c r="CP284" s="1106" t="n"/>
      <c r="CQ284" s="1106" t="n"/>
      <c r="CR284" s="1106" t="n"/>
      <c r="CS284" s="1106" t="n"/>
      <c r="CT284" s="1106" t="n"/>
      <c r="CU284" s="1106" t="n"/>
      <c r="CV284" s="1106" t="n"/>
      <c r="CW284" s="1106" t="n"/>
      <c r="CX284" s="1106" t="n"/>
      <c r="CY284" s="1106" t="n"/>
      <c r="CZ284" s="1106" t="n"/>
      <c r="DA284" s="1106" t="n"/>
      <c r="DB284" s="1106" t="n"/>
      <c r="DC284" s="1106" t="n"/>
      <c r="DD284" s="1106" t="n"/>
      <c r="DE284" s="1106" t="n"/>
      <c r="DF284" s="1106" t="n"/>
      <c r="DG284" s="1106" t="n"/>
      <c r="DH284" s="1106" t="n"/>
      <c r="DI284" s="1106" t="n"/>
    </row>
    <row r="285" ht="13.5" customHeight="1" s="1178">
      <c r="A285" s="1106" t="n"/>
      <c r="B285" s="1106" t="n"/>
      <c r="C285" s="1106" t="n"/>
      <c r="D285" s="1106" t="n"/>
      <c r="E285" s="1106" t="n"/>
      <c r="F285" s="1106" t="n"/>
      <c r="G285" s="1106" t="n"/>
      <c r="H285" s="1106" t="n"/>
      <c r="I285" s="1106" t="n"/>
      <c r="J285" s="1106" t="n"/>
      <c r="K285" s="1106" t="n"/>
      <c r="L285" s="1106" t="n"/>
      <c r="M285" s="1106" t="n"/>
      <c r="N285" s="1106" t="n"/>
      <c r="O285" s="1106" t="n"/>
      <c r="P285" s="1106" t="n"/>
      <c r="Q285" s="1106" t="n"/>
      <c r="R285" s="1106" t="n"/>
      <c r="S285" s="1106" t="n"/>
      <c r="T285" s="178" t="n"/>
      <c r="U285" s="1106" t="n"/>
      <c r="V285" s="1106" t="n"/>
      <c r="W285" s="1106" t="n"/>
      <c r="X285" s="1106" t="n"/>
      <c r="Y285" s="1106" t="n"/>
      <c r="Z285" s="1106" t="n"/>
      <c r="AA285" s="1106" t="n"/>
      <c r="AB285" s="1106" t="n"/>
      <c r="AC285" s="1106" t="n"/>
      <c r="AD285" s="1106" t="n"/>
      <c r="AE285" s="1106" t="n"/>
      <c r="AF285" s="1106" t="n"/>
      <c r="AG285" s="1106" t="n"/>
      <c r="AH285" s="1106" t="n"/>
      <c r="AI285" s="1106" t="n"/>
      <c r="AJ285" s="1106" t="n"/>
      <c r="AK285" s="1106" t="n"/>
      <c r="AL285" s="1106" t="n"/>
      <c r="AM285" s="1106" t="n"/>
      <c r="AN285" s="1106" t="n"/>
      <c r="AO285" s="1106" t="n"/>
      <c r="AP285" s="1106" t="n"/>
      <c r="AQ285" s="1106" t="n"/>
      <c r="AR285" s="1106" t="n"/>
      <c r="AS285" s="1106" t="n"/>
      <c r="AT285" s="1106" t="n"/>
      <c r="AU285" s="1106" t="n"/>
      <c r="AV285" s="1106" t="n"/>
      <c r="AW285" s="1106" t="n"/>
      <c r="AX285" s="1106" t="n"/>
      <c r="AY285" s="1106" t="n"/>
      <c r="AZ285" s="1106" t="n"/>
      <c r="BA285" s="1106" t="n"/>
      <c r="BB285" s="1106" t="n"/>
      <c r="BC285" s="1106" t="n"/>
      <c r="BD285" s="1106" t="n"/>
      <c r="BE285" s="1106" t="n"/>
      <c r="BF285" s="1106" t="n"/>
      <c r="BG285" s="1106" t="n"/>
      <c r="BH285" s="1106" t="n"/>
      <c r="BI285" s="1106" t="n"/>
      <c r="BJ285" s="1106" t="n"/>
      <c r="BK285" s="1106" t="n"/>
      <c r="BL285" s="1106" t="n"/>
      <c r="BM285" s="1106" t="n"/>
      <c r="BN285" s="1106" t="n"/>
      <c r="BO285" s="1106" t="n"/>
      <c r="BP285" s="1106" t="n"/>
      <c r="BQ285" s="1106" t="n"/>
      <c r="BR285" s="1106" t="n"/>
      <c r="BS285" s="1106" t="n"/>
      <c r="BT285" s="1106" t="n"/>
      <c r="BU285" s="1106" t="n"/>
      <c r="BV285" s="1106" t="n"/>
      <c r="BW285" s="1106" t="n"/>
      <c r="BX285" s="1106" t="n"/>
      <c r="BY285" s="1106" t="n"/>
      <c r="BZ285" s="1106" t="n"/>
      <c r="CA285" s="1106" t="n"/>
      <c r="CB285" s="1106" t="n"/>
      <c r="CC285" s="1106" t="n"/>
      <c r="CD285" s="1106" t="n"/>
      <c r="CE285" s="1106" t="n"/>
      <c r="CF285" s="1106" t="n"/>
      <c r="CG285" s="1106" t="n"/>
      <c r="CH285" s="1106" t="n"/>
      <c r="CI285" s="1106" t="n"/>
      <c r="CJ285" s="1106" t="n"/>
      <c r="CK285" s="1106" t="n"/>
      <c r="CL285" s="1106" t="n"/>
      <c r="CM285" s="1106" t="n"/>
      <c r="CN285" s="1106" t="n"/>
      <c r="CO285" s="1106" t="n"/>
      <c r="CP285" s="1106" t="n"/>
      <c r="CQ285" s="1106" t="n"/>
      <c r="CR285" s="1106" t="n"/>
      <c r="CS285" s="1106" t="n"/>
      <c r="CT285" s="1106" t="n"/>
      <c r="CU285" s="1106" t="n"/>
      <c r="CV285" s="1106" t="n"/>
      <c r="CW285" s="1106" t="n"/>
      <c r="CX285" s="1106" t="n"/>
      <c r="CY285" s="1106" t="n"/>
      <c r="CZ285" s="1106" t="n"/>
      <c r="DA285" s="1106" t="n"/>
      <c r="DB285" s="1106" t="n"/>
      <c r="DC285" s="1106" t="n"/>
      <c r="DD285" s="1106" t="n"/>
      <c r="DE285" s="1106" t="n"/>
      <c r="DF285" s="1106" t="n"/>
      <c r="DG285" s="1106" t="n"/>
      <c r="DH285" s="1106" t="n"/>
      <c r="DI285" s="1106" t="n"/>
    </row>
    <row r="286" ht="13.5" customHeight="1" s="1178">
      <c r="A286" s="1106" t="n"/>
      <c r="B286" s="1106" t="n"/>
      <c r="C286" s="1106" t="n"/>
      <c r="D286" s="1106" t="n"/>
      <c r="E286" s="1106" t="n"/>
      <c r="F286" s="1106" t="n"/>
      <c r="G286" s="1106" t="n"/>
      <c r="H286" s="1106" t="n"/>
      <c r="I286" s="1106" t="n"/>
      <c r="J286" s="1106" t="n"/>
      <c r="K286" s="1106" t="n"/>
      <c r="L286" s="1106" t="n"/>
      <c r="M286" s="1106" t="n"/>
      <c r="N286" s="1106" t="n"/>
      <c r="O286" s="1106" t="n"/>
      <c r="P286" s="1106" t="n"/>
      <c r="Q286" s="1106" t="n"/>
      <c r="R286" s="1106" t="n"/>
      <c r="S286" s="1106" t="n"/>
      <c r="T286" s="178" t="n"/>
      <c r="U286" s="1106" t="n"/>
      <c r="V286" s="1106" t="n"/>
      <c r="W286" s="1106" t="n"/>
      <c r="X286" s="1106" t="n"/>
      <c r="Y286" s="1106" t="n"/>
      <c r="Z286" s="1106" t="n"/>
      <c r="AA286" s="1106" t="n"/>
      <c r="AB286" s="1106" t="n"/>
      <c r="AC286" s="1106" t="n"/>
      <c r="AD286" s="1106" t="n"/>
      <c r="AE286" s="1106" t="n"/>
      <c r="AF286" s="1106" t="n"/>
      <c r="AG286" s="1106" t="n"/>
      <c r="AH286" s="1106" t="n"/>
      <c r="AI286" s="1106" t="n"/>
      <c r="AJ286" s="1106" t="n"/>
      <c r="AK286" s="1106" t="n"/>
      <c r="AL286" s="1106" t="n"/>
      <c r="AM286" s="1106" t="n"/>
      <c r="AN286" s="1106" t="n"/>
      <c r="AO286" s="1106" t="n"/>
      <c r="AP286" s="1106" t="n"/>
      <c r="AQ286" s="1106" t="n"/>
      <c r="AR286" s="1106" t="n"/>
      <c r="AS286" s="1106" t="n"/>
      <c r="AT286" s="1106" t="n"/>
      <c r="AU286" s="1106" t="n"/>
      <c r="AV286" s="1106" t="n"/>
      <c r="AW286" s="1106" t="n"/>
      <c r="AX286" s="1106" t="n"/>
      <c r="AY286" s="1106" t="n"/>
      <c r="AZ286" s="1106" t="n"/>
      <c r="BA286" s="1106" t="n"/>
      <c r="BB286" s="1106" t="n"/>
      <c r="BC286" s="1106" t="n"/>
      <c r="BD286" s="1106" t="n"/>
      <c r="BE286" s="1106" t="n"/>
      <c r="BF286" s="1106" t="n"/>
      <c r="BG286" s="1106" t="n"/>
      <c r="BH286" s="1106" t="n"/>
      <c r="BI286" s="1106" t="n"/>
      <c r="BJ286" s="1106" t="n"/>
      <c r="BK286" s="1106" t="n"/>
      <c r="BL286" s="1106" t="n"/>
      <c r="BM286" s="1106" t="n"/>
      <c r="BN286" s="1106" t="n"/>
      <c r="BO286" s="1106" t="n"/>
      <c r="BP286" s="1106" t="n"/>
      <c r="BQ286" s="1106" t="n"/>
      <c r="BR286" s="1106" t="n"/>
      <c r="BS286" s="1106" t="n"/>
      <c r="BT286" s="1106" t="n"/>
      <c r="BU286" s="1106" t="n"/>
      <c r="BV286" s="1106" t="n"/>
      <c r="BW286" s="1106" t="n"/>
      <c r="BX286" s="1106" t="n"/>
      <c r="BY286" s="1106" t="n"/>
      <c r="BZ286" s="1106" t="n"/>
      <c r="CA286" s="1106" t="n"/>
      <c r="CB286" s="1106" t="n"/>
      <c r="CC286" s="1106" t="n"/>
      <c r="CD286" s="1106" t="n"/>
      <c r="CE286" s="1106" t="n"/>
      <c r="CF286" s="1106" t="n"/>
      <c r="CG286" s="1106" t="n"/>
      <c r="CH286" s="1106" t="n"/>
      <c r="CI286" s="1106" t="n"/>
      <c r="CJ286" s="1106" t="n"/>
      <c r="CK286" s="1106" t="n"/>
      <c r="CL286" s="1106" t="n"/>
      <c r="CM286" s="1106" t="n"/>
      <c r="CN286" s="1106" t="n"/>
      <c r="CO286" s="1106" t="n"/>
      <c r="CP286" s="1106" t="n"/>
      <c r="CQ286" s="1106" t="n"/>
      <c r="CR286" s="1106" t="n"/>
      <c r="CS286" s="1106" t="n"/>
      <c r="CT286" s="1106" t="n"/>
      <c r="CU286" s="1106" t="n"/>
      <c r="CV286" s="1106" t="n"/>
      <c r="CW286" s="1106" t="n"/>
      <c r="CX286" s="1106" t="n"/>
      <c r="CY286" s="1106" t="n"/>
      <c r="CZ286" s="1106" t="n"/>
      <c r="DA286" s="1106" t="n"/>
      <c r="DB286" s="1106" t="n"/>
      <c r="DC286" s="1106" t="n"/>
      <c r="DD286" s="1106" t="n"/>
      <c r="DE286" s="1106" t="n"/>
      <c r="DF286" s="1106" t="n"/>
      <c r="DG286" s="1106" t="n"/>
      <c r="DH286" s="1106" t="n"/>
      <c r="DI286" s="1106" t="n"/>
    </row>
    <row r="287" ht="13.5" customHeight="1" s="1178">
      <c r="A287" s="1106" t="n"/>
      <c r="B287" s="1106" t="n"/>
      <c r="C287" s="1106" t="n"/>
      <c r="D287" s="1106" t="n"/>
      <c r="E287" s="1106" t="n"/>
      <c r="F287" s="1106" t="n"/>
      <c r="G287" s="1106" t="n"/>
      <c r="H287" s="1106" t="n"/>
      <c r="I287" s="1106" t="n"/>
      <c r="J287" s="1106" t="n"/>
      <c r="K287" s="1106" t="n"/>
      <c r="L287" s="1106" t="n"/>
      <c r="M287" s="1106" t="n"/>
      <c r="N287" s="1106" t="n"/>
      <c r="O287" s="1106" t="n"/>
      <c r="P287" s="1106" t="n"/>
      <c r="Q287" s="1106" t="n"/>
      <c r="R287" s="1106" t="n"/>
      <c r="S287" s="1106" t="n"/>
      <c r="T287" s="178" t="n"/>
      <c r="U287" s="1106" t="n"/>
      <c r="V287" s="1106" t="n"/>
      <c r="W287" s="1106" t="n"/>
      <c r="X287" s="1106" t="n"/>
      <c r="Y287" s="1106" t="n"/>
      <c r="Z287" s="1106" t="n"/>
      <c r="AA287" s="1106" t="n"/>
      <c r="AB287" s="1106" t="n"/>
      <c r="AC287" s="1106" t="n"/>
      <c r="AD287" s="1106" t="n"/>
      <c r="AE287" s="1106" t="n"/>
      <c r="AF287" s="1106" t="n"/>
      <c r="AG287" s="1106" t="n"/>
      <c r="AH287" s="1106" t="n"/>
      <c r="AI287" s="1106" t="n"/>
      <c r="AJ287" s="1106" t="n"/>
      <c r="AK287" s="1106" t="n"/>
      <c r="AL287" s="1106" t="n"/>
      <c r="AM287" s="1106" t="n"/>
      <c r="AN287" s="1106" t="n"/>
      <c r="AO287" s="1106" t="n"/>
      <c r="AP287" s="1106" t="n"/>
      <c r="AQ287" s="1106" t="n"/>
      <c r="AR287" s="1106" t="n"/>
      <c r="AS287" s="1106" t="n"/>
      <c r="AT287" s="1106" t="n"/>
      <c r="AU287" s="1106" t="n"/>
      <c r="AV287" s="1106" t="n"/>
      <c r="AW287" s="1106" t="n"/>
      <c r="AX287" s="1106" t="n"/>
      <c r="AY287" s="1106" t="n"/>
      <c r="AZ287" s="1106" t="n"/>
      <c r="BA287" s="1106" t="n"/>
      <c r="BB287" s="1106" t="n"/>
      <c r="BC287" s="1106" t="n"/>
      <c r="BD287" s="1106" t="n"/>
      <c r="BE287" s="1106" t="n"/>
      <c r="BF287" s="1106" t="n"/>
      <c r="BG287" s="1106" t="n"/>
      <c r="BH287" s="1106" t="n"/>
      <c r="BI287" s="1106" t="n"/>
      <c r="BJ287" s="1106" t="n"/>
      <c r="BK287" s="1106" t="n"/>
      <c r="BL287" s="1106" t="n"/>
      <c r="BM287" s="1106" t="n"/>
      <c r="BN287" s="1106" t="n"/>
      <c r="BO287" s="1106" t="n"/>
      <c r="BP287" s="1106" t="n"/>
      <c r="BQ287" s="1106" t="n"/>
      <c r="BR287" s="1106" t="n"/>
      <c r="BS287" s="1106" t="n"/>
      <c r="BT287" s="1106" t="n"/>
      <c r="BU287" s="1106" t="n"/>
      <c r="BV287" s="1106" t="n"/>
      <c r="BW287" s="1106" t="n"/>
      <c r="BX287" s="1106" t="n"/>
      <c r="BY287" s="1106" t="n"/>
      <c r="BZ287" s="1106" t="n"/>
      <c r="CA287" s="1106" t="n"/>
      <c r="CB287" s="1106" t="n"/>
      <c r="CC287" s="1106" t="n"/>
      <c r="CD287" s="1106" t="n"/>
      <c r="CE287" s="1106" t="n"/>
      <c r="CF287" s="1106" t="n"/>
      <c r="CG287" s="1106" t="n"/>
      <c r="CH287" s="1106" t="n"/>
      <c r="CI287" s="1106" t="n"/>
      <c r="CJ287" s="1106" t="n"/>
      <c r="CK287" s="1106" t="n"/>
      <c r="CL287" s="1106" t="n"/>
      <c r="CM287" s="1106" t="n"/>
      <c r="CN287" s="1106" t="n"/>
      <c r="CO287" s="1106" t="n"/>
      <c r="CP287" s="1106" t="n"/>
      <c r="CQ287" s="1106" t="n"/>
      <c r="CR287" s="1106" t="n"/>
      <c r="CS287" s="1106" t="n"/>
      <c r="CT287" s="1106" t="n"/>
      <c r="CU287" s="1106" t="n"/>
      <c r="CV287" s="1106" t="n"/>
      <c r="CW287" s="1106" t="n"/>
      <c r="CX287" s="1106" t="n"/>
      <c r="CY287" s="1106" t="n"/>
      <c r="CZ287" s="1106" t="n"/>
      <c r="DA287" s="1106" t="n"/>
      <c r="DB287" s="1106" t="n"/>
      <c r="DC287" s="1106" t="n"/>
      <c r="DD287" s="1106" t="n"/>
      <c r="DE287" s="1106" t="n"/>
      <c r="DF287" s="1106" t="n"/>
      <c r="DG287" s="1106" t="n"/>
      <c r="DH287" s="1106" t="n"/>
      <c r="DI287" s="1106" t="n"/>
    </row>
    <row r="288" ht="13.5" customHeight="1" s="1178">
      <c r="A288" s="1106" t="n"/>
      <c r="B288" s="1106" t="n"/>
      <c r="C288" s="1106" t="n"/>
      <c r="D288" s="1106" t="n"/>
      <c r="E288" s="1106" t="n"/>
      <c r="F288" s="1106" t="n"/>
      <c r="G288" s="1106" t="n"/>
      <c r="H288" s="1106" t="n"/>
      <c r="I288" s="1106" t="n"/>
      <c r="J288" s="1106" t="n"/>
      <c r="K288" s="1106" t="n"/>
      <c r="L288" s="1106" t="n"/>
      <c r="M288" s="1106" t="n"/>
      <c r="N288" s="1106" t="n"/>
      <c r="O288" s="1106" t="n"/>
      <c r="P288" s="1106" t="n"/>
      <c r="Q288" s="1106" t="n"/>
      <c r="R288" s="1106" t="n"/>
      <c r="S288" s="1106" t="n"/>
      <c r="T288" s="178" t="n"/>
      <c r="U288" s="1106" t="n"/>
      <c r="V288" s="1106" t="n"/>
      <c r="W288" s="1106" t="n"/>
      <c r="X288" s="1106" t="n"/>
      <c r="Y288" s="1106" t="n"/>
      <c r="Z288" s="1106" t="n"/>
      <c r="AA288" s="1106" t="n"/>
      <c r="AB288" s="1106" t="n"/>
      <c r="AC288" s="1106" t="n"/>
      <c r="AD288" s="1106" t="n"/>
      <c r="AE288" s="1106" t="n"/>
      <c r="AF288" s="1106" t="n"/>
      <c r="AG288" s="1106" t="n"/>
      <c r="AH288" s="1106" t="n"/>
      <c r="AI288" s="1106" t="n"/>
      <c r="AJ288" s="1106" t="n"/>
      <c r="AK288" s="1106" t="n"/>
      <c r="AL288" s="1106" t="n"/>
      <c r="AM288" s="1106" t="n"/>
      <c r="AN288" s="1106" t="n"/>
      <c r="AO288" s="1106" t="n"/>
      <c r="AP288" s="1106" t="n"/>
      <c r="AQ288" s="1106" t="n"/>
      <c r="AR288" s="1106" t="n"/>
      <c r="AS288" s="1106" t="n"/>
      <c r="AT288" s="1106" t="n"/>
      <c r="AU288" s="1106" t="n"/>
      <c r="AV288" s="1106" t="n"/>
      <c r="AW288" s="1106" t="n"/>
      <c r="AX288" s="1106" t="n"/>
      <c r="AY288" s="1106" t="n"/>
      <c r="AZ288" s="1106" t="n"/>
      <c r="BA288" s="1106" t="n"/>
      <c r="BB288" s="1106" t="n"/>
      <c r="BC288" s="1106" t="n"/>
      <c r="BD288" s="1106" t="n"/>
      <c r="BE288" s="1106" t="n"/>
      <c r="BF288" s="1106" t="n"/>
      <c r="BG288" s="1106" t="n"/>
      <c r="BH288" s="1106" t="n"/>
      <c r="BI288" s="1106" t="n"/>
      <c r="BJ288" s="1106" t="n"/>
      <c r="BK288" s="1106" t="n"/>
      <c r="BL288" s="1106" t="n"/>
      <c r="BM288" s="1106" t="n"/>
      <c r="BN288" s="1106" t="n"/>
      <c r="BO288" s="1106" t="n"/>
      <c r="BP288" s="1106" t="n"/>
      <c r="BQ288" s="1106" t="n"/>
      <c r="BR288" s="1106" t="n"/>
      <c r="BS288" s="1106" t="n"/>
      <c r="BT288" s="1106" t="n"/>
      <c r="BU288" s="1106" t="n"/>
      <c r="BV288" s="1106" t="n"/>
      <c r="BW288" s="1106" t="n"/>
      <c r="BX288" s="1106" t="n"/>
      <c r="BY288" s="1106" t="n"/>
      <c r="BZ288" s="1106" t="n"/>
      <c r="CA288" s="1106" t="n"/>
      <c r="CB288" s="1106" t="n"/>
      <c r="CC288" s="1106" t="n"/>
      <c r="CD288" s="1106" t="n"/>
      <c r="CE288" s="1106" t="n"/>
      <c r="CF288" s="1106" t="n"/>
      <c r="CG288" s="1106" t="n"/>
      <c r="CH288" s="1106" t="n"/>
      <c r="CI288" s="1106" t="n"/>
      <c r="CJ288" s="1106" t="n"/>
      <c r="CK288" s="1106" t="n"/>
      <c r="CL288" s="1106" t="n"/>
      <c r="CM288" s="1106" t="n"/>
      <c r="CN288" s="1106" t="n"/>
      <c r="CO288" s="1106" t="n"/>
      <c r="CP288" s="1106" t="n"/>
      <c r="CQ288" s="1106" t="n"/>
      <c r="CR288" s="1106" t="n"/>
      <c r="CS288" s="1106" t="n"/>
      <c r="CT288" s="1106" t="n"/>
      <c r="CU288" s="1106" t="n"/>
      <c r="CV288" s="1106" t="n"/>
      <c r="CW288" s="1106" t="n"/>
      <c r="CX288" s="1106" t="n"/>
      <c r="CY288" s="1106" t="n"/>
      <c r="CZ288" s="1106" t="n"/>
      <c r="DA288" s="1106" t="n"/>
      <c r="DB288" s="1106" t="n"/>
      <c r="DC288" s="1106" t="n"/>
      <c r="DD288" s="1106" t="n"/>
      <c r="DE288" s="1106" t="n"/>
      <c r="DF288" s="1106" t="n"/>
      <c r="DG288" s="1106" t="n"/>
      <c r="DH288" s="1106" t="n"/>
      <c r="DI288" s="1106" t="n"/>
    </row>
    <row r="289" ht="13.5" customHeight="1" s="1178">
      <c r="A289" s="1106" t="n"/>
      <c r="B289" s="1106" t="n"/>
      <c r="C289" s="1106" t="n"/>
      <c r="D289" s="1106" t="n"/>
      <c r="E289" s="1106" t="n"/>
      <c r="F289" s="1106" t="n"/>
      <c r="G289" s="1106" t="n"/>
      <c r="H289" s="1106" t="n"/>
      <c r="I289" s="1106" t="n"/>
      <c r="J289" s="1106" t="n"/>
      <c r="K289" s="1106" t="n"/>
      <c r="L289" s="1106" t="n"/>
      <c r="M289" s="1106" t="n"/>
      <c r="N289" s="1106" t="n"/>
      <c r="O289" s="1106" t="n"/>
      <c r="P289" s="1106" t="n"/>
      <c r="Q289" s="1106" t="n"/>
      <c r="R289" s="1106" t="n"/>
      <c r="S289" s="1106" t="n"/>
      <c r="T289" s="178" t="n"/>
      <c r="U289" s="1106" t="n"/>
      <c r="V289" s="1106" t="n"/>
      <c r="W289" s="1106" t="n"/>
      <c r="X289" s="1106" t="n"/>
      <c r="Y289" s="1106" t="n"/>
      <c r="Z289" s="1106" t="n"/>
      <c r="AA289" s="1106" t="n"/>
      <c r="AB289" s="1106" t="n"/>
      <c r="AC289" s="1106" t="n"/>
      <c r="AD289" s="1106" t="n"/>
      <c r="AE289" s="1106" t="n"/>
      <c r="AF289" s="1106" t="n"/>
      <c r="AG289" s="1106" t="n"/>
      <c r="AH289" s="1106" t="n"/>
      <c r="AI289" s="1106" t="n"/>
      <c r="AJ289" s="1106" t="n"/>
      <c r="AK289" s="1106" t="n"/>
      <c r="AL289" s="1106" t="n"/>
      <c r="AM289" s="1106" t="n"/>
      <c r="AN289" s="1106" t="n"/>
      <c r="AO289" s="1106" t="n"/>
      <c r="AP289" s="1106" t="n"/>
      <c r="AQ289" s="1106" t="n"/>
      <c r="AR289" s="1106" t="n"/>
      <c r="AS289" s="1106" t="n"/>
      <c r="AT289" s="1106" t="n"/>
      <c r="AU289" s="1106" t="n"/>
      <c r="AV289" s="1106" t="n"/>
      <c r="AW289" s="1106" t="n"/>
      <c r="AX289" s="1106" t="n"/>
      <c r="AY289" s="1106" t="n"/>
      <c r="AZ289" s="1106" t="n"/>
      <c r="BA289" s="1106" t="n"/>
      <c r="BB289" s="1106" t="n"/>
      <c r="BC289" s="1106" t="n"/>
      <c r="BD289" s="1106" t="n"/>
      <c r="BE289" s="1106" t="n"/>
      <c r="BF289" s="1106" t="n"/>
      <c r="BG289" s="1106" t="n"/>
      <c r="BH289" s="1106" t="n"/>
      <c r="BI289" s="1106" t="n"/>
      <c r="BJ289" s="1106" t="n"/>
      <c r="BK289" s="1106" t="n"/>
      <c r="BL289" s="1106" t="n"/>
      <c r="BM289" s="1106" t="n"/>
      <c r="BN289" s="1106" t="n"/>
      <c r="BO289" s="1106" t="n"/>
      <c r="BP289" s="1106" t="n"/>
      <c r="BQ289" s="1106" t="n"/>
      <c r="BR289" s="1106" t="n"/>
      <c r="BS289" s="1106" t="n"/>
      <c r="BT289" s="1106" t="n"/>
      <c r="BU289" s="1106" t="n"/>
      <c r="BV289" s="1106" t="n"/>
      <c r="BW289" s="1106" t="n"/>
      <c r="BX289" s="1106" t="n"/>
      <c r="BY289" s="1106" t="n"/>
      <c r="BZ289" s="1106" t="n"/>
      <c r="CA289" s="1106" t="n"/>
      <c r="CB289" s="1106" t="n"/>
      <c r="CC289" s="1106" t="n"/>
      <c r="CD289" s="1106" t="n"/>
      <c r="CE289" s="1106" t="n"/>
      <c r="CF289" s="1106" t="n"/>
      <c r="CG289" s="1106" t="n"/>
      <c r="CH289" s="1106" t="n"/>
      <c r="CI289" s="1106" t="n"/>
      <c r="CJ289" s="1106" t="n"/>
      <c r="CK289" s="1106" t="n"/>
      <c r="CL289" s="1106" t="n"/>
      <c r="CM289" s="1106" t="n"/>
      <c r="CN289" s="1106" t="n"/>
      <c r="CO289" s="1106" t="n"/>
      <c r="CP289" s="1106" t="n"/>
      <c r="CQ289" s="1106" t="n"/>
      <c r="CR289" s="1106" t="n"/>
      <c r="CS289" s="1106" t="n"/>
      <c r="CT289" s="1106" t="n"/>
      <c r="CU289" s="1106" t="n"/>
      <c r="CV289" s="1106" t="n"/>
      <c r="CW289" s="1106" t="n"/>
      <c r="CX289" s="1106" t="n"/>
      <c r="CY289" s="1106" t="n"/>
      <c r="CZ289" s="1106" t="n"/>
      <c r="DA289" s="1106" t="n"/>
      <c r="DB289" s="1106" t="n"/>
      <c r="DC289" s="1106" t="n"/>
      <c r="DD289" s="1106" t="n"/>
      <c r="DE289" s="1106" t="n"/>
      <c r="DF289" s="1106" t="n"/>
      <c r="DG289" s="1106" t="n"/>
      <c r="DH289" s="1106" t="n"/>
      <c r="DI289" s="1106" t="n"/>
    </row>
    <row r="290" ht="13.5" customHeight="1" s="1178">
      <c r="A290" s="1106" t="n"/>
      <c r="B290" s="1106" t="n"/>
      <c r="C290" s="1106" t="n"/>
      <c r="D290" s="1106" t="n"/>
      <c r="E290" s="1106" t="n"/>
      <c r="F290" s="1106" t="n"/>
      <c r="G290" s="1106" t="n"/>
      <c r="H290" s="1106" t="n"/>
      <c r="I290" s="1106" t="n"/>
      <c r="J290" s="1106" t="n"/>
      <c r="K290" s="1106" t="n"/>
      <c r="L290" s="1106" t="n"/>
      <c r="M290" s="1106" t="n"/>
      <c r="N290" s="1106" t="n"/>
      <c r="O290" s="1106" t="n"/>
      <c r="P290" s="1106" t="n"/>
      <c r="Q290" s="1106" t="n"/>
      <c r="R290" s="1106" t="n"/>
      <c r="S290" s="1106" t="n"/>
      <c r="T290" s="178" t="n"/>
      <c r="U290" s="1106" t="n"/>
      <c r="V290" s="1106" t="n"/>
      <c r="W290" s="1106" t="n"/>
      <c r="X290" s="1106" t="n"/>
      <c r="Y290" s="1106" t="n"/>
      <c r="Z290" s="1106" t="n"/>
      <c r="AA290" s="1106" t="n"/>
      <c r="AB290" s="1106" t="n"/>
      <c r="AC290" s="1106" t="n"/>
      <c r="AD290" s="1106" t="n"/>
      <c r="AE290" s="1106" t="n"/>
      <c r="AF290" s="1106" t="n"/>
      <c r="AG290" s="1106" t="n"/>
      <c r="AH290" s="1106" t="n"/>
      <c r="AI290" s="1106" t="n"/>
      <c r="AJ290" s="1106" t="n"/>
      <c r="AK290" s="1106" t="n"/>
      <c r="AL290" s="1106" t="n"/>
      <c r="AM290" s="1106" t="n"/>
      <c r="AN290" s="1106" t="n"/>
      <c r="AO290" s="1106" t="n"/>
      <c r="AP290" s="1106" t="n"/>
      <c r="AQ290" s="1106" t="n"/>
      <c r="AR290" s="1106" t="n"/>
      <c r="AS290" s="1106" t="n"/>
      <c r="AT290" s="1106" t="n"/>
      <c r="AU290" s="1106" t="n"/>
      <c r="AV290" s="1106" t="n"/>
      <c r="AW290" s="1106" t="n"/>
      <c r="AX290" s="1106" t="n"/>
      <c r="AY290" s="1106" t="n"/>
      <c r="AZ290" s="1106" t="n"/>
      <c r="BA290" s="1106" t="n"/>
      <c r="BB290" s="1106" t="n"/>
      <c r="BC290" s="1106" t="n"/>
      <c r="BD290" s="1106" t="n"/>
      <c r="BE290" s="1106" t="n"/>
      <c r="BF290" s="1106" t="n"/>
      <c r="BG290" s="1106" t="n"/>
      <c r="BH290" s="1106" t="n"/>
      <c r="BI290" s="1106" t="n"/>
      <c r="BJ290" s="1106" t="n"/>
      <c r="BK290" s="1106" t="n"/>
      <c r="BL290" s="1106" t="n"/>
      <c r="BM290" s="1106" t="n"/>
      <c r="BN290" s="1106" t="n"/>
      <c r="BO290" s="1106" t="n"/>
      <c r="BP290" s="1106" t="n"/>
      <c r="BQ290" s="1106" t="n"/>
      <c r="BR290" s="1106" t="n"/>
      <c r="BS290" s="1106" t="n"/>
      <c r="BT290" s="1106" t="n"/>
      <c r="BU290" s="1106" t="n"/>
      <c r="BV290" s="1106" t="n"/>
      <c r="BW290" s="1106" t="n"/>
      <c r="BX290" s="1106" t="n"/>
      <c r="BY290" s="1106" t="n"/>
      <c r="BZ290" s="1106" t="n"/>
      <c r="CA290" s="1106" t="n"/>
      <c r="CB290" s="1106" t="n"/>
      <c r="CC290" s="1106" t="n"/>
      <c r="CD290" s="1106" t="n"/>
      <c r="CE290" s="1106" t="n"/>
      <c r="CF290" s="1106" t="n"/>
      <c r="CG290" s="1106" t="n"/>
      <c r="CH290" s="1106" t="n"/>
      <c r="CI290" s="1106" t="n"/>
      <c r="CJ290" s="1106" t="n"/>
      <c r="CK290" s="1106" t="n"/>
      <c r="CL290" s="1106" t="n"/>
      <c r="CM290" s="1106" t="n"/>
      <c r="CN290" s="1106" t="n"/>
      <c r="CO290" s="1106" t="n"/>
      <c r="CP290" s="1106" t="n"/>
      <c r="CQ290" s="1106" t="n"/>
      <c r="CR290" s="1106" t="n"/>
      <c r="CS290" s="1106" t="n"/>
      <c r="CT290" s="1106" t="n"/>
      <c r="CU290" s="1106" t="n"/>
      <c r="CV290" s="1106" t="n"/>
      <c r="CW290" s="1106" t="n"/>
      <c r="CX290" s="1106" t="n"/>
      <c r="CY290" s="1106" t="n"/>
      <c r="CZ290" s="1106" t="n"/>
      <c r="DA290" s="1106" t="n"/>
      <c r="DB290" s="1106" t="n"/>
      <c r="DC290" s="1106" t="n"/>
      <c r="DD290" s="1106" t="n"/>
      <c r="DE290" s="1106" t="n"/>
      <c r="DF290" s="1106" t="n"/>
      <c r="DG290" s="1106" t="n"/>
      <c r="DH290" s="1106" t="n"/>
      <c r="DI290" s="1106" t="n"/>
    </row>
    <row r="291" ht="13.5" customHeight="1" s="1178">
      <c r="A291" s="1106" t="n"/>
      <c r="B291" s="1106" t="n"/>
      <c r="C291" s="1106" t="n"/>
      <c r="D291" s="1106" t="n"/>
      <c r="E291" s="1106" t="n"/>
      <c r="F291" s="1106" t="n"/>
      <c r="G291" s="1106" t="n"/>
      <c r="H291" s="1106" t="n"/>
      <c r="I291" s="1106" t="n"/>
      <c r="J291" s="1106" t="n"/>
      <c r="K291" s="1106" t="n"/>
      <c r="L291" s="1106" t="n"/>
      <c r="M291" s="1106" t="n"/>
      <c r="N291" s="1106" t="n"/>
      <c r="O291" s="1106" t="n"/>
      <c r="P291" s="1106" t="n"/>
      <c r="Q291" s="1106" t="n"/>
      <c r="R291" s="1106" t="n"/>
      <c r="S291" s="1106" t="n"/>
      <c r="T291" s="178" t="n"/>
      <c r="U291" s="1106" t="n"/>
      <c r="V291" s="1106" t="n"/>
      <c r="W291" s="1106" t="n"/>
      <c r="X291" s="1106" t="n"/>
      <c r="Y291" s="1106" t="n"/>
      <c r="Z291" s="1106" t="n"/>
      <c r="AA291" s="1106" t="n"/>
      <c r="AB291" s="1106" t="n"/>
      <c r="AC291" s="1106" t="n"/>
      <c r="AD291" s="1106" t="n"/>
      <c r="AE291" s="1106" t="n"/>
      <c r="AF291" s="1106" t="n"/>
      <c r="AG291" s="1106" t="n"/>
      <c r="AH291" s="1106" t="n"/>
      <c r="AI291" s="1106" t="n"/>
      <c r="AJ291" s="1106" t="n"/>
      <c r="AK291" s="1106" t="n"/>
      <c r="AL291" s="1106" t="n"/>
      <c r="AM291" s="1106" t="n"/>
      <c r="AN291" s="1106" t="n"/>
      <c r="AO291" s="1106" t="n"/>
      <c r="AP291" s="1106" t="n"/>
      <c r="AQ291" s="1106" t="n"/>
      <c r="AR291" s="1106" t="n"/>
      <c r="AS291" s="1106" t="n"/>
      <c r="AT291" s="1106" t="n"/>
      <c r="AU291" s="1106" t="n"/>
      <c r="AV291" s="1106" t="n"/>
      <c r="AW291" s="1106" t="n"/>
      <c r="AX291" s="1106" t="n"/>
      <c r="AY291" s="1106" t="n"/>
      <c r="AZ291" s="1106" t="n"/>
      <c r="BA291" s="1106" t="n"/>
      <c r="BB291" s="1106" t="n"/>
      <c r="BC291" s="1106" t="n"/>
      <c r="BD291" s="1106" t="n"/>
      <c r="BE291" s="1106" t="n"/>
      <c r="BF291" s="1106" t="n"/>
      <c r="BG291" s="1106" t="n"/>
      <c r="BH291" s="1106" t="n"/>
      <c r="BI291" s="1106" t="n"/>
      <c r="BJ291" s="1106" t="n"/>
      <c r="BK291" s="1106" t="n"/>
      <c r="BL291" s="1106" t="n"/>
      <c r="BM291" s="1106" t="n"/>
      <c r="BN291" s="1106" t="n"/>
      <c r="BO291" s="1106" t="n"/>
      <c r="BP291" s="1106" t="n"/>
      <c r="BQ291" s="1106" t="n"/>
      <c r="BR291" s="1106" t="n"/>
      <c r="BS291" s="1106" t="n"/>
      <c r="BT291" s="1106" t="n"/>
      <c r="BU291" s="1106" t="n"/>
      <c r="BV291" s="1106" t="n"/>
      <c r="BW291" s="1106" t="n"/>
      <c r="BX291" s="1106" t="n"/>
      <c r="BY291" s="1106" t="n"/>
      <c r="BZ291" s="1106" t="n"/>
      <c r="CA291" s="1106" t="n"/>
      <c r="CB291" s="1106" t="n"/>
      <c r="CC291" s="1106" t="n"/>
      <c r="CD291" s="1106" t="n"/>
      <c r="CE291" s="1106" t="n"/>
      <c r="CF291" s="1106" t="n"/>
      <c r="CG291" s="1106" t="n"/>
      <c r="CH291" s="1106" t="n"/>
      <c r="CI291" s="1106" t="n"/>
      <c r="CJ291" s="1106" t="n"/>
      <c r="CK291" s="1106" t="n"/>
      <c r="CL291" s="1106" t="n"/>
      <c r="CM291" s="1106" t="n"/>
      <c r="CN291" s="1106" t="n"/>
      <c r="CO291" s="1106" t="n"/>
      <c r="CP291" s="1106" t="n"/>
      <c r="CQ291" s="1106" t="n"/>
      <c r="CR291" s="1106" t="n"/>
      <c r="CS291" s="1106" t="n"/>
      <c r="CT291" s="1106" t="n"/>
      <c r="CU291" s="1106" t="n"/>
      <c r="CV291" s="1106" t="n"/>
      <c r="CW291" s="1106" t="n"/>
      <c r="CX291" s="1106" t="n"/>
      <c r="CY291" s="1106" t="n"/>
      <c r="CZ291" s="1106" t="n"/>
      <c r="DA291" s="1106" t="n"/>
      <c r="DB291" s="1106" t="n"/>
      <c r="DC291" s="1106" t="n"/>
      <c r="DD291" s="1106" t="n"/>
      <c r="DE291" s="1106" t="n"/>
      <c r="DF291" s="1106" t="n"/>
      <c r="DG291" s="1106" t="n"/>
      <c r="DH291" s="1106" t="n"/>
      <c r="DI291" s="1106" t="n"/>
    </row>
    <row r="292" ht="13.5" customHeight="1" s="1178">
      <c r="A292" s="1106" t="n"/>
      <c r="B292" s="1106" t="n"/>
      <c r="C292" s="1106" t="n"/>
      <c r="D292" s="1106" t="n"/>
      <c r="E292" s="1106" t="n"/>
      <c r="F292" s="1106" t="n"/>
      <c r="G292" s="1106" t="n"/>
      <c r="H292" s="1106" t="n"/>
      <c r="I292" s="1106" t="n"/>
      <c r="J292" s="1106" t="n"/>
      <c r="K292" s="1106" t="n"/>
      <c r="L292" s="1106" t="n"/>
      <c r="M292" s="1106" t="n"/>
      <c r="N292" s="1106" t="n"/>
      <c r="O292" s="1106" t="n"/>
      <c r="P292" s="1106" t="n"/>
      <c r="Q292" s="1106" t="n"/>
      <c r="R292" s="1106" t="n"/>
      <c r="S292" s="1106" t="n"/>
      <c r="T292" s="178" t="n"/>
      <c r="U292" s="1106" t="n"/>
      <c r="V292" s="1106" t="n"/>
      <c r="W292" s="1106" t="n"/>
      <c r="X292" s="1106" t="n"/>
      <c r="Y292" s="1106" t="n"/>
      <c r="Z292" s="1106" t="n"/>
      <c r="AA292" s="1106" t="n"/>
      <c r="AB292" s="1106" t="n"/>
      <c r="AC292" s="1106" t="n"/>
      <c r="AD292" s="1106" t="n"/>
      <c r="AE292" s="1106" t="n"/>
      <c r="AF292" s="1106" t="n"/>
      <c r="AG292" s="1106" t="n"/>
      <c r="AH292" s="1106" t="n"/>
      <c r="AI292" s="1106" t="n"/>
      <c r="AJ292" s="1106" t="n"/>
      <c r="AK292" s="1106" t="n"/>
      <c r="AL292" s="1106" t="n"/>
      <c r="AM292" s="1106" t="n"/>
      <c r="AN292" s="1106" t="n"/>
      <c r="AO292" s="1106" t="n"/>
      <c r="AP292" s="1106" t="n"/>
      <c r="AQ292" s="1106" t="n"/>
      <c r="AR292" s="1106" t="n"/>
      <c r="AS292" s="1106" t="n"/>
      <c r="AT292" s="1106" t="n"/>
      <c r="AU292" s="1106" t="n"/>
      <c r="AV292" s="1106" t="n"/>
      <c r="AW292" s="1106" t="n"/>
      <c r="AX292" s="1106" t="n"/>
      <c r="AY292" s="1106" t="n"/>
      <c r="AZ292" s="1106" t="n"/>
      <c r="BA292" s="1106" t="n"/>
      <c r="BB292" s="1106" t="n"/>
      <c r="BC292" s="1106" t="n"/>
      <c r="BD292" s="1106" t="n"/>
      <c r="BE292" s="1106" t="n"/>
      <c r="BF292" s="1106" t="n"/>
      <c r="BG292" s="1106" t="n"/>
      <c r="BH292" s="1106" t="n"/>
      <c r="BI292" s="1106" t="n"/>
      <c r="BJ292" s="1106" t="n"/>
      <c r="BK292" s="1106" t="n"/>
      <c r="BL292" s="1106" t="n"/>
      <c r="BM292" s="1106" t="n"/>
      <c r="BN292" s="1106" t="n"/>
      <c r="BO292" s="1106" t="n"/>
      <c r="BP292" s="1106" t="n"/>
      <c r="BQ292" s="1106" t="n"/>
      <c r="BR292" s="1106" t="n"/>
      <c r="BS292" s="1106" t="n"/>
      <c r="BT292" s="1106" t="n"/>
      <c r="BU292" s="1106" t="n"/>
      <c r="BV292" s="1106" t="n"/>
      <c r="BW292" s="1106" t="n"/>
      <c r="BX292" s="1106" t="n"/>
      <c r="BY292" s="1106" t="n"/>
      <c r="BZ292" s="1106" t="n"/>
      <c r="CA292" s="1106" t="n"/>
      <c r="CB292" s="1106" t="n"/>
      <c r="CC292" s="1106" t="n"/>
      <c r="CD292" s="1106" t="n"/>
      <c r="CE292" s="1106" t="n"/>
      <c r="CF292" s="1106" t="n"/>
      <c r="CG292" s="1106" t="n"/>
      <c r="CH292" s="1106" t="n"/>
      <c r="CI292" s="1106" t="n"/>
      <c r="CJ292" s="1106" t="n"/>
      <c r="CK292" s="1106" t="n"/>
      <c r="CL292" s="1106" t="n"/>
      <c r="CM292" s="1106" t="n"/>
      <c r="CN292" s="1106" t="n"/>
      <c r="CO292" s="1106" t="n"/>
      <c r="CP292" s="1106" t="n"/>
      <c r="CQ292" s="1106" t="n"/>
      <c r="CR292" s="1106" t="n"/>
      <c r="CS292" s="1106" t="n"/>
      <c r="CT292" s="1106" t="n"/>
      <c r="CU292" s="1106" t="n"/>
      <c r="CV292" s="1106" t="n"/>
      <c r="CW292" s="1106" t="n"/>
      <c r="CX292" s="1106" t="n"/>
      <c r="CY292" s="1106" t="n"/>
      <c r="CZ292" s="1106" t="n"/>
      <c r="DA292" s="1106" t="n"/>
      <c r="DB292" s="1106" t="n"/>
      <c r="DC292" s="1106" t="n"/>
      <c r="DD292" s="1106" t="n"/>
      <c r="DE292" s="1106" t="n"/>
      <c r="DF292" s="1106" t="n"/>
      <c r="DG292" s="1106" t="n"/>
      <c r="DH292" s="1106" t="n"/>
      <c r="DI292" s="1106" t="n"/>
    </row>
    <row r="293" ht="13.5" customHeight="1" s="1178">
      <c r="A293" s="1106" t="n"/>
      <c r="B293" s="1106" t="n"/>
      <c r="C293" s="1106" t="n"/>
      <c r="D293" s="1106" t="n"/>
      <c r="E293" s="1106" t="n"/>
      <c r="F293" s="1106" t="n"/>
      <c r="G293" s="1106" t="n"/>
      <c r="H293" s="1106" t="n"/>
      <c r="I293" s="1106" t="n"/>
      <c r="J293" s="1106" t="n"/>
      <c r="K293" s="1106" t="n"/>
      <c r="L293" s="1106" t="n"/>
      <c r="M293" s="1106" t="n"/>
      <c r="N293" s="1106" t="n"/>
      <c r="O293" s="1106" t="n"/>
      <c r="P293" s="1106" t="n"/>
      <c r="Q293" s="1106" t="n"/>
      <c r="R293" s="1106" t="n"/>
      <c r="S293" s="1106" t="n"/>
      <c r="T293" s="178" t="n"/>
      <c r="U293" s="1106" t="n"/>
      <c r="V293" s="1106" t="n"/>
      <c r="W293" s="1106" t="n"/>
      <c r="X293" s="1106" t="n"/>
      <c r="Y293" s="1106" t="n"/>
      <c r="Z293" s="1106" t="n"/>
      <c r="AA293" s="1106" t="n"/>
      <c r="AB293" s="1106" t="n"/>
      <c r="AC293" s="1106" t="n"/>
      <c r="AD293" s="1106" t="n"/>
      <c r="AE293" s="1106" t="n"/>
      <c r="AF293" s="1106" t="n"/>
      <c r="AG293" s="1106" t="n"/>
      <c r="AH293" s="1106" t="n"/>
      <c r="AI293" s="1106" t="n"/>
      <c r="AJ293" s="1106" t="n"/>
      <c r="AK293" s="1106" t="n"/>
      <c r="AL293" s="1106" t="n"/>
      <c r="AM293" s="1106" t="n"/>
      <c r="AN293" s="1106" t="n"/>
      <c r="AO293" s="1106" t="n"/>
      <c r="AP293" s="1106" t="n"/>
      <c r="AQ293" s="1106" t="n"/>
      <c r="AR293" s="1106" t="n"/>
      <c r="AS293" s="1106" t="n"/>
      <c r="AT293" s="1106" t="n"/>
      <c r="AU293" s="1106" t="n"/>
      <c r="AV293" s="1106" t="n"/>
      <c r="AW293" s="1106" t="n"/>
      <c r="AX293" s="1106" t="n"/>
      <c r="AY293" s="1106" t="n"/>
      <c r="AZ293" s="1106" t="n"/>
      <c r="BA293" s="1106" t="n"/>
      <c r="BB293" s="1106" t="n"/>
      <c r="BC293" s="1106" t="n"/>
      <c r="BD293" s="1106" t="n"/>
      <c r="BE293" s="1106" t="n"/>
      <c r="BF293" s="1106" t="n"/>
      <c r="BG293" s="1106" t="n"/>
      <c r="BH293" s="1106" t="n"/>
      <c r="BI293" s="1106" t="n"/>
      <c r="BJ293" s="1106" t="n"/>
      <c r="BK293" s="1106" t="n"/>
      <c r="BL293" s="1106" t="n"/>
      <c r="BM293" s="1106" t="n"/>
      <c r="BN293" s="1106" t="n"/>
      <c r="BO293" s="1106" t="n"/>
      <c r="BP293" s="1106" t="n"/>
      <c r="BQ293" s="1106" t="n"/>
      <c r="BR293" s="1106" t="n"/>
      <c r="BS293" s="1106" t="n"/>
      <c r="BT293" s="1106" t="n"/>
      <c r="BU293" s="1106" t="n"/>
      <c r="BV293" s="1106" t="n"/>
      <c r="BW293" s="1106" t="n"/>
      <c r="BX293" s="1106" t="n"/>
      <c r="BY293" s="1106" t="n"/>
      <c r="BZ293" s="1106" t="n"/>
      <c r="CA293" s="1106" t="n"/>
      <c r="CB293" s="1106" t="n"/>
      <c r="CC293" s="1106" t="n"/>
      <c r="CD293" s="1106" t="n"/>
      <c r="CE293" s="1106" t="n"/>
      <c r="CF293" s="1106" t="n"/>
      <c r="CG293" s="1106" t="n"/>
      <c r="CH293" s="1106" t="n"/>
      <c r="CI293" s="1106" t="n"/>
      <c r="CJ293" s="1106" t="n"/>
      <c r="CK293" s="1106" t="n"/>
      <c r="CL293" s="1106" t="n"/>
      <c r="CM293" s="1106" t="n"/>
      <c r="CN293" s="1106" t="n"/>
      <c r="CO293" s="1106" t="n"/>
      <c r="CP293" s="1106" t="n"/>
      <c r="CQ293" s="1106" t="n"/>
      <c r="CR293" s="1106" t="n"/>
      <c r="CS293" s="1106" t="n"/>
      <c r="CT293" s="1106" t="n"/>
      <c r="CU293" s="1106" t="n"/>
      <c r="CV293" s="1106" t="n"/>
      <c r="CW293" s="1106" t="n"/>
      <c r="CX293" s="1106" t="n"/>
      <c r="CY293" s="1106" t="n"/>
      <c r="CZ293" s="1106" t="n"/>
      <c r="DA293" s="1106" t="n"/>
      <c r="DB293" s="1106" t="n"/>
      <c r="DC293" s="1106" t="n"/>
      <c r="DD293" s="1106" t="n"/>
      <c r="DE293" s="1106" t="n"/>
      <c r="DF293" s="1106" t="n"/>
      <c r="DG293" s="1106" t="n"/>
      <c r="DH293" s="1106" t="n"/>
      <c r="DI293" s="1106" t="n"/>
    </row>
    <row r="294" ht="13.5" customHeight="1" s="1178">
      <c r="A294" s="1106" t="n"/>
      <c r="B294" s="1106" t="n"/>
      <c r="C294" s="1106" t="n"/>
      <c r="D294" s="1106" t="n"/>
      <c r="E294" s="1106" t="n"/>
      <c r="F294" s="1106" t="n"/>
      <c r="G294" s="1106" t="n"/>
      <c r="H294" s="1106" t="n"/>
      <c r="I294" s="1106" t="n"/>
      <c r="J294" s="1106" t="n"/>
      <c r="K294" s="1106" t="n"/>
      <c r="L294" s="1106" t="n"/>
      <c r="M294" s="1106" t="n"/>
      <c r="N294" s="1106" t="n"/>
      <c r="O294" s="1106" t="n"/>
      <c r="P294" s="1106" t="n"/>
      <c r="Q294" s="1106" t="n"/>
      <c r="R294" s="1106" t="n"/>
      <c r="S294" s="1106" t="n"/>
      <c r="T294" s="178" t="n"/>
      <c r="U294" s="1106" t="n"/>
      <c r="V294" s="1106" t="n"/>
      <c r="W294" s="1106" t="n"/>
      <c r="X294" s="1106" t="n"/>
      <c r="Y294" s="1106" t="n"/>
      <c r="Z294" s="1106" t="n"/>
      <c r="AA294" s="1106" t="n"/>
      <c r="AB294" s="1106" t="n"/>
      <c r="AC294" s="1106" t="n"/>
      <c r="AD294" s="1106" t="n"/>
      <c r="AE294" s="1106" t="n"/>
      <c r="AF294" s="1106" t="n"/>
      <c r="AG294" s="1106" t="n"/>
      <c r="AH294" s="1106" t="n"/>
      <c r="AI294" s="1106" t="n"/>
      <c r="AJ294" s="1106" t="n"/>
      <c r="AK294" s="1106" t="n"/>
      <c r="AL294" s="1106" t="n"/>
      <c r="AM294" s="1106" t="n"/>
      <c r="AN294" s="1106" t="n"/>
      <c r="AO294" s="1106" t="n"/>
      <c r="AP294" s="1106" t="n"/>
      <c r="AQ294" s="1106" t="n"/>
      <c r="AR294" s="1106" t="n"/>
      <c r="AS294" s="1106" t="n"/>
      <c r="AT294" s="1106" t="n"/>
      <c r="AU294" s="1106" t="n"/>
      <c r="AV294" s="1106" t="n"/>
      <c r="AW294" s="1106" t="n"/>
      <c r="AX294" s="1106" t="n"/>
      <c r="AY294" s="1106" t="n"/>
      <c r="AZ294" s="1106" t="n"/>
      <c r="BA294" s="1106" t="n"/>
      <c r="BB294" s="1106" t="n"/>
      <c r="BC294" s="1106" t="n"/>
      <c r="BD294" s="1106" t="n"/>
      <c r="BE294" s="1106" t="n"/>
      <c r="BF294" s="1106" t="n"/>
      <c r="BG294" s="1106" t="n"/>
      <c r="BH294" s="1106" t="n"/>
      <c r="BI294" s="1106" t="n"/>
      <c r="BJ294" s="1106" t="n"/>
      <c r="BK294" s="1106" t="n"/>
      <c r="BL294" s="1106" t="n"/>
      <c r="BM294" s="1106" t="n"/>
      <c r="BN294" s="1106" t="n"/>
      <c r="BO294" s="1106" t="n"/>
      <c r="BP294" s="1106" t="n"/>
      <c r="BQ294" s="1106" t="n"/>
      <c r="BR294" s="1106" t="n"/>
      <c r="BS294" s="1106" t="n"/>
      <c r="BT294" s="1106" t="n"/>
      <c r="BU294" s="1106" t="n"/>
      <c r="BV294" s="1106" t="n"/>
      <c r="BW294" s="1106" t="n"/>
      <c r="BX294" s="1106" t="n"/>
      <c r="BY294" s="1106" t="n"/>
      <c r="BZ294" s="1106" t="n"/>
      <c r="CA294" s="1106" t="n"/>
      <c r="CB294" s="1106" t="n"/>
      <c r="CC294" s="1106" t="n"/>
      <c r="CD294" s="1106" t="n"/>
      <c r="CE294" s="1106" t="n"/>
      <c r="CF294" s="1106" t="n"/>
      <c r="CG294" s="1106" t="n"/>
      <c r="CH294" s="1106" t="n"/>
      <c r="CI294" s="1106" t="n"/>
      <c r="CJ294" s="1106" t="n"/>
      <c r="CK294" s="1106" t="n"/>
      <c r="CL294" s="1106" t="n"/>
      <c r="CM294" s="1106" t="n"/>
      <c r="CN294" s="1106" t="n"/>
      <c r="CO294" s="1106" t="n"/>
      <c r="CP294" s="1106" t="n"/>
      <c r="CQ294" s="1106" t="n"/>
      <c r="CR294" s="1106" t="n"/>
      <c r="CS294" s="1106" t="n"/>
      <c r="CT294" s="1106" t="n"/>
      <c r="CU294" s="1106" t="n"/>
      <c r="CV294" s="1106" t="n"/>
      <c r="CW294" s="1106" t="n"/>
      <c r="CX294" s="1106" t="n"/>
      <c r="CY294" s="1106" t="n"/>
      <c r="CZ294" s="1106" t="n"/>
      <c r="DA294" s="1106" t="n"/>
      <c r="DB294" s="1106" t="n"/>
      <c r="DC294" s="1106" t="n"/>
      <c r="DD294" s="1106" t="n"/>
      <c r="DE294" s="1106" t="n"/>
      <c r="DF294" s="1106" t="n"/>
      <c r="DG294" s="1106" t="n"/>
      <c r="DH294" s="1106" t="n"/>
      <c r="DI294" s="1106" t="n"/>
    </row>
    <row r="295" ht="13.5" customHeight="1" s="1178">
      <c r="A295" s="1106" t="n"/>
      <c r="B295" s="1106" t="n"/>
      <c r="C295" s="1106" t="n"/>
      <c r="D295" s="1106" t="n"/>
      <c r="E295" s="1106" t="n"/>
      <c r="F295" s="1106" t="n"/>
      <c r="G295" s="1106" t="n"/>
      <c r="H295" s="1106" t="n"/>
      <c r="I295" s="1106" t="n"/>
      <c r="J295" s="1106" t="n"/>
      <c r="K295" s="1106" t="n"/>
      <c r="L295" s="1106" t="n"/>
      <c r="M295" s="1106" t="n"/>
      <c r="N295" s="1106" t="n"/>
      <c r="O295" s="1106" t="n"/>
      <c r="P295" s="1106" t="n"/>
      <c r="Q295" s="1106" t="n"/>
      <c r="R295" s="1106" t="n"/>
      <c r="S295" s="1106" t="n"/>
      <c r="T295" s="178" t="n"/>
      <c r="U295" s="1106" t="n"/>
      <c r="V295" s="1106" t="n"/>
      <c r="W295" s="1106" t="n"/>
      <c r="X295" s="1106" t="n"/>
      <c r="Y295" s="1106" t="n"/>
      <c r="Z295" s="1106" t="n"/>
      <c r="AA295" s="1106" t="n"/>
      <c r="AB295" s="1106" t="n"/>
      <c r="AC295" s="1106" t="n"/>
      <c r="AD295" s="1106" t="n"/>
      <c r="AE295" s="1106" t="n"/>
      <c r="AF295" s="1106" t="n"/>
      <c r="AG295" s="1106" t="n"/>
      <c r="AH295" s="1106" t="n"/>
      <c r="AI295" s="1106" t="n"/>
      <c r="AJ295" s="1106" t="n"/>
      <c r="AK295" s="1106" t="n"/>
      <c r="AL295" s="1106" t="n"/>
      <c r="AM295" s="1106" t="n"/>
      <c r="AN295" s="1106" t="n"/>
      <c r="AO295" s="1106" t="n"/>
      <c r="AP295" s="1106" t="n"/>
      <c r="AQ295" s="1106" t="n"/>
      <c r="AR295" s="1106" t="n"/>
      <c r="AS295" s="1106" t="n"/>
      <c r="AT295" s="1106" t="n"/>
      <c r="AU295" s="1106" t="n"/>
      <c r="AV295" s="1106" t="n"/>
      <c r="AW295" s="1106" t="n"/>
      <c r="AX295" s="1106" t="n"/>
      <c r="AY295" s="1106" t="n"/>
      <c r="AZ295" s="1106" t="n"/>
      <c r="BA295" s="1106" t="n"/>
      <c r="BB295" s="1106" t="n"/>
      <c r="BC295" s="1106" t="n"/>
      <c r="BD295" s="1106" t="n"/>
      <c r="BE295" s="1106" t="n"/>
      <c r="BF295" s="1106" t="n"/>
      <c r="BG295" s="1106" t="n"/>
      <c r="BH295" s="1106" t="n"/>
      <c r="BI295" s="1106" t="n"/>
      <c r="BJ295" s="1106" t="n"/>
      <c r="BK295" s="1106" t="n"/>
      <c r="BL295" s="1106" t="n"/>
      <c r="BM295" s="1106" t="n"/>
      <c r="BN295" s="1106" t="n"/>
      <c r="BO295" s="1106" t="n"/>
      <c r="BP295" s="1106" t="n"/>
      <c r="BQ295" s="1106" t="n"/>
      <c r="BR295" s="1106" t="n"/>
      <c r="BS295" s="1106" t="n"/>
      <c r="BT295" s="1106" t="n"/>
      <c r="BU295" s="1106" t="n"/>
      <c r="BV295" s="1106" t="n"/>
      <c r="BW295" s="1106" t="n"/>
      <c r="BX295" s="1106" t="n"/>
      <c r="BY295" s="1106" t="n"/>
      <c r="BZ295" s="1106" t="n"/>
      <c r="CA295" s="1106" t="n"/>
      <c r="CB295" s="1106" t="n"/>
      <c r="CC295" s="1106" t="n"/>
      <c r="CD295" s="1106" t="n"/>
      <c r="CE295" s="1106" t="n"/>
      <c r="CF295" s="1106" t="n"/>
      <c r="CG295" s="1106" t="n"/>
      <c r="CH295" s="1106" t="n"/>
      <c r="CI295" s="1106" t="n"/>
      <c r="CJ295" s="1106" t="n"/>
      <c r="CK295" s="1106" t="n"/>
      <c r="CL295" s="1106" t="n"/>
      <c r="CM295" s="1106" t="n"/>
      <c r="CN295" s="1106" t="n"/>
      <c r="CO295" s="1106" t="n"/>
      <c r="CP295" s="1106" t="n"/>
      <c r="CQ295" s="1106" t="n"/>
      <c r="CR295" s="1106" t="n"/>
      <c r="CS295" s="1106" t="n"/>
      <c r="CT295" s="1106" t="n"/>
      <c r="CU295" s="1106" t="n"/>
      <c r="CV295" s="1106" t="n"/>
      <c r="CW295" s="1106" t="n"/>
      <c r="CX295" s="1106" t="n"/>
      <c r="CY295" s="1106" t="n"/>
      <c r="CZ295" s="1106" t="n"/>
      <c r="DA295" s="1106" t="n"/>
      <c r="DB295" s="1106" t="n"/>
      <c r="DC295" s="1106" t="n"/>
      <c r="DD295" s="1106" t="n"/>
      <c r="DE295" s="1106" t="n"/>
      <c r="DF295" s="1106" t="n"/>
      <c r="DG295" s="1106" t="n"/>
      <c r="DH295" s="1106" t="n"/>
      <c r="DI295" s="1106" t="n"/>
    </row>
    <row r="296" ht="13.5" customHeight="1" s="1178">
      <c r="A296" s="1106" t="n"/>
      <c r="B296" s="1106" t="n"/>
      <c r="C296" s="1106" t="n"/>
      <c r="D296" s="1106" t="n"/>
      <c r="E296" s="1106" t="n"/>
      <c r="F296" s="1106" t="n"/>
      <c r="G296" s="1106" t="n"/>
      <c r="H296" s="1106" t="n"/>
      <c r="I296" s="1106" t="n"/>
      <c r="J296" s="1106" t="n"/>
      <c r="K296" s="1106" t="n"/>
      <c r="L296" s="1106" t="n"/>
      <c r="M296" s="1106" t="n"/>
      <c r="N296" s="1106" t="n"/>
      <c r="O296" s="1106" t="n"/>
      <c r="P296" s="1106" t="n"/>
      <c r="Q296" s="1106" t="n"/>
      <c r="R296" s="1106" t="n"/>
      <c r="S296" s="1106" t="n"/>
      <c r="T296" s="178" t="n"/>
      <c r="U296" s="1106" t="n"/>
      <c r="V296" s="1106" t="n"/>
      <c r="W296" s="1106" t="n"/>
      <c r="X296" s="1106" t="n"/>
      <c r="Y296" s="1106" t="n"/>
      <c r="Z296" s="1106" t="n"/>
      <c r="AA296" s="1106" t="n"/>
      <c r="AB296" s="1106" t="n"/>
      <c r="AC296" s="1106" t="n"/>
      <c r="AD296" s="1106" t="n"/>
      <c r="AE296" s="1106" t="n"/>
      <c r="AF296" s="1106" t="n"/>
      <c r="AG296" s="1106" t="n"/>
      <c r="AH296" s="1106" t="n"/>
      <c r="AI296" s="1106" t="n"/>
      <c r="AJ296" s="1106" t="n"/>
      <c r="AK296" s="1106" t="n"/>
      <c r="AL296" s="1106" t="n"/>
      <c r="AM296" s="1106" t="n"/>
      <c r="AN296" s="1106" t="n"/>
      <c r="AO296" s="1106" t="n"/>
      <c r="AP296" s="1106" t="n"/>
      <c r="AQ296" s="1106" t="n"/>
      <c r="AR296" s="1106" t="n"/>
      <c r="AS296" s="1106" t="n"/>
      <c r="AT296" s="1106" t="n"/>
      <c r="AU296" s="1106" t="n"/>
      <c r="AV296" s="1106" t="n"/>
      <c r="AW296" s="1106" t="n"/>
      <c r="AX296" s="1106" t="n"/>
      <c r="AY296" s="1106" t="n"/>
      <c r="AZ296" s="1106" t="n"/>
      <c r="BA296" s="1106" t="n"/>
      <c r="BB296" s="1106" t="n"/>
      <c r="BC296" s="1106" t="n"/>
      <c r="BD296" s="1106" t="n"/>
      <c r="BE296" s="1106" t="n"/>
      <c r="BF296" s="1106" t="n"/>
      <c r="BG296" s="1106" t="n"/>
      <c r="BH296" s="1106" t="n"/>
      <c r="BI296" s="1106" t="n"/>
      <c r="BJ296" s="1106" t="n"/>
      <c r="BK296" s="1106" t="n"/>
      <c r="BL296" s="1106" t="n"/>
      <c r="BM296" s="1106" t="n"/>
      <c r="BN296" s="1106" t="n"/>
      <c r="BO296" s="1106" t="n"/>
      <c r="BP296" s="1106" t="n"/>
      <c r="BQ296" s="1106" t="n"/>
      <c r="BR296" s="1106" t="n"/>
      <c r="BS296" s="1106" t="n"/>
      <c r="BT296" s="1106" t="n"/>
      <c r="BU296" s="1106" t="n"/>
      <c r="BV296" s="1106" t="n"/>
      <c r="BW296" s="1106" t="n"/>
      <c r="BX296" s="1106" t="n"/>
      <c r="BY296" s="1106" t="n"/>
      <c r="BZ296" s="1106" t="n"/>
      <c r="CA296" s="1106" t="n"/>
      <c r="CB296" s="1106" t="n"/>
      <c r="CC296" s="1106" t="n"/>
      <c r="CD296" s="1106" t="n"/>
      <c r="CE296" s="1106" t="n"/>
      <c r="CF296" s="1106" t="n"/>
      <c r="CG296" s="1106" t="n"/>
      <c r="CH296" s="1106" t="n"/>
      <c r="CI296" s="1106" t="n"/>
      <c r="CJ296" s="1106" t="n"/>
      <c r="CK296" s="1106" t="n"/>
      <c r="CL296" s="1106" t="n"/>
      <c r="CM296" s="1106" t="n"/>
      <c r="CN296" s="1106" t="n"/>
      <c r="CO296" s="1106" t="n"/>
      <c r="CP296" s="1106" t="n"/>
      <c r="CQ296" s="1106" t="n"/>
      <c r="CR296" s="1106" t="n"/>
      <c r="CS296" s="1106" t="n"/>
      <c r="CT296" s="1106" t="n"/>
      <c r="CU296" s="1106" t="n"/>
      <c r="CV296" s="1106" t="n"/>
      <c r="CW296" s="1106" t="n"/>
      <c r="CX296" s="1106" t="n"/>
      <c r="CY296" s="1106" t="n"/>
      <c r="CZ296" s="1106" t="n"/>
      <c r="DA296" s="1106" t="n"/>
      <c r="DB296" s="1106" t="n"/>
      <c r="DC296" s="1106" t="n"/>
      <c r="DD296" s="1106" t="n"/>
      <c r="DE296" s="1106" t="n"/>
      <c r="DF296" s="1106" t="n"/>
      <c r="DG296" s="1106" t="n"/>
      <c r="DH296" s="1106" t="n"/>
      <c r="DI296" s="1106" t="n"/>
    </row>
    <row r="297" ht="13.5" customHeight="1" s="1178">
      <c r="A297" s="1106" t="n"/>
      <c r="B297" s="1106" t="n"/>
      <c r="C297" s="1106" t="n"/>
      <c r="D297" s="1106" t="n"/>
      <c r="E297" s="1106" t="n"/>
      <c r="F297" s="1106" t="n"/>
      <c r="G297" s="1106" t="n"/>
      <c r="H297" s="1106" t="n"/>
      <c r="I297" s="1106" t="n"/>
      <c r="J297" s="1106" t="n"/>
      <c r="K297" s="1106" t="n"/>
      <c r="L297" s="1106" t="n"/>
      <c r="M297" s="1106" t="n"/>
      <c r="N297" s="1106" t="n"/>
      <c r="O297" s="1106" t="n"/>
      <c r="P297" s="1106" t="n"/>
      <c r="Q297" s="1106" t="n"/>
      <c r="R297" s="1106" t="n"/>
      <c r="S297" s="1106" t="n"/>
      <c r="T297" s="178" t="n"/>
      <c r="U297" s="1106" t="n"/>
      <c r="V297" s="1106" t="n"/>
      <c r="W297" s="1106" t="n"/>
      <c r="X297" s="1106" t="n"/>
      <c r="Y297" s="1106" t="n"/>
      <c r="Z297" s="1106" t="n"/>
      <c r="AA297" s="1106" t="n"/>
      <c r="AB297" s="1106" t="n"/>
      <c r="AC297" s="1106" t="n"/>
      <c r="AD297" s="1106" t="n"/>
      <c r="AE297" s="1106" t="n"/>
      <c r="AF297" s="1106" t="n"/>
      <c r="AG297" s="1106" t="n"/>
      <c r="AH297" s="1106" t="n"/>
      <c r="AI297" s="1106" t="n"/>
      <c r="AJ297" s="1106" t="n"/>
      <c r="AK297" s="1106" t="n"/>
      <c r="AL297" s="1106" t="n"/>
      <c r="AM297" s="1106" t="n"/>
      <c r="AN297" s="1106" t="n"/>
      <c r="AO297" s="1106" t="n"/>
      <c r="AP297" s="1106" t="n"/>
      <c r="AQ297" s="1106" t="n"/>
      <c r="AR297" s="1106" t="n"/>
      <c r="AS297" s="1106" t="n"/>
      <c r="AT297" s="1106" t="n"/>
      <c r="AU297" s="1106" t="n"/>
      <c r="AV297" s="1106" t="n"/>
      <c r="AW297" s="1106" t="n"/>
      <c r="AX297" s="1106" t="n"/>
      <c r="AY297" s="1106" t="n"/>
      <c r="AZ297" s="1106" t="n"/>
      <c r="BA297" s="1106" t="n"/>
      <c r="BB297" s="1106" t="n"/>
      <c r="BC297" s="1106" t="n"/>
      <c r="BD297" s="1106" t="n"/>
      <c r="BE297" s="1106" t="n"/>
      <c r="BF297" s="1106" t="n"/>
      <c r="BG297" s="1106" t="n"/>
      <c r="BH297" s="1106" t="n"/>
      <c r="BI297" s="1106" t="n"/>
      <c r="BJ297" s="1106" t="n"/>
      <c r="BK297" s="1106" t="n"/>
      <c r="BL297" s="1106" t="n"/>
      <c r="BM297" s="1106" t="n"/>
      <c r="BN297" s="1106" t="n"/>
      <c r="BO297" s="1106" t="n"/>
      <c r="BP297" s="1106" t="n"/>
      <c r="BQ297" s="1106" t="n"/>
      <c r="BR297" s="1106" t="n"/>
      <c r="BS297" s="1106" t="n"/>
      <c r="BT297" s="1106" t="n"/>
      <c r="BU297" s="1106" t="n"/>
      <c r="BV297" s="1106" t="n"/>
      <c r="BW297" s="1106" t="n"/>
      <c r="BX297" s="1106" t="n"/>
      <c r="BY297" s="1106" t="n"/>
      <c r="BZ297" s="1106" t="n"/>
      <c r="CA297" s="1106" t="n"/>
      <c r="CB297" s="1106" t="n"/>
      <c r="CC297" s="1106" t="n"/>
      <c r="CD297" s="1106" t="n"/>
      <c r="CE297" s="1106" t="n"/>
      <c r="CF297" s="1106" t="n"/>
      <c r="CG297" s="1106" t="n"/>
      <c r="CH297" s="1106" t="n"/>
      <c r="CI297" s="1106" t="n"/>
      <c r="CJ297" s="1106" t="n"/>
      <c r="CK297" s="1106" t="n"/>
      <c r="CL297" s="1106" t="n"/>
      <c r="CM297" s="1106" t="n"/>
      <c r="CN297" s="1106" t="n"/>
      <c r="CO297" s="1106" t="n"/>
      <c r="CP297" s="1106" t="n"/>
      <c r="CQ297" s="1106" t="n"/>
      <c r="CR297" s="1106" t="n"/>
      <c r="CS297" s="1106" t="n"/>
      <c r="CT297" s="1106" t="n"/>
      <c r="CU297" s="1106" t="n"/>
      <c r="CV297" s="1106" t="n"/>
      <c r="CW297" s="1106" t="n"/>
      <c r="CX297" s="1106" t="n"/>
      <c r="CY297" s="1106" t="n"/>
      <c r="CZ297" s="1106" t="n"/>
      <c r="DA297" s="1106" t="n"/>
      <c r="DB297" s="1106" t="n"/>
      <c r="DC297" s="1106" t="n"/>
      <c r="DD297" s="1106" t="n"/>
      <c r="DE297" s="1106" t="n"/>
      <c r="DF297" s="1106" t="n"/>
      <c r="DG297" s="1106" t="n"/>
      <c r="DH297" s="1106" t="n"/>
      <c r="DI297" s="1106" t="n"/>
    </row>
    <row r="298" ht="13.5" customHeight="1" s="1178">
      <c r="A298" s="1106" t="n"/>
      <c r="B298" s="1106" t="n"/>
      <c r="C298" s="1106" t="n"/>
      <c r="D298" s="1106" t="n"/>
      <c r="E298" s="1106" t="n"/>
      <c r="F298" s="1106" t="n"/>
      <c r="G298" s="1106" t="n"/>
      <c r="H298" s="1106" t="n"/>
      <c r="I298" s="1106" t="n"/>
      <c r="J298" s="1106" t="n"/>
      <c r="K298" s="1106" t="n"/>
      <c r="L298" s="1106" t="n"/>
      <c r="M298" s="1106" t="n"/>
      <c r="N298" s="1106" t="n"/>
      <c r="O298" s="1106" t="n"/>
      <c r="P298" s="1106" t="n"/>
      <c r="Q298" s="1106" t="n"/>
      <c r="R298" s="1106" t="n"/>
      <c r="S298" s="1106" t="n"/>
      <c r="T298" s="178" t="n"/>
      <c r="U298" s="1106" t="n"/>
      <c r="V298" s="1106" t="n"/>
      <c r="W298" s="1106" t="n"/>
      <c r="X298" s="1106" t="n"/>
      <c r="Y298" s="1106" t="n"/>
      <c r="Z298" s="1106" t="n"/>
      <c r="AA298" s="1106" t="n"/>
      <c r="AB298" s="1106" t="n"/>
      <c r="AC298" s="1106" t="n"/>
      <c r="AD298" s="1106" t="n"/>
      <c r="AE298" s="1106" t="n"/>
      <c r="AF298" s="1106" t="n"/>
      <c r="AG298" s="1106" t="n"/>
      <c r="AH298" s="1106" t="n"/>
      <c r="AI298" s="1106" t="n"/>
      <c r="AJ298" s="1106" t="n"/>
      <c r="AK298" s="1106" t="n"/>
      <c r="AL298" s="1106" t="n"/>
      <c r="AM298" s="1106" t="n"/>
      <c r="AN298" s="1106" t="n"/>
      <c r="AO298" s="1106" t="n"/>
      <c r="AP298" s="1106" t="n"/>
      <c r="AQ298" s="1106" t="n"/>
      <c r="AR298" s="1106" t="n"/>
      <c r="AS298" s="1106" t="n"/>
      <c r="AT298" s="1106" t="n"/>
      <c r="AU298" s="1106" t="n"/>
      <c r="AV298" s="1106" t="n"/>
      <c r="AW298" s="1106" t="n"/>
      <c r="AX298" s="1106" t="n"/>
      <c r="AY298" s="1106" t="n"/>
      <c r="AZ298" s="1106" t="n"/>
      <c r="BA298" s="1106" t="n"/>
      <c r="BB298" s="1106" t="n"/>
      <c r="BC298" s="1106" t="n"/>
      <c r="BD298" s="1106" t="n"/>
      <c r="BE298" s="1106" t="n"/>
      <c r="BF298" s="1106" t="n"/>
      <c r="BG298" s="1106" t="n"/>
      <c r="BH298" s="1106" t="n"/>
      <c r="BI298" s="1106" t="n"/>
      <c r="BJ298" s="1106" t="n"/>
      <c r="BK298" s="1106" t="n"/>
      <c r="BL298" s="1106" t="n"/>
      <c r="BM298" s="1106" t="n"/>
      <c r="BN298" s="1106" t="n"/>
      <c r="BO298" s="1106" t="n"/>
      <c r="BP298" s="1106" t="n"/>
      <c r="BQ298" s="1106" t="n"/>
      <c r="BR298" s="1106" t="n"/>
      <c r="BS298" s="1106" t="n"/>
      <c r="BT298" s="1106" t="n"/>
      <c r="BU298" s="1106" t="n"/>
      <c r="BV298" s="1106" t="n"/>
      <c r="BW298" s="1106" t="n"/>
      <c r="BX298" s="1106" t="n"/>
      <c r="BY298" s="1106" t="n"/>
      <c r="BZ298" s="1106" t="n"/>
      <c r="CA298" s="1106" t="n"/>
      <c r="CB298" s="1106" t="n"/>
      <c r="CC298" s="1106" t="n"/>
      <c r="CD298" s="1106" t="n"/>
      <c r="CE298" s="1106" t="n"/>
      <c r="CF298" s="1106" t="n"/>
      <c r="CG298" s="1106" t="n"/>
      <c r="CH298" s="1106" t="n"/>
      <c r="CI298" s="1106" t="n"/>
      <c r="CJ298" s="1106" t="n"/>
      <c r="CK298" s="1106" t="n"/>
      <c r="CL298" s="1106" t="n"/>
      <c r="CM298" s="1106" t="n"/>
      <c r="CN298" s="1106" t="n"/>
      <c r="CO298" s="1106" t="n"/>
      <c r="CP298" s="1106" t="n"/>
      <c r="CQ298" s="1106" t="n"/>
      <c r="CR298" s="1106" t="n"/>
      <c r="CS298" s="1106" t="n"/>
      <c r="CT298" s="1106" t="n"/>
      <c r="CU298" s="1106" t="n"/>
      <c r="CV298" s="1106" t="n"/>
      <c r="CW298" s="1106" t="n"/>
      <c r="CX298" s="1106" t="n"/>
      <c r="CY298" s="1106" t="n"/>
      <c r="CZ298" s="1106" t="n"/>
      <c r="DA298" s="1106" t="n"/>
      <c r="DB298" s="1106" t="n"/>
      <c r="DC298" s="1106" t="n"/>
      <c r="DD298" s="1106" t="n"/>
      <c r="DE298" s="1106" t="n"/>
      <c r="DF298" s="1106" t="n"/>
      <c r="DG298" s="1106" t="n"/>
      <c r="DH298" s="1106" t="n"/>
      <c r="DI298" s="1106" t="n"/>
    </row>
    <row r="299" ht="13.5" customHeight="1" s="1178">
      <c r="A299" s="1106" t="n"/>
      <c r="B299" s="1106" t="n"/>
      <c r="C299" s="1106" t="n"/>
      <c r="D299" s="1106" t="n"/>
      <c r="E299" s="1106" t="n"/>
      <c r="F299" s="1106" t="n"/>
      <c r="G299" s="1106" t="n"/>
      <c r="H299" s="1106" t="n"/>
      <c r="I299" s="1106" t="n"/>
      <c r="J299" s="1106" t="n"/>
      <c r="K299" s="1106" t="n"/>
      <c r="L299" s="1106" t="n"/>
      <c r="M299" s="1106" t="n"/>
      <c r="N299" s="1106" t="n"/>
      <c r="O299" s="1106" t="n"/>
      <c r="P299" s="1106" t="n"/>
      <c r="Q299" s="1106" t="n"/>
      <c r="R299" s="1106" t="n"/>
      <c r="S299" s="1106" t="n"/>
      <c r="T299" s="178" t="n"/>
      <c r="U299" s="1106" t="n"/>
      <c r="V299" s="1106" t="n"/>
      <c r="W299" s="1106" t="n"/>
      <c r="X299" s="1106" t="n"/>
      <c r="Y299" s="1106" t="n"/>
      <c r="Z299" s="1106" t="n"/>
      <c r="AA299" s="1106" t="n"/>
      <c r="AB299" s="1106" t="n"/>
      <c r="AC299" s="1106" t="n"/>
      <c r="AD299" s="1106" t="n"/>
      <c r="AE299" s="1106" t="n"/>
      <c r="AF299" s="1106" t="n"/>
      <c r="AG299" s="1106" t="n"/>
      <c r="AH299" s="1106" t="n"/>
      <c r="AI299" s="1106" t="n"/>
      <c r="AJ299" s="1106" t="n"/>
      <c r="AK299" s="1106" t="n"/>
      <c r="AL299" s="1106" t="n"/>
      <c r="AM299" s="1106" t="n"/>
      <c r="AN299" s="1106" t="n"/>
      <c r="AO299" s="1106" t="n"/>
      <c r="AP299" s="1106" t="n"/>
      <c r="AQ299" s="1106" t="n"/>
      <c r="AR299" s="1106" t="n"/>
      <c r="AS299" s="1106" t="n"/>
      <c r="AT299" s="1106" t="n"/>
      <c r="AU299" s="1106" t="n"/>
      <c r="AV299" s="1106" t="n"/>
      <c r="AW299" s="1106" t="n"/>
      <c r="AX299" s="1106" t="n"/>
      <c r="AY299" s="1106" t="n"/>
      <c r="AZ299" s="1106" t="n"/>
      <c r="BA299" s="1106" t="n"/>
      <c r="BB299" s="1106" t="n"/>
      <c r="BC299" s="1106" t="n"/>
      <c r="BD299" s="1106" t="n"/>
      <c r="BE299" s="1106" t="n"/>
      <c r="BF299" s="1106" t="n"/>
      <c r="BG299" s="1106" t="n"/>
      <c r="BH299" s="1106" t="n"/>
      <c r="BI299" s="1106" t="n"/>
      <c r="BJ299" s="1106" t="n"/>
      <c r="BK299" s="1106" t="n"/>
      <c r="BL299" s="1106" t="n"/>
      <c r="BM299" s="1106" t="n"/>
      <c r="BN299" s="1106" t="n"/>
      <c r="BO299" s="1106" t="n"/>
      <c r="BP299" s="1106" t="n"/>
      <c r="BQ299" s="1106" t="n"/>
      <c r="BR299" s="1106" t="n"/>
      <c r="BS299" s="1106" t="n"/>
      <c r="BT299" s="1106" t="n"/>
      <c r="BU299" s="1106" t="n"/>
      <c r="BV299" s="1106" t="n"/>
      <c r="BW299" s="1106" t="n"/>
      <c r="BX299" s="1106" t="n"/>
      <c r="BY299" s="1106" t="n"/>
      <c r="BZ299" s="1106" t="n"/>
      <c r="CA299" s="1106" t="n"/>
      <c r="CB299" s="1106" t="n"/>
      <c r="CC299" s="1106" t="n"/>
      <c r="CD299" s="1106" t="n"/>
      <c r="CE299" s="1106" t="n"/>
      <c r="CF299" s="1106" t="n"/>
      <c r="CG299" s="1106" t="n"/>
      <c r="CH299" s="1106" t="n"/>
      <c r="CI299" s="1106" t="n"/>
      <c r="CJ299" s="1106" t="n"/>
      <c r="CK299" s="1106" t="n"/>
      <c r="CL299" s="1106" t="n"/>
      <c r="CM299" s="1106" t="n"/>
      <c r="CN299" s="1106" t="n"/>
      <c r="CO299" s="1106" t="n"/>
      <c r="CP299" s="1106" t="n"/>
      <c r="CQ299" s="1106" t="n"/>
      <c r="CR299" s="1106" t="n"/>
      <c r="CS299" s="1106" t="n"/>
      <c r="CT299" s="1106" t="n"/>
      <c r="CU299" s="1106" t="n"/>
      <c r="CV299" s="1106" t="n"/>
      <c r="CW299" s="1106" t="n"/>
      <c r="CX299" s="1106" t="n"/>
      <c r="CY299" s="1106" t="n"/>
      <c r="CZ299" s="1106" t="n"/>
      <c r="DA299" s="1106" t="n"/>
      <c r="DB299" s="1106" t="n"/>
      <c r="DC299" s="1106" t="n"/>
      <c r="DD299" s="1106" t="n"/>
      <c r="DE299" s="1106" t="n"/>
      <c r="DF299" s="1106" t="n"/>
      <c r="DG299" s="1106" t="n"/>
      <c r="DH299" s="1106" t="n"/>
      <c r="DI299" s="1106" t="n"/>
    </row>
    <row r="300" ht="13.5" customHeight="1" s="1178">
      <c r="A300" s="1106" t="n"/>
      <c r="B300" s="1106" t="n"/>
      <c r="C300" s="1106" t="n"/>
      <c r="D300" s="1106" t="n"/>
      <c r="E300" s="1106" t="n"/>
      <c r="F300" s="1106" t="n"/>
      <c r="G300" s="1106" t="n"/>
      <c r="H300" s="1106" t="n"/>
      <c r="I300" s="1106" t="n"/>
      <c r="J300" s="1106" t="n"/>
      <c r="K300" s="1106" t="n"/>
      <c r="L300" s="1106" t="n"/>
      <c r="M300" s="1106" t="n"/>
      <c r="N300" s="1106" t="n"/>
      <c r="O300" s="1106" t="n"/>
      <c r="P300" s="1106" t="n"/>
      <c r="Q300" s="1106" t="n"/>
      <c r="R300" s="1106" t="n"/>
      <c r="S300" s="1106" t="n"/>
      <c r="T300" s="178" t="n"/>
      <c r="U300" s="1106" t="n"/>
      <c r="V300" s="1106" t="n"/>
      <c r="W300" s="1106" t="n"/>
      <c r="X300" s="1106" t="n"/>
      <c r="Y300" s="1106" t="n"/>
      <c r="Z300" s="1106" t="n"/>
      <c r="AA300" s="1106" t="n"/>
      <c r="AB300" s="1106" t="n"/>
      <c r="AC300" s="1106" t="n"/>
      <c r="AD300" s="1106" t="n"/>
      <c r="AE300" s="1106" t="n"/>
      <c r="AF300" s="1106" t="n"/>
      <c r="AG300" s="1106" t="n"/>
      <c r="AH300" s="1106" t="n"/>
      <c r="AI300" s="1106" t="n"/>
      <c r="AJ300" s="1106" t="n"/>
      <c r="AK300" s="1106" t="n"/>
      <c r="AL300" s="1106" t="n"/>
      <c r="AM300" s="1106" t="n"/>
      <c r="AN300" s="1106" t="n"/>
      <c r="AO300" s="1106" t="n"/>
      <c r="AP300" s="1106" t="n"/>
      <c r="AQ300" s="1106" t="n"/>
      <c r="AR300" s="1106" t="n"/>
      <c r="AS300" s="1106" t="n"/>
      <c r="AT300" s="1106" t="n"/>
      <c r="AU300" s="1106" t="n"/>
      <c r="AV300" s="1106" t="n"/>
      <c r="AW300" s="1106" t="n"/>
      <c r="AX300" s="1106" t="n"/>
      <c r="AY300" s="1106" t="n"/>
      <c r="AZ300" s="1106" t="n"/>
      <c r="BA300" s="1106" t="n"/>
      <c r="BB300" s="1106" t="n"/>
      <c r="BC300" s="1106" t="n"/>
      <c r="BD300" s="1106" t="n"/>
      <c r="BE300" s="1106" t="n"/>
      <c r="BF300" s="1106" t="n"/>
      <c r="BG300" s="1106" t="n"/>
      <c r="BH300" s="1106" t="n"/>
      <c r="BI300" s="1106" t="n"/>
      <c r="BJ300" s="1106" t="n"/>
      <c r="BK300" s="1106" t="n"/>
      <c r="BL300" s="1106" t="n"/>
      <c r="BM300" s="1106" t="n"/>
      <c r="BN300" s="1106" t="n"/>
      <c r="BO300" s="1106" t="n"/>
      <c r="BP300" s="1106" t="n"/>
      <c r="BQ300" s="1106" t="n"/>
      <c r="BR300" s="1106" t="n"/>
      <c r="BS300" s="1106" t="n"/>
      <c r="BT300" s="1106" t="n"/>
      <c r="BU300" s="1106" t="n"/>
      <c r="BV300" s="1106" t="n"/>
      <c r="BW300" s="1106" t="n"/>
      <c r="BX300" s="1106" t="n"/>
      <c r="BY300" s="1106" t="n"/>
      <c r="BZ300" s="1106" t="n"/>
      <c r="CA300" s="1106" t="n"/>
      <c r="CB300" s="1106" t="n"/>
      <c r="CC300" s="1106" t="n"/>
      <c r="CD300" s="1106" t="n"/>
      <c r="CE300" s="1106" t="n"/>
      <c r="CF300" s="1106" t="n"/>
      <c r="CG300" s="1106" t="n"/>
      <c r="CH300" s="1106" t="n"/>
      <c r="CI300" s="1106" t="n"/>
      <c r="CJ300" s="1106" t="n"/>
      <c r="CK300" s="1106" t="n"/>
      <c r="CL300" s="1106" t="n"/>
      <c r="CM300" s="1106" t="n"/>
      <c r="CN300" s="1106" t="n"/>
      <c r="CO300" s="1106" t="n"/>
      <c r="CP300" s="1106" t="n"/>
      <c r="CQ300" s="1106" t="n"/>
      <c r="CR300" s="1106" t="n"/>
      <c r="CS300" s="1106" t="n"/>
      <c r="CT300" s="1106" t="n"/>
      <c r="CU300" s="1106" t="n"/>
      <c r="CV300" s="1106" t="n"/>
      <c r="CW300" s="1106" t="n"/>
      <c r="CX300" s="1106" t="n"/>
      <c r="CY300" s="1106" t="n"/>
      <c r="CZ300" s="1106" t="n"/>
      <c r="DA300" s="1106" t="n"/>
      <c r="DB300" s="1106" t="n"/>
      <c r="DC300" s="1106" t="n"/>
      <c r="DD300" s="1106" t="n"/>
      <c r="DE300" s="1106" t="n"/>
      <c r="DF300" s="1106" t="n"/>
      <c r="DG300" s="1106" t="n"/>
      <c r="DH300" s="1106" t="n"/>
      <c r="DI300" s="1106" t="n"/>
    </row>
    <row r="301" ht="13.5" customHeight="1" s="1178">
      <c r="A301" s="1106" t="n"/>
      <c r="B301" s="1106" t="n"/>
      <c r="C301" s="1106" t="n"/>
      <c r="D301" s="1106" t="n"/>
      <c r="E301" s="1106" t="n"/>
      <c r="F301" s="1106" t="n"/>
      <c r="G301" s="1106" t="n"/>
      <c r="H301" s="1106" t="n"/>
      <c r="I301" s="1106" t="n"/>
      <c r="J301" s="1106" t="n"/>
      <c r="K301" s="1106" t="n"/>
      <c r="L301" s="1106" t="n"/>
      <c r="M301" s="1106" t="n"/>
      <c r="N301" s="1106" t="n"/>
      <c r="O301" s="1106" t="n"/>
      <c r="P301" s="1106" t="n"/>
      <c r="Q301" s="1106" t="n"/>
      <c r="R301" s="1106" t="n"/>
      <c r="S301" s="1106" t="n"/>
      <c r="T301" s="178" t="n"/>
      <c r="U301" s="1106" t="n"/>
      <c r="V301" s="1106" t="n"/>
      <c r="W301" s="1106" t="n"/>
      <c r="X301" s="1106" t="n"/>
      <c r="Y301" s="1106" t="n"/>
      <c r="Z301" s="1106" t="n"/>
      <c r="AA301" s="1106" t="n"/>
      <c r="AB301" s="1106" t="n"/>
      <c r="AC301" s="1106" t="n"/>
      <c r="AD301" s="1106" t="n"/>
      <c r="AE301" s="1106" t="n"/>
      <c r="AF301" s="1106" t="n"/>
      <c r="AG301" s="1106" t="n"/>
      <c r="AH301" s="1106" t="n"/>
      <c r="AI301" s="1106" t="n"/>
      <c r="AJ301" s="1106" t="n"/>
      <c r="AK301" s="1106" t="n"/>
      <c r="AL301" s="1106" t="n"/>
      <c r="AM301" s="1106" t="n"/>
      <c r="AN301" s="1106" t="n"/>
      <c r="AO301" s="1106" t="n"/>
      <c r="AP301" s="1106" t="n"/>
      <c r="AQ301" s="1106" t="n"/>
      <c r="AR301" s="1106" t="n"/>
      <c r="AS301" s="1106" t="n"/>
      <c r="AT301" s="1106" t="n"/>
      <c r="AU301" s="1106" t="n"/>
      <c r="AV301" s="1106" t="n"/>
      <c r="AW301" s="1106" t="n"/>
      <c r="AX301" s="1106" t="n"/>
      <c r="AY301" s="1106" t="n"/>
      <c r="AZ301" s="1106" t="n"/>
      <c r="BA301" s="1106" t="n"/>
      <c r="BB301" s="1106" t="n"/>
      <c r="BC301" s="1106" t="n"/>
      <c r="BD301" s="1106" t="n"/>
      <c r="BE301" s="1106" t="n"/>
      <c r="BF301" s="1106" t="n"/>
      <c r="BG301" s="1106" t="n"/>
      <c r="BH301" s="1106" t="n"/>
      <c r="BI301" s="1106" t="n"/>
      <c r="BJ301" s="1106" t="n"/>
      <c r="BK301" s="1106" t="n"/>
      <c r="BL301" s="1106" t="n"/>
      <c r="BM301" s="1106" t="n"/>
      <c r="BN301" s="1106" t="n"/>
      <c r="BO301" s="1106" t="n"/>
      <c r="BP301" s="1106" t="n"/>
      <c r="BQ301" s="1106" t="n"/>
      <c r="BR301" s="1106" t="n"/>
      <c r="BS301" s="1106" t="n"/>
      <c r="BT301" s="1106" t="n"/>
      <c r="BU301" s="1106" t="n"/>
      <c r="BV301" s="1106" t="n"/>
      <c r="BW301" s="1106" t="n"/>
      <c r="BX301" s="1106" t="n"/>
      <c r="BY301" s="1106" t="n"/>
      <c r="BZ301" s="1106" t="n"/>
      <c r="CA301" s="1106" t="n"/>
      <c r="CB301" s="1106" t="n"/>
      <c r="CC301" s="1106" t="n"/>
      <c r="CD301" s="1106" t="n"/>
      <c r="CE301" s="1106" t="n"/>
      <c r="CF301" s="1106" t="n"/>
      <c r="CG301" s="1106" t="n"/>
      <c r="CH301" s="1106" t="n"/>
      <c r="CI301" s="1106" t="n"/>
      <c r="CJ301" s="1106" t="n"/>
      <c r="CK301" s="1106" t="n"/>
      <c r="CL301" s="1106" t="n"/>
      <c r="CM301" s="1106" t="n"/>
      <c r="CN301" s="1106" t="n"/>
      <c r="CO301" s="1106" t="n"/>
      <c r="CP301" s="1106" t="n"/>
      <c r="CQ301" s="1106" t="n"/>
      <c r="CR301" s="1106" t="n"/>
      <c r="CS301" s="1106" t="n"/>
      <c r="CT301" s="1106" t="n"/>
      <c r="CU301" s="1106" t="n"/>
      <c r="CV301" s="1106" t="n"/>
      <c r="CW301" s="1106" t="n"/>
      <c r="CX301" s="1106" t="n"/>
      <c r="CY301" s="1106" t="n"/>
      <c r="CZ301" s="1106" t="n"/>
      <c r="DA301" s="1106" t="n"/>
      <c r="DB301" s="1106" t="n"/>
      <c r="DC301" s="1106" t="n"/>
      <c r="DD301" s="1106" t="n"/>
      <c r="DE301" s="1106" t="n"/>
      <c r="DF301" s="1106" t="n"/>
      <c r="DG301" s="1106" t="n"/>
      <c r="DH301" s="1106" t="n"/>
      <c r="DI301" s="1106" t="n"/>
    </row>
    <row r="302" ht="13.5" customHeight="1" s="1178">
      <c r="A302" s="1106" t="n"/>
      <c r="B302" s="1106" t="n"/>
      <c r="C302" s="1106" t="n"/>
      <c r="D302" s="1106" t="n"/>
      <c r="E302" s="1106" t="n"/>
      <c r="F302" s="1106" t="n"/>
      <c r="G302" s="1106" t="n"/>
      <c r="H302" s="1106" t="n"/>
      <c r="I302" s="1106" t="n"/>
      <c r="J302" s="1106" t="n"/>
      <c r="K302" s="1106" t="n"/>
      <c r="L302" s="1106" t="n"/>
      <c r="M302" s="1106" t="n"/>
      <c r="N302" s="1106" t="n"/>
      <c r="O302" s="1106" t="n"/>
      <c r="P302" s="1106" t="n"/>
      <c r="Q302" s="1106" t="n"/>
      <c r="R302" s="1106" t="n"/>
      <c r="S302" s="1106" t="n"/>
      <c r="T302" s="178" t="n"/>
      <c r="U302" s="1106" t="n"/>
      <c r="V302" s="1106" t="n"/>
      <c r="W302" s="1106" t="n"/>
      <c r="X302" s="1106" t="n"/>
      <c r="Y302" s="1106" t="n"/>
      <c r="Z302" s="1106" t="n"/>
      <c r="AA302" s="1106" t="n"/>
      <c r="AB302" s="1106" t="n"/>
      <c r="AC302" s="1106" t="n"/>
      <c r="AD302" s="1106" t="n"/>
      <c r="AE302" s="1106" t="n"/>
      <c r="AF302" s="1106" t="n"/>
      <c r="AG302" s="1106" t="n"/>
      <c r="AH302" s="1106" t="n"/>
      <c r="AI302" s="1106" t="n"/>
      <c r="AJ302" s="1106" t="n"/>
      <c r="AK302" s="1106" t="n"/>
      <c r="AL302" s="1106" t="n"/>
      <c r="AM302" s="1106" t="n"/>
      <c r="AN302" s="1106" t="n"/>
      <c r="AO302" s="1106" t="n"/>
      <c r="AP302" s="1106" t="n"/>
      <c r="AQ302" s="1106" t="n"/>
      <c r="AR302" s="1106" t="n"/>
      <c r="AS302" s="1106" t="n"/>
      <c r="AT302" s="1106" t="n"/>
      <c r="AU302" s="1106" t="n"/>
      <c r="AV302" s="1106" t="n"/>
      <c r="AW302" s="1106" t="n"/>
      <c r="AX302" s="1106" t="n"/>
      <c r="AY302" s="1106" t="n"/>
      <c r="AZ302" s="1106" t="n"/>
      <c r="BA302" s="1106" t="n"/>
      <c r="BB302" s="1106" t="n"/>
      <c r="BC302" s="1106" t="n"/>
      <c r="BD302" s="1106" t="n"/>
      <c r="BE302" s="1106" t="n"/>
      <c r="BF302" s="1106" t="n"/>
      <c r="BG302" s="1106" t="n"/>
      <c r="BH302" s="1106" t="n"/>
      <c r="BI302" s="1106" t="n"/>
      <c r="BJ302" s="1106" t="n"/>
      <c r="BK302" s="1106" t="n"/>
      <c r="BL302" s="1106" t="n"/>
      <c r="BM302" s="1106" t="n"/>
      <c r="BN302" s="1106" t="n"/>
      <c r="BO302" s="1106" t="n"/>
      <c r="BP302" s="1106" t="n"/>
      <c r="BQ302" s="1106" t="n"/>
      <c r="BR302" s="1106" t="n"/>
      <c r="BS302" s="1106" t="n"/>
      <c r="BT302" s="1106" t="n"/>
      <c r="BU302" s="1106" t="n"/>
      <c r="BV302" s="1106" t="n"/>
      <c r="BW302" s="1106" t="n"/>
      <c r="BX302" s="1106" t="n"/>
      <c r="BY302" s="1106" t="n"/>
      <c r="BZ302" s="1106" t="n"/>
      <c r="CA302" s="1106" t="n"/>
      <c r="CB302" s="1106" t="n"/>
      <c r="CC302" s="1106" t="n"/>
      <c r="CD302" s="1106" t="n"/>
      <c r="CE302" s="1106" t="n"/>
      <c r="CF302" s="1106" t="n"/>
      <c r="CG302" s="1106" t="n"/>
      <c r="CH302" s="1106" t="n"/>
      <c r="CI302" s="1106" t="n"/>
      <c r="CJ302" s="1106" t="n"/>
      <c r="CK302" s="1106" t="n"/>
      <c r="CL302" s="1106" t="n"/>
      <c r="CM302" s="1106" t="n"/>
      <c r="CN302" s="1106" t="n"/>
      <c r="CO302" s="1106" t="n"/>
      <c r="CP302" s="1106" t="n"/>
      <c r="CQ302" s="1106" t="n"/>
      <c r="CR302" s="1106" t="n"/>
      <c r="CS302" s="1106" t="n"/>
      <c r="CT302" s="1106" t="n"/>
      <c r="CU302" s="1106" t="n"/>
      <c r="CV302" s="1106" t="n"/>
      <c r="CW302" s="1106" t="n"/>
      <c r="CX302" s="1106" t="n"/>
      <c r="CY302" s="1106" t="n"/>
      <c r="CZ302" s="1106" t="n"/>
      <c r="DA302" s="1106" t="n"/>
      <c r="DB302" s="1106" t="n"/>
      <c r="DC302" s="1106" t="n"/>
      <c r="DD302" s="1106" t="n"/>
      <c r="DE302" s="1106" t="n"/>
      <c r="DF302" s="1106" t="n"/>
      <c r="DG302" s="1106" t="n"/>
      <c r="DH302" s="1106" t="n"/>
      <c r="DI302" s="1106" t="n"/>
    </row>
    <row r="303" ht="13.5" customHeight="1" s="1178">
      <c r="A303" s="1106" t="n"/>
      <c r="B303" s="1106" t="n"/>
      <c r="C303" s="1106" t="n"/>
      <c r="D303" s="1106" t="n"/>
      <c r="E303" s="1106" t="n"/>
      <c r="F303" s="1106" t="n"/>
      <c r="G303" s="1106" t="n"/>
      <c r="H303" s="1106" t="n"/>
      <c r="I303" s="1106" t="n"/>
      <c r="J303" s="1106" t="n"/>
      <c r="K303" s="1106" t="n"/>
      <c r="L303" s="1106" t="n"/>
      <c r="M303" s="1106" t="n"/>
      <c r="N303" s="1106" t="n"/>
      <c r="O303" s="1106" t="n"/>
      <c r="P303" s="1106" t="n"/>
      <c r="Q303" s="1106" t="n"/>
      <c r="R303" s="1106" t="n"/>
      <c r="S303" s="1106" t="n"/>
      <c r="T303" s="178" t="n"/>
      <c r="U303" s="1106" t="n"/>
      <c r="V303" s="1106" t="n"/>
      <c r="W303" s="1106" t="n"/>
      <c r="X303" s="1106" t="n"/>
      <c r="Y303" s="1106" t="n"/>
      <c r="Z303" s="1106" t="n"/>
      <c r="AA303" s="1106" t="n"/>
      <c r="AB303" s="1106" t="n"/>
      <c r="AC303" s="1106" t="n"/>
      <c r="AD303" s="1106" t="n"/>
      <c r="AE303" s="1106" t="n"/>
      <c r="AF303" s="1106" t="n"/>
      <c r="AG303" s="1106" t="n"/>
      <c r="AH303" s="1106" t="n"/>
      <c r="AI303" s="1106" t="n"/>
      <c r="AJ303" s="1106" t="n"/>
      <c r="AK303" s="1106" t="n"/>
      <c r="AL303" s="1106" t="n"/>
      <c r="AM303" s="1106" t="n"/>
      <c r="AN303" s="1106" t="n"/>
      <c r="AO303" s="1106" t="n"/>
      <c r="AP303" s="1106" t="n"/>
      <c r="AQ303" s="1106" t="n"/>
      <c r="AR303" s="1106" t="n"/>
      <c r="AS303" s="1106" t="n"/>
      <c r="AT303" s="1106" t="n"/>
      <c r="AU303" s="1106" t="n"/>
      <c r="AV303" s="1106" t="n"/>
      <c r="AW303" s="1106" t="n"/>
      <c r="AX303" s="1106" t="n"/>
      <c r="AY303" s="1106" t="n"/>
      <c r="AZ303" s="1106" t="n"/>
      <c r="BA303" s="1106" t="n"/>
      <c r="BB303" s="1106" t="n"/>
      <c r="BC303" s="1106" t="n"/>
      <c r="BD303" s="1106" t="n"/>
      <c r="BE303" s="1106" t="n"/>
      <c r="BF303" s="1106" t="n"/>
      <c r="BG303" s="1106" t="n"/>
      <c r="BH303" s="1106" t="n"/>
      <c r="BI303" s="1106" t="n"/>
      <c r="BJ303" s="1106" t="n"/>
      <c r="BK303" s="1106" t="n"/>
      <c r="BL303" s="1106" t="n"/>
      <c r="BM303" s="1106" t="n"/>
      <c r="BN303" s="1106" t="n"/>
      <c r="BO303" s="1106" t="n"/>
      <c r="BP303" s="1106" t="n"/>
      <c r="BQ303" s="1106" t="n"/>
      <c r="BR303" s="1106" t="n"/>
      <c r="BS303" s="1106" t="n"/>
      <c r="BT303" s="1106" t="n"/>
      <c r="BU303" s="1106" t="n"/>
      <c r="BV303" s="1106" t="n"/>
      <c r="BW303" s="1106" t="n"/>
      <c r="BX303" s="1106" t="n"/>
      <c r="BY303" s="1106" t="n"/>
      <c r="BZ303" s="1106" t="n"/>
      <c r="CA303" s="1106" t="n"/>
      <c r="CB303" s="1106" t="n"/>
      <c r="CC303" s="1106" t="n"/>
      <c r="CD303" s="1106" t="n"/>
      <c r="CE303" s="1106" t="n"/>
      <c r="CF303" s="1106" t="n"/>
      <c r="CG303" s="1106" t="n"/>
      <c r="CH303" s="1106" t="n"/>
      <c r="CI303" s="1106" t="n"/>
      <c r="CJ303" s="1106" t="n"/>
      <c r="CK303" s="1106" t="n"/>
      <c r="CL303" s="1106" t="n"/>
      <c r="CM303" s="1106" t="n"/>
      <c r="CN303" s="1106" t="n"/>
      <c r="CO303" s="1106" t="n"/>
      <c r="CP303" s="1106" t="n"/>
      <c r="CQ303" s="1106" t="n"/>
      <c r="CR303" s="1106" t="n"/>
      <c r="CS303" s="1106" t="n"/>
      <c r="CT303" s="1106" t="n"/>
      <c r="CU303" s="1106" t="n"/>
      <c r="CV303" s="1106" t="n"/>
      <c r="CW303" s="1106" t="n"/>
      <c r="CX303" s="1106" t="n"/>
      <c r="CY303" s="1106" t="n"/>
      <c r="CZ303" s="1106" t="n"/>
      <c r="DA303" s="1106" t="n"/>
      <c r="DB303" s="1106" t="n"/>
      <c r="DC303" s="1106" t="n"/>
      <c r="DD303" s="1106" t="n"/>
      <c r="DE303" s="1106" t="n"/>
      <c r="DF303" s="1106" t="n"/>
      <c r="DG303" s="1106" t="n"/>
      <c r="DH303" s="1106" t="n"/>
      <c r="DI303" s="1106" t="n"/>
    </row>
    <row r="304" ht="13.5" customHeight="1" s="1178">
      <c r="A304" s="1106" t="n"/>
      <c r="B304" s="1106" t="n"/>
      <c r="C304" s="1106" t="n"/>
      <c r="D304" s="1106" t="n"/>
      <c r="E304" s="1106" t="n"/>
      <c r="F304" s="1106" t="n"/>
      <c r="G304" s="1106" t="n"/>
      <c r="H304" s="1106" t="n"/>
      <c r="I304" s="1106" t="n"/>
      <c r="J304" s="1106" t="n"/>
      <c r="K304" s="1106" t="n"/>
      <c r="L304" s="1106" t="n"/>
      <c r="M304" s="1106" t="n"/>
      <c r="N304" s="1106" t="n"/>
      <c r="O304" s="1106" t="n"/>
      <c r="P304" s="1106" t="n"/>
      <c r="Q304" s="1106" t="n"/>
      <c r="R304" s="1106" t="n"/>
      <c r="S304" s="1106" t="n"/>
      <c r="T304" s="178" t="n"/>
      <c r="U304" s="1106" t="n"/>
      <c r="V304" s="1106" t="n"/>
      <c r="W304" s="1106" t="n"/>
      <c r="X304" s="1106" t="n"/>
      <c r="Y304" s="1106" t="n"/>
      <c r="Z304" s="1106" t="n"/>
      <c r="AA304" s="1106" t="n"/>
      <c r="AB304" s="1106" t="n"/>
      <c r="AC304" s="1106" t="n"/>
      <c r="AD304" s="1106" t="n"/>
      <c r="AE304" s="1106" t="n"/>
      <c r="AF304" s="1106" t="n"/>
      <c r="AG304" s="1106" t="n"/>
      <c r="AH304" s="1106" t="n"/>
      <c r="AI304" s="1106" t="n"/>
      <c r="AJ304" s="1106" t="n"/>
      <c r="AK304" s="1106" t="n"/>
      <c r="AL304" s="1106" t="n"/>
      <c r="AM304" s="1106" t="n"/>
      <c r="AN304" s="1106" t="n"/>
      <c r="AO304" s="1106" t="n"/>
      <c r="AP304" s="1106" t="n"/>
      <c r="AQ304" s="1106" t="n"/>
      <c r="AR304" s="1106" t="n"/>
      <c r="AS304" s="1106" t="n"/>
      <c r="AT304" s="1106" t="n"/>
      <c r="AU304" s="1106" t="n"/>
      <c r="AV304" s="1106" t="n"/>
      <c r="AW304" s="1106" t="n"/>
      <c r="AX304" s="1106" t="n"/>
      <c r="AY304" s="1106" t="n"/>
      <c r="AZ304" s="1106" t="n"/>
      <c r="BA304" s="1106" t="n"/>
      <c r="BB304" s="1106" t="n"/>
      <c r="BC304" s="1106" t="n"/>
      <c r="BD304" s="1106" t="n"/>
      <c r="BE304" s="1106" t="n"/>
      <c r="BF304" s="1106" t="n"/>
      <c r="BG304" s="1106" t="n"/>
      <c r="BH304" s="1106" t="n"/>
      <c r="BI304" s="1106" t="n"/>
      <c r="BJ304" s="1106" t="n"/>
      <c r="BK304" s="1106" t="n"/>
      <c r="BL304" s="1106" t="n"/>
      <c r="BM304" s="1106" t="n"/>
      <c r="BN304" s="1106" t="n"/>
      <c r="BO304" s="1106" t="n"/>
      <c r="BP304" s="1106" t="n"/>
      <c r="BQ304" s="1106" t="n"/>
      <c r="BR304" s="1106" t="n"/>
      <c r="BS304" s="1106" t="n"/>
      <c r="BT304" s="1106" t="n"/>
      <c r="BU304" s="1106" t="n"/>
      <c r="BV304" s="1106" t="n"/>
      <c r="BW304" s="1106" t="n"/>
      <c r="BX304" s="1106" t="n"/>
      <c r="BY304" s="1106" t="n"/>
      <c r="BZ304" s="1106" t="n"/>
      <c r="CA304" s="1106" t="n"/>
      <c r="CB304" s="1106" t="n"/>
      <c r="CC304" s="1106" t="n"/>
      <c r="CD304" s="1106" t="n"/>
      <c r="CE304" s="1106" t="n"/>
      <c r="CF304" s="1106" t="n"/>
      <c r="CG304" s="1106" t="n"/>
      <c r="CH304" s="1106" t="n"/>
      <c r="CI304" s="1106" t="n"/>
      <c r="CJ304" s="1106" t="n"/>
      <c r="CK304" s="1106" t="n"/>
      <c r="CL304" s="1106" t="n"/>
      <c r="CM304" s="1106" t="n"/>
      <c r="CN304" s="1106" t="n"/>
      <c r="CO304" s="1106" t="n"/>
      <c r="CP304" s="1106" t="n"/>
      <c r="CQ304" s="1106" t="n"/>
      <c r="CR304" s="1106" t="n"/>
      <c r="CS304" s="1106" t="n"/>
      <c r="CT304" s="1106" t="n"/>
      <c r="CU304" s="1106" t="n"/>
      <c r="CV304" s="1106" t="n"/>
      <c r="CW304" s="1106" t="n"/>
      <c r="CX304" s="1106" t="n"/>
      <c r="CY304" s="1106" t="n"/>
      <c r="CZ304" s="1106" t="n"/>
      <c r="DA304" s="1106" t="n"/>
      <c r="DB304" s="1106" t="n"/>
      <c r="DC304" s="1106" t="n"/>
      <c r="DD304" s="1106" t="n"/>
      <c r="DE304" s="1106" t="n"/>
      <c r="DF304" s="1106" t="n"/>
      <c r="DG304" s="1106" t="n"/>
      <c r="DH304" s="1106" t="n"/>
      <c r="DI304" s="1106" t="n"/>
    </row>
    <row r="305" ht="13.5" customHeight="1" s="1178">
      <c r="A305" s="1106" t="n"/>
      <c r="B305" s="1106" t="n"/>
      <c r="C305" s="1106" t="n"/>
      <c r="D305" s="1106" t="n"/>
      <c r="E305" s="1106" t="n"/>
      <c r="F305" s="1106" t="n"/>
      <c r="G305" s="1106" t="n"/>
      <c r="H305" s="1106" t="n"/>
      <c r="I305" s="1106" t="n"/>
      <c r="J305" s="1106" t="n"/>
      <c r="K305" s="1106" t="n"/>
      <c r="L305" s="1106" t="n"/>
      <c r="M305" s="1106" t="n"/>
      <c r="N305" s="1106" t="n"/>
      <c r="O305" s="1106" t="n"/>
      <c r="P305" s="1106" t="n"/>
      <c r="Q305" s="1106" t="n"/>
      <c r="R305" s="1106" t="n"/>
      <c r="S305" s="1106" t="n"/>
      <c r="T305" s="178" t="n"/>
      <c r="U305" s="1106" t="n"/>
      <c r="V305" s="1106" t="n"/>
      <c r="W305" s="1106" t="n"/>
      <c r="X305" s="1106" t="n"/>
      <c r="Y305" s="1106" t="n"/>
      <c r="Z305" s="1106" t="n"/>
      <c r="AA305" s="1106" t="n"/>
      <c r="AB305" s="1106" t="n"/>
      <c r="AC305" s="1106" t="n"/>
      <c r="AD305" s="1106" t="n"/>
      <c r="AE305" s="1106" t="n"/>
      <c r="AF305" s="1106" t="n"/>
      <c r="AG305" s="1106" t="n"/>
      <c r="AH305" s="1106" t="n"/>
      <c r="AI305" s="1106" t="n"/>
      <c r="AJ305" s="1106" t="n"/>
      <c r="AK305" s="1106" t="n"/>
      <c r="AL305" s="1106" t="n"/>
      <c r="AM305" s="1106" t="n"/>
      <c r="AN305" s="1106" t="n"/>
      <c r="AO305" s="1106" t="n"/>
      <c r="AP305" s="1106" t="n"/>
      <c r="AQ305" s="1106" t="n"/>
      <c r="AR305" s="1106" t="n"/>
      <c r="AS305" s="1106" t="n"/>
      <c r="AT305" s="1106" t="n"/>
      <c r="AU305" s="1106" t="n"/>
      <c r="AV305" s="1106" t="n"/>
      <c r="AW305" s="1106" t="n"/>
      <c r="AX305" s="1106" t="n"/>
      <c r="AY305" s="1106" t="n"/>
      <c r="AZ305" s="1106" t="n"/>
      <c r="BA305" s="1106" t="n"/>
      <c r="BB305" s="1106" t="n"/>
      <c r="BC305" s="1106" t="n"/>
      <c r="BD305" s="1106" t="n"/>
      <c r="BE305" s="1106" t="n"/>
      <c r="BF305" s="1106" t="n"/>
      <c r="BG305" s="1106" t="n"/>
      <c r="BH305" s="1106" t="n"/>
      <c r="BI305" s="1106" t="n"/>
      <c r="BJ305" s="1106" t="n"/>
      <c r="BK305" s="1106" t="n"/>
      <c r="BL305" s="1106" t="n"/>
      <c r="BM305" s="1106" t="n"/>
      <c r="BN305" s="1106" t="n"/>
      <c r="BO305" s="1106" t="n"/>
      <c r="BP305" s="1106" t="n"/>
      <c r="BQ305" s="1106" t="n"/>
      <c r="BR305" s="1106" t="n"/>
      <c r="BS305" s="1106" t="n"/>
      <c r="BT305" s="1106" t="n"/>
      <c r="BU305" s="1106" t="n"/>
      <c r="BV305" s="1106" t="n"/>
      <c r="BW305" s="1106" t="n"/>
      <c r="BX305" s="1106" t="n"/>
      <c r="BY305" s="1106" t="n"/>
      <c r="BZ305" s="1106" t="n"/>
      <c r="CA305" s="1106" t="n"/>
      <c r="CB305" s="1106" t="n"/>
      <c r="CC305" s="1106" t="n"/>
      <c r="CD305" s="1106" t="n"/>
      <c r="CE305" s="1106" t="n"/>
      <c r="CF305" s="1106" t="n"/>
      <c r="CG305" s="1106" t="n"/>
      <c r="CH305" s="1106" t="n"/>
      <c r="CI305" s="1106" t="n"/>
      <c r="CJ305" s="1106" t="n"/>
      <c r="CK305" s="1106" t="n"/>
      <c r="CL305" s="1106" t="n"/>
      <c r="CM305" s="1106" t="n"/>
      <c r="CN305" s="1106" t="n"/>
      <c r="CO305" s="1106" t="n"/>
      <c r="CP305" s="1106" t="n"/>
      <c r="CQ305" s="1106" t="n"/>
      <c r="CR305" s="1106" t="n"/>
      <c r="CS305" s="1106" t="n"/>
      <c r="CT305" s="1106" t="n"/>
      <c r="CU305" s="1106" t="n"/>
      <c r="CV305" s="1106" t="n"/>
      <c r="CW305" s="1106" t="n"/>
      <c r="CX305" s="1106" t="n"/>
      <c r="CY305" s="1106" t="n"/>
      <c r="CZ305" s="1106" t="n"/>
      <c r="DA305" s="1106" t="n"/>
      <c r="DB305" s="1106" t="n"/>
      <c r="DC305" s="1106" t="n"/>
      <c r="DD305" s="1106" t="n"/>
      <c r="DE305" s="1106" t="n"/>
      <c r="DF305" s="1106" t="n"/>
      <c r="DG305" s="1106" t="n"/>
      <c r="DH305" s="1106" t="n"/>
      <c r="DI305" s="1106" t="n"/>
    </row>
    <row r="306" ht="13.5" customHeight="1" s="1178">
      <c r="A306" s="1106" t="n"/>
      <c r="B306" s="1106" t="n"/>
      <c r="C306" s="1106" t="n"/>
      <c r="D306" s="1106" t="n"/>
      <c r="E306" s="1106" t="n"/>
      <c r="F306" s="1106" t="n"/>
      <c r="G306" s="1106" t="n"/>
      <c r="H306" s="1106" t="n"/>
      <c r="I306" s="1106" t="n"/>
      <c r="J306" s="1106" t="n"/>
      <c r="K306" s="1106" t="n"/>
      <c r="L306" s="1106" t="n"/>
      <c r="M306" s="1106" t="n"/>
      <c r="N306" s="1106" t="n"/>
      <c r="O306" s="1106" t="n"/>
      <c r="P306" s="1106" t="n"/>
      <c r="Q306" s="1106" t="n"/>
      <c r="R306" s="1106" t="n"/>
      <c r="S306" s="1106" t="n"/>
      <c r="T306" s="178" t="n"/>
      <c r="U306" s="1106" t="n"/>
      <c r="V306" s="1106" t="n"/>
      <c r="W306" s="1106" t="n"/>
      <c r="X306" s="1106" t="n"/>
      <c r="Y306" s="1106" t="n"/>
      <c r="Z306" s="1106" t="n"/>
      <c r="AA306" s="1106" t="n"/>
      <c r="AB306" s="1106" t="n"/>
      <c r="AC306" s="1106" t="n"/>
      <c r="AD306" s="1106" t="n"/>
      <c r="AE306" s="1106" t="n"/>
      <c r="AF306" s="1106" t="n"/>
      <c r="AG306" s="1106" t="n"/>
      <c r="AH306" s="1106" t="n"/>
      <c r="AI306" s="1106" t="n"/>
      <c r="AJ306" s="1106" t="n"/>
      <c r="AK306" s="1106" t="n"/>
      <c r="AL306" s="1106" t="n"/>
      <c r="AM306" s="1106" t="n"/>
      <c r="AN306" s="1106" t="n"/>
      <c r="AO306" s="1106" t="n"/>
      <c r="AP306" s="1106" t="n"/>
      <c r="AQ306" s="1106" t="n"/>
      <c r="AR306" s="1106" t="n"/>
      <c r="AS306" s="1106" t="n"/>
      <c r="AT306" s="1106" t="n"/>
      <c r="AU306" s="1106" t="n"/>
      <c r="AV306" s="1106" t="n"/>
      <c r="AW306" s="1106" t="n"/>
      <c r="AX306" s="1106" t="n"/>
      <c r="AY306" s="1106" t="n"/>
      <c r="AZ306" s="1106" t="n"/>
      <c r="BA306" s="1106" t="n"/>
      <c r="BB306" s="1106" t="n"/>
      <c r="BC306" s="1106" t="n"/>
      <c r="BD306" s="1106" t="n"/>
      <c r="BE306" s="1106" t="n"/>
      <c r="BF306" s="1106" t="n"/>
      <c r="BG306" s="1106" t="n"/>
      <c r="BH306" s="1106" t="n"/>
      <c r="BI306" s="1106" t="n"/>
      <c r="BJ306" s="1106" t="n"/>
      <c r="BK306" s="1106" t="n"/>
      <c r="BL306" s="1106" t="n"/>
      <c r="BM306" s="1106" t="n"/>
      <c r="BN306" s="1106" t="n"/>
      <c r="BO306" s="1106" t="n"/>
      <c r="BP306" s="1106" t="n"/>
      <c r="BQ306" s="1106" t="n"/>
      <c r="BR306" s="1106" t="n"/>
      <c r="BS306" s="1106" t="n"/>
      <c r="BT306" s="1106" t="n"/>
      <c r="BU306" s="1106" t="n"/>
      <c r="BV306" s="1106" t="n"/>
      <c r="BW306" s="1106" t="n"/>
      <c r="BX306" s="1106" t="n"/>
      <c r="BY306" s="1106" t="n"/>
      <c r="BZ306" s="1106" t="n"/>
      <c r="CA306" s="1106" t="n"/>
      <c r="CB306" s="1106" t="n"/>
      <c r="CC306" s="1106" t="n"/>
      <c r="CD306" s="1106" t="n"/>
      <c r="CE306" s="1106" t="n"/>
      <c r="CF306" s="1106" t="n"/>
      <c r="CG306" s="1106" t="n"/>
      <c r="CH306" s="1106" t="n"/>
      <c r="CI306" s="1106" t="n"/>
      <c r="CJ306" s="1106" t="n"/>
      <c r="CK306" s="1106" t="n"/>
      <c r="CL306" s="1106" t="n"/>
      <c r="CM306" s="1106" t="n"/>
      <c r="CN306" s="1106" t="n"/>
      <c r="CO306" s="1106" t="n"/>
      <c r="CP306" s="1106" t="n"/>
      <c r="CQ306" s="1106" t="n"/>
      <c r="CR306" s="1106" t="n"/>
      <c r="CS306" s="1106" t="n"/>
      <c r="CT306" s="1106" t="n"/>
      <c r="CU306" s="1106" t="n"/>
      <c r="CV306" s="1106" t="n"/>
      <c r="CW306" s="1106" t="n"/>
      <c r="CX306" s="1106" t="n"/>
      <c r="CY306" s="1106" t="n"/>
      <c r="CZ306" s="1106" t="n"/>
      <c r="DA306" s="1106" t="n"/>
      <c r="DB306" s="1106" t="n"/>
      <c r="DC306" s="1106" t="n"/>
      <c r="DD306" s="1106" t="n"/>
      <c r="DE306" s="1106" t="n"/>
      <c r="DF306" s="1106" t="n"/>
      <c r="DG306" s="1106" t="n"/>
      <c r="DH306" s="1106" t="n"/>
      <c r="DI306" s="1106" t="n"/>
    </row>
    <row r="307" ht="13.5" customHeight="1" s="1178">
      <c r="A307" s="1106" t="n"/>
      <c r="B307" s="1106" t="n"/>
      <c r="C307" s="1106" t="n"/>
      <c r="D307" s="1106" t="n"/>
      <c r="E307" s="1106" t="n"/>
      <c r="F307" s="1106" t="n"/>
      <c r="G307" s="1106" t="n"/>
      <c r="H307" s="1106" t="n"/>
      <c r="I307" s="1106" t="n"/>
      <c r="J307" s="1106" t="n"/>
      <c r="K307" s="1106" t="n"/>
      <c r="L307" s="1106" t="n"/>
      <c r="M307" s="1106" t="n"/>
      <c r="N307" s="1106" t="n"/>
      <c r="O307" s="1106" t="n"/>
      <c r="P307" s="1106" t="n"/>
      <c r="Q307" s="1106" t="n"/>
      <c r="R307" s="1106" t="n"/>
      <c r="S307" s="1106" t="n"/>
      <c r="T307" s="178" t="n"/>
      <c r="U307" s="1106" t="n"/>
      <c r="V307" s="1106" t="n"/>
      <c r="W307" s="1106" t="n"/>
      <c r="X307" s="1106" t="n"/>
      <c r="Y307" s="1106" t="n"/>
      <c r="Z307" s="1106" t="n"/>
      <c r="AA307" s="1106" t="n"/>
      <c r="AB307" s="1106" t="n"/>
      <c r="AC307" s="1106" t="n"/>
      <c r="AD307" s="1106" t="n"/>
      <c r="AE307" s="1106" t="n"/>
      <c r="AF307" s="1106" t="n"/>
      <c r="AG307" s="1106" t="n"/>
      <c r="AH307" s="1106" t="n"/>
      <c r="AI307" s="1106" t="n"/>
      <c r="AJ307" s="1106" t="n"/>
      <c r="AK307" s="1106" t="n"/>
      <c r="AL307" s="1106" t="n"/>
      <c r="AM307" s="1106" t="n"/>
      <c r="AN307" s="1106" t="n"/>
      <c r="AO307" s="1106" t="n"/>
      <c r="AP307" s="1106" t="n"/>
      <c r="AQ307" s="1106" t="n"/>
      <c r="AR307" s="1106" t="n"/>
      <c r="AS307" s="1106" t="n"/>
      <c r="AT307" s="1106" t="n"/>
      <c r="AU307" s="1106" t="n"/>
      <c r="AV307" s="1106" t="n"/>
      <c r="AW307" s="1106" t="n"/>
      <c r="AX307" s="1106" t="n"/>
      <c r="AY307" s="1106" t="n"/>
      <c r="AZ307" s="1106" t="n"/>
      <c r="BA307" s="1106" t="n"/>
      <c r="BB307" s="1106" t="n"/>
      <c r="BC307" s="1106" t="n"/>
      <c r="BD307" s="1106" t="n"/>
      <c r="BE307" s="1106" t="n"/>
      <c r="BF307" s="1106" t="n"/>
      <c r="BG307" s="1106" t="n"/>
      <c r="BH307" s="1106" t="n"/>
      <c r="BI307" s="1106" t="n"/>
      <c r="BJ307" s="1106" t="n"/>
      <c r="BK307" s="1106" t="n"/>
      <c r="BL307" s="1106" t="n"/>
      <c r="BM307" s="1106" t="n"/>
      <c r="BN307" s="1106" t="n"/>
      <c r="BO307" s="1106" t="n"/>
      <c r="BP307" s="1106" t="n"/>
      <c r="BQ307" s="1106" t="n"/>
      <c r="BR307" s="1106" t="n"/>
      <c r="BS307" s="1106" t="n"/>
      <c r="BT307" s="1106" t="n"/>
      <c r="BU307" s="1106" t="n"/>
      <c r="BV307" s="1106" t="n"/>
      <c r="BW307" s="1106" t="n"/>
      <c r="BX307" s="1106" t="n"/>
      <c r="BY307" s="1106" t="n"/>
      <c r="BZ307" s="1106" t="n"/>
      <c r="CA307" s="1106" t="n"/>
      <c r="CB307" s="1106" t="n"/>
      <c r="CC307" s="1106" t="n"/>
      <c r="CD307" s="1106" t="n"/>
      <c r="CE307" s="1106" t="n"/>
      <c r="CF307" s="1106" t="n"/>
      <c r="CG307" s="1106" t="n"/>
      <c r="CH307" s="1106" t="n"/>
      <c r="CI307" s="1106" t="n"/>
      <c r="CJ307" s="1106" t="n"/>
      <c r="CK307" s="1106" t="n"/>
      <c r="CL307" s="1106" t="n"/>
      <c r="CM307" s="1106" t="n"/>
      <c r="CN307" s="1106" t="n"/>
      <c r="CO307" s="1106" t="n"/>
      <c r="CP307" s="1106" t="n"/>
      <c r="CQ307" s="1106" t="n"/>
      <c r="CR307" s="1106" t="n"/>
      <c r="CS307" s="1106" t="n"/>
      <c r="CT307" s="1106" t="n"/>
      <c r="CU307" s="1106" t="n"/>
      <c r="CV307" s="1106" t="n"/>
      <c r="CW307" s="1106" t="n"/>
      <c r="CX307" s="1106" t="n"/>
      <c r="CY307" s="1106" t="n"/>
      <c r="CZ307" s="1106" t="n"/>
      <c r="DA307" s="1106" t="n"/>
      <c r="DB307" s="1106" t="n"/>
      <c r="DC307" s="1106" t="n"/>
      <c r="DD307" s="1106" t="n"/>
      <c r="DE307" s="1106" t="n"/>
      <c r="DF307" s="1106" t="n"/>
      <c r="DG307" s="1106" t="n"/>
      <c r="DH307" s="1106" t="n"/>
      <c r="DI307" s="1106" t="n"/>
    </row>
    <row r="308" ht="13.5" customHeight="1" s="1178">
      <c r="A308" s="1106" t="n"/>
      <c r="B308" s="1106" t="n"/>
      <c r="C308" s="1106" t="n"/>
      <c r="D308" s="1106" t="n"/>
      <c r="E308" s="1106" t="n"/>
      <c r="F308" s="1106" t="n"/>
      <c r="G308" s="1106" t="n"/>
      <c r="H308" s="1106" t="n"/>
      <c r="I308" s="1106" t="n"/>
      <c r="J308" s="1106" t="n"/>
      <c r="K308" s="1106" t="n"/>
      <c r="L308" s="1106" t="n"/>
      <c r="M308" s="1106" t="n"/>
      <c r="N308" s="1106" t="n"/>
      <c r="O308" s="1106" t="n"/>
      <c r="P308" s="1106" t="n"/>
      <c r="Q308" s="1106" t="n"/>
      <c r="R308" s="1106" t="n"/>
      <c r="S308" s="1106" t="n"/>
      <c r="T308" s="178" t="n"/>
      <c r="U308" s="1106" t="n"/>
      <c r="V308" s="1106" t="n"/>
      <c r="W308" s="1106" t="n"/>
      <c r="X308" s="1106" t="n"/>
      <c r="Y308" s="1106" t="n"/>
      <c r="Z308" s="1106" t="n"/>
      <c r="AA308" s="1106" t="n"/>
      <c r="AB308" s="1106" t="n"/>
      <c r="AC308" s="1106" t="n"/>
      <c r="AD308" s="1106" t="n"/>
      <c r="AE308" s="1106" t="n"/>
      <c r="AF308" s="1106" t="n"/>
      <c r="AG308" s="1106" t="n"/>
      <c r="AH308" s="1106" t="n"/>
      <c r="AI308" s="1106" t="n"/>
      <c r="AJ308" s="1106" t="n"/>
      <c r="AK308" s="1106" t="n"/>
      <c r="AL308" s="1106" t="n"/>
      <c r="AM308" s="1106" t="n"/>
      <c r="AN308" s="1106" t="n"/>
      <c r="AO308" s="1106" t="n"/>
      <c r="AP308" s="1106" t="n"/>
      <c r="AQ308" s="1106" t="n"/>
      <c r="AR308" s="1106" t="n"/>
      <c r="AS308" s="1106" t="n"/>
      <c r="AT308" s="1106" t="n"/>
      <c r="AU308" s="1106" t="n"/>
      <c r="AV308" s="1106" t="n"/>
      <c r="AW308" s="1106" t="n"/>
      <c r="AX308" s="1106" t="n"/>
      <c r="AY308" s="1106" t="n"/>
      <c r="AZ308" s="1106" t="n"/>
      <c r="BA308" s="1106" t="n"/>
      <c r="BB308" s="1106" t="n"/>
      <c r="BC308" s="1106" t="n"/>
      <c r="BD308" s="1106" t="n"/>
      <c r="BE308" s="1106" t="n"/>
      <c r="BF308" s="1106" t="n"/>
      <c r="BG308" s="1106" t="n"/>
      <c r="BH308" s="1106" t="n"/>
      <c r="BI308" s="1106" t="n"/>
      <c r="BJ308" s="1106" t="n"/>
      <c r="BK308" s="1106" t="n"/>
      <c r="BL308" s="1106" t="n"/>
      <c r="BM308" s="1106" t="n"/>
      <c r="BN308" s="1106" t="n"/>
      <c r="BO308" s="1106" t="n"/>
      <c r="BP308" s="1106" t="n"/>
      <c r="BQ308" s="1106" t="n"/>
      <c r="BR308" s="1106" t="n"/>
      <c r="BS308" s="1106" t="n"/>
      <c r="BT308" s="1106" t="n"/>
      <c r="BU308" s="1106" t="n"/>
      <c r="BV308" s="1106" t="n"/>
      <c r="BW308" s="1106" t="n"/>
      <c r="BX308" s="1106" t="n"/>
      <c r="BY308" s="1106" t="n"/>
      <c r="BZ308" s="1106" t="n"/>
      <c r="CA308" s="1106" t="n"/>
      <c r="CB308" s="1106" t="n"/>
      <c r="CC308" s="1106" t="n"/>
      <c r="CD308" s="1106" t="n"/>
      <c r="CE308" s="1106" t="n"/>
      <c r="CF308" s="1106" t="n"/>
      <c r="CG308" s="1106" t="n"/>
      <c r="CH308" s="1106" t="n"/>
      <c r="CI308" s="1106" t="n"/>
      <c r="CJ308" s="1106" t="n"/>
      <c r="CK308" s="1106" t="n"/>
      <c r="CL308" s="1106" t="n"/>
      <c r="CM308" s="1106" t="n"/>
      <c r="CN308" s="1106" t="n"/>
      <c r="CO308" s="1106" t="n"/>
      <c r="CP308" s="1106" t="n"/>
      <c r="CQ308" s="1106" t="n"/>
      <c r="CR308" s="1106" t="n"/>
      <c r="CS308" s="1106" t="n"/>
      <c r="CT308" s="1106" t="n"/>
      <c r="CU308" s="1106" t="n"/>
      <c r="CV308" s="1106" t="n"/>
      <c r="CW308" s="1106" t="n"/>
      <c r="CX308" s="1106" t="n"/>
      <c r="CY308" s="1106" t="n"/>
      <c r="CZ308" s="1106" t="n"/>
      <c r="DA308" s="1106" t="n"/>
      <c r="DB308" s="1106" t="n"/>
      <c r="DC308" s="1106" t="n"/>
      <c r="DD308" s="1106" t="n"/>
      <c r="DE308" s="1106" t="n"/>
      <c r="DF308" s="1106" t="n"/>
      <c r="DG308" s="1106" t="n"/>
      <c r="DH308" s="1106" t="n"/>
      <c r="DI308" s="1106" t="n"/>
    </row>
    <row r="309" ht="13.5" customHeight="1" s="1178">
      <c r="A309" s="1106" t="n"/>
      <c r="B309" s="1106" t="n"/>
      <c r="C309" s="1106" t="n"/>
      <c r="D309" s="1106" t="n"/>
      <c r="E309" s="1106" t="n"/>
      <c r="F309" s="1106" t="n"/>
      <c r="G309" s="1106" t="n"/>
      <c r="H309" s="1106" t="n"/>
      <c r="I309" s="1106" t="n"/>
      <c r="J309" s="1106" t="n"/>
      <c r="K309" s="1106" t="n"/>
      <c r="L309" s="1106" t="n"/>
      <c r="M309" s="1106" t="n"/>
      <c r="N309" s="1106" t="n"/>
      <c r="O309" s="1106" t="n"/>
      <c r="P309" s="1106" t="n"/>
      <c r="Q309" s="1106" t="n"/>
      <c r="R309" s="1106" t="n"/>
      <c r="S309" s="1106" t="n"/>
      <c r="T309" s="178" t="n"/>
      <c r="U309" s="1106" t="n"/>
      <c r="V309" s="1106" t="n"/>
      <c r="W309" s="1106" t="n"/>
      <c r="X309" s="1106" t="n"/>
      <c r="Y309" s="1106" t="n"/>
      <c r="Z309" s="1106" t="n"/>
      <c r="AA309" s="1106" t="n"/>
      <c r="AB309" s="1106" t="n"/>
      <c r="AC309" s="1106" t="n"/>
      <c r="AD309" s="1106" t="n"/>
      <c r="AE309" s="1106" t="n"/>
      <c r="AF309" s="1106" t="n"/>
      <c r="AG309" s="1106" t="n"/>
      <c r="AH309" s="1106" t="n"/>
      <c r="AI309" s="1106" t="n"/>
      <c r="AJ309" s="1106" t="n"/>
      <c r="AK309" s="1106" t="n"/>
      <c r="AL309" s="1106" t="n"/>
      <c r="AM309" s="1106" t="n"/>
      <c r="AN309" s="1106" t="n"/>
      <c r="AO309" s="1106" t="n"/>
      <c r="AP309" s="1106" t="n"/>
      <c r="AQ309" s="1106" t="n"/>
      <c r="AR309" s="1106" t="n"/>
      <c r="AS309" s="1106" t="n"/>
      <c r="AT309" s="1106" t="n"/>
      <c r="AU309" s="1106" t="n"/>
      <c r="AV309" s="1106" t="n"/>
      <c r="AW309" s="1106" t="n"/>
      <c r="AX309" s="1106" t="n"/>
      <c r="AY309" s="1106" t="n"/>
      <c r="AZ309" s="1106" t="n"/>
      <c r="BA309" s="1106" t="n"/>
      <c r="BB309" s="1106" t="n"/>
      <c r="BC309" s="1106" t="n"/>
      <c r="BD309" s="1106" t="n"/>
      <c r="BE309" s="1106" t="n"/>
      <c r="BF309" s="1106" t="n"/>
      <c r="BG309" s="1106" t="n"/>
      <c r="BH309" s="1106" t="n"/>
      <c r="BI309" s="1106" t="n"/>
      <c r="BJ309" s="1106" t="n"/>
      <c r="BK309" s="1106" t="n"/>
      <c r="BL309" s="1106" t="n"/>
      <c r="BM309" s="1106" t="n"/>
      <c r="BN309" s="1106" t="n"/>
      <c r="BO309" s="1106" t="n"/>
      <c r="BP309" s="1106" t="n"/>
      <c r="BQ309" s="1106" t="n"/>
      <c r="BR309" s="1106" t="n"/>
      <c r="BS309" s="1106" t="n"/>
      <c r="BT309" s="1106" t="n"/>
      <c r="BU309" s="1106" t="n"/>
      <c r="BV309" s="1106" t="n"/>
      <c r="BW309" s="1106" t="n"/>
      <c r="BX309" s="1106" t="n"/>
      <c r="BY309" s="1106" t="n"/>
      <c r="BZ309" s="1106" t="n"/>
      <c r="CA309" s="1106" t="n"/>
      <c r="CB309" s="1106" t="n"/>
      <c r="CC309" s="1106" t="n"/>
      <c r="CD309" s="1106" t="n"/>
      <c r="CE309" s="1106" t="n"/>
      <c r="CF309" s="1106" t="n"/>
      <c r="CG309" s="1106" t="n"/>
      <c r="CH309" s="1106" t="n"/>
      <c r="CI309" s="1106" t="n"/>
      <c r="CJ309" s="1106" t="n"/>
      <c r="CK309" s="1106" t="n"/>
      <c r="CL309" s="1106" t="n"/>
      <c r="CM309" s="1106" t="n"/>
      <c r="CN309" s="1106" t="n"/>
      <c r="CO309" s="1106" t="n"/>
      <c r="CP309" s="1106" t="n"/>
      <c r="CQ309" s="1106" t="n"/>
      <c r="CR309" s="1106" t="n"/>
      <c r="CS309" s="1106" t="n"/>
      <c r="CT309" s="1106" t="n"/>
      <c r="CU309" s="1106" t="n"/>
      <c r="CV309" s="1106" t="n"/>
      <c r="CW309" s="1106" t="n"/>
      <c r="CX309" s="1106" t="n"/>
      <c r="CY309" s="1106" t="n"/>
      <c r="CZ309" s="1106" t="n"/>
      <c r="DA309" s="1106" t="n"/>
      <c r="DB309" s="1106" t="n"/>
      <c r="DC309" s="1106" t="n"/>
      <c r="DD309" s="1106" t="n"/>
      <c r="DE309" s="1106" t="n"/>
      <c r="DF309" s="1106" t="n"/>
      <c r="DG309" s="1106" t="n"/>
      <c r="DH309" s="1106" t="n"/>
      <c r="DI309" s="1106" t="n"/>
    </row>
    <row r="310" ht="13.5" customHeight="1" s="1178">
      <c r="A310" s="1106" t="n"/>
      <c r="B310" s="1106" t="n"/>
      <c r="C310" s="1106" t="n"/>
      <c r="D310" s="1106" t="n"/>
      <c r="E310" s="1106" t="n"/>
      <c r="F310" s="1106" t="n"/>
      <c r="G310" s="1106" t="n"/>
      <c r="H310" s="1106" t="n"/>
      <c r="I310" s="1106" t="n"/>
      <c r="J310" s="1106" t="n"/>
      <c r="K310" s="1106" t="n"/>
      <c r="L310" s="1106" t="n"/>
      <c r="M310" s="1106" t="n"/>
      <c r="N310" s="1106" t="n"/>
      <c r="O310" s="1106" t="n"/>
      <c r="P310" s="1106" t="n"/>
      <c r="Q310" s="1106" t="n"/>
      <c r="R310" s="1106" t="n"/>
      <c r="S310" s="1106" t="n"/>
      <c r="T310" s="178" t="n"/>
      <c r="U310" s="1106" t="n"/>
      <c r="V310" s="1106" t="n"/>
      <c r="W310" s="1106" t="n"/>
      <c r="X310" s="1106" t="n"/>
      <c r="Y310" s="1106" t="n"/>
      <c r="Z310" s="1106" t="n"/>
      <c r="AA310" s="1106" t="n"/>
      <c r="AB310" s="1106" t="n"/>
      <c r="AC310" s="1106" t="n"/>
      <c r="AD310" s="1106" t="n"/>
      <c r="AE310" s="1106" t="n"/>
      <c r="AF310" s="1106" t="n"/>
      <c r="AG310" s="1106" t="n"/>
      <c r="AH310" s="1106" t="n"/>
      <c r="AI310" s="1106" t="n"/>
      <c r="AJ310" s="1106" t="n"/>
      <c r="AK310" s="1106" t="n"/>
      <c r="AL310" s="1106" t="n"/>
      <c r="AM310" s="1106" t="n"/>
      <c r="AN310" s="1106" t="n"/>
      <c r="AO310" s="1106" t="n"/>
      <c r="AP310" s="1106" t="n"/>
      <c r="AQ310" s="1106" t="n"/>
      <c r="AR310" s="1106" t="n"/>
      <c r="AS310" s="1106" t="n"/>
      <c r="AT310" s="1106" t="n"/>
      <c r="AU310" s="1106" t="n"/>
      <c r="AV310" s="1106" t="n"/>
      <c r="AW310" s="1106" t="n"/>
      <c r="AX310" s="1106" t="n"/>
      <c r="AY310" s="1106" t="n"/>
      <c r="AZ310" s="1106" t="n"/>
      <c r="BA310" s="1106" t="n"/>
      <c r="BB310" s="1106" t="n"/>
      <c r="BC310" s="1106" t="n"/>
      <c r="BD310" s="1106" t="n"/>
      <c r="BE310" s="1106" t="n"/>
      <c r="BF310" s="1106" t="n"/>
      <c r="BG310" s="1106" t="n"/>
      <c r="BH310" s="1106" t="n"/>
      <c r="BI310" s="1106" t="n"/>
      <c r="BJ310" s="1106" t="n"/>
      <c r="BK310" s="1106" t="n"/>
      <c r="BL310" s="1106" t="n"/>
      <c r="BM310" s="1106" t="n"/>
      <c r="BN310" s="1106" t="n"/>
      <c r="BO310" s="1106" t="n"/>
      <c r="BP310" s="1106" t="n"/>
      <c r="BQ310" s="1106" t="n"/>
      <c r="BR310" s="1106" t="n"/>
      <c r="BS310" s="1106" t="n"/>
      <c r="BT310" s="1106" t="n"/>
      <c r="BU310" s="1106" t="n"/>
      <c r="BV310" s="1106" t="n"/>
      <c r="BW310" s="1106" t="n"/>
      <c r="BX310" s="1106" t="n"/>
      <c r="BY310" s="1106" t="n"/>
      <c r="BZ310" s="1106" t="n"/>
      <c r="CA310" s="1106" t="n"/>
      <c r="CB310" s="1106" t="n"/>
      <c r="CC310" s="1106" t="n"/>
      <c r="CD310" s="1106" t="n"/>
      <c r="CE310" s="1106" t="n"/>
      <c r="CF310" s="1106" t="n"/>
      <c r="CG310" s="1106" t="n"/>
      <c r="CH310" s="1106" t="n"/>
      <c r="CI310" s="1106" t="n"/>
      <c r="CJ310" s="1106" t="n"/>
      <c r="CK310" s="1106" t="n"/>
      <c r="CL310" s="1106" t="n"/>
      <c r="CM310" s="1106" t="n"/>
      <c r="CN310" s="1106" t="n"/>
      <c r="CO310" s="1106" t="n"/>
      <c r="CP310" s="1106" t="n"/>
      <c r="CQ310" s="1106" t="n"/>
      <c r="CR310" s="1106" t="n"/>
      <c r="CS310" s="1106" t="n"/>
      <c r="CT310" s="1106" t="n"/>
      <c r="CU310" s="1106" t="n"/>
      <c r="CV310" s="1106" t="n"/>
      <c r="CW310" s="1106" t="n"/>
      <c r="CX310" s="1106" t="n"/>
      <c r="CY310" s="1106" t="n"/>
      <c r="CZ310" s="1106" t="n"/>
      <c r="DA310" s="1106" t="n"/>
      <c r="DB310" s="1106" t="n"/>
      <c r="DC310" s="1106" t="n"/>
      <c r="DD310" s="1106" t="n"/>
      <c r="DE310" s="1106" t="n"/>
      <c r="DF310" s="1106" t="n"/>
      <c r="DG310" s="1106" t="n"/>
      <c r="DH310" s="1106" t="n"/>
      <c r="DI310" s="1106" t="n"/>
    </row>
    <row r="311" ht="13.5" customHeight="1" s="1178">
      <c r="A311" s="1106" t="n"/>
      <c r="B311" s="1106" t="n"/>
      <c r="C311" s="1106" t="n"/>
      <c r="D311" s="1106" t="n"/>
      <c r="E311" s="1106" t="n"/>
      <c r="F311" s="1106" t="n"/>
      <c r="G311" s="1106" t="n"/>
      <c r="H311" s="1106" t="n"/>
      <c r="I311" s="1106" t="n"/>
      <c r="J311" s="1106" t="n"/>
      <c r="K311" s="1106" t="n"/>
      <c r="L311" s="1106" t="n"/>
      <c r="M311" s="1106" t="n"/>
      <c r="N311" s="1106" t="n"/>
      <c r="O311" s="1106" t="n"/>
      <c r="P311" s="1106" t="n"/>
      <c r="Q311" s="1106" t="n"/>
      <c r="R311" s="1106" t="n"/>
      <c r="S311" s="1106" t="n"/>
      <c r="T311" s="178" t="n"/>
      <c r="U311" s="1106" t="n"/>
      <c r="V311" s="1106" t="n"/>
      <c r="W311" s="1106" t="n"/>
      <c r="X311" s="1106" t="n"/>
      <c r="Y311" s="1106" t="n"/>
      <c r="Z311" s="1106" t="n"/>
      <c r="AA311" s="1106" t="n"/>
      <c r="AB311" s="1106" t="n"/>
      <c r="AC311" s="1106" t="n"/>
      <c r="AD311" s="1106" t="n"/>
      <c r="AE311" s="1106" t="n"/>
      <c r="AF311" s="1106" t="n"/>
      <c r="AG311" s="1106" t="n"/>
      <c r="AH311" s="1106" t="n"/>
      <c r="AI311" s="1106" t="n"/>
      <c r="AJ311" s="1106" t="n"/>
      <c r="AK311" s="1106" t="n"/>
      <c r="AL311" s="1106" t="n"/>
      <c r="AM311" s="1106" t="n"/>
      <c r="AN311" s="1106" t="n"/>
      <c r="AO311" s="1106" t="n"/>
      <c r="AP311" s="1106" t="n"/>
      <c r="AQ311" s="1106" t="n"/>
      <c r="AR311" s="1106" t="n"/>
      <c r="AS311" s="1106" t="n"/>
      <c r="AT311" s="1106" t="n"/>
      <c r="AU311" s="1106" t="n"/>
      <c r="AV311" s="1106" t="n"/>
      <c r="AW311" s="1106" t="n"/>
      <c r="AX311" s="1106" t="n"/>
      <c r="AY311" s="1106" t="n"/>
      <c r="AZ311" s="1106" t="n"/>
      <c r="BA311" s="1106" t="n"/>
      <c r="BB311" s="1106" t="n"/>
      <c r="BC311" s="1106" t="n"/>
      <c r="BD311" s="1106" t="n"/>
      <c r="BE311" s="1106" t="n"/>
      <c r="BF311" s="1106" t="n"/>
      <c r="BG311" s="1106" t="n"/>
      <c r="BH311" s="1106" t="n"/>
      <c r="BI311" s="1106" t="n"/>
      <c r="BJ311" s="1106" t="n"/>
      <c r="BK311" s="1106" t="n"/>
      <c r="BL311" s="1106" t="n"/>
      <c r="BM311" s="1106" t="n"/>
      <c r="BN311" s="1106" t="n"/>
      <c r="BO311" s="1106" t="n"/>
      <c r="BP311" s="1106" t="n"/>
      <c r="BQ311" s="1106" t="n"/>
      <c r="BR311" s="1106" t="n"/>
      <c r="BS311" s="1106" t="n"/>
      <c r="BT311" s="1106" t="n"/>
      <c r="BU311" s="1106" t="n"/>
      <c r="BV311" s="1106" t="n"/>
      <c r="BW311" s="1106" t="n"/>
      <c r="BX311" s="1106" t="n"/>
      <c r="BY311" s="1106" t="n"/>
      <c r="BZ311" s="1106" t="n"/>
      <c r="CA311" s="1106" t="n"/>
      <c r="CB311" s="1106" t="n"/>
      <c r="CC311" s="1106" t="n"/>
      <c r="CD311" s="1106" t="n"/>
      <c r="CE311" s="1106" t="n"/>
      <c r="CF311" s="1106" t="n"/>
      <c r="CG311" s="1106" t="n"/>
      <c r="CH311" s="1106" t="n"/>
      <c r="CI311" s="1106" t="n"/>
      <c r="CJ311" s="1106" t="n"/>
      <c r="CK311" s="1106" t="n"/>
      <c r="CL311" s="1106" t="n"/>
      <c r="CM311" s="1106" t="n"/>
      <c r="CN311" s="1106" t="n"/>
      <c r="CO311" s="1106" t="n"/>
      <c r="CP311" s="1106" t="n"/>
      <c r="CQ311" s="1106" t="n"/>
      <c r="CR311" s="1106" t="n"/>
      <c r="CS311" s="1106" t="n"/>
      <c r="CT311" s="1106" t="n"/>
      <c r="CU311" s="1106" t="n"/>
      <c r="CV311" s="1106" t="n"/>
      <c r="CW311" s="1106" t="n"/>
      <c r="CX311" s="1106" t="n"/>
      <c r="CY311" s="1106" t="n"/>
      <c r="CZ311" s="1106" t="n"/>
      <c r="DA311" s="1106" t="n"/>
      <c r="DB311" s="1106" t="n"/>
      <c r="DC311" s="1106" t="n"/>
      <c r="DD311" s="1106" t="n"/>
      <c r="DE311" s="1106" t="n"/>
      <c r="DF311" s="1106" t="n"/>
      <c r="DG311" s="1106" t="n"/>
      <c r="DH311" s="1106" t="n"/>
      <c r="DI311" s="1106" t="n"/>
    </row>
    <row r="312" ht="13.5" customHeight="1" s="1178">
      <c r="A312" s="1106" t="n"/>
      <c r="B312" s="1106" t="n"/>
      <c r="C312" s="1106" t="n"/>
      <c r="D312" s="1106" t="n"/>
      <c r="E312" s="1106" t="n"/>
      <c r="F312" s="1106" t="n"/>
      <c r="G312" s="1106" t="n"/>
      <c r="H312" s="1106" t="n"/>
      <c r="I312" s="1106" t="n"/>
      <c r="J312" s="1106" t="n"/>
      <c r="K312" s="1106" t="n"/>
      <c r="L312" s="1106" t="n"/>
      <c r="M312" s="1106" t="n"/>
      <c r="N312" s="1106" t="n"/>
      <c r="O312" s="1106" t="n"/>
      <c r="P312" s="1106" t="n"/>
      <c r="Q312" s="1106" t="n"/>
      <c r="R312" s="1106" t="n"/>
      <c r="S312" s="1106" t="n"/>
      <c r="T312" s="178" t="n"/>
      <c r="U312" s="1106" t="n"/>
      <c r="V312" s="1106" t="n"/>
      <c r="W312" s="1106" t="n"/>
      <c r="X312" s="1106" t="n"/>
      <c r="Y312" s="1106" t="n"/>
      <c r="Z312" s="1106" t="n"/>
      <c r="AA312" s="1106" t="n"/>
      <c r="AB312" s="1106" t="n"/>
      <c r="AC312" s="1106" t="n"/>
      <c r="AD312" s="1106" t="n"/>
      <c r="AE312" s="1106" t="n"/>
      <c r="AF312" s="1106" t="n"/>
      <c r="AG312" s="1106" t="n"/>
      <c r="AH312" s="1106" t="n"/>
      <c r="AI312" s="1106" t="n"/>
      <c r="AJ312" s="1106" t="n"/>
      <c r="AK312" s="1106" t="n"/>
      <c r="AL312" s="1106" t="n"/>
      <c r="AM312" s="1106" t="n"/>
      <c r="AN312" s="1106" t="n"/>
      <c r="AO312" s="1106" t="n"/>
      <c r="AP312" s="1106" t="n"/>
      <c r="AQ312" s="1106" t="n"/>
      <c r="AR312" s="1106" t="n"/>
      <c r="AS312" s="1106" t="n"/>
      <c r="AT312" s="1106" t="n"/>
      <c r="AU312" s="1106" t="n"/>
      <c r="AV312" s="1106" t="n"/>
      <c r="AW312" s="1106" t="n"/>
      <c r="AX312" s="1106" t="n"/>
      <c r="AY312" s="1106" t="n"/>
      <c r="AZ312" s="1106" t="n"/>
      <c r="BA312" s="1106" t="n"/>
      <c r="BB312" s="1106" t="n"/>
      <c r="BC312" s="1106" t="n"/>
      <c r="BD312" s="1106" t="n"/>
      <c r="BE312" s="1106" t="n"/>
      <c r="BF312" s="1106" t="n"/>
      <c r="BG312" s="1106" t="n"/>
      <c r="BH312" s="1106" t="n"/>
      <c r="BI312" s="1106" t="n"/>
      <c r="BJ312" s="1106" t="n"/>
      <c r="BK312" s="1106" t="n"/>
      <c r="BL312" s="1106" t="n"/>
      <c r="BM312" s="1106" t="n"/>
      <c r="BN312" s="1106" t="n"/>
      <c r="BO312" s="1106" t="n"/>
      <c r="BP312" s="1106" t="n"/>
      <c r="BQ312" s="1106" t="n"/>
      <c r="BR312" s="1106" t="n"/>
      <c r="BS312" s="1106" t="n"/>
      <c r="BT312" s="1106" t="n"/>
      <c r="BU312" s="1106" t="n"/>
      <c r="BV312" s="1106" t="n"/>
      <c r="BW312" s="1106" t="n"/>
      <c r="BX312" s="1106" t="n"/>
      <c r="BY312" s="1106" t="n"/>
      <c r="BZ312" s="1106" t="n"/>
      <c r="CA312" s="1106" t="n"/>
      <c r="CB312" s="1106" t="n"/>
      <c r="CC312" s="1106" t="n"/>
      <c r="CD312" s="1106" t="n"/>
      <c r="CE312" s="1106" t="n"/>
      <c r="CF312" s="1106" t="n"/>
      <c r="CG312" s="1106" t="n"/>
      <c r="CH312" s="1106" t="n"/>
      <c r="CI312" s="1106" t="n"/>
      <c r="CJ312" s="1106" t="n"/>
      <c r="CK312" s="1106" t="n"/>
      <c r="CL312" s="1106" t="n"/>
      <c r="CM312" s="1106" t="n"/>
      <c r="CN312" s="1106" t="n"/>
      <c r="CO312" s="1106" t="n"/>
      <c r="CP312" s="1106" t="n"/>
      <c r="CQ312" s="1106" t="n"/>
      <c r="CR312" s="1106" t="n"/>
      <c r="CS312" s="1106" t="n"/>
      <c r="CT312" s="1106" t="n"/>
      <c r="CU312" s="1106" t="n"/>
      <c r="CV312" s="1106" t="n"/>
      <c r="CW312" s="1106" t="n"/>
      <c r="CX312" s="1106" t="n"/>
      <c r="CY312" s="1106" t="n"/>
      <c r="CZ312" s="1106" t="n"/>
      <c r="DA312" s="1106" t="n"/>
      <c r="DB312" s="1106" t="n"/>
      <c r="DC312" s="1106" t="n"/>
      <c r="DD312" s="1106" t="n"/>
      <c r="DE312" s="1106" t="n"/>
      <c r="DF312" s="1106" t="n"/>
      <c r="DG312" s="1106" t="n"/>
      <c r="DH312" s="1106" t="n"/>
      <c r="DI312" s="1106" t="n"/>
    </row>
    <row r="313" ht="13.5" customHeight="1" s="1178">
      <c r="A313" s="1106" t="n"/>
      <c r="B313" s="1106" t="n"/>
      <c r="C313" s="1106" t="n"/>
      <c r="D313" s="1106" t="n"/>
      <c r="E313" s="1106" t="n"/>
      <c r="F313" s="1106" t="n"/>
      <c r="G313" s="1106" t="n"/>
      <c r="H313" s="1106" t="n"/>
      <c r="I313" s="1106" t="n"/>
      <c r="J313" s="1106" t="n"/>
      <c r="K313" s="1106" t="n"/>
      <c r="L313" s="1106" t="n"/>
      <c r="M313" s="1106" t="n"/>
      <c r="N313" s="1106" t="n"/>
      <c r="O313" s="1106" t="n"/>
      <c r="P313" s="1106" t="n"/>
      <c r="Q313" s="1106" t="n"/>
      <c r="R313" s="1106" t="n"/>
      <c r="S313" s="1106" t="n"/>
      <c r="T313" s="178" t="n"/>
      <c r="U313" s="1106" t="n"/>
      <c r="V313" s="1106" t="n"/>
      <c r="W313" s="1106" t="n"/>
      <c r="X313" s="1106" t="n"/>
      <c r="Y313" s="1106" t="n"/>
      <c r="Z313" s="1106" t="n"/>
      <c r="AA313" s="1106" t="n"/>
      <c r="AB313" s="1106" t="n"/>
      <c r="AC313" s="1106" t="n"/>
      <c r="AD313" s="1106" t="n"/>
      <c r="AE313" s="1106" t="n"/>
      <c r="AF313" s="1106" t="n"/>
      <c r="AG313" s="1106" t="n"/>
      <c r="AH313" s="1106" t="n"/>
      <c r="AI313" s="1106" t="n"/>
      <c r="AJ313" s="1106" t="n"/>
      <c r="AK313" s="1106" t="n"/>
      <c r="AL313" s="1106" t="n"/>
      <c r="AM313" s="1106" t="n"/>
      <c r="AN313" s="1106" t="n"/>
      <c r="AO313" s="1106" t="n"/>
      <c r="AP313" s="1106" t="n"/>
      <c r="AQ313" s="1106" t="n"/>
      <c r="AR313" s="1106" t="n"/>
      <c r="AS313" s="1106" t="n"/>
      <c r="AT313" s="1106" t="n"/>
      <c r="AU313" s="1106" t="n"/>
      <c r="AV313" s="1106" t="n"/>
      <c r="AW313" s="1106" t="n"/>
      <c r="AX313" s="1106" t="n"/>
      <c r="AY313" s="1106" t="n"/>
      <c r="AZ313" s="1106" t="n"/>
      <c r="BA313" s="1106" t="n"/>
      <c r="BB313" s="1106" t="n"/>
      <c r="BC313" s="1106" t="n"/>
      <c r="BD313" s="1106" t="n"/>
      <c r="BE313" s="1106" t="n"/>
      <c r="BF313" s="1106" t="n"/>
      <c r="BG313" s="1106" t="n"/>
      <c r="BH313" s="1106" t="n"/>
      <c r="BI313" s="1106" t="n"/>
      <c r="BJ313" s="1106" t="n"/>
      <c r="BK313" s="1106" t="n"/>
      <c r="BL313" s="1106" t="n"/>
      <c r="BM313" s="1106" t="n"/>
      <c r="BN313" s="1106" t="n"/>
      <c r="BO313" s="1106" t="n"/>
      <c r="BP313" s="1106" t="n"/>
      <c r="BQ313" s="1106" t="n"/>
      <c r="BR313" s="1106" t="n"/>
      <c r="BS313" s="1106" t="n"/>
      <c r="BT313" s="1106" t="n"/>
      <c r="BU313" s="1106" t="n"/>
      <c r="BV313" s="1106" t="n"/>
      <c r="BW313" s="1106" t="n"/>
      <c r="BX313" s="1106" t="n"/>
      <c r="BY313" s="1106" t="n"/>
      <c r="BZ313" s="1106" t="n"/>
      <c r="CA313" s="1106" t="n"/>
      <c r="CB313" s="1106" t="n"/>
      <c r="CC313" s="1106" t="n"/>
      <c r="CD313" s="1106" t="n"/>
      <c r="CE313" s="1106" t="n"/>
      <c r="CF313" s="1106" t="n"/>
      <c r="CG313" s="1106" t="n"/>
      <c r="CH313" s="1106" t="n"/>
      <c r="CI313" s="1106" t="n"/>
      <c r="CJ313" s="1106" t="n"/>
      <c r="CK313" s="1106" t="n"/>
      <c r="CL313" s="1106" t="n"/>
      <c r="CM313" s="1106" t="n"/>
      <c r="CN313" s="1106" t="n"/>
      <c r="CO313" s="1106" t="n"/>
      <c r="CP313" s="1106" t="n"/>
      <c r="CQ313" s="1106" t="n"/>
      <c r="CR313" s="1106" t="n"/>
      <c r="CS313" s="1106" t="n"/>
      <c r="CT313" s="1106" t="n"/>
      <c r="CU313" s="1106" t="n"/>
      <c r="CV313" s="1106" t="n"/>
      <c r="CW313" s="1106" t="n"/>
      <c r="CX313" s="1106" t="n"/>
      <c r="CY313" s="1106" t="n"/>
      <c r="CZ313" s="1106" t="n"/>
      <c r="DA313" s="1106" t="n"/>
      <c r="DB313" s="1106" t="n"/>
      <c r="DC313" s="1106" t="n"/>
      <c r="DD313" s="1106" t="n"/>
      <c r="DE313" s="1106" t="n"/>
      <c r="DF313" s="1106" t="n"/>
      <c r="DG313" s="1106" t="n"/>
      <c r="DH313" s="1106" t="n"/>
      <c r="DI313" s="1106" t="n"/>
    </row>
    <row r="314" ht="13.5" customHeight="1" s="1178">
      <c r="A314" s="1106" t="n"/>
      <c r="B314" s="1106" t="n"/>
      <c r="C314" s="1106" t="n"/>
      <c r="D314" s="1106" t="n"/>
      <c r="E314" s="1106" t="n"/>
      <c r="F314" s="1106" t="n"/>
      <c r="G314" s="1106" t="n"/>
      <c r="H314" s="1106" t="n"/>
      <c r="I314" s="1106" t="n"/>
      <c r="J314" s="1106" t="n"/>
      <c r="K314" s="1106" t="n"/>
      <c r="L314" s="1106" t="n"/>
      <c r="M314" s="1106" t="n"/>
      <c r="N314" s="1106" t="n"/>
      <c r="O314" s="1106" t="n"/>
      <c r="P314" s="1106" t="n"/>
      <c r="Q314" s="1106" t="n"/>
      <c r="R314" s="1106" t="n"/>
      <c r="S314" s="1106" t="n"/>
      <c r="T314" s="178" t="n"/>
      <c r="U314" s="1106" t="n"/>
      <c r="V314" s="1106" t="n"/>
      <c r="W314" s="1106" t="n"/>
      <c r="X314" s="1106" t="n"/>
      <c r="Y314" s="1106" t="n"/>
      <c r="Z314" s="1106" t="n"/>
      <c r="AA314" s="1106" t="n"/>
      <c r="AB314" s="1106" t="n"/>
      <c r="AC314" s="1106" t="n"/>
      <c r="AD314" s="1106" t="n"/>
      <c r="AE314" s="1106" t="n"/>
      <c r="AF314" s="1106" t="n"/>
      <c r="AG314" s="1106" t="n"/>
      <c r="AH314" s="1106" t="n"/>
      <c r="AI314" s="1106" t="n"/>
      <c r="AJ314" s="1106" t="n"/>
      <c r="AK314" s="1106" t="n"/>
      <c r="AL314" s="1106" t="n"/>
      <c r="AM314" s="1106" t="n"/>
      <c r="AN314" s="1106" t="n"/>
      <c r="AO314" s="1106" t="n"/>
      <c r="AP314" s="1106" t="n"/>
      <c r="AQ314" s="1106" t="n"/>
      <c r="AR314" s="1106" t="n"/>
      <c r="AS314" s="1106" t="n"/>
      <c r="AT314" s="1106" t="n"/>
      <c r="AU314" s="1106" t="n"/>
      <c r="AV314" s="1106" t="n"/>
      <c r="AW314" s="1106" t="n"/>
      <c r="AX314" s="1106" t="n"/>
      <c r="AY314" s="1106" t="n"/>
      <c r="AZ314" s="1106" t="n"/>
      <c r="BA314" s="1106" t="n"/>
      <c r="BB314" s="1106" t="n"/>
      <c r="BC314" s="1106" t="n"/>
      <c r="BD314" s="1106" t="n"/>
      <c r="BE314" s="1106" t="n"/>
      <c r="BF314" s="1106" t="n"/>
      <c r="BG314" s="1106" t="n"/>
      <c r="BH314" s="1106" t="n"/>
      <c r="BI314" s="1106" t="n"/>
      <c r="BJ314" s="1106" t="n"/>
      <c r="BK314" s="1106" t="n"/>
      <c r="BL314" s="1106" t="n"/>
      <c r="BM314" s="1106" t="n"/>
      <c r="BN314" s="1106" t="n"/>
      <c r="BO314" s="1106" t="n"/>
      <c r="BP314" s="1106" t="n"/>
      <c r="BQ314" s="1106" t="n"/>
      <c r="BR314" s="1106" t="n"/>
      <c r="BS314" s="1106" t="n"/>
      <c r="BT314" s="1106" t="n"/>
      <c r="BU314" s="1106" t="n"/>
      <c r="BV314" s="1106" t="n"/>
      <c r="BW314" s="1106" t="n"/>
      <c r="BX314" s="1106" t="n"/>
      <c r="BY314" s="1106" t="n"/>
      <c r="BZ314" s="1106" t="n"/>
      <c r="CA314" s="1106" t="n"/>
      <c r="CB314" s="1106" t="n"/>
      <c r="CC314" s="1106" t="n"/>
      <c r="CD314" s="1106" t="n"/>
      <c r="CE314" s="1106" t="n"/>
      <c r="CF314" s="1106" t="n"/>
      <c r="CG314" s="1106" t="n"/>
      <c r="CH314" s="1106" t="n"/>
      <c r="CI314" s="1106" t="n"/>
      <c r="CJ314" s="1106" t="n"/>
      <c r="CK314" s="1106" t="n"/>
      <c r="CL314" s="1106" t="n"/>
      <c r="CM314" s="1106" t="n"/>
      <c r="CN314" s="1106" t="n"/>
      <c r="CO314" s="1106" t="n"/>
      <c r="CP314" s="1106" t="n"/>
      <c r="CQ314" s="1106" t="n"/>
      <c r="CR314" s="1106" t="n"/>
      <c r="CS314" s="1106" t="n"/>
      <c r="CT314" s="1106" t="n"/>
      <c r="CU314" s="1106" t="n"/>
      <c r="CV314" s="1106" t="n"/>
      <c r="CW314" s="1106" t="n"/>
      <c r="CX314" s="1106" t="n"/>
      <c r="CY314" s="1106" t="n"/>
      <c r="CZ314" s="1106" t="n"/>
      <c r="DA314" s="1106" t="n"/>
      <c r="DB314" s="1106" t="n"/>
      <c r="DC314" s="1106" t="n"/>
      <c r="DD314" s="1106" t="n"/>
      <c r="DE314" s="1106" t="n"/>
      <c r="DF314" s="1106" t="n"/>
      <c r="DG314" s="1106" t="n"/>
      <c r="DH314" s="1106" t="n"/>
      <c r="DI314" s="1106" t="n"/>
    </row>
    <row r="315" ht="13.5" customHeight="1" s="1178">
      <c r="A315" s="1106" t="n"/>
      <c r="B315" s="1106" t="n"/>
      <c r="C315" s="1106" t="n"/>
      <c r="D315" s="1106" t="n"/>
      <c r="E315" s="1106" t="n"/>
      <c r="F315" s="1106" t="n"/>
      <c r="G315" s="1106" t="n"/>
      <c r="H315" s="1106" t="n"/>
      <c r="I315" s="1106" t="n"/>
      <c r="J315" s="1106" t="n"/>
      <c r="K315" s="1106" t="n"/>
      <c r="L315" s="1106" t="n"/>
      <c r="M315" s="1106" t="n"/>
      <c r="N315" s="1106" t="n"/>
      <c r="O315" s="1106" t="n"/>
      <c r="P315" s="1106" t="n"/>
      <c r="Q315" s="1106" t="n"/>
      <c r="R315" s="1106" t="n"/>
      <c r="S315" s="1106" t="n"/>
      <c r="T315" s="178" t="n"/>
      <c r="U315" s="1106" t="n"/>
      <c r="V315" s="1106" t="n"/>
      <c r="W315" s="1106" t="n"/>
      <c r="X315" s="1106" t="n"/>
      <c r="Y315" s="1106" t="n"/>
      <c r="Z315" s="1106" t="n"/>
      <c r="AA315" s="1106" t="n"/>
      <c r="AB315" s="1106" t="n"/>
      <c r="AC315" s="1106" t="n"/>
      <c r="AD315" s="1106" t="n"/>
      <c r="AE315" s="1106" t="n"/>
      <c r="AF315" s="1106" t="n"/>
      <c r="AG315" s="1106" t="n"/>
      <c r="AH315" s="1106" t="n"/>
      <c r="AI315" s="1106" t="n"/>
      <c r="AJ315" s="1106" t="n"/>
      <c r="AK315" s="1106" t="n"/>
      <c r="AL315" s="1106" t="n"/>
      <c r="AM315" s="1106" t="n"/>
      <c r="AN315" s="1106" t="n"/>
      <c r="AO315" s="1106" t="n"/>
      <c r="AP315" s="1106" t="n"/>
      <c r="AQ315" s="1106" t="n"/>
      <c r="AR315" s="1106" t="n"/>
      <c r="AS315" s="1106" t="n"/>
      <c r="AT315" s="1106" t="n"/>
      <c r="AU315" s="1106" t="n"/>
      <c r="AV315" s="1106" t="n"/>
      <c r="AW315" s="1106" t="n"/>
      <c r="AX315" s="1106" t="n"/>
      <c r="AY315" s="1106" t="n"/>
      <c r="AZ315" s="1106" t="n"/>
      <c r="BA315" s="1106" t="n"/>
      <c r="BB315" s="1106" t="n"/>
      <c r="BC315" s="1106" t="n"/>
      <c r="BD315" s="1106" t="n"/>
      <c r="BE315" s="1106" t="n"/>
      <c r="BF315" s="1106" t="n"/>
      <c r="BG315" s="1106" t="n"/>
      <c r="BH315" s="1106" t="n"/>
      <c r="BI315" s="1106" t="n"/>
      <c r="BJ315" s="1106" t="n"/>
      <c r="BK315" s="1106" t="n"/>
      <c r="BL315" s="1106" t="n"/>
      <c r="BM315" s="1106" t="n"/>
      <c r="BN315" s="1106" t="n"/>
      <c r="BO315" s="1106" t="n"/>
      <c r="BP315" s="1106" t="n"/>
      <c r="BQ315" s="1106" t="n"/>
      <c r="BR315" s="1106" t="n"/>
      <c r="BS315" s="1106" t="n"/>
      <c r="BT315" s="1106" t="n"/>
      <c r="BU315" s="1106" t="n"/>
      <c r="BV315" s="1106" t="n"/>
      <c r="BW315" s="1106" t="n"/>
      <c r="BX315" s="1106" t="n"/>
      <c r="BY315" s="1106" t="n"/>
      <c r="BZ315" s="1106" t="n"/>
      <c r="CA315" s="1106" t="n"/>
      <c r="CB315" s="1106" t="n"/>
      <c r="CC315" s="1106" t="n"/>
      <c r="CD315" s="1106" t="n"/>
      <c r="CE315" s="1106" t="n"/>
      <c r="CF315" s="1106" t="n"/>
      <c r="CG315" s="1106" t="n"/>
      <c r="CH315" s="1106" t="n"/>
      <c r="CI315" s="1106" t="n"/>
      <c r="CJ315" s="1106" t="n"/>
      <c r="CK315" s="1106" t="n"/>
      <c r="CL315" s="1106" t="n"/>
      <c r="CM315" s="1106" t="n"/>
      <c r="CN315" s="1106" t="n"/>
      <c r="CO315" s="1106" t="n"/>
      <c r="CP315" s="1106" t="n"/>
      <c r="CQ315" s="1106" t="n"/>
      <c r="CR315" s="1106" t="n"/>
      <c r="CS315" s="1106" t="n"/>
      <c r="CT315" s="1106" t="n"/>
      <c r="CU315" s="1106" t="n"/>
      <c r="CV315" s="1106" t="n"/>
      <c r="CW315" s="1106" t="n"/>
      <c r="CX315" s="1106" t="n"/>
      <c r="CY315" s="1106" t="n"/>
      <c r="CZ315" s="1106" t="n"/>
      <c r="DA315" s="1106" t="n"/>
      <c r="DB315" s="1106" t="n"/>
      <c r="DC315" s="1106" t="n"/>
      <c r="DD315" s="1106" t="n"/>
      <c r="DE315" s="1106" t="n"/>
      <c r="DF315" s="1106" t="n"/>
      <c r="DG315" s="1106" t="n"/>
      <c r="DH315" s="1106" t="n"/>
      <c r="DI315" s="1106" t="n"/>
    </row>
    <row r="316" ht="13.5" customHeight="1" s="1178">
      <c r="A316" s="1106" t="n"/>
      <c r="B316" s="1106" t="n"/>
      <c r="C316" s="1106" t="n"/>
      <c r="D316" s="1106" t="n"/>
      <c r="E316" s="1106" t="n"/>
      <c r="F316" s="1106" t="n"/>
      <c r="G316" s="1106" t="n"/>
      <c r="H316" s="1106" t="n"/>
      <c r="I316" s="1106" t="n"/>
      <c r="J316" s="1106" t="n"/>
      <c r="K316" s="1106" t="n"/>
      <c r="L316" s="1106" t="n"/>
      <c r="M316" s="1106" t="n"/>
      <c r="N316" s="1106" t="n"/>
      <c r="O316" s="1106" t="n"/>
      <c r="P316" s="1106" t="n"/>
      <c r="Q316" s="1106" t="n"/>
      <c r="R316" s="1106" t="n"/>
      <c r="S316" s="1106" t="n"/>
      <c r="T316" s="178" t="n"/>
      <c r="U316" s="1106" t="n"/>
      <c r="V316" s="1106" t="n"/>
      <c r="W316" s="1106" t="n"/>
      <c r="X316" s="1106" t="n"/>
      <c r="Y316" s="1106" t="n"/>
      <c r="Z316" s="1106" t="n"/>
      <c r="AA316" s="1106" t="n"/>
      <c r="AB316" s="1106" t="n"/>
      <c r="AC316" s="1106" t="n"/>
      <c r="AD316" s="1106" t="n"/>
      <c r="AE316" s="1106" t="n"/>
      <c r="AF316" s="1106" t="n"/>
      <c r="AG316" s="1106" t="n"/>
      <c r="AH316" s="1106" t="n"/>
      <c r="AI316" s="1106" t="n"/>
      <c r="AJ316" s="1106" t="n"/>
      <c r="AK316" s="1106" t="n"/>
      <c r="AL316" s="1106" t="n"/>
      <c r="AM316" s="1106" t="n"/>
      <c r="AN316" s="1106" t="n"/>
      <c r="AO316" s="1106" t="n"/>
      <c r="AP316" s="1106" t="n"/>
      <c r="AQ316" s="1106" t="n"/>
      <c r="AR316" s="1106" t="n"/>
      <c r="AS316" s="1106" t="n"/>
      <c r="AT316" s="1106" t="n"/>
      <c r="AU316" s="1106" t="n"/>
      <c r="AV316" s="1106" t="n"/>
      <c r="AW316" s="1106" t="n"/>
      <c r="AX316" s="1106" t="n"/>
      <c r="AY316" s="1106" t="n"/>
      <c r="AZ316" s="1106" t="n"/>
      <c r="BA316" s="1106" t="n"/>
      <c r="BB316" s="1106" t="n"/>
      <c r="BC316" s="1106" t="n"/>
      <c r="BD316" s="1106" t="n"/>
      <c r="BE316" s="1106" t="n"/>
      <c r="BF316" s="1106" t="n"/>
      <c r="BG316" s="1106" t="n"/>
      <c r="BH316" s="1106" t="n"/>
      <c r="BI316" s="1106" t="n"/>
      <c r="BJ316" s="1106" t="n"/>
      <c r="BK316" s="1106" t="n"/>
      <c r="BL316" s="1106" t="n"/>
      <c r="BM316" s="1106" t="n"/>
      <c r="BN316" s="1106" t="n"/>
      <c r="BO316" s="1106" t="n"/>
      <c r="BP316" s="1106" t="n"/>
      <c r="BQ316" s="1106" t="n"/>
      <c r="BR316" s="1106" t="n"/>
      <c r="BS316" s="1106" t="n"/>
      <c r="BT316" s="1106" t="n"/>
      <c r="BU316" s="1106" t="n"/>
      <c r="BV316" s="1106" t="n"/>
      <c r="BW316" s="1106" t="n"/>
      <c r="BX316" s="1106" t="n"/>
      <c r="BY316" s="1106" t="n"/>
      <c r="BZ316" s="1106" t="n"/>
      <c r="CA316" s="1106" t="n"/>
      <c r="CB316" s="1106" t="n"/>
      <c r="CC316" s="1106" t="n"/>
      <c r="CD316" s="1106" t="n"/>
      <c r="CE316" s="1106" t="n"/>
      <c r="CF316" s="1106" t="n"/>
      <c r="CG316" s="1106" t="n"/>
      <c r="CH316" s="1106" t="n"/>
      <c r="CI316" s="1106" t="n"/>
      <c r="CJ316" s="1106" t="n"/>
      <c r="CK316" s="1106" t="n"/>
      <c r="CL316" s="1106" t="n"/>
      <c r="CM316" s="1106" t="n"/>
      <c r="CN316" s="1106" t="n"/>
      <c r="CO316" s="1106" t="n"/>
      <c r="CP316" s="1106" t="n"/>
      <c r="CQ316" s="1106" t="n"/>
      <c r="CR316" s="1106" t="n"/>
      <c r="CS316" s="1106" t="n"/>
      <c r="CT316" s="1106" t="n"/>
      <c r="CU316" s="1106" t="n"/>
      <c r="CV316" s="1106" t="n"/>
      <c r="CW316" s="1106" t="n"/>
      <c r="CX316" s="1106" t="n"/>
      <c r="CY316" s="1106" t="n"/>
      <c r="CZ316" s="1106" t="n"/>
      <c r="DA316" s="1106" t="n"/>
      <c r="DB316" s="1106" t="n"/>
      <c r="DC316" s="1106" t="n"/>
      <c r="DD316" s="1106" t="n"/>
      <c r="DE316" s="1106" t="n"/>
      <c r="DF316" s="1106" t="n"/>
      <c r="DG316" s="1106" t="n"/>
      <c r="DH316" s="1106" t="n"/>
      <c r="DI316" s="1106" t="n"/>
    </row>
    <row r="317" ht="13.5" customHeight="1" s="1178">
      <c r="A317" s="1106" t="n"/>
      <c r="B317" s="1106" t="n"/>
      <c r="C317" s="1106" t="n"/>
      <c r="D317" s="1106" t="n"/>
      <c r="E317" s="1106" t="n"/>
      <c r="F317" s="1106" t="n"/>
      <c r="G317" s="1106" t="n"/>
      <c r="H317" s="1106" t="n"/>
      <c r="I317" s="1106" t="n"/>
      <c r="J317" s="1106" t="n"/>
      <c r="K317" s="1106" t="n"/>
      <c r="L317" s="1106" t="n"/>
      <c r="M317" s="1106" t="n"/>
      <c r="N317" s="1106" t="n"/>
      <c r="O317" s="1106" t="n"/>
      <c r="P317" s="1106" t="n"/>
      <c r="Q317" s="1106" t="n"/>
      <c r="R317" s="1106" t="n"/>
      <c r="S317" s="1106" t="n"/>
      <c r="T317" s="178" t="n"/>
      <c r="U317" s="1106" t="n"/>
      <c r="V317" s="1106" t="n"/>
      <c r="W317" s="1106" t="n"/>
      <c r="X317" s="1106" t="n"/>
      <c r="Y317" s="1106" t="n"/>
      <c r="Z317" s="1106" t="n"/>
      <c r="AA317" s="1106" t="n"/>
      <c r="AB317" s="1106" t="n"/>
      <c r="AC317" s="1106" t="n"/>
      <c r="AD317" s="1106" t="n"/>
      <c r="AE317" s="1106" t="n"/>
      <c r="AF317" s="1106" t="n"/>
      <c r="AG317" s="1106" t="n"/>
      <c r="AH317" s="1106" t="n"/>
      <c r="AI317" s="1106" t="n"/>
      <c r="AJ317" s="1106" t="n"/>
      <c r="AK317" s="1106" t="n"/>
      <c r="AL317" s="1106" t="n"/>
      <c r="AM317" s="1106" t="n"/>
      <c r="AN317" s="1106" t="n"/>
      <c r="AO317" s="1106" t="n"/>
      <c r="AP317" s="1106" t="n"/>
      <c r="AQ317" s="1106" t="n"/>
      <c r="AR317" s="1106" t="n"/>
      <c r="AS317" s="1106" t="n"/>
      <c r="AT317" s="1106" t="n"/>
      <c r="AU317" s="1106" t="n"/>
      <c r="AV317" s="1106" t="n"/>
      <c r="AW317" s="1106" t="n"/>
      <c r="AX317" s="1106" t="n"/>
      <c r="AY317" s="1106" t="n"/>
      <c r="AZ317" s="1106" t="n"/>
      <c r="BA317" s="1106" t="n"/>
      <c r="BB317" s="1106" t="n"/>
      <c r="BC317" s="1106" t="n"/>
      <c r="BD317" s="1106" t="n"/>
      <c r="BE317" s="1106" t="n"/>
      <c r="BF317" s="1106" t="n"/>
      <c r="BG317" s="1106" t="n"/>
      <c r="BH317" s="1106" t="n"/>
      <c r="BI317" s="1106" t="n"/>
      <c r="BJ317" s="1106" t="n"/>
      <c r="BK317" s="1106" t="n"/>
      <c r="BL317" s="1106" t="n"/>
      <c r="BM317" s="1106" t="n"/>
      <c r="BN317" s="1106" t="n"/>
      <c r="BO317" s="1106" t="n"/>
      <c r="BP317" s="1106" t="n"/>
      <c r="BQ317" s="1106" t="n"/>
      <c r="BR317" s="1106" t="n"/>
      <c r="BS317" s="1106" t="n"/>
      <c r="BT317" s="1106" t="n"/>
      <c r="BU317" s="1106" t="n"/>
      <c r="BV317" s="1106" t="n"/>
      <c r="BW317" s="1106" t="n"/>
      <c r="BX317" s="1106" t="n"/>
      <c r="BY317" s="1106" t="n"/>
      <c r="BZ317" s="1106" t="n"/>
      <c r="CA317" s="1106" t="n"/>
      <c r="CB317" s="1106" t="n"/>
      <c r="CC317" s="1106" t="n"/>
      <c r="CD317" s="1106" t="n"/>
      <c r="CE317" s="1106" t="n"/>
      <c r="CF317" s="1106" t="n"/>
      <c r="CG317" s="1106" t="n"/>
      <c r="CH317" s="1106" t="n"/>
      <c r="CI317" s="1106" t="n"/>
      <c r="CJ317" s="1106" t="n"/>
      <c r="CK317" s="1106" t="n"/>
      <c r="CL317" s="1106" t="n"/>
      <c r="CM317" s="1106" t="n"/>
      <c r="CN317" s="1106" t="n"/>
      <c r="CO317" s="1106" t="n"/>
      <c r="CP317" s="1106" t="n"/>
      <c r="CQ317" s="1106" t="n"/>
      <c r="CR317" s="1106" t="n"/>
      <c r="CS317" s="1106" t="n"/>
      <c r="CT317" s="1106" t="n"/>
      <c r="CU317" s="1106" t="n"/>
      <c r="CV317" s="1106" t="n"/>
      <c r="CW317" s="1106" t="n"/>
      <c r="CX317" s="1106" t="n"/>
      <c r="CY317" s="1106" t="n"/>
      <c r="CZ317" s="1106" t="n"/>
      <c r="DA317" s="1106" t="n"/>
      <c r="DB317" s="1106" t="n"/>
      <c r="DC317" s="1106" t="n"/>
      <c r="DD317" s="1106" t="n"/>
      <c r="DE317" s="1106" t="n"/>
      <c r="DF317" s="1106" t="n"/>
      <c r="DG317" s="1106" t="n"/>
      <c r="DH317" s="1106" t="n"/>
      <c r="DI317" s="1106" t="n"/>
    </row>
    <row r="318" ht="13.5" customHeight="1" s="1178">
      <c r="A318" s="1106" t="n"/>
      <c r="B318" s="1106" t="n"/>
      <c r="C318" s="1106" t="n"/>
      <c r="D318" s="1106" t="n"/>
      <c r="E318" s="1106" t="n"/>
      <c r="F318" s="1106" t="n"/>
      <c r="G318" s="1106" t="n"/>
      <c r="H318" s="1106" t="n"/>
      <c r="I318" s="1106" t="n"/>
      <c r="J318" s="1106" t="n"/>
      <c r="K318" s="1106" t="n"/>
      <c r="L318" s="1106" t="n"/>
      <c r="M318" s="1106" t="n"/>
      <c r="N318" s="1106" t="n"/>
      <c r="O318" s="1106" t="n"/>
      <c r="P318" s="1106" t="n"/>
      <c r="Q318" s="1106" t="n"/>
      <c r="R318" s="1106" t="n"/>
      <c r="S318" s="1106" t="n"/>
      <c r="T318" s="178" t="n"/>
      <c r="U318" s="1106" t="n"/>
      <c r="V318" s="1106" t="n"/>
      <c r="W318" s="1106" t="n"/>
      <c r="X318" s="1106" t="n"/>
      <c r="Y318" s="1106" t="n"/>
      <c r="Z318" s="1106" t="n"/>
      <c r="AA318" s="1106" t="n"/>
      <c r="AB318" s="1106" t="n"/>
      <c r="AC318" s="1106" t="n"/>
      <c r="AD318" s="1106" t="n"/>
      <c r="AE318" s="1106" t="n"/>
      <c r="AF318" s="1106" t="n"/>
      <c r="AG318" s="1106" t="n"/>
      <c r="AH318" s="1106" t="n"/>
      <c r="AI318" s="1106" t="n"/>
      <c r="AJ318" s="1106" t="n"/>
      <c r="AK318" s="1106" t="n"/>
      <c r="AL318" s="1106" t="n"/>
      <c r="AM318" s="1106" t="n"/>
      <c r="AN318" s="1106" t="n"/>
      <c r="AO318" s="1106" t="n"/>
      <c r="AP318" s="1106" t="n"/>
      <c r="AQ318" s="1106" t="n"/>
      <c r="AR318" s="1106" t="n"/>
      <c r="AS318" s="1106" t="n"/>
      <c r="AT318" s="1106" t="n"/>
      <c r="AU318" s="1106" t="n"/>
      <c r="AV318" s="1106" t="n"/>
      <c r="AW318" s="1106" t="n"/>
      <c r="AX318" s="1106" t="n"/>
      <c r="AY318" s="1106" t="n"/>
      <c r="AZ318" s="1106" t="n"/>
      <c r="BA318" s="1106" t="n"/>
      <c r="BB318" s="1106" t="n"/>
      <c r="BC318" s="1106" t="n"/>
      <c r="BD318" s="1106" t="n"/>
      <c r="BE318" s="1106" t="n"/>
      <c r="BF318" s="1106" t="n"/>
      <c r="BG318" s="1106" t="n"/>
      <c r="BH318" s="1106" t="n"/>
      <c r="BI318" s="1106" t="n"/>
      <c r="BJ318" s="1106" t="n"/>
      <c r="BK318" s="1106" t="n"/>
      <c r="BL318" s="1106" t="n"/>
      <c r="BM318" s="1106" t="n"/>
      <c r="BN318" s="1106" t="n"/>
      <c r="BO318" s="1106" t="n"/>
      <c r="BP318" s="1106" t="n"/>
      <c r="BQ318" s="1106" t="n"/>
      <c r="BR318" s="1106" t="n"/>
      <c r="BS318" s="1106" t="n"/>
      <c r="BT318" s="1106" t="n"/>
      <c r="BU318" s="1106" t="n"/>
      <c r="BV318" s="1106" t="n"/>
      <c r="BW318" s="1106" t="n"/>
      <c r="BX318" s="1106" t="n"/>
      <c r="BY318" s="1106" t="n"/>
      <c r="BZ318" s="1106" t="n"/>
      <c r="CA318" s="1106" t="n"/>
      <c r="CB318" s="1106" t="n"/>
      <c r="CC318" s="1106" t="n"/>
      <c r="CD318" s="1106" t="n"/>
      <c r="CE318" s="1106" t="n"/>
      <c r="CF318" s="1106" t="n"/>
      <c r="CG318" s="1106" t="n"/>
      <c r="CH318" s="1106" t="n"/>
      <c r="CI318" s="1106" t="n"/>
      <c r="CJ318" s="1106" t="n"/>
      <c r="CK318" s="1106" t="n"/>
      <c r="CL318" s="1106" t="n"/>
      <c r="CM318" s="1106" t="n"/>
      <c r="CN318" s="1106" t="n"/>
      <c r="CO318" s="1106" t="n"/>
      <c r="CP318" s="1106" t="n"/>
      <c r="CQ318" s="1106" t="n"/>
      <c r="CR318" s="1106" t="n"/>
      <c r="CS318" s="1106" t="n"/>
      <c r="CT318" s="1106" t="n"/>
      <c r="CU318" s="1106" t="n"/>
      <c r="CV318" s="1106" t="n"/>
      <c r="CW318" s="1106" t="n"/>
      <c r="CX318" s="1106" t="n"/>
      <c r="CY318" s="1106" t="n"/>
      <c r="CZ318" s="1106" t="n"/>
      <c r="DA318" s="1106" t="n"/>
      <c r="DB318" s="1106" t="n"/>
      <c r="DC318" s="1106" t="n"/>
      <c r="DD318" s="1106" t="n"/>
      <c r="DE318" s="1106" t="n"/>
      <c r="DF318" s="1106" t="n"/>
      <c r="DG318" s="1106" t="n"/>
      <c r="DH318" s="1106" t="n"/>
      <c r="DI318" s="1106" t="n"/>
    </row>
    <row r="319" ht="13.5" customHeight="1" s="1178">
      <c r="A319" s="1106" t="n"/>
      <c r="B319" s="1106" t="n"/>
      <c r="C319" s="1106" t="n"/>
      <c r="D319" s="1106" t="n"/>
      <c r="E319" s="1106" t="n"/>
      <c r="F319" s="1106" t="n"/>
      <c r="G319" s="1106" t="n"/>
      <c r="H319" s="1106" t="n"/>
      <c r="I319" s="1106" t="n"/>
      <c r="J319" s="1106" t="n"/>
      <c r="K319" s="1106" t="n"/>
      <c r="L319" s="1106" t="n"/>
      <c r="M319" s="1106" t="n"/>
      <c r="N319" s="1106" t="n"/>
      <c r="O319" s="1106" t="n"/>
      <c r="P319" s="1106" t="n"/>
      <c r="Q319" s="1106" t="n"/>
      <c r="R319" s="1106" t="n"/>
      <c r="S319" s="1106" t="n"/>
      <c r="T319" s="178" t="n"/>
      <c r="U319" s="1106" t="n"/>
      <c r="V319" s="1106" t="n"/>
      <c r="W319" s="1106" t="n"/>
      <c r="X319" s="1106" t="n"/>
      <c r="Y319" s="1106" t="n"/>
      <c r="Z319" s="1106" t="n"/>
      <c r="AA319" s="1106" t="n"/>
      <c r="AB319" s="1106" t="n"/>
      <c r="AC319" s="1106" t="n"/>
      <c r="AD319" s="1106" t="n"/>
      <c r="AE319" s="1106" t="n"/>
      <c r="AF319" s="1106" t="n"/>
      <c r="AG319" s="1106" t="n"/>
      <c r="AH319" s="1106" t="n"/>
      <c r="AI319" s="1106" t="n"/>
      <c r="AJ319" s="1106" t="n"/>
      <c r="AK319" s="1106" t="n"/>
      <c r="AL319" s="1106" t="n"/>
      <c r="AM319" s="1106" t="n"/>
      <c r="AN319" s="1106" t="n"/>
      <c r="AO319" s="1106" t="n"/>
      <c r="AP319" s="1106" t="n"/>
      <c r="AQ319" s="1106" t="n"/>
      <c r="AR319" s="1106" t="n"/>
      <c r="AS319" s="1106" t="n"/>
      <c r="AT319" s="1106" t="n"/>
      <c r="AU319" s="1106" t="n"/>
      <c r="AV319" s="1106" t="n"/>
      <c r="AW319" s="1106" t="n"/>
      <c r="AX319" s="1106" t="n"/>
      <c r="AY319" s="1106" t="n"/>
      <c r="AZ319" s="1106" t="n"/>
      <c r="BA319" s="1106" t="n"/>
      <c r="BB319" s="1106" t="n"/>
      <c r="BC319" s="1106" t="n"/>
      <c r="BD319" s="1106" t="n"/>
      <c r="BE319" s="1106" t="n"/>
      <c r="BF319" s="1106" t="n"/>
      <c r="BG319" s="1106" t="n"/>
      <c r="BH319" s="1106" t="n"/>
      <c r="BI319" s="1106" t="n"/>
      <c r="BJ319" s="1106" t="n"/>
      <c r="BK319" s="1106" t="n"/>
      <c r="BL319" s="1106" t="n"/>
      <c r="BM319" s="1106" t="n"/>
      <c r="BN319" s="1106" t="n"/>
      <c r="BO319" s="1106" t="n"/>
      <c r="BP319" s="1106" t="n"/>
      <c r="BQ319" s="1106" t="n"/>
      <c r="BR319" s="1106" t="n"/>
      <c r="BS319" s="1106" t="n"/>
      <c r="BT319" s="1106" t="n"/>
      <c r="BU319" s="1106" t="n"/>
      <c r="BV319" s="1106" t="n"/>
      <c r="BW319" s="1106" t="n"/>
      <c r="BX319" s="1106" t="n"/>
      <c r="BY319" s="1106" t="n"/>
      <c r="BZ319" s="1106" t="n"/>
      <c r="CA319" s="1106" t="n"/>
      <c r="CB319" s="1106" t="n"/>
      <c r="CC319" s="1106" t="n"/>
      <c r="CD319" s="1106" t="n"/>
      <c r="CE319" s="1106" t="n"/>
      <c r="CF319" s="1106" t="n"/>
      <c r="CG319" s="1106" t="n"/>
      <c r="CH319" s="1106" t="n"/>
      <c r="CI319" s="1106" t="n"/>
      <c r="CJ319" s="1106" t="n"/>
      <c r="CK319" s="1106" t="n"/>
      <c r="CL319" s="1106" t="n"/>
      <c r="CM319" s="1106" t="n"/>
      <c r="CN319" s="1106" t="n"/>
      <c r="CO319" s="1106" t="n"/>
      <c r="CP319" s="1106" t="n"/>
      <c r="CQ319" s="1106" t="n"/>
      <c r="CR319" s="1106" t="n"/>
      <c r="CS319" s="1106" t="n"/>
      <c r="CT319" s="1106" t="n"/>
      <c r="CU319" s="1106" t="n"/>
      <c r="CV319" s="1106" t="n"/>
      <c r="CW319" s="1106" t="n"/>
      <c r="CX319" s="1106" t="n"/>
      <c r="CY319" s="1106" t="n"/>
      <c r="CZ319" s="1106" t="n"/>
      <c r="DA319" s="1106" t="n"/>
      <c r="DB319" s="1106" t="n"/>
      <c r="DC319" s="1106" t="n"/>
      <c r="DD319" s="1106" t="n"/>
      <c r="DE319" s="1106" t="n"/>
      <c r="DF319" s="1106" t="n"/>
      <c r="DG319" s="1106" t="n"/>
      <c r="DH319" s="1106" t="n"/>
      <c r="DI319" s="1106" t="n"/>
    </row>
    <row r="320" ht="13.5" customHeight="1" s="1178">
      <c r="A320" s="1106" t="n"/>
      <c r="B320" s="1106" t="n"/>
      <c r="C320" s="1106" t="n"/>
      <c r="D320" s="1106" t="n"/>
      <c r="E320" s="1106" t="n"/>
      <c r="F320" s="1106" t="n"/>
      <c r="G320" s="1106" t="n"/>
      <c r="H320" s="1106" t="n"/>
      <c r="I320" s="1106" t="n"/>
      <c r="J320" s="1106" t="n"/>
      <c r="K320" s="1106" t="n"/>
      <c r="L320" s="1106" t="n"/>
      <c r="M320" s="1106" t="n"/>
      <c r="N320" s="1106" t="n"/>
      <c r="O320" s="1106" t="n"/>
      <c r="P320" s="1106" t="n"/>
      <c r="Q320" s="1106" t="n"/>
      <c r="R320" s="1106" t="n"/>
      <c r="S320" s="1106" t="n"/>
      <c r="T320" s="178" t="n"/>
      <c r="U320" s="1106" t="n"/>
      <c r="V320" s="1106" t="n"/>
      <c r="W320" s="1106" t="n"/>
      <c r="X320" s="1106" t="n"/>
      <c r="Y320" s="1106" t="n"/>
      <c r="Z320" s="1106" t="n"/>
      <c r="AA320" s="1106" t="n"/>
      <c r="AB320" s="1106" t="n"/>
      <c r="AC320" s="1106" t="n"/>
      <c r="AD320" s="1106" t="n"/>
      <c r="AE320" s="1106" t="n"/>
      <c r="AF320" s="1106" t="n"/>
      <c r="AG320" s="1106" t="n"/>
      <c r="AH320" s="1106" t="n"/>
      <c r="AI320" s="1106" t="n"/>
      <c r="AJ320" s="1106" t="n"/>
      <c r="AK320" s="1106" t="n"/>
      <c r="AL320" s="1106" t="n"/>
      <c r="AM320" s="1106" t="n"/>
      <c r="AN320" s="1106" t="n"/>
      <c r="AO320" s="1106" t="n"/>
      <c r="AP320" s="1106" t="n"/>
      <c r="AQ320" s="1106" t="n"/>
      <c r="AR320" s="1106" t="n"/>
      <c r="AS320" s="1106" t="n"/>
      <c r="AT320" s="1106" t="n"/>
      <c r="AU320" s="1106" t="n"/>
      <c r="AV320" s="1106" t="n"/>
      <c r="AW320" s="1106" t="n"/>
      <c r="AX320" s="1106" t="n"/>
      <c r="AY320" s="1106" t="n"/>
      <c r="AZ320" s="1106" t="n"/>
      <c r="BA320" s="1106" t="n"/>
      <c r="BB320" s="1106" t="n"/>
      <c r="BC320" s="1106" t="n"/>
      <c r="BD320" s="1106" t="n"/>
      <c r="BE320" s="1106" t="n"/>
      <c r="BF320" s="1106" t="n"/>
      <c r="BG320" s="1106" t="n"/>
      <c r="BH320" s="1106" t="n"/>
      <c r="BI320" s="1106" t="n"/>
      <c r="BJ320" s="1106" t="n"/>
      <c r="BK320" s="1106" t="n"/>
      <c r="BL320" s="1106" t="n"/>
      <c r="BM320" s="1106" t="n"/>
      <c r="BN320" s="1106" t="n"/>
      <c r="BO320" s="1106" t="n"/>
      <c r="BP320" s="1106" t="n"/>
      <c r="BQ320" s="1106" t="n"/>
      <c r="BR320" s="1106" t="n"/>
      <c r="BS320" s="1106" t="n"/>
      <c r="BT320" s="1106" t="n"/>
      <c r="BU320" s="1106" t="n"/>
      <c r="BV320" s="1106" t="n"/>
      <c r="BW320" s="1106" t="n"/>
      <c r="BX320" s="1106" t="n"/>
      <c r="BY320" s="1106" t="n"/>
      <c r="BZ320" s="1106" t="n"/>
      <c r="CA320" s="1106" t="n"/>
      <c r="CB320" s="1106" t="n"/>
      <c r="CC320" s="1106" t="n"/>
      <c r="CD320" s="1106" t="n"/>
      <c r="CE320" s="1106" t="n"/>
      <c r="CF320" s="1106" t="n"/>
      <c r="CG320" s="1106" t="n"/>
      <c r="CH320" s="1106" t="n"/>
      <c r="CI320" s="1106" t="n"/>
      <c r="CJ320" s="1106" t="n"/>
      <c r="CK320" s="1106" t="n"/>
      <c r="CL320" s="1106" t="n"/>
      <c r="CM320" s="1106" t="n"/>
      <c r="CN320" s="1106" t="n"/>
      <c r="CO320" s="1106" t="n"/>
      <c r="CP320" s="1106" t="n"/>
      <c r="CQ320" s="1106" t="n"/>
      <c r="CR320" s="1106" t="n"/>
      <c r="CS320" s="1106" t="n"/>
      <c r="CT320" s="1106" t="n"/>
      <c r="CU320" s="1106" t="n"/>
      <c r="CV320" s="1106" t="n"/>
      <c r="CW320" s="1106" t="n"/>
      <c r="CX320" s="1106" t="n"/>
      <c r="CY320" s="1106" t="n"/>
      <c r="CZ320" s="1106" t="n"/>
      <c r="DA320" s="1106" t="n"/>
      <c r="DB320" s="1106" t="n"/>
      <c r="DC320" s="1106" t="n"/>
      <c r="DD320" s="1106" t="n"/>
      <c r="DE320" s="1106" t="n"/>
      <c r="DF320" s="1106" t="n"/>
      <c r="DG320" s="1106" t="n"/>
      <c r="DH320" s="1106" t="n"/>
      <c r="DI320" s="1106" t="n"/>
    </row>
    <row r="321" ht="13.5" customHeight="1" s="1178">
      <c r="A321" s="1106" t="n"/>
      <c r="B321" s="1106" t="n"/>
      <c r="C321" s="1106" t="n"/>
      <c r="D321" s="1106" t="n"/>
      <c r="E321" s="1106" t="n"/>
      <c r="F321" s="1106" t="n"/>
      <c r="G321" s="1106" t="n"/>
      <c r="H321" s="1106" t="n"/>
      <c r="I321" s="1106" t="n"/>
      <c r="J321" s="1106" t="n"/>
      <c r="K321" s="1106" t="n"/>
      <c r="L321" s="1106" t="n"/>
      <c r="M321" s="1106" t="n"/>
      <c r="N321" s="1106" t="n"/>
      <c r="O321" s="1106" t="n"/>
      <c r="P321" s="1106" t="n"/>
      <c r="Q321" s="1106" t="n"/>
      <c r="R321" s="1106" t="n"/>
      <c r="S321" s="1106" t="n"/>
      <c r="T321" s="178" t="n"/>
      <c r="U321" s="1106" t="n"/>
      <c r="V321" s="1106" t="n"/>
      <c r="W321" s="1106" t="n"/>
      <c r="X321" s="1106" t="n"/>
      <c r="Y321" s="1106" t="n"/>
      <c r="Z321" s="1106" t="n"/>
      <c r="AA321" s="1106" t="n"/>
      <c r="AB321" s="1106" t="n"/>
      <c r="AC321" s="1106" t="n"/>
      <c r="AD321" s="1106" t="n"/>
      <c r="AE321" s="1106" t="n"/>
      <c r="AF321" s="1106" t="n"/>
      <c r="AG321" s="1106" t="n"/>
      <c r="AH321" s="1106" t="n"/>
      <c r="AI321" s="1106" t="n"/>
      <c r="AJ321" s="1106" t="n"/>
      <c r="AK321" s="1106" t="n"/>
      <c r="AL321" s="1106" t="n"/>
      <c r="AM321" s="1106" t="n"/>
      <c r="AN321" s="1106" t="n"/>
      <c r="AO321" s="1106" t="n"/>
      <c r="AP321" s="1106" t="n"/>
      <c r="AQ321" s="1106" t="n"/>
      <c r="AR321" s="1106" t="n"/>
      <c r="AS321" s="1106" t="n"/>
      <c r="AT321" s="1106" t="n"/>
      <c r="AU321" s="1106" t="n"/>
      <c r="AV321" s="1106" t="n"/>
      <c r="AW321" s="1106" t="n"/>
      <c r="AX321" s="1106" t="n"/>
      <c r="AY321" s="1106" t="n"/>
      <c r="AZ321" s="1106" t="n"/>
      <c r="BA321" s="1106" t="n"/>
      <c r="BB321" s="1106" t="n"/>
      <c r="BC321" s="1106" t="n"/>
      <c r="BD321" s="1106" t="n"/>
      <c r="BE321" s="1106" t="n"/>
      <c r="BF321" s="1106" t="n"/>
      <c r="BG321" s="1106" t="n"/>
      <c r="BH321" s="1106" t="n"/>
      <c r="BI321" s="1106" t="n"/>
      <c r="BJ321" s="1106" t="n"/>
      <c r="BK321" s="1106" t="n"/>
      <c r="BL321" s="1106" t="n"/>
      <c r="BM321" s="1106" t="n"/>
      <c r="BN321" s="1106" t="n"/>
      <c r="BO321" s="1106" t="n"/>
      <c r="BP321" s="1106" t="n"/>
      <c r="BQ321" s="1106" t="n"/>
      <c r="BR321" s="1106" t="n"/>
      <c r="BS321" s="1106" t="n"/>
      <c r="BT321" s="1106" t="n"/>
      <c r="BU321" s="1106" t="n"/>
      <c r="BV321" s="1106" t="n"/>
      <c r="BW321" s="1106" t="n"/>
      <c r="BX321" s="1106" t="n"/>
      <c r="BY321" s="1106" t="n"/>
      <c r="BZ321" s="1106" t="n"/>
      <c r="CA321" s="1106" t="n"/>
      <c r="CB321" s="1106" t="n"/>
      <c r="CC321" s="1106" t="n"/>
      <c r="CD321" s="1106" t="n"/>
      <c r="CE321" s="1106" t="n"/>
      <c r="CF321" s="1106" t="n"/>
      <c r="CG321" s="1106" t="n"/>
      <c r="CH321" s="1106" t="n"/>
      <c r="CI321" s="1106" t="n"/>
      <c r="CJ321" s="1106" t="n"/>
      <c r="CK321" s="1106" t="n"/>
      <c r="CL321" s="1106" t="n"/>
      <c r="CM321" s="1106" t="n"/>
      <c r="CN321" s="1106" t="n"/>
      <c r="CO321" s="1106" t="n"/>
      <c r="CP321" s="1106" t="n"/>
      <c r="CQ321" s="1106" t="n"/>
      <c r="CR321" s="1106" t="n"/>
      <c r="CS321" s="1106" t="n"/>
      <c r="CT321" s="1106" t="n"/>
      <c r="CU321" s="1106" t="n"/>
      <c r="CV321" s="1106" t="n"/>
      <c r="CW321" s="1106" t="n"/>
      <c r="CX321" s="1106" t="n"/>
      <c r="CY321" s="1106" t="n"/>
      <c r="CZ321" s="1106" t="n"/>
      <c r="DA321" s="1106" t="n"/>
      <c r="DB321" s="1106" t="n"/>
      <c r="DC321" s="1106" t="n"/>
      <c r="DD321" s="1106" t="n"/>
      <c r="DE321" s="1106" t="n"/>
      <c r="DF321" s="1106" t="n"/>
      <c r="DG321" s="1106" t="n"/>
      <c r="DH321" s="1106" t="n"/>
      <c r="DI321" s="1106" t="n"/>
    </row>
    <row r="322" ht="13.5" customHeight="1" s="1178">
      <c r="A322" s="1106" t="n"/>
      <c r="B322" s="1106" t="n"/>
      <c r="C322" s="1106" t="n"/>
      <c r="D322" s="1106" t="n"/>
      <c r="E322" s="1106" t="n"/>
      <c r="F322" s="1106" t="n"/>
      <c r="G322" s="1106" t="n"/>
      <c r="H322" s="1106" t="n"/>
      <c r="I322" s="1106" t="n"/>
      <c r="J322" s="1106" t="n"/>
      <c r="K322" s="1106" t="n"/>
      <c r="L322" s="1106" t="n"/>
      <c r="M322" s="1106" t="n"/>
      <c r="N322" s="1106" t="n"/>
      <c r="O322" s="1106" t="n"/>
      <c r="P322" s="1106" t="n"/>
      <c r="Q322" s="1106" t="n"/>
      <c r="R322" s="1106" t="n"/>
      <c r="S322" s="1106" t="n"/>
      <c r="T322" s="178" t="n"/>
      <c r="U322" s="1106" t="n"/>
      <c r="V322" s="1106" t="n"/>
      <c r="W322" s="1106" t="n"/>
      <c r="X322" s="1106" t="n"/>
      <c r="Y322" s="1106" t="n"/>
      <c r="Z322" s="1106" t="n"/>
      <c r="AA322" s="1106" t="n"/>
      <c r="AB322" s="1106" t="n"/>
      <c r="AC322" s="1106" t="n"/>
      <c r="AD322" s="1106" t="n"/>
      <c r="AE322" s="1106" t="n"/>
      <c r="AF322" s="1106" t="n"/>
      <c r="AG322" s="1106" t="n"/>
      <c r="AH322" s="1106" t="n"/>
      <c r="AI322" s="1106" t="n"/>
      <c r="AJ322" s="1106" t="n"/>
      <c r="AK322" s="1106" t="n"/>
      <c r="AL322" s="1106" t="n"/>
      <c r="AM322" s="1106" t="n"/>
      <c r="AN322" s="1106" t="n"/>
      <c r="AO322" s="1106" t="n"/>
      <c r="AP322" s="1106" t="n"/>
      <c r="AQ322" s="1106" t="n"/>
      <c r="AR322" s="1106" t="n"/>
      <c r="AS322" s="1106" t="n"/>
      <c r="AT322" s="1106" t="n"/>
      <c r="AU322" s="1106" t="n"/>
      <c r="AV322" s="1106" t="n"/>
      <c r="AW322" s="1106" t="n"/>
      <c r="AX322" s="1106" t="n"/>
      <c r="AY322" s="1106" t="n"/>
      <c r="AZ322" s="1106" t="n"/>
      <c r="BA322" s="1106" t="n"/>
      <c r="BB322" s="1106" t="n"/>
      <c r="BC322" s="1106" t="n"/>
      <c r="BD322" s="1106" t="n"/>
      <c r="BE322" s="1106" t="n"/>
      <c r="BF322" s="1106" t="n"/>
      <c r="BG322" s="1106" t="n"/>
      <c r="BH322" s="1106" t="n"/>
      <c r="BI322" s="1106" t="n"/>
      <c r="BJ322" s="1106" t="n"/>
      <c r="BK322" s="1106" t="n"/>
      <c r="BL322" s="1106" t="n"/>
      <c r="BM322" s="1106" t="n"/>
      <c r="BN322" s="1106" t="n"/>
      <c r="BO322" s="1106" t="n"/>
      <c r="BP322" s="1106" t="n"/>
      <c r="BQ322" s="1106" t="n"/>
      <c r="BR322" s="1106" t="n"/>
      <c r="BS322" s="1106" t="n"/>
      <c r="BT322" s="1106" t="n"/>
      <c r="BU322" s="1106" t="n"/>
      <c r="BV322" s="1106" t="n"/>
      <c r="BW322" s="1106" t="n"/>
      <c r="BX322" s="1106" t="n"/>
      <c r="BY322" s="1106" t="n"/>
      <c r="BZ322" s="1106" t="n"/>
      <c r="CA322" s="1106" t="n"/>
      <c r="CB322" s="1106" t="n"/>
      <c r="CC322" s="1106" t="n"/>
      <c r="CD322" s="1106" t="n"/>
      <c r="CE322" s="1106" t="n"/>
      <c r="CF322" s="1106" t="n"/>
      <c r="CG322" s="1106" t="n"/>
      <c r="CH322" s="1106" t="n"/>
      <c r="CI322" s="1106" t="n"/>
      <c r="CJ322" s="1106" t="n"/>
      <c r="CK322" s="1106" t="n"/>
      <c r="CL322" s="1106" t="n"/>
      <c r="CM322" s="1106" t="n"/>
      <c r="CN322" s="1106" t="n"/>
      <c r="CO322" s="1106" t="n"/>
      <c r="CP322" s="1106" t="n"/>
      <c r="CQ322" s="1106" t="n"/>
      <c r="CR322" s="1106" t="n"/>
      <c r="CS322" s="1106" t="n"/>
      <c r="CT322" s="1106" t="n"/>
      <c r="CU322" s="1106" t="n"/>
      <c r="CV322" s="1106" t="n"/>
      <c r="CW322" s="1106" t="n"/>
      <c r="CX322" s="1106" t="n"/>
      <c r="CY322" s="1106" t="n"/>
      <c r="CZ322" s="1106" t="n"/>
      <c r="DA322" s="1106" t="n"/>
      <c r="DB322" s="1106" t="n"/>
      <c r="DC322" s="1106" t="n"/>
      <c r="DD322" s="1106" t="n"/>
      <c r="DE322" s="1106" t="n"/>
      <c r="DF322" s="1106" t="n"/>
      <c r="DG322" s="1106" t="n"/>
      <c r="DH322" s="1106" t="n"/>
      <c r="DI322" s="1106" t="n"/>
    </row>
    <row r="323" ht="13.5" customHeight="1" s="1178">
      <c r="A323" s="1106" t="n"/>
      <c r="B323" s="1106" t="n"/>
      <c r="C323" s="1106" t="n"/>
      <c r="D323" s="1106" t="n"/>
      <c r="E323" s="1106" t="n"/>
      <c r="F323" s="1106" t="n"/>
      <c r="G323" s="1106" t="n"/>
      <c r="H323" s="1106" t="n"/>
      <c r="I323" s="1106" t="n"/>
      <c r="J323" s="1106" t="n"/>
      <c r="K323" s="1106" t="n"/>
      <c r="L323" s="1106" t="n"/>
      <c r="M323" s="1106" t="n"/>
      <c r="N323" s="1106" t="n"/>
      <c r="O323" s="1106" t="n"/>
      <c r="P323" s="1106" t="n"/>
      <c r="Q323" s="1106" t="n"/>
      <c r="R323" s="1106" t="n"/>
      <c r="S323" s="1106" t="n"/>
      <c r="T323" s="178" t="n"/>
      <c r="U323" s="1106" t="n"/>
      <c r="V323" s="1106" t="n"/>
      <c r="W323" s="1106" t="n"/>
      <c r="X323" s="1106" t="n"/>
      <c r="Y323" s="1106" t="n"/>
      <c r="Z323" s="1106" t="n"/>
      <c r="AA323" s="1106" t="n"/>
      <c r="AB323" s="1106" t="n"/>
      <c r="AC323" s="1106" t="n"/>
      <c r="AD323" s="1106" t="n"/>
      <c r="AE323" s="1106" t="n"/>
      <c r="AF323" s="1106" t="n"/>
      <c r="AG323" s="1106" t="n"/>
      <c r="AH323" s="1106" t="n"/>
      <c r="AI323" s="1106" t="n"/>
      <c r="AJ323" s="1106" t="n"/>
      <c r="AK323" s="1106" t="n"/>
      <c r="AL323" s="1106" t="n"/>
      <c r="AM323" s="1106" t="n"/>
      <c r="AN323" s="1106" t="n"/>
      <c r="AO323" s="1106" t="n"/>
      <c r="AP323" s="1106" t="n"/>
      <c r="AQ323" s="1106" t="n"/>
      <c r="AR323" s="1106" t="n"/>
      <c r="AS323" s="1106" t="n"/>
      <c r="AT323" s="1106" t="n"/>
      <c r="AU323" s="1106" t="n"/>
      <c r="AV323" s="1106" t="n"/>
      <c r="AW323" s="1106" t="n"/>
      <c r="AX323" s="1106" t="n"/>
      <c r="AY323" s="1106" t="n"/>
      <c r="AZ323" s="1106" t="n"/>
      <c r="BA323" s="1106" t="n"/>
      <c r="BB323" s="1106" t="n"/>
      <c r="BC323" s="1106" t="n"/>
      <c r="BD323" s="1106" t="n"/>
      <c r="BE323" s="1106" t="n"/>
      <c r="BF323" s="1106" t="n"/>
      <c r="BG323" s="1106" t="n"/>
      <c r="BH323" s="1106" t="n"/>
      <c r="BI323" s="1106" t="n"/>
      <c r="BJ323" s="1106" t="n"/>
      <c r="BK323" s="1106" t="n"/>
      <c r="BL323" s="1106" t="n"/>
      <c r="BM323" s="1106" t="n"/>
      <c r="BN323" s="1106" t="n"/>
      <c r="BO323" s="1106" t="n"/>
      <c r="BP323" s="1106" t="n"/>
      <c r="BQ323" s="1106" t="n"/>
      <c r="BR323" s="1106" t="n"/>
      <c r="BS323" s="1106" t="n"/>
      <c r="BT323" s="1106" t="n"/>
      <c r="BU323" s="1106" t="n"/>
      <c r="BV323" s="1106" t="n"/>
      <c r="BW323" s="1106" t="n"/>
      <c r="BX323" s="1106" t="n"/>
      <c r="BY323" s="1106" t="n"/>
      <c r="BZ323" s="1106" t="n"/>
      <c r="CA323" s="1106" t="n"/>
      <c r="CB323" s="1106" t="n"/>
      <c r="CC323" s="1106" t="n"/>
      <c r="CD323" s="1106" t="n"/>
      <c r="CE323" s="1106" t="n"/>
      <c r="CF323" s="1106" t="n"/>
      <c r="CG323" s="1106" t="n"/>
      <c r="CH323" s="1106" t="n"/>
      <c r="CI323" s="1106" t="n"/>
      <c r="CJ323" s="1106" t="n"/>
      <c r="CK323" s="1106" t="n"/>
      <c r="CL323" s="1106" t="n"/>
      <c r="CM323" s="1106" t="n"/>
      <c r="CN323" s="1106" t="n"/>
      <c r="CO323" s="1106" t="n"/>
      <c r="CP323" s="1106" t="n"/>
      <c r="CQ323" s="1106" t="n"/>
      <c r="CR323" s="1106" t="n"/>
      <c r="CS323" s="1106" t="n"/>
      <c r="CT323" s="1106" t="n"/>
      <c r="CU323" s="1106" t="n"/>
      <c r="CV323" s="1106" t="n"/>
      <c r="CW323" s="1106" t="n"/>
      <c r="CX323" s="1106" t="n"/>
      <c r="CY323" s="1106" t="n"/>
      <c r="CZ323" s="1106" t="n"/>
      <c r="DA323" s="1106" t="n"/>
      <c r="DB323" s="1106" t="n"/>
      <c r="DC323" s="1106" t="n"/>
      <c r="DD323" s="1106" t="n"/>
      <c r="DE323" s="1106" t="n"/>
      <c r="DF323" s="1106" t="n"/>
      <c r="DG323" s="1106" t="n"/>
      <c r="DH323" s="1106" t="n"/>
      <c r="DI323" s="1106" t="n"/>
    </row>
    <row r="324" ht="13.5" customHeight="1" s="1178">
      <c r="A324" s="1106" t="n"/>
      <c r="B324" s="1106" t="n"/>
      <c r="C324" s="1106" t="n"/>
      <c r="D324" s="1106" t="n"/>
      <c r="E324" s="1106" t="n"/>
      <c r="F324" s="1106" t="n"/>
      <c r="G324" s="1106" t="n"/>
      <c r="H324" s="1106" t="n"/>
      <c r="I324" s="1106" t="n"/>
      <c r="J324" s="1106" t="n"/>
      <c r="K324" s="1106" t="n"/>
      <c r="L324" s="1106" t="n"/>
      <c r="M324" s="1106" t="n"/>
      <c r="N324" s="1106" t="n"/>
      <c r="O324" s="1106" t="n"/>
      <c r="P324" s="1106" t="n"/>
      <c r="Q324" s="1106" t="n"/>
      <c r="R324" s="1106" t="n"/>
      <c r="S324" s="1106" t="n"/>
      <c r="T324" s="178" t="n"/>
      <c r="U324" s="1106" t="n"/>
      <c r="V324" s="1106" t="n"/>
      <c r="W324" s="1106" t="n"/>
      <c r="X324" s="1106" t="n"/>
      <c r="Y324" s="1106" t="n"/>
      <c r="Z324" s="1106" t="n"/>
      <c r="AA324" s="1106" t="n"/>
      <c r="AB324" s="1106" t="n"/>
      <c r="AC324" s="1106" t="n"/>
      <c r="AD324" s="1106" t="n"/>
      <c r="AE324" s="1106" t="n"/>
      <c r="AF324" s="1106" t="n"/>
      <c r="AG324" s="1106" t="n"/>
      <c r="AH324" s="1106" t="n"/>
      <c r="AI324" s="1106" t="n"/>
      <c r="AJ324" s="1106" t="n"/>
      <c r="AK324" s="1106" t="n"/>
      <c r="AL324" s="1106" t="n"/>
      <c r="AM324" s="1106" t="n"/>
      <c r="AN324" s="1106" t="n"/>
      <c r="AO324" s="1106" t="n"/>
      <c r="AP324" s="1106" t="n"/>
      <c r="AQ324" s="1106" t="n"/>
      <c r="AR324" s="1106" t="n"/>
      <c r="AS324" s="1106" t="n"/>
      <c r="AT324" s="1106" t="n"/>
      <c r="AU324" s="1106" t="n"/>
      <c r="AV324" s="1106" t="n"/>
      <c r="AW324" s="1106" t="n"/>
      <c r="AX324" s="1106" t="n"/>
      <c r="AY324" s="1106" t="n"/>
      <c r="AZ324" s="1106" t="n"/>
      <c r="BA324" s="1106" t="n"/>
      <c r="BB324" s="1106" t="n"/>
      <c r="BC324" s="1106" t="n"/>
      <c r="BD324" s="1106" t="n"/>
      <c r="BE324" s="1106" t="n"/>
      <c r="BF324" s="1106" t="n"/>
      <c r="BG324" s="1106" t="n"/>
      <c r="BH324" s="1106" t="n"/>
      <c r="BI324" s="1106" t="n"/>
      <c r="BJ324" s="1106" t="n"/>
      <c r="BK324" s="1106" t="n"/>
      <c r="BL324" s="1106" t="n"/>
      <c r="BM324" s="1106" t="n"/>
      <c r="BN324" s="1106" t="n"/>
      <c r="BO324" s="1106" t="n"/>
      <c r="BP324" s="1106" t="n"/>
      <c r="BQ324" s="1106" t="n"/>
      <c r="BR324" s="1106" t="n"/>
      <c r="BS324" s="1106" t="n"/>
      <c r="BT324" s="1106" t="n"/>
      <c r="BU324" s="1106" t="n"/>
      <c r="BV324" s="1106" t="n"/>
      <c r="BW324" s="1106" t="n"/>
      <c r="BX324" s="1106" t="n"/>
      <c r="BY324" s="1106" t="n"/>
      <c r="BZ324" s="1106" t="n"/>
      <c r="CA324" s="1106" t="n"/>
      <c r="CB324" s="1106" t="n"/>
      <c r="CC324" s="1106" t="n"/>
      <c r="CD324" s="1106" t="n"/>
      <c r="CE324" s="1106" t="n"/>
      <c r="CF324" s="1106" t="n"/>
      <c r="CG324" s="1106" t="n"/>
      <c r="CH324" s="1106" t="n"/>
      <c r="CI324" s="1106" t="n"/>
      <c r="CJ324" s="1106" t="n"/>
      <c r="CK324" s="1106" t="n"/>
      <c r="CL324" s="1106" t="n"/>
      <c r="CM324" s="1106" t="n"/>
      <c r="CN324" s="1106" t="n"/>
      <c r="CO324" s="1106" t="n"/>
      <c r="CP324" s="1106" t="n"/>
      <c r="CQ324" s="1106" t="n"/>
      <c r="CR324" s="1106" t="n"/>
      <c r="CS324" s="1106" t="n"/>
      <c r="CT324" s="1106" t="n"/>
      <c r="CU324" s="1106" t="n"/>
      <c r="CV324" s="1106" t="n"/>
      <c r="CW324" s="1106" t="n"/>
      <c r="CX324" s="1106" t="n"/>
      <c r="CY324" s="1106" t="n"/>
      <c r="CZ324" s="1106" t="n"/>
      <c r="DA324" s="1106" t="n"/>
      <c r="DB324" s="1106" t="n"/>
      <c r="DC324" s="1106" t="n"/>
      <c r="DD324" s="1106" t="n"/>
      <c r="DE324" s="1106" t="n"/>
      <c r="DF324" s="1106" t="n"/>
      <c r="DG324" s="1106" t="n"/>
      <c r="DH324" s="1106" t="n"/>
      <c r="DI324" s="1106" t="n"/>
    </row>
    <row r="325" ht="13.5" customHeight="1" s="1178">
      <c r="A325" s="1106" t="n"/>
      <c r="B325" s="1106" t="n"/>
      <c r="C325" s="1106" t="n"/>
      <c r="D325" s="1106" t="n"/>
      <c r="E325" s="1106" t="n"/>
      <c r="F325" s="1106" t="n"/>
      <c r="G325" s="1106" t="n"/>
      <c r="H325" s="1106" t="n"/>
      <c r="I325" s="1106" t="n"/>
      <c r="J325" s="1106" t="n"/>
      <c r="K325" s="1106" t="n"/>
      <c r="L325" s="1106" t="n"/>
      <c r="M325" s="1106" t="n"/>
      <c r="N325" s="1106" t="n"/>
      <c r="O325" s="1106" t="n"/>
      <c r="P325" s="1106" t="n"/>
      <c r="Q325" s="1106" t="n"/>
      <c r="R325" s="1106" t="n"/>
      <c r="S325" s="1106" t="n"/>
      <c r="T325" s="178" t="n"/>
      <c r="U325" s="1106" t="n"/>
      <c r="V325" s="1106" t="n"/>
      <c r="W325" s="1106" t="n"/>
      <c r="X325" s="1106" t="n"/>
      <c r="Y325" s="1106" t="n"/>
      <c r="Z325" s="1106" t="n"/>
      <c r="AA325" s="1106" t="n"/>
      <c r="AB325" s="1106" t="n"/>
      <c r="AC325" s="1106" t="n"/>
      <c r="AD325" s="1106" t="n"/>
      <c r="AE325" s="1106" t="n"/>
      <c r="AF325" s="1106" t="n"/>
      <c r="AG325" s="1106" t="n"/>
      <c r="AH325" s="1106" t="n"/>
      <c r="AI325" s="1106" t="n"/>
      <c r="AJ325" s="1106" t="n"/>
      <c r="AK325" s="1106" t="n"/>
      <c r="AL325" s="1106" t="n"/>
      <c r="AM325" s="1106" t="n"/>
      <c r="AN325" s="1106" t="n"/>
      <c r="AO325" s="1106" t="n"/>
      <c r="AP325" s="1106" t="n"/>
      <c r="AQ325" s="1106" t="n"/>
      <c r="AR325" s="1106" t="n"/>
      <c r="AS325" s="1106" t="n"/>
      <c r="AT325" s="1106" t="n"/>
      <c r="AU325" s="1106" t="n"/>
      <c r="AV325" s="1106" t="n"/>
      <c r="AW325" s="1106" t="n"/>
      <c r="AX325" s="1106" t="n"/>
      <c r="AY325" s="1106" t="n"/>
      <c r="AZ325" s="1106" t="n"/>
      <c r="BA325" s="1106" t="n"/>
      <c r="BB325" s="1106" t="n"/>
      <c r="BC325" s="1106" t="n"/>
      <c r="BD325" s="1106" t="n"/>
      <c r="BE325" s="1106" t="n"/>
      <c r="BF325" s="1106" t="n"/>
      <c r="BG325" s="1106" t="n"/>
      <c r="BH325" s="1106" t="n"/>
      <c r="BI325" s="1106" t="n"/>
      <c r="BJ325" s="1106" t="n"/>
      <c r="BK325" s="1106" t="n"/>
      <c r="BL325" s="1106" t="n"/>
      <c r="BM325" s="1106" t="n"/>
      <c r="BN325" s="1106" t="n"/>
      <c r="BO325" s="1106" t="n"/>
      <c r="BP325" s="1106" t="n"/>
      <c r="BQ325" s="1106" t="n"/>
      <c r="BR325" s="1106" t="n"/>
      <c r="BS325" s="1106" t="n"/>
      <c r="BT325" s="1106" t="n"/>
      <c r="BU325" s="1106" t="n"/>
      <c r="BV325" s="1106" t="n"/>
      <c r="BW325" s="1106" t="n"/>
      <c r="BX325" s="1106" t="n"/>
      <c r="BY325" s="1106" t="n"/>
      <c r="BZ325" s="1106" t="n"/>
      <c r="CA325" s="1106" t="n"/>
      <c r="CB325" s="1106" t="n"/>
      <c r="CC325" s="1106" t="n"/>
      <c r="CD325" s="1106" t="n"/>
      <c r="CE325" s="1106" t="n"/>
      <c r="CF325" s="1106" t="n"/>
      <c r="CG325" s="1106" t="n"/>
      <c r="CH325" s="1106" t="n"/>
      <c r="CI325" s="1106" t="n"/>
      <c r="CJ325" s="1106" t="n"/>
      <c r="CK325" s="1106" t="n"/>
      <c r="CL325" s="1106" t="n"/>
      <c r="CM325" s="1106" t="n"/>
      <c r="CN325" s="1106" t="n"/>
      <c r="CO325" s="1106" t="n"/>
      <c r="CP325" s="1106" t="n"/>
      <c r="CQ325" s="1106" t="n"/>
      <c r="CR325" s="1106" t="n"/>
      <c r="CS325" s="1106" t="n"/>
      <c r="CT325" s="1106" t="n"/>
      <c r="CU325" s="1106" t="n"/>
      <c r="CV325" s="1106" t="n"/>
      <c r="CW325" s="1106" t="n"/>
      <c r="CX325" s="1106" t="n"/>
      <c r="CY325" s="1106" t="n"/>
      <c r="CZ325" s="1106" t="n"/>
      <c r="DA325" s="1106" t="n"/>
      <c r="DB325" s="1106" t="n"/>
      <c r="DC325" s="1106" t="n"/>
      <c r="DD325" s="1106" t="n"/>
      <c r="DE325" s="1106" t="n"/>
      <c r="DF325" s="1106" t="n"/>
      <c r="DG325" s="1106" t="n"/>
      <c r="DH325" s="1106" t="n"/>
      <c r="DI325" s="1106" t="n"/>
    </row>
    <row r="326" ht="13.5" customHeight="1" s="1178">
      <c r="A326" s="1106" t="n"/>
      <c r="B326" s="1106" t="n"/>
      <c r="C326" s="1106" t="n"/>
      <c r="D326" s="1106" t="n"/>
      <c r="E326" s="1106" t="n"/>
      <c r="F326" s="1106" t="n"/>
      <c r="G326" s="1106" t="n"/>
      <c r="H326" s="1106" t="n"/>
      <c r="I326" s="1106" t="n"/>
      <c r="J326" s="1106" t="n"/>
      <c r="K326" s="1106" t="n"/>
      <c r="L326" s="1106" t="n"/>
      <c r="M326" s="1106" t="n"/>
      <c r="N326" s="1106" t="n"/>
      <c r="O326" s="1106" t="n"/>
      <c r="P326" s="1106" t="n"/>
      <c r="Q326" s="1106" t="n"/>
      <c r="R326" s="1106" t="n"/>
      <c r="S326" s="1106" t="n"/>
      <c r="T326" s="178" t="n"/>
      <c r="U326" s="1106" t="n"/>
      <c r="V326" s="1106" t="n"/>
      <c r="W326" s="1106" t="n"/>
      <c r="X326" s="1106" t="n"/>
      <c r="Y326" s="1106" t="n"/>
      <c r="Z326" s="1106" t="n"/>
      <c r="AA326" s="1106" t="n"/>
      <c r="AB326" s="1106" t="n"/>
      <c r="AC326" s="1106" t="n"/>
      <c r="AD326" s="1106" t="n"/>
      <c r="AE326" s="1106" t="n"/>
      <c r="AF326" s="1106" t="n"/>
      <c r="AG326" s="1106" t="n"/>
      <c r="AH326" s="1106" t="n"/>
      <c r="AI326" s="1106" t="n"/>
      <c r="AJ326" s="1106" t="n"/>
      <c r="AK326" s="1106" t="n"/>
      <c r="AL326" s="1106" t="n"/>
      <c r="AM326" s="1106" t="n"/>
      <c r="AN326" s="1106" t="n"/>
      <c r="AO326" s="1106" t="n"/>
      <c r="AP326" s="1106" t="n"/>
      <c r="AQ326" s="1106" t="n"/>
      <c r="AR326" s="1106" t="n"/>
      <c r="AS326" s="1106" t="n"/>
      <c r="AT326" s="1106" t="n"/>
      <c r="AU326" s="1106" t="n"/>
      <c r="AV326" s="1106" t="n"/>
      <c r="AW326" s="1106" t="n"/>
      <c r="AX326" s="1106" t="n"/>
      <c r="AY326" s="1106" t="n"/>
      <c r="AZ326" s="1106" t="n"/>
      <c r="BA326" s="1106" t="n"/>
      <c r="BB326" s="1106" t="n"/>
      <c r="BC326" s="1106" t="n"/>
      <c r="BD326" s="1106" t="n"/>
      <c r="BE326" s="1106" t="n"/>
      <c r="BF326" s="1106" t="n"/>
      <c r="BG326" s="1106" t="n"/>
      <c r="BH326" s="1106" t="n"/>
      <c r="BI326" s="1106" t="n"/>
      <c r="BJ326" s="1106" t="n"/>
      <c r="BK326" s="1106" t="n"/>
      <c r="BL326" s="1106" t="n"/>
      <c r="BM326" s="1106" t="n"/>
      <c r="BN326" s="1106" t="n"/>
      <c r="BO326" s="1106" t="n"/>
      <c r="BP326" s="1106" t="n"/>
      <c r="BQ326" s="1106" t="n"/>
      <c r="BR326" s="1106" t="n"/>
      <c r="BS326" s="1106" t="n"/>
      <c r="BT326" s="1106" t="n"/>
      <c r="BU326" s="1106" t="n"/>
      <c r="BV326" s="1106" t="n"/>
      <c r="BW326" s="1106" t="n"/>
      <c r="BX326" s="1106" t="n"/>
      <c r="BY326" s="1106" t="n"/>
      <c r="BZ326" s="1106" t="n"/>
      <c r="CA326" s="1106" t="n"/>
      <c r="CB326" s="1106" t="n"/>
      <c r="CC326" s="1106" t="n"/>
      <c r="CD326" s="1106" t="n"/>
      <c r="CE326" s="1106" t="n"/>
      <c r="CF326" s="1106" t="n"/>
      <c r="CG326" s="1106" t="n"/>
      <c r="CH326" s="1106" t="n"/>
      <c r="CI326" s="1106" t="n"/>
      <c r="CJ326" s="1106" t="n"/>
      <c r="CK326" s="1106" t="n"/>
      <c r="CL326" s="1106" t="n"/>
      <c r="CM326" s="1106" t="n"/>
      <c r="CN326" s="1106" t="n"/>
      <c r="CO326" s="1106" t="n"/>
      <c r="CP326" s="1106" t="n"/>
      <c r="CQ326" s="1106" t="n"/>
      <c r="CR326" s="1106" t="n"/>
      <c r="CS326" s="1106" t="n"/>
      <c r="CT326" s="1106" t="n"/>
      <c r="CU326" s="1106" t="n"/>
      <c r="CV326" s="1106" t="n"/>
      <c r="CW326" s="1106" t="n"/>
      <c r="CX326" s="1106" t="n"/>
      <c r="CY326" s="1106" t="n"/>
      <c r="CZ326" s="1106" t="n"/>
      <c r="DA326" s="1106" t="n"/>
      <c r="DB326" s="1106" t="n"/>
      <c r="DC326" s="1106" t="n"/>
      <c r="DD326" s="1106" t="n"/>
      <c r="DE326" s="1106" t="n"/>
      <c r="DF326" s="1106" t="n"/>
      <c r="DG326" s="1106" t="n"/>
      <c r="DH326" s="1106" t="n"/>
      <c r="DI326" s="1106" t="n"/>
    </row>
    <row r="327" ht="13.5" customHeight="1" s="1178">
      <c r="A327" s="1106" t="n"/>
      <c r="B327" s="1106" t="n"/>
      <c r="C327" s="1106" t="n"/>
      <c r="D327" s="1106" t="n"/>
      <c r="E327" s="1106" t="n"/>
      <c r="F327" s="1106" t="n"/>
      <c r="G327" s="1106" t="n"/>
      <c r="H327" s="1106" t="n"/>
      <c r="I327" s="1106" t="n"/>
      <c r="J327" s="1106" t="n"/>
      <c r="K327" s="1106" t="n"/>
      <c r="L327" s="1106" t="n"/>
      <c r="M327" s="1106" t="n"/>
      <c r="N327" s="1106" t="n"/>
      <c r="O327" s="1106" t="n"/>
      <c r="P327" s="1106" t="n"/>
      <c r="Q327" s="1106" t="n"/>
      <c r="R327" s="1106" t="n"/>
      <c r="S327" s="1106" t="n"/>
      <c r="T327" s="178" t="n"/>
      <c r="U327" s="1106" t="n"/>
      <c r="V327" s="1106" t="n"/>
      <c r="W327" s="1106" t="n"/>
      <c r="X327" s="1106" t="n"/>
      <c r="Y327" s="1106" t="n"/>
      <c r="Z327" s="1106" t="n"/>
      <c r="AA327" s="1106" t="n"/>
      <c r="AB327" s="1106" t="n"/>
      <c r="AC327" s="1106" t="n"/>
      <c r="AD327" s="1106" t="n"/>
      <c r="AE327" s="1106" t="n"/>
      <c r="AF327" s="1106" t="n"/>
      <c r="AG327" s="1106" t="n"/>
      <c r="AH327" s="1106" t="n"/>
      <c r="AI327" s="1106" t="n"/>
      <c r="AJ327" s="1106" t="n"/>
      <c r="AK327" s="1106" t="n"/>
      <c r="AL327" s="1106" t="n"/>
      <c r="AM327" s="1106" t="n"/>
      <c r="AN327" s="1106" t="n"/>
      <c r="AO327" s="1106" t="n"/>
      <c r="AP327" s="1106" t="n"/>
      <c r="AQ327" s="1106" t="n"/>
      <c r="AR327" s="1106" t="n"/>
      <c r="AS327" s="1106" t="n"/>
      <c r="AT327" s="1106" t="n"/>
      <c r="AU327" s="1106" t="n"/>
      <c r="AV327" s="1106" t="n"/>
      <c r="AW327" s="1106" t="n"/>
      <c r="AX327" s="1106" t="n"/>
      <c r="AY327" s="1106" t="n"/>
      <c r="AZ327" s="1106" t="n"/>
      <c r="BA327" s="1106" t="n"/>
      <c r="BB327" s="1106" t="n"/>
      <c r="BC327" s="1106" t="n"/>
      <c r="BD327" s="1106" t="n"/>
      <c r="BE327" s="1106" t="n"/>
      <c r="BF327" s="1106" t="n"/>
      <c r="BG327" s="1106" t="n"/>
      <c r="BH327" s="1106" t="n"/>
      <c r="BI327" s="1106" t="n"/>
      <c r="BJ327" s="1106" t="n"/>
      <c r="BK327" s="1106" t="n"/>
      <c r="BL327" s="1106" t="n"/>
      <c r="BM327" s="1106" t="n"/>
      <c r="BN327" s="1106" t="n"/>
      <c r="BO327" s="1106" t="n"/>
      <c r="BP327" s="1106" t="n"/>
      <c r="BQ327" s="1106" t="n"/>
      <c r="BR327" s="1106" t="n"/>
      <c r="BS327" s="1106" t="n"/>
      <c r="BT327" s="1106" t="n"/>
      <c r="BU327" s="1106" t="n"/>
      <c r="BV327" s="1106" t="n"/>
      <c r="BW327" s="1106" t="n"/>
      <c r="BX327" s="1106" t="n"/>
      <c r="BY327" s="1106" t="n"/>
      <c r="BZ327" s="1106" t="n"/>
      <c r="CA327" s="1106" t="n"/>
      <c r="CB327" s="1106" t="n"/>
      <c r="CC327" s="1106" t="n"/>
      <c r="CD327" s="1106" t="n"/>
      <c r="CE327" s="1106" t="n"/>
      <c r="CF327" s="1106" t="n"/>
      <c r="CG327" s="1106" t="n"/>
      <c r="CH327" s="1106" t="n"/>
      <c r="CI327" s="1106" t="n"/>
      <c r="CJ327" s="1106" t="n"/>
      <c r="CK327" s="1106" t="n"/>
      <c r="CL327" s="1106" t="n"/>
      <c r="CM327" s="1106" t="n"/>
      <c r="CN327" s="1106" t="n"/>
      <c r="CO327" s="1106" t="n"/>
      <c r="CP327" s="1106" t="n"/>
      <c r="CQ327" s="1106" t="n"/>
      <c r="CR327" s="1106" t="n"/>
      <c r="CS327" s="1106" t="n"/>
      <c r="CT327" s="1106" t="n"/>
      <c r="CU327" s="1106" t="n"/>
      <c r="CV327" s="1106" t="n"/>
      <c r="CW327" s="1106" t="n"/>
      <c r="CX327" s="1106" t="n"/>
      <c r="CY327" s="1106" t="n"/>
      <c r="CZ327" s="1106" t="n"/>
      <c r="DA327" s="1106" t="n"/>
      <c r="DB327" s="1106" t="n"/>
      <c r="DC327" s="1106" t="n"/>
      <c r="DD327" s="1106" t="n"/>
      <c r="DE327" s="1106" t="n"/>
      <c r="DF327" s="1106" t="n"/>
      <c r="DG327" s="1106" t="n"/>
      <c r="DH327" s="1106" t="n"/>
      <c r="DI327" s="1106" t="n"/>
    </row>
    <row r="328" ht="13.5" customHeight="1" s="1178">
      <c r="A328" s="1106" t="n"/>
      <c r="B328" s="1106" t="n"/>
      <c r="C328" s="1106" t="n"/>
      <c r="D328" s="1106" t="n"/>
      <c r="E328" s="1106" t="n"/>
      <c r="F328" s="1106" t="n"/>
      <c r="G328" s="1106" t="n"/>
      <c r="H328" s="1106" t="n"/>
      <c r="I328" s="1106" t="n"/>
      <c r="J328" s="1106" t="n"/>
      <c r="K328" s="1106" t="n"/>
      <c r="L328" s="1106" t="n"/>
      <c r="M328" s="1106" t="n"/>
      <c r="N328" s="1106" t="n"/>
      <c r="O328" s="1106" t="n"/>
      <c r="P328" s="1106" t="n"/>
      <c r="Q328" s="1106" t="n"/>
      <c r="R328" s="1106" t="n"/>
      <c r="S328" s="1106" t="n"/>
      <c r="T328" s="178" t="n"/>
      <c r="U328" s="1106" t="n"/>
      <c r="V328" s="1106" t="n"/>
      <c r="W328" s="1106" t="n"/>
      <c r="X328" s="1106" t="n"/>
      <c r="Y328" s="1106" t="n"/>
      <c r="Z328" s="1106" t="n"/>
      <c r="AA328" s="1106" t="n"/>
      <c r="AB328" s="1106" t="n"/>
      <c r="AC328" s="1106" t="n"/>
      <c r="AD328" s="1106" t="n"/>
      <c r="AE328" s="1106" t="n"/>
      <c r="AF328" s="1106" t="n"/>
      <c r="AG328" s="1106" t="n"/>
      <c r="AH328" s="1106" t="n"/>
      <c r="AI328" s="1106" t="n"/>
      <c r="AJ328" s="1106" t="n"/>
      <c r="AK328" s="1106" t="n"/>
      <c r="AL328" s="1106" t="n"/>
      <c r="AM328" s="1106" t="n"/>
      <c r="AN328" s="1106" t="n"/>
      <c r="AO328" s="1106" t="n"/>
      <c r="AP328" s="1106" t="n"/>
      <c r="AQ328" s="1106" t="n"/>
      <c r="AR328" s="1106" t="n"/>
      <c r="AS328" s="1106" t="n"/>
      <c r="AT328" s="1106" t="n"/>
      <c r="AU328" s="1106" t="n"/>
      <c r="AV328" s="1106" t="n"/>
      <c r="AW328" s="1106" t="n"/>
      <c r="AX328" s="1106" t="n"/>
      <c r="AY328" s="1106" t="n"/>
      <c r="AZ328" s="1106" t="n"/>
      <c r="BA328" s="1106" t="n"/>
      <c r="BB328" s="1106" t="n"/>
      <c r="BC328" s="1106" t="n"/>
      <c r="BD328" s="1106" t="n"/>
      <c r="BE328" s="1106" t="n"/>
      <c r="BF328" s="1106" t="n"/>
      <c r="BG328" s="1106" t="n"/>
      <c r="BH328" s="1106" t="n"/>
      <c r="BI328" s="1106" t="n"/>
      <c r="BJ328" s="1106" t="n"/>
      <c r="BK328" s="1106" t="n"/>
      <c r="BL328" s="1106" t="n"/>
      <c r="BM328" s="1106" t="n"/>
      <c r="BN328" s="1106" t="n"/>
      <c r="BO328" s="1106" t="n"/>
      <c r="BP328" s="1106" t="n"/>
      <c r="BQ328" s="1106" t="n"/>
      <c r="BR328" s="1106" t="n"/>
      <c r="BS328" s="1106" t="n"/>
      <c r="BT328" s="1106" t="n"/>
      <c r="BU328" s="1106" t="n"/>
      <c r="BV328" s="1106" t="n"/>
      <c r="BW328" s="1106" t="n"/>
      <c r="BX328" s="1106" t="n"/>
      <c r="BY328" s="1106" t="n"/>
      <c r="BZ328" s="1106" t="n"/>
      <c r="CA328" s="1106" t="n"/>
      <c r="CB328" s="1106" t="n"/>
      <c r="CC328" s="1106" t="n"/>
      <c r="CD328" s="1106" t="n"/>
      <c r="CE328" s="1106" t="n"/>
      <c r="CF328" s="1106" t="n"/>
      <c r="CG328" s="1106" t="n"/>
      <c r="CH328" s="1106" t="n"/>
      <c r="CI328" s="1106" t="n"/>
      <c r="CJ328" s="1106" t="n"/>
      <c r="CK328" s="1106" t="n"/>
      <c r="CL328" s="1106" t="n"/>
      <c r="CM328" s="1106" t="n"/>
      <c r="CN328" s="1106" t="n"/>
      <c r="CO328" s="1106" t="n"/>
      <c r="CP328" s="1106" t="n"/>
      <c r="CQ328" s="1106" t="n"/>
      <c r="CR328" s="1106" t="n"/>
      <c r="CS328" s="1106" t="n"/>
      <c r="CT328" s="1106" t="n"/>
      <c r="CU328" s="1106" t="n"/>
      <c r="CV328" s="1106" t="n"/>
      <c r="CW328" s="1106" t="n"/>
      <c r="CX328" s="1106" t="n"/>
      <c r="CY328" s="1106" t="n"/>
      <c r="CZ328" s="1106" t="n"/>
      <c r="DA328" s="1106" t="n"/>
      <c r="DB328" s="1106" t="n"/>
      <c r="DC328" s="1106" t="n"/>
      <c r="DD328" s="1106" t="n"/>
      <c r="DE328" s="1106" t="n"/>
      <c r="DF328" s="1106" t="n"/>
      <c r="DG328" s="1106" t="n"/>
      <c r="DH328" s="1106" t="n"/>
      <c r="DI328" s="1106" t="n"/>
    </row>
    <row r="329" ht="13.5" customHeight="1" s="1178">
      <c r="A329" s="1106" t="n"/>
      <c r="B329" s="1106" t="n"/>
      <c r="C329" s="1106" t="n"/>
      <c r="D329" s="1106" t="n"/>
      <c r="E329" s="1106" t="n"/>
      <c r="F329" s="1106" t="n"/>
      <c r="G329" s="1106" t="n"/>
      <c r="H329" s="1106" t="n"/>
      <c r="I329" s="1106" t="n"/>
      <c r="J329" s="1106" t="n"/>
      <c r="K329" s="1106" t="n"/>
      <c r="L329" s="1106" t="n"/>
      <c r="M329" s="1106" t="n"/>
      <c r="N329" s="1106" t="n"/>
      <c r="O329" s="1106" t="n"/>
      <c r="P329" s="1106" t="n"/>
      <c r="Q329" s="1106" t="n"/>
      <c r="R329" s="1106" t="n"/>
      <c r="S329" s="1106" t="n"/>
      <c r="T329" s="178" t="n"/>
      <c r="U329" s="1106" t="n"/>
      <c r="V329" s="1106" t="n"/>
      <c r="W329" s="1106" t="n"/>
      <c r="X329" s="1106" t="n"/>
      <c r="Y329" s="1106" t="n"/>
      <c r="Z329" s="1106" t="n"/>
      <c r="AA329" s="1106" t="n"/>
      <c r="AB329" s="1106" t="n"/>
      <c r="AC329" s="1106" t="n"/>
      <c r="AD329" s="1106" t="n"/>
      <c r="AE329" s="1106" t="n"/>
      <c r="AF329" s="1106" t="n"/>
      <c r="AG329" s="1106" t="n"/>
      <c r="AH329" s="1106" t="n"/>
      <c r="AI329" s="1106" t="n"/>
      <c r="AJ329" s="1106" t="n"/>
      <c r="AK329" s="1106" t="n"/>
      <c r="AL329" s="1106" t="n"/>
      <c r="AM329" s="1106" t="n"/>
      <c r="AN329" s="1106" t="n"/>
      <c r="AO329" s="1106" t="n"/>
      <c r="AP329" s="1106" t="n"/>
      <c r="AQ329" s="1106" t="n"/>
      <c r="AR329" s="1106" t="n"/>
      <c r="AS329" s="1106" t="n"/>
      <c r="AT329" s="1106" t="n"/>
      <c r="AU329" s="1106" t="n"/>
      <c r="AV329" s="1106" t="n"/>
      <c r="AW329" s="1106" t="n"/>
      <c r="AX329" s="1106" t="n"/>
      <c r="AY329" s="1106" t="n"/>
      <c r="AZ329" s="1106" t="n"/>
      <c r="BA329" s="1106" t="n"/>
      <c r="BB329" s="1106" t="n"/>
      <c r="BC329" s="1106" t="n"/>
      <c r="BD329" s="1106" t="n"/>
      <c r="BE329" s="1106" t="n"/>
      <c r="BF329" s="1106" t="n"/>
      <c r="BG329" s="1106" t="n"/>
      <c r="BH329" s="1106" t="n"/>
      <c r="BI329" s="1106" t="n"/>
      <c r="BJ329" s="1106" t="n"/>
      <c r="BK329" s="1106" t="n"/>
      <c r="BL329" s="1106" t="n"/>
      <c r="BM329" s="1106" t="n"/>
      <c r="BN329" s="1106" t="n"/>
      <c r="BO329" s="1106" t="n"/>
      <c r="BP329" s="1106" t="n"/>
      <c r="BQ329" s="1106" t="n"/>
      <c r="BR329" s="1106" t="n"/>
      <c r="BS329" s="1106" t="n"/>
      <c r="BT329" s="1106" t="n"/>
      <c r="BU329" s="1106" t="n"/>
      <c r="BV329" s="1106" t="n"/>
      <c r="BW329" s="1106" t="n"/>
      <c r="BX329" s="1106" t="n"/>
      <c r="BY329" s="1106" t="n"/>
      <c r="BZ329" s="1106" t="n"/>
      <c r="CA329" s="1106" t="n"/>
      <c r="CB329" s="1106" t="n"/>
      <c r="CC329" s="1106" t="n"/>
      <c r="CD329" s="1106" t="n"/>
      <c r="CE329" s="1106" t="n"/>
      <c r="CF329" s="1106" t="n"/>
      <c r="CG329" s="1106" t="n"/>
      <c r="CH329" s="1106" t="n"/>
      <c r="CI329" s="1106" t="n"/>
      <c r="CJ329" s="1106" t="n"/>
      <c r="CK329" s="1106" t="n"/>
      <c r="CL329" s="1106" t="n"/>
      <c r="CM329" s="1106" t="n"/>
      <c r="CN329" s="1106" t="n"/>
      <c r="CO329" s="1106" t="n"/>
      <c r="CP329" s="1106" t="n"/>
      <c r="CQ329" s="1106" t="n"/>
      <c r="CR329" s="1106" t="n"/>
      <c r="CS329" s="1106" t="n"/>
      <c r="CT329" s="1106" t="n"/>
      <c r="CU329" s="1106" t="n"/>
      <c r="CV329" s="1106" t="n"/>
      <c r="CW329" s="1106" t="n"/>
      <c r="CX329" s="1106" t="n"/>
      <c r="CY329" s="1106" t="n"/>
      <c r="CZ329" s="1106" t="n"/>
      <c r="DA329" s="1106" t="n"/>
      <c r="DB329" s="1106" t="n"/>
      <c r="DC329" s="1106" t="n"/>
      <c r="DD329" s="1106" t="n"/>
      <c r="DE329" s="1106" t="n"/>
      <c r="DF329" s="1106" t="n"/>
      <c r="DG329" s="1106" t="n"/>
      <c r="DH329" s="1106" t="n"/>
      <c r="DI329" s="1106" t="n"/>
    </row>
    <row r="330" ht="13.5" customHeight="1" s="1178">
      <c r="A330" s="1106" t="n"/>
      <c r="B330" s="1106" t="n"/>
      <c r="C330" s="1106" t="n"/>
      <c r="D330" s="1106" t="n"/>
      <c r="E330" s="1106" t="n"/>
      <c r="F330" s="1106" t="n"/>
      <c r="G330" s="1106" t="n"/>
      <c r="H330" s="1106" t="n"/>
      <c r="I330" s="1106" t="n"/>
      <c r="J330" s="1106" t="n"/>
      <c r="K330" s="1106" t="n"/>
      <c r="L330" s="1106" t="n"/>
      <c r="M330" s="1106" t="n"/>
      <c r="N330" s="1106" t="n"/>
      <c r="O330" s="1106" t="n"/>
      <c r="P330" s="1106" t="n"/>
      <c r="Q330" s="1106" t="n"/>
      <c r="R330" s="1106" t="n"/>
      <c r="S330" s="1106" t="n"/>
      <c r="T330" s="178" t="n"/>
      <c r="U330" s="1106" t="n"/>
      <c r="V330" s="1106" t="n"/>
      <c r="W330" s="1106" t="n"/>
      <c r="X330" s="1106" t="n"/>
      <c r="Y330" s="1106" t="n"/>
      <c r="Z330" s="1106" t="n"/>
      <c r="AA330" s="1106" t="n"/>
      <c r="AB330" s="1106" t="n"/>
      <c r="AC330" s="1106" t="n"/>
      <c r="AD330" s="1106" t="n"/>
      <c r="AE330" s="1106" t="n"/>
      <c r="AF330" s="1106" t="n"/>
      <c r="AG330" s="1106" t="n"/>
      <c r="AH330" s="1106" t="n"/>
      <c r="AI330" s="1106" t="n"/>
      <c r="AJ330" s="1106" t="n"/>
      <c r="AK330" s="1106" t="n"/>
      <c r="AL330" s="1106" t="n"/>
      <c r="AM330" s="1106" t="n"/>
      <c r="AN330" s="1106" t="n"/>
      <c r="AO330" s="1106" t="n"/>
      <c r="AP330" s="1106" t="n"/>
      <c r="AQ330" s="1106" t="n"/>
      <c r="AR330" s="1106" t="n"/>
      <c r="AS330" s="1106" t="n"/>
      <c r="AT330" s="1106" t="n"/>
      <c r="AU330" s="1106" t="n"/>
      <c r="AV330" s="1106" t="n"/>
      <c r="AW330" s="1106" t="n"/>
      <c r="AX330" s="1106" t="n"/>
      <c r="AY330" s="1106" t="n"/>
      <c r="AZ330" s="1106" t="n"/>
      <c r="BA330" s="1106" t="n"/>
      <c r="BB330" s="1106" t="n"/>
      <c r="BC330" s="1106" t="n"/>
      <c r="BD330" s="1106" t="n"/>
      <c r="BE330" s="1106" t="n"/>
      <c r="BF330" s="1106" t="n"/>
      <c r="BG330" s="1106" t="n"/>
      <c r="BH330" s="1106" t="n"/>
      <c r="BI330" s="1106" t="n"/>
      <c r="BJ330" s="1106" t="n"/>
      <c r="BK330" s="1106" t="n"/>
      <c r="BL330" s="1106" t="n"/>
      <c r="BM330" s="1106" t="n"/>
      <c r="BN330" s="1106" t="n"/>
      <c r="BO330" s="1106" t="n"/>
      <c r="BP330" s="1106" t="n"/>
      <c r="BQ330" s="1106" t="n"/>
      <c r="BR330" s="1106" t="n"/>
      <c r="BS330" s="1106" t="n"/>
      <c r="BT330" s="1106" t="n"/>
      <c r="BU330" s="1106" t="n"/>
      <c r="BV330" s="1106" t="n"/>
      <c r="BW330" s="1106" t="n"/>
      <c r="BX330" s="1106" t="n"/>
      <c r="BY330" s="1106" t="n"/>
      <c r="BZ330" s="1106" t="n"/>
      <c r="CA330" s="1106" t="n"/>
      <c r="CB330" s="1106" t="n"/>
      <c r="CC330" s="1106" t="n"/>
      <c r="CD330" s="1106" t="n"/>
      <c r="CE330" s="1106" t="n"/>
      <c r="CF330" s="1106" t="n"/>
      <c r="CG330" s="1106" t="n"/>
      <c r="CH330" s="1106" t="n"/>
      <c r="CI330" s="1106" t="n"/>
      <c r="CJ330" s="1106" t="n"/>
      <c r="CK330" s="1106" t="n"/>
      <c r="CL330" s="1106" t="n"/>
      <c r="CM330" s="1106" t="n"/>
      <c r="CN330" s="1106" t="n"/>
      <c r="CO330" s="1106" t="n"/>
      <c r="CP330" s="1106" t="n"/>
      <c r="CQ330" s="1106" t="n"/>
      <c r="CR330" s="1106" t="n"/>
      <c r="CS330" s="1106" t="n"/>
      <c r="CT330" s="1106" t="n"/>
      <c r="CU330" s="1106" t="n"/>
      <c r="CV330" s="1106" t="n"/>
      <c r="CW330" s="1106" t="n"/>
      <c r="CX330" s="1106" t="n"/>
      <c r="CY330" s="1106" t="n"/>
      <c r="CZ330" s="1106" t="n"/>
      <c r="DA330" s="1106" t="n"/>
      <c r="DB330" s="1106" t="n"/>
      <c r="DC330" s="1106" t="n"/>
      <c r="DD330" s="1106" t="n"/>
      <c r="DE330" s="1106" t="n"/>
      <c r="DF330" s="1106" t="n"/>
      <c r="DG330" s="1106" t="n"/>
      <c r="DH330" s="1106" t="n"/>
      <c r="DI330" s="1106" t="n"/>
    </row>
    <row r="331" ht="13.5" customHeight="1" s="1178">
      <c r="A331" s="1106" t="n"/>
      <c r="B331" s="1106" t="n"/>
      <c r="C331" s="1106" t="n"/>
      <c r="D331" s="1106" t="n"/>
      <c r="E331" s="1106" t="n"/>
      <c r="F331" s="1106" t="n"/>
      <c r="G331" s="1106" t="n"/>
      <c r="H331" s="1106" t="n"/>
      <c r="I331" s="1106" t="n"/>
      <c r="J331" s="1106" t="n"/>
      <c r="K331" s="1106" t="n"/>
      <c r="L331" s="1106" t="n"/>
      <c r="M331" s="1106" t="n"/>
      <c r="N331" s="1106" t="n"/>
      <c r="O331" s="1106" t="n"/>
      <c r="P331" s="1106" t="n"/>
      <c r="Q331" s="1106" t="n"/>
      <c r="R331" s="1106" t="n"/>
      <c r="S331" s="1106" t="n"/>
      <c r="T331" s="178" t="n"/>
      <c r="U331" s="1106" t="n"/>
      <c r="V331" s="1106" t="n"/>
      <c r="W331" s="1106" t="n"/>
      <c r="X331" s="1106" t="n"/>
      <c r="Y331" s="1106" t="n"/>
      <c r="Z331" s="1106" t="n"/>
      <c r="AA331" s="1106" t="n"/>
      <c r="AB331" s="1106" t="n"/>
      <c r="AC331" s="1106" t="n"/>
      <c r="AD331" s="1106" t="n"/>
      <c r="AE331" s="1106" t="n"/>
      <c r="AF331" s="1106" t="n"/>
      <c r="AG331" s="1106" t="n"/>
      <c r="AH331" s="1106" t="n"/>
      <c r="AI331" s="1106" t="n"/>
      <c r="AJ331" s="1106" t="n"/>
      <c r="AK331" s="1106" t="n"/>
      <c r="AL331" s="1106" t="n"/>
      <c r="AM331" s="1106" t="n"/>
      <c r="AN331" s="1106" t="n"/>
      <c r="AO331" s="1106" t="n"/>
      <c r="AP331" s="1106" t="n"/>
      <c r="AQ331" s="1106" t="n"/>
      <c r="AR331" s="1106" t="n"/>
      <c r="AS331" s="1106" t="n"/>
      <c r="AT331" s="1106" t="n"/>
      <c r="AU331" s="1106" t="n"/>
      <c r="AV331" s="1106" t="n"/>
      <c r="AW331" s="1106" t="n"/>
      <c r="AX331" s="1106" t="n"/>
      <c r="AY331" s="1106" t="n"/>
      <c r="AZ331" s="1106" t="n"/>
      <c r="BA331" s="1106" t="n"/>
      <c r="BB331" s="1106" t="n"/>
      <c r="BC331" s="1106" t="n"/>
      <c r="BD331" s="1106" t="n"/>
      <c r="BE331" s="1106" t="n"/>
      <c r="BF331" s="1106" t="n"/>
      <c r="BG331" s="1106" t="n"/>
      <c r="BH331" s="1106" t="n"/>
      <c r="BI331" s="1106" t="n"/>
      <c r="BJ331" s="1106" t="n"/>
      <c r="BK331" s="1106" t="n"/>
      <c r="BL331" s="1106" t="n"/>
      <c r="BM331" s="1106" t="n"/>
      <c r="BN331" s="1106" t="n"/>
      <c r="BO331" s="1106" t="n"/>
      <c r="BP331" s="1106" t="n"/>
      <c r="BQ331" s="1106" t="n"/>
      <c r="BR331" s="1106" t="n"/>
      <c r="BS331" s="1106" t="n"/>
      <c r="BT331" s="1106" t="n"/>
      <c r="BU331" s="1106" t="n"/>
      <c r="BV331" s="1106" t="n"/>
      <c r="BW331" s="1106" t="n"/>
      <c r="BX331" s="1106" t="n"/>
      <c r="BY331" s="1106" t="n"/>
      <c r="BZ331" s="1106" t="n"/>
      <c r="CA331" s="1106" t="n"/>
      <c r="CB331" s="1106" t="n"/>
      <c r="CC331" s="1106" t="n"/>
      <c r="CD331" s="1106" t="n"/>
      <c r="CE331" s="1106" t="n"/>
      <c r="CF331" s="1106" t="n"/>
      <c r="CG331" s="1106" t="n"/>
      <c r="CH331" s="1106" t="n"/>
      <c r="CI331" s="1106" t="n"/>
      <c r="CJ331" s="1106" t="n"/>
      <c r="CK331" s="1106" t="n"/>
      <c r="CL331" s="1106" t="n"/>
      <c r="CM331" s="1106" t="n"/>
      <c r="CN331" s="1106" t="n"/>
      <c r="CO331" s="1106" t="n"/>
      <c r="CP331" s="1106" t="n"/>
      <c r="CQ331" s="1106" t="n"/>
      <c r="CR331" s="1106" t="n"/>
      <c r="CS331" s="1106" t="n"/>
      <c r="CT331" s="1106" t="n"/>
      <c r="CU331" s="1106" t="n"/>
      <c r="CV331" s="1106" t="n"/>
      <c r="CW331" s="1106" t="n"/>
      <c r="CX331" s="1106" t="n"/>
      <c r="CY331" s="1106" t="n"/>
      <c r="CZ331" s="1106" t="n"/>
      <c r="DA331" s="1106" t="n"/>
      <c r="DB331" s="1106" t="n"/>
      <c r="DC331" s="1106" t="n"/>
      <c r="DD331" s="1106" t="n"/>
      <c r="DE331" s="1106" t="n"/>
      <c r="DF331" s="1106" t="n"/>
      <c r="DG331" s="1106" t="n"/>
      <c r="DH331" s="1106" t="n"/>
      <c r="DI331" s="1106" t="n"/>
    </row>
    <row r="332" ht="13.5" customHeight="1" s="1178">
      <c r="A332" s="1106" t="n"/>
      <c r="B332" s="1106" t="n"/>
      <c r="C332" s="1106" t="n"/>
      <c r="D332" s="1106" t="n"/>
      <c r="E332" s="1106" t="n"/>
      <c r="F332" s="1106" t="n"/>
      <c r="G332" s="1106" t="n"/>
      <c r="H332" s="1106" t="n"/>
      <c r="I332" s="1106" t="n"/>
      <c r="J332" s="1106" t="n"/>
      <c r="K332" s="1106" t="n"/>
      <c r="L332" s="1106" t="n"/>
      <c r="M332" s="1106" t="n"/>
      <c r="N332" s="1106" t="n"/>
      <c r="O332" s="1106" t="n"/>
      <c r="P332" s="1106" t="n"/>
      <c r="Q332" s="1106" t="n"/>
      <c r="R332" s="1106" t="n"/>
      <c r="S332" s="1106" t="n"/>
      <c r="T332" s="178" t="n"/>
      <c r="U332" s="1106" t="n"/>
      <c r="V332" s="1106" t="n"/>
      <c r="W332" s="1106" t="n"/>
      <c r="X332" s="1106" t="n"/>
      <c r="Y332" s="1106" t="n"/>
      <c r="Z332" s="1106" t="n"/>
      <c r="AA332" s="1106" t="n"/>
      <c r="AB332" s="1106" t="n"/>
      <c r="AC332" s="1106" t="n"/>
      <c r="AD332" s="1106" t="n"/>
      <c r="AE332" s="1106" t="n"/>
      <c r="AF332" s="1106" t="n"/>
      <c r="AG332" s="1106" t="n"/>
      <c r="AH332" s="1106" t="n"/>
      <c r="AI332" s="1106" t="n"/>
      <c r="AJ332" s="1106" t="n"/>
      <c r="AK332" s="1106" t="n"/>
      <c r="AL332" s="1106" t="n"/>
      <c r="AM332" s="1106" t="n"/>
      <c r="AN332" s="1106" t="n"/>
      <c r="AO332" s="1106" t="n"/>
      <c r="AP332" s="1106" t="n"/>
      <c r="AQ332" s="1106" t="n"/>
      <c r="AR332" s="1106" t="n"/>
      <c r="AS332" s="1106" t="n"/>
      <c r="AT332" s="1106" t="n"/>
      <c r="AU332" s="1106" t="n"/>
      <c r="AV332" s="1106" t="n"/>
      <c r="AW332" s="1106" t="n"/>
      <c r="AX332" s="1106" t="n"/>
      <c r="AY332" s="1106" t="n"/>
      <c r="AZ332" s="1106" t="n"/>
      <c r="BA332" s="1106" t="n"/>
      <c r="BB332" s="1106" t="n"/>
      <c r="BC332" s="1106" t="n"/>
      <c r="BD332" s="1106" t="n"/>
      <c r="BE332" s="1106" t="n"/>
      <c r="BF332" s="1106" t="n"/>
      <c r="BG332" s="1106" t="n"/>
      <c r="BH332" s="1106" t="n"/>
      <c r="BI332" s="1106" t="n"/>
      <c r="BJ332" s="1106" t="n"/>
      <c r="BK332" s="1106" t="n"/>
      <c r="BL332" s="1106" t="n"/>
      <c r="BM332" s="1106" t="n"/>
      <c r="BN332" s="1106" t="n"/>
      <c r="BO332" s="1106" t="n"/>
      <c r="BP332" s="1106" t="n"/>
      <c r="BQ332" s="1106" t="n"/>
      <c r="BR332" s="1106" t="n"/>
      <c r="BS332" s="1106" t="n"/>
      <c r="BT332" s="1106" t="n"/>
      <c r="BU332" s="1106" t="n"/>
      <c r="BV332" s="1106" t="n"/>
      <c r="BW332" s="1106" t="n"/>
      <c r="BX332" s="1106" t="n"/>
      <c r="BY332" s="1106" t="n"/>
      <c r="BZ332" s="1106" t="n"/>
      <c r="CA332" s="1106" t="n"/>
      <c r="CB332" s="1106" t="n"/>
      <c r="CC332" s="1106" t="n"/>
      <c r="CD332" s="1106" t="n"/>
      <c r="CE332" s="1106" t="n"/>
      <c r="CF332" s="1106" t="n"/>
      <c r="CG332" s="1106" t="n"/>
      <c r="CH332" s="1106" t="n"/>
      <c r="CI332" s="1106" t="n"/>
      <c r="CJ332" s="1106" t="n"/>
      <c r="CK332" s="1106" t="n"/>
      <c r="CL332" s="1106" t="n"/>
      <c r="CM332" s="1106" t="n"/>
      <c r="CN332" s="1106" t="n"/>
      <c r="CO332" s="1106" t="n"/>
      <c r="CP332" s="1106" t="n"/>
      <c r="CQ332" s="1106" t="n"/>
      <c r="CR332" s="1106" t="n"/>
      <c r="CS332" s="1106" t="n"/>
      <c r="CT332" s="1106" t="n"/>
      <c r="CU332" s="1106" t="n"/>
      <c r="CV332" s="1106" t="n"/>
      <c r="CW332" s="1106" t="n"/>
      <c r="CX332" s="1106" t="n"/>
      <c r="CY332" s="1106" t="n"/>
      <c r="CZ332" s="1106" t="n"/>
      <c r="DA332" s="1106" t="n"/>
      <c r="DB332" s="1106" t="n"/>
      <c r="DC332" s="1106" t="n"/>
      <c r="DD332" s="1106" t="n"/>
      <c r="DE332" s="1106" t="n"/>
      <c r="DF332" s="1106" t="n"/>
      <c r="DG332" s="1106" t="n"/>
      <c r="DH332" s="1106" t="n"/>
      <c r="DI332" s="1106" t="n"/>
    </row>
    <row r="333" ht="13.5" customHeight="1" s="1178">
      <c r="A333" s="1106" t="n"/>
      <c r="B333" s="1106" t="n"/>
      <c r="C333" s="1106" t="n"/>
      <c r="D333" s="1106" t="n"/>
      <c r="E333" s="1106" t="n"/>
      <c r="F333" s="1106" t="n"/>
      <c r="G333" s="1106" t="n"/>
      <c r="H333" s="1106" t="n"/>
      <c r="I333" s="1106" t="n"/>
      <c r="J333" s="1106" t="n"/>
      <c r="K333" s="1106" t="n"/>
      <c r="L333" s="1106" t="n"/>
      <c r="M333" s="1106" t="n"/>
      <c r="N333" s="1106" t="n"/>
      <c r="O333" s="1106" t="n"/>
      <c r="P333" s="1106" t="n"/>
      <c r="Q333" s="1106" t="n"/>
      <c r="R333" s="1106" t="n"/>
      <c r="S333" s="1106" t="n"/>
      <c r="T333" s="178" t="n"/>
      <c r="U333" s="1106" t="n"/>
      <c r="V333" s="1106" t="n"/>
      <c r="W333" s="1106" t="n"/>
      <c r="X333" s="1106" t="n"/>
      <c r="Y333" s="1106" t="n"/>
      <c r="Z333" s="1106" t="n"/>
      <c r="AA333" s="1106" t="n"/>
      <c r="AB333" s="1106" t="n"/>
      <c r="AC333" s="1106" t="n"/>
      <c r="AD333" s="1106" t="n"/>
      <c r="AE333" s="1106" t="n"/>
      <c r="AF333" s="1106" t="n"/>
      <c r="AG333" s="1106" t="n"/>
      <c r="AH333" s="1106" t="n"/>
      <c r="AI333" s="1106" t="n"/>
      <c r="AJ333" s="1106" t="n"/>
      <c r="AK333" s="1106" t="n"/>
      <c r="AL333" s="1106" t="n"/>
      <c r="AM333" s="1106" t="n"/>
      <c r="AN333" s="1106" t="n"/>
      <c r="AO333" s="1106" t="n"/>
      <c r="AP333" s="1106" t="n"/>
      <c r="AQ333" s="1106" t="n"/>
      <c r="AR333" s="1106" t="n"/>
      <c r="AS333" s="1106" t="n"/>
      <c r="AT333" s="1106" t="n"/>
      <c r="AU333" s="1106" t="n"/>
      <c r="AV333" s="1106" t="n"/>
      <c r="AW333" s="1106" t="n"/>
      <c r="AX333" s="1106" t="n"/>
      <c r="AY333" s="1106" t="n"/>
      <c r="AZ333" s="1106" t="n"/>
      <c r="BA333" s="1106" t="n"/>
      <c r="BB333" s="1106" t="n"/>
      <c r="BC333" s="1106" t="n"/>
      <c r="BD333" s="1106" t="n"/>
      <c r="BE333" s="1106" t="n"/>
      <c r="BF333" s="1106" t="n"/>
      <c r="BG333" s="1106" t="n"/>
      <c r="BH333" s="1106" t="n"/>
      <c r="BI333" s="1106" t="n"/>
      <c r="BJ333" s="1106" t="n"/>
      <c r="BK333" s="1106" t="n"/>
      <c r="BL333" s="1106" t="n"/>
      <c r="BM333" s="1106" t="n"/>
      <c r="BN333" s="1106" t="n"/>
      <c r="BO333" s="1106" t="n"/>
      <c r="BP333" s="1106" t="n"/>
      <c r="BQ333" s="1106" t="n"/>
      <c r="BR333" s="1106" t="n"/>
      <c r="BS333" s="1106" t="n"/>
      <c r="BT333" s="1106" t="n"/>
      <c r="BU333" s="1106" t="n"/>
      <c r="BV333" s="1106" t="n"/>
      <c r="BW333" s="1106" t="n"/>
      <c r="BX333" s="1106" t="n"/>
      <c r="BY333" s="1106" t="n"/>
      <c r="BZ333" s="1106" t="n"/>
      <c r="CA333" s="1106" t="n"/>
      <c r="CB333" s="1106" t="n"/>
      <c r="CC333" s="1106" t="n"/>
      <c r="CD333" s="1106" t="n"/>
      <c r="CE333" s="1106" t="n"/>
      <c r="CF333" s="1106" t="n"/>
      <c r="CG333" s="1106" t="n"/>
      <c r="CH333" s="1106" t="n"/>
      <c r="CI333" s="1106" t="n"/>
      <c r="CJ333" s="1106" t="n"/>
      <c r="CK333" s="1106" t="n"/>
      <c r="CL333" s="1106" t="n"/>
      <c r="CM333" s="1106" t="n"/>
      <c r="CN333" s="1106" t="n"/>
      <c r="CO333" s="1106" t="n"/>
      <c r="CP333" s="1106" t="n"/>
      <c r="CQ333" s="1106" t="n"/>
      <c r="CR333" s="1106" t="n"/>
      <c r="CS333" s="1106" t="n"/>
      <c r="CT333" s="1106" t="n"/>
      <c r="CU333" s="1106" t="n"/>
      <c r="CV333" s="1106" t="n"/>
      <c r="CW333" s="1106" t="n"/>
      <c r="CX333" s="1106" t="n"/>
      <c r="CY333" s="1106" t="n"/>
      <c r="CZ333" s="1106" t="n"/>
      <c r="DA333" s="1106" t="n"/>
      <c r="DB333" s="1106" t="n"/>
      <c r="DC333" s="1106" t="n"/>
      <c r="DD333" s="1106" t="n"/>
      <c r="DE333" s="1106" t="n"/>
      <c r="DF333" s="1106" t="n"/>
      <c r="DG333" s="1106" t="n"/>
      <c r="DH333" s="1106" t="n"/>
      <c r="DI333" s="1106" t="n"/>
    </row>
    <row r="334" ht="13.5" customHeight="1" s="1178">
      <c r="A334" s="1106" t="n"/>
      <c r="B334" s="1106" t="n"/>
      <c r="C334" s="1106" t="n"/>
      <c r="D334" s="1106" t="n"/>
      <c r="E334" s="1106" t="n"/>
      <c r="F334" s="1106" t="n"/>
      <c r="G334" s="1106" t="n"/>
      <c r="H334" s="1106" t="n"/>
      <c r="I334" s="1106" t="n"/>
      <c r="J334" s="1106" t="n"/>
      <c r="K334" s="1106" t="n"/>
      <c r="L334" s="1106" t="n"/>
      <c r="M334" s="1106" t="n"/>
      <c r="N334" s="1106" t="n"/>
      <c r="O334" s="1106" t="n"/>
      <c r="P334" s="1106" t="n"/>
      <c r="Q334" s="1106" t="n"/>
      <c r="R334" s="1106" t="n"/>
      <c r="S334" s="1106" t="n"/>
      <c r="T334" s="178" t="n"/>
      <c r="U334" s="1106" t="n"/>
      <c r="V334" s="1106" t="n"/>
      <c r="W334" s="1106" t="n"/>
      <c r="X334" s="1106" t="n"/>
      <c r="Y334" s="1106" t="n"/>
      <c r="Z334" s="1106" t="n"/>
      <c r="AA334" s="1106" t="n"/>
      <c r="AB334" s="1106" t="n"/>
      <c r="AC334" s="1106" t="n"/>
      <c r="AD334" s="1106" t="n"/>
      <c r="AE334" s="1106" t="n"/>
      <c r="AF334" s="1106" t="n"/>
      <c r="AG334" s="1106" t="n"/>
      <c r="AH334" s="1106" t="n"/>
      <c r="AI334" s="1106" t="n"/>
      <c r="AJ334" s="1106" t="n"/>
      <c r="AK334" s="1106" t="n"/>
      <c r="AL334" s="1106" t="n"/>
      <c r="AM334" s="1106" t="n"/>
      <c r="AN334" s="1106" t="n"/>
      <c r="AO334" s="1106" t="n"/>
      <c r="AP334" s="1106" t="n"/>
      <c r="AQ334" s="1106" t="n"/>
      <c r="AR334" s="1106" t="n"/>
      <c r="AS334" s="1106" t="n"/>
      <c r="AT334" s="1106" t="n"/>
      <c r="AU334" s="1106" t="n"/>
      <c r="AV334" s="1106" t="n"/>
      <c r="AW334" s="1106" t="n"/>
      <c r="AX334" s="1106" t="n"/>
      <c r="AY334" s="1106" t="n"/>
      <c r="AZ334" s="1106" t="n"/>
      <c r="BA334" s="1106" t="n"/>
      <c r="BB334" s="1106" t="n"/>
      <c r="BC334" s="1106" t="n"/>
      <c r="BD334" s="1106" t="n"/>
      <c r="BE334" s="1106" t="n"/>
      <c r="BF334" s="1106" t="n"/>
      <c r="BG334" s="1106" t="n"/>
      <c r="BH334" s="1106" t="n"/>
      <c r="BI334" s="1106" t="n"/>
      <c r="BJ334" s="1106" t="n"/>
      <c r="BK334" s="1106" t="n"/>
      <c r="BL334" s="1106" t="n"/>
      <c r="BM334" s="1106" t="n"/>
      <c r="BN334" s="1106" t="n"/>
      <c r="BO334" s="1106" t="n"/>
      <c r="BP334" s="1106" t="n"/>
      <c r="BQ334" s="1106" t="n"/>
      <c r="BR334" s="1106" t="n"/>
      <c r="BS334" s="1106" t="n"/>
      <c r="BT334" s="1106" t="n"/>
      <c r="BU334" s="1106" t="n"/>
      <c r="BV334" s="1106" t="n"/>
      <c r="BW334" s="1106" t="n"/>
      <c r="BX334" s="1106" t="n"/>
      <c r="BY334" s="1106" t="n"/>
      <c r="BZ334" s="1106" t="n"/>
      <c r="CA334" s="1106" t="n"/>
      <c r="CB334" s="1106" t="n"/>
      <c r="CC334" s="1106" t="n"/>
      <c r="CD334" s="1106" t="n"/>
      <c r="CE334" s="1106" t="n"/>
      <c r="CF334" s="1106" t="n"/>
      <c r="CG334" s="1106" t="n"/>
      <c r="CH334" s="1106" t="n"/>
      <c r="CI334" s="1106" t="n"/>
      <c r="CJ334" s="1106" t="n"/>
      <c r="CK334" s="1106" t="n"/>
      <c r="CL334" s="1106" t="n"/>
      <c r="CM334" s="1106" t="n"/>
      <c r="CN334" s="1106" t="n"/>
      <c r="CO334" s="1106" t="n"/>
      <c r="CP334" s="1106" t="n"/>
      <c r="CQ334" s="1106" t="n"/>
      <c r="CR334" s="1106" t="n"/>
      <c r="CS334" s="1106" t="n"/>
      <c r="CT334" s="1106" t="n"/>
      <c r="CU334" s="1106" t="n"/>
      <c r="CV334" s="1106" t="n"/>
      <c r="CW334" s="1106" t="n"/>
      <c r="CX334" s="1106" t="n"/>
      <c r="CY334" s="1106" t="n"/>
      <c r="CZ334" s="1106" t="n"/>
      <c r="DA334" s="1106" t="n"/>
      <c r="DB334" s="1106" t="n"/>
      <c r="DC334" s="1106" t="n"/>
      <c r="DD334" s="1106" t="n"/>
      <c r="DE334" s="1106" t="n"/>
      <c r="DF334" s="1106" t="n"/>
      <c r="DG334" s="1106" t="n"/>
      <c r="DH334" s="1106" t="n"/>
      <c r="DI334" s="1106" t="n"/>
    </row>
    <row r="335" ht="13.5" customHeight="1" s="1178">
      <c r="A335" s="1106" t="n"/>
      <c r="B335" s="1106" t="n"/>
      <c r="C335" s="1106" t="n"/>
      <c r="D335" s="1106" t="n"/>
      <c r="E335" s="1106" t="n"/>
      <c r="F335" s="1106" t="n"/>
      <c r="G335" s="1106" t="n"/>
      <c r="H335" s="1106" t="n"/>
      <c r="I335" s="1106" t="n"/>
      <c r="J335" s="1106" t="n"/>
      <c r="K335" s="1106" t="n"/>
      <c r="L335" s="1106" t="n"/>
      <c r="M335" s="1106" t="n"/>
      <c r="N335" s="1106" t="n"/>
      <c r="O335" s="1106" t="n"/>
      <c r="P335" s="1106" t="n"/>
      <c r="Q335" s="1106" t="n"/>
      <c r="R335" s="1106" t="n"/>
      <c r="S335" s="1106" t="n"/>
      <c r="T335" s="178" t="n"/>
      <c r="U335" s="1106" t="n"/>
      <c r="V335" s="1106" t="n"/>
      <c r="W335" s="1106" t="n"/>
      <c r="X335" s="1106" t="n"/>
      <c r="Y335" s="1106" t="n"/>
      <c r="Z335" s="1106" t="n"/>
      <c r="AA335" s="1106" t="n"/>
      <c r="AB335" s="1106" t="n"/>
      <c r="AC335" s="1106" t="n"/>
      <c r="AD335" s="1106" t="n"/>
      <c r="AE335" s="1106" t="n"/>
      <c r="AF335" s="1106" t="n"/>
      <c r="AG335" s="1106" t="n"/>
      <c r="AH335" s="1106" t="n"/>
      <c r="AI335" s="1106" t="n"/>
      <c r="AJ335" s="1106" t="n"/>
      <c r="AK335" s="1106" t="n"/>
      <c r="AL335" s="1106" t="n"/>
      <c r="AM335" s="1106" t="n"/>
      <c r="AN335" s="1106" t="n"/>
      <c r="AO335" s="1106" t="n"/>
      <c r="AP335" s="1106" t="n"/>
      <c r="AQ335" s="1106" t="n"/>
      <c r="AR335" s="1106" t="n"/>
      <c r="AS335" s="1106" t="n"/>
      <c r="AT335" s="1106" t="n"/>
      <c r="AU335" s="1106" t="n"/>
      <c r="AV335" s="1106" t="n"/>
      <c r="AW335" s="1106" t="n"/>
      <c r="AX335" s="1106" t="n"/>
      <c r="AY335" s="1106" t="n"/>
      <c r="AZ335" s="1106" t="n"/>
      <c r="BA335" s="1106" t="n"/>
      <c r="BB335" s="1106" t="n"/>
      <c r="BC335" s="1106" t="n"/>
      <c r="BD335" s="1106" t="n"/>
      <c r="BE335" s="1106" t="n"/>
      <c r="BF335" s="1106" t="n"/>
      <c r="BG335" s="1106" t="n"/>
      <c r="BH335" s="1106" t="n"/>
      <c r="BI335" s="1106" t="n"/>
      <c r="BJ335" s="1106" t="n"/>
      <c r="BK335" s="1106" t="n"/>
      <c r="BL335" s="1106" t="n"/>
      <c r="BM335" s="1106" t="n"/>
      <c r="BN335" s="1106" t="n"/>
      <c r="BO335" s="1106" t="n"/>
      <c r="BP335" s="1106" t="n"/>
      <c r="BQ335" s="1106" t="n"/>
      <c r="BR335" s="1106" t="n"/>
      <c r="BS335" s="1106" t="n"/>
      <c r="BT335" s="1106" t="n"/>
      <c r="BU335" s="1106" t="n"/>
      <c r="BV335" s="1106" t="n"/>
      <c r="BW335" s="1106" t="n"/>
      <c r="BX335" s="1106" t="n"/>
      <c r="BY335" s="1106" t="n"/>
      <c r="BZ335" s="1106" t="n"/>
      <c r="CA335" s="1106" t="n"/>
      <c r="CB335" s="1106" t="n"/>
      <c r="CC335" s="1106" t="n"/>
      <c r="CD335" s="1106" t="n"/>
      <c r="CE335" s="1106" t="n"/>
      <c r="CF335" s="1106" t="n"/>
      <c r="CG335" s="1106" t="n"/>
      <c r="CH335" s="1106" t="n"/>
      <c r="CI335" s="1106" t="n"/>
      <c r="CJ335" s="1106" t="n"/>
      <c r="CK335" s="1106" t="n"/>
      <c r="CL335" s="1106" t="n"/>
      <c r="CM335" s="1106" t="n"/>
      <c r="CN335" s="1106" t="n"/>
      <c r="CO335" s="1106" t="n"/>
      <c r="CP335" s="1106" t="n"/>
      <c r="CQ335" s="1106" t="n"/>
      <c r="CR335" s="1106" t="n"/>
      <c r="CS335" s="1106" t="n"/>
      <c r="CT335" s="1106" t="n"/>
      <c r="CU335" s="1106" t="n"/>
      <c r="CV335" s="1106" t="n"/>
      <c r="CW335" s="1106" t="n"/>
      <c r="CX335" s="1106" t="n"/>
      <c r="CY335" s="1106" t="n"/>
      <c r="CZ335" s="1106" t="n"/>
      <c r="DA335" s="1106" t="n"/>
      <c r="DB335" s="1106" t="n"/>
      <c r="DC335" s="1106" t="n"/>
      <c r="DD335" s="1106" t="n"/>
      <c r="DE335" s="1106" t="n"/>
      <c r="DF335" s="1106" t="n"/>
      <c r="DG335" s="1106" t="n"/>
      <c r="DH335" s="1106" t="n"/>
      <c r="DI335" s="1106" t="n"/>
    </row>
    <row r="336" ht="13.5" customHeight="1" s="1178">
      <c r="A336" s="1106" t="n"/>
      <c r="B336" s="1106" t="n"/>
      <c r="C336" s="1106" t="n"/>
      <c r="D336" s="1106" t="n"/>
      <c r="E336" s="1106" t="n"/>
      <c r="F336" s="1106" t="n"/>
      <c r="G336" s="1106" t="n"/>
      <c r="H336" s="1106" t="n"/>
      <c r="I336" s="1106" t="n"/>
      <c r="J336" s="1106" t="n"/>
      <c r="K336" s="1106" t="n"/>
      <c r="L336" s="1106" t="n"/>
      <c r="M336" s="1106" t="n"/>
      <c r="N336" s="1106" t="n"/>
      <c r="O336" s="1106" t="n"/>
      <c r="P336" s="1106" t="n"/>
      <c r="Q336" s="1106" t="n"/>
      <c r="R336" s="1106" t="n"/>
      <c r="S336" s="1106" t="n"/>
      <c r="T336" s="178" t="n"/>
      <c r="U336" s="1106" t="n"/>
      <c r="V336" s="1106" t="n"/>
      <c r="W336" s="1106" t="n"/>
      <c r="X336" s="1106" t="n"/>
      <c r="Y336" s="1106" t="n"/>
      <c r="Z336" s="1106" t="n"/>
      <c r="AA336" s="1106" t="n"/>
      <c r="AB336" s="1106" t="n"/>
      <c r="AC336" s="1106" t="n"/>
      <c r="AD336" s="1106" t="n"/>
      <c r="AE336" s="1106" t="n"/>
      <c r="AF336" s="1106" t="n"/>
      <c r="AG336" s="1106" t="n"/>
      <c r="AH336" s="1106" t="n"/>
      <c r="AI336" s="1106" t="n"/>
      <c r="AJ336" s="1106" t="n"/>
      <c r="AK336" s="1106" t="n"/>
      <c r="AL336" s="1106" t="n"/>
      <c r="AM336" s="1106" t="n"/>
      <c r="AN336" s="1106" t="n"/>
      <c r="AO336" s="1106" t="n"/>
      <c r="AP336" s="1106" t="n"/>
      <c r="AQ336" s="1106" t="n"/>
      <c r="AR336" s="1106" t="n"/>
      <c r="AS336" s="1106" t="n"/>
      <c r="AT336" s="1106" t="n"/>
      <c r="AU336" s="1106" t="n"/>
      <c r="AV336" s="1106" t="n"/>
      <c r="AW336" s="1106" t="n"/>
      <c r="AX336" s="1106" t="n"/>
      <c r="AY336" s="1106" t="n"/>
      <c r="AZ336" s="1106" t="n"/>
      <c r="BA336" s="1106" t="n"/>
      <c r="BB336" s="1106" t="n"/>
      <c r="BC336" s="1106" t="n"/>
      <c r="BD336" s="1106" t="n"/>
      <c r="BE336" s="1106" t="n"/>
      <c r="BF336" s="1106" t="n"/>
      <c r="BG336" s="1106" t="n"/>
      <c r="BH336" s="1106" t="n"/>
      <c r="BI336" s="1106" t="n"/>
      <c r="BJ336" s="1106" t="n"/>
      <c r="BK336" s="1106" t="n"/>
      <c r="BL336" s="1106" t="n"/>
      <c r="BM336" s="1106" t="n"/>
      <c r="BN336" s="1106" t="n"/>
      <c r="BO336" s="1106" t="n"/>
      <c r="BP336" s="1106" t="n"/>
      <c r="BQ336" s="1106" t="n"/>
      <c r="BR336" s="1106" t="n"/>
      <c r="BS336" s="1106" t="n"/>
      <c r="BT336" s="1106" t="n"/>
      <c r="BU336" s="1106" t="n"/>
      <c r="BV336" s="1106" t="n"/>
      <c r="BW336" s="1106" t="n"/>
      <c r="BX336" s="1106" t="n"/>
      <c r="BY336" s="1106" t="n"/>
      <c r="BZ336" s="1106" t="n"/>
      <c r="CA336" s="1106" t="n"/>
      <c r="CB336" s="1106" t="n"/>
      <c r="CC336" s="1106" t="n"/>
      <c r="CD336" s="1106" t="n"/>
      <c r="CE336" s="1106" t="n"/>
      <c r="CF336" s="1106" t="n"/>
      <c r="CG336" s="1106" t="n"/>
      <c r="CH336" s="1106" t="n"/>
      <c r="CI336" s="1106" t="n"/>
      <c r="CJ336" s="1106" t="n"/>
      <c r="CK336" s="1106" t="n"/>
      <c r="CL336" s="1106" t="n"/>
      <c r="CM336" s="1106" t="n"/>
      <c r="CN336" s="1106" t="n"/>
      <c r="CO336" s="1106" t="n"/>
      <c r="CP336" s="1106" t="n"/>
      <c r="CQ336" s="1106" t="n"/>
      <c r="CR336" s="1106" t="n"/>
      <c r="CS336" s="1106" t="n"/>
      <c r="CT336" s="1106" t="n"/>
      <c r="CU336" s="1106" t="n"/>
      <c r="CV336" s="1106" t="n"/>
      <c r="CW336" s="1106" t="n"/>
      <c r="CX336" s="1106" t="n"/>
      <c r="CY336" s="1106" t="n"/>
      <c r="CZ336" s="1106" t="n"/>
      <c r="DA336" s="1106" t="n"/>
      <c r="DB336" s="1106" t="n"/>
      <c r="DC336" s="1106" t="n"/>
      <c r="DD336" s="1106" t="n"/>
      <c r="DE336" s="1106" t="n"/>
      <c r="DF336" s="1106" t="n"/>
      <c r="DG336" s="1106" t="n"/>
      <c r="DH336" s="1106" t="n"/>
      <c r="DI336" s="1106" t="n"/>
    </row>
    <row r="337" ht="13.5" customHeight="1" s="1178">
      <c r="A337" s="1106" t="n"/>
      <c r="B337" s="1106" t="n"/>
      <c r="C337" s="1106" t="n"/>
      <c r="D337" s="1106" t="n"/>
      <c r="E337" s="1106" t="n"/>
      <c r="F337" s="1106" t="n"/>
      <c r="G337" s="1106" t="n"/>
      <c r="H337" s="1106" t="n"/>
      <c r="I337" s="1106" t="n"/>
      <c r="J337" s="1106" t="n"/>
      <c r="K337" s="1106" t="n"/>
      <c r="L337" s="1106" t="n"/>
      <c r="M337" s="1106" t="n"/>
      <c r="N337" s="1106" t="n"/>
      <c r="O337" s="1106" t="n"/>
      <c r="P337" s="1106" t="n"/>
      <c r="Q337" s="1106" t="n"/>
      <c r="R337" s="1106" t="n"/>
      <c r="S337" s="1106" t="n"/>
      <c r="T337" s="178" t="n"/>
      <c r="U337" s="1106" t="n"/>
      <c r="V337" s="1106" t="n"/>
      <c r="W337" s="1106" t="n"/>
      <c r="X337" s="1106" t="n"/>
      <c r="Y337" s="1106" t="n"/>
      <c r="Z337" s="1106" t="n"/>
      <c r="AA337" s="1106" t="n"/>
      <c r="AB337" s="1106" t="n"/>
      <c r="AC337" s="1106" t="n"/>
      <c r="AD337" s="1106" t="n"/>
      <c r="AE337" s="1106" t="n"/>
      <c r="AF337" s="1106" t="n"/>
      <c r="AG337" s="1106" t="n"/>
      <c r="AH337" s="1106" t="n"/>
      <c r="AI337" s="1106" t="n"/>
      <c r="AJ337" s="1106" t="n"/>
      <c r="AK337" s="1106" t="n"/>
      <c r="AL337" s="1106" t="n"/>
      <c r="AM337" s="1106" t="n"/>
      <c r="AN337" s="1106" t="n"/>
      <c r="AO337" s="1106" t="n"/>
      <c r="AP337" s="1106" t="n"/>
      <c r="AQ337" s="1106" t="n"/>
      <c r="AR337" s="1106" t="n"/>
      <c r="AS337" s="1106" t="n"/>
      <c r="AT337" s="1106" t="n"/>
      <c r="AU337" s="1106" t="n"/>
      <c r="AV337" s="1106" t="n"/>
      <c r="AW337" s="1106" t="n"/>
      <c r="AX337" s="1106" t="n"/>
      <c r="AY337" s="1106" t="n"/>
      <c r="AZ337" s="1106" t="n"/>
      <c r="BA337" s="1106" t="n"/>
      <c r="BB337" s="1106" t="n"/>
      <c r="BC337" s="1106" t="n"/>
      <c r="BD337" s="1106" t="n"/>
      <c r="BE337" s="1106" t="n"/>
      <c r="BF337" s="1106" t="n"/>
      <c r="BG337" s="1106" t="n"/>
      <c r="BH337" s="1106" t="n"/>
      <c r="BI337" s="1106" t="n"/>
      <c r="BJ337" s="1106" t="n"/>
      <c r="BK337" s="1106" t="n"/>
      <c r="BL337" s="1106" t="n"/>
      <c r="BM337" s="1106" t="n"/>
      <c r="BN337" s="1106" t="n"/>
      <c r="BO337" s="1106" t="n"/>
      <c r="BP337" s="1106" t="n"/>
      <c r="BQ337" s="1106" t="n"/>
      <c r="BR337" s="1106" t="n"/>
      <c r="BS337" s="1106" t="n"/>
      <c r="BT337" s="1106" t="n"/>
      <c r="BU337" s="1106" t="n"/>
      <c r="BV337" s="1106" t="n"/>
      <c r="BW337" s="1106" t="n"/>
      <c r="BX337" s="1106" t="n"/>
      <c r="BY337" s="1106" t="n"/>
      <c r="BZ337" s="1106" t="n"/>
      <c r="CA337" s="1106" t="n"/>
      <c r="CB337" s="1106" t="n"/>
      <c r="CC337" s="1106" t="n"/>
      <c r="CD337" s="1106" t="n"/>
      <c r="CE337" s="1106" t="n"/>
      <c r="CF337" s="1106" t="n"/>
      <c r="CG337" s="1106" t="n"/>
      <c r="CH337" s="1106" t="n"/>
      <c r="CI337" s="1106" t="n"/>
      <c r="CJ337" s="1106" t="n"/>
      <c r="CK337" s="1106" t="n"/>
      <c r="CL337" s="1106" t="n"/>
      <c r="CM337" s="1106" t="n"/>
      <c r="CN337" s="1106" t="n"/>
      <c r="CO337" s="1106" t="n"/>
      <c r="CP337" s="1106" t="n"/>
      <c r="CQ337" s="1106" t="n"/>
      <c r="CR337" s="1106" t="n"/>
      <c r="CS337" s="1106" t="n"/>
      <c r="CT337" s="1106" t="n"/>
      <c r="CU337" s="1106" t="n"/>
      <c r="CV337" s="1106" t="n"/>
      <c r="CW337" s="1106" t="n"/>
      <c r="CX337" s="1106" t="n"/>
      <c r="CY337" s="1106" t="n"/>
      <c r="CZ337" s="1106" t="n"/>
      <c r="DA337" s="1106" t="n"/>
      <c r="DB337" s="1106" t="n"/>
      <c r="DC337" s="1106" t="n"/>
      <c r="DD337" s="1106" t="n"/>
      <c r="DE337" s="1106" t="n"/>
      <c r="DF337" s="1106" t="n"/>
      <c r="DG337" s="1106" t="n"/>
      <c r="DH337" s="1106" t="n"/>
      <c r="DI337" s="1106" t="n"/>
    </row>
    <row r="338" ht="13.5" customHeight="1" s="1178">
      <c r="A338" s="1106" t="n"/>
      <c r="B338" s="1106" t="n"/>
      <c r="C338" s="1106" t="n"/>
      <c r="D338" s="1106" t="n"/>
      <c r="E338" s="1106" t="n"/>
      <c r="F338" s="1106" t="n"/>
      <c r="G338" s="1106" t="n"/>
      <c r="H338" s="1106" t="n"/>
      <c r="I338" s="1106" t="n"/>
      <c r="J338" s="1106" t="n"/>
      <c r="K338" s="1106" t="n"/>
      <c r="L338" s="1106" t="n"/>
      <c r="M338" s="1106" t="n"/>
      <c r="N338" s="1106" t="n"/>
      <c r="O338" s="1106" t="n"/>
      <c r="P338" s="1106" t="n"/>
      <c r="Q338" s="1106" t="n"/>
      <c r="R338" s="1106" t="n"/>
      <c r="S338" s="1106" t="n"/>
      <c r="T338" s="178" t="n"/>
      <c r="U338" s="1106" t="n"/>
      <c r="V338" s="1106" t="n"/>
      <c r="W338" s="1106" t="n"/>
      <c r="X338" s="1106" t="n"/>
      <c r="Y338" s="1106" t="n"/>
      <c r="Z338" s="1106" t="n"/>
      <c r="AA338" s="1106" t="n"/>
      <c r="AB338" s="1106" t="n"/>
      <c r="AC338" s="1106" t="n"/>
      <c r="AD338" s="1106" t="n"/>
      <c r="AE338" s="1106" t="n"/>
      <c r="AF338" s="1106" t="n"/>
      <c r="AG338" s="1106" t="n"/>
      <c r="AH338" s="1106" t="n"/>
      <c r="AI338" s="1106" t="n"/>
      <c r="AJ338" s="1106" t="n"/>
      <c r="AK338" s="1106" t="n"/>
      <c r="AL338" s="1106" t="n"/>
      <c r="AM338" s="1106" t="n"/>
      <c r="AN338" s="1106" t="n"/>
      <c r="AO338" s="1106" t="n"/>
      <c r="AP338" s="1106" t="n"/>
      <c r="AQ338" s="1106" t="n"/>
      <c r="AR338" s="1106" t="n"/>
      <c r="AS338" s="1106" t="n"/>
      <c r="AT338" s="1106" t="n"/>
      <c r="AU338" s="1106" t="n"/>
      <c r="AV338" s="1106" t="n"/>
      <c r="AW338" s="1106" t="n"/>
      <c r="AX338" s="1106" t="n"/>
      <c r="AY338" s="1106" t="n"/>
      <c r="AZ338" s="1106" t="n"/>
      <c r="BA338" s="1106" t="n"/>
      <c r="BB338" s="1106" t="n"/>
      <c r="BC338" s="1106" t="n"/>
      <c r="BD338" s="1106" t="n"/>
      <c r="BE338" s="1106" t="n"/>
      <c r="BF338" s="1106" t="n"/>
      <c r="BG338" s="1106" t="n"/>
      <c r="BH338" s="1106" t="n"/>
      <c r="BI338" s="1106" t="n"/>
      <c r="BJ338" s="1106" t="n"/>
      <c r="BK338" s="1106" t="n"/>
      <c r="BL338" s="1106" t="n"/>
      <c r="BM338" s="1106" t="n"/>
      <c r="BN338" s="1106" t="n"/>
      <c r="BO338" s="1106" t="n"/>
      <c r="BP338" s="1106" t="n"/>
      <c r="BQ338" s="1106" t="n"/>
      <c r="BR338" s="1106" t="n"/>
      <c r="BS338" s="1106" t="n"/>
      <c r="BT338" s="1106" t="n"/>
      <c r="BU338" s="1106" t="n"/>
      <c r="BV338" s="1106" t="n"/>
      <c r="BW338" s="1106" t="n"/>
      <c r="BX338" s="1106" t="n"/>
      <c r="BY338" s="1106" t="n"/>
      <c r="BZ338" s="1106" t="n"/>
      <c r="CA338" s="1106" t="n"/>
      <c r="CB338" s="1106" t="n"/>
      <c r="CC338" s="1106" t="n"/>
      <c r="CD338" s="1106" t="n"/>
      <c r="CE338" s="1106" t="n"/>
      <c r="CF338" s="1106" t="n"/>
      <c r="CG338" s="1106" t="n"/>
      <c r="CH338" s="1106" t="n"/>
      <c r="CI338" s="1106" t="n"/>
      <c r="CJ338" s="1106" t="n"/>
      <c r="CK338" s="1106" t="n"/>
      <c r="CL338" s="1106" t="n"/>
      <c r="CM338" s="1106" t="n"/>
      <c r="CN338" s="1106" t="n"/>
      <c r="CO338" s="1106" t="n"/>
      <c r="CP338" s="1106" t="n"/>
      <c r="CQ338" s="1106" t="n"/>
      <c r="CR338" s="1106" t="n"/>
      <c r="CS338" s="1106" t="n"/>
      <c r="CT338" s="1106" t="n"/>
      <c r="CU338" s="1106" t="n"/>
      <c r="CV338" s="1106" t="n"/>
      <c r="CW338" s="1106" t="n"/>
      <c r="CX338" s="1106" t="n"/>
      <c r="CY338" s="1106" t="n"/>
      <c r="CZ338" s="1106" t="n"/>
      <c r="DA338" s="1106" t="n"/>
      <c r="DB338" s="1106" t="n"/>
      <c r="DC338" s="1106" t="n"/>
      <c r="DD338" s="1106" t="n"/>
      <c r="DE338" s="1106" t="n"/>
      <c r="DF338" s="1106" t="n"/>
      <c r="DG338" s="1106" t="n"/>
      <c r="DH338" s="1106" t="n"/>
      <c r="DI338" s="1106" t="n"/>
    </row>
    <row r="339" ht="13.5" customHeight="1" s="1178">
      <c r="A339" s="1106" t="n"/>
      <c r="B339" s="1106" t="n"/>
      <c r="C339" s="1106" t="n"/>
      <c r="D339" s="1106" t="n"/>
      <c r="E339" s="1106" t="n"/>
      <c r="F339" s="1106" t="n"/>
      <c r="G339" s="1106" t="n"/>
      <c r="H339" s="1106" t="n"/>
      <c r="I339" s="1106" t="n"/>
      <c r="J339" s="1106" t="n"/>
      <c r="K339" s="1106" t="n"/>
      <c r="L339" s="1106" t="n"/>
      <c r="M339" s="1106" t="n"/>
      <c r="N339" s="1106" t="n"/>
      <c r="O339" s="1106" t="n"/>
      <c r="P339" s="1106" t="n"/>
      <c r="Q339" s="1106" t="n"/>
      <c r="R339" s="1106" t="n"/>
      <c r="S339" s="1106" t="n"/>
      <c r="T339" s="178" t="n"/>
      <c r="U339" s="1106" t="n"/>
      <c r="V339" s="1106" t="n"/>
      <c r="W339" s="1106" t="n"/>
      <c r="X339" s="1106" t="n"/>
      <c r="Y339" s="1106" t="n"/>
      <c r="Z339" s="1106" t="n"/>
      <c r="AA339" s="1106" t="n"/>
      <c r="AB339" s="1106" t="n"/>
      <c r="AC339" s="1106" t="n"/>
      <c r="AD339" s="1106" t="n"/>
      <c r="AE339" s="1106" t="n"/>
      <c r="AF339" s="1106" t="n"/>
      <c r="AG339" s="1106" t="n"/>
      <c r="AH339" s="1106" t="n"/>
      <c r="AI339" s="1106" t="n"/>
      <c r="AJ339" s="1106" t="n"/>
      <c r="AK339" s="1106" t="n"/>
      <c r="AL339" s="1106" t="n"/>
      <c r="AM339" s="1106" t="n"/>
      <c r="AN339" s="1106" t="n"/>
      <c r="AO339" s="1106" t="n"/>
      <c r="AP339" s="1106" t="n"/>
      <c r="AQ339" s="1106" t="n"/>
      <c r="AR339" s="1106" t="n"/>
      <c r="AS339" s="1106" t="n"/>
      <c r="AT339" s="1106" t="n"/>
      <c r="AU339" s="1106" t="n"/>
      <c r="AV339" s="1106" t="n"/>
      <c r="AW339" s="1106" t="n"/>
      <c r="AX339" s="1106" t="n"/>
      <c r="AY339" s="1106" t="n"/>
      <c r="AZ339" s="1106" t="n"/>
      <c r="BA339" s="1106" t="n"/>
      <c r="BB339" s="1106" t="n"/>
      <c r="BC339" s="1106" t="n"/>
      <c r="BD339" s="1106" t="n"/>
      <c r="BE339" s="1106" t="n"/>
      <c r="BF339" s="1106" t="n"/>
      <c r="BG339" s="1106" t="n"/>
      <c r="BH339" s="1106" t="n"/>
      <c r="BI339" s="1106" t="n"/>
      <c r="BJ339" s="1106" t="n"/>
      <c r="BK339" s="1106" t="n"/>
      <c r="BL339" s="1106" t="n"/>
      <c r="BM339" s="1106" t="n"/>
      <c r="BN339" s="1106" t="n"/>
      <c r="BO339" s="1106" t="n"/>
      <c r="BP339" s="1106" t="n"/>
      <c r="BQ339" s="1106" t="n"/>
      <c r="BR339" s="1106" t="n"/>
      <c r="BS339" s="1106" t="n"/>
      <c r="BT339" s="1106" t="n"/>
      <c r="BU339" s="1106" t="n"/>
      <c r="BV339" s="1106" t="n"/>
      <c r="BW339" s="1106" t="n"/>
      <c r="BX339" s="1106" t="n"/>
      <c r="BY339" s="1106" t="n"/>
      <c r="BZ339" s="1106" t="n"/>
      <c r="CA339" s="1106" t="n"/>
      <c r="CB339" s="1106" t="n"/>
      <c r="CC339" s="1106" t="n"/>
      <c r="CD339" s="1106" t="n"/>
      <c r="CE339" s="1106" t="n"/>
      <c r="CF339" s="1106" t="n"/>
      <c r="CG339" s="1106" t="n"/>
      <c r="CH339" s="1106" t="n"/>
      <c r="CI339" s="1106" t="n"/>
      <c r="CJ339" s="1106" t="n"/>
      <c r="CK339" s="1106" t="n"/>
      <c r="CL339" s="1106" t="n"/>
      <c r="CM339" s="1106" t="n"/>
      <c r="CN339" s="1106" t="n"/>
      <c r="CO339" s="1106" t="n"/>
      <c r="CP339" s="1106" t="n"/>
      <c r="CQ339" s="1106" t="n"/>
      <c r="CR339" s="1106" t="n"/>
      <c r="CS339" s="1106" t="n"/>
      <c r="CT339" s="1106" t="n"/>
      <c r="CU339" s="1106" t="n"/>
      <c r="CV339" s="1106" t="n"/>
      <c r="CW339" s="1106" t="n"/>
      <c r="CX339" s="1106" t="n"/>
      <c r="CY339" s="1106" t="n"/>
      <c r="CZ339" s="1106" t="n"/>
      <c r="DA339" s="1106" t="n"/>
      <c r="DB339" s="1106" t="n"/>
      <c r="DC339" s="1106" t="n"/>
      <c r="DD339" s="1106" t="n"/>
      <c r="DE339" s="1106" t="n"/>
      <c r="DF339" s="1106" t="n"/>
      <c r="DG339" s="1106" t="n"/>
      <c r="DH339" s="1106" t="n"/>
      <c r="DI339" s="1106" t="n"/>
    </row>
    <row r="340" ht="13.5" customHeight="1" s="1178">
      <c r="A340" s="1106" t="n"/>
      <c r="B340" s="1106" t="n"/>
      <c r="C340" s="1106" t="n"/>
      <c r="D340" s="1106" t="n"/>
      <c r="E340" s="1106" t="n"/>
      <c r="F340" s="1106" t="n"/>
      <c r="G340" s="1106" t="n"/>
      <c r="H340" s="1106" t="n"/>
      <c r="I340" s="1106" t="n"/>
      <c r="J340" s="1106" t="n"/>
      <c r="K340" s="1106" t="n"/>
      <c r="L340" s="1106" t="n"/>
      <c r="M340" s="1106" t="n"/>
      <c r="N340" s="1106" t="n"/>
      <c r="O340" s="1106" t="n"/>
      <c r="P340" s="1106" t="n"/>
      <c r="Q340" s="1106" t="n"/>
      <c r="R340" s="1106" t="n"/>
      <c r="S340" s="1106" t="n"/>
      <c r="T340" s="178" t="n"/>
      <c r="U340" s="1106" t="n"/>
      <c r="V340" s="1106" t="n"/>
      <c r="W340" s="1106" t="n"/>
      <c r="X340" s="1106" t="n"/>
      <c r="Y340" s="1106" t="n"/>
      <c r="Z340" s="1106" t="n"/>
      <c r="AA340" s="1106" t="n"/>
      <c r="AB340" s="1106" t="n"/>
      <c r="AC340" s="1106" t="n"/>
      <c r="AD340" s="1106" t="n"/>
      <c r="AE340" s="1106" t="n"/>
      <c r="AF340" s="1106" t="n"/>
      <c r="AG340" s="1106" t="n"/>
      <c r="AH340" s="1106" t="n"/>
      <c r="AI340" s="1106" t="n"/>
      <c r="AJ340" s="1106" t="n"/>
      <c r="AK340" s="1106" t="n"/>
      <c r="AL340" s="1106" t="n"/>
      <c r="AM340" s="1106" t="n"/>
      <c r="AN340" s="1106" t="n"/>
      <c r="AO340" s="1106" t="n"/>
      <c r="AP340" s="1106" t="n"/>
      <c r="AQ340" s="1106" t="n"/>
      <c r="AR340" s="1106" t="n"/>
      <c r="AS340" s="1106" t="n"/>
      <c r="AT340" s="1106" t="n"/>
      <c r="AU340" s="1106" t="n"/>
      <c r="AV340" s="1106" t="n"/>
      <c r="AW340" s="1106" t="n"/>
      <c r="AX340" s="1106" t="n"/>
      <c r="AY340" s="1106" t="n"/>
      <c r="AZ340" s="1106" t="n"/>
      <c r="BA340" s="1106" t="n"/>
      <c r="BB340" s="1106" t="n"/>
      <c r="BC340" s="1106" t="n"/>
      <c r="BD340" s="1106" t="n"/>
      <c r="BE340" s="1106" t="n"/>
      <c r="BF340" s="1106" t="n"/>
      <c r="BG340" s="1106" t="n"/>
      <c r="BH340" s="1106" t="n"/>
      <c r="BI340" s="1106" t="n"/>
      <c r="BJ340" s="1106" t="n"/>
      <c r="BK340" s="1106" t="n"/>
      <c r="BL340" s="1106" t="n"/>
      <c r="BM340" s="1106" t="n"/>
      <c r="BN340" s="1106" t="n"/>
      <c r="BO340" s="1106" t="n"/>
      <c r="BP340" s="1106" t="n"/>
      <c r="BQ340" s="1106" t="n"/>
      <c r="BR340" s="1106" t="n"/>
      <c r="BS340" s="1106" t="n"/>
      <c r="BT340" s="1106" t="n"/>
      <c r="BU340" s="1106" t="n"/>
      <c r="BV340" s="1106" t="n"/>
      <c r="BW340" s="1106" t="n"/>
      <c r="BX340" s="1106" t="n"/>
      <c r="BY340" s="1106" t="n"/>
      <c r="BZ340" s="1106" t="n"/>
      <c r="CA340" s="1106" t="n"/>
      <c r="CB340" s="1106" t="n"/>
      <c r="CC340" s="1106" t="n"/>
      <c r="CD340" s="1106" t="n"/>
      <c r="CE340" s="1106" t="n"/>
      <c r="CF340" s="1106" t="n"/>
      <c r="CG340" s="1106" t="n"/>
      <c r="CH340" s="1106" t="n"/>
      <c r="CI340" s="1106" t="n"/>
      <c r="CJ340" s="1106" t="n"/>
      <c r="CK340" s="1106" t="n"/>
      <c r="CL340" s="1106" t="n"/>
      <c r="CM340" s="1106" t="n"/>
      <c r="CN340" s="1106" t="n"/>
      <c r="CO340" s="1106" t="n"/>
      <c r="CP340" s="1106" t="n"/>
      <c r="CQ340" s="1106" t="n"/>
      <c r="CR340" s="1106" t="n"/>
      <c r="CS340" s="1106" t="n"/>
      <c r="CT340" s="1106" t="n"/>
      <c r="CU340" s="1106" t="n"/>
      <c r="CV340" s="1106" t="n"/>
      <c r="CW340" s="1106" t="n"/>
      <c r="CX340" s="1106" t="n"/>
      <c r="CY340" s="1106" t="n"/>
      <c r="CZ340" s="1106" t="n"/>
      <c r="DA340" s="1106" t="n"/>
      <c r="DB340" s="1106" t="n"/>
      <c r="DC340" s="1106" t="n"/>
      <c r="DD340" s="1106" t="n"/>
      <c r="DE340" s="1106" t="n"/>
      <c r="DF340" s="1106" t="n"/>
      <c r="DG340" s="1106" t="n"/>
      <c r="DH340" s="1106" t="n"/>
      <c r="DI340" s="1106" t="n"/>
    </row>
    <row r="341" ht="13.5" customHeight="1" s="1178">
      <c r="A341" s="1106" t="n"/>
      <c r="B341" s="1106" t="n"/>
      <c r="C341" s="1106" t="n"/>
      <c r="D341" s="1106" t="n"/>
      <c r="E341" s="1106" t="n"/>
      <c r="F341" s="1106" t="n"/>
      <c r="G341" s="1106" t="n"/>
      <c r="H341" s="1106" t="n"/>
      <c r="I341" s="1106" t="n"/>
      <c r="J341" s="1106" t="n"/>
      <c r="K341" s="1106" t="n"/>
      <c r="L341" s="1106" t="n"/>
      <c r="M341" s="1106" t="n"/>
      <c r="N341" s="1106" t="n"/>
      <c r="O341" s="1106" t="n"/>
      <c r="P341" s="1106" t="n"/>
      <c r="Q341" s="1106" t="n"/>
      <c r="R341" s="1106" t="n"/>
      <c r="S341" s="1106" t="n"/>
      <c r="T341" s="178" t="n"/>
      <c r="U341" s="1106" t="n"/>
      <c r="V341" s="1106" t="n"/>
      <c r="W341" s="1106" t="n"/>
      <c r="X341" s="1106" t="n"/>
      <c r="Y341" s="1106" t="n"/>
      <c r="Z341" s="1106" t="n"/>
      <c r="AA341" s="1106" t="n"/>
      <c r="AB341" s="1106" t="n"/>
      <c r="AC341" s="1106" t="n"/>
      <c r="AD341" s="1106" t="n"/>
      <c r="AE341" s="1106" t="n"/>
      <c r="AF341" s="1106" t="n"/>
      <c r="AG341" s="1106" t="n"/>
      <c r="AH341" s="1106" t="n"/>
      <c r="AI341" s="1106" t="n"/>
      <c r="AJ341" s="1106" t="n"/>
      <c r="AK341" s="1106" t="n"/>
      <c r="AL341" s="1106" t="n"/>
      <c r="AM341" s="1106" t="n"/>
      <c r="AN341" s="1106" t="n"/>
      <c r="AO341" s="1106" t="n"/>
      <c r="AP341" s="1106" t="n"/>
      <c r="AQ341" s="1106" t="n"/>
      <c r="AR341" s="1106" t="n"/>
      <c r="AS341" s="1106" t="n"/>
      <c r="AT341" s="1106" t="n"/>
      <c r="AU341" s="1106" t="n"/>
      <c r="AV341" s="1106" t="n"/>
      <c r="AW341" s="1106" t="n"/>
      <c r="AX341" s="1106" t="n"/>
      <c r="AY341" s="1106" t="n"/>
      <c r="AZ341" s="1106" t="n"/>
      <c r="BA341" s="1106" t="n"/>
      <c r="BB341" s="1106" t="n"/>
      <c r="BC341" s="1106" t="n"/>
      <c r="BD341" s="1106" t="n"/>
      <c r="BE341" s="1106" t="n"/>
      <c r="BF341" s="1106" t="n"/>
      <c r="BG341" s="1106" t="n"/>
      <c r="BH341" s="1106" t="n"/>
      <c r="BI341" s="1106" t="n"/>
      <c r="BJ341" s="1106" t="n"/>
      <c r="BK341" s="1106" t="n"/>
      <c r="BL341" s="1106" t="n"/>
      <c r="BM341" s="1106" t="n"/>
      <c r="BN341" s="1106" t="n"/>
      <c r="BO341" s="1106" t="n"/>
      <c r="BP341" s="1106" t="n"/>
      <c r="BQ341" s="1106" t="n"/>
      <c r="BR341" s="1106" t="n"/>
      <c r="BS341" s="1106" t="n"/>
      <c r="BT341" s="1106" t="n"/>
      <c r="BU341" s="1106" t="n"/>
      <c r="BV341" s="1106" t="n"/>
      <c r="BW341" s="1106" t="n"/>
      <c r="BX341" s="1106" t="n"/>
      <c r="BY341" s="1106" t="n"/>
      <c r="BZ341" s="1106" t="n"/>
      <c r="CA341" s="1106" t="n"/>
      <c r="CB341" s="1106" t="n"/>
      <c r="CC341" s="1106" t="n"/>
      <c r="CD341" s="1106" t="n"/>
      <c r="CE341" s="1106" t="n"/>
      <c r="CF341" s="1106" t="n"/>
      <c r="CG341" s="1106" t="n"/>
      <c r="CH341" s="1106" t="n"/>
      <c r="CI341" s="1106" t="n"/>
      <c r="CJ341" s="1106" t="n"/>
      <c r="CK341" s="1106" t="n"/>
      <c r="CL341" s="1106" t="n"/>
      <c r="CM341" s="1106" t="n"/>
      <c r="CN341" s="1106" t="n"/>
      <c r="CO341" s="1106" t="n"/>
      <c r="CP341" s="1106" t="n"/>
      <c r="CQ341" s="1106" t="n"/>
      <c r="CR341" s="1106" t="n"/>
      <c r="CS341" s="1106" t="n"/>
      <c r="CT341" s="1106" t="n"/>
      <c r="CU341" s="1106" t="n"/>
      <c r="CV341" s="1106" t="n"/>
      <c r="CW341" s="1106" t="n"/>
      <c r="CX341" s="1106" t="n"/>
      <c r="CY341" s="1106" t="n"/>
      <c r="CZ341" s="1106" t="n"/>
      <c r="DA341" s="1106" t="n"/>
      <c r="DB341" s="1106" t="n"/>
      <c r="DC341" s="1106" t="n"/>
      <c r="DD341" s="1106" t="n"/>
      <c r="DE341" s="1106" t="n"/>
      <c r="DF341" s="1106" t="n"/>
      <c r="DG341" s="1106" t="n"/>
      <c r="DH341" s="1106" t="n"/>
      <c r="DI341" s="1106" t="n"/>
    </row>
    <row r="342" ht="13.5" customHeight="1" s="1178">
      <c r="A342" s="1106" t="n"/>
      <c r="B342" s="1106" t="n"/>
      <c r="C342" s="1106" t="n"/>
      <c r="D342" s="1106" t="n"/>
      <c r="E342" s="1106" t="n"/>
      <c r="F342" s="1106" t="n"/>
      <c r="G342" s="1106" t="n"/>
      <c r="H342" s="1106" t="n"/>
      <c r="I342" s="1106" t="n"/>
      <c r="J342" s="1106" t="n"/>
      <c r="K342" s="1106" t="n"/>
      <c r="L342" s="1106" t="n"/>
      <c r="M342" s="1106" t="n"/>
      <c r="N342" s="1106" t="n"/>
      <c r="O342" s="1106" t="n"/>
      <c r="P342" s="1106" t="n"/>
      <c r="Q342" s="1106" t="n"/>
      <c r="R342" s="1106" t="n"/>
      <c r="S342" s="1106" t="n"/>
      <c r="T342" s="178" t="n"/>
      <c r="U342" s="1106" t="n"/>
      <c r="V342" s="1106" t="n"/>
      <c r="W342" s="1106" t="n"/>
      <c r="X342" s="1106" t="n"/>
      <c r="Y342" s="1106" t="n"/>
      <c r="Z342" s="1106" t="n"/>
      <c r="AA342" s="1106" t="n"/>
      <c r="AB342" s="1106" t="n"/>
      <c r="AC342" s="1106" t="n"/>
      <c r="AD342" s="1106" t="n"/>
      <c r="AE342" s="1106" t="n"/>
      <c r="AF342" s="1106" t="n"/>
      <c r="AG342" s="1106" t="n"/>
      <c r="AH342" s="1106" t="n"/>
      <c r="AI342" s="1106" t="n"/>
      <c r="AJ342" s="1106" t="n"/>
      <c r="AK342" s="1106" t="n"/>
      <c r="AL342" s="1106" t="n"/>
      <c r="AM342" s="1106" t="n"/>
      <c r="AN342" s="1106" t="n"/>
      <c r="AO342" s="1106" t="n"/>
      <c r="AP342" s="1106" t="n"/>
      <c r="AQ342" s="1106" t="n"/>
      <c r="AR342" s="1106" t="n"/>
      <c r="AS342" s="1106" t="n"/>
      <c r="AT342" s="1106" t="n"/>
      <c r="AU342" s="1106" t="n"/>
      <c r="AV342" s="1106" t="n"/>
      <c r="AW342" s="1106" t="n"/>
      <c r="AX342" s="1106" t="n"/>
      <c r="AY342" s="1106" t="n"/>
      <c r="AZ342" s="1106" t="n"/>
      <c r="BA342" s="1106" t="n"/>
      <c r="BB342" s="1106" t="n"/>
      <c r="BC342" s="1106" t="n"/>
      <c r="BD342" s="1106" t="n"/>
      <c r="BE342" s="1106" t="n"/>
      <c r="BF342" s="1106" t="n"/>
      <c r="BG342" s="1106" t="n"/>
      <c r="BH342" s="1106" t="n"/>
      <c r="BI342" s="1106" t="n"/>
      <c r="BJ342" s="1106" t="n"/>
      <c r="BK342" s="1106" t="n"/>
      <c r="BL342" s="1106" t="n"/>
      <c r="BM342" s="1106" t="n"/>
      <c r="BN342" s="1106" t="n"/>
      <c r="BO342" s="1106" t="n"/>
      <c r="BP342" s="1106" t="n"/>
      <c r="BQ342" s="1106" t="n"/>
      <c r="BR342" s="1106" t="n"/>
      <c r="BS342" s="1106" t="n"/>
      <c r="BT342" s="1106" t="n"/>
      <c r="BU342" s="1106" t="n"/>
      <c r="BV342" s="1106" t="n"/>
      <c r="BW342" s="1106" t="n"/>
      <c r="BX342" s="1106" t="n"/>
      <c r="BY342" s="1106" t="n"/>
      <c r="BZ342" s="1106" t="n"/>
      <c r="CA342" s="1106" t="n"/>
      <c r="CB342" s="1106" t="n"/>
      <c r="CC342" s="1106" t="n"/>
      <c r="CD342" s="1106" t="n"/>
      <c r="CE342" s="1106" t="n"/>
      <c r="CF342" s="1106" t="n"/>
      <c r="CG342" s="1106" t="n"/>
      <c r="CH342" s="1106" t="n"/>
      <c r="CI342" s="1106" t="n"/>
      <c r="CJ342" s="1106" t="n"/>
      <c r="CK342" s="1106" t="n"/>
      <c r="CL342" s="1106" t="n"/>
      <c r="CM342" s="1106" t="n"/>
      <c r="CN342" s="1106" t="n"/>
      <c r="CO342" s="1106" t="n"/>
      <c r="CP342" s="1106" t="n"/>
      <c r="CQ342" s="1106" t="n"/>
      <c r="CR342" s="1106" t="n"/>
      <c r="CS342" s="1106" t="n"/>
      <c r="CT342" s="1106" t="n"/>
      <c r="CU342" s="1106" t="n"/>
      <c r="CV342" s="1106" t="n"/>
      <c r="CW342" s="1106" t="n"/>
      <c r="CX342" s="1106" t="n"/>
      <c r="CY342" s="1106" t="n"/>
      <c r="CZ342" s="1106" t="n"/>
      <c r="DA342" s="1106" t="n"/>
      <c r="DB342" s="1106" t="n"/>
      <c r="DC342" s="1106" t="n"/>
      <c r="DD342" s="1106" t="n"/>
      <c r="DE342" s="1106" t="n"/>
      <c r="DF342" s="1106" t="n"/>
      <c r="DG342" s="1106" t="n"/>
      <c r="DH342" s="1106" t="n"/>
      <c r="DI342" s="1106" t="n"/>
    </row>
    <row r="343" ht="13.5" customHeight="1" s="1178">
      <c r="A343" s="1106" t="n"/>
      <c r="B343" s="1106" t="n"/>
      <c r="C343" s="1106" t="n"/>
      <c r="D343" s="1106" t="n"/>
      <c r="E343" s="1106" t="n"/>
      <c r="F343" s="1106" t="n"/>
      <c r="G343" s="1106" t="n"/>
      <c r="H343" s="1106" t="n"/>
      <c r="I343" s="1106" t="n"/>
      <c r="J343" s="1106" t="n"/>
      <c r="K343" s="1106" t="n"/>
      <c r="L343" s="1106" t="n"/>
      <c r="M343" s="1106" t="n"/>
      <c r="N343" s="1106" t="n"/>
      <c r="O343" s="1106" t="n"/>
      <c r="P343" s="1106" t="n"/>
      <c r="Q343" s="1106" t="n"/>
      <c r="R343" s="1106" t="n"/>
      <c r="S343" s="1106" t="n"/>
      <c r="T343" s="178" t="n"/>
      <c r="U343" s="1106" t="n"/>
      <c r="V343" s="1106" t="n"/>
      <c r="W343" s="1106" t="n"/>
      <c r="X343" s="1106" t="n"/>
      <c r="Y343" s="1106" t="n"/>
      <c r="Z343" s="1106" t="n"/>
      <c r="AA343" s="1106" t="n"/>
      <c r="AB343" s="1106" t="n"/>
      <c r="AC343" s="1106" t="n"/>
      <c r="AD343" s="1106" t="n"/>
      <c r="AE343" s="1106" t="n"/>
      <c r="AF343" s="1106" t="n"/>
      <c r="AG343" s="1106" t="n"/>
      <c r="AH343" s="1106" t="n"/>
      <c r="AI343" s="1106" t="n"/>
      <c r="AJ343" s="1106" t="n"/>
      <c r="AK343" s="1106" t="n"/>
      <c r="AL343" s="1106" t="n"/>
      <c r="AM343" s="1106" t="n"/>
      <c r="AN343" s="1106" t="n"/>
      <c r="AO343" s="1106" t="n"/>
      <c r="AP343" s="1106" t="n"/>
      <c r="AQ343" s="1106" t="n"/>
      <c r="AR343" s="1106" t="n"/>
      <c r="AS343" s="1106" t="n"/>
      <c r="AT343" s="1106" t="n"/>
      <c r="AU343" s="1106" t="n"/>
      <c r="AV343" s="1106" t="n"/>
      <c r="AW343" s="1106" t="n"/>
      <c r="AX343" s="1106" t="n"/>
      <c r="AY343" s="1106" t="n"/>
      <c r="AZ343" s="1106" t="n"/>
      <c r="BA343" s="1106" t="n"/>
      <c r="BB343" s="1106" t="n"/>
      <c r="BC343" s="1106" t="n"/>
      <c r="BD343" s="1106" t="n"/>
      <c r="BE343" s="1106" t="n"/>
      <c r="BF343" s="1106" t="n"/>
      <c r="BG343" s="1106" t="n"/>
      <c r="BH343" s="1106" t="n"/>
      <c r="BI343" s="1106" t="n"/>
      <c r="BJ343" s="1106" t="n"/>
      <c r="BK343" s="1106" t="n"/>
      <c r="BL343" s="1106" t="n"/>
      <c r="BM343" s="1106" t="n"/>
      <c r="BN343" s="1106" t="n"/>
      <c r="BO343" s="1106" t="n"/>
      <c r="BP343" s="1106" t="n"/>
      <c r="BQ343" s="1106" t="n"/>
      <c r="BR343" s="1106" t="n"/>
      <c r="BS343" s="1106" t="n"/>
      <c r="BT343" s="1106" t="n"/>
      <c r="BU343" s="1106" t="n"/>
      <c r="BV343" s="1106" t="n"/>
      <c r="BW343" s="1106" t="n"/>
      <c r="BX343" s="1106" t="n"/>
      <c r="BY343" s="1106" t="n"/>
      <c r="BZ343" s="1106" t="n"/>
      <c r="CA343" s="1106" t="n"/>
      <c r="CB343" s="1106" t="n"/>
      <c r="CC343" s="1106" t="n"/>
      <c r="CD343" s="1106" t="n"/>
      <c r="CE343" s="1106" t="n"/>
      <c r="CF343" s="1106" t="n"/>
      <c r="CG343" s="1106" t="n"/>
      <c r="CH343" s="1106" t="n"/>
      <c r="CI343" s="1106" t="n"/>
      <c r="CJ343" s="1106" t="n"/>
      <c r="CK343" s="1106" t="n"/>
      <c r="CL343" s="1106" t="n"/>
      <c r="CM343" s="1106" t="n"/>
      <c r="CN343" s="1106" t="n"/>
      <c r="CO343" s="1106" t="n"/>
      <c r="CP343" s="1106" t="n"/>
      <c r="CQ343" s="1106" t="n"/>
      <c r="CR343" s="1106" t="n"/>
      <c r="CS343" s="1106" t="n"/>
      <c r="CT343" s="1106" t="n"/>
      <c r="CU343" s="1106" t="n"/>
      <c r="CV343" s="1106" t="n"/>
      <c r="CW343" s="1106" t="n"/>
      <c r="CX343" s="1106" t="n"/>
      <c r="CY343" s="1106" t="n"/>
      <c r="CZ343" s="1106" t="n"/>
      <c r="DA343" s="1106" t="n"/>
      <c r="DB343" s="1106" t="n"/>
      <c r="DC343" s="1106" t="n"/>
      <c r="DD343" s="1106" t="n"/>
      <c r="DE343" s="1106" t="n"/>
      <c r="DF343" s="1106" t="n"/>
      <c r="DG343" s="1106" t="n"/>
      <c r="DH343" s="1106" t="n"/>
      <c r="DI343" s="1106" t="n"/>
    </row>
    <row r="344" ht="13.5" customHeight="1" s="1178">
      <c r="A344" s="1106" t="n"/>
      <c r="B344" s="1106" t="n"/>
      <c r="C344" s="1106" t="n"/>
      <c r="D344" s="1106" t="n"/>
      <c r="E344" s="1106" t="n"/>
      <c r="F344" s="1106" t="n"/>
      <c r="G344" s="1106" t="n"/>
      <c r="H344" s="1106" t="n"/>
      <c r="I344" s="1106" t="n"/>
      <c r="J344" s="1106" t="n"/>
      <c r="K344" s="1106" t="n"/>
      <c r="L344" s="1106" t="n"/>
      <c r="M344" s="1106" t="n"/>
      <c r="N344" s="1106" t="n"/>
      <c r="O344" s="1106" t="n"/>
      <c r="P344" s="1106" t="n"/>
      <c r="Q344" s="1106" t="n"/>
      <c r="R344" s="1106" t="n"/>
      <c r="S344" s="1106" t="n"/>
      <c r="T344" s="178" t="n"/>
      <c r="U344" s="1106" t="n"/>
      <c r="V344" s="1106" t="n"/>
      <c r="W344" s="1106" t="n"/>
      <c r="X344" s="1106" t="n"/>
      <c r="Y344" s="1106" t="n"/>
      <c r="Z344" s="1106" t="n"/>
      <c r="AA344" s="1106" t="n"/>
      <c r="AB344" s="1106" t="n"/>
      <c r="AC344" s="1106" t="n"/>
      <c r="AD344" s="1106" t="n"/>
      <c r="AE344" s="1106" t="n"/>
      <c r="AF344" s="1106" t="n"/>
      <c r="AG344" s="1106" t="n"/>
      <c r="AH344" s="1106" t="n"/>
      <c r="AI344" s="1106" t="n"/>
      <c r="AJ344" s="1106" t="n"/>
      <c r="AK344" s="1106" t="n"/>
      <c r="AL344" s="1106" t="n"/>
      <c r="AM344" s="1106" t="n"/>
      <c r="AN344" s="1106" t="n"/>
      <c r="AO344" s="1106" t="n"/>
      <c r="AP344" s="1106" t="n"/>
      <c r="AQ344" s="1106" t="n"/>
      <c r="AR344" s="1106" t="n"/>
      <c r="AS344" s="1106" t="n"/>
      <c r="AT344" s="1106" t="n"/>
      <c r="AU344" s="1106" t="n"/>
      <c r="AV344" s="1106" t="n"/>
      <c r="AW344" s="1106" t="n"/>
      <c r="AX344" s="1106" t="n"/>
      <c r="AY344" s="1106" t="n"/>
      <c r="AZ344" s="1106" t="n"/>
      <c r="BA344" s="1106" t="n"/>
      <c r="BB344" s="1106" t="n"/>
      <c r="BC344" s="1106" t="n"/>
      <c r="BD344" s="1106" t="n"/>
      <c r="BE344" s="1106" t="n"/>
      <c r="BF344" s="1106" t="n"/>
      <c r="BG344" s="1106" t="n"/>
      <c r="BH344" s="1106" t="n"/>
      <c r="BI344" s="1106" t="n"/>
      <c r="BJ344" s="1106" t="n"/>
      <c r="BK344" s="1106" t="n"/>
      <c r="BL344" s="1106" t="n"/>
      <c r="BM344" s="1106" t="n"/>
      <c r="BN344" s="1106" t="n"/>
      <c r="BO344" s="1106" t="n"/>
      <c r="BP344" s="1106" t="n"/>
      <c r="BQ344" s="1106" t="n"/>
      <c r="BR344" s="1106" t="n"/>
      <c r="BS344" s="1106" t="n"/>
      <c r="BT344" s="1106" t="n"/>
      <c r="BU344" s="1106" t="n"/>
      <c r="BV344" s="1106" t="n"/>
      <c r="BW344" s="1106" t="n"/>
      <c r="BX344" s="1106" t="n"/>
      <c r="BY344" s="1106" t="n"/>
      <c r="BZ344" s="1106" t="n"/>
      <c r="CA344" s="1106" t="n"/>
      <c r="CB344" s="1106" t="n"/>
      <c r="CC344" s="1106" t="n"/>
      <c r="CD344" s="1106" t="n"/>
      <c r="CE344" s="1106" t="n"/>
      <c r="CF344" s="1106" t="n"/>
      <c r="CG344" s="1106" t="n"/>
      <c r="CH344" s="1106" t="n"/>
      <c r="CI344" s="1106" t="n"/>
      <c r="CJ344" s="1106" t="n"/>
      <c r="CK344" s="1106" t="n"/>
      <c r="CL344" s="1106" t="n"/>
      <c r="CM344" s="1106" t="n"/>
      <c r="CN344" s="1106" t="n"/>
      <c r="CO344" s="1106" t="n"/>
      <c r="CP344" s="1106" t="n"/>
      <c r="CQ344" s="1106" t="n"/>
      <c r="CR344" s="1106" t="n"/>
      <c r="CS344" s="1106" t="n"/>
      <c r="CT344" s="1106" t="n"/>
      <c r="CU344" s="1106" t="n"/>
      <c r="CV344" s="1106" t="n"/>
      <c r="CW344" s="1106" t="n"/>
      <c r="CX344" s="1106" t="n"/>
      <c r="CY344" s="1106" t="n"/>
      <c r="CZ344" s="1106" t="n"/>
      <c r="DA344" s="1106" t="n"/>
      <c r="DB344" s="1106" t="n"/>
      <c r="DC344" s="1106" t="n"/>
      <c r="DD344" s="1106" t="n"/>
      <c r="DE344" s="1106" t="n"/>
      <c r="DF344" s="1106" t="n"/>
      <c r="DG344" s="1106" t="n"/>
      <c r="DH344" s="1106" t="n"/>
      <c r="DI344" s="1106" t="n"/>
    </row>
    <row r="345" ht="13.5" customHeight="1" s="1178">
      <c r="A345" s="1106" t="n"/>
      <c r="B345" s="1106" t="n"/>
      <c r="C345" s="1106" t="n"/>
      <c r="D345" s="1106" t="n"/>
      <c r="E345" s="1106" t="n"/>
      <c r="F345" s="1106" t="n"/>
      <c r="G345" s="1106" t="n"/>
      <c r="H345" s="1106" t="n"/>
      <c r="I345" s="1106" t="n"/>
      <c r="J345" s="1106" t="n"/>
      <c r="K345" s="1106" t="n"/>
      <c r="L345" s="1106" t="n"/>
      <c r="M345" s="1106" t="n"/>
      <c r="N345" s="1106" t="n"/>
      <c r="O345" s="1106" t="n"/>
      <c r="P345" s="1106" t="n"/>
      <c r="Q345" s="1106" t="n"/>
      <c r="R345" s="1106" t="n"/>
      <c r="S345" s="1106" t="n"/>
      <c r="T345" s="178" t="n"/>
      <c r="U345" s="1106" t="n"/>
      <c r="V345" s="1106" t="n"/>
      <c r="W345" s="1106" t="n"/>
      <c r="X345" s="1106" t="n"/>
      <c r="Y345" s="1106" t="n"/>
      <c r="Z345" s="1106" t="n"/>
      <c r="AA345" s="1106" t="n"/>
      <c r="AB345" s="1106" t="n"/>
      <c r="AC345" s="1106" t="n"/>
      <c r="AD345" s="1106" t="n"/>
      <c r="AE345" s="1106" t="n"/>
      <c r="AF345" s="1106" t="n"/>
      <c r="AG345" s="1106" t="n"/>
      <c r="AH345" s="1106" t="n"/>
      <c r="AI345" s="1106" t="n"/>
      <c r="AJ345" s="1106" t="n"/>
      <c r="AK345" s="1106" t="n"/>
      <c r="AL345" s="1106" t="n"/>
      <c r="AM345" s="1106" t="n"/>
      <c r="AN345" s="1106" t="n"/>
      <c r="AO345" s="1106" t="n"/>
      <c r="AP345" s="1106" t="n"/>
      <c r="AQ345" s="1106" t="n"/>
      <c r="AR345" s="1106" t="n"/>
      <c r="AS345" s="1106" t="n"/>
      <c r="AT345" s="1106" t="n"/>
      <c r="AU345" s="1106" t="n"/>
      <c r="AV345" s="1106" t="n"/>
      <c r="AW345" s="1106" t="n"/>
      <c r="AX345" s="1106" t="n"/>
      <c r="AY345" s="1106" t="n"/>
      <c r="AZ345" s="1106" t="n"/>
      <c r="BA345" s="1106" t="n"/>
      <c r="BB345" s="1106" t="n"/>
      <c r="BC345" s="1106" t="n"/>
      <c r="BD345" s="1106" t="n"/>
      <c r="BE345" s="1106" t="n"/>
      <c r="BF345" s="1106" t="n"/>
      <c r="BG345" s="1106" t="n"/>
      <c r="BH345" s="1106" t="n"/>
      <c r="BI345" s="1106" t="n"/>
      <c r="BJ345" s="1106" t="n"/>
      <c r="BK345" s="1106" t="n"/>
      <c r="BL345" s="1106" t="n"/>
      <c r="BM345" s="1106" t="n"/>
      <c r="BN345" s="1106" t="n"/>
      <c r="BO345" s="1106" t="n"/>
      <c r="BP345" s="1106" t="n"/>
      <c r="BQ345" s="1106" t="n"/>
      <c r="BR345" s="1106" t="n"/>
      <c r="BS345" s="1106" t="n"/>
      <c r="BT345" s="1106" t="n"/>
      <c r="BU345" s="1106" t="n"/>
      <c r="BV345" s="1106" t="n"/>
      <c r="BW345" s="1106" t="n"/>
      <c r="BX345" s="1106" t="n"/>
      <c r="BY345" s="1106" t="n"/>
      <c r="BZ345" s="1106" t="n"/>
      <c r="CA345" s="1106" t="n"/>
      <c r="CB345" s="1106" t="n"/>
      <c r="CC345" s="1106" t="n"/>
      <c r="CD345" s="1106" t="n"/>
      <c r="CE345" s="1106" t="n"/>
      <c r="CF345" s="1106" t="n"/>
      <c r="CG345" s="1106" t="n"/>
      <c r="CH345" s="1106" t="n"/>
      <c r="CI345" s="1106" t="n"/>
      <c r="CJ345" s="1106" t="n"/>
      <c r="CK345" s="1106" t="n"/>
      <c r="CL345" s="1106" t="n"/>
      <c r="CM345" s="1106" t="n"/>
      <c r="CN345" s="1106" t="n"/>
      <c r="CO345" s="1106" t="n"/>
      <c r="CP345" s="1106" t="n"/>
      <c r="CQ345" s="1106" t="n"/>
      <c r="CR345" s="1106" t="n"/>
      <c r="CS345" s="1106" t="n"/>
      <c r="CT345" s="1106" t="n"/>
      <c r="CU345" s="1106" t="n"/>
      <c r="CV345" s="1106" t="n"/>
      <c r="CW345" s="1106" t="n"/>
      <c r="CX345" s="1106" t="n"/>
      <c r="CY345" s="1106" t="n"/>
      <c r="CZ345" s="1106" t="n"/>
      <c r="DA345" s="1106" t="n"/>
      <c r="DB345" s="1106" t="n"/>
      <c r="DC345" s="1106" t="n"/>
      <c r="DD345" s="1106" t="n"/>
      <c r="DE345" s="1106" t="n"/>
      <c r="DF345" s="1106" t="n"/>
      <c r="DG345" s="1106" t="n"/>
      <c r="DH345" s="1106" t="n"/>
      <c r="DI345" s="1106" t="n"/>
    </row>
    <row r="346" ht="13.5" customHeight="1" s="1178">
      <c r="A346" s="1106" t="n"/>
      <c r="B346" s="1106" t="n"/>
      <c r="C346" s="1106" t="n"/>
      <c r="D346" s="1106" t="n"/>
      <c r="E346" s="1106" t="n"/>
      <c r="F346" s="1106" t="n"/>
      <c r="G346" s="1106" t="n"/>
      <c r="H346" s="1106" t="n"/>
      <c r="I346" s="1106" t="n"/>
      <c r="J346" s="1106" t="n"/>
      <c r="K346" s="1106" t="n"/>
      <c r="L346" s="1106" t="n"/>
      <c r="M346" s="1106" t="n"/>
      <c r="N346" s="1106" t="n"/>
      <c r="O346" s="1106" t="n"/>
      <c r="P346" s="1106" t="n"/>
      <c r="Q346" s="1106" t="n"/>
      <c r="R346" s="1106" t="n"/>
      <c r="S346" s="1106" t="n"/>
      <c r="T346" s="178" t="n"/>
      <c r="U346" s="1106" t="n"/>
      <c r="V346" s="1106" t="n"/>
      <c r="W346" s="1106" t="n"/>
      <c r="X346" s="1106" t="n"/>
      <c r="Y346" s="1106" t="n"/>
      <c r="Z346" s="1106" t="n"/>
      <c r="AA346" s="1106" t="n"/>
      <c r="AB346" s="1106" t="n"/>
      <c r="AC346" s="1106" t="n"/>
      <c r="AD346" s="1106" t="n"/>
      <c r="AE346" s="1106" t="n"/>
      <c r="AF346" s="1106" t="n"/>
      <c r="AG346" s="1106" t="n"/>
      <c r="AH346" s="1106" t="n"/>
      <c r="AI346" s="1106" t="n"/>
      <c r="AJ346" s="1106" t="n"/>
      <c r="AK346" s="1106" t="n"/>
      <c r="AL346" s="1106" t="n"/>
      <c r="AM346" s="1106" t="n"/>
      <c r="AN346" s="1106" t="n"/>
      <c r="AO346" s="1106" t="n"/>
      <c r="AP346" s="1106" t="n"/>
      <c r="AQ346" s="1106" t="n"/>
      <c r="AR346" s="1106" t="n"/>
      <c r="AS346" s="1106" t="n"/>
      <c r="AT346" s="1106" t="n"/>
      <c r="AU346" s="1106" t="n"/>
      <c r="AV346" s="1106" t="n"/>
      <c r="AW346" s="1106" t="n"/>
      <c r="AX346" s="1106" t="n"/>
      <c r="AY346" s="1106" t="n"/>
      <c r="AZ346" s="1106" t="n"/>
      <c r="BA346" s="1106" t="n"/>
      <c r="BB346" s="1106" t="n"/>
      <c r="BC346" s="1106" t="n"/>
      <c r="BD346" s="1106" t="n"/>
      <c r="BE346" s="1106" t="n"/>
      <c r="BF346" s="1106" t="n"/>
      <c r="BG346" s="1106" t="n"/>
      <c r="BH346" s="1106" t="n"/>
      <c r="BI346" s="1106" t="n"/>
      <c r="BJ346" s="1106" t="n"/>
      <c r="BK346" s="1106" t="n"/>
      <c r="BL346" s="1106" t="n"/>
      <c r="BM346" s="1106" t="n"/>
      <c r="BN346" s="1106" t="n"/>
      <c r="BO346" s="1106" t="n"/>
      <c r="BP346" s="1106" t="n"/>
      <c r="BQ346" s="1106" t="n"/>
      <c r="BR346" s="1106" t="n"/>
      <c r="BS346" s="1106" t="n"/>
      <c r="BT346" s="1106" t="n"/>
      <c r="BU346" s="1106" t="n"/>
      <c r="BV346" s="1106" t="n"/>
      <c r="BW346" s="1106" t="n"/>
      <c r="BX346" s="1106" t="n"/>
      <c r="BY346" s="1106" t="n"/>
      <c r="BZ346" s="1106" t="n"/>
      <c r="CA346" s="1106" t="n"/>
      <c r="CB346" s="1106" t="n"/>
      <c r="CC346" s="1106" t="n"/>
      <c r="CD346" s="1106" t="n"/>
      <c r="CE346" s="1106" t="n"/>
      <c r="CF346" s="1106" t="n"/>
      <c r="CG346" s="1106" t="n"/>
      <c r="CH346" s="1106" t="n"/>
      <c r="CI346" s="1106" t="n"/>
      <c r="CJ346" s="1106" t="n"/>
      <c r="CK346" s="1106" t="n"/>
      <c r="CL346" s="1106" t="n"/>
      <c r="CM346" s="1106" t="n"/>
      <c r="CN346" s="1106" t="n"/>
      <c r="CO346" s="1106" t="n"/>
      <c r="CP346" s="1106" t="n"/>
      <c r="CQ346" s="1106" t="n"/>
      <c r="CR346" s="1106" t="n"/>
      <c r="CS346" s="1106" t="n"/>
      <c r="CT346" s="1106" t="n"/>
      <c r="CU346" s="1106" t="n"/>
      <c r="CV346" s="1106" t="n"/>
      <c r="CW346" s="1106" t="n"/>
      <c r="CX346" s="1106" t="n"/>
      <c r="CY346" s="1106" t="n"/>
      <c r="CZ346" s="1106" t="n"/>
      <c r="DA346" s="1106" t="n"/>
      <c r="DB346" s="1106" t="n"/>
      <c r="DC346" s="1106" t="n"/>
      <c r="DD346" s="1106" t="n"/>
      <c r="DE346" s="1106" t="n"/>
      <c r="DF346" s="1106" t="n"/>
      <c r="DG346" s="1106" t="n"/>
      <c r="DH346" s="1106" t="n"/>
      <c r="DI346" s="1106" t="n"/>
    </row>
    <row r="347" ht="13.5" customHeight="1" s="1178">
      <c r="A347" s="1106" t="n"/>
      <c r="B347" s="1106" t="n"/>
      <c r="C347" s="1106" t="n"/>
      <c r="D347" s="1106" t="n"/>
      <c r="E347" s="1106" t="n"/>
      <c r="F347" s="1106" t="n"/>
      <c r="G347" s="1106" t="n"/>
      <c r="H347" s="1106" t="n"/>
      <c r="I347" s="1106" t="n"/>
      <c r="J347" s="1106" t="n"/>
      <c r="K347" s="1106" t="n"/>
      <c r="L347" s="1106" t="n"/>
      <c r="M347" s="1106" t="n"/>
      <c r="N347" s="1106" t="n"/>
      <c r="O347" s="1106" t="n"/>
      <c r="P347" s="1106" t="n"/>
      <c r="Q347" s="1106" t="n"/>
      <c r="R347" s="1106" t="n"/>
      <c r="S347" s="1106" t="n"/>
      <c r="T347" s="178" t="n"/>
      <c r="U347" s="1106" t="n"/>
      <c r="V347" s="1106" t="n"/>
      <c r="W347" s="1106" t="n"/>
      <c r="X347" s="1106" t="n"/>
      <c r="Y347" s="1106" t="n"/>
      <c r="Z347" s="1106" t="n"/>
      <c r="AA347" s="1106" t="n"/>
      <c r="AB347" s="1106" t="n"/>
      <c r="AC347" s="1106" t="n"/>
      <c r="AD347" s="1106" t="n"/>
      <c r="AE347" s="1106" t="n"/>
      <c r="AF347" s="1106" t="n"/>
      <c r="AG347" s="1106" t="n"/>
      <c r="AH347" s="1106" t="n"/>
      <c r="AI347" s="1106" t="n"/>
      <c r="AJ347" s="1106" t="n"/>
      <c r="AK347" s="1106" t="n"/>
      <c r="AL347" s="1106" t="n"/>
      <c r="AM347" s="1106" t="n"/>
      <c r="AN347" s="1106" t="n"/>
      <c r="AO347" s="1106" t="n"/>
      <c r="AP347" s="1106" t="n"/>
      <c r="AQ347" s="1106" t="n"/>
      <c r="AR347" s="1106" t="n"/>
      <c r="AS347" s="1106" t="n"/>
      <c r="AT347" s="1106" t="n"/>
      <c r="AU347" s="1106" t="n"/>
      <c r="AV347" s="1106" t="n"/>
      <c r="AW347" s="1106" t="n"/>
      <c r="AX347" s="1106" t="n"/>
      <c r="AY347" s="1106" t="n"/>
      <c r="AZ347" s="1106" t="n"/>
      <c r="BA347" s="1106" t="n"/>
      <c r="BB347" s="1106" t="n"/>
      <c r="BC347" s="1106" t="n"/>
      <c r="BD347" s="1106" t="n"/>
      <c r="BE347" s="1106" t="n"/>
      <c r="BF347" s="1106" t="n"/>
      <c r="BG347" s="1106" t="n"/>
      <c r="BH347" s="1106" t="n"/>
      <c r="BI347" s="1106" t="n"/>
      <c r="BJ347" s="1106" t="n"/>
      <c r="BK347" s="1106" t="n"/>
      <c r="BL347" s="1106" t="n"/>
      <c r="BM347" s="1106" t="n"/>
      <c r="BN347" s="1106" t="n"/>
      <c r="BO347" s="1106" t="n"/>
      <c r="BP347" s="1106" t="n"/>
      <c r="BQ347" s="1106" t="n"/>
      <c r="BR347" s="1106" t="n"/>
      <c r="BS347" s="1106" t="n"/>
      <c r="BT347" s="1106" t="n"/>
      <c r="BU347" s="1106" t="n"/>
      <c r="BV347" s="1106" t="n"/>
      <c r="BW347" s="1106" t="n"/>
      <c r="BX347" s="1106" t="n"/>
      <c r="BY347" s="1106" t="n"/>
      <c r="BZ347" s="1106" t="n"/>
      <c r="CA347" s="1106" t="n"/>
      <c r="CB347" s="1106" t="n"/>
      <c r="CC347" s="1106" t="n"/>
      <c r="CD347" s="1106" t="n"/>
      <c r="CE347" s="1106" t="n"/>
      <c r="CF347" s="1106" t="n"/>
      <c r="CG347" s="1106" t="n"/>
      <c r="CH347" s="1106" t="n"/>
      <c r="CI347" s="1106" t="n"/>
      <c r="CJ347" s="1106" t="n"/>
      <c r="CK347" s="1106" t="n"/>
      <c r="CL347" s="1106" t="n"/>
      <c r="CM347" s="1106" t="n"/>
      <c r="CN347" s="1106" t="n"/>
      <c r="CO347" s="1106" t="n"/>
      <c r="CP347" s="1106" t="n"/>
      <c r="CQ347" s="1106" t="n"/>
      <c r="CR347" s="1106" t="n"/>
      <c r="CS347" s="1106" t="n"/>
      <c r="CT347" s="1106" t="n"/>
      <c r="CU347" s="1106" t="n"/>
      <c r="CV347" s="1106" t="n"/>
      <c r="CW347" s="1106" t="n"/>
      <c r="CX347" s="1106" t="n"/>
      <c r="CY347" s="1106" t="n"/>
      <c r="CZ347" s="1106" t="n"/>
      <c r="DA347" s="1106" t="n"/>
      <c r="DB347" s="1106" t="n"/>
      <c r="DC347" s="1106" t="n"/>
      <c r="DD347" s="1106" t="n"/>
      <c r="DE347" s="1106" t="n"/>
      <c r="DF347" s="1106" t="n"/>
      <c r="DG347" s="1106" t="n"/>
      <c r="DH347" s="1106" t="n"/>
      <c r="DI347" s="1106" t="n"/>
    </row>
    <row r="348" ht="13.5" customHeight="1" s="1178">
      <c r="A348" s="1106" t="n"/>
      <c r="B348" s="1106" t="n"/>
      <c r="C348" s="1106" t="n"/>
      <c r="D348" s="1106" t="n"/>
      <c r="E348" s="1106" t="n"/>
      <c r="F348" s="1106" t="n"/>
      <c r="G348" s="1106" t="n"/>
      <c r="H348" s="1106" t="n"/>
      <c r="I348" s="1106" t="n"/>
      <c r="J348" s="1106" t="n"/>
      <c r="K348" s="1106" t="n"/>
      <c r="L348" s="1106" t="n"/>
      <c r="M348" s="1106" t="n"/>
      <c r="N348" s="1106" t="n"/>
      <c r="O348" s="1106" t="n"/>
      <c r="P348" s="1106" t="n"/>
      <c r="Q348" s="1106" t="n"/>
      <c r="R348" s="1106" t="n"/>
      <c r="S348" s="1106" t="n"/>
      <c r="T348" s="178" t="n"/>
      <c r="U348" s="1106" t="n"/>
      <c r="V348" s="1106" t="n"/>
      <c r="W348" s="1106" t="n"/>
      <c r="X348" s="1106" t="n"/>
      <c r="Y348" s="1106" t="n"/>
      <c r="Z348" s="1106" t="n"/>
      <c r="AA348" s="1106" t="n"/>
      <c r="AB348" s="1106" t="n"/>
      <c r="AC348" s="1106" t="n"/>
      <c r="AD348" s="1106" t="n"/>
      <c r="AE348" s="1106" t="n"/>
      <c r="AF348" s="1106" t="n"/>
      <c r="AG348" s="1106" t="n"/>
      <c r="AH348" s="1106" t="n"/>
      <c r="AI348" s="1106" t="n"/>
      <c r="AJ348" s="1106" t="n"/>
      <c r="AK348" s="1106" t="n"/>
      <c r="AL348" s="1106" t="n"/>
      <c r="AM348" s="1106" t="n"/>
      <c r="AN348" s="1106" t="n"/>
      <c r="AO348" s="1106" t="n"/>
      <c r="AP348" s="1106" t="n"/>
      <c r="AQ348" s="1106" t="n"/>
      <c r="AR348" s="1106" t="n"/>
      <c r="AS348" s="1106" t="n"/>
      <c r="AT348" s="1106" t="n"/>
      <c r="AU348" s="1106" t="n"/>
      <c r="AV348" s="1106" t="n"/>
      <c r="AW348" s="1106" t="n"/>
      <c r="AX348" s="1106" t="n"/>
      <c r="AY348" s="1106" t="n"/>
      <c r="AZ348" s="1106" t="n"/>
      <c r="BA348" s="1106" t="n"/>
      <c r="BB348" s="1106" t="n"/>
      <c r="BC348" s="1106" t="n"/>
      <c r="BD348" s="1106" t="n"/>
      <c r="BE348" s="1106" t="n"/>
      <c r="BF348" s="1106" t="n"/>
      <c r="BG348" s="1106" t="n"/>
      <c r="BH348" s="1106" t="n"/>
      <c r="BI348" s="1106" t="n"/>
      <c r="BJ348" s="1106" t="n"/>
      <c r="BK348" s="1106" t="n"/>
      <c r="BL348" s="1106" t="n"/>
      <c r="BM348" s="1106" t="n"/>
      <c r="BN348" s="1106" t="n"/>
      <c r="BO348" s="1106" t="n"/>
      <c r="BP348" s="1106" t="n"/>
      <c r="BQ348" s="1106" t="n"/>
      <c r="BR348" s="1106" t="n"/>
      <c r="BS348" s="1106" t="n"/>
      <c r="BT348" s="1106" t="n"/>
      <c r="BU348" s="1106" t="n"/>
      <c r="BV348" s="1106" t="n"/>
      <c r="BW348" s="1106" t="n"/>
      <c r="BX348" s="1106" t="n"/>
      <c r="BY348" s="1106" t="n"/>
      <c r="BZ348" s="1106" t="n"/>
      <c r="CA348" s="1106" t="n"/>
      <c r="CB348" s="1106" t="n"/>
      <c r="CC348" s="1106" t="n"/>
      <c r="CD348" s="1106" t="n"/>
      <c r="CE348" s="1106" t="n"/>
      <c r="CF348" s="1106" t="n"/>
      <c r="CG348" s="1106" t="n"/>
      <c r="CH348" s="1106" t="n"/>
      <c r="CI348" s="1106" t="n"/>
      <c r="CJ348" s="1106" t="n"/>
      <c r="CK348" s="1106" t="n"/>
      <c r="CL348" s="1106" t="n"/>
      <c r="CM348" s="1106" t="n"/>
      <c r="CN348" s="1106" t="n"/>
      <c r="CO348" s="1106" t="n"/>
      <c r="CP348" s="1106" t="n"/>
      <c r="CQ348" s="1106" t="n"/>
      <c r="CR348" s="1106" t="n"/>
      <c r="CS348" s="1106" t="n"/>
      <c r="CT348" s="1106" t="n"/>
      <c r="CU348" s="1106" t="n"/>
      <c r="CV348" s="1106" t="n"/>
      <c r="CW348" s="1106" t="n"/>
      <c r="CX348" s="1106" t="n"/>
      <c r="CY348" s="1106" t="n"/>
      <c r="CZ348" s="1106" t="n"/>
      <c r="DA348" s="1106" t="n"/>
      <c r="DB348" s="1106" t="n"/>
      <c r="DC348" s="1106" t="n"/>
      <c r="DD348" s="1106" t="n"/>
      <c r="DE348" s="1106" t="n"/>
      <c r="DF348" s="1106" t="n"/>
      <c r="DG348" s="1106" t="n"/>
      <c r="DH348" s="1106" t="n"/>
      <c r="DI348" s="1106" t="n"/>
    </row>
  </sheetData>
  <mergeCells count="104">
    <mergeCell ref="BS1:CI2"/>
    <mergeCell ref="A64:B64"/>
    <mergeCell ref="A51:B51"/>
    <mergeCell ref="AR35:AU35"/>
    <mergeCell ref="H41:L41"/>
    <mergeCell ref="AI34:AY34"/>
    <mergeCell ref="A54:B54"/>
    <mergeCell ref="A41:B41"/>
    <mergeCell ref="A56:B56"/>
    <mergeCell ref="AR59:AU59"/>
    <mergeCell ref="AD40:AE40"/>
    <mergeCell ref="AV35:AY35"/>
    <mergeCell ref="AI35:AI36"/>
    <mergeCell ref="H11:L11"/>
    <mergeCell ref="CK3:CS3"/>
    <mergeCell ref="AI6:AQ7"/>
    <mergeCell ref="A33:B33"/>
    <mergeCell ref="N38:O38"/>
    <mergeCell ref="A42:B42"/>
    <mergeCell ref="J39:L39"/>
    <mergeCell ref="A53:B53"/>
    <mergeCell ref="A35:B35"/>
    <mergeCell ref="A62:B62"/>
    <mergeCell ref="BN5:BQ5"/>
    <mergeCell ref="CF28:CI28"/>
    <mergeCell ref="A28:B28"/>
    <mergeCell ref="BA4:BQ4"/>
    <mergeCell ref="A39:B39"/>
    <mergeCell ref="A48:B48"/>
    <mergeCell ref="N4:R4"/>
    <mergeCell ref="AI59:AI60"/>
    <mergeCell ref="A30:B30"/>
    <mergeCell ref="A66:C66"/>
    <mergeCell ref="A59:B59"/>
    <mergeCell ref="BS27:BV27"/>
    <mergeCell ref="A45:B45"/>
    <mergeCell ref="AB41:AC41"/>
    <mergeCell ref="A61:B61"/>
    <mergeCell ref="C28:F28"/>
    <mergeCell ref="BT28:BW28"/>
    <mergeCell ref="A46:B46"/>
    <mergeCell ref="A37:B37"/>
    <mergeCell ref="AB1:AG2"/>
    <mergeCell ref="A21:A22"/>
    <mergeCell ref="AN35:AQ35"/>
    <mergeCell ref="A23:A24"/>
    <mergeCell ref="M23:M24"/>
    <mergeCell ref="BB5:BE5"/>
    <mergeCell ref="A52:B52"/>
    <mergeCell ref="CB28:CE28"/>
    <mergeCell ref="B80:C80"/>
    <mergeCell ref="A63:B63"/>
    <mergeCell ref="A1:F3"/>
    <mergeCell ref="E66:F66"/>
    <mergeCell ref="AN59:AQ59"/>
    <mergeCell ref="BM30:BQ30"/>
    <mergeCell ref="AB42:AC42"/>
    <mergeCell ref="A34:B34"/>
    <mergeCell ref="A49:B49"/>
    <mergeCell ref="AI82:AV82"/>
    <mergeCell ref="N47:R47"/>
    <mergeCell ref="A36:B36"/>
    <mergeCell ref="U1:Z2"/>
    <mergeCell ref="A26:F26"/>
    <mergeCell ref="H4:L4"/>
    <mergeCell ref="AB40:AC40"/>
    <mergeCell ref="K29:L29"/>
    <mergeCell ref="F21:F22"/>
    <mergeCell ref="BJ5:BM5"/>
    <mergeCell ref="BA1:BQ2"/>
    <mergeCell ref="A55:B55"/>
    <mergeCell ref="H45:L45"/>
    <mergeCell ref="A57:B57"/>
    <mergeCell ref="A32:B32"/>
    <mergeCell ref="A38:B38"/>
    <mergeCell ref="A43:B43"/>
    <mergeCell ref="A40:B40"/>
    <mergeCell ref="A60:B60"/>
    <mergeCell ref="AJ35:AM35"/>
    <mergeCell ref="AI4:AY5"/>
    <mergeCell ref="BF5:BI5"/>
    <mergeCell ref="AJ59:AM59"/>
    <mergeCell ref="A4:F4"/>
    <mergeCell ref="AU83:AV83"/>
    <mergeCell ref="AV59:AY59"/>
    <mergeCell ref="A50:B50"/>
    <mergeCell ref="N39:R39"/>
    <mergeCell ref="BA5:BA6"/>
    <mergeCell ref="BX28:CA28"/>
    <mergeCell ref="AD42:AE42"/>
    <mergeCell ref="A47:B47"/>
    <mergeCell ref="H1:R2"/>
    <mergeCell ref="AD41:AE41"/>
    <mergeCell ref="AI1:AY2"/>
    <mergeCell ref="N31:R31"/>
    <mergeCell ref="AI31:AY33"/>
    <mergeCell ref="A29:B29"/>
    <mergeCell ref="AI58:AY58"/>
    <mergeCell ref="A44:B44"/>
    <mergeCell ref="H23:L23"/>
    <mergeCell ref="T18:T19"/>
    <mergeCell ref="A31:B31"/>
    <mergeCell ref="A58:B58"/>
    <mergeCell ref="BS28:BS29"/>
  </mergeCells>
  <conditionalFormatting sqref="G4">
    <cfRule type="cellIs" priority="6" operator="equal" dxfId="13">
      <formula>"""价格打错"""</formula>
    </cfRule>
  </conditionalFormatting>
  <conditionalFormatting sqref="AG11">
    <cfRule type="cellIs" priority="4" operator="equal" dxfId="12" stopIfTrue="1">
      <formula>"正确"</formula>
    </cfRule>
    <cfRule type="cellIs" priority="5" operator="equal" dxfId="11" stopIfTrue="1">
      <formula>"未粘报表"</formula>
    </cfRule>
  </conditionalFormatting>
  <conditionalFormatting sqref="AH11">
    <cfRule type="cellIs" priority="10" operator="equal" dxfId="3" stopIfTrue="1">
      <formula>"未粘报表"</formula>
    </cfRule>
    <cfRule type="cellIs" priority="15" operator="equal" dxfId="3" stopIfTrue="1">
      <formula>"现金错误"</formula>
    </cfRule>
    <cfRule type="cellIs" priority="16" operator="equal" dxfId="2" stopIfTrue="1">
      <formula>"现金正确"</formula>
    </cfRule>
  </conditionalFormatting>
  <conditionalFormatting sqref="AG13">
    <cfRule type="cellIs" priority="1" operator="equal" dxfId="3" stopIfTrue="1">
      <formula>"未粘报表"</formula>
    </cfRule>
    <cfRule type="cellIs" priority="2" operator="equal" dxfId="3" stopIfTrue="1">
      <formula>"成本错误"</formula>
    </cfRule>
    <cfRule type="cellIs" priority="3" operator="equal" dxfId="2" stopIfTrue="1">
      <formula>"成本正确"</formula>
    </cfRule>
  </conditionalFormatting>
  <conditionalFormatting sqref="AH13">
    <cfRule type="cellIs" priority="8" operator="equal" dxfId="3" stopIfTrue="1">
      <formula>"未粘报表"</formula>
    </cfRule>
    <cfRule type="cellIs" priority="11" operator="equal" dxfId="3" stopIfTrue="1">
      <formula>"分红错误"</formula>
    </cfRule>
    <cfRule type="cellIs" priority="12" operator="equal" dxfId="2" stopIfTrue="1">
      <formula>"分红正确"</formula>
    </cfRule>
  </conditionalFormatting>
  <conditionalFormatting sqref="K18">
    <cfRule type="cellIs" priority="20" operator="lessThan" dxfId="0" stopIfTrue="1">
      <formula>$J$17</formula>
    </cfRule>
  </conditionalFormatting>
  <conditionalFormatting sqref="K43">
    <cfRule type="cellIs" priority="21" operator="lessThan" dxfId="0" stopIfTrue="1">
      <formula>$I$43</formula>
    </cfRule>
  </conditionalFormatting>
  <dataValidations count="2">
    <dataValidation sqref="K43" showDropDown="0" showInputMessage="1" showErrorMessage="1" allowBlank="1" error="请输入正确" type="whole">
      <formula1>I43</formula1>
      <formula2>10000000000</formula2>
    </dataValidation>
    <dataValidation sqref="R45" showDropDown="0" showInputMessage="1" showErrorMessage="1" allowBlank="1" error="请输入正确" type="decimal">
      <formula1>1</formula1>
      <formula2>2</formula2>
    </dataValidation>
  </dataValidations>
  <pageMargins left="0.698611111111111" right="0.698611111111111" top="0.75" bottom="0.75" header="0.3" footer="0.3"/>
  <pageSetup orientation="portrait" paperSize="9" firstPageNumber="4294963191" useFirstPageNumber="1"/>
  <legacyDrawing xmlns:r="http://schemas.openxmlformats.org/officeDocument/2006/relationships" r:id="anysvml"/>
</worksheet>
</file>

<file path=xl/worksheets/sheet11.xml><?xml version="1.0" encoding="utf-8"?>
<worksheet xmlns="http://schemas.openxmlformats.org/spreadsheetml/2006/main">
  <sheetPr codeName="Sheet40">
    <outlinePr summaryBelow="1" summaryRight="1"/>
    <pageSetUpPr/>
  </sheetPr>
  <dimension ref="A1:DI348"/>
  <sheetViews>
    <sheetView showGridLines="0" topLeftCell="N28" zoomScale="115" zoomScaleNormal="115" workbookViewId="0">
      <selection activeCell="V36" sqref="V36:Y39"/>
    </sheetView>
  </sheetViews>
  <sheetFormatPr baseColWidth="8" defaultColWidth="9" defaultRowHeight="13.5" customHeight="1"/>
  <cols>
    <col width="17.26953125" customWidth="1" style="141" min="1" max="1"/>
    <col width="10" customWidth="1" style="141" min="2" max="3"/>
    <col width="13.90625" customWidth="1" style="141" min="4" max="4"/>
    <col width="14.6328125" customWidth="1" style="141" min="5" max="6"/>
    <col width="11.7265625" customWidth="1" style="142" min="7" max="7"/>
    <col width="12.36328125" customWidth="1" style="141" min="8" max="8"/>
    <col width="10" customWidth="1" style="141" min="9" max="10"/>
    <col width="10.08984375" customWidth="1" style="141" min="11" max="11"/>
    <col width="10" customWidth="1" style="141" min="12" max="12"/>
    <col width="11" customWidth="1" style="141" min="13" max="13"/>
    <col width="14.6328125" customWidth="1" style="141" min="14" max="16"/>
    <col width="14.7265625" customWidth="1" style="141" min="17" max="17"/>
    <col width="14.6328125" customWidth="1" style="141" min="18" max="19"/>
    <col width="12.90625" customWidth="1" style="143" min="20" max="20"/>
    <col width="14.6328125" customWidth="1" style="141" min="21" max="21"/>
    <col width="9.6328125" customWidth="1" style="141" min="22" max="26"/>
    <col width="11" customWidth="1" style="142" min="27" max="27"/>
    <col width="14.6328125" customWidth="1" style="141" min="28" max="28"/>
    <col width="10" customWidth="1" style="141" min="29" max="29"/>
    <col width="9.6328125" customWidth="1" style="141" min="30" max="33"/>
    <col width="11" customWidth="1" style="142" min="34" max="34"/>
    <col width="8.90625" customWidth="1" style="141" min="35" max="35"/>
    <col width="13.26953125" customWidth="1" style="141" min="36" max="39"/>
    <col width="10.6328125" customWidth="1" style="141" min="40" max="40"/>
    <col width="13.26953125" customWidth="1" style="141" min="41" max="41"/>
    <col width="14.36328125" customWidth="1" style="141" min="42" max="42"/>
    <col width="10.6328125" customWidth="1" style="141" min="43" max="49"/>
    <col width="15.26953125" customWidth="1" style="141" min="50" max="50"/>
    <col width="10.6328125" customWidth="1" style="141" min="51" max="51"/>
    <col width="11" customWidth="1" style="142" min="52" max="52"/>
    <col width="12.36328125" customWidth="1" style="141" min="53" max="53"/>
    <col width="11.26953125" customWidth="1" style="141" min="54" max="57"/>
    <col width="12.36328125" customWidth="1" style="141" min="58" max="58"/>
    <col width="10" customWidth="1" style="141" min="59" max="59"/>
    <col width="9.6328125" customWidth="1" style="141" min="60" max="69"/>
    <col width="11" customWidth="1" style="141" min="70" max="70"/>
    <col width="9" customWidth="1" style="141" min="71" max="71"/>
    <col width="9.6328125" customWidth="1" style="141" min="72" max="74"/>
    <col width="10" customWidth="1" style="141" min="75" max="75"/>
    <col width="9.6328125" customWidth="1" style="141" min="76" max="76"/>
    <col width="10" customWidth="1" style="141" min="77" max="77"/>
    <col width="11.36328125" customWidth="1" style="141" min="78" max="78"/>
    <col width="9.6328125" customWidth="1" style="141" min="79" max="83"/>
    <col width="13.7265625" customWidth="1" style="141" min="84" max="84"/>
    <col width="9.6328125" customWidth="1" style="141" min="85" max="87"/>
    <col width="11" customWidth="1" style="141" min="88" max="88"/>
    <col width="9" customWidth="1" style="141" min="89" max="16384"/>
  </cols>
  <sheetData>
    <row r="1" ht="16" customHeight="1" s="1178">
      <c r="A1" s="1232" t="inlineStr">
        <is>
          <t>企业状况总揽</t>
        </is>
      </c>
      <c r="B1" s="1210" t="n"/>
      <c r="C1" s="1210" t="n"/>
      <c r="D1" s="1210" t="n"/>
      <c r="E1" s="1210" t="n"/>
      <c r="F1" s="1210" t="n"/>
      <c r="G1" s="144" t="n"/>
      <c r="H1" s="1078" t="inlineStr">
        <is>
          <t xml:space="preserve">      决策部分</t>
        </is>
      </c>
      <c r="S1" s="144" t="n"/>
      <c r="T1" s="230" t="n"/>
      <c r="U1" s="1078" t="inlineStr">
        <is>
          <t>市场信息</t>
        </is>
      </c>
      <c r="AA1" s="144" t="n"/>
      <c r="AB1" s="1077" t="inlineStr">
        <is>
          <t>成本利润分析</t>
        </is>
      </c>
      <c r="AC1" s="1210" t="n"/>
      <c r="AD1" s="1210" t="n"/>
      <c r="AE1" s="1210" t="n"/>
      <c r="AF1" s="1210" t="n"/>
      <c r="AG1" s="1210" t="n"/>
      <c r="AH1" s="144" t="n"/>
      <c r="AI1" s="1078" t="inlineStr">
        <is>
          <t>报表摘抄</t>
        </is>
      </c>
      <c r="AZ1" s="144" t="n"/>
      <c r="BA1" s="1078" t="inlineStr">
        <is>
          <t>对手市场分析</t>
        </is>
      </c>
      <c r="BR1" s="1106" t="n"/>
      <c r="BS1" s="1078" t="inlineStr">
        <is>
          <t>分值计算</t>
        </is>
      </c>
      <c r="CJ1" s="1106" t="n"/>
      <c r="CK1" s="1106" t="n"/>
      <c r="CL1" s="1106" t="n"/>
      <c r="CM1" s="1106" t="n"/>
      <c r="CN1" s="1106" t="n"/>
      <c r="CO1" s="1106" t="n"/>
      <c r="CP1" s="1106" t="n"/>
      <c r="CQ1" s="1106" t="n"/>
      <c r="CR1" s="1106" t="n"/>
      <c r="CS1" s="1106" t="n"/>
      <c r="CT1" s="1106" t="n"/>
      <c r="CU1" s="1106" t="n"/>
      <c r="CV1" s="1106" t="n"/>
      <c r="CW1" s="1106" t="n"/>
      <c r="CX1" s="1106" t="n"/>
      <c r="CY1" s="1106" t="n"/>
      <c r="CZ1" s="1106" t="n"/>
      <c r="DA1" s="1106" t="n"/>
      <c r="DB1" s="1106" t="n"/>
      <c r="DC1" s="1106" t="n"/>
      <c r="DD1" s="1106" t="n"/>
      <c r="DE1" s="1106" t="n"/>
      <c r="DF1" s="1106" t="n"/>
    </row>
    <row r="2" ht="16" customHeight="1" s="1178">
      <c r="A2" s="1228" t="n"/>
      <c r="G2" s="144" t="n"/>
      <c r="S2" s="144" t="n"/>
      <c r="T2" s="230" t="n"/>
      <c r="AA2" s="144" t="n"/>
      <c r="AH2" s="144" t="n"/>
      <c r="AZ2" s="144" t="n"/>
      <c r="BR2" s="1106" t="n"/>
      <c r="CJ2" s="1106" t="n"/>
      <c r="CK2" s="1106" t="n"/>
      <c r="CL2" s="1106" t="n"/>
      <c r="CM2" s="1106" t="n"/>
      <c r="CN2" s="1106" t="n"/>
      <c r="CO2" s="1106" t="n"/>
      <c r="CP2" s="1106" t="n"/>
      <c r="CQ2" s="1106" t="n"/>
      <c r="CR2" s="1106" t="n"/>
      <c r="CS2" s="1106" t="n"/>
      <c r="CT2" s="1106" t="n"/>
      <c r="CU2" s="1106" t="n"/>
      <c r="CV2" s="1106" t="n"/>
      <c r="CW2" s="1106" t="n"/>
      <c r="CX2" s="1106" t="n"/>
      <c r="CY2" s="1106" t="n"/>
      <c r="CZ2" s="1106" t="n"/>
      <c r="DA2" s="1106" t="n"/>
      <c r="DB2" s="1106" t="n"/>
      <c r="DC2" s="1106" t="n"/>
      <c r="DD2" s="1106" t="n"/>
      <c r="DE2" s="1106" t="n"/>
      <c r="DF2" s="1106" t="n"/>
      <c r="DG2" s="1106" t="n"/>
      <c r="DH2" s="1106" t="n"/>
      <c r="DI2" s="1106" t="n"/>
    </row>
    <row r="3" ht="16" customFormat="1" customHeight="1" s="140">
      <c r="A3" s="1222" t="n"/>
      <c r="B3" s="1211" t="n"/>
      <c r="C3" s="1211" t="n"/>
      <c r="D3" s="1211" t="n"/>
      <c r="E3" s="1211" t="n"/>
      <c r="F3" s="1211" t="n"/>
      <c r="G3" s="144" t="n"/>
      <c r="H3" s="1101" t="n"/>
      <c r="I3" s="1101" t="n"/>
      <c r="J3" s="1101" t="n"/>
      <c r="K3" s="1101" t="n"/>
      <c r="L3" s="1101" t="n"/>
      <c r="M3" s="178" t="n"/>
      <c r="N3" s="1101" t="n"/>
      <c r="O3" s="1101" t="n"/>
      <c r="P3" s="1101" t="n"/>
      <c r="Q3" s="1101" t="n"/>
      <c r="R3" s="1101" t="n"/>
      <c r="S3" s="1101" t="n"/>
      <c r="T3" s="230" t="n"/>
      <c r="U3" s="1101" t="n"/>
      <c r="V3" s="1101" t="n"/>
      <c r="W3" s="1101" t="n"/>
      <c r="X3" s="1101" t="n"/>
      <c r="Y3" s="1101" t="n"/>
      <c r="Z3" s="1101" t="n"/>
      <c r="AA3" s="144" t="n"/>
      <c r="AB3" s="257" t="n"/>
      <c r="AC3" s="257" t="n"/>
      <c r="AD3" s="257" t="n"/>
      <c r="AE3" s="257" t="n"/>
      <c r="AF3" s="257" t="n"/>
      <c r="AG3" s="257" t="n"/>
      <c r="AH3" s="144" t="n"/>
      <c r="AI3" s="1101" t="n"/>
      <c r="AJ3" s="1101" t="n"/>
      <c r="AK3" s="1101" t="n"/>
      <c r="AL3" s="1101" t="n"/>
      <c r="AM3" s="1101" t="n"/>
      <c r="AN3" s="1101" t="n"/>
      <c r="AO3" s="1101" t="n"/>
      <c r="AP3" s="1101" t="n"/>
      <c r="AQ3" s="1101" t="n"/>
      <c r="AR3" s="1101" t="n"/>
      <c r="AS3" s="1101" t="n"/>
      <c r="AT3" s="1101" t="n"/>
      <c r="AU3" s="1101" t="n"/>
      <c r="AV3" s="1101" t="n"/>
      <c r="AW3" s="1101" t="n"/>
      <c r="AX3" s="1101" t="n"/>
      <c r="AY3" s="1101" t="n"/>
      <c r="AZ3" s="144" t="n"/>
      <c r="BA3" s="1101" t="n"/>
      <c r="BB3" s="1101" t="n"/>
      <c r="BC3" s="1101" t="n"/>
      <c r="BD3" s="1101" t="n"/>
      <c r="BE3" s="1101" t="n"/>
      <c r="BF3" s="1101" t="n"/>
      <c r="BG3" s="1101" t="n"/>
      <c r="BH3" s="1101" t="n"/>
      <c r="BI3" s="1101" t="n"/>
      <c r="BJ3" s="1101" t="n"/>
      <c r="BK3" s="1101" t="n"/>
      <c r="BL3" s="1101" t="n"/>
      <c r="BM3" s="1101" t="n"/>
      <c r="BN3" s="1101" t="n"/>
      <c r="BO3" s="1101" t="n"/>
      <c r="BP3" s="1101" t="n"/>
      <c r="BQ3" s="1101" t="n"/>
      <c r="BR3" s="1106" t="n"/>
      <c r="BS3" s="1101" t="n"/>
      <c r="BT3" s="1101" t="n"/>
      <c r="BU3" s="1101" t="n"/>
      <c r="BV3" s="1101" t="n"/>
      <c r="BW3" s="1101" t="n"/>
      <c r="BX3" s="1101" t="n"/>
      <c r="BY3" s="1101" t="n"/>
      <c r="BZ3" s="1101" t="n"/>
      <c r="CA3" s="1101" t="n"/>
      <c r="CB3" s="1101" t="n"/>
      <c r="CC3" s="1101" t="n"/>
      <c r="CD3" s="1101" t="n"/>
      <c r="CE3" s="1101" t="inlineStr">
        <is>
          <t>0.5权重</t>
        </is>
      </c>
      <c r="CF3" s="1101" t="n"/>
      <c r="CG3" s="1101" t="n"/>
      <c r="CH3" s="1101" t="n"/>
      <c r="CI3" s="1101" t="n"/>
      <c r="CJ3" s="1106" t="n"/>
      <c r="CK3" s="1100" t="n"/>
      <c r="CT3" s="1101" t="n"/>
      <c r="CU3" s="1101" t="n"/>
      <c r="CV3" s="1101" t="n"/>
      <c r="CW3" s="1101" t="n"/>
      <c r="CX3" s="1101" t="n"/>
      <c r="CY3" s="1101" t="n"/>
      <c r="CZ3" s="1101" t="n"/>
      <c r="DA3" s="1101" t="n"/>
      <c r="DB3" s="1101" t="n"/>
      <c r="DC3" s="1101" t="n"/>
      <c r="DD3" s="1101" t="n"/>
      <c r="DE3" s="1101" t="n"/>
      <c r="DF3" s="1101" t="n"/>
      <c r="DG3" s="1101" t="n"/>
      <c r="DH3" s="1101" t="n"/>
      <c r="DI3" s="1101" t="n"/>
    </row>
    <row r="4" ht="16" customFormat="1" customHeight="1" s="140">
      <c r="A4" s="1233" t="inlineStr">
        <is>
          <t>完成决策</t>
        </is>
      </c>
      <c r="B4" s="1210" t="n"/>
      <c r="C4" s="1210" t="n"/>
      <c r="D4" s="1210" t="n"/>
      <c r="E4" s="1210" t="n"/>
      <c r="F4" s="1234" t="n"/>
      <c r="G4" s="1101">
        <f>IF(O20=0,"未做决策",IF(MAX(T20:T23)&gt;=6,"价格打错","决策无误"))</f>
        <v/>
      </c>
      <c r="H4" s="1233" t="inlineStr">
        <is>
          <t>研发决策</t>
        </is>
      </c>
      <c r="I4" s="1210" t="n"/>
      <c r="J4" s="1210" t="n"/>
      <c r="K4" s="1210" t="n"/>
      <c r="L4" s="1234" t="n"/>
      <c r="M4" s="178" t="n"/>
      <c r="N4" s="1233" t="inlineStr">
        <is>
          <t>销售决策</t>
        </is>
      </c>
      <c r="O4" s="1210" t="n"/>
      <c r="P4" s="1210" t="n"/>
      <c r="Q4" s="1210" t="n"/>
      <c r="R4" s="1234" t="n"/>
      <c r="S4" s="1101" t="n"/>
      <c r="T4" s="230" t="n"/>
      <c r="U4" s="1041" t="inlineStr">
        <is>
          <t>上期库存</t>
        </is>
      </c>
      <c r="V4" s="1053" t="inlineStr">
        <is>
          <t>市场1</t>
        </is>
      </c>
      <c r="W4" s="1053" t="inlineStr">
        <is>
          <t>市场2</t>
        </is>
      </c>
      <c r="X4" s="1053" t="inlineStr">
        <is>
          <t>市场3</t>
        </is>
      </c>
      <c r="Y4" s="1053" t="inlineStr">
        <is>
          <t>市场4</t>
        </is>
      </c>
      <c r="Z4" s="1053" t="inlineStr">
        <is>
          <t>仓库</t>
        </is>
      </c>
      <c r="AA4" s="1090" t="inlineStr">
        <is>
          <t>库存利润</t>
        </is>
      </c>
      <c r="AB4" s="259" t="inlineStr">
        <is>
          <t>产品成本</t>
        </is>
      </c>
      <c r="AC4" s="260" t="inlineStr">
        <is>
          <t>生产成本</t>
        </is>
      </c>
      <c r="AD4" s="260" t="inlineStr">
        <is>
          <t>市场1</t>
        </is>
      </c>
      <c r="AE4" s="260" t="inlineStr">
        <is>
          <t>市场2</t>
        </is>
      </c>
      <c r="AF4" s="260" t="inlineStr">
        <is>
          <t>市场3</t>
        </is>
      </c>
      <c r="AG4" s="268" t="inlineStr">
        <is>
          <t>市场4</t>
        </is>
      </c>
      <c r="AH4" s="144" t="n"/>
      <c r="AI4" s="1235" t="inlineStr">
        <is>
          <t>期末内部报表</t>
        </is>
      </c>
      <c r="AJ4" s="1210" t="n"/>
      <c r="AK4" s="1210" t="n"/>
      <c r="AL4" s="1210" t="n"/>
      <c r="AM4" s="1210" t="n"/>
      <c r="AN4" s="1210" t="n"/>
      <c r="AO4" s="1210" t="n"/>
      <c r="AP4" s="1210" t="n"/>
      <c r="AQ4" s="1210" t="n"/>
      <c r="AR4" s="1210" t="n"/>
      <c r="AS4" s="1210" t="n"/>
      <c r="AT4" s="1210" t="n"/>
      <c r="AU4" s="1210" t="n"/>
      <c r="AV4" s="1210" t="n"/>
      <c r="AW4" s="1210" t="n"/>
      <c r="AX4" s="1210" t="n"/>
      <c r="AY4" s="1234" t="n"/>
      <c r="AZ4" s="144" t="n"/>
      <c r="BA4" s="1044" t="inlineStr">
        <is>
          <t>分项目供货量</t>
        </is>
      </c>
      <c r="BR4" s="1106" t="n"/>
      <c r="BS4" s="1044" t="inlineStr">
        <is>
          <t>公司名</t>
        </is>
      </c>
      <c r="BT4" s="1044" t="inlineStr">
        <is>
          <t>存在检验</t>
        </is>
      </c>
      <c r="BU4" s="1044" t="inlineStr">
        <is>
          <t>上期滞留</t>
        </is>
      </c>
      <c r="BV4" s="1044" t="inlineStr">
        <is>
          <t>市场份额</t>
        </is>
      </c>
      <c r="BW4" s="1044" t="inlineStr">
        <is>
          <t>当期利润</t>
        </is>
      </c>
      <c r="BX4" s="1044" t="inlineStr">
        <is>
          <t>累计纳税</t>
        </is>
      </c>
      <c r="BY4" s="1044" t="inlineStr">
        <is>
          <t>累计分红</t>
        </is>
      </c>
      <c r="BZ4" s="1044" t="inlineStr">
        <is>
          <t>净资产</t>
        </is>
      </c>
      <c r="CA4" s="1044" t="inlineStr">
        <is>
          <t>资本利润率</t>
        </is>
      </c>
      <c r="CB4" s="1044" t="inlineStr">
        <is>
          <t>人均利润率</t>
        </is>
      </c>
      <c r="CC4" s="1044" t="inlineStr">
        <is>
          <t>扣分</t>
        </is>
      </c>
      <c r="CD4" s="1044" t="inlineStr">
        <is>
          <t>本期得分</t>
        </is>
      </c>
      <c r="CE4" s="1044" t="inlineStr">
        <is>
          <t>最终得分</t>
        </is>
      </c>
      <c r="CF4" s="1044" t="inlineStr">
        <is>
          <t>上期得分</t>
        </is>
      </c>
      <c r="CG4" s="1106" t="n"/>
      <c r="CH4" s="1106" t="n"/>
      <c r="CI4" s="1100" t="n"/>
      <c r="CJ4" s="1101" t="n"/>
      <c r="CK4" s="1100" t="n"/>
      <c r="CL4" s="1101" t="n"/>
      <c r="CM4" s="1101" t="n"/>
      <c r="CN4" s="1101" t="n"/>
      <c r="CO4" s="1101" t="n"/>
      <c r="CP4" s="1101" t="n"/>
      <c r="CQ4" s="1101" t="n"/>
      <c r="CR4" s="1101" t="n"/>
      <c r="CS4" s="1101" t="n"/>
      <c r="CT4" s="1100" t="n"/>
      <c r="CU4" s="1100" t="n"/>
      <c r="CV4" s="1100" t="n"/>
      <c r="CW4" s="1100" t="n"/>
      <c r="CX4" s="1100" t="n"/>
      <c r="CY4" s="1100" t="n"/>
      <c r="CZ4" s="1100" t="n"/>
      <c r="DA4" s="1100" t="n"/>
      <c r="DB4" s="1101" t="n"/>
      <c r="DC4" s="1101" t="n"/>
      <c r="DD4" s="1101" t="n"/>
      <c r="DE4" s="1101" t="n"/>
      <c r="DF4" s="1101" t="n"/>
      <c r="DG4" s="1101" t="n"/>
      <c r="DH4" s="1101" t="n"/>
      <c r="DI4" s="1101" t="n"/>
    </row>
    <row r="5" ht="16" customFormat="1" customHeight="1" s="140">
      <c r="A5" s="1047" t="inlineStr">
        <is>
          <t>销售决策</t>
        </is>
      </c>
      <c r="B5" s="1044" t="inlineStr">
        <is>
          <t>市场1</t>
        </is>
      </c>
      <c r="C5" s="1044" t="inlineStr">
        <is>
          <t>市场2</t>
        </is>
      </c>
      <c r="D5" s="1044" t="inlineStr">
        <is>
          <t>市场3</t>
        </is>
      </c>
      <c r="E5" s="1044" t="inlineStr">
        <is>
          <t>市场4</t>
        </is>
      </c>
      <c r="F5" s="1091" t="inlineStr">
        <is>
          <t>广告费</t>
        </is>
      </c>
      <c r="G5" s="1100">
        <f>IF(AI24="","未粘报表","已粘报表")</f>
        <v/>
      </c>
      <c r="H5" s="1047" t="inlineStr">
        <is>
          <t>产品</t>
        </is>
      </c>
      <c r="I5" s="1044" t="inlineStr">
        <is>
          <t>累计研发</t>
        </is>
      </c>
      <c r="J5" s="1044" t="inlineStr">
        <is>
          <t>当期投入</t>
        </is>
      </c>
      <c r="K5" s="1044" t="inlineStr">
        <is>
          <t>产品等级</t>
        </is>
      </c>
      <c r="L5" s="1091" t="inlineStr">
        <is>
          <t>下级需求</t>
        </is>
      </c>
      <c r="M5" s="178" t="n"/>
      <c r="N5" s="1047" t="inlineStr">
        <is>
          <t>广告计划</t>
        </is>
      </c>
      <c r="O5" s="1044" t="inlineStr">
        <is>
          <t>产品1</t>
        </is>
      </c>
      <c r="P5" s="1044" t="inlineStr">
        <is>
          <t>产品2</t>
        </is>
      </c>
      <c r="Q5" s="1044" t="inlineStr">
        <is>
          <t>产品3</t>
        </is>
      </c>
      <c r="R5" s="1091" t="inlineStr">
        <is>
          <t>产品4</t>
        </is>
      </c>
      <c r="S5" s="1100" t="n"/>
      <c r="T5" s="230" t="n"/>
      <c r="U5" s="1047" t="inlineStr">
        <is>
          <t>产品1</t>
        </is>
      </c>
      <c r="V5" s="1061">
        <f>第6期!AP9</f>
        <v/>
      </c>
      <c r="W5" s="1061">
        <f>第6期!AP10</f>
        <v/>
      </c>
      <c r="X5" s="1061">
        <f>第6期!AP11</f>
        <v/>
      </c>
      <c r="Y5" s="1061">
        <f>第6期!AP12</f>
        <v/>
      </c>
      <c r="Z5" s="1061">
        <f>第6期!AJ26</f>
        <v/>
      </c>
      <c r="AA5" s="187">
        <f>(V5+W5+X5+Y5)*AC11</f>
        <v/>
      </c>
      <c r="AB5" s="261" t="inlineStr">
        <is>
          <t>产品1</t>
        </is>
      </c>
      <c r="AC5" s="1236">
        <f>初始化表!$B$8*初始化表!E17*初始化表!$H$5/1300+初始化表!$B$12*初始化表!E17/1300+初始化表!E19+初始化表!E18*(-C35-C44)/(SUM(B17:E17)*初始化表!E18+SUM(B18:E18)*初始化表!F18+SUM(B19:E19)*初始化表!G18+SUM(B20:E20)*初始化表!H18)</f>
        <v/>
      </c>
      <c r="AD5" s="1237">
        <f>$AC5+初始化表!L19+$F6*B6/SUMPRODUCT($B6:$E6,$V42:$Y42)+B$10*B6/SUMPRODUCT(B$6:B$9,V$42:V$45)+初始化表!L13/I63+(IF(I25+J25=0,0,1)*初始化表!H25+IF(K25+L25=0,0,1)*初始化表!I25)/(I63+J63+K63+L63)</f>
        <v/>
      </c>
      <c r="AE5" s="1237">
        <f>$AC5+初始化表!M19+$F6*C6/SUMPRODUCT($B6:$E6,$V42:$Y42)+C$10*C6/SUMPRODUCT(C$6:C$9,W$42:W$45)+初始化表!M13/J63+(IF(I25+J25=0,0,1)*初始化表!H25+IF(K25+L25=0,0,1)*初始化表!I25)/(I63+J63+K63+L63)</f>
        <v/>
      </c>
      <c r="AF5" s="1237">
        <f>$AC5+初始化表!N19+$F6*D6/SUMPRODUCT($B6:$E6,$V42:$Y42)+D$10*D6/SUMPRODUCT(D$6:D$9,X$42:X$45)+初始化表!N13/K63+(IF(I25+J25=0,0,1)*初始化表!H25+IF(K25+L25=0,0,1)*初始化表!I25)/(I63+J63+K63+L63)</f>
        <v/>
      </c>
      <c r="AG5" s="1238">
        <f>$AC5+初始化表!O19+$F6*E6/SUMPRODUCT($B6:$E6,$V42:$Y42)+E$10*E6/SUMPRODUCT(E$6:E$9,Y$42:Y$45)+初始化表!O13/L63+(IF(I25+J25=0,0,1)*初始化表!H25+IF(K25+L25=0,0,1)*初始化表!I25)/(I63+J63+K63+L63)</f>
        <v/>
      </c>
      <c r="AH5" s="144" t="n"/>
      <c r="AI5" s="1228" t="n"/>
      <c r="AY5" s="1239" t="n"/>
      <c r="AZ5" s="144" t="n"/>
      <c r="BA5" s="1044" t="inlineStr">
        <is>
          <t>公司</t>
        </is>
      </c>
      <c r="BB5" s="1044" t="inlineStr">
        <is>
          <t>产品1</t>
        </is>
      </c>
      <c r="BF5" s="1044" t="inlineStr">
        <is>
          <t>产品2</t>
        </is>
      </c>
      <c r="BJ5" s="1044" t="inlineStr">
        <is>
          <t>产品3</t>
        </is>
      </c>
      <c r="BN5" s="1044" t="inlineStr">
        <is>
          <t>产品4</t>
        </is>
      </c>
      <c r="BR5" s="1106" t="n"/>
      <c r="BS5" s="1045">
        <f>BA7</f>
        <v/>
      </c>
      <c r="BT5" s="1061">
        <f>IF(BS5=0,0,1)</f>
        <v/>
      </c>
      <c r="BU5" s="1061">
        <f>第6期!AQ107*0.5</f>
        <v/>
      </c>
      <c r="BV5" s="1240">
        <f>AVERAGE(BT30:CI30)*初始化表!B$31</f>
        <v/>
      </c>
      <c r="BW5" s="1240">
        <f>$BT5*(AL107-BW$25)/BW$26*初始化表!B$30</f>
        <v/>
      </c>
      <c r="BX5" s="1240">
        <f>$BT5*(AM107-BX$25)/BX$26*初始化表!B$33</f>
        <v/>
      </c>
      <c r="BY5" s="1240">
        <f>$BT5*(AN107-BY$25)/BY$26*初始化表!B$32</f>
        <v/>
      </c>
      <c r="BZ5" s="1240">
        <f>$BT5*(AP107-BZ$25)/BZ$26*初始化表!B$34</f>
        <v/>
      </c>
      <c r="CA5" s="1240">
        <f>$BT$5*(AW107-CA$25)/CA$26*初始化表!B$36</f>
        <v/>
      </c>
      <c r="CB5" s="1240">
        <f>CE5-CC5-BU5-SUM(BV5:CA5)/2</f>
        <v/>
      </c>
      <c r="CC5" s="1061">
        <f>IF(AO107-AX107&gt;=0,0,-0.1*(1-EXP(2*10^(-6)*(AO107-AX107))))</f>
        <v/>
      </c>
      <c r="CD5" s="1241">
        <f>SUM(BV5:CB5)</f>
        <v/>
      </c>
      <c r="CE5" s="1241">
        <f>AQ107</f>
        <v/>
      </c>
      <c r="CF5" s="1241">
        <f>BU5*2</f>
        <v/>
      </c>
      <c r="CG5" s="1106" t="n"/>
      <c r="CH5" s="1106" t="n"/>
      <c r="CI5" s="1101" t="n"/>
      <c r="CJ5" s="1101" t="n"/>
      <c r="CK5" s="1101" t="n"/>
      <c r="CL5" s="1101" t="n"/>
      <c r="CM5" s="1101" t="n"/>
      <c r="CN5" s="1101" t="n"/>
      <c r="CO5" s="1101" t="n"/>
      <c r="CP5" s="1101" t="n"/>
      <c r="CQ5" s="1101" t="n"/>
      <c r="CR5" s="1101" t="n"/>
      <c r="CS5" s="1101" t="n"/>
      <c r="CT5" s="1101" t="n"/>
      <c r="CU5" s="1101" t="n"/>
      <c r="CV5" s="1101" t="n"/>
      <c r="CW5" s="1101" t="n"/>
      <c r="CX5" s="1101" t="n"/>
      <c r="CY5" s="1101" t="n"/>
      <c r="CZ5" s="1101" t="n"/>
      <c r="DA5" s="1101" t="n"/>
      <c r="DB5" s="1101" t="n"/>
      <c r="DC5" s="1101" t="n"/>
      <c r="DD5" s="1101" t="n"/>
      <c r="DE5" s="1101" t="n"/>
      <c r="DF5" s="1101" t="n"/>
      <c r="DG5" s="1101" t="n"/>
      <c r="DH5" s="1101" t="n"/>
      <c r="DI5" s="1101" t="n"/>
    </row>
    <row r="6" ht="16" customFormat="1" customHeight="1" s="140">
      <c r="A6" s="1047" t="inlineStr">
        <is>
          <t>产品1</t>
        </is>
      </c>
      <c r="B6" s="1242">
        <f>O20</f>
        <v/>
      </c>
      <c r="C6" s="1242">
        <f>P20</f>
        <v/>
      </c>
      <c r="D6" s="1242">
        <f>Q20</f>
        <v/>
      </c>
      <c r="E6" s="1242">
        <f>R20</f>
        <v/>
      </c>
      <c r="F6" s="1243">
        <f>O28</f>
        <v/>
      </c>
      <c r="G6" s="144" t="n"/>
      <c r="H6" s="1047" t="inlineStr">
        <is>
          <t>产品1</t>
        </is>
      </c>
      <c r="I6" s="1244">
        <f>第6期!I6+第6期!J6</f>
        <v/>
      </c>
      <c r="J6" s="1245" t="n"/>
      <c r="K6" s="1246">
        <f>IF(IF((I6+F17)&gt;=初始化表!I31,5,IF((I6+F17)&gt;=初始化表!H31,4,IF((I6+F17)&gt;=初始化表!G31,3,IF((I6+F17)&gt;=初始化表!F31,2,IF((I6+F17)&gt;=初始化表!E31,1,0)))))+IF(I6+F17&gt;初始化表!E31,O$45)&lt;第6期!K6+1,IF((I6+F17)&gt;=初始化表!I31,5,IF((I6+F17)&gt;=初始化表!H31,4,IF((I6+F17)&gt;=初始化表!G31,3,IF((I6+F17)&gt;=初始化表!F31,2,IF((I6+F17)&gt;=初始化表!E31,1,0)))))+IF(I6+F17&gt;初始化表!E31,O$45),第6期!K6+1)</f>
        <v/>
      </c>
      <c r="L6" s="1243">
        <f>IF(I6&lt;初始化表!E31,初始化表!E31-I6,IF(I6&lt;初始化表!F31,初始化表!F31-I6,IF(I6&lt;初始化表!G31,初始化表!G31-I6,IF(I6&lt;初始化表!H31,初始化表!H31-I6,IF(I6&lt;初始化表!I31,初始化表!I31-I6,0)))))</f>
        <v/>
      </c>
      <c r="M6" s="178" t="n"/>
      <c r="N6" s="1047" t="inlineStr">
        <is>
          <t>投入比例</t>
        </is>
      </c>
      <c r="O6" s="181">
        <f>第6期!O6+0.0005</f>
        <v/>
      </c>
      <c r="P6" s="181">
        <f>第6期!P6+0.0005</f>
        <v/>
      </c>
      <c r="Q6" s="181">
        <f>第6期!Q6+0.0005</f>
        <v/>
      </c>
      <c r="R6" s="231">
        <f>第6期!R6+0.0005</f>
        <v/>
      </c>
      <c r="S6" s="181" t="n"/>
      <c r="T6" s="230" t="n"/>
      <c r="U6" s="1047" t="inlineStr">
        <is>
          <t>产品2</t>
        </is>
      </c>
      <c r="V6" s="1061">
        <f>第6期!AP13</f>
        <v/>
      </c>
      <c r="W6" s="1061">
        <f>第6期!AP14</f>
        <v/>
      </c>
      <c r="X6" s="1061">
        <f>第6期!AP15</f>
        <v/>
      </c>
      <c r="Y6" s="1061">
        <f>第6期!AP16</f>
        <v/>
      </c>
      <c r="Z6" s="1061">
        <f>第6期!AJ27</f>
        <v/>
      </c>
      <c r="AA6" s="187">
        <f>(V6+W6+X6+Y6)*AC12</f>
        <v/>
      </c>
      <c r="AB6" s="261" t="inlineStr">
        <is>
          <t>产品2</t>
        </is>
      </c>
      <c r="AC6" s="1236">
        <f>初始化表!$B$8*初始化表!F17*初始化表!$H$5/1300+初始化表!$B$12*初始化表!F17/1300+初始化表!F19+初始化表!F18*(-C35-C44)/(SUM(B17:E17)*初始化表!E18+SUM(B18:E18)*初始化表!F18+SUM(B19:E19)*初始化表!G18+SUM(B20:E20)*初始化表!H18)</f>
        <v/>
      </c>
      <c r="AD6" s="1237">
        <f>$AC6+初始化表!L20+$F7*B7/SUMPRODUCT($B7:$E7,$V43:$Y43)+B$10*B7/SUMPRODUCT(B$6:B$9,V$42:V$45)+初始化表!L14/I64+(IF(I26+J26=0,0,1)*初始化表!H26+IF(K26+L26=0,0,1)*初始化表!I26)/(I64+J64+K64+L64)</f>
        <v/>
      </c>
      <c r="AE6" s="1237">
        <f>$AC6+初始化表!M20+$F7*C7/SUMPRODUCT($B7:$E7,$V43:$Y43)+C$10*C7/SUMPRODUCT(C$6:C$9,W$42:W$45)+初始化表!M14/J64+(IF(I26+J26=0,0,1)*初始化表!H26+IF(K26+L26=0,0,1)*初始化表!I26)/(I64+J64+K64+L64)</f>
        <v/>
      </c>
      <c r="AF6" s="1237">
        <f>$AC6+初始化表!N20+$F7*D7/SUMPRODUCT($B7:$E7,$V43:$Y43)+D$10*D7/SUMPRODUCT(D$6:D$9,X$42:X$45)+初始化表!N14/K64+(IF(I26+J26=0,0,1)*初始化表!H26+IF(K26+L26=0,0,1)*初始化表!I26)/(I64+J64+K64+L64)</f>
        <v/>
      </c>
      <c r="AG6" s="1238">
        <f>$AC6+初始化表!O20+$F7*E7/SUMPRODUCT($B7:$E7,$V43:$Y43)+E$10*E7/SUMPRODUCT(E$6:E$9,Y$42:Y$45)+初始化表!O14/L64+(IF(I26+J26=0,0,1)*初始化表!H26+IF(K26+L26=0,0,1)*初始化表!I26)/(I64+J64+K64+L64)</f>
        <v/>
      </c>
      <c r="AH6" s="144" t="n"/>
      <c r="AI6" s="1233" t="n"/>
      <c r="AJ6" s="1210" t="n"/>
      <c r="AK6" s="1210" t="n"/>
      <c r="AL6" s="1210" t="n"/>
      <c r="AM6" s="1210" t="n"/>
      <c r="AN6" s="1210" t="n"/>
      <c r="AO6" s="1210" t="n"/>
      <c r="AP6" s="1210" t="n"/>
      <c r="AQ6" s="1234" t="n"/>
      <c r="AR6" s="1101" t="n"/>
      <c r="AS6" s="1101" t="n"/>
      <c r="AT6" s="1101" t="n"/>
      <c r="AU6" s="1101" t="n"/>
      <c r="AV6" s="1101" t="n"/>
      <c r="AW6" s="1101" t="n"/>
      <c r="AX6" s="1101" t="n"/>
      <c r="AY6" s="350" t="n"/>
      <c r="AZ6" s="144" t="n"/>
      <c r="BB6" s="1044" t="inlineStr">
        <is>
          <t>市场1</t>
        </is>
      </c>
      <c r="BC6" s="1044" t="inlineStr">
        <is>
          <t>市场2</t>
        </is>
      </c>
      <c r="BD6" s="1044" t="inlineStr">
        <is>
          <t>市场3</t>
        </is>
      </c>
      <c r="BE6" s="1044" t="inlineStr">
        <is>
          <t>市场4</t>
        </is>
      </c>
      <c r="BF6" s="1044" t="inlineStr">
        <is>
          <t>市场1</t>
        </is>
      </c>
      <c r="BG6" s="1044" t="inlineStr">
        <is>
          <t>市场2</t>
        </is>
      </c>
      <c r="BH6" s="1044" t="inlineStr">
        <is>
          <t>市场3</t>
        </is>
      </c>
      <c r="BI6" s="1044" t="inlineStr">
        <is>
          <t>市场4</t>
        </is>
      </c>
      <c r="BJ6" s="1044" t="inlineStr">
        <is>
          <t>市场1</t>
        </is>
      </c>
      <c r="BK6" s="1044" t="inlineStr">
        <is>
          <t>市场2</t>
        </is>
      </c>
      <c r="BL6" s="1044" t="inlineStr">
        <is>
          <t>市场3</t>
        </is>
      </c>
      <c r="BM6" s="1044" t="inlineStr">
        <is>
          <t>市场4</t>
        </is>
      </c>
      <c r="BN6" s="1044" t="inlineStr">
        <is>
          <t>市场1</t>
        </is>
      </c>
      <c r="BO6" s="1044" t="inlineStr">
        <is>
          <t>市场2</t>
        </is>
      </c>
      <c r="BP6" s="1044" t="inlineStr">
        <is>
          <t>市场3</t>
        </is>
      </c>
      <c r="BQ6" s="1044" t="inlineStr">
        <is>
          <t>市场4</t>
        </is>
      </c>
      <c r="BR6" s="1106" t="n"/>
      <c r="BS6" s="1045">
        <f>BA8</f>
        <v/>
      </c>
      <c r="BT6" s="1061">
        <f>IF(BS6=0,0,1)</f>
        <v/>
      </c>
      <c r="BU6" s="1061">
        <f>第6期!AQ108*0.5</f>
        <v/>
      </c>
      <c r="BV6" s="1240">
        <f>AVERAGE(BT31:CI31)*初始化表!B$31</f>
        <v/>
      </c>
      <c r="BW6" s="1240">
        <f>$BT6*(AL108-BW$25)/BW$26*初始化表!B$30</f>
        <v/>
      </c>
      <c r="BX6" s="1240">
        <f>$BT6*(AM108-BX$25)/BX$26*初始化表!B$33</f>
        <v/>
      </c>
      <c r="BY6" s="1240">
        <f>$BT6*(AN108-BY$25)/BY$26*初始化表!B$32</f>
        <v/>
      </c>
      <c r="BZ6" s="1240">
        <f>$BT6*(AP108-BZ$25)/BZ$26*初始化表!B$34</f>
        <v/>
      </c>
      <c r="CA6" s="1240">
        <f>$BT$5*(AW108-CA$25)/CA$26*初始化表!B$36</f>
        <v/>
      </c>
      <c r="CB6" s="1240">
        <f>CE6-CC6-BU6-SUM(BV6:CA6)/2</f>
        <v/>
      </c>
      <c r="CC6" s="1061">
        <f>IF(AO108-AX108&gt;=0,0,-0.1*(1-EXP(2*10^(-6)*(AO108-AX108))))</f>
        <v/>
      </c>
      <c r="CD6" s="1241">
        <f>SUM(BV6:CB6)</f>
        <v/>
      </c>
      <c r="CE6" s="1241">
        <f>AQ108</f>
        <v/>
      </c>
      <c r="CF6" s="1241">
        <f>BU6*2</f>
        <v/>
      </c>
      <c r="CG6" s="1106" t="n"/>
      <c r="CH6" s="1106" t="n"/>
      <c r="CI6" s="1100" t="n"/>
      <c r="CJ6" s="1101" t="n"/>
      <c r="CK6" s="1100" t="n"/>
      <c r="CL6" s="1101" t="n"/>
      <c r="CM6" s="1101" t="n"/>
      <c r="CN6" s="1101" t="n"/>
      <c r="CO6" s="1101" t="n"/>
      <c r="CP6" s="1101" t="n"/>
      <c r="CQ6" s="1101" t="n"/>
      <c r="CR6" s="1101" t="n"/>
      <c r="CS6" s="1101" t="n"/>
      <c r="CT6" s="1101" t="n"/>
      <c r="CU6" s="1101" t="n"/>
      <c r="CV6" s="1101" t="n"/>
      <c r="CW6" s="1101" t="n"/>
      <c r="CX6" s="1101" t="n"/>
      <c r="CY6" s="1101" t="n"/>
      <c r="CZ6" s="1101" t="n"/>
      <c r="DA6" s="1101" t="n"/>
      <c r="DB6" s="1101" t="n"/>
      <c r="DC6" s="1101" t="n"/>
      <c r="DD6" s="1101" t="n"/>
      <c r="DE6" s="1101" t="n"/>
      <c r="DF6" s="1101" t="n"/>
      <c r="DG6" s="1101" t="n"/>
      <c r="DH6" s="1101" t="n"/>
      <c r="DI6" s="1101" t="n"/>
    </row>
    <row r="7" ht="16" customFormat="1" customHeight="1" s="140">
      <c r="A7" s="1047" t="inlineStr">
        <is>
          <t>产品2</t>
        </is>
      </c>
      <c r="B7" s="1242">
        <f>O21</f>
        <v/>
      </c>
      <c r="C7" s="1242">
        <f>P21</f>
        <v/>
      </c>
      <c r="D7" s="1242">
        <f>Q21</f>
        <v/>
      </c>
      <c r="E7" s="1242">
        <f>R21</f>
        <v/>
      </c>
      <c r="F7" s="1243">
        <f>P28</f>
        <v/>
      </c>
      <c r="G7" s="144" t="n"/>
      <c r="H7" s="1047" t="inlineStr">
        <is>
          <t>产品2</t>
        </is>
      </c>
      <c r="I7" s="1244">
        <f>第6期!I7+第6期!J7</f>
        <v/>
      </c>
      <c r="J7" s="1245" t="n"/>
      <c r="K7" s="1246">
        <f>IF(IF((I7+F18)&gt;=初始化表!I32,5,IF((I7+F18)&gt;=初始化表!H32,4,IF((I7+F18)&gt;=初始化表!G32,3,IF((I7+F18)&gt;=初始化表!F32,2,IF((I7+F18)&gt;=初始化表!E32,1,0)))))+IF(I7+F18&gt;初始化表!E32,O$45)&lt;第6期!K7+1,IF((I7+F18)&gt;=初始化表!I32,5,IF((I7+F18)&gt;=初始化表!H32,4,IF((I7+F18)&gt;=初始化表!G32,3,IF((I7+F18)&gt;=初始化表!F32,2,IF((I7+F18)&gt;=初始化表!E32,1,0)))))+IF(I7+F18&gt;初始化表!E32,O$45),第6期!K7+1)</f>
        <v/>
      </c>
      <c r="L7" s="1243">
        <f>IF(I7&lt;初始化表!E32,初始化表!E32-I7,IF(I7&lt;初始化表!F32,初始化表!F32-I7,IF(I7&lt;初始化表!G32,初始化表!G32-I7,IF(I7&lt;初始化表!H32,初始化表!H32-I7,IF(I7&lt;初始化表!I32,初始化表!I32-I7,0)))))</f>
        <v/>
      </c>
      <c r="M7" s="178" t="n"/>
      <c r="N7" s="1047" t="inlineStr">
        <is>
          <t>促销计划</t>
        </is>
      </c>
      <c r="O7" s="1044" t="inlineStr">
        <is>
          <t>市场1</t>
        </is>
      </c>
      <c r="P7" s="1044" t="inlineStr">
        <is>
          <t>市场2</t>
        </is>
      </c>
      <c r="Q7" s="1044" t="inlineStr">
        <is>
          <t>市场3</t>
        </is>
      </c>
      <c r="R7" s="1091" t="inlineStr">
        <is>
          <t>市场4</t>
        </is>
      </c>
      <c r="S7" s="1100" t="n"/>
      <c r="T7" s="230" t="n"/>
      <c r="U7" s="1047" t="inlineStr">
        <is>
          <t>产品3</t>
        </is>
      </c>
      <c r="V7" s="1061">
        <f>第6期!AP17</f>
        <v/>
      </c>
      <c r="W7" s="1061">
        <f>第6期!AP18</f>
        <v/>
      </c>
      <c r="X7" s="1061">
        <f>第6期!AP19</f>
        <v/>
      </c>
      <c r="Y7" s="1061">
        <f>第6期!AP20</f>
        <v/>
      </c>
      <c r="Z7" s="1061">
        <f>第6期!AJ28</f>
        <v/>
      </c>
      <c r="AA7" s="187">
        <f>(V7+W7+X7+Y7)*AC13</f>
        <v/>
      </c>
      <c r="AB7" s="261" t="inlineStr">
        <is>
          <t>产品3</t>
        </is>
      </c>
      <c r="AC7" s="1236">
        <f>初始化表!$B$8*初始化表!G17*初始化表!$H$5/1300+初始化表!$B$12*初始化表!G17/1300+初始化表!G19+初始化表!G18*(-C35-C44)/(SUM(B17:E17)*初始化表!E18+SUM(B18:E18)*初始化表!F18+SUM(B19:E19)*初始化表!G18+SUM(B20:E20)*初始化表!H18)</f>
        <v/>
      </c>
      <c r="AD7" s="1237">
        <f>$AC7+初始化表!L21+$F8*B8/SUMPRODUCT($B8:$E8,$V44:$Y44)+B$10*B8/SUMPRODUCT(B$6:B$9,V$42:V$45)+初始化表!L15/I65+(IF(I27+J27=0,0,1)*初始化表!H27+IF(K27+L27=0,0,1)*初始化表!I27)/(I65+J65+K65+L65)</f>
        <v/>
      </c>
      <c r="AE7" s="1237">
        <f>$AC7+初始化表!M21+$F8*C8/SUMPRODUCT($B8:$E8,$V44:$Y44)+C$10*C8/SUMPRODUCT(C$6:C$9,W$42:W$45)+初始化表!M15/J65+(IF(I27+J27=0,0,1)*初始化表!H27+IF(K27+L27=0,0,1)*初始化表!I27)/(I65+J65+K65+L65)</f>
        <v/>
      </c>
      <c r="AF7" s="1237">
        <f>$AC7+初始化表!N21+$F8*D8/SUMPRODUCT($B8:$E8,$V44:$Y44)+D$10*D8/SUMPRODUCT(D$6:D$9,X$42:X$45)+初始化表!N15/K65+(IF(I27+J27=0,0,1)*初始化表!H27+IF(K27+L27=0,0,1)*初始化表!I27)/(I65+J65+K65+L65)</f>
        <v/>
      </c>
      <c r="AG7" s="1238">
        <f>$AC7+初始化表!O21+$F8*E8/SUMPRODUCT($B8:$E8,$V44:$Y44)+E$10*E8/SUMPRODUCT(E$6:E$9,Y$42:Y$45)+初始化表!O15/L65+(IF(I27+J27=0,0,1)*初始化表!H27+IF(K27+L27=0,0,1)*初始化表!I27)/(I65+J65+K65+L65)</f>
        <v/>
      </c>
      <c r="AH7" s="144" t="n"/>
      <c r="AI7" s="1228" t="n"/>
      <c r="AQ7" s="1239" t="n"/>
      <c r="AR7" s="1101" t="n"/>
      <c r="AS7" s="1101" t="n"/>
      <c r="AT7" s="1101" t="n"/>
      <c r="AU7" s="1101" t="n"/>
      <c r="AV7" s="1101" t="n"/>
      <c r="AW7" s="1101" t="n"/>
      <c r="AX7" s="1101" t="n"/>
      <c r="AY7" s="350" t="n"/>
      <c r="AZ7" s="144" t="n"/>
      <c r="BA7" s="351">
        <f>AI37</f>
        <v/>
      </c>
      <c r="BB7" s="352">
        <f>IF($BA7="","",INT(BB$28*AJ61))</f>
        <v/>
      </c>
      <c r="BC7" s="352">
        <f>IF($BA7="","",INT(BC$28*AK61))</f>
        <v/>
      </c>
      <c r="BD7" s="352">
        <f>IF($BA7="","",INT(BD$28*AL61))</f>
        <v/>
      </c>
      <c r="BE7" s="352">
        <f>IF($BA7="","",INT(BE$28*AM61))</f>
        <v/>
      </c>
      <c r="BF7" s="352">
        <f>IF($BA7="","",INT(BF$28*AN61))</f>
        <v/>
      </c>
      <c r="BG7" s="352">
        <f>IF($BA7="","",INT(BG$28*AO61))</f>
        <v/>
      </c>
      <c r="BH7" s="352">
        <f>IF($BA7="","",INT(BH$28*AP61))</f>
        <v/>
      </c>
      <c r="BI7" s="352">
        <f>IF($BA7="","",INT(BI$28*AQ61))</f>
        <v/>
      </c>
      <c r="BJ7" s="352">
        <f>IF($BA7="","",INT(BJ$28*AR61))</f>
        <v/>
      </c>
      <c r="BK7" s="352">
        <f>IF($BA7="","",INT(BK$28*AS61))</f>
        <v/>
      </c>
      <c r="BL7" s="352">
        <f>IF($BA7="","",INT(BL$28*AT61))</f>
        <v/>
      </c>
      <c r="BM7" s="352">
        <f>IF($BA7="","",INT(BM$28*AU61))</f>
        <v/>
      </c>
      <c r="BN7" s="352">
        <f>IF($BA7="","",INT(BN$28*AV61))</f>
        <v/>
      </c>
      <c r="BO7" s="352">
        <f>IF($BA7="","",INT(BO$28*AW61))</f>
        <v/>
      </c>
      <c r="BP7" s="352">
        <f>IF($BA7="","",INT(BP$28*AX61))</f>
        <v/>
      </c>
      <c r="BQ7" s="352">
        <f>IF($BA7="","",INT(BQ$28*AY61))</f>
        <v/>
      </c>
      <c r="BR7" s="1106" t="n"/>
      <c r="BS7" s="1045">
        <f>BA9</f>
        <v/>
      </c>
      <c r="BT7" s="1061">
        <f>IF(BS7=0,0,1)</f>
        <v/>
      </c>
      <c r="BU7" s="1061">
        <f>第6期!AQ109*0.5</f>
        <v/>
      </c>
      <c r="BV7" s="1240">
        <f>AVERAGE(BT32:CI32)*初始化表!B$31</f>
        <v/>
      </c>
      <c r="BW7" s="1240">
        <f>$BT7*(AL109-BW$25)/BW$26*初始化表!B$30</f>
        <v/>
      </c>
      <c r="BX7" s="1240">
        <f>$BT7*(AM109-BX$25)/BX$26*初始化表!B$33</f>
        <v/>
      </c>
      <c r="BY7" s="1240">
        <f>$BT7*(AN109-BY$25)/BY$26*初始化表!B$32</f>
        <v/>
      </c>
      <c r="BZ7" s="1240">
        <f>$BT7*(AP109-BZ$25)/BZ$26*初始化表!B$34</f>
        <v/>
      </c>
      <c r="CA7" s="1240">
        <f>$BT$5*(AW109-CA$25)/CA$26*初始化表!B$36</f>
        <v/>
      </c>
      <c r="CB7" s="1240">
        <f>CE7-CC7-BU7-SUM(BV7:CA7)/2</f>
        <v/>
      </c>
      <c r="CC7" s="1061">
        <f>IF(AO109-AX109&gt;=0,0,-0.1*(1-EXP(2*10^(-6)*(AO109-AX109))))</f>
        <v/>
      </c>
      <c r="CD7" s="1241">
        <f>SUM(BV7:CB7)</f>
        <v/>
      </c>
      <c r="CE7" s="1241">
        <f>AQ109</f>
        <v/>
      </c>
      <c r="CF7" s="1241">
        <f>BU7*2</f>
        <v/>
      </c>
      <c r="CG7" s="1106" t="n"/>
      <c r="CH7" s="1106" t="n"/>
      <c r="CI7" s="1101" t="n"/>
      <c r="CJ7" s="1101" t="n"/>
      <c r="CK7" s="1101" t="n"/>
      <c r="CL7" s="1101" t="n"/>
      <c r="CM7" s="1101" t="n"/>
      <c r="CN7" s="1101" t="n"/>
      <c r="CO7" s="1101" t="n"/>
      <c r="CP7" s="1101" t="n"/>
      <c r="CQ7" s="1101" t="n"/>
      <c r="CR7" s="1101" t="n"/>
      <c r="CS7" s="1101" t="n"/>
      <c r="CT7" s="1101" t="n"/>
      <c r="CU7" s="1101" t="n"/>
      <c r="CV7" s="1101" t="n"/>
      <c r="CW7" s="1101" t="n"/>
      <c r="CX7" s="1101" t="n"/>
      <c r="CY7" s="1101" t="n"/>
      <c r="CZ7" s="1101" t="n"/>
      <c r="DA7" s="1101" t="n"/>
      <c r="DB7" s="1101" t="n"/>
      <c r="DC7" s="1101" t="n"/>
      <c r="DD7" s="1101" t="n"/>
      <c r="DE7" s="1101" t="n"/>
      <c r="DF7" s="1101" t="n"/>
      <c r="DG7" s="1101" t="n"/>
      <c r="DH7" s="1101" t="n"/>
      <c r="DI7" s="1101" t="n"/>
    </row>
    <row r="8" ht="16" customFormat="1" customHeight="1" s="140">
      <c r="A8" s="1047" t="inlineStr">
        <is>
          <t>产品3</t>
        </is>
      </c>
      <c r="B8" s="1242">
        <f>O22</f>
        <v/>
      </c>
      <c r="C8" s="1242">
        <f>P22</f>
        <v/>
      </c>
      <c r="D8" s="1242">
        <f>Q22</f>
        <v/>
      </c>
      <c r="E8" s="1242">
        <f>R22</f>
        <v/>
      </c>
      <c r="F8" s="1243">
        <f>Q28</f>
        <v/>
      </c>
      <c r="G8" s="144" t="n"/>
      <c r="H8" s="1047" t="inlineStr">
        <is>
          <t>产品3</t>
        </is>
      </c>
      <c r="I8" s="1244">
        <f>第6期!I8+第6期!J8</f>
        <v/>
      </c>
      <c r="J8" s="1245" t="n"/>
      <c r="K8" s="1246">
        <f>IF(IF((I8+F19)&gt;=初始化表!I33,5,IF((I8+F19)&gt;=初始化表!H33,4,IF((I8+F19)&gt;=初始化表!G33,3,IF((I8+F19)&gt;=初始化表!F33,2,IF((I8+F19)&gt;=初始化表!E33,1,0)))))+IF(I8+F19&gt;初始化表!E33,O$45)&lt;第6期!K8+1,IF((I8+F19)&gt;=初始化表!I33,5,IF((I8+F19)&gt;=初始化表!H33,4,IF((I8+F19)&gt;=初始化表!G33,3,IF((I8+F19)&gt;=初始化表!F33,2,IF((I8+F19)&gt;=初始化表!E33,1,0)))))+IF(I8+F19&gt;初始化表!E33,O$45),第6期!K8+1)</f>
        <v/>
      </c>
      <c r="L8" s="1243">
        <f>IF(I8&lt;初始化表!E33,初始化表!E33-I8,IF(I8&lt;初始化表!F33,初始化表!F33-I8,IF(I8&lt;初始化表!G33,初始化表!G33-I8,IF(I8&lt;初始化表!H33,初始化表!H33-I8,IF(I8&lt;初始化表!I33,初始化表!I33-I8,0)))))</f>
        <v/>
      </c>
      <c r="M8" s="178" t="n"/>
      <c r="N8" s="1047" t="inlineStr">
        <is>
          <t>投入比例</t>
        </is>
      </c>
      <c r="O8" s="181">
        <f>第6期!O8+0.0005</f>
        <v/>
      </c>
      <c r="P8" s="181">
        <f>第6期!P8+0.0005</f>
        <v/>
      </c>
      <c r="Q8" s="181">
        <f>第6期!Q8+0.0005</f>
        <v/>
      </c>
      <c r="R8" s="231">
        <f>第6期!R8+0.0005</f>
        <v/>
      </c>
      <c r="S8" s="181" t="n"/>
      <c r="T8" s="230" t="n"/>
      <c r="U8" s="1073" t="inlineStr">
        <is>
          <t>产品4</t>
        </is>
      </c>
      <c r="V8" s="1063">
        <f>第6期!AP21</f>
        <v/>
      </c>
      <c r="W8" s="1063">
        <f>第6期!AP22</f>
        <v/>
      </c>
      <c r="X8" s="1063">
        <f>第6期!AP23</f>
        <v/>
      </c>
      <c r="Y8" s="1063">
        <f>第6期!AP24</f>
        <v/>
      </c>
      <c r="Z8" s="1063">
        <f>第6期!AJ29</f>
        <v/>
      </c>
      <c r="AA8" s="1064">
        <f>(V8+W8+X8+Y8)*AC14</f>
        <v/>
      </c>
      <c r="AB8" s="264" t="inlineStr">
        <is>
          <t>产品4</t>
        </is>
      </c>
      <c r="AC8" s="1247">
        <f>初始化表!$B$8*初始化表!H17*初始化表!$H$5/1300+初始化表!$B$12*初始化表!H17/1300+初始化表!H19+初始化表!H18*(-C35-C44)/(SUM(B17:E17)*初始化表!E18+SUM(B18:E18)*初始化表!F18+SUM(B19:E19)*初始化表!G18+SUM(B20:E20)*初始化表!H18)</f>
        <v/>
      </c>
      <c r="AD8" s="1248">
        <f>$AC8+初始化表!L22+$F9*B9/SUMPRODUCT($B9:$E9,$V45:$Y45)+B$10*B9/SUMPRODUCT(B$6:B$9,V$42:V$45)+初始化表!L16/I66+(IF(I28+J28=0,0,1)*初始化表!H28+IF(K28+L28=0,0,1)*初始化表!I28)/(I66+J66+K66+L66)</f>
        <v/>
      </c>
      <c r="AE8" s="1248">
        <f>$AC8+初始化表!M22+$F9*C9/SUMPRODUCT($B9:$E9,$V45:$Y45)+C$10*C9/SUMPRODUCT(C$6:C$9,W$42:W$45)+初始化表!M16/J66+(IF(I28+J28=0,0,1)*初始化表!H28+IF(K28+L28=0,0,1)*初始化表!I28)/(I66+J66+K66+L66)</f>
        <v/>
      </c>
      <c r="AF8" s="1248">
        <f>$AC8+初始化表!N22+$F9*D9/SUMPRODUCT($B9:$E9,$V45:$Y45)+D$10*D9/SUMPRODUCT(D$6:D$9,X$42:X$45)+初始化表!N16/K66+(IF(I28+J28=0,0,1)*初始化表!H28+IF(K28+L28=0,0,1)*初始化表!I28)/(I66+J66+K66+L66)</f>
        <v/>
      </c>
      <c r="AG8" s="1249">
        <f>$AC8+初始化表!O22+$F9*E9/SUMPRODUCT($B9:$E9,$V45:$Y45)+E$10*E9/SUMPRODUCT(E$6:E$9,Y$42:Y$45)+初始化表!O16/L66+(IF(I28+J28=0,0,1)*初始化表!H28+IF(K28+L28=0,0,1)*初始化表!I28)/(I66+J66+K66+L66)</f>
        <v/>
      </c>
      <c r="AH8" s="144" t="n"/>
      <c r="AI8" s="302" t="inlineStr">
        <is>
          <t>产  品</t>
        </is>
      </c>
      <c r="AJ8" s="303" t="inlineStr">
        <is>
          <t>市  场</t>
        </is>
      </c>
      <c r="AK8" s="303" t="inlineStr">
        <is>
          <t>上期预订(件)</t>
        </is>
      </c>
      <c r="AL8" s="303" t="inlineStr">
        <is>
          <t>本期需求(件)</t>
        </is>
      </c>
      <c r="AM8" s="303" t="inlineStr">
        <is>
          <t>本期销售(件)</t>
        </is>
      </c>
      <c r="AN8" s="303" t="inlineStr">
        <is>
          <t>市场份额(%)</t>
        </is>
      </c>
      <c r="AO8" s="303" t="inlineStr">
        <is>
          <t>下期订货(件)</t>
        </is>
      </c>
      <c r="AP8" s="303" t="inlineStr">
        <is>
          <t>期末库存(件)</t>
        </is>
      </c>
      <c r="AQ8" s="303" t="inlineStr">
        <is>
          <t>废  品(件)</t>
        </is>
      </c>
      <c r="AR8" s="338" t="inlineStr">
        <is>
          <t>需求</t>
        </is>
      </c>
      <c r="AS8" s="339" t="inlineStr">
        <is>
          <t>订单是否满足</t>
        </is>
      </c>
      <c r="AT8" s="339" t="inlineStr">
        <is>
          <t>销售（剔除订单）</t>
        </is>
      </c>
      <c r="AU8" s="339" t="inlineStr">
        <is>
          <t>订单</t>
        </is>
      </c>
      <c r="AV8" s="339" t="inlineStr">
        <is>
          <t>市场库存</t>
        </is>
      </c>
      <c r="AW8" s="353" t="inlineStr">
        <is>
          <t>废品</t>
        </is>
      </c>
      <c r="AX8" s="1250" t="n"/>
      <c r="AY8" s="350" t="n"/>
      <c r="AZ8" s="144" t="n"/>
      <c r="BA8" s="351">
        <f>AI38</f>
        <v/>
      </c>
      <c r="BB8" s="352">
        <f>IF($BA8="","",INT(BB$28*AJ62))</f>
        <v/>
      </c>
      <c r="BC8" s="352">
        <f>IF($BA8="","",INT(BC$28*AK62))</f>
        <v/>
      </c>
      <c r="BD8" s="352">
        <f>IF($BA8="","",INT(BD$28*AL62))</f>
        <v/>
      </c>
      <c r="BE8" s="352">
        <f>IF($BA8="","",INT(BE$28*AM62))</f>
        <v/>
      </c>
      <c r="BF8" s="352">
        <f>IF($BA8="","",INT(BF$28*AN62))</f>
        <v/>
      </c>
      <c r="BG8" s="352">
        <f>IF($BA8="","",INT(BG$28*AO62))</f>
        <v/>
      </c>
      <c r="BH8" s="352">
        <f>IF($BA8="","",INT(BH$28*AP62))</f>
        <v/>
      </c>
      <c r="BI8" s="352">
        <f>IF($BA8="","",INT(BI$28*AQ62))</f>
        <v/>
      </c>
      <c r="BJ8" s="352">
        <f>IF($BA8="","",INT(BJ$28*AR62))</f>
        <v/>
      </c>
      <c r="BK8" s="352">
        <f>IF($BA8="","",INT(BK$28*AS62))</f>
        <v/>
      </c>
      <c r="BL8" s="352">
        <f>IF($BA8="","",INT(BL$28*AT62))</f>
        <v/>
      </c>
      <c r="BM8" s="352">
        <f>IF($BA8="","",INT(BM$28*AU62))</f>
        <v/>
      </c>
      <c r="BN8" s="352">
        <f>IF($BA8="","",INT(BN$28*AV62))</f>
        <v/>
      </c>
      <c r="BO8" s="352">
        <f>IF($BA8="","",INT(BO$28*AW62))</f>
        <v/>
      </c>
      <c r="BP8" s="352">
        <f>IF($BA8="","",INT(BP$28*AX62))</f>
        <v/>
      </c>
      <c r="BQ8" s="352">
        <f>IF($BA8="","",INT(BQ$28*AY62))</f>
        <v/>
      </c>
      <c r="BR8" s="1106" t="n"/>
      <c r="BS8" s="1045">
        <f>BA10</f>
        <v/>
      </c>
      <c r="BT8" s="1061">
        <f>IF(BS8=0,0,1)</f>
        <v/>
      </c>
      <c r="BU8" s="1061">
        <f>第6期!AQ110*0.5</f>
        <v/>
      </c>
      <c r="BV8" s="1240">
        <f>AVERAGE(BT33:CI33)*初始化表!B$31</f>
        <v/>
      </c>
      <c r="BW8" s="1240">
        <f>$BT8*(AL110-BW$25)/BW$26*初始化表!B$30</f>
        <v/>
      </c>
      <c r="BX8" s="1240">
        <f>$BT8*(AM110-BX$25)/BX$26*初始化表!B$33</f>
        <v/>
      </c>
      <c r="BY8" s="1240">
        <f>$BT8*(AN110-BY$25)/BY$26*初始化表!B$32</f>
        <v/>
      </c>
      <c r="BZ8" s="1240">
        <f>$BT8*(AP110-BZ$25)/BZ$26*初始化表!B$34</f>
        <v/>
      </c>
      <c r="CA8" s="1240">
        <f>$BT$5*(AW110-CA$25)/CA$26*初始化表!B$36</f>
        <v/>
      </c>
      <c r="CB8" s="1240">
        <f>CE8-CC8-BU8-SUM(BV8:CA8)/2</f>
        <v/>
      </c>
      <c r="CC8" s="1061">
        <f>IF(AO110-AX110&gt;=0,0,-0.1*(1-EXP(2*10^(-6)*(AO110-AX110))))</f>
        <v/>
      </c>
      <c r="CD8" s="1241">
        <f>SUM(BV8:CB8)</f>
        <v/>
      </c>
      <c r="CE8" s="1241">
        <f>AQ110</f>
        <v/>
      </c>
      <c r="CF8" s="1241">
        <f>BU8*2</f>
        <v/>
      </c>
      <c r="CG8" s="1106" t="n"/>
      <c r="CH8" s="1106" t="n"/>
      <c r="CI8" s="1101" t="n"/>
      <c r="CJ8" s="1101" t="n"/>
      <c r="CK8" s="1101" t="n"/>
      <c r="CL8" s="1101" t="n"/>
      <c r="CM8" s="1101" t="n"/>
      <c r="CN8" s="1101" t="n"/>
      <c r="CO8" s="1101" t="n"/>
      <c r="CP8" s="1101" t="n"/>
      <c r="CQ8" s="1101" t="n"/>
      <c r="CR8" s="1101" t="n"/>
      <c r="CS8" s="1101" t="n"/>
      <c r="CT8" s="1101" t="n"/>
      <c r="CU8" s="1101" t="n"/>
      <c r="CV8" s="1101" t="n"/>
      <c r="CW8" s="1101" t="n"/>
      <c r="CX8" s="1101" t="n"/>
      <c r="CY8" s="1101" t="n"/>
      <c r="CZ8" s="1101" t="n"/>
      <c r="DA8" s="1101" t="n"/>
      <c r="DB8" s="1101" t="n"/>
      <c r="DC8" s="1101" t="n"/>
      <c r="DD8" s="1101" t="n"/>
      <c r="DE8" s="1101" t="n"/>
      <c r="DF8" s="1101" t="n"/>
      <c r="DG8" s="1101" t="n"/>
      <c r="DH8" s="1101" t="n"/>
      <c r="DI8" s="1101" t="n"/>
    </row>
    <row r="9" ht="16" customFormat="1" customHeight="1" s="140">
      <c r="A9" s="1047" t="inlineStr">
        <is>
          <t>产品4</t>
        </is>
      </c>
      <c r="B9" s="1242">
        <f>O23</f>
        <v/>
      </c>
      <c r="C9" s="1242">
        <f>P23</f>
        <v/>
      </c>
      <c r="D9" s="1242">
        <f>Q23</f>
        <v/>
      </c>
      <c r="E9" s="1242">
        <f>R23</f>
        <v/>
      </c>
      <c r="F9" s="1243">
        <f>R28</f>
        <v/>
      </c>
      <c r="G9" s="144" t="n"/>
      <c r="H9" s="1073" t="inlineStr">
        <is>
          <t>产品4</t>
        </is>
      </c>
      <c r="I9" s="1251">
        <f>第6期!I9+第6期!J9</f>
        <v/>
      </c>
      <c r="J9" s="1245" t="n"/>
      <c r="K9" s="1252">
        <f>IF(IF((I9+F20)&gt;=初始化表!I34,5,IF((I9+F20)&gt;=初始化表!H34,4,IF((I9+F20)&gt;=初始化表!G34,3,IF((I9+F20)&gt;=初始化表!F34,2,IF((I9+F20)&gt;=初始化表!E34,1,0)))))+IF(I9+F20&gt;初始化表!E34,O$45)&lt;第6期!K9+1,IF((I9+F20)&gt;=初始化表!I34,5,IF((I9+F20)&gt;=初始化表!H34,4,IF((I9+F20)&gt;=初始化表!G34,3,IF((I9+F20)&gt;=初始化表!F34,2,IF((I9+F20)&gt;=初始化表!E34,1,0)))))+IF(I9+F20&gt;初始化表!E34,O$45),第6期!K9+1)</f>
        <v/>
      </c>
      <c r="L9" s="1253">
        <f>IF(I9&lt;初始化表!E34,初始化表!E34-I9,IF(I9&lt;初始化表!F34,初始化表!F34-I9,IF(I9&lt;初始化表!G34,初始化表!G34-I9,IF(I9&lt;初始化表!H34,初始化表!H34-I9,IF(I9&lt;初始化表!I34,初始化表!I34-I9,0)))))</f>
        <v/>
      </c>
      <c r="M9" s="178" t="n"/>
      <c r="N9" s="1047" t="inlineStr">
        <is>
          <t>价格浮动</t>
        </is>
      </c>
      <c r="O9" s="1044" t="inlineStr">
        <is>
          <t>市场1</t>
        </is>
      </c>
      <c r="P9" s="1044" t="inlineStr">
        <is>
          <t>市场2</t>
        </is>
      </c>
      <c r="Q9" s="1044" t="inlineStr">
        <is>
          <t>市场3</t>
        </is>
      </c>
      <c r="R9" s="1091" t="inlineStr">
        <is>
          <t>市场4</t>
        </is>
      </c>
      <c r="S9" s="1101" t="n"/>
      <c r="T9" s="230" t="n"/>
      <c r="U9" s="1101" t="n"/>
      <c r="V9" s="1101" t="n"/>
      <c r="W9" s="1101" t="n"/>
      <c r="X9" s="1101" t="n"/>
      <c r="Y9" s="1101" t="n"/>
      <c r="Z9" s="1101">
        <f>SUMPRODUCT(V5:Y8,V23:Y26)</f>
        <v/>
      </c>
      <c r="AA9" s="144" t="n"/>
      <c r="AB9" s="144" t="n"/>
      <c r="AC9" s="267" t="n"/>
      <c r="AD9" s="267" t="n"/>
      <c r="AE9" s="267" t="n"/>
      <c r="AF9" s="267" t="n"/>
      <c r="AG9" s="267" t="n"/>
      <c r="AH9" s="144" t="n"/>
      <c r="AI9" s="304" t="n"/>
      <c r="AJ9" s="305" t="n"/>
      <c r="AK9" s="306" t="n"/>
      <c r="AL9" s="306">
        <f>AM9</f>
        <v/>
      </c>
      <c r="AM9" s="306">
        <f>V42</f>
        <v/>
      </c>
      <c r="AN9" s="307" t="n"/>
      <c r="AO9" s="306" t="n"/>
      <c r="AP9" s="306" t="n"/>
      <c r="AQ9" s="340" t="n"/>
      <c r="AR9" s="1050" t="n"/>
      <c r="AS9" s="1045">
        <f>AM9-AK9</f>
        <v/>
      </c>
      <c r="AT9" s="1045" t="n"/>
      <c r="AU9" s="1045" t="n"/>
      <c r="AV9" s="1045" t="n"/>
      <c r="AW9" s="1052" t="n"/>
      <c r="AX9" s="1101" t="n"/>
      <c r="AY9" s="350" t="n"/>
      <c r="AZ9" s="144" t="n"/>
      <c r="BA9" s="351">
        <f>AI39</f>
        <v/>
      </c>
      <c r="BB9" s="352">
        <f>IF($BA9="","",INT(BB$28*AJ63))</f>
        <v/>
      </c>
      <c r="BC9" s="352">
        <f>IF($BA9="","",INT(BC$28*AK63))</f>
        <v/>
      </c>
      <c r="BD9" s="352">
        <f>IF($BA9="","",INT(BD$28*AL63))</f>
        <v/>
      </c>
      <c r="BE9" s="352">
        <f>IF($BA9="","",INT(BE$28*AM63))</f>
        <v/>
      </c>
      <c r="BF9" s="352">
        <f>IF($BA9="","",INT(BF$28*AN63))</f>
        <v/>
      </c>
      <c r="BG9" s="352">
        <f>IF($BA9="","",INT(BG$28*AO63))</f>
        <v/>
      </c>
      <c r="BH9" s="352">
        <f>IF($BA9="","",INT(BH$28*AP63))</f>
        <v/>
      </c>
      <c r="BI9" s="352">
        <f>IF($BA9="","",INT(BI$28*AQ63))</f>
        <v/>
      </c>
      <c r="BJ9" s="352">
        <f>IF($BA9="","",INT(BJ$28*AR63))</f>
        <v/>
      </c>
      <c r="BK9" s="352">
        <f>IF($BA9="","",INT(BK$28*AS63))</f>
        <v/>
      </c>
      <c r="BL9" s="352">
        <f>IF($BA9="","",INT(BL$28*AT63))</f>
        <v/>
      </c>
      <c r="BM9" s="352">
        <f>IF($BA9="","",INT(BM$28*AU63))</f>
        <v/>
      </c>
      <c r="BN9" s="352">
        <f>IF($BA9="","",INT(BN$28*AV63))</f>
        <v/>
      </c>
      <c r="BO9" s="352">
        <f>IF($BA9="","",INT(BO$28*AW63))</f>
        <v/>
      </c>
      <c r="BP9" s="352">
        <f>IF($BA9="","",INT(BP$28*AX63))</f>
        <v/>
      </c>
      <c r="BQ9" s="352">
        <f>IF($BA9="","",INT(BQ$28*AY63))</f>
        <v/>
      </c>
      <c r="BR9" s="1106" t="n"/>
      <c r="BS9" s="1045">
        <f>BA11</f>
        <v/>
      </c>
      <c r="BT9" s="1061">
        <f>IF(BS9=0,0,1)</f>
        <v/>
      </c>
      <c r="BU9" s="1061">
        <f>第6期!AQ111*0.5</f>
        <v/>
      </c>
      <c r="BV9" s="1240">
        <f>AVERAGE(BT34:CI34)*初始化表!B$31</f>
        <v/>
      </c>
      <c r="BW9" s="1240">
        <f>$BT9*(AL111-BW$25)/BW$26*初始化表!B$30</f>
        <v/>
      </c>
      <c r="BX9" s="1240">
        <f>$BT9*(AM111-BX$25)/BX$26*初始化表!B$33</f>
        <v/>
      </c>
      <c r="BY9" s="1240">
        <f>$BT9*(AN111-BY$25)/BY$26*初始化表!B$32</f>
        <v/>
      </c>
      <c r="BZ9" s="1240">
        <f>$BT9*(AP111-BZ$25)/BZ$26*初始化表!B$34</f>
        <v/>
      </c>
      <c r="CA9" s="1240">
        <f>$BT$5*(AW111-CA$25)/CA$26*初始化表!B$36</f>
        <v/>
      </c>
      <c r="CB9" s="1240">
        <f>CE9-CC9-BU9-SUM(BV9:CA9)/2</f>
        <v/>
      </c>
      <c r="CC9" s="1061">
        <f>IF(AO111-AX111&gt;=0,0,-0.1*(1-EXP(2*10^(-6)*(AO111-AX111))))</f>
        <v/>
      </c>
      <c r="CD9" s="1241">
        <f>SUM(BV9:CB9)</f>
        <v/>
      </c>
      <c r="CE9" s="1241">
        <f>AQ111</f>
        <v/>
      </c>
      <c r="CF9" s="1241">
        <f>BU9*2</f>
        <v/>
      </c>
      <c r="CG9" s="1106" t="n"/>
      <c r="CH9" s="1106" t="n"/>
      <c r="CI9" s="1101" t="n"/>
      <c r="CJ9" s="1266" t="n"/>
      <c r="CK9" s="1101" t="n"/>
      <c r="CL9" s="1266" t="n"/>
      <c r="CM9" s="1266" t="n"/>
      <c r="CN9" s="1266" t="n"/>
      <c r="CO9" s="1266" t="n"/>
      <c r="CP9" s="1101" t="n"/>
      <c r="CQ9" s="1101" t="n"/>
      <c r="CR9" s="1101" t="n"/>
      <c r="CS9" s="1101" t="n"/>
      <c r="CT9" s="1101" t="n"/>
      <c r="CU9" s="1101" t="n"/>
      <c r="CV9" s="1219" t="n"/>
      <c r="CW9" s="1219" t="n"/>
      <c r="CX9" s="1219" t="n"/>
      <c r="CY9" s="1219" t="n"/>
      <c r="CZ9" s="1101" t="n"/>
      <c r="DA9" s="1101" t="n"/>
      <c r="DB9" s="1101" t="n"/>
      <c r="DC9" s="1101" t="n"/>
      <c r="DD9" s="1101" t="n"/>
      <c r="DE9" s="1101" t="n"/>
      <c r="DF9" s="1101" t="n"/>
      <c r="DG9" s="1101" t="n"/>
      <c r="DH9" s="1101" t="n"/>
      <c r="DI9" s="1101" t="n"/>
    </row>
    <row r="10" ht="16" customFormat="1" customHeight="1" s="140">
      <c r="A10" s="1047" t="inlineStr">
        <is>
          <t>促销费</t>
        </is>
      </c>
      <c r="B10" s="1244">
        <f>O29</f>
        <v/>
      </c>
      <c r="C10" s="1244">
        <f>P29</f>
        <v/>
      </c>
      <c r="D10" s="1244">
        <f>Q29</f>
        <v/>
      </c>
      <c r="E10" s="1244">
        <f>R29</f>
        <v/>
      </c>
      <c r="F10" s="1091" t="inlineStr">
        <is>
          <t>利润</t>
        </is>
      </c>
      <c r="G10" s="144" t="n"/>
      <c r="M10" s="178" t="n"/>
      <c r="N10" s="1047" t="inlineStr">
        <is>
          <t>产品1</t>
        </is>
      </c>
      <c r="O10" s="1256" t="n"/>
      <c r="P10" s="1256" t="n"/>
      <c r="Q10" s="1256" t="n"/>
      <c r="R10" s="1465" t="n"/>
      <c r="S10" s="1100" t="n"/>
      <c r="T10" s="230" t="n"/>
      <c r="U10" s="1041" t="inlineStr">
        <is>
          <t>上期预定</t>
        </is>
      </c>
      <c r="V10" s="1053" t="inlineStr">
        <is>
          <t>市场1</t>
        </is>
      </c>
      <c r="W10" s="1053" t="inlineStr">
        <is>
          <t>市场2</t>
        </is>
      </c>
      <c r="X10" s="1053" t="inlineStr">
        <is>
          <t>市场3</t>
        </is>
      </c>
      <c r="Y10" s="1090" t="inlineStr">
        <is>
          <t>市场4</t>
        </is>
      </c>
      <c r="Z10" s="1101" t="n"/>
      <c r="AA10" s="144" t="n"/>
      <c r="AB10" s="259" t="inlineStr">
        <is>
          <t>产品利润</t>
        </is>
      </c>
      <c r="AC10" s="260" t="inlineStr">
        <is>
          <t>市场1</t>
        </is>
      </c>
      <c r="AD10" s="260" t="inlineStr">
        <is>
          <t>市场2</t>
        </is>
      </c>
      <c r="AE10" s="260" t="inlineStr">
        <is>
          <t>市场3</t>
        </is>
      </c>
      <c r="AF10" s="268" t="inlineStr">
        <is>
          <t>市场4</t>
        </is>
      </c>
      <c r="AG10" s="308" t="inlineStr">
        <is>
          <t>废品检验</t>
        </is>
      </c>
      <c r="AH10" s="309" t="inlineStr">
        <is>
          <t>现金流检验</t>
        </is>
      </c>
      <c r="AI10" s="310" t="n"/>
      <c r="AJ10" s="311" t="n"/>
      <c r="AK10" s="312" t="n"/>
      <c r="AL10" s="306">
        <f>AM10</f>
        <v/>
      </c>
      <c r="AM10" s="312">
        <f>W42</f>
        <v/>
      </c>
      <c r="AN10" s="313" t="n"/>
      <c r="AO10" s="312" t="n"/>
      <c r="AP10" s="306" t="n"/>
      <c r="AQ10" s="341" t="n"/>
      <c r="AR10" s="1050" t="n"/>
      <c r="AS10" s="1045">
        <f>AM10-AK10</f>
        <v/>
      </c>
      <c r="AT10" s="1045" t="n"/>
      <c r="AU10" s="1045" t="n"/>
      <c r="AV10" s="1045" t="n"/>
      <c r="AW10" s="1052" t="n"/>
      <c r="AX10" s="1101" t="n"/>
      <c r="AY10" s="350" t="n"/>
      <c r="AZ10" s="144" t="n"/>
      <c r="BA10" s="351">
        <f>AI40</f>
        <v/>
      </c>
      <c r="BB10" s="352">
        <f>IF($BA10="","",INT(BB$28*AJ64))</f>
        <v/>
      </c>
      <c r="BC10" s="352">
        <f>IF($BA10="","",INT(BC$28*AK64))</f>
        <v/>
      </c>
      <c r="BD10" s="352">
        <f>IF($BA10="","",INT(BD$28*AL64))</f>
        <v/>
      </c>
      <c r="BE10" s="352">
        <f>IF($BA10="","",INT(BE$28*AM64))</f>
        <v/>
      </c>
      <c r="BF10" s="352">
        <f>IF($BA10="","",INT(BF$28*AN64))</f>
        <v/>
      </c>
      <c r="BG10" s="352">
        <f>IF($BA10="","",INT(BG$28*AO64))</f>
        <v/>
      </c>
      <c r="BH10" s="352">
        <f>IF($BA10="","",INT(BH$28*AP64))</f>
        <v/>
      </c>
      <c r="BI10" s="352">
        <f>IF($BA10="","",INT(BI$28*AQ64))</f>
        <v/>
      </c>
      <c r="BJ10" s="352">
        <f>IF($BA10="","",INT(BJ$28*AR64))</f>
        <v/>
      </c>
      <c r="BK10" s="352">
        <f>IF($BA10="","",INT(BK$28*AS64))</f>
        <v/>
      </c>
      <c r="BL10" s="352">
        <f>IF($BA10="","",INT(BL$28*AT64))</f>
        <v/>
      </c>
      <c r="BM10" s="352">
        <f>IF($BA10="","",INT(BM$28*AU64))</f>
        <v/>
      </c>
      <c r="BN10" s="352">
        <f>IF($BA10="","",INT(BN$28*AV64))</f>
        <v/>
      </c>
      <c r="BO10" s="352">
        <f>IF($BA10="","",INT(BO$28*AW64))</f>
        <v/>
      </c>
      <c r="BP10" s="352">
        <f>IF($BA10="","",INT(BP$28*AX64))</f>
        <v/>
      </c>
      <c r="BQ10" s="352">
        <f>IF($BA10="","",INT(BQ$28*AY64))</f>
        <v/>
      </c>
      <c r="BR10" s="1106" t="n"/>
      <c r="BS10" s="1045">
        <f>BA12</f>
        <v/>
      </c>
      <c r="BT10" s="1061">
        <f>IF(BS10=0,0,1)</f>
        <v/>
      </c>
      <c r="BU10" s="1061">
        <f>第6期!AQ112*0.5</f>
        <v/>
      </c>
      <c r="BV10" s="1240">
        <f>AVERAGE(BT35:CI35)*初始化表!B$31</f>
        <v/>
      </c>
      <c r="BW10" s="1240">
        <f>$BT10*(AL112-BW$25)/BW$26*初始化表!B$30</f>
        <v/>
      </c>
      <c r="BX10" s="1240">
        <f>$BT10*(AM112-BX$25)/BX$26*初始化表!B$33</f>
        <v/>
      </c>
      <c r="BY10" s="1240">
        <f>$BT10*(AN112-BY$25)/BY$26*初始化表!B$32</f>
        <v/>
      </c>
      <c r="BZ10" s="1240">
        <f>$BT10*(AP112-BZ$25)/BZ$26*初始化表!B$34</f>
        <v/>
      </c>
      <c r="CA10" s="1240">
        <f>$BT$5*(AW112-CA$25)/CA$26*初始化表!B$36</f>
        <v/>
      </c>
      <c r="CB10" s="1240">
        <f>CE10-CC10-BU10-SUM(BV10:CA10)/2</f>
        <v/>
      </c>
      <c r="CC10" s="1061">
        <f>IF(AO112-AX112&gt;=0,0,-0.1*(1-EXP(2*10^(-6)*(AO112-AX112))))</f>
        <v/>
      </c>
      <c r="CD10" s="1241">
        <f>SUM(BV10:CB10)</f>
        <v/>
      </c>
      <c r="CE10" s="1241">
        <f>AQ112</f>
        <v/>
      </c>
      <c r="CF10" s="1241">
        <f>BU10*2</f>
        <v/>
      </c>
      <c r="CG10" s="1106" t="n"/>
      <c r="CH10" s="1106" t="n"/>
      <c r="CI10" s="1101" t="n"/>
      <c r="CJ10" s="1101" t="n"/>
      <c r="CK10" s="1101" t="n"/>
      <c r="CL10" s="1101" t="n"/>
      <c r="CM10" s="1101" t="n"/>
      <c r="CN10" s="1101" t="n"/>
      <c r="CO10" s="1101" t="n"/>
      <c r="CP10" s="1101" t="n"/>
      <c r="CQ10" s="1101" t="n"/>
      <c r="CR10" s="1101" t="n"/>
      <c r="CS10" s="1101" t="n"/>
      <c r="CT10" s="1101" t="n"/>
      <c r="CU10" s="1101" t="n"/>
      <c r="CV10" s="1101" t="n"/>
      <c r="CW10" s="1101" t="n"/>
      <c r="CX10" s="1101" t="n"/>
      <c r="CY10" s="1101" t="n"/>
      <c r="CZ10" s="1101" t="n"/>
      <c r="DA10" s="1101" t="n"/>
      <c r="DB10" s="1101" t="n"/>
      <c r="DC10" s="1101" t="n"/>
      <c r="DD10" s="1101" t="n"/>
      <c r="DE10" s="1101" t="n"/>
      <c r="DF10" s="1101" t="n"/>
      <c r="DG10" s="1101" t="n"/>
      <c r="DH10" s="1101" t="n"/>
      <c r="DI10" s="1101" t="n"/>
    </row>
    <row r="11" ht="16" customFormat="1" customHeight="1" s="140">
      <c r="A11" s="1047" t="inlineStr">
        <is>
          <t>运输决策</t>
        </is>
      </c>
      <c r="B11" s="1044" t="inlineStr">
        <is>
          <t>市场1</t>
        </is>
      </c>
      <c r="C11" s="1044" t="inlineStr">
        <is>
          <t>市场2</t>
        </is>
      </c>
      <c r="D11" s="1044" t="inlineStr">
        <is>
          <t>市场3</t>
        </is>
      </c>
      <c r="E11" s="1044" t="inlineStr">
        <is>
          <t>市场4</t>
        </is>
      </c>
      <c r="F11" s="1258">
        <f>F77</f>
        <v/>
      </c>
      <c r="G11" s="144" t="n"/>
      <c r="H11" s="1233" t="inlineStr">
        <is>
          <t>员工决策</t>
        </is>
      </c>
      <c r="I11" s="1210" t="n"/>
      <c r="J11" s="1210" t="n"/>
      <c r="K11" s="1210" t="n"/>
      <c r="L11" s="1234" t="n"/>
      <c r="M11" s="178" t="n"/>
      <c r="N11" s="1047" t="inlineStr">
        <is>
          <t>产品2</t>
        </is>
      </c>
      <c r="O11" s="1256" t="n"/>
      <c r="P11" s="1256" t="n"/>
      <c r="Q11" s="1256" t="n"/>
      <c r="R11" s="1465" t="n"/>
      <c r="S11" s="181" t="n"/>
      <c r="T11" s="230" t="n"/>
      <c r="U11" s="1047" t="inlineStr">
        <is>
          <t>产品1</t>
        </is>
      </c>
      <c r="V11" s="1061">
        <f>第6期!AO9</f>
        <v/>
      </c>
      <c r="W11" s="1061">
        <f>第6期!AO10</f>
        <v/>
      </c>
      <c r="X11" s="1061">
        <f>第6期!AO11</f>
        <v/>
      </c>
      <c r="Y11" s="187">
        <f>第6期!AO12</f>
        <v/>
      </c>
      <c r="Z11" s="1101" t="n"/>
      <c r="AA11" s="144" t="n"/>
      <c r="AB11" s="261" t="inlineStr">
        <is>
          <t>产品1</t>
        </is>
      </c>
      <c r="AC11" s="1237">
        <f>B6-AD5</f>
        <v/>
      </c>
      <c r="AD11" s="1237">
        <f>C6-AE5</f>
        <v/>
      </c>
      <c r="AE11" s="1237">
        <f>D6-AF5</f>
        <v/>
      </c>
      <c r="AF11" s="1238">
        <f>E6-AG5</f>
        <v/>
      </c>
      <c r="AG11" s="1355">
        <f>IF(AJ24="","未粘报表",IF(AND(V36=AQ9,W36=AQ10,X36=AQ11,Y36=AQ12,V37=AQ13,W37=AQ14,X37=AQ15,Y37=AQ16,V38=AQ17,W38=AQ18,X38=AQ19,Y38=AQ20,V39=AQ21,W39=AQ22,X39=AQ23,Y39=AQ24),"正确","错误"))</f>
        <v/>
      </c>
      <c r="AH11" s="1261">
        <f>IF(AJ24="","未粘报表",IF(INT(VLOOKUP(初期!$G$52,$AI$107:$AQ$126,7,0))=INT(F64),"现金正确","现金错误"))</f>
        <v/>
      </c>
      <c r="AI11" s="310" t="n"/>
      <c r="AJ11" s="311" t="n"/>
      <c r="AK11" s="312" t="n"/>
      <c r="AL11" s="306">
        <f>AM11</f>
        <v/>
      </c>
      <c r="AM11" s="312">
        <f>X42</f>
        <v/>
      </c>
      <c r="AN11" s="313" t="n"/>
      <c r="AO11" s="312" t="n"/>
      <c r="AP11" s="306" t="n"/>
      <c r="AQ11" s="341" t="n"/>
      <c r="AR11" s="1050" t="n"/>
      <c r="AS11" s="1045">
        <f>AM11-AK11</f>
        <v/>
      </c>
      <c r="AT11" s="1045" t="n"/>
      <c r="AU11" s="1045" t="n"/>
      <c r="AV11" s="1045" t="n"/>
      <c r="AW11" s="1052" t="n"/>
      <c r="AX11" s="1101" t="n"/>
      <c r="AY11" s="350" t="n"/>
      <c r="AZ11" s="144" t="n"/>
      <c r="BA11" s="351">
        <f>AI41</f>
        <v/>
      </c>
      <c r="BB11" s="352">
        <f>IF($BA11="","",INT(BB$28*AJ65))</f>
        <v/>
      </c>
      <c r="BC11" s="352">
        <f>IF($BA11="","",INT(BC$28*AK65))</f>
        <v/>
      </c>
      <c r="BD11" s="352">
        <f>IF($BA11="","",INT(BD$28*AL65))</f>
        <v/>
      </c>
      <c r="BE11" s="352">
        <f>IF($BA11="","",INT(BE$28*AM65))</f>
        <v/>
      </c>
      <c r="BF11" s="352">
        <f>IF($BA11="","",INT(BF$28*AN65))</f>
        <v/>
      </c>
      <c r="BG11" s="352">
        <f>IF($BA11="","",INT(BG$28*AO65))</f>
        <v/>
      </c>
      <c r="BH11" s="352">
        <f>IF($BA11="","",INT(BH$28*AP65))</f>
        <v/>
      </c>
      <c r="BI11" s="352">
        <f>IF($BA11="","",INT(BI$28*AQ65))</f>
        <v/>
      </c>
      <c r="BJ11" s="352">
        <f>IF($BA11="","",INT(BJ$28*AR65))</f>
        <v/>
      </c>
      <c r="BK11" s="352">
        <f>IF($BA11="","",INT(BK$28*AS65))</f>
        <v/>
      </c>
      <c r="BL11" s="352">
        <f>IF($BA11="","",INT(BL$28*AT65))</f>
        <v/>
      </c>
      <c r="BM11" s="352">
        <f>IF($BA11="","",INT(BM$28*AU65))</f>
        <v/>
      </c>
      <c r="BN11" s="352">
        <f>IF($BA11="","",INT(BN$28*AV65))</f>
        <v/>
      </c>
      <c r="BO11" s="352">
        <f>IF($BA11="","",INT(BO$28*AW65))</f>
        <v/>
      </c>
      <c r="BP11" s="352">
        <f>IF($BA11="","",INT(BP$28*AX65))</f>
        <v/>
      </c>
      <c r="BQ11" s="352">
        <f>IF($BA11="","",INT(BQ$28*AY65))</f>
        <v/>
      </c>
      <c r="BR11" s="1106" t="n"/>
      <c r="BS11" s="1045">
        <f>BA13</f>
        <v/>
      </c>
      <c r="BT11" s="1061">
        <f>IF(BS11=0,0,1)</f>
        <v/>
      </c>
      <c r="BU11" s="1061">
        <f>第6期!AQ113*0.5</f>
        <v/>
      </c>
      <c r="BV11" s="1240">
        <f>AVERAGE(BT36:CI36)*初始化表!B$31</f>
        <v/>
      </c>
      <c r="BW11" s="1240">
        <f>$BT11*(AL113-BW$25)/BW$26*初始化表!B$30</f>
        <v/>
      </c>
      <c r="BX11" s="1240">
        <f>$BT11*(AM113-BX$25)/BX$26*初始化表!B$33</f>
        <v/>
      </c>
      <c r="BY11" s="1240">
        <f>$BT11*(AN113-BY$25)/BY$26*初始化表!B$32</f>
        <v/>
      </c>
      <c r="BZ11" s="1240">
        <f>$BT11*(AP113-BZ$25)/BZ$26*初始化表!B$34</f>
        <v/>
      </c>
      <c r="CA11" s="1240">
        <f>$BT$5*(AW113-CA$25)/CA$26*初始化表!B$36</f>
        <v/>
      </c>
      <c r="CB11" s="1240">
        <f>CE11-CC11-BU11-SUM(BV11:CA11)/2</f>
        <v/>
      </c>
      <c r="CC11" s="1061">
        <f>IF(AO113-AX113&gt;=0,0,-0.1*(1-EXP(2*10^(-6)*(AO113-AX113))))</f>
        <v/>
      </c>
      <c r="CD11" s="1241">
        <f>SUM(BV11:CB11)</f>
        <v/>
      </c>
      <c r="CE11" s="1241">
        <f>AQ113</f>
        <v/>
      </c>
      <c r="CF11" s="1241">
        <f>BU11*2</f>
        <v/>
      </c>
      <c r="CG11" s="1106" t="n"/>
      <c r="CH11" s="1106" t="n"/>
      <c r="CI11" s="1100" t="n"/>
      <c r="CJ11" s="1101" t="n"/>
      <c r="CK11" s="1100" t="n"/>
      <c r="CL11" s="1101" t="n"/>
      <c r="CM11" s="1101" t="n"/>
      <c r="CN11" s="1101" t="n"/>
      <c r="CO11" s="1101" t="n"/>
      <c r="CP11" s="1101" t="n"/>
      <c r="CQ11" s="1101" t="n"/>
      <c r="CR11" s="1101" t="n"/>
      <c r="CS11" s="1101" t="n"/>
      <c r="CT11" s="1101" t="n"/>
      <c r="CU11" s="1101" t="n"/>
      <c r="CV11" s="1101" t="n"/>
      <c r="CW11" s="1101" t="n"/>
      <c r="CX11" s="1101" t="n"/>
      <c r="CY11" s="1101" t="n"/>
      <c r="CZ11" s="1101" t="n"/>
      <c r="DA11" s="1101" t="n"/>
      <c r="DB11" s="1101" t="n"/>
      <c r="DC11" s="1101" t="n"/>
      <c r="DD11" s="1101" t="n"/>
      <c r="DE11" s="1101" t="n"/>
      <c r="DF11" s="1101" t="n"/>
      <c r="DG11" s="1101" t="n"/>
      <c r="DH11" s="1101" t="n"/>
      <c r="DI11" s="1101" t="n"/>
    </row>
    <row r="12" ht="16" customFormat="1" customHeight="1" s="140">
      <c r="A12" s="1047" t="inlineStr">
        <is>
          <t>产品1</t>
        </is>
      </c>
      <c r="B12" s="1242">
        <f>I63</f>
        <v/>
      </c>
      <c r="C12" s="1242">
        <f>J63</f>
        <v/>
      </c>
      <c r="D12" s="1242">
        <f>K63</f>
        <v/>
      </c>
      <c r="E12" s="1242">
        <f>L63</f>
        <v/>
      </c>
      <c r="F12" s="1091" t="inlineStr">
        <is>
          <t>成本</t>
        </is>
      </c>
      <c r="G12" s="144" t="n"/>
      <c r="H12" s="1047" t="inlineStr">
        <is>
          <t>产品结构</t>
        </is>
      </c>
      <c r="I12" s="1044" t="inlineStr">
        <is>
          <t>产品1</t>
        </is>
      </c>
      <c r="J12" s="1044" t="inlineStr">
        <is>
          <t>产品2</t>
        </is>
      </c>
      <c r="K12" s="1044" t="inlineStr">
        <is>
          <t>产品3</t>
        </is>
      </c>
      <c r="L12" s="1091" t="inlineStr">
        <is>
          <t>产品4</t>
        </is>
      </c>
      <c r="M12" s="178" t="n"/>
      <c r="N12" s="1047" t="inlineStr">
        <is>
          <t>产品3</t>
        </is>
      </c>
      <c r="O12" s="1256" t="n"/>
      <c r="P12" s="1256" t="n"/>
      <c r="Q12" s="1256" t="n"/>
      <c r="R12" s="1465" t="n"/>
      <c r="S12" s="1100" t="n"/>
      <c r="T12" s="230" t="n"/>
      <c r="U12" s="1047" t="inlineStr">
        <is>
          <t>产品2</t>
        </is>
      </c>
      <c r="V12" s="1061">
        <f>第6期!AO13</f>
        <v/>
      </c>
      <c r="W12" s="1061">
        <f>第6期!AO14</f>
        <v/>
      </c>
      <c r="X12" s="1061">
        <f>第6期!AO15</f>
        <v/>
      </c>
      <c r="Y12" s="187">
        <f>第6期!AO16</f>
        <v/>
      </c>
      <c r="Z12" s="1101" t="n"/>
      <c r="AA12" s="144" t="n"/>
      <c r="AB12" s="261" t="inlineStr">
        <is>
          <t>产品2</t>
        </is>
      </c>
      <c r="AC12" s="1237">
        <f>B7-AD6</f>
        <v/>
      </c>
      <c r="AD12" s="1237">
        <f>C7-AE6</f>
        <v/>
      </c>
      <c r="AE12" s="1237">
        <f>D7-AF6</f>
        <v/>
      </c>
      <c r="AF12" s="1238">
        <f>E7-AG6</f>
        <v/>
      </c>
      <c r="AG12" s="308" t="inlineStr">
        <is>
          <t>成本检验</t>
        </is>
      </c>
      <c r="AH12" s="309" t="inlineStr">
        <is>
          <t>分红检验</t>
        </is>
      </c>
      <c r="AI12" s="310" t="n"/>
      <c r="AJ12" s="311" t="n"/>
      <c r="AK12" s="312" t="n"/>
      <c r="AL12" s="306">
        <f>AM12</f>
        <v/>
      </c>
      <c r="AM12" s="312">
        <f>Y42</f>
        <v/>
      </c>
      <c r="AN12" s="313" t="n"/>
      <c r="AO12" s="312" t="n"/>
      <c r="AP12" s="306" t="n"/>
      <c r="AQ12" s="341" t="n"/>
      <c r="AR12" s="1050">
        <f>SUM(AL9:AL12)</f>
        <v/>
      </c>
      <c r="AS12" s="1045">
        <f>AM12-AK12</f>
        <v/>
      </c>
      <c r="AT12" s="1045">
        <f>SUMIF(AS9:AS12,"&gt;=0",AS9:AS12)</f>
        <v/>
      </c>
      <c r="AU12" s="1045">
        <f>SUM(AO9:AO12)</f>
        <v/>
      </c>
      <c r="AV12" s="1045">
        <f>SUM(AP9:AP12)</f>
        <v/>
      </c>
      <c r="AW12" s="1052">
        <f>SUM(AQ9:AQ12)</f>
        <v/>
      </c>
      <c r="AX12" s="1101" t="n"/>
      <c r="AY12" s="350" t="n"/>
      <c r="AZ12" s="144" t="n"/>
      <c r="BA12" s="351">
        <f>AI42</f>
        <v/>
      </c>
      <c r="BB12" s="352">
        <f>IF($BA12="","",INT(BB$28*AJ66))</f>
        <v/>
      </c>
      <c r="BC12" s="352">
        <f>IF($BA12="","",INT(BC$28*AK66))</f>
        <v/>
      </c>
      <c r="BD12" s="352">
        <f>IF($BA12="","",INT(BD$28*AL66))</f>
        <v/>
      </c>
      <c r="BE12" s="352">
        <f>IF($BA12="","",INT(BE$28*AM66))</f>
        <v/>
      </c>
      <c r="BF12" s="352">
        <f>IF($BA12="","",INT(BF$28*AN66))</f>
        <v/>
      </c>
      <c r="BG12" s="352">
        <f>IF($BA12="","",INT(BG$28*AO66))</f>
        <v/>
      </c>
      <c r="BH12" s="352">
        <f>IF($BA12="","",INT(BH$28*AP66))</f>
        <v/>
      </c>
      <c r="BI12" s="352">
        <f>IF($BA12="","",INT(BI$28*AQ66))</f>
        <v/>
      </c>
      <c r="BJ12" s="352">
        <f>IF($BA12="","",INT(BJ$28*AR66))</f>
        <v/>
      </c>
      <c r="BK12" s="352">
        <f>IF($BA12="","",INT(BK$28*AS66))</f>
        <v/>
      </c>
      <c r="BL12" s="352">
        <f>IF($BA12="","",INT(BL$28*AT66))</f>
        <v/>
      </c>
      <c r="BM12" s="352">
        <f>IF($BA12="","",INT(BM$28*AU66))</f>
        <v/>
      </c>
      <c r="BN12" s="352">
        <f>IF($BA12="","",INT(BN$28*AV66))</f>
        <v/>
      </c>
      <c r="BO12" s="352">
        <f>IF($BA12="","",INT(BO$28*AW66))</f>
        <v/>
      </c>
      <c r="BP12" s="352">
        <f>IF($BA12="","",INT(BP$28*AX66))</f>
        <v/>
      </c>
      <c r="BQ12" s="352">
        <f>IF($BA12="","",INT(BQ$28*AY66))</f>
        <v/>
      </c>
      <c r="BR12" s="1106" t="n"/>
      <c r="BS12" s="1045">
        <f>BA14</f>
        <v/>
      </c>
      <c r="BT12" s="1061">
        <f>IF(BS12=0,0,1)</f>
        <v/>
      </c>
      <c r="BU12" s="1061">
        <f>第6期!AQ114*0.5</f>
        <v/>
      </c>
      <c r="BV12" s="1240">
        <f>AVERAGE(BT37:CI37)*初始化表!B$31</f>
        <v/>
      </c>
      <c r="BW12" s="1240">
        <f>$BT12*(AL114-BW$25)/BW$26*初始化表!B$30</f>
        <v/>
      </c>
      <c r="BX12" s="1240">
        <f>$BT12*(AM114-BX$25)/BX$26*初始化表!B$33</f>
        <v/>
      </c>
      <c r="BY12" s="1240">
        <f>$BT12*(AN114-BY$25)/BY$26*初始化表!B$32</f>
        <v/>
      </c>
      <c r="BZ12" s="1240">
        <f>$BT12*(AP114-BZ$25)/BZ$26*初始化表!B$34</f>
        <v/>
      </c>
      <c r="CA12" s="1240">
        <f>$BT$5*(AW114-CA$25)/CA$26*初始化表!B$36</f>
        <v/>
      </c>
      <c r="CB12" s="1240">
        <f>CE12-CC12-BU12-SUM(BV12:CA12)/2</f>
        <v/>
      </c>
      <c r="CC12" s="1061">
        <f>IF(AO114-AX114&gt;=0,0,-0.1*(1-EXP(2*10^(-6)*(AO114-AX114))))</f>
        <v/>
      </c>
      <c r="CD12" s="1241">
        <f>SUM(BV12:CB12)</f>
        <v/>
      </c>
      <c r="CE12" s="1241">
        <f>AQ114</f>
        <v/>
      </c>
      <c r="CF12" s="1241">
        <f>BU12*2</f>
        <v/>
      </c>
      <c r="CG12" s="1106" t="n"/>
      <c r="CH12" s="1106" t="n"/>
      <c r="CI12" s="1219" t="n"/>
      <c r="CJ12" s="1219" t="n"/>
      <c r="CK12" s="1219" t="n"/>
      <c r="CL12" s="1219" t="n"/>
      <c r="CM12" s="1219" t="n"/>
      <c r="CN12" s="1219" t="n"/>
      <c r="CO12" s="1219" t="n"/>
      <c r="CP12" s="1219" t="n"/>
      <c r="CQ12" s="1219" t="n"/>
      <c r="CR12" s="1219" t="n"/>
      <c r="CS12" s="1219" t="n"/>
      <c r="CT12" s="1219" t="n"/>
      <c r="CU12" s="1219" t="n"/>
      <c r="CV12" s="1219" t="n"/>
      <c r="CW12" s="1219" t="n"/>
      <c r="CX12" s="1219" t="n"/>
      <c r="CY12" s="1219" t="n"/>
      <c r="CZ12" s="1219" t="n"/>
      <c r="DA12" s="1101" t="n"/>
      <c r="DB12" s="1101" t="n"/>
      <c r="DC12" s="1101" t="n"/>
      <c r="DD12" s="1101" t="n"/>
      <c r="DE12" s="1101" t="n"/>
      <c r="DF12" s="1101" t="n"/>
      <c r="DG12" s="1101" t="n"/>
      <c r="DH12" s="1101" t="n"/>
      <c r="DI12" s="1101" t="n"/>
    </row>
    <row r="13" ht="16" customFormat="1" customHeight="1" s="140">
      <c r="A13" s="1047" t="inlineStr">
        <is>
          <t>产品2</t>
        </is>
      </c>
      <c r="B13" s="1242">
        <f>I64</f>
        <v/>
      </c>
      <c r="C13" s="1242">
        <f>J64</f>
        <v/>
      </c>
      <c r="D13" s="1242">
        <f>K64</f>
        <v/>
      </c>
      <c r="E13" s="1242">
        <f>L64</f>
        <v/>
      </c>
      <c r="F13" s="1262">
        <f>E60</f>
        <v/>
      </c>
      <c r="G13" s="144" t="n"/>
      <c r="H13" s="1047" t="inlineStr">
        <is>
          <t>比例系数</t>
        </is>
      </c>
      <c r="I13" s="185" t="n"/>
      <c r="J13" s="185" t="n"/>
      <c r="K13" s="185" t="n"/>
      <c r="L13" s="186" t="n"/>
      <c r="M13" s="178" t="n"/>
      <c r="N13" s="1047" t="inlineStr">
        <is>
          <t>产品4</t>
        </is>
      </c>
      <c r="O13" s="1256" t="n"/>
      <c r="P13" s="1256" t="n"/>
      <c r="Q13" s="1256" t="n"/>
      <c r="R13" s="1465" t="n"/>
      <c r="S13" s="1101" t="n"/>
      <c r="T13" s="230" t="n"/>
      <c r="U13" s="1047" t="inlineStr">
        <is>
          <t>产品3</t>
        </is>
      </c>
      <c r="V13" s="1061">
        <f>第6期!AO17</f>
        <v/>
      </c>
      <c r="W13" s="1061">
        <f>第6期!AO18</f>
        <v/>
      </c>
      <c r="X13" s="1061">
        <f>第6期!AO19</f>
        <v/>
      </c>
      <c r="Y13" s="187">
        <f>第6期!AO20</f>
        <v/>
      </c>
      <c r="Z13" s="1101" t="n"/>
      <c r="AA13" s="144" t="n"/>
      <c r="AB13" s="261" t="inlineStr">
        <is>
          <t>产品3</t>
        </is>
      </c>
      <c r="AC13" s="1237">
        <f>B8-AD7</f>
        <v/>
      </c>
      <c r="AD13" s="1237">
        <f>C8-AE7</f>
        <v/>
      </c>
      <c r="AE13" s="1237">
        <f>D8-AF7</f>
        <v/>
      </c>
      <c r="AF13" s="1238">
        <f>E8-AG7</f>
        <v/>
      </c>
      <c r="AG13" s="1264">
        <f>IF(AJ24="","未粘报表",IF(INT(VLOOKUP(初期!$G$52,$AI$107:$AQ$126,3,0))=INT($E$60),"成本正确","成本错误"))</f>
        <v/>
      </c>
      <c r="AH13" s="1261">
        <f>IF(AJ24="","未粘报表",IF(INT(VLOOKUP(初期!$G$52,$AI$107:$AQ$126,6,0))=INT($F$81),"分红正确","分红错误"))</f>
        <v/>
      </c>
      <c r="AI13" s="310" t="n"/>
      <c r="AJ13" s="311" t="n"/>
      <c r="AK13" s="312" t="n"/>
      <c r="AL13" s="306">
        <f>AM13</f>
        <v/>
      </c>
      <c r="AM13" s="312">
        <f>V43</f>
        <v/>
      </c>
      <c r="AN13" s="313" t="n"/>
      <c r="AO13" s="312" t="n"/>
      <c r="AP13" s="312" t="n"/>
      <c r="AQ13" s="341" t="n"/>
      <c r="AR13" s="1050" t="n"/>
      <c r="AS13" s="1045">
        <f>AM13-AK13</f>
        <v/>
      </c>
      <c r="AT13" s="1045" t="n"/>
      <c r="AU13" s="1045" t="n"/>
      <c r="AV13" s="1045" t="n"/>
      <c r="AW13" s="1052" t="n"/>
      <c r="AX13" s="1101" t="n"/>
      <c r="AY13" s="350" t="n"/>
      <c r="AZ13" s="144" t="n"/>
      <c r="BA13" s="351">
        <f>AI43</f>
        <v/>
      </c>
      <c r="BB13" s="352">
        <f>IF($BA13="","",INT(BB$28*AJ67))</f>
        <v/>
      </c>
      <c r="BC13" s="352">
        <f>IF($BA13="","",INT(BC$28*AK67))</f>
        <v/>
      </c>
      <c r="BD13" s="352">
        <f>IF($BA13="","",INT(BD$28*AL67))</f>
        <v/>
      </c>
      <c r="BE13" s="352">
        <f>IF($BA13="","",INT(BE$28*AM67))</f>
        <v/>
      </c>
      <c r="BF13" s="352">
        <f>IF($BA13="","",INT(BF$28*AN67))</f>
        <v/>
      </c>
      <c r="BG13" s="352">
        <f>IF($BA13="","",INT(BG$28*AO67))</f>
        <v/>
      </c>
      <c r="BH13" s="352">
        <f>IF($BA13="","",INT(BH$28*AP67))</f>
        <v/>
      </c>
      <c r="BI13" s="352">
        <f>IF($BA13="","",INT(BI$28*AQ67))</f>
        <v/>
      </c>
      <c r="BJ13" s="352">
        <f>IF($BA13="","",INT(BJ$28*AR67))</f>
        <v/>
      </c>
      <c r="BK13" s="352">
        <f>IF($BA13="","",INT(BK$28*AS67))</f>
        <v/>
      </c>
      <c r="BL13" s="352">
        <f>IF($BA13="","",INT(BL$28*AT67))</f>
        <v/>
      </c>
      <c r="BM13" s="352">
        <f>IF($BA13="","",INT(BM$28*AU67))</f>
        <v/>
      </c>
      <c r="BN13" s="352">
        <f>IF($BA13="","",INT(BN$28*AV67))</f>
        <v/>
      </c>
      <c r="BO13" s="352">
        <f>IF($BA13="","",INT(BO$28*AW67))</f>
        <v/>
      </c>
      <c r="BP13" s="352">
        <f>IF($BA13="","",INT(BP$28*AX67))</f>
        <v/>
      </c>
      <c r="BQ13" s="352">
        <f>IF($BA13="","",INT(BQ$28*AY67))</f>
        <v/>
      </c>
      <c r="BR13" s="1106" t="n"/>
      <c r="BS13" s="1045">
        <f>BA15</f>
        <v/>
      </c>
      <c r="BT13" s="1061">
        <f>IF(BS13=0,0,1)</f>
        <v/>
      </c>
      <c r="BU13" s="1061">
        <f>第6期!AQ115*0.5</f>
        <v/>
      </c>
      <c r="BV13" s="1240">
        <f>AVERAGE(BT38:CI38)*初始化表!B$31</f>
        <v/>
      </c>
      <c r="BW13" s="1240">
        <f>$BT13*(AL115-BW$25)/BW$26*初始化表!B$30</f>
        <v/>
      </c>
      <c r="BX13" s="1240">
        <f>$BT13*(AM115-BX$25)/BX$26*初始化表!B$33</f>
        <v/>
      </c>
      <c r="BY13" s="1240">
        <f>$BT13*(AN115-BY$25)/BY$26*初始化表!B$32</f>
        <v/>
      </c>
      <c r="BZ13" s="1240">
        <f>$BT13*(AP115-BZ$25)/BZ$26*初始化表!B$34</f>
        <v/>
      </c>
      <c r="CA13" s="1240">
        <f>$BT$5*(AW115-CA$25)/CA$26*初始化表!B$36</f>
        <v/>
      </c>
      <c r="CB13" s="1240">
        <f>CE13-CC13-BU13-SUM(BV13:CA13)/2</f>
        <v/>
      </c>
      <c r="CC13" s="1061">
        <f>IF(AO115-AX115&gt;=0,0,-0.1*(1-EXP(2*10^(-6)*(AO115-AX115))))</f>
        <v/>
      </c>
      <c r="CD13" s="1241">
        <f>SUM(BV13:CB13)</f>
        <v/>
      </c>
      <c r="CE13" s="1241">
        <f>AQ115</f>
        <v/>
      </c>
      <c r="CF13" s="1241">
        <f>BU13*2</f>
        <v/>
      </c>
      <c r="CG13" s="1106" t="n"/>
      <c r="CH13" s="1106" t="n"/>
      <c r="CI13" s="1101" t="n"/>
      <c r="CJ13" s="1101" t="n"/>
      <c r="CK13" s="1101" t="n"/>
      <c r="CL13" s="1101" t="n"/>
      <c r="CM13" s="1101" t="n"/>
      <c r="CN13" s="1101" t="n"/>
      <c r="CO13" s="1101" t="n"/>
      <c r="CP13" s="1101" t="n"/>
      <c r="CQ13" s="1101" t="n"/>
      <c r="CR13" s="1101" t="n"/>
      <c r="CS13" s="1101" t="n"/>
      <c r="CT13" s="1101" t="n"/>
      <c r="CU13" s="1101" t="n"/>
      <c r="CV13" s="1101" t="n"/>
      <c r="CW13" s="1101" t="n"/>
      <c r="CX13" s="1101" t="n"/>
      <c r="CY13" s="1101" t="n"/>
      <c r="CZ13" s="1101" t="n"/>
      <c r="DA13" s="1101" t="n"/>
      <c r="DB13" s="1101" t="n"/>
      <c r="DC13" s="1101" t="n"/>
      <c r="DD13" s="1101" t="n"/>
      <c r="DE13" s="1101" t="n"/>
      <c r="DF13" s="1101" t="n"/>
      <c r="DG13" s="1101" t="n"/>
      <c r="DH13" s="1101" t="n"/>
      <c r="DI13" s="1101" t="n"/>
    </row>
    <row r="14" ht="16" customFormat="1" customHeight="1" s="140">
      <c r="A14" s="1047" t="inlineStr">
        <is>
          <t>产品3</t>
        </is>
      </c>
      <c r="B14" s="1242">
        <f>I65</f>
        <v/>
      </c>
      <c r="C14" s="1242">
        <f>J65</f>
        <v/>
      </c>
      <c r="D14" s="1242">
        <f>K65</f>
        <v/>
      </c>
      <c r="E14" s="1242">
        <f>L65</f>
        <v/>
      </c>
      <c r="F14" s="1091" t="inlineStr">
        <is>
          <t>期末现金</t>
        </is>
      </c>
      <c r="G14" s="144" t="n"/>
      <c r="H14" s="1047" t="inlineStr">
        <is>
          <t>最优人机比</t>
        </is>
      </c>
      <c r="I14" s="1246">
        <f>2*(I13*初始化表!E18+J13*初始化表!F18+K13*初始化表!G18+初始化表!H18/初始化表!H17*(L13*初始化表!H17-1/5*(I13*初始化表!E17+J13*初始化表!F17+K13*初始化表!G17+L13*初始化表!H17)))/((I13*初始化表!E17+J13*初始化表!F17+K13*初始化表!G17+L13*初始化表!H17)*4/5)</f>
        <v/>
      </c>
      <c r="J14" s="1044" t="inlineStr">
        <is>
          <t>最优浮动</t>
        </is>
      </c>
      <c r="K14" s="1044" t="inlineStr">
        <is>
          <t>上期浮动</t>
        </is>
      </c>
      <c r="L14" s="1091" t="inlineStr">
        <is>
          <t>下期维持</t>
        </is>
      </c>
      <c r="M14" s="178" t="n"/>
      <c r="N14" s="1047" t="inlineStr">
        <is>
          <t>推荐价格</t>
        </is>
      </c>
      <c r="O14" s="1044" t="inlineStr">
        <is>
          <t>市场1</t>
        </is>
      </c>
      <c r="P14" s="1044" t="inlineStr">
        <is>
          <t>市场2</t>
        </is>
      </c>
      <c r="Q14" s="1044" t="inlineStr">
        <is>
          <t>市场3</t>
        </is>
      </c>
      <c r="R14" s="1091" t="inlineStr">
        <is>
          <t>市场4</t>
        </is>
      </c>
      <c r="S14" s="1100" t="n"/>
      <c r="T14" s="230" t="n"/>
      <c r="U14" s="1073" t="inlineStr">
        <is>
          <t>产品4</t>
        </is>
      </c>
      <c r="V14" s="1063">
        <f>第6期!AO21</f>
        <v/>
      </c>
      <c r="W14" s="1063">
        <f>第6期!AO22</f>
        <v/>
      </c>
      <c r="X14" s="1063">
        <f>第6期!AO23</f>
        <v/>
      </c>
      <c r="Y14" s="1064">
        <f>第6期!AO24</f>
        <v/>
      </c>
      <c r="Z14" s="1101" t="n"/>
      <c r="AA14" s="144" t="n"/>
      <c r="AB14" s="264" t="inlineStr">
        <is>
          <t>产品4</t>
        </is>
      </c>
      <c r="AC14" s="1248">
        <f>B9-AD8</f>
        <v/>
      </c>
      <c r="AD14" s="1248">
        <f>C9-AE8</f>
        <v/>
      </c>
      <c r="AE14" s="1248">
        <f>D9-AF8</f>
        <v/>
      </c>
      <c r="AF14" s="1249">
        <f>E9-AG8</f>
        <v/>
      </c>
      <c r="AG14" s="1101" t="n"/>
      <c r="AH14" s="144" t="n"/>
      <c r="AI14" s="317" t="n"/>
      <c r="AJ14" s="311" t="n"/>
      <c r="AK14" s="312" t="n"/>
      <c r="AL14" s="306">
        <f>AM14</f>
        <v/>
      </c>
      <c r="AM14" s="312">
        <f>W43</f>
        <v/>
      </c>
      <c r="AN14" s="313" t="n"/>
      <c r="AO14" s="312" t="n"/>
      <c r="AP14" s="312" t="n"/>
      <c r="AQ14" s="341" t="n"/>
      <c r="AR14" s="1050" t="n"/>
      <c r="AS14" s="1045">
        <f>AM14-AK14</f>
        <v/>
      </c>
      <c r="AT14" s="1045" t="n"/>
      <c r="AU14" s="1045" t="n"/>
      <c r="AV14" s="1045" t="n"/>
      <c r="AW14" s="1052" t="n"/>
      <c r="AX14" s="1101" t="n"/>
      <c r="AY14" s="350" t="n"/>
      <c r="AZ14" s="144" t="n"/>
      <c r="BA14" s="351">
        <f>AI44</f>
        <v/>
      </c>
      <c r="BB14" s="352">
        <f>IF($BA14="","",INT(BB$28*AJ68))</f>
        <v/>
      </c>
      <c r="BC14" s="352">
        <f>IF($BA14="","",INT(BC$28*AK68))</f>
        <v/>
      </c>
      <c r="BD14" s="352">
        <f>IF($BA14="","",INT(BD$28*AL68))</f>
        <v/>
      </c>
      <c r="BE14" s="352">
        <f>IF($BA14="","",INT(BE$28*AM68))</f>
        <v/>
      </c>
      <c r="BF14" s="352">
        <f>IF($BA14="","",INT(BF$28*AN68))</f>
        <v/>
      </c>
      <c r="BG14" s="352">
        <f>IF($BA14="","",INT(BG$28*AO68))</f>
        <v/>
      </c>
      <c r="BH14" s="352">
        <f>IF($BA14="","",INT(BH$28*AP68))</f>
        <v/>
      </c>
      <c r="BI14" s="352">
        <f>IF($BA14="","",INT(BI$28*AQ68))</f>
        <v/>
      </c>
      <c r="BJ14" s="352">
        <f>IF($BA14="","",INT(BJ$28*AR68))</f>
        <v/>
      </c>
      <c r="BK14" s="352">
        <f>IF($BA14="","",INT(BK$28*AS68))</f>
        <v/>
      </c>
      <c r="BL14" s="352">
        <f>IF($BA14="","",INT(BL$28*AT68))</f>
        <v/>
      </c>
      <c r="BM14" s="352">
        <f>IF($BA14="","",INT(BM$28*AU68))</f>
        <v/>
      </c>
      <c r="BN14" s="352">
        <f>IF($BA14="","",INT(BN$28*AV68))</f>
        <v/>
      </c>
      <c r="BO14" s="352">
        <f>IF($BA14="","",INT(BO$28*AW68))</f>
        <v/>
      </c>
      <c r="BP14" s="352">
        <f>IF($BA14="","",INT(BP$28*AX68))</f>
        <v/>
      </c>
      <c r="BQ14" s="352">
        <f>IF($BA14="","",INT(BQ$28*AY68))</f>
        <v/>
      </c>
      <c r="BR14" s="1106" t="n"/>
      <c r="BS14" s="1045">
        <f>BA16</f>
        <v/>
      </c>
      <c r="BT14" s="1061">
        <f>IF(BS14=0,0,1)</f>
        <v/>
      </c>
      <c r="BU14" s="1061">
        <f>第6期!AQ116*0.5</f>
        <v/>
      </c>
      <c r="BV14" s="1240">
        <f>AVERAGE(BT39:CI39)*初始化表!B$31</f>
        <v/>
      </c>
      <c r="BW14" s="1240">
        <f>$BT14*(AL116-BW$25)/BW$26*初始化表!B$30</f>
        <v/>
      </c>
      <c r="BX14" s="1240">
        <f>$BT14*(AM116-BX$25)/BX$26*初始化表!B$33</f>
        <v/>
      </c>
      <c r="BY14" s="1240">
        <f>$BT14*(AN116-BY$25)/BY$26*初始化表!B$32</f>
        <v/>
      </c>
      <c r="BZ14" s="1240">
        <f>$BT14*(AP116-BZ$25)/BZ$26*初始化表!B$34</f>
        <v/>
      </c>
      <c r="CA14" s="1240">
        <f>$BT$5*(AW116-CA$25)/CA$26*初始化表!B$36</f>
        <v/>
      </c>
      <c r="CB14" s="1240">
        <f>CE14-CC14-BU14-SUM(BV14:CA14)/2</f>
        <v/>
      </c>
      <c r="CC14" s="1061">
        <f>IF(AO116-AX116&gt;=0,0,-0.1*(1-EXP(2*10^(-6)*(AO116-AX116))))</f>
        <v/>
      </c>
      <c r="CD14" s="1241">
        <f>SUM(BV14:CB14)</f>
        <v/>
      </c>
      <c r="CE14" s="1241">
        <f>AQ116</f>
        <v/>
      </c>
      <c r="CF14" s="1241">
        <f>BU14*2</f>
        <v/>
      </c>
      <c r="CG14" s="1106" t="n"/>
      <c r="CH14" s="1106" t="n"/>
      <c r="CI14" s="1101" t="n"/>
      <c r="CJ14" s="1101" t="n"/>
      <c r="CK14" s="1101" t="n"/>
      <c r="CL14" s="1101" t="n"/>
      <c r="CM14" s="1101" t="n"/>
      <c r="CN14" s="1101" t="n"/>
      <c r="CO14" s="1101" t="n"/>
      <c r="CP14" s="1101" t="n"/>
      <c r="CQ14" s="1101" t="n"/>
      <c r="CR14" s="1101" t="n"/>
      <c r="CS14" s="1101" t="n"/>
      <c r="CT14" s="1101" t="n"/>
      <c r="CU14" s="1101" t="n"/>
      <c r="CV14" s="1101" t="n"/>
      <c r="CW14" s="1101" t="n"/>
      <c r="CX14" s="1101" t="n"/>
      <c r="CY14" s="1101" t="n"/>
      <c r="CZ14" s="1101" t="n"/>
      <c r="DA14" s="1101" t="n"/>
      <c r="DB14" s="1101" t="n"/>
      <c r="DC14" s="1101" t="n"/>
      <c r="DD14" s="1101" t="n"/>
      <c r="DE14" s="1101" t="n"/>
      <c r="DF14" s="1101" t="n"/>
      <c r="DG14" s="1101" t="n"/>
      <c r="DH14" s="1101" t="n"/>
      <c r="DI14" s="1101" t="n"/>
    </row>
    <row r="15" ht="16" customFormat="1" customHeight="1" s="140">
      <c r="A15" s="1047" t="inlineStr">
        <is>
          <t>产品4</t>
        </is>
      </c>
      <c r="B15" s="1242">
        <f>I66</f>
        <v/>
      </c>
      <c r="C15" s="1242">
        <f>J66</f>
        <v/>
      </c>
      <c r="D15" s="1242">
        <f>K66</f>
        <v/>
      </c>
      <c r="E15" s="1242">
        <f>L66</f>
        <v/>
      </c>
      <c r="F15" s="1262">
        <f>F64</f>
        <v/>
      </c>
      <c r="G15" s="144" t="n"/>
      <c r="H15" s="1047" t="inlineStr">
        <is>
          <t>上期人机比</t>
        </is>
      </c>
      <c r="I15" s="1246">
        <f>第6期!H17/第6期!N49</f>
        <v/>
      </c>
      <c r="J15" s="1246">
        <f>N49*I14-H17</f>
        <v/>
      </c>
      <c r="K15" s="1246">
        <f>N49*I15-H17</f>
        <v/>
      </c>
      <c r="L15" s="187">
        <f>C22+I15*(O49-N49)</f>
        <v/>
      </c>
      <c r="M15" s="178" t="n"/>
      <c r="N15" s="1047" t="inlineStr">
        <is>
          <t>产品1</t>
        </is>
      </c>
      <c r="O15" s="1242">
        <f>INT((1+O10+IF(V42&gt;V17,(V17-V42)/V17/15,(V17-V42)/V17/10))*V23)</f>
        <v/>
      </c>
      <c r="P15" s="1242">
        <f>INT((1+P10+IF(W42&gt;W17,(W17-W42)/W17/15,(W17-W42)/W17/10))*W23)</f>
        <v/>
      </c>
      <c r="Q15" s="1242">
        <f>INT((1+Q10+IF(X42&gt;X17,(X17-X42)/X17/15,(X17-X42)/X17/10))*X23)</f>
        <v/>
      </c>
      <c r="R15" s="1265">
        <f>INT((1+R10+IF(Y42&gt;Y17,(Y17-Y42)/Y17/15,(Y17-Y42)/Y17/10))*Y23)</f>
        <v/>
      </c>
      <c r="S15" s="1266" t="n"/>
      <c r="T15" s="230" t="n"/>
      <c r="U15" s="1101" t="n"/>
      <c r="V15" s="1101" t="n"/>
      <c r="W15" s="1101" t="n"/>
      <c r="X15" s="1101" t="n"/>
      <c r="Y15" s="1101" t="n"/>
      <c r="Z15" s="1101" t="n"/>
      <c r="AA15" s="144" t="n"/>
      <c r="AB15" s="144" t="n"/>
      <c r="AC15" s="267" t="n"/>
      <c r="AD15" s="267" t="n"/>
      <c r="AE15" s="267" t="n"/>
      <c r="AF15" s="267" t="n"/>
      <c r="AG15" s="267" t="n"/>
      <c r="AH15" s="144" t="n"/>
      <c r="AI15" s="317" t="n"/>
      <c r="AJ15" s="311" t="n"/>
      <c r="AK15" s="312" t="n"/>
      <c r="AL15" s="306">
        <f>AM15</f>
        <v/>
      </c>
      <c r="AM15" s="312">
        <f>X43</f>
        <v/>
      </c>
      <c r="AN15" s="313" t="n"/>
      <c r="AO15" s="312" t="n"/>
      <c r="AP15" s="312" t="n"/>
      <c r="AQ15" s="341" t="n"/>
      <c r="AR15" s="1050" t="n"/>
      <c r="AS15" s="1045">
        <f>AM15-AK15</f>
        <v/>
      </c>
      <c r="AT15" s="1045" t="n"/>
      <c r="AU15" s="1045" t="n"/>
      <c r="AV15" s="1045" t="n"/>
      <c r="AW15" s="1052" t="n"/>
      <c r="AX15" s="1101" t="n"/>
      <c r="AY15" s="350" t="n"/>
      <c r="AZ15" s="144" t="n"/>
      <c r="BA15" s="351">
        <f>AI45</f>
        <v/>
      </c>
      <c r="BB15" s="352">
        <f>IF($BA15="","",INT(BB$28*AJ69))</f>
        <v/>
      </c>
      <c r="BC15" s="352">
        <f>IF($BA15="","",INT(BC$28*AK69))</f>
        <v/>
      </c>
      <c r="BD15" s="352">
        <f>IF($BA15="","",INT(BD$28*AL69))</f>
        <v/>
      </c>
      <c r="BE15" s="352">
        <f>IF($BA15="","",INT(BE$28*AM69))</f>
        <v/>
      </c>
      <c r="BF15" s="352">
        <f>IF($BA15="","",INT(BF$28*AN69))</f>
        <v/>
      </c>
      <c r="BG15" s="352">
        <f>IF($BA15="","",INT(BG$28*AO69))</f>
        <v/>
      </c>
      <c r="BH15" s="352">
        <f>IF($BA15="","",INT(BH$28*AP69))</f>
        <v/>
      </c>
      <c r="BI15" s="352">
        <f>IF($BA15="","",INT(BI$28*AQ69))</f>
        <v/>
      </c>
      <c r="BJ15" s="352">
        <f>IF($BA15="","",INT(BJ$28*AR69))</f>
        <v/>
      </c>
      <c r="BK15" s="352">
        <f>IF($BA15="","",INT(BK$28*AS69))</f>
        <v/>
      </c>
      <c r="BL15" s="352">
        <f>IF($BA15="","",INT(BL$28*AT69))</f>
        <v/>
      </c>
      <c r="BM15" s="352">
        <f>IF($BA15="","",INT(BM$28*AU69))</f>
        <v/>
      </c>
      <c r="BN15" s="352">
        <f>IF($BA15="","",INT(BN$28*AV69))</f>
        <v/>
      </c>
      <c r="BO15" s="352">
        <f>IF($BA15="","",INT(BO$28*AW69))</f>
        <v/>
      </c>
      <c r="BP15" s="352">
        <f>IF($BA15="","",INT(BP$28*AX69))</f>
        <v/>
      </c>
      <c r="BQ15" s="352">
        <f>IF($BA15="","",INT(BQ$28*AY69))</f>
        <v/>
      </c>
      <c r="BR15" s="1106" t="n"/>
      <c r="BS15" s="1045">
        <f>BA17</f>
        <v/>
      </c>
      <c r="BT15" s="1061">
        <f>IF(BS15=0,0,1)</f>
        <v/>
      </c>
      <c r="BU15" s="1061">
        <f>第6期!AQ117*0.5</f>
        <v/>
      </c>
      <c r="BV15" s="1240">
        <f>AVERAGE(BT40:CI40)*初始化表!B$31</f>
        <v/>
      </c>
      <c r="BW15" s="1240">
        <f>$BT15*(AL117-BW$25)/BW$26*初始化表!B$30</f>
        <v/>
      </c>
      <c r="BX15" s="1240">
        <f>$BT15*(AM117-BX$25)/BX$26*初始化表!B$33</f>
        <v/>
      </c>
      <c r="BY15" s="1240">
        <f>$BT15*(AN117-BY$25)/BY$26*初始化表!B$32</f>
        <v/>
      </c>
      <c r="BZ15" s="1240">
        <f>$BT15*(AP117-BZ$25)/BZ$26*初始化表!B$34</f>
        <v/>
      </c>
      <c r="CA15" s="1240">
        <f>$BT$5*(AW117-CA$25)/CA$26*初始化表!B$36</f>
        <v/>
      </c>
      <c r="CB15" s="1240">
        <f>CE15-CC15-BU15-SUM(BV15:CA15)/2</f>
        <v/>
      </c>
      <c r="CC15" s="1061">
        <f>IF(AO117-AX117&gt;=0,0,-0.1*(1-EXP(2*10^(-6)*(AO117-AX117))))</f>
        <v/>
      </c>
      <c r="CD15" s="1241">
        <f>SUM(BV15:CB15)</f>
        <v/>
      </c>
      <c r="CE15" s="1241">
        <f>AQ117</f>
        <v/>
      </c>
      <c r="CF15" s="1241">
        <f>BU15*2</f>
        <v/>
      </c>
      <c r="CG15" s="1106" t="n"/>
      <c r="CH15" s="1106" t="n"/>
      <c r="CI15" s="1101" t="n"/>
      <c r="CJ15" s="1101" t="n"/>
      <c r="CK15" s="1101" t="n"/>
      <c r="CL15" s="1101" t="n"/>
      <c r="CM15" s="1101" t="n"/>
      <c r="CN15" s="1101" t="n"/>
      <c r="CO15" s="1101" t="n"/>
      <c r="CP15" s="1101" t="n"/>
      <c r="CQ15" s="1101" t="n"/>
      <c r="CR15" s="1101" t="n"/>
      <c r="CS15" s="1101" t="n"/>
      <c r="CT15" s="1101" t="n"/>
      <c r="CU15" s="1101" t="n"/>
      <c r="CV15" s="1101" t="n"/>
      <c r="CW15" s="1101" t="n"/>
      <c r="CX15" s="1101" t="n"/>
      <c r="CY15" s="1101" t="n"/>
      <c r="CZ15" s="1101" t="n"/>
      <c r="DA15" s="1101" t="n"/>
      <c r="DB15" s="1101" t="n"/>
      <c r="DC15" s="1101" t="n"/>
      <c r="DD15" s="1101" t="n"/>
      <c r="DE15" s="1101" t="n"/>
      <c r="DF15" s="1101" t="n"/>
      <c r="DG15" s="1101" t="n"/>
      <c r="DH15" s="1101" t="n"/>
      <c r="DI15" s="1101" t="n"/>
    </row>
    <row r="16" ht="16" customFormat="1" customHeight="1" s="140">
      <c r="A16" s="1047" t="inlineStr">
        <is>
          <t>生产决策</t>
        </is>
      </c>
      <c r="B16" s="1044" t="inlineStr">
        <is>
          <t>第一班</t>
        </is>
      </c>
      <c r="C16" s="1044" t="inlineStr">
        <is>
          <t>第一班加</t>
        </is>
      </c>
      <c r="D16" s="1044" t="inlineStr">
        <is>
          <t>第二班</t>
        </is>
      </c>
      <c r="E16" s="1044" t="inlineStr">
        <is>
          <t>第二班加</t>
        </is>
      </c>
      <c r="F16" s="1091" t="inlineStr">
        <is>
          <t>研发费用</t>
        </is>
      </c>
      <c r="G16" s="144" t="n"/>
      <c r="H16" s="1047" t="inlineStr">
        <is>
          <t>期初人数</t>
        </is>
      </c>
      <c r="I16" s="1044" t="inlineStr">
        <is>
          <t>最大可雇</t>
        </is>
      </c>
      <c r="J16" s="1044" t="inlineStr">
        <is>
          <t>必要退休</t>
        </is>
      </c>
      <c r="K16" s="1044" t="inlineStr">
        <is>
          <t>最大辞退</t>
        </is>
      </c>
      <c r="L16" s="1091" t="inlineStr">
        <is>
          <t>期末人数</t>
        </is>
      </c>
      <c r="M16" s="178" t="n"/>
      <c r="N16" s="1047" t="inlineStr">
        <is>
          <t>产品2</t>
        </is>
      </c>
      <c r="O16" s="1242">
        <f>INT((1+O11+IF(V43&gt;V18,(V18-V43)/V18/15,(V18-V43)/V18/10))*V24)</f>
        <v/>
      </c>
      <c r="P16" s="1242">
        <f>INT((1+P11+IF(W43&gt;W18,(W18-W43)/W18/15,(W18-W43)/W18/10))*W24)</f>
        <v/>
      </c>
      <c r="Q16" s="1242">
        <f>INT((1+Q11+IF(X43&gt;X18,(X18-X43)/X18/15,(X18-X43)/X18/10))*X24)</f>
        <v/>
      </c>
      <c r="R16" s="1265">
        <f>INT((1+R11+IF(Y43&gt;Y18,(Y18-Y43)/Y18/15,(Y18-Y43)/Y18/10))*Y24)</f>
        <v/>
      </c>
      <c r="S16" s="1266" t="n"/>
      <c r="T16" s="230" t="n"/>
      <c r="U16" s="1041" t="inlineStr">
        <is>
          <t>上期需求</t>
        </is>
      </c>
      <c r="V16" s="1053" t="inlineStr">
        <is>
          <t>市场1</t>
        </is>
      </c>
      <c r="W16" s="1053" t="inlineStr">
        <is>
          <t>市场2</t>
        </is>
      </c>
      <c r="X16" s="1053" t="inlineStr">
        <is>
          <t>市场3</t>
        </is>
      </c>
      <c r="Y16" s="1053" t="inlineStr">
        <is>
          <t>市场4</t>
        </is>
      </c>
      <c r="Z16" s="1090" t="inlineStr">
        <is>
          <t>总需求</t>
        </is>
      </c>
      <c r="AA16" s="144" t="n"/>
      <c r="AB16" s="259" t="inlineStr">
        <is>
          <t>单位人时利润</t>
        </is>
      </c>
      <c r="AC16" s="260" t="inlineStr">
        <is>
          <t>市场1</t>
        </is>
      </c>
      <c r="AD16" s="260" t="inlineStr">
        <is>
          <t>市场2</t>
        </is>
      </c>
      <c r="AE16" s="260" t="inlineStr">
        <is>
          <t>市场3</t>
        </is>
      </c>
      <c r="AF16" s="268" t="inlineStr">
        <is>
          <t>市场4</t>
        </is>
      </c>
      <c r="AG16" s="1101" t="n"/>
      <c r="AH16" s="144" t="n"/>
      <c r="AI16" s="317" t="n"/>
      <c r="AJ16" s="311" t="n"/>
      <c r="AK16" s="312" t="n"/>
      <c r="AL16" s="306">
        <f>AM16</f>
        <v/>
      </c>
      <c r="AM16" s="312">
        <f>Y43</f>
        <v/>
      </c>
      <c r="AN16" s="313" t="n"/>
      <c r="AO16" s="312" t="n"/>
      <c r="AP16" s="312" t="n"/>
      <c r="AQ16" s="341" t="n"/>
      <c r="AR16" s="1050">
        <f>SUM(AL13:AL16)</f>
        <v/>
      </c>
      <c r="AS16" s="1045">
        <f>AM16-AK16</f>
        <v/>
      </c>
      <c r="AT16" s="1045">
        <f>SUMIF(AS13:AS16,"&gt;=0",AS13:AS16)</f>
        <v/>
      </c>
      <c r="AU16" s="1045">
        <f>SUM(AO13:AO16)</f>
        <v/>
      </c>
      <c r="AV16" s="1045">
        <f>SUM(AP13:AP16)</f>
        <v/>
      </c>
      <c r="AW16" s="1052">
        <f>SUM(AQ13:AQ16)</f>
        <v/>
      </c>
      <c r="AX16" s="1101" t="n"/>
      <c r="AY16" s="350" t="n"/>
      <c r="AZ16" s="144" t="n"/>
      <c r="BA16" s="351">
        <f>AI46</f>
        <v/>
      </c>
      <c r="BB16" s="352">
        <f>IF($BA16="","",INT(BB$28*AJ70))</f>
        <v/>
      </c>
      <c r="BC16" s="352">
        <f>IF($BA16="","",INT(BC$28*AK70))</f>
        <v/>
      </c>
      <c r="BD16" s="352">
        <f>IF($BA16="","",INT(BD$28*AL70))</f>
        <v/>
      </c>
      <c r="BE16" s="352">
        <f>IF($BA16="","",INT(BE$28*AM70))</f>
        <v/>
      </c>
      <c r="BF16" s="352">
        <f>IF($BA16="","",INT(BF$28*AN70))</f>
        <v/>
      </c>
      <c r="BG16" s="352">
        <f>IF($BA16="","",INT(BG$28*AO70))</f>
        <v/>
      </c>
      <c r="BH16" s="352">
        <f>IF($BA16="","",INT(BH$28*AP70))</f>
        <v/>
      </c>
      <c r="BI16" s="352">
        <f>IF($BA16="","",INT(BI$28*AQ70))</f>
        <v/>
      </c>
      <c r="BJ16" s="352">
        <f>IF($BA16="","",INT(BJ$28*AR70))</f>
        <v/>
      </c>
      <c r="BK16" s="352">
        <f>IF($BA16="","",INT(BK$28*AS70))</f>
        <v/>
      </c>
      <c r="BL16" s="352">
        <f>IF($BA16="","",INT(BL$28*AT70))</f>
        <v/>
      </c>
      <c r="BM16" s="352">
        <f>IF($BA16="","",INT(BM$28*AU70))</f>
        <v/>
      </c>
      <c r="BN16" s="352">
        <f>IF($BA16="","",INT(BN$28*AV70))</f>
        <v/>
      </c>
      <c r="BO16" s="352">
        <f>IF($BA16="","",INT(BO$28*AW70))</f>
        <v/>
      </c>
      <c r="BP16" s="352">
        <f>IF($BA16="","",INT(BP$28*AX70))</f>
        <v/>
      </c>
      <c r="BQ16" s="352">
        <f>IF($BA16="","",INT(BQ$28*AY70))</f>
        <v/>
      </c>
      <c r="BR16" s="1106" t="n"/>
      <c r="BS16" s="1045">
        <f>BA18</f>
        <v/>
      </c>
      <c r="BT16" s="1061">
        <f>IF(BS16=0,0,1)</f>
        <v/>
      </c>
      <c r="BU16" s="1061">
        <f>第6期!AQ118*0.5</f>
        <v/>
      </c>
      <c r="BV16" s="1240">
        <f>AVERAGE(BT41:CI41)*初始化表!B$31</f>
        <v/>
      </c>
      <c r="BW16" s="1240">
        <f>$BT16*(AL118-BW$25)/BW$26*初始化表!B$30</f>
        <v/>
      </c>
      <c r="BX16" s="1240">
        <f>$BT16*(AM118-BX$25)/BX$26*初始化表!B$33</f>
        <v/>
      </c>
      <c r="BY16" s="1240">
        <f>$BT16*(AN118-BY$25)/BY$26*初始化表!B$32</f>
        <v/>
      </c>
      <c r="BZ16" s="1240">
        <f>$BT16*(AP118-BZ$25)/BZ$26*初始化表!B$34</f>
        <v/>
      </c>
      <c r="CA16" s="1240">
        <f>$BT$5*(AW118-CA$25)/CA$26*初始化表!B$36</f>
        <v/>
      </c>
      <c r="CB16" s="1240">
        <f>CE16-CC16-BU16-SUM(BV16:CA16)/2</f>
        <v/>
      </c>
      <c r="CC16" s="1061">
        <f>IF(AO118-AX118&gt;=0,0,-0.1*(1-EXP(2*10^(-6)*(AO118-AX118))))</f>
        <v/>
      </c>
      <c r="CD16" s="1241">
        <f>SUM(BV16:CB16)</f>
        <v/>
      </c>
      <c r="CE16" s="1241">
        <f>AQ118</f>
        <v/>
      </c>
      <c r="CF16" s="1241">
        <f>BU16*2</f>
        <v/>
      </c>
      <c r="CG16" s="1106" t="n"/>
      <c r="CH16" s="1106" t="n"/>
      <c r="CI16" s="1100" t="n"/>
      <c r="CJ16" s="1101" t="n"/>
      <c r="CK16" s="1100" t="n"/>
      <c r="CL16" s="1101" t="n"/>
      <c r="CM16" s="1101" t="n"/>
      <c r="CN16" s="1101" t="n"/>
      <c r="CO16" s="1101" t="n"/>
      <c r="CP16" s="1101" t="n"/>
      <c r="CQ16" s="1101" t="n"/>
      <c r="CR16" s="1101" t="n"/>
      <c r="CS16" s="1101" t="n"/>
      <c r="CT16" s="1101" t="n"/>
      <c r="CU16" s="1101" t="n"/>
      <c r="CV16" s="1101" t="n"/>
      <c r="CW16" s="1101" t="n"/>
      <c r="CX16" s="1101" t="n"/>
      <c r="CY16" s="1101" t="n"/>
      <c r="CZ16" s="1101" t="n"/>
      <c r="DA16" s="1101" t="n"/>
      <c r="DB16" s="1101" t="n"/>
      <c r="DC16" s="1101" t="n"/>
      <c r="DD16" s="1101" t="n"/>
      <c r="DE16" s="1101" t="n"/>
      <c r="DF16" s="1101" t="n"/>
      <c r="DG16" s="1101" t="n"/>
      <c r="DH16" s="1101" t="n"/>
      <c r="DI16" s="1101" t="n"/>
    </row>
    <row r="17" ht="16" customFormat="1" customHeight="1" s="140">
      <c r="A17" s="1047" t="inlineStr">
        <is>
          <t>产品1</t>
        </is>
      </c>
      <c r="B17" s="1242">
        <f>I25</f>
        <v/>
      </c>
      <c r="C17" s="1242">
        <f>J25</f>
        <v/>
      </c>
      <c r="D17" s="1242">
        <f>K25</f>
        <v/>
      </c>
      <c r="E17" s="1242">
        <f>L25</f>
        <v/>
      </c>
      <c r="F17" s="1243">
        <f>J6</f>
        <v/>
      </c>
      <c r="G17" s="144" t="n"/>
      <c r="H17" s="157">
        <f>第6期!F68</f>
        <v/>
      </c>
      <c r="I17" s="1061">
        <f>INT(0.5*H17)</f>
        <v/>
      </c>
      <c r="J17" s="1061">
        <f>IF(初始化表!B1=1,INT(3%*H17),INT(3%*H17+0.99))</f>
        <v/>
      </c>
      <c r="K17" s="1061">
        <f>INT(0.1*H17)</f>
        <v/>
      </c>
      <c r="L17" s="1064">
        <f>H17+B22-C22</f>
        <v/>
      </c>
      <c r="M17" s="178" t="n"/>
      <c r="N17" s="1047" t="inlineStr">
        <is>
          <t>产品3</t>
        </is>
      </c>
      <c r="O17" s="1242">
        <f>INT((1+O12+IF(V44&gt;V19,(V19-V44)/V19/20,(V19-V44)/V19/8))*V25)</f>
        <v/>
      </c>
      <c r="P17" s="1242">
        <f>INT((1+P12+IF(W44&gt;W19,(W19-W44)/W19/20,(W19-W44)/W19/8))*W25)</f>
        <v/>
      </c>
      <c r="Q17" s="1242">
        <f>INT((1+Q12+IF(X44&gt;X19,(X19-X44)/X19/20,(X19-X44)/X19/8))*X25)</f>
        <v/>
      </c>
      <c r="R17" s="1265">
        <f>INT((1+R12+IF(Y44&gt;Y19,(Y19-Y44)/Y19/20,(Y19-Y44)/Y19/8))*Y25)</f>
        <v/>
      </c>
      <c r="S17" s="1266" t="n"/>
      <c r="T17" s="230" t="n"/>
      <c r="U17" s="1047" t="inlineStr">
        <is>
          <t>产品1</t>
        </is>
      </c>
      <c r="V17" s="1061">
        <f>第6期!AL9</f>
        <v/>
      </c>
      <c r="W17" s="1061">
        <f>第6期!AL10</f>
        <v/>
      </c>
      <c r="X17" s="1061">
        <f>第6期!AL11</f>
        <v/>
      </c>
      <c r="Y17" s="1061">
        <f>第6期!AL12</f>
        <v/>
      </c>
      <c r="Z17" s="271">
        <f>SUM(V17:Y17)</f>
        <v/>
      </c>
      <c r="AA17" s="144" t="n"/>
      <c r="AB17" s="261" t="inlineStr">
        <is>
          <t>产品1</t>
        </is>
      </c>
      <c r="AC17" s="1267">
        <f>AC11/初始化表!$E$18</f>
        <v/>
      </c>
      <c r="AD17" s="1267">
        <f>AD11/初始化表!$E$18</f>
        <v/>
      </c>
      <c r="AE17" s="1267">
        <f>AE11/初始化表!$E$18</f>
        <v/>
      </c>
      <c r="AF17" s="1268">
        <f>AF11/初始化表!$E$18</f>
        <v/>
      </c>
      <c r="AG17" s="1101" t="n"/>
      <c r="AH17" s="144" t="n"/>
      <c r="AI17" s="317" t="n"/>
      <c r="AJ17" s="311" t="n"/>
      <c r="AK17" s="312" t="n"/>
      <c r="AL17" s="306">
        <f>AM17</f>
        <v/>
      </c>
      <c r="AM17" s="312">
        <f>V44</f>
        <v/>
      </c>
      <c r="AN17" s="313" t="n"/>
      <c r="AO17" s="312" t="n"/>
      <c r="AP17" s="312" t="n"/>
      <c r="AQ17" s="341" t="n"/>
      <c r="AR17" s="1050" t="n"/>
      <c r="AS17" s="1045">
        <f>AM17-AK17</f>
        <v/>
      </c>
      <c r="AT17" s="1045" t="n"/>
      <c r="AU17" s="1045" t="n"/>
      <c r="AV17" s="1045" t="n"/>
      <c r="AW17" s="1052" t="n"/>
      <c r="AX17" s="1101" t="n"/>
      <c r="AY17" s="350" t="n"/>
      <c r="AZ17" s="144" t="n"/>
      <c r="BA17" s="351">
        <f>AI47</f>
        <v/>
      </c>
      <c r="BB17" s="352">
        <f>IF($BA17="","",INT(BB$28*AJ71))</f>
        <v/>
      </c>
      <c r="BC17" s="352">
        <f>IF($BA17="","",INT(BC$28*AK71))</f>
        <v/>
      </c>
      <c r="BD17" s="352">
        <f>IF($BA17="","",INT(BD$28*AL71))</f>
        <v/>
      </c>
      <c r="BE17" s="352">
        <f>IF($BA17="","",INT(BE$28*AM71))</f>
        <v/>
      </c>
      <c r="BF17" s="352">
        <f>IF($BA17="","",INT(BF$28*AN71))</f>
        <v/>
      </c>
      <c r="BG17" s="352">
        <f>IF($BA17="","",INT(BG$28*AO71))</f>
        <v/>
      </c>
      <c r="BH17" s="352">
        <f>IF($BA17="","",INT(BH$28*AP71))</f>
        <v/>
      </c>
      <c r="BI17" s="352">
        <f>IF($BA17="","",INT(BI$28*AQ71))</f>
        <v/>
      </c>
      <c r="BJ17" s="352">
        <f>IF($BA17="","",INT(BJ$28*AR71))</f>
        <v/>
      </c>
      <c r="BK17" s="352">
        <f>IF($BA17="","",INT(BK$28*AS71))</f>
        <v/>
      </c>
      <c r="BL17" s="352">
        <f>IF($BA17="","",INT(BL$28*AT71))</f>
        <v/>
      </c>
      <c r="BM17" s="352">
        <f>IF($BA17="","",INT(BM$28*AU71))</f>
        <v/>
      </c>
      <c r="BN17" s="352">
        <f>IF($BA17="","",INT(BN$28*AV71))</f>
        <v/>
      </c>
      <c r="BO17" s="352">
        <f>IF($BA17="","",INT(BO$28*AW71))</f>
        <v/>
      </c>
      <c r="BP17" s="352">
        <f>IF($BA17="","",INT(BP$28*AX71))</f>
        <v/>
      </c>
      <c r="BQ17" s="352">
        <f>IF($BA17="","",INT(BQ$28*AY71))</f>
        <v/>
      </c>
      <c r="BR17" s="1106" t="n"/>
      <c r="BS17" s="1045">
        <f>BA19</f>
        <v/>
      </c>
      <c r="BT17" s="1061">
        <f>IF(BS17=0,0,1)</f>
        <v/>
      </c>
      <c r="BU17" s="1061">
        <f>第6期!AQ119*0.5</f>
        <v/>
      </c>
      <c r="BV17" s="1240">
        <f>AVERAGE(BT42:CI42)*初始化表!B$31</f>
        <v/>
      </c>
      <c r="BW17" s="1240">
        <f>$BT17*(AL119-BW$25)/BW$26*初始化表!B$30</f>
        <v/>
      </c>
      <c r="BX17" s="1240">
        <f>$BT17*(AM119-BX$25)/BX$26*初始化表!B$33</f>
        <v/>
      </c>
      <c r="BY17" s="1240">
        <f>$BT17*(AN119-BY$25)/BY$26*初始化表!B$32</f>
        <v/>
      </c>
      <c r="BZ17" s="1240">
        <f>$BT17*(AP119-BZ$25)/BZ$26*初始化表!B$34</f>
        <v/>
      </c>
      <c r="CA17" s="1240">
        <f>$BT$5*(AW119-CA$25)/CA$26*初始化表!B$36</f>
        <v/>
      </c>
      <c r="CB17" s="1240">
        <f>CE17-CC17-BU17-SUM(BV17:CA17)/2</f>
        <v/>
      </c>
      <c r="CC17" s="1061">
        <f>IF(AO119-AX119&gt;=0,0,-0.1*(1-EXP(2*10^(-6)*(AO119-AX119))))</f>
        <v/>
      </c>
      <c r="CD17" s="1241">
        <f>SUM(BV17:CB17)</f>
        <v/>
      </c>
      <c r="CE17" s="1241">
        <f>AQ119</f>
        <v/>
      </c>
      <c r="CF17" s="1241">
        <f>BU17*2</f>
        <v/>
      </c>
      <c r="CG17" s="1106" t="n"/>
      <c r="CH17" s="1106" t="n"/>
      <c r="CI17" s="1101" t="n"/>
      <c r="CJ17" s="1101" t="n"/>
      <c r="CK17" s="1101" t="n"/>
      <c r="CL17" s="1101" t="n"/>
      <c r="CM17" s="1101" t="n"/>
      <c r="CN17" s="1101" t="n"/>
      <c r="CO17" s="1101" t="n"/>
      <c r="CP17" s="1101" t="n"/>
      <c r="CQ17" s="1101" t="n"/>
      <c r="CR17" s="1101" t="n"/>
      <c r="CS17" s="1101" t="n"/>
      <c r="CT17" s="1101" t="n"/>
      <c r="CU17" s="1101" t="n"/>
      <c r="CV17" s="1101" t="n"/>
      <c r="CW17" s="1101" t="n"/>
      <c r="CX17" s="1101" t="n"/>
      <c r="CY17" s="1101" t="n"/>
      <c r="CZ17" s="1101" t="n"/>
      <c r="DA17" s="1101" t="n"/>
      <c r="DB17" s="1101" t="n"/>
      <c r="DC17" s="1101" t="n"/>
      <c r="DD17" s="1101" t="n"/>
      <c r="DE17" s="1101" t="n"/>
      <c r="DF17" s="1101" t="n"/>
      <c r="DG17" s="1101" t="n"/>
      <c r="DH17" s="1101" t="n"/>
      <c r="DI17" s="1101" t="n"/>
    </row>
    <row r="18" ht="16" customFormat="1" customHeight="1" s="140">
      <c r="A18" s="1047" t="inlineStr">
        <is>
          <t>产品2</t>
        </is>
      </c>
      <c r="B18" s="1242">
        <f>I26</f>
        <v/>
      </c>
      <c r="C18" s="1242">
        <f>J26</f>
        <v/>
      </c>
      <c r="D18" s="1242">
        <f>K26</f>
        <v/>
      </c>
      <c r="E18" s="1242">
        <f>L26</f>
        <v/>
      </c>
      <c r="F18" s="1243">
        <f>J7</f>
        <v/>
      </c>
      <c r="G18" s="144" t="n"/>
      <c r="H18" s="1047" t="inlineStr">
        <is>
          <t>当期雇佣</t>
        </is>
      </c>
      <c r="I18" s="188" t="n"/>
      <c r="J18" s="1044" t="inlineStr">
        <is>
          <t>当期辞退</t>
        </is>
      </c>
      <c r="K18" s="189" t="n"/>
      <c r="L18" s="1101" t="n"/>
      <c r="M18" s="178" t="n"/>
      <c r="N18" s="1047" t="inlineStr">
        <is>
          <t>产品4</t>
        </is>
      </c>
      <c r="O18" s="1242">
        <f>INT((1+O13+IF(V45&gt;V20,(V20-V45)/V20/20,(V20-V45)/V20/8))*V26)</f>
        <v/>
      </c>
      <c r="P18" s="1242">
        <f>INT((1+P13+IF(W45&gt;W20,(W20-W45)/W20/20,(W20-W45)/W20/8))*W26)</f>
        <v/>
      </c>
      <c r="Q18" s="1242">
        <f>INT((1+Q13+IF(X45&gt;X20,(X20-X45)/X20/20,(X20-X45)/X20/8))*X26)</f>
        <v/>
      </c>
      <c r="R18" s="1265">
        <f>INT((1+R13+IF(Y45&gt;Y20,(Y20-Y45)/Y20/20,(Y20-Y45)/Y20/8))*Y26)</f>
        <v/>
      </c>
      <c r="S18" s="1266" t="n"/>
      <c r="T18" s="1055" t="inlineStr">
        <is>
          <t>机器利用率检验数(尽可能小）</t>
        </is>
      </c>
      <c r="U18" s="1047" t="inlineStr">
        <is>
          <t>产品2</t>
        </is>
      </c>
      <c r="V18" s="1061">
        <f>第6期!AL13</f>
        <v/>
      </c>
      <c r="W18" s="1061">
        <f>第6期!AL14</f>
        <v/>
      </c>
      <c r="X18" s="1061">
        <f>第6期!AL15</f>
        <v/>
      </c>
      <c r="Y18" s="1061">
        <f>第6期!AL16</f>
        <v/>
      </c>
      <c r="Z18" s="271">
        <f>SUM(V18:Y18)</f>
        <v/>
      </c>
      <c r="AA18" s="144" t="n"/>
      <c r="AB18" s="261" t="inlineStr">
        <is>
          <t>产品2</t>
        </is>
      </c>
      <c r="AC18" s="1267">
        <f>AC12/初始化表!$F$18</f>
        <v/>
      </c>
      <c r="AD18" s="1267">
        <f>AD12/初始化表!$F$18</f>
        <v/>
      </c>
      <c r="AE18" s="1267">
        <f>AE12/初始化表!$F$18</f>
        <v/>
      </c>
      <c r="AF18" s="1268">
        <f>AF12/初始化表!$F$18</f>
        <v/>
      </c>
      <c r="AG18" s="1101" t="n"/>
      <c r="AH18" s="144" t="n"/>
      <c r="AI18" s="317" t="n"/>
      <c r="AJ18" s="311" t="n"/>
      <c r="AK18" s="312" t="n"/>
      <c r="AL18" s="306">
        <f>AM18</f>
        <v/>
      </c>
      <c r="AM18" s="312">
        <f>W44</f>
        <v/>
      </c>
      <c r="AN18" s="313" t="n"/>
      <c r="AO18" s="312" t="n"/>
      <c r="AP18" s="312" t="n"/>
      <c r="AQ18" s="341" t="n"/>
      <c r="AR18" s="1050" t="n"/>
      <c r="AS18" s="1045">
        <f>AM18-AK18</f>
        <v/>
      </c>
      <c r="AT18" s="1045" t="n"/>
      <c r="AU18" s="1045" t="n"/>
      <c r="AV18" s="1045" t="n"/>
      <c r="AW18" s="1052" t="n"/>
      <c r="AX18" s="1101" t="n"/>
      <c r="AY18" s="350" t="n"/>
      <c r="AZ18" s="144" t="n"/>
      <c r="BA18" s="351">
        <f>AI48</f>
        <v/>
      </c>
      <c r="BB18" s="352">
        <f>IF($BA18="","",INT(BB$28*AJ72))</f>
        <v/>
      </c>
      <c r="BC18" s="352">
        <f>IF($BA18="","",INT(BC$28*AK72))</f>
        <v/>
      </c>
      <c r="BD18" s="352">
        <f>IF($BA18="","",INT(BD$28*AL72))</f>
        <v/>
      </c>
      <c r="BE18" s="352">
        <f>IF($BA18="","",INT(BE$28*AM72))</f>
        <v/>
      </c>
      <c r="BF18" s="352">
        <f>IF($BA18="","",INT(BF$28*AN72))</f>
        <v/>
      </c>
      <c r="BG18" s="352">
        <f>IF($BA18="","",INT(BG$28*AO72))</f>
        <v/>
      </c>
      <c r="BH18" s="352">
        <f>IF($BA18="","",INT(BH$28*AP72))</f>
        <v/>
      </c>
      <c r="BI18" s="352">
        <f>IF($BA18="","",INT(BI$28*AQ72))</f>
        <v/>
      </c>
      <c r="BJ18" s="352">
        <f>IF($BA18="","",INT(BJ$28*AR72))</f>
        <v/>
      </c>
      <c r="BK18" s="352">
        <f>IF($BA18="","",INT(BK$28*AS72))</f>
        <v/>
      </c>
      <c r="BL18" s="352">
        <f>IF($BA18="","",INT(BL$28*AT72))</f>
        <v/>
      </c>
      <c r="BM18" s="352">
        <f>IF($BA18="","",INT(BM$28*AU72))</f>
        <v/>
      </c>
      <c r="BN18" s="352">
        <f>IF($BA18="","",INT(BN$28*AV72))</f>
        <v/>
      </c>
      <c r="BO18" s="352">
        <f>IF($BA18="","",INT(BO$28*AW72))</f>
        <v/>
      </c>
      <c r="BP18" s="352">
        <f>IF($BA18="","",INT(BP$28*AX72))</f>
        <v/>
      </c>
      <c r="BQ18" s="352">
        <f>IF($BA18="","",INT(BQ$28*AY72))</f>
        <v/>
      </c>
      <c r="BR18" s="1106" t="n"/>
      <c r="BS18" s="1045">
        <f>BA20</f>
        <v/>
      </c>
      <c r="BT18" s="1061">
        <f>IF(BS18=0,0,1)</f>
        <v/>
      </c>
      <c r="BU18" s="1061">
        <f>第6期!AQ120*0.5</f>
        <v/>
      </c>
      <c r="BV18" s="1240">
        <f>AVERAGE(BT43:CI43)*初始化表!B$31</f>
        <v/>
      </c>
      <c r="BW18" s="1240">
        <f>$BT18*(AL120-BW$25)/BW$26*初始化表!B$30</f>
        <v/>
      </c>
      <c r="BX18" s="1240">
        <f>$BT18*(AM120-BX$25)/BX$26*初始化表!B$33</f>
        <v/>
      </c>
      <c r="BY18" s="1240">
        <f>$BT18*(AN120-BY$25)/BY$26*初始化表!B$32</f>
        <v/>
      </c>
      <c r="BZ18" s="1240">
        <f>$BT18*(AP120-BZ$25)/BZ$26*初始化表!B$34</f>
        <v/>
      </c>
      <c r="CA18" s="1240">
        <f>$BT$5*(AW120-CA$25)/CA$26*初始化表!B$36</f>
        <v/>
      </c>
      <c r="CB18" s="1240">
        <f>CE18-CC18-BU18-SUM(BV18:CA18)/2</f>
        <v/>
      </c>
      <c r="CC18" s="1061">
        <f>IF(AO120-AX120&gt;=0,0,-0.1*(1-EXP(2*10^(-6)*(AO120-AX120))))</f>
        <v/>
      </c>
      <c r="CD18" s="1241">
        <f>SUM(BV18:CB18)</f>
        <v/>
      </c>
      <c r="CE18" s="1241">
        <f>AQ120</f>
        <v/>
      </c>
      <c r="CF18" s="1241">
        <f>BU18*2</f>
        <v/>
      </c>
      <c r="CG18" s="1106" t="n"/>
      <c r="CH18" s="1106" t="n"/>
      <c r="CI18" s="1100" t="n"/>
      <c r="CJ18" s="1101" t="n"/>
      <c r="CK18" s="1100" t="n"/>
      <c r="CL18" s="1101" t="n"/>
      <c r="CM18" s="1101" t="n"/>
      <c r="CN18" s="1101" t="n"/>
      <c r="CO18" s="1101" t="n"/>
      <c r="CP18" s="1101" t="n"/>
      <c r="CQ18" s="1101" t="n"/>
      <c r="CR18" s="1101" t="n"/>
      <c r="CS18" s="1101" t="n"/>
      <c r="CT18" s="1101" t="n"/>
      <c r="CU18" s="1101" t="n"/>
      <c r="CV18" s="1101" t="n"/>
      <c r="CW18" s="1101" t="n"/>
      <c r="CX18" s="1101" t="n"/>
      <c r="CY18" s="1101" t="n"/>
      <c r="CZ18" s="1101" t="n"/>
      <c r="DA18" s="1101" t="n"/>
      <c r="DB18" s="1101" t="n"/>
      <c r="DC18" s="1101" t="n"/>
      <c r="DD18" s="1101" t="n"/>
      <c r="DE18" s="1101" t="n"/>
      <c r="DF18" s="1101" t="n"/>
      <c r="DG18" s="1101" t="n"/>
      <c r="DH18" s="1101" t="n"/>
      <c r="DI18" s="1101" t="n"/>
    </row>
    <row r="19" ht="16" customFormat="1" customHeight="1" s="140">
      <c r="A19" s="1047" t="inlineStr">
        <is>
          <t>产品3</t>
        </is>
      </c>
      <c r="B19" s="1242">
        <f>I27</f>
        <v/>
      </c>
      <c r="C19" s="1242">
        <f>J27</f>
        <v/>
      </c>
      <c r="D19" s="1242">
        <f>K27</f>
        <v/>
      </c>
      <c r="E19" s="1242">
        <f>L27</f>
        <v/>
      </c>
      <c r="F19" s="1243">
        <f>J8</f>
        <v/>
      </c>
      <c r="G19" s="144" t="n"/>
      <c r="H19" s="1050" t="n"/>
      <c r="I19" s="1044" t="inlineStr">
        <is>
          <t>下限</t>
        </is>
      </c>
      <c r="J19" s="1044" t="inlineStr">
        <is>
          <t>上限</t>
        </is>
      </c>
      <c r="K19" s="1091" t="inlineStr">
        <is>
          <t>实际</t>
        </is>
      </c>
      <c r="L19" s="1101" t="n"/>
      <c r="M19" s="178" t="n"/>
      <c r="N19" s="1047" t="inlineStr">
        <is>
          <t>实际价格</t>
        </is>
      </c>
      <c r="O19" s="1044" t="inlineStr">
        <is>
          <t>市场1</t>
        </is>
      </c>
      <c r="P19" s="1044" t="inlineStr">
        <is>
          <t>市场2</t>
        </is>
      </c>
      <c r="Q19" s="1044" t="inlineStr">
        <is>
          <t>市场3</t>
        </is>
      </c>
      <c r="R19" s="1091" t="inlineStr">
        <is>
          <t>市场4</t>
        </is>
      </c>
      <c r="S19" s="234" t="n"/>
      <c r="U19" s="1047" t="inlineStr">
        <is>
          <t>产品3</t>
        </is>
      </c>
      <c r="V19" s="1061">
        <f>第6期!AL17</f>
        <v/>
      </c>
      <c r="W19" s="1061">
        <f>第6期!AL18</f>
        <v/>
      </c>
      <c r="X19" s="1061">
        <f>第6期!AL19</f>
        <v/>
      </c>
      <c r="Y19" s="1061">
        <f>第6期!AL20</f>
        <v/>
      </c>
      <c r="Z19" s="271">
        <f>SUM(V19:Y19)</f>
        <v/>
      </c>
      <c r="AA19" s="144" t="n"/>
      <c r="AB19" s="261" t="inlineStr">
        <is>
          <t>产品3</t>
        </is>
      </c>
      <c r="AC19" s="1267">
        <f>AC13/初始化表!$G$18</f>
        <v/>
      </c>
      <c r="AD19" s="1267">
        <f>AD13/初始化表!$G$18</f>
        <v/>
      </c>
      <c r="AE19" s="1267">
        <f>AE13/初始化表!$G$18</f>
        <v/>
      </c>
      <c r="AF19" s="1268">
        <f>AF13/初始化表!$G$18</f>
        <v/>
      </c>
      <c r="AG19" s="1101" t="n"/>
      <c r="AH19" s="144" t="n"/>
      <c r="AI19" s="317" t="n"/>
      <c r="AJ19" s="311" t="n"/>
      <c r="AK19" s="312" t="n"/>
      <c r="AL19" s="306">
        <f>AM19</f>
        <v/>
      </c>
      <c r="AM19" s="312">
        <f>X44</f>
        <v/>
      </c>
      <c r="AN19" s="313" t="n"/>
      <c r="AO19" s="312" t="n"/>
      <c r="AP19" s="312" t="n"/>
      <c r="AQ19" s="341" t="n"/>
      <c r="AR19" s="1050" t="n"/>
      <c r="AS19" s="1045">
        <f>AM19-AK19</f>
        <v/>
      </c>
      <c r="AT19" s="1045" t="n"/>
      <c r="AU19" s="1045" t="n"/>
      <c r="AV19" s="1045" t="n"/>
      <c r="AW19" s="1052" t="n"/>
      <c r="AX19" s="1101" t="n"/>
      <c r="AY19" s="350" t="n"/>
      <c r="AZ19" s="144" t="n"/>
      <c r="BA19" s="351">
        <f>AI49</f>
        <v/>
      </c>
      <c r="BB19" s="352">
        <f>IF($BA19="","",INT(BB$28*AJ73))</f>
        <v/>
      </c>
      <c r="BC19" s="352">
        <f>IF($BA19="","",INT(BC$28*AK73))</f>
        <v/>
      </c>
      <c r="BD19" s="352">
        <f>IF($BA19="","",INT(BD$28*AL73))</f>
        <v/>
      </c>
      <c r="BE19" s="352">
        <f>IF($BA19="","",INT(BE$28*AM73))</f>
        <v/>
      </c>
      <c r="BF19" s="352">
        <f>IF($BA19="","",INT(BF$28*AN73))</f>
        <v/>
      </c>
      <c r="BG19" s="352">
        <f>IF($BA19="","",INT(BG$28*AO73))</f>
        <v/>
      </c>
      <c r="BH19" s="352">
        <f>IF($BA19="","",INT(BH$28*AP73))</f>
        <v/>
      </c>
      <c r="BI19" s="352">
        <f>IF($BA19="","",INT(BI$28*AQ73))</f>
        <v/>
      </c>
      <c r="BJ19" s="352">
        <f>IF($BA19="","",INT(BJ$28*AR73))</f>
        <v/>
      </c>
      <c r="BK19" s="352">
        <f>IF($BA19="","",INT(BK$28*AS73))</f>
        <v/>
      </c>
      <c r="BL19" s="352">
        <f>IF($BA19="","",INT(BL$28*AT73))</f>
        <v/>
      </c>
      <c r="BM19" s="352">
        <f>IF($BA19="","",INT(BM$28*AU73))</f>
        <v/>
      </c>
      <c r="BN19" s="352">
        <f>IF($BA19="","",INT(BN$28*AV73))</f>
        <v/>
      </c>
      <c r="BO19" s="352">
        <f>IF($BA19="","",INT(BO$28*AW73))</f>
        <v/>
      </c>
      <c r="BP19" s="352">
        <f>IF($BA19="","",INT(BP$28*AX73))</f>
        <v/>
      </c>
      <c r="BQ19" s="352">
        <f>IF($BA19="","",INT(BQ$28*AY73))</f>
        <v/>
      </c>
      <c r="BR19" s="1106" t="n"/>
      <c r="BS19" s="1045">
        <f>BA21</f>
        <v/>
      </c>
      <c r="BT19" s="1061">
        <f>IF(BS19=0,0,1)</f>
        <v/>
      </c>
      <c r="BU19" s="1061">
        <f>第6期!AQ121*0.5</f>
        <v/>
      </c>
      <c r="BV19" s="1240">
        <f>AVERAGE(BT44:CI44)*初始化表!B$31</f>
        <v/>
      </c>
      <c r="BW19" s="1240">
        <f>$BT19*(AL121-BW$25)/BW$26*初始化表!B$30</f>
        <v/>
      </c>
      <c r="BX19" s="1240">
        <f>$BT19*(AM121-BX$25)/BX$26*初始化表!B$33</f>
        <v/>
      </c>
      <c r="BY19" s="1240">
        <f>$BT19*(AN121-BY$25)/BY$26*初始化表!B$32</f>
        <v/>
      </c>
      <c r="BZ19" s="1240">
        <f>$BT19*(AP121-BZ$25)/BZ$26*初始化表!B$34</f>
        <v/>
      </c>
      <c r="CA19" s="1240">
        <f>$BT$5*(AW121-CA$25)/CA$26*初始化表!B$36</f>
        <v/>
      </c>
      <c r="CB19" s="1240">
        <f>CE19-CC19-BU19-SUM(BV19:CA19)/2</f>
        <v/>
      </c>
      <c r="CC19" s="1061">
        <f>IF(AO121-AX121&gt;=0,0,-0.1*(1-EXP(2*10^(-6)*(AO121-AX121))))</f>
        <v/>
      </c>
      <c r="CD19" s="1241">
        <f>SUM(BV19:CB19)</f>
        <v/>
      </c>
      <c r="CE19" s="1241">
        <f>AQ121</f>
        <v/>
      </c>
      <c r="CF19" s="1241">
        <f>BU19*2</f>
        <v/>
      </c>
      <c r="CG19" s="1106" t="n"/>
      <c r="CH19" s="1106" t="n"/>
      <c r="CI19" s="1101" t="n"/>
      <c r="CJ19" s="1101" t="n"/>
      <c r="CK19" s="1101" t="n"/>
      <c r="CL19" s="1101" t="n"/>
      <c r="CM19" s="1101" t="n"/>
      <c r="CN19" s="1101" t="n"/>
      <c r="CO19" s="1101" t="n"/>
      <c r="CP19" s="1101" t="n"/>
      <c r="CQ19" s="1101" t="n"/>
      <c r="CR19" s="1101" t="n"/>
      <c r="CS19" s="1101" t="n"/>
      <c r="CT19" s="1101" t="n"/>
      <c r="CU19" s="1101" t="n"/>
      <c r="CV19" s="1101" t="n"/>
      <c r="CW19" s="1101" t="n"/>
      <c r="CX19" s="1101" t="n"/>
      <c r="CY19" s="1101" t="n"/>
      <c r="CZ19" s="1101" t="n"/>
      <c r="DA19" s="1101" t="n"/>
      <c r="DB19" s="1101" t="n"/>
      <c r="DC19" s="1101" t="n"/>
      <c r="DD19" s="1101" t="n"/>
      <c r="DE19" s="1101" t="n"/>
      <c r="DF19" s="1101" t="n"/>
      <c r="DG19" s="1101" t="n"/>
      <c r="DH19" s="1101" t="n"/>
      <c r="DI19" s="1101" t="n"/>
    </row>
    <row r="20" ht="16" customFormat="1" customHeight="1" s="140">
      <c r="A20" s="1047" t="inlineStr">
        <is>
          <t>产品4</t>
        </is>
      </c>
      <c r="B20" s="1242">
        <f>I28</f>
        <v/>
      </c>
      <c r="C20" s="1242">
        <f>J28</f>
        <v/>
      </c>
      <c r="D20" s="1242">
        <f>K28</f>
        <v/>
      </c>
      <c r="E20" s="1242">
        <f>L28</f>
        <v/>
      </c>
      <c r="F20" s="1243">
        <f>J9</f>
        <v/>
      </c>
      <c r="G20" s="144" t="n"/>
      <c r="H20" s="1047" t="inlineStr">
        <is>
          <t>期初人机比</t>
        </is>
      </c>
      <c r="I20" s="1241">
        <f>(H17-K18)/N49</f>
        <v/>
      </c>
      <c r="J20" s="1241">
        <f>(H17-K18+I17/4)/N49</f>
        <v/>
      </c>
      <c r="K20" s="1269">
        <f>(H17-K18+I18/4)/N49</f>
        <v/>
      </c>
      <c r="L20" s="1101" t="n"/>
      <c r="M20" s="178" t="n"/>
      <c r="N20" s="1047" t="inlineStr">
        <is>
          <t>产品1</t>
        </is>
      </c>
      <c r="O20" s="1270">
        <f>O15</f>
        <v/>
      </c>
      <c r="P20" s="1270">
        <f>P15</f>
        <v/>
      </c>
      <c r="Q20" s="1270">
        <f>Q15</f>
        <v/>
      </c>
      <c r="R20" s="1270">
        <f>R15</f>
        <v/>
      </c>
      <c r="S20" s="235" t="n"/>
      <c r="T20" s="1271">
        <f>MAX(AC23,AD23,AE23,AF23)-MIN(AC23,AD23,AE23,AF23)</f>
        <v/>
      </c>
      <c r="U20" s="1073" t="inlineStr">
        <is>
          <t>产品4</t>
        </is>
      </c>
      <c r="V20" s="1063">
        <f>第6期!AL21</f>
        <v/>
      </c>
      <c r="W20" s="1063">
        <f>第6期!AL22</f>
        <v/>
      </c>
      <c r="X20" s="1063">
        <f>第6期!AL23</f>
        <v/>
      </c>
      <c r="Y20" s="1063">
        <f>第6期!AL24</f>
        <v/>
      </c>
      <c r="Z20" s="274">
        <f>SUM(V20:Y20)</f>
        <v/>
      </c>
      <c r="AA20" s="144" t="n"/>
      <c r="AB20" s="264" t="inlineStr">
        <is>
          <t>产品4</t>
        </is>
      </c>
      <c r="AC20" s="1272">
        <f>AC14/初始化表!$H$18</f>
        <v/>
      </c>
      <c r="AD20" s="1272">
        <f>AD14/初始化表!$H$18</f>
        <v/>
      </c>
      <c r="AE20" s="1272">
        <f>AE14/初始化表!$H$18</f>
        <v/>
      </c>
      <c r="AF20" s="1273">
        <f>AF14/初始化表!$H$18</f>
        <v/>
      </c>
      <c r="AG20" s="1101" t="n"/>
      <c r="AH20" s="144" t="n"/>
      <c r="AI20" s="317" t="n"/>
      <c r="AJ20" s="311" t="n"/>
      <c r="AK20" s="312" t="n"/>
      <c r="AL20" s="306">
        <f>AM20</f>
        <v/>
      </c>
      <c r="AM20" s="312">
        <f>Y44</f>
        <v/>
      </c>
      <c r="AN20" s="313" t="n"/>
      <c r="AO20" s="312" t="n"/>
      <c r="AP20" s="312" t="n"/>
      <c r="AQ20" s="341" t="n"/>
      <c r="AR20" s="1050">
        <f>SUM(AL17:AL20)</f>
        <v/>
      </c>
      <c r="AS20" s="1045">
        <f>AM20-AK20</f>
        <v/>
      </c>
      <c r="AT20" s="1045">
        <f>SUMIF(AS17:AS20,"&gt;=0",AS17:AS20)</f>
        <v/>
      </c>
      <c r="AU20" s="1045">
        <f>SUM(AO17:AO20)</f>
        <v/>
      </c>
      <c r="AV20" s="1045">
        <f>SUM(AP17:AP20)</f>
        <v/>
      </c>
      <c r="AW20" s="1052">
        <f>SUM(AQ17:AQ20)</f>
        <v/>
      </c>
      <c r="AX20" s="1101" t="n"/>
      <c r="AY20" s="350" t="n"/>
      <c r="AZ20" s="144" t="n"/>
      <c r="BA20" s="351">
        <f>AI50</f>
        <v/>
      </c>
      <c r="BB20" s="352">
        <f>IF($BA20="","",INT(BB$28*AJ74))</f>
        <v/>
      </c>
      <c r="BC20" s="352">
        <f>IF($BA20="","",INT(BC$28*AK74))</f>
        <v/>
      </c>
      <c r="BD20" s="352">
        <f>IF($BA20="","",INT(BD$28*AL74))</f>
        <v/>
      </c>
      <c r="BE20" s="352">
        <f>IF($BA20="","",INT(BE$28*AM74))</f>
        <v/>
      </c>
      <c r="BF20" s="352">
        <f>IF($BA20="","",INT(BF$28*AN74))</f>
        <v/>
      </c>
      <c r="BG20" s="352">
        <f>IF($BA20="","",INT(BG$28*AO74))</f>
        <v/>
      </c>
      <c r="BH20" s="352">
        <f>IF($BA20="","",INT(BH$28*AP74))</f>
        <v/>
      </c>
      <c r="BI20" s="352">
        <f>IF($BA20="","",INT(BI$28*AQ74))</f>
        <v/>
      </c>
      <c r="BJ20" s="352">
        <f>IF($BA20="","",INT(BJ$28*AR74))</f>
        <v/>
      </c>
      <c r="BK20" s="352">
        <f>IF($BA20="","",INT(BK$28*AS74))</f>
        <v/>
      </c>
      <c r="BL20" s="352">
        <f>IF($BA20="","",INT(BL$28*AT74))</f>
        <v/>
      </c>
      <c r="BM20" s="352">
        <f>IF($BA20="","",INT(BM$28*AU74))</f>
        <v/>
      </c>
      <c r="BN20" s="352">
        <f>IF($BA20="","",INT(BN$28*AV74))</f>
        <v/>
      </c>
      <c r="BO20" s="352">
        <f>IF($BA20="","",INT(BO$28*AW74))</f>
        <v/>
      </c>
      <c r="BP20" s="352">
        <f>IF($BA20="","",INT(BP$28*AX74))</f>
        <v/>
      </c>
      <c r="BQ20" s="352">
        <f>IF($BA20="","",INT(BQ$28*AY74))</f>
        <v/>
      </c>
      <c r="BR20" s="1106" t="n"/>
      <c r="BS20" s="1045">
        <f>BA22</f>
        <v/>
      </c>
      <c r="BT20" s="1061">
        <f>IF(BS20=0,0,1)</f>
        <v/>
      </c>
      <c r="BU20" s="1061">
        <f>第6期!AQ122*0.5</f>
        <v/>
      </c>
      <c r="BV20" s="1240">
        <f>AVERAGE(BT45:CI45)*初始化表!B$31</f>
        <v/>
      </c>
      <c r="BW20" s="1240">
        <f>$BT20*(AL122-BW$25)/BW$26*初始化表!B$30</f>
        <v/>
      </c>
      <c r="BX20" s="1240">
        <f>$BT20*(AM122-BX$25)/BX$26*初始化表!B$33</f>
        <v/>
      </c>
      <c r="BY20" s="1240">
        <f>$BT20*(AN122-BY$25)/BY$26*初始化表!B$32</f>
        <v/>
      </c>
      <c r="BZ20" s="1240">
        <f>$BT20*(AP122-BZ$25)/BZ$26*初始化表!B$34</f>
        <v/>
      </c>
      <c r="CA20" s="1240">
        <f>$BT$5*(AW122-CA$25)/CA$26*初始化表!B$36</f>
        <v/>
      </c>
      <c r="CB20" s="1240">
        <f>CE20-CC20-BU20-SUM(BV20:CA20)/2</f>
        <v/>
      </c>
      <c r="CC20" s="1061">
        <f>IF(AO122-AX122&gt;=0,0,-0.1*(1-EXP(2*10^(-6)*(AO122-AX122))))</f>
        <v/>
      </c>
      <c r="CD20" s="1241">
        <f>SUM(BV20:CB20)</f>
        <v/>
      </c>
      <c r="CE20" s="1241">
        <f>AQ122</f>
        <v/>
      </c>
      <c r="CF20" s="1241">
        <f>BU20*2</f>
        <v/>
      </c>
      <c r="CG20" s="1106" t="n"/>
      <c r="CH20" s="1106" t="n"/>
      <c r="CI20" s="1101" t="n"/>
      <c r="CJ20" s="1101" t="n"/>
      <c r="CK20" s="1101" t="n"/>
      <c r="CL20" s="1101" t="n"/>
      <c r="CM20" s="1101" t="n"/>
      <c r="CN20" s="1101" t="n"/>
      <c r="CO20" s="1101" t="n"/>
      <c r="CP20" s="1101" t="n"/>
      <c r="CQ20" s="1101" t="n"/>
      <c r="CR20" s="1101" t="n"/>
      <c r="CS20" s="1101" t="n"/>
      <c r="CT20" s="1101" t="n"/>
      <c r="CU20" s="1101" t="n"/>
      <c r="CV20" s="1101" t="n"/>
      <c r="CW20" s="1101" t="n"/>
      <c r="CX20" s="1101" t="n"/>
      <c r="CY20" s="1101" t="n"/>
      <c r="CZ20" s="1101" t="n"/>
      <c r="DA20" s="1101" t="n"/>
      <c r="DB20" s="1101" t="n"/>
      <c r="DC20" s="1101" t="n"/>
      <c r="DD20" s="1101" t="n"/>
      <c r="DE20" s="1101" t="n"/>
      <c r="DF20" s="1101" t="n"/>
      <c r="DG20" s="1101" t="n"/>
      <c r="DH20" s="1101" t="n"/>
      <c r="DI20" s="1101" t="n"/>
    </row>
    <row r="21" ht="16" customFormat="1" customHeight="1" s="140">
      <c r="A21" s="1047" t="inlineStr">
        <is>
          <t>发展</t>
        </is>
      </c>
      <c r="B21" s="1044" t="inlineStr">
        <is>
          <t>新雇员工</t>
        </is>
      </c>
      <c r="C21" s="1044" t="inlineStr">
        <is>
          <t>辞退员工</t>
        </is>
      </c>
      <c r="D21" s="1044" t="inlineStr">
        <is>
          <t>买机器</t>
        </is>
      </c>
      <c r="E21" s="1044" t="inlineStr">
        <is>
          <t>买原材料</t>
        </is>
      </c>
      <c r="F21" s="1052" t="n"/>
      <c r="G21" s="144" t="n"/>
      <c r="H21" s="1073" t="inlineStr">
        <is>
          <t>期末人机比</t>
        </is>
      </c>
      <c r="I21" s="1274">
        <f>(L17-ROUND(L17*0.03,0))/O49</f>
        <v/>
      </c>
      <c r="J21" s="1274">
        <f>(L17-ROUND(L17*0.03,0)+ROUNDDOWN(L17/2,0)/4)/O49</f>
        <v/>
      </c>
      <c r="K21" s="1275" t="n"/>
      <c r="L21" s="1101" t="n"/>
      <c r="M21" s="178" t="n"/>
      <c r="N21" s="1047" t="inlineStr">
        <is>
          <t>产品2</t>
        </is>
      </c>
      <c r="O21" s="1270">
        <f>O16</f>
        <v/>
      </c>
      <c r="P21" s="1270">
        <f>P16</f>
        <v/>
      </c>
      <c r="Q21" s="1270">
        <f>Q16</f>
        <v/>
      </c>
      <c r="R21" s="1270">
        <f>R16</f>
        <v/>
      </c>
      <c r="S21" s="235" t="n"/>
      <c r="T21" s="1271">
        <f>MAX(AC24,AD24,AE24,AF24)-MIN(AC24,AD24,AE24,AF24)</f>
        <v/>
      </c>
      <c r="U21" s="1101" t="n"/>
      <c r="V21" s="1101" t="n"/>
      <c r="W21" s="1101" t="n"/>
      <c r="X21" s="1101" t="n"/>
      <c r="Y21" s="1101" t="n"/>
      <c r="Z21" s="1101" t="n"/>
      <c r="AA21" s="144" t="n"/>
      <c r="AB21" s="267" t="n"/>
      <c r="AC21" s="267" t="n"/>
      <c r="AD21" s="267" t="n"/>
      <c r="AE21" s="267" t="n"/>
      <c r="AF21" s="267" t="n"/>
      <c r="AG21" s="267" t="n"/>
      <c r="AH21" s="144" t="n"/>
      <c r="AI21" s="317" t="n"/>
      <c r="AJ21" s="311" t="n"/>
      <c r="AK21" s="312" t="n"/>
      <c r="AL21" s="306">
        <f>AM21</f>
        <v/>
      </c>
      <c r="AM21" s="312">
        <f>V45</f>
        <v/>
      </c>
      <c r="AN21" s="313" t="n"/>
      <c r="AO21" s="312" t="n"/>
      <c r="AP21" s="312" t="n"/>
      <c r="AQ21" s="341" t="n"/>
      <c r="AR21" s="1050" t="n"/>
      <c r="AS21" s="1045">
        <f>AM21-AK21</f>
        <v/>
      </c>
      <c r="AT21" s="1045" t="n"/>
      <c r="AU21" s="1045" t="n"/>
      <c r="AV21" s="1045" t="n"/>
      <c r="AW21" s="1052" t="n"/>
      <c r="AX21" s="1101" t="n"/>
      <c r="AY21" s="350" t="n"/>
      <c r="AZ21" s="144" t="n"/>
      <c r="BA21" s="351">
        <f>AI51</f>
        <v/>
      </c>
      <c r="BB21" s="352">
        <f>IF($BA21="","",INT(BB$28*AJ75))</f>
        <v/>
      </c>
      <c r="BC21" s="352">
        <f>IF($BA21="","",INT(BC$28*AK75))</f>
        <v/>
      </c>
      <c r="BD21" s="352">
        <f>IF($BA21="","",INT(BD$28*AL75))</f>
        <v/>
      </c>
      <c r="BE21" s="352">
        <f>IF($BA21="","",INT(BE$28*AM75))</f>
        <v/>
      </c>
      <c r="BF21" s="352">
        <f>IF($BA21="","",INT(BF$28*AN75))</f>
        <v/>
      </c>
      <c r="BG21" s="352">
        <f>IF($BA21="","",INT(BG$28*AO75))</f>
        <v/>
      </c>
      <c r="BH21" s="352">
        <f>IF($BA21="","",INT(BH$28*AP75))</f>
        <v/>
      </c>
      <c r="BI21" s="352">
        <f>IF($BA21="","",INT(BI$28*AQ75))</f>
        <v/>
      </c>
      <c r="BJ21" s="352">
        <f>IF($BA21="","",INT(BJ$28*AR75))</f>
        <v/>
      </c>
      <c r="BK21" s="352">
        <f>IF($BA21="","",INT(BK$28*AS75))</f>
        <v/>
      </c>
      <c r="BL21" s="352">
        <f>IF($BA21="","",INT(BL$28*AT75))</f>
        <v/>
      </c>
      <c r="BM21" s="352">
        <f>IF($BA21="","",INT(BM$28*AU75))</f>
        <v/>
      </c>
      <c r="BN21" s="352">
        <f>IF($BA21="","",INT(BN$28*AV75))</f>
        <v/>
      </c>
      <c r="BO21" s="352">
        <f>IF($BA21="","",INT(BO$28*AW75))</f>
        <v/>
      </c>
      <c r="BP21" s="352">
        <f>IF($BA21="","",INT(BP$28*AX75))</f>
        <v/>
      </c>
      <c r="BQ21" s="352">
        <f>IF($BA21="","",INT(BQ$28*AY75))</f>
        <v/>
      </c>
      <c r="BR21" s="1106" t="n"/>
      <c r="BS21" s="1045">
        <f>BA23</f>
        <v/>
      </c>
      <c r="BT21" s="1061">
        <f>IF(BS21=0,0,1)</f>
        <v/>
      </c>
      <c r="BU21" s="1061">
        <f>第6期!AQ123*0.5</f>
        <v/>
      </c>
      <c r="BV21" s="1240">
        <f>AVERAGE(BT46:CI46)*初始化表!B$31</f>
        <v/>
      </c>
      <c r="BW21" s="1240">
        <f>$BT21*(AL123-BW$25)/BW$26*初始化表!B$30</f>
        <v/>
      </c>
      <c r="BX21" s="1240">
        <f>$BT21*(AM123-BX$25)/BX$26*初始化表!B$33</f>
        <v/>
      </c>
      <c r="BY21" s="1240">
        <f>$BT21*(AN123-BY$25)/BY$26*初始化表!B$32</f>
        <v/>
      </c>
      <c r="BZ21" s="1240">
        <f>$BT21*(AP123-BZ$25)/BZ$26*初始化表!B$34</f>
        <v/>
      </c>
      <c r="CA21" s="1240">
        <f>$BT$5*(AW123-CA$25)/CA$26*初始化表!B$36</f>
        <v/>
      </c>
      <c r="CB21" s="1240">
        <f>CE21-CC21-BU21-SUM(BV21:CA21)/2</f>
        <v/>
      </c>
      <c r="CC21" s="1061">
        <f>IF(AO123-AX123&gt;=0,0,-0.1*(1-EXP(2*10^(-6)*(AO123-AX123))))</f>
        <v/>
      </c>
      <c r="CD21" s="1241">
        <f>SUM(BV21:CB21)</f>
        <v/>
      </c>
      <c r="CE21" s="1241">
        <f>AQ123</f>
        <v/>
      </c>
      <c r="CF21" s="1241">
        <f>BU21*2</f>
        <v/>
      </c>
      <c r="CG21" s="1106" t="n"/>
      <c r="CH21" s="1106" t="n"/>
      <c r="CI21" s="1101" t="n"/>
      <c r="CJ21" s="1101" t="n"/>
      <c r="CK21" s="1101" t="n"/>
      <c r="CL21" s="1101" t="n"/>
      <c r="CM21" s="1101" t="n"/>
      <c r="CN21" s="1101" t="n"/>
      <c r="CO21" s="1101" t="n"/>
      <c r="CP21" s="1101" t="n"/>
      <c r="CQ21" s="1101" t="n"/>
      <c r="CR21" s="1101" t="n"/>
      <c r="CS21" s="1101" t="n"/>
      <c r="CT21" s="1101" t="n"/>
      <c r="CU21" s="1101" t="n"/>
      <c r="CV21" s="1101" t="n"/>
      <c r="CW21" s="1101" t="n"/>
      <c r="CX21" s="1101" t="n"/>
      <c r="CY21" s="1101" t="n"/>
      <c r="CZ21" s="1101" t="n"/>
      <c r="DA21" s="1101" t="n"/>
      <c r="DB21" s="1101" t="n"/>
      <c r="DC21" s="1101" t="n"/>
      <c r="DD21" s="1101" t="n"/>
      <c r="DE21" s="1101" t="n"/>
      <c r="DF21" s="1101" t="n"/>
      <c r="DG21" s="1101" t="n"/>
      <c r="DH21" s="1101" t="n"/>
      <c r="DI21" s="1101" t="n"/>
    </row>
    <row r="22" ht="16" customFormat="1" customHeight="1" s="140">
      <c r="A22" s="1228" t="n"/>
      <c r="B22" s="1061">
        <f>I18</f>
        <v/>
      </c>
      <c r="C22" s="1061">
        <f>K18</f>
        <v/>
      </c>
      <c r="D22" s="1244">
        <f>R49</f>
        <v/>
      </c>
      <c r="E22" s="1244">
        <f>K43</f>
        <v/>
      </c>
      <c r="F22" s="1239" t="n"/>
      <c r="G22" s="144" t="n"/>
      <c r="H22" s="1100" t="inlineStr">
        <is>
          <t>生产增加幅度</t>
        </is>
      </c>
      <c r="I22" s="1101">
        <f>(M25-第6期!M25)/第6期!M25</f>
        <v/>
      </c>
      <c r="J22" s="1101">
        <f>(M26-第6期!M26)/第6期!M26</f>
        <v/>
      </c>
      <c r="K22" s="1101">
        <f>(M27-第6期!M27)/第6期!M27</f>
        <v/>
      </c>
      <c r="L22" s="1101">
        <f>(M28-第6期!M28)/第6期!M28</f>
        <v/>
      </c>
      <c r="M22" s="178" t="n"/>
      <c r="N22" s="1047" t="inlineStr">
        <is>
          <t>产品3</t>
        </is>
      </c>
      <c r="O22" s="1270">
        <f>O17</f>
        <v/>
      </c>
      <c r="P22" s="1270">
        <f>P17</f>
        <v/>
      </c>
      <c r="Q22" s="1270">
        <f>Q17</f>
        <v/>
      </c>
      <c r="R22" s="1270">
        <f>R17</f>
        <v/>
      </c>
      <c r="S22" s="235" t="n"/>
      <c r="T22" s="1271">
        <f>MAX(AC25,AD25,AE25,AF25)-MIN(AC25,AD25,AE25,AF25)</f>
        <v/>
      </c>
      <c r="U22" s="1041" t="inlineStr">
        <is>
          <t>上期价格</t>
        </is>
      </c>
      <c r="V22" s="1053" t="inlineStr">
        <is>
          <t>市场1</t>
        </is>
      </c>
      <c r="W22" s="1053" t="inlineStr">
        <is>
          <t>市场2</t>
        </is>
      </c>
      <c r="X22" s="1053" t="inlineStr">
        <is>
          <t>市场3</t>
        </is>
      </c>
      <c r="Y22" s="1053" t="inlineStr">
        <is>
          <t>市场4</t>
        </is>
      </c>
      <c r="Z22" s="1090" t="inlineStr">
        <is>
          <t>广告费</t>
        </is>
      </c>
      <c r="AA22" s="144" t="n"/>
      <c r="AB22" s="277" t="inlineStr">
        <is>
          <t>单位机时利润</t>
        </is>
      </c>
      <c r="AC22" s="278" t="inlineStr">
        <is>
          <t>市场1</t>
        </is>
      </c>
      <c r="AD22" s="278" t="inlineStr">
        <is>
          <t>市场2</t>
        </is>
      </c>
      <c r="AE22" s="278" t="inlineStr">
        <is>
          <t>市场3</t>
        </is>
      </c>
      <c r="AF22" s="279" t="inlineStr">
        <is>
          <t>市场4</t>
        </is>
      </c>
      <c r="AG22" s="1101" t="n"/>
      <c r="AH22" s="144" t="n"/>
      <c r="AI22" s="317" t="n"/>
      <c r="AJ22" s="311" t="n"/>
      <c r="AK22" s="312" t="n"/>
      <c r="AL22" s="306">
        <f>AM22</f>
        <v/>
      </c>
      <c r="AM22" s="312">
        <f>W45</f>
        <v/>
      </c>
      <c r="AN22" s="313" t="n"/>
      <c r="AO22" s="312" t="n"/>
      <c r="AP22" s="312" t="n"/>
      <c r="AQ22" s="341" t="n"/>
      <c r="AR22" s="1050" t="n"/>
      <c r="AS22" s="1045">
        <f>AM22-AK22</f>
        <v/>
      </c>
      <c r="AT22" s="1045" t="n"/>
      <c r="AU22" s="1045" t="n"/>
      <c r="AV22" s="1045" t="n"/>
      <c r="AW22" s="1052" t="n"/>
      <c r="AX22" s="1101" t="n"/>
      <c r="AY22" s="350" t="n"/>
      <c r="AZ22" s="144" t="n"/>
      <c r="BA22" s="351">
        <f>AI52</f>
        <v/>
      </c>
      <c r="BB22" s="352">
        <f>IF($BA22="","",INT(BB$28*AJ76))</f>
        <v/>
      </c>
      <c r="BC22" s="352">
        <f>IF($BA22="","",INT(BC$28*AK76))</f>
        <v/>
      </c>
      <c r="BD22" s="352">
        <f>IF($BA22="","",INT(BD$28*AL76))</f>
        <v/>
      </c>
      <c r="BE22" s="352">
        <f>IF($BA22="","",INT(BE$28*AM76))</f>
        <v/>
      </c>
      <c r="BF22" s="352">
        <f>IF($BA22="","",INT(BF$28*AN76))</f>
        <v/>
      </c>
      <c r="BG22" s="352">
        <f>IF($BA22="","",INT(BG$28*AO76))</f>
        <v/>
      </c>
      <c r="BH22" s="352">
        <f>IF($BA22="","",INT(BH$28*AP76))</f>
        <v/>
      </c>
      <c r="BI22" s="352">
        <f>IF($BA22="","",INT(BI$28*AQ76))</f>
        <v/>
      </c>
      <c r="BJ22" s="352">
        <f>IF($BA22="","",INT(BJ$28*AR76))</f>
        <v/>
      </c>
      <c r="BK22" s="352">
        <f>IF($BA22="","",INT(BK$28*AS76))</f>
        <v/>
      </c>
      <c r="BL22" s="352">
        <f>IF($BA22="","",INT(BL$28*AT76))</f>
        <v/>
      </c>
      <c r="BM22" s="352">
        <f>IF($BA22="","",INT(BM$28*AU76))</f>
        <v/>
      </c>
      <c r="BN22" s="352">
        <f>IF($BA22="","",INT(BN$28*AV76))</f>
        <v/>
      </c>
      <c r="BO22" s="352">
        <f>IF($BA22="","",INT(BO$28*AW76))</f>
        <v/>
      </c>
      <c r="BP22" s="352">
        <f>IF($BA22="","",INT(BP$28*AX76))</f>
        <v/>
      </c>
      <c r="BQ22" s="352">
        <f>IF($BA22="","",INT(BQ$28*AY76))</f>
        <v/>
      </c>
      <c r="BR22" s="1106" t="n"/>
      <c r="BS22" s="1045">
        <f>BA24</f>
        <v/>
      </c>
      <c r="BT22" s="1061">
        <f>IF(BS22=0,0,1)</f>
        <v/>
      </c>
      <c r="BU22" s="1061">
        <f>第6期!AQ124*0.5</f>
        <v/>
      </c>
      <c r="BV22" s="1240">
        <f>AVERAGE(BT47:CI47)*初始化表!B$31</f>
        <v/>
      </c>
      <c r="BW22" s="1240">
        <f>$BT22*(AL124-BW$25)/BW$26*初始化表!B$30</f>
        <v/>
      </c>
      <c r="BX22" s="1240">
        <f>$BT22*(AM124-BX$25)/BX$26*初始化表!B$33</f>
        <v/>
      </c>
      <c r="BY22" s="1240">
        <f>$BT22*(AN124-BY$25)/BY$26*初始化表!B$32</f>
        <v/>
      </c>
      <c r="BZ22" s="1240">
        <f>$BT22*(AP124-BZ$25)/BZ$26*初始化表!B$34</f>
        <v/>
      </c>
      <c r="CA22" s="1240">
        <f>$BT$5*(AW124-CA$25)/CA$26*初始化表!B$36</f>
        <v/>
      </c>
      <c r="CB22" s="1240">
        <f>CE22-CC22-BU22-SUM(BV22:CA22)/2</f>
        <v/>
      </c>
      <c r="CC22" s="1061">
        <f>IF(AO124-AX124&gt;=0,0,-0.1*(1-EXP(2*10^(-6)*(AO124-AX124))))</f>
        <v/>
      </c>
      <c r="CD22" s="1241">
        <f>SUM(BV22:CB22)</f>
        <v/>
      </c>
      <c r="CE22" s="1241">
        <f>AQ124</f>
        <v/>
      </c>
      <c r="CF22" s="1241">
        <f>BU22*2</f>
        <v/>
      </c>
      <c r="CG22" s="1106" t="n"/>
      <c r="CH22" s="1106" t="n"/>
      <c r="CI22" s="1101" t="n"/>
      <c r="CJ22" s="1101" t="n"/>
      <c r="CK22" s="1101" t="n"/>
      <c r="CL22" s="1101" t="n"/>
      <c r="CM22" s="1101" t="n"/>
      <c r="CN22" s="1101" t="n"/>
      <c r="CO22" s="1101" t="n"/>
      <c r="CP22" s="1101" t="n"/>
      <c r="CQ22" s="1101" t="n"/>
      <c r="CR22" s="1101" t="n"/>
      <c r="CS22" s="1101" t="n"/>
      <c r="CT22" s="1101" t="n"/>
      <c r="CU22" s="1101" t="n"/>
      <c r="CV22" s="1101" t="n"/>
      <c r="CW22" s="1101" t="n"/>
      <c r="CX22" s="1101" t="n"/>
      <c r="CY22" s="1101" t="n"/>
      <c r="CZ22" s="1101" t="n"/>
      <c r="DA22" s="1101" t="n"/>
      <c r="DB22" s="1101" t="n"/>
      <c r="DC22" s="1101" t="n"/>
      <c r="DD22" s="1101" t="n"/>
      <c r="DE22" s="1101" t="n"/>
      <c r="DF22" s="1101" t="n"/>
      <c r="DG22" s="1101" t="n"/>
      <c r="DH22" s="1101" t="n"/>
      <c r="DI22" s="1101" t="n"/>
    </row>
    <row r="23" ht="16" customFormat="1" customHeight="1" s="140">
      <c r="A23" s="1073" t="inlineStr">
        <is>
          <t>财务</t>
        </is>
      </c>
      <c r="B23" s="1044" t="inlineStr">
        <is>
          <t>银行贷款</t>
        </is>
      </c>
      <c r="C23" s="1044" t="inlineStr">
        <is>
          <t>债券</t>
        </is>
      </c>
      <c r="D23" s="1044" t="inlineStr">
        <is>
          <t>国债</t>
        </is>
      </c>
      <c r="E23" s="1044" t="inlineStr">
        <is>
          <t>分红</t>
        </is>
      </c>
      <c r="F23" s="1091" t="inlineStr">
        <is>
          <t>工资系数</t>
        </is>
      </c>
      <c r="G23" s="144" t="n"/>
      <c r="H23" s="1041" t="inlineStr">
        <is>
          <t>生产决策</t>
        </is>
      </c>
      <c r="I23" s="1210" t="n"/>
      <c r="J23" s="1210" t="n"/>
      <c r="K23" s="1210" t="n"/>
      <c r="L23" s="1210" t="n"/>
      <c r="M23" s="1008" t="inlineStr">
        <is>
          <t>总量</t>
        </is>
      </c>
      <c r="N23" s="1047" t="inlineStr">
        <is>
          <t>产品4</t>
        </is>
      </c>
      <c r="O23" s="1270">
        <f>O18</f>
        <v/>
      </c>
      <c r="P23" s="1270">
        <f>P18</f>
        <v/>
      </c>
      <c r="Q23" s="1270">
        <f>Q18</f>
        <v/>
      </c>
      <c r="R23" s="1270">
        <f>R18</f>
        <v/>
      </c>
      <c r="S23" s="235" t="n"/>
      <c r="T23" s="1271">
        <f>MAX(AC26,AD26,AE26,AF26)-MIN(AC26,AD26,AE26,AF26)</f>
        <v/>
      </c>
      <c r="U23" s="1047" t="inlineStr">
        <is>
          <t>产品1</t>
        </is>
      </c>
      <c r="V23" s="1061">
        <f>第6期!B6</f>
        <v/>
      </c>
      <c r="W23" s="1061">
        <f>第6期!C6</f>
        <v/>
      </c>
      <c r="X23" s="1061">
        <f>第6期!D6</f>
        <v/>
      </c>
      <c r="Y23" s="1061">
        <f>第6期!E6</f>
        <v/>
      </c>
      <c r="Z23" s="1276">
        <f>第6期!F6</f>
        <v/>
      </c>
      <c r="AA23" s="144" t="n"/>
      <c r="AB23" s="280" t="inlineStr">
        <is>
          <t>产品1</t>
        </is>
      </c>
      <c r="AC23" s="1277">
        <f>AC11/初始化表!$E$17</f>
        <v/>
      </c>
      <c r="AD23" s="1277">
        <f>AD11/初始化表!$E$17</f>
        <v/>
      </c>
      <c r="AE23" s="1277">
        <f>AE11/初始化表!$E$17</f>
        <v/>
      </c>
      <c r="AF23" s="1278">
        <f>AF11/初始化表!$E$17</f>
        <v/>
      </c>
      <c r="AG23" s="1101" t="n"/>
      <c r="AH23" s="144" t="n"/>
      <c r="AI23" s="317" t="n"/>
      <c r="AJ23" s="311" t="n"/>
      <c r="AK23" s="312" t="n"/>
      <c r="AL23" s="306">
        <f>AM23</f>
        <v/>
      </c>
      <c r="AM23" s="312">
        <f>X45</f>
        <v/>
      </c>
      <c r="AN23" s="313" t="n"/>
      <c r="AO23" s="312" t="n"/>
      <c r="AP23" s="312" t="n"/>
      <c r="AQ23" s="341" t="n"/>
      <c r="AR23" s="1050" t="n"/>
      <c r="AS23" s="1045">
        <f>AM23-AK23</f>
        <v/>
      </c>
      <c r="AT23" s="1045" t="n"/>
      <c r="AU23" s="1045" t="n"/>
      <c r="AV23" s="1045" t="n"/>
      <c r="AW23" s="1052" t="n"/>
      <c r="AX23" s="1101" t="n"/>
      <c r="AY23" s="350" t="n"/>
      <c r="AZ23" s="144" t="n"/>
      <c r="BA23" s="351">
        <f>AI53</f>
        <v/>
      </c>
      <c r="BB23" s="352">
        <f>IF($BA23="","",INT(BB$28*AJ77))</f>
        <v/>
      </c>
      <c r="BC23" s="352">
        <f>IF($BA23="","",INT(BC$28*AK77))</f>
        <v/>
      </c>
      <c r="BD23" s="352">
        <f>IF($BA23="","",INT(BD$28*AL77))</f>
        <v/>
      </c>
      <c r="BE23" s="352">
        <f>IF($BA23="","",INT(BE$28*AM77))</f>
        <v/>
      </c>
      <c r="BF23" s="352">
        <f>IF($BA23="","",INT(BF$28*AN77))</f>
        <v/>
      </c>
      <c r="BG23" s="352">
        <f>IF($BA23="","",INT(BG$28*AO77))</f>
        <v/>
      </c>
      <c r="BH23" s="352">
        <f>IF($BA23="","",INT(BH$28*AP77))</f>
        <v/>
      </c>
      <c r="BI23" s="352">
        <f>IF($BA23="","",INT(BI$28*AQ77))</f>
        <v/>
      </c>
      <c r="BJ23" s="352">
        <f>IF($BA23="","",INT(BJ$28*AR77))</f>
        <v/>
      </c>
      <c r="BK23" s="352">
        <f>IF($BA23="","",INT(BK$28*AS77))</f>
        <v/>
      </c>
      <c r="BL23" s="352">
        <f>IF($BA23="","",INT(BL$28*AT77))</f>
        <v/>
      </c>
      <c r="BM23" s="352">
        <f>IF($BA23="","",INT(BM$28*AU77))</f>
        <v/>
      </c>
      <c r="BN23" s="352">
        <f>IF($BA23="","",INT(BN$28*AV77))</f>
        <v/>
      </c>
      <c r="BO23" s="352">
        <f>IF($BA23="","",INT(BO$28*AW77))</f>
        <v/>
      </c>
      <c r="BP23" s="352">
        <f>IF($BA23="","",INT(BP$28*AX77))</f>
        <v/>
      </c>
      <c r="BQ23" s="352">
        <f>IF($BA23="","",INT(BQ$28*AY77))</f>
        <v/>
      </c>
      <c r="BR23" s="1106" t="n"/>
      <c r="BS23" s="1045">
        <f>BA25</f>
        <v/>
      </c>
      <c r="BT23" s="1061">
        <f>IF(BS23=0,0,1)</f>
        <v/>
      </c>
      <c r="BU23" s="1061">
        <f>第6期!AQ125*0.5</f>
        <v/>
      </c>
      <c r="BV23" s="1240">
        <f>AVERAGE(BT48:CI48)*初始化表!B$31</f>
        <v/>
      </c>
      <c r="BW23" s="1240">
        <f>$BT23*(AL125-BW$25)/BW$26*初始化表!B$30</f>
        <v/>
      </c>
      <c r="BX23" s="1240">
        <f>$BT23*(AM125-BX$25)/BX$26*初始化表!B$33</f>
        <v/>
      </c>
      <c r="BY23" s="1240">
        <f>$BT23*(AN125-BY$25)/BY$26*初始化表!B$32</f>
        <v/>
      </c>
      <c r="BZ23" s="1240">
        <f>$BT23*(AP125-BZ$25)/BZ$26*初始化表!B$34</f>
        <v/>
      </c>
      <c r="CA23" s="1240">
        <f>$BT$5*(AW125-CA$25)/CA$26*初始化表!B$36</f>
        <v/>
      </c>
      <c r="CB23" s="1240">
        <f>CE23-CC23-BU23-SUM(BV23:CA23)/2</f>
        <v/>
      </c>
      <c r="CC23" s="1061">
        <f>IF(AO125-AX125&gt;=0,0,-0.1*(1-EXP(2*10^(-6)*(AO125-AX125))))</f>
        <v/>
      </c>
      <c r="CD23" s="1241">
        <f>SUM(BV23:CB23)</f>
        <v/>
      </c>
      <c r="CE23" s="1241">
        <f>AQ125</f>
        <v/>
      </c>
      <c r="CF23" s="1241">
        <f>BU23*2</f>
        <v/>
      </c>
      <c r="CG23" s="1106" t="n"/>
      <c r="CH23" s="1106" t="n"/>
      <c r="CI23" s="1101" t="n"/>
      <c r="CJ23" s="1101" t="n"/>
      <c r="CK23" s="1101" t="n"/>
      <c r="CL23" s="1101" t="n"/>
      <c r="CM23" s="1101" t="n"/>
      <c r="CN23" s="1101" t="n"/>
      <c r="CO23" s="1101" t="n"/>
      <c r="CP23" s="1101" t="n"/>
      <c r="CQ23" s="1101" t="n"/>
      <c r="CR23" s="1101" t="n"/>
      <c r="CS23" s="1101" t="n"/>
      <c r="CT23" s="1101" t="n"/>
      <c r="CU23" s="1101" t="n"/>
      <c r="CV23" s="1101" t="n"/>
      <c r="CW23" s="1101" t="n"/>
      <c r="CX23" s="1101" t="n"/>
      <c r="CY23" s="1101" t="n"/>
      <c r="CZ23" s="1101" t="n"/>
      <c r="DA23" s="1101" t="n"/>
      <c r="DB23" s="1101" t="n"/>
      <c r="DC23" s="1101" t="n"/>
      <c r="DD23" s="1101" t="n"/>
      <c r="DE23" s="1101" t="n"/>
      <c r="DF23" s="1101" t="n"/>
      <c r="DG23" s="1101" t="n"/>
      <c r="DH23" s="1101" t="n"/>
      <c r="DI23" s="1101" t="n"/>
    </row>
    <row r="24" ht="16" customFormat="1" customHeight="1" s="140">
      <c r="A24" s="1222" t="n"/>
      <c r="B24" s="1251">
        <f>Q33</f>
        <v/>
      </c>
      <c r="C24" s="1251">
        <f>R35</f>
        <v/>
      </c>
      <c r="D24" s="1251">
        <f>O37</f>
        <v/>
      </c>
      <c r="E24" s="1251">
        <f>-C63</f>
        <v/>
      </c>
      <c r="F24" s="1064">
        <f>R45</f>
        <v/>
      </c>
      <c r="G24" s="144" t="n"/>
      <c r="H24" s="1050" t="n"/>
      <c r="I24" s="1044" t="inlineStr">
        <is>
          <t>第一班</t>
        </is>
      </c>
      <c r="J24" s="1044" t="inlineStr">
        <is>
          <t>第一班加</t>
        </is>
      </c>
      <c r="K24" s="1044" t="inlineStr">
        <is>
          <t>第二班</t>
        </is>
      </c>
      <c r="L24" s="1044" t="inlineStr">
        <is>
          <t>第二班加</t>
        </is>
      </c>
      <c r="M24" s="1211" t="n"/>
      <c r="N24" s="1047" t="inlineStr">
        <is>
          <t>推荐营销</t>
        </is>
      </c>
      <c r="O24" s="1044" t="inlineStr">
        <is>
          <t>产品市场1</t>
        </is>
      </c>
      <c r="P24" s="1044" t="inlineStr">
        <is>
          <t>产品市场2</t>
        </is>
      </c>
      <c r="Q24" s="1044" t="inlineStr">
        <is>
          <t>产品市场3</t>
        </is>
      </c>
      <c r="R24" s="1091" t="inlineStr">
        <is>
          <t>产品市场4</t>
        </is>
      </c>
      <c r="S24" s="1100" t="n"/>
      <c r="T24" s="230" t="n"/>
      <c r="U24" s="1047" t="inlineStr">
        <is>
          <t>产品2</t>
        </is>
      </c>
      <c r="V24" s="1061">
        <f>第6期!B7</f>
        <v/>
      </c>
      <c r="W24" s="1061">
        <f>第6期!C7</f>
        <v/>
      </c>
      <c r="X24" s="1061">
        <f>第6期!D7</f>
        <v/>
      </c>
      <c r="Y24" s="1061">
        <f>第6期!E7</f>
        <v/>
      </c>
      <c r="Z24" s="1276">
        <f>第6期!F7</f>
        <v/>
      </c>
      <c r="AA24" s="144" t="n"/>
      <c r="AB24" s="280" t="inlineStr">
        <is>
          <t>产品2</t>
        </is>
      </c>
      <c r="AC24" s="1277">
        <f>AC12/初始化表!$F$17</f>
        <v/>
      </c>
      <c r="AD24" s="1277">
        <f>AD12/初始化表!$F$17</f>
        <v/>
      </c>
      <c r="AE24" s="1277">
        <f>AE12/初始化表!$F$17</f>
        <v/>
      </c>
      <c r="AF24" s="1278">
        <f>AF12/初始化表!$F$17</f>
        <v/>
      </c>
      <c r="AG24" s="1101" t="n"/>
      <c r="AH24" s="144" t="n"/>
      <c r="AI24" s="317" t="n"/>
      <c r="AJ24" s="311" t="n"/>
      <c r="AK24" s="312" t="n"/>
      <c r="AL24" s="306">
        <f>AM24</f>
        <v/>
      </c>
      <c r="AM24" s="312">
        <f>Y45</f>
        <v/>
      </c>
      <c r="AN24" s="313" t="n"/>
      <c r="AO24" s="312" t="n"/>
      <c r="AP24" s="312" t="n"/>
      <c r="AQ24" s="341" t="n"/>
      <c r="AR24" s="1050">
        <f>SUM(AL21:AL24)</f>
        <v/>
      </c>
      <c r="AS24" s="1045">
        <f>AM24-AK24</f>
        <v/>
      </c>
      <c r="AT24" s="1045">
        <f>SUMIF(AS21:AS24,"&gt;=0",AS21:AS24)</f>
        <v/>
      </c>
      <c r="AU24" s="1045">
        <f>SUM(AO21:AO24)</f>
        <v/>
      </c>
      <c r="AV24" s="1045">
        <f>SUM(AP21:AP24)</f>
        <v/>
      </c>
      <c r="AW24" s="1052">
        <f>SUM(AQ21:AQ24)</f>
        <v/>
      </c>
      <c r="AX24" s="1101" t="n"/>
      <c r="AY24" s="350" t="n"/>
      <c r="AZ24" s="144" t="n"/>
      <c r="BA24" s="351">
        <f>AI54</f>
        <v/>
      </c>
      <c r="BB24" s="352">
        <f>IF($BA24="","",INT(BB$28*AJ78))</f>
        <v/>
      </c>
      <c r="BC24" s="352">
        <f>IF($BA24="","",INT(BC$28*AK78))</f>
        <v/>
      </c>
      <c r="BD24" s="352">
        <f>IF($BA24="","",INT(BD$28*AL78))</f>
        <v/>
      </c>
      <c r="BE24" s="352">
        <f>IF($BA24="","",INT(BE$28*AM78))</f>
        <v/>
      </c>
      <c r="BF24" s="352">
        <f>IF($BA24="","",INT(BF$28*AN78))</f>
        <v/>
      </c>
      <c r="BG24" s="352">
        <f>IF($BA24="","",INT(BG$28*AO78))</f>
        <v/>
      </c>
      <c r="BH24" s="352">
        <f>IF($BA24="","",INT(BH$28*AP78))</f>
        <v/>
      </c>
      <c r="BI24" s="352">
        <f>IF($BA24="","",INT(BI$28*AQ78))</f>
        <v/>
      </c>
      <c r="BJ24" s="352">
        <f>IF($BA24="","",INT(BJ$28*AR78))</f>
        <v/>
      </c>
      <c r="BK24" s="352">
        <f>IF($BA24="","",INT(BK$28*AS78))</f>
        <v/>
      </c>
      <c r="BL24" s="352">
        <f>IF($BA24="","",INT(BL$28*AT78))</f>
        <v/>
      </c>
      <c r="BM24" s="352">
        <f>IF($BA24="","",INT(BM$28*AU78))</f>
        <v/>
      </c>
      <c r="BN24" s="352">
        <f>IF($BA24="","",INT(BN$28*AV78))</f>
        <v/>
      </c>
      <c r="BO24" s="352">
        <f>IF($BA24="","",INT(BO$28*AW78))</f>
        <v/>
      </c>
      <c r="BP24" s="352">
        <f>IF($BA24="","",INT(BP$28*AX78))</f>
        <v/>
      </c>
      <c r="BQ24" s="352">
        <f>IF($BA24="","",INT(BQ$28*AY78))</f>
        <v/>
      </c>
      <c r="BR24" s="1106" t="n"/>
      <c r="BS24" s="1045">
        <f>BA26</f>
        <v/>
      </c>
      <c r="BT24" s="1061">
        <f>IF(BS24=0,0,1)</f>
        <v/>
      </c>
      <c r="BU24" s="1061">
        <f>第6期!AQ126*0.5</f>
        <v/>
      </c>
      <c r="BV24" s="1240">
        <f>AVERAGE(BT49:CI49)*初始化表!B$31</f>
        <v/>
      </c>
      <c r="BW24" s="1240">
        <f>$BT24*(AL126-BW$25)/BW$26*初始化表!B$30</f>
        <v/>
      </c>
      <c r="BX24" s="1240">
        <f>$BT24*(AM126-BX$25)/BX$26*初始化表!B$33</f>
        <v/>
      </c>
      <c r="BY24" s="1240">
        <f>$BT24*(AN126-BY$25)/BY$26*初始化表!B$32</f>
        <v/>
      </c>
      <c r="BZ24" s="1240">
        <f>$BT24*(AP126-BZ$25)/BZ$26*初始化表!B$34</f>
        <v/>
      </c>
      <c r="CA24" s="1240">
        <f>$BT$5*(AW126-CA$25)/CA$26*初始化表!B$36</f>
        <v/>
      </c>
      <c r="CB24" s="1240">
        <f>CE24-CC24-BU24-SUM(BV24:CA24)/2</f>
        <v/>
      </c>
      <c r="CC24" s="1061">
        <f>IF(AO126-AX126&gt;=0,0,-0.1*(1-EXP(2*10^(-6)*(AO126-AX126))))</f>
        <v/>
      </c>
      <c r="CD24" s="1241">
        <f>SUM(BV24:CB24)</f>
        <v/>
      </c>
      <c r="CE24" s="1241">
        <f>AQ126</f>
        <v/>
      </c>
      <c r="CF24" s="1241">
        <f>BU24*2</f>
        <v/>
      </c>
      <c r="CG24" s="1106" t="n"/>
      <c r="CH24" s="1106" t="n"/>
      <c r="CI24" s="1101" t="n"/>
      <c r="CJ24" s="1101" t="n"/>
      <c r="CK24" s="1101" t="n"/>
      <c r="CL24" s="1101" t="n"/>
      <c r="CM24" s="1101" t="n"/>
      <c r="CN24" s="1101" t="n"/>
      <c r="CO24" s="1101" t="n"/>
      <c r="CP24" s="1101" t="n"/>
      <c r="CQ24" s="1101" t="n"/>
      <c r="CR24" s="1101" t="n"/>
      <c r="CS24" s="1101" t="n"/>
      <c r="CT24" s="1101" t="n"/>
      <c r="CU24" s="1101" t="n"/>
      <c r="CV24" s="1101" t="n"/>
      <c r="CW24" s="1101" t="n"/>
      <c r="CX24" s="1101" t="n"/>
      <c r="CY24" s="1101" t="n"/>
      <c r="CZ24" s="1101" t="n"/>
      <c r="DA24" s="1101" t="n"/>
      <c r="DB24" s="1101" t="n"/>
      <c r="DC24" s="1101" t="n"/>
      <c r="DD24" s="1101" t="n"/>
      <c r="DE24" s="1101" t="n"/>
      <c r="DF24" s="1101" t="n"/>
      <c r="DG24" s="1101" t="n"/>
      <c r="DH24" s="1101" t="n"/>
      <c r="DI24" s="1101" t="n"/>
    </row>
    <row r="25" ht="16" customFormat="1" customHeight="1" s="140">
      <c r="A25" s="1101" t="n"/>
      <c r="B25" s="1101" t="n"/>
      <c r="C25" s="1101" t="n"/>
      <c r="D25" s="1101" t="n"/>
      <c r="E25" s="1101" t="n"/>
      <c r="F25" s="1101" t="n"/>
      <c r="G25" s="144" t="n"/>
      <c r="H25" s="1047" t="inlineStr">
        <is>
          <t>产品1</t>
        </is>
      </c>
      <c r="I25" s="1279" t="n">
        <v>0</v>
      </c>
      <c r="J25" s="1279" t="n">
        <v>0</v>
      </c>
      <c r="K25" s="1279" t="n">
        <v>0</v>
      </c>
      <c r="L25" s="1279" t="n">
        <v>0</v>
      </c>
      <c r="M25" s="1280">
        <f>I25+J25+K25+L25</f>
        <v/>
      </c>
      <c r="N25" s="1047" t="inlineStr">
        <is>
          <t>广告费</t>
        </is>
      </c>
      <c r="O25" s="1281">
        <f>INT(SUMPRODUCT(V42:Y42,B6:E6)*O6/1000+0.5)*1000</f>
        <v/>
      </c>
      <c r="P25" s="1281">
        <f>INT(SUMPRODUCT(V43:Y43,B7:E7)*P6/1000+0.5)*1000</f>
        <v/>
      </c>
      <c r="Q25" s="1281">
        <f>INT(SUMPRODUCT(V44:Y44,B8:E8)*Q6/1000+0.5)*1000</f>
        <v/>
      </c>
      <c r="R25" s="1276">
        <f>INT(SUMPRODUCT(V45:Y45,B9:E9)*R6/1000+0.5)*1000</f>
        <v/>
      </c>
      <c r="S25" s="1282" t="n"/>
      <c r="T25" s="230" t="n"/>
      <c r="U25" s="1047" t="inlineStr">
        <is>
          <t>产品3</t>
        </is>
      </c>
      <c r="V25" s="1061">
        <f>第6期!B8</f>
        <v/>
      </c>
      <c r="W25" s="1061">
        <f>第6期!C8</f>
        <v/>
      </c>
      <c r="X25" s="1061">
        <f>第6期!D8</f>
        <v/>
      </c>
      <c r="Y25" s="1061">
        <f>第6期!E8</f>
        <v/>
      </c>
      <c r="Z25" s="1276">
        <f>第6期!F8</f>
        <v/>
      </c>
      <c r="AA25" s="144" t="n"/>
      <c r="AB25" s="280" t="inlineStr">
        <is>
          <t>产品3</t>
        </is>
      </c>
      <c r="AC25" s="1277">
        <f>AC13/初始化表!$G$17</f>
        <v/>
      </c>
      <c r="AD25" s="1277">
        <f>AD13/初始化表!$G$17</f>
        <v/>
      </c>
      <c r="AE25" s="1277">
        <f>AE13/初始化表!$G$17</f>
        <v/>
      </c>
      <c r="AF25" s="1278">
        <f>AF13/初始化表!$G$17</f>
        <v/>
      </c>
      <c r="AG25" s="1101" t="n"/>
      <c r="AH25" s="144" t="n"/>
      <c r="AI25" s="318" t="n"/>
      <c r="AJ25" s="319" t="n"/>
      <c r="AK25" s="319" t="n"/>
      <c r="AL25" s="319" t="n"/>
      <c r="AM25" s="319" t="n"/>
      <c r="AN25" s="320" t="n"/>
      <c r="AO25" s="342" t="n"/>
      <c r="AP25" s="342" t="n"/>
      <c r="AQ25" s="342" t="n"/>
      <c r="AR25" s="1050" t="n"/>
      <c r="AS25" s="1045" t="n"/>
      <c r="AT25" s="1045" t="n"/>
      <c r="AU25" s="1283">
        <f>(AU12*初始化表!E17+AU16*初始化表!F17+AU20*初始化表!G17+AU24*初始化表!H17)/1300</f>
        <v/>
      </c>
      <c r="AV25" s="1283">
        <f>(AV12*初始化表!E17+AV16*初始化表!F17+AV20*初始化表!G17+AV24*初始化表!H17)/1300</f>
        <v/>
      </c>
      <c r="AW25" s="1284">
        <f>(AW12*初始化表!E17+AW16*初始化表!F17+AW20*初始化表!G17+AW24*初始化表!H17)/1300</f>
        <v/>
      </c>
      <c r="AX25" s="1101" t="n"/>
      <c r="AY25" s="350" t="n"/>
      <c r="AZ25" s="144" t="n"/>
      <c r="BA25" s="351">
        <f>AI55</f>
        <v/>
      </c>
      <c r="BB25" s="352">
        <f>IF($BA25="","",INT(BB$28*AJ79))</f>
        <v/>
      </c>
      <c r="BC25" s="352">
        <f>IF($BA25="","",INT(BC$28*AK79))</f>
        <v/>
      </c>
      <c r="BD25" s="352">
        <f>IF($BA25="","",INT(BD$28*AL79))</f>
        <v/>
      </c>
      <c r="BE25" s="352">
        <f>IF($BA25="","",INT(BE$28*AM79))</f>
        <v/>
      </c>
      <c r="BF25" s="352">
        <f>IF($BA25="","",INT(BF$28*AN79))</f>
        <v/>
      </c>
      <c r="BG25" s="352">
        <f>IF($BA25="","",INT(BG$28*AO79))</f>
        <v/>
      </c>
      <c r="BH25" s="352">
        <f>IF($BA25="","",INT(BH$28*AP79))</f>
        <v/>
      </c>
      <c r="BI25" s="352">
        <f>IF($BA25="","",INT(BI$28*AQ79))</f>
        <v/>
      </c>
      <c r="BJ25" s="352">
        <f>IF($BA25="","",INT(BJ$28*AR79))</f>
        <v/>
      </c>
      <c r="BK25" s="352">
        <f>IF($BA25="","",INT(BK$28*AS79))</f>
        <v/>
      </c>
      <c r="BL25" s="352">
        <f>IF($BA25="","",INT(BL$28*AT79))</f>
        <v/>
      </c>
      <c r="BM25" s="352">
        <f>IF($BA25="","",INT(BM$28*AU79))</f>
        <v/>
      </c>
      <c r="BN25" s="352">
        <f>IF($BA25="","",INT(BN$28*AV79))</f>
        <v/>
      </c>
      <c r="BO25" s="352">
        <f>IF($BA25="","",INT(BO$28*AW79))</f>
        <v/>
      </c>
      <c r="BP25" s="352">
        <f>IF($BA25="","",INT(BP$28*AX79))</f>
        <v/>
      </c>
      <c r="BQ25" s="352">
        <f>IF($BA25="","",INT(BQ$28*AY79))</f>
        <v/>
      </c>
      <c r="BR25" s="1106" t="n"/>
      <c r="BS25" s="1044" t="inlineStr">
        <is>
          <t>平均值</t>
        </is>
      </c>
      <c r="BT25" s="1101" t="n"/>
      <c r="BU25" s="1101" t="n"/>
      <c r="BV25" s="1101" t="n"/>
      <c r="BW25" s="1061">
        <f>SUM(AL107:AL126)/初始化表!$B5</f>
        <v/>
      </c>
      <c r="BX25" s="1061">
        <f>SUM(AM107:AM126)/初始化表!$B5</f>
        <v/>
      </c>
      <c r="BY25" s="1061">
        <f>SUM(AN107:AN126)/初始化表!$B5</f>
        <v/>
      </c>
      <c r="BZ25" s="1061">
        <f>SUM(AP107:AP126)/初始化表!$B5</f>
        <v/>
      </c>
      <c r="CA25" s="1061">
        <f>SUM(AW107:AW126)/初始化表!$B5</f>
        <v/>
      </c>
      <c r="CB25" s="1101" t="n"/>
      <c r="CC25" s="1101" t="n"/>
      <c r="CD25" s="1101" t="n"/>
      <c r="CE25" s="1101" t="n"/>
      <c r="CF25" s="1101" t="n"/>
      <c r="CG25" s="1101" t="n"/>
      <c r="CH25" s="1101" t="n"/>
      <c r="CI25" s="1101" t="n"/>
      <c r="CJ25" s="1106" t="n"/>
      <c r="CK25" s="1101" t="n"/>
      <c r="CL25" s="1101" t="n"/>
      <c r="CM25" s="1101" t="n"/>
      <c r="CN25" s="1101" t="n"/>
      <c r="CO25" s="1101" t="n"/>
      <c r="CP25" s="1101" t="n"/>
      <c r="CQ25" s="1101" t="n"/>
      <c r="CR25" s="1101" t="n"/>
      <c r="CS25" s="1101" t="n"/>
      <c r="CT25" s="1101" t="n"/>
      <c r="CU25" s="1101" t="n"/>
      <c r="CV25" s="1101" t="n"/>
      <c r="CW25" s="1101" t="n"/>
      <c r="CX25" s="1101" t="n"/>
      <c r="CY25" s="1101" t="n"/>
      <c r="CZ25" s="1101" t="n"/>
      <c r="DA25" s="1101" t="n"/>
      <c r="DB25" s="1101" t="n"/>
      <c r="DC25" s="1101" t="n"/>
      <c r="DD25" s="1101" t="n"/>
      <c r="DE25" s="1101" t="n"/>
      <c r="DF25" s="1101" t="n"/>
      <c r="DG25" s="1101" t="n"/>
      <c r="DH25" s="1101" t="n"/>
      <c r="DI25" s="1101" t="n"/>
    </row>
    <row r="26" ht="16" customFormat="1" customHeight="1" s="140">
      <c r="A26" s="1233" t="inlineStr">
        <is>
          <t>公司会计项目</t>
        </is>
      </c>
      <c r="B26" s="1210" t="n"/>
      <c r="C26" s="1210" t="n"/>
      <c r="D26" s="1210" t="n"/>
      <c r="E26" s="1210" t="n"/>
      <c r="F26" s="1234" t="n"/>
      <c r="G26" s="144" t="n"/>
      <c r="H26" s="1047" t="inlineStr">
        <is>
          <t>产品2</t>
        </is>
      </c>
      <c r="I26" s="1279" t="n">
        <v>0</v>
      </c>
      <c r="J26" s="1279" t="n">
        <v>0</v>
      </c>
      <c r="K26" s="1279" t="n">
        <v>0</v>
      </c>
      <c r="L26" s="1279" t="n">
        <v>0</v>
      </c>
      <c r="M26" s="1280">
        <f>I26+J26+K26+L26</f>
        <v/>
      </c>
      <c r="N26" s="1047" t="inlineStr">
        <is>
          <t>促销费</t>
        </is>
      </c>
      <c r="O26" s="1281">
        <f>INT(SUMPRODUCT(V42:V45,B6:B9)*O8/1000+0.5)*1000</f>
        <v/>
      </c>
      <c r="P26" s="1281">
        <f>INT(SUMPRODUCT(W42:W45,C6:C9)*P8/1000+0.5)*1000</f>
        <v/>
      </c>
      <c r="Q26" s="1281">
        <f>INT(SUMPRODUCT(X42:X45,D6:D9)*Q8/1000+0.5)*1000</f>
        <v/>
      </c>
      <c r="R26" s="1276">
        <f>INT(SUMPRODUCT(Y42:Y45,E6:E9)*R8/1000+0.5)*1000</f>
        <v/>
      </c>
      <c r="S26" s="1282" t="n"/>
      <c r="T26" s="230" t="n"/>
      <c r="U26" s="1047" t="inlineStr">
        <is>
          <t>产品4</t>
        </is>
      </c>
      <c r="V26" s="1061">
        <f>第6期!B9</f>
        <v/>
      </c>
      <c r="W26" s="1061">
        <f>第6期!C9</f>
        <v/>
      </c>
      <c r="X26" s="1061">
        <f>第6期!D9</f>
        <v/>
      </c>
      <c r="Y26" s="1061">
        <f>第6期!E9</f>
        <v/>
      </c>
      <c r="Z26" s="1276">
        <f>第6期!F9</f>
        <v/>
      </c>
      <c r="AA26" s="144" t="n"/>
      <c r="AB26" s="283" t="inlineStr">
        <is>
          <t>产品4</t>
        </is>
      </c>
      <c r="AC26" s="1285">
        <f>AC14/初始化表!$H$17</f>
        <v/>
      </c>
      <c r="AD26" s="1285">
        <f>AD14/初始化表!$H$17</f>
        <v/>
      </c>
      <c r="AE26" s="1285">
        <f>AE14/初始化表!$H$17</f>
        <v/>
      </c>
      <c r="AF26" s="1286">
        <f>AF14/初始化表!$H$17</f>
        <v/>
      </c>
      <c r="AG26" s="1101" t="n"/>
      <c r="AH26" s="144" t="n"/>
      <c r="AI26" s="317" t="n"/>
      <c r="AJ26" s="312">
        <f>I56</f>
        <v/>
      </c>
      <c r="AK26" s="321" t="n"/>
      <c r="AL26" s="321" t="n"/>
      <c r="AM26" s="312" t="n"/>
      <c r="AN26" s="1287">
        <f>O43</f>
        <v/>
      </c>
      <c r="AO26" s="342" t="n"/>
      <c r="AP26" s="342" t="n"/>
      <c r="AQ26" s="342" t="n"/>
      <c r="AR26" s="1050" t="n"/>
      <c r="AS26" s="1288" t="inlineStr">
        <is>
          <t>本期销售</t>
        </is>
      </c>
      <c r="AT26" s="1283">
        <f>(SUM(AM9:AM12)*初始化表!E17+SUM(AM13:AM16)*初始化表!F17+SUM(AM17:AM20)*初始化表!G17+SUM(AM21:AM24)*初始化表!H17)/1300</f>
        <v/>
      </c>
      <c r="AU26" s="1045" t="n"/>
      <c r="AV26" s="1045" t="n"/>
      <c r="AW26" s="1052" t="n"/>
      <c r="AX26" s="1101" t="n"/>
      <c r="AY26" s="350" t="n"/>
      <c r="AZ26" s="144" t="n"/>
      <c r="BA26" s="351">
        <f>AI56</f>
        <v/>
      </c>
      <c r="BB26" s="352">
        <f>IF($BA26="","",INT(BB$28*AJ80))</f>
        <v/>
      </c>
      <c r="BC26" s="352">
        <f>IF($BA26="","",INT(BC$28*AK80))</f>
        <v/>
      </c>
      <c r="BD26" s="352">
        <f>IF($BA26="","",INT(BD$28*AL80))</f>
        <v/>
      </c>
      <c r="BE26" s="352">
        <f>IF($BA26="","",INT(BE$28*AM80))</f>
        <v/>
      </c>
      <c r="BF26" s="352">
        <f>IF($BA26="","",INT(BF$28*AN80))</f>
        <v/>
      </c>
      <c r="BG26" s="352">
        <f>IF($BA26="","",INT(BG$28*AO80))</f>
        <v/>
      </c>
      <c r="BH26" s="352">
        <f>IF($BA26="","",INT(BH$28*AP80))</f>
        <v/>
      </c>
      <c r="BI26" s="352">
        <f>IF($BA26="","",INT(BI$28*AQ80))</f>
        <v/>
      </c>
      <c r="BJ26" s="352">
        <f>IF($BA26="","",INT(BJ$28*AR80))</f>
        <v/>
      </c>
      <c r="BK26" s="352">
        <f>IF($BA26="","",INT(BK$28*AS80))</f>
        <v/>
      </c>
      <c r="BL26" s="352">
        <f>IF($BA26="","",INT(BL$28*AT80))</f>
        <v/>
      </c>
      <c r="BM26" s="352">
        <f>IF($BA26="","",INT(BM$28*AU80))</f>
        <v/>
      </c>
      <c r="BN26" s="352">
        <f>IF($BA26="","",INT(BN$28*AV80))</f>
        <v/>
      </c>
      <c r="BO26" s="352">
        <f>IF($BA26="","",INT(BO$28*AW80))</f>
        <v/>
      </c>
      <c r="BP26" s="352">
        <f>IF($BA26="","",INT(BP$28*AX80))</f>
        <v/>
      </c>
      <c r="BQ26" s="352">
        <f>IF($BA26="","",INT(BQ$28*AY80))</f>
        <v/>
      </c>
      <c r="BR26" s="1106" t="n"/>
      <c r="BS26" s="1044" t="inlineStr">
        <is>
          <t>标准差</t>
        </is>
      </c>
      <c r="BT26" s="1101" t="n"/>
      <c r="BU26" s="1101" t="n"/>
      <c r="BV26" s="1101" t="n"/>
      <c r="BW26" s="370">
        <f>_xlfn.STDEV.P(AL107:AL126)</f>
        <v/>
      </c>
      <c r="BX26" s="370">
        <f>_xlfn.STDEV.P(AM107:AM126)</f>
        <v/>
      </c>
      <c r="BY26" s="371">
        <f>_xlfn.STDEV.P(AN107:AN126)</f>
        <v/>
      </c>
      <c r="BZ26" s="371">
        <f>_xlfn.STDEV.P(AP107:AP126)</f>
        <v/>
      </c>
      <c r="CA26" s="1289">
        <f>_xlfn.STDEV.P(AW107:AW126)</f>
        <v/>
      </c>
      <c r="CB26" s="1101" t="n"/>
      <c r="CC26" s="1101" t="n"/>
      <c r="CD26" s="1101" t="n"/>
      <c r="CE26" s="1101" t="n"/>
      <c r="CF26" s="1101" t="n"/>
      <c r="CG26" s="1101" t="n"/>
      <c r="CH26" s="1101" t="n"/>
      <c r="CI26" s="1101" t="n"/>
      <c r="CJ26" s="1106" t="n"/>
      <c r="CK26" s="1101" t="n"/>
      <c r="CL26" s="1101" t="n"/>
      <c r="CM26" s="1101" t="n"/>
      <c r="CN26" s="1101" t="n"/>
      <c r="CO26" s="1101" t="n"/>
      <c r="CP26" s="1101" t="n"/>
      <c r="CQ26" s="1101" t="n"/>
      <c r="CR26" s="1101" t="n"/>
      <c r="CS26" s="1101" t="n"/>
      <c r="CT26" s="1101" t="n"/>
      <c r="CU26" s="1101" t="n"/>
      <c r="CV26" s="1101" t="n"/>
      <c r="CW26" s="1101" t="n"/>
      <c r="CX26" s="1101" t="n"/>
      <c r="CY26" s="1101" t="n"/>
      <c r="CZ26" s="1101" t="n"/>
      <c r="DA26" s="1101" t="n"/>
      <c r="DB26" s="1101" t="n"/>
      <c r="DC26" s="1101" t="n"/>
      <c r="DD26" s="1101" t="n"/>
      <c r="DE26" s="1101" t="n"/>
      <c r="DF26" s="1101" t="n"/>
      <c r="DG26" s="1101" t="n"/>
      <c r="DH26" s="1101" t="n"/>
      <c r="DI26" s="1101" t="n"/>
    </row>
    <row r="27" ht="16" customFormat="1" customHeight="1" s="140">
      <c r="A27" s="1047" t="inlineStr">
        <is>
          <t>第8期会计项目</t>
        </is>
      </c>
      <c r="B27" s="1045" t="n"/>
      <c r="C27" s="1044" t="inlineStr">
        <is>
          <t>收  支</t>
        </is>
      </c>
      <c r="D27" s="1044" t="inlineStr">
        <is>
          <t>本期收入</t>
        </is>
      </c>
      <c r="E27" s="1044" t="inlineStr">
        <is>
          <t>本期成本</t>
        </is>
      </c>
      <c r="F27" s="1091" t="inlineStr">
        <is>
          <t>现金累计</t>
        </is>
      </c>
      <c r="G27" s="144" t="n"/>
      <c r="H27" s="1047" t="inlineStr">
        <is>
          <t>产品3</t>
        </is>
      </c>
      <c r="I27" s="1279" t="n">
        <v>0</v>
      </c>
      <c r="J27" s="1279" t="n">
        <v>0</v>
      </c>
      <c r="K27" s="1279" t="n">
        <v>0</v>
      </c>
      <c r="L27" s="1279" t="n">
        <v>0</v>
      </c>
      <c r="M27" s="1280">
        <f>I27+J27+K27+L27</f>
        <v/>
      </c>
      <c r="N27" s="1047" t="inlineStr">
        <is>
          <t>实际营销</t>
        </is>
      </c>
      <c r="O27" s="1044" t="inlineStr">
        <is>
          <t>产品市场1</t>
        </is>
      </c>
      <c r="P27" s="1044" t="inlineStr">
        <is>
          <t>产品市场2</t>
        </is>
      </c>
      <c r="Q27" s="1044" t="inlineStr">
        <is>
          <t>产品市场3</t>
        </is>
      </c>
      <c r="R27" s="1091" t="inlineStr">
        <is>
          <t>产品市场4</t>
        </is>
      </c>
      <c r="S27" s="1100" t="n"/>
      <c r="T27" s="230" t="n"/>
      <c r="U27" s="1073" t="inlineStr">
        <is>
          <t>促销费</t>
        </is>
      </c>
      <c r="V27" s="1290">
        <f>第6期!B10</f>
        <v/>
      </c>
      <c r="W27" s="1290">
        <f>第6期!C10</f>
        <v/>
      </c>
      <c r="X27" s="1290">
        <f>第6期!D10</f>
        <v/>
      </c>
      <c r="Y27" s="1290">
        <f>第6期!E10</f>
        <v/>
      </c>
      <c r="Z27" s="1064" t="n"/>
      <c r="AA27" s="144" t="n"/>
      <c r="AB27" s="267" t="n"/>
      <c r="AC27" s="267" t="n"/>
      <c r="AD27" s="267" t="n"/>
      <c r="AE27" s="267" t="n"/>
      <c r="AF27" s="267" t="n"/>
      <c r="AG27" s="267" t="n"/>
      <c r="AH27" s="144" t="n"/>
      <c r="AI27" s="317" t="n"/>
      <c r="AJ27" s="312">
        <f>J56</f>
        <v/>
      </c>
      <c r="AK27" s="321" t="n"/>
      <c r="AL27" s="321" t="n"/>
      <c r="AM27" s="312" t="n"/>
      <c r="AN27" s="1287">
        <f>P43</f>
        <v/>
      </c>
      <c r="AO27" s="342" t="n"/>
      <c r="AP27" s="342" t="n"/>
      <c r="AQ27" s="342" t="n"/>
      <c r="AR27" s="1050" t="n"/>
      <c r="AS27" s="1288" t="inlineStr">
        <is>
          <t>本期需求</t>
        </is>
      </c>
      <c r="AT27" s="1283">
        <f>(AR12*初始化表!E17+AR16*初始化表!F17+AR20*初始化表!G17+AR24*初始化表!H17)/1300</f>
        <v/>
      </c>
      <c r="AU27" s="1045" t="n"/>
      <c r="AV27" s="1045" t="n"/>
      <c r="AW27" s="1052" t="n"/>
      <c r="AX27" s="1101" t="n"/>
      <c r="AY27" s="350" t="n"/>
      <c r="AZ27" s="144" t="n"/>
      <c r="BA27" s="1044" t="inlineStr">
        <is>
          <t>市场均价</t>
        </is>
      </c>
      <c r="BB27" s="352">
        <f>INT(SUMPRODUCT(AJ37:AJ56,AJ61:AJ80))</f>
        <v/>
      </c>
      <c r="BC27" s="352">
        <f>INT(SUMPRODUCT(AK37:AK56,AK61:AK80))</f>
        <v/>
      </c>
      <c r="BD27" s="352">
        <f>INT(SUMPRODUCT(AL37:AL56,AL61:AL80))</f>
        <v/>
      </c>
      <c r="BE27" s="352">
        <f>INT(SUMPRODUCT(AM37:AM56,AM61:AM80))</f>
        <v/>
      </c>
      <c r="BF27" s="352">
        <f>INT(SUMPRODUCT(AN37:AN56,AN61:AN80))</f>
        <v/>
      </c>
      <c r="BG27" s="352">
        <f>INT(SUMPRODUCT(AO37:AO56,AO61:AO80))</f>
        <v/>
      </c>
      <c r="BH27" s="352">
        <f>INT(SUMPRODUCT(AP37:AP56,AP61:AP80))</f>
        <v/>
      </c>
      <c r="BI27" s="352">
        <f>INT(SUMPRODUCT(AQ37:AQ56,AQ61:AQ80))</f>
        <v/>
      </c>
      <c r="BJ27" s="352">
        <f>INT(SUMPRODUCT(AR37:AR56,AR61:AR80))</f>
        <v/>
      </c>
      <c r="BK27" s="352">
        <f>INT(SUMPRODUCT(AS37:AS56,AS61:AS80))</f>
        <v/>
      </c>
      <c r="BL27" s="352">
        <f>INT(SUMPRODUCT(AT37:AT56,AT61:AT80))</f>
        <v/>
      </c>
      <c r="BM27" s="352">
        <f>INT(SUMPRODUCT(AU37:AU56,AU61:AU80))</f>
        <v/>
      </c>
      <c r="BN27" s="352">
        <f>INT(SUMPRODUCT(AV37:AV56,AV61:AV80))</f>
        <v/>
      </c>
      <c r="BO27" s="352">
        <f>INT(SUMPRODUCT(AW37:AW56,AW61:AW80))</f>
        <v/>
      </c>
      <c r="BP27" s="352">
        <f>INT(SUMPRODUCT(AX37:AX56,AX61:AX80))</f>
        <v/>
      </c>
      <c r="BQ27" s="352">
        <f>INT(SUMPRODUCT(AY37:AY56,AY61:AY80))</f>
        <v/>
      </c>
      <c r="BR27" s="1106" t="n"/>
      <c r="BS27" s="1046" t="inlineStr">
        <is>
          <t>每10W收益</t>
        </is>
      </c>
      <c r="BW27" s="373">
        <f>100000/BW26*初始化表!B30</f>
        <v/>
      </c>
      <c r="BX27" s="373">
        <f>100000/BX26*初始化表!B33</f>
        <v/>
      </c>
      <c r="BY27" s="373">
        <f>100000/BY26*初始化表!B32</f>
        <v/>
      </c>
      <c r="BZ27" s="373">
        <f>100000/BZ26*初始化表!B34</f>
        <v/>
      </c>
      <c r="CA27" s="1106" t="n"/>
      <c r="CB27" s="1106" t="n"/>
      <c r="CC27" s="1106" t="n"/>
      <c r="CD27" s="1106" t="n"/>
      <c r="CE27" s="1106" t="n"/>
      <c r="CF27" s="1106" t="n"/>
      <c r="CG27" s="1106" t="n"/>
      <c r="CH27" s="1106" t="n"/>
      <c r="CI27" s="1106" t="n"/>
      <c r="CJ27" s="1106" t="n"/>
      <c r="CK27" s="1101" t="n"/>
      <c r="CL27" s="1101" t="n"/>
      <c r="CM27" s="1101" t="n"/>
      <c r="CN27" s="1101" t="n"/>
      <c r="CO27" s="1101" t="n"/>
      <c r="CP27" s="1101" t="n"/>
      <c r="CQ27" s="1101" t="n"/>
      <c r="CR27" s="1101" t="n"/>
      <c r="CS27" s="1101" t="n"/>
      <c r="CT27" s="1101" t="n"/>
      <c r="CU27" s="1101" t="n"/>
      <c r="CV27" s="1101" t="n"/>
      <c r="CW27" s="1101" t="n"/>
      <c r="CX27" s="1101" t="n"/>
      <c r="CY27" s="1101" t="n"/>
      <c r="CZ27" s="1101" t="n"/>
      <c r="DA27" s="1101" t="n"/>
      <c r="DB27" s="1101" t="n"/>
      <c r="DC27" s="1101" t="n"/>
      <c r="DD27" s="1101" t="n"/>
      <c r="DE27" s="1101" t="n"/>
      <c r="DF27" s="1101" t="n"/>
      <c r="DG27" s="1101" t="n"/>
      <c r="DH27" s="1101" t="n"/>
      <c r="DI27" s="1101" t="n"/>
    </row>
    <row r="28" ht="16" customFormat="1" customHeight="1" s="140">
      <c r="A28" s="1047" t="inlineStr">
        <is>
          <t>上期转来</t>
        </is>
      </c>
      <c r="C28" s="1291">
        <f>第6期!F64</f>
        <v/>
      </c>
      <c r="F28" s="1239" t="n"/>
      <c r="G28" s="144" t="n"/>
      <c r="H28" s="1047" t="inlineStr">
        <is>
          <t>产品4</t>
        </is>
      </c>
      <c r="I28" s="1279" t="n">
        <v>0</v>
      </c>
      <c r="J28" s="1279" t="n">
        <v>0</v>
      </c>
      <c r="K28" s="1279" t="n">
        <v>0</v>
      </c>
      <c r="L28" s="1279" t="n">
        <v>0</v>
      </c>
      <c r="M28" s="1280">
        <f>I28+J28+K28+L28</f>
        <v/>
      </c>
      <c r="N28" s="1047" t="inlineStr">
        <is>
          <t>广告费</t>
        </is>
      </c>
      <c r="O28" s="1270" t="n"/>
      <c r="P28" s="1270" t="n"/>
      <c r="Q28" s="1270" t="n"/>
      <c r="R28" s="1270" t="n"/>
      <c r="S28" s="1282" t="n"/>
      <c r="T28" s="230" t="n"/>
      <c r="U28" s="1101" t="n"/>
      <c r="V28" s="1101" t="n"/>
      <c r="W28" s="1101" t="n"/>
      <c r="X28" s="1101" t="n"/>
      <c r="Y28" s="1101" t="n"/>
      <c r="Z28" s="1101" t="n"/>
      <c r="AA28" s="144" t="n"/>
      <c r="AB28" s="259" t="inlineStr">
        <is>
          <t>单位成本利润</t>
        </is>
      </c>
      <c r="AC28" s="260" t="inlineStr">
        <is>
          <t>市场1</t>
        </is>
      </c>
      <c r="AD28" s="260" t="inlineStr">
        <is>
          <t>市场2</t>
        </is>
      </c>
      <c r="AE28" s="260" t="inlineStr">
        <is>
          <t>市场3</t>
        </is>
      </c>
      <c r="AF28" s="268" t="inlineStr">
        <is>
          <t>市场4</t>
        </is>
      </c>
      <c r="AG28" s="1101" t="n"/>
      <c r="AH28" s="144" t="n"/>
      <c r="AI28" s="317" t="n"/>
      <c r="AJ28" s="312">
        <f>K56</f>
        <v/>
      </c>
      <c r="AK28" s="321" t="n"/>
      <c r="AL28" s="321" t="n"/>
      <c r="AM28" s="312" t="n"/>
      <c r="AN28" s="1287">
        <f>Q43</f>
        <v/>
      </c>
      <c r="AO28" s="342" t="n"/>
      <c r="AP28" s="342" t="n"/>
      <c r="AQ28" s="342" t="n"/>
      <c r="AR28" s="1050" t="n"/>
      <c r="AS28" s="1288" t="inlineStr">
        <is>
          <t>本期实际销售（剔除满足上期订单后）</t>
        </is>
      </c>
      <c r="AT28" s="1283">
        <f>(AT12*初始化表!E17+AT16*初始化表!F17+AT20*初始化表!G17+AT24*初始化表!H17)/1300</f>
        <v/>
      </c>
      <c r="AU28" s="1045" t="n"/>
      <c r="AV28" s="1288" t="inlineStr">
        <is>
          <t>当期生产</t>
        </is>
      </c>
      <c r="AW28" s="1284">
        <f>(SUM(I25:L25)*初始化表!E17+SUM(I26:L26)*初始化表!F17+SUM(I27:L27)*初始化表!G17+SUM(I28:L28)*初始化表!H17)/1300</f>
        <v/>
      </c>
      <c r="AX28" s="1101" t="n"/>
      <c r="AY28" s="350" t="n"/>
      <c r="AZ28" s="144" t="n"/>
      <c r="BA28" s="1044" t="inlineStr">
        <is>
          <t>市场总需求</t>
        </is>
      </c>
      <c r="BB28" s="1292">
        <f>IF(ISERROR(AM9/AN9),0,AM9/AN9)</f>
        <v/>
      </c>
      <c r="BC28" s="1292">
        <f>IF(ISERROR($AM$10/$AN$10),0,$AM$10/$AN$10)</f>
        <v/>
      </c>
      <c r="BD28" s="1292">
        <f>IF(ISERROR($AM$11/$AN$11),0,$AM$11/$AN$11)</f>
        <v/>
      </c>
      <c r="BE28" s="1292">
        <f>IF(ISERROR($AM$12/$AN$12),0,$AM$12/$AN$12)</f>
        <v/>
      </c>
      <c r="BF28" s="1292">
        <f>IF(ISERROR($AM$13/$AN$13),0,$AM$13/$AN$13)</f>
        <v/>
      </c>
      <c r="BG28" s="1292">
        <f>IF(ISERROR($AM$14/$AN$14),0,$AM$14/$AN$14)</f>
        <v/>
      </c>
      <c r="BH28" s="1292">
        <f>IF(ISERROR($AM$15/$AN$15),0,$AM$15/$AN$15)</f>
        <v/>
      </c>
      <c r="BI28" s="1292">
        <f>IF(ISERROR($AM$16/$AN$16),0,$AM$16/$AN$16)</f>
        <v/>
      </c>
      <c r="BJ28" s="1292">
        <f>IF(ISERROR($AM$17/$AN$17),0,$AM$17/$AN$17)</f>
        <v/>
      </c>
      <c r="BK28" s="1292">
        <f>IF(ISERROR($AM$18/$AN$18),0,$AM$18/$AN$18)</f>
        <v/>
      </c>
      <c r="BL28" s="1292">
        <f>IF(ISERROR($AM$19/$AN$19),0,$AM$19/$AN$19)</f>
        <v/>
      </c>
      <c r="BM28" s="1292">
        <f>IF(ISERROR($AM$20/$AN$20),0,$AM$20/$AN$20)</f>
        <v/>
      </c>
      <c r="BN28" s="1292">
        <f>IF(ISERROR($AM$21/$AN$21),0,$AM$21/$AN$21)</f>
        <v/>
      </c>
      <c r="BO28" s="1292">
        <f>IF(ISERROR($AM$22/$AN$22),0,$AM$22/$AN$22)</f>
        <v/>
      </c>
      <c r="BP28" s="1292">
        <f>IF(ISERROR($AM$23/$AN$23),0,$AM$23/$AN$23)</f>
        <v/>
      </c>
      <c r="BQ28" s="1292">
        <f>IF(ISERROR($AM$24/$AN$24),0,$AM$24/$AN$24)</f>
        <v/>
      </c>
      <c r="BR28" s="1106" t="n"/>
      <c r="BS28" s="1044" t="inlineStr">
        <is>
          <t>公司</t>
        </is>
      </c>
      <c r="BT28" s="1044" t="inlineStr">
        <is>
          <t>产品1</t>
        </is>
      </c>
      <c r="BX28" s="1044" t="inlineStr">
        <is>
          <t>产品2</t>
        </is>
      </c>
      <c r="CB28" s="1044" t="inlineStr">
        <is>
          <t>产品3</t>
        </is>
      </c>
      <c r="CF28" s="1044" t="inlineStr">
        <is>
          <t>产品4</t>
        </is>
      </c>
      <c r="CJ28" s="1106" t="n"/>
      <c r="CK28" s="1101" t="n"/>
      <c r="CL28" s="1101" t="n"/>
      <c r="CM28" s="1101" t="n"/>
      <c r="CN28" s="1101" t="n"/>
      <c r="CO28" s="1101" t="n"/>
      <c r="CP28" s="1101" t="n"/>
      <c r="CQ28" s="1101" t="n"/>
      <c r="CR28" s="1101" t="n"/>
      <c r="CS28" s="1101" t="n"/>
      <c r="CT28" s="1101" t="n"/>
      <c r="CU28" s="1101" t="n"/>
      <c r="CV28" s="1101" t="n"/>
      <c r="CW28" s="1101" t="n"/>
      <c r="CX28" s="1101" t="n"/>
      <c r="CY28" s="1101" t="n"/>
      <c r="CZ28" s="1101" t="n"/>
      <c r="DA28" s="1101" t="n"/>
      <c r="DB28" s="1101" t="n"/>
      <c r="DC28" s="1101" t="n"/>
      <c r="DD28" s="1101" t="n"/>
      <c r="DE28" s="1101" t="n"/>
      <c r="DF28" s="1101" t="n"/>
      <c r="DG28" s="1101" t="n"/>
      <c r="DH28" s="1101" t="n"/>
      <c r="DI28" s="1101" t="n"/>
    </row>
    <row r="29" ht="16" customFormat="1" customHeight="1" s="140">
      <c r="A29" s="1047" t="inlineStr">
        <is>
          <t>银行贷款</t>
        </is>
      </c>
      <c r="C29" s="1061">
        <f>B24</f>
        <v/>
      </c>
      <c r="D29" s="1293" t="n"/>
      <c r="E29" s="1293" t="n"/>
      <c r="F29" s="1291">
        <f>C28+C29</f>
        <v/>
      </c>
      <c r="G29" s="144" t="n"/>
      <c r="H29" s="167" t="inlineStr">
        <is>
          <t>剩余工人</t>
        </is>
      </c>
      <c r="I29" s="1294">
        <f>(H17-C22+初始化表!H4*B22)-((B17+D17)*初始化表!E18+(B18+D18)*初始化表!F18+(B19+D19)*初始化表!G18+(B20+D20)*初始化表!H18)/520</f>
        <v/>
      </c>
      <c r="J29" s="200" t="inlineStr">
        <is>
          <t>原料剩余</t>
        </is>
      </c>
      <c r="K29" s="1295">
        <f>H43-(SUM(B17:E17)*初始化表!E19+SUM(B18:E18)*初始化表!F19+SUM(B19:E19)*初始化表!G19+SUM(B20:E20)*初始化表!H19)</f>
        <v/>
      </c>
      <c r="L29" s="1239" t="n"/>
      <c r="M29" s="178" t="n"/>
      <c r="N29" s="1073" t="inlineStr">
        <is>
          <t>促销费</t>
        </is>
      </c>
      <c r="O29" s="1270" t="n"/>
      <c r="P29" s="1270" t="n"/>
      <c r="Q29" s="1270" t="n"/>
      <c r="R29" s="1270" t="n"/>
      <c r="S29" s="1282" t="n"/>
      <c r="T29" s="230" t="n"/>
      <c r="U29" s="1041" t="inlineStr">
        <is>
          <t>上期均价</t>
        </is>
      </c>
      <c r="V29" s="1053" t="inlineStr">
        <is>
          <t>市场1</t>
        </is>
      </c>
      <c r="W29" s="1053" t="inlineStr">
        <is>
          <t>市场2</t>
        </is>
      </c>
      <c r="X29" s="1053" t="inlineStr">
        <is>
          <t>市场3</t>
        </is>
      </c>
      <c r="Y29" s="1090" t="inlineStr">
        <is>
          <t>市场4</t>
        </is>
      </c>
      <c r="Z29" s="1101" t="n"/>
      <c r="AA29" s="144" t="n"/>
      <c r="AB29" s="261" t="inlineStr">
        <is>
          <t>产品1</t>
        </is>
      </c>
      <c r="AC29" s="1267">
        <f>AC11/AD5</f>
        <v/>
      </c>
      <c r="AD29" s="1267">
        <f>AD11/AE5</f>
        <v/>
      </c>
      <c r="AE29" s="1267">
        <f>AE11/AF5</f>
        <v/>
      </c>
      <c r="AF29" s="1268">
        <f>AF11/AG5</f>
        <v/>
      </c>
      <c r="AG29" s="1101" t="n"/>
      <c r="AH29" s="144" t="n"/>
      <c r="AI29" s="323" t="n"/>
      <c r="AJ29" s="324">
        <f>L56</f>
        <v/>
      </c>
      <c r="AK29" s="325" t="n"/>
      <c r="AL29" s="325" t="n"/>
      <c r="AM29" s="324" t="n"/>
      <c r="AN29" s="1296">
        <f>R43</f>
        <v/>
      </c>
      <c r="AO29" s="345" t="n"/>
      <c r="AP29" s="345" t="n"/>
      <c r="AQ29" s="345" t="n"/>
      <c r="AR29" s="1050" t="n"/>
      <c r="AS29" s="1288" t="inlineStr">
        <is>
          <t>上期订单</t>
        </is>
      </c>
      <c r="AT29" s="1283">
        <f>(SUM(AK9:AK12)*初始化表!E17+SUM(AK13:AK16)*初始化表!F17+SUM(AK17:AK20)*初始化表!G17+SUM(AK21:AK24)*初始化表!H17)/1300</f>
        <v/>
      </c>
      <c r="AU29" s="1045" t="n"/>
      <c r="AV29" s="1288" t="n"/>
      <c r="AW29" s="1284" t="n"/>
      <c r="AX29" s="1101" t="n"/>
      <c r="AY29" s="350" t="n"/>
      <c r="AZ29" s="144" t="n"/>
      <c r="BA29" s="356" t="inlineStr">
        <is>
          <t>本公司价格</t>
        </is>
      </c>
      <c r="BB29" s="1061">
        <f>B6</f>
        <v/>
      </c>
      <c r="BC29" s="1061">
        <f>C6</f>
        <v/>
      </c>
      <c r="BD29" s="1061">
        <f>D6</f>
        <v/>
      </c>
      <c r="BE29" s="1061">
        <f>E6</f>
        <v/>
      </c>
      <c r="BF29" s="1061">
        <f>B7</f>
        <v/>
      </c>
      <c r="BG29" s="1061">
        <f>C7</f>
        <v/>
      </c>
      <c r="BH29" s="1061">
        <f>D7</f>
        <v/>
      </c>
      <c r="BI29" s="1061">
        <f>E7</f>
        <v/>
      </c>
      <c r="BJ29" s="1061">
        <f>B8</f>
        <v/>
      </c>
      <c r="BK29" s="1061">
        <f>C8</f>
        <v/>
      </c>
      <c r="BL29" s="1061">
        <f>D8</f>
        <v/>
      </c>
      <c r="BM29" s="1061">
        <f>E8</f>
        <v/>
      </c>
      <c r="BN29" s="1061">
        <f>B9</f>
        <v/>
      </c>
      <c r="BO29" s="1061">
        <f>C9</f>
        <v/>
      </c>
      <c r="BP29" s="1061">
        <f>D9</f>
        <v/>
      </c>
      <c r="BQ29" s="1061">
        <f>E9</f>
        <v/>
      </c>
      <c r="BR29" s="1106" t="n"/>
      <c r="BT29" s="1044" t="inlineStr">
        <is>
          <t>市场1</t>
        </is>
      </c>
      <c r="BU29" s="1044" t="inlineStr">
        <is>
          <t>市场2</t>
        </is>
      </c>
      <c r="BV29" s="1044" t="inlineStr">
        <is>
          <t>市场3</t>
        </is>
      </c>
      <c r="BW29" s="1044" t="inlineStr">
        <is>
          <t>市场4</t>
        </is>
      </c>
      <c r="BX29" s="1044" t="inlineStr">
        <is>
          <t>市场1</t>
        </is>
      </c>
      <c r="BY29" s="1044" t="inlineStr">
        <is>
          <t>市场2</t>
        </is>
      </c>
      <c r="BZ29" s="1044" t="inlineStr">
        <is>
          <t>市场3</t>
        </is>
      </c>
      <c r="CA29" s="1044" t="inlineStr">
        <is>
          <t>市场4</t>
        </is>
      </c>
      <c r="CB29" s="1044" t="inlineStr">
        <is>
          <t>市场1</t>
        </is>
      </c>
      <c r="CC29" s="1044" t="inlineStr">
        <is>
          <t>市场2</t>
        </is>
      </c>
      <c r="CD29" s="1044" t="inlineStr">
        <is>
          <t>市场3</t>
        </is>
      </c>
      <c r="CE29" s="1044" t="inlineStr">
        <is>
          <t>市场4</t>
        </is>
      </c>
      <c r="CF29" s="1044" t="inlineStr">
        <is>
          <t>市场1</t>
        </is>
      </c>
      <c r="CG29" s="1044" t="inlineStr">
        <is>
          <t>市场2</t>
        </is>
      </c>
      <c r="CH29" s="1044" t="inlineStr">
        <is>
          <t>市场3</t>
        </is>
      </c>
      <c r="CI29" s="1044" t="inlineStr">
        <is>
          <t>市场4</t>
        </is>
      </c>
      <c r="CJ29" s="1106" t="n"/>
      <c r="CK29" s="1101" t="n"/>
      <c r="CL29" s="1101" t="n"/>
      <c r="CM29" s="1101" t="n"/>
      <c r="CN29" s="1101" t="n"/>
      <c r="CO29" s="1101" t="n"/>
      <c r="CP29" s="1101" t="n"/>
      <c r="CQ29" s="1101" t="n"/>
      <c r="CR29" s="1101" t="n"/>
      <c r="CS29" s="1101" t="n"/>
      <c r="CT29" s="1101" t="n"/>
      <c r="CU29" s="1101" t="n"/>
      <c r="CV29" s="1101" t="n"/>
      <c r="CW29" s="1101" t="n"/>
      <c r="CX29" s="1101" t="n"/>
      <c r="CY29" s="1101" t="n"/>
      <c r="CZ29" s="1101" t="n"/>
      <c r="DA29" s="1101" t="n"/>
      <c r="DB29" s="1101" t="n"/>
      <c r="DC29" s="1101" t="n"/>
      <c r="DD29" s="1101" t="n"/>
      <c r="DE29" s="1101" t="n"/>
      <c r="DF29" s="1101" t="n"/>
      <c r="DG29" s="1101" t="n"/>
      <c r="DH29" s="1101" t="n"/>
      <c r="DI29" s="1101" t="n"/>
    </row>
    <row r="30" ht="16" customFormat="1" customHeight="1" s="140">
      <c r="A30" s="1047" t="inlineStr">
        <is>
          <t>发行债券</t>
        </is>
      </c>
      <c r="C30" s="1061">
        <f>C24</f>
        <v/>
      </c>
      <c r="D30" s="1293" t="n"/>
      <c r="E30" s="1293" t="n"/>
      <c r="F30" s="1291">
        <f>F29+C30</f>
        <v/>
      </c>
      <c r="G30" s="144" t="n"/>
      <c r="H30" s="167" t="inlineStr">
        <is>
          <t>一正机余</t>
        </is>
      </c>
      <c r="I30" s="200" t="inlineStr">
        <is>
          <t>二正机余</t>
        </is>
      </c>
      <c r="J30" s="200" t="inlineStr">
        <is>
          <t>二加机余</t>
        </is>
      </c>
      <c r="K30" s="200" t="inlineStr">
        <is>
          <t>二加工余</t>
        </is>
      </c>
      <c r="L30" s="201" t="inlineStr">
        <is>
          <t>一加工余</t>
        </is>
      </c>
      <c r="M30" s="202" t="n"/>
      <c r="N30" s="463" t="n"/>
      <c r="R30" s="464" t="n"/>
      <c r="S30" s="178" t="n"/>
      <c r="T30" s="230" t="n"/>
      <c r="U30" s="1047" t="inlineStr">
        <is>
          <t>产品1</t>
        </is>
      </c>
      <c r="V30" s="1061">
        <f>第6期!BB27</f>
        <v/>
      </c>
      <c r="W30" s="1061">
        <f>第6期!BC27</f>
        <v/>
      </c>
      <c r="X30" s="1061">
        <f>第6期!BD27</f>
        <v/>
      </c>
      <c r="Y30" s="187">
        <f>第6期!BE27</f>
        <v/>
      </c>
      <c r="Z30" s="1101" t="n"/>
      <c r="AA30" s="144" t="n"/>
      <c r="AB30" s="261" t="inlineStr">
        <is>
          <t>产品2</t>
        </is>
      </c>
      <c r="AC30" s="1267">
        <f>AC12/AD6</f>
        <v/>
      </c>
      <c r="AD30" s="1267">
        <f>AD12/AE6</f>
        <v/>
      </c>
      <c r="AE30" s="1267">
        <f>AE12/AF6</f>
        <v/>
      </c>
      <c r="AF30" s="1268">
        <f>AF12/AG6</f>
        <v/>
      </c>
      <c r="AG30" s="1101" t="n"/>
      <c r="AH30" s="144" t="n"/>
      <c r="AI30" s="327" t="n"/>
      <c r="AJ30" s="257" t="n"/>
      <c r="AK30" s="257" t="n"/>
      <c r="AL30" s="257" t="n"/>
      <c r="AM30" s="257" t="n"/>
      <c r="AN30" s="257" t="n"/>
      <c r="AO30" s="257" t="n"/>
      <c r="AP30" s="257" t="n"/>
      <c r="AQ30" s="257" t="n"/>
      <c r="AR30" s="1051" t="n"/>
      <c r="AS30" s="1297" t="inlineStr">
        <is>
          <t>本期工厂库存</t>
        </is>
      </c>
      <c r="AT30" s="1298">
        <f>(AJ26*初始化表!E17+AJ27*初始化表!F17+AJ28*初始化表!G17+AJ29*初始化表!H17)/1300</f>
        <v/>
      </c>
      <c r="AU30" s="1074" t="n"/>
      <c r="AV30" s="1074" t="n"/>
      <c r="AW30" s="357" t="n"/>
      <c r="AX30" s="257" t="n"/>
      <c r="AY30" s="358" t="n"/>
      <c r="AZ30" s="144" t="n"/>
      <c r="BA30" s="1044" t="inlineStr">
        <is>
          <t>公司</t>
        </is>
      </c>
      <c r="BB30" s="1044" t="inlineStr">
        <is>
          <t>产品1总量</t>
        </is>
      </c>
      <c r="BC30" s="1044" t="inlineStr">
        <is>
          <t>产品2总量</t>
        </is>
      </c>
      <c r="BD30" s="1044" t="inlineStr">
        <is>
          <t>产品3总量</t>
        </is>
      </c>
      <c r="BE30" s="1044" t="inlineStr">
        <is>
          <t>产品4总量</t>
        </is>
      </c>
      <c r="BF30" s="1044" t="inlineStr">
        <is>
          <t>销售总机时</t>
        </is>
      </c>
      <c r="BG30" s="1044" t="inlineStr">
        <is>
          <t>单机利润</t>
        </is>
      </c>
      <c r="BH30" s="1044" t="inlineStr">
        <is>
          <t>单机销售</t>
        </is>
      </c>
      <c r="BI30" s="365" t="inlineStr">
        <is>
          <t>预测库存</t>
        </is>
      </c>
      <c r="BJ30" s="1044" t="inlineStr">
        <is>
          <t>单机利润排名</t>
        </is>
      </c>
      <c r="BK30" s="1044" t="inlineStr">
        <is>
          <t>单机销售排名</t>
        </is>
      </c>
      <c r="BL30" s="1101" t="n"/>
      <c r="BM30" s="1044" t="inlineStr">
        <is>
          <t>进入市场公司总数</t>
        </is>
      </c>
      <c r="BR30" s="1106" t="n"/>
      <c r="BS30" s="351">
        <f>BS5</f>
        <v/>
      </c>
      <c r="BT30" s="1299">
        <f>$BT5*(AJ61-BT$50)/BT$51</f>
        <v/>
      </c>
      <c r="BU30" s="1299">
        <f>$BT5*(AK61-BU$50)/BU$51</f>
        <v/>
      </c>
      <c r="BV30" s="1299">
        <f>$BT5*(AL61-BV$50)/BV$51</f>
        <v/>
      </c>
      <c r="BW30" s="1299">
        <f>$BT5*(AM61-BW$50)/BW$51</f>
        <v/>
      </c>
      <c r="BX30" s="1299">
        <f>$BT5*(AN61-BX$50)/BX$51</f>
        <v/>
      </c>
      <c r="BY30" s="1299">
        <f>$BT5*(AO61-BY$50)/BY$51</f>
        <v/>
      </c>
      <c r="BZ30" s="1299">
        <f>$BT5*(AP61-BZ$50)/BZ$51</f>
        <v/>
      </c>
      <c r="CA30" s="1299">
        <f>$BT5*(AQ61-CA$50)/CA$51</f>
        <v/>
      </c>
      <c r="CB30" s="1299">
        <f>$BT5*(AR61-CB$50)/CB$51</f>
        <v/>
      </c>
      <c r="CC30" s="1299">
        <f>$BT5*(AS61-CC$50)/CC$51</f>
        <v/>
      </c>
      <c r="CD30" s="1299">
        <f>$BT5*(AT61-CD$50)/CD$51</f>
        <v/>
      </c>
      <c r="CE30" s="1299">
        <f>$BT5*(AU61-CE$50)/CE$51</f>
        <v/>
      </c>
      <c r="CF30" s="1299">
        <f>$BT5*(AV61-CF$50)/CF$51</f>
        <v/>
      </c>
      <c r="CG30" s="1299">
        <f>$BT5*(AW61-CG$50)/CG$51</f>
        <v/>
      </c>
      <c r="CH30" s="1299">
        <f>$BT5*(AX61-CH$50)/CH$51</f>
        <v/>
      </c>
      <c r="CI30" s="1299">
        <f>$BT5*(AY61-CI$50)/CI$51</f>
        <v/>
      </c>
      <c r="CJ30" s="1106" t="n"/>
      <c r="CK30" s="1101" t="n"/>
      <c r="CL30" s="1101" t="n"/>
      <c r="CM30" s="1101" t="n"/>
      <c r="CN30" s="1101" t="n"/>
      <c r="CO30" s="1101" t="n"/>
      <c r="CP30" s="1101" t="n"/>
      <c r="CQ30" s="1101" t="n"/>
      <c r="CR30" s="1101" t="n"/>
      <c r="CS30" s="1101" t="n"/>
      <c r="CT30" s="1101" t="n"/>
      <c r="CU30" s="1101" t="n"/>
      <c r="CV30" s="1101" t="n"/>
      <c r="CW30" s="1101" t="n"/>
      <c r="CX30" s="1101" t="n"/>
      <c r="CY30" s="1101" t="n"/>
      <c r="CZ30" s="1101" t="n"/>
      <c r="DA30" s="1101" t="n"/>
      <c r="DB30" s="1101" t="n"/>
      <c r="DC30" s="1101" t="n"/>
      <c r="DD30" s="1101" t="n"/>
      <c r="DE30" s="1101" t="n"/>
      <c r="DF30" s="1101" t="n"/>
      <c r="DG30" s="1101" t="n"/>
      <c r="DH30" s="1101" t="n"/>
      <c r="DI30" s="1101" t="n"/>
    </row>
    <row r="31" ht="16" customFormat="1" customHeight="1" s="140">
      <c r="A31" s="1047" t="inlineStr">
        <is>
          <t>还债券本金</t>
        </is>
      </c>
      <c r="C31" s="1061">
        <f>-N35*5%</f>
        <v/>
      </c>
      <c r="D31" s="1293" t="n"/>
      <c r="E31" s="1293" t="n"/>
      <c r="F31" s="1291">
        <f>F30+C31</f>
        <v/>
      </c>
      <c r="G31" s="144" t="n"/>
      <c r="H31" s="1300">
        <f>N49-(B17*初始化表!E17+B18*初始化表!F17+B19*初始化表!G17+B20*初始化表!H17)/520</f>
        <v/>
      </c>
      <c r="I31" s="1294">
        <f>N49-(D17*初始化表!E17+D18*初始化表!F17+D19*初始化表!G17+D20*初始化表!H17)/520-(C17*初始化表!E17+C18*初始化表!F17+C19*初始化表!G17+C20*初始化表!H17)/260</f>
        <v/>
      </c>
      <c r="J31" s="1294">
        <f>N49-(E17*初始化表!E17+E18*初始化表!F17+E19*初始化表!G17+E20*初始化表!H17)/260</f>
        <v/>
      </c>
      <c r="K31" s="1294">
        <f>((D17-2*E17)*初始化表!E18+(D18-2*E18)*初始化表!F18+(D19-2*E19)*初始化表!G18+(D20-2*E20)*初始化表!H18)/520</f>
        <v/>
      </c>
      <c r="L31" s="1301">
        <f>((B17-2*C17)*初始化表!E18+(B18-2*C18)*初始化表!F18+(B19-2*C19)*初始化表!G18+(B20-2*C20)*初始化表!H18)/520</f>
        <v/>
      </c>
      <c r="M31" s="178" t="n"/>
      <c r="N31" s="1179" t="inlineStr">
        <is>
          <t>财务决策</t>
        </is>
      </c>
      <c r="O31" s="1180" t="n"/>
      <c r="P31" s="1180" t="n"/>
      <c r="Q31" s="1180" t="n"/>
      <c r="R31" s="1181" t="n"/>
      <c r="S31" s="1101" t="n"/>
      <c r="T31" s="230" t="n"/>
      <c r="U31" s="1047" t="inlineStr">
        <is>
          <t>产品2</t>
        </is>
      </c>
      <c r="V31" s="1061">
        <f>第6期!BF27</f>
        <v/>
      </c>
      <c r="W31" s="1061">
        <f>第6期!BG27</f>
        <v/>
      </c>
      <c r="X31" s="1061">
        <f>第6期!BH27</f>
        <v/>
      </c>
      <c r="Y31" s="187">
        <f>第6期!BI27</f>
        <v/>
      </c>
      <c r="Z31" s="1101" t="n"/>
      <c r="AA31" s="144" t="n"/>
      <c r="AB31" s="261" t="inlineStr">
        <is>
          <t>产品3</t>
        </is>
      </c>
      <c r="AC31" s="1267">
        <f>AC13/AD7</f>
        <v/>
      </c>
      <c r="AD31" s="1267">
        <f>AD13/AE7</f>
        <v/>
      </c>
      <c r="AE31" s="1267">
        <f>AE13/AF7</f>
        <v/>
      </c>
      <c r="AF31" s="1268">
        <f>AF13/AG7</f>
        <v/>
      </c>
      <c r="AG31" s="1101" t="n"/>
      <c r="AH31" s="144" t="n"/>
      <c r="AI31" s="1302" t="inlineStr">
        <is>
          <t>期末公共报表</t>
        </is>
      </c>
      <c r="AJ31" s="1210" t="n"/>
      <c r="AK31" s="1210" t="n"/>
      <c r="AL31" s="1210" t="n"/>
      <c r="AM31" s="1210" t="n"/>
      <c r="AN31" s="1210" t="n"/>
      <c r="AO31" s="1210" t="n"/>
      <c r="AP31" s="1210" t="n"/>
      <c r="AQ31" s="1210" t="n"/>
      <c r="AR31" s="1210" t="n"/>
      <c r="AS31" s="1210" t="n"/>
      <c r="AT31" s="1210" t="n"/>
      <c r="AU31" s="1210" t="n"/>
      <c r="AV31" s="1210" t="n"/>
      <c r="AW31" s="1210" t="n"/>
      <c r="AX31" s="1210" t="n"/>
      <c r="AY31" s="1234" t="n"/>
      <c r="AZ31" s="144" t="n"/>
      <c r="BA31" s="351">
        <f>BA7</f>
        <v/>
      </c>
      <c r="BB31" s="1061">
        <f>SUM(BB7:BE7)</f>
        <v/>
      </c>
      <c r="BC31" s="1061">
        <f>SUM(BF7:BI7)</f>
        <v/>
      </c>
      <c r="BD31" s="1061">
        <f>SUM(BJ7:BM7)</f>
        <v/>
      </c>
      <c r="BE31" s="1061">
        <f>SUM(BN7:BQ7)</f>
        <v/>
      </c>
      <c r="BF31" s="1242">
        <f>(BB31*初始化表!E$17+BC31*初始化表!F$17+BD31*初始化表!G$17+BE31*初始化表!H$17)/1300</f>
        <v/>
      </c>
      <c r="BG31" s="1292">
        <f>IF(BF31=0,0,AL107/BF31)</f>
        <v/>
      </c>
      <c r="BH31" s="1292">
        <f>IF(BF31=0,0,AJ107/BF31)</f>
        <v/>
      </c>
      <c r="BI31" s="1303">
        <f>$BI$51+MAX(0,第6期!BI31)-BF31</f>
        <v/>
      </c>
      <c r="BJ31" s="1061">
        <f>IF(BA31=0,"",RANK(BG31,$BG$31:$BG$50))</f>
        <v/>
      </c>
      <c r="BK31" s="1061">
        <f>IF(BA31=0,"",RANK(BH31,$BH$31:$BH$50))</f>
        <v/>
      </c>
      <c r="BL31" s="1101" t="n"/>
      <c r="BM31" s="1045" t="n"/>
      <c r="BN31" s="1044" t="inlineStr">
        <is>
          <t>市场1</t>
        </is>
      </c>
      <c r="BO31" s="1044" t="inlineStr">
        <is>
          <t>市场2</t>
        </is>
      </c>
      <c r="BP31" s="1044" t="inlineStr">
        <is>
          <t>市场3</t>
        </is>
      </c>
      <c r="BQ31" s="1044" t="inlineStr">
        <is>
          <t>市场4</t>
        </is>
      </c>
      <c r="BR31" s="1106" t="n"/>
      <c r="BS31" s="351">
        <f>BS6</f>
        <v/>
      </c>
      <c r="BT31" s="1299">
        <f>$BT6*(AJ62-BT$50)/BT$51</f>
        <v/>
      </c>
      <c r="BU31" s="1299">
        <f>$BT6*(AK62-BU$50)/BU$51</f>
        <v/>
      </c>
      <c r="BV31" s="1299">
        <f>$BT6*(AL62-BV$50)/BV$51</f>
        <v/>
      </c>
      <c r="BW31" s="1299">
        <f>$BT6*(AM62-BW$50)/BW$51</f>
        <v/>
      </c>
      <c r="BX31" s="1299">
        <f>$BT6*(AN62-BX$50)/BX$51</f>
        <v/>
      </c>
      <c r="BY31" s="1299">
        <f>$BT6*(AO62-BY$50)/BY$51</f>
        <v/>
      </c>
      <c r="BZ31" s="1299">
        <f>$BT6*(AP62-BZ$50)/BZ$51</f>
        <v/>
      </c>
      <c r="CA31" s="1299">
        <f>$BT6*(AQ62-CA$50)/CA$51</f>
        <v/>
      </c>
      <c r="CB31" s="1299">
        <f>$BT6*(AR62-CB$50)/CB$51</f>
        <v/>
      </c>
      <c r="CC31" s="1299">
        <f>$BT6*(AS62-CC$50)/CC$51</f>
        <v/>
      </c>
      <c r="CD31" s="1299">
        <f>$BT6*(AT62-CD$50)/CD$51</f>
        <v/>
      </c>
      <c r="CE31" s="1299">
        <f>$BT6*(AU62-CE$50)/CE$51</f>
        <v/>
      </c>
      <c r="CF31" s="1299">
        <f>$BT6*(AV62-CF$50)/CF$51</f>
        <v/>
      </c>
      <c r="CG31" s="1299">
        <f>$BT6*(AW62-CG$50)/CG$51</f>
        <v/>
      </c>
      <c r="CH31" s="1299">
        <f>$BT6*(AX62-CH$50)/CH$51</f>
        <v/>
      </c>
      <c r="CI31" s="1299">
        <f>$BT6*(AY62-CI$50)/CI$51</f>
        <v/>
      </c>
      <c r="CJ31" s="1106" t="n"/>
      <c r="CK31" s="1101" t="n"/>
      <c r="CL31" s="1101" t="n"/>
      <c r="CM31" s="1101" t="n"/>
      <c r="CN31" s="1101" t="n"/>
      <c r="CO31" s="1101" t="n"/>
      <c r="CP31" s="1101" t="n"/>
      <c r="CQ31" s="1101" t="n"/>
      <c r="CR31" s="1101" t="n"/>
      <c r="CS31" s="1101" t="n"/>
      <c r="CT31" s="1101" t="n"/>
      <c r="CU31" s="1101" t="n"/>
      <c r="CV31" s="1101" t="n"/>
      <c r="CW31" s="1101" t="n"/>
      <c r="CX31" s="1101" t="n"/>
      <c r="CY31" s="1101" t="n"/>
      <c r="CZ31" s="1101" t="n"/>
      <c r="DA31" s="1101" t="n"/>
      <c r="DB31" s="1101" t="n"/>
      <c r="DC31" s="1101" t="n"/>
      <c r="DD31" s="1101" t="n"/>
      <c r="DE31" s="1101" t="n"/>
      <c r="DF31" s="1101" t="n"/>
      <c r="DG31" s="1101" t="n"/>
      <c r="DH31" s="1101" t="n"/>
      <c r="DI31" s="1101" t="n"/>
    </row>
    <row r="32" ht="16" customFormat="1" customHeight="1" s="140">
      <c r="A32" s="1047" t="inlineStr">
        <is>
          <t>还债券利息</t>
        </is>
      </c>
      <c r="C32" s="1061">
        <f>-O35*初始化表!B24/4</f>
        <v/>
      </c>
      <c r="D32" s="1293" t="n"/>
      <c r="E32" s="1293">
        <f>-C32</f>
        <v/>
      </c>
      <c r="F32" s="1291">
        <f>F31+C32</f>
        <v/>
      </c>
      <c r="G32" s="144" t="n"/>
      <c r="H32" s="167" t="inlineStr">
        <is>
          <t>一正机时余</t>
        </is>
      </c>
      <c r="I32" s="200" t="inlineStr">
        <is>
          <t>二正机时余</t>
        </is>
      </c>
      <c r="J32" s="200" t="inlineStr">
        <is>
          <t>二加机时余</t>
        </is>
      </c>
      <c r="K32" s="201" t="inlineStr">
        <is>
          <t>剩余人时</t>
        </is>
      </c>
      <c r="L32" s="178" t="n"/>
      <c r="M32" s="178" t="n"/>
      <c r="N32" s="1047" t="inlineStr">
        <is>
          <t>自动贷款</t>
        </is>
      </c>
      <c r="O32" s="1044" t="inlineStr">
        <is>
          <t>推荐贷款</t>
        </is>
      </c>
      <c r="P32" s="1044" t="inlineStr">
        <is>
          <t>贷款限额</t>
        </is>
      </c>
      <c r="Q32" s="1044" t="inlineStr">
        <is>
          <t>实际贷款</t>
        </is>
      </c>
      <c r="R32" s="1091" t="inlineStr">
        <is>
          <t>上期紧急贷款</t>
        </is>
      </c>
      <c r="S32" s="1100" t="n"/>
      <c r="T32" s="230" t="n"/>
      <c r="U32" s="1047" t="inlineStr">
        <is>
          <t>产品3</t>
        </is>
      </c>
      <c r="V32" s="1061">
        <f>第6期!BJ27</f>
        <v/>
      </c>
      <c r="W32" s="1061">
        <f>第6期!BK27</f>
        <v/>
      </c>
      <c r="X32" s="1061">
        <f>第6期!BL27</f>
        <v/>
      </c>
      <c r="Y32" s="187">
        <f>第6期!BM27</f>
        <v/>
      </c>
      <c r="Z32" s="1101" t="n"/>
      <c r="AA32" s="144" t="n"/>
      <c r="AB32" s="264" t="inlineStr">
        <is>
          <t>产品4</t>
        </is>
      </c>
      <c r="AC32" s="1272">
        <f>AC14/AD8</f>
        <v/>
      </c>
      <c r="AD32" s="1272">
        <f>AD14/AE8</f>
        <v/>
      </c>
      <c r="AE32" s="1272">
        <f>AE14/AF8</f>
        <v/>
      </c>
      <c r="AF32" s="1273">
        <f>AF14/AG8</f>
        <v/>
      </c>
      <c r="AG32" s="1101" t="n"/>
      <c r="AH32" s="144" t="n"/>
      <c r="AI32" s="1228" t="n"/>
      <c r="AY32" s="1239" t="n"/>
      <c r="AZ32" s="144" t="n"/>
      <c r="BA32" s="351">
        <f>BA8</f>
        <v/>
      </c>
      <c r="BB32" s="1061">
        <f>SUM(BB8:BE8)</f>
        <v/>
      </c>
      <c r="BC32" s="1061">
        <f>SUM(BF8:BI8)</f>
        <v/>
      </c>
      <c r="BD32" s="1061">
        <f>SUM(BJ8:BM8)</f>
        <v/>
      </c>
      <c r="BE32" s="1061">
        <f>SUM(BN8:BQ8)</f>
        <v/>
      </c>
      <c r="BF32" s="1242">
        <f>(BB32*初始化表!E$17+BC32*初始化表!F$17+BD32*初始化表!G$17+BE32*初始化表!H$17)/1300</f>
        <v/>
      </c>
      <c r="BG32" s="1292">
        <f>IF(BF32=0,0,AL108/BF32)</f>
        <v/>
      </c>
      <c r="BH32" s="1292">
        <f>IF(BF32=0,0,AJ108/BF32)</f>
        <v/>
      </c>
      <c r="BI32" s="1303">
        <f>$BI$51+MAX(0,第6期!BI32)-BF32</f>
        <v/>
      </c>
      <c r="BJ32" s="1061">
        <f>IF(BA32=0,"",RANK(BG32,$BG$31:$BG$50))</f>
        <v/>
      </c>
      <c r="BK32" s="1061">
        <f>IF(BA32=0,"",RANK(BH32,$BH$31:$BH$50))</f>
        <v/>
      </c>
      <c r="BL32" s="1101" t="n"/>
      <c r="BM32" s="1044" t="inlineStr">
        <is>
          <t>产品1</t>
        </is>
      </c>
      <c r="BN32" s="1061">
        <f>COUNTIF(BB7:BB26,"&gt;0")</f>
        <v/>
      </c>
      <c r="BO32" s="1061">
        <f>COUNTIF(BC7:BC26,"&gt;0")</f>
        <v/>
      </c>
      <c r="BP32" s="1061">
        <f>COUNTIF(BD7:BD26,"&gt;0")</f>
        <v/>
      </c>
      <c r="BQ32" s="1061">
        <f>COUNTIF(BE7:BE26,"&gt;0")</f>
        <v/>
      </c>
      <c r="BR32" s="1106" t="n"/>
      <c r="BS32" s="351">
        <f>BS7</f>
        <v/>
      </c>
      <c r="BT32" s="1299">
        <f>$BT7*(AJ63-BT$50)/BT$51</f>
        <v/>
      </c>
      <c r="BU32" s="1299">
        <f>$BT7*(AK63-BU$50)/BU$51</f>
        <v/>
      </c>
      <c r="BV32" s="1299">
        <f>$BT7*(AL63-BV$50)/BV$51</f>
        <v/>
      </c>
      <c r="BW32" s="1299">
        <f>$BT7*(AM63-BW$50)/BW$51</f>
        <v/>
      </c>
      <c r="BX32" s="1299">
        <f>$BT7*(AN63-BX$50)/BX$51</f>
        <v/>
      </c>
      <c r="BY32" s="1299">
        <f>$BT7*(AO63-BY$50)/BY$51</f>
        <v/>
      </c>
      <c r="BZ32" s="1299">
        <f>$BT7*(AP63-BZ$50)/BZ$51</f>
        <v/>
      </c>
      <c r="CA32" s="1299">
        <f>$BT7*(AQ63-CA$50)/CA$51</f>
        <v/>
      </c>
      <c r="CB32" s="1299">
        <f>$BT7*(AR63-CB$50)/CB$51</f>
        <v/>
      </c>
      <c r="CC32" s="1299">
        <f>$BT7*(AS63-CC$50)/CC$51</f>
        <v/>
      </c>
      <c r="CD32" s="1299">
        <f>$BT7*(AT63-CD$50)/CD$51</f>
        <v/>
      </c>
      <c r="CE32" s="1299">
        <f>$BT7*(AU63-CE$50)/CE$51</f>
        <v/>
      </c>
      <c r="CF32" s="1299">
        <f>$BT7*(AV63-CF$50)/CF$51</f>
        <v/>
      </c>
      <c r="CG32" s="1299">
        <f>$BT7*(AW63-CG$50)/CG$51</f>
        <v/>
      </c>
      <c r="CH32" s="1299">
        <f>$BT7*(AX63-CH$50)/CH$51</f>
        <v/>
      </c>
      <c r="CI32" s="1299">
        <f>$BT7*(AY63-CI$50)/CI$51</f>
        <v/>
      </c>
      <c r="CJ32" s="1106" t="n"/>
      <c r="CK32" s="1101" t="n"/>
      <c r="CL32" s="1101" t="n"/>
      <c r="CM32" s="1101" t="n"/>
      <c r="CN32" s="1101" t="n"/>
      <c r="CO32" s="1101" t="n"/>
      <c r="CP32" s="1101" t="n"/>
      <c r="CQ32" s="1101" t="n"/>
      <c r="CR32" s="1101" t="n"/>
      <c r="CS32" s="1101" t="n"/>
      <c r="CT32" s="1101" t="n"/>
      <c r="CU32" s="1101" t="n"/>
      <c r="CV32" s="1101" t="n"/>
      <c r="CW32" s="1101" t="n"/>
      <c r="CX32" s="1101" t="n"/>
      <c r="CY32" s="1101" t="n"/>
      <c r="CZ32" s="1101" t="n"/>
      <c r="DA32" s="1101" t="n"/>
      <c r="DB32" s="1101" t="n"/>
      <c r="DC32" s="1101" t="n"/>
      <c r="DD32" s="1101" t="n"/>
      <c r="DE32" s="1101" t="n"/>
      <c r="DF32" s="1101" t="n"/>
      <c r="DG32" s="1101" t="n"/>
      <c r="DH32" s="1101" t="n"/>
      <c r="DI32" s="1101" t="n"/>
    </row>
    <row r="33" ht="16" customFormat="1" customHeight="1" s="140">
      <c r="A33" s="1047" t="inlineStr">
        <is>
          <t>新工人培训费</t>
        </is>
      </c>
      <c r="C33" s="1061">
        <f>-B22*初始化表!B13</f>
        <v/>
      </c>
      <c r="D33" s="1293" t="n"/>
      <c r="E33" s="1293">
        <f>E32-C33</f>
        <v/>
      </c>
      <c r="F33" s="1291">
        <f>F32+C33</f>
        <v/>
      </c>
      <c r="G33" s="144" t="n"/>
      <c r="H33" s="1304">
        <f>520*H31</f>
        <v/>
      </c>
      <c r="I33" s="1292">
        <f>520*I31</f>
        <v/>
      </c>
      <c r="J33" s="1305">
        <f>260*J31</f>
        <v/>
      </c>
      <c r="K33" s="1306">
        <f>I29*520</f>
        <v/>
      </c>
      <c r="L33" s="207" t="n"/>
      <c r="M33" s="207" t="n"/>
      <c r="N33" s="1307">
        <f>INT(IF(C28&lt;初始化表!B21,MIN((初始化表!B21-C28),P33),0)+1)</f>
        <v/>
      </c>
      <c r="O33" s="1281">
        <f>MAX(N33,IF(F48&lt;0,INT(-F48+1),0))</f>
        <v/>
      </c>
      <c r="P33" s="1281">
        <f>第6期!P33-第6期!B24</f>
        <v/>
      </c>
      <c r="Q33" s="1245" t="n"/>
      <c r="R33" s="1276">
        <f>第6期!C37</f>
        <v/>
      </c>
      <c r="S33" s="1282" t="n"/>
      <c r="T33" s="230" t="n"/>
      <c r="U33" s="1073" t="inlineStr">
        <is>
          <t>产品4</t>
        </is>
      </c>
      <c r="V33" s="1063">
        <f>第6期!BN27</f>
        <v/>
      </c>
      <c r="W33" s="1063">
        <f>第6期!BO27</f>
        <v/>
      </c>
      <c r="X33" s="1063">
        <f>第6期!BP27</f>
        <v/>
      </c>
      <c r="Y33" s="1064">
        <f>第6期!BQ27</f>
        <v/>
      </c>
      <c r="Z33" s="1101" t="n"/>
      <c r="AA33" s="144" t="n"/>
      <c r="AB33" s="267" t="n"/>
      <c r="AC33" s="267" t="n"/>
      <c r="AD33" s="267" t="n"/>
      <c r="AE33" s="267" t="n"/>
      <c r="AF33" s="267" t="n"/>
      <c r="AG33" s="267" t="n"/>
      <c r="AH33" s="144" t="n"/>
      <c r="AI33" s="1228" t="n"/>
      <c r="AY33" s="1239" t="n"/>
      <c r="AZ33" s="144" t="n"/>
      <c r="BA33" s="351">
        <f>BA9</f>
        <v/>
      </c>
      <c r="BB33" s="1061">
        <f>SUM(BB9:BE9)</f>
        <v/>
      </c>
      <c r="BC33" s="1061">
        <f>SUM(BF9:BI9)</f>
        <v/>
      </c>
      <c r="BD33" s="1061">
        <f>SUM(BJ9:BM9)</f>
        <v/>
      </c>
      <c r="BE33" s="1061">
        <f>SUM(BN9:BQ9)</f>
        <v/>
      </c>
      <c r="BF33" s="1242">
        <f>(BB33*初始化表!E$17+BC33*初始化表!F$17+BD33*初始化表!G$17+BE33*初始化表!H$17)/1300</f>
        <v/>
      </c>
      <c r="BG33" s="1292">
        <f>IF(BF33=0,0,AL109/BF33)</f>
        <v/>
      </c>
      <c r="BH33" s="1292">
        <f>IF(BF33=0,0,AJ109/BF33)</f>
        <v/>
      </c>
      <c r="BI33" s="1303">
        <f>$BI$51+MAX(0,第6期!BI33)-BF33</f>
        <v/>
      </c>
      <c r="BJ33" s="1061">
        <f>IF(BA33=0,"",RANK(BG33,$BG$31:$BG$50))</f>
        <v/>
      </c>
      <c r="BK33" s="1061">
        <f>IF(BA33=0,"",RANK(BH33,$BH$31:$BH$50))</f>
        <v/>
      </c>
      <c r="BL33" s="1101" t="n"/>
      <c r="BM33" s="1044" t="inlineStr">
        <is>
          <t>产品2</t>
        </is>
      </c>
      <c r="BN33" s="1061">
        <f>COUNTIF(BF7:BF26,"&gt;0")</f>
        <v/>
      </c>
      <c r="BO33" s="1061">
        <f>COUNTIF(BG7:BG26,"&gt;0")</f>
        <v/>
      </c>
      <c r="BP33" s="1061">
        <f>COUNTIF(BH7:BH26,"&gt;0")</f>
        <v/>
      </c>
      <c r="BQ33" s="1061">
        <f>COUNTIF(BI7:BI26,"&gt;0")</f>
        <v/>
      </c>
      <c r="BR33" s="1106" t="n"/>
      <c r="BS33" s="351">
        <f>BS8</f>
        <v/>
      </c>
      <c r="BT33" s="1299">
        <f>$BT8*(AJ64-BT$50)/BT$51</f>
        <v/>
      </c>
      <c r="BU33" s="1299">
        <f>$BT8*(AK64-BU$50)/BU$51</f>
        <v/>
      </c>
      <c r="BV33" s="1299">
        <f>$BT8*(AL64-BV$50)/BV$51</f>
        <v/>
      </c>
      <c r="BW33" s="1299">
        <f>$BT8*(AM64-BW$50)/BW$51</f>
        <v/>
      </c>
      <c r="BX33" s="1299">
        <f>$BT8*(AN64-BX$50)/BX$51</f>
        <v/>
      </c>
      <c r="BY33" s="1299">
        <f>$BT8*(AO64-BY$50)/BY$51</f>
        <v/>
      </c>
      <c r="BZ33" s="1299">
        <f>$BT8*(AP64-BZ$50)/BZ$51</f>
        <v/>
      </c>
      <c r="CA33" s="1299">
        <f>$BT8*(AQ64-CA$50)/CA$51</f>
        <v/>
      </c>
      <c r="CB33" s="1299">
        <f>$BT8*(AR64-CB$50)/CB$51</f>
        <v/>
      </c>
      <c r="CC33" s="1299">
        <f>$BT8*(AS64-CC$50)/CC$51</f>
        <v/>
      </c>
      <c r="CD33" s="1299">
        <f>$BT8*(AT64-CD$50)/CD$51</f>
        <v/>
      </c>
      <c r="CE33" s="1299">
        <f>$BT8*(AU64-CE$50)/CE$51</f>
        <v/>
      </c>
      <c r="CF33" s="1299">
        <f>$BT8*(AV64-CF$50)/CF$51</f>
        <v/>
      </c>
      <c r="CG33" s="1299">
        <f>$BT8*(AW64-CG$50)/CG$51</f>
        <v/>
      </c>
      <c r="CH33" s="1299">
        <f>$BT8*(AX64-CH$50)/CH$51</f>
        <v/>
      </c>
      <c r="CI33" s="1299">
        <f>$BT8*(AY64-CI$50)/CI$51</f>
        <v/>
      </c>
      <c r="CJ33" s="1106" t="n"/>
      <c r="CK33" s="1101" t="n"/>
      <c r="CL33" s="1101" t="n"/>
      <c r="CM33" s="1101" t="n"/>
      <c r="CN33" s="1101" t="n"/>
      <c r="CO33" s="1101" t="n"/>
      <c r="CP33" s="1101" t="n"/>
      <c r="CQ33" s="1101" t="n"/>
      <c r="CR33" s="1101" t="n"/>
      <c r="CS33" s="1101" t="n"/>
      <c r="CT33" s="1101" t="n"/>
      <c r="CU33" s="1101" t="n"/>
      <c r="CV33" s="1101" t="n"/>
      <c r="CW33" s="1101" t="n"/>
      <c r="CX33" s="1101" t="n"/>
      <c r="CY33" s="1101" t="n"/>
      <c r="CZ33" s="1101" t="n"/>
      <c r="DA33" s="1101" t="n"/>
      <c r="DB33" s="1101" t="n"/>
      <c r="DC33" s="1101" t="n"/>
      <c r="DD33" s="1101" t="n"/>
      <c r="DE33" s="1101" t="n"/>
      <c r="DF33" s="1101" t="n"/>
      <c r="DG33" s="1101" t="n"/>
      <c r="DH33" s="1101" t="n"/>
      <c r="DI33" s="1101" t="n"/>
    </row>
    <row r="34" ht="16" customFormat="1" customHeight="1" s="140">
      <c r="A34" s="1047" t="inlineStr">
        <is>
          <t>解雇工人安置费</t>
        </is>
      </c>
      <c r="C34" s="1061">
        <f>-C22*初始化表!B14</f>
        <v/>
      </c>
      <c r="D34" s="1293" t="n"/>
      <c r="E34" s="1293">
        <f>E33-C34</f>
        <v/>
      </c>
      <c r="F34" s="1291">
        <f>F33+C34</f>
        <v/>
      </c>
      <c r="G34" s="144" t="n"/>
      <c r="H34" s="1308" t="inlineStr">
        <is>
          <t>管理费</t>
        </is>
      </c>
      <c r="I34" s="1309">
        <f>-C43</f>
        <v/>
      </c>
      <c r="J34" s="1041" t="inlineStr">
        <is>
          <t>剩余生产</t>
        </is>
      </c>
      <c r="K34" s="210" t="inlineStr">
        <is>
          <t>自动排版须预估产量</t>
        </is>
      </c>
      <c r="L34" s="211" t="n"/>
      <c r="M34" s="178" t="n"/>
      <c r="N34" s="1047" t="inlineStr">
        <is>
          <t>累发债券</t>
        </is>
      </c>
      <c r="O34" s="1044" t="inlineStr">
        <is>
          <t>未还债券</t>
        </is>
      </c>
      <c r="P34" s="1044" t="inlineStr">
        <is>
          <t>推荐债券</t>
        </is>
      </c>
      <c r="Q34" s="1044" t="inlineStr">
        <is>
          <t>债券限额</t>
        </is>
      </c>
      <c r="R34" s="1091" t="inlineStr">
        <is>
          <t>实发债券</t>
        </is>
      </c>
      <c r="S34" s="1100" t="n"/>
      <c r="T34" s="230" t="n"/>
      <c r="Z34" s="1101" t="n"/>
      <c r="AA34" s="144" t="n"/>
      <c r="AB34" s="259" t="inlineStr">
        <is>
          <t>库存利润</t>
        </is>
      </c>
      <c r="AC34" s="260" t="inlineStr">
        <is>
          <t>仓库</t>
        </is>
      </c>
      <c r="AD34" s="260" t="inlineStr">
        <is>
          <t>市场1</t>
        </is>
      </c>
      <c r="AE34" s="260" t="inlineStr">
        <is>
          <t>市场2</t>
        </is>
      </c>
      <c r="AF34" s="260" t="inlineStr">
        <is>
          <t>市场3</t>
        </is>
      </c>
      <c r="AG34" s="268" t="inlineStr">
        <is>
          <t>市场4</t>
        </is>
      </c>
      <c r="AH34" s="144" t="n"/>
      <c r="AI34" s="1047" t="inlineStr">
        <is>
          <t>市场价格报表</t>
        </is>
      </c>
      <c r="AZ34" s="144" t="n"/>
      <c r="BA34" s="351">
        <f>BA10</f>
        <v/>
      </c>
      <c r="BB34" s="1061">
        <f>SUM(BB10:BE10)</f>
        <v/>
      </c>
      <c r="BC34" s="1061">
        <f>SUM(BF10:BI10)</f>
        <v/>
      </c>
      <c r="BD34" s="1061">
        <f>SUM(BJ10:BM10)</f>
        <v/>
      </c>
      <c r="BE34" s="1061">
        <f>SUM(BN10:BQ10)</f>
        <v/>
      </c>
      <c r="BF34" s="1242">
        <f>(BB34*初始化表!E$17+BC34*初始化表!F$17+BD34*初始化表!G$17+BE34*初始化表!H$17)/1300</f>
        <v/>
      </c>
      <c r="BG34" s="1292">
        <f>IF(BF34=0,0,AL110/BF34)</f>
        <v/>
      </c>
      <c r="BH34" s="1292">
        <f>IF(BF34=0,0,AJ110/BF34)</f>
        <v/>
      </c>
      <c r="BI34" s="1303">
        <f>$BI$51+MAX(0,第6期!BI34)-BF34</f>
        <v/>
      </c>
      <c r="BJ34" s="1061">
        <f>IF(BA34=0,"",RANK(BG34,$BG$31:$BG$50))</f>
        <v/>
      </c>
      <c r="BK34" s="1061">
        <f>IF(BA34=0,"",RANK(BH34,$BH$31:$BH$50))</f>
        <v/>
      </c>
      <c r="BL34" s="1101" t="n"/>
      <c r="BM34" s="1044" t="inlineStr">
        <is>
          <t>产品3</t>
        </is>
      </c>
      <c r="BN34" s="1061">
        <f>COUNTIF(BJ7:BJ26,"&gt;0")</f>
        <v/>
      </c>
      <c r="BO34" s="1061">
        <f>COUNTIF(BK7:BK26,"&gt;0")</f>
        <v/>
      </c>
      <c r="BP34" s="1061">
        <f>COUNTIF(BL7:BL26,"&gt;0")</f>
        <v/>
      </c>
      <c r="BQ34" s="1061">
        <f>COUNTIF(BM7:BM26,"&gt;0")</f>
        <v/>
      </c>
      <c r="BR34" s="1106" t="n"/>
      <c r="BS34" s="351">
        <f>BS9</f>
        <v/>
      </c>
      <c r="BT34" s="1299">
        <f>$BT9*(AJ65-BT$50)/BT$51</f>
        <v/>
      </c>
      <c r="BU34" s="1299">
        <f>$BT9*(AK65-BU$50)/BU$51</f>
        <v/>
      </c>
      <c r="BV34" s="1299">
        <f>$BT9*(AL65-BV$50)/BV$51</f>
        <v/>
      </c>
      <c r="BW34" s="1299">
        <f>$BT9*(AM65-BW$50)/BW$51</f>
        <v/>
      </c>
      <c r="BX34" s="1299">
        <f>$BT9*(AN65-BX$50)/BX$51</f>
        <v/>
      </c>
      <c r="BY34" s="1299">
        <f>$BT9*(AO65-BY$50)/BY$51</f>
        <v/>
      </c>
      <c r="BZ34" s="1299">
        <f>$BT9*(AP65-BZ$50)/BZ$51</f>
        <v/>
      </c>
      <c r="CA34" s="1299">
        <f>$BT9*(AQ65-CA$50)/CA$51</f>
        <v/>
      </c>
      <c r="CB34" s="1299">
        <f>$BT9*(AR65-CB$50)/CB$51</f>
        <v/>
      </c>
      <c r="CC34" s="1299">
        <f>$BT9*(AS65-CC$50)/CC$51</f>
        <v/>
      </c>
      <c r="CD34" s="1299">
        <f>$BT9*(AT65-CD$50)/CD$51</f>
        <v/>
      </c>
      <c r="CE34" s="1299">
        <f>$BT9*(AU65-CE$50)/CE$51</f>
        <v/>
      </c>
      <c r="CF34" s="1299">
        <f>$BT9*(AV65-CF$50)/CF$51</f>
        <v/>
      </c>
      <c r="CG34" s="1299">
        <f>$BT9*(AW65-CG$50)/CG$51</f>
        <v/>
      </c>
      <c r="CH34" s="1299">
        <f>$BT9*(AX65-CH$50)/CH$51</f>
        <v/>
      </c>
      <c r="CI34" s="1299">
        <f>$BT9*(AY65-CI$50)/CI$51</f>
        <v/>
      </c>
      <c r="CJ34" s="1106" t="n"/>
      <c r="CK34" s="1101" t="n"/>
      <c r="CL34" s="1101" t="n"/>
      <c r="CM34" s="1101" t="n"/>
      <c r="CN34" s="1101" t="n"/>
      <c r="CO34" s="1101" t="n"/>
      <c r="CP34" s="1101" t="n"/>
      <c r="CQ34" s="1101" t="n"/>
      <c r="CR34" s="1101" t="n"/>
      <c r="CS34" s="1101" t="n"/>
      <c r="CT34" s="1101" t="n"/>
      <c r="CU34" s="1101" t="n"/>
      <c r="CV34" s="1101" t="n"/>
      <c r="CW34" s="1101" t="n"/>
      <c r="CX34" s="1101" t="n"/>
      <c r="CY34" s="1101" t="n"/>
      <c r="CZ34" s="1101" t="n"/>
      <c r="DA34" s="1101" t="n"/>
      <c r="DB34" s="1101" t="n"/>
      <c r="DC34" s="1101" t="n"/>
      <c r="DD34" s="1101" t="n"/>
      <c r="DE34" s="1101" t="n"/>
      <c r="DF34" s="1101" t="n"/>
      <c r="DG34" s="1101" t="n"/>
      <c r="DH34" s="1101" t="n"/>
      <c r="DI34" s="1101" t="n"/>
    </row>
    <row r="35" ht="16" customFormat="1" customHeight="1" s="140">
      <c r="A35" s="1047" t="inlineStr">
        <is>
          <t>工人基本工资</t>
        </is>
      </c>
      <c r="C35" s="1061">
        <f>-(H17-C22+B22*初始化表!H4)*初始化表!B15*520*F24</f>
        <v/>
      </c>
      <c r="D35" s="1293" t="n"/>
      <c r="E35" s="1293">
        <f>E34-C35</f>
        <v/>
      </c>
      <c r="F35" s="1291">
        <f>F34+C35</f>
        <v/>
      </c>
      <c r="G35" s="144" t="n"/>
      <c r="H35" s="1310" t="inlineStr">
        <is>
          <t>新工培训费</t>
        </is>
      </c>
      <c r="I35" s="1311">
        <f>-C33</f>
        <v/>
      </c>
      <c r="J35" s="157">
        <f>INT(($N$49*1300-SUMPRODUCT($L$177:$L$180,$H$177:$H$180))/H177)</f>
        <v/>
      </c>
      <c r="K35" s="1044" t="inlineStr">
        <is>
          <t>产品1</t>
        </is>
      </c>
      <c r="L35" s="1265" t="n"/>
      <c r="M35" s="178" t="n"/>
      <c r="N35" s="1307">
        <f>第6期!C24+第6期!N35</f>
        <v/>
      </c>
      <c r="O35" s="1281">
        <f>第6期!O35+第6期!C31+第6期!C30</f>
        <v/>
      </c>
      <c r="P35" s="1281">
        <f>INT(Q35)</f>
        <v/>
      </c>
      <c r="Q35" s="1312">
        <f>0.5*第6期!B80-O35</f>
        <v/>
      </c>
      <c r="R35" s="1245" t="n"/>
      <c r="S35" s="1282" t="n"/>
      <c r="T35" s="240" t="n"/>
      <c r="U35" s="1041" t="inlineStr">
        <is>
          <t>预计废品</t>
        </is>
      </c>
      <c r="V35" s="1053" t="inlineStr">
        <is>
          <t>市场1</t>
        </is>
      </c>
      <c r="W35" s="1053" t="inlineStr">
        <is>
          <t>市场2</t>
        </is>
      </c>
      <c r="X35" s="1053" t="inlineStr">
        <is>
          <t>市场3</t>
        </is>
      </c>
      <c r="Y35" s="1090" t="inlineStr">
        <is>
          <t>市场4</t>
        </is>
      </c>
      <c r="Z35" s="1101" t="n"/>
      <c r="AA35" s="144" t="n"/>
      <c r="AB35" s="261" t="inlineStr">
        <is>
          <t>产品1</t>
        </is>
      </c>
      <c r="AC35" s="1236">
        <f>初始化表!$E$22-AC5</f>
        <v/>
      </c>
      <c r="AD35" s="1236">
        <f>初始化表!$E$22-AD5</f>
        <v/>
      </c>
      <c r="AE35" s="1236">
        <f>初始化表!$E$22-AE5</f>
        <v/>
      </c>
      <c r="AF35" s="1236">
        <f>初始化表!$E$22-AF5</f>
        <v/>
      </c>
      <c r="AG35" s="1313">
        <f>初始化表!$E$22-AG5</f>
        <v/>
      </c>
      <c r="AH35" s="144" t="n"/>
      <c r="AI35" s="1047" t="inlineStr">
        <is>
          <t>公司</t>
        </is>
      </c>
      <c r="AJ35" s="1044" t="inlineStr">
        <is>
          <t>产品A</t>
        </is>
      </c>
      <c r="AN35" s="1044" t="inlineStr">
        <is>
          <t>产品2</t>
        </is>
      </c>
      <c r="AR35" s="1044" t="inlineStr">
        <is>
          <t>产品3</t>
        </is>
      </c>
      <c r="AV35" s="1091" t="inlineStr">
        <is>
          <t>产品4</t>
        </is>
      </c>
      <c r="AY35" s="1239" t="n"/>
      <c r="AZ35" s="144" t="n"/>
      <c r="BA35" s="351">
        <f>BA11</f>
        <v/>
      </c>
      <c r="BB35" s="1061">
        <f>SUM(BB11:BE11)</f>
        <v/>
      </c>
      <c r="BC35" s="1061">
        <f>SUM(BF11:BI11)</f>
        <v/>
      </c>
      <c r="BD35" s="1061">
        <f>SUM(BJ11:BM11)</f>
        <v/>
      </c>
      <c r="BE35" s="1061">
        <f>SUM(BN11:BQ11)</f>
        <v/>
      </c>
      <c r="BF35" s="1242">
        <f>(BB35*初始化表!E$17+BC35*初始化表!F$17+BD35*初始化表!G$17+BE35*初始化表!H$17)/1300</f>
        <v/>
      </c>
      <c r="BG35" s="1292">
        <f>IF(BF35=0,0,AL111/BF35)</f>
        <v/>
      </c>
      <c r="BH35" s="1292">
        <f>IF(BF35=0,0,AJ111/BF35)</f>
        <v/>
      </c>
      <c r="BI35" s="1303">
        <f>$BI$51+MAX(0,第6期!BI35)-BF35</f>
        <v/>
      </c>
      <c r="BJ35" s="1061">
        <f>IF(BA35=0,"",RANK(BG35,$BG$31:$BG$50))</f>
        <v/>
      </c>
      <c r="BK35" s="1061">
        <f>IF(BA35=0,"",RANK(BH35,$BH$31:$BH$50))</f>
        <v/>
      </c>
      <c r="BL35" s="1101" t="n"/>
      <c r="BM35" s="1044" t="inlineStr">
        <is>
          <t>产品4</t>
        </is>
      </c>
      <c r="BN35" s="1061">
        <f>COUNTIF(BN7:BN26,"&gt;0")</f>
        <v/>
      </c>
      <c r="BO35" s="1061">
        <f>COUNTIF(BO7:BO26,"&gt;0")</f>
        <v/>
      </c>
      <c r="BP35" s="1061">
        <f>COUNTIF(BP7:BP26,"&gt;0")</f>
        <v/>
      </c>
      <c r="BQ35" s="1061">
        <f>COUNTIF(BQ7:BQ26,"&gt;0")</f>
        <v/>
      </c>
      <c r="BR35" s="1106" t="n"/>
      <c r="BS35" s="351">
        <f>BS10</f>
        <v/>
      </c>
      <c r="BT35" s="1299">
        <f>$BT10*(AJ66-BT$50)/BT$51</f>
        <v/>
      </c>
      <c r="BU35" s="1299">
        <f>$BT10*(AK66-BU$50)/BU$51</f>
        <v/>
      </c>
      <c r="BV35" s="1299">
        <f>$BT10*(AL66-BV$50)/BV$51</f>
        <v/>
      </c>
      <c r="BW35" s="1299">
        <f>$BT10*(AM66-BW$50)/BW$51</f>
        <v/>
      </c>
      <c r="BX35" s="1299">
        <f>$BT10*(AN66-BX$50)/BX$51</f>
        <v/>
      </c>
      <c r="BY35" s="1299">
        <f>$BT10*(AO66-BY$50)/BY$51</f>
        <v/>
      </c>
      <c r="BZ35" s="1299">
        <f>$BT10*(AP66-BZ$50)/BZ$51</f>
        <v/>
      </c>
      <c r="CA35" s="1299">
        <f>$BT10*(AQ66-CA$50)/CA$51</f>
        <v/>
      </c>
      <c r="CB35" s="1299">
        <f>$BT10*(AR66-CB$50)/CB$51</f>
        <v/>
      </c>
      <c r="CC35" s="1299">
        <f>$BT10*(AS66-CC$50)/CC$51</f>
        <v/>
      </c>
      <c r="CD35" s="1299">
        <f>$BT10*(AT66-CD$50)/CD$51</f>
        <v/>
      </c>
      <c r="CE35" s="1299">
        <f>$BT10*(AU66-CE$50)/CE$51</f>
        <v/>
      </c>
      <c r="CF35" s="1299">
        <f>$BT10*(AV66-CF$50)/CF$51</f>
        <v/>
      </c>
      <c r="CG35" s="1299">
        <f>$BT10*(AW66-CG$50)/CG$51</f>
        <v/>
      </c>
      <c r="CH35" s="1299">
        <f>$BT10*(AX66-CH$50)/CH$51</f>
        <v/>
      </c>
      <c r="CI35" s="1299">
        <f>$BT10*(AY66-CI$50)/CI$51</f>
        <v/>
      </c>
      <c r="CJ35" s="1106" t="n"/>
      <c r="CK35" s="1101" t="n"/>
      <c r="CL35" s="1101" t="n"/>
      <c r="CM35" s="1101" t="n"/>
      <c r="CN35" s="1101" t="n"/>
      <c r="CO35" s="1101" t="n"/>
      <c r="CP35" s="1101" t="n"/>
      <c r="CQ35" s="1101" t="n"/>
      <c r="CR35" s="1101" t="n"/>
      <c r="CS35" s="1101" t="n"/>
      <c r="CT35" s="1101" t="n"/>
      <c r="CU35" s="1101" t="n"/>
      <c r="CV35" s="1101" t="n"/>
      <c r="CW35" s="1101" t="n"/>
      <c r="CX35" s="1101" t="n"/>
      <c r="CY35" s="1101" t="n"/>
      <c r="CZ35" s="1101" t="n"/>
      <c r="DA35" s="1101" t="n"/>
      <c r="DB35" s="1101" t="n"/>
      <c r="DC35" s="1101" t="n"/>
      <c r="DD35" s="1101" t="n"/>
      <c r="DE35" s="1101" t="n"/>
      <c r="DF35" s="1101" t="n"/>
      <c r="DG35" s="1101" t="n"/>
      <c r="DH35" s="1101" t="n"/>
      <c r="DI35" s="1101" t="n"/>
    </row>
    <row r="36" ht="16" customFormat="1" customHeight="1" s="140">
      <c r="A36" s="1047" t="inlineStr">
        <is>
          <t>机器维修费</t>
        </is>
      </c>
      <c r="C36" s="1061">
        <f>-N49*初始化表!B12</f>
        <v/>
      </c>
      <c r="D36" s="1293" t="n"/>
      <c r="E36" s="1293">
        <f>E35-C36</f>
        <v/>
      </c>
      <c r="F36" s="1291">
        <f>F35+C36</f>
        <v/>
      </c>
      <c r="G36" s="144" t="n"/>
      <c r="H36" s="1310" t="inlineStr">
        <is>
          <t>工人安置费</t>
        </is>
      </c>
      <c r="I36" s="1311">
        <f>-C34</f>
        <v/>
      </c>
      <c r="J36" s="157">
        <f>INT(($N$49*1300-SUMPRODUCT($L$177:$L$180,$H$177:$H$180))/H178)</f>
        <v/>
      </c>
      <c r="K36" s="1044" t="inlineStr">
        <is>
          <t>产品2</t>
        </is>
      </c>
      <c r="L36" s="1265" t="n"/>
      <c r="M36" s="178" t="n"/>
      <c r="N36" s="1047" t="inlineStr">
        <is>
          <t>拥有国债</t>
        </is>
      </c>
      <c r="O36" s="1044" t="inlineStr">
        <is>
          <t>购入国债</t>
        </is>
      </c>
      <c r="P36" s="1044" t="inlineStr">
        <is>
          <t>分红额度</t>
        </is>
      </c>
      <c r="Q36" s="1044" t="inlineStr">
        <is>
          <t>分红安值</t>
        </is>
      </c>
      <c r="R36" s="1091" t="inlineStr">
        <is>
          <t>当期分红</t>
        </is>
      </c>
      <c r="S36" s="1100" t="n"/>
      <c r="T36" s="241" t="n"/>
      <c r="U36" s="1047" t="inlineStr">
        <is>
          <t>产品1</t>
        </is>
      </c>
      <c r="V36" s="242">
        <f>INT(B12*(1-$O$43))</f>
        <v/>
      </c>
      <c r="W36" s="242">
        <f>INT(C12*(1-$O$43))</f>
        <v/>
      </c>
      <c r="X36" s="242">
        <f>INT(D12*(1-$O$43))</f>
        <v/>
      </c>
      <c r="Y36" s="286">
        <f>INT(E12*(1-$O$43))</f>
        <v/>
      </c>
      <c r="Z36" s="1101" t="n"/>
      <c r="AA36" s="144" t="n"/>
      <c r="AB36" s="261" t="inlineStr">
        <is>
          <t>产品2</t>
        </is>
      </c>
      <c r="AC36" s="1236">
        <f>初始化表!$F$22-AC6</f>
        <v/>
      </c>
      <c r="AD36" s="1236">
        <f>初始化表!$F$22-AD6</f>
        <v/>
      </c>
      <c r="AE36" s="1236">
        <f>初始化表!$F$22-AE6</f>
        <v/>
      </c>
      <c r="AF36" s="1236">
        <f>初始化表!$F$22-AF6</f>
        <v/>
      </c>
      <c r="AG36" s="1313">
        <f>初始化表!$F$22-AG6</f>
        <v/>
      </c>
      <c r="AH36" s="144" t="n"/>
      <c r="AI36" s="1228" t="n"/>
      <c r="AJ36" s="1044" t="inlineStr">
        <is>
          <t>市场1</t>
        </is>
      </c>
      <c r="AK36" s="1044" t="inlineStr">
        <is>
          <t>市场2</t>
        </is>
      </c>
      <c r="AL36" s="1044" t="inlineStr">
        <is>
          <t>市场3</t>
        </is>
      </c>
      <c r="AM36" s="1044" t="inlineStr">
        <is>
          <t>市场4</t>
        </is>
      </c>
      <c r="AN36" s="1044" t="inlineStr">
        <is>
          <t>市场1</t>
        </is>
      </c>
      <c r="AO36" s="1044" t="inlineStr">
        <is>
          <t>市场2</t>
        </is>
      </c>
      <c r="AP36" s="1044" t="inlineStr">
        <is>
          <t>市场3</t>
        </is>
      </c>
      <c r="AQ36" s="1044" t="inlineStr">
        <is>
          <t>市场4</t>
        </is>
      </c>
      <c r="AR36" s="1044" t="inlineStr">
        <is>
          <t>市场1</t>
        </is>
      </c>
      <c r="AS36" s="1044" t="inlineStr">
        <is>
          <t>市场2</t>
        </is>
      </c>
      <c r="AT36" s="1044" t="inlineStr">
        <is>
          <t>市场3</t>
        </is>
      </c>
      <c r="AU36" s="1044" t="inlineStr">
        <is>
          <t>市场4</t>
        </is>
      </c>
      <c r="AV36" s="1044" t="inlineStr">
        <is>
          <t>市场1</t>
        </is>
      </c>
      <c r="AW36" s="1044" t="inlineStr">
        <is>
          <t>市场2</t>
        </is>
      </c>
      <c r="AX36" s="1044" t="inlineStr">
        <is>
          <t>市场3</t>
        </is>
      </c>
      <c r="AY36" s="1091" t="inlineStr">
        <is>
          <t>市场4</t>
        </is>
      </c>
      <c r="AZ36" s="144" t="n"/>
      <c r="BA36" s="351">
        <f>BA12</f>
        <v/>
      </c>
      <c r="BB36" s="1061">
        <f>SUM(BB12:BE12)</f>
        <v/>
      </c>
      <c r="BC36" s="1061">
        <f>SUM(BF12:BI12)</f>
        <v/>
      </c>
      <c r="BD36" s="1061">
        <f>SUM(BJ12:BM12)</f>
        <v/>
      </c>
      <c r="BE36" s="1061">
        <f>SUM(BN12:BQ12)</f>
        <v/>
      </c>
      <c r="BF36" s="1242">
        <f>(BB36*初始化表!E$17+BC36*初始化表!F$17+BD36*初始化表!G$17+BE36*初始化表!H$17)/1300</f>
        <v/>
      </c>
      <c r="BG36" s="1292">
        <f>IF(BF36=0,0,AL112/BF36)</f>
        <v/>
      </c>
      <c r="BH36" s="1292">
        <f>IF(BF36=0,0,AJ112/BF36)</f>
        <v/>
      </c>
      <c r="BI36" s="1303">
        <f>$BI$51+MAX(0,第6期!BI36)-BF36</f>
        <v/>
      </c>
      <c r="BJ36" s="1061">
        <f>IF(BA36=0,"",RANK(BG36,$BG$31:$BG$50))</f>
        <v/>
      </c>
      <c r="BK36" s="1061">
        <f>IF(BA36=0,"",RANK(BH36,$BH$31:$BH$50))</f>
        <v/>
      </c>
      <c r="BL36" s="1101" t="n"/>
      <c r="BM36" s="1045" t="n"/>
      <c r="BN36" s="1044" t="inlineStr">
        <is>
          <t>市场1</t>
        </is>
      </c>
      <c r="BO36" s="1044" t="inlineStr">
        <is>
          <t>市场2</t>
        </is>
      </c>
      <c r="BP36" s="1044" t="inlineStr">
        <is>
          <t>市场3</t>
        </is>
      </c>
      <c r="BQ36" s="1044" t="inlineStr">
        <is>
          <t>市场4</t>
        </is>
      </c>
      <c r="BR36" s="1106" t="n"/>
      <c r="BS36" s="351">
        <f>BS11</f>
        <v/>
      </c>
      <c r="BT36" s="1299">
        <f>$BT11*(AJ67-BT$50)/BT$51</f>
        <v/>
      </c>
      <c r="BU36" s="1299">
        <f>$BT11*(AK67-BU$50)/BU$51</f>
        <v/>
      </c>
      <c r="BV36" s="1299">
        <f>$BT11*(AL67-BV$50)/BV$51</f>
        <v/>
      </c>
      <c r="BW36" s="1299">
        <f>$BT11*(AM67-BW$50)/BW$51</f>
        <v/>
      </c>
      <c r="BX36" s="1299">
        <f>$BT11*(AN67-BX$50)/BX$51</f>
        <v/>
      </c>
      <c r="BY36" s="1299">
        <f>$BT11*(AO67-BY$50)/BY$51</f>
        <v/>
      </c>
      <c r="BZ36" s="1299">
        <f>$BT11*(AP67-BZ$50)/BZ$51</f>
        <v/>
      </c>
      <c r="CA36" s="1299">
        <f>$BT11*(AQ67-CA$50)/CA$51</f>
        <v/>
      </c>
      <c r="CB36" s="1299">
        <f>$BT11*(AR67-CB$50)/CB$51</f>
        <v/>
      </c>
      <c r="CC36" s="1299">
        <f>$BT11*(AS67-CC$50)/CC$51</f>
        <v/>
      </c>
      <c r="CD36" s="1299">
        <f>$BT11*(AT67-CD$50)/CD$51</f>
        <v/>
      </c>
      <c r="CE36" s="1299">
        <f>$BT11*(AU67-CE$50)/CE$51</f>
        <v/>
      </c>
      <c r="CF36" s="1299">
        <f>$BT11*(AV67-CF$50)/CF$51</f>
        <v/>
      </c>
      <c r="CG36" s="1299">
        <f>$BT11*(AW67-CG$50)/CG$51</f>
        <v/>
      </c>
      <c r="CH36" s="1299">
        <f>$BT11*(AX67-CH$50)/CH$51</f>
        <v/>
      </c>
      <c r="CI36" s="1299">
        <f>$BT11*(AY67-CI$50)/CI$51</f>
        <v/>
      </c>
      <c r="CJ36" s="1106" t="n"/>
      <c r="CK36" s="1101" t="n"/>
      <c r="CL36" s="1101" t="n"/>
      <c r="CM36" s="1101" t="n"/>
      <c r="CN36" s="1101" t="n"/>
      <c r="CO36" s="1101" t="n"/>
      <c r="CP36" s="1101" t="n"/>
      <c r="CQ36" s="1101" t="n"/>
      <c r="CR36" s="1101" t="n"/>
      <c r="CS36" s="1101" t="n"/>
      <c r="CT36" s="1101" t="n"/>
      <c r="CU36" s="1101" t="n"/>
      <c r="CV36" s="1101" t="n"/>
      <c r="CW36" s="1101" t="n"/>
      <c r="CX36" s="1101" t="n"/>
      <c r="CY36" s="1101" t="n"/>
      <c r="CZ36" s="1101" t="n"/>
      <c r="DA36" s="1101" t="n"/>
      <c r="DB36" s="1101" t="n"/>
      <c r="DC36" s="1101" t="n"/>
      <c r="DD36" s="1101" t="n"/>
      <c r="DE36" s="1101" t="n"/>
      <c r="DF36" s="1101" t="n"/>
      <c r="DG36" s="1101" t="n"/>
      <c r="DH36" s="1101" t="n"/>
      <c r="DI36" s="1101" t="n"/>
    </row>
    <row r="37" ht="16" customFormat="1" customHeight="1" s="140">
      <c r="A37" s="1047" t="inlineStr">
        <is>
          <t>紧急贷款</t>
        </is>
      </c>
      <c r="C37" s="1061">
        <f>IF(F36&lt;0,INT(1-F36),0)</f>
        <v/>
      </c>
      <c r="D37" s="1293" t="n"/>
      <c r="E37" s="1293" t="n"/>
      <c r="F37" s="1291">
        <f>F36+C37</f>
        <v/>
      </c>
      <c r="G37" s="144" t="n"/>
      <c r="H37" s="1310" t="inlineStr">
        <is>
          <t>基本工资</t>
        </is>
      </c>
      <c r="I37" s="1311">
        <f>-C35</f>
        <v/>
      </c>
      <c r="J37" s="157">
        <f>INT(($N$49*1300-SUMPRODUCT($L$177:$L$180,$H$177:$H$180))/H179)</f>
        <v/>
      </c>
      <c r="K37" s="1044" t="inlineStr">
        <is>
          <t>产品3</t>
        </is>
      </c>
      <c r="L37" s="1265" t="n"/>
      <c r="M37" s="178" t="n"/>
      <c r="N37" s="1307">
        <f>第6期!D24</f>
        <v/>
      </c>
      <c r="O37" s="1245" t="n"/>
      <c r="P37" s="1281">
        <f>MAX(0,INT(MIN(D56-E60+C61,F62-初始化表!B21)))</f>
        <v/>
      </c>
      <c r="Q37" s="1281">
        <f>MAX(0,INT(MIN(F62-MAX(E60,C28),F62+第8期!Q35+第8期!P33-F30+F48,P37)))</f>
        <v/>
      </c>
      <c r="R37" s="1245" t="n"/>
      <c r="S37" s="1466" t="n"/>
      <c r="T37" s="241" t="n"/>
      <c r="U37" s="1047" t="inlineStr">
        <is>
          <t>产品2</t>
        </is>
      </c>
      <c r="V37" s="242">
        <f>INT(B13*(1-$P$43))</f>
        <v/>
      </c>
      <c r="W37" s="242">
        <f>INT(C13*(1-$P$43))</f>
        <v/>
      </c>
      <c r="X37" s="242">
        <f>INT(D13*(1-$P$43))</f>
        <v/>
      </c>
      <c r="Y37" s="286">
        <f>INT(E13*(1-$P$43))</f>
        <v/>
      </c>
      <c r="Z37" s="1101" t="n"/>
      <c r="AA37" s="144" t="n"/>
      <c r="AB37" s="261" t="inlineStr">
        <is>
          <t>产品3</t>
        </is>
      </c>
      <c r="AC37" s="1236">
        <f>初始化表!$G$22-AC7</f>
        <v/>
      </c>
      <c r="AD37" s="1236">
        <f>初始化表!$G$22-AD7</f>
        <v/>
      </c>
      <c r="AE37" s="1236">
        <f>初始化表!$G$22-AE7</f>
        <v/>
      </c>
      <c r="AF37" s="1236">
        <f>初始化表!$G$22-AF7</f>
        <v/>
      </c>
      <c r="AG37" s="1313">
        <f>初始化表!$G$22-AG7</f>
        <v/>
      </c>
      <c r="AH37" s="144" t="n"/>
      <c r="AI37" s="329" t="n"/>
      <c r="AJ37" s="330" t="n"/>
      <c r="AK37" s="330" t="n"/>
      <c r="AL37" s="330" t="n"/>
      <c r="AM37" s="330" t="n"/>
      <c r="AN37" s="330" t="n"/>
      <c r="AO37" s="330" t="n"/>
      <c r="AP37" s="330" t="n"/>
      <c r="AQ37" s="330" t="n"/>
      <c r="AR37" s="330" t="n"/>
      <c r="AS37" s="330" t="n"/>
      <c r="AT37" s="330" t="n"/>
      <c r="AU37" s="330" t="n"/>
      <c r="AV37" s="330" t="n"/>
      <c r="AW37" s="330" t="n"/>
      <c r="AX37" s="330" t="n"/>
      <c r="AY37" s="359" t="n"/>
      <c r="AZ37" s="144" t="n"/>
      <c r="BA37" s="351">
        <f>BA13</f>
        <v/>
      </c>
      <c r="BB37" s="1061">
        <f>SUM(BB13:BE13)</f>
        <v/>
      </c>
      <c r="BC37" s="1061">
        <f>SUM(BF13:BI13)</f>
        <v/>
      </c>
      <c r="BD37" s="1061">
        <f>SUM(BJ13:BM13)</f>
        <v/>
      </c>
      <c r="BE37" s="1061">
        <f>SUM(BN13:BQ13)</f>
        <v/>
      </c>
      <c r="BF37" s="1242">
        <f>(BB37*初始化表!E$17+BC37*初始化表!F$17+BD37*初始化表!G$17+BE37*初始化表!H$17)/1300</f>
        <v/>
      </c>
      <c r="BG37" s="1292">
        <f>IF(BF37=0,0,AL113/BF37)</f>
        <v/>
      </c>
      <c r="BH37" s="1292">
        <f>IF(BF37=0,0,AJ113/BF37)</f>
        <v/>
      </c>
      <c r="BI37" s="1303">
        <f>$BI$51+MAX(0,第6期!BI37)-BF37</f>
        <v/>
      </c>
      <c r="BJ37" s="1061">
        <f>IF(BA37=0,"",RANK(BG37,$BG$31:$BG$50))</f>
        <v/>
      </c>
      <c r="BK37" s="1061">
        <f>IF(BA37=0,"",RANK(BH37,$BH$31:$BH$50))</f>
        <v/>
      </c>
      <c r="BL37" s="1101" t="n"/>
      <c r="BM37" s="1044" t="inlineStr">
        <is>
          <t>产品1</t>
        </is>
      </c>
      <c r="BN37" s="1061">
        <f>BB28</f>
        <v/>
      </c>
      <c r="BO37" s="1061">
        <f>BC28</f>
        <v/>
      </c>
      <c r="BP37" s="1061">
        <f>BD28</f>
        <v/>
      </c>
      <c r="BQ37" s="1061">
        <f>BE28</f>
        <v/>
      </c>
      <c r="BR37" s="1106" t="n"/>
      <c r="BS37" s="351">
        <f>BS12</f>
        <v/>
      </c>
      <c r="BT37" s="1299">
        <f>$BT12*(AJ68-BT$50)/BT$51</f>
        <v/>
      </c>
      <c r="BU37" s="1299">
        <f>$BT12*(AK68-BU$50)/BU$51</f>
        <v/>
      </c>
      <c r="BV37" s="1299">
        <f>$BT12*(AL68-BV$50)/BV$51</f>
        <v/>
      </c>
      <c r="BW37" s="1299">
        <f>$BT12*(AM68-BW$50)/BW$51</f>
        <v/>
      </c>
      <c r="BX37" s="1299">
        <f>$BT12*(AN68-BX$50)/BX$51</f>
        <v/>
      </c>
      <c r="BY37" s="1299">
        <f>$BT12*(AO68-BY$50)/BY$51</f>
        <v/>
      </c>
      <c r="BZ37" s="1299">
        <f>$BT12*(AP68-BZ$50)/BZ$51</f>
        <v/>
      </c>
      <c r="CA37" s="1299">
        <f>$BT12*(AQ68-CA$50)/CA$51</f>
        <v/>
      </c>
      <c r="CB37" s="1299">
        <f>$BT12*(AR68-CB$50)/CB$51</f>
        <v/>
      </c>
      <c r="CC37" s="1299">
        <f>$BT12*(AS68-CC$50)/CC$51</f>
        <v/>
      </c>
      <c r="CD37" s="1299">
        <f>$BT12*(AT68-CD$50)/CD$51</f>
        <v/>
      </c>
      <c r="CE37" s="1299">
        <f>$BT12*(AU68-CE$50)/CE$51</f>
        <v/>
      </c>
      <c r="CF37" s="1299">
        <f>$BT12*(AV68-CF$50)/CF$51</f>
        <v/>
      </c>
      <c r="CG37" s="1299">
        <f>$BT12*(AW68-CG$50)/CG$51</f>
        <v/>
      </c>
      <c r="CH37" s="1299">
        <f>$BT12*(AX68-CH$50)/CH$51</f>
        <v/>
      </c>
      <c r="CI37" s="1299">
        <f>$BT12*(AY68-CI$50)/CI$51</f>
        <v/>
      </c>
      <c r="CJ37" s="1106" t="n"/>
      <c r="CK37" s="1101" t="n"/>
      <c r="CL37" s="1101" t="n"/>
      <c r="CM37" s="1101" t="n"/>
      <c r="CN37" s="1101" t="n"/>
      <c r="CO37" s="1101" t="n"/>
      <c r="CP37" s="1101" t="n"/>
      <c r="CQ37" s="1101" t="n"/>
      <c r="CR37" s="1101" t="n"/>
      <c r="CS37" s="1101" t="n"/>
      <c r="CT37" s="1101" t="n"/>
      <c r="CU37" s="1101" t="n"/>
      <c r="CV37" s="1101" t="n"/>
      <c r="CW37" s="1101" t="n"/>
      <c r="CX37" s="1101" t="n"/>
      <c r="CY37" s="1101" t="n"/>
      <c r="CZ37" s="1101" t="n"/>
      <c r="DA37" s="1101" t="n"/>
      <c r="DB37" s="1101" t="n"/>
      <c r="DC37" s="1101" t="n"/>
      <c r="DD37" s="1101" t="n"/>
      <c r="DE37" s="1101" t="n"/>
      <c r="DF37" s="1101" t="n"/>
      <c r="DG37" s="1101" t="n"/>
      <c r="DH37" s="1101" t="n"/>
      <c r="DI37" s="1101" t="n"/>
    </row>
    <row r="38" ht="16" customFormat="1" customHeight="1" s="140">
      <c r="A38" s="1047" t="inlineStr">
        <is>
          <t>研发费</t>
        </is>
      </c>
      <c r="C38" s="1061">
        <f>-SUM(F17:F20)</f>
        <v/>
      </c>
      <c r="D38" s="1293" t="n"/>
      <c r="E38" s="1293" t="n"/>
      <c r="F38" s="1291">
        <f>F37+C38</f>
        <v/>
      </c>
      <c r="G38" s="144" t="n"/>
      <c r="H38" s="1310" t="inlineStr">
        <is>
          <t>特殊工资</t>
        </is>
      </c>
      <c r="I38" s="1311">
        <f>-C44</f>
        <v/>
      </c>
      <c r="J38" s="157">
        <f>INT(($N$49*1300-SUMPRODUCT($L$177:$L$180,$H$177:$H$180))/H180)</f>
        <v/>
      </c>
      <c r="K38" s="1044" t="inlineStr">
        <is>
          <t>产品4</t>
        </is>
      </c>
      <c r="L38" s="1265" t="n"/>
      <c r="M38" s="178" t="n"/>
      <c r="N38" s="1060" t="inlineStr">
        <is>
          <t>销售收入实现前现金余额</t>
        </is>
      </c>
      <c r="P38" s="1314">
        <f>F48</f>
        <v/>
      </c>
      <c r="Q38" s="1044" t="inlineStr">
        <is>
          <t>罚分余量</t>
        </is>
      </c>
      <c r="R38" s="1276">
        <f>F64-MAX(E60,第6期!F64)</f>
        <v/>
      </c>
      <c r="S38" s="1282" t="n"/>
      <c r="T38" s="230" t="n"/>
      <c r="U38" s="1047" t="inlineStr">
        <is>
          <t>产品3</t>
        </is>
      </c>
      <c r="V38" s="242">
        <f>INT(B14*(1-$Q$43))</f>
        <v/>
      </c>
      <c r="W38" s="242">
        <f>INT(C14*(1-$Q$43))</f>
        <v/>
      </c>
      <c r="X38" s="242">
        <f>INT(D14*(1-$Q$43))</f>
        <v/>
      </c>
      <c r="Y38" s="286">
        <f>INT(E14*(1-$Q$43))</f>
        <v/>
      </c>
      <c r="Z38" s="1101" t="n"/>
      <c r="AA38" s="144" t="n"/>
      <c r="AB38" s="264" t="inlineStr">
        <is>
          <t>产品4</t>
        </is>
      </c>
      <c r="AC38" s="1247">
        <f>初始化表!$H$22-AC8</f>
        <v/>
      </c>
      <c r="AD38" s="1247">
        <f>初始化表!$H$22-AD8</f>
        <v/>
      </c>
      <c r="AE38" s="1247">
        <f>初始化表!$H$22-AE8</f>
        <v/>
      </c>
      <c r="AF38" s="1247">
        <f>初始化表!$H$22-AF8</f>
        <v/>
      </c>
      <c r="AG38" s="1315">
        <f>初始化表!$H$22-AG8</f>
        <v/>
      </c>
      <c r="AH38" s="144" t="n"/>
      <c r="AI38" s="332" t="n"/>
      <c r="AJ38" s="333" t="n"/>
      <c r="AK38" s="333" t="n"/>
      <c r="AL38" s="333" t="n"/>
      <c r="AM38" s="333" t="n"/>
      <c r="AN38" s="333" t="n"/>
      <c r="AO38" s="333" t="n"/>
      <c r="AP38" s="333" t="n"/>
      <c r="AQ38" s="333" t="n"/>
      <c r="AR38" s="333" t="n"/>
      <c r="AS38" s="333" t="n"/>
      <c r="AT38" s="333" t="n"/>
      <c r="AU38" s="333" t="n"/>
      <c r="AV38" s="333" t="n"/>
      <c r="AW38" s="333" t="n"/>
      <c r="AX38" s="333" t="n"/>
      <c r="AY38" s="360" t="n"/>
      <c r="AZ38" s="144" t="n"/>
      <c r="BA38" s="351">
        <f>BA14</f>
        <v/>
      </c>
      <c r="BB38" s="1061">
        <f>SUM(BB14:BE14)</f>
        <v/>
      </c>
      <c r="BC38" s="1061">
        <f>SUM(BF14:BI14)</f>
        <v/>
      </c>
      <c r="BD38" s="1061">
        <f>SUM(BJ14:BM14)</f>
        <v/>
      </c>
      <c r="BE38" s="1061">
        <f>SUM(BN14:BQ14)</f>
        <v/>
      </c>
      <c r="BF38" s="1242">
        <f>(BB38*初始化表!E$17+BC38*初始化表!F$17+BD38*初始化表!G$17+BE38*初始化表!H$17)/1300</f>
        <v/>
      </c>
      <c r="BG38" s="1292">
        <f>IF(BF38=0,0,AL114/BF38)</f>
        <v/>
      </c>
      <c r="BH38" s="1292">
        <f>IF(BF38=0,0,AJ114/BF38)</f>
        <v/>
      </c>
      <c r="BI38" s="1303">
        <f>$BI$51+MAX(0,第6期!BI38)-BF38</f>
        <v/>
      </c>
      <c r="BJ38" s="1061">
        <f>IF(BA38=0,"",RANK(BG38,$BG$31:$BG$50))</f>
        <v/>
      </c>
      <c r="BK38" s="1061">
        <f>IF(BA38=0,"",RANK(BH38,$BH$31:$BH$50))</f>
        <v/>
      </c>
      <c r="BL38" s="1101" t="n"/>
      <c r="BM38" s="1044" t="inlineStr">
        <is>
          <t>产品2</t>
        </is>
      </c>
      <c r="BN38" s="1061">
        <f>BF28</f>
        <v/>
      </c>
      <c r="BO38" s="1061">
        <f>BG28</f>
        <v/>
      </c>
      <c r="BP38" s="1061">
        <f>BH28</f>
        <v/>
      </c>
      <c r="BQ38" s="1061">
        <f>BI28</f>
        <v/>
      </c>
      <c r="BR38" s="1106" t="n"/>
      <c r="BS38" s="351">
        <f>BS13</f>
        <v/>
      </c>
      <c r="BT38" s="1299">
        <f>$BT13*(AJ69-BT$50)/BT$51</f>
        <v/>
      </c>
      <c r="BU38" s="1299">
        <f>$BT13*(AK69-BU$50)/BU$51</f>
        <v/>
      </c>
      <c r="BV38" s="1299">
        <f>$BT13*(AL69-BV$50)/BV$51</f>
        <v/>
      </c>
      <c r="BW38" s="1299">
        <f>$BT13*(AM69-BW$50)/BW$51</f>
        <v/>
      </c>
      <c r="BX38" s="1299">
        <f>$BT13*(AN69-BX$50)/BX$51</f>
        <v/>
      </c>
      <c r="BY38" s="1299">
        <f>$BT13*(AO69-BY$50)/BY$51</f>
        <v/>
      </c>
      <c r="BZ38" s="1299">
        <f>$BT13*(AP69-BZ$50)/BZ$51</f>
        <v/>
      </c>
      <c r="CA38" s="1299">
        <f>$BT13*(AQ69-CA$50)/CA$51</f>
        <v/>
      </c>
      <c r="CB38" s="1299">
        <f>$BT13*(AR69-CB$50)/CB$51</f>
        <v/>
      </c>
      <c r="CC38" s="1299">
        <f>$BT13*(AS69-CC$50)/CC$51</f>
        <v/>
      </c>
      <c r="CD38" s="1299">
        <f>$BT13*(AT69-CD$50)/CD$51</f>
        <v/>
      </c>
      <c r="CE38" s="1299">
        <f>$BT13*(AU69-CE$50)/CE$51</f>
        <v/>
      </c>
      <c r="CF38" s="1299">
        <f>$BT13*(AV69-CF$50)/CF$51</f>
        <v/>
      </c>
      <c r="CG38" s="1299">
        <f>$BT13*(AW69-CG$50)/CG$51</f>
        <v/>
      </c>
      <c r="CH38" s="1299">
        <f>$BT13*(AX69-CH$50)/CH$51</f>
        <v/>
      </c>
      <c r="CI38" s="1299">
        <f>$BT13*(AY69-CI$50)/CI$51</f>
        <v/>
      </c>
      <c r="CJ38" s="1106" t="n"/>
      <c r="CK38" s="1101" t="n"/>
      <c r="CL38" s="1101" t="n"/>
      <c r="CM38" s="1101" t="n"/>
      <c r="CN38" s="1101" t="n"/>
      <c r="CO38" s="1101" t="n"/>
      <c r="CP38" s="1101" t="n"/>
      <c r="CQ38" s="1101" t="n"/>
      <c r="CR38" s="1101" t="n"/>
      <c r="CS38" s="1101" t="n"/>
      <c r="CT38" s="1101" t="n"/>
      <c r="CU38" s="1101" t="n"/>
      <c r="CV38" s="1101" t="n"/>
      <c r="CW38" s="1101" t="n"/>
      <c r="CX38" s="1101" t="n"/>
      <c r="CY38" s="1101" t="n"/>
      <c r="CZ38" s="1101" t="n"/>
      <c r="DA38" s="1101" t="n"/>
      <c r="DB38" s="1101" t="n"/>
      <c r="DC38" s="1101" t="n"/>
      <c r="DD38" s="1101" t="n"/>
      <c r="DE38" s="1101" t="n"/>
      <c r="DF38" s="1101" t="n"/>
      <c r="DG38" s="1101" t="n"/>
      <c r="DH38" s="1101" t="n"/>
      <c r="DI38" s="1101" t="n"/>
    </row>
    <row r="39" ht="16" customFormat="1" customHeight="1" s="140">
      <c r="A39" s="1047" t="inlineStr">
        <is>
          <t>研发费分摊</t>
        </is>
      </c>
      <c r="C39" s="1061">
        <f>(C38+第6期!C38)/2</f>
        <v/>
      </c>
      <c r="D39" s="1293" t="n"/>
      <c r="E39" s="1293">
        <f>E36-C39</f>
        <v/>
      </c>
      <c r="F39" s="1291" t="n"/>
      <c r="G39" s="144" t="n"/>
      <c r="H39" s="1316" t="inlineStr">
        <is>
          <t>生产成本</t>
        </is>
      </c>
      <c r="I39" s="1317">
        <f>SUM(I34:I38)</f>
        <v/>
      </c>
      <c r="J39" s="1318" t="n"/>
      <c r="K39" s="1211" t="n"/>
      <c r="L39" s="1183" t="n"/>
      <c r="M39" s="178" t="n"/>
      <c r="N39" s="1319" t="inlineStr">
        <is>
          <t>工资系数决策</t>
        </is>
      </c>
      <c r="R39" s="1239" t="n"/>
      <c r="S39" s="1101" t="n"/>
      <c r="T39" s="230" t="n"/>
      <c r="U39" s="1073" t="inlineStr">
        <is>
          <t>产品4</t>
        </is>
      </c>
      <c r="V39" s="244">
        <f>INT(B15*(1-$R$43))</f>
        <v/>
      </c>
      <c r="W39" s="244">
        <f>INT(C15*(1-$R$43))</f>
        <v/>
      </c>
      <c r="X39" s="244">
        <f>INT(D15*(1-$R$43))</f>
        <v/>
      </c>
      <c r="Y39" s="287">
        <f>INT(E15*(1-$R$43))</f>
        <v/>
      </c>
      <c r="Z39" s="1101" t="n"/>
      <c r="AA39" s="144" t="n"/>
      <c r="AB39" s="1101" t="n"/>
      <c r="AC39" s="1101" t="n"/>
      <c r="AD39" s="1101" t="n"/>
      <c r="AE39" s="1101" t="n"/>
      <c r="AF39" s="1101" t="n"/>
      <c r="AG39" s="1101" t="n"/>
      <c r="AH39" s="144" t="n"/>
      <c r="AI39" s="332" t="n"/>
      <c r="AJ39" s="333" t="n"/>
      <c r="AK39" s="333" t="n"/>
      <c r="AL39" s="333" t="n"/>
      <c r="AM39" s="333" t="n"/>
      <c r="AN39" s="333" t="n"/>
      <c r="AO39" s="333" t="n"/>
      <c r="AP39" s="333" t="n"/>
      <c r="AQ39" s="333" t="n"/>
      <c r="AR39" s="333" t="n"/>
      <c r="AS39" s="333" t="n"/>
      <c r="AT39" s="333" t="n"/>
      <c r="AU39" s="333" t="n"/>
      <c r="AV39" s="333" t="n"/>
      <c r="AW39" s="333" t="n"/>
      <c r="AX39" s="333" t="n"/>
      <c r="AY39" s="360" t="n"/>
      <c r="AZ39" s="144" t="n"/>
      <c r="BA39" s="351">
        <f>BA15</f>
        <v/>
      </c>
      <c r="BB39" s="1061">
        <f>SUM(BB15:BE15)</f>
        <v/>
      </c>
      <c r="BC39" s="1061">
        <f>SUM(BF15:BI15)</f>
        <v/>
      </c>
      <c r="BD39" s="1061">
        <f>SUM(BJ15:BM15)</f>
        <v/>
      </c>
      <c r="BE39" s="1061">
        <f>SUM(BN15:BQ15)</f>
        <v/>
      </c>
      <c r="BF39" s="1242">
        <f>(BB39*初始化表!E$17+BC39*初始化表!F$17+BD39*初始化表!G$17+BE39*初始化表!H$17)/1300</f>
        <v/>
      </c>
      <c r="BG39" s="1292">
        <f>IF(BF39=0,0,AL115/BF39)</f>
        <v/>
      </c>
      <c r="BH39" s="1292">
        <f>IF(BF39=0,0,AJ115/BF39)</f>
        <v/>
      </c>
      <c r="BI39" s="1303">
        <f>$BI$51+MAX(0,第6期!BI39)-BF39</f>
        <v/>
      </c>
      <c r="BJ39" s="1061">
        <f>IF(BA39=0,"",RANK(BG39,$BG$31:$BG$50))</f>
        <v/>
      </c>
      <c r="BK39" s="1061">
        <f>IF(BA39=0,"",RANK(BH39,$BH$31:$BH$50))</f>
        <v/>
      </c>
      <c r="BL39" s="1101" t="n"/>
      <c r="BM39" s="1044" t="inlineStr">
        <is>
          <t>产品3</t>
        </is>
      </c>
      <c r="BN39" s="1061">
        <f>BJ28</f>
        <v/>
      </c>
      <c r="BO39" s="1061">
        <f>BK28</f>
        <v/>
      </c>
      <c r="BP39" s="1061">
        <f>BL28</f>
        <v/>
      </c>
      <c r="BQ39" s="1061">
        <f>BM28</f>
        <v/>
      </c>
      <c r="BR39" s="1106" t="n"/>
      <c r="BS39" s="351">
        <f>BS14</f>
        <v/>
      </c>
      <c r="BT39" s="1299">
        <f>$BT14*(AJ70-BT$50)/BT$51</f>
        <v/>
      </c>
      <c r="BU39" s="1299">
        <f>$BT14*(AK70-BU$50)/BU$51</f>
        <v/>
      </c>
      <c r="BV39" s="1299">
        <f>$BT14*(AL70-BV$50)/BV$51</f>
        <v/>
      </c>
      <c r="BW39" s="1299">
        <f>$BT14*(AM70-BW$50)/BW$51</f>
        <v/>
      </c>
      <c r="BX39" s="1299">
        <f>$BT14*(AN70-BX$50)/BX$51</f>
        <v/>
      </c>
      <c r="BY39" s="1299">
        <f>$BT14*(AO70-BY$50)/BY$51</f>
        <v/>
      </c>
      <c r="BZ39" s="1299">
        <f>$BT14*(AP70-BZ$50)/BZ$51</f>
        <v/>
      </c>
      <c r="CA39" s="1299">
        <f>$BT14*(AQ70-CA$50)/CA$51</f>
        <v/>
      </c>
      <c r="CB39" s="1299">
        <f>$BT14*(AR70-CB$50)/CB$51</f>
        <v/>
      </c>
      <c r="CC39" s="1299">
        <f>$BT14*(AS70-CC$50)/CC$51</f>
        <v/>
      </c>
      <c r="CD39" s="1299">
        <f>$BT14*(AT70-CD$50)/CD$51</f>
        <v/>
      </c>
      <c r="CE39" s="1299">
        <f>$BT14*(AU70-CE$50)/CE$51</f>
        <v/>
      </c>
      <c r="CF39" s="1299">
        <f>$BT14*(AV70-CF$50)/CF$51</f>
        <v/>
      </c>
      <c r="CG39" s="1299">
        <f>$BT14*(AW70-CG$50)/CG$51</f>
        <v/>
      </c>
      <c r="CH39" s="1299">
        <f>$BT14*(AX70-CH$50)/CH$51</f>
        <v/>
      </c>
      <c r="CI39" s="1299">
        <f>$BT14*(AY70-CI$50)/CI$51</f>
        <v/>
      </c>
      <c r="CJ39" s="1106" t="n"/>
      <c r="CK39" s="1101" t="n"/>
      <c r="CL39" s="1101" t="n"/>
      <c r="CM39" s="1101" t="n"/>
      <c r="CN39" s="1101" t="n"/>
      <c r="CO39" s="1101" t="n"/>
      <c r="CP39" s="1101" t="n"/>
      <c r="CQ39" s="1101" t="n"/>
      <c r="CR39" s="1101" t="n"/>
      <c r="CS39" s="1101" t="n"/>
      <c r="CT39" s="1101" t="n"/>
      <c r="CU39" s="1101" t="n"/>
      <c r="CV39" s="1101" t="n"/>
      <c r="CW39" s="1101" t="n"/>
      <c r="CX39" s="1101" t="n"/>
      <c r="CY39" s="1101" t="n"/>
      <c r="CZ39" s="1101" t="n"/>
      <c r="DA39" s="1101" t="n"/>
      <c r="DB39" s="1101" t="n"/>
      <c r="DC39" s="1101" t="n"/>
      <c r="DD39" s="1101" t="n"/>
      <c r="DE39" s="1101" t="n"/>
      <c r="DF39" s="1101" t="n"/>
      <c r="DG39" s="1101" t="n"/>
      <c r="DH39" s="1101" t="n"/>
      <c r="DI39" s="1101" t="n"/>
    </row>
    <row r="40" ht="16" customFormat="1" customHeight="1" s="140">
      <c r="A40" s="1047" t="inlineStr">
        <is>
          <t>购原材料</t>
        </is>
      </c>
      <c r="C40" s="1061">
        <f>-E22</f>
        <v/>
      </c>
      <c r="D40" s="1293" t="n"/>
      <c r="E40" s="1293" t="n"/>
      <c r="F40" s="1291">
        <f>F38+C40</f>
        <v/>
      </c>
      <c r="G40" s="144" t="n"/>
      <c r="H40" s="1101" t="n"/>
      <c r="I40" s="1101" t="n"/>
      <c r="J40" s="1101" t="n"/>
      <c r="K40" s="1101" t="n"/>
      <c r="L40" s="1101" t="n"/>
      <c r="M40" s="178" t="n"/>
      <c r="N40" s="1047" t="inlineStr">
        <is>
          <t>上期产品状况</t>
        </is>
      </c>
      <c r="O40" s="1044" t="inlineStr">
        <is>
          <t>产品1</t>
        </is>
      </c>
      <c r="P40" s="1044" t="inlineStr">
        <is>
          <t>产品2</t>
        </is>
      </c>
      <c r="Q40" s="1044" t="inlineStr">
        <is>
          <t>产品3</t>
        </is>
      </c>
      <c r="R40" s="1091" t="inlineStr">
        <is>
          <t>产品4</t>
        </is>
      </c>
      <c r="S40" s="1100" t="n"/>
      <c r="T40" s="230" t="n"/>
      <c r="U40" s="1101" t="n"/>
      <c r="V40" s="1101" t="n"/>
      <c r="W40" s="1101" t="n"/>
      <c r="X40" s="1101" t="n"/>
      <c r="Y40" s="1101" t="n"/>
      <c r="Z40" s="1101" t="n"/>
      <c r="AA40" s="144" t="n"/>
      <c r="AB40" s="1065" t="inlineStr">
        <is>
          <t>预计单机利润</t>
        </is>
      </c>
      <c r="AC40" s="1210" t="n"/>
      <c r="AD40" s="1320">
        <f>F77/AD41</f>
        <v/>
      </c>
      <c r="AE40" s="1234" t="n"/>
      <c r="AF40" s="1101" t="n"/>
      <c r="AG40" s="1101" t="n"/>
      <c r="AH40" s="144" t="n"/>
      <c r="AI40" s="332" t="n"/>
      <c r="AJ40" s="333" t="n"/>
      <c r="AK40" s="333" t="n"/>
      <c r="AL40" s="333" t="n"/>
      <c r="AM40" s="333" t="n"/>
      <c r="AN40" s="333" t="n"/>
      <c r="AO40" s="333" t="n"/>
      <c r="AP40" s="333" t="n"/>
      <c r="AQ40" s="333" t="n"/>
      <c r="AR40" s="333" t="n"/>
      <c r="AS40" s="333" t="n"/>
      <c r="AT40" s="333" t="n"/>
      <c r="AU40" s="333" t="n"/>
      <c r="AV40" s="333" t="n"/>
      <c r="AW40" s="333" t="n"/>
      <c r="AX40" s="333" t="n"/>
      <c r="AY40" s="360" t="n"/>
      <c r="AZ40" s="144" t="n"/>
      <c r="BA40" s="351">
        <f>BA16</f>
        <v/>
      </c>
      <c r="BB40" s="1061">
        <f>SUM(BB16:BE16)</f>
        <v/>
      </c>
      <c r="BC40" s="1061">
        <f>SUM(BF16:BI16)</f>
        <v/>
      </c>
      <c r="BD40" s="1061">
        <f>SUM(BJ16:BM16)</f>
        <v/>
      </c>
      <c r="BE40" s="1061">
        <f>SUM(BN16:BQ16)</f>
        <v/>
      </c>
      <c r="BF40" s="1242">
        <f>(BB40*初始化表!E$17+BC40*初始化表!F$17+BD40*初始化表!G$17+BE40*初始化表!H$17)/1300</f>
        <v/>
      </c>
      <c r="BG40" s="1292">
        <f>IF(BF40=0,0,AL116/BF40)</f>
        <v/>
      </c>
      <c r="BH40" s="1292">
        <f>IF(BF40=0,0,AJ116/BF40)</f>
        <v/>
      </c>
      <c r="BI40" s="1303">
        <f>$BI$51+MAX(0,第6期!BI40)-BF40</f>
        <v/>
      </c>
      <c r="BJ40" s="1061">
        <f>IF(BA40=0,"",RANK(BG40,$BG$31:$BG$50))</f>
        <v/>
      </c>
      <c r="BK40" s="1061">
        <f>IF(BA40=0,"",RANK(BH40,$BH$31:$BH$50))</f>
        <v/>
      </c>
      <c r="BL40" s="1101" t="n"/>
      <c r="BM40" s="1044" t="inlineStr">
        <is>
          <t>产品4</t>
        </is>
      </c>
      <c r="BN40" s="1061">
        <f>BN28</f>
        <v/>
      </c>
      <c r="BO40" s="1061">
        <f>BO28</f>
        <v/>
      </c>
      <c r="BP40" s="1061">
        <f>BP28</f>
        <v/>
      </c>
      <c r="BQ40" s="1061">
        <f>BQ28</f>
        <v/>
      </c>
      <c r="BR40" s="1106" t="n"/>
      <c r="BS40" s="351">
        <f>BS15</f>
        <v/>
      </c>
      <c r="BT40" s="1299">
        <f>$BT15*(AJ71-BT$50)/BT$51</f>
        <v/>
      </c>
      <c r="BU40" s="1299">
        <f>$BT15*(AK71-BU$50)/BU$51</f>
        <v/>
      </c>
      <c r="BV40" s="1299">
        <f>$BT15*(AL71-BV$50)/BV$51</f>
        <v/>
      </c>
      <c r="BW40" s="1299">
        <f>$BT15*(AM71-BW$50)/BW$51</f>
        <v/>
      </c>
      <c r="BX40" s="1299">
        <f>$BT15*(AN71-BX$50)/BX$51</f>
        <v/>
      </c>
      <c r="BY40" s="1299">
        <f>$BT15*(AO71-BY$50)/BY$51</f>
        <v/>
      </c>
      <c r="BZ40" s="1299">
        <f>$BT15*(AP71-BZ$50)/BZ$51</f>
        <v/>
      </c>
      <c r="CA40" s="1299">
        <f>$BT15*(AQ71-CA$50)/CA$51</f>
        <v/>
      </c>
      <c r="CB40" s="1299">
        <f>$BT15*(AR71-CB$50)/CB$51</f>
        <v/>
      </c>
      <c r="CC40" s="1299">
        <f>$BT15*(AS71-CC$50)/CC$51</f>
        <v/>
      </c>
      <c r="CD40" s="1299">
        <f>$BT15*(AT71-CD$50)/CD$51</f>
        <v/>
      </c>
      <c r="CE40" s="1299">
        <f>$BT15*(AU71-CE$50)/CE$51</f>
        <v/>
      </c>
      <c r="CF40" s="1299">
        <f>$BT15*(AV71-CF$50)/CF$51</f>
        <v/>
      </c>
      <c r="CG40" s="1299">
        <f>$BT15*(AW71-CG$50)/CG$51</f>
        <v/>
      </c>
      <c r="CH40" s="1299">
        <f>$BT15*(AX71-CH$50)/CH$51</f>
        <v/>
      </c>
      <c r="CI40" s="1299">
        <f>$BT15*(AY71-CI$50)/CI$51</f>
        <v/>
      </c>
      <c r="CJ40" s="1106" t="n"/>
      <c r="CK40" s="1101" t="n"/>
      <c r="CL40" s="1101" t="n"/>
      <c r="CM40" s="1101" t="n"/>
      <c r="CN40" s="1101" t="n"/>
      <c r="CO40" s="1101" t="n"/>
      <c r="CP40" s="1101" t="n"/>
      <c r="CQ40" s="1101" t="n"/>
      <c r="CR40" s="1101" t="n"/>
      <c r="CS40" s="1101" t="n"/>
      <c r="CT40" s="1101" t="n"/>
      <c r="CU40" s="1101" t="n"/>
      <c r="CV40" s="1101" t="n"/>
      <c r="CW40" s="1101" t="n"/>
      <c r="CX40" s="1101" t="n"/>
      <c r="CY40" s="1101" t="n"/>
      <c r="CZ40" s="1101" t="n"/>
      <c r="DA40" s="1101" t="n"/>
      <c r="DB40" s="1101" t="n"/>
      <c r="DC40" s="1101" t="n"/>
      <c r="DD40" s="1101" t="n"/>
      <c r="DE40" s="1101" t="n"/>
      <c r="DF40" s="1101" t="n"/>
      <c r="DG40" s="1101" t="n"/>
      <c r="DH40" s="1101" t="n"/>
      <c r="DI40" s="1101" t="n"/>
    </row>
    <row r="41" ht="16" customFormat="1" customHeight="1" s="140">
      <c r="A41" s="1047" t="inlineStr">
        <is>
          <t>购原材料折扣</t>
        </is>
      </c>
      <c r="C41" s="1061">
        <f>IF(E22&gt;=初始化表!K30,E22*(1-初始化表!L30),IF(E22&gt;=初始化表!K31,E22*(1-初始化表!L31),IF(E22&gt;=初始化表!K32,E22*(1-初始化表!L32),0)))</f>
        <v/>
      </c>
      <c r="D41" s="1293">
        <f>C41</f>
        <v/>
      </c>
      <c r="E41" s="1293" t="n"/>
      <c r="F41" s="1291">
        <f>F40+C41</f>
        <v/>
      </c>
      <c r="G41" s="144" t="n"/>
      <c r="H41" s="1233" t="inlineStr">
        <is>
          <t>原材料决策</t>
        </is>
      </c>
      <c r="I41" s="1210" t="n"/>
      <c r="J41" s="1210" t="n"/>
      <c r="K41" s="1210" t="n"/>
      <c r="L41" s="1234" t="n"/>
      <c r="M41" s="178" t="n"/>
      <c r="N41" s="1047" t="inlineStr">
        <is>
          <t>正品率</t>
        </is>
      </c>
      <c r="O41" s="1321">
        <f>第6期!AN26</f>
        <v/>
      </c>
      <c r="P41" s="1321">
        <f>第6期!AN27</f>
        <v/>
      </c>
      <c r="Q41" s="1321">
        <f>第6期!AN28</f>
        <v/>
      </c>
      <c r="R41" s="1322">
        <f>第6期!AN29</f>
        <v/>
      </c>
      <c r="S41" s="1323" t="n"/>
      <c r="T41" s="230" t="n"/>
      <c r="U41" s="1041" t="inlineStr">
        <is>
          <t>本期待销</t>
        </is>
      </c>
      <c r="V41" s="1053" t="inlineStr">
        <is>
          <t>市场1</t>
        </is>
      </c>
      <c r="W41" s="1053" t="inlineStr">
        <is>
          <t>市场2</t>
        </is>
      </c>
      <c r="X41" s="1053" t="inlineStr">
        <is>
          <t>市场3</t>
        </is>
      </c>
      <c r="Y41" s="1053" t="inlineStr">
        <is>
          <t>市场4</t>
        </is>
      </c>
      <c r="Z41" s="1090" t="inlineStr">
        <is>
          <t>总量</t>
        </is>
      </c>
      <c r="AA41" s="144" t="n"/>
      <c r="AB41" s="1069" t="inlineStr">
        <is>
          <t>预计销售机时</t>
        </is>
      </c>
      <c r="AD41" s="1324">
        <f>((SUM(V42:Y42,V11:Y11))*初始化表!E17+(SUM(V43:Y43,V12:Y12))*初始化表!F17+(SUM(V44:Y44,V13:Y13))*初始化表!G17+(SUM(V45:Y45,V14:Y14))*初始化表!H17)/1300</f>
        <v/>
      </c>
      <c r="AE41" s="1239" t="n"/>
      <c r="AF41" s="1101" t="n"/>
      <c r="AG41" s="1101" t="n"/>
      <c r="AH41" s="144" t="n"/>
      <c r="AI41" s="332" t="n"/>
      <c r="AJ41" s="333" t="n"/>
      <c r="AK41" s="333" t="n"/>
      <c r="AL41" s="333" t="n"/>
      <c r="AM41" s="333" t="n"/>
      <c r="AN41" s="333" t="n"/>
      <c r="AO41" s="333" t="n"/>
      <c r="AP41" s="333" t="n"/>
      <c r="AQ41" s="333" t="n"/>
      <c r="AR41" s="333" t="n"/>
      <c r="AS41" s="333" t="n"/>
      <c r="AT41" s="333" t="n"/>
      <c r="AU41" s="333" t="n"/>
      <c r="AV41" s="333" t="n"/>
      <c r="AW41" s="333" t="n"/>
      <c r="AX41" s="333" t="n"/>
      <c r="AY41" s="360" t="n"/>
      <c r="AZ41" s="144" t="n"/>
      <c r="BA41" s="351">
        <f>BA17</f>
        <v/>
      </c>
      <c r="BB41" s="1061">
        <f>SUM(BB17:BE17)</f>
        <v/>
      </c>
      <c r="BC41" s="1061">
        <f>SUM(BF17:BI17)</f>
        <v/>
      </c>
      <c r="BD41" s="1061">
        <f>SUM(BJ17:BM17)</f>
        <v/>
      </c>
      <c r="BE41" s="1061">
        <f>SUM(BN17:BQ17)</f>
        <v/>
      </c>
      <c r="BF41" s="1242">
        <f>(BB41*初始化表!E$17+BC41*初始化表!F$17+BD41*初始化表!G$17+BE41*初始化表!H$17)/1300</f>
        <v/>
      </c>
      <c r="BG41" s="1292">
        <f>IF(BF41=0,0,AL117/BF41)</f>
        <v/>
      </c>
      <c r="BH41" s="1292">
        <f>IF(BF41=0,0,AJ117/BF41)</f>
        <v/>
      </c>
      <c r="BI41" s="1303">
        <f>$BI$51+MAX(0,第6期!BI41)-BF41</f>
        <v/>
      </c>
      <c r="BJ41" s="1061">
        <f>IF(BA41=0,"",RANK(BG41,$BG$31:$BG$50))</f>
        <v/>
      </c>
      <c r="BK41" s="1061">
        <f>IF(BA41=0,"",RANK(BH41,$BH$31:$BH$50))</f>
        <v/>
      </c>
      <c r="BL41" s="1101" t="n"/>
      <c r="BM41" s="1045" t="n"/>
      <c r="BN41" s="1044" t="inlineStr">
        <is>
          <t>市场1</t>
        </is>
      </c>
      <c r="BO41" s="1044" t="inlineStr">
        <is>
          <t>市场2</t>
        </is>
      </c>
      <c r="BP41" s="1044" t="inlineStr">
        <is>
          <t>市场3</t>
        </is>
      </c>
      <c r="BQ41" s="1044" t="inlineStr">
        <is>
          <t>市场4</t>
        </is>
      </c>
      <c r="BR41" s="1106" t="n"/>
      <c r="BS41" s="351">
        <f>BS16</f>
        <v/>
      </c>
      <c r="BT41" s="1299">
        <f>$BT16*(AJ72-BT$50)/BT$51</f>
        <v/>
      </c>
      <c r="BU41" s="1299">
        <f>$BT16*(AK72-BU$50)/BU$51</f>
        <v/>
      </c>
      <c r="BV41" s="1299">
        <f>$BT16*(AL72-BV$50)/BV$51</f>
        <v/>
      </c>
      <c r="BW41" s="1299">
        <f>$BT16*(AM72-BW$50)/BW$51</f>
        <v/>
      </c>
      <c r="BX41" s="1299">
        <f>$BT16*(AN72-BX$50)/BX$51</f>
        <v/>
      </c>
      <c r="BY41" s="1299">
        <f>$BT16*(AO72-BY$50)/BY$51</f>
        <v/>
      </c>
      <c r="BZ41" s="1299">
        <f>$BT16*(AP72-BZ$50)/BZ$51</f>
        <v/>
      </c>
      <c r="CA41" s="1299">
        <f>$BT16*(AQ72-CA$50)/CA$51</f>
        <v/>
      </c>
      <c r="CB41" s="1299">
        <f>$BT16*(AR72-CB$50)/CB$51</f>
        <v/>
      </c>
      <c r="CC41" s="1299">
        <f>$BT16*(AS72-CC$50)/CC$51</f>
        <v/>
      </c>
      <c r="CD41" s="1299">
        <f>$BT16*(AT72-CD$50)/CD$51</f>
        <v/>
      </c>
      <c r="CE41" s="1299">
        <f>$BT16*(AU72-CE$50)/CE$51</f>
        <v/>
      </c>
      <c r="CF41" s="1299">
        <f>$BT16*(AV72-CF$50)/CF$51</f>
        <v/>
      </c>
      <c r="CG41" s="1299">
        <f>$BT16*(AW72-CG$50)/CG$51</f>
        <v/>
      </c>
      <c r="CH41" s="1299">
        <f>$BT16*(AX72-CH$50)/CH$51</f>
        <v/>
      </c>
      <c r="CI41" s="1299">
        <f>$BT16*(AY72-CI$50)/CI$51</f>
        <v/>
      </c>
      <c r="CJ41" s="1106" t="n"/>
      <c r="CK41" s="1101" t="n"/>
      <c r="CL41" s="1101" t="n"/>
      <c r="CM41" s="1101" t="n"/>
      <c r="CN41" s="1101" t="n"/>
      <c r="CO41" s="1101" t="n"/>
      <c r="CP41" s="1101" t="n"/>
      <c r="CQ41" s="1101" t="n"/>
      <c r="CR41" s="1101" t="n"/>
      <c r="CS41" s="1101" t="n"/>
      <c r="CT41" s="1101" t="n"/>
      <c r="CU41" s="1101" t="n"/>
      <c r="CV41" s="1101" t="n"/>
      <c r="CW41" s="1101" t="n"/>
      <c r="CX41" s="1101" t="n"/>
      <c r="CY41" s="1101" t="n"/>
      <c r="CZ41" s="1101" t="n"/>
      <c r="DA41" s="1101" t="n"/>
      <c r="DB41" s="1101" t="n"/>
      <c r="DC41" s="1101" t="n"/>
      <c r="DD41" s="1101" t="n"/>
      <c r="DE41" s="1101" t="n"/>
      <c r="DF41" s="1101" t="n"/>
      <c r="DG41" s="1101" t="n"/>
      <c r="DH41" s="1101" t="n"/>
      <c r="DI41" s="1101" t="n"/>
    </row>
    <row r="42" ht="16" customFormat="1" customHeight="1" s="140">
      <c r="A42" s="1047" t="inlineStr">
        <is>
          <t>购材料运费</t>
        </is>
      </c>
      <c r="C42" s="1061">
        <f>IF(E22&gt;0,-初始化表!B9-初始化表!B10*E22,0)</f>
        <v/>
      </c>
      <c r="D42" s="1293" t="n"/>
      <c r="E42" s="1293">
        <f>E39-C42</f>
        <v/>
      </c>
      <c r="F42" s="1291">
        <f>F41+C42</f>
        <v/>
      </c>
      <c r="G42" s="144" t="n"/>
      <c r="H42" s="1047" t="inlineStr">
        <is>
          <t>期初原材料</t>
        </is>
      </c>
      <c r="I42" s="1044" t="inlineStr">
        <is>
          <t>必要购入</t>
        </is>
      </c>
      <c r="J42" s="1044" t="inlineStr">
        <is>
          <t>推荐购入</t>
        </is>
      </c>
      <c r="K42" s="1044" t="inlineStr">
        <is>
          <t>当期购入</t>
        </is>
      </c>
      <c r="L42" s="1091" t="inlineStr">
        <is>
          <t>期末原材料</t>
        </is>
      </c>
      <c r="M42" s="178" t="n"/>
      <c r="N42" s="1047" t="inlineStr">
        <is>
          <t>正品要求</t>
        </is>
      </c>
      <c r="O42" s="1321">
        <f>1-0.5/MAX(B12:E12)</f>
        <v/>
      </c>
      <c r="P42" s="1321">
        <f>1-0.5/MAX(B13:E13)</f>
        <v/>
      </c>
      <c r="Q42" s="1321">
        <f>1-0.5/MAX(B14:E14)</f>
        <v/>
      </c>
      <c r="R42" s="1322">
        <f>1-0.5/MAX(B15:E15)</f>
        <v/>
      </c>
      <c r="S42" s="1323" t="n"/>
      <c r="T42" s="230" t="n"/>
      <c r="U42" s="1047" t="inlineStr">
        <is>
          <t>产品1</t>
        </is>
      </c>
      <c r="V42" s="1061">
        <f>MAX(B12+V5-V11-V36,0)</f>
        <v/>
      </c>
      <c r="W42" s="1061">
        <f>MAX(C12+W5-W11-W36,0)</f>
        <v/>
      </c>
      <c r="X42" s="1061">
        <f>MAX(D12+X5-X11-X36,0)</f>
        <v/>
      </c>
      <c r="Y42" s="1061">
        <f>MAX(E12+Y5-Y11-Y36,0)</f>
        <v/>
      </c>
      <c r="Z42" s="271">
        <f>SUM(V42:Y42)</f>
        <v/>
      </c>
      <c r="AA42" s="144" t="n"/>
      <c r="AB42" s="1073" t="inlineStr">
        <is>
          <t>预计单机销售</t>
        </is>
      </c>
      <c r="AC42" s="1211" t="n"/>
      <c r="AD42" s="1325">
        <f>C49/AD41</f>
        <v/>
      </c>
      <c r="AE42" s="1183" t="n"/>
      <c r="AF42" s="1101" t="n"/>
      <c r="AG42" s="1101" t="n"/>
      <c r="AH42" s="144" t="n"/>
      <c r="AI42" s="332" t="n"/>
      <c r="AJ42" s="333" t="n"/>
      <c r="AK42" s="333" t="n"/>
      <c r="AL42" s="333" t="n"/>
      <c r="AM42" s="333" t="n"/>
      <c r="AN42" s="333" t="n"/>
      <c r="AO42" s="333" t="n"/>
      <c r="AP42" s="333" t="n"/>
      <c r="AQ42" s="333" t="n"/>
      <c r="AR42" s="333" t="n"/>
      <c r="AS42" s="333" t="n"/>
      <c r="AT42" s="333" t="n"/>
      <c r="AU42" s="333" t="n"/>
      <c r="AV42" s="333" t="n"/>
      <c r="AW42" s="333" t="n"/>
      <c r="AX42" s="333" t="n"/>
      <c r="AY42" s="360" t="n"/>
      <c r="AZ42" s="144" t="n"/>
      <c r="BA42" s="351">
        <f>BA18</f>
        <v/>
      </c>
      <c r="BB42" s="1061">
        <f>SUM(BB18:BE18)</f>
        <v/>
      </c>
      <c r="BC42" s="1061">
        <f>SUM(BF18:BI18)</f>
        <v/>
      </c>
      <c r="BD42" s="1061">
        <f>SUM(BJ18:BM18)</f>
        <v/>
      </c>
      <c r="BE42" s="1061">
        <f>SUM(BN18:BQ18)</f>
        <v/>
      </c>
      <c r="BF42" s="1242">
        <f>(BB42*初始化表!E$17+BC42*初始化表!F$17+BD42*初始化表!G$17+BE42*初始化表!H$17)/1300</f>
        <v/>
      </c>
      <c r="BG42" s="1292">
        <f>IF(BF42=0,0,AL118/BF42)</f>
        <v/>
      </c>
      <c r="BH42" s="1292">
        <f>IF(BF42=0,0,AJ118/BF42)</f>
        <v/>
      </c>
      <c r="BI42" s="1303">
        <f>$BI$51+MAX(0,第6期!BI42)-BF42</f>
        <v/>
      </c>
      <c r="BJ42" s="1061">
        <f>IF(BA42=0,"",RANK(BG42,$BG$31:$BG$50))</f>
        <v/>
      </c>
      <c r="BK42" s="1061">
        <f>IF(BA42=0,"",RANK(BH42,$BH$31:$BH$50))</f>
        <v/>
      </c>
      <c r="BL42" s="1101" t="n"/>
      <c r="BM42" s="1044" t="inlineStr">
        <is>
          <t>产品1</t>
        </is>
      </c>
      <c r="BN42" s="1061">
        <f>INT(1/BN32*BN37)</f>
        <v/>
      </c>
      <c r="BO42" s="1061">
        <f>INT(1/BO32*BO37)</f>
        <v/>
      </c>
      <c r="BP42" s="1061">
        <f>INT(1/BP32*BP37)</f>
        <v/>
      </c>
      <c r="BQ42" s="1061">
        <f>INT(1/BQ32*BQ37)</f>
        <v/>
      </c>
      <c r="BR42" s="1106" t="n"/>
      <c r="BS42" s="351">
        <f>BS17</f>
        <v/>
      </c>
      <c r="BT42" s="1299">
        <f>$BT17*(AJ73-BT$50)/BT$51</f>
        <v/>
      </c>
      <c r="BU42" s="1299">
        <f>$BT17*(AK73-BU$50)/BU$51</f>
        <v/>
      </c>
      <c r="BV42" s="1299">
        <f>$BT17*(AL73-BV$50)/BV$51</f>
        <v/>
      </c>
      <c r="BW42" s="1299">
        <f>$BT17*(AM73-BW$50)/BW$51</f>
        <v/>
      </c>
      <c r="BX42" s="1299">
        <f>$BT17*(AN73-BX$50)/BX$51</f>
        <v/>
      </c>
      <c r="BY42" s="1299">
        <f>$BT17*(AO73-BY$50)/BY$51</f>
        <v/>
      </c>
      <c r="BZ42" s="1299">
        <f>$BT17*(AP73-BZ$50)/BZ$51</f>
        <v/>
      </c>
      <c r="CA42" s="1299">
        <f>$BT17*(AQ73-CA$50)/CA$51</f>
        <v/>
      </c>
      <c r="CB42" s="1299">
        <f>$BT17*(AR73-CB$50)/CB$51</f>
        <v/>
      </c>
      <c r="CC42" s="1299">
        <f>$BT17*(AS73-CC$50)/CC$51</f>
        <v/>
      </c>
      <c r="CD42" s="1299">
        <f>$BT17*(AT73-CD$50)/CD$51</f>
        <v/>
      </c>
      <c r="CE42" s="1299">
        <f>$BT17*(AU73-CE$50)/CE$51</f>
        <v/>
      </c>
      <c r="CF42" s="1299">
        <f>$BT17*(AV73-CF$50)/CF$51</f>
        <v/>
      </c>
      <c r="CG42" s="1299">
        <f>$BT17*(AW73-CG$50)/CG$51</f>
        <v/>
      </c>
      <c r="CH42" s="1299">
        <f>$BT17*(AX73-CH$50)/CH$51</f>
        <v/>
      </c>
      <c r="CI42" s="1299">
        <f>$BT17*(AY73-CI$50)/CI$51</f>
        <v/>
      </c>
      <c r="CJ42" s="1106" t="n"/>
      <c r="CK42" s="1101" t="n"/>
      <c r="CL42" s="1101" t="n"/>
      <c r="CM42" s="1101" t="n"/>
      <c r="CN42" s="1101" t="n"/>
      <c r="CO42" s="1101" t="n"/>
      <c r="CP42" s="1101" t="n"/>
      <c r="CQ42" s="1101" t="n"/>
      <c r="CR42" s="1101" t="n"/>
      <c r="CS42" s="1101" t="n"/>
      <c r="CT42" s="1101" t="n"/>
      <c r="CU42" s="1101" t="n"/>
      <c r="CV42" s="1101" t="n"/>
      <c r="CW42" s="1101" t="n"/>
      <c r="CX42" s="1101" t="n"/>
      <c r="CY42" s="1101" t="n"/>
      <c r="CZ42" s="1101" t="n"/>
      <c r="DA42" s="1101" t="n"/>
      <c r="DB42" s="1101" t="n"/>
      <c r="DC42" s="1101" t="n"/>
      <c r="DD42" s="1101" t="n"/>
      <c r="DE42" s="1101" t="n"/>
      <c r="DF42" s="1101" t="n"/>
      <c r="DG42" s="1101" t="n"/>
      <c r="DH42" s="1101" t="n"/>
      <c r="DI42" s="1101" t="n"/>
    </row>
    <row r="43" ht="16" customFormat="1" customHeight="1" s="140">
      <c r="A43" s="1047" t="inlineStr">
        <is>
          <t>管理费</t>
        </is>
      </c>
      <c r="C43" s="1061">
        <f>-(IF(SUM(B17:C17)=0,0,初始化表!H25)+IF(SUM(B18:C18)=0,0,初始化表!H26)+IF(SUM(B19:C19)=0,0,初始化表!H27)+IF(SUM(B20:C20)=0,0,初始化表!H28)+IF(SUM(D17:E17)=0,0,初始化表!I25)+IF(SUM(D18:E18)=0,0,初始化表!I26)+IF(SUM(D19:E19)=0,0,初始化表!I27)+IF(SUM(D20:E20)=0,0,初始化表!I28))</f>
        <v/>
      </c>
      <c r="D43" s="1293" t="n"/>
      <c r="E43" s="1293">
        <f>E42-C43</f>
        <v/>
      </c>
      <c r="F43" s="1291">
        <f>F42+C43</f>
        <v/>
      </c>
      <c r="G43" s="144" t="n"/>
      <c r="H43" s="1326">
        <f>第6期!F70</f>
        <v/>
      </c>
      <c r="I43" s="1290">
        <f>ROUNDUP(MAX(-K29/初始化表!B11,0),0)</f>
        <v/>
      </c>
      <c r="J43" s="1290">
        <f>ROUNDUP(IF(I43&lt;=0,0,IF(I43&lt;初始化表!K32,初始化表!K32,IF(I43&lt;初始化表!K31,初始化表!K31,IF(I43&lt;初始化表!K30,初始化表!K30,I43)))),0)</f>
        <v/>
      </c>
      <c r="K43" s="1327" t="n"/>
      <c r="L43" s="1328">
        <f>E22+H43-(SUM(B17:E17)*初始化表!E19+SUM(B18:E18)*初始化表!F19+SUM(B19:E19)*初始化表!G19+SUM(B20:E20)*初始化表!H19)</f>
        <v/>
      </c>
      <c r="M43" s="178" t="n"/>
      <c r="N43" s="1047" t="inlineStr">
        <is>
          <t>预计正品率</t>
        </is>
      </c>
      <c r="O43" s="1321">
        <f>工资系数初始化!D25</f>
        <v/>
      </c>
      <c r="P43" s="1321">
        <f>工资系数初始化!E25</f>
        <v/>
      </c>
      <c r="Q43" s="1321">
        <f>工资系数初始化!F25</f>
        <v/>
      </c>
      <c r="R43" s="1322">
        <f>工资系数初始化!G25</f>
        <v/>
      </c>
      <c r="S43" s="1323" t="n"/>
      <c r="T43" s="230" t="n"/>
      <c r="U43" s="1047" t="inlineStr">
        <is>
          <t>产品2</t>
        </is>
      </c>
      <c r="V43" s="1061">
        <f>MAX(B13+V6-V12-V37,0)</f>
        <v/>
      </c>
      <c r="W43" s="1061">
        <f>MAX(C13+W6-W12-W37,0)</f>
        <v/>
      </c>
      <c r="X43" s="1061">
        <f>MAX(D13+X6-X12-X37,0)</f>
        <v/>
      </c>
      <c r="Y43" s="1061">
        <f>MAX(E13+Y6-Y12-Y37,0)</f>
        <v/>
      </c>
      <c r="Z43" s="271">
        <f>SUM(V43:Y43)</f>
        <v/>
      </c>
      <c r="AA43" s="144" t="n"/>
      <c r="AB43" s="1101" t="n"/>
      <c r="AC43" s="1101" t="n"/>
      <c r="AD43" s="1101" t="n"/>
      <c r="AE43" s="1101" t="n"/>
      <c r="AF43" s="1101" t="n"/>
      <c r="AG43" s="1101" t="n"/>
      <c r="AH43" s="144" t="n"/>
      <c r="AI43" s="332" t="n"/>
      <c r="AJ43" s="333" t="n"/>
      <c r="AK43" s="333" t="n"/>
      <c r="AL43" s="333" t="n"/>
      <c r="AM43" s="333" t="n"/>
      <c r="AN43" s="333" t="n"/>
      <c r="AO43" s="333" t="n"/>
      <c r="AP43" s="333" t="n"/>
      <c r="AQ43" s="333" t="n"/>
      <c r="AR43" s="333" t="n"/>
      <c r="AS43" s="333" t="n"/>
      <c r="AT43" s="333" t="n"/>
      <c r="AU43" s="333" t="n"/>
      <c r="AV43" s="333" t="n"/>
      <c r="AW43" s="333" t="n"/>
      <c r="AX43" s="333" t="n"/>
      <c r="AY43" s="360" t="n"/>
      <c r="AZ43" s="144" t="n"/>
      <c r="BA43" s="351">
        <f>BA19</f>
        <v/>
      </c>
      <c r="BB43" s="1061">
        <f>SUM(BB19:BE19)</f>
        <v/>
      </c>
      <c r="BC43" s="1061">
        <f>SUM(BF19:BI19)</f>
        <v/>
      </c>
      <c r="BD43" s="1061">
        <f>SUM(BJ19:BM19)</f>
        <v/>
      </c>
      <c r="BE43" s="1061">
        <f>SUM(BN19:BQ19)</f>
        <v/>
      </c>
      <c r="BF43" s="1242">
        <f>(BB43*初始化表!E$17+BC43*初始化表!F$17+BD43*初始化表!G$17+BE43*初始化表!H$17)/1300</f>
        <v/>
      </c>
      <c r="BG43" s="1292">
        <f>IF(BF43=0,0,AL119/BF43)</f>
        <v/>
      </c>
      <c r="BH43" s="1292">
        <f>IF(BF43=0,0,AJ119/BF43)</f>
        <v/>
      </c>
      <c r="BI43" s="1303">
        <f>$BI$51+MAX(0,第6期!BI43)-BF43</f>
        <v/>
      </c>
      <c r="BJ43" s="1061">
        <f>IF(BA43=0,"",RANK(BG43,$BG$31:$BG$50))</f>
        <v/>
      </c>
      <c r="BK43" s="1061">
        <f>IF(BA43=0,"",RANK(BH43,$BH$31:$BH$50))</f>
        <v/>
      </c>
      <c r="BL43" s="1101" t="n"/>
      <c r="BM43" s="1044" t="inlineStr">
        <is>
          <t>产品2</t>
        </is>
      </c>
      <c r="BN43" s="1061">
        <f>INT(1/BN33*BN38)</f>
        <v/>
      </c>
      <c r="BO43" s="1061">
        <f>INT(1/BO33*BO38)</f>
        <v/>
      </c>
      <c r="BP43" s="1061">
        <f>INT(1/BP33*BP38)</f>
        <v/>
      </c>
      <c r="BQ43" s="1061">
        <f>INT(1/BQ33*BQ38)</f>
        <v/>
      </c>
      <c r="BR43" s="1106" t="n"/>
      <c r="BS43" s="351">
        <f>BS18</f>
        <v/>
      </c>
      <c r="BT43" s="1299">
        <f>$BT18*(AJ74-BT$50)/BT$51</f>
        <v/>
      </c>
      <c r="BU43" s="1299">
        <f>$BT18*(AK74-BU$50)/BU$51</f>
        <v/>
      </c>
      <c r="BV43" s="1299">
        <f>$BT18*(AL74-BV$50)/BV$51</f>
        <v/>
      </c>
      <c r="BW43" s="1299">
        <f>$BT18*(AM74-BW$50)/BW$51</f>
        <v/>
      </c>
      <c r="BX43" s="1299">
        <f>$BT18*(AN74-BX$50)/BX$51</f>
        <v/>
      </c>
      <c r="BY43" s="1299">
        <f>$BT18*(AO74-BY$50)/BY$51</f>
        <v/>
      </c>
      <c r="BZ43" s="1299">
        <f>$BT18*(AP74-BZ$50)/BZ$51</f>
        <v/>
      </c>
      <c r="CA43" s="1299">
        <f>$BT18*(AQ74-CA$50)/CA$51</f>
        <v/>
      </c>
      <c r="CB43" s="1299">
        <f>$BT18*(AR74-CB$50)/CB$51</f>
        <v/>
      </c>
      <c r="CC43" s="1299">
        <f>$BT18*(AS74-CC$50)/CC$51</f>
        <v/>
      </c>
      <c r="CD43" s="1299">
        <f>$BT18*(AT74-CD$50)/CD$51</f>
        <v/>
      </c>
      <c r="CE43" s="1299">
        <f>$BT18*(AU74-CE$50)/CE$51</f>
        <v/>
      </c>
      <c r="CF43" s="1299">
        <f>$BT18*(AV74-CF$50)/CF$51</f>
        <v/>
      </c>
      <c r="CG43" s="1299">
        <f>$BT18*(AW74-CG$50)/CG$51</f>
        <v/>
      </c>
      <c r="CH43" s="1299">
        <f>$BT18*(AX74-CH$50)/CH$51</f>
        <v/>
      </c>
      <c r="CI43" s="1299">
        <f>$BT18*(AY74-CI$50)/CI$51</f>
        <v/>
      </c>
      <c r="CJ43" s="1106" t="n"/>
      <c r="CK43" s="1101" t="n"/>
      <c r="CL43" s="1101" t="n"/>
      <c r="CM43" s="1101" t="n"/>
      <c r="CN43" s="1101" t="n"/>
      <c r="CO43" s="1101" t="n"/>
      <c r="CP43" s="1101" t="n"/>
      <c r="CQ43" s="1101" t="n"/>
      <c r="CR43" s="1101" t="n"/>
      <c r="CS43" s="1101" t="n"/>
      <c r="CT43" s="1101" t="n"/>
      <c r="CU43" s="1101" t="n"/>
      <c r="CV43" s="1101" t="n"/>
      <c r="CW43" s="1101" t="n"/>
      <c r="CX43" s="1101" t="n"/>
      <c r="CY43" s="1101" t="n"/>
      <c r="CZ43" s="1101" t="n"/>
      <c r="DA43" s="1101" t="n"/>
      <c r="DB43" s="1101" t="n"/>
      <c r="DC43" s="1101" t="n"/>
      <c r="DD43" s="1101" t="n"/>
      <c r="DE43" s="1101" t="n"/>
      <c r="DF43" s="1101" t="n"/>
      <c r="DG43" s="1101" t="n"/>
      <c r="DH43" s="1101" t="n"/>
      <c r="DI43" s="1101" t="n"/>
    </row>
    <row r="44" ht="16" customFormat="1" customHeight="1" s="140">
      <c r="A44" s="1047" t="inlineStr">
        <is>
          <t>特殊班工资</t>
        </is>
      </c>
      <c r="C44" s="1061">
        <f>-F24*(SUM(C17*初始化表!E18+C18*初始化表!F18+C19*初始化表!G18+C20*初始化表!H18)*初始化表!B16+SUM(D17*初始化表!E18+D18*初始化表!F18+D19*初始化表!G18+D20*初始化表!H18)*(初始化表!B17-初始化表!B15)+SUM(E17*初始化表!E18+E18*初始化表!F18+E19*初始化表!G18+E20*初始化表!H18)*初始化表!B18)</f>
        <v/>
      </c>
      <c r="D44" s="1293" t="n"/>
      <c r="E44" s="1293">
        <f>E43-C44</f>
        <v/>
      </c>
      <c r="F44" s="1291">
        <f>F43+C44</f>
        <v/>
      </c>
      <c r="G44" s="144" t="n"/>
      <c r="H44" s="1101" t="n"/>
      <c r="K44" s="1044" t="inlineStr">
        <is>
          <t>本期利润</t>
        </is>
      </c>
      <c r="L44" s="1329">
        <f>F77</f>
        <v/>
      </c>
      <c r="M44" s="178" t="n"/>
      <c r="N44" s="1047" t="inlineStr">
        <is>
          <t>上期工资系数</t>
        </is>
      </c>
      <c r="O44" s="1044" t="inlineStr">
        <is>
          <t>产品等级浮动</t>
        </is>
      </c>
      <c r="P44" s="1044" t="inlineStr">
        <is>
          <t>推荐工资系数</t>
        </is>
      </c>
      <c r="Q44" s="1044" t="inlineStr">
        <is>
          <t>安全工资系数</t>
        </is>
      </c>
      <c r="R44" s="1091" t="inlineStr">
        <is>
          <t>工资系数</t>
        </is>
      </c>
      <c r="S44" s="247" t="n"/>
      <c r="T44" s="230" t="n"/>
      <c r="U44" s="1047" t="inlineStr">
        <is>
          <t>产品3</t>
        </is>
      </c>
      <c r="V44" s="1061">
        <f>MAX(B14+V7-V13-V38,0)</f>
        <v/>
      </c>
      <c r="W44" s="1061">
        <f>MAX(C14+W7-W13-W38,0)</f>
        <v/>
      </c>
      <c r="X44" s="1061">
        <f>MAX(D14+X7-X13-X38,0)</f>
        <v/>
      </c>
      <c r="Y44" s="1061">
        <f>MAX(E14+Y7-Y13-Y38,0)</f>
        <v/>
      </c>
      <c r="Z44" s="271">
        <f>SUM(V44:Y44)</f>
        <v/>
      </c>
      <c r="AA44" s="144" t="n"/>
      <c r="AB44" s="1101" t="n"/>
      <c r="AC44" s="1101" t="n"/>
      <c r="AD44" s="1101" t="n"/>
      <c r="AE44" s="1101" t="n"/>
      <c r="AF44" s="1101" t="n"/>
      <c r="AG44" s="1101" t="n"/>
      <c r="AH44" s="144" t="n"/>
      <c r="AI44" s="332" t="n"/>
      <c r="AJ44" s="333" t="n"/>
      <c r="AK44" s="333" t="n"/>
      <c r="AL44" s="333" t="n"/>
      <c r="AM44" s="333" t="n"/>
      <c r="AN44" s="333" t="n"/>
      <c r="AO44" s="333" t="n"/>
      <c r="AP44" s="333" t="n"/>
      <c r="AQ44" s="333" t="n"/>
      <c r="AR44" s="333" t="n"/>
      <c r="AS44" s="333" t="n"/>
      <c r="AT44" s="333" t="n"/>
      <c r="AU44" s="333" t="n"/>
      <c r="AV44" s="333" t="n"/>
      <c r="AW44" s="333" t="n"/>
      <c r="AX44" s="333" t="n"/>
      <c r="AY44" s="360" t="n"/>
      <c r="AZ44" s="144" t="n"/>
      <c r="BA44" s="351">
        <f>BA20</f>
        <v/>
      </c>
      <c r="BB44" s="1061">
        <f>SUM(BB20:BE20)</f>
        <v/>
      </c>
      <c r="BC44" s="1061">
        <f>SUM(BF20:BI20)</f>
        <v/>
      </c>
      <c r="BD44" s="1061">
        <f>SUM(BJ20:BM20)</f>
        <v/>
      </c>
      <c r="BE44" s="1061">
        <f>SUM(BN20:BQ20)</f>
        <v/>
      </c>
      <c r="BF44" s="1242">
        <f>(BB44*初始化表!E$17+BC44*初始化表!F$17+BD44*初始化表!G$17+BE44*初始化表!H$17)/1300</f>
        <v/>
      </c>
      <c r="BG44" s="1292">
        <f>IF(BF44=0,0,AL120/BF44)</f>
        <v/>
      </c>
      <c r="BH44" s="1292">
        <f>IF(BF44=0,0,AJ120/BF44)</f>
        <v/>
      </c>
      <c r="BI44" s="1303">
        <f>$BI$51+MAX(0,第6期!BI44)-BF44</f>
        <v/>
      </c>
      <c r="BJ44" s="1061">
        <f>IF(BA44=0,"",RANK(BG44,$BG$31:$BG$50))</f>
        <v/>
      </c>
      <c r="BK44" s="1061">
        <f>IF(BA44=0,"",RANK(BH44,$BH$31:$BH$50))</f>
        <v/>
      </c>
      <c r="BL44" s="1101" t="n"/>
      <c r="BM44" s="1044" t="inlineStr">
        <is>
          <t>产品3</t>
        </is>
      </c>
      <c r="BN44" s="1061">
        <f>INT(1/BN34*BN39)</f>
        <v/>
      </c>
      <c r="BO44" s="1061">
        <f>INT(1/BO34*BO39)</f>
        <v/>
      </c>
      <c r="BP44" s="1061">
        <f>INT(1/BP34*BP39)</f>
        <v/>
      </c>
      <c r="BQ44" s="1061">
        <f>INT(1/BQ34*BQ39)</f>
        <v/>
      </c>
      <c r="BR44" s="1106" t="n"/>
      <c r="BS44" s="351">
        <f>BS19</f>
        <v/>
      </c>
      <c r="BT44" s="1299">
        <f>$BT19*(AJ75-BT$50)/BT$51</f>
        <v/>
      </c>
      <c r="BU44" s="1299">
        <f>$BT19*(AK75-BU$50)/BU$51</f>
        <v/>
      </c>
      <c r="BV44" s="1299">
        <f>$BT19*(AL75-BV$50)/BV$51</f>
        <v/>
      </c>
      <c r="BW44" s="1299">
        <f>$BT19*(AM75-BW$50)/BW$51</f>
        <v/>
      </c>
      <c r="BX44" s="1299">
        <f>$BT19*(AN75-BX$50)/BX$51</f>
        <v/>
      </c>
      <c r="BY44" s="1299">
        <f>$BT19*(AO75-BY$50)/BY$51</f>
        <v/>
      </c>
      <c r="BZ44" s="1299">
        <f>$BT19*(AP75-BZ$50)/BZ$51</f>
        <v/>
      </c>
      <c r="CA44" s="1299">
        <f>$BT19*(AQ75-CA$50)/CA$51</f>
        <v/>
      </c>
      <c r="CB44" s="1299">
        <f>$BT19*(AR75-CB$50)/CB$51</f>
        <v/>
      </c>
      <c r="CC44" s="1299">
        <f>$BT19*(AS75-CC$50)/CC$51</f>
        <v/>
      </c>
      <c r="CD44" s="1299">
        <f>$BT19*(AT75-CD$50)/CD$51</f>
        <v/>
      </c>
      <c r="CE44" s="1299">
        <f>$BT19*(AU75-CE$50)/CE$51</f>
        <v/>
      </c>
      <c r="CF44" s="1299">
        <f>$BT19*(AV75-CF$50)/CF$51</f>
        <v/>
      </c>
      <c r="CG44" s="1299">
        <f>$BT19*(AW75-CG$50)/CG$51</f>
        <v/>
      </c>
      <c r="CH44" s="1299">
        <f>$BT19*(AX75-CH$50)/CH$51</f>
        <v/>
      </c>
      <c r="CI44" s="1299">
        <f>$BT19*(AY75-CI$50)/CI$51</f>
        <v/>
      </c>
      <c r="CJ44" s="1106" t="n"/>
      <c r="CK44" s="1101" t="n"/>
      <c r="CL44" s="1101" t="n"/>
      <c r="CM44" s="1101" t="n"/>
      <c r="CN44" s="1101" t="n"/>
      <c r="CO44" s="1101" t="n"/>
      <c r="CP44" s="1101" t="n"/>
      <c r="CQ44" s="1101" t="n"/>
      <c r="CR44" s="1101" t="n"/>
      <c r="CS44" s="1101" t="n"/>
      <c r="CT44" s="1101" t="n"/>
      <c r="CU44" s="1101" t="n"/>
      <c r="CV44" s="1101" t="n"/>
      <c r="CW44" s="1101" t="n"/>
      <c r="CX44" s="1101" t="n"/>
      <c r="CY44" s="1101" t="n"/>
      <c r="CZ44" s="1101" t="n"/>
      <c r="DA44" s="1101" t="n"/>
      <c r="DB44" s="1101" t="n"/>
      <c r="DC44" s="1101" t="n"/>
      <c r="DD44" s="1101" t="n"/>
      <c r="DE44" s="1101" t="n"/>
      <c r="DF44" s="1101" t="n"/>
      <c r="DG44" s="1101" t="n"/>
      <c r="DH44" s="1101" t="n"/>
      <c r="DI44" s="1101" t="n"/>
    </row>
    <row r="45" ht="16" customFormat="1" customHeight="1" s="140">
      <c r="A45" s="1047" t="inlineStr">
        <is>
          <t>使用材料费</t>
        </is>
      </c>
      <c r="C45" s="1061">
        <f>-SUM(B17:E17)*初始化表!E19-SUM(B18:E18)*初始化表!F19-SUM(B19:E19)*初始化表!G19-SUM(B20:E20)*初始化表!H19</f>
        <v/>
      </c>
      <c r="D45" s="1293" t="n"/>
      <c r="E45" s="1293">
        <f>E44-C45</f>
        <v/>
      </c>
      <c r="F45" s="1291" t="n"/>
      <c r="G45" s="144" t="n"/>
      <c r="H45" s="1233" t="inlineStr">
        <is>
          <t>运输决策</t>
        </is>
      </c>
      <c r="I45" s="1210" t="n"/>
      <c r="J45" s="1210" t="n"/>
      <c r="K45" s="1210" t="n"/>
      <c r="L45" s="1234" t="n"/>
      <c r="M45" s="178" t="n"/>
      <c r="N45" s="223">
        <f>第6期!F24</f>
        <v/>
      </c>
      <c r="O45" s="1063">
        <f>IF(0.99*LOG(F24,初始化表!B20)&lt;0.99,0.99*LOG(F24,初始化表!B20),0.99)</f>
        <v/>
      </c>
      <c r="P45" s="1063">
        <f>INT(((R42-0.95-(R41-0.95)*0.2)/0.8*10/初始化表!B19+1)*1000+0.5)/1000</f>
        <v/>
      </c>
      <c r="Q45" s="1063">
        <f>INT(((0.05-(R41-0.95)*0.2)/0.8*10/初始化表!B19+1)*1000+0.5)/1000</f>
        <v/>
      </c>
      <c r="R45" s="248" t="n">
        <v>1</v>
      </c>
      <c r="S45" s="1330" t="inlineStr">
        <is>
          <t>记录工资系数</t>
        </is>
      </c>
      <c r="T45" s="1061" t="n">
        <v>1</v>
      </c>
      <c r="U45" s="1073" t="inlineStr">
        <is>
          <t>产品4</t>
        </is>
      </c>
      <c r="V45" s="1063">
        <f>MAX(B15+V8-V14-V39,0)</f>
        <v/>
      </c>
      <c r="W45" s="1063">
        <f>MAX(C15+W8-W14-W39,0)</f>
        <v/>
      </c>
      <c r="X45" s="1063">
        <f>MAX(D15+X8-X14-X39,0)</f>
        <v/>
      </c>
      <c r="Y45" s="1063">
        <f>MAX(E15+Y8-Y14-Y39,0)</f>
        <v/>
      </c>
      <c r="Z45" s="274">
        <f>SUM(V45:Y45)</f>
        <v/>
      </c>
      <c r="AA45" s="144" t="n"/>
      <c r="AB45" s="1101" t="n"/>
      <c r="AC45" s="1101" t="n"/>
      <c r="AD45" s="1101" t="n"/>
      <c r="AE45" s="1101" t="n"/>
      <c r="AF45" s="1101" t="n"/>
      <c r="AG45" s="1101" t="n"/>
      <c r="AH45" s="144" t="n"/>
      <c r="AI45" s="332" t="n"/>
      <c r="AJ45" s="333" t="n"/>
      <c r="AK45" s="333" t="n"/>
      <c r="AL45" s="333" t="n"/>
      <c r="AM45" s="333" t="n"/>
      <c r="AN45" s="333" t="n"/>
      <c r="AO45" s="333" t="n"/>
      <c r="AP45" s="333" t="n"/>
      <c r="AQ45" s="333" t="n"/>
      <c r="AR45" s="333" t="n"/>
      <c r="AS45" s="333" t="n"/>
      <c r="AT45" s="333" t="n"/>
      <c r="AU45" s="333" t="n"/>
      <c r="AV45" s="333" t="n"/>
      <c r="AW45" s="333" t="n"/>
      <c r="AX45" s="333" t="n"/>
      <c r="AY45" s="360" t="n"/>
      <c r="AZ45" s="144" t="n"/>
      <c r="BA45" s="351">
        <f>BA21</f>
        <v/>
      </c>
      <c r="BB45" s="1061">
        <f>SUM(BB21:BE21)</f>
        <v/>
      </c>
      <c r="BC45" s="1061">
        <f>SUM(BF21:BI21)</f>
        <v/>
      </c>
      <c r="BD45" s="1061">
        <f>SUM(BJ21:BM21)</f>
        <v/>
      </c>
      <c r="BE45" s="1061">
        <f>SUM(BN21:BQ21)</f>
        <v/>
      </c>
      <c r="BF45" s="1242">
        <f>(BB45*初始化表!E$17+BC45*初始化表!F$17+BD45*初始化表!G$17+BE45*初始化表!H$17)/1300</f>
        <v/>
      </c>
      <c r="BG45" s="1292">
        <f>IF(BF45=0,0,AL121/BF45)</f>
        <v/>
      </c>
      <c r="BH45" s="1292">
        <f>IF(BF45=0,0,AJ121/BF45)</f>
        <v/>
      </c>
      <c r="BI45" s="1303">
        <f>$BI$51+MAX(0,第6期!BI45)-BF45</f>
        <v/>
      </c>
      <c r="BJ45" s="1061">
        <f>IF(BA45=0,"",RANK(BG45,$BG$31:$BG$50))</f>
        <v/>
      </c>
      <c r="BK45" s="1061">
        <f>IF(BA45=0,"",RANK(BH45,$BH$31:$BH$50))</f>
        <v/>
      </c>
      <c r="BL45" s="1101" t="n"/>
      <c r="BM45" s="1044" t="inlineStr">
        <is>
          <t>产品4</t>
        </is>
      </c>
      <c r="BN45" s="1061">
        <f>INT(1/BN35*BN40)</f>
        <v/>
      </c>
      <c r="BO45" s="1061">
        <f>INT(1/BO35*BO40)</f>
        <v/>
      </c>
      <c r="BP45" s="1061">
        <f>INT(1/BP35*BP40)</f>
        <v/>
      </c>
      <c r="BQ45" s="1061">
        <f>INT(1/BQ35*BQ40)</f>
        <v/>
      </c>
      <c r="BR45" s="1106" t="n"/>
      <c r="BS45" s="351">
        <f>BS20</f>
        <v/>
      </c>
      <c r="BT45" s="1299">
        <f>$BT20*(AJ76-BT$50)/BT$51</f>
        <v/>
      </c>
      <c r="BU45" s="1299">
        <f>$BT20*(AK76-BU$50)/BU$51</f>
        <v/>
      </c>
      <c r="BV45" s="1299">
        <f>$BT20*(AL76-BV$50)/BV$51</f>
        <v/>
      </c>
      <c r="BW45" s="1299">
        <f>$BT20*(AM76-BW$50)/BW$51</f>
        <v/>
      </c>
      <c r="BX45" s="1299">
        <f>$BT20*(AN76-BX$50)/BX$51</f>
        <v/>
      </c>
      <c r="BY45" s="1299">
        <f>$BT20*(AO76-BY$50)/BY$51</f>
        <v/>
      </c>
      <c r="BZ45" s="1299">
        <f>$BT20*(AP76-BZ$50)/BZ$51</f>
        <v/>
      </c>
      <c r="CA45" s="1299">
        <f>$BT20*(AQ76-CA$50)/CA$51</f>
        <v/>
      </c>
      <c r="CB45" s="1299">
        <f>$BT20*(AR76-CB$50)/CB$51</f>
        <v/>
      </c>
      <c r="CC45" s="1299">
        <f>$BT20*(AS76-CC$50)/CC$51</f>
        <v/>
      </c>
      <c r="CD45" s="1299">
        <f>$BT20*(AT76-CD$50)/CD$51</f>
        <v/>
      </c>
      <c r="CE45" s="1299">
        <f>$BT20*(AU76-CE$50)/CE$51</f>
        <v/>
      </c>
      <c r="CF45" s="1299">
        <f>$BT20*(AV76-CF$50)/CF$51</f>
        <v/>
      </c>
      <c r="CG45" s="1299">
        <f>$BT20*(AW76-CG$50)/CG$51</f>
        <v/>
      </c>
      <c r="CH45" s="1299">
        <f>$BT20*(AX76-CH$50)/CH$51</f>
        <v/>
      </c>
      <c r="CI45" s="1299">
        <f>$BT20*(AY76-CI$50)/CI$51</f>
        <v/>
      </c>
      <c r="CJ45" s="1106" t="n"/>
      <c r="CK45" s="1101" t="n"/>
      <c r="CL45" s="1101" t="n"/>
      <c r="CM45" s="1101" t="n"/>
      <c r="CN45" s="1101" t="n"/>
      <c r="CO45" s="1101" t="n"/>
      <c r="CP45" s="1101" t="n"/>
      <c r="CQ45" s="1101" t="n"/>
      <c r="CR45" s="1101" t="n"/>
      <c r="CS45" s="1101" t="n"/>
      <c r="CT45" s="1101" t="n"/>
      <c r="CU45" s="1101" t="n"/>
      <c r="CV45" s="1101" t="n"/>
      <c r="CW45" s="1101" t="n"/>
      <c r="CX45" s="1101" t="n"/>
      <c r="CY45" s="1101" t="n"/>
      <c r="CZ45" s="1101" t="n"/>
      <c r="DA45" s="1101" t="n"/>
      <c r="DB45" s="1101" t="n"/>
      <c r="DC45" s="1101" t="n"/>
      <c r="DD45" s="1101" t="n"/>
      <c r="DE45" s="1101" t="n"/>
      <c r="DF45" s="1101" t="n"/>
      <c r="DG45" s="1101" t="n"/>
      <c r="DH45" s="1101" t="n"/>
      <c r="DI45" s="1101" t="n"/>
    </row>
    <row r="46" ht="16" customFormat="1" customHeight="1" s="140">
      <c r="A46" s="1047" t="inlineStr">
        <is>
          <t>成品运输费</t>
        </is>
      </c>
      <c r="C46" s="1061">
        <f>-(SUMPRODUCT(B12:E15,初始化表!L19:O22)+IF(B12=0,0,初始化表!L13)+IF(B13=0,0,初始化表!L14)+IF(B14=0,0,初始化表!L15)+IF(B15=0,0,初始化表!L16)+IF(C12=0,0,初始化表!M13)+IF(C13=0,0,初始化表!M14)+IF(C14=0,0,初始化表!M15)+IF(C15=0,0,初始化表!M16)+IF(D12=0,0,初始化表!N13)+IF(D13=0,0,初始化表!N14)+IF(D14=0,0,初始化表!N15)+IF(D15=0,0,初始化表!N16)+IF(E12=0,0,初始化表!O13)+IF(E13=0,0,初始化表!O14)+IF(E14=0,0,初始化表!O15)+IF(E15=0,0,初始化表!O16))</f>
        <v/>
      </c>
      <c r="D46" s="1293" t="n"/>
      <c r="E46" s="1293">
        <f>E45-C46</f>
        <v/>
      </c>
      <c r="F46" s="1291">
        <f>F44+C46</f>
        <v/>
      </c>
      <c r="G46" s="144" t="n"/>
      <c r="H46" s="1047" t="inlineStr">
        <is>
          <t>配货比例</t>
        </is>
      </c>
      <c r="I46" s="1044" t="inlineStr">
        <is>
          <t>市场1</t>
        </is>
      </c>
      <c r="J46" s="1044" t="inlineStr">
        <is>
          <t>市场2</t>
        </is>
      </c>
      <c r="K46" s="1044" t="inlineStr">
        <is>
          <t>市场3</t>
        </is>
      </c>
      <c r="L46" s="1091" t="inlineStr">
        <is>
          <t>市场4</t>
        </is>
      </c>
      <c r="M46" s="178" t="n"/>
      <c r="N46" s="1101" t="n"/>
      <c r="O46" s="1101" t="n"/>
      <c r="P46" s="1101" t="n"/>
      <c r="Q46" s="1044" t="inlineStr">
        <is>
          <t>本期利润</t>
        </is>
      </c>
      <c r="R46" s="1281">
        <f>F77</f>
        <v/>
      </c>
      <c r="S46" s="1330" t="inlineStr">
        <is>
          <t>记录本期利润</t>
        </is>
      </c>
      <c r="T46" s="1061" t="n">
        <v>-2204077</v>
      </c>
      <c r="U46" s="1101" t="n"/>
      <c r="V46" s="1101" t="n"/>
      <c r="W46" s="1101" t="n"/>
      <c r="X46" s="1101" t="n"/>
      <c r="Y46" s="1101" t="n"/>
      <c r="Z46" s="1101" t="n"/>
      <c r="AA46" s="144" t="n"/>
      <c r="AB46" s="1101" t="n"/>
      <c r="AC46" s="1101" t="n"/>
      <c r="AD46" s="1101" t="n"/>
      <c r="AE46" s="1101" t="n"/>
      <c r="AF46" s="1101" t="n"/>
      <c r="AG46" s="1101" t="n"/>
      <c r="AH46" s="144" t="n"/>
      <c r="AI46" s="332" t="n"/>
      <c r="AJ46" s="333" t="n"/>
      <c r="AK46" s="333" t="n"/>
      <c r="AL46" s="333" t="n"/>
      <c r="AM46" s="333" t="n"/>
      <c r="AN46" s="333" t="n"/>
      <c r="AO46" s="333" t="n"/>
      <c r="AP46" s="333" t="n"/>
      <c r="AQ46" s="333" t="n"/>
      <c r="AR46" s="333" t="n"/>
      <c r="AS46" s="333" t="n"/>
      <c r="AT46" s="333" t="n"/>
      <c r="AU46" s="333" t="n"/>
      <c r="AV46" s="333" t="n"/>
      <c r="AW46" s="333" t="n"/>
      <c r="AX46" s="333" t="n"/>
      <c r="AY46" s="360" t="n"/>
      <c r="AZ46" s="144" t="n"/>
      <c r="BA46" s="351">
        <f>BA22</f>
        <v/>
      </c>
      <c r="BB46" s="1061">
        <f>SUM(BB22:BE22)</f>
        <v/>
      </c>
      <c r="BC46" s="1061">
        <f>SUM(BF22:BI22)</f>
        <v/>
      </c>
      <c r="BD46" s="1061">
        <f>SUM(BJ22:BM22)</f>
        <v/>
      </c>
      <c r="BE46" s="1061">
        <f>SUM(BN22:BQ22)</f>
        <v/>
      </c>
      <c r="BF46" s="1242">
        <f>(BB46*初始化表!E$17+BC46*初始化表!F$17+BD46*初始化表!G$17+BE46*初始化表!H$17)/1300</f>
        <v/>
      </c>
      <c r="BG46" s="1292">
        <f>IF(BF46=0,0,AL122/BF46)</f>
        <v/>
      </c>
      <c r="BH46" s="1292">
        <f>IF(BF46=0,0,AJ122/BF46)</f>
        <v/>
      </c>
      <c r="BI46" s="1303">
        <f>$BI$51+MAX(0,第6期!BI46)-BF46</f>
        <v/>
      </c>
      <c r="BJ46" s="1061">
        <f>IF(BA46=0,"",RANK(BG46,$BG$31:$BG$50))</f>
        <v/>
      </c>
      <c r="BK46" s="1061">
        <f>IF(BA46=0,"",RANK(BH46,$BH$31:$BH$50))</f>
        <v/>
      </c>
      <c r="BL46" s="1101" t="n"/>
      <c r="BM46" s="1101" t="n"/>
      <c r="BN46" s="1101" t="n"/>
      <c r="BO46" s="1101" t="n"/>
      <c r="BP46" s="1101" t="n"/>
      <c r="BQ46" s="1101" t="n"/>
      <c r="BR46" s="1106" t="n"/>
      <c r="BS46" s="351">
        <f>BS21</f>
        <v/>
      </c>
      <c r="BT46" s="1299">
        <f>$BT21*(AJ77-BT$50)/BT$51</f>
        <v/>
      </c>
      <c r="BU46" s="1299">
        <f>$BT21*(AK77-BU$50)/BU$51</f>
        <v/>
      </c>
      <c r="BV46" s="1299">
        <f>$BT21*(AL77-BV$50)/BV$51</f>
        <v/>
      </c>
      <c r="BW46" s="1299">
        <f>$BT21*(AM77-BW$50)/BW$51</f>
        <v/>
      </c>
      <c r="BX46" s="1299">
        <f>$BT21*(AN77-BX$50)/BX$51</f>
        <v/>
      </c>
      <c r="BY46" s="1299">
        <f>$BT21*(AO77-BY$50)/BY$51</f>
        <v/>
      </c>
      <c r="BZ46" s="1299">
        <f>$BT21*(AP77-BZ$50)/BZ$51</f>
        <v/>
      </c>
      <c r="CA46" s="1299">
        <f>$BT21*(AQ77-CA$50)/CA$51</f>
        <v/>
      </c>
      <c r="CB46" s="1299">
        <f>$BT21*(AR77-CB$50)/CB$51</f>
        <v/>
      </c>
      <c r="CC46" s="1299">
        <f>$BT21*(AS77-CC$50)/CC$51</f>
        <v/>
      </c>
      <c r="CD46" s="1299">
        <f>$BT21*(AT77-CD$50)/CD$51</f>
        <v/>
      </c>
      <c r="CE46" s="1299">
        <f>$BT21*(AU77-CE$50)/CE$51</f>
        <v/>
      </c>
      <c r="CF46" s="1299">
        <f>$BT21*(AV77-CF$50)/CF$51</f>
        <v/>
      </c>
      <c r="CG46" s="1299">
        <f>$BT21*(AW77-CG$50)/CG$51</f>
        <v/>
      </c>
      <c r="CH46" s="1299">
        <f>$BT21*(AX77-CH$50)/CH$51</f>
        <v/>
      </c>
      <c r="CI46" s="1299">
        <f>$BT21*(AY77-CI$50)/CI$51</f>
        <v/>
      </c>
      <c r="CJ46" s="1106" t="n"/>
      <c r="CK46" s="1101" t="n"/>
      <c r="CL46" s="1101" t="n"/>
      <c r="CM46" s="1101" t="n"/>
      <c r="CN46" s="1101" t="n"/>
      <c r="CO46" s="1101" t="n"/>
      <c r="CP46" s="1101" t="n"/>
      <c r="CQ46" s="1101" t="n"/>
      <c r="CR46" s="1101" t="n"/>
      <c r="CS46" s="1101" t="n"/>
      <c r="CT46" s="1101" t="n"/>
      <c r="CU46" s="1101" t="n"/>
      <c r="CV46" s="1101" t="n"/>
      <c r="CW46" s="1101" t="n"/>
      <c r="CX46" s="1101" t="n"/>
      <c r="CY46" s="1101" t="n"/>
      <c r="CZ46" s="1101" t="n"/>
      <c r="DA46" s="1101" t="n"/>
      <c r="DB46" s="1101" t="n"/>
      <c r="DC46" s="1101" t="n"/>
      <c r="DD46" s="1101" t="n"/>
      <c r="DE46" s="1101" t="n"/>
      <c r="DF46" s="1101" t="n"/>
      <c r="DG46" s="1101" t="n"/>
      <c r="DH46" s="1101" t="n"/>
      <c r="DI46" s="1101" t="n"/>
    </row>
    <row r="47" ht="16" customFormat="1" customHeight="1" s="140">
      <c r="A47" s="1047" t="inlineStr">
        <is>
          <t>广告费</t>
        </is>
      </c>
      <c r="C47" s="1061">
        <f>-SUM(F6:F9)</f>
        <v/>
      </c>
      <c r="D47" s="1293" t="n"/>
      <c r="E47" s="1293">
        <f>E46-C47</f>
        <v/>
      </c>
      <c r="F47" s="1291">
        <f>F46+C47</f>
        <v/>
      </c>
      <c r="G47" s="144" t="n"/>
      <c r="H47" s="1047" t="inlineStr">
        <is>
          <t>产品1</t>
        </is>
      </c>
      <c r="I47" s="1061">
        <f>第6期!AL9</f>
        <v/>
      </c>
      <c r="J47" s="1061">
        <f>第6期!AL10</f>
        <v/>
      </c>
      <c r="K47" s="1061">
        <f>第6期!AL11</f>
        <v/>
      </c>
      <c r="L47" s="187">
        <f>第6期!AL12</f>
        <v/>
      </c>
      <c r="M47" s="178" t="n"/>
      <c r="N47" s="1233" t="inlineStr">
        <is>
          <t>扩张决策</t>
        </is>
      </c>
      <c r="O47" s="1210" t="n"/>
      <c r="P47" s="1210" t="n"/>
      <c r="Q47" s="1210" t="n"/>
      <c r="R47" s="1234" t="n"/>
      <c r="S47" s="1330" t="inlineStr">
        <is>
          <t>利润差</t>
        </is>
      </c>
      <c r="T47" s="1061">
        <f>R46-T46</f>
        <v/>
      </c>
      <c r="U47" s="1041" t="inlineStr">
        <is>
          <t>均价变动比例</t>
        </is>
      </c>
      <c r="V47" s="1053" t="inlineStr">
        <is>
          <t>市场1</t>
        </is>
      </c>
      <c r="W47" s="1053" t="inlineStr">
        <is>
          <t>市场2</t>
        </is>
      </c>
      <c r="X47" s="1053" t="inlineStr">
        <is>
          <t>市场3</t>
        </is>
      </c>
      <c r="Y47" s="1090" t="inlineStr">
        <is>
          <t>市场4</t>
        </is>
      </c>
      <c r="Z47" s="1101" t="n"/>
      <c r="AA47" s="144" t="n"/>
      <c r="AB47" s="1101" t="n"/>
      <c r="AC47" s="1101" t="n"/>
      <c r="AD47" s="1101" t="n"/>
      <c r="AE47" s="1101" t="n"/>
      <c r="AF47" s="1101" t="n"/>
      <c r="AG47" s="1101" t="n"/>
      <c r="AH47" s="144" t="n"/>
      <c r="AI47" s="332" t="n"/>
      <c r="AJ47" s="333" t="n"/>
      <c r="AK47" s="333" t="n"/>
      <c r="AL47" s="333" t="n"/>
      <c r="AM47" s="333" t="n"/>
      <c r="AN47" s="333" t="n"/>
      <c r="AO47" s="333" t="n"/>
      <c r="AP47" s="333" t="n"/>
      <c r="AQ47" s="333" t="n"/>
      <c r="AR47" s="333" t="n"/>
      <c r="AS47" s="333" t="n"/>
      <c r="AT47" s="333" t="n"/>
      <c r="AU47" s="333" t="n"/>
      <c r="AV47" s="333" t="n"/>
      <c r="AW47" s="333" t="n"/>
      <c r="AX47" s="333" t="n"/>
      <c r="AY47" s="360" t="n"/>
      <c r="AZ47" s="144" t="n"/>
      <c r="BA47" s="351">
        <f>BA23</f>
        <v/>
      </c>
      <c r="BB47" s="1061">
        <f>SUM(BB23:BE23)</f>
        <v/>
      </c>
      <c r="BC47" s="1061">
        <f>SUM(BF23:BI23)</f>
        <v/>
      </c>
      <c r="BD47" s="1061">
        <f>SUM(BJ23:BM23)</f>
        <v/>
      </c>
      <c r="BE47" s="1061">
        <f>SUM(BN23:BQ23)</f>
        <v/>
      </c>
      <c r="BF47" s="1242">
        <f>(BB47*初始化表!E$17+BC47*初始化表!F$17+BD47*初始化表!G$17+BE47*初始化表!H$17)/1300</f>
        <v/>
      </c>
      <c r="BG47" s="1292">
        <f>IF(BF47=0,0,AL123/BF47)</f>
        <v/>
      </c>
      <c r="BH47" s="1292">
        <f>IF(BF47=0,0,AJ123/BF47)</f>
        <v/>
      </c>
      <c r="BI47" s="1303">
        <f>$BI$51+MAX(0,第6期!BI47)-BF47</f>
        <v/>
      </c>
      <c r="BJ47" s="1061">
        <f>IF(BA47=0,"",RANK(BG47,$BG$31:$BG$50))</f>
        <v/>
      </c>
      <c r="BK47" s="1061">
        <f>IF(BA47=0,"",RANK(BH47,$BH$31:$BH$50))</f>
        <v/>
      </c>
      <c r="BL47" s="1101" t="n"/>
      <c r="BM47" s="1101" t="n"/>
      <c r="BN47" s="1101" t="n"/>
      <c r="BO47" s="1101" t="n"/>
      <c r="BP47" s="1101" t="n"/>
      <c r="BQ47" s="1101" t="n"/>
      <c r="BR47" s="1106" t="n"/>
      <c r="BS47" s="351">
        <f>BS22</f>
        <v/>
      </c>
      <c r="BT47" s="1299">
        <f>$BT22*(AJ78-BT$50)/BT$51</f>
        <v/>
      </c>
      <c r="BU47" s="1299">
        <f>$BT22*(AK78-BU$50)/BU$51</f>
        <v/>
      </c>
      <c r="BV47" s="1299">
        <f>$BT22*(AL78-BV$50)/BV$51</f>
        <v/>
      </c>
      <c r="BW47" s="1299">
        <f>$BT22*(AM78-BW$50)/BW$51</f>
        <v/>
      </c>
      <c r="BX47" s="1299">
        <f>$BT22*(AN78-BX$50)/BX$51</f>
        <v/>
      </c>
      <c r="BY47" s="1299">
        <f>$BT22*(AO78-BY$50)/BY$51</f>
        <v/>
      </c>
      <c r="BZ47" s="1299">
        <f>$BT22*(AP78-BZ$50)/BZ$51</f>
        <v/>
      </c>
      <c r="CA47" s="1299">
        <f>$BT22*(AQ78-CA$50)/CA$51</f>
        <v/>
      </c>
      <c r="CB47" s="1299">
        <f>$BT22*(AR78-CB$50)/CB$51</f>
        <v/>
      </c>
      <c r="CC47" s="1299">
        <f>$BT22*(AS78-CC$50)/CC$51</f>
        <v/>
      </c>
      <c r="CD47" s="1299">
        <f>$BT22*(AT78-CD$50)/CD$51</f>
        <v/>
      </c>
      <c r="CE47" s="1299">
        <f>$BT22*(AU78-CE$50)/CE$51</f>
        <v/>
      </c>
      <c r="CF47" s="1299">
        <f>$BT22*(AV78-CF$50)/CF$51</f>
        <v/>
      </c>
      <c r="CG47" s="1299">
        <f>$BT22*(AW78-CG$50)/CG$51</f>
        <v/>
      </c>
      <c r="CH47" s="1299">
        <f>$BT22*(AX78-CH$50)/CH$51</f>
        <v/>
      </c>
      <c r="CI47" s="1299">
        <f>$BT22*(AY78-CI$50)/CI$51</f>
        <v/>
      </c>
      <c r="CJ47" s="1106" t="n"/>
      <c r="CK47" s="1101" t="n"/>
      <c r="CL47" s="1101" t="n"/>
      <c r="CM47" s="1101" t="n"/>
      <c r="CN47" s="1101" t="n"/>
      <c r="CO47" s="1101" t="n"/>
      <c r="CP47" s="1101" t="n"/>
      <c r="CQ47" s="1101" t="n"/>
      <c r="CR47" s="1101" t="n"/>
      <c r="CS47" s="1101" t="n"/>
      <c r="CT47" s="1101" t="n"/>
      <c r="CU47" s="1101" t="n"/>
      <c r="CV47" s="1101" t="n"/>
      <c r="CW47" s="1101" t="n"/>
      <c r="CX47" s="1101" t="n"/>
      <c r="CY47" s="1101" t="n"/>
      <c r="CZ47" s="1101" t="n"/>
      <c r="DA47" s="1101" t="n"/>
      <c r="DB47" s="1101" t="n"/>
      <c r="DC47" s="1101" t="n"/>
      <c r="DD47" s="1101" t="n"/>
      <c r="DE47" s="1101" t="n"/>
      <c r="DF47" s="1101" t="n"/>
      <c r="DG47" s="1101" t="n"/>
      <c r="DH47" s="1101" t="n"/>
      <c r="DI47" s="1101" t="n"/>
    </row>
    <row r="48" ht="16" customFormat="1" customHeight="1" s="140">
      <c r="A48" s="1047" t="inlineStr">
        <is>
          <t>促销费</t>
        </is>
      </c>
      <c r="C48" s="1061">
        <f>-SUM(B10:E10)</f>
        <v/>
      </c>
      <c r="D48" s="1293" t="n"/>
      <c r="E48" s="1293">
        <f>E47-C48</f>
        <v/>
      </c>
      <c r="F48" s="1291">
        <f>F47+C48</f>
        <v/>
      </c>
      <c r="G48" s="144" t="n"/>
      <c r="H48" s="1047" t="inlineStr">
        <is>
          <t>产品2</t>
        </is>
      </c>
      <c r="I48" s="1061">
        <f>第6期!AL13</f>
        <v/>
      </c>
      <c r="J48" s="1061">
        <f>第6期!AL14</f>
        <v/>
      </c>
      <c r="K48" s="1061">
        <f>第6期!AL15</f>
        <v/>
      </c>
      <c r="L48" s="187">
        <f>第6期!AL16</f>
        <v/>
      </c>
      <c r="M48" s="178" t="n"/>
      <c r="N48" s="1047" t="inlineStr">
        <is>
          <t>期初机器</t>
        </is>
      </c>
      <c r="O48" s="1044" t="inlineStr">
        <is>
          <t>下期机器</t>
        </is>
      </c>
      <c r="P48" s="1044" t="inlineStr">
        <is>
          <t>安全推荐</t>
        </is>
      </c>
      <c r="Q48" s="1044" t="inlineStr">
        <is>
          <t>极限(0分红）</t>
        </is>
      </c>
      <c r="R48" s="1091" t="inlineStr">
        <is>
          <t>当期购入</t>
        </is>
      </c>
      <c r="S48" s="1100" t="n"/>
      <c r="T48" s="230" t="n"/>
      <c r="U48" s="1047" t="inlineStr">
        <is>
          <t>产品1</t>
        </is>
      </c>
      <c r="V48" s="1061">
        <f>IF(第5期!BB27=0,0,第6期!BB27/第5期!BB27)</f>
        <v/>
      </c>
      <c r="W48" s="1061">
        <f>IF(第5期!BC27=0,0,第6期!BC27/第5期!BC27)</f>
        <v/>
      </c>
      <c r="X48" s="1061">
        <f>IF(第5期!BD27=0,0,第6期!BD27/第5期!BD27)</f>
        <v/>
      </c>
      <c r="Y48" s="187">
        <f>IF(第5期!BE27=0,0,第6期!BE27/第5期!BE27)</f>
        <v/>
      </c>
      <c r="Z48" s="1101" t="n"/>
      <c r="AA48" s="144" t="n"/>
      <c r="AB48" s="1101" t="n"/>
      <c r="AC48" s="1101" t="n"/>
      <c r="AD48" s="1101" t="n"/>
      <c r="AE48" s="1101" t="n"/>
      <c r="AF48" s="1101" t="n"/>
      <c r="AG48" s="1101" t="n"/>
      <c r="AH48" s="144" t="n"/>
      <c r="AI48" s="332" t="n"/>
      <c r="AJ48" s="333" t="n"/>
      <c r="AK48" s="333" t="n"/>
      <c r="AL48" s="333" t="n"/>
      <c r="AM48" s="333" t="n"/>
      <c r="AN48" s="333" t="n"/>
      <c r="AO48" s="333" t="n"/>
      <c r="AP48" s="333" t="n"/>
      <c r="AQ48" s="333" t="n"/>
      <c r="AR48" s="333" t="n"/>
      <c r="AS48" s="333" t="n"/>
      <c r="AT48" s="333" t="n"/>
      <c r="AU48" s="333" t="n"/>
      <c r="AV48" s="333" t="n"/>
      <c r="AW48" s="333" t="n"/>
      <c r="AX48" s="333" t="n"/>
      <c r="AY48" s="360" t="n"/>
      <c r="AZ48" s="144" t="n"/>
      <c r="BA48" s="351">
        <f>BA24</f>
        <v/>
      </c>
      <c r="BB48" s="1061">
        <f>SUM(BB24:BE24)</f>
        <v/>
      </c>
      <c r="BC48" s="1061">
        <f>SUM(BF24:BI24)</f>
        <v/>
      </c>
      <c r="BD48" s="1061">
        <f>SUM(BJ24:BM24)</f>
        <v/>
      </c>
      <c r="BE48" s="1061">
        <f>SUM(BN24:BQ24)</f>
        <v/>
      </c>
      <c r="BF48" s="1242">
        <f>(BB48*初始化表!E$17+BC48*初始化表!F$17+BD48*初始化表!G$17+BE48*初始化表!H$17)/1300</f>
        <v/>
      </c>
      <c r="BG48" s="1292">
        <f>IF(BF48=0,0,AL124/BF48)</f>
        <v/>
      </c>
      <c r="BH48" s="1292">
        <f>IF(BF48=0,0,AJ124/BF48)</f>
        <v/>
      </c>
      <c r="BI48" s="1303">
        <f>$BI$51+MAX(0,第6期!BI48)-BF48</f>
        <v/>
      </c>
      <c r="BJ48" s="1061">
        <f>IF(BA48=0,"",RANK(BG48,$BG$31:$BG$50))</f>
        <v/>
      </c>
      <c r="BK48" s="1061">
        <f>IF(BA48=0,"",RANK(BH48,$BH$31:$BH$50))</f>
        <v/>
      </c>
      <c r="BL48" s="1101" t="n"/>
      <c r="BM48" s="1101" t="n"/>
      <c r="BN48" s="1101" t="n"/>
      <c r="BO48" s="1101" t="n"/>
      <c r="BP48" s="1101" t="n"/>
      <c r="BQ48" s="1101" t="n"/>
      <c r="BR48" s="1106" t="n"/>
      <c r="BS48" s="351">
        <f>BS23</f>
        <v/>
      </c>
      <c r="BT48" s="1299">
        <f>$BT23*(AJ79-BT$50)/BT$51</f>
        <v/>
      </c>
      <c r="BU48" s="1299">
        <f>$BT23*(AK79-BU$50)/BU$51</f>
        <v/>
      </c>
      <c r="BV48" s="1299">
        <f>$BT23*(AL79-BV$50)/BV$51</f>
        <v/>
      </c>
      <c r="BW48" s="1299">
        <f>$BT23*(AM79-BW$50)/BW$51</f>
        <v/>
      </c>
      <c r="BX48" s="1299">
        <f>$BT23*(AN79-BX$50)/BX$51</f>
        <v/>
      </c>
      <c r="BY48" s="1299">
        <f>$BT23*(AO79-BY$50)/BY$51</f>
        <v/>
      </c>
      <c r="BZ48" s="1299">
        <f>$BT23*(AP79-BZ$50)/BZ$51</f>
        <v/>
      </c>
      <c r="CA48" s="1299">
        <f>$BT23*(AQ79-CA$50)/CA$51</f>
        <v/>
      </c>
      <c r="CB48" s="1299">
        <f>$BT23*(AR79-CB$50)/CB$51</f>
        <v/>
      </c>
      <c r="CC48" s="1299">
        <f>$BT23*(AS79-CC$50)/CC$51</f>
        <v/>
      </c>
      <c r="CD48" s="1299">
        <f>$BT23*(AT79-CD$50)/CD$51</f>
        <v/>
      </c>
      <c r="CE48" s="1299">
        <f>$BT23*(AU79-CE$50)/CE$51</f>
        <v/>
      </c>
      <c r="CF48" s="1299">
        <f>$BT23*(AV79-CF$50)/CF$51</f>
        <v/>
      </c>
      <c r="CG48" s="1299">
        <f>$BT23*(AW79-CG$50)/CG$51</f>
        <v/>
      </c>
      <c r="CH48" s="1299">
        <f>$BT23*(AX79-CH$50)/CH$51</f>
        <v/>
      </c>
      <c r="CI48" s="1299">
        <f>$BT23*(AY79-CI$50)/CI$51</f>
        <v/>
      </c>
      <c r="CJ48" s="1106" t="n"/>
      <c r="CK48" s="1101" t="n"/>
      <c r="CL48" s="1101" t="n"/>
      <c r="CM48" s="1101" t="n"/>
      <c r="CN48" s="1101" t="n"/>
      <c r="CO48" s="1101" t="n"/>
      <c r="CP48" s="1101" t="n"/>
      <c r="CQ48" s="1101" t="n"/>
      <c r="CR48" s="1101" t="n"/>
      <c r="CS48" s="1101" t="n"/>
      <c r="CT48" s="1101" t="n"/>
      <c r="CU48" s="1101" t="n"/>
      <c r="CV48" s="1101" t="n"/>
      <c r="CW48" s="1101" t="n"/>
      <c r="CX48" s="1101" t="n"/>
      <c r="CY48" s="1101" t="n"/>
      <c r="CZ48" s="1101" t="n"/>
      <c r="DA48" s="1101" t="n"/>
      <c r="DB48" s="1101" t="n"/>
      <c r="DC48" s="1101" t="n"/>
      <c r="DD48" s="1101" t="n"/>
      <c r="DE48" s="1101" t="n"/>
      <c r="DF48" s="1101" t="n"/>
      <c r="DG48" s="1101" t="n"/>
      <c r="DH48" s="1101" t="n"/>
      <c r="DI48" s="1101" t="n"/>
    </row>
    <row r="49" ht="16" customFormat="1" customHeight="1" s="140">
      <c r="A49" s="1047" t="inlineStr">
        <is>
          <t>销售收入</t>
        </is>
      </c>
      <c r="C49" s="1061">
        <f>IF(AJ24="",SUMPRODUCT(B6:E9,V42:Y45),B6*MAX(0,AM9-AK9)+MAX(0,AM10-AK10)*C6+MAX(0,AM11-AK11)*D6+MAX(0,AM12-AK12)*E6+MAX(0,AM13-AK13)*B7+MAX(0,AM14-AK14)*C7+MAX(0,AM15-AK15)*D7+MAX(0,AM16-AK16)*E7+MAX(0,AM17-AK17)*B8+MAX(0,AM18-AK18)*C8+MAX(0,AM19-AK19)*D8+MAX(0,AM20-AK20)*E8+MAX(0,AM21-AK21)*B9+MAX(0,AM22-AK22)*C9+MAX(0,AM23-AK23)*D9+MAX(0,AM24-AK24)*E9)+MIN(B6,V23)*MIN(V11,B12-V36)+MIN(W11,C12-W36)*MIN(C6,W23)+MIN(X11,D12-X36)*MIN(D6,X23)+MIN(Y11,E12-Y36)*MIN(E6,Y23)+MIN(B7,V24)*MIN(V12,B13-V37)+MIN(W12,C13-W37)*MIN(C7,W24)+MIN(X12,D13-X37)*MIN(D7,X24)+MIN(Y12,E13-Y37)*MIN(E7,Y24)+MIN(B8,V25)*MIN(V13,B14-V38)+MIN(W13,C14-W38)*MIN(C8,W25)+MIN(X13,D14-X38)*MIN(D8,X25)+MIN(Y13,E14-Y38)*MIN(E8,Y25)+MIN(B9,V26)*MIN(V14,B15-V39)+MIN(W14,C15-W39)*MIN(C9,W26)+MIN(X14,D15-X39)*MIN(D9,X26)+MIN(Y14,E15-Y39)*MIN(E9,Y26)</f>
        <v/>
      </c>
      <c r="D49" s="1293">
        <f>D41+C49</f>
        <v/>
      </c>
      <c r="E49" s="1293" t="n"/>
      <c r="F49" s="1291">
        <f>F48+C49</f>
        <v/>
      </c>
      <c r="G49" s="144" t="n"/>
      <c r="H49" s="1047" t="inlineStr">
        <is>
          <t>产品3</t>
        </is>
      </c>
      <c r="I49" s="1061">
        <f>第6期!AL17</f>
        <v/>
      </c>
      <c r="J49" s="1061">
        <f>第6期!AL18</f>
        <v/>
      </c>
      <c r="K49" s="1061">
        <f>第6期!AL19</f>
        <v/>
      </c>
      <c r="L49" s="187">
        <f>第6期!AL20</f>
        <v/>
      </c>
      <c r="M49" s="178" t="n"/>
      <c r="N49" s="223">
        <f>第6期!F69</f>
        <v/>
      </c>
      <c r="O49" s="1063">
        <f>N49+第6期!R49</f>
        <v/>
      </c>
      <c r="P49" s="1063">
        <f>INT((F61-0.05*C49+0-(F30-F48)*O49/N49)/初始化表!B8)</f>
        <v/>
      </c>
      <c r="Q49" s="1063">
        <f>INT((F61+第8期!P33+第8期!Q35-F30+F48)/初始化表!B8)</f>
        <v/>
      </c>
      <c r="R49" s="1245" t="n"/>
      <c r="S49" s="1101" t="n"/>
      <c r="T49" s="230" t="n"/>
      <c r="U49" s="1047" t="inlineStr">
        <is>
          <t>产品2</t>
        </is>
      </c>
      <c r="V49" s="1061">
        <f>IF(第5期!BF27=0,0,第6期!BF27/第5期!BF27)</f>
        <v/>
      </c>
      <c r="W49" s="1061">
        <f>IF(第5期!BG27=0,0,第6期!BG27/第5期!BG27)</f>
        <v/>
      </c>
      <c r="X49" s="1061">
        <f>IF(第5期!BH27=0,0,第6期!BH27/第5期!BH27)</f>
        <v/>
      </c>
      <c r="Y49" s="187">
        <f>IF(第5期!BI27=0,0,第6期!BI27/第5期!BI27)</f>
        <v/>
      </c>
      <c r="Z49" s="1101" t="n"/>
      <c r="AA49" s="144" t="n"/>
      <c r="AB49" s="1101" t="n"/>
      <c r="AC49" s="1101" t="n"/>
      <c r="AD49" s="1101" t="n"/>
      <c r="AE49" s="1101" t="n"/>
      <c r="AF49" s="1101" t="n"/>
      <c r="AG49" s="1101" t="n"/>
      <c r="AH49" s="144" t="n"/>
      <c r="AI49" s="332" t="n"/>
      <c r="AJ49" s="333" t="n"/>
      <c r="AK49" s="333" t="n"/>
      <c r="AL49" s="333" t="n"/>
      <c r="AM49" s="333" t="n"/>
      <c r="AN49" s="333" t="n"/>
      <c r="AO49" s="333" t="n"/>
      <c r="AP49" s="333" t="n"/>
      <c r="AQ49" s="333" t="n"/>
      <c r="AR49" s="333" t="n"/>
      <c r="AS49" s="333" t="n"/>
      <c r="AT49" s="333" t="n"/>
      <c r="AU49" s="333" t="n"/>
      <c r="AV49" s="333" t="n"/>
      <c r="AW49" s="333" t="n"/>
      <c r="AX49" s="333" t="n"/>
      <c r="AY49" s="360" t="n"/>
      <c r="AZ49" s="144" t="n"/>
      <c r="BA49" s="351">
        <f>BA25</f>
        <v/>
      </c>
      <c r="BB49" s="1061">
        <f>SUM(BB25:BE25)</f>
        <v/>
      </c>
      <c r="BC49" s="1061">
        <f>SUM(BF25:BI25)</f>
        <v/>
      </c>
      <c r="BD49" s="1061">
        <f>SUM(BJ25:BM25)</f>
        <v/>
      </c>
      <c r="BE49" s="1061">
        <f>SUM(BN25:BQ25)</f>
        <v/>
      </c>
      <c r="BF49" s="1242">
        <f>(BB49*初始化表!E$17+BC49*初始化表!F$17+BD49*初始化表!G$17+BE49*初始化表!H$17)/1300</f>
        <v/>
      </c>
      <c r="BG49" s="1292">
        <f>IF(BF49=0,0,AL125/BF49)</f>
        <v/>
      </c>
      <c r="BH49" s="1292">
        <f>IF(BF49=0,0,AJ125/BF49)</f>
        <v/>
      </c>
      <c r="BI49" s="1303">
        <f>$BI$51+MAX(0,第6期!BI49)-BF49</f>
        <v/>
      </c>
      <c r="BJ49" s="1061">
        <f>IF(BA49=0,"",RANK(BG49,$BG$31:$BG$50))</f>
        <v/>
      </c>
      <c r="BK49" s="1061">
        <f>IF(BA49=0,"",RANK(BH49,$BH$31:$BH$50))</f>
        <v/>
      </c>
      <c r="BL49" s="1101" t="n"/>
      <c r="BM49" s="1101" t="n"/>
      <c r="BN49" s="1101" t="n"/>
      <c r="BO49" s="1101" t="n"/>
      <c r="BP49" s="1101" t="n"/>
      <c r="BQ49" s="1101" t="n"/>
      <c r="BR49" s="1106" t="n"/>
      <c r="BS49" s="351">
        <f>BS24</f>
        <v/>
      </c>
      <c r="BT49" s="1299">
        <f>$BT24*(AJ80-BT$50)/BT$51</f>
        <v/>
      </c>
      <c r="BU49" s="1299">
        <f>$BT24*(AK80-BU$50)/BU$51</f>
        <v/>
      </c>
      <c r="BV49" s="1299">
        <f>$BT24*(AL80-BV$50)/BV$51</f>
        <v/>
      </c>
      <c r="BW49" s="1299">
        <f>$BT24*(AM80-BW$50)/BW$51</f>
        <v/>
      </c>
      <c r="BX49" s="1299">
        <f>$BT24*(AN80-BX$50)/BX$51</f>
        <v/>
      </c>
      <c r="BY49" s="1299">
        <f>$BT24*(AO80-BY$50)/BY$51</f>
        <v/>
      </c>
      <c r="BZ49" s="1299">
        <f>$BT24*(AP80-BZ$50)/BZ$51</f>
        <v/>
      </c>
      <c r="CA49" s="1299">
        <f>$BT24*(AQ80-CA$50)/CA$51</f>
        <v/>
      </c>
      <c r="CB49" s="1299">
        <f>$BT24*(AR80-CB$50)/CB$51</f>
        <v/>
      </c>
      <c r="CC49" s="1299">
        <f>$BT24*(AS80-CC$50)/CC$51</f>
        <v/>
      </c>
      <c r="CD49" s="1299">
        <f>$BT24*(AT80-CD$50)/CD$51</f>
        <v/>
      </c>
      <c r="CE49" s="1299">
        <f>$BT24*(AU80-CE$50)/CE$51</f>
        <v/>
      </c>
      <c r="CF49" s="1299">
        <f>$BT24*(AV80-CF$50)/CF$51</f>
        <v/>
      </c>
      <c r="CG49" s="1299">
        <f>$BT24*(AW80-CG$50)/CG$51</f>
        <v/>
      </c>
      <c r="CH49" s="1299">
        <f>$BT24*(AX80-CH$50)/CH$51</f>
        <v/>
      </c>
      <c r="CI49" s="1299">
        <f>$BT24*(AY80-CI$50)/CI$51</f>
        <v/>
      </c>
      <c r="CJ49" s="1106" t="n"/>
      <c r="CK49" s="1101" t="n"/>
      <c r="CL49" s="1101" t="n"/>
      <c r="CM49" s="1101" t="n"/>
      <c r="CN49" s="1101" t="n"/>
      <c r="CO49" s="1101" t="n"/>
      <c r="CP49" s="1101" t="n"/>
      <c r="CQ49" s="1101" t="n"/>
      <c r="CR49" s="1101" t="n"/>
      <c r="CS49" s="1101" t="n"/>
      <c r="CT49" s="1101" t="n"/>
      <c r="CU49" s="1101" t="n"/>
      <c r="CV49" s="1101" t="n"/>
      <c r="CW49" s="1101" t="n"/>
      <c r="CX49" s="1101" t="n"/>
      <c r="CY49" s="1101" t="n"/>
      <c r="CZ49" s="1101" t="n"/>
      <c r="DA49" s="1101" t="n"/>
      <c r="DB49" s="1101" t="n"/>
      <c r="DC49" s="1101" t="n"/>
      <c r="DD49" s="1101" t="n"/>
      <c r="DE49" s="1101" t="n"/>
      <c r="DF49" s="1101" t="n"/>
      <c r="DG49" s="1101" t="n"/>
      <c r="DH49" s="1101" t="n"/>
      <c r="DI49" s="1101" t="n"/>
    </row>
    <row r="50" ht="16" customFormat="1" customHeight="1" s="140">
      <c r="A50" s="1047" t="inlineStr">
        <is>
          <t>废品损失</t>
        </is>
      </c>
      <c r="C50" s="1061">
        <f>-IF(AJ24="",0.4*SUMPRODUCT(B6:E9,V36:Y39),0.4*(AQ9*B6+AQ10*C6+AQ11*D6+AQ12*E6+AQ13*B7+AQ14*C7+AQ15*D7+AQ16*E7+AQ17*B8+AQ18*C8+AQ19*D8+AQ20*E8+AQ21*B9+AQ22*C9+AQ23*D9+AQ24*E9))</f>
        <v/>
      </c>
      <c r="D50" s="1293" t="n"/>
      <c r="E50" s="1293">
        <f>E48-C50</f>
        <v/>
      </c>
      <c r="F50" s="1291">
        <f>F49+C50</f>
        <v/>
      </c>
      <c r="G50" s="144" t="n"/>
      <c r="H50" s="1047" t="inlineStr">
        <is>
          <t>产品4</t>
        </is>
      </c>
      <c r="I50" s="1061">
        <f>第6期!AL21</f>
        <v/>
      </c>
      <c r="J50" s="1061">
        <f>第6期!AL22</f>
        <v/>
      </c>
      <c r="K50" s="1061">
        <f>第6期!AL23</f>
        <v/>
      </c>
      <c r="L50" s="187">
        <f>第6期!AL24</f>
        <v/>
      </c>
      <c r="M50" s="178" t="n"/>
      <c r="N50" s="1101" t="n"/>
      <c r="O50" s="1041" t="inlineStr">
        <is>
          <t>本期成本</t>
        </is>
      </c>
      <c r="P50" s="1331">
        <f>E60</f>
        <v/>
      </c>
      <c r="Q50" s="250" t="n"/>
      <c r="R50" s="1332" t="n"/>
      <c r="S50" s="1333" t="n"/>
      <c r="T50" s="230" t="n"/>
      <c r="U50" s="1047" t="inlineStr">
        <is>
          <t>产品3</t>
        </is>
      </c>
      <c r="V50" s="1061">
        <f>IF(第5期!BJ27=0,0,第6期!BJ27/第5期!BJ27)</f>
        <v/>
      </c>
      <c r="W50" s="1061">
        <f>IF(第5期!BK27=0,0,第6期!BK27/第5期!BK27)</f>
        <v/>
      </c>
      <c r="X50" s="1061">
        <f>IF(第5期!BL27=0,0,第6期!BL27/第5期!BL27)</f>
        <v/>
      </c>
      <c r="Y50" s="187">
        <f>IF(第5期!BM27=0,0,第6期!BM27/第5期!BM27)</f>
        <v/>
      </c>
      <c r="Z50" s="1101" t="n"/>
      <c r="AA50" s="144" t="n"/>
      <c r="AB50" s="1101" t="n"/>
      <c r="AC50" s="1101" t="n"/>
      <c r="AD50" s="1101" t="n"/>
      <c r="AE50" s="1101" t="n"/>
      <c r="AF50" s="1101" t="n"/>
      <c r="AG50" s="1101" t="n"/>
      <c r="AH50" s="144" t="n"/>
      <c r="AI50" s="332" t="n"/>
      <c r="AJ50" s="333" t="n"/>
      <c r="AK50" s="333" t="n"/>
      <c r="AL50" s="333" t="n"/>
      <c r="AM50" s="333" t="n"/>
      <c r="AN50" s="333" t="n"/>
      <c r="AO50" s="333" t="n"/>
      <c r="AP50" s="333" t="n"/>
      <c r="AQ50" s="333" t="n"/>
      <c r="AR50" s="333" t="n"/>
      <c r="AS50" s="333" t="n"/>
      <c r="AT50" s="333" t="n"/>
      <c r="AU50" s="333" t="n"/>
      <c r="AV50" s="333" t="n"/>
      <c r="AW50" s="333" t="n"/>
      <c r="AX50" s="333" t="n"/>
      <c r="AY50" s="360" t="n"/>
      <c r="AZ50" s="144" t="n"/>
      <c r="BA50" s="351">
        <f>BA26</f>
        <v/>
      </c>
      <c r="BB50" s="1061">
        <f>SUM(BB26:BE26)</f>
        <v/>
      </c>
      <c r="BC50" s="1061">
        <f>SUM(BF26:BI26)</f>
        <v/>
      </c>
      <c r="BD50" s="1061">
        <f>SUM(BJ26:BM26)</f>
        <v/>
      </c>
      <c r="BE50" s="1061">
        <f>SUM(BN26:BQ26)</f>
        <v/>
      </c>
      <c r="BF50" s="1242">
        <f>(BB50*初始化表!E$17+BC50*初始化表!F$17+BD50*初始化表!G$17+BE50*初始化表!H$17)/1300</f>
        <v/>
      </c>
      <c r="BG50" s="1292">
        <f>IF(BF50=0,0,AL126/BF50)</f>
        <v/>
      </c>
      <c r="BH50" s="1292">
        <f>IF(BF50=0,0,AJ126/BF50)</f>
        <v/>
      </c>
      <c r="BI50" s="1303">
        <f>$BI$51+MAX(0,第6期!BI50)-BF50</f>
        <v/>
      </c>
      <c r="BJ50" s="1061">
        <f>IF(BA50=0,"",RANK(BG50,$BG$31:$BG$50))</f>
        <v/>
      </c>
      <c r="BK50" s="1061">
        <f>IF(BA50=0,"",RANK(BH50,$BH$31:$BH$50))</f>
        <v/>
      </c>
      <c r="BL50" s="1101" t="n"/>
      <c r="BM50" s="1101" t="n"/>
      <c r="BN50" s="1101" t="n"/>
      <c r="BO50" s="1101" t="n"/>
      <c r="BP50" s="1101" t="n"/>
      <c r="BQ50" s="1101" t="n"/>
      <c r="BR50" s="1106" t="n"/>
      <c r="BS50" s="1044" t="inlineStr">
        <is>
          <t>平均值</t>
        </is>
      </c>
      <c r="BT50" s="1299">
        <f>SUM(AJ61:AJ80)/初始化表!$B5</f>
        <v/>
      </c>
      <c r="BU50" s="1299">
        <f>SUM(AK61:AK80)/初始化表!$B5</f>
        <v/>
      </c>
      <c r="BV50" s="1299">
        <f>SUM(AL61:AL80)/初始化表!$B5</f>
        <v/>
      </c>
      <c r="BW50" s="1299">
        <f>SUM(AM61:AM80)/初始化表!$B5</f>
        <v/>
      </c>
      <c r="BX50" s="1299">
        <f>SUM(AN61:AN80)/初始化表!$B5</f>
        <v/>
      </c>
      <c r="BY50" s="1299">
        <f>SUM(AO61:AO80)/初始化表!$B5</f>
        <v/>
      </c>
      <c r="BZ50" s="1299">
        <f>SUM(AP61:AP80)/初始化表!$B5</f>
        <v/>
      </c>
      <c r="CA50" s="1299">
        <f>SUM(AQ61:AQ80)/初始化表!$B5</f>
        <v/>
      </c>
      <c r="CB50" s="1299">
        <f>SUM(AR61:AR80)/初始化表!$B5</f>
        <v/>
      </c>
      <c r="CC50" s="1299">
        <f>SUM(AS61:AS80)/初始化表!$B5</f>
        <v/>
      </c>
      <c r="CD50" s="1299">
        <f>SUM(AT61:AT80)/初始化表!$B5</f>
        <v/>
      </c>
      <c r="CE50" s="1299">
        <f>SUM(AU61:AU80)/初始化表!$B5</f>
        <v/>
      </c>
      <c r="CF50" s="1299">
        <f>SUM(AV61:AV80)/初始化表!$B5</f>
        <v/>
      </c>
      <c r="CG50" s="1299">
        <f>SUM(AW61:AW80)/初始化表!$B5</f>
        <v/>
      </c>
      <c r="CH50" s="1299">
        <f>SUM(AX61:AX80)/初始化表!$B5</f>
        <v/>
      </c>
      <c r="CI50" s="1299">
        <f>SUM(AY61:AY80)/初始化表!$B5</f>
        <v/>
      </c>
      <c r="CJ50" s="1106" t="n"/>
      <c r="CK50" s="1101" t="n"/>
      <c r="CL50" s="1101" t="n"/>
      <c r="CM50" s="1101" t="n"/>
      <c r="CN50" s="1101" t="n"/>
      <c r="CO50" s="1101" t="n"/>
      <c r="CP50" s="1101" t="n"/>
      <c r="CQ50" s="1101" t="n"/>
      <c r="CR50" s="1101" t="n"/>
      <c r="CS50" s="1101" t="n"/>
      <c r="CT50" s="1101" t="n"/>
      <c r="CU50" s="1101" t="n"/>
      <c r="CV50" s="1101" t="n"/>
      <c r="CW50" s="1101" t="n"/>
      <c r="CX50" s="1101" t="n"/>
      <c r="CY50" s="1101" t="n"/>
      <c r="CZ50" s="1101" t="n"/>
      <c r="DA50" s="1101" t="n"/>
      <c r="DB50" s="1101" t="n"/>
      <c r="DC50" s="1101" t="n"/>
      <c r="DD50" s="1101" t="n"/>
      <c r="DE50" s="1101" t="n"/>
      <c r="DF50" s="1101" t="n"/>
      <c r="DG50" s="1101" t="n"/>
      <c r="DH50" s="1101" t="n"/>
      <c r="DI50" s="1101" t="n"/>
    </row>
    <row r="51" ht="16" customFormat="1" customHeight="1" s="140">
      <c r="A51" s="1047" t="inlineStr">
        <is>
          <t>折旧费</t>
        </is>
      </c>
      <c r="C51" s="1061">
        <f>-初始化表!H5*N49*初始化表!B8</f>
        <v/>
      </c>
      <c r="D51" s="1293" t="n"/>
      <c r="E51" s="1293">
        <f>E50-C51</f>
        <v/>
      </c>
      <c r="F51" s="1291" t="n"/>
      <c r="G51" s="144" t="n"/>
      <c r="H51" s="1047" t="inlineStr">
        <is>
          <t>可运输货物</t>
        </is>
      </c>
      <c r="I51" s="1044" t="inlineStr">
        <is>
          <t>产品1</t>
        </is>
      </c>
      <c r="J51" s="1044" t="inlineStr">
        <is>
          <t>产品2</t>
        </is>
      </c>
      <c r="K51" s="1044" t="inlineStr">
        <is>
          <t>产品3</t>
        </is>
      </c>
      <c r="L51" s="1091" t="inlineStr">
        <is>
          <t>产品4</t>
        </is>
      </c>
      <c r="M51" s="178" t="n"/>
      <c r="N51" s="1101" t="n"/>
      <c r="O51" s="1073" t="inlineStr">
        <is>
          <t>期末现金</t>
        </is>
      </c>
      <c r="P51" s="1334">
        <f>F64</f>
        <v/>
      </c>
      <c r="Q51" s="253" t="n"/>
      <c r="R51" s="1275" t="n"/>
      <c r="S51" s="1333" t="n"/>
      <c r="T51" s="230" t="n"/>
      <c r="U51" s="1073" t="inlineStr">
        <is>
          <t>产品4</t>
        </is>
      </c>
      <c r="V51" s="1063">
        <f>IF(第5期!BN27=0,0,第6期!BN27/第5期!BN27)</f>
        <v/>
      </c>
      <c r="W51" s="1063">
        <f>IF(第5期!BO27=0,0,第6期!BO27/第5期!BO27)</f>
        <v/>
      </c>
      <c r="X51" s="1063">
        <f>IF(第5期!BP27=0,0,第6期!BP27/第5期!BP27)</f>
        <v/>
      </c>
      <c r="Y51" s="1064">
        <f>IF(第5期!BQ27=0,0,第6期!BQ27/第5期!BQ27)</f>
        <v/>
      </c>
      <c r="Z51" s="1101" t="n"/>
      <c r="AA51" s="144" t="n"/>
      <c r="AB51" s="1101" t="n"/>
      <c r="AC51" s="1101" t="n"/>
      <c r="AD51" s="1101" t="n"/>
      <c r="AE51" s="1101" t="n"/>
      <c r="AF51" s="1101" t="n"/>
      <c r="AG51" s="1101" t="n"/>
      <c r="AH51" s="144" t="n"/>
      <c r="AI51" s="332" t="n"/>
      <c r="AJ51" s="333" t="n"/>
      <c r="AK51" s="333" t="n"/>
      <c r="AL51" s="333" t="n"/>
      <c r="AM51" s="333" t="n"/>
      <c r="AN51" s="333" t="n"/>
      <c r="AO51" s="333" t="n"/>
      <c r="AP51" s="333" t="n"/>
      <c r="AQ51" s="333" t="n"/>
      <c r="AR51" s="333" t="n"/>
      <c r="AS51" s="333" t="n"/>
      <c r="AT51" s="333" t="n"/>
      <c r="AU51" s="333" t="n"/>
      <c r="AV51" s="333" t="n"/>
      <c r="AW51" s="333" t="n"/>
      <c r="AX51" s="333" t="n"/>
      <c r="AY51" s="360" t="n"/>
      <c r="AZ51" s="144" t="n"/>
      <c r="BA51" s="1044" t="inlineStr">
        <is>
          <t>平均</t>
        </is>
      </c>
      <c r="BB51" s="1242">
        <f>SUM(BB31:BB50)/初始化表!$B$5</f>
        <v/>
      </c>
      <c r="BC51" s="1242">
        <f>SUM(BC31:BC50)/初始化表!$B$5</f>
        <v/>
      </c>
      <c r="BD51" s="1242">
        <f>SUM(BD31:BD50)/初始化表!$B$5</f>
        <v/>
      </c>
      <c r="BE51" s="1242">
        <f>SUM(BE31:BE50)/初始化表!$B$5</f>
        <v/>
      </c>
      <c r="BF51" s="1242">
        <f>SUM(BF31:BF50)/初始化表!$B$5</f>
        <v/>
      </c>
      <c r="BG51" s="1242">
        <f>SUM(BG31:BG50)/初始化表!$B$5</f>
        <v/>
      </c>
      <c r="BH51" s="1242">
        <f>SUM(AJ107:AJ126)/SUM(BF31:BF50)</f>
        <v/>
      </c>
      <c r="BI51" s="1045">
        <f>((INT(I52)-SUM(AQ9:AQ12))*初始化表!E17+(INT(J52)-SUM(AQ13:AQ16))*初始化表!F17+(INT(K52)-SUM(AQ17:AQ20))*初始化表!G17+(INT(L52)-SUM(AQ21:AQ24))*初始化表!H17)/1300</f>
        <v/>
      </c>
      <c r="BJ51" s="1061" t="n"/>
      <c r="BK51" s="1061" t="n"/>
      <c r="BL51" s="1101" t="n"/>
      <c r="BM51" s="1101" t="n"/>
      <c r="BN51" s="1101" t="n"/>
      <c r="BO51" s="1101" t="n"/>
      <c r="BP51" s="1101" t="n"/>
      <c r="BQ51" s="1101" t="n"/>
      <c r="BR51" s="1106" t="n"/>
      <c r="BS51" s="1044" t="inlineStr">
        <is>
          <t>标准差</t>
        </is>
      </c>
      <c r="BT51" s="1240">
        <f>_xlfn.STDEV.P(AJ61:AJ80)</f>
        <v/>
      </c>
      <c r="BU51" s="1240">
        <f>_xlfn.STDEV.P(AK61:AK80)</f>
        <v/>
      </c>
      <c r="BV51" s="1240">
        <f>_xlfn.STDEV.P(AL61:AL80)</f>
        <v/>
      </c>
      <c r="BW51" s="1240">
        <f>_xlfn.STDEV.P(AM61:AM80)</f>
        <v/>
      </c>
      <c r="BX51" s="1240">
        <f>_xlfn.STDEV.P(AN61:AN80)</f>
        <v/>
      </c>
      <c r="BY51" s="1240">
        <f>_xlfn.STDEV.P(AO61:AO80)</f>
        <v/>
      </c>
      <c r="BZ51" s="1240">
        <f>_xlfn.STDEV.P(AP61:AP80)</f>
        <v/>
      </c>
      <c r="CA51" s="1240">
        <f>_xlfn.STDEV.P(AQ61:AQ80)</f>
        <v/>
      </c>
      <c r="CB51" s="1240">
        <f>_xlfn.STDEV.P(AR61:AR80)</f>
        <v/>
      </c>
      <c r="CC51" s="1240">
        <f>_xlfn.STDEV.P(AS61:AS80)</f>
        <v/>
      </c>
      <c r="CD51" s="1240">
        <f>_xlfn.STDEV.P(AT61:AT80)</f>
        <v/>
      </c>
      <c r="CE51" s="1240">
        <f>_xlfn.STDEV.P(AU61:AU80)</f>
        <v/>
      </c>
      <c r="CF51" s="1240">
        <f>_xlfn.STDEV.P(AV61:AV80)</f>
        <v/>
      </c>
      <c r="CG51" s="1240">
        <f>_xlfn.STDEV.P(AW61:AW80)</f>
        <v/>
      </c>
      <c r="CH51" s="1240">
        <f>_xlfn.STDEV.P(AX61:AX80)</f>
        <v/>
      </c>
      <c r="CI51" s="1240">
        <f>_xlfn.STDEV.P(AY61:AY80)</f>
        <v/>
      </c>
      <c r="CJ51" s="1106" t="n"/>
      <c r="CK51" s="1101" t="n"/>
      <c r="CL51" s="1101" t="n"/>
      <c r="CM51" s="1101" t="n"/>
      <c r="CN51" s="1101" t="n"/>
      <c r="CO51" s="1101" t="n"/>
      <c r="CP51" s="1101" t="n"/>
      <c r="CQ51" s="1101" t="n"/>
      <c r="CR51" s="1101" t="n"/>
      <c r="CS51" s="1101" t="n"/>
      <c r="CT51" s="1101" t="n"/>
      <c r="CU51" s="1101" t="n"/>
      <c r="CV51" s="1101" t="n"/>
      <c r="CW51" s="1101" t="n"/>
      <c r="CX51" s="1101" t="n"/>
      <c r="CY51" s="1101" t="n"/>
      <c r="CZ51" s="1101" t="n"/>
      <c r="DA51" s="1101" t="n"/>
      <c r="DB51" s="1101" t="n"/>
      <c r="DC51" s="1101" t="n"/>
      <c r="DD51" s="1101" t="n"/>
      <c r="DE51" s="1101" t="n"/>
      <c r="DF51" s="1101" t="n"/>
      <c r="DG51" s="1101" t="n"/>
      <c r="DH51" s="1101" t="n"/>
      <c r="DI51" s="1101" t="n"/>
    </row>
    <row r="52" ht="16" customFormat="1" customHeight="1" s="140">
      <c r="A52" s="1047" t="inlineStr">
        <is>
          <t>产品库存变化</t>
        </is>
      </c>
      <c r="C52" s="1061">
        <f>IF(AJ24="",0,SUM(AP9:AP12)*初始化表!E22+SUM(AP13:AP16)*初始化表!F22+SUM(AP17:AP20)*初始化表!G22+SUM(AP21:AP24)*初始化表!H22)-(SUM(V5:Z5,-I56)*初始化表!E22+SUM(V6:Z6,-J56)*初始化表!F22+SUM(V7:Z7,-K56)*初始化表!G22+SUM(V8:Z8,-L56)*初始化表!H22)</f>
        <v/>
      </c>
      <c r="D52" s="1293" t="n"/>
      <c r="E52" s="1293">
        <f>E51-C52</f>
        <v/>
      </c>
      <c r="F52" s="1291" t="n"/>
      <c r="G52" s="144" t="n"/>
      <c r="H52" s="1047" t="inlineStr">
        <is>
          <t>数量</t>
        </is>
      </c>
      <c r="I52" s="1061">
        <f>Z5+初始化表!B4*SUM(B17:E17)</f>
        <v/>
      </c>
      <c r="J52" s="1061">
        <f>Z6+初始化表!B4*SUM(B18:E18)</f>
        <v/>
      </c>
      <c r="K52" s="1061">
        <f>Z7+初始化表!B4*SUM(B19:E19)</f>
        <v/>
      </c>
      <c r="L52" s="187">
        <f>Z8+初始化表!B4*SUM(B20:E20)</f>
        <v/>
      </c>
      <c r="M52" s="178" t="n"/>
      <c r="N52" s="1101" t="n"/>
      <c r="O52" s="181" t="n"/>
      <c r="P52" s="181" t="n"/>
      <c r="Q52" s="181" t="n"/>
      <c r="R52" s="181" t="n"/>
      <c r="S52" s="1101" t="n"/>
      <c r="T52" s="230" t="n"/>
      <c r="U52" s="1045" t="n"/>
      <c r="V52" s="1061" t="n"/>
      <c r="W52" s="1061" t="n"/>
      <c r="X52" s="1061" t="n"/>
      <c r="Y52" s="1061" t="n"/>
      <c r="Z52" s="1101" t="n"/>
      <c r="AA52" s="144" t="n"/>
      <c r="AB52" s="144" t="n"/>
      <c r="AC52" s="144" t="n"/>
      <c r="AD52" s="144" t="n"/>
      <c r="AE52" s="144" t="n"/>
      <c r="AF52" s="144" t="n"/>
      <c r="AG52" s="144" t="n"/>
      <c r="AH52" s="144" t="n"/>
      <c r="AI52" s="332" t="n"/>
      <c r="AJ52" s="333" t="n"/>
      <c r="AK52" s="333" t="n"/>
      <c r="AL52" s="333" t="n"/>
      <c r="AM52" s="333" t="n"/>
      <c r="AN52" s="333" t="n"/>
      <c r="AO52" s="333" t="n"/>
      <c r="AP52" s="333" t="n"/>
      <c r="AQ52" s="333" t="n"/>
      <c r="AR52" s="333" t="n"/>
      <c r="AS52" s="333" t="n"/>
      <c r="AT52" s="333" t="n"/>
      <c r="AU52" s="333" t="n"/>
      <c r="AV52" s="333" t="n"/>
      <c r="AW52" s="333" t="n"/>
      <c r="AX52" s="333" t="n"/>
      <c r="AY52" s="360" t="n"/>
      <c r="AZ52" s="144" t="n"/>
      <c r="BA52" s="1101" t="n"/>
      <c r="BB52" s="1101" t="n"/>
      <c r="BC52" s="1101" t="n"/>
      <c r="BD52" s="1101" t="n"/>
      <c r="BE52" s="1101" t="n"/>
      <c r="BF52" s="1101" t="n"/>
      <c r="BG52" s="1101" t="n"/>
      <c r="BH52" s="1101" t="n"/>
      <c r="BI52" s="1101" t="n"/>
      <c r="BJ52" s="1101" t="n"/>
      <c r="BK52" s="1101" t="n"/>
      <c r="BL52" s="1101" t="n"/>
      <c r="BM52" s="1101" t="n"/>
      <c r="BN52" s="1101" t="n"/>
      <c r="BO52" s="1101" t="n"/>
      <c r="BP52" s="1101" t="n"/>
      <c r="BQ52" s="1101" t="n"/>
      <c r="BR52" s="1106" t="n"/>
      <c r="BS52" s="1106" t="n"/>
      <c r="BT52" s="1106" t="n"/>
      <c r="BU52" s="1106" t="n"/>
      <c r="BV52" s="1106" t="n"/>
      <c r="BW52" s="1106" t="n"/>
      <c r="BX52" s="1106" t="n"/>
      <c r="BY52" s="1106" t="n"/>
      <c r="BZ52" s="1106" t="n"/>
      <c r="CA52" s="1106" t="n"/>
      <c r="CB52" s="1106" t="n"/>
      <c r="CC52" s="1106" t="n"/>
      <c r="CD52" s="1106" t="n"/>
      <c r="CE52" s="1106" t="n"/>
      <c r="CF52" s="1106" t="n"/>
      <c r="CG52" s="1106" t="n"/>
      <c r="CH52" s="1106" t="n"/>
      <c r="CI52" s="1106" t="n"/>
      <c r="CJ52" s="1106" t="n"/>
      <c r="CK52" s="1101" t="n"/>
      <c r="CL52" s="1101" t="n"/>
      <c r="CM52" s="1101" t="n"/>
      <c r="CN52" s="1101" t="n"/>
      <c r="CO52" s="1101" t="n"/>
      <c r="CP52" s="1101" t="n"/>
      <c r="CQ52" s="1101" t="n"/>
      <c r="CR52" s="1101" t="n"/>
      <c r="CS52" s="1101" t="n"/>
      <c r="CT52" s="1101" t="n"/>
      <c r="CU52" s="1101" t="n"/>
      <c r="CV52" s="1101" t="n"/>
      <c r="CW52" s="1101" t="n"/>
      <c r="CX52" s="1101" t="n"/>
      <c r="CY52" s="1101" t="n"/>
      <c r="CZ52" s="1101" t="n"/>
      <c r="DA52" s="1101" t="n"/>
      <c r="DB52" s="1101" t="n"/>
      <c r="DC52" s="1101" t="n"/>
      <c r="DD52" s="1101" t="n"/>
      <c r="DE52" s="1101" t="n"/>
      <c r="DF52" s="1101" t="n"/>
      <c r="DG52" s="1101" t="n"/>
      <c r="DH52" s="1101" t="n"/>
      <c r="DI52" s="1101" t="n"/>
    </row>
    <row r="53" ht="16" customFormat="1" customHeight="1" s="140">
      <c r="A53" s="1047" t="inlineStr">
        <is>
          <t>原材料存储费</t>
        </is>
      </c>
      <c r="C53" s="1061">
        <f>-(H43+L43)/2*初始化表!B7</f>
        <v/>
      </c>
      <c r="D53" s="1293" t="n"/>
      <c r="E53" s="1293">
        <f>E52-C53</f>
        <v/>
      </c>
      <c r="F53" s="1291">
        <f>F50+C53</f>
        <v/>
      </c>
      <c r="G53" s="144" t="n"/>
      <c r="H53" s="1047" t="inlineStr">
        <is>
          <t>可运输余量</t>
        </is>
      </c>
      <c r="I53" s="1044" t="inlineStr">
        <is>
          <t>产品1</t>
        </is>
      </c>
      <c r="J53" s="1044" t="inlineStr">
        <is>
          <t>产品2</t>
        </is>
      </c>
      <c r="K53" s="1044" t="inlineStr">
        <is>
          <t>产品3</t>
        </is>
      </c>
      <c r="L53" s="1091" t="inlineStr">
        <is>
          <t>产品4</t>
        </is>
      </c>
      <c r="M53" s="178" t="n"/>
      <c r="N53" s="1101" t="n"/>
      <c r="O53" s="181" t="n"/>
      <c r="P53" s="181" t="n"/>
      <c r="Q53" s="181" t="n"/>
      <c r="R53" s="181" t="n"/>
      <c r="S53" s="1101" t="n"/>
      <c r="T53" s="230" t="n"/>
      <c r="U53" s="1041" t="inlineStr">
        <is>
          <t>需求变动比例</t>
        </is>
      </c>
      <c r="V53" s="1053" t="inlineStr">
        <is>
          <t>市场1</t>
        </is>
      </c>
      <c r="W53" s="1053" t="inlineStr">
        <is>
          <t>市场2</t>
        </is>
      </c>
      <c r="X53" s="1053" t="inlineStr">
        <is>
          <t>市场3</t>
        </is>
      </c>
      <c r="Y53" s="1090" t="inlineStr">
        <is>
          <t>市场4</t>
        </is>
      </c>
      <c r="Z53" s="1101" t="n"/>
      <c r="AA53" s="288" t="inlineStr">
        <is>
          <t>需求变动</t>
        </is>
      </c>
      <c r="AB53" s="289" t="inlineStr">
        <is>
          <t>市场1</t>
        </is>
      </c>
      <c r="AC53" s="289" t="inlineStr">
        <is>
          <t>市场2</t>
        </is>
      </c>
      <c r="AD53" s="289" t="inlineStr">
        <is>
          <t>市场3</t>
        </is>
      </c>
      <c r="AE53" s="290" t="inlineStr">
        <is>
          <t>市场4</t>
        </is>
      </c>
      <c r="AF53" s="144" t="n"/>
      <c r="AG53" s="144" t="n"/>
      <c r="AH53" s="144" t="n"/>
      <c r="AI53" s="332" t="n"/>
      <c r="AJ53" s="333" t="n"/>
      <c r="AK53" s="333" t="n"/>
      <c r="AL53" s="333" t="n"/>
      <c r="AM53" s="333" t="n"/>
      <c r="AN53" s="333" t="n"/>
      <c r="AO53" s="333" t="n"/>
      <c r="AP53" s="333" t="n"/>
      <c r="AQ53" s="333" t="n"/>
      <c r="AR53" s="333" t="n"/>
      <c r="AS53" s="333" t="n"/>
      <c r="AT53" s="333" t="n"/>
      <c r="AU53" s="333" t="n"/>
      <c r="AV53" s="333" t="n"/>
      <c r="AW53" s="333" t="n"/>
      <c r="AX53" s="333" t="n"/>
      <c r="AY53" s="360" t="n"/>
      <c r="AZ53" s="144" t="n"/>
      <c r="BA53" s="1044" t="inlineStr">
        <is>
          <t>公司</t>
        </is>
      </c>
      <c r="BB53" s="1044" t="inlineStr">
        <is>
          <t>估资本利润</t>
        </is>
      </c>
      <c r="BC53" s="1101" t="n"/>
      <c r="BD53" s="1044" t="inlineStr">
        <is>
          <t>生产结构</t>
        </is>
      </c>
      <c r="BE53" s="1044" t="inlineStr">
        <is>
          <t>产品1</t>
        </is>
      </c>
      <c r="BF53" s="1044" t="inlineStr">
        <is>
          <t>产品2</t>
        </is>
      </c>
      <c r="BG53" s="1044" t="inlineStr">
        <is>
          <t>产品3</t>
        </is>
      </c>
      <c r="BH53" s="1044" t="inlineStr">
        <is>
          <t>产品4</t>
        </is>
      </c>
      <c r="BI53" s="1101" t="n"/>
      <c r="BJ53" s="1101" t="n"/>
      <c r="BK53" s="1101" t="n"/>
      <c r="BL53" s="1101" t="n"/>
      <c r="BM53" s="1101" t="n"/>
      <c r="BN53" s="1101" t="n"/>
      <c r="BO53" s="1101" t="n"/>
      <c r="BP53" s="1101" t="n"/>
      <c r="BQ53" s="1101" t="n"/>
      <c r="BR53" s="1106" t="n"/>
      <c r="BS53" s="1106" t="n"/>
      <c r="BT53" s="1106" t="n"/>
      <c r="BU53" s="1106" t="n"/>
      <c r="BV53" s="1106" t="n"/>
      <c r="BW53" s="1106" t="n"/>
      <c r="BX53" s="1106" t="n"/>
      <c r="BY53" s="1106" t="n"/>
      <c r="BZ53" s="1106" t="n"/>
      <c r="CA53" s="1106" t="n"/>
      <c r="CB53" s="1106" t="n"/>
      <c r="CC53" s="1106" t="n"/>
      <c r="CD53" s="1106" t="n"/>
      <c r="CE53" s="1106" t="n"/>
      <c r="CF53" s="1106" t="n"/>
      <c r="CG53" s="1106" t="n"/>
      <c r="CH53" s="1106" t="n"/>
      <c r="CI53" s="1106" t="n"/>
      <c r="CJ53" s="1106" t="n"/>
      <c r="CK53" s="1101" t="n"/>
      <c r="CL53" s="1101" t="n"/>
      <c r="CM53" s="1101" t="n"/>
      <c r="CN53" s="1101" t="n"/>
      <c r="CO53" s="1101" t="n"/>
      <c r="CP53" s="1101" t="n"/>
      <c r="CQ53" s="1101" t="n"/>
      <c r="CR53" s="1101" t="n"/>
      <c r="CS53" s="1101" t="n"/>
      <c r="CT53" s="1101" t="n"/>
      <c r="CU53" s="1101" t="n"/>
      <c r="CV53" s="1101" t="n"/>
      <c r="CW53" s="1101" t="n"/>
      <c r="CX53" s="1101" t="n"/>
      <c r="CY53" s="1101" t="n"/>
      <c r="CZ53" s="1101" t="n"/>
      <c r="DA53" s="1101" t="n"/>
      <c r="DB53" s="1101" t="n"/>
      <c r="DC53" s="1101" t="n"/>
      <c r="DD53" s="1101" t="n"/>
      <c r="DE53" s="1101" t="n"/>
      <c r="DF53" s="1101" t="n"/>
      <c r="DG53" s="1101" t="n"/>
      <c r="DH53" s="1101" t="n"/>
      <c r="DI53" s="1101" t="n"/>
    </row>
    <row r="54" ht="16" customFormat="1" customHeight="1" s="140">
      <c r="A54" s="1047" t="inlineStr">
        <is>
          <t>成品存储费</t>
        </is>
      </c>
      <c r="C54" s="1061">
        <f>-(SUM(V5:Z5,I56)/2*初始化表!E5+SUM(V6:Z6,J56)/2*初始化表!E6+SUM(V7:Z7,K56)/2*初始化表!E7+SUM(V8:Z8,L56)/2*初始化表!E8+IF(AJ24="",0,(SUM(AP9:AP12)*初始化表!E5+SUM(AP13:AP16)*初始化表!E6+SUM(AP17:AP20)*初始化表!E7+SUM(AP21:AP24)*初始化表!E8)/2))</f>
        <v/>
      </c>
      <c r="D54" s="1293" t="n"/>
      <c r="E54" s="1293">
        <f>E53-C54</f>
        <v/>
      </c>
      <c r="F54" s="1291">
        <f>F53+C54</f>
        <v/>
      </c>
      <c r="G54" s="144" t="n"/>
      <c r="H54" s="1047" t="inlineStr">
        <is>
          <t>数量</t>
        </is>
      </c>
      <c r="I54" s="1292">
        <f>INT(I52)-SUM(B12:E12)</f>
        <v/>
      </c>
      <c r="J54" s="1292">
        <f>INT(J52)-SUM(B13:E13)</f>
        <v/>
      </c>
      <c r="K54" s="1292">
        <f>INT(K52)-SUM(B14:E14)</f>
        <v/>
      </c>
      <c r="L54" s="1335">
        <f>INT(L52)-SUM(B15:E15)</f>
        <v/>
      </c>
      <c r="M54" s="178" t="n"/>
      <c r="N54" s="181" t="n"/>
      <c r="O54" s="181" t="n"/>
      <c r="P54" s="181" t="n"/>
      <c r="Q54" s="181" t="n"/>
      <c r="R54" s="181" t="n"/>
      <c r="S54" s="1101" t="n"/>
      <c r="T54" s="230" t="n"/>
      <c r="U54" s="1047" t="inlineStr">
        <is>
          <t>产品1</t>
        </is>
      </c>
      <c r="V54" s="1061">
        <f>IF(第5期!BB28=0,0,第6期!BB28/第5期!BB28)</f>
        <v/>
      </c>
      <c r="W54" s="1061">
        <f>IF(第5期!BC28=0,0,第6期!BC28/第5期!BC28)</f>
        <v/>
      </c>
      <c r="X54" s="1061">
        <f>IF(第5期!BD28=0,0,第6期!BD28/第5期!BD28)</f>
        <v/>
      </c>
      <c r="Y54" s="187">
        <f>IF(第5期!BE28=0,0,第6期!BE28/第5期!BE28)</f>
        <v/>
      </c>
      <c r="Z54" s="1101" t="n"/>
      <c r="AA54" s="291" t="inlineStr">
        <is>
          <t>产品1</t>
        </is>
      </c>
      <c r="AB54" s="292">
        <f>IF(第5期!BB28=0,0,(第6期!BB28-第5期!BB28)/20)</f>
        <v/>
      </c>
      <c r="AC54" s="292">
        <f>IF(第5期!BC28=0,0,(第6期!BC28-第5期!BC28)/20)</f>
        <v/>
      </c>
      <c r="AD54" s="292">
        <f>IF(第5期!BD28=0,0,(第6期!BD28-第5期!BD28)/20)</f>
        <v/>
      </c>
      <c r="AE54" s="293">
        <f>IF(第5期!BE28=0,0,(第6期!BE28-第5期!BE28)/20)</f>
        <v/>
      </c>
      <c r="AF54" s="144" t="n"/>
      <c r="AG54" s="144" t="n"/>
      <c r="AH54" s="144" t="n"/>
      <c r="AI54" s="332" t="n"/>
      <c r="AJ54" s="333" t="n"/>
      <c r="AK54" s="333" t="n"/>
      <c r="AL54" s="333" t="n"/>
      <c r="AM54" s="333" t="n"/>
      <c r="AN54" s="333" t="n"/>
      <c r="AO54" s="333" t="n"/>
      <c r="AP54" s="333" t="n"/>
      <c r="AQ54" s="333" t="n"/>
      <c r="AR54" s="333" t="n"/>
      <c r="AS54" s="333" t="n"/>
      <c r="AT54" s="333" t="n"/>
      <c r="AU54" s="333" t="n"/>
      <c r="AV54" s="333" t="n"/>
      <c r="AW54" s="333" t="n"/>
      <c r="AX54" s="333" t="n"/>
      <c r="AY54" s="360" t="n"/>
      <c r="AZ54" s="144" t="n"/>
      <c r="BA54" s="1045">
        <f>BA31</f>
        <v/>
      </c>
      <c r="BB54" s="1240">
        <f>IF(BT5=1,AL107/(第6期!AP107/2+AP107),0)</f>
        <v/>
      </c>
      <c r="BC54" s="1101" t="n"/>
      <c r="BD54" s="1044">
        <f>BA54</f>
        <v/>
      </c>
      <c r="BE54" s="1336">
        <f>BB31/$BE$31</f>
        <v/>
      </c>
      <c r="BF54" s="1336">
        <f>BC31/$BE$31</f>
        <v/>
      </c>
      <c r="BG54" s="1336">
        <f>BD31/$BE$31</f>
        <v/>
      </c>
      <c r="BH54" s="1336" t="n">
        <v>1</v>
      </c>
      <c r="BI54" s="1101" t="n"/>
      <c r="BJ54" s="1101" t="n"/>
      <c r="BK54" s="1101" t="n"/>
      <c r="BL54" s="1101" t="n"/>
      <c r="BM54" s="1101" t="n"/>
      <c r="BN54" s="1101" t="n"/>
      <c r="BO54" s="1101" t="n"/>
      <c r="BP54" s="1101" t="n"/>
      <c r="BQ54" s="1101" t="n"/>
      <c r="BR54" s="1106" t="n"/>
      <c r="BS54" s="1106" t="n"/>
      <c r="BT54" s="1106" t="n"/>
      <c r="BU54" s="1106" t="n"/>
      <c r="BV54" s="1106" t="n"/>
      <c r="BW54" s="1106" t="n"/>
      <c r="BX54" s="1106" t="n"/>
      <c r="BY54" s="1106" t="n"/>
      <c r="BZ54" s="1106" t="n"/>
      <c r="CA54" s="1106" t="n"/>
      <c r="CB54" s="1106" t="n"/>
      <c r="CC54" s="1106" t="n"/>
      <c r="CD54" s="1106" t="n"/>
      <c r="CE54" s="1106" t="n"/>
      <c r="CF54" s="1106" t="n"/>
      <c r="CG54" s="1106" t="n"/>
      <c r="CH54" s="1106" t="n"/>
      <c r="CI54" s="1106" t="n"/>
      <c r="CJ54" s="1106" t="n"/>
      <c r="CK54" s="1101" t="n"/>
      <c r="CL54" s="1101" t="n"/>
      <c r="CM54" s="1101" t="n"/>
      <c r="CN54" s="1101" t="n"/>
      <c r="CO54" s="1101" t="n"/>
      <c r="CP54" s="1101" t="n"/>
      <c r="CQ54" s="1101" t="n"/>
      <c r="CR54" s="1101" t="n"/>
      <c r="CS54" s="1101" t="n"/>
      <c r="CT54" s="1101" t="n"/>
      <c r="CU54" s="1101" t="n"/>
      <c r="CV54" s="1101" t="n"/>
      <c r="CW54" s="1101" t="n"/>
      <c r="CX54" s="1101" t="n"/>
      <c r="CY54" s="1101" t="n"/>
      <c r="CZ54" s="1101" t="n"/>
      <c r="DA54" s="1101" t="n"/>
      <c r="DB54" s="1101" t="n"/>
      <c r="DC54" s="1101" t="n"/>
      <c r="DD54" s="1101" t="n"/>
      <c r="DE54" s="1101" t="n"/>
      <c r="DF54" s="1101" t="n"/>
      <c r="DG54" s="1101" t="n"/>
      <c r="DH54" s="1101" t="n"/>
      <c r="DI54" s="1101" t="n"/>
    </row>
    <row r="55" ht="16" customFormat="1" customHeight="1" s="140">
      <c r="A55" s="1047" t="inlineStr">
        <is>
          <t>上期国债返回</t>
        </is>
      </c>
      <c r="C55" s="1061">
        <f>N37</f>
        <v/>
      </c>
      <c r="D55" s="1293" t="n"/>
      <c r="E55" s="1293" t="n"/>
      <c r="F55" s="1291">
        <f>F54+C55</f>
        <v/>
      </c>
      <c r="G55" s="144" t="n"/>
      <c r="H55" s="1047" t="inlineStr">
        <is>
          <t>仓库库存</t>
        </is>
      </c>
      <c r="I55" s="1044" t="inlineStr">
        <is>
          <t>产品1</t>
        </is>
      </c>
      <c r="J55" s="1044" t="inlineStr">
        <is>
          <t>产品2</t>
        </is>
      </c>
      <c r="K55" s="1044" t="inlineStr">
        <is>
          <t>产品3</t>
        </is>
      </c>
      <c r="L55" s="1091" t="inlineStr">
        <is>
          <t>产品4</t>
        </is>
      </c>
      <c r="M55" s="178" t="n"/>
      <c r="N55" s="181" t="n"/>
      <c r="O55" s="181" t="n"/>
      <c r="P55" s="181" t="n"/>
      <c r="Q55" s="181" t="n"/>
      <c r="R55" s="181" t="n"/>
      <c r="S55" s="1101" t="n"/>
      <c r="T55" s="230" t="n"/>
      <c r="U55" s="1047" t="inlineStr">
        <is>
          <t>产品2</t>
        </is>
      </c>
      <c r="V55" s="1061">
        <f>IF(第5期!BF28=0,0,第6期!BF28/第5期!BF28)</f>
        <v/>
      </c>
      <c r="W55" s="1061">
        <f>IF(第5期!BG28=0,0,第6期!BG28/第5期!BG28)</f>
        <v/>
      </c>
      <c r="X55" s="1061">
        <f>IF(第5期!BH28=0,0,第6期!BH28/第5期!BH28)</f>
        <v/>
      </c>
      <c r="Y55" s="187">
        <f>IF(第5期!BI28=0,0,第6期!BI28/第5期!BI28)</f>
        <v/>
      </c>
      <c r="Z55" s="1101" t="n"/>
      <c r="AA55" s="291" t="inlineStr">
        <is>
          <t>产品2</t>
        </is>
      </c>
      <c r="AB55" s="292">
        <f>IF(第5期!BF28=0,0,(第6期!BF28-第5期!BF28)/20)</f>
        <v/>
      </c>
      <c r="AC55" s="292">
        <f>IF(第5期!BG28=0,0,(第6期!BG28-第5期!BG28)/20)</f>
        <v/>
      </c>
      <c r="AD55" s="292">
        <f>IF(第5期!BH28=0,0,(第6期!BH28-第5期!BH28)/20)</f>
        <v/>
      </c>
      <c r="AE55" s="293">
        <f>IF(第5期!BI28=0,0,(第6期!BI28-第5期!BI28)/20)</f>
        <v/>
      </c>
      <c r="AF55" s="144" t="n"/>
      <c r="AG55" s="144" t="n"/>
      <c r="AH55" s="144" t="n"/>
      <c r="AI55" s="332" t="n"/>
      <c r="AJ55" s="333" t="n"/>
      <c r="AK55" s="333" t="n"/>
      <c r="AL55" s="333" t="n"/>
      <c r="AM55" s="333" t="n"/>
      <c r="AN55" s="333" t="n"/>
      <c r="AO55" s="333" t="n"/>
      <c r="AP55" s="333" t="n"/>
      <c r="AQ55" s="333" t="n"/>
      <c r="AR55" s="333" t="n"/>
      <c r="AS55" s="333" t="n"/>
      <c r="AT55" s="333" t="n"/>
      <c r="AU55" s="333" t="n"/>
      <c r="AV55" s="333" t="n"/>
      <c r="AW55" s="333" t="n"/>
      <c r="AX55" s="333" t="n"/>
      <c r="AY55" s="360" t="n"/>
      <c r="AZ55" s="144" t="n"/>
      <c r="BA55" s="1045">
        <f>BA32</f>
        <v/>
      </c>
      <c r="BB55" s="1240">
        <f>IF(BT6=1,AL108/(第6期!AP108/2+AP108),0)</f>
        <v/>
      </c>
      <c r="BC55" s="1101" t="n"/>
      <c r="BD55" s="1044">
        <f>BA55</f>
        <v/>
      </c>
      <c r="BE55" s="1336">
        <f>BB32/$BE$31</f>
        <v/>
      </c>
      <c r="BF55" s="1336">
        <f>BC32/$BE$31</f>
        <v/>
      </c>
      <c r="BG55" s="1336">
        <f>BD32/$BE$31</f>
        <v/>
      </c>
      <c r="BH55" s="1336">
        <f>BE32/$BE$31</f>
        <v/>
      </c>
      <c r="BI55" s="1101" t="n"/>
      <c r="BJ55" s="1101" t="n"/>
      <c r="BK55" s="1101" t="n"/>
      <c r="BL55" s="1101" t="n"/>
      <c r="BM55" s="1101" t="n"/>
      <c r="BN55" s="1101" t="n"/>
      <c r="BO55" s="1101" t="n"/>
      <c r="BP55" s="1101" t="n"/>
      <c r="BQ55" s="1101" t="n"/>
      <c r="BR55" s="1106" t="n"/>
      <c r="BS55" s="1106" t="n"/>
      <c r="BT55" s="1106" t="n"/>
      <c r="BU55" s="1106" t="n"/>
      <c r="BV55" s="1106" t="n"/>
      <c r="BW55" s="1106" t="n"/>
      <c r="BX55" s="1106" t="n"/>
      <c r="BY55" s="1106" t="n"/>
      <c r="BZ55" s="1106" t="n"/>
      <c r="CA55" s="1106" t="n"/>
      <c r="CB55" s="1106" t="n"/>
      <c r="CC55" s="1106" t="n"/>
      <c r="CD55" s="1106" t="n"/>
      <c r="CE55" s="1106" t="n"/>
      <c r="CF55" s="1106" t="n"/>
      <c r="CG55" s="1106" t="n"/>
      <c r="CH55" s="1106" t="n"/>
      <c r="CI55" s="1106" t="n"/>
      <c r="CJ55" s="1106" t="n"/>
      <c r="CK55" s="1101" t="n"/>
      <c r="CL55" s="1101" t="n"/>
      <c r="CM55" s="1101" t="n"/>
      <c r="CN55" s="1101" t="n"/>
      <c r="CO55" s="1101" t="n"/>
      <c r="CP55" s="1101" t="n"/>
      <c r="CQ55" s="1101" t="n"/>
      <c r="CR55" s="1101" t="n"/>
      <c r="CS55" s="1101" t="n"/>
      <c r="CT55" s="1101" t="n"/>
      <c r="CU55" s="1101" t="n"/>
      <c r="CV55" s="1101" t="n"/>
      <c r="CW55" s="1101" t="n"/>
      <c r="CX55" s="1101" t="n"/>
      <c r="CY55" s="1101" t="n"/>
      <c r="CZ55" s="1101" t="n"/>
      <c r="DA55" s="1101" t="n"/>
      <c r="DB55" s="1101" t="n"/>
      <c r="DC55" s="1101" t="n"/>
      <c r="DD55" s="1101" t="n"/>
      <c r="DE55" s="1101" t="n"/>
      <c r="DF55" s="1101" t="n"/>
      <c r="DG55" s="1101" t="n"/>
      <c r="DH55" s="1101" t="n"/>
      <c r="DI55" s="1101" t="n"/>
    </row>
    <row r="56" ht="16" customFormat="1" customHeight="1" s="140">
      <c r="A56" s="1047" t="inlineStr">
        <is>
          <t>上期国债利息</t>
        </is>
      </c>
      <c r="C56" s="1061">
        <f>N37*初始化表!B23/4</f>
        <v/>
      </c>
      <c r="D56" s="1293">
        <f>D49+C56</f>
        <v/>
      </c>
      <c r="E56" s="1293" t="n"/>
      <c r="F56" s="1291">
        <f>F55+C56</f>
        <v/>
      </c>
      <c r="G56" s="144" t="n"/>
      <c r="H56" s="1047" t="inlineStr">
        <is>
          <t>数量</t>
        </is>
      </c>
      <c r="I56" s="1061">
        <f>SUM(B17:E17)+Z5-SUM(B12:E12)</f>
        <v/>
      </c>
      <c r="J56" s="1061">
        <f>SUM(B18:E18)+Z6-SUM(B13:E13)</f>
        <v/>
      </c>
      <c r="K56" s="1061">
        <f>SUM(B19:E19)+Z7-SUM(B14:E14)</f>
        <v/>
      </c>
      <c r="L56" s="187">
        <f>SUM(B20:E20)+Z8-SUM(B15:E15)</f>
        <v/>
      </c>
      <c r="M56" s="178" t="n"/>
      <c r="N56" s="181" t="n"/>
      <c r="O56" s="181" t="n"/>
      <c r="P56" s="181" t="n"/>
      <c r="Q56" s="181" t="n"/>
      <c r="R56" s="181" t="n"/>
      <c r="S56" s="1101" t="n"/>
      <c r="T56" s="230" t="n"/>
      <c r="U56" s="1047" t="inlineStr">
        <is>
          <t>产品3</t>
        </is>
      </c>
      <c r="V56" s="1061">
        <f>IF(第5期!BJ28=0,0,第6期!BJ28/第5期!BJ28)</f>
        <v/>
      </c>
      <c r="W56" s="1061">
        <f>IF(第5期!BK28=0,0,第6期!BK28/第5期!BK28)</f>
        <v/>
      </c>
      <c r="X56" s="1061">
        <f>IF(第5期!BL28=0,0,第6期!BL28/第5期!BL28)</f>
        <v/>
      </c>
      <c r="Y56" s="187">
        <f>IF(第5期!BM28=0,0,第6期!BM28/第5期!BM28)</f>
        <v/>
      </c>
      <c r="Z56" s="1101" t="n"/>
      <c r="AA56" s="291" t="inlineStr">
        <is>
          <t>产品3</t>
        </is>
      </c>
      <c r="AB56" s="292">
        <f>IF(第5期!BJ28=0,0,(第6期!BJ28-第5期!BJ28)/20)</f>
        <v/>
      </c>
      <c r="AC56" s="292">
        <f>IF(第5期!BK28=0,0,(第6期!BK28-第5期!BK28)/20)</f>
        <v/>
      </c>
      <c r="AD56" s="292">
        <f>IF(第5期!BL28=0,0,(第6期!BL28-第5期!BL28)/20)</f>
        <v/>
      </c>
      <c r="AE56" s="293">
        <f>IF(第5期!BM28=0,0,(第6期!BM28-第5期!BM28)/20)</f>
        <v/>
      </c>
      <c r="AF56" s="144" t="n"/>
      <c r="AG56" s="144" t="n"/>
      <c r="AH56" s="144" t="n"/>
      <c r="AI56" s="332" t="n"/>
      <c r="AJ56" s="333" t="n"/>
      <c r="AK56" s="333" t="n"/>
      <c r="AL56" s="333" t="n"/>
      <c r="AM56" s="333" t="n"/>
      <c r="AN56" s="333" t="n"/>
      <c r="AO56" s="333" t="n"/>
      <c r="AP56" s="333" t="n"/>
      <c r="AQ56" s="333" t="n"/>
      <c r="AR56" s="333" t="n"/>
      <c r="AS56" s="333" t="n"/>
      <c r="AT56" s="333" t="n"/>
      <c r="AU56" s="333" t="n"/>
      <c r="AV56" s="333" t="n"/>
      <c r="AW56" s="333" t="n"/>
      <c r="AX56" s="333" t="n"/>
      <c r="AY56" s="360" t="n"/>
      <c r="AZ56" s="144" t="n"/>
      <c r="BA56" s="1045">
        <f>BA33</f>
        <v/>
      </c>
      <c r="BB56" s="1240">
        <f>IF(BT7=1,AL109/(第6期!AP109/2+AP109),0)</f>
        <v/>
      </c>
      <c r="BC56" s="1101" t="n"/>
      <c r="BD56" s="1044">
        <f>BA56</f>
        <v/>
      </c>
      <c r="BE56" s="1336">
        <f>BB33/$BE$31</f>
        <v/>
      </c>
      <c r="BF56" s="1336">
        <f>BC33/$BE$31</f>
        <v/>
      </c>
      <c r="BG56" s="1336">
        <f>BD33/$BE$31</f>
        <v/>
      </c>
      <c r="BH56" s="1336">
        <f>BE33/$BE$31</f>
        <v/>
      </c>
      <c r="BI56" s="1101" t="n"/>
      <c r="BJ56" s="1101" t="n"/>
      <c r="BK56" s="1101" t="n"/>
      <c r="BL56" s="1101" t="n"/>
      <c r="BM56" s="1101" t="n"/>
      <c r="BN56" s="1101" t="n"/>
      <c r="BO56" s="1101" t="n"/>
      <c r="BP56" s="1101" t="n"/>
      <c r="BQ56" s="1101" t="n"/>
      <c r="BR56" s="1106" t="n"/>
      <c r="BS56" s="1106" t="n"/>
      <c r="BT56" s="1106" t="n"/>
      <c r="BU56" s="1106" t="n"/>
      <c r="BV56" s="1106" t="n"/>
      <c r="BW56" s="1106" t="n"/>
      <c r="BX56" s="1106" t="n"/>
      <c r="BY56" s="1106" t="n"/>
      <c r="BZ56" s="1106" t="n"/>
      <c r="CA56" s="1106" t="n"/>
      <c r="CB56" s="1106" t="n"/>
      <c r="CC56" s="1106" t="n"/>
      <c r="CD56" s="1106" t="n"/>
      <c r="CE56" s="1106" t="n"/>
      <c r="CF56" s="1106" t="n"/>
      <c r="CG56" s="1106" t="n"/>
      <c r="CH56" s="1106" t="n"/>
      <c r="CI56" s="1106" t="n"/>
      <c r="CJ56" s="1106" t="n"/>
      <c r="CK56" s="1101" t="n"/>
      <c r="CL56" s="1101" t="n"/>
      <c r="CM56" s="1101" t="n"/>
      <c r="CN56" s="1101" t="n"/>
      <c r="CO56" s="1101" t="n"/>
      <c r="CP56" s="1101" t="n"/>
      <c r="CQ56" s="1101" t="n"/>
      <c r="CR56" s="1101" t="n"/>
      <c r="CS56" s="1101" t="n"/>
      <c r="CT56" s="1101" t="n"/>
      <c r="CU56" s="1101" t="n"/>
      <c r="CV56" s="1101" t="n"/>
      <c r="CW56" s="1101" t="n"/>
      <c r="CX56" s="1101" t="n"/>
      <c r="CY56" s="1101" t="n"/>
      <c r="CZ56" s="1101" t="n"/>
      <c r="DA56" s="1101" t="n"/>
      <c r="DB56" s="1101" t="n"/>
      <c r="DC56" s="1101" t="n"/>
      <c r="DD56" s="1101" t="n"/>
      <c r="DE56" s="1101" t="n"/>
      <c r="DF56" s="1101" t="n"/>
      <c r="DG56" s="1101" t="n"/>
      <c r="DH56" s="1101" t="n"/>
      <c r="DI56" s="1101" t="n"/>
    </row>
    <row r="57" ht="16" customFormat="1" customHeight="1" s="140">
      <c r="A57" s="1047" t="inlineStr">
        <is>
          <t>还银行贷款</t>
        </is>
      </c>
      <c r="C57" s="1061">
        <f>-B24</f>
        <v/>
      </c>
      <c r="D57" s="1293" t="n"/>
      <c r="E57" s="1293" t="n"/>
      <c r="F57" s="1291">
        <f>F56+C57</f>
        <v/>
      </c>
      <c r="G57" s="144" t="n"/>
      <c r="H57" s="1047" t="inlineStr">
        <is>
          <t>推荐运量</t>
        </is>
      </c>
      <c r="I57" s="1044" t="inlineStr">
        <is>
          <t>市场1</t>
        </is>
      </c>
      <c r="J57" s="1044" t="inlineStr">
        <is>
          <t>市场2</t>
        </is>
      </c>
      <c r="K57" s="1044" t="inlineStr">
        <is>
          <t>市场3</t>
        </is>
      </c>
      <c r="L57" s="1091" t="inlineStr">
        <is>
          <t>市场4</t>
        </is>
      </c>
      <c r="M57" s="178" t="n"/>
      <c r="N57" s="1101" t="n"/>
      <c r="O57" s="181" t="n"/>
      <c r="P57" s="181" t="n"/>
      <c r="Q57" s="181" t="n"/>
      <c r="R57" s="181" t="n"/>
      <c r="S57" s="181" t="n"/>
      <c r="T57" s="230" t="n"/>
      <c r="U57" s="1073" t="inlineStr">
        <is>
          <t>产品4</t>
        </is>
      </c>
      <c r="V57" s="1063">
        <f>IF(第5期!BN28=0,0,第6期!BN28/第5期!BN28)</f>
        <v/>
      </c>
      <c r="W57" s="1063">
        <f>IF(第5期!BO28=0,0,第6期!BO28/第5期!BO28)</f>
        <v/>
      </c>
      <c r="X57" s="1063">
        <f>IF(第5期!BP28=0,0,第6期!BP28/第5期!BP28)</f>
        <v/>
      </c>
      <c r="Y57" s="1064">
        <f>IF(第5期!BQ28=0,0,第6期!BQ28/第5期!BQ28)</f>
        <v/>
      </c>
      <c r="Z57" s="1101" t="n"/>
      <c r="AA57" s="294" t="inlineStr">
        <is>
          <t>产品4</t>
        </is>
      </c>
      <c r="AB57" s="295">
        <f>IF(第5期!BN28=0,0,(第6期!BN28-第5期!BN28)/20)</f>
        <v/>
      </c>
      <c r="AC57" s="295">
        <f>IF(第5期!BO28=0,0,(第6期!BO28-第5期!BO28)/20)</f>
        <v/>
      </c>
      <c r="AD57" s="295">
        <f>IF(第5期!BP28=0,0,(第6期!BP28-第5期!BP28)/20)</f>
        <v/>
      </c>
      <c r="AE57" s="296">
        <f>IF(第5期!BQ28=0,0,(第6期!BQ28-第5期!BQ28)/20)</f>
        <v/>
      </c>
      <c r="AF57" s="144" t="n"/>
      <c r="AG57" s="144" t="n"/>
      <c r="AH57" s="144" t="n"/>
      <c r="AI57" s="334" t="inlineStr">
        <is>
          <t>预计均价</t>
        </is>
      </c>
      <c r="AJ57" s="335">
        <f>IF(AJ37="",0,SUM(AJ37:AJ56)/TEXT(COUNTA(AJ37:AJ56),"0;;"))</f>
        <v/>
      </c>
      <c r="AK57" s="335">
        <f>IF(AK37="",0,SUM(AK37:AK56)/TEXT(COUNTA(AK37:AK56),"0;;"))</f>
        <v/>
      </c>
      <c r="AL57" s="335">
        <f>IF(AL37="",0,SUM(AL37:AL56)/TEXT(COUNTA(AL37:AL56),"0;;"))</f>
        <v/>
      </c>
      <c r="AM57" s="335">
        <f>IF(AM37="",0,SUM(AM37:AM56)/TEXT(COUNTA(AM37:AM56),"0;;"))</f>
        <v/>
      </c>
      <c r="AN57" s="335">
        <f>IF(AN37="",0,SUM(AN37:AN56)/TEXT(COUNTA(AN37:AN56),"0;;"))</f>
        <v/>
      </c>
      <c r="AO57" s="335">
        <f>IF(AO37="",0,SUM(AO37:AO56)/TEXT(COUNTA(AO37:AO56),"0;;"))</f>
        <v/>
      </c>
      <c r="AP57" s="335">
        <f>IF(AP37="",0,SUM(AP37:AP56)/TEXT(COUNTA(AP37:AP56),"0;;"))</f>
        <v/>
      </c>
      <c r="AQ57" s="335">
        <f>IF(AQ37="",0,SUM(AQ37:AQ56)/TEXT(COUNTA(AQ37:AQ56),"0;;"))</f>
        <v/>
      </c>
      <c r="AR57" s="335">
        <f>IF(AR37="",0,SUM(AR37:AR56)/TEXT(COUNTA(AR37:AR56),"0;;"))</f>
        <v/>
      </c>
      <c r="AS57" s="335">
        <f>IF(AS37="",0,SUM(AS37:AS56)/TEXT(COUNTA(AS37:AS56),"0;;"))</f>
        <v/>
      </c>
      <c r="AT57" s="335">
        <f>IF(AT37="",0,SUM(AT37:AT56)/TEXT(COUNTA(AT37:AT56),"0;;"))</f>
        <v/>
      </c>
      <c r="AU57" s="335">
        <f>IF(AU37="",0,SUM(AU37:AU56)/TEXT(COUNTA(AU37:AU56),"0;;"))</f>
        <v/>
      </c>
      <c r="AV57" s="335">
        <f>IF(AV37="",0,SUM(AV37:AV56)/TEXT(COUNTA(AV37:AV56),"0;;"))</f>
        <v/>
      </c>
      <c r="AW57" s="335">
        <f>IF(AW37="",0,SUM(AW37:AW56)/TEXT(COUNTA(AW37:AW56),"0;;"))</f>
        <v/>
      </c>
      <c r="AX57" s="335">
        <f>IF(AX37="",0,SUM(AX37:AX56)/TEXT(COUNTA(AX37:AX56),"0;;"))</f>
        <v/>
      </c>
      <c r="AY57" s="362">
        <f>IF(AY37="",0,SUM(AY37:AY56)/TEXT(COUNTA(AY37:AY56),"0;;"))</f>
        <v/>
      </c>
      <c r="AZ57" s="144" t="n"/>
      <c r="BA57" s="1045">
        <f>BA34</f>
        <v/>
      </c>
      <c r="BB57" s="1240">
        <f>IF(BT8=1,AL110/(第6期!AP110/2+AP110),0)</f>
        <v/>
      </c>
      <c r="BC57" s="1101" t="n"/>
      <c r="BD57" s="1044">
        <f>BA57</f>
        <v/>
      </c>
      <c r="BE57" s="1336">
        <f>BB34/$BE$31</f>
        <v/>
      </c>
      <c r="BF57" s="1336">
        <f>BC34/$BE$31</f>
        <v/>
      </c>
      <c r="BG57" s="1336">
        <f>BD34/$BE$31</f>
        <v/>
      </c>
      <c r="BH57" s="1336">
        <f>BE34/$BE$31</f>
        <v/>
      </c>
      <c r="BI57" s="1101" t="n"/>
      <c r="BJ57" s="1101" t="n"/>
      <c r="BK57" s="1101" t="n"/>
      <c r="BL57" s="1101" t="n"/>
      <c r="BM57" s="1101" t="n"/>
      <c r="BN57" s="1101" t="n"/>
      <c r="BO57" s="1101" t="n"/>
      <c r="BP57" s="1101" t="n"/>
      <c r="BQ57" s="1101" t="n"/>
      <c r="BR57" s="1106" t="n"/>
      <c r="BS57" s="1106" t="n"/>
      <c r="BT57" s="1106" t="n"/>
      <c r="BU57" s="1106" t="n"/>
      <c r="BV57" s="1106" t="n"/>
      <c r="BW57" s="1106" t="n"/>
      <c r="BX57" s="1106" t="n"/>
      <c r="BY57" s="1106" t="n"/>
      <c r="BZ57" s="1106" t="n"/>
      <c r="CA57" s="1106" t="n"/>
      <c r="CB57" s="1106" t="n"/>
      <c r="CC57" s="1106" t="n"/>
      <c r="CD57" s="1106" t="n"/>
      <c r="CE57" s="1106" t="n"/>
      <c r="CF57" s="1106" t="n"/>
      <c r="CG57" s="1106" t="n"/>
      <c r="CH57" s="1106" t="n"/>
      <c r="CI57" s="1106" t="n"/>
      <c r="CJ57" s="1106" t="n"/>
      <c r="CK57" s="1101" t="n"/>
      <c r="CL57" s="1101" t="n"/>
      <c r="CM57" s="1101" t="n"/>
      <c r="CN57" s="1101" t="n"/>
      <c r="CO57" s="1101" t="n"/>
      <c r="CP57" s="1101" t="n"/>
      <c r="CQ57" s="1101" t="n"/>
      <c r="CR57" s="1101" t="n"/>
      <c r="CS57" s="1101" t="n"/>
      <c r="CT57" s="1101" t="n"/>
      <c r="CU57" s="1101" t="n"/>
      <c r="CV57" s="1101" t="n"/>
      <c r="CW57" s="1101" t="n"/>
      <c r="CX57" s="1101" t="n"/>
      <c r="CY57" s="1101" t="n"/>
      <c r="CZ57" s="1101" t="n"/>
      <c r="DA57" s="1101" t="n"/>
      <c r="DB57" s="1101" t="n"/>
      <c r="DC57" s="1101" t="n"/>
      <c r="DD57" s="1101" t="n"/>
      <c r="DE57" s="1101" t="n"/>
      <c r="DF57" s="1101" t="n"/>
      <c r="DG57" s="1101" t="n"/>
      <c r="DH57" s="1101" t="n"/>
      <c r="DI57" s="1101" t="n"/>
    </row>
    <row r="58" ht="16" customFormat="1" customHeight="1" s="140">
      <c r="A58" s="1047" t="inlineStr">
        <is>
          <t>银行贷款利息</t>
        </is>
      </c>
      <c r="C58" s="1061">
        <f>-B24*初始化表!B22/4</f>
        <v/>
      </c>
      <c r="D58" s="1293" t="n"/>
      <c r="E58" s="1293">
        <f>E54-C58</f>
        <v/>
      </c>
      <c r="F58" s="1291">
        <f>F57+C58</f>
        <v/>
      </c>
      <c r="G58" s="144" t="n"/>
      <c r="H58" s="1047" t="inlineStr">
        <is>
          <t>产品1</t>
        </is>
      </c>
      <c r="I58" s="1061">
        <f>INT(IF($F$24=1,IF(MOD(($I52+SUM($V5:$Y5)-SUM($V11:$Y11))*I47/SUM($I47:$L47)-V5+V11-9,20)&gt;11,(($I52+SUM($V5:$Y5)-SUM($V11:$Y11))*I47/SUM($I47:$L47)-V5+V11),(($I52+SUM($V5:$Y5)-SUM($V11:$Y11))*I47/SUM($I47:$L47)-V5+V11)-MOD(($I52+SUM($V5:$Y5)-SUM($V11:$Y11))*I47/SUM($I47:$L47)-V5+V11-9,20)),($I52+SUM($V5:$Y5)-SUM($V11:$Y11))*I47/SUM($I47:$L47)-V5+V11))</f>
        <v/>
      </c>
      <c r="J58" s="1061">
        <f>INT(IF($F$24=1,IF(MOD(($I52+SUM($V5:$Y5)-SUM($V11:$Y11))*J47/SUM($I47:$L47)-W5+W11-9,20)&gt;11,(($I52+SUM($V5:$Y5)-SUM($V11:$Y11))*J47/SUM($I47:$L47)-W5+W11),(($I52+SUM($V5:$Y5)-SUM($V11:$Y11))*J47/SUM($I47:$L47)-W5+W11)-MOD(($I52+SUM($V5:$Y5)-SUM($V11:$Y11))*J47/SUM($I47:$L47)-W5+W11-9,20)),($I52+SUM($V5:$Y5)-SUM($V11:$Y11))*J47/SUM($I47:$L47)-W5+W11))</f>
        <v/>
      </c>
      <c r="K58" s="1061">
        <f>INT(IF($F$24=1,IF(MOD(($I52+SUM($V5:$Y5)-SUM($V11:$Y11))*K47/SUM($I47:$L47)-X5+X11-9,20)&gt;11,(($I52+SUM($V5:$Y5)-SUM($V11:$Y11))*K47/SUM($I47:$L47)-X5+X11),(($I52+SUM($V5:$Y5)-SUM($V11:$Y11))*K47/SUM($I47:$L47)-X5+X11)-MOD(($I52+SUM($V5:$Y5)-SUM($V11:$Y11))*K47/SUM($I47:$L47)-X5+X11-9,20)),($I52+SUM($V5:$Y5)-SUM($V11:$Y11))*K47/SUM($I47:$L47)-X5+X11))</f>
        <v/>
      </c>
      <c r="L58" s="187">
        <f>INT(IF($F$24=1,IF(MOD(($I52+SUM($V5:$Y5)-SUM($V11:$Y11))*L47/SUM($I47:$L47)-Y5+Y11-9,20)&gt;11,(($I52+SUM($V5:$Y5)-SUM($V11:$Y11))*L47/SUM($I47:$L47)-Y5+Y11),(($I52+SUM($V5:$Y5)-SUM($V11:$Y11))*L47/SUM($I47:$L47)-Y5+Y11)-MOD(($I52+SUM($V5:$Y5)-SUM($V11:$Y11))*L47/SUM($I47:$L47)-Y5+Y11-9,20)),($I52+SUM($V5:$Y5)-SUM($V11:$Y11))*L47/SUM($I47:$L47)-Y5+Y11))</f>
        <v/>
      </c>
      <c r="M58" s="178" t="n"/>
      <c r="N58" s="1101" t="n"/>
      <c r="O58" s="181" t="n"/>
      <c r="P58" s="181" t="n"/>
      <c r="Q58" s="181" t="n"/>
      <c r="R58" s="181" t="n"/>
      <c r="S58" s="181" t="n"/>
      <c r="T58" s="230" t="n"/>
      <c r="U58" s="1101" t="n"/>
      <c r="V58" s="1101" t="n"/>
      <c r="W58" s="1101" t="n"/>
      <c r="X58" s="1101" t="n"/>
      <c r="Y58" s="1101" t="n"/>
      <c r="Z58" s="1101" t="n"/>
      <c r="AA58" s="1101" t="n"/>
      <c r="AB58" s="1101" t="n"/>
      <c r="AC58" s="1101" t="n"/>
      <c r="AD58" s="1101" t="n"/>
      <c r="AE58" s="1101" t="n"/>
      <c r="AF58" s="1101" t="n"/>
      <c r="AG58" s="144" t="n"/>
      <c r="AH58" s="144" t="n"/>
      <c r="AI58" s="1047" t="inlineStr">
        <is>
          <t>市场份额报表</t>
        </is>
      </c>
      <c r="AZ58" s="144" t="n"/>
      <c r="BA58" s="1045">
        <f>BA35</f>
        <v/>
      </c>
      <c r="BB58" s="1240">
        <f>IF(BT9=1,AL111/(第6期!AP111/2+AP111),0)</f>
        <v/>
      </c>
      <c r="BC58" s="1101" t="n"/>
      <c r="BD58" s="1044">
        <f>BA58</f>
        <v/>
      </c>
      <c r="BE58" s="1336">
        <f>BB35/$BE$31</f>
        <v/>
      </c>
      <c r="BF58" s="1336">
        <f>BC35/$BE$31</f>
        <v/>
      </c>
      <c r="BG58" s="1336">
        <f>BD35/$BE$31</f>
        <v/>
      </c>
      <c r="BH58" s="1336">
        <f>BE35/$BE$31</f>
        <v/>
      </c>
      <c r="BI58" s="1101" t="n"/>
      <c r="BJ58" s="1101" t="n"/>
      <c r="BK58" s="1101" t="n"/>
      <c r="BL58" s="1101" t="n"/>
      <c r="BM58" s="1101" t="n"/>
      <c r="BN58" s="1101" t="n"/>
      <c r="BO58" s="1101" t="n"/>
      <c r="BP58" s="1101" t="n"/>
      <c r="BQ58" s="1101" t="n"/>
      <c r="BR58" s="1106" t="n"/>
      <c r="BS58" s="1106" t="n"/>
      <c r="BT58" s="1106" t="n"/>
      <c r="BU58" s="1106" t="n"/>
      <c r="BV58" s="1106" t="n"/>
      <c r="BW58" s="1106" t="n"/>
      <c r="BX58" s="1106" t="n"/>
      <c r="BY58" s="1106" t="n"/>
      <c r="BZ58" s="1106" t="n"/>
      <c r="CA58" s="1106" t="n"/>
      <c r="CB58" s="1106" t="n"/>
      <c r="CC58" s="1106" t="n"/>
      <c r="CD58" s="1106" t="n"/>
      <c r="CE58" s="1106" t="n"/>
      <c r="CF58" s="1106" t="n"/>
      <c r="CG58" s="1106" t="n"/>
      <c r="CH58" s="1106" t="n"/>
      <c r="CI58" s="1106" t="n"/>
      <c r="CJ58" s="1106" t="n"/>
      <c r="CK58" s="1101" t="n"/>
      <c r="CL58" s="1101" t="n"/>
      <c r="CM58" s="1101" t="n"/>
      <c r="CN58" s="1101" t="n"/>
      <c r="CO58" s="1101" t="n"/>
      <c r="CP58" s="1101" t="n"/>
      <c r="CQ58" s="1101" t="n"/>
      <c r="CR58" s="1101" t="n"/>
      <c r="CS58" s="1101" t="n"/>
      <c r="CT58" s="1101" t="n"/>
      <c r="CU58" s="1101" t="n"/>
      <c r="CV58" s="1101" t="n"/>
      <c r="CW58" s="1101" t="n"/>
      <c r="CX58" s="1101" t="n"/>
      <c r="CY58" s="1101" t="n"/>
      <c r="CZ58" s="1101" t="n"/>
      <c r="DA58" s="1101" t="n"/>
      <c r="DB58" s="1101" t="n"/>
      <c r="DC58" s="1101" t="n"/>
      <c r="DD58" s="1101" t="n"/>
      <c r="DE58" s="1101" t="n"/>
      <c r="DF58" s="1101" t="n"/>
      <c r="DG58" s="1101" t="n"/>
      <c r="DH58" s="1101" t="n"/>
      <c r="DI58" s="1101" t="n"/>
    </row>
    <row r="59" ht="16" customFormat="1" customHeight="1" s="140">
      <c r="A59" s="1047" t="inlineStr">
        <is>
          <t>还上期紧急贷款</t>
        </is>
      </c>
      <c r="C59" s="1061">
        <f>-R33</f>
        <v/>
      </c>
      <c r="D59" s="1293" t="n"/>
      <c r="E59" s="1293" t="n"/>
      <c r="F59" s="1291">
        <f>F58+C59</f>
        <v/>
      </c>
      <c r="G59" s="144" t="n"/>
      <c r="H59" s="1047" t="inlineStr">
        <is>
          <t>产品2</t>
        </is>
      </c>
      <c r="I59" s="1061">
        <f>INT(IF($F$24=1,IF(MOD(($J52+SUM($V6:$Y6)-SUM($V12:$Y12))*I48/SUM($I48:$L48)-V6+V12-9,20)&gt;11,(($J52+SUM($V6:$Y6)-SUM($V12:$Y12))*I48/SUM($I48:$L48)-V6+V12),(($J52+SUM($V6:$Y6)-SUM($V12:$Y12))*I48/SUM($I48:$L48)-V6+V12)-MOD(($J52+SUM($V6:$Y6)-SUM($V12:$Y12))*I48/SUM($I48:$L48)-V6+V12-9,20)),($J52+SUM($V6:$Y6)-SUM($V12:$Y12))*I48/SUM($I48:$L48)-V6+V12))</f>
        <v/>
      </c>
      <c r="J59" s="1061">
        <f>INT(IF($F$24=1,IF(MOD(($J52+SUM($V6:$Y6)-SUM($V12:$Y12))*J48/SUM($I48:$L48)-W6+W12-9,20)&gt;11,(($J52+SUM($V6:$Y6)-SUM($V12:$Y12))*J48/SUM($I48:$L48)-W6+W12),(($J52+SUM($V6:$Y6)-SUM($V12:$Y12))*J48/SUM($I48:$L48)-W6+W12)-MOD(($J52+SUM($V6:$Y6)-SUM($V12:$Y12))*J48/SUM($I48:$L48)-W6+W12-9,20)),($J52+SUM($V6:$Y6)-SUM($V12:$Y12))*J48/SUM($I48:$L48)-W6+W12))</f>
        <v/>
      </c>
      <c r="K59" s="1061">
        <f>INT(IF($F$24=1,IF(MOD(($J52+SUM($V6:$Y6)-SUM($V12:$Y12))*K48/SUM($I48:$L48)-X6+X12-9,20)&gt;11,(($J52+SUM($V6:$Y6)-SUM($V12:$Y12))*K48/SUM($I48:$L48)-X6+X12),(($J52+SUM($V6:$Y6)-SUM($V12:$Y12))*K48/SUM($I48:$L48)-X6+X12)-MOD(($J52+SUM($V6:$Y6)-SUM($V12:$Y12))*K48/SUM($I48:$L48)-X6+X12-9,20)),($J52+SUM($V6:$Y6)-SUM($V12:$Y12))*K48/SUM($I48:$L48)-X6+X12))</f>
        <v/>
      </c>
      <c r="L59" s="187">
        <f>INT(IF($F$24=1,IF(MOD(($J52+SUM($V6:$Y6)-SUM($V12:$Y12))*L48/SUM($I48:$L48)-Y6+Y12-9,20)&gt;11,(($J52+SUM($V6:$Y6)-SUM($V12:$Y12))*L48/SUM($I48:$L48)-Y6+Y12),(($J52+SUM($V6:$Y6)-SUM($V12:$Y12))*L48/SUM($I48:$L48)-Y6+Y12)-MOD(($J52+SUM($V6:$Y6)-SUM($V12:$Y12))*L48/SUM($I48:$L48)-Y6+Y12-9,20)),($J52+SUM($V6:$Y6)-SUM($V12:$Y12))*L48/SUM($I48:$L48)-Y6+Y12))</f>
        <v/>
      </c>
      <c r="M59" s="178" t="n"/>
      <c r="N59" s="1101" t="n"/>
      <c r="O59" s="181" t="n"/>
      <c r="P59" s="181" t="n"/>
      <c r="Q59" s="181" t="n"/>
      <c r="R59" s="181" t="n"/>
      <c r="S59" s="181" t="n"/>
      <c r="T59" s="230" t="n"/>
      <c r="U59" s="1041" t="inlineStr">
        <is>
          <t>均价变动值</t>
        </is>
      </c>
      <c r="V59" s="1053" t="inlineStr">
        <is>
          <t>市场1</t>
        </is>
      </c>
      <c r="W59" s="1053" t="inlineStr">
        <is>
          <t>市场2</t>
        </is>
      </c>
      <c r="X59" s="1053" t="inlineStr">
        <is>
          <t>市场3</t>
        </is>
      </c>
      <c r="Y59" s="1090" t="inlineStr">
        <is>
          <t>市场4</t>
        </is>
      </c>
      <c r="Z59" s="288" t="inlineStr">
        <is>
          <t>平均值</t>
        </is>
      </c>
      <c r="AA59" s="289" t="inlineStr">
        <is>
          <t>市场容量（上一期）</t>
        </is>
      </c>
      <c r="AB59" s="289" t="inlineStr">
        <is>
          <t>市场1</t>
        </is>
      </c>
      <c r="AC59" s="289" t="inlineStr">
        <is>
          <t>市场2</t>
        </is>
      </c>
      <c r="AD59" s="289" t="inlineStr">
        <is>
          <t>市场3</t>
        </is>
      </c>
      <c r="AE59" s="289" t="inlineStr">
        <is>
          <t>市场4</t>
        </is>
      </c>
      <c r="AF59" s="290" t="inlineStr">
        <is>
          <t>总量</t>
        </is>
      </c>
      <c r="AG59" s="144" t="n"/>
      <c r="AH59" s="144" t="n"/>
      <c r="AI59" s="1047" t="inlineStr">
        <is>
          <t>公司</t>
        </is>
      </c>
      <c r="AJ59" s="1044" t="inlineStr">
        <is>
          <t>产品A</t>
        </is>
      </c>
      <c r="AN59" s="1044" t="inlineStr">
        <is>
          <t>产品2</t>
        </is>
      </c>
      <c r="AR59" s="1044" t="inlineStr">
        <is>
          <t>产品3</t>
        </is>
      </c>
      <c r="AV59" s="1091" t="inlineStr">
        <is>
          <t>产品4</t>
        </is>
      </c>
      <c r="AY59" s="1239" t="n"/>
      <c r="AZ59" s="144" t="n"/>
      <c r="BA59" s="1045">
        <f>BA36</f>
        <v/>
      </c>
      <c r="BB59" s="1240">
        <f>IF(BT10=1,AL112/(第6期!AP112/2+AP112),0)</f>
        <v/>
      </c>
      <c r="BC59" s="1101" t="n"/>
      <c r="BD59" s="1044">
        <f>BA59</f>
        <v/>
      </c>
      <c r="BE59" s="1336">
        <f>BB36/$BE$31</f>
        <v/>
      </c>
      <c r="BF59" s="1336">
        <f>BC36/$BE$31</f>
        <v/>
      </c>
      <c r="BG59" s="1336">
        <f>BD36/$BE$31</f>
        <v/>
      </c>
      <c r="BH59" s="1336">
        <f>BE36/$BE$31</f>
        <v/>
      </c>
      <c r="BI59" s="1101" t="n"/>
      <c r="BJ59" s="1101" t="n"/>
      <c r="BK59" s="1101" t="n"/>
      <c r="BL59" s="1101" t="n"/>
      <c r="BM59" s="1101" t="n"/>
      <c r="BN59" s="1101" t="n"/>
      <c r="BO59" s="1101" t="n"/>
      <c r="BP59" s="1101" t="n"/>
      <c r="BQ59" s="1101" t="n"/>
      <c r="BR59" s="1106" t="n"/>
      <c r="BS59" s="1106" t="n"/>
      <c r="BT59" s="1106" t="n"/>
      <c r="BU59" s="1106" t="n"/>
      <c r="BV59" s="1106" t="n"/>
      <c r="BW59" s="1106" t="n"/>
      <c r="BX59" s="1106" t="n"/>
      <c r="BY59" s="1106" t="n"/>
      <c r="BZ59" s="1106" t="n"/>
      <c r="CA59" s="1106" t="n"/>
      <c r="CB59" s="1106" t="n"/>
      <c r="CC59" s="1106" t="n"/>
      <c r="CD59" s="1106" t="n"/>
      <c r="CE59" s="1106" t="n"/>
      <c r="CF59" s="1106" t="n"/>
      <c r="CG59" s="1106" t="n"/>
      <c r="CH59" s="1106" t="n"/>
      <c r="CI59" s="1106" t="n"/>
      <c r="CJ59" s="1106" t="n"/>
      <c r="CK59" s="1101" t="n"/>
      <c r="CL59" s="1101" t="n"/>
      <c r="CM59" s="1101" t="n"/>
      <c r="CN59" s="1101" t="n"/>
      <c r="CO59" s="1101" t="n"/>
      <c r="CP59" s="1101" t="n"/>
      <c r="CQ59" s="1101" t="n"/>
      <c r="CR59" s="1101" t="n"/>
      <c r="CS59" s="1101" t="n"/>
      <c r="CT59" s="1101" t="n"/>
      <c r="CU59" s="1101" t="n"/>
      <c r="CV59" s="1101" t="n"/>
      <c r="CW59" s="1101" t="n"/>
      <c r="CX59" s="1101" t="n"/>
      <c r="CY59" s="1101" t="n"/>
      <c r="CZ59" s="1101" t="n"/>
      <c r="DA59" s="1101" t="n"/>
      <c r="DB59" s="1101" t="n"/>
      <c r="DC59" s="1101" t="n"/>
      <c r="DD59" s="1101" t="n"/>
      <c r="DE59" s="1101" t="n"/>
      <c r="DF59" s="1101" t="n"/>
      <c r="DG59" s="1101" t="n"/>
      <c r="DH59" s="1101" t="n"/>
      <c r="DI59" s="1101" t="n"/>
    </row>
    <row r="60" ht="16" customFormat="1" customHeight="1" s="140">
      <c r="A60" s="1047" t="inlineStr">
        <is>
          <t>上期紧急贷款利息</t>
        </is>
      </c>
      <c r="C60" s="1061">
        <f>C59*0.1</f>
        <v/>
      </c>
      <c r="D60" s="1293" t="n"/>
      <c r="E60" s="1293">
        <f>E58-C60</f>
        <v/>
      </c>
      <c r="F60" s="1291">
        <f>F59+C60</f>
        <v/>
      </c>
      <c r="G60" s="144" t="n"/>
      <c r="H60" s="1047" t="inlineStr">
        <is>
          <t>产品3</t>
        </is>
      </c>
      <c r="I60" s="1061">
        <f>INT(IF($F$24=1,IF(MOD(($K52+SUM($V7:$Y7)-SUM($V13:$Y13))*I49/SUM($I49:$L49)-V7+V13-9,20)&gt;11,(($K52+SUM($V7:$Y7)-SUM($V13:$Y13))*I49/SUM($I49:$L49)-V7+V13),(($K52+SUM($V7:$Y7)-SUM($V13:$Y13))*I49/SUM($I49:$L49)-V7+V13)-MOD(($K52+SUM($V7:$Y7)-SUM($V13:$Y13))*I49/SUM($I49:$L49)-V7+V13-9,20)),($K52+SUM($V7:$Y7)-SUM($V13:$Y13))*I49/SUM($I49:$L49)-V7+V13))</f>
        <v/>
      </c>
      <c r="J60" s="1061">
        <f>INT(IF($F$24=1,IF(MOD(($K52+SUM($V7:$Y7)-SUM($V13:$Y13))*J49/SUM($I49:$L49)-W7+W13-9,20)&gt;11,(($K52+SUM($V7:$Y7)-SUM($V13:$Y13))*J49/SUM($I49:$L49)-W7+W13),(($K52+SUM($V7:$Y7)-SUM($V13:$Y13))*J49/SUM($I49:$L49)-W7+W13)-MOD(($K52+SUM($V7:$Y7)-SUM($V13:$Y13))*J49/SUM($I49:$L49)-W7+W13-9,20)),($K52+SUM($V7:$Y7)-SUM($V13:$Y13))*J49/SUM($I49:$L49)-W7+W13))</f>
        <v/>
      </c>
      <c r="K60" s="1061">
        <f>INT(IF($F$24=1,IF(MOD(($K52+SUM($V7:$Y7)-SUM($V13:$Y13))*K49/SUM($I49:$L49)-X7+X13-9,20)&gt;11,(($K52+SUM($V7:$Y7)-SUM($V13:$Y13))*K49/SUM($I49:$L49)-X7+X13),(($K52+SUM($V7:$Y7)-SUM($V13:$Y13))*K49/SUM($I49:$L49)-X7+X13)-MOD(($K52+SUM($V7:$Y7)-SUM($V13:$Y13))*K49/SUM($I49:$L49)-X7+X13-9,20)),($K52+SUM($V7:$Y7)-SUM($V13:$Y13))*K49/SUM($I49:$L49)-X7+X13))</f>
        <v/>
      </c>
      <c r="L60" s="187">
        <f>INT(IF($F$24=1,IF(MOD(($K52+SUM($V7:$Y7)-SUM($V13:$Y13))*L49/SUM($I49:$L49)-Y7+Y13-9,20)&gt;11,(($K52+SUM($V7:$Y7)-SUM($V13:$Y13))*L49/SUM($I49:$L49)-Y7+Y13),(($K52+SUM($V7:$Y7)-SUM($V13:$Y13))*L49/SUM($I49:$L49)-Y7+Y13)-MOD(($K52+SUM($V7:$Y7)-SUM($V13:$Y13))*L49/SUM($I49:$L49)-Y7+Y13-9,20)),($K52+SUM($V7:$Y7)-SUM($V13:$Y13))*L49/SUM($I49:$L49)-Y7+Y13))</f>
        <v/>
      </c>
      <c r="M60" s="178" t="n"/>
      <c r="N60" s="181" t="n"/>
      <c r="O60" s="181" t="n"/>
      <c r="P60" s="181" t="n"/>
      <c r="Q60" s="181" t="n"/>
      <c r="R60" s="181" t="n"/>
      <c r="S60" s="181" t="n"/>
      <c r="T60" s="230" t="n"/>
      <c r="U60" s="1047" t="inlineStr">
        <is>
          <t>产品1</t>
        </is>
      </c>
      <c r="V60" s="1061">
        <f>V30-第6期!V30</f>
        <v/>
      </c>
      <c r="W60" s="1061">
        <f>W30-第6期!W30</f>
        <v/>
      </c>
      <c r="X60" s="1061">
        <f>X30-第6期!X30</f>
        <v/>
      </c>
      <c r="Y60" s="187">
        <f>Y30-第6期!Y30</f>
        <v/>
      </c>
      <c r="Z60" s="297">
        <f>SUM(V60:Y60)/4</f>
        <v/>
      </c>
      <c r="AA60" s="298" t="inlineStr">
        <is>
          <t>产品1</t>
        </is>
      </c>
      <c r="AB60" s="292">
        <f>第6期!BB28</f>
        <v/>
      </c>
      <c r="AC60" s="292">
        <f>第6期!BC28</f>
        <v/>
      </c>
      <c r="AD60" s="292">
        <f>第6期!BD28</f>
        <v/>
      </c>
      <c r="AE60" s="292">
        <f>第6期!BE28</f>
        <v/>
      </c>
      <c r="AF60" s="293">
        <f>SUM(AB60:AE60)</f>
        <v/>
      </c>
      <c r="AG60" s="144" t="n"/>
      <c r="AH60" s="144" t="n"/>
      <c r="AI60" s="1228" t="n"/>
      <c r="AJ60" s="1044" t="inlineStr">
        <is>
          <t>市场1</t>
        </is>
      </c>
      <c r="AK60" s="1044" t="inlineStr">
        <is>
          <t>市场2</t>
        </is>
      </c>
      <c r="AL60" s="1044" t="inlineStr">
        <is>
          <t>市场3</t>
        </is>
      </c>
      <c r="AM60" s="1044" t="inlineStr">
        <is>
          <t>市场4</t>
        </is>
      </c>
      <c r="AN60" s="1044" t="inlineStr">
        <is>
          <t>市场1</t>
        </is>
      </c>
      <c r="AO60" s="1044" t="inlineStr">
        <is>
          <t>市场2</t>
        </is>
      </c>
      <c r="AP60" s="1044" t="inlineStr">
        <is>
          <t>市场3</t>
        </is>
      </c>
      <c r="AQ60" s="1044" t="inlineStr">
        <is>
          <t>市场4</t>
        </is>
      </c>
      <c r="AR60" s="1044" t="inlineStr">
        <is>
          <t>市场1</t>
        </is>
      </c>
      <c r="AS60" s="1044" t="inlineStr">
        <is>
          <t>市场2</t>
        </is>
      </c>
      <c r="AT60" s="1044" t="inlineStr">
        <is>
          <t>市场3</t>
        </is>
      </c>
      <c r="AU60" s="1044" t="inlineStr">
        <is>
          <t>市场4</t>
        </is>
      </c>
      <c r="AV60" s="1044" t="inlineStr">
        <is>
          <t>市场1</t>
        </is>
      </c>
      <c r="AW60" s="1044" t="inlineStr">
        <is>
          <t>市场2</t>
        </is>
      </c>
      <c r="AX60" s="1044" t="inlineStr">
        <is>
          <t>市场3</t>
        </is>
      </c>
      <c r="AY60" s="1091" t="inlineStr">
        <is>
          <t>市场4</t>
        </is>
      </c>
      <c r="AZ60" s="144" t="n"/>
      <c r="BA60" s="1045">
        <f>BA37</f>
        <v/>
      </c>
      <c r="BB60" s="1240">
        <f>IF(BT11=1,AL113/(第6期!AP113/2+AP113),0)</f>
        <v/>
      </c>
      <c r="BC60" s="1101" t="n"/>
      <c r="BD60" s="1044">
        <f>BA60</f>
        <v/>
      </c>
      <c r="BE60" s="1336">
        <f>BB37/$BE$31</f>
        <v/>
      </c>
      <c r="BF60" s="1336">
        <f>BC37/$BE$31</f>
        <v/>
      </c>
      <c r="BG60" s="1336">
        <f>BD37/$BE$31</f>
        <v/>
      </c>
      <c r="BH60" s="1336">
        <f>BE37/$BE$31</f>
        <v/>
      </c>
      <c r="BI60" s="1101" t="n"/>
      <c r="BJ60" s="1101" t="n"/>
      <c r="BK60" s="1101" t="n"/>
      <c r="BL60" s="1101" t="n"/>
      <c r="BM60" s="1101" t="n"/>
      <c r="BN60" s="1101" t="n"/>
      <c r="BO60" s="1101" t="n"/>
      <c r="BP60" s="1101" t="n"/>
      <c r="BQ60" s="1101" t="n"/>
      <c r="BR60" s="1106" t="n"/>
      <c r="BS60" s="1106" t="n"/>
      <c r="BT60" s="1106" t="n"/>
      <c r="BU60" s="1106" t="n"/>
      <c r="BV60" s="1106" t="n"/>
      <c r="BW60" s="1106" t="n"/>
      <c r="BX60" s="1106" t="n"/>
      <c r="BY60" s="1106" t="n"/>
      <c r="BZ60" s="1106" t="n"/>
      <c r="CA60" s="1106" t="n"/>
      <c r="CB60" s="1106" t="n"/>
      <c r="CC60" s="1106" t="n"/>
      <c r="CD60" s="1106" t="n"/>
      <c r="CE60" s="1106" t="n"/>
      <c r="CF60" s="1106" t="n"/>
      <c r="CG60" s="1106" t="n"/>
      <c r="CH60" s="1106" t="n"/>
      <c r="CI60" s="1106" t="n"/>
      <c r="CJ60" s="1106" t="n"/>
      <c r="CK60" s="1101" t="n"/>
      <c r="CL60" s="1101" t="n"/>
      <c r="CM60" s="1101" t="n"/>
      <c r="CN60" s="1101" t="n"/>
      <c r="CO60" s="1101" t="n"/>
      <c r="CP60" s="1101" t="n"/>
      <c r="CQ60" s="1101" t="n"/>
      <c r="CR60" s="1101" t="n"/>
      <c r="CS60" s="1101" t="n"/>
      <c r="CT60" s="1101" t="n"/>
      <c r="CU60" s="1101" t="n"/>
      <c r="CV60" s="1101" t="n"/>
      <c r="CW60" s="1101" t="n"/>
      <c r="CX60" s="1101" t="n"/>
      <c r="CY60" s="1101" t="n"/>
      <c r="CZ60" s="1101" t="n"/>
      <c r="DA60" s="1101" t="n"/>
      <c r="DB60" s="1101" t="n"/>
      <c r="DC60" s="1101" t="n"/>
      <c r="DD60" s="1101" t="n"/>
      <c r="DE60" s="1101" t="n"/>
      <c r="DF60" s="1101" t="n"/>
      <c r="DG60" s="1101" t="n"/>
      <c r="DH60" s="1101" t="n"/>
      <c r="DI60" s="1101" t="n"/>
    </row>
    <row r="61" ht="16" customFormat="1" customHeight="1" s="140">
      <c r="A61" s="1047" t="inlineStr">
        <is>
          <t>纳  税</t>
        </is>
      </c>
      <c r="C61" s="1061">
        <f>-IF(F77*初始化表!B25&gt;-第6期!F80,F77*初始化表!B25+第6期!F80,0)</f>
        <v/>
      </c>
      <c r="D61" s="1293" t="n"/>
      <c r="E61" s="1293" t="n"/>
      <c r="F61" s="1291">
        <f>F60+C61</f>
        <v/>
      </c>
      <c r="G61" s="144" t="n"/>
      <c r="H61" s="1047" t="inlineStr">
        <is>
          <t>产品4</t>
        </is>
      </c>
      <c r="I61" s="1061">
        <f>INT(IF($F$24=1,IF(MOD(($L52+SUM($V8:$Y8)-SUM($V14:$Y14))*I50/SUM($I50:$L50)-V8+V14-9,20)&gt;11,(($L52+SUM($V8:$Y8)-SUM($V14:$Y14))*I50/SUM($I50:$L50)-V8+V14),(($L52+SUM($V8:$Y8)-SUM($V14:$Y14))*I50/SUM($I50:$L50)-V8+V14)-MOD(($L52+SUM($V8:$Y8)-SUM($V14:$Y14))*I50/SUM($I50:$L50)-V8+V14-9,20)),($L52+SUM($V8:$Y8)-SUM($V14:$Y14))*I50/SUM($I50:$L50)-V8+V14))</f>
        <v/>
      </c>
      <c r="J61" s="1061">
        <f>INT(IF($F$24=1,IF(MOD(($L52+SUM($V8:$Y8)-SUM($V14:$Y14))*J50/SUM($I50:$L50)-W8+W14-9,20)&gt;11,(($L52+SUM($V8:$Y8)-SUM($V14:$Y14))*J50/SUM($I50:$L50)-W8+W14),(($L52+SUM($V8:$Y8)-SUM($V14:$Y14))*J50/SUM($I50:$L50)-W8+W14)-MOD(($L52+SUM($V8:$Y8)-SUM($V14:$Y14))*J50/SUM($I50:$L50)-W8+W14-9,20)),($L52+SUM($V8:$Y8)-SUM($V14:$Y14))*J50/SUM($I50:$L50)-W8+W14))</f>
        <v/>
      </c>
      <c r="K61" s="1061">
        <f>INT(IF($F$24=1,IF(MOD(($L52+SUM($V8:$Y8)-SUM($V14:$Y14))*K50/SUM($I50:$L50)-X8+X14-9,20)&gt;11,(($L52+SUM($V8:$Y8)-SUM($V14:$Y14))*K50/SUM($I50:$L50)-X8+X14),(($L52+SUM($V8:$Y8)-SUM($V14:$Y14))*K50/SUM($I50:$L50)-X8+X14)-MOD(($L52+SUM($V8:$Y8)-SUM($V14:$Y14))*K50/SUM($I50:$L50)-X8+X14-9,20)),($L52+SUM($V8:$Y8)-SUM($V14:$Y14))*K50/SUM($I50:$L50)-X8+X14))</f>
        <v/>
      </c>
      <c r="L61" s="187">
        <f>INT(IF($F$24=1,IF(MOD(($L52+SUM($V8:$Y8)-SUM($V14:$Y14))*L50/SUM($I50:$L50)-Y8+Y14-9,20)&gt;11,(($L52+SUM($V8:$Y8)-SUM($V14:$Y14))*L50/SUM($I50:$L50)-Y8+Y14),(($L52+SUM($V8:$Y8)-SUM($V14:$Y14))*L50/SUM($I50:$L50)-Y8+Y14)-MOD(($L52+SUM($V8:$Y8)-SUM($V14:$Y14))*L50/SUM($I50:$L50)-Y8+Y14-9,20)),($L52+SUM($V8:$Y8)-SUM($V14:$Y14))*L50/SUM($I50:$L50)-Y8+Y14))</f>
        <v/>
      </c>
      <c r="M61" s="178" t="n"/>
      <c r="N61" s="181" t="n"/>
      <c r="O61" s="181" t="n"/>
      <c r="P61" s="181" t="n"/>
      <c r="Q61" s="181" t="n"/>
      <c r="R61" s="181" t="n"/>
      <c r="S61" s="1101" t="n"/>
      <c r="T61" s="230" t="n"/>
      <c r="U61" s="1047" t="inlineStr">
        <is>
          <t>产品2</t>
        </is>
      </c>
      <c r="V61" s="1061">
        <f>V31-第6期!V31</f>
        <v/>
      </c>
      <c r="W61" s="1061">
        <f>W31-第6期!W31</f>
        <v/>
      </c>
      <c r="X61" s="1061">
        <f>X31-第6期!X31</f>
        <v/>
      </c>
      <c r="Y61" s="187">
        <f>Y31-第6期!Y31</f>
        <v/>
      </c>
      <c r="Z61" s="297">
        <f>SUM(V61:Y61)/4</f>
        <v/>
      </c>
      <c r="AA61" s="298" t="inlineStr">
        <is>
          <t>产品2</t>
        </is>
      </c>
      <c r="AB61" s="292">
        <f>第6期!BF28</f>
        <v/>
      </c>
      <c r="AC61" s="292">
        <f>第6期!BG28</f>
        <v/>
      </c>
      <c r="AD61" s="292">
        <f>第6期!BH28</f>
        <v/>
      </c>
      <c r="AE61" s="292">
        <f>第6期!BI28</f>
        <v/>
      </c>
      <c r="AF61" s="293">
        <f>SUM(AB61:AE61)</f>
        <v/>
      </c>
      <c r="AG61" s="144" t="n"/>
      <c r="AH61" s="144" t="n"/>
      <c r="AI61" s="329" t="n"/>
      <c r="AJ61" s="336" t="n"/>
      <c r="AK61" s="336" t="n"/>
      <c r="AL61" s="336" t="n"/>
      <c r="AM61" s="336" t="n"/>
      <c r="AN61" s="336" t="n"/>
      <c r="AO61" s="336" t="n"/>
      <c r="AP61" s="336" t="n"/>
      <c r="AQ61" s="336" t="n"/>
      <c r="AR61" s="336" t="n"/>
      <c r="AS61" s="336" t="n"/>
      <c r="AT61" s="336" t="n"/>
      <c r="AU61" s="336" t="n"/>
      <c r="AV61" s="336" t="n"/>
      <c r="AW61" s="336" t="n"/>
      <c r="AX61" s="336" t="n"/>
      <c r="AY61" s="363" t="n"/>
      <c r="AZ61" s="144" t="n"/>
      <c r="BA61" s="1045">
        <f>BA38</f>
        <v/>
      </c>
      <c r="BB61" s="1240">
        <f>IF(BT12=1,AL114/(第6期!AP114/2+AP114),0)</f>
        <v/>
      </c>
      <c r="BC61" s="1101" t="n"/>
      <c r="BD61" s="1044">
        <f>BA61</f>
        <v/>
      </c>
      <c r="BE61" s="1336">
        <f>BB38/$BE$31</f>
        <v/>
      </c>
      <c r="BF61" s="1336">
        <f>BC38/$BE$31</f>
        <v/>
      </c>
      <c r="BG61" s="1336">
        <f>BD38/$BE$31</f>
        <v/>
      </c>
      <c r="BH61" s="1336">
        <f>BE38/$BE$31</f>
        <v/>
      </c>
      <c r="BI61" s="1101" t="n"/>
      <c r="BJ61" s="1101" t="n"/>
      <c r="BK61" s="1101" t="n"/>
      <c r="BL61" s="1101" t="n"/>
      <c r="BM61" s="1101" t="n"/>
      <c r="BN61" s="1101" t="n"/>
      <c r="BO61" s="1101" t="n"/>
      <c r="BP61" s="1101" t="n"/>
      <c r="BQ61" s="1101" t="n"/>
      <c r="BR61" s="1106" t="n"/>
      <c r="BS61" s="1106" t="n"/>
      <c r="BT61" s="1106" t="n"/>
      <c r="BU61" s="1106" t="n"/>
      <c r="BV61" s="1106" t="n"/>
      <c r="BW61" s="1106" t="n"/>
      <c r="BX61" s="1106" t="n"/>
      <c r="BY61" s="1106" t="n"/>
      <c r="BZ61" s="1106" t="n"/>
      <c r="CA61" s="1106" t="n"/>
      <c r="CB61" s="1106" t="n"/>
      <c r="CC61" s="1106" t="n"/>
      <c r="CD61" s="1106" t="n"/>
      <c r="CE61" s="1106" t="n"/>
      <c r="CF61" s="1106" t="n"/>
      <c r="CG61" s="1106" t="n"/>
      <c r="CH61" s="1106" t="n"/>
      <c r="CI61" s="1106" t="n"/>
      <c r="CJ61" s="1106" t="n"/>
      <c r="CK61" s="1101" t="n"/>
      <c r="CL61" s="1101" t="n"/>
      <c r="CM61" s="1101" t="n"/>
      <c r="CN61" s="1101" t="n"/>
      <c r="CO61" s="1101" t="n"/>
      <c r="CP61" s="1101" t="n"/>
      <c r="CQ61" s="1101" t="n"/>
      <c r="CR61" s="1101" t="n"/>
      <c r="CS61" s="1101" t="n"/>
      <c r="CT61" s="1101" t="n"/>
      <c r="CU61" s="1101" t="n"/>
      <c r="CV61" s="1101" t="n"/>
      <c r="CW61" s="1101" t="n"/>
      <c r="CX61" s="1101" t="n"/>
      <c r="CY61" s="1101" t="n"/>
      <c r="CZ61" s="1101" t="n"/>
      <c r="DA61" s="1101" t="n"/>
      <c r="DB61" s="1101" t="n"/>
      <c r="DC61" s="1101" t="n"/>
      <c r="DD61" s="1101" t="n"/>
      <c r="DE61" s="1101" t="n"/>
      <c r="DF61" s="1101" t="n"/>
      <c r="DG61" s="1101" t="n"/>
      <c r="DH61" s="1101" t="n"/>
      <c r="DI61" s="1101" t="n"/>
    </row>
    <row r="62" ht="16" customFormat="1" customHeight="1" s="140">
      <c r="A62" s="1047" t="inlineStr">
        <is>
          <t>买机器</t>
        </is>
      </c>
      <c r="C62" s="1061">
        <f>-D22*初始化表!B8</f>
        <v/>
      </c>
      <c r="D62" s="1293" t="n"/>
      <c r="E62" s="1293" t="n"/>
      <c r="F62" s="1291">
        <f>F61+C62</f>
        <v/>
      </c>
      <c r="G62" s="144" t="n"/>
      <c r="H62" s="1047" t="inlineStr">
        <is>
          <t>本期运输</t>
        </is>
      </c>
      <c r="I62" s="1044" t="inlineStr">
        <is>
          <t>市场1</t>
        </is>
      </c>
      <c r="J62" s="1044" t="inlineStr">
        <is>
          <t>市场2</t>
        </is>
      </c>
      <c r="K62" s="1044" t="inlineStr">
        <is>
          <t>市场3</t>
        </is>
      </c>
      <c r="L62" s="1091" t="inlineStr">
        <is>
          <t>市场4</t>
        </is>
      </c>
      <c r="M62" s="178" t="n"/>
      <c r="N62" s="226" t="inlineStr">
        <is>
          <t>弹性变化</t>
        </is>
      </c>
      <c r="O62" s="227" t="inlineStr">
        <is>
          <t>市场1</t>
        </is>
      </c>
      <c r="P62" s="227" t="inlineStr">
        <is>
          <t>市场2</t>
        </is>
      </c>
      <c r="Q62" s="227" t="inlineStr">
        <is>
          <t>市场3</t>
        </is>
      </c>
      <c r="R62" s="254" t="inlineStr">
        <is>
          <t>市场4</t>
        </is>
      </c>
      <c r="S62" s="1338" t="n"/>
      <c r="T62" s="230" t="n"/>
      <c r="U62" s="1047" t="inlineStr">
        <is>
          <t>产品3</t>
        </is>
      </c>
      <c r="V62" s="1061">
        <f>V32-第6期!V32</f>
        <v/>
      </c>
      <c r="W62" s="1061">
        <f>W32-第6期!W32</f>
        <v/>
      </c>
      <c r="X62" s="1061">
        <f>X32-第6期!X32</f>
        <v/>
      </c>
      <c r="Y62" s="187">
        <f>Y32-第6期!Y32</f>
        <v/>
      </c>
      <c r="Z62" s="297">
        <f>SUM(V62:Y62)/4</f>
        <v/>
      </c>
      <c r="AA62" s="298" t="inlineStr">
        <is>
          <t>产品3</t>
        </is>
      </c>
      <c r="AB62" s="292">
        <f>第6期!BJ28</f>
        <v/>
      </c>
      <c r="AC62" s="292">
        <f>第6期!BK28</f>
        <v/>
      </c>
      <c r="AD62" s="292">
        <f>第6期!BL28</f>
        <v/>
      </c>
      <c r="AE62" s="292">
        <f>第6期!BM28</f>
        <v/>
      </c>
      <c r="AF62" s="293">
        <f>SUM(AB62:AE62)</f>
        <v/>
      </c>
      <c r="AG62" s="144" t="n"/>
      <c r="AH62" s="144" t="n"/>
      <c r="AI62" s="332" t="n"/>
      <c r="AJ62" s="337" t="n"/>
      <c r="AK62" s="337" t="n"/>
      <c r="AL62" s="337" t="n"/>
      <c r="AM62" s="337" t="n"/>
      <c r="AN62" s="337" t="n"/>
      <c r="AO62" s="337" t="n"/>
      <c r="AP62" s="337" t="n"/>
      <c r="AQ62" s="337" t="n"/>
      <c r="AR62" s="337" t="n"/>
      <c r="AS62" s="337" t="n"/>
      <c r="AT62" s="337" t="n"/>
      <c r="AU62" s="337" t="n"/>
      <c r="AV62" s="337" t="n"/>
      <c r="AW62" s="337" t="n"/>
      <c r="AX62" s="337" t="n"/>
      <c r="AY62" s="364" t="n"/>
      <c r="AZ62" s="144" t="n"/>
      <c r="BA62" s="1045">
        <f>BA39</f>
        <v/>
      </c>
      <c r="BB62" s="1240">
        <f>IF(BT13=1,AL115/(第6期!AP115/2+AP115),0)</f>
        <v/>
      </c>
      <c r="BC62" s="1101" t="n"/>
      <c r="BD62" s="1044">
        <f>BA62</f>
        <v/>
      </c>
      <c r="BE62" s="1336">
        <f>BB39/$BE$31</f>
        <v/>
      </c>
      <c r="BF62" s="1336">
        <f>BC39/$BE$31</f>
        <v/>
      </c>
      <c r="BG62" s="1336">
        <f>BD39/$BE$31</f>
        <v/>
      </c>
      <c r="BH62" s="1336">
        <f>BE39/$BE$31</f>
        <v/>
      </c>
      <c r="BI62" s="1101" t="n"/>
      <c r="BJ62" s="1101" t="n"/>
      <c r="BK62" s="1101" t="n"/>
      <c r="BL62" s="1101" t="n"/>
      <c r="BM62" s="1101" t="n"/>
      <c r="BN62" s="1101" t="n"/>
      <c r="BO62" s="1101" t="n"/>
      <c r="BP62" s="1101" t="n"/>
      <c r="BQ62" s="1101" t="n"/>
      <c r="BR62" s="1106" t="n"/>
      <c r="BS62" s="1106" t="n"/>
      <c r="BT62" s="1106" t="n"/>
      <c r="BU62" s="1106" t="n"/>
      <c r="BV62" s="1106" t="n"/>
      <c r="BW62" s="1106" t="n"/>
      <c r="BX62" s="1106" t="n"/>
      <c r="BY62" s="1106" t="n"/>
      <c r="BZ62" s="1106" t="n"/>
      <c r="CA62" s="1106" t="n"/>
      <c r="CB62" s="1106" t="n"/>
      <c r="CC62" s="1106" t="n"/>
      <c r="CD62" s="1106" t="n"/>
      <c r="CE62" s="1106" t="n"/>
      <c r="CF62" s="1106" t="n"/>
      <c r="CG62" s="1106" t="n"/>
      <c r="CH62" s="1106" t="n"/>
      <c r="CI62" s="1106" t="n"/>
      <c r="CJ62" s="1106" t="n"/>
      <c r="CK62" s="1101" t="n"/>
      <c r="CL62" s="1101" t="n"/>
      <c r="CM62" s="1101" t="n"/>
      <c r="CN62" s="1101" t="n"/>
      <c r="CO62" s="1101" t="n"/>
      <c r="CP62" s="1101" t="n"/>
      <c r="CQ62" s="1101" t="n"/>
      <c r="CR62" s="1101" t="n"/>
      <c r="CS62" s="1101" t="n"/>
      <c r="CT62" s="1101" t="n"/>
      <c r="CU62" s="1101" t="n"/>
      <c r="CV62" s="1101" t="n"/>
      <c r="CW62" s="1101" t="n"/>
      <c r="CX62" s="1101" t="n"/>
      <c r="CY62" s="1101" t="n"/>
      <c r="CZ62" s="1101" t="n"/>
      <c r="DA62" s="1101" t="n"/>
      <c r="DB62" s="1101" t="n"/>
      <c r="DC62" s="1101" t="n"/>
      <c r="DD62" s="1101" t="n"/>
      <c r="DE62" s="1101" t="n"/>
      <c r="DF62" s="1101" t="n"/>
      <c r="DG62" s="1101" t="n"/>
      <c r="DH62" s="1101" t="n"/>
      <c r="DI62" s="1101" t="n"/>
    </row>
    <row r="63" ht="16" customFormat="1" customHeight="1" s="140">
      <c r="A63" s="1047" t="inlineStr">
        <is>
          <t>分  红</t>
        </is>
      </c>
      <c r="C63" s="1061">
        <f>IF(R37&gt;P37,-P37,-R37)</f>
        <v/>
      </c>
      <c r="D63" s="1293" t="n"/>
      <c r="E63" s="1293" t="n"/>
      <c r="F63" s="1291">
        <f>F62+C63</f>
        <v/>
      </c>
      <c r="G63" s="144" t="n"/>
      <c r="H63" s="1047" t="inlineStr">
        <is>
          <t>产品1</t>
        </is>
      </c>
      <c r="I63" s="1279" t="n">
        <v>0</v>
      </c>
      <c r="J63" s="1279" t="n">
        <v>0</v>
      </c>
      <c r="K63" s="1279" t="n">
        <v>0</v>
      </c>
      <c r="L63" s="1279" t="n">
        <v>0</v>
      </c>
      <c r="M63" s="178" t="n"/>
      <c r="N63" s="228" t="inlineStr">
        <is>
          <t>产品1</t>
        </is>
      </c>
      <c r="O63" s="229">
        <f>O68-第6期!O68</f>
        <v/>
      </c>
      <c r="P63" s="229">
        <f>P68-第6期!P68</f>
        <v/>
      </c>
      <c r="Q63" s="229">
        <f>Q68-第6期!Q68</f>
        <v/>
      </c>
      <c r="R63" s="256">
        <f>R68-第6期!R68</f>
        <v/>
      </c>
      <c r="S63" s="1338" t="n"/>
      <c r="T63" s="230" t="n"/>
      <c r="U63" s="1073" t="inlineStr">
        <is>
          <t>产品4</t>
        </is>
      </c>
      <c r="V63" s="1063">
        <f>V33-第6期!V33</f>
        <v/>
      </c>
      <c r="W63" s="1063">
        <f>W33-第6期!W33</f>
        <v/>
      </c>
      <c r="X63" s="1063">
        <f>X33-第6期!X33</f>
        <v/>
      </c>
      <c r="Y63" s="1064">
        <f>Y33-第6期!Y33</f>
        <v/>
      </c>
      <c r="Z63" s="299">
        <f>SUM(V63:Y63)/4</f>
        <v/>
      </c>
      <c r="AA63" s="300" t="inlineStr">
        <is>
          <t>产品4</t>
        </is>
      </c>
      <c r="AB63" s="295">
        <f>第6期!BN28</f>
        <v/>
      </c>
      <c r="AC63" s="295">
        <f>第6期!BO28</f>
        <v/>
      </c>
      <c r="AD63" s="295">
        <f>第6期!BP28</f>
        <v/>
      </c>
      <c r="AE63" s="295">
        <f>第6期!BQ28</f>
        <v/>
      </c>
      <c r="AF63" s="296">
        <f>SUM(AB63:AE63)</f>
        <v/>
      </c>
      <c r="AG63" s="144" t="n"/>
      <c r="AH63" s="144" t="n"/>
      <c r="AI63" s="332" t="n"/>
      <c r="AJ63" s="337" t="n"/>
      <c r="AK63" s="337" t="n"/>
      <c r="AL63" s="337" t="n"/>
      <c r="AM63" s="337" t="n"/>
      <c r="AN63" s="337" t="n"/>
      <c r="AO63" s="337" t="n"/>
      <c r="AP63" s="337" t="n"/>
      <c r="AQ63" s="337" t="n"/>
      <c r="AR63" s="337" t="n"/>
      <c r="AS63" s="337" t="n"/>
      <c r="AT63" s="337" t="n"/>
      <c r="AU63" s="337" t="n"/>
      <c r="AV63" s="337" t="n"/>
      <c r="AW63" s="337" t="n"/>
      <c r="AX63" s="337" t="n"/>
      <c r="AY63" s="364" t="n"/>
      <c r="AZ63" s="144" t="n"/>
      <c r="BA63" s="1045">
        <f>BA40</f>
        <v/>
      </c>
      <c r="BB63" s="1240">
        <f>IF(BT14=1,AL116/(第6期!AP116/2+AP116),0)</f>
        <v/>
      </c>
      <c r="BC63" s="1101" t="n"/>
      <c r="BD63" s="1044">
        <f>BA63</f>
        <v/>
      </c>
      <c r="BE63" s="1336">
        <f>BB40/$BE$31</f>
        <v/>
      </c>
      <c r="BF63" s="1336">
        <f>BC40/$BE$31</f>
        <v/>
      </c>
      <c r="BG63" s="1336">
        <f>BD40/$BE$31</f>
        <v/>
      </c>
      <c r="BH63" s="1336">
        <f>BE40/$BE$31</f>
        <v/>
      </c>
      <c r="BI63" s="1101" t="n"/>
      <c r="BJ63" s="1101" t="n"/>
      <c r="BK63" s="1101" t="n"/>
      <c r="BL63" s="1101" t="n"/>
      <c r="BM63" s="1101" t="n"/>
      <c r="BN63" s="1101" t="n"/>
      <c r="BO63" s="1101" t="n"/>
      <c r="BP63" s="1101" t="n"/>
      <c r="BQ63" s="1101" t="n"/>
      <c r="BR63" s="1106" t="n"/>
      <c r="BS63" s="1106" t="n"/>
      <c r="BT63" s="1106" t="n"/>
      <c r="BU63" s="1106" t="n"/>
      <c r="BV63" s="1106" t="n"/>
      <c r="BW63" s="1106" t="n"/>
      <c r="BX63" s="1106" t="n"/>
      <c r="BY63" s="1106" t="n"/>
      <c r="BZ63" s="1106" t="n"/>
      <c r="CA63" s="1106" t="n"/>
      <c r="CB63" s="1106" t="n"/>
      <c r="CC63" s="1106" t="n"/>
      <c r="CD63" s="1106" t="n"/>
      <c r="CE63" s="1106" t="n"/>
      <c r="CF63" s="1106" t="n"/>
      <c r="CG63" s="1106" t="n"/>
      <c r="CH63" s="1106" t="n"/>
      <c r="CI63" s="1106" t="n"/>
      <c r="CJ63" s="1106" t="n"/>
      <c r="CK63" s="1101" t="n"/>
      <c r="CL63" s="1101" t="n"/>
      <c r="CM63" s="1101" t="n"/>
      <c r="CN63" s="1101" t="n"/>
      <c r="CO63" s="1101" t="n"/>
      <c r="CP63" s="1101" t="n"/>
      <c r="CQ63" s="1101" t="n"/>
      <c r="CR63" s="1101" t="n"/>
      <c r="CS63" s="1101" t="n"/>
      <c r="CT63" s="1101" t="n"/>
      <c r="CU63" s="1101" t="n"/>
      <c r="CV63" s="1101" t="n"/>
      <c r="CW63" s="1101" t="n"/>
      <c r="CX63" s="1101" t="n"/>
      <c r="CY63" s="1101" t="n"/>
      <c r="CZ63" s="1101" t="n"/>
      <c r="DA63" s="1101" t="n"/>
      <c r="DB63" s="1101" t="n"/>
      <c r="DC63" s="1101" t="n"/>
      <c r="DD63" s="1101" t="n"/>
      <c r="DE63" s="1101" t="n"/>
      <c r="DF63" s="1101" t="n"/>
      <c r="DG63" s="1101" t="n"/>
      <c r="DH63" s="1101" t="n"/>
      <c r="DI63" s="1101" t="n"/>
    </row>
    <row r="64" ht="16" customFormat="1" customHeight="1" s="140">
      <c r="A64" s="1073" t="inlineStr">
        <is>
          <t>买国债</t>
        </is>
      </c>
      <c r="B64" s="1211" t="n"/>
      <c r="C64" s="1063">
        <f>-D24</f>
        <v/>
      </c>
      <c r="D64" s="1334" t="n"/>
      <c r="E64" s="1334" t="n"/>
      <c r="F64" s="1339">
        <f>F63+C64</f>
        <v/>
      </c>
      <c r="G64" s="144" t="n"/>
      <c r="H64" s="1047" t="inlineStr">
        <is>
          <t>产品2</t>
        </is>
      </c>
      <c r="I64" s="1279" t="n">
        <v>0</v>
      </c>
      <c r="J64" s="1279" t="n">
        <v>0</v>
      </c>
      <c r="K64" s="1279" t="n">
        <v>0</v>
      </c>
      <c r="L64" s="1279" t="n">
        <v>0</v>
      </c>
      <c r="M64" s="178" t="n"/>
      <c r="N64" s="228" t="inlineStr">
        <is>
          <t>产品2</t>
        </is>
      </c>
      <c r="O64" s="229">
        <f>O69-第6期!O69</f>
        <v/>
      </c>
      <c r="P64" s="229">
        <f>P69-第6期!P69</f>
        <v/>
      </c>
      <c r="Q64" s="229">
        <f>Q69-第6期!Q69</f>
        <v/>
      </c>
      <c r="R64" s="256">
        <f>R69-第6期!R69</f>
        <v/>
      </c>
      <c r="S64" s="1338" t="n"/>
      <c r="T64" s="230" t="n"/>
      <c r="U64" s="1101" t="n"/>
      <c r="V64" s="1101" t="n"/>
      <c r="W64" s="1101" t="n"/>
      <c r="X64" s="1101" t="n"/>
      <c r="Y64" s="1101" t="n"/>
      <c r="Z64" s="144" t="n"/>
      <c r="AA64" s="144" t="n"/>
      <c r="AB64" s="144" t="n"/>
      <c r="AC64" s="144" t="n"/>
      <c r="AD64" s="144" t="n"/>
      <c r="AE64" s="144" t="n"/>
      <c r="AF64" s="144" t="n"/>
      <c r="AG64" s="144" t="n"/>
      <c r="AH64" s="144" t="n"/>
      <c r="AI64" s="332" t="n"/>
      <c r="AJ64" s="337" t="n"/>
      <c r="AK64" s="337" t="n"/>
      <c r="AL64" s="337" t="n"/>
      <c r="AM64" s="337" t="n"/>
      <c r="AN64" s="337" t="n"/>
      <c r="AO64" s="337" t="n"/>
      <c r="AP64" s="337" t="n"/>
      <c r="AQ64" s="337" t="n"/>
      <c r="AR64" s="337" t="n"/>
      <c r="AS64" s="337" t="n"/>
      <c r="AT64" s="337" t="n"/>
      <c r="AU64" s="337" t="n"/>
      <c r="AV64" s="337" t="n"/>
      <c r="AW64" s="337" t="n"/>
      <c r="AX64" s="337" t="n"/>
      <c r="AY64" s="364" t="n"/>
      <c r="AZ64" s="144" t="n"/>
      <c r="BA64" s="1045">
        <f>BA41</f>
        <v/>
      </c>
      <c r="BB64" s="1240">
        <f>IF(BT15=1,AL117/(第6期!AP117/2+AP117),0)</f>
        <v/>
      </c>
      <c r="BC64" s="1101" t="n"/>
      <c r="BD64" s="1044">
        <f>BA64</f>
        <v/>
      </c>
      <c r="BE64" s="1336">
        <f>BB41/$BE$31</f>
        <v/>
      </c>
      <c r="BF64" s="1336">
        <f>BC41/$BE$31</f>
        <v/>
      </c>
      <c r="BG64" s="1336">
        <f>BD41/$BE$31</f>
        <v/>
      </c>
      <c r="BH64" s="1336">
        <f>BE41/$BE$31</f>
        <v/>
      </c>
      <c r="BI64" s="1101" t="n"/>
      <c r="BJ64" s="1101" t="n"/>
      <c r="BK64" s="1101" t="n"/>
      <c r="BL64" s="1101" t="n"/>
      <c r="BM64" s="1101" t="n"/>
      <c r="BN64" s="1101" t="n"/>
      <c r="BO64" s="1101" t="n"/>
      <c r="BP64" s="1101" t="n"/>
      <c r="BQ64" s="1101" t="n"/>
      <c r="BR64" s="1106" t="n"/>
      <c r="BS64" s="1106" t="n"/>
      <c r="BT64" s="1106" t="n"/>
      <c r="BU64" s="1106" t="n"/>
      <c r="BV64" s="1106" t="n"/>
      <c r="BW64" s="1106" t="n"/>
      <c r="BX64" s="1106" t="n"/>
      <c r="BY64" s="1106" t="n"/>
      <c r="BZ64" s="1106" t="n"/>
      <c r="CA64" s="1106" t="n"/>
      <c r="CB64" s="1106" t="n"/>
      <c r="CC64" s="1106" t="n"/>
      <c r="CD64" s="1106" t="n"/>
      <c r="CE64" s="1106" t="n"/>
      <c r="CF64" s="1106" t="n"/>
      <c r="CG64" s="1106" t="n"/>
      <c r="CH64" s="1106" t="n"/>
      <c r="CI64" s="1106" t="n"/>
      <c r="CJ64" s="1106" t="n"/>
      <c r="CK64" s="1101" t="n"/>
      <c r="CL64" s="1101" t="n"/>
      <c r="CM64" s="1101" t="n"/>
      <c r="CN64" s="1101" t="n"/>
      <c r="CO64" s="1101" t="n"/>
      <c r="CP64" s="1101" t="n"/>
      <c r="CQ64" s="1101" t="n"/>
      <c r="CR64" s="1101" t="n"/>
      <c r="CS64" s="1101" t="n"/>
      <c r="CT64" s="1101" t="n"/>
      <c r="CU64" s="1101" t="n"/>
      <c r="CV64" s="1101" t="n"/>
      <c r="CW64" s="1101" t="n"/>
      <c r="CX64" s="1101" t="n"/>
      <c r="CY64" s="1101" t="n"/>
      <c r="CZ64" s="1101" t="n"/>
      <c r="DA64" s="1101" t="n"/>
      <c r="DB64" s="1101" t="n"/>
      <c r="DC64" s="1101" t="n"/>
      <c r="DD64" s="1101" t="n"/>
      <c r="DE64" s="1101" t="n"/>
      <c r="DF64" s="1101" t="n"/>
      <c r="DG64" s="1101" t="n"/>
      <c r="DH64" s="1101" t="n"/>
      <c r="DI64" s="1101" t="n"/>
    </row>
    <row r="65" ht="16" customFormat="1" customHeight="1" s="140">
      <c r="A65" s="1101" t="n"/>
      <c r="B65" s="1101" t="n"/>
      <c r="C65" s="1101" t="n"/>
      <c r="D65" s="1101" t="n"/>
      <c r="E65" s="1101" t="n"/>
      <c r="F65" s="1101" t="n"/>
      <c r="G65" s="144" t="n"/>
      <c r="H65" s="1047" t="inlineStr">
        <is>
          <t>产品3</t>
        </is>
      </c>
      <c r="I65" s="1279" t="n">
        <v>0</v>
      </c>
      <c r="J65" s="1279" t="n">
        <v>0</v>
      </c>
      <c r="K65" s="1279" t="n">
        <v>0</v>
      </c>
      <c r="L65" s="1279" t="n">
        <v>0</v>
      </c>
      <c r="M65" s="178" t="n"/>
      <c r="N65" s="228" t="inlineStr">
        <is>
          <t>产品3</t>
        </is>
      </c>
      <c r="O65" s="229">
        <f>O70-第6期!O70</f>
        <v/>
      </c>
      <c r="P65" s="229">
        <f>P70-第6期!P70</f>
        <v/>
      </c>
      <c r="Q65" s="229">
        <f>Q70-第6期!Q70</f>
        <v/>
      </c>
      <c r="R65" s="256">
        <f>R70-第6期!R70</f>
        <v/>
      </c>
      <c r="S65" s="1338" t="n"/>
      <c r="T65" s="230" t="n"/>
      <c r="U65" s="288" t="inlineStr">
        <is>
          <t>预计弹性</t>
        </is>
      </c>
      <c r="V65" s="289" t="inlineStr">
        <is>
          <t>市场1</t>
        </is>
      </c>
      <c r="W65" s="289" t="inlineStr">
        <is>
          <t>市场2</t>
        </is>
      </c>
      <c r="X65" s="289" t="inlineStr">
        <is>
          <t>市场3</t>
        </is>
      </c>
      <c r="Y65" s="290" t="inlineStr">
        <is>
          <t>市场4</t>
        </is>
      </c>
      <c r="Z65" s="144" t="n"/>
      <c r="AA65" s="144" t="n"/>
      <c r="AB65" s="144" t="n"/>
      <c r="AC65" s="144" t="n"/>
      <c r="AD65" s="144" t="n"/>
      <c r="AE65" s="144" t="n"/>
      <c r="AF65" s="144" t="n"/>
      <c r="AG65" s="144" t="n"/>
      <c r="AH65" s="144" t="n"/>
      <c r="AI65" s="332" t="n"/>
      <c r="AJ65" s="337" t="n"/>
      <c r="AK65" s="337" t="n"/>
      <c r="AL65" s="337" t="n"/>
      <c r="AM65" s="337" t="n"/>
      <c r="AN65" s="337" t="n"/>
      <c r="AO65" s="337" t="n"/>
      <c r="AP65" s="337" t="n"/>
      <c r="AQ65" s="337" t="n"/>
      <c r="AR65" s="337" t="n"/>
      <c r="AS65" s="337" t="n"/>
      <c r="AT65" s="337" t="n"/>
      <c r="AU65" s="337" t="n"/>
      <c r="AV65" s="337" t="n"/>
      <c r="AW65" s="337" t="n"/>
      <c r="AX65" s="337" t="n"/>
      <c r="AY65" s="364" t="n"/>
      <c r="AZ65" s="144" t="n"/>
      <c r="BA65" s="1045">
        <f>BA42</f>
        <v/>
      </c>
      <c r="BB65" s="1240">
        <f>IF(BT16=1,AL118/(第6期!AP118/2+AP118),0)</f>
        <v/>
      </c>
      <c r="BC65" s="1101" t="n"/>
      <c r="BD65" s="1044">
        <f>BA65</f>
        <v/>
      </c>
      <c r="BE65" s="1336">
        <f>BB42/$BE$31</f>
        <v/>
      </c>
      <c r="BF65" s="1336">
        <f>BC42/$BE$31</f>
        <v/>
      </c>
      <c r="BG65" s="1336">
        <f>BD42/$BE$31</f>
        <v/>
      </c>
      <c r="BH65" s="1336">
        <f>BE42/$BE$31</f>
        <v/>
      </c>
      <c r="BI65" s="1101" t="n"/>
      <c r="BJ65" s="1101" t="n"/>
      <c r="BK65" s="1101" t="n"/>
      <c r="BL65" s="1101" t="n"/>
      <c r="BM65" s="1101" t="n"/>
      <c r="BN65" s="1101" t="n"/>
      <c r="BO65" s="1101" t="n"/>
      <c r="BP65" s="1101" t="n"/>
      <c r="BQ65" s="1101" t="n"/>
      <c r="BR65" s="1106" t="n"/>
      <c r="BS65" s="1106" t="n"/>
      <c r="BT65" s="1106" t="n"/>
      <c r="BU65" s="1106" t="n"/>
      <c r="BV65" s="1106" t="n"/>
      <c r="BW65" s="1106" t="n"/>
      <c r="BX65" s="1106" t="n"/>
      <c r="BY65" s="1106" t="n"/>
      <c r="BZ65" s="1106" t="n"/>
      <c r="CA65" s="1106" t="n"/>
      <c r="CB65" s="1106" t="n"/>
      <c r="CC65" s="1106" t="n"/>
      <c r="CD65" s="1106" t="n"/>
      <c r="CE65" s="1106" t="n"/>
      <c r="CF65" s="1106" t="n"/>
      <c r="CG65" s="1106" t="n"/>
      <c r="CH65" s="1106" t="n"/>
      <c r="CI65" s="1106" t="n"/>
      <c r="CJ65" s="1106" t="n"/>
      <c r="CK65" s="1101" t="n"/>
      <c r="CL65" s="1101" t="n"/>
      <c r="CM65" s="1101" t="n"/>
      <c r="CN65" s="1101" t="n"/>
      <c r="CO65" s="1101" t="n"/>
      <c r="CP65" s="1101" t="n"/>
      <c r="CQ65" s="1101" t="n"/>
      <c r="CR65" s="1101" t="n"/>
      <c r="CS65" s="1101" t="n"/>
      <c r="CT65" s="1101" t="n"/>
      <c r="CU65" s="1101" t="n"/>
      <c r="CV65" s="1101" t="n"/>
      <c r="CW65" s="1101" t="n"/>
      <c r="CX65" s="1101" t="n"/>
      <c r="CY65" s="1101" t="n"/>
      <c r="CZ65" s="1101" t="n"/>
      <c r="DA65" s="1101" t="n"/>
      <c r="DB65" s="1101" t="n"/>
      <c r="DC65" s="1101" t="n"/>
      <c r="DD65" s="1101" t="n"/>
      <c r="DE65" s="1101" t="n"/>
      <c r="DF65" s="1101" t="n"/>
      <c r="DG65" s="1101" t="n"/>
      <c r="DH65" s="1101" t="n"/>
      <c r="DI65" s="1101" t="n"/>
    </row>
    <row r="66" ht="16" customFormat="1" customHeight="1" s="140">
      <c r="A66" s="1233" t="inlineStr">
        <is>
          <t>期末净资产</t>
        </is>
      </c>
      <c r="B66" s="1210" t="n"/>
      <c r="C66" s="1234" t="n"/>
      <c r="D66" s="1101" t="n"/>
      <c r="E66" s="1233" t="inlineStr">
        <is>
          <t>期末企业状况</t>
        </is>
      </c>
      <c r="F66" s="1234" t="n"/>
      <c r="G66" s="144" t="n"/>
      <c r="H66" s="1047" t="inlineStr">
        <is>
          <t>产品4</t>
        </is>
      </c>
      <c r="I66" s="1341" t="n">
        <v>0</v>
      </c>
      <c r="J66" s="1341" t="n">
        <v>0</v>
      </c>
      <c r="K66" s="1341" t="n">
        <v>0</v>
      </c>
      <c r="L66" s="1341" t="n">
        <v>0</v>
      </c>
      <c r="M66" s="178" t="n"/>
      <c r="N66" s="390" t="inlineStr">
        <is>
          <t>产品4</t>
        </is>
      </c>
      <c r="O66" s="391">
        <f>O71-第6期!O71</f>
        <v/>
      </c>
      <c r="P66" s="391">
        <f>P71-第6期!P71</f>
        <v/>
      </c>
      <c r="Q66" s="391">
        <f>Q71-第6期!Q71</f>
        <v/>
      </c>
      <c r="R66" s="420">
        <f>R71-第6期!R71</f>
        <v/>
      </c>
      <c r="S66" s="1101" t="n"/>
      <c r="T66" s="230" t="n"/>
      <c r="U66" s="291" t="inlineStr">
        <is>
          <t>产品1</t>
        </is>
      </c>
      <c r="V66" s="292">
        <f>ABS(IF(AB54=0,0,V60/AB54))</f>
        <v/>
      </c>
      <c r="W66" s="292">
        <f>ABS(IF(AC54=0,0,W60/AC54))</f>
        <v/>
      </c>
      <c r="X66" s="292">
        <f>ABS(IF(AD54=0,0,X60/AD54))</f>
        <v/>
      </c>
      <c r="Y66" s="293">
        <f>ABS(IF(AE54=0,0,Y60/AE54))</f>
        <v/>
      </c>
      <c r="Z66" s="144" t="n"/>
      <c r="AA66" s="144" t="n"/>
      <c r="AB66" s="144" t="n"/>
      <c r="AC66" s="144" t="n"/>
      <c r="AD66" s="144" t="n"/>
      <c r="AE66" s="144" t="n"/>
      <c r="AF66" s="144" t="n"/>
      <c r="AG66" s="144" t="n"/>
      <c r="AH66" s="144" t="n"/>
      <c r="AI66" s="332" t="n"/>
      <c r="AJ66" s="337" t="n"/>
      <c r="AK66" s="337" t="n"/>
      <c r="AL66" s="337" t="n"/>
      <c r="AM66" s="337" t="n"/>
      <c r="AN66" s="337" t="n"/>
      <c r="AO66" s="337" t="n"/>
      <c r="AP66" s="337" t="n"/>
      <c r="AQ66" s="337" t="n"/>
      <c r="AR66" s="337" t="n"/>
      <c r="AS66" s="337" t="n"/>
      <c r="AT66" s="337" t="n"/>
      <c r="AU66" s="337" t="n"/>
      <c r="AV66" s="337" t="n"/>
      <c r="AW66" s="337" t="n"/>
      <c r="AX66" s="337" t="n"/>
      <c r="AY66" s="364" t="n"/>
      <c r="AZ66" s="144" t="n"/>
      <c r="BA66" s="1045">
        <f>BA43</f>
        <v/>
      </c>
      <c r="BB66" s="1240">
        <f>IF(BT17=1,AL119/(第6期!AP119/2+AP119),0)</f>
        <v/>
      </c>
      <c r="BC66" s="1101" t="n"/>
      <c r="BD66" s="1044">
        <f>BA66</f>
        <v/>
      </c>
      <c r="BE66" s="1336">
        <f>BB43/$BE$31</f>
        <v/>
      </c>
      <c r="BF66" s="1336">
        <f>BC43/$BE$31</f>
        <v/>
      </c>
      <c r="BG66" s="1336">
        <f>BD43/$BE$31</f>
        <v/>
      </c>
      <c r="BH66" s="1336">
        <f>BE43/$BE$31</f>
        <v/>
      </c>
      <c r="BI66" s="1101" t="n"/>
      <c r="BJ66" s="1101" t="n"/>
      <c r="BK66" s="1101" t="n"/>
      <c r="BL66" s="1101" t="n"/>
      <c r="BM66" s="1101" t="n"/>
      <c r="BN66" s="1101" t="n"/>
      <c r="BO66" s="1101" t="n"/>
      <c r="BP66" s="1101" t="n"/>
      <c r="BQ66" s="1101" t="n"/>
      <c r="BR66" s="1106" t="n"/>
      <c r="BS66" s="1106" t="n"/>
      <c r="BT66" s="1106" t="n"/>
      <c r="BU66" s="1106" t="n"/>
      <c r="BV66" s="1106" t="n"/>
      <c r="BW66" s="1106" t="n"/>
      <c r="BX66" s="1106" t="n"/>
      <c r="BY66" s="1106" t="n"/>
      <c r="BZ66" s="1106" t="n"/>
      <c r="CA66" s="1106" t="n"/>
      <c r="CB66" s="1106" t="n"/>
      <c r="CC66" s="1106" t="n"/>
      <c r="CD66" s="1106" t="n"/>
      <c r="CE66" s="1106" t="n"/>
      <c r="CF66" s="1106" t="n"/>
      <c r="CG66" s="1106" t="n"/>
      <c r="CH66" s="1106" t="n"/>
      <c r="CI66" s="1106" t="n"/>
      <c r="CJ66" s="1106" t="n"/>
      <c r="CK66" s="1101" t="n"/>
      <c r="CL66" s="1101" t="n"/>
      <c r="CM66" s="1101" t="n"/>
      <c r="CN66" s="1101" t="n"/>
      <c r="CO66" s="1101" t="n"/>
      <c r="CP66" s="1101" t="n"/>
      <c r="CQ66" s="1101" t="n"/>
      <c r="CR66" s="1101" t="n"/>
      <c r="CS66" s="1101" t="n"/>
      <c r="CT66" s="1101" t="n"/>
      <c r="CU66" s="1101" t="n"/>
      <c r="CV66" s="1101" t="n"/>
      <c r="CW66" s="1101" t="n"/>
      <c r="CX66" s="1101" t="n"/>
      <c r="CY66" s="1101" t="n"/>
      <c r="CZ66" s="1101" t="n"/>
      <c r="DA66" s="1101" t="n"/>
      <c r="DB66" s="1101" t="n"/>
      <c r="DC66" s="1101" t="n"/>
      <c r="DD66" s="1101" t="n"/>
      <c r="DE66" s="1101" t="n"/>
      <c r="DF66" s="1101" t="n"/>
      <c r="DG66" s="1101" t="n"/>
      <c r="DH66" s="1101" t="n"/>
      <c r="DI66" s="1101" t="n"/>
    </row>
    <row r="67" ht="16" customFormat="1" customHeight="1" s="140">
      <c r="A67" s="1047" t="inlineStr">
        <is>
          <t>项  目</t>
        </is>
      </c>
      <c r="B67" s="1044" t="inlineStr">
        <is>
          <t>金  额</t>
        </is>
      </c>
      <c r="C67" s="1091" t="inlineStr">
        <is>
          <t>累  计</t>
        </is>
      </c>
      <c r="D67" s="1101" t="n"/>
      <c r="E67" s="375" t="inlineStr">
        <is>
          <t>指  标</t>
        </is>
      </c>
      <c r="F67" s="376" t="inlineStr">
        <is>
          <t>数  值</t>
        </is>
      </c>
      <c r="G67" s="144" t="n"/>
      <c r="H67" s="1041" t="inlineStr">
        <is>
          <t>预计废品</t>
        </is>
      </c>
      <c r="I67" s="1053">
        <f>I62</f>
        <v/>
      </c>
      <c r="J67" s="1053">
        <f>J62</f>
        <v/>
      </c>
      <c r="K67" s="1053">
        <f>K62</f>
        <v/>
      </c>
      <c r="L67" s="1053">
        <f>L62</f>
        <v/>
      </c>
      <c r="M67" s="1125" t="inlineStr">
        <is>
          <t>运输总量</t>
        </is>
      </c>
      <c r="N67" s="288" t="inlineStr">
        <is>
          <t>价格弹性</t>
        </is>
      </c>
      <c r="O67" s="1356" t="inlineStr">
        <is>
          <t>市场1</t>
        </is>
      </c>
      <c r="P67" s="1356" t="inlineStr">
        <is>
          <t>市场2</t>
        </is>
      </c>
      <c r="Q67" s="1356" t="inlineStr">
        <is>
          <t>市场3</t>
        </is>
      </c>
      <c r="R67" s="1357" t="inlineStr">
        <is>
          <t>市场4</t>
        </is>
      </c>
      <c r="S67" s="181" t="n"/>
      <c r="T67" s="230" t="n"/>
      <c r="U67" s="291" t="inlineStr">
        <is>
          <t>产品2</t>
        </is>
      </c>
      <c r="V67" s="292">
        <f>ABS(IF(AB55=0,0,V61/AB55))</f>
        <v/>
      </c>
      <c r="W67" s="292">
        <f>ABS(IF(AC55=0,0,W61/AC55))</f>
        <v/>
      </c>
      <c r="X67" s="292">
        <f>ABS(IF(AD55=0,0,X61/AD55))</f>
        <v/>
      </c>
      <c r="Y67" s="293">
        <f>ABS(IF(AE55=0,0,Y61/AE55))</f>
        <v/>
      </c>
      <c r="Z67" s="144" t="n"/>
      <c r="AA67" s="144" t="n"/>
      <c r="AB67" s="144" t="n"/>
      <c r="AC67" s="144" t="n"/>
      <c r="AD67" s="144" t="n"/>
      <c r="AE67" s="144" t="n"/>
      <c r="AF67" s="144" t="n"/>
      <c r="AG67" s="144" t="n"/>
      <c r="AH67" s="144" t="n"/>
      <c r="AI67" s="332" t="n"/>
      <c r="AJ67" s="337" t="n"/>
      <c r="AK67" s="337" t="n"/>
      <c r="AL67" s="337" t="n"/>
      <c r="AM67" s="337" t="n"/>
      <c r="AN67" s="337" t="n"/>
      <c r="AO67" s="337" t="n"/>
      <c r="AP67" s="337" t="n"/>
      <c r="AQ67" s="337" t="n"/>
      <c r="AR67" s="337" t="n"/>
      <c r="AS67" s="337" t="n"/>
      <c r="AT67" s="337" t="n"/>
      <c r="AU67" s="337" t="n"/>
      <c r="AV67" s="337" t="n"/>
      <c r="AW67" s="337" t="n"/>
      <c r="AX67" s="337" t="n"/>
      <c r="AY67" s="364" t="n"/>
      <c r="AZ67" s="144" t="n"/>
      <c r="BA67" s="1045">
        <f>BA44</f>
        <v/>
      </c>
      <c r="BB67" s="1240">
        <f>IF(BT18=1,AL120/(第6期!AP120/2+AP120),0)</f>
        <v/>
      </c>
      <c r="BC67" s="1101" t="n"/>
      <c r="BD67" s="1044">
        <f>BA67</f>
        <v/>
      </c>
      <c r="BE67" s="1336">
        <f>BB44/$BE$31</f>
        <v/>
      </c>
      <c r="BF67" s="1336">
        <f>BC44/$BE$31</f>
        <v/>
      </c>
      <c r="BG67" s="1336">
        <f>BD44/$BE$31</f>
        <v/>
      </c>
      <c r="BH67" s="1336">
        <f>BE44/$BE$31</f>
        <v/>
      </c>
      <c r="BI67" s="1101" t="n"/>
      <c r="BJ67" s="1101" t="n"/>
      <c r="BK67" s="1101" t="n"/>
      <c r="BL67" s="1101" t="n"/>
      <c r="BM67" s="1101" t="n"/>
      <c r="BN67" s="1101" t="n"/>
      <c r="BO67" s="1101" t="n"/>
      <c r="BP67" s="1101" t="n"/>
      <c r="BQ67" s="1101" t="n"/>
      <c r="BR67" s="1106" t="n"/>
      <c r="BS67" s="1106" t="n"/>
      <c r="BT67" s="1106" t="n"/>
      <c r="BU67" s="1106" t="n"/>
      <c r="BV67" s="1106" t="n"/>
      <c r="BW67" s="1106" t="n"/>
      <c r="BX67" s="1106" t="n"/>
      <c r="BY67" s="1106" t="n"/>
      <c r="BZ67" s="1106" t="n"/>
      <c r="CA67" s="1106" t="n"/>
      <c r="CB67" s="1106" t="n"/>
      <c r="CC67" s="1106" t="n"/>
      <c r="CD67" s="1106" t="n"/>
      <c r="CE67" s="1106" t="n"/>
      <c r="CF67" s="1106" t="n"/>
      <c r="CG67" s="1106" t="n"/>
      <c r="CH67" s="1106" t="n"/>
      <c r="CI67" s="1106" t="n"/>
      <c r="CJ67" s="1106" t="n"/>
      <c r="CK67" s="1101" t="n"/>
      <c r="CL67" s="1101" t="n"/>
      <c r="CM67" s="1101" t="n"/>
      <c r="CN67" s="1101" t="n"/>
      <c r="CO67" s="1101" t="n"/>
      <c r="CP67" s="1101" t="n"/>
      <c r="CQ67" s="1101" t="n"/>
      <c r="CR67" s="1101" t="n"/>
      <c r="CS67" s="1101" t="n"/>
      <c r="CT67" s="1101" t="n"/>
      <c r="CU67" s="1101" t="n"/>
      <c r="CV67" s="1101" t="n"/>
      <c r="CW67" s="1101" t="n"/>
      <c r="CX67" s="1101" t="n"/>
      <c r="CY67" s="1101" t="n"/>
      <c r="CZ67" s="1101" t="n"/>
      <c r="DA67" s="1101" t="n"/>
      <c r="DB67" s="1101" t="n"/>
      <c r="DC67" s="1101" t="n"/>
      <c r="DD67" s="1101" t="n"/>
      <c r="DE67" s="1101" t="n"/>
      <c r="DF67" s="1101" t="n"/>
      <c r="DG67" s="1101" t="n"/>
      <c r="DH67" s="1101" t="n"/>
      <c r="DI67" s="1101" t="n"/>
    </row>
    <row r="68" ht="16" customFormat="1" customHeight="1" s="140">
      <c r="A68" s="1047" t="inlineStr">
        <is>
          <t>现  金</t>
        </is>
      </c>
      <c r="B68" s="1061">
        <f>F64</f>
        <v/>
      </c>
      <c r="C68" s="187">
        <f>B68</f>
        <v/>
      </c>
      <c r="D68" s="1101" t="n"/>
      <c r="E68" s="375" t="inlineStr">
        <is>
          <t>工人数</t>
        </is>
      </c>
      <c r="F68" s="377">
        <f>L17</f>
        <v/>
      </c>
      <c r="G68" s="144" t="n"/>
      <c r="H68" s="1047">
        <f>H63</f>
        <v/>
      </c>
      <c r="I68" s="1061">
        <f>V36</f>
        <v/>
      </c>
      <c r="J68" s="1061">
        <f>W36</f>
        <v/>
      </c>
      <c r="K68" s="1061">
        <f>X36</f>
        <v/>
      </c>
      <c r="L68" s="1061">
        <f>Y36</f>
        <v/>
      </c>
      <c r="M68" s="1343">
        <f>SUM(I63:L63)</f>
        <v/>
      </c>
      <c r="N68" s="291" t="inlineStr">
        <is>
          <t>产品1</t>
        </is>
      </c>
      <c r="O68" s="1358">
        <f>IF(V17-第6期!V17=0,0,IF((V23-第6期!V23)/(V17-第6期!V17)&gt;=0,(V23-第6期!V23)/(V17-第6期!V17),-(V23-第6期!V23)/(V17-第6期!V17)))</f>
        <v/>
      </c>
      <c r="P68" s="1358">
        <f>IF(W17-第6期!W17=0,0,IF((W23-第6期!W23)/(W17-第6期!W17)&gt;=0,(W23-第6期!W23)/(W17-第6期!W17),-(W23-第6期!W23)/(W17-第6期!W17)))</f>
        <v/>
      </c>
      <c r="Q68" s="1358">
        <f>IF(X17-第6期!X17=0,0,IF((X23-第6期!X23)/(X17-第6期!X17)&gt;=0,(X23-第6期!X23)/(X17-第6期!X17),-(X23-第6期!X23)/(X17-第6期!X17)))</f>
        <v/>
      </c>
      <c r="R68" s="1359">
        <f>IF(Y17-第6期!Y17=0,0,IF((Y23-第6期!Y23)/(Y17-第6期!Y17)&gt;=0,(Y23-第6期!Y23)/(Y17-第6期!Y17),-(Y23-第6期!Y23)/(Y17-第6期!Y17)))</f>
        <v/>
      </c>
      <c r="S68" s="181" t="n"/>
      <c r="T68" s="230" t="n"/>
      <c r="U68" s="291" t="inlineStr">
        <is>
          <t>产品3</t>
        </is>
      </c>
      <c r="V68" s="292">
        <f>ABS(IF(AB56=0,0,V62/AB56))</f>
        <v/>
      </c>
      <c r="W68" s="292">
        <f>ABS(IF(AC56=0,0,W62/AC56))</f>
        <v/>
      </c>
      <c r="X68" s="292">
        <f>ABS(IF(AD56=0,0,X62/AD56))</f>
        <v/>
      </c>
      <c r="Y68" s="293">
        <f>ABS(IF(AE56=0,0,Y62/AE56))</f>
        <v/>
      </c>
      <c r="Z68" s="144" t="n"/>
      <c r="AA68" s="144" t="n"/>
      <c r="AB68" s="144" t="n"/>
      <c r="AC68" s="144" t="n"/>
      <c r="AD68" s="144" t="n"/>
      <c r="AE68" s="144" t="n"/>
      <c r="AF68" s="144" t="n"/>
      <c r="AG68" s="144" t="n"/>
      <c r="AH68" s="144" t="n"/>
      <c r="AI68" s="332" t="n"/>
      <c r="AJ68" s="337" t="n"/>
      <c r="AK68" s="337" t="n"/>
      <c r="AL68" s="337" t="n"/>
      <c r="AM68" s="337" t="n"/>
      <c r="AN68" s="337" t="n"/>
      <c r="AO68" s="337" t="n"/>
      <c r="AP68" s="337" t="n"/>
      <c r="AQ68" s="337" t="n"/>
      <c r="AR68" s="337" t="n"/>
      <c r="AS68" s="337" t="n"/>
      <c r="AT68" s="337" t="n"/>
      <c r="AU68" s="337" t="n"/>
      <c r="AV68" s="337" t="n"/>
      <c r="AW68" s="337" t="n"/>
      <c r="AX68" s="337" t="n"/>
      <c r="AY68" s="364" t="n"/>
      <c r="AZ68" s="144" t="n"/>
      <c r="BA68" s="1045">
        <f>BA45</f>
        <v/>
      </c>
      <c r="BB68" s="1240">
        <f>IF(BT19=1,AL121/(第6期!AP121/2+AP121),0)</f>
        <v/>
      </c>
      <c r="BC68" s="1101" t="n"/>
      <c r="BD68" s="1044">
        <f>BA68</f>
        <v/>
      </c>
      <c r="BE68" s="1336">
        <f>BB45/$BE$31</f>
        <v/>
      </c>
      <c r="BF68" s="1336">
        <f>BC45/$BE$31</f>
        <v/>
      </c>
      <c r="BG68" s="1336">
        <f>BD45/$BE$31</f>
        <v/>
      </c>
      <c r="BH68" s="1336">
        <f>BE45/$BE$31</f>
        <v/>
      </c>
      <c r="BI68" s="1101" t="n"/>
      <c r="BJ68" s="1101" t="n"/>
      <c r="BK68" s="1101" t="n"/>
      <c r="BL68" s="1101" t="n"/>
      <c r="BM68" s="1101" t="n"/>
      <c r="BN68" s="1101" t="n"/>
      <c r="BO68" s="1101" t="n"/>
      <c r="BP68" s="1101" t="n"/>
      <c r="BQ68" s="1101" t="n"/>
      <c r="BR68" s="1106" t="n"/>
      <c r="BS68" s="1106" t="n"/>
      <c r="BT68" s="1106" t="n"/>
      <c r="BU68" s="1106" t="n"/>
      <c r="BV68" s="1106" t="n"/>
      <c r="BW68" s="1106" t="n"/>
      <c r="BX68" s="1106" t="n"/>
      <c r="BY68" s="1106" t="n"/>
      <c r="BZ68" s="1106" t="n"/>
      <c r="CA68" s="1106" t="n"/>
      <c r="CB68" s="1106" t="n"/>
      <c r="CC68" s="1106" t="n"/>
      <c r="CD68" s="1106" t="n"/>
      <c r="CE68" s="1106" t="n"/>
      <c r="CF68" s="1106" t="n"/>
      <c r="CG68" s="1106" t="n"/>
      <c r="CH68" s="1106" t="n"/>
      <c r="CI68" s="1106" t="n"/>
      <c r="CJ68" s="1106" t="n"/>
      <c r="CK68" s="1101" t="n"/>
      <c r="CL68" s="1101" t="n"/>
      <c r="CM68" s="1101" t="n"/>
      <c r="CN68" s="1101" t="n"/>
      <c r="CO68" s="1101" t="n"/>
      <c r="CP68" s="1101" t="n"/>
      <c r="CQ68" s="1101" t="n"/>
      <c r="CR68" s="1101" t="n"/>
      <c r="CS68" s="1101" t="n"/>
      <c r="CT68" s="1101" t="n"/>
      <c r="CU68" s="1101" t="n"/>
      <c r="CV68" s="1101" t="n"/>
      <c r="CW68" s="1101" t="n"/>
      <c r="CX68" s="1101" t="n"/>
      <c r="CY68" s="1101" t="n"/>
      <c r="CZ68" s="1101" t="n"/>
      <c r="DA68" s="1101" t="n"/>
      <c r="DB68" s="1101" t="n"/>
      <c r="DC68" s="1101" t="n"/>
      <c r="DD68" s="1101" t="n"/>
      <c r="DE68" s="1101" t="n"/>
      <c r="DF68" s="1101" t="n"/>
      <c r="DG68" s="1101" t="n"/>
      <c r="DH68" s="1101" t="n"/>
      <c r="DI68" s="1101" t="n"/>
    </row>
    <row r="69" ht="16" customFormat="1" customHeight="1" s="140">
      <c r="A69" s="1047" t="inlineStr">
        <is>
          <t>国  债</t>
        </is>
      </c>
      <c r="B69" s="1061">
        <f>D24</f>
        <v/>
      </c>
      <c r="C69" s="187">
        <f>C68+B69</f>
        <v/>
      </c>
      <c r="D69" s="1101" t="n"/>
      <c r="E69" s="375" t="inlineStr">
        <is>
          <t>机器数</t>
        </is>
      </c>
      <c r="F69" s="377">
        <f>O49</f>
        <v/>
      </c>
      <c r="G69" s="144" t="n"/>
      <c r="H69" s="1047">
        <f>H64</f>
        <v/>
      </c>
      <c r="I69" s="1061">
        <f>V37</f>
        <v/>
      </c>
      <c r="J69" s="1061">
        <f>W37</f>
        <v/>
      </c>
      <c r="K69" s="1061">
        <f>X37</f>
        <v/>
      </c>
      <c r="L69" s="1061">
        <f>Y37</f>
        <v/>
      </c>
      <c r="M69" s="1343">
        <f>SUM(I64:L64)</f>
        <v/>
      </c>
      <c r="N69" s="291" t="inlineStr">
        <is>
          <t>产品2</t>
        </is>
      </c>
      <c r="O69" s="229">
        <f>IF(V18-第6期!V18=0,0,IF((V24-第6期!V24)/(V18-第6期!V18)&gt;=0,(V24-第6期!V24)/(V18-第6期!V18),-(V24-第6期!V24)/(V18-第6期!V18)))</f>
        <v/>
      </c>
      <c r="P69" s="229">
        <f>IF(W18-第6期!W18=0,0,IF((W24-第6期!W24)/(W18-第6期!W18)&gt;=0,(W24-第6期!W24)/(W18-第6期!W18),-(W24-第6期!W24)/(W18-第6期!W18)))</f>
        <v/>
      </c>
      <c r="Q69" s="229">
        <f>IF(X18-第6期!X18=0,0,IF((X24-第6期!X24)/(X18-第6期!X18)&gt;=0,(X24-第6期!X24)/(X18-第6期!X18),-(X24-第6期!X24)/(X18-第6期!X18)))</f>
        <v/>
      </c>
      <c r="R69" s="256">
        <f>IF(Y18-第6期!Y18=0,0,IF((Y24-第6期!Y24)/(Y18-第6期!Y18)&gt;=0,(Y24-第6期!Y24)/(Y18-第6期!Y18),-(Y24-第6期!Y24)/(Y18-第6期!Y18)))</f>
        <v/>
      </c>
      <c r="S69" s="181" t="n"/>
      <c r="T69" s="230" t="n"/>
      <c r="U69" s="294" t="inlineStr">
        <is>
          <t>产品4</t>
        </is>
      </c>
      <c r="V69" s="295">
        <f>ABS(IF(AB57=0,0,V63/AB57))</f>
        <v/>
      </c>
      <c r="W69" s="295">
        <f>ABS(IF(AC57=0,0,W63/AC57))</f>
        <v/>
      </c>
      <c r="X69" s="295">
        <f>ABS(IF(AD57=0,0,X63/AD57))</f>
        <v/>
      </c>
      <c r="Y69" s="296">
        <f>ABS(IF(AE57=0,0,Y63/AE57))</f>
        <v/>
      </c>
      <c r="Z69" s="144" t="n"/>
      <c r="AA69" s="144" t="n"/>
      <c r="AB69" s="144" t="n"/>
      <c r="AC69" s="144" t="n"/>
      <c r="AD69" s="144" t="n"/>
      <c r="AE69" s="144" t="n"/>
      <c r="AF69" s="144" t="n"/>
      <c r="AG69" s="144" t="n"/>
      <c r="AH69" s="144" t="n"/>
      <c r="AI69" s="332" t="n"/>
      <c r="AJ69" s="337" t="n"/>
      <c r="AK69" s="337" t="n"/>
      <c r="AL69" s="337" t="n"/>
      <c r="AM69" s="337" t="n"/>
      <c r="AN69" s="337" t="n"/>
      <c r="AO69" s="337" t="n"/>
      <c r="AP69" s="337" t="n"/>
      <c r="AQ69" s="337" t="n"/>
      <c r="AR69" s="337" t="n"/>
      <c r="AS69" s="337" t="n"/>
      <c r="AT69" s="337" t="n"/>
      <c r="AU69" s="337" t="n"/>
      <c r="AV69" s="337" t="n"/>
      <c r="AW69" s="337" t="n"/>
      <c r="AX69" s="337" t="n"/>
      <c r="AY69" s="364" t="n"/>
      <c r="AZ69" s="144" t="n"/>
      <c r="BA69" s="1045">
        <f>BA46</f>
        <v/>
      </c>
      <c r="BB69" s="1240">
        <f>IF(BT20=1,AL122/(第6期!AP122/2+AP122),0)</f>
        <v/>
      </c>
      <c r="BC69" s="1101" t="n"/>
      <c r="BD69" s="1044">
        <f>BA69</f>
        <v/>
      </c>
      <c r="BE69" s="1336">
        <f>BB46/$BE$31</f>
        <v/>
      </c>
      <c r="BF69" s="1336">
        <f>BC46/$BE$31</f>
        <v/>
      </c>
      <c r="BG69" s="1336">
        <f>BD46/$BE$31</f>
        <v/>
      </c>
      <c r="BH69" s="1336">
        <f>BE46/$BE$31</f>
        <v/>
      </c>
      <c r="BI69" s="1101" t="n"/>
      <c r="BJ69" s="1101" t="n"/>
      <c r="BK69" s="1101" t="n"/>
      <c r="BL69" s="1101" t="n"/>
      <c r="BM69" s="1101" t="n"/>
      <c r="BN69" s="1101" t="n"/>
      <c r="BO69" s="1101" t="n"/>
      <c r="BP69" s="1101" t="n"/>
      <c r="BQ69" s="1101" t="n"/>
      <c r="BR69" s="1106" t="n"/>
      <c r="BS69" s="1106" t="n"/>
      <c r="BT69" s="1106" t="n"/>
      <c r="BU69" s="1106" t="n"/>
      <c r="BV69" s="1106" t="n"/>
      <c r="BW69" s="1106" t="n"/>
      <c r="BX69" s="1106" t="n"/>
      <c r="BY69" s="1106" t="n"/>
      <c r="BZ69" s="1106" t="n"/>
      <c r="CA69" s="1106" t="n"/>
      <c r="CB69" s="1106" t="n"/>
      <c r="CC69" s="1106" t="n"/>
      <c r="CD69" s="1106" t="n"/>
      <c r="CE69" s="1106" t="n"/>
      <c r="CF69" s="1106" t="n"/>
      <c r="CG69" s="1106" t="n"/>
      <c r="CH69" s="1106" t="n"/>
      <c r="CI69" s="1106" t="n"/>
      <c r="CJ69" s="1106" t="n"/>
      <c r="CK69" s="1101" t="n"/>
      <c r="CL69" s="1101" t="n"/>
      <c r="CM69" s="1101" t="n"/>
      <c r="CN69" s="1101" t="n"/>
      <c r="CO69" s="1101" t="n"/>
      <c r="CP69" s="1101" t="n"/>
      <c r="CQ69" s="1101" t="n"/>
      <c r="CR69" s="1101" t="n"/>
      <c r="CS69" s="1101" t="n"/>
      <c r="CT69" s="1101" t="n"/>
      <c r="CU69" s="1101" t="n"/>
      <c r="CV69" s="1101" t="n"/>
      <c r="CW69" s="1101" t="n"/>
      <c r="CX69" s="1101" t="n"/>
      <c r="CY69" s="1101" t="n"/>
      <c r="CZ69" s="1101" t="n"/>
      <c r="DA69" s="1101" t="n"/>
      <c r="DB69" s="1101" t="n"/>
      <c r="DC69" s="1101" t="n"/>
      <c r="DD69" s="1101" t="n"/>
      <c r="DE69" s="1101" t="n"/>
      <c r="DF69" s="1101" t="n"/>
      <c r="DG69" s="1101" t="n"/>
      <c r="DH69" s="1101" t="n"/>
      <c r="DI69" s="1101" t="n"/>
    </row>
    <row r="70" ht="16" customFormat="1" customHeight="1" s="140">
      <c r="A70" s="1047" t="inlineStr">
        <is>
          <t>原材料</t>
        </is>
      </c>
      <c r="B70" s="1061">
        <f>L43</f>
        <v/>
      </c>
      <c r="C70" s="187">
        <f>C69+B70</f>
        <v/>
      </c>
      <c r="D70" s="1101" t="n"/>
      <c r="E70" s="375" t="inlineStr">
        <is>
          <t>原材料</t>
        </is>
      </c>
      <c r="F70" s="1344">
        <f>L43</f>
        <v/>
      </c>
      <c r="G70" s="144" t="n"/>
      <c r="H70" s="1047">
        <f>H65</f>
        <v/>
      </c>
      <c r="I70" s="1061">
        <f>V38</f>
        <v/>
      </c>
      <c r="J70" s="1061">
        <f>W38</f>
        <v/>
      </c>
      <c r="K70" s="1061">
        <f>X38</f>
        <v/>
      </c>
      <c r="L70" s="1061">
        <f>Y38</f>
        <v/>
      </c>
      <c r="M70" s="1343">
        <f>SUM(I65:L65)</f>
        <v/>
      </c>
      <c r="N70" s="291" t="inlineStr">
        <is>
          <t>产品3</t>
        </is>
      </c>
      <c r="O70" s="229">
        <f>IF(V19-第6期!V19=0,0,IF((V25-第6期!V25)/(V19-第6期!V19)&gt;=0,(V25-第6期!V25)/(V19-第6期!V19),-(V25-第6期!V25)/(V19-第6期!V19)))</f>
        <v/>
      </c>
      <c r="P70" s="229">
        <f>IF(W19-第6期!W19=0,0,IF((W25-第6期!W25)/(W19-第6期!W19)&gt;=0,(W25-第6期!W25)/(W19-第6期!W19),-(W25-第6期!W25)/(W19-第6期!W19)))</f>
        <v/>
      </c>
      <c r="Q70" s="229">
        <f>IF(X19-第6期!X19=0,0,IF((X25-第6期!X25)/(X19-第6期!X19)&gt;=0,(X25-第6期!X25)/(X19-第6期!X19),-(X25-第6期!X25)/(X19-第6期!X19)))</f>
        <v/>
      </c>
      <c r="R70" s="256">
        <f>IF(Y19-第6期!Y19=0,0,IF((Y25-第6期!Y25)/(Y19-第6期!Y19)&gt;=0,(Y25-第6期!Y25)/(Y19-第6期!Y19),-(Y25-第6期!Y25)/(Y19-第6期!Y19)))</f>
        <v/>
      </c>
      <c r="S70" s="181" t="n"/>
      <c r="T70" s="230" t="n"/>
      <c r="U70" s="144" t="n"/>
      <c r="V70" s="144" t="n"/>
      <c r="W70" s="144" t="n"/>
      <c r="X70" s="144" t="n"/>
      <c r="Y70" s="144" t="n"/>
      <c r="Z70" s="144" t="n"/>
      <c r="AA70" s="144" t="n"/>
      <c r="AB70" s="144" t="n"/>
      <c r="AC70" s="144" t="n"/>
      <c r="AD70" s="144" t="n"/>
      <c r="AE70" s="144" t="n"/>
      <c r="AF70" s="144" t="n"/>
      <c r="AG70" s="144" t="n"/>
      <c r="AH70" s="144" t="n"/>
      <c r="AI70" s="332" t="n"/>
      <c r="AJ70" s="337" t="n"/>
      <c r="AK70" s="337" t="n"/>
      <c r="AL70" s="337" t="n"/>
      <c r="AM70" s="337" t="n"/>
      <c r="AN70" s="337" t="n"/>
      <c r="AO70" s="337" t="n"/>
      <c r="AP70" s="337" t="n"/>
      <c r="AQ70" s="337" t="n"/>
      <c r="AR70" s="337" t="n"/>
      <c r="AS70" s="337" t="n"/>
      <c r="AT70" s="337" t="n"/>
      <c r="AU70" s="337" t="n"/>
      <c r="AV70" s="337" t="n"/>
      <c r="AW70" s="337" t="n"/>
      <c r="AX70" s="337" t="n"/>
      <c r="AY70" s="364" t="n"/>
      <c r="AZ70" s="144" t="n"/>
      <c r="BA70" s="1045">
        <f>BA47</f>
        <v/>
      </c>
      <c r="BB70" s="1240">
        <f>IF(BT21=1,AL123/(第6期!AP123/2+AP123),0)</f>
        <v/>
      </c>
      <c r="BC70" s="1101" t="n"/>
      <c r="BD70" s="1044">
        <f>BA70</f>
        <v/>
      </c>
      <c r="BE70" s="1336">
        <f>BB47/$BE$31</f>
        <v/>
      </c>
      <c r="BF70" s="1336">
        <f>BC47/$BE$31</f>
        <v/>
      </c>
      <c r="BG70" s="1336">
        <f>BD47/$BE$31</f>
        <v/>
      </c>
      <c r="BH70" s="1336">
        <f>BE47/$BE$31</f>
        <v/>
      </c>
      <c r="BI70" s="1101" t="n"/>
      <c r="BJ70" s="1101" t="n"/>
      <c r="BK70" s="1101" t="n"/>
      <c r="BL70" s="1101" t="n"/>
      <c r="BM70" s="1101" t="n"/>
      <c r="BN70" s="1101" t="n"/>
      <c r="BO70" s="1101" t="n"/>
      <c r="BP70" s="1101" t="n"/>
      <c r="BQ70" s="1101" t="n"/>
      <c r="BR70" s="1106" t="n"/>
      <c r="BS70" s="1106" t="n"/>
      <c r="BT70" s="1106" t="n"/>
      <c r="BU70" s="1106" t="n"/>
      <c r="BV70" s="1106" t="n"/>
      <c r="BW70" s="1106" t="n"/>
      <c r="BX70" s="1106" t="n"/>
      <c r="BY70" s="1106" t="n"/>
      <c r="BZ70" s="1106" t="n"/>
      <c r="CA70" s="1106" t="n"/>
      <c r="CB70" s="1106" t="n"/>
      <c r="CC70" s="1106" t="n"/>
      <c r="CD70" s="1106" t="n"/>
      <c r="CE70" s="1106" t="n"/>
      <c r="CF70" s="1106" t="n"/>
      <c r="CG70" s="1106" t="n"/>
      <c r="CH70" s="1106" t="n"/>
      <c r="CI70" s="1106" t="n"/>
      <c r="CJ70" s="1106" t="n"/>
      <c r="CK70" s="1101" t="n"/>
      <c r="CL70" s="1101" t="n"/>
      <c r="CM70" s="1101" t="n"/>
      <c r="CN70" s="1101" t="n"/>
      <c r="CO70" s="1101" t="n"/>
      <c r="CP70" s="1101" t="n"/>
      <c r="CQ70" s="1101" t="n"/>
      <c r="CR70" s="1101" t="n"/>
      <c r="CS70" s="1101" t="n"/>
      <c r="CT70" s="1101" t="n"/>
      <c r="CU70" s="1101" t="n"/>
      <c r="CV70" s="1101" t="n"/>
      <c r="CW70" s="1101" t="n"/>
      <c r="CX70" s="1101" t="n"/>
      <c r="CY70" s="1101" t="n"/>
      <c r="CZ70" s="1101" t="n"/>
      <c r="DA70" s="1101" t="n"/>
      <c r="DB70" s="1101" t="n"/>
      <c r="DC70" s="1101" t="n"/>
      <c r="DD70" s="1101" t="n"/>
      <c r="DE70" s="1101" t="n"/>
      <c r="DF70" s="1101" t="n"/>
      <c r="DG70" s="1101" t="n"/>
      <c r="DH70" s="1101" t="n"/>
      <c r="DI70" s="1101" t="n"/>
    </row>
    <row r="71" ht="16" customFormat="1" customHeight="1" s="140">
      <c r="A71" s="1047" t="inlineStr">
        <is>
          <t>产  品1</t>
        </is>
      </c>
      <c r="B71" s="1061">
        <f>(SUM(AP9:AP12)+I56)*初始化表!E22</f>
        <v/>
      </c>
      <c r="C71" s="187">
        <f>C70+B71</f>
        <v/>
      </c>
      <c r="D71" s="1101" t="n"/>
      <c r="E71" s="375" t="inlineStr">
        <is>
          <t>现  金</t>
        </is>
      </c>
      <c r="F71" s="1344">
        <f>F64</f>
        <v/>
      </c>
      <c r="G71" s="144" t="n"/>
      <c r="H71" s="1073">
        <f>H66</f>
        <v/>
      </c>
      <c r="I71" s="1063">
        <f>V39</f>
        <v/>
      </c>
      <c r="J71" s="1063">
        <f>W39</f>
        <v/>
      </c>
      <c r="K71" s="1063">
        <f>X39</f>
        <v/>
      </c>
      <c r="L71" s="1063">
        <f>Y39</f>
        <v/>
      </c>
      <c r="M71" s="1345">
        <f>SUM(I66:L66)</f>
        <v/>
      </c>
      <c r="N71" s="294" t="inlineStr">
        <is>
          <t>产品4</t>
        </is>
      </c>
      <c r="O71" s="300">
        <f>IF(V20-第6期!V20=0,0,IF((V26-第6期!V26)/(V20-第6期!V20)&gt;=0,(V26-第6期!V26)/(V20-第6期!V20),-(V26-第6期!V26)/(V20-第6期!V20)))</f>
        <v/>
      </c>
      <c r="P71" s="295">
        <f>IF(W20-第6期!W20=0,0,IF((W26-第6期!W26)/(W20-第6期!W20)&gt;=0,(W26-第6期!W26)/(W20-第6期!W20),-(W26-第6期!W26)/(W20-第6期!W20)))</f>
        <v/>
      </c>
      <c r="Q71" s="295">
        <f>IF(X20-第6期!X20=0,0,IF((X26-第6期!X26)/(X20-第6期!X20)&gt;=0,(X26-第6期!X26)/(X20-第6期!X20),-(X26-第6期!X26)/(X20-第6期!X20)))</f>
        <v/>
      </c>
      <c r="R71" s="296">
        <f>IF(Y20-第6期!Y20=0,0,IF((Y26-第6期!Y26)/(Y20-第6期!Y20)&gt;=0,(Y26-第6期!Y26)/(Y20-第6期!Y20),-(Y26-第6期!Y26)/(Y20-第6期!Y20)))</f>
        <v/>
      </c>
      <c r="S71" s="1101" t="n"/>
      <c r="T71" s="230" t="n"/>
      <c r="U71" s="144" t="n"/>
      <c r="V71" s="144" t="n"/>
      <c r="W71" s="144" t="n"/>
      <c r="X71" s="144" t="n"/>
      <c r="Y71" s="144" t="n"/>
      <c r="Z71" s="144" t="n"/>
      <c r="AA71" s="144" t="n"/>
      <c r="AB71" s="144" t="n"/>
      <c r="AC71" s="144" t="n"/>
      <c r="AD71" s="144" t="n"/>
      <c r="AE71" s="144" t="n"/>
      <c r="AF71" s="144" t="n"/>
      <c r="AG71" s="144" t="n"/>
      <c r="AH71" s="144" t="n"/>
      <c r="AI71" s="332" t="n"/>
      <c r="AJ71" s="337" t="n"/>
      <c r="AK71" s="337" t="n"/>
      <c r="AL71" s="337" t="n"/>
      <c r="AM71" s="337" t="n"/>
      <c r="AN71" s="337" t="n"/>
      <c r="AO71" s="337" t="n"/>
      <c r="AP71" s="337" t="n"/>
      <c r="AQ71" s="337" t="n"/>
      <c r="AR71" s="337" t="n"/>
      <c r="AS71" s="337" t="n"/>
      <c r="AT71" s="337" t="n"/>
      <c r="AU71" s="337" t="n"/>
      <c r="AV71" s="337" t="n"/>
      <c r="AW71" s="337" t="n"/>
      <c r="AX71" s="337" t="n"/>
      <c r="AY71" s="364" t="n"/>
      <c r="AZ71" s="144" t="n"/>
      <c r="BA71" s="1045">
        <f>BA48</f>
        <v/>
      </c>
      <c r="BB71" s="1240">
        <f>IF(BT22=1,AL124/(第6期!AP124/2+AP124),0)</f>
        <v/>
      </c>
      <c r="BC71" s="1101" t="n"/>
      <c r="BD71" s="1044">
        <f>BA71</f>
        <v/>
      </c>
      <c r="BE71" s="1336">
        <f>BB48/$BE$31</f>
        <v/>
      </c>
      <c r="BF71" s="1336">
        <f>BC48/$BE$31</f>
        <v/>
      </c>
      <c r="BG71" s="1336">
        <f>BD48/$BE$31</f>
        <v/>
      </c>
      <c r="BH71" s="1336">
        <f>BE48/$BE$31</f>
        <v/>
      </c>
      <c r="BI71" s="1101" t="n"/>
      <c r="BJ71" s="1101" t="n"/>
      <c r="BK71" s="1101" t="n"/>
      <c r="BL71" s="1101" t="n"/>
      <c r="BM71" s="1101" t="n"/>
      <c r="BN71" s="1101" t="n"/>
      <c r="BO71" s="1101" t="n"/>
      <c r="BP71" s="1101" t="n"/>
      <c r="BQ71" s="1101" t="n"/>
      <c r="BR71" s="1106" t="n"/>
      <c r="BS71" s="1106" t="n"/>
      <c r="BT71" s="1106" t="n"/>
      <c r="BU71" s="1106" t="n"/>
      <c r="BV71" s="1106" t="n"/>
      <c r="BW71" s="1106" t="n"/>
      <c r="BX71" s="1106" t="n"/>
      <c r="BY71" s="1106" t="n"/>
      <c r="BZ71" s="1106" t="n"/>
      <c r="CA71" s="1106" t="n"/>
      <c r="CB71" s="1106" t="n"/>
      <c r="CC71" s="1106" t="n"/>
      <c r="CD71" s="1106" t="n"/>
      <c r="CE71" s="1106" t="n"/>
      <c r="CF71" s="1106" t="n"/>
      <c r="CG71" s="1106" t="n"/>
      <c r="CH71" s="1106" t="n"/>
      <c r="CI71" s="1106" t="n"/>
      <c r="CJ71" s="1106" t="n"/>
      <c r="CK71" s="1101" t="n"/>
      <c r="CL71" s="1101" t="n"/>
      <c r="CM71" s="1101" t="n"/>
      <c r="CN71" s="1101" t="n"/>
      <c r="CO71" s="1101" t="n"/>
      <c r="CP71" s="1101" t="n"/>
      <c r="CQ71" s="1101" t="n"/>
      <c r="CR71" s="1101" t="n"/>
      <c r="CS71" s="1101" t="n"/>
      <c r="CT71" s="1101" t="n"/>
      <c r="CU71" s="1101" t="n"/>
      <c r="CV71" s="1101" t="n"/>
      <c r="CW71" s="1101" t="n"/>
      <c r="CX71" s="1101" t="n"/>
      <c r="CY71" s="1101" t="n"/>
      <c r="CZ71" s="1101" t="n"/>
      <c r="DA71" s="1101" t="n"/>
      <c r="DB71" s="1101" t="n"/>
      <c r="DC71" s="1101" t="n"/>
      <c r="DD71" s="1101" t="n"/>
      <c r="DE71" s="1101" t="n"/>
      <c r="DF71" s="1101" t="n"/>
      <c r="DG71" s="1101" t="n"/>
      <c r="DH71" s="1101" t="n"/>
      <c r="DI71" s="1101" t="n"/>
    </row>
    <row r="72" ht="16" customFormat="1" customHeight="1" s="140">
      <c r="A72" s="1047" t="inlineStr">
        <is>
          <t>产  品2</t>
        </is>
      </c>
      <c r="B72" s="1061">
        <f>(SUM(AP13:AP16)+J56)*初始化表!F22</f>
        <v/>
      </c>
      <c r="C72" s="187">
        <f>C71+B72</f>
        <v/>
      </c>
      <c r="D72" s="1101" t="n"/>
      <c r="E72" s="375" t="inlineStr">
        <is>
          <t>累计折旧</t>
        </is>
      </c>
      <c r="F72" s="1344">
        <f>B77</f>
        <v/>
      </c>
      <c r="G72" s="144" t="n"/>
      <c r="H72" s="1041">
        <f>U41</f>
        <v/>
      </c>
      <c r="I72" s="1053">
        <f>V41</f>
        <v/>
      </c>
      <c r="J72" s="1053">
        <f>W41</f>
        <v/>
      </c>
      <c r="K72" s="1053">
        <f>X41</f>
        <v/>
      </c>
      <c r="L72" s="1053">
        <f>Y41</f>
        <v/>
      </c>
      <c r="M72" s="1125" t="inlineStr">
        <is>
          <t>对应产量</t>
        </is>
      </c>
      <c r="N72" s="288" t="inlineStr">
        <is>
          <t>需求差</t>
        </is>
      </c>
      <c r="O72" s="1356" t="inlineStr">
        <is>
          <t>市场1</t>
        </is>
      </c>
      <c r="P72" s="397" t="inlineStr">
        <is>
          <t>市场2</t>
        </is>
      </c>
      <c r="Q72" s="397" t="inlineStr">
        <is>
          <t>市场3</t>
        </is>
      </c>
      <c r="R72" s="423" t="inlineStr">
        <is>
          <t>市场4</t>
        </is>
      </c>
      <c r="S72" s="423" t="inlineStr">
        <is>
          <t>单位价格影响</t>
        </is>
      </c>
      <c r="T72" s="230" t="n"/>
      <c r="U72" s="288" t="inlineStr">
        <is>
          <t>预计需求</t>
        </is>
      </c>
      <c r="V72" s="289" t="inlineStr">
        <is>
          <t>市场1</t>
        </is>
      </c>
      <c r="W72" s="289" t="inlineStr">
        <is>
          <t>市场2</t>
        </is>
      </c>
      <c r="X72" s="289" t="inlineStr">
        <is>
          <t>市场3</t>
        </is>
      </c>
      <c r="Y72" s="290" t="inlineStr">
        <is>
          <t>市场4</t>
        </is>
      </c>
      <c r="Z72" s="144" t="n"/>
      <c r="AA72" s="144" t="n"/>
      <c r="AB72" s="144" t="n"/>
      <c r="AC72" s="288" t="inlineStr">
        <is>
          <t>预计库存</t>
        </is>
      </c>
      <c r="AD72" s="289" t="inlineStr">
        <is>
          <t>市场1</t>
        </is>
      </c>
      <c r="AE72" s="289" t="inlineStr">
        <is>
          <t>市场2</t>
        </is>
      </c>
      <c r="AF72" s="289" t="inlineStr">
        <is>
          <t>市场3</t>
        </is>
      </c>
      <c r="AG72" s="290" t="inlineStr">
        <is>
          <t>市场4</t>
        </is>
      </c>
      <c r="AH72" s="144" t="n"/>
      <c r="AI72" s="332" t="n"/>
      <c r="AJ72" s="337" t="n"/>
      <c r="AK72" s="337" t="n"/>
      <c r="AL72" s="337" t="n"/>
      <c r="AM72" s="337" t="n"/>
      <c r="AN72" s="337" t="n"/>
      <c r="AO72" s="337" t="n"/>
      <c r="AP72" s="337" t="n"/>
      <c r="AQ72" s="337" t="n"/>
      <c r="AR72" s="337" t="n"/>
      <c r="AS72" s="337" t="n"/>
      <c r="AT72" s="337" t="n"/>
      <c r="AU72" s="337" t="n"/>
      <c r="AV72" s="337" t="n"/>
      <c r="AW72" s="337" t="n"/>
      <c r="AX72" s="337" t="n"/>
      <c r="AY72" s="364" t="n"/>
      <c r="AZ72" s="144" t="n"/>
      <c r="BA72" s="1045">
        <f>BA49</f>
        <v/>
      </c>
      <c r="BB72" s="1240">
        <f>IF(BT23=1,AL125/(第6期!AP125/2+AP125),0)</f>
        <v/>
      </c>
      <c r="BC72" s="1101" t="n"/>
      <c r="BD72" s="1044">
        <f>BA72</f>
        <v/>
      </c>
      <c r="BE72" s="1336">
        <f>BB49/$BE$31</f>
        <v/>
      </c>
      <c r="BF72" s="1336">
        <f>BC49/$BE$31</f>
        <v/>
      </c>
      <c r="BG72" s="1336">
        <f>BD49/$BE$31</f>
        <v/>
      </c>
      <c r="BH72" s="1336">
        <f>BE49/$BE$31</f>
        <v/>
      </c>
      <c r="BI72" s="1101" t="n"/>
      <c r="BJ72" s="1101" t="n"/>
      <c r="BK72" s="1101" t="n"/>
      <c r="BL72" s="1101" t="n"/>
      <c r="BM72" s="1101" t="n"/>
      <c r="BN72" s="1101" t="n"/>
      <c r="BO72" s="1101" t="n"/>
      <c r="BP72" s="1101" t="n"/>
      <c r="BQ72" s="1101" t="n"/>
      <c r="BR72" s="1106" t="n"/>
      <c r="BS72" s="1106" t="n"/>
      <c r="BT72" s="1106" t="n"/>
      <c r="BU72" s="1106" t="n"/>
      <c r="BV72" s="1106" t="n"/>
      <c r="BW72" s="1106" t="n"/>
      <c r="BX72" s="1106" t="n"/>
      <c r="BY72" s="1106" t="n"/>
      <c r="BZ72" s="1106" t="n"/>
      <c r="CA72" s="1106" t="n"/>
      <c r="CB72" s="1106" t="n"/>
      <c r="CC72" s="1106" t="n"/>
      <c r="CD72" s="1106" t="n"/>
      <c r="CE72" s="1106" t="n"/>
      <c r="CF72" s="1106" t="n"/>
      <c r="CG72" s="1106" t="n"/>
      <c r="CH72" s="1106" t="n"/>
      <c r="CI72" s="1106" t="n"/>
      <c r="CJ72" s="1106" t="n"/>
      <c r="CK72" s="1101" t="n"/>
      <c r="CL72" s="1101" t="n"/>
      <c r="CM72" s="1101" t="n"/>
      <c r="CN72" s="1101" t="n"/>
      <c r="CO72" s="1101" t="n"/>
      <c r="CP72" s="1101" t="n"/>
      <c r="CQ72" s="1101" t="n"/>
      <c r="CR72" s="1101" t="n"/>
      <c r="CS72" s="1101" t="n"/>
      <c r="CT72" s="1101" t="n"/>
      <c r="CU72" s="1101" t="n"/>
      <c r="CV72" s="1101" t="n"/>
      <c r="CW72" s="1101" t="n"/>
      <c r="CX72" s="1101" t="n"/>
      <c r="CY72" s="1101" t="n"/>
      <c r="CZ72" s="1101" t="n"/>
      <c r="DA72" s="1101" t="n"/>
      <c r="DB72" s="1101" t="n"/>
      <c r="DC72" s="1101" t="n"/>
      <c r="DD72" s="1101" t="n"/>
      <c r="DE72" s="1101" t="n"/>
      <c r="DF72" s="1101" t="n"/>
      <c r="DG72" s="1101" t="n"/>
      <c r="DH72" s="1101" t="n"/>
      <c r="DI72" s="1101" t="n"/>
    </row>
    <row r="73" ht="16" customFormat="1" customHeight="1" s="140">
      <c r="A73" s="1047" t="inlineStr">
        <is>
          <t>产  品3</t>
        </is>
      </c>
      <c r="B73" s="1061">
        <f>(SUM(AP17:AP20)+K56)*初始化表!G22</f>
        <v/>
      </c>
      <c r="C73" s="187">
        <f>C72+B73</f>
        <v/>
      </c>
      <c r="D73" s="1101" t="n"/>
      <c r="E73" s="375" t="inlineStr">
        <is>
          <t>银行信用额度</t>
        </is>
      </c>
      <c r="F73" s="1344">
        <f>MAX(P33-B24,0)</f>
        <v/>
      </c>
      <c r="G73" s="144" t="n"/>
      <c r="H73" s="1047">
        <f>U42</f>
        <v/>
      </c>
      <c r="I73" s="1061">
        <f>V42</f>
        <v/>
      </c>
      <c r="J73" s="1061">
        <f>W42</f>
        <v/>
      </c>
      <c r="K73" s="1061">
        <f>X42</f>
        <v/>
      </c>
      <c r="L73" s="1061">
        <f>Y42</f>
        <v/>
      </c>
      <c r="M73" s="398">
        <f>INT((M68-Z5)/初始化表!$B$4)</f>
        <v/>
      </c>
      <c r="N73" s="291" t="inlineStr">
        <is>
          <t>产品1</t>
        </is>
      </c>
      <c r="O73" s="1358">
        <f>V42-IF(V17=0,第6期!I73,V17)</f>
        <v/>
      </c>
      <c r="P73" s="399">
        <f>W42-IF(W17=0,第6期!J73,W17)</f>
        <v/>
      </c>
      <c r="Q73" s="399">
        <f>X42-IF(X17=0,第6期!K73,X17)</f>
        <v/>
      </c>
      <c r="R73" s="424">
        <f>Y42-IF(Y17=0,第6期!L73,Y17)</f>
        <v/>
      </c>
      <c r="S73" s="424">
        <f>IF(I85=0,0,ABS(P85-O85)/ABS(I85-J85))</f>
        <v/>
      </c>
      <c r="T73" s="230" t="n"/>
      <c r="U73" s="291" t="inlineStr">
        <is>
          <t>产品1</t>
        </is>
      </c>
      <c r="V73" s="292">
        <f>INT(IF(IF(B6&lt;V23,(1+((V23-B6)/V23+O10)*15)*IF($F17&gt;$L6,1.1,1)*V17,(1+((V23-B6)/V23+O10)*5)*IF($F17&gt;$L6,1.1,1)*V17)&gt;0,IF(B6&lt;V23,(1+((V23-B6)/V23+O10)*15)*IF($F17&gt;$L6,1.1,1)*V17,(1+((V23-B6)/V23+O10)*5)*IF($F17&gt;$L6,1.1,1)*V17),0))</f>
        <v/>
      </c>
      <c r="W73" s="292">
        <f>INT(IF(IF(C6&lt;W23,(1+((W23-C6)/W23+P10)*15)*IF($F17&gt;$L6,1.1,1)*W17,(1+((W23-C6)/W23+P10)*5)*IF($F17&gt;$L6,1.1,1)*W17)&gt;0,IF(C6&lt;W23,(1+((W23-C6)/W23+P10)*15)*IF($F17&gt;$L6,1.1,1)*W17,(1+((W23-C6)/W23+P10)*5)*IF($F17&gt;$L6,1.1,1)*W17),0))</f>
        <v/>
      </c>
      <c r="X73" s="292">
        <f>INT(IF(IF(D6&lt;X23,(1+((X23-D6)/X23+Q10)*15)*IF($F17&gt;$L6,1.1,1)*X17,(1+((X23-D6)/X23+Q10)*5)*IF($F17&gt;$L6,1.1,1)*X17)&gt;0,IF(D6&lt;X23,(1+((X23-D6)/X23+Q10)*15)*IF($F17&gt;$L6,1.1,1)*X17,(1+((X23-D6)/X23+Q10)*5)*IF($F17&gt;$L6,1.1,1)*X17),0))</f>
        <v/>
      </c>
      <c r="Y73" s="293">
        <f>INT(IF(IF(E6&lt;Y23,(1+((Y23-E6)/Y23+R10)*15)*IF($F17&gt;$L6,1.1,1)*Y17,(1+((Y23-E6)/Y23+R10)*5)*IF($F17&gt;$L6,1.1,1)*Y17)&gt;0,IF(E6&lt;Y23,(1+((Y23-E6)/Y23+R10)*15)*IF($F17&gt;$L6,1.1,1)*Y17,(1+((Y23-E6)/Y23+R10)*5)*IF($F17&gt;$L6,1.1,1)*Y17),0))</f>
        <v/>
      </c>
      <c r="Z73" s="144" t="n"/>
      <c r="AA73" s="144" t="n"/>
      <c r="AB73" s="144" t="n"/>
      <c r="AC73" s="291" t="inlineStr">
        <is>
          <t>产品1</t>
        </is>
      </c>
      <c r="AD73" s="292">
        <f>IF(V42&gt;V73,V42-V73,0)</f>
        <v/>
      </c>
      <c r="AE73" s="292">
        <f>IF(W42&gt;W73,W42-W73,0)</f>
        <v/>
      </c>
      <c r="AF73" s="292">
        <f>IF(X42&gt;X73,X42-X73,0)</f>
        <v/>
      </c>
      <c r="AG73" s="293">
        <f>IF(Y42&gt;Y73,Y42-Y73,0)</f>
        <v/>
      </c>
      <c r="AH73" s="144" t="n"/>
      <c r="AI73" s="332" t="n"/>
      <c r="AJ73" s="337" t="n"/>
      <c r="AK73" s="337" t="n"/>
      <c r="AL73" s="337" t="n"/>
      <c r="AM73" s="337" t="n"/>
      <c r="AN73" s="337" t="n"/>
      <c r="AO73" s="441" t="n"/>
      <c r="AP73" s="337" t="n"/>
      <c r="AQ73" s="337" t="n"/>
      <c r="AR73" s="337" t="n"/>
      <c r="AS73" s="337" t="n"/>
      <c r="AT73" s="337" t="n"/>
      <c r="AU73" s="337" t="n"/>
      <c r="AV73" s="337" t="n"/>
      <c r="AW73" s="337" t="n"/>
      <c r="AX73" s="337" t="n"/>
      <c r="AY73" s="364" t="n"/>
      <c r="AZ73" s="144" t="n"/>
      <c r="BA73" s="1045">
        <f>BA50</f>
        <v/>
      </c>
      <c r="BB73" s="1240">
        <f>IF(BT24=1,AL126/(第6期!AP126/2+AP126),0)</f>
        <v/>
      </c>
      <c r="BC73" s="1101" t="n"/>
      <c r="BD73" s="1044">
        <f>BA73</f>
        <v/>
      </c>
      <c r="BE73" s="1336">
        <f>BB50/$BE$31</f>
        <v/>
      </c>
      <c r="BF73" s="1336">
        <f>BC50/$BE$31</f>
        <v/>
      </c>
      <c r="BG73" s="1336">
        <f>BD50/$BE$31</f>
        <v/>
      </c>
      <c r="BH73" s="1336">
        <f>BE50/$BE$31</f>
        <v/>
      </c>
      <c r="BI73" s="1101" t="n"/>
      <c r="BJ73" s="1101" t="n"/>
      <c r="BK73" s="1101" t="n"/>
      <c r="BL73" s="1101" t="n"/>
      <c r="BM73" s="1101" t="n"/>
      <c r="BN73" s="1101" t="n"/>
      <c r="BO73" s="1101" t="n"/>
      <c r="BP73" s="1101" t="n"/>
      <c r="BQ73" s="1101" t="n"/>
      <c r="BR73" s="1106" t="n"/>
      <c r="BS73" s="1106" t="n"/>
      <c r="BT73" s="1106" t="n"/>
      <c r="BU73" s="1106" t="n"/>
      <c r="BV73" s="1106" t="n"/>
      <c r="BW73" s="1106" t="n"/>
      <c r="BX73" s="1106" t="n"/>
      <c r="BY73" s="1106" t="n"/>
      <c r="BZ73" s="1106" t="n"/>
      <c r="CA73" s="1106" t="n"/>
      <c r="CB73" s="1106" t="n"/>
      <c r="CC73" s="1106" t="n"/>
      <c r="CD73" s="1106" t="n"/>
      <c r="CE73" s="1106" t="n"/>
      <c r="CF73" s="1106" t="n"/>
      <c r="CG73" s="1106" t="n"/>
      <c r="CH73" s="1106" t="n"/>
      <c r="CI73" s="1106" t="n"/>
      <c r="CJ73" s="1106" t="n"/>
      <c r="CK73" s="1101" t="n"/>
      <c r="CL73" s="1101" t="n"/>
      <c r="CM73" s="1101" t="n"/>
      <c r="CN73" s="1101" t="n"/>
      <c r="CO73" s="1101" t="n"/>
      <c r="CP73" s="1101" t="n"/>
      <c r="CQ73" s="1101" t="n"/>
      <c r="CR73" s="1101" t="n"/>
      <c r="CS73" s="1101" t="n"/>
      <c r="CT73" s="1101" t="n"/>
      <c r="CU73" s="1101" t="n"/>
      <c r="CV73" s="1101" t="n"/>
      <c r="CW73" s="1101" t="n"/>
      <c r="CX73" s="1101" t="n"/>
      <c r="CY73" s="1101" t="n"/>
      <c r="CZ73" s="1101" t="n"/>
      <c r="DA73" s="1101" t="n"/>
      <c r="DB73" s="1101" t="n"/>
      <c r="DC73" s="1101" t="n"/>
      <c r="DD73" s="1101" t="n"/>
      <c r="DE73" s="1101" t="n"/>
      <c r="DF73" s="1101" t="n"/>
      <c r="DG73" s="1101" t="n"/>
      <c r="DH73" s="1101" t="n"/>
      <c r="DI73" s="1101" t="n"/>
    </row>
    <row r="74" ht="16" customFormat="1" customHeight="1" s="140">
      <c r="A74" s="1047" t="inlineStr">
        <is>
          <t>产  品4</t>
        </is>
      </c>
      <c r="B74" s="1061">
        <f>(SUM(AP21:AP24)+L56)*初始化表!H22</f>
        <v/>
      </c>
      <c r="C74" s="187">
        <f>C73+B74</f>
        <v/>
      </c>
      <c r="D74" s="1101" t="n"/>
      <c r="E74" s="375" t="inlineStr">
        <is>
          <t>国  债</t>
        </is>
      </c>
      <c r="F74" s="1344">
        <f>D24</f>
        <v/>
      </c>
      <c r="G74" s="144" t="n"/>
      <c r="H74" s="1047">
        <f>U43</f>
        <v/>
      </c>
      <c r="I74" s="1061">
        <f>V43</f>
        <v/>
      </c>
      <c r="J74" s="1061">
        <f>W43</f>
        <v/>
      </c>
      <c r="K74" s="1061">
        <f>X43</f>
        <v/>
      </c>
      <c r="L74" s="1061">
        <f>Y43</f>
        <v/>
      </c>
      <c r="M74" s="398">
        <f>INT((M69-Z6)/初始化表!$B$4)</f>
        <v/>
      </c>
      <c r="N74" s="291" t="inlineStr">
        <is>
          <t>产品2</t>
        </is>
      </c>
      <c r="O74" s="1358">
        <f>V43-IF(V18=0,第6期!I74,V18)</f>
        <v/>
      </c>
      <c r="P74" s="399">
        <f>W43-IF(W18=0,第6期!J74,W18)</f>
        <v/>
      </c>
      <c r="Q74" s="399">
        <f>X43-IF(X18=0,第6期!K74,X18)</f>
        <v/>
      </c>
      <c r="R74" s="424">
        <f>Y43-IF(Y18=0,第6期!L74,Y18)</f>
        <v/>
      </c>
      <c r="S74" s="424">
        <f>IF(I86=0,0,ABS(P86-O86)/ABS(I86-J86))</f>
        <v/>
      </c>
      <c r="T74" s="230" t="n"/>
      <c r="U74" s="291" t="inlineStr">
        <is>
          <t>产品2</t>
        </is>
      </c>
      <c r="V74" s="292">
        <f>INT(IF(IF(B7&lt;V24,(1+((V24-B7)/V24+O11)*15)*IF($F18&gt;$L7,1.1,1)*V18,(1+((V24-B7)/V24+O11)*5)*IF($F18&gt;$L7,1.1,1)*V18)&gt;0,IF(B7&lt;V24,(1+((V24-B7)/V24+O11)*15)*IF($F18&gt;$L7,1.1,1)*V18,(1+((V24-B7)/V24+O11)*5)*IF($F18&gt;$L7,1.1,1)*V18),0))</f>
        <v/>
      </c>
      <c r="W74" s="292">
        <f>INT(IF(IF(C7&lt;W24,(1+((W24-C7)/W24+P11)*15)*IF($F18&gt;$L7,1.1,1)*W18,(1+((W24-C7)/W24+P11)*5)*IF($F18&gt;$L7,1.1,1)*W18)&gt;0,IF(C7&lt;W24,(1+((W24-C7)/W24+P11)*15)*IF($F18&gt;$L7,1.1,1)*W18,(1+((W24-C7)/W24+P11)*5)*IF($F18&gt;$L7,1.1,1)*W18),0))</f>
        <v/>
      </c>
      <c r="X74" s="292">
        <f>INT(IF(IF(D7&lt;X24,(1+((X24-D7)/X24+Q11)*15)*IF($F18&gt;$L7,1.1,1)*X18,(1+((X24-D7)/X24+Q11)*5)*IF($F18&gt;$L7,1.1,1)*X18)&gt;0,IF(D7&lt;X24,(1+((X24-D7)/X24+Q11)*15)*IF($F18&gt;$L7,1.1,1)*X18,(1+((X24-D7)/X24+Q11)*5)*IF($F18&gt;$L7,1.1,1)*X18),0))</f>
        <v/>
      </c>
      <c r="Y74" s="293">
        <f>INT(IF(IF(E7&lt;Y24,(1+((Y24-E7)/Y24+R11)*15)*IF($F18&gt;$L7,1.1,1)*Y18,(1+((Y24-E7)/Y24+R11)*5)*IF($F18&gt;$L7,1.1,1)*Y18)&gt;0,IF(E7&lt;Y24,(1+((Y24-E7)/Y24+R11)*15)*IF($F18&gt;$L7,1.1,1)*Y18,(1+((Y24-E7)/Y24+R11)*5)*IF($F18&gt;$L7,1.1,1)*Y18),0))</f>
        <v/>
      </c>
      <c r="Z74" s="144" t="n"/>
      <c r="AA74" s="144" t="n"/>
      <c r="AB74" s="144" t="n"/>
      <c r="AC74" s="291" t="inlineStr">
        <is>
          <t>产品2</t>
        </is>
      </c>
      <c r="AD74" s="292">
        <f>IF(V43&gt;V74,V43-V74,0)</f>
        <v/>
      </c>
      <c r="AE74" s="292">
        <f>IF(W43&gt;W74,W43-W74,0)</f>
        <v/>
      </c>
      <c r="AF74" s="292">
        <f>IF(X43&gt;X74,X43-X74,0)</f>
        <v/>
      </c>
      <c r="AG74" s="293">
        <f>IF(Y43&gt;Y74,Y43-Y74,0)</f>
        <v/>
      </c>
      <c r="AH74" s="144" t="n"/>
      <c r="AI74" s="332" t="n"/>
      <c r="AJ74" s="337" t="n"/>
      <c r="AK74" s="337" t="n"/>
      <c r="AL74" s="337" t="n"/>
      <c r="AM74" s="337" t="n"/>
      <c r="AN74" s="337" t="n"/>
      <c r="AO74" s="337" t="n"/>
      <c r="AP74" s="337" t="n"/>
      <c r="AQ74" s="337" t="n"/>
      <c r="AR74" s="337" t="n"/>
      <c r="AS74" s="337" t="n"/>
      <c r="AT74" s="337" t="n"/>
      <c r="AU74" s="337" t="n"/>
      <c r="AV74" s="337" t="n"/>
      <c r="AW74" s="337" t="n"/>
      <c r="AX74" s="337" t="n"/>
      <c r="AY74" s="364" t="n"/>
      <c r="AZ74" s="144" t="n"/>
      <c r="BA74" s="1101" t="n"/>
      <c r="BB74" s="1101" t="n"/>
      <c r="BC74" s="1101" t="n"/>
      <c r="BD74" s="1101" t="n"/>
      <c r="BE74" s="1101" t="n"/>
      <c r="BF74" s="1101" t="n"/>
      <c r="BG74" s="1101" t="n"/>
      <c r="BH74" s="1101" t="n"/>
      <c r="BI74" s="1101" t="n"/>
      <c r="BJ74" s="1101" t="n"/>
      <c r="BK74" s="1101" t="n"/>
      <c r="BL74" s="1101" t="n"/>
      <c r="BM74" s="1101" t="n"/>
      <c r="BN74" s="1101" t="n"/>
      <c r="BO74" s="1101" t="n"/>
      <c r="BP74" s="1101" t="n"/>
      <c r="BQ74" s="1101" t="n"/>
      <c r="BR74" s="1106" t="n"/>
      <c r="BS74" s="1106" t="n"/>
      <c r="BT74" s="1106" t="n"/>
      <c r="BU74" s="1106" t="n"/>
      <c r="BV74" s="1106" t="n"/>
      <c r="BW74" s="1106" t="n"/>
      <c r="BX74" s="1106" t="n"/>
      <c r="BY74" s="1106" t="n"/>
      <c r="BZ74" s="1106" t="n"/>
      <c r="CA74" s="1106" t="n"/>
      <c r="CB74" s="1106" t="n"/>
      <c r="CC74" s="1106" t="n"/>
      <c r="CD74" s="1106" t="n"/>
      <c r="CE74" s="1106" t="n"/>
      <c r="CF74" s="1106" t="n"/>
      <c r="CG74" s="1106" t="n"/>
      <c r="CH74" s="1106" t="n"/>
      <c r="CI74" s="1106" t="n"/>
      <c r="CJ74" s="1106" t="n"/>
      <c r="CK74" s="1101" t="n"/>
      <c r="CL74" s="1101" t="n"/>
      <c r="CM74" s="1101" t="n"/>
      <c r="CN74" s="1101" t="n"/>
      <c r="CO74" s="1101" t="n"/>
      <c r="CP74" s="1101" t="n"/>
      <c r="CQ74" s="1101" t="n"/>
      <c r="CR74" s="1101" t="n"/>
      <c r="CS74" s="1101" t="n"/>
      <c r="CT74" s="1101" t="n"/>
      <c r="CU74" s="1101" t="n"/>
      <c r="CV74" s="1101" t="n"/>
      <c r="CW74" s="1101" t="n"/>
      <c r="CX74" s="1101" t="n"/>
      <c r="CY74" s="1101" t="n"/>
      <c r="CZ74" s="1101" t="n"/>
      <c r="DA74" s="1101" t="n"/>
      <c r="DB74" s="1101" t="n"/>
      <c r="DC74" s="1101" t="n"/>
      <c r="DD74" s="1101" t="n"/>
      <c r="DE74" s="1101" t="n"/>
      <c r="DF74" s="1101" t="n"/>
      <c r="DG74" s="1101" t="n"/>
      <c r="DH74" s="1101" t="n"/>
      <c r="DI74" s="1101" t="n"/>
    </row>
    <row r="75" ht="16" customFormat="1" customHeight="1" s="140">
      <c r="A75" s="1047" t="inlineStr">
        <is>
          <t>研发费用待摊</t>
        </is>
      </c>
      <c r="B75" s="1061">
        <f>SUM(F17:F20)/2</f>
        <v/>
      </c>
      <c r="C75" s="187">
        <f>C74+B75</f>
        <v/>
      </c>
      <c r="D75" s="1101" t="n"/>
      <c r="E75" s="375" t="inlineStr">
        <is>
          <t>债  券</t>
        </is>
      </c>
      <c r="F75" s="1344">
        <f>B78</f>
        <v/>
      </c>
      <c r="G75" s="144" t="n"/>
      <c r="H75" s="1047">
        <f>U44</f>
        <v/>
      </c>
      <c r="I75" s="1061">
        <f>V44</f>
        <v/>
      </c>
      <c r="J75" s="1061">
        <f>W44</f>
        <v/>
      </c>
      <c r="K75" s="1061">
        <f>X44</f>
        <v/>
      </c>
      <c r="L75" s="1061">
        <f>Y44</f>
        <v/>
      </c>
      <c r="M75" s="398">
        <f>INT((M70-Z7)/初始化表!$B$4)</f>
        <v/>
      </c>
      <c r="N75" s="291" t="inlineStr">
        <is>
          <t>产品3</t>
        </is>
      </c>
      <c r="O75" s="1358">
        <f>V44-IF(V19=0,第6期!I75,V19)</f>
        <v/>
      </c>
      <c r="P75" s="399">
        <f>W44-IF(W19=0,第6期!J75,W19)</f>
        <v/>
      </c>
      <c r="Q75" s="399">
        <f>X44-IF(X19=0,第6期!K75,X19)</f>
        <v/>
      </c>
      <c r="R75" s="424">
        <f>Y44-IF(Y19=0,第6期!L75,Y19)</f>
        <v/>
      </c>
      <c r="S75" s="424">
        <f>IF(I87=0,0,ABS(P87-O87)/ABS(I87-J87))</f>
        <v/>
      </c>
      <c r="T75" s="230" t="n"/>
      <c r="U75" s="291" t="inlineStr">
        <is>
          <t>产品3</t>
        </is>
      </c>
      <c r="V75" s="292">
        <f>INT(IF(IF(B8&lt;V25,(1+((V25-B8)/V25+O12)*15)*IF($F19&gt;$L8,1.1,1)*V19,(1+((V25-B8)/V25+O12)*5)*IF($F19&gt;$L8,1.1,1)*V19)&gt;0,IF(B8&lt;V25,(1+((V25-B8)/V25+O12)*15)*IF($F19&gt;$L8,1.1,1)*V19,(1+((V25-B8)/V25+O12)*5)*IF($F19&gt;$L8,1.1,1)*V19),0))</f>
        <v/>
      </c>
      <c r="W75" s="292">
        <f>INT(IF(IF(C8&lt;W25,(1+((W25-C8)/W25+P12)*15)*IF($F19&gt;$L8,1.1,1)*W19,(1+((W25-C8)/W25+P12)*5)*IF($F19&gt;$L8,1.1,1)*W19)&gt;0,IF(C8&lt;W25,(1+((W25-C8)/W25+P12)*15)*IF($F19&gt;$L8,1.1,1)*W19,(1+((W25-C8)/W25+P12)*5)*IF($F19&gt;$L8,1.1,1)*W19),0))</f>
        <v/>
      </c>
      <c r="X75" s="292">
        <f>INT(IF(IF(D8&lt;X25,(1+((X25-D8)/X25+Q12)*15)*IF($F19&gt;$L8,1.1,1)*X19,(1+((X25-D8)/X25+Q12)*5)*IF($F19&gt;$L8,1.1,1)*X19)&gt;0,IF(D8&lt;X25,(1+((X25-D8)/X25+Q12)*15)*IF($F19&gt;$L8,1.1,1)*X19,(1+((X25-D8)/X25+Q12)*5)*IF($F19&gt;$L8,1.1,1)*X19),0))</f>
        <v/>
      </c>
      <c r="Y75" s="293">
        <f>INT(IF(IF(E8&lt;Y25,(1+((Y25-E8)/Y25+R12)*15)*IF($F19&gt;$L8,1.1,1)*Y19,(1+((Y25-E8)/Y25+R12)*5)*IF($F19&gt;$L8,1.1,1)*Y19)&gt;0,IF(E8&lt;Y25,(1+((Y25-E8)/Y25+R12)*15)*IF($F19&gt;$L8,1.1,1)*Y19,(1+((Y25-E8)/Y25+R12)*5)*IF($F19&gt;$L8,1.1,1)*Y19),0))</f>
        <v/>
      </c>
      <c r="Z75" s="144" t="n"/>
      <c r="AA75" s="144" t="n"/>
      <c r="AB75" s="144" t="n"/>
      <c r="AC75" s="291" t="inlineStr">
        <is>
          <t>产品3</t>
        </is>
      </c>
      <c r="AD75" s="292">
        <f>IF(V44&gt;V75,V44-V75,0)</f>
        <v/>
      </c>
      <c r="AE75" s="292">
        <f>IF(W44&gt;W75,W44-W75,0)</f>
        <v/>
      </c>
      <c r="AF75" s="292">
        <f>IF(X44&gt;X75,X44-X75,0)</f>
        <v/>
      </c>
      <c r="AG75" s="293">
        <f>IF(Y44&gt;Y75,Y44-Y75,0)</f>
        <v/>
      </c>
      <c r="AH75" s="144" t="n"/>
      <c r="AI75" s="332" t="n"/>
      <c r="AJ75" s="337" t="n"/>
      <c r="AK75" s="337" t="n"/>
      <c r="AL75" s="337" t="n"/>
      <c r="AM75" s="337" t="n"/>
      <c r="AN75" s="337" t="n"/>
      <c r="AO75" s="337" t="n"/>
      <c r="AP75" s="337" t="n"/>
      <c r="AQ75" s="337" t="n"/>
      <c r="AR75" s="337" t="n"/>
      <c r="AS75" s="337" t="n"/>
      <c r="AT75" s="337" t="n"/>
      <c r="AU75" s="337" t="n"/>
      <c r="AV75" s="337" t="n"/>
      <c r="AW75" s="337" t="n"/>
      <c r="AX75" s="337" t="n"/>
      <c r="AY75" s="364" t="n"/>
      <c r="AZ75" s="144" t="n"/>
      <c r="BA75" s="1101" t="n"/>
      <c r="BB75" s="1101" t="n"/>
      <c r="BC75" s="1101" t="n"/>
      <c r="BD75" s="1101" t="n"/>
      <c r="BE75" s="1101" t="n"/>
      <c r="BF75" s="1101" t="n"/>
      <c r="BG75" s="1101" t="n"/>
      <c r="BH75" s="1101" t="n"/>
      <c r="BI75" s="1101" t="n"/>
      <c r="BJ75" s="1101" t="n"/>
      <c r="BK75" s="1101" t="n"/>
      <c r="BL75" s="1101" t="n"/>
      <c r="BM75" s="1101" t="n"/>
      <c r="BN75" s="1101" t="n"/>
      <c r="BO75" s="1101" t="n"/>
      <c r="BP75" s="1101" t="n"/>
      <c r="BQ75" s="1101" t="n"/>
      <c r="BR75" s="1106" t="n"/>
      <c r="BS75" s="1106" t="n"/>
      <c r="BT75" s="1106" t="n"/>
      <c r="BU75" s="1106" t="n"/>
      <c r="BV75" s="1106" t="n"/>
      <c r="BW75" s="1106" t="n"/>
      <c r="BX75" s="1106" t="n"/>
      <c r="BY75" s="1106" t="n"/>
      <c r="BZ75" s="1106" t="n"/>
      <c r="CA75" s="1106" t="n"/>
      <c r="CB75" s="1106" t="n"/>
      <c r="CC75" s="1106" t="n"/>
      <c r="CD75" s="1106" t="n"/>
      <c r="CE75" s="1106" t="n"/>
      <c r="CF75" s="1106" t="n"/>
      <c r="CG75" s="1106" t="n"/>
      <c r="CH75" s="1106" t="n"/>
      <c r="CI75" s="1106" t="n"/>
      <c r="CJ75" s="1106" t="n"/>
      <c r="CK75" s="1101" t="n"/>
      <c r="CL75" s="1101" t="n"/>
      <c r="CM75" s="1101" t="n"/>
      <c r="CN75" s="1101" t="n"/>
      <c r="CO75" s="1101" t="n"/>
      <c r="CP75" s="1101" t="n"/>
      <c r="CQ75" s="1101" t="n"/>
      <c r="CR75" s="1101" t="n"/>
      <c r="CS75" s="1101" t="n"/>
      <c r="CT75" s="1101" t="n"/>
      <c r="CU75" s="1101" t="n"/>
      <c r="CV75" s="1101" t="n"/>
      <c r="CW75" s="1101" t="n"/>
      <c r="CX75" s="1101" t="n"/>
      <c r="CY75" s="1101" t="n"/>
      <c r="CZ75" s="1101" t="n"/>
      <c r="DA75" s="1101" t="n"/>
      <c r="DB75" s="1101" t="n"/>
      <c r="DC75" s="1101" t="n"/>
      <c r="DD75" s="1101" t="n"/>
      <c r="DE75" s="1101" t="n"/>
      <c r="DF75" s="1101" t="n"/>
      <c r="DG75" s="1101" t="n"/>
      <c r="DH75" s="1101" t="n"/>
      <c r="DI75" s="1101" t="n"/>
    </row>
    <row r="76" ht="16" customFormat="1" customHeight="1" s="140">
      <c r="A76" s="1047" t="inlineStr">
        <is>
          <t>机器原值</t>
        </is>
      </c>
      <c r="B76" s="1061">
        <f>O49*初始化表!B8</f>
        <v/>
      </c>
      <c r="C76" s="187">
        <f>C75+B76</f>
        <v/>
      </c>
      <c r="D76" s="1101" t="n"/>
      <c r="E76" s="375" t="inlineStr">
        <is>
          <t>累计研发费</t>
        </is>
      </c>
      <c r="F76" s="1344">
        <f>SUM(I6:I9,F17:F20)</f>
        <v/>
      </c>
      <c r="G76" s="144" t="n"/>
      <c r="H76" s="1073">
        <f>U45</f>
        <v/>
      </c>
      <c r="I76" s="1063">
        <f>V45</f>
        <v/>
      </c>
      <c r="J76" s="1063">
        <f>W45</f>
        <v/>
      </c>
      <c r="K76" s="1063">
        <f>X45</f>
        <v/>
      </c>
      <c r="L76" s="1063">
        <f>Y45</f>
        <v/>
      </c>
      <c r="M76" s="1151">
        <f>INT((M71-Z8)/初始化表!$B$4)</f>
        <v/>
      </c>
      <c r="N76" s="294" t="inlineStr">
        <is>
          <t>产品4</t>
        </is>
      </c>
      <c r="O76" s="295">
        <f>V45-IF(V20=0,第6期!I76,V20)</f>
        <v/>
      </c>
      <c r="P76" s="295">
        <f>W45-IF(W20=0,第6期!J76,W20)</f>
        <v/>
      </c>
      <c r="Q76" s="295">
        <f>X45-IF(X20=0,第6期!K76,X20)</f>
        <v/>
      </c>
      <c r="R76" s="296">
        <f>Y45-IF(Y20=0,第6期!L76,Y20)</f>
        <v/>
      </c>
      <c r="S76" s="296">
        <f>IF(I88=0,0,ABS(P88-O88)/ABS(I88-J88))</f>
        <v/>
      </c>
      <c r="T76" s="230" t="n"/>
      <c r="U76" s="294" t="inlineStr">
        <is>
          <t>产品4</t>
        </is>
      </c>
      <c r="V76" s="295">
        <f>INT(IF(IF(B9&lt;V26,(1+((V26-B9)/V26+O13)*15)*IF($F20&gt;$L9,1.1,1)*V20,(1+((V26-B9)/V26+O13)*5)*IF($F20&gt;$L9,1.1,1)*V20)&gt;0,IF(B9&lt;V26,(1+((V26-B9)/V26+O13)*15)*IF($F20&gt;$L9,1.1,1)*V20,(1+((V26-B9)/V26+O13)*5)*IF($F20&gt;$L9,1.1,1)*V20),0))</f>
        <v/>
      </c>
      <c r="W76" s="295">
        <f>INT(IF(IF(C9&lt;W26,(1+((W26-C9)/W26+P13)*15)*IF($F20&gt;$L9,1.1,1)*W20,(1+((W26-C9)/W26+P13)*5)*IF($F20&gt;$L9,1.1,1)*W20)&gt;0,IF(C9&lt;W26,(1+((W26-C9)/W26+P13)*15)*IF($F20&gt;$L9,1.1,1)*W20,(1+((W26-C9)/W26+P13)*5)*IF($F20&gt;$L9,1.1,1)*W20),0))</f>
        <v/>
      </c>
      <c r="X76" s="295">
        <f>INT(IF(IF(D9&lt;X26,(1+((X26-D9)/X26+Q13)*15)*IF($F20&gt;$L9,1.1,1)*X20,(1+((X26-D9)/X26+Q13)*5)*IF($F20&gt;$L9,1.1,1)*X20)&gt;0,IF(D9&lt;X26,(1+((X26-D9)/X26+Q13)*15)*IF($F20&gt;$L9,1.1,1)*X20,(1+((X26-D9)/X26+Q13)*5)*IF($F20&gt;$L9,1.1,1)*X20),0))</f>
        <v/>
      </c>
      <c r="Y76" s="296">
        <f>INT(IF(IF(E9&lt;Y26,(1+((Y26-E9)/Y26+R13)*15)*IF($F20&gt;$L9,1.1,1)*Y20,(1+((Y26-E9)/Y26+R13)*5)*IF($F20&gt;$L9,1.1,1)*Y20)&gt;0,IF(E9&lt;Y26,(1+((Y26-E9)/Y26+R13)*15)*IF($F20&gt;$L9,1.1,1)*Y20,(1+((Y26-E9)/Y26+R13)*5)*IF($F20&gt;$L9,1.1,1)*Y20),0))</f>
        <v/>
      </c>
      <c r="Z76" s="144" t="n"/>
      <c r="AA76" s="144" t="n"/>
      <c r="AB76" s="144" t="n"/>
      <c r="AC76" s="294" t="inlineStr">
        <is>
          <t>产品4</t>
        </is>
      </c>
      <c r="AD76" s="295">
        <f>IF(V45&gt;V76,V45-V76,0)</f>
        <v/>
      </c>
      <c r="AE76" s="295">
        <f>IF(W45&gt;W76,W45-W76,0)</f>
        <v/>
      </c>
      <c r="AF76" s="295">
        <f>IF(X45&gt;X76,X45-X76,0)</f>
        <v/>
      </c>
      <c r="AG76" s="296">
        <f>IF(Y45&gt;Y76,Y45-Y76,0)</f>
        <v/>
      </c>
      <c r="AH76" s="144" t="n"/>
      <c r="AI76" s="332" t="n"/>
      <c r="AJ76" s="337" t="n"/>
      <c r="AK76" s="337" t="n"/>
      <c r="AL76" s="337" t="n"/>
      <c r="AM76" s="337" t="n"/>
      <c r="AN76" s="337" t="n"/>
      <c r="AO76" s="337" t="n"/>
      <c r="AP76" s="337" t="n"/>
      <c r="AQ76" s="337" t="n"/>
      <c r="AR76" s="337" t="n"/>
      <c r="AS76" s="337" t="n"/>
      <c r="AT76" s="337" t="n"/>
      <c r="AU76" s="337" t="n"/>
      <c r="AV76" s="337" t="n"/>
      <c r="AW76" s="337" t="n"/>
      <c r="AX76" s="337" t="n"/>
      <c r="AY76" s="364" t="n"/>
      <c r="AZ76" s="144" t="n"/>
      <c r="BA76" s="1101" t="n"/>
      <c r="BB76" s="1101" t="n"/>
      <c r="BC76" s="1101" t="n"/>
      <c r="BD76" s="1101" t="n"/>
      <c r="BE76" s="1101" t="n"/>
      <c r="BF76" s="1101" t="n"/>
      <c r="BG76" s="1101" t="n"/>
      <c r="BH76" s="1101" t="n"/>
      <c r="BI76" s="1101" t="n"/>
      <c r="BJ76" s="1101" t="n"/>
      <c r="BK76" s="1101" t="n"/>
      <c r="BL76" s="1101" t="n"/>
      <c r="BM76" s="1101" t="n"/>
      <c r="BN76" s="1101" t="n"/>
      <c r="BO76" s="1101" t="n"/>
      <c r="BP76" s="1101" t="n"/>
      <c r="BQ76" s="1101" t="n"/>
      <c r="BR76" s="1106" t="n"/>
      <c r="BS76" s="1106" t="n"/>
      <c r="BT76" s="1106" t="n"/>
      <c r="BU76" s="1106" t="n"/>
      <c r="BV76" s="1106" t="n"/>
      <c r="BW76" s="1106" t="n"/>
      <c r="BX76" s="1106" t="n"/>
      <c r="BY76" s="1106" t="n"/>
      <c r="BZ76" s="1106" t="n"/>
      <c r="CA76" s="1106" t="n"/>
      <c r="CB76" s="1106" t="n"/>
      <c r="CC76" s="1106" t="n"/>
      <c r="CD76" s="1106" t="n"/>
      <c r="CE76" s="1106" t="n"/>
      <c r="CF76" s="1106" t="n"/>
      <c r="CG76" s="1106" t="n"/>
      <c r="CH76" s="1106" t="n"/>
      <c r="CI76" s="1106" t="n"/>
      <c r="CJ76" s="1106" t="n"/>
      <c r="CK76" s="1101" t="n"/>
      <c r="CL76" s="1101" t="n"/>
      <c r="CM76" s="1101" t="n"/>
      <c r="CN76" s="1101" t="n"/>
      <c r="CO76" s="1101" t="n"/>
      <c r="CP76" s="1101" t="n"/>
      <c r="CQ76" s="1101" t="n"/>
      <c r="CR76" s="1101" t="n"/>
      <c r="CS76" s="1101" t="n"/>
      <c r="CT76" s="1101" t="n"/>
      <c r="CU76" s="1101" t="n"/>
      <c r="CV76" s="1101" t="n"/>
      <c r="CW76" s="1101" t="n"/>
      <c r="CX76" s="1101" t="n"/>
      <c r="CY76" s="1101" t="n"/>
      <c r="CZ76" s="1101" t="n"/>
      <c r="DA76" s="1101" t="n"/>
      <c r="DB76" s="1101" t="n"/>
      <c r="DC76" s="1101" t="n"/>
      <c r="DD76" s="1101" t="n"/>
      <c r="DE76" s="1101" t="n"/>
      <c r="DF76" s="1101" t="n"/>
      <c r="DG76" s="1101" t="n"/>
      <c r="DH76" s="1101" t="n"/>
      <c r="DI76" s="1101" t="n"/>
    </row>
    <row r="77" ht="16" customFormat="1" customHeight="1" s="140">
      <c r="A77" s="1047" t="inlineStr">
        <is>
          <t>机器折旧</t>
        </is>
      </c>
      <c r="B77" s="1061">
        <f>第6期!B77-C51</f>
        <v/>
      </c>
      <c r="C77" s="187">
        <f>C76-B77</f>
        <v/>
      </c>
      <c r="D77" s="1101" t="n"/>
      <c r="E77" s="375" t="inlineStr">
        <is>
          <t>本期利润</t>
        </is>
      </c>
      <c r="F77" s="1346">
        <f>D56-E60</f>
        <v/>
      </c>
      <c r="G77" s="144" t="n"/>
      <c r="H77" s="380" t="inlineStr">
        <is>
          <t>达到组内上期平均市场份额所必须的产品分销量</t>
        </is>
      </c>
      <c r="I77" s="401" t="n"/>
      <c r="J77" s="401" t="n"/>
      <c r="K77" s="401" t="n"/>
      <c r="L77" s="401" t="n"/>
      <c r="M77" s="402" t="inlineStr">
        <is>
          <t>总计</t>
        </is>
      </c>
      <c r="N77" s="386" t="inlineStr">
        <is>
          <t>估计价格</t>
        </is>
      </c>
      <c r="O77" s="1360" t="inlineStr">
        <is>
          <t>市场1</t>
        </is>
      </c>
      <c r="P77" s="1360" t="inlineStr">
        <is>
          <t>市场2</t>
        </is>
      </c>
      <c r="Q77" s="411" t="inlineStr">
        <is>
          <t>市场3</t>
        </is>
      </c>
      <c r="R77" s="1361" t="inlineStr">
        <is>
          <t>市场4</t>
        </is>
      </c>
      <c r="S77" s="426" t="inlineStr">
        <is>
          <t>破产数量</t>
        </is>
      </c>
      <c r="T77" s="1266" t="n"/>
      <c r="U77" s="144" t="n"/>
      <c r="V77" s="144" t="n"/>
      <c r="W77" s="144" t="n"/>
      <c r="X77" s="144" t="n"/>
      <c r="Y77" s="144" t="n"/>
      <c r="Z77" s="1101" t="n"/>
      <c r="AA77" s="144" t="n"/>
      <c r="AB77" s="1101" t="n"/>
      <c r="AC77" s="1101" t="n"/>
      <c r="AD77" s="1101" t="n"/>
      <c r="AE77" s="1101" t="n"/>
      <c r="AF77" s="1101" t="n"/>
      <c r="AG77" s="1101" t="n"/>
      <c r="AH77" s="144" t="n"/>
      <c r="AI77" s="332" t="n"/>
      <c r="AJ77" s="337" t="n"/>
      <c r="AK77" s="337" t="n"/>
      <c r="AL77" s="337" t="n"/>
      <c r="AM77" s="337" t="n"/>
      <c r="AN77" s="337" t="n"/>
      <c r="AO77" s="337" t="n"/>
      <c r="AP77" s="337" t="n"/>
      <c r="AQ77" s="337" t="n"/>
      <c r="AR77" s="337" t="n"/>
      <c r="AS77" s="337" t="n"/>
      <c r="AT77" s="337" t="n"/>
      <c r="AU77" s="337" t="n"/>
      <c r="AV77" s="337" t="n"/>
      <c r="AW77" s="337" t="n"/>
      <c r="AX77" s="337" t="n"/>
      <c r="AY77" s="364" t="n"/>
      <c r="AZ77" s="144" t="n"/>
      <c r="BA77" s="1101" t="n"/>
      <c r="BB77" s="1101" t="n"/>
      <c r="BC77" s="1101" t="n"/>
      <c r="BD77" s="1101" t="n"/>
      <c r="BE77" s="1101" t="n"/>
      <c r="BF77" s="1101" t="n"/>
      <c r="BG77" s="1101" t="n"/>
      <c r="BH77" s="1101" t="n"/>
      <c r="BI77" s="1101" t="n"/>
      <c r="BJ77" s="1101" t="n"/>
      <c r="BK77" s="1101" t="n"/>
      <c r="BL77" s="1101" t="n"/>
      <c r="BM77" s="1101" t="n"/>
      <c r="BN77" s="1101" t="n"/>
      <c r="BO77" s="1101" t="n"/>
      <c r="BP77" s="1101" t="n"/>
      <c r="BQ77" s="1101" t="n"/>
      <c r="BR77" s="1106" t="n"/>
      <c r="BS77" s="1106" t="n"/>
      <c r="BT77" s="1106" t="n"/>
      <c r="BU77" s="1106" t="n"/>
      <c r="BV77" s="1106" t="n"/>
      <c r="BW77" s="1101" t="n"/>
      <c r="BX77" s="1347" t="n"/>
      <c r="BY77" s="1106" t="n"/>
      <c r="BZ77" s="1106" t="n"/>
      <c r="CA77" s="1106" t="n"/>
      <c r="CB77" s="1106" t="n"/>
      <c r="CC77" s="1106" t="n"/>
      <c r="CD77" s="1106" t="n"/>
      <c r="CE77" s="1106" t="n"/>
      <c r="CF77" s="1106" t="n"/>
      <c r="CG77" s="1106" t="n"/>
      <c r="CH77" s="1106" t="n"/>
      <c r="CI77" s="1106" t="n"/>
      <c r="CJ77" s="1106" t="n"/>
      <c r="CK77" s="1101" t="n"/>
      <c r="CL77" s="1101" t="n"/>
      <c r="CM77" s="1101" t="n"/>
      <c r="CN77" s="1101" t="n"/>
      <c r="CO77" s="1101" t="n"/>
      <c r="CP77" s="1101" t="n"/>
      <c r="CQ77" s="1101" t="n"/>
      <c r="CR77" s="1101" t="n"/>
      <c r="CS77" s="1101" t="n"/>
      <c r="CT77" s="1101" t="n"/>
      <c r="CU77" s="1101" t="n"/>
      <c r="CV77" s="1101" t="n"/>
      <c r="CW77" s="1101" t="n"/>
      <c r="CX77" s="1101" t="n"/>
      <c r="CY77" s="1101" t="n"/>
      <c r="CZ77" s="1101" t="n"/>
      <c r="DA77" s="1101" t="n"/>
      <c r="DB77" s="1101" t="n"/>
      <c r="DC77" s="1101" t="n"/>
      <c r="DD77" s="1101" t="n"/>
      <c r="DE77" s="1101" t="n"/>
      <c r="DF77" s="1101" t="n"/>
      <c r="DG77" s="1101" t="n"/>
      <c r="DH77" s="1101" t="n"/>
      <c r="DI77" s="1101" t="n"/>
    </row>
    <row r="78" ht="16" customFormat="1" customHeight="1" s="140">
      <c r="A78" s="1047" t="inlineStr">
        <is>
          <t>债券</t>
        </is>
      </c>
      <c r="B78" s="1242">
        <f>O35+C24+C31</f>
        <v/>
      </c>
      <c r="C78" s="1265">
        <f>C77-B78</f>
        <v/>
      </c>
      <c r="D78" s="1101" t="n"/>
      <c r="E78" s="375" t="inlineStr">
        <is>
          <t>本期交税</t>
        </is>
      </c>
      <c r="F78" s="1344">
        <f>-C61</f>
        <v/>
      </c>
      <c r="G78" s="144" t="n"/>
      <c r="H78" s="381" t="inlineStr">
        <is>
          <t>产品1</t>
        </is>
      </c>
      <c r="I78" s="404">
        <f>第6期!BN42</f>
        <v/>
      </c>
      <c r="J78" s="404">
        <f>第6期!BO42</f>
        <v/>
      </c>
      <c r="K78" s="404">
        <f>第6期!BP42</f>
        <v/>
      </c>
      <c r="L78" s="404">
        <f>第6期!BQ42</f>
        <v/>
      </c>
      <c r="M78" s="405">
        <f>SUM(I78:L78)</f>
        <v/>
      </c>
      <c r="N78" s="387" t="inlineStr">
        <is>
          <t>产品1</t>
        </is>
      </c>
      <c r="O78" s="1362">
        <f>V23-O68*(O73-IF($J6&gt;0,10,0))</f>
        <v/>
      </c>
      <c r="P78" s="1362">
        <f>W23-P68*(P73-IF($J6&gt;0,10,0))</f>
        <v/>
      </c>
      <c r="Q78" s="416">
        <f>X23-Q68*(Q73-IF($J6&gt;0,10,0))</f>
        <v/>
      </c>
      <c r="R78" s="1363">
        <f>Y23-R68*(R73-IF($J6&gt;0,10,0))</f>
        <v/>
      </c>
      <c r="S78" s="428">
        <f>SUM(第6期!AY107:AY126)</f>
        <v/>
      </c>
      <c r="T78" s="1266" t="n"/>
      <c r="U78" s="144" t="n"/>
      <c r="V78" s="144" t="n"/>
      <c r="W78" s="144" t="n"/>
      <c r="X78" s="144" t="n"/>
      <c r="Y78" s="144" t="n"/>
      <c r="Z78" s="1101" t="n"/>
      <c r="AA78" s="144" t="n"/>
      <c r="AB78" s="1101" t="n"/>
      <c r="AC78" s="1101" t="n"/>
      <c r="AD78" s="1101" t="n"/>
      <c r="AE78" s="1101" t="n"/>
      <c r="AF78" s="1101" t="n"/>
      <c r="AG78" s="1101" t="n"/>
      <c r="AH78" s="144" t="n"/>
      <c r="AI78" s="332" t="n"/>
      <c r="AJ78" s="337" t="n"/>
      <c r="AK78" s="337" t="n"/>
      <c r="AL78" s="337" t="n"/>
      <c r="AM78" s="337" t="n"/>
      <c r="AN78" s="337" t="n"/>
      <c r="AO78" s="337" t="n"/>
      <c r="AP78" s="337" t="n"/>
      <c r="AQ78" s="337" t="n"/>
      <c r="AR78" s="337" t="n"/>
      <c r="AS78" s="337" t="n"/>
      <c r="AT78" s="337" t="n"/>
      <c r="AU78" s="337" t="n"/>
      <c r="AV78" s="337" t="n"/>
      <c r="AW78" s="337" t="n"/>
      <c r="AX78" s="337" t="n"/>
      <c r="AY78" s="364" t="n"/>
      <c r="AZ78" s="144" t="n"/>
      <c r="BA78" s="1101" t="n"/>
      <c r="BB78" s="1101" t="n"/>
      <c r="BC78" s="1101" t="n"/>
      <c r="BD78" s="1101" t="n"/>
      <c r="BE78" s="1101" t="n"/>
      <c r="BF78" s="1101" t="n"/>
      <c r="BG78" s="1101" t="n"/>
      <c r="BH78" s="1101" t="n"/>
      <c r="BI78" s="1101" t="n"/>
      <c r="BJ78" s="1101" t="n"/>
      <c r="BK78" s="1101" t="n"/>
      <c r="BL78" s="1101" t="n"/>
      <c r="BM78" s="1101" t="n"/>
      <c r="BN78" s="1101" t="n"/>
      <c r="BO78" s="1101" t="n"/>
      <c r="BP78" s="1101" t="n"/>
      <c r="BQ78" s="1101" t="n"/>
      <c r="BR78" s="1106" t="n"/>
      <c r="BS78" s="1106" t="n"/>
      <c r="BT78" s="1106" t="n"/>
      <c r="BU78" s="1106" t="n"/>
      <c r="BV78" s="1106" t="n"/>
      <c r="BW78" s="1106" t="n"/>
      <c r="BX78" s="1106" t="n"/>
      <c r="BY78" s="1106" t="n"/>
      <c r="BZ78" s="1106" t="n"/>
      <c r="CA78" s="1106" t="n"/>
      <c r="CB78" s="1106" t="n"/>
      <c r="CC78" s="1106" t="n"/>
      <c r="CD78" s="1106" t="n"/>
      <c r="CE78" s="1106" t="n"/>
      <c r="CF78" s="1106" t="n"/>
      <c r="CG78" s="1106" t="n"/>
      <c r="CH78" s="1106" t="n"/>
      <c r="CI78" s="1106" t="n"/>
      <c r="CJ78" s="1106" t="n"/>
      <c r="CK78" s="1101" t="n"/>
      <c r="CL78" s="1101" t="n"/>
      <c r="CM78" s="1101" t="n"/>
      <c r="CN78" s="1101" t="n"/>
      <c r="CO78" s="1101" t="n"/>
      <c r="CP78" s="1101" t="n"/>
      <c r="CQ78" s="1101" t="n"/>
      <c r="CR78" s="1101" t="n"/>
      <c r="CS78" s="1101" t="n"/>
      <c r="CT78" s="1101" t="n"/>
      <c r="CU78" s="1101" t="n"/>
      <c r="CV78" s="1101" t="n"/>
      <c r="CW78" s="1101" t="n"/>
      <c r="CX78" s="1101" t="n"/>
      <c r="CY78" s="1101" t="n"/>
      <c r="CZ78" s="1101" t="n"/>
      <c r="DA78" s="1101" t="n"/>
      <c r="DB78" s="1101" t="n"/>
      <c r="DC78" s="1101" t="n"/>
      <c r="DD78" s="1101" t="n"/>
      <c r="DE78" s="1101" t="n"/>
      <c r="DF78" s="1101" t="n"/>
      <c r="DG78" s="1101" t="n"/>
      <c r="DH78" s="1101" t="n"/>
      <c r="DI78" s="1101" t="n"/>
    </row>
    <row r="79" ht="16" customFormat="1" customHeight="1" s="140">
      <c r="A79" s="1047" t="inlineStr">
        <is>
          <t>未投产机器原值</t>
        </is>
      </c>
      <c r="B79" s="1061">
        <f>-C62</f>
        <v/>
      </c>
      <c r="C79" s="187">
        <f>C78+B79</f>
        <v/>
      </c>
      <c r="D79" s="1101" t="n"/>
      <c r="E79" s="375" t="inlineStr">
        <is>
          <t>累计交税</t>
        </is>
      </c>
      <c r="F79" s="1344">
        <f>第6期!F79*(1+初始化表!B27/4)+F78</f>
        <v/>
      </c>
      <c r="G79" s="144" t="n"/>
      <c r="H79" s="381" t="inlineStr">
        <is>
          <t>产品2</t>
        </is>
      </c>
      <c r="I79" s="404">
        <f>第6期!BN43</f>
        <v/>
      </c>
      <c r="J79" s="404">
        <f>第6期!BO43</f>
        <v/>
      </c>
      <c r="K79" s="404">
        <f>第6期!BP43</f>
        <v/>
      </c>
      <c r="L79" s="404">
        <f>第6期!BQ43</f>
        <v/>
      </c>
      <c r="M79" s="405">
        <f>SUM(I79:L79)</f>
        <v/>
      </c>
      <c r="N79" s="387" t="inlineStr">
        <is>
          <t>产品2</t>
        </is>
      </c>
      <c r="O79" s="1364">
        <f>V24-O69*(O74-IF($J7&gt;0,10,0))</f>
        <v/>
      </c>
      <c r="P79" s="1364">
        <f>W24-P69*(P74-IF($J7&gt;0,10,0))</f>
        <v/>
      </c>
      <c r="Q79" s="185">
        <f>X24-Q69*(Q74-IF($J7&gt;0,10,0))</f>
        <v/>
      </c>
      <c r="R79" s="186">
        <f>Y24-R69*(R74-IF($J7&gt;0,10,0))</f>
        <v/>
      </c>
      <c r="S79" s="144" t="n"/>
      <c r="T79" s="1101" t="n"/>
      <c r="U79" s="144" t="n"/>
      <c r="V79" s="144" t="n"/>
      <c r="W79" s="144" t="n"/>
      <c r="X79" s="144" t="n"/>
      <c r="Y79" s="144" t="n"/>
      <c r="Z79" s="1101" t="n"/>
      <c r="AA79" s="144" t="n"/>
      <c r="AB79" s="1101" t="n"/>
      <c r="AC79" s="1101" t="n"/>
      <c r="AD79" s="1101" t="n"/>
      <c r="AE79" s="1101" t="n"/>
      <c r="AF79" s="1101" t="n"/>
      <c r="AG79" s="1101" t="n"/>
      <c r="AH79" s="144" t="n"/>
      <c r="AI79" s="332" t="n"/>
      <c r="AJ79" s="337" t="n"/>
      <c r="AK79" s="337" t="n"/>
      <c r="AL79" s="337" t="n"/>
      <c r="AM79" s="337" t="n"/>
      <c r="AN79" s="337" t="n"/>
      <c r="AO79" s="337" t="n"/>
      <c r="AP79" s="337" t="n"/>
      <c r="AQ79" s="337" t="n"/>
      <c r="AR79" s="337" t="n"/>
      <c r="AS79" s="337" t="n"/>
      <c r="AT79" s="337" t="n"/>
      <c r="AU79" s="337" t="n"/>
      <c r="AV79" s="337" t="n"/>
      <c r="AW79" s="337" t="n"/>
      <c r="AX79" s="337" t="n"/>
      <c r="AY79" s="364" t="n"/>
      <c r="AZ79" s="144" t="n"/>
      <c r="BA79" s="1101" t="n"/>
      <c r="BB79" s="1101" t="n"/>
      <c r="BC79" s="1101" t="n"/>
      <c r="BD79" s="1101" t="n"/>
      <c r="BE79" s="1101" t="n"/>
      <c r="BF79" s="1101" t="n"/>
      <c r="BG79" s="1101" t="n"/>
      <c r="BH79" s="1101" t="n"/>
      <c r="BI79" s="1101" t="n"/>
      <c r="BJ79" s="1101" t="n"/>
      <c r="BK79" s="1101" t="n"/>
      <c r="BL79" s="1101" t="n"/>
      <c r="BM79" s="1101" t="n"/>
      <c r="BN79" s="1101" t="n"/>
      <c r="BO79" s="1101" t="n"/>
      <c r="BP79" s="1101" t="n"/>
      <c r="BQ79" s="1101" t="n"/>
      <c r="BR79" s="1106" t="n"/>
      <c r="BS79" s="1106" t="n"/>
      <c r="BT79" s="1106" t="n"/>
      <c r="BU79" s="1106" t="n"/>
      <c r="BV79" s="1106" t="n"/>
      <c r="BW79" s="1106" t="n"/>
      <c r="BX79" s="1106" t="n"/>
      <c r="BY79" s="1106" t="n"/>
      <c r="BZ79" s="1106" t="n"/>
      <c r="CA79" s="1106" t="n"/>
      <c r="CB79" s="1106" t="n"/>
      <c r="CC79" s="1106" t="n"/>
      <c r="CD79" s="1106" t="n"/>
      <c r="CE79" s="1106" t="n"/>
      <c r="CF79" s="1106" t="n"/>
      <c r="CG79" s="1106" t="n"/>
      <c r="CH79" s="1106" t="n"/>
      <c r="CI79" s="1106" t="n"/>
      <c r="CJ79" s="1106" t="n"/>
      <c r="CK79" s="1101" t="n"/>
      <c r="CL79" s="1101" t="n"/>
      <c r="CM79" s="1101" t="n"/>
      <c r="CN79" s="1101" t="n"/>
      <c r="CO79" s="1101" t="n"/>
      <c r="CP79" s="1101" t="n"/>
      <c r="CQ79" s="1101" t="n"/>
      <c r="CR79" s="1101" t="n"/>
      <c r="CS79" s="1101" t="n"/>
      <c r="CT79" s="1101" t="n"/>
      <c r="CU79" s="1101" t="n"/>
      <c r="CV79" s="1101" t="n"/>
      <c r="CW79" s="1101" t="n"/>
      <c r="CX79" s="1101" t="n"/>
      <c r="CY79" s="1101" t="n"/>
      <c r="CZ79" s="1101" t="n"/>
      <c r="DA79" s="1101" t="n"/>
      <c r="DB79" s="1101" t="n"/>
      <c r="DC79" s="1101" t="n"/>
      <c r="DD79" s="1101" t="n"/>
      <c r="DE79" s="1101" t="n"/>
      <c r="DF79" s="1101" t="n"/>
      <c r="DG79" s="1101" t="n"/>
      <c r="DH79" s="1101" t="n"/>
      <c r="DI79" s="1101" t="n"/>
    </row>
    <row r="80" ht="16" customFormat="1" customHeight="1" s="140">
      <c r="A80" s="1073" t="inlineStr">
        <is>
          <t>合  计</t>
        </is>
      </c>
      <c r="B80" s="1064">
        <f>C79</f>
        <v/>
      </c>
      <c r="C80" s="1183" t="n"/>
      <c r="D80" s="1101" t="n"/>
      <c r="E80" s="375" t="inlineStr">
        <is>
          <t>交税信用</t>
        </is>
      </c>
      <c r="F80" s="1344">
        <f>IF(F77&lt;0,F77*初始化表!B26+第6期!F80,IF(F77*初始化表!B25&gt;-第6期!F80,0,第6期!F80+F77*初始化表!B25))</f>
        <v/>
      </c>
      <c r="G80" s="144" t="n"/>
      <c r="H80" s="381" t="inlineStr">
        <is>
          <t>产品3</t>
        </is>
      </c>
      <c r="I80" s="404">
        <f>第6期!BN44</f>
        <v/>
      </c>
      <c r="J80" s="404">
        <f>第6期!BO44</f>
        <v/>
      </c>
      <c r="K80" s="404">
        <f>第6期!BP44</f>
        <v/>
      </c>
      <c r="L80" s="404">
        <f>第6期!BQ44</f>
        <v/>
      </c>
      <c r="M80" s="405">
        <f>SUM(I80:L80)</f>
        <v/>
      </c>
      <c r="N80" s="387" t="inlineStr">
        <is>
          <t>产品3</t>
        </is>
      </c>
      <c r="O80" s="1364">
        <f>V25-O70*(O75-IF($J8&gt;0,5,0))</f>
        <v/>
      </c>
      <c r="P80" s="1364">
        <f>W25-P70*(P75-IF($J8&gt;0,5,0))</f>
        <v/>
      </c>
      <c r="Q80" s="185">
        <f>X25-Q70*(Q75-IF($J8&gt;0,5,0))</f>
        <v/>
      </c>
      <c r="R80" s="186">
        <f>Y25-R70*(R75-IF($J8&gt;0,5,0))</f>
        <v/>
      </c>
      <c r="S80" s="144" t="n"/>
      <c r="T80" s="1101" t="n"/>
      <c r="U80" s="288" t="inlineStr">
        <is>
          <t>预计预定</t>
        </is>
      </c>
      <c r="V80" s="289" t="inlineStr">
        <is>
          <t>市场1</t>
        </is>
      </c>
      <c r="W80" s="289" t="inlineStr">
        <is>
          <t>市场2</t>
        </is>
      </c>
      <c r="X80" s="289" t="inlineStr">
        <is>
          <t>市场3</t>
        </is>
      </c>
      <c r="Y80" s="290" t="inlineStr">
        <is>
          <t>市场4</t>
        </is>
      </c>
      <c r="Z80" s="1101" t="n"/>
      <c r="AA80" s="144" t="n"/>
      <c r="AB80" s="1101" t="n"/>
      <c r="AC80" s="1101" t="n"/>
      <c r="AD80" s="1101" t="n"/>
      <c r="AE80" s="1101" t="n"/>
      <c r="AF80" s="1101" t="n"/>
      <c r="AG80" s="1101" t="n"/>
      <c r="AH80" s="144" t="n"/>
      <c r="AI80" s="332" t="n"/>
      <c r="AJ80" s="337" t="n"/>
      <c r="AK80" s="337" t="n"/>
      <c r="AL80" s="337" t="n"/>
      <c r="AM80" s="337" t="n"/>
      <c r="AN80" s="337" t="n"/>
      <c r="AO80" s="337" t="n"/>
      <c r="AP80" s="337" t="n"/>
      <c r="AQ80" s="337" t="n"/>
      <c r="AR80" s="337" t="n"/>
      <c r="AS80" s="337" t="n"/>
      <c r="AT80" s="337" t="n"/>
      <c r="AU80" s="337" t="n"/>
      <c r="AV80" s="337" t="n"/>
      <c r="AW80" s="337" t="n"/>
      <c r="AX80" s="337" t="n"/>
      <c r="AY80" s="364" t="n"/>
      <c r="AZ80" s="144" t="n"/>
      <c r="BA80" s="1101" t="n"/>
      <c r="BB80" s="1101" t="n"/>
      <c r="BC80" s="1101" t="n"/>
      <c r="BD80" s="1101" t="n"/>
      <c r="BE80" s="1101" t="n"/>
      <c r="BF80" s="1101" t="n"/>
      <c r="BG80" s="1101" t="n"/>
      <c r="BH80" s="1101" t="n"/>
      <c r="BI80" s="1101" t="n"/>
      <c r="BJ80" s="1101" t="n"/>
      <c r="BK80" s="1101" t="n"/>
      <c r="BL80" s="1101" t="n"/>
      <c r="BM80" s="1101" t="n"/>
      <c r="BN80" s="1101" t="n"/>
      <c r="BO80" s="1101" t="n"/>
      <c r="BP80" s="1101" t="n"/>
      <c r="BQ80" s="1101" t="n"/>
      <c r="BR80" s="1106" t="n"/>
      <c r="BS80" s="1106" t="n"/>
      <c r="BT80" s="1106" t="n"/>
      <c r="BU80" s="1106" t="n"/>
      <c r="BV80" s="1106" t="n"/>
      <c r="BW80" s="1106" t="n"/>
      <c r="BX80" s="1106" t="n"/>
      <c r="BY80" s="1106" t="n"/>
      <c r="BZ80" s="1106" t="n"/>
      <c r="CA80" s="1106" t="n"/>
      <c r="CB80" s="1106" t="n"/>
      <c r="CC80" s="1106" t="n"/>
      <c r="CD80" s="1106" t="n"/>
      <c r="CE80" s="1106" t="n"/>
      <c r="CF80" s="1106" t="n"/>
      <c r="CG80" s="1106" t="n"/>
      <c r="CH80" s="1106" t="n"/>
      <c r="CI80" s="1106" t="n"/>
      <c r="CJ80" s="1106" t="n"/>
      <c r="CK80" s="1101" t="n"/>
      <c r="CL80" s="1101" t="n"/>
      <c r="CM80" s="1101" t="n"/>
      <c r="CN80" s="1101" t="n"/>
      <c r="CO80" s="1101" t="n"/>
      <c r="CP80" s="1101" t="n"/>
      <c r="CQ80" s="1101" t="n"/>
      <c r="CR80" s="1101" t="n"/>
      <c r="CS80" s="1101" t="n"/>
      <c r="CT80" s="1101" t="n"/>
      <c r="CU80" s="1101" t="n"/>
      <c r="CV80" s="1101" t="n"/>
      <c r="CW80" s="1101" t="n"/>
      <c r="CX80" s="1101" t="n"/>
      <c r="CY80" s="1101" t="n"/>
      <c r="CZ80" s="1101" t="n"/>
      <c r="DA80" s="1101" t="n"/>
      <c r="DB80" s="1101" t="n"/>
      <c r="DC80" s="1101" t="n"/>
      <c r="DD80" s="1101" t="n"/>
      <c r="DE80" s="1101" t="n"/>
      <c r="DF80" s="1101" t="n"/>
      <c r="DG80" s="1101" t="n"/>
      <c r="DH80" s="1101" t="n"/>
      <c r="DI80" s="1101" t="n"/>
    </row>
    <row r="81" ht="16" customFormat="1" customHeight="1" s="140">
      <c r="A81" s="1101" t="n"/>
      <c r="B81" s="1101" t="n"/>
      <c r="C81" s="1101" t="n"/>
      <c r="D81" s="1101" t="n"/>
      <c r="E81" s="375" t="inlineStr">
        <is>
          <t>累计分红</t>
        </is>
      </c>
      <c r="F81" s="1344">
        <f>第6期!F81*(1+初始化表!B27/4)+E24</f>
        <v/>
      </c>
      <c r="G81" s="144" t="n"/>
      <c r="H81" s="382" t="inlineStr">
        <is>
          <t>产品4</t>
        </is>
      </c>
      <c r="I81" s="408">
        <f>第6期!BN45</f>
        <v/>
      </c>
      <c r="J81" s="408">
        <f>第6期!BO45</f>
        <v/>
      </c>
      <c r="K81" s="408">
        <f>第6期!BP45</f>
        <v/>
      </c>
      <c r="L81" s="408">
        <f>第6期!BQ45</f>
        <v/>
      </c>
      <c r="M81" s="409">
        <f>SUM(I81:L81)</f>
        <v/>
      </c>
      <c r="N81" s="388" t="inlineStr">
        <is>
          <t>产品4</t>
        </is>
      </c>
      <c r="O81" s="410">
        <f>V26-O71*(O76-IF($J9&gt;0,5,0))</f>
        <v/>
      </c>
      <c r="P81" s="410">
        <f>W26-P71*(P76-IF($J9&gt;0,5,0))</f>
        <v/>
      </c>
      <c r="Q81" s="410">
        <f>X26-Q71*(Q76-IF($J9&gt;0,5,0))</f>
        <v/>
      </c>
      <c r="R81" s="419">
        <f>Y26-R71*(R76-IF($J9&gt;0,5,0))</f>
        <v/>
      </c>
      <c r="S81" s="144" t="n"/>
      <c r="T81" s="1101" t="n"/>
      <c r="U81" s="291" t="inlineStr">
        <is>
          <t>产品1</t>
        </is>
      </c>
      <c r="V81" s="292">
        <f>IF(V73&gt;V42,INT((V73-V42)*初始化表!E11),0)</f>
        <v/>
      </c>
      <c r="W81" s="292">
        <f>IF(W73&gt;W42,INT((W73-W42)*初始化表!F11),0)</f>
        <v/>
      </c>
      <c r="X81" s="292">
        <f>IF(X73&gt;X42,INT((X73-X42)*初始化表!G11),0)</f>
        <v/>
      </c>
      <c r="Y81" s="293">
        <f>IF(Y73&gt;Y42,INT((Y73-Y42)*初始化表!H11),0)</f>
        <v/>
      </c>
      <c r="Z81" s="1101" t="n"/>
      <c r="AA81" s="144" t="n"/>
      <c r="AB81" s="1101" t="n"/>
      <c r="AC81" s="1101" t="n"/>
      <c r="AD81" s="1101" t="n"/>
      <c r="AE81" s="1101" t="n"/>
      <c r="AF81" s="1101" t="n"/>
      <c r="AG81" s="1101" t="n"/>
      <c r="AH81" s="144" t="n"/>
      <c r="AI81" s="432" t="n"/>
      <c r="AJ81" s="433" t="n"/>
      <c r="AK81" s="433" t="n"/>
      <c r="AL81" s="433" t="n"/>
      <c r="AM81" s="433" t="n"/>
      <c r="AN81" s="433" t="n"/>
      <c r="AO81" s="433" t="n"/>
      <c r="AP81" s="433" t="n"/>
      <c r="AQ81" s="433" t="n"/>
      <c r="AR81" s="433" t="n"/>
      <c r="AS81" s="433" t="n"/>
      <c r="AT81" s="433" t="n"/>
      <c r="AU81" s="433" t="n"/>
      <c r="AV81" s="433" t="n"/>
      <c r="AW81" s="433" t="n"/>
      <c r="AX81" s="433" t="n"/>
      <c r="AY81" s="451" t="n"/>
      <c r="AZ81" s="144" t="n"/>
      <c r="BA81" s="1101" t="n"/>
      <c r="BB81" s="1101" t="n"/>
      <c r="BC81" s="1101" t="n"/>
      <c r="BD81" s="1101" t="n"/>
      <c r="BE81" s="1101" t="n"/>
      <c r="BF81" s="1101" t="n"/>
      <c r="BG81" s="1101" t="n"/>
      <c r="BH81" s="1101" t="n"/>
      <c r="BI81" s="1101" t="n"/>
      <c r="BJ81" s="1101" t="n"/>
      <c r="BK81" s="1101" t="n"/>
      <c r="BL81" s="1101" t="n"/>
      <c r="BM81" s="1101" t="n"/>
      <c r="BN81" s="1101" t="n"/>
      <c r="BO81" s="1101" t="n"/>
      <c r="BP81" s="1101" t="n"/>
      <c r="BQ81" s="1101" t="n"/>
      <c r="BR81" s="1106" t="n"/>
      <c r="BS81" s="1106" t="n"/>
      <c r="BT81" s="1106" t="n"/>
      <c r="BU81" s="1106" t="n"/>
      <c r="BV81" s="1106" t="n"/>
      <c r="BW81" s="1106" t="n"/>
      <c r="BX81" s="1106" t="n"/>
      <c r="BY81" s="1106" t="n"/>
      <c r="BZ81" s="1106" t="n"/>
      <c r="CA81" s="1106" t="n"/>
      <c r="CB81" s="1106" t="n"/>
      <c r="CC81" s="1106" t="n"/>
      <c r="CD81" s="1106" t="n"/>
      <c r="CE81" s="1106" t="n"/>
      <c r="CF81" s="1106" t="n"/>
      <c r="CG81" s="1106" t="n"/>
      <c r="CH81" s="1106" t="n"/>
      <c r="CI81" s="1106" t="n"/>
      <c r="CJ81" s="1106" t="n"/>
      <c r="CK81" s="1101" t="n"/>
      <c r="CL81" s="1101" t="n"/>
      <c r="CM81" s="1101" t="n"/>
      <c r="CN81" s="1101" t="n"/>
      <c r="CO81" s="1101" t="n"/>
      <c r="CP81" s="1101" t="n"/>
      <c r="CQ81" s="1101" t="n"/>
      <c r="CR81" s="1101" t="n"/>
      <c r="CS81" s="1101" t="n"/>
      <c r="CT81" s="1101" t="n"/>
      <c r="CU81" s="1101" t="n"/>
      <c r="CV81" s="1101" t="n"/>
      <c r="CW81" s="1101" t="n"/>
      <c r="CX81" s="1101" t="n"/>
      <c r="CY81" s="1101" t="n"/>
      <c r="CZ81" s="1101" t="n"/>
      <c r="DA81" s="1101" t="n"/>
      <c r="DB81" s="1101" t="n"/>
      <c r="DC81" s="1101" t="n"/>
      <c r="DD81" s="1101" t="n"/>
      <c r="DE81" s="1101" t="n"/>
      <c r="DF81" s="1101" t="n"/>
      <c r="DG81" s="1101" t="n"/>
      <c r="DH81" s="1101" t="n"/>
      <c r="DI81" s="1101" t="n"/>
    </row>
    <row r="82" ht="16" customFormat="1" customHeight="1" s="140">
      <c r="A82" s="1101" t="n"/>
      <c r="B82" s="1101" t="n"/>
      <c r="C82" s="1101" t="n"/>
      <c r="D82" s="1101" t="n"/>
      <c r="E82" s="375" t="inlineStr">
        <is>
          <t>净资产</t>
        </is>
      </c>
      <c r="F82" s="1344">
        <f>B80</f>
        <v/>
      </c>
      <c r="G82" s="144" t="n"/>
      <c r="H82" s="144" t="n"/>
      <c r="I82" s="144" t="n"/>
      <c r="J82" s="144" t="n"/>
      <c r="K82" s="144" t="n"/>
      <c r="L82" s="144" t="n"/>
      <c r="M82" s="144" t="n"/>
      <c r="N82" s="144" t="n"/>
      <c r="O82" s="144" t="n"/>
      <c r="P82" s="144" t="n"/>
      <c r="Q82" s="144" t="n"/>
      <c r="R82" s="144" t="n"/>
      <c r="S82" s="144" t="n"/>
      <c r="T82" s="230" t="n"/>
      <c r="U82" s="291" t="inlineStr">
        <is>
          <t>产品2</t>
        </is>
      </c>
      <c r="V82" s="292">
        <f>IF(V74&gt;V43,INT((V74-V43)*初始化表!E12),0)</f>
        <v/>
      </c>
      <c r="W82" s="292">
        <f>IF(W74&gt;W43,INT((W74-W43)*初始化表!F12),0)</f>
        <v/>
      </c>
      <c r="X82" s="292">
        <f>IF(X74&gt;X43,INT((X74-X43)*初始化表!G12),0)</f>
        <v/>
      </c>
      <c r="Y82" s="293">
        <f>IF(Y74&gt;Y43,INT((Y74-Y43)*初始化表!H12),0)</f>
        <v/>
      </c>
      <c r="Z82" s="1101" t="n"/>
      <c r="AA82" s="144" t="n"/>
      <c r="AB82" s="1101" t="n"/>
      <c r="AC82" s="1101" t="n"/>
      <c r="AD82" s="1101" t="n"/>
      <c r="AE82" s="1101" t="n"/>
      <c r="AF82" s="1101" t="n"/>
      <c r="AG82" s="1101" t="n"/>
      <c r="AH82" s="144" t="n"/>
      <c r="AI82" s="1233" t="inlineStr">
        <is>
          <t>分项指标排序报表</t>
        </is>
      </c>
      <c r="AJ82" s="1210" t="n"/>
      <c r="AK82" s="1210" t="n"/>
      <c r="AL82" s="1210" t="n"/>
      <c r="AM82" s="1210" t="n"/>
      <c r="AN82" s="1210" t="n"/>
      <c r="AO82" s="1210" t="n"/>
      <c r="AP82" s="1210" t="n"/>
      <c r="AQ82" s="1210" t="n"/>
      <c r="AR82" s="1210" t="n"/>
      <c r="AS82" s="1210" t="n"/>
      <c r="AT82" s="1210" t="n"/>
      <c r="AU82" s="1210" t="n"/>
      <c r="AV82" s="1234" t="n"/>
      <c r="AW82" s="1101" t="n"/>
      <c r="AX82" s="1101" t="n"/>
      <c r="AY82" s="1101" t="n"/>
      <c r="AZ82" s="144" t="n"/>
      <c r="BA82" s="1101" t="n"/>
      <c r="BB82" s="1101" t="n"/>
      <c r="BC82" s="1101" t="n"/>
      <c r="BD82" s="1101" t="n"/>
      <c r="BE82" s="1101" t="n"/>
      <c r="BF82" s="1101" t="n"/>
      <c r="BG82" s="1101" t="n"/>
      <c r="BH82" s="1101" t="n"/>
      <c r="BI82" s="1101" t="n"/>
      <c r="BJ82" s="1101" t="n"/>
      <c r="BK82" s="1101" t="n"/>
      <c r="BL82" s="1101" t="n"/>
      <c r="BM82" s="1101" t="n"/>
      <c r="BN82" s="1101" t="n"/>
      <c r="BO82" s="1101" t="n"/>
      <c r="BP82" s="1101" t="n"/>
      <c r="BQ82" s="1101" t="n"/>
      <c r="BR82" s="1106" t="n"/>
      <c r="BS82" s="1106" t="n"/>
      <c r="BT82" s="1106" t="n"/>
      <c r="BU82" s="1106" t="n"/>
      <c r="BV82" s="1106" t="n"/>
      <c r="BW82" s="1106" t="n"/>
      <c r="BX82" s="1106" t="n"/>
      <c r="BY82" s="1106" t="n"/>
      <c r="BZ82" s="1106" t="n"/>
      <c r="CA82" s="1106" t="n"/>
      <c r="CB82" s="1106" t="n"/>
      <c r="CC82" s="1106" t="n"/>
      <c r="CD82" s="1106" t="n"/>
      <c r="CE82" s="1106" t="n"/>
      <c r="CF82" s="1106" t="n"/>
      <c r="CG82" s="1106" t="n"/>
      <c r="CH82" s="1106" t="n"/>
      <c r="CI82" s="1106" t="n"/>
      <c r="CJ82" s="1106" t="n"/>
      <c r="CK82" s="1101" t="n"/>
      <c r="CL82" s="1101" t="n"/>
      <c r="CM82" s="1101" t="n"/>
      <c r="CN82" s="1101" t="n"/>
      <c r="CO82" s="1101" t="n"/>
      <c r="CP82" s="1101" t="n"/>
      <c r="CQ82" s="1101" t="n"/>
      <c r="CR82" s="1101" t="n"/>
      <c r="CS82" s="1101" t="n"/>
      <c r="CT82" s="1101" t="n"/>
      <c r="CU82" s="1101" t="n"/>
      <c r="CV82" s="1101" t="n"/>
      <c r="CW82" s="1101" t="n"/>
      <c r="CX82" s="1101" t="n"/>
      <c r="CY82" s="1101" t="n"/>
      <c r="CZ82" s="1101" t="n"/>
      <c r="DA82" s="1101" t="n"/>
      <c r="DB82" s="1101" t="n"/>
      <c r="DC82" s="1101" t="n"/>
      <c r="DD82" s="1101" t="n"/>
      <c r="DE82" s="1101" t="n"/>
      <c r="DF82" s="1101" t="n"/>
      <c r="DG82" s="1101" t="n"/>
      <c r="DH82" s="1101" t="n"/>
      <c r="DI82" s="1101" t="n"/>
    </row>
    <row r="83" ht="16" customFormat="1" customHeight="1" s="140">
      <c r="A83" s="1101" t="n"/>
      <c r="B83" s="1101" t="n"/>
      <c r="C83" s="1101" t="n"/>
      <c r="D83" s="1101" t="n"/>
      <c r="E83" s="375" t="inlineStr">
        <is>
          <t>人均利润率</t>
        </is>
      </c>
      <c r="F83" s="1344">
        <f>IF(初始化表!B1=1,F77/(L17+K18),F77/L17)</f>
        <v/>
      </c>
      <c r="G83" s="144" t="n"/>
      <c r="H83" s="144" t="n"/>
      <c r="I83" s="144" t="n"/>
      <c r="J83" s="144" t="n"/>
      <c r="K83" s="144" t="n"/>
      <c r="L83" s="144" t="n"/>
      <c r="M83" s="144" t="n"/>
      <c r="N83" s="144" t="n"/>
      <c r="O83" s="144" t="n"/>
      <c r="P83" s="144" t="n"/>
      <c r="Q83" s="144" t="n"/>
      <c r="R83" s="144" t="n"/>
      <c r="S83" s="144" t="n"/>
      <c r="T83" s="230" t="n"/>
      <c r="U83" s="291" t="inlineStr">
        <is>
          <t>产品3</t>
        </is>
      </c>
      <c r="V83" s="292">
        <f>IF(V75&gt;V44,INT((V75-V44)*初始化表!E13),0)</f>
        <v/>
      </c>
      <c r="W83" s="292">
        <f>IF(W75&gt;W44,INT((W75-W44)*初始化表!F13),0)</f>
        <v/>
      </c>
      <c r="X83" s="292">
        <f>IF(X75&gt;X44,INT((X75-X44)*初始化表!G13),0)</f>
        <v/>
      </c>
      <c r="Y83" s="293">
        <f>IF(Y75&gt;Y44,INT((Y75-Y44)*初始化表!H13),0)</f>
        <v/>
      </c>
      <c r="Z83" s="1101" t="n"/>
      <c r="AA83" s="144" t="n"/>
      <c r="AB83" s="1101" t="n"/>
      <c r="AC83" s="1101" t="n"/>
      <c r="AD83" s="1101" t="n"/>
      <c r="AE83" s="1101" t="n"/>
      <c r="AF83" s="1101" t="n"/>
      <c r="AG83" s="1101" t="n"/>
      <c r="AH83" s="144" t="n"/>
      <c r="AI83" s="375" t="inlineStr">
        <is>
          <t>公司</t>
        </is>
      </c>
      <c r="AJ83" s="1044" t="inlineStr">
        <is>
          <t>综合评分</t>
        </is>
      </c>
      <c r="AK83" s="1044" t="inlineStr">
        <is>
          <t>总评名次</t>
        </is>
      </c>
      <c r="AL83" s="1044" t="inlineStr">
        <is>
          <t>工人数</t>
        </is>
      </c>
      <c r="AM83" s="1044" t="inlineStr">
        <is>
          <t>机器数</t>
        </is>
      </c>
      <c r="AN83" s="1044" t="inlineStr">
        <is>
          <t>债券</t>
        </is>
      </c>
      <c r="AO83" s="1044" t="inlineStr">
        <is>
          <t>工资系数</t>
        </is>
      </c>
      <c r="AP83" s="1044" t="inlineStr">
        <is>
          <t>累计研发</t>
        </is>
      </c>
      <c r="AQ83" s="1044" t="inlineStr">
        <is>
          <t>累计分红</t>
        </is>
      </c>
      <c r="AR83" s="1044" t="inlineStr">
        <is>
          <t>净资产</t>
        </is>
      </c>
      <c r="AS83" s="1044" t="inlineStr">
        <is>
          <t>人均利润率</t>
        </is>
      </c>
      <c r="AT83" s="1044" t="inlineStr">
        <is>
          <t>资本利润率</t>
        </is>
      </c>
      <c r="AU83" s="1091">
        <f>IF(初始化表!$B1=1,"综合评分","")</f>
        <v/>
      </c>
      <c r="AV83" s="1239" t="n"/>
      <c r="AW83" s="1101" t="n"/>
      <c r="AX83" s="1105" t="n"/>
      <c r="AY83" s="1101" t="n"/>
      <c r="AZ83" s="144" t="n"/>
      <c r="BA83" s="1101" t="n"/>
      <c r="BB83" s="1101" t="n"/>
      <c r="BC83" s="1101" t="n"/>
      <c r="BD83" s="1101" t="n"/>
      <c r="BE83" s="1101" t="n"/>
      <c r="BF83" s="1101" t="n"/>
      <c r="BG83" s="1101" t="n"/>
      <c r="BH83" s="1101" t="n"/>
      <c r="BI83" s="1101" t="n"/>
      <c r="BJ83" s="1101" t="n"/>
      <c r="BK83" s="1101" t="n"/>
      <c r="BL83" s="1101" t="n"/>
      <c r="BM83" s="1101" t="n"/>
      <c r="BN83" s="1101" t="n"/>
      <c r="BO83" s="1101" t="n"/>
      <c r="BP83" s="1101" t="n"/>
      <c r="BQ83" s="1101" t="n"/>
      <c r="BR83" s="1106" t="n"/>
      <c r="BS83" s="1106" t="n"/>
      <c r="BT83" s="1106" t="n"/>
      <c r="BU83" s="1106" t="n"/>
      <c r="BV83" s="1106" t="n"/>
      <c r="BW83" s="1106" t="n"/>
      <c r="BX83" s="1106" t="n"/>
      <c r="BY83" s="1106" t="n"/>
      <c r="BZ83" s="1106" t="n"/>
      <c r="CA83" s="1106" t="n"/>
      <c r="CB83" s="1106" t="n"/>
      <c r="CC83" s="1106" t="n"/>
      <c r="CD83" s="1106" t="n"/>
      <c r="CE83" s="1106" t="n"/>
      <c r="CF83" s="1106" t="n"/>
      <c r="CG83" s="1106" t="n"/>
      <c r="CH83" s="1106" t="n"/>
      <c r="CI83" s="1106" t="n"/>
      <c r="CJ83" s="1106" t="n"/>
      <c r="CK83" s="1101" t="n"/>
      <c r="CL83" s="1101" t="n"/>
      <c r="CM83" s="1101" t="n"/>
      <c r="CN83" s="1101" t="n"/>
      <c r="CO83" s="1101" t="n"/>
      <c r="CP83" s="1101" t="n"/>
      <c r="CQ83" s="1101" t="n"/>
      <c r="CR83" s="1101" t="n"/>
      <c r="CS83" s="1101" t="n"/>
      <c r="CT83" s="1101" t="n"/>
      <c r="CU83" s="1101" t="n"/>
      <c r="CV83" s="1101" t="n"/>
      <c r="CW83" s="1101" t="n"/>
      <c r="CX83" s="1101" t="n"/>
      <c r="CY83" s="1101" t="n"/>
      <c r="CZ83" s="1101" t="n"/>
      <c r="DA83" s="1101" t="n"/>
      <c r="DB83" s="1101" t="n"/>
      <c r="DC83" s="1101" t="n"/>
      <c r="DD83" s="1101" t="n"/>
      <c r="DE83" s="1101" t="n"/>
      <c r="DF83" s="1101" t="n"/>
      <c r="DG83" s="1101" t="n"/>
      <c r="DH83" s="1101" t="n"/>
      <c r="DI83" s="1101" t="n"/>
    </row>
    <row r="84" ht="16" customFormat="1" customHeight="1" s="140">
      <c r="A84" s="1101" t="n"/>
      <c r="B84" s="1101" t="n"/>
      <c r="C84" s="1101" t="n"/>
      <c r="D84" s="1101" t="n"/>
      <c r="E84" s="384" t="inlineStr">
        <is>
          <t>总资本利润率</t>
        </is>
      </c>
      <c r="F84" s="1349">
        <f>F77/(F82+F75+C37)</f>
        <v/>
      </c>
      <c r="G84" s="144" t="n"/>
      <c r="H84" s="386" t="inlineStr">
        <is>
          <t>上期需求</t>
        </is>
      </c>
      <c r="I84" s="411" t="inlineStr">
        <is>
          <t>市场1</t>
        </is>
      </c>
      <c r="J84" s="411" t="inlineStr">
        <is>
          <t>市场2</t>
        </is>
      </c>
      <c r="K84" s="411" t="inlineStr">
        <is>
          <t>市场3</t>
        </is>
      </c>
      <c r="L84" s="411" t="inlineStr">
        <is>
          <t>市场4</t>
        </is>
      </c>
      <c r="M84" s="402" t="inlineStr">
        <is>
          <t>总需求</t>
        </is>
      </c>
      <c r="N84" s="386" t="inlineStr">
        <is>
          <t>上期价格</t>
        </is>
      </c>
      <c r="O84" s="411" t="inlineStr">
        <is>
          <t>市场1</t>
        </is>
      </c>
      <c r="P84" s="411" t="inlineStr">
        <is>
          <t>市场2</t>
        </is>
      </c>
      <c r="Q84" s="411" t="inlineStr">
        <is>
          <t>市场3</t>
        </is>
      </c>
      <c r="R84" s="414" t="inlineStr">
        <is>
          <t>市场4</t>
        </is>
      </c>
      <c r="S84" s="144" t="n"/>
      <c r="T84" s="230" t="n"/>
      <c r="U84" s="294" t="inlineStr">
        <is>
          <t>产品4</t>
        </is>
      </c>
      <c r="V84" s="295">
        <f>IF(V76&gt;V45,INT((V76-V45)*初始化表!E14),0)</f>
        <v/>
      </c>
      <c r="W84" s="295">
        <f>IF(W76&gt;W45,INT((W76-W45)*初始化表!F14),0)</f>
        <v/>
      </c>
      <c r="X84" s="295">
        <f>IF(X76&gt;X45,INT((X76-X45)*初始化表!G14),0)</f>
        <v/>
      </c>
      <c r="Y84" s="296">
        <f>IF(Y76&gt;Y45,INT((Y76-Y45)*初始化表!H14),0)</f>
        <v/>
      </c>
      <c r="Z84" s="1101" t="n"/>
      <c r="AA84" s="144" t="n"/>
      <c r="AB84" s="1101" t="n"/>
      <c r="AC84" s="1101" t="n"/>
      <c r="AD84" s="1101" t="n"/>
      <c r="AE84" s="1101" t="n"/>
      <c r="AF84" s="1101" t="n"/>
      <c r="AG84" s="1101" t="n"/>
      <c r="AH84" s="144" t="n"/>
      <c r="AI84" s="329" t="n"/>
      <c r="AJ84" s="434" t="n"/>
      <c r="AK84" s="434" t="n"/>
      <c r="AL84" s="434" t="n"/>
      <c r="AM84" s="434" t="n"/>
      <c r="AN84" s="434" t="n"/>
      <c r="AO84" s="434" t="n"/>
      <c r="AP84" s="434" t="n"/>
      <c r="AQ84" s="434" t="n"/>
      <c r="AR84" s="434" t="n"/>
      <c r="AS84" s="434" t="n"/>
      <c r="AT84" s="434" t="n"/>
      <c r="AU84" s="1084" t="n"/>
      <c r="AV84" s="1085" t="n"/>
      <c r="AW84" s="1101" t="n"/>
      <c r="AX84" s="1101" t="n"/>
      <c r="AY84" s="1101" t="n"/>
      <c r="AZ84" s="144" t="n"/>
      <c r="BA84" s="1101" t="n"/>
      <c r="BB84" s="1101" t="n"/>
      <c r="BC84" s="1101" t="n"/>
      <c r="BD84" s="1101" t="n"/>
      <c r="BE84" s="1101" t="n"/>
      <c r="BF84" s="1101" t="n"/>
      <c r="BG84" s="1101" t="n"/>
      <c r="BH84" s="1101" t="n"/>
      <c r="BI84" s="1101" t="n"/>
      <c r="BJ84" s="1101" t="n"/>
      <c r="BK84" s="1101" t="n"/>
      <c r="BL84" s="1101" t="n"/>
      <c r="BM84" s="1101" t="n"/>
      <c r="BN84" s="1101" t="n"/>
      <c r="BO84" s="1101" t="n"/>
      <c r="BP84" s="1101" t="n"/>
      <c r="BQ84" s="1101" t="n"/>
      <c r="BR84" s="1106" t="n"/>
      <c r="BS84" s="1106" t="n"/>
      <c r="BT84" s="1106" t="n"/>
      <c r="BU84" s="1106" t="n"/>
      <c r="BV84" s="1106" t="n"/>
      <c r="BW84" s="1106" t="n"/>
      <c r="BX84" s="1106" t="n"/>
      <c r="BY84" s="1106" t="n"/>
      <c r="BZ84" s="1106" t="n"/>
      <c r="CA84" s="1106" t="n"/>
      <c r="CB84" s="1106" t="n"/>
      <c r="CC84" s="1106" t="n"/>
      <c r="CD84" s="1106" t="n"/>
      <c r="CE84" s="1106" t="n"/>
      <c r="CF84" s="1106" t="n"/>
      <c r="CG84" s="1106" t="n"/>
      <c r="CH84" s="1106" t="n"/>
      <c r="CI84" s="1106" t="n"/>
      <c r="CJ84" s="1106" t="n"/>
      <c r="CK84" s="1101" t="n"/>
      <c r="CL84" s="1101" t="n"/>
      <c r="CM84" s="1101" t="n"/>
      <c r="CN84" s="1101" t="n"/>
      <c r="CO84" s="1101" t="n"/>
      <c r="CP84" s="1101" t="n"/>
      <c r="CQ84" s="1101" t="n"/>
      <c r="CR84" s="1101" t="n"/>
      <c r="CS84" s="1101" t="n"/>
      <c r="CT84" s="1101" t="n"/>
      <c r="CU84" s="1101" t="n"/>
      <c r="CV84" s="1101" t="n"/>
      <c r="CW84" s="1101" t="n"/>
      <c r="CX84" s="1101" t="n"/>
      <c r="CY84" s="1101" t="n"/>
      <c r="CZ84" s="1101" t="n"/>
      <c r="DA84" s="1101" t="n"/>
      <c r="DB84" s="1101" t="n"/>
      <c r="DC84" s="1101" t="n"/>
      <c r="DD84" s="1101" t="n"/>
      <c r="DE84" s="1101" t="n"/>
      <c r="DF84" s="1101" t="n"/>
      <c r="DG84" s="1101" t="n"/>
      <c r="DH84" s="1101" t="n"/>
      <c r="DI84" s="1101" t="n"/>
    </row>
    <row r="85" ht="16" customFormat="1" customHeight="1" s="140">
      <c r="A85" s="1101" t="n"/>
      <c r="B85" s="1101" t="n"/>
      <c r="C85" s="1101" t="n"/>
      <c r="D85" s="1101" t="n"/>
      <c r="E85" s="1101" t="n"/>
      <c r="F85" s="1101" t="n"/>
      <c r="G85" s="144" t="n"/>
      <c r="H85" s="387" t="inlineStr">
        <is>
          <t>产品1</t>
        </is>
      </c>
      <c r="I85" s="185">
        <f>V17</f>
        <v/>
      </c>
      <c r="J85" s="185">
        <f>W17</f>
        <v/>
      </c>
      <c r="K85" s="185">
        <f>X17</f>
        <v/>
      </c>
      <c r="L85" s="185">
        <f>Y17</f>
        <v/>
      </c>
      <c r="M85" s="412">
        <f>SUM(I85:L85)</f>
        <v/>
      </c>
      <c r="N85" s="387" t="inlineStr">
        <is>
          <t>产品1</t>
        </is>
      </c>
      <c r="O85" s="185">
        <f>V23</f>
        <v/>
      </c>
      <c r="P85" s="185">
        <f>W23</f>
        <v/>
      </c>
      <c r="Q85" s="185">
        <f>X23</f>
        <v/>
      </c>
      <c r="R85" s="186">
        <f>Y23</f>
        <v/>
      </c>
      <c r="S85" s="144" t="n"/>
      <c r="T85" s="230" t="n"/>
      <c r="U85" s="1101" t="n"/>
      <c r="V85" s="1101" t="n"/>
      <c r="W85" s="1101" t="n"/>
      <c r="X85" s="1101" t="n"/>
      <c r="Y85" s="1101" t="n"/>
      <c r="Z85" s="1101" t="n"/>
      <c r="AA85" s="144" t="n"/>
      <c r="AB85" s="1101" t="n"/>
      <c r="AC85" s="1101" t="n"/>
      <c r="AD85" s="1101" t="n"/>
      <c r="AE85" s="1101" t="n"/>
      <c r="AF85" s="1101" t="n"/>
      <c r="AG85" s="1101" t="n"/>
      <c r="AH85" s="144" t="n"/>
      <c r="AI85" s="332" t="n"/>
      <c r="AJ85" s="435" t="n"/>
      <c r="AK85" s="435" t="n"/>
      <c r="AL85" s="435" t="n"/>
      <c r="AM85" s="435" t="n"/>
      <c r="AN85" s="435" t="n"/>
      <c r="AO85" s="435" t="n"/>
      <c r="AP85" s="435" t="n"/>
      <c r="AQ85" s="435" t="n"/>
      <c r="AR85" s="435" t="n"/>
      <c r="AS85" s="435" t="n"/>
      <c r="AT85" s="435" t="n"/>
      <c r="AU85" s="1084" t="n"/>
      <c r="AV85" s="1085" t="n"/>
      <c r="AW85" s="1101" t="n"/>
      <c r="AX85" s="1101" t="n"/>
      <c r="AY85" s="1101" t="n"/>
      <c r="AZ85" s="144" t="n"/>
      <c r="BA85" s="1101" t="n"/>
      <c r="BB85" s="1101" t="n"/>
      <c r="BC85" s="1101" t="n"/>
      <c r="BD85" s="1101" t="n"/>
      <c r="BE85" s="1101" t="n"/>
      <c r="BF85" s="1101" t="n"/>
      <c r="BG85" s="1101" t="n"/>
      <c r="BH85" s="1101" t="n"/>
      <c r="BI85" s="1101" t="n"/>
      <c r="BJ85" s="1101" t="n"/>
      <c r="BK85" s="1101" t="n"/>
      <c r="BL85" s="1101" t="n"/>
      <c r="BM85" s="1101" t="n"/>
      <c r="BN85" s="1101" t="n"/>
      <c r="BO85" s="1101" t="n"/>
      <c r="BP85" s="1101" t="n"/>
      <c r="BQ85" s="1101" t="n"/>
      <c r="BR85" s="1106" t="n"/>
      <c r="BS85" s="1106" t="n"/>
      <c r="BT85" s="1106" t="n"/>
      <c r="BU85" s="1106" t="n"/>
      <c r="BV85" s="1106" t="n"/>
      <c r="BW85" s="1106" t="n"/>
      <c r="BX85" s="1106" t="n"/>
      <c r="BY85" s="1106" t="n"/>
      <c r="BZ85" s="1106" t="n"/>
      <c r="CA85" s="1106" t="n"/>
      <c r="CB85" s="1106" t="n"/>
      <c r="CC85" s="1106" t="n"/>
      <c r="CD85" s="1106" t="n"/>
      <c r="CE85" s="1106" t="n"/>
      <c r="CF85" s="1106" t="n"/>
      <c r="CG85" s="1106" t="n"/>
      <c r="CH85" s="1106" t="n"/>
      <c r="CI85" s="1106" t="n"/>
      <c r="CJ85" s="1106" t="n"/>
      <c r="CK85" s="1101" t="n"/>
      <c r="CL85" s="1101" t="n"/>
      <c r="CM85" s="1101" t="n"/>
      <c r="CN85" s="1101" t="n"/>
      <c r="CO85" s="1101" t="n"/>
      <c r="CP85" s="1101" t="n"/>
      <c r="CQ85" s="1101" t="n"/>
      <c r="CR85" s="1101" t="n"/>
      <c r="CS85" s="1101" t="n"/>
      <c r="CT85" s="1101" t="n"/>
      <c r="CU85" s="1101" t="n"/>
      <c r="CV85" s="1101" t="n"/>
      <c r="CW85" s="1101" t="n"/>
      <c r="CX85" s="1101" t="n"/>
      <c r="CY85" s="1101" t="n"/>
      <c r="CZ85" s="1101" t="n"/>
      <c r="DA85" s="1101" t="n"/>
      <c r="DB85" s="1101" t="n"/>
      <c r="DC85" s="1101" t="n"/>
      <c r="DD85" s="1101" t="n"/>
      <c r="DE85" s="1101" t="n"/>
      <c r="DF85" s="1101" t="n"/>
      <c r="DG85" s="1101" t="n"/>
      <c r="DH85" s="1101" t="n"/>
      <c r="DI85" s="1101" t="n"/>
    </row>
    <row r="86" ht="16" customFormat="1" customHeight="1" s="140">
      <c r="A86" s="1101" t="n"/>
      <c r="B86" s="1101" t="n"/>
      <c r="C86" s="1101" t="n"/>
      <c r="D86" s="1101" t="n"/>
      <c r="E86" s="1101" t="n"/>
      <c r="F86" s="1101" t="n"/>
      <c r="G86" s="144" t="n"/>
      <c r="H86" s="387" t="inlineStr">
        <is>
          <t>产品2</t>
        </is>
      </c>
      <c r="I86" s="185">
        <f>V18</f>
        <v/>
      </c>
      <c r="J86" s="185">
        <f>W18</f>
        <v/>
      </c>
      <c r="K86" s="185">
        <f>X18</f>
        <v/>
      </c>
      <c r="L86" s="185">
        <f>Y18</f>
        <v/>
      </c>
      <c r="M86" s="412">
        <f>SUM(I86:L86)</f>
        <v/>
      </c>
      <c r="N86" s="387" t="inlineStr">
        <is>
          <t>产品2</t>
        </is>
      </c>
      <c r="O86" s="185">
        <f>V24</f>
        <v/>
      </c>
      <c r="P86" s="185">
        <f>W24</f>
        <v/>
      </c>
      <c r="Q86" s="185">
        <f>X24</f>
        <v/>
      </c>
      <c r="R86" s="186">
        <f>Y24</f>
        <v/>
      </c>
      <c r="S86" s="144" t="n"/>
      <c r="T86" s="230" t="n"/>
      <c r="U86" s="1101" t="n"/>
      <c r="V86" s="1101" t="n"/>
      <c r="W86" s="1101" t="n"/>
      <c r="X86" s="1101" t="n"/>
      <c r="Y86" s="1101" t="n"/>
      <c r="Z86" s="1101" t="n"/>
      <c r="AA86" s="144" t="n"/>
      <c r="AB86" s="1101" t="n"/>
      <c r="AC86" s="1101" t="n"/>
      <c r="AD86" s="1101" t="n"/>
      <c r="AE86" s="1101" t="n"/>
      <c r="AF86" s="1101" t="n"/>
      <c r="AG86" s="1101" t="n"/>
      <c r="AH86" s="144" t="n"/>
      <c r="AI86" s="332" t="n"/>
      <c r="AJ86" s="435" t="n"/>
      <c r="AK86" s="435" t="n"/>
      <c r="AL86" s="435" t="n"/>
      <c r="AM86" s="435" t="n"/>
      <c r="AN86" s="435" t="n"/>
      <c r="AO86" s="435" t="n"/>
      <c r="AP86" s="435" t="n"/>
      <c r="AQ86" s="435" t="n"/>
      <c r="AR86" s="435" t="n"/>
      <c r="AS86" s="435" t="n"/>
      <c r="AT86" s="435" t="n"/>
      <c r="AU86" s="1084" t="n"/>
      <c r="AV86" s="1085" t="n"/>
      <c r="AW86" s="1101" t="n"/>
      <c r="AX86" s="1101" t="n"/>
      <c r="AY86" s="1101" t="n"/>
      <c r="AZ86" s="144" t="n"/>
      <c r="BA86" s="1101" t="n"/>
      <c r="BB86" s="1101" t="n"/>
      <c r="BC86" s="1101" t="n"/>
      <c r="BD86" s="1101" t="n"/>
      <c r="BE86" s="1101" t="n"/>
      <c r="BF86" s="1101" t="n"/>
      <c r="BG86" s="1101" t="n"/>
      <c r="BH86" s="1101" t="n"/>
      <c r="BI86" s="1101" t="n"/>
      <c r="BJ86" s="1101" t="n"/>
      <c r="BK86" s="1101" t="n"/>
      <c r="BL86" s="1101" t="n"/>
      <c r="BM86" s="1101" t="n"/>
      <c r="BN86" s="1101" t="n"/>
      <c r="BO86" s="1101" t="n"/>
      <c r="BP86" s="1101" t="n"/>
      <c r="BQ86" s="1101" t="n"/>
      <c r="BR86" s="1106" t="n"/>
      <c r="BS86" s="1106" t="n"/>
      <c r="BT86" s="1106" t="n"/>
      <c r="BU86" s="1106" t="n"/>
      <c r="BV86" s="1106" t="n"/>
      <c r="BW86" s="1106" t="n"/>
      <c r="BX86" s="1106" t="n"/>
      <c r="BY86" s="1106" t="n"/>
      <c r="BZ86" s="1106" t="n"/>
      <c r="CA86" s="1106" t="n"/>
      <c r="CB86" s="1106" t="n"/>
      <c r="CC86" s="1106" t="n"/>
      <c r="CD86" s="1106" t="n"/>
      <c r="CE86" s="1106" t="n"/>
      <c r="CF86" s="1106" t="n"/>
      <c r="CG86" s="1106" t="n"/>
      <c r="CH86" s="1106" t="n"/>
      <c r="CI86" s="1106" t="n"/>
      <c r="CJ86" s="1106" t="n"/>
      <c r="CK86" s="1101" t="n"/>
      <c r="CL86" s="1101" t="n"/>
      <c r="CM86" s="1101" t="n"/>
      <c r="CN86" s="1101" t="n"/>
      <c r="CO86" s="1101" t="n"/>
      <c r="CP86" s="1101" t="n"/>
      <c r="CQ86" s="1101" t="n"/>
      <c r="CR86" s="1101" t="n"/>
      <c r="CS86" s="1101" t="n"/>
      <c r="CT86" s="1101" t="n"/>
      <c r="CU86" s="1101" t="n"/>
      <c r="CV86" s="1101" t="n"/>
      <c r="CW86" s="1101" t="n"/>
      <c r="CX86" s="1101" t="n"/>
      <c r="CY86" s="1101" t="n"/>
      <c r="CZ86" s="1101" t="n"/>
      <c r="DA86" s="1101" t="n"/>
      <c r="DB86" s="1101" t="n"/>
      <c r="DC86" s="1101" t="n"/>
      <c r="DD86" s="1101" t="n"/>
      <c r="DE86" s="1101" t="n"/>
      <c r="DF86" s="1101" t="n"/>
      <c r="DG86" s="1101" t="n"/>
      <c r="DH86" s="1101" t="n"/>
      <c r="DI86" s="1101" t="n"/>
    </row>
    <row r="87" ht="16" customFormat="1" customHeight="1" s="140">
      <c r="A87" s="1101" t="n"/>
      <c r="B87" s="1101" t="n"/>
      <c r="C87" s="1101" t="n"/>
      <c r="D87" s="1101" t="n"/>
      <c r="E87" s="1101" t="n"/>
      <c r="F87" s="1101" t="n"/>
      <c r="G87" s="144" t="n"/>
      <c r="H87" s="387" t="inlineStr">
        <is>
          <t>产品3</t>
        </is>
      </c>
      <c r="I87" s="185">
        <f>V19</f>
        <v/>
      </c>
      <c r="J87" s="185">
        <f>W19</f>
        <v/>
      </c>
      <c r="K87" s="185">
        <f>X19</f>
        <v/>
      </c>
      <c r="L87" s="185">
        <f>Y19</f>
        <v/>
      </c>
      <c r="M87" s="412">
        <f>SUM(I87:L87)</f>
        <v/>
      </c>
      <c r="N87" s="387" t="inlineStr">
        <is>
          <t>产品3</t>
        </is>
      </c>
      <c r="O87" s="185">
        <f>V25</f>
        <v/>
      </c>
      <c r="P87" s="185">
        <f>W25</f>
        <v/>
      </c>
      <c r="Q87" s="185">
        <f>X25</f>
        <v/>
      </c>
      <c r="R87" s="186">
        <f>Y25</f>
        <v/>
      </c>
      <c r="S87" s="144" t="n"/>
      <c r="T87" s="230" t="n"/>
      <c r="U87" s="1101" t="n"/>
      <c r="V87" s="1101" t="n"/>
      <c r="W87" s="1101" t="n"/>
      <c r="X87" s="1101" t="n"/>
      <c r="Y87" s="1101" t="n"/>
      <c r="Z87" s="1101" t="n"/>
      <c r="AA87" s="144" t="n"/>
      <c r="AB87" s="1101" t="n"/>
      <c r="AC87" s="1101" t="n"/>
      <c r="AD87" s="1101" t="n"/>
      <c r="AE87" s="1101" t="n"/>
      <c r="AF87" s="1101" t="n"/>
      <c r="AG87" s="1101" t="n"/>
      <c r="AH87" s="144" t="n"/>
      <c r="AI87" s="332" t="n"/>
      <c r="AJ87" s="435" t="n"/>
      <c r="AK87" s="435" t="n"/>
      <c r="AL87" s="435" t="n"/>
      <c r="AM87" s="435" t="n"/>
      <c r="AN87" s="435" t="n"/>
      <c r="AO87" s="435" t="n"/>
      <c r="AP87" s="435" t="n"/>
      <c r="AQ87" s="435" t="n"/>
      <c r="AR87" s="435" t="n"/>
      <c r="AS87" s="435" t="n"/>
      <c r="AT87" s="435" t="n"/>
      <c r="AU87" s="1084" t="n"/>
      <c r="AV87" s="1085" t="n"/>
      <c r="AW87" s="1101" t="n"/>
      <c r="AX87" s="1101" t="n"/>
      <c r="AY87" s="1101" t="n"/>
      <c r="AZ87" s="144" t="n"/>
      <c r="BA87" s="1101" t="n"/>
      <c r="BB87" s="1101" t="n"/>
      <c r="BC87" s="1101" t="n"/>
      <c r="BD87" s="1101" t="n"/>
      <c r="BE87" s="1101" t="n"/>
      <c r="BF87" s="1101" t="n"/>
      <c r="BG87" s="1101" t="n"/>
      <c r="BH87" s="1101" t="n"/>
      <c r="BI87" s="1101" t="n"/>
      <c r="BJ87" s="1101" t="n"/>
      <c r="BK87" s="1101" t="n"/>
      <c r="BL87" s="1101" t="n"/>
      <c r="BM87" s="1101" t="n"/>
      <c r="BN87" s="1101" t="n"/>
      <c r="BO87" s="1101" t="n"/>
      <c r="BP87" s="1101" t="n"/>
      <c r="BQ87" s="1101" t="n"/>
      <c r="BR87" s="1106" t="n"/>
      <c r="BS87" s="1106" t="n"/>
      <c r="BT87" s="1106" t="n"/>
      <c r="BU87" s="1106" t="n"/>
      <c r="BV87" s="1106" t="n"/>
      <c r="BW87" s="1106" t="n"/>
      <c r="BX87" s="1106" t="n"/>
      <c r="BY87" s="1106" t="n"/>
      <c r="BZ87" s="1106" t="n"/>
      <c r="CA87" s="1106" t="n"/>
      <c r="CB87" s="1106" t="n"/>
      <c r="CC87" s="1106" t="n"/>
      <c r="CD87" s="1106" t="n"/>
      <c r="CE87" s="1106" t="n"/>
      <c r="CF87" s="1106" t="n"/>
      <c r="CG87" s="1106" t="n"/>
      <c r="CH87" s="1106" t="n"/>
      <c r="CI87" s="1106" t="n"/>
      <c r="CJ87" s="1106" t="n"/>
      <c r="CK87" s="1101" t="n"/>
      <c r="CL87" s="1101" t="n"/>
      <c r="CM87" s="1101" t="n"/>
      <c r="CN87" s="1101" t="n"/>
      <c r="CO87" s="1101" t="n"/>
      <c r="CP87" s="1101" t="n"/>
      <c r="CQ87" s="1101" t="n"/>
      <c r="CR87" s="1101" t="n"/>
      <c r="CS87" s="1101" t="n"/>
      <c r="CT87" s="1101" t="n"/>
      <c r="CU87" s="1101" t="n"/>
      <c r="CV87" s="1101" t="n"/>
      <c r="CW87" s="1101" t="n"/>
      <c r="CX87" s="1101" t="n"/>
      <c r="CY87" s="1101" t="n"/>
      <c r="CZ87" s="1101" t="n"/>
      <c r="DA87" s="1101" t="n"/>
      <c r="DB87" s="1101" t="n"/>
      <c r="DC87" s="1101" t="n"/>
      <c r="DD87" s="1101" t="n"/>
      <c r="DE87" s="1101" t="n"/>
      <c r="DF87" s="1101" t="n"/>
      <c r="DG87" s="1101" t="n"/>
      <c r="DH87" s="1101" t="n"/>
      <c r="DI87" s="1101" t="n"/>
    </row>
    <row r="88" ht="16" customFormat="1" customHeight="1" s="140">
      <c r="A88" s="1101" t="n"/>
      <c r="B88" s="1101" t="n"/>
      <c r="C88" s="1101" t="n"/>
      <c r="D88" s="1101" t="n"/>
      <c r="E88" s="1101" t="n"/>
      <c r="F88" s="1101" t="n"/>
      <c r="G88" s="144" t="n"/>
      <c r="H88" s="388" t="inlineStr">
        <is>
          <t>产品4</t>
        </is>
      </c>
      <c r="I88" s="410">
        <f>V20</f>
        <v/>
      </c>
      <c r="J88" s="410">
        <f>W20</f>
        <v/>
      </c>
      <c r="K88" s="410">
        <f>X20</f>
        <v/>
      </c>
      <c r="L88" s="410">
        <f>Y20</f>
        <v/>
      </c>
      <c r="M88" s="413">
        <f>SUM(I88:L88)</f>
        <v/>
      </c>
      <c r="N88" s="388" t="inlineStr">
        <is>
          <t>产品4</t>
        </is>
      </c>
      <c r="O88" s="410">
        <f>V26</f>
        <v/>
      </c>
      <c r="P88" s="410">
        <f>W26</f>
        <v/>
      </c>
      <c r="Q88" s="410">
        <f>X26</f>
        <v/>
      </c>
      <c r="R88" s="419">
        <f>Y26</f>
        <v/>
      </c>
      <c r="S88" s="144" t="n"/>
      <c r="T88" s="230" t="n"/>
      <c r="U88" s="1101" t="n"/>
      <c r="V88" s="1101" t="n"/>
      <c r="W88" s="1101" t="n"/>
      <c r="X88" s="1101" t="n"/>
      <c r="Y88" s="1101" t="n"/>
      <c r="Z88" s="1101" t="n"/>
      <c r="AA88" s="144" t="n"/>
      <c r="AB88" s="1101" t="n"/>
      <c r="AC88" s="1101" t="n"/>
      <c r="AD88" s="1101" t="n"/>
      <c r="AE88" s="1101" t="n"/>
      <c r="AF88" s="1101" t="n"/>
      <c r="AG88" s="1101" t="n"/>
      <c r="AH88" s="144" t="n"/>
      <c r="AI88" s="332" t="n"/>
      <c r="AJ88" s="435" t="n"/>
      <c r="AK88" s="435" t="n"/>
      <c r="AL88" s="435" t="n"/>
      <c r="AM88" s="435" t="n"/>
      <c r="AN88" s="435" t="n"/>
      <c r="AO88" s="435" t="n"/>
      <c r="AP88" s="435" t="n"/>
      <c r="AQ88" s="435" t="n"/>
      <c r="AR88" s="435" t="n"/>
      <c r="AS88" s="435" t="n"/>
      <c r="AT88" s="435" t="n"/>
      <c r="AU88" s="1084" t="n"/>
      <c r="AV88" s="1085" t="n"/>
      <c r="AW88" s="1101" t="n"/>
      <c r="AX88" s="1101" t="n"/>
      <c r="AY88" s="1101" t="n"/>
      <c r="AZ88" s="144" t="n"/>
      <c r="BA88" s="1101" t="n"/>
      <c r="BB88" s="1101" t="n"/>
      <c r="BC88" s="1101" t="n"/>
      <c r="BD88" s="1101" t="n"/>
      <c r="BE88" s="1101" t="n"/>
      <c r="BF88" s="1101" t="n"/>
      <c r="BG88" s="1101" t="n"/>
      <c r="BH88" s="1101" t="n"/>
      <c r="BI88" s="1101" t="n"/>
      <c r="BJ88" s="1101" t="n"/>
      <c r="BK88" s="1101" t="n"/>
      <c r="BL88" s="1101" t="n"/>
      <c r="BM88" s="1101" t="n"/>
      <c r="BN88" s="1101" t="n"/>
      <c r="BO88" s="1101" t="n"/>
      <c r="BP88" s="1101" t="n"/>
      <c r="BQ88" s="1101" t="n"/>
      <c r="BR88" s="1106" t="n"/>
      <c r="BS88" s="1106" t="n"/>
      <c r="BT88" s="1106" t="n"/>
      <c r="BU88" s="1106" t="n"/>
      <c r="BV88" s="1106" t="n"/>
      <c r="BW88" s="1106" t="n"/>
      <c r="BX88" s="1106" t="n"/>
      <c r="BY88" s="1106" t="n"/>
      <c r="BZ88" s="1106" t="n"/>
      <c r="CA88" s="1106" t="n"/>
      <c r="CB88" s="1106" t="n"/>
      <c r="CC88" s="1106" t="n"/>
      <c r="CD88" s="1106" t="n"/>
      <c r="CE88" s="1106" t="n"/>
      <c r="CF88" s="1106" t="n"/>
      <c r="CG88" s="1106" t="n"/>
      <c r="CH88" s="1106" t="n"/>
      <c r="CI88" s="1106" t="n"/>
      <c r="CJ88" s="1106" t="n"/>
      <c r="CK88" s="1101" t="n"/>
      <c r="CL88" s="1101" t="n"/>
      <c r="CM88" s="1101" t="n"/>
      <c r="CN88" s="1101" t="n"/>
      <c r="CO88" s="1101" t="n"/>
      <c r="CP88" s="1101" t="n"/>
      <c r="CQ88" s="1101" t="n"/>
      <c r="CR88" s="1101" t="n"/>
      <c r="CS88" s="1101" t="n"/>
      <c r="CT88" s="1101" t="n"/>
      <c r="CU88" s="1101" t="n"/>
      <c r="CV88" s="1101" t="n"/>
      <c r="CW88" s="1101" t="n"/>
      <c r="CX88" s="1101" t="n"/>
      <c r="CY88" s="1101" t="n"/>
      <c r="CZ88" s="1101" t="n"/>
      <c r="DA88" s="1101" t="n"/>
      <c r="DB88" s="1101" t="n"/>
      <c r="DC88" s="1101" t="n"/>
      <c r="DD88" s="1101" t="n"/>
      <c r="DE88" s="1101" t="n"/>
      <c r="DF88" s="1101" t="n"/>
      <c r="DG88" s="1101" t="n"/>
      <c r="DH88" s="1101" t="n"/>
      <c r="DI88" s="1101" t="n"/>
    </row>
    <row r="89" ht="16" customFormat="1" customHeight="1" s="140">
      <c r="A89" s="1101" t="n"/>
      <c r="B89" s="1101" t="n"/>
      <c r="C89" s="1101" t="n"/>
      <c r="D89" s="1101" t="n"/>
      <c r="E89" s="1101" t="n"/>
      <c r="F89" s="1101" t="n"/>
      <c r="G89" s="144" t="n"/>
      <c r="H89" s="144" t="n"/>
      <c r="I89" s="144" t="n"/>
      <c r="J89" s="144" t="n"/>
      <c r="K89" s="144" t="n"/>
      <c r="L89" s="144" t="n"/>
      <c r="M89" s="144" t="n"/>
      <c r="N89" s="144" t="n"/>
      <c r="O89" s="144" t="n"/>
      <c r="P89" s="144" t="n"/>
      <c r="Q89" s="144" t="n"/>
      <c r="R89" s="144" t="n"/>
      <c r="S89" s="144" t="n"/>
      <c r="T89" s="230" t="n"/>
      <c r="U89" s="1101" t="n"/>
      <c r="V89" s="1101" t="n"/>
      <c r="W89" s="1101" t="n"/>
      <c r="X89" s="1101" t="n"/>
      <c r="Y89" s="1101" t="n"/>
      <c r="Z89" s="1101" t="n"/>
      <c r="AA89" s="144" t="n"/>
      <c r="AB89" s="1101" t="n"/>
      <c r="AC89" s="1101" t="n"/>
      <c r="AD89" s="1101" t="n"/>
      <c r="AE89" s="1101" t="n"/>
      <c r="AF89" s="1101" t="n"/>
      <c r="AG89" s="1101" t="n"/>
      <c r="AH89" s="144" t="n"/>
      <c r="AI89" s="332" t="n"/>
      <c r="AJ89" s="435" t="n"/>
      <c r="AK89" s="435" t="n"/>
      <c r="AL89" s="435" t="n"/>
      <c r="AM89" s="435" t="n"/>
      <c r="AN89" s="435" t="n"/>
      <c r="AO89" s="435" t="n"/>
      <c r="AP89" s="435" t="n"/>
      <c r="AQ89" s="435" t="n"/>
      <c r="AR89" s="435" t="n"/>
      <c r="AS89" s="435" t="n"/>
      <c r="AT89" s="435" t="n"/>
      <c r="AU89" s="1084" t="n"/>
      <c r="AV89" s="1085" t="n"/>
      <c r="AW89" s="1101" t="n"/>
      <c r="AX89" s="1101" t="n"/>
      <c r="AY89" s="1101" t="n"/>
      <c r="AZ89" s="144" t="n"/>
      <c r="BA89" s="1101" t="n"/>
      <c r="BB89" s="1101" t="n"/>
      <c r="BC89" s="1101" t="n"/>
      <c r="BD89" s="1101" t="n"/>
      <c r="BE89" s="1101" t="n"/>
      <c r="BF89" s="1101" t="n"/>
      <c r="BG89" s="1101" t="n"/>
      <c r="BH89" s="1101" t="n"/>
      <c r="BI89" s="1101" t="n"/>
      <c r="BJ89" s="1101" t="n"/>
      <c r="BK89" s="1101" t="n"/>
      <c r="BL89" s="1101" t="n"/>
      <c r="BM89" s="1101" t="n"/>
      <c r="BN89" s="1101" t="n"/>
      <c r="BO89" s="1101" t="n"/>
      <c r="BP89" s="1101" t="n"/>
      <c r="BQ89" s="1101" t="n"/>
      <c r="BR89" s="1106" t="n"/>
      <c r="BS89" s="1106" t="n"/>
      <c r="BT89" s="1106" t="n"/>
      <c r="BU89" s="1106" t="n"/>
      <c r="BV89" s="1106" t="n"/>
      <c r="BW89" s="1106" t="n"/>
      <c r="BX89" s="1106" t="n"/>
      <c r="BY89" s="1106" t="n"/>
      <c r="BZ89" s="1106" t="n"/>
      <c r="CA89" s="1106" t="n"/>
      <c r="CB89" s="1106" t="n"/>
      <c r="CC89" s="1106" t="n"/>
      <c r="CD89" s="1106" t="n"/>
      <c r="CE89" s="1106" t="n"/>
      <c r="CF89" s="1106" t="n"/>
      <c r="CG89" s="1106" t="n"/>
      <c r="CH89" s="1106" t="n"/>
      <c r="CI89" s="1106" t="n"/>
      <c r="CJ89" s="1106" t="n"/>
      <c r="CK89" s="1101" t="n"/>
      <c r="CL89" s="1101" t="n"/>
      <c r="CM89" s="1101" t="n"/>
      <c r="CN89" s="1101" t="n"/>
      <c r="CO89" s="1101" t="n"/>
      <c r="CP89" s="1101" t="n"/>
      <c r="CQ89" s="1101" t="n"/>
      <c r="CR89" s="1101" t="n"/>
      <c r="CS89" s="1101" t="n"/>
      <c r="CT89" s="1101" t="n"/>
      <c r="CU89" s="1101" t="n"/>
      <c r="CV89" s="1101" t="n"/>
      <c r="CW89" s="1101" t="n"/>
      <c r="CX89" s="1101" t="n"/>
      <c r="CY89" s="1101" t="n"/>
      <c r="CZ89" s="1101" t="n"/>
      <c r="DA89" s="1101" t="n"/>
      <c r="DB89" s="1101" t="n"/>
      <c r="DC89" s="1101" t="n"/>
      <c r="DD89" s="1101" t="n"/>
      <c r="DE89" s="1101" t="n"/>
      <c r="DF89" s="1101" t="n"/>
      <c r="DG89" s="1101" t="n"/>
      <c r="DH89" s="1101" t="n"/>
      <c r="DI89" s="1101" t="n"/>
    </row>
    <row r="90" ht="16" customFormat="1" customHeight="1" s="140">
      <c r="A90" s="1101" t="n"/>
      <c r="B90" s="1101" t="n"/>
      <c r="C90" s="1101" t="n"/>
      <c r="D90" s="1101" t="n"/>
      <c r="E90" s="1101" t="n"/>
      <c r="F90" s="1101" t="n"/>
      <c r="G90" s="144" t="n"/>
      <c r="H90" s="386" t="inlineStr">
        <is>
          <t>需求变动比例</t>
        </is>
      </c>
      <c r="I90" s="411" t="inlineStr">
        <is>
          <t>市场1</t>
        </is>
      </c>
      <c r="J90" s="411" t="inlineStr">
        <is>
          <t>市场2</t>
        </is>
      </c>
      <c r="K90" s="411" t="inlineStr">
        <is>
          <t>市场3</t>
        </is>
      </c>
      <c r="L90" s="411" t="inlineStr">
        <is>
          <t>市场4</t>
        </is>
      </c>
      <c r="M90" s="414" t="inlineStr">
        <is>
          <t>市场提醒</t>
        </is>
      </c>
      <c r="N90" s="411" t="inlineStr">
        <is>
          <t>单位机时利润</t>
        </is>
      </c>
      <c r="O90" s="411" t="inlineStr">
        <is>
          <t>市场1</t>
        </is>
      </c>
      <c r="P90" s="411" t="inlineStr">
        <is>
          <t>市场2</t>
        </is>
      </c>
      <c r="Q90" s="411" t="inlineStr">
        <is>
          <t>市场3</t>
        </is>
      </c>
      <c r="R90" s="414" t="inlineStr">
        <is>
          <t>市场4</t>
        </is>
      </c>
      <c r="S90" s="144" t="n"/>
      <c r="T90" s="230" t="n"/>
      <c r="U90" s="1101" t="n"/>
      <c r="V90" s="1101" t="n"/>
      <c r="W90" s="1101" t="n"/>
      <c r="X90" s="1101" t="n"/>
      <c r="Y90" s="1101" t="n"/>
      <c r="Z90" s="1101" t="n"/>
      <c r="AA90" s="144" t="n"/>
      <c r="AB90" s="1101" t="n"/>
      <c r="AC90" s="1101" t="n"/>
      <c r="AD90" s="1101" t="n"/>
      <c r="AE90" s="1101" t="n"/>
      <c r="AF90" s="1101" t="n"/>
      <c r="AG90" s="1101" t="n"/>
      <c r="AH90" s="144" t="n"/>
      <c r="AI90" s="332" t="n"/>
      <c r="AJ90" s="435" t="n"/>
      <c r="AK90" s="435" t="n"/>
      <c r="AL90" s="435" t="n"/>
      <c r="AM90" s="435" t="n"/>
      <c r="AN90" s="435" t="n"/>
      <c r="AO90" s="435" t="n"/>
      <c r="AP90" s="435" t="n"/>
      <c r="AQ90" s="435" t="n"/>
      <c r="AR90" s="435" t="n"/>
      <c r="AS90" s="435" t="n"/>
      <c r="AT90" s="435" t="n"/>
      <c r="AU90" s="1084" t="n"/>
      <c r="AV90" s="1085" t="n"/>
      <c r="AW90" s="1101" t="n"/>
      <c r="AX90" s="1101" t="n"/>
      <c r="AY90" s="1101" t="n"/>
      <c r="AZ90" s="144" t="n"/>
      <c r="BA90" s="1101" t="n"/>
      <c r="BB90" s="1101" t="n"/>
      <c r="BC90" s="1101" t="n"/>
      <c r="BD90" s="1101" t="n"/>
      <c r="BE90" s="1101" t="n"/>
      <c r="BF90" s="1101" t="n"/>
      <c r="BG90" s="1101" t="n"/>
      <c r="BH90" s="1101" t="n"/>
      <c r="BI90" s="1101" t="n"/>
      <c r="BJ90" s="1101" t="n"/>
      <c r="BK90" s="1101" t="n"/>
      <c r="BL90" s="1101" t="n"/>
      <c r="BM90" s="1101" t="n"/>
      <c r="BN90" s="1101" t="n"/>
      <c r="BO90" s="1101" t="n"/>
      <c r="BP90" s="1101" t="n"/>
      <c r="BQ90" s="1101" t="n"/>
      <c r="BR90" s="1106" t="n"/>
      <c r="BS90" s="1106" t="n"/>
      <c r="BT90" s="1106" t="n"/>
      <c r="BU90" s="1106" t="n"/>
      <c r="BV90" s="1106" t="n"/>
      <c r="BW90" s="1106" t="n"/>
      <c r="BX90" s="1106" t="n"/>
      <c r="BY90" s="1106" t="n"/>
      <c r="BZ90" s="1106" t="n"/>
      <c r="CA90" s="1106" t="n"/>
      <c r="CB90" s="1106" t="n"/>
      <c r="CC90" s="1106" t="n"/>
      <c r="CD90" s="1106" t="n"/>
      <c r="CE90" s="1106" t="n"/>
      <c r="CF90" s="1106" t="n"/>
      <c r="CG90" s="1106" t="n"/>
      <c r="CH90" s="1106" t="n"/>
      <c r="CI90" s="1106" t="n"/>
      <c r="CJ90" s="1106" t="n"/>
      <c r="CK90" s="1101" t="n"/>
      <c r="CL90" s="1101" t="n"/>
      <c r="CM90" s="1101" t="n"/>
      <c r="CN90" s="1101" t="n"/>
      <c r="CO90" s="1101" t="n"/>
      <c r="CP90" s="1101" t="n"/>
      <c r="CQ90" s="1101" t="n"/>
      <c r="CR90" s="1101" t="n"/>
      <c r="CS90" s="1101" t="n"/>
      <c r="CT90" s="1101" t="n"/>
      <c r="CU90" s="1101" t="n"/>
      <c r="CV90" s="1101" t="n"/>
      <c r="CW90" s="1101" t="n"/>
      <c r="CX90" s="1101" t="n"/>
      <c r="CY90" s="1101" t="n"/>
      <c r="CZ90" s="1101" t="n"/>
      <c r="DA90" s="1101" t="n"/>
      <c r="DB90" s="1101" t="n"/>
      <c r="DC90" s="1101" t="n"/>
      <c r="DD90" s="1101" t="n"/>
      <c r="DE90" s="1101" t="n"/>
      <c r="DF90" s="1101" t="n"/>
      <c r="DG90" s="1101" t="n"/>
      <c r="DH90" s="1101" t="n"/>
      <c r="DI90" s="1101" t="n"/>
    </row>
    <row r="91" ht="16" customFormat="1" customHeight="1" s="140">
      <c r="A91" s="1101" t="n"/>
      <c r="B91" s="1101" t="n"/>
      <c r="C91" s="1101" t="n"/>
      <c r="D91" s="1101" t="n"/>
      <c r="E91" s="1101" t="n"/>
      <c r="F91" s="1101" t="n"/>
      <c r="G91" s="144" t="n"/>
      <c r="H91" s="387" t="inlineStr">
        <is>
          <t>产品1</t>
        </is>
      </c>
      <c r="I91" s="185">
        <f>V54</f>
        <v/>
      </c>
      <c r="J91" s="185">
        <f>W54</f>
        <v/>
      </c>
      <c r="K91" s="185">
        <f>X54</f>
        <v/>
      </c>
      <c r="L91" s="185">
        <f>Y54</f>
        <v/>
      </c>
      <c r="M91" s="415">
        <f>IF((IF(I91&lt;1.1,1,0)+IF(J91&lt;1.1,1,0)+IF(K91&lt;1.1,1,0)+IF(L91&lt;1.1,1,0))&gt;=2,"市场异常","市场正常")</f>
        <v/>
      </c>
      <c r="N91" s="416" t="inlineStr">
        <is>
          <t>产品1</t>
        </is>
      </c>
      <c r="O91" s="185">
        <f>IF(O20="","",AC23)</f>
        <v/>
      </c>
      <c r="P91" s="185">
        <f>IF(P20="","",AD23)</f>
        <v/>
      </c>
      <c r="Q91" s="185">
        <f>IF(Q20="","",AE23)</f>
        <v/>
      </c>
      <c r="R91" s="186">
        <f>IF(R20="","",AF23)</f>
        <v/>
      </c>
      <c r="S91" s="144" t="n"/>
      <c r="T91" s="230" t="n"/>
      <c r="U91" s="1101" t="n"/>
      <c r="V91" s="1101" t="n"/>
      <c r="W91" s="1101" t="n"/>
      <c r="X91" s="1101" t="n"/>
      <c r="Y91" s="1101" t="n"/>
      <c r="Z91" s="1101" t="n"/>
      <c r="AA91" s="144" t="n"/>
      <c r="AB91" s="1101" t="n"/>
      <c r="AC91" s="1101" t="n"/>
      <c r="AD91" s="1101" t="n"/>
      <c r="AE91" s="1101" t="n"/>
      <c r="AF91" s="1101" t="n"/>
      <c r="AG91" s="1101" t="n"/>
      <c r="AH91" s="144" t="n"/>
      <c r="AI91" s="332" t="n"/>
      <c r="AJ91" s="435" t="n"/>
      <c r="AK91" s="435" t="n"/>
      <c r="AL91" s="435" t="n"/>
      <c r="AM91" s="435" t="n"/>
      <c r="AN91" s="435" t="n"/>
      <c r="AO91" s="435" t="n"/>
      <c r="AP91" s="435" t="n"/>
      <c r="AQ91" s="435" t="n"/>
      <c r="AR91" s="435" t="n"/>
      <c r="AS91" s="435" t="n"/>
      <c r="AT91" s="435" t="n"/>
      <c r="AU91" s="1084" t="n"/>
      <c r="AV91" s="1085" t="n"/>
      <c r="AW91" s="1101" t="n"/>
      <c r="AX91" s="1101" t="n"/>
      <c r="AY91" s="1101" t="n"/>
      <c r="AZ91" s="144" t="n"/>
      <c r="BA91" s="1101" t="n"/>
      <c r="BB91" s="1101" t="n"/>
      <c r="BC91" s="1101" t="n"/>
      <c r="BD91" s="1101" t="n"/>
      <c r="BE91" s="1101" t="n"/>
      <c r="BF91" s="1101" t="n"/>
      <c r="BG91" s="1101" t="n"/>
      <c r="BH91" s="1101" t="n"/>
      <c r="BI91" s="1101" t="n"/>
      <c r="BJ91" s="1101" t="n"/>
      <c r="BK91" s="1101" t="n"/>
      <c r="BL91" s="1101" t="n"/>
      <c r="BM91" s="1101" t="n"/>
      <c r="BN91" s="1101" t="n"/>
      <c r="BO91" s="1101" t="n"/>
      <c r="BP91" s="1101" t="n"/>
      <c r="BQ91" s="1101" t="n"/>
      <c r="BR91" s="1106" t="n"/>
      <c r="BS91" s="1106" t="n"/>
      <c r="BT91" s="1106" t="n"/>
      <c r="BU91" s="1106" t="n"/>
      <c r="BV91" s="1106" t="n"/>
      <c r="BW91" s="1106" t="n"/>
      <c r="BX91" s="1106" t="n"/>
      <c r="BY91" s="1106" t="n"/>
      <c r="BZ91" s="1106" t="n"/>
      <c r="CA91" s="1106" t="n"/>
      <c r="CB91" s="1106" t="n"/>
      <c r="CC91" s="1106" t="n"/>
      <c r="CD91" s="1106" t="n"/>
      <c r="CE91" s="1106" t="n"/>
      <c r="CF91" s="1106" t="n"/>
      <c r="CG91" s="1106" t="n"/>
      <c r="CH91" s="1106" t="n"/>
      <c r="CI91" s="1106" t="n"/>
      <c r="CJ91" s="1106" t="n"/>
      <c r="CK91" s="1101" t="n"/>
      <c r="CL91" s="1101" t="n"/>
      <c r="CM91" s="1101" t="n"/>
      <c r="CN91" s="1101" t="n"/>
      <c r="CO91" s="1101" t="n"/>
      <c r="CP91" s="1101" t="n"/>
      <c r="CQ91" s="1101" t="n"/>
      <c r="CR91" s="1101" t="n"/>
      <c r="CS91" s="1101" t="n"/>
      <c r="CT91" s="1101" t="n"/>
      <c r="CU91" s="1101" t="n"/>
      <c r="CV91" s="1101" t="n"/>
      <c r="CW91" s="1101" t="n"/>
      <c r="CX91" s="1101" t="n"/>
      <c r="CY91" s="1101" t="n"/>
      <c r="CZ91" s="1101" t="n"/>
      <c r="DA91" s="1101" t="n"/>
      <c r="DB91" s="1101" t="n"/>
      <c r="DC91" s="1101" t="n"/>
      <c r="DD91" s="1101" t="n"/>
      <c r="DE91" s="1101" t="n"/>
      <c r="DF91" s="1101" t="n"/>
      <c r="DG91" s="1101" t="n"/>
      <c r="DH91" s="1101" t="n"/>
      <c r="DI91" s="1101" t="n"/>
    </row>
    <row r="92" ht="16" customFormat="1" customHeight="1" s="140">
      <c r="A92" s="1101" t="n"/>
      <c r="B92" s="1101" t="n"/>
      <c r="C92" s="1101" t="n"/>
      <c r="D92" s="1101" t="n"/>
      <c r="E92" s="1101" t="n"/>
      <c r="F92" s="1101" t="n"/>
      <c r="G92" s="144" t="n"/>
      <c r="H92" s="387" t="inlineStr">
        <is>
          <t>产品2</t>
        </is>
      </c>
      <c r="I92" s="185">
        <f>V55</f>
        <v/>
      </c>
      <c r="J92" s="185">
        <f>W55</f>
        <v/>
      </c>
      <c r="K92" s="185">
        <f>X55</f>
        <v/>
      </c>
      <c r="L92" s="185">
        <f>Y55</f>
        <v/>
      </c>
      <c r="M92" s="415">
        <f>IF((IF(I92&lt;1.1,1,0)+IF(J92&lt;1.1,1,0)+IF(K92&lt;1.1,1,0)+IF(L92&lt;1.1,1,0))&gt;=2,"市场异常","市场正常")</f>
        <v/>
      </c>
      <c r="N92" s="416" t="inlineStr">
        <is>
          <t>产品2</t>
        </is>
      </c>
      <c r="O92" s="185">
        <f>IF(O21="","",AC24)</f>
        <v/>
      </c>
      <c r="P92" s="185">
        <f>IF(P21="","",AD24)</f>
        <v/>
      </c>
      <c r="Q92" s="185">
        <f>IF(Q21="","",AE24)</f>
        <v/>
      </c>
      <c r="R92" s="186">
        <f>IF(R21="","",AF24)</f>
        <v/>
      </c>
      <c r="S92" s="144" t="n"/>
      <c r="T92" s="230" t="n"/>
      <c r="U92" s="1101" t="n"/>
      <c r="V92" s="1101" t="n"/>
      <c r="W92" s="1101" t="n"/>
      <c r="X92" s="1101" t="n"/>
      <c r="Y92" s="1101" t="n"/>
      <c r="Z92" s="1101" t="n"/>
      <c r="AA92" s="144" t="n"/>
      <c r="AB92" s="1101" t="n"/>
      <c r="AC92" s="1101" t="n"/>
      <c r="AD92" s="1101" t="n"/>
      <c r="AE92" s="1101" t="n"/>
      <c r="AF92" s="1101" t="n"/>
      <c r="AG92" s="1101" t="n"/>
      <c r="AH92" s="144" t="n"/>
      <c r="AI92" s="332" t="n"/>
      <c r="AJ92" s="435" t="n"/>
      <c r="AK92" s="435" t="n"/>
      <c r="AL92" s="435" t="n"/>
      <c r="AM92" s="435" t="n"/>
      <c r="AN92" s="435" t="n"/>
      <c r="AO92" s="435" t="n"/>
      <c r="AP92" s="435" t="n"/>
      <c r="AQ92" s="435" t="n"/>
      <c r="AR92" s="435" t="n"/>
      <c r="AS92" s="435" t="n"/>
      <c r="AT92" s="435" t="n"/>
      <c r="AU92" s="1084" t="n"/>
      <c r="AV92" s="1085" t="n"/>
      <c r="AW92" s="1101" t="n"/>
      <c r="AX92" s="1101" t="n"/>
      <c r="AY92" s="1101" t="n"/>
      <c r="AZ92" s="144" t="n"/>
      <c r="BA92" s="1101" t="n"/>
      <c r="BB92" s="1101" t="n"/>
      <c r="BC92" s="1101" t="n"/>
      <c r="BD92" s="1101" t="n"/>
      <c r="BE92" s="1101" t="n"/>
      <c r="BF92" s="1101" t="n"/>
      <c r="BG92" s="1101" t="n"/>
      <c r="BH92" s="1101" t="n"/>
      <c r="BI92" s="1101" t="n"/>
      <c r="BJ92" s="1101" t="n"/>
      <c r="BK92" s="1101" t="n"/>
      <c r="BL92" s="1101" t="n"/>
      <c r="BM92" s="1101" t="n"/>
      <c r="BN92" s="1101" t="n"/>
      <c r="BO92" s="1101" t="n"/>
      <c r="BP92" s="1101" t="n"/>
      <c r="BQ92" s="1101" t="n"/>
      <c r="BR92" s="1106" t="n"/>
      <c r="BS92" s="1106" t="n"/>
      <c r="BT92" s="1106" t="n"/>
      <c r="BU92" s="1106" t="n"/>
      <c r="BV92" s="1106" t="n"/>
      <c r="BW92" s="1106" t="n"/>
      <c r="BX92" s="1106" t="n"/>
      <c r="BY92" s="1106" t="n"/>
      <c r="BZ92" s="1106" t="n"/>
      <c r="CA92" s="1106" t="n"/>
      <c r="CB92" s="1106" t="n"/>
      <c r="CC92" s="1106" t="n"/>
      <c r="CD92" s="1106" t="n"/>
      <c r="CE92" s="1106" t="n"/>
      <c r="CF92" s="1106" t="n"/>
      <c r="CG92" s="1106" t="n"/>
      <c r="CH92" s="1106" t="n"/>
      <c r="CI92" s="1106" t="n"/>
      <c r="CJ92" s="1106" t="n"/>
      <c r="CK92" s="1101" t="n"/>
      <c r="CL92" s="1101" t="n"/>
      <c r="CM92" s="1101" t="n"/>
      <c r="CN92" s="1101" t="n"/>
      <c r="CO92" s="1101" t="n"/>
      <c r="CP92" s="1101" t="n"/>
      <c r="CQ92" s="1101" t="n"/>
      <c r="CR92" s="1101" t="n"/>
      <c r="CS92" s="1101" t="n"/>
      <c r="CT92" s="1101" t="n"/>
      <c r="CU92" s="1101" t="n"/>
      <c r="CV92" s="1101" t="n"/>
      <c r="CW92" s="1101" t="n"/>
      <c r="CX92" s="1101" t="n"/>
      <c r="CY92" s="1101" t="n"/>
      <c r="CZ92" s="1101" t="n"/>
      <c r="DA92" s="1101" t="n"/>
      <c r="DB92" s="1101" t="n"/>
      <c r="DC92" s="1101" t="n"/>
      <c r="DD92" s="1101" t="n"/>
      <c r="DE92" s="1101" t="n"/>
      <c r="DF92" s="1101" t="n"/>
      <c r="DG92" s="1101" t="n"/>
      <c r="DH92" s="1101" t="n"/>
      <c r="DI92" s="1101" t="n"/>
    </row>
    <row r="93" ht="16" customFormat="1" customHeight="1" s="140">
      <c r="A93" s="1101" t="n"/>
      <c r="B93" s="1101" t="n"/>
      <c r="C93" s="1101" t="n"/>
      <c r="D93" s="1101" t="n"/>
      <c r="E93" s="1101" t="n"/>
      <c r="F93" s="1101" t="n"/>
      <c r="G93" s="144" t="n"/>
      <c r="H93" s="387" t="inlineStr">
        <is>
          <t>产品3</t>
        </is>
      </c>
      <c r="I93" s="185">
        <f>V56</f>
        <v/>
      </c>
      <c r="J93" s="185">
        <f>W56</f>
        <v/>
      </c>
      <c r="K93" s="185">
        <f>X56</f>
        <v/>
      </c>
      <c r="L93" s="185">
        <f>Y56</f>
        <v/>
      </c>
      <c r="M93" s="415">
        <f>IF((IF(I93&lt;1.1,1,0)+IF(J93&lt;1.1,1,0)+IF(K93&lt;1.1,1,0)+IF(L93&lt;1.1,1,0))&gt;=2,"市场异常","市场正常")</f>
        <v/>
      </c>
      <c r="N93" s="416" t="inlineStr">
        <is>
          <t>产品3</t>
        </is>
      </c>
      <c r="O93" s="185">
        <f>IF(O22="","",AC25)</f>
        <v/>
      </c>
      <c r="P93" s="185">
        <f>IF(P22="","",AD25)</f>
        <v/>
      </c>
      <c r="Q93" s="185">
        <f>IF(Q22="","",AE25)</f>
        <v/>
      </c>
      <c r="R93" s="186">
        <f>IF(R22="","",AF25)</f>
        <v/>
      </c>
      <c r="S93" s="144" t="n"/>
      <c r="T93" s="230" t="n"/>
      <c r="U93" s="1101" t="n"/>
      <c r="V93" s="1101" t="n"/>
      <c r="W93" s="1101" t="n"/>
      <c r="X93" s="1101" t="n"/>
      <c r="Y93" s="1101" t="n"/>
      <c r="Z93" s="1101" t="n"/>
      <c r="AA93" s="144" t="n"/>
      <c r="AB93" s="1101" t="n"/>
      <c r="AC93" s="1101" t="n"/>
      <c r="AD93" s="1101" t="n"/>
      <c r="AE93" s="1101" t="n"/>
      <c r="AF93" s="1101" t="n"/>
      <c r="AG93" s="1101" t="n"/>
      <c r="AH93" s="144" t="n"/>
      <c r="AI93" s="332" t="n"/>
      <c r="AJ93" s="435" t="n"/>
      <c r="AK93" s="435" t="n"/>
      <c r="AL93" s="435" t="n"/>
      <c r="AM93" s="435" t="n"/>
      <c r="AN93" s="435" t="n"/>
      <c r="AO93" s="435" t="n"/>
      <c r="AP93" s="435" t="n"/>
      <c r="AQ93" s="435" t="n"/>
      <c r="AR93" s="435" t="n"/>
      <c r="AS93" s="435" t="n"/>
      <c r="AT93" s="435" t="n"/>
      <c r="AU93" s="1084" t="n"/>
      <c r="AV93" s="1085" t="n"/>
      <c r="AW93" s="1101" t="n"/>
      <c r="AX93" s="1101" t="n"/>
      <c r="AY93" s="1101" t="n"/>
      <c r="AZ93" s="144" t="n"/>
      <c r="BA93" s="1101" t="n"/>
      <c r="BB93" s="1101" t="n"/>
      <c r="BC93" s="1101" t="n"/>
      <c r="BD93" s="1101" t="n"/>
      <c r="BE93" s="1101" t="n"/>
      <c r="BF93" s="1101" t="n"/>
      <c r="BG93" s="1101" t="n"/>
      <c r="BH93" s="1101" t="n"/>
      <c r="BI93" s="1101" t="n"/>
      <c r="BJ93" s="1101" t="n"/>
      <c r="BK93" s="1101" t="n"/>
      <c r="BL93" s="1101" t="n"/>
      <c r="BM93" s="1101" t="n"/>
      <c r="BN93" s="1101" t="n"/>
      <c r="BO93" s="1101" t="n"/>
      <c r="BP93" s="1101" t="n"/>
      <c r="BQ93" s="1101" t="n"/>
      <c r="BR93" s="1106" t="n"/>
      <c r="BS93" s="1106" t="n"/>
      <c r="BT93" s="1106" t="n"/>
      <c r="BU93" s="1106" t="n"/>
      <c r="BV93" s="1106" t="n"/>
      <c r="BW93" s="1106" t="n"/>
      <c r="BX93" s="1106" t="n"/>
      <c r="BY93" s="1106" t="n"/>
      <c r="BZ93" s="1106" t="n"/>
      <c r="CA93" s="1106" t="n"/>
      <c r="CB93" s="1106" t="n"/>
      <c r="CC93" s="1106" t="n"/>
      <c r="CD93" s="1106" t="n"/>
      <c r="CE93" s="1106" t="n"/>
      <c r="CF93" s="1106" t="n"/>
      <c r="CG93" s="1106" t="n"/>
      <c r="CH93" s="1106" t="n"/>
      <c r="CI93" s="1106" t="n"/>
      <c r="CJ93" s="1106" t="n"/>
      <c r="CK93" s="1101" t="n"/>
      <c r="CL93" s="1101" t="n"/>
      <c r="CM93" s="1101" t="n"/>
      <c r="CN93" s="1101" t="n"/>
      <c r="CO93" s="1101" t="n"/>
      <c r="CP93" s="1101" t="n"/>
      <c r="CQ93" s="1101" t="n"/>
      <c r="CR93" s="1101" t="n"/>
      <c r="CS93" s="1101" t="n"/>
      <c r="CT93" s="1101" t="n"/>
      <c r="CU93" s="1101" t="n"/>
      <c r="CV93" s="1101" t="n"/>
      <c r="CW93" s="1101" t="n"/>
      <c r="CX93" s="1101" t="n"/>
      <c r="CY93" s="1101" t="n"/>
      <c r="CZ93" s="1101" t="n"/>
      <c r="DA93" s="1101" t="n"/>
      <c r="DB93" s="1101" t="n"/>
      <c r="DC93" s="1101" t="n"/>
      <c r="DD93" s="1101" t="n"/>
      <c r="DE93" s="1101" t="n"/>
      <c r="DF93" s="1101" t="n"/>
      <c r="DG93" s="1101" t="n"/>
      <c r="DH93" s="1101" t="n"/>
      <c r="DI93" s="1101" t="n"/>
    </row>
    <row r="94" ht="16" customFormat="1" customHeight="1" s="140">
      <c r="A94" s="1101" t="n"/>
      <c r="B94" s="1101" t="n"/>
      <c r="C94" s="1101" t="n"/>
      <c r="D94" s="1101" t="n"/>
      <c r="E94" s="1101" t="n"/>
      <c r="F94" s="1101" t="n"/>
      <c r="G94" s="144" t="n"/>
      <c r="H94" s="388" t="inlineStr">
        <is>
          <t>产品4</t>
        </is>
      </c>
      <c r="I94" s="410">
        <f>V57</f>
        <v/>
      </c>
      <c r="J94" s="410">
        <f>W57</f>
        <v/>
      </c>
      <c r="K94" s="410">
        <f>X57</f>
        <v/>
      </c>
      <c r="L94" s="410">
        <f>Y57</f>
        <v/>
      </c>
      <c r="M94" s="417">
        <f>IF((IF(I94&lt;1.1,1,0)+IF(J94&lt;1.1,1,0)+IF(K94&lt;1.1,1,0)+IF(L94&lt;1.1,1,0))&gt;=2,"市场异常","市场正常")</f>
        <v/>
      </c>
      <c r="N94" s="418" t="inlineStr">
        <is>
          <t>产品4</t>
        </is>
      </c>
      <c r="O94" s="410">
        <f>IF(O23="","",AC26)</f>
        <v/>
      </c>
      <c r="P94" s="410">
        <f>IF(P23="","",AD26)</f>
        <v/>
      </c>
      <c r="Q94" s="410">
        <f>IF(Q23="","",AE26)</f>
        <v/>
      </c>
      <c r="R94" s="419">
        <f>IF(R23="","",AF26)</f>
        <v/>
      </c>
      <c r="S94" s="144" t="n"/>
      <c r="T94" s="230" t="n"/>
      <c r="U94" s="1101" t="n"/>
      <c r="V94" s="1101" t="n"/>
      <c r="W94" s="1101" t="n"/>
      <c r="X94" s="1101" t="n"/>
      <c r="Y94" s="1101" t="n"/>
      <c r="Z94" s="1101" t="n"/>
      <c r="AA94" s="144" t="n"/>
      <c r="AB94" s="1101" t="n"/>
      <c r="AC94" s="1101" t="n"/>
      <c r="AD94" s="1101" t="n"/>
      <c r="AE94" s="1101" t="n"/>
      <c r="AF94" s="1101" t="n"/>
      <c r="AG94" s="1101" t="n"/>
      <c r="AH94" s="144" t="n"/>
      <c r="AI94" s="332" t="n"/>
      <c r="AJ94" s="435" t="n"/>
      <c r="AK94" s="435" t="n"/>
      <c r="AL94" s="435" t="n"/>
      <c r="AM94" s="435" t="n"/>
      <c r="AN94" s="435" t="n"/>
      <c r="AO94" s="435" t="n"/>
      <c r="AP94" s="435" t="n"/>
      <c r="AQ94" s="435" t="n"/>
      <c r="AR94" s="435" t="n"/>
      <c r="AS94" s="435" t="n"/>
      <c r="AT94" s="435" t="n"/>
      <c r="AU94" s="1084" t="n"/>
      <c r="AV94" s="1085" t="n"/>
      <c r="AW94" s="1101" t="n"/>
      <c r="AX94" s="1101" t="n"/>
      <c r="AY94" s="1101" t="n"/>
      <c r="AZ94" s="144" t="n"/>
      <c r="BA94" s="1101" t="n"/>
      <c r="BB94" s="1101" t="n"/>
      <c r="BC94" s="1101" t="n"/>
      <c r="BD94" s="1101" t="n"/>
      <c r="BE94" s="1101" t="n"/>
      <c r="BF94" s="1101" t="n"/>
      <c r="BG94" s="1101" t="n"/>
      <c r="BH94" s="1101" t="n"/>
      <c r="BI94" s="1101" t="n"/>
      <c r="BJ94" s="1101" t="n"/>
      <c r="BK94" s="1101" t="n"/>
      <c r="BL94" s="1101" t="n"/>
      <c r="BM94" s="1101" t="n"/>
      <c r="BN94" s="1101" t="n"/>
      <c r="BO94" s="1101" t="n"/>
      <c r="BP94" s="1101" t="n"/>
      <c r="BQ94" s="1101" t="n"/>
      <c r="BR94" s="1106" t="n"/>
      <c r="BS94" s="1106" t="n"/>
      <c r="BT94" s="1106" t="n"/>
      <c r="BU94" s="1106" t="n"/>
      <c r="BV94" s="1106" t="n"/>
      <c r="BW94" s="1106" t="n"/>
      <c r="BX94" s="1106" t="n"/>
      <c r="BY94" s="1106" t="n"/>
      <c r="BZ94" s="1106" t="n"/>
      <c r="CA94" s="1106" t="n"/>
      <c r="CB94" s="1106" t="n"/>
      <c r="CC94" s="1106" t="n"/>
      <c r="CD94" s="1106" t="n"/>
      <c r="CE94" s="1106" t="n"/>
      <c r="CF94" s="1106" t="n"/>
      <c r="CG94" s="1106" t="n"/>
      <c r="CH94" s="1106" t="n"/>
      <c r="CI94" s="1106" t="n"/>
      <c r="CJ94" s="1106" t="n"/>
      <c r="CK94" s="1101" t="n"/>
      <c r="CL94" s="1101" t="n"/>
      <c r="CM94" s="1101" t="n"/>
      <c r="CN94" s="1101" t="n"/>
      <c r="CO94" s="1101" t="n"/>
      <c r="CP94" s="1101" t="n"/>
      <c r="CQ94" s="1101" t="n"/>
      <c r="CR94" s="1101" t="n"/>
      <c r="CS94" s="1101" t="n"/>
      <c r="CT94" s="1101" t="n"/>
      <c r="CU94" s="1101" t="n"/>
      <c r="CV94" s="1101" t="n"/>
      <c r="CW94" s="1101" t="n"/>
      <c r="CX94" s="1101" t="n"/>
      <c r="CY94" s="1101" t="n"/>
      <c r="CZ94" s="1101" t="n"/>
      <c r="DA94" s="1101" t="n"/>
      <c r="DB94" s="1101" t="n"/>
      <c r="DC94" s="1101" t="n"/>
      <c r="DD94" s="1101" t="n"/>
      <c r="DE94" s="1101" t="n"/>
      <c r="DF94" s="1101" t="n"/>
      <c r="DG94" s="1101" t="n"/>
      <c r="DH94" s="1101" t="n"/>
      <c r="DI94" s="1101" t="n"/>
    </row>
    <row r="95" ht="16" customFormat="1" customHeight="1" s="140">
      <c r="A95" s="1101" t="n"/>
      <c r="B95" s="1101" t="n"/>
      <c r="C95" s="1101" t="n"/>
      <c r="D95" s="1101" t="n"/>
      <c r="E95" s="1101" t="n"/>
      <c r="F95" s="1101" t="n"/>
      <c r="G95" s="144" t="n"/>
      <c r="H95" s="144" t="n"/>
      <c r="I95" s="144" t="n"/>
      <c r="J95" s="144" t="n"/>
      <c r="K95" s="144" t="n"/>
      <c r="L95" s="144" t="n"/>
      <c r="M95" s="144" t="n"/>
      <c r="N95" s="144" t="n"/>
      <c r="O95" s="144" t="n"/>
      <c r="P95" s="144" t="n"/>
      <c r="Q95" s="144" t="n"/>
      <c r="R95" s="144" t="n"/>
      <c r="S95" s="144" t="n"/>
      <c r="T95" s="230" t="n"/>
      <c r="U95" s="1101" t="n"/>
      <c r="V95" s="1101" t="n"/>
      <c r="W95" s="1101" t="n"/>
      <c r="X95" s="1101" t="n"/>
      <c r="Y95" s="1101" t="n"/>
      <c r="Z95" s="1101" t="n"/>
      <c r="AA95" s="144" t="n"/>
      <c r="AB95" s="1101" t="n"/>
      <c r="AC95" s="1101" t="n"/>
      <c r="AD95" s="1101" t="n"/>
      <c r="AE95" s="1101" t="n"/>
      <c r="AF95" s="1101" t="n"/>
      <c r="AG95" s="1101" t="n"/>
      <c r="AH95" s="144" t="n"/>
      <c r="AI95" s="332" t="n"/>
      <c r="AJ95" s="435" t="n"/>
      <c r="AK95" s="435" t="n"/>
      <c r="AL95" s="435" t="n"/>
      <c r="AM95" s="435" t="n"/>
      <c r="AN95" s="435" t="n"/>
      <c r="AO95" s="435" t="n"/>
      <c r="AP95" s="435" t="n"/>
      <c r="AQ95" s="435" t="n"/>
      <c r="AR95" s="435" t="n"/>
      <c r="AS95" s="435" t="n"/>
      <c r="AT95" s="435" t="n"/>
      <c r="AU95" s="1084" t="n"/>
      <c r="AV95" s="1085" t="n"/>
      <c r="AW95" s="1101" t="n"/>
      <c r="AX95" s="1101" t="n"/>
      <c r="AY95" s="1101" t="n"/>
      <c r="AZ95" s="144" t="n"/>
      <c r="BA95" s="1101" t="n"/>
      <c r="BB95" s="1101" t="n"/>
      <c r="BC95" s="1101" t="n"/>
      <c r="BD95" s="1101" t="n"/>
      <c r="BE95" s="1101" t="n"/>
      <c r="BF95" s="1101" t="n"/>
      <c r="BG95" s="1101" t="n"/>
      <c r="BH95" s="1101" t="n"/>
      <c r="BI95" s="1101" t="n"/>
      <c r="BJ95" s="1101" t="n"/>
      <c r="BK95" s="1101" t="n"/>
      <c r="BL95" s="1101" t="n"/>
      <c r="BM95" s="1101" t="n"/>
      <c r="BN95" s="1101" t="n"/>
      <c r="BO95" s="1101" t="n"/>
      <c r="BP95" s="1101" t="n"/>
      <c r="BQ95" s="1101" t="n"/>
      <c r="BR95" s="1106" t="n"/>
      <c r="BS95" s="1106" t="n"/>
      <c r="BT95" s="1106" t="n"/>
      <c r="BU95" s="1106" t="n"/>
      <c r="BV95" s="1106" t="n"/>
      <c r="BW95" s="1106" t="n"/>
      <c r="BX95" s="1106" t="n"/>
      <c r="BY95" s="1106" t="n"/>
      <c r="BZ95" s="1106" t="n"/>
      <c r="CA95" s="1106" t="n"/>
      <c r="CB95" s="1106" t="n"/>
      <c r="CC95" s="1106" t="n"/>
      <c r="CD95" s="1106" t="n"/>
      <c r="CE95" s="1106" t="n"/>
      <c r="CF95" s="1106" t="n"/>
      <c r="CG95" s="1106" t="n"/>
      <c r="CH95" s="1106" t="n"/>
      <c r="CI95" s="1106" t="n"/>
      <c r="CJ95" s="1106" t="n"/>
      <c r="CK95" s="1101" t="n"/>
      <c r="CL95" s="1101" t="n"/>
      <c r="CM95" s="1101" t="n"/>
      <c r="CN95" s="1101" t="n"/>
      <c r="CO95" s="1101" t="n"/>
      <c r="CP95" s="1101" t="n"/>
      <c r="CQ95" s="1101" t="n"/>
      <c r="CR95" s="1101" t="n"/>
      <c r="CS95" s="1101" t="n"/>
      <c r="CT95" s="1101" t="n"/>
      <c r="CU95" s="1101" t="n"/>
      <c r="CV95" s="1101" t="n"/>
      <c r="CW95" s="1101" t="n"/>
      <c r="CX95" s="1101" t="n"/>
      <c r="CY95" s="1101" t="n"/>
      <c r="CZ95" s="1101" t="n"/>
      <c r="DA95" s="1101" t="n"/>
      <c r="DB95" s="1101" t="n"/>
      <c r="DC95" s="1101" t="n"/>
      <c r="DD95" s="1101" t="n"/>
      <c r="DE95" s="1101" t="n"/>
      <c r="DF95" s="1101" t="n"/>
      <c r="DG95" s="1101" t="n"/>
      <c r="DH95" s="1101" t="n"/>
      <c r="DI95" s="1101" t="n"/>
    </row>
    <row r="96" ht="16" customFormat="1" customHeight="1" s="140">
      <c r="A96" s="1101" t="n"/>
      <c r="B96" s="1101" t="n"/>
      <c r="C96" s="1101" t="n"/>
      <c r="D96" s="1101" t="n"/>
      <c r="E96" s="1101" t="n"/>
      <c r="F96" s="1101" t="n"/>
      <c r="G96" s="144" t="n"/>
      <c r="H96" s="386" t="inlineStr">
        <is>
          <t>价格变化</t>
        </is>
      </c>
      <c r="I96" s="411" t="inlineStr">
        <is>
          <t>市场1</t>
        </is>
      </c>
      <c r="J96" s="411" t="inlineStr">
        <is>
          <t>市场2</t>
        </is>
      </c>
      <c r="K96" s="411" t="inlineStr">
        <is>
          <t>市场3</t>
        </is>
      </c>
      <c r="L96" s="414" t="inlineStr">
        <is>
          <t>市场4</t>
        </is>
      </c>
      <c r="M96" s="144" t="n"/>
      <c r="N96" s="386" t="inlineStr">
        <is>
          <t>需求变化</t>
        </is>
      </c>
      <c r="O96" s="411" t="inlineStr">
        <is>
          <t>市场1</t>
        </is>
      </c>
      <c r="P96" s="411" t="inlineStr">
        <is>
          <t>市场2</t>
        </is>
      </c>
      <c r="Q96" s="411" t="inlineStr">
        <is>
          <t>市场3</t>
        </is>
      </c>
      <c r="R96" s="411" t="inlineStr">
        <is>
          <t>市场4</t>
        </is>
      </c>
      <c r="S96" s="411" t="inlineStr">
        <is>
          <t>上期市场变动</t>
        </is>
      </c>
      <c r="T96" s="429" t="inlineStr">
        <is>
          <t>市场波动变化</t>
        </is>
      </c>
      <c r="U96" s="1101" t="n"/>
      <c r="V96" s="1101" t="n"/>
      <c r="W96" s="1101" t="n"/>
      <c r="X96" s="1101" t="n"/>
      <c r="Y96" s="1101" t="n"/>
      <c r="Z96" s="1101" t="n"/>
      <c r="AA96" s="144" t="n"/>
      <c r="AB96" s="1101" t="n"/>
      <c r="AC96" s="1101" t="n"/>
      <c r="AD96" s="1101" t="n"/>
      <c r="AE96" s="1101" t="n"/>
      <c r="AF96" s="1101" t="n"/>
      <c r="AG96" s="1101" t="n"/>
      <c r="AH96" s="144" t="n"/>
      <c r="AI96" s="332" t="n"/>
      <c r="AJ96" s="435" t="n"/>
      <c r="AK96" s="435" t="n"/>
      <c r="AL96" s="435" t="n"/>
      <c r="AM96" s="435" t="n"/>
      <c r="AN96" s="435" t="n"/>
      <c r="AO96" s="435" t="n"/>
      <c r="AP96" s="435" t="n"/>
      <c r="AQ96" s="435" t="n"/>
      <c r="AR96" s="435" t="n"/>
      <c r="AS96" s="435" t="n"/>
      <c r="AT96" s="435" t="n"/>
      <c r="AU96" s="1084" t="n"/>
      <c r="AV96" s="1085" t="n"/>
      <c r="AW96" s="1101" t="n"/>
      <c r="AX96" s="1101" t="n"/>
      <c r="AY96" s="1101" t="n"/>
      <c r="AZ96" s="144" t="n"/>
      <c r="BA96" s="1101" t="n"/>
      <c r="BB96" s="1101" t="n"/>
      <c r="BC96" s="1101" t="n"/>
      <c r="BD96" s="1101" t="n"/>
      <c r="BE96" s="1101" t="n"/>
      <c r="BF96" s="1101" t="n"/>
      <c r="BG96" s="1101" t="n"/>
      <c r="BH96" s="1101" t="n"/>
      <c r="BI96" s="1101" t="n"/>
      <c r="BJ96" s="1101" t="n"/>
      <c r="BK96" s="1101" t="n"/>
      <c r="BL96" s="1101" t="n"/>
      <c r="BM96" s="1101" t="n"/>
      <c r="BN96" s="1101" t="n"/>
      <c r="BO96" s="1101" t="n"/>
      <c r="BP96" s="1101" t="n"/>
      <c r="BQ96" s="1101" t="n"/>
      <c r="BR96" s="1106" t="n"/>
      <c r="BS96" s="1106" t="n"/>
      <c r="BT96" s="1106" t="n"/>
      <c r="BU96" s="1106" t="n"/>
      <c r="BV96" s="1106" t="n"/>
      <c r="BW96" s="1106" t="n"/>
      <c r="BX96" s="1106" t="n"/>
      <c r="BY96" s="1106" t="n"/>
      <c r="BZ96" s="1106" t="n"/>
      <c r="CA96" s="1106" t="n"/>
      <c r="CB96" s="1106" t="n"/>
      <c r="CC96" s="1106" t="n"/>
      <c r="CD96" s="1106" t="n"/>
      <c r="CE96" s="1106" t="n"/>
      <c r="CF96" s="1106" t="n"/>
      <c r="CG96" s="1106" t="n"/>
      <c r="CH96" s="1106" t="n"/>
      <c r="CI96" s="1106" t="n"/>
      <c r="CJ96" s="1106" t="n"/>
      <c r="CK96" s="1101" t="n"/>
      <c r="CL96" s="1101" t="n"/>
      <c r="CM96" s="1101" t="n"/>
      <c r="CN96" s="1101" t="n"/>
      <c r="CO96" s="1101" t="n"/>
      <c r="CP96" s="1101" t="n"/>
      <c r="CQ96" s="1101" t="n"/>
      <c r="CR96" s="1101" t="n"/>
      <c r="CS96" s="1101" t="n"/>
      <c r="CT96" s="1101" t="n"/>
      <c r="CU96" s="1101" t="n"/>
      <c r="CV96" s="1101" t="n"/>
      <c r="CW96" s="1101" t="n"/>
      <c r="CX96" s="1101" t="n"/>
      <c r="CY96" s="1101" t="n"/>
      <c r="CZ96" s="1101" t="n"/>
      <c r="DA96" s="1101" t="n"/>
      <c r="DB96" s="1101" t="n"/>
      <c r="DC96" s="1101" t="n"/>
      <c r="DD96" s="1101" t="n"/>
      <c r="DE96" s="1101" t="n"/>
      <c r="DF96" s="1101" t="n"/>
      <c r="DG96" s="1101" t="n"/>
      <c r="DH96" s="1101" t="n"/>
      <c r="DI96" s="1101" t="n"/>
    </row>
    <row r="97" ht="16" customFormat="1" customHeight="1" s="140">
      <c r="A97" s="1101" t="n"/>
      <c r="B97" s="1101" t="n"/>
      <c r="C97" s="1101" t="n"/>
      <c r="D97" s="1101" t="n"/>
      <c r="E97" s="1101" t="n"/>
      <c r="F97" s="1101" t="n"/>
      <c r="G97" s="144" t="n"/>
      <c r="H97" s="387" t="inlineStr">
        <is>
          <t>产品1</t>
        </is>
      </c>
      <c r="I97" s="185">
        <f>第6期!O20-第5期!O20</f>
        <v/>
      </c>
      <c r="J97" s="185">
        <f>第6期!P20-第5期!P20</f>
        <v/>
      </c>
      <c r="K97" s="185">
        <f>第6期!Q20-第5期!Q20</f>
        <v/>
      </c>
      <c r="L97" s="186">
        <f>第6期!R20-第5期!R20</f>
        <v/>
      </c>
      <c r="M97" s="144" t="n"/>
      <c r="N97" s="387" t="inlineStr">
        <is>
          <t>产品1</t>
        </is>
      </c>
      <c r="O97" s="185">
        <f>V17-第6期!V17</f>
        <v/>
      </c>
      <c r="P97" s="185">
        <f>W17-第6期!W17</f>
        <v/>
      </c>
      <c r="Q97" s="185">
        <f>X17-第6期!X17</f>
        <v/>
      </c>
      <c r="R97" s="185">
        <f>Y17-第6期!Y17</f>
        <v/>
      </c>
      <c r="S97" s="185">
        <f>(I97+J97)/2+(O97+P97)/2*S73</f>
        <v/>
      </c>
      <c r="T97" s="430">
        <f>S97-第6期!S97</f>
        <v/>
      </c>
      <c r="U97" s="1101" t="n"/>
      <c r="V97" s="1101" t="n"/>
      <c r="W97" s="1101" t="n"/>
      <c r="X97" s="1101" t="n"/>
      <c r="Y97" s="1101" t="n"/>
      <c r="Z97" s="1101" t="n"/>
      <c r="AA97" s="144" t="n"/>
      <c r="AB97" s="1101" t="n"/>
      <c r="AC97" s="1101" t="n"/>
      <c r="AD97" s="1101" t="n"/>
      <c r="AE97" s="1101" t="n"/>
      <c r="AF97" s="1101" t="n"/>
      <c r="AG97" s="1101" t="n"/>
      <c r="AH97" s="144" t="n"/>
      <c r="AI97" s="332" t="n"/>
      <c r="AJ97" s="435" t="n"/>
      <c r="AK97" s="435" t="n"/>
      <c r="AL97" s="435" t="n"/>
      <c r="AM97" s="435" t="n"/>
      <c r="AN97" s="435" t="n"/>
      <c r="AO97" s="435" t="n"/>
      <c r="AP97" s="435" t="n"/>
      <c r="AQ97" s="435" t="n"/>
      <c r="AR97" s="435" t="n"/>
      <c r="AS97" s="435" t="n"/>
      <c r="AT97" s="435" t="n"/>
      <c r="AU97" s="1084" t="n"/>
      <c r="AV97" s="1085" t="n"/>
      <c r="AW97" s="1101" t="n"/>
      <c r="AX97" s="1101" t="n"/>
      <c r="AY97" s="1101" t="n"/>
      <c r="AZ97" s="144" t="n"/>
      <c r="BA97" s="1101" t="n"/>
      <c r="BB97" s="1101" t="n"/>
      <c r="BC97" s="1101" t="n"/>
      <c r="BD97" s="1101" t="n"/>
      <c r="BE97" s="1101" t="n"/>
      <c r="BF97" s="1101" t="n"/>
      <c r="BG97" s="1101" t="n"/>
      <c r="BH97" s="1101" t="n"/>
      <c r="BI97" s="1101" t="n"/>
      <c r="BJ97" s="1101" t="n"/>
      <c r="BK97" s="1101" t="n"/>
      <c r="BL97" s="1101" t="n"/>
      <c r="BM97" s="1101" t="n"/>
      <c r="BN97" s="1101" t="n"/>
      <c r="BO97" s="1101" t="n"/>
      <c r="BP97" s="1101" t="n"/>
      <c r="BQ97" s="1101" t="n"/>
      <c r="BR97" s="1106" t="n"/>
      <c r="BS97" s="1106" t="n"/>
      <c r="BT97" s="1106" t="n"/>
      <c r="BU97" s="1106" t="n"/>
      <c r="BV97" s="1106" t="n"/>
      <c r="BW97" s="1106" t="n"/>
      <c r="BX97" s="1106" t="n"/>
      <c r="BY97" s="1106" t="n"/>
      <c r="BZ97" s="1106" t="n"/>
      <c r="CA97" s="1106" t="n"/>
      <c r="CB97" s="1106" t="n"/>
      <c r="CC97" s="1106" t="n"/>
      <c r="CD97" s="1106" t="n"/>
      <c r="CE97" s="1106" t="n"/>
      <c r="CF97" s="1106" t="n"/>
      <c r="CG97" s="1106" t="n"/>
      <c r="CH97" s="1106" t="n"/>
      <c r="CI97" s="1106" t="n"/>
      <c r="CJ97" s="1106" t="n"/>
      <c r="CK97" s="1101" t="n"/>
      <c r="CL97" s="1101" t="n"/>
      <c r="CM97" s="1101" t="n"/>
      <c r="CN97" s="1101" t="n"/>
      <c r="CO97" s="1101" t="n"/>
      <c r="CP97" s="1101" t="n"/>
      <c r="CQ97" s="1101" t="n"/>
      <c r="CR97" s="1101" t="n"/>
      <c r="CS97" s="1101" t="n"/>
      <c r="CT97" s="1101" t="n"/>
      <c r="CU97" s="1101" t="n"/>
      <c r="CV97" s="1101" t="n"/>
      <c r="CW97" s="1101" t="n"/>
      <c r="CX97" s="1101" t="n"/>
      <c r="CY97" s="1101" t="n"/>
      <c r="CZ97" s="1101" t="n"/>
      <c r="DA97" s="1101" t="n"/>
      <c r="DB97" s="1101" t="n"/>
      <c r="DC97" s="1101" t="n"/>
      <c r="DD97" s="1101" t="n"/>
      <c r="DE97" s="1101" t="n"/>
      <c r="DF97" s="1101" t="n"/>
      <c r="DG97" s="1101" t="n"/>
      <c r="DH97" s="1101" t="n"/>
      <c r="DI97" s="1101" t="n"/>
    </row>
    <row r="98" ht="16" customFormat="1" customHeight="1" s="140">
      <c r="A98" s="1101" t="n"/>
      <c r="B98" s="1101" t="n"/>
      <c r="C98" s="1101" t="n"/>
      <c r="D98" s="1101" t="n"/>
      <c r="E98" s="1101" t="n"/>
      <c r="F98" s="1101" t="n"/>
      <c r="G98" s="144" t="n"/>
      <c r="H98" s="387" t="inlineStr">
        <is>
          <t>产品2</t>
        </is>
      </c>
      <c r="I98" s="185">
        <f>第6期!O21-第5期!O21</f>
        <v/>
      </c>
      <c r="J98" s="185">
        <f>第6期!P21-第5期!P21</f>
        <v/>
      </c>
      <c r="K98" s="185">
        <f>第6期!Q21-第5期!Q21</f>
        <v/>
      </c>
      <c r="L98" s="186">
        <f>第6期!R21-第5期!R21</f>
        <v/>
      </c>
      <c r="M98" s="144" t="n"/>
      <c r="N98" s="387" t="inlineStr">
        <is>
          <t>产品2</t>
        </is>
      </c>
      <c r="O98" s="185">
        <f>V18-第6期!V18</f>
        <v/>
      </c>
      <c r="P98" s="185">
        <f>W18-第6期!W18</f>
        <v/>
      </c>
      <c r="Q98" s="185">
        <f>X18-第6期!X18</f>
        <v/>
      </c>
      <c r="R98" s="185">
        <f>Y18-第6期!Y18</f>
        <v/>
      </c>
      <c r="S98" s="185">
        <f>(I98+J98)/2+(O98+P98)/2*S74</f>
        <v/>
      </c>
      <c r="T98" s="430">
        <f>S98-第6期!S98</f>
        <v/>
      </c>
      <c r="U98" s="1101" t="n"/>
      <c r="V98" s="1101" t="n"/>
      <c r="W98" s="1101" t="n"/>
      <c r="X98" s="1101" t="n"/>
      <c r="Y98" s="1101" t="n"/>
      <c r="Z98" s="1101" t="n"/>
      <c r="AA98" s="144" t="n"/>
      <c r="AB98" s="1101" t="n"/>
      <c r="AC98" s="1101" t="n"/>
      <c r="AD98" s="1101" t="n"/>
      <c r="AE98" s="1101" t="n"/>
      <c r="AF98" s="1101" t="n"/>
      <c r="AG98" s="1101" t="n"/>
      <c r="AH98" s="144" t="n"/>
      <c r="AI98" s="332" t="n"/>
      <c r="AJ98" s="435" t="n"/>
      <c r="AK98" s="435" t="n"/>
      <c r="AL98" s="435" t="n"/>
      <c r="AM98" s="435" t="n"/>
      <c r="AN98" s="435" t="n"/>
      <c r="AO98" s="435" t="n"/>
      <c r="AP98" s="435" t="n"/>
      <c r="AQ98" s="435" t="n"/>
      <c r="AR98" s="435" t="n"/>
      <c r="AS98" s="435" t="n"/>
      <c r="AT98" s="435" t="n"/>
      <c r="AU98" s="1084" t="n"/>
      <c r="AV98" s="1085" t="n"/>
      <c r="AW98" s="1101" t="n"/>
      <c r="AX98" s="1101" t="n"/>
      <c r="AY98" s="1101" t="n"/>
      <c r="AZ98" s="144" t="n"/>
      <c r="BA98" s="1101" t="n"/>
      <c r="BB98" s="1101" t="n"/>
      <c r="BC98" s="1101" t="n"/>
      <c r="BD98" s="1101" t="n"/>
      <c r="BE98" s="1101" t="n"/>
      <c r="BF98" s="1101" t="n"/>
      <c r="BG98" s="1101" t="n"/>
      <c r="BH98" s="1101" t="n"/>
      <c r="BI98" s="1101" t="n"/>
      <c r="BJ98" s="1101" t="n"/>
      <c r="BK98" s="1101" t="n"/>
      <c r="BL98" s="1101" t="n"/>
      <c r="BM98" s="1101" t="n"/>
      <c r="BN98" s="1101" t="n"/>
      <c r="BO98" s="1101" t="n"/>
      <c r="BP98" s="1101" t="n"/>
      <c r="BQ98" s="1101" t="n"/>
      <c r="BR98" s="1106" t="n"/>
      <c r="BS98" s="1106" t="n"/>
      <c r="BT98" s="1106" t="n"/>
      <c r="BU98" s="1106" t="n"/>
      <c r="BV98" s="1106" t="n"/>
      <c r="BW98" s="1106" t="n"/>
      <c r="BX98" s="1106" t="n"/>
      <c r="BY98" s="1106" t="n"/>
      <c r="BZ98" s="1106" t="n"/>
      <c r="CA98" s="1106" t="n"/>
      <c r="CB98" s="1106" t="n"/>
      <c r="CC98" s="1106" t="n"/>
      <c r="CD98" s="1106" t="n"/>
      <c r="CE98" s="1106" t="n"/>
      <c r="CF98" s="1106" t="n"/>
      <c r="CG98" s="1106" t="n"/>
      <c r="CH98" s="1106" t="n"/>
      <c r="CI98" s="1106" t="n"/>
      <c r="CJ98" s="1106" t="n"/>
      <c r="CK98" s="1101" t="n"/>
      <c r="CL98" s="1101" t="n"/>
      <c r="CM98" s="1101" t="n"/>
      <c r="CN98" s="1101" t="n"/>
      <c r="CO98" s="1101" t="n"/>
      <c r="CP98" s="1101" t="n"/>
      <c r="CQ98" s="1101" t="n"/>
      <c r="CR98" s="1101" t="n"/>
      <c r="CS98" s="1101" t="n"/>
      <c r="CT98" s="1101" t="n"/>
      <c r="CU98" s="1101" t="n"/>
      <c r="CV98" s="1101" t="n"/>
      <c r="CW98" s="1101" t="n"/>
      <c r="CX98" s="1101" t="n"/>
      <c r="CY98" s="1101" t="n"/>
      <c r="CZ98" s="1101" t="n"/>
      <c r="DA98" s="1101" t="n"/>
      <c r="DB98" s="1101" t="n"/>
      <c r="DC98" s="1101" t="n"/>
      <c r="DD98" s="1101" t="n"/>
      <c r="DE98" s="1101" t="n"/>
      <c r="DF98" s="1101" t="n"/>
      <c r="DG98" s="1101" t="n"/>
      <c r="DH98" s="1101" t="n"/>
      <c r="DI98" s="1101" t="n"/>
    </row>
    <row r="99" ht="16" customFormat="1" customHeight="1" s="140">
      <c r="A99" s="1101" t="n"/>
      <c r="B99" s="1101" t="n"/>
      <c r="C99" s="1101" t="n"/>
      <c r="D99" s="1101" t="n"/>
      <c r="E99" s="1101" t="n"/>
      <c r="F99" s="1101" t="n"/>
      <c r="G99" s="144" t="n"/>
      <c r="H99" s="387" t="inlineStr">
        <is>
          <t>产品3</t>
        </is>
      </c>
      <c r="I99" s="185">
        <f>第6期!O22-第5期!O22</f>
        <v/>
      </c>
      <c r="J99" s="185">
        <f>第6期!P22-第5期!P22</f>
        <v/>
      </c>
      <c r="K99" s="185">
        <f>第6期!Q22-第5期!Q22</f>
        <v/>
      </c>
      <c r="L99" s="186">
        <f>第6期!R22-第5期!R22</f>
        <v/>
      </c>
      <c r="M99" s="144" t="n"/>
      <c r="N99" s="387" t="inlineStr">
        <is>
          <t>产品3</t>
        </is>
      </c>
      <c r="O99" s="185">
        <f>V19-第6期!V19</f>
        <v/>
      </c>
      <c r="P99" s="185">
        <f>W19-第6期!W19</f>
        <v/>
      </c>
      <c r="Q99" s="185">
        <f>X19-第6期!X19</f>
        <v/>
      </c>
      <c r="R99" s="185">
        <f>Y19-第6期!Y19</f>
        <v/>
      </c>
      <c r="S99" s="185">
        <f>(I99+J99)/2+(O99+P99)/2*S75</f>
        <v/>
      </c>
      <c r="T99" s="430">
        <f>S99-第6期!S99</f>
        <v/>
      </c>
      <c r="U99" s="1101" t="n"/>
      <c r="V99" s="1101" t="n"/>
      <c r="W99" s="1101" t="n"/>
      <c r="X99" s="1101" t="n"/>
      <c r="Y99" s="1101" t="n"/>
      <c r="Z99" s="1101" t="n"/>
      <c r="AA99" s="144" t="n"/>
      <c r="AB99" s="1101" t="n"/>
      <c r="AC99" s="1101" t="n"/>
      <c r="AD99" s="1101" t="n"/>
      <c r="AE99" s="1101" t="n"/>
      <c r="AF99" s="1101" t="n"/>
      <c r="AG99" s="1101" t="n"/>
      <c r="AH99" s="144" t="n"/>
      <c r="AI99" s="332" t="n"/>
      <c r="AJ99" s="435" t="n"/>
      <c r="AK99" s="435" t="n"/>
      <c r="AL99" s="435" t="n"/>
      <c r="AM99" s="435" t="n"/>
      <c r="AN99" s="435" t="n"/>
      <c r="AO99" s="435" t="n"/>
      <c r="AP99" s="435" t="n"/>
      <c r="AQ99" s="435" t="n"/>
      <c r="AR99" s="435" t="n"/>
      <c r="AS99" s="435" t="n"/>
      <c r="AT99" s="435" t="n"/>
      <c r="AU99" s="1084" t="n"/>
      <c r="AV99" s="1085" t="n"/>
      <c r="AW99" s="1101" t="n"/>
      <c r="AX99" s="1101" t="n"/>
      <c r="AY99" s="1101" t="n"/>
      <c r="AZ99" s="144" t="n"/>
      <c r="BA99" s="1101" t="n"/>
      <c r="BB99" s="1101" t="n"/>
      <c r="BC99" s="1101" t="n"/>
      <c r="BD99" s="1101" t="n"/>
      <c r="BE99" s="1101" t="n"/>
      <c r="BF99" s="1101" t="n"/>
      <c r="BG99" s="1101" t="n"/>
      <c r="BH99" s="1101" t="n"/>
      <c r="BI99" s="1101" t="n"/>
      <c r="BJ99" s="1101" t="n"/>
      <c r="BK99" s="1101" t="n"/>
      <c r="BL99" s="1101" t="n"/>
      <c r="BM99" s="1101" t="n"/>
      <c r="BN99" s="1101" t="n"/>
      <c r="BO99" s="1101" t="n"/>
      <c r="BP99" s="1101" t="n"/>
      <c r="BQ99" s="1101" t="n"/>
      <c r="BR99" s="1106" t="n"/>
      <c r="BS99" s="1106" t="n"/>
      <c r="BT99" s="1106" t="n"/>
      <c r="BU99" s="1106" t="n"/>
      <c r="BV99" s="1106" t="n"/>
      <c r="BW99" s="1106" t="n"/>
      <c r="BX99" s="1106" t="n"/>
      <c r="BY99" s="1106" t="n"/>
      <c r="BZ99" s="1106" t="n"/>
      <c r="CA99" s="1106" t="n"/>
      <c r="CB99" s="1106" t="n"/>
      <c r="CC99" s="1106" t="n"/>
      <c r="CD99" s="1106" t="n"/>
      <c r="CE99" s="1106" t="n"/>
      <c r="CF99" s="1106" t="n"/>
      <c r="CG99" s="1106" t="n"/>
      <c r="CH99" s="1106" t="n"/>
      <c r="CI99" s="1106" t="n"/>
      <c r="CJ99" s="1106" t="n"/>
      <c r="CK99" s="1101" t="n"/>
      <c r="CL99" s="1101" t="n"/>
      <c r="CM99" s="1101" t="n"/>
      <c r="CN99" s="1101" t="n"/>
      <c r="CO99" s="1101" t="n"/>
      <c r="CP99" s="1101" t="n"/>
      <c r="CQ99" s="1101" t="n"/>
      <c r="CR99" s="1101" t="n"/>
      <c r="CS99" s="1101" t="n"/>
      <c r="CT99" s="1101" t="n"/>
      <c r="CU99" s="1101" t="n"/>
      <c r="CV99" s="1101" t="n"/>
      <c r="CW99" s="1101" t="n"/>
      <c r="CX99" s="1101" t="n"/>
      <c r="CY99" s="1101" t="n"/>
      <c r="CZ99" s="1101" t="n"/>
      <c r="DA99" s="1101" t="n"/>
      <c r="DB99" s="1101" t="n"/>
      <c r="DC99" s="1101" t="n"/>
      <c r="DD99" s="1101" t="n"/>
      <c r="DE99" s="1101" t="n"/>
      <c r="DF99" s="1101" t="n"/>
      <c r="DG99" s="1101" t="n"/>
      <c r="DH99" s="1101" t="n"/>
      <c r="DI99" s="1101" t="n"/>
    </row>
    <row r="100" ht="16" customFormat="1" customHeight="1" s="140">
      <c r="A100" s="1101" t="n"/>
      <c r="B100" s="1101" t="n"/>
      <c r="C100" s="1101" t="n"/>
      <c r="D100" s="1101" t="n"/>
      <c r="E100" s="1101" t="n"/>
      <c r="F100" s="1101" t="n"/>
      <c r="G100" s="144" t="n"/>
      <c r="H100" s="388" t="inlineStr">
        <is>
          <t>产品4</t>
        </is>
      </c>
      <c r="I100" s="410">
        <f>第6期!O23-第5期!O23</f>
        <v/>
      </c>
      <c r="J100" s="410">
        <f>第6期!P23-第5期!P23</f>
        <v/>
      </c>
      <c r="K100" s="410">
        <f>第6期!Q23-第5期!Q23</f>
        <v/>
      </c>
      <c r="L100" s="419">
        <f>第6期!R23-第5期!R23</f>
        <v/>
      </c>
      <c r="M100" s="144" t="n"/>
      <c r="N100" s="388" t="inlineStr">
        <is>
          <t>产品4</t>
        </is>
      </c>
      <c r="O100" s="410">
        <f>V20-第6期!V20</f>
        <v/>
      </c>
      <c r="P100" s="410">
        <f>W20-第6期!W20</f>
        <v/>
      </c>
      <c r="Q100" s="410">
        <f>X20-第6期!X20</f>
        <v/>
      </c>
      <c r="R100" s="410">
        <f>Y20-第6期!Y20</f>
        <v/>
      </c>
      <c r="S100" s="410">
        <f>(I100+J100)/2+(O100+P100)/2*S76</f>
        <v/>
      </c>
      <c r="T100" s="431">
        <f>S100-第6期!S100</f>
        <v/>
      </c>
      <c r="U100" s="1101" t="n"/>
      <c r="V100" s="1101" t="n"/>
      <c r="W100" s="1101" t="n"/>
      <c r="X100" s="1101" t="n"/>
      <c r="Y100" s="1101" t="n"/>
      <c r="Z100" s="1101" t="n"/>
      <c r="AA100" s="144" t="n"/>
      <c r="AB100" s="1101" t="n"/>
      <c r="AC100" s="1101" t="n"/>
      <c r="AD100" s="1101" t="n"/>
      <c r="AE100" s="1101" t="n"/>
      <c r="AF100" s="1101" t="n"/>
      <c r="AG100" s="1101" t="n"/>
      <c r="AH100" s="144" t="n"/>
      <c r="AI100" s="332" t="n"/>
      <c r="AJ100" s="435" t="n"/>
      <c r="AK100" s="435" t="n"/>
      <c r="AL100" s="435" t="n"/>
      <c r="AM100" s="435" t="n"/>
      <c r="AN100" s="435" t="n"/>
      <c r="AO100" s="435" t="n"/>
      <c r="AP100" s="435" t="n"/>
      <c r="AQ100" s="435" t="n"/>
      <c r="AR100" s="435" t="n"/>
      <c r="AS100" s="435" t="n"/>
      <c r="AT100" s="435" t="n"/>
      <c r="AU100" s="1084" t="n"/>
      <c r="AV100" s="1085" t="n"/>
      <c r="AW100" s="1101" t="n"/>
      <c r="AX100" s="1101" t="n"/>
      <c r="AY100" s="1101" t="n"/>
      <c r="AZ100" s="144" t="n"/>
      <c r="BA100" s="1101" t="n"/>
      <c r="BB100" s="1101" t="n"/>
      <c r="BC100" s="1101" t="n"/>
      <c r="BD100" s="1101" t="n"/>
      <c r="BE100" s="1101" t="n"/>
      <c r="BF100" s="1101" t="n"/>
      <c r="BG100" s="1101" t="n"/>
      <c r="BH100" s="1101" t="n"/>
      <c r="BI100" s="1101" t="n"/>
      <c r="BJ100" s="1101" t="n"/>
      <c r="BK100" s="1101" t="n"/>
      <c r="BL100" s="1101" t="n"/>
      <c r="BM100" s="1101" t="n"/>
      <c r="BN100" s="1101" t="n"/>
      <c r="BO100" s="1101" t="n"/>
      <c r="BP100" s="1101" t="n"/>
      <c r="BQ100" s="1101" t="n"/>
      <c r="BR100" s="1106" t="n"/>
      <c r="BS100" s="1106" t="n"/>
      <c r="BT100" s="1106" t="n"/>
      <c r="BU100" s="1106" t="n"/>
      <c r="BV100" s="1106" t="n"/>
      <c r="BW100" s="1106" t="n"/>
      <c r="BX100" s="1106" t="n"/>
      <c r="BY100" s="1106" t="n"/>
      <c r="BZ100" s="1106" t="n"/>
      <c r="CA100" s="1106" t="n"/>
      <c r="CB100" s="1106" t="n"/>
      <c r="CC100" s="1106" t="n"/>
      <c r="CD100" s="1106" t="n"/>
      <c r="CE100" s="1106" t="n"/>
      <c r="CF100" s="1106" t="n"/>
      <c r="CG100" s="1106" t="n"/>
      <c r="CH100" s="1106" t="n"/>
      <c r="CI100" s="1106" t="n"/>
      <c r="CJ100" s="1106" t="n"/>
      <c r="CK100" s="1101" t="n"/>
      <c r="CL100" s="1101" t="n"/>
      <c r="CM100" s="1101" t="n"/>
      <c r="CN100" s="1101" t="n"/>
      <c r="CO100" s="1101" t="n"/>
      <c r="CP100" s="1101" t="n"/>
      <c r="CQ100" s="1101" t="n"/>
      <c r="CR100" s="1101" t="n"/>
      <c r="CS100" s="1101" t="n"/>
      <c r="CT100" s="1101" t="n"/>
      <c r="CU100" s="1101" t="n"/>
      <c r="CV100" s="1101" t="n"/>
      <c r="CW100" s="1101" t="n"/>
      <c r="CX100" s="1101" t="n"/>
      <c r="CY100" s="1101" t="n"/>
      <c r="CZ100" s="1101" t="n"/>
      <c r="DA100" s="1101" t="n"/>
      <c r="DB100" s="1101" t="n"/>
      <c r="DC100" s="1101" t="n"/>
      <c r="DD100" s="1101" t="n"/>
      <c r="DE100" s="1101" t="n"/>
      <c r="DF100" s="1101" t="n"/>
      <c r="DG100" s="1101" t="n"/>
      <c r="DH100" s="1101" t="n"/>
      <c r="DI100" s="1101" t="n"/>
    </row>
    <row r="101" ht="16" customFormat="1" customHeight="1" s="140">
      <c r="A101" s="1101" t="n"/>
      <c r="B101" s="1101" t="n"/>
      <c r="C101" s="1101" t="n"/>
      <c r="D101" s="1101" t="n"/>
      <c r="E101" s="1101" t="n"/>
      <c r="F101" s="1101" t="n"/>
      <c r="G101" s="144" t="n"/>
      <c r="H101" s="1101" t="n"/>
      <c r="I101" s="1101" t="n"/>
      <c r="J101" s="1101" t="n"/>
      <c r="K101" s="1101" t="n"/>
      <c r="L101" s="1101" t="n"/>
      <c r="M101" s="178" t="n"/>
      <c r="N101" s="1101" t="n"/>
      <c r="O101" s="1101" t="n"/>
      <c r="P101" s="1101" t="n"/>
      <c r="Q101" s="1101" t="n"/>
      <c r="R101" s="1101" t="n"/>
      <c r="S101" s="1101" t="n"/>
      <c r="T101" s="230" t="n"/>
      <c r="U101" s="1101" t="n"/>
      <c r="V101" s="1101" t="n"/>
      <c r="W101" s="1101" t="n"/>
      <c r="X101" s="1101" t="n"/>
      <c r="Y101" s="1101" t="n"/>
      <c r="Z101" s="1101" t="n"/>
      <c r="AA101" s="144" t="n"/>
      <c r="AB101" s="1101" t="n"/>
      <c r="AC101" s="1101" t="n"/>
      <c r="AD101" s="1101" t="n"/>
      <c r="AE101" s="1101" t="n"/>
      <c r="AF101" s="1101" t="n"/>
      <c r="AG101" s="1101" t="n"/>
      <c r="AH101" s="144" t="n"/>
      <c r="AI101" s="332" t="n"/>
      <c r="AJ101" s="435" t="n"/>
      <c r="AK101" s="435" t="n"/>
      <c r="AL101" s="435" t="n"/>
      <c r="AM101" s="435" t="n"/>
      <c r="AN101" s="435" t="n"/>
      <c r="AO101" s="435" t="n"/>
      <c r="AP101" s="435" t="n"/>
      <c r="AQ101" s="435" t="n"/>
      <c r="AR101" s="435" t="n"/>
      <c r="AS101" s="435" t="n"/>
      <c r="AT101" s="435" t="n"/>
      <c r="AU101" s="1084" t="n"/>
      <c r="AV101" s="1085" t="n"/>
      <c r="AW101" s="1101" t="n"/>
      <c r="AX101" s="1101" t="n"/>
      <c r="AY101" s="1101" t="n"/>
      <c r="AZ101" s="144" t="n"/>
      <c r="BA101" s="1101" t="n"/>
      <c r="BB101" s="1101" t="n"/>
      <c r="BC101" s="1101" t="n"/>
      <c r="BD101" s="1101" t="n"/>
      <c r="BE101" s="1101" t="n"/>
      <c r="BF101" s="1101" t="n"/>
      <c r="BG101" s="1101" t="n"/>
      <c r="BH101" s="1101" t="n"/>
      <c r="BI101" s="1101" t="n"/>
      <c r="BJ101" s="1101" t="n"/>
      <c r="BK101" s="1101" t="n"/>
      <c r="BL101" s="1101" t="n"/>
      <c r="BM101" s="1101" t="n"/>
      <c r="BN101" s="1101" t="n"/>
      <c r="BO101" s="1101" t="n"/>
      <c r="BP101" s="1101" t="n"/>
      <c r="BQ101" s="1101" t="n"/>
      <c r="BR101" s="1106" t="n"/>
      <c r="BS101" s="1106" t="n"/>
      <c r="BT101" s="1106" t="n"/>
      <c r="BU101" s="1106" t="n"/>
      <c r="BV101" s="1106" t="n"/>
      <c r="BW101" s="1106" t="n"/>
      <c r="BX101" s="1106" t="n"/>
      <c r="BY101" s="1106" t="n"/>
      <c r="BZ101" s="1106" t="n"/>
      <c r="CA101" s="1106" t="n"/>
      <c r="CB101" s="1106" t="n"/>
      <c r="CC101" s="1106" t="n"/>
      <c r="CD101" s="1106" t="n"/>
      <c r="CE101" s="1106" t="n"/>
      <c r="CF101" s="1106" t="n"/>
      <c r="CG101" s="1106" t="n"/>
      <c r="CH101" s="1106" t="n"/>
      <c r="CI101" s="1106" t="n"/>
      <c r="CJ101" s="1106" t="n"/>
      <c r="CK101" s="1101" t="n"/>
      <c r="CL101" s="1101" t="n"/>
      <c r="CM101" s="1101" t="n"/>
      <c r="CN101" s="1101" t="n"/>
      <c r="CO101" s="1101" t="n"/>
      <c r="CP101" s="1101" t="n"/>
      <c r="CQ101" s="1101" t="n"/>
      <c r="CR101" s="1101" t="n"/>
      <c r="CS101" s="1101" t="n"/>
      <c r="CT101" s="1101" t="n"/>
      <c r="CU101" s="1101" t="n"/>
      <c r="CV101" s="1101" t="n"/>
      <c r="CW101" s="1101" t="n"/>
      <c r="CX101" s="1101" t="n"/>
      <c r="CY101" s="1101" t="n"/>
      <c r="CZ101" s="1101" t="n"/>
      <c r="DA101" s="1101" t="n"/>
      <c r="DB101" s="1101" t="n"/>
      <c r="DC101" s="1101" t="n"/>
      <c r="DD101" s="1101" t="n"/>
      <c r="DE101" s="1101" t="n"/>
      <c r="DF101" s="1101" t="n"/>
      <c r="DG101" s="1101" t="n"/>
      <c r="DH101" s="1101" t="n"/>
      <c r="DI101" s="1101" t="n"/>
    </row>
    <row r="102" ht="16" customFormat="1" customHeight="1" s="140">
      <c r="A102" s="1101" t="n"/>
      <c r="B102" s="1101" t="n"/>
      <c r="C102" s="1101" t="n"/>
      <c r="D102" s="1101" t="n"/>
      <c r="E102" s="1101" t="n"/>
      <c r="F102" s="1101" t="n"/>
      <c r="G102" s="144" t="n"/>
      <c r="H102" s="1101" t="n"/>
      <c r="I102" s="1101" t="n"/>
      <c r="J102" s="1101" t="n"/>
      <c r="K102" s="1101" t="n"/>
      <c r="L102" s="1101" t="n"/>
      <c r="M102" s="178" t="n"/>
      <c r="N102" s="1101" t="n"/>
      <c r="O102" s="1101" t="n"/>
      <c r="P102" s="1101" t="n"/>
      <c r="Q102" s="1101" t="n"/>
      <c r="R102" s="1101" t="n"/>
      <c r="S102" s="1101" t="n"/>
      <c r="T102" s="230" t="n"/>
      <c r="U102" s="1101" t="n"/>
      <c r="V102" s="1101" t="n"/>
      <c r="W102" s="1101" t="n"/>
      <c r="X102" s="1101" t="n"/>
      <c r="Y102" s="1101" t="n"/>
      <c r="Z102" s="1101" t="n"/>
      <c r="AA102" s="144" t="n"/>
      <c r="AB102" s="1101" t="n"/>
      <c r="AC102" s="1101" t="n"/>
      <c r="AD102" s="1101" t="n"/>
      <c r="AE102" s="1101" t="n"/>
      <c r="AF102" s="1101" t="n"/>
      <c r="AG102" s="1101" t="n"/>
      <c r="AH102" s="144" t="n"/>
      <c r="AI102" s="436" t="n"/>
      <c r="AJ102" s="437" t="n"/>
      <c r="AK102" s="437" t="n"/>
      <c r="AL102" s="437" t="n"/>
      <c r="AM102" s="437" t="n"/>
      <c r="AN102" s="437" t="n"/>
      <c r="AO102" s="437" t="n"/>
      <c r="AP102" s="437" t="n"/>
      <c r="AQ102" s="437" t="n"/>
      <c r="AR102" s="437" t="n"/>
      <c r="AS102" s="437" t="n"/>
      <c r="AT102" s="442" t="n"/>
      <c r="AU102" s="1084" t="n"/>
      <c r="AV102" s="1085" t="n"/>
      <c r="AW102" s="1101" t="n"/>
      <c r="AX102" s="1101" t="n"/>
      <c r="AY102" s="1101" t="n"/>
      <c r="AZ102" s="144" t="n"/>
      <c r="BA102" s="1101" t="n"/>
      <c r="BB102" s="1101" t="n"/>
      <c r="BC102" s="1101" t="n"/>
      <c r="BD102" s="1101" t="n"/>
      <c r="BE102" s="1101" t="n"/>
      <c r="BF102" s="1101" t="n"/>
      <c r="BG102" s="1101" t="n"/>
      <c r="BH102" s="1101" t="n"/>
      <c r="BI102" s="1101" t="n"/>
      <c r="BJ102" s="1101" t="n"/>
      <c r="BK102" s="1101" t="n"/>
      <c r="BL102" s="1101" t="n"/>
      <c r="BM102" s="1101" t="n"/>
      <c r="BN102" s="1101" t="n"/>
      <c r="BO102" s="1101" t="n"/>
      <c r="BP102" s="1101" t="n"/>
      <c r="BQ102" s="1101" t="n"/>
      <c r="BR102" s="1106" t="n"/>
      <c r="BS102" s="1106" t="n"/>
      <c r="BT102" s="1106" t="n"/>
      <c r="BU102" s="1106" t="n"/>
      <c r="BV102" s="1106" t="n"/>
      <c r="BW102" s="1106" t="n"/>
      <c r="BX102" s="1106" t="n"/>
      <c r="BY102" s="1106" t="n"/>
      <c r="BZ102" s="1106" t="n"/>
      <c r="CA102" s="1106" t="n"/>
      <c r="CB102" s="1106" t="n"/>
      <c r="CC102" s="1106" t="n"/>
      <c r="CD102" s="1106" t="n"/>
      <c r="CE102" s="1106" t="n"/>
      <c r="CF102" s="1106" t="n"/>
      <c r="CG102" s="1106" t="n"/>
      <c r="CH102" s="1106" t="n"/>
      <c r="CI102" s="1106" t="n"/>
      <c r="CJ102" s="1106" t="n"/>
      <c r="CK102" s="1101" t="n"/>
      <c r="CL102" s="1101" t="n"/>
      <c r="CM102" s="1101" t="n"/>
      <c r="CN102" s="1101" t="n"/>
      <c r="CO102" s="1101" t="n"/>
      <c r="CP102" s="1101" t="n"/>
      <c r="CQ102" s="1101" t="n"/>
      <c r="CR102" s="1101" t="n"/>
      <c r="CS102" s="1101" t="n"/>
      <c r="CT102" s="1101" t="n"/>
      <c r="CU102" s="1101" t="n"/>
      <c r="CV102" s="1101" t="n"/>
      <c r="CW102" s="1101" t="n"/>
      <c r="CX102" s="1101" t="n"/>
      <c r="CY102" s="1101" t="n"/>
      <c r="CZ102" s="1101" t="n"/>
      <c r="DA102" s="1101" t="n"/>
      <c r="DB102" s="1101" t="n"/>
      <c r="DC102" s="1101" t="n"/>
      <c r="DD102" s="1101" t="n"/>
      <c r="DE102" s="1101" t="n"/>
      <c r="DF102" s="1101" t="n"/>
      <c r="DG102" s="1101" t="n"/>
      <c r="DH102" s="1101" t="n"/>
      <c r="DI102" s="1101" t="n"/>
    </row>
    <row r="103" ht="16" customFormat="1" customHeight="1" s="140">
      <c r="A103" s="1101" t="n"/>
      <c r="B103" s="1101" t="n"/>
      <c r="C103" s="1101" t="n"/>
      <c r="D103" s="1101" t="n"/>
      <c r="E103" s="1101" t="n"/>
      <c r="F103" s="1101" t="n"/>
      <c r="G103" s="144" t="n"/>
      <c r="H103" s="1101" t="n"/>
      <c r="I103" s="1101" t="n"/>
      <c r="J103" s="1101" t="n"/>
      <c r="K103" s="1101" t="n"/>
      <c r="L103" s="1101" t="n"/>
      <c r="M103" s="178" t="n"/>
      <c r="N103" s="1101" t="n"/>
      <c r="O103" s="1101" t="n"/>
      <c r="P103" s="1101" t="n"/>
      <c r="Q103" s="1101" t="n"/>
      <c r="R103" s="1101" t="n"/>
      <c r="S103" s="1101" t="n"/>
      <c r="T103" s="230" t="n"/>
      <c r="U103" s="1101" t="n"/>
      <c r="V103" s="1101" t="n"/>
      <c r="W103" s="1101" t="n"/>
      <c r="X103" s="1101" t="n"/>
      <c r="Y103" s="1101" t="n"/>
      <c r="Z103" s="1101" t="n"/>
      <c r="AA103" s="144" t="n"/>
      <c r="AB103" s="1101" t="n"/>
      <c r="AC103" s="1101" t="n"/>
      <c r="AD103" s="1101" t="n"/>
      <c r="AE103" s="1101" t="n"/>
      <c r="AF103" s="1101" t="n"/>
      <c r="AG103" s="1101" t="n"/>
      <c r="AH103" s="144" t="n"/>
      <c r="AI103" s="436" t="n"/>
      <c r="AJ103" s="437" t="n"/>
      <c r="AK103" s="437" t="n"/>
      <c r="AL103" s="437" t="n"/>
      <c r="AM103" s="437" t="n"/>
      <c r="AN103" s="437" t="n"/>
      <c r="AO103" s="437" t="n"/>
      <c r="AP103" s="437" t="n"/>
      <c r="AQ103" s="437" t="n"/>
      <c r="AR103" s="437" t="n"/>
      <c r="AS103" s="437" t="n"/>
      <c r="AT103" s="437" t="n"/>
      <c r="AU103" s="443" t="n"/>
      <c r="AV103" s="444" t="n"/>
      <c r="AW103" s="1101" t="n"/>
      <c r="AX103" s="1101" t="n"/>
      <c r="AY103" s="1101" t="n"/>
      <c r="AZ103" s="144" t="n"/>
      <c r="BA103" s="1101" t="n"/>
      <c r="BB103" s="1101" t="n"/>
      <c r="BC103" s="1101" t="n"/>
      <c r="BD103" s="1101" t="n"/>
      <c r="BE103" s="1101" t="n"/>
      <c r="BF103" s="1101" t="n"/>
      <c r="BG103" s="1101" t="n"/>
      <c r="BH103" s="1101" t="n"/>
      <c r="BI103" s="1101" t="n"/>
      <c r="BJ103" s="1101" t="n"/>
      <c r="BK103" s="1101" t="n"/>
      <c r="BL103" s="1101" t="n"/>
      <c r="BM103" s="1101" t="n"/>
      <c r="BN103" s="1101" t="n"/>
      <c r="BO103" s="1101" t="n"/>
      <c r="BP103" s="1101" t="n"/>
      <c r="BQ103" s="1101" t="n"/>
      <c r="BR103" s="1106" t="n"/>
      <c r="BS103" s="1106" t="n"/>
      <c r="BT103" s="1106" t="n"/>
      <c r="BU103" s="1106" t="n"/>
      <c r="BV103" s="1106" t="n"/>
      <c r="BW103" s="1106" t="n"/>
      <c r="BX103" s="1106" t="n"/>
      <c r="BY103" s="1106" t="n"/>
      <c r="BZ103" s="1106" t="n"/>
      <c r="CA103" s="1106" t="n"/>
      <c r="CB103" s="1106" t="n"/>
      <c r="CC103" s="1106" t="n"/>
      <c r="CD103" s="1106" t="n"/>
      <c r="CE103" s="1106" t="n"/>
      <c r="CF103" s="1106" t="n"/>
      <c r="CG103" s="1106" t="n"/>
      <c r="CH103" s="1106" t="n"/>
      <c r="CI103" s="1106" t="n"/>
      <c r="CJ103" s="1106" t="n"/>
      <c r="CK103" s="1101" t="n"/>
      <c r="CL103" s="1101" t="n"/>
      <c r="CM103" s="1101" t="n"/>
      <c r="CN103" s="1101" t="n"/>
      <c r="CO103" s="1101" t="n"/>
      <c r="CP103" s="1101" t="n"/>
      <c r="CQ103" s="1101" t="n"/>
      <c r="CR103" s="1101" t="n"/>
      <c r="CS103" s="1101" t="n"/>
      <c r="CT103" s="1101" t="n"/>
      <c r="CU103" s="1101" t="n"/>
      <c r="CV103" s="1101" t="n"/>
      <c r="CW103" s="1101" t="n"/>
      <c r="CX103" s="1101" t="n"/>
      <c r="CY103" s="1101" t="n"/>
      <c r="CZ103" s="1101" t="n"/>
      <c r="DA103" s="1101" t="n"/>
      <c r="DB103" s="1101" t="n"/>
      <c r="DC103" s="1101" t="n"/>
      <c r="DD103" s="1101" t="n"/>
      <c r="DE103" s="1101" t="n"/>
      <c r="DF103" s="1101" t="n"/>
      <c r="DG103" s="1101" t="n"/>
      <c r="DH103" s="1101" t="n"/>
      <c r="DI103" s="1101" t="n"/>
    </row>
    <row r="104" ht="16" customFormat="1" customHeight="1" s="140">
      <c r="A104" s="1101" t="n"/>
      <c r="B104" s="1101" t="n"/>
      <c r="C104" s="1101" t="n"/>
      <c r="D104" s="1101" t="n"/>
      <c r="E104" s="1101" t="n"/>
      <c r="F104" s="1101" t="n"/>
      <c r="G104" s="144" t="n"/>
      <c r="H104" s="1101" t="n"/>
      <c r="I104" s="1101" t="n"/>
      <c r="J104" s="1101" t="n"/>
      <c r="K104" s="1101" t="n"/>
      <c r="L104" s="1101" t="n"/>
      <c r="M104" s="178" t="n"/>
      <c r="N104" s="1101" t="n"/>
      <c r="O104" s="1101" t="n"/>
      <c r="P104" s="1101" t="n"/>
      <c r="Q104" s="1101" t="n"/>
      <c r="R104" s="1101" t="n"/>
      <c r="S104" s="1101" t="n"/>
      <c r="T104" s="230" t="n"/>
      <c r="U104" s="1101" t="n"/>
      <c r="V104" s="1101" t="n"/>
      <c r="W104" s="1101" t="n"/>
      <c r="X104" s="1101" t="n"/>
      <c r="Y104" s="1101" t="n"/>
      <c r="Z104" s="1101" t="n"/>
      <c r="AA104" s="144" t="n"/>
      <c r="AB104" s="1101" t="n"/>
      <c r="AC104" s="1101" t="n"/>
      <c r="AD104" s="1101" t="n"/>
      <c r="AE104" s="1101" t="n"/>
      <c r="AF104" s="1101" t="n"/>
      <c r="AG104" s="1101" t="n"/>
      <c r="AH104" s="144" t="n"/>
      <c r="AI104" s="1101" t="n"/>
      <c r="AJ104" s="1101" t="n"/>
      <c r="AK104" s="1101" t="n"/>
      <c r="AL104" s="1101" t="n"/>
      <c r="AM104" s="1101" t="n"/>
      <c r="AN104" s="1101" t="n"/>
      <c r="AO104" s="1101" t="n"/>
      <c r="AP104" s="1101" t="n"/>
      <c r="AQ104" s="1101" t="n"/>
      <c r="AR104" s="1101" t="n"/>
      <c r="AS104" s="1101" t="n"/>
      <c r="AT104" s="1101" t="n"/>
      <c r="AU104" s="1101" t="n"/>
      <c r="AV104" s="1101" t="n"/>
      <c r="AW104" s="1101" t="n"/>
      <c r="AX104" s="1101" t="n"/>
      <c r="AY104" s="1101" t="n"/>
      <c r="AZ104" s="144" t="n"/>
      <c r="BA104" s="1101" t="n"/>
      <c r="BB104" s="1101" t="n"/>
      <c r="BC104" s="1101" t="n"/>
      <c r="BD104" s="1101" t="n"/>
      <c r="BE104" s="1101" t="n"/>
      <c r="BF104" s="1101" t="n"/>
      <c r="BG104" s="1101" t="n"/>
      <c r="BH104" s="1101" t="n"/>
      <c r="BI104" s="1101" t="n"/>
      <c r="BJ104" s="1101" t="n"/>
      <c r="BK104" s="1101" t="n"/>
      <c r="BL104" s="1101" t="n"/>
      <c r="BM104" s="1101" t="n"/>
      <c r="BN104" s="1101" t="n"/>
      <c r="BO104" s="1101" t="n"/>
      <c r="BP104" s="1101" t="n"/>
      <c r="BQ104" s="1101" t="n"/>
      <c r="BR104" s="1106" t="n"/>
      <c r="BS104" s="1106" t="n"/>
      <c r="BT104" s="1106" t="n"/>
      <c r="BU104" s="1106" t="n"/>
      <c r="BV104" s="1106" t="n"/>
      <c r="BW104" s="1106" t="n"/>
      <c r="BX104" s="1106" t="n"/>
      <c r="BY104" s="1106" t="n"/>
      <c r="BZ104" s="1106" t="n"/>
      <c r="CA104" s="1106" t="n"/>
      <c r="CB104" s="1106" t="n"/>
      <c r="CC104" s="1106" t="n"/>
      <c r="CD104" s="1106" t="n"/>
      <c r="CE104" s="1106" t="n"/>
      <c r="CF104" s="1106" t="n"/>
      <c r="CG104" s="1106" t="n"/>
      <c r="CH104" s="1106" t="n"/>
      <c r="CI104" s="1106" t="n"/>
      <c r="CJ104" s="1106" t="n"/>
      <c r="CK104" s="1101" t="n"/>
      <c r="CL104" s="1101" t="n"/>
      <c r="CM104" s="1101" t="n"/>
      <c r="CN104" s="1101" t="n"/>
      <c r="CO104" s="1101" t="n"/>
      <c r="CP104" s="1101" t="n"/>
      <c r="CQ104" s="1101" t="n"/>
      <c r="CR104" s="1101" t="n"/>
      <c r="CS104" s="1101" t="n"/>
      <c r="CT104" s="1101" t="n"/>
      <c r="CU104" s="1101" t="n"/>
      <c r="CV104" s="1101" t="n"/>
      <c r="CW104" s="1101" t="n"/>
      <c r="CX104" s="1101" t="n"/>
      <c r="CY104" s="1101" t="n"/>
      <c r="CZ104" s="1101" t="n"/>
      <c r="DA104" s="1101" t="n"/>
      <c r="DB104" s="1101" t="n"/>
      <c r="DC104" s="1101" t="n"/>
      <c r="DD104" s="1101" t="n"/>
      <c r="DE104" s="1101" t="n"/>
      <c r="DF104" s="1101" t="n"/>
      <c r="DG104" s="1101" t="n"/>
      <c r="DH104" s="1101" t="n"/>
      <c r="DI104" s="1101" t="n"/>
    </row>
    <row r="105" ht="16" customFormat="1" customHeight="1" s="140">
      <c r="A105" s="1101" t="n"/>
      <c r="B105" s="1101" t="n"/>
      <c r="C105" s="1101" t="n"/>
      <c r="D105" s="1101" t="n"/>
      <c r="E105" s="1101" t="n"/>
      <c r="F105" s="1101" t="n"/>
      <c r="G105" s="144" t="n"/>
      <c r="H105" s="1101" t="n"/>
      <c r="I105" s="1101" t="n"/>
      <c r="J105" s="1101" t="n"/>
      <c r="K105" s="1101" t="n"/>
      <c r="L105" s="1101" t="n"/>
      <c r="M105" s="178" t="n"/>
      <c r="N105" s="1101" t="n"/>
      <c r="O105" s="1101" t="n"/>
      <c r="P105" s="1101" t="n"/>
      <c r="Q105" s="1101" t="n"/>
      <c r="R105" s="1101" t="n"/>
      <c r="S105" s="1101" t="n"/>
      <c r="T105" s="230" t="n"/>
      <c r="U105" s="1101" t="n"/>
      <c r="V105" s="1101" t="n"/>
      <c r="W105" s="1101" t="n"/>
      <c r="X105" s="1101" t="n"/>
      <c r="Y105" s="1101" t="n"/>
      <c r="Z105" s="1101" t="n"/>
      <c r="AA105" s="144" t="n"/>
      <c r="AB105" s="1101" t="n"/>
      <c r="AC105" s="1101" t="n"/>
      <c r="AD105" s="1101" t="n"/>
      <c r="AE105" s="1101" t="n"/>
      <c r="AF105" s="1101" t="n"/>
      <c r="AG105" s="1101" t="n"/>
      <c r="AH105" s="144" t="n"/>
      <c r="AI105" s="1101" t="n"/>
      <c r="AJ105" s="1101" t="n"/>
      <c r="AK105" s="1101" t="n"/>
      <c r="AL105" s="1101" t="n"/>
      <c r="AM105" s="1101" t="n"/>
      <c r="AN105" s="1101" t="n"/>
      <c r="AO105" s="1101" t="n"/>
      <c r="AP105" s="1101" t="n"/>
      <c r="AQ105" s="1101" t="n"/>
      <c r="AR105" s="1101" t="n"/>
      <c r="AS105" s="1101" t="n"/>
      <c r="AT105" s="1101" t="n"/>
      <c r="AU105" s="1101" t="n"/>
      <c r="AV105" s="1101" t="n"/>
      <c r="AW105" s="1101" t="n"/>
      <c r="AX105" s="1101" t="n"/>
      <c r="AY105" s="1101" t="n"/>
      <c r="AZ105" s="144" t="n"/>
      <c r="BA105" s="1101" t="n"/>
      <c r="BB105" s="1101" t="n"/>
      <c r="BC105" s="1101" t="n"/>
      <c r="BD105" s="1101" t="n"/>
      <c r="BE105" s="1101" t="n"/>
      <c r="BF105" s="1101" t="n"/>
      <c r="BG105" s="1101" t="n"/>
      <c r="BH105" s="1101" t="n"/>
      <c r="BI105" s="1101" t="n"/>
      <c r="BJ105" s="1101" t="n"/>
      <c r="BK105" s="1101" t="n"/>
      <c r="BL105" s="1101" t="n"/>
      <c r="BM105" s="1101" t="n"/>
      <c r="BN105" s="1101" t="n"/>
      <c r="BO105" s="1101" t="n"/>
      <c r="BP105" s="1101" t="n"/>
      <c r="BQ105" s="1101" t="n"/>
      <c r="BR105" s="1106" t="n"/>
      <c r="BS105" s="1106" t="n"/>
      <c r="BT105" s="1106" t="n"/>
      <c r="BU105" s="1106" t="n"/>
      <c r="BV105" s="1106" t="n"/>
      <c r="BW105" s="1106" t="n"/>
      <c r="BX105" s="1106" t="n"/>
      <c r="BY105" s="1106" t="n"/>
      <c r="BZ105" s="1106" t="n"/>
      <c r="CA105" s="1106" t="n"/>
      <c r="CB105" s="1106" t="n"/>
      <c r="CC105" s="1106" t="n"/>
      <c r="CD105" s="1106" t="n"/>
      <c r="CE105" s="1106" t="n"/>
      <c r="CF105" s="1106" t="n"/>
      <c r="CG105" s="1106" t="n"/>
      <c r="CH105" s="1106" t="n"/>
      <c r="CI105" s="1106" t="n"/>
      <c r="CJ105" s="1106" t="n"/>
      <c r="CK105" s="1101" t="n"/>
      <c r="CL105" s="1101" t="n"/>
      <c r="CM105" s="1101" t="n"/>
      <c r="CN105" s="1101" t="n"/>
      <c r="CO105" s="1101" t="n"/>
      <c r="CP105" s="1101" t="n"/>
      <c r="CQ105" s="1101" t="n"/>
      <c r="CR105" s="1101" t="n"/>
      <c r="CS105" s="1101" t="n"/>
      <c r="CT105" s="1101" t="n"/>
      <c r="CU105" s="1101" t="n"/>
      <c r="CV105" s="1101" t="n"/>
      <c r="CW105" s="1101" t="n"/>
      <c r="CX105" s="1101" t="n"/>
      <c r="CY105" s="1101" t="n"/>
      <c r="CZ105" s="1101" t="n"/>
      <c r="DA105" s="1101" t="n"/>
      <c r="DB105" s="1101" t="n"/>
      <c r="DC105" s="1101" t="n"/>
      <c r="DD105" s="1101" t="n"/>
      <c r="DE105" s="1101" t="n"/>
      <c r="DF105" s="1101" t="n"/>
      <c r="DG105" s="1101" t="n"/>
      <c r="DH105" s="1101" t="n"/>
      <c r="DI105" s="1101" t="n"/>
    </row>
    <row r="106" ht="16" customFormat="1" customHeight="1" s="140">
      <c r="A106" s="1101" t="n"/>
      <c r="B106" s="1101" t="n"/>
      <c r="C106" s="1101" t="n"/>
      <c r="D106" s="1101" t="n"/>
      <c r="E106" s="1101" t="n"/>
      <c r="F106" s="1101" t="n"/>
      <c r="G106" s="144" t="n"/>
      <c r="H106" s="1101" t="n"/>
      <c r="I106" s="1101" t="n"/>
      <c r="J106" s="1101" t="n"/>
      <c r="K106" s="1101" t="n"/>
      <c r="L106" s="1101" t="n"/>
      <c r="M106" s="178" t="n"/>
      <c r="N106" s="1101" t="n"/>
      <c r="O106" s="1101" t="n"/>
      <c r="P106" s="1101" t="n"/>
      <c r="Q106" s="1101" t="n"/>
      <c r="R106" s="1101" t="n"/>
      <c r="S106" s="1101" t="n"/>
      <c r="T106" s="230" t="n"/>
      <c r="U106" s="1101" t="n"/>
      <c r="V106" s="1101" t="n"/>
      <c r="W106" s="1101" t="n"/>
      <c r="X106" s="1101" t="n"/>
      <c r="Y106" s="1101" t="n"/>
      <c r="Z106" s="1101" t="n"/>
      <c r="AA106" s="144" t="n"/>
      <c r="AB106" s="1101" t="n"/>
      <c r="AC106" s="1101" t="n"/>
      <c r="AD106" s="1101" t="n"/>
      <c r="AE106" s="1101" t="n"/>
      <c r="AF106" s="1101" t="n"/>
      <c r="AG106" s="1101" t="n"/>
      <c r="AH106" s="144" t="n"/>
      <c r="AI106" s="1041" t="inlineStr">
        <is>
          <t>公司</t>
        </is>
      </c>
      <c r="AJ106" s="1053" t="inlineStr">
        <is>
          <t>本期收入(元)</t>
        </is>
      </c>
      <c r="AK106" s="1053" t="inlineStr">
        <is>
          <t>本期成本(元)</t>
        </is>
      </c>
      <c r="AL106" s="1053" t="inlineStr">
        <is>
          <t>本期利润(元)</t>
        </is>
      </c>
      <c r="AM106" s="1053" t="inlineStr">
        <is>
          <t>累计纳税(元)</t>
        </is>
      </c>
      <c r="AN106" s="1053" t="inlineStr">
        <is>
          <t>累计分红(元)</t>
        </is>
      </c>
      <c r="AO106" s="1053" t="inlineStr">
        <is>
          <t>期末现金(元)</t>
        </is>
      </c>
      <c r="AP106" s="1053" t="inlineStr">
        <is>
          <t>净资产(元)</t>
        </is>
      </c>
      <c r="AQ106" s="1053" t="inlineStr">
        <is>
          <t>综合分</t>
        </is>
      </c>
      <c r="AR106" s="445" t="inlineStr">
        <is>
          <t>预计偿还债券本金</t>
        </is>
      </c>
      <c r="AS106" s="446" t="inlineStr">
        <is>
          <t>预计未偿还债券</t>
        </is>
      </c>
      <c r="AT106" s="446" t="inlineStr">
        <is>
          <t>预计累发债券</t>
        </is>
      </c>
      <c r="AU106" s="445" t="inlineStr">
        <is>
          <t>预计本期发行债券</t>
        </is>
      </c>
      <c r="AV106" s="446" t="inlineStr">
        <is>
          <t>预计债券</t>
        </is>
      </c>
      <c r="AW106" s="453" t="inlineStr">
        <is>
          <t>预计资本利润率</t>
        </is>
      </c>
      <c r="AX106" s="446" t="inlineStr">
        <is>
          <t>上期期末现金与本期成本最大值</t>
        </is>
      </c>
      <c r="AY106" s="465" t="inlineStr">
        <is>
          <t>是否破产</t>
        </is>
      </c>
      <c r="AZ106" s="144" t="n"/>
      <c r="BA106" s="1101" t="n"/>
      <c r="BB106" s="1101" t="n"/>
      <c r="BC106" s="1101" t="n"/>
      <c r="BD106" s="1101" t="n"/>
      <c r="BE106" s="1101" t="n"/>
      <c r="BF106" s="1101" t="n"/>
      <c r="BG106" s="1101" t="n"/>
      <c r="BH106" s="1101" t="n"/>
      <c r="BI106" s="1101" t="n"/>
      <c r="BJ106" s="1101" t="n"/>
      <c r="BK106" s="1101" t="n"/>
      <c r="BL106" s="1101" t="n"/>
      <c r="BM106" s="1101" t="n"/>
      <c r="BN106" s="1101" t="n"/>
      <c r="BO106" s="1101" t="n"/>
      <c r="BP106" s="1101" t="n"/>
      <c r="BQ106" s="1101" t="n"/>
      <c r="BR106" s="1106" t="n"/>
      <c r="BS106" s="1106" t="n"/>
      <c r="BT106" s="1106" t="n"/>
      <c r="BU106" s="1106" t="n"/>
      <c r="BV106" s="1106" t="n"/>
      <c r="BW106" s="1106" t="n"/>
      <c r="BX106" s="1106" t="n"/>
      <c r="BY106" s="1106" t="n"/>
      <c r="BZ106" s="1106" t="n"/>
      <c r="CA106" s="1106" t="n"/>
      <c r="CB106" s="1106" t="n"/>
      <c r="CC106" s="1106" t="n"/>
      <c r="CD106" s="1106" t="n"/>
      <c r="CE106" s="1106" t="n"/>
      <c r="CF106" s="1106" t="n"/>
      <c r="CG106" s="1106" t="n"/>
      <c r="CH106" s="1106" t="n"/>
      <c r="CI106" s="1106" t="n"/>
      <c r="CJ106" s="1106" t="n"/>
      <c r="CK106" s="1101" t="n"/>
      <c r="CL106" s="1101" t="n"/>
      <c r="CM106" s="1101" t="n"/>
      <c r="CN106" s="1101" t="n"/>
      <c r="CO106" s="1101" t="n"/>
      <c r="CP106" s="1101" t="n"/>
      <c r="CQ106" s="1101" t="n"/>
      <c r="CR106" s="1101" t="n"/>
      <c r="CS106" s="1101" t="n"/>
      <c r="CT106" s="1101" t="n"/>
      <c r="CU106" s="1101" t="n"/>
      <c r="CV106" s="1101" t="n"/>
      <c r="CW106" s="1101" t="n"/>
      <c r="CX106" s="1101" t="n"/>
      <c r="CY106" s="1101" t="n"/>
      <c r="CZ106" s="1101" t="n"/>
      <c r="DA106" s="1101" t="n"/>
      <c r="DB106" s="1101" t="n"/>
      <c r="DC106" s="1101" t="n"/>
      <c r="DD106" s="1101" t="n"/>
      <c r="DE106" s="1101" t="n"/>
      <c r="DF106" s="1101" t="n"/>
      <c r="DG106" s="1101" t="n"/>
      <c r="DH106" s="1101" t="n"/>
      <c r="DI106" s="1101" t="n"/>
    </row>
    <row r="107" ht="16" customFormat="1" customHeight="1" s="140">
      <c r="A107" s="1101" t="n"/>
      <c r="B107" s="1101" t="n"/>
      <c r="C107" s="1101" t="n"/>
      <c r="D107" s="1101" t="n"/>
      <c r="E107" s="1101" t="n"/>
      <c r="F107" s="1101" t="n"/>
      <c r="G107" s="144" t="n"/>
      <c r="H107" s="1101" t="n"/>
      <c r="I107" s="1101" t="n"/>
      <c r="J107" s="1101" t="n"/>
      <c r="K107" s="1101" t="n"/>
      <c r="L107" s="1101" t="n"/>
      <c r="M107" s="178" t="n"/>
      <c r="N107" s="1101" t="n"/>
      <c r="O107" s="1101" t="n"/>
      <c r="P107" s="1101" t="n"/>
      <c r="Q107" s="1101" t="n"/>
      <c r="R107" s="1101" t="n"/>
      <c r="S107" s="1101" t="n"/>
      <c r="T107" s="230" t="n"/>
      <c r="U107" s="1101" t="n"/>
      <c r="V107" s="1101" t="n"/>
      <c r="W107" s="1101" t="n"/>
      <c r="X107" s="1101" t="n"/>
      <c r="Y107" s="1101" t="n"/>
      <c r="Z107" s="1101" t="n"/>
      <c r="AA107" s="144" t="n"/>
      <c r="AB107" s="1101" t="n"/>
      <c r="AC107" s="1101" t="n"/>
      <c r="AD107" s="1101" t="n"/>
      <c r="AE107" s="1101" t="n"/>
      <c r="AF107" s="1101" t="n"/>
      <c r="AG107" s="1101" t="n"/>
      <c r="AH107" s="144" t="n"/>
      <c r="AI107" s="329" t="n"/>
      <c r="AJ107" s="438" t="n"/>
      <c r="AK107" s="438" t="n"/>
      <c r="AL107" s="438" t="n"/>
      <c r="AM107" s="438" t="n"/>
      <c r="AN107" s="438" t="n"/>
      <c r="AO107" s="438" t="n"/>
      <c r="AP107" s="438" t="n"/>
      <c r="AQ107" s="434" t="n"/>
      <c r="AR107" s="447">
        <f>-AT107*5%</f>
        <v/>
      </c>
      <c r="AS107" s="447">
        <f>第6期!AS107+第6期!AR107+第6期!AU107</f>
        <v/>
      </c>
      <c r="AT107" s="448">
        <f>第6期!AU107+第6期!AT107</f>
        <v/>
      </c>
      <c r="AU107" s="447">
        <f>0.5*第6期!AP107-AS107</f>
        <v/>
      </c>
      <c r="AV107" s="447">
        <f>AU107+AS107+AR107</f>
        <v/>
      </c>
      <c r="AW107" s="1350">
        <f>AL107/(AP107+AV107)</f>
        <v/>
      </c>
      <c r="AX107" s="455">
        <f>MAX(AK107,第6期!AO107)</f>
        <v/>
      </c>
      <c r="AY107" s="1085">
        <f>IF(AI107="",0,IF(AL107&lt;MAX(AL107:AL126)/3,1,0))</f>
        <v/>
      </c>
      <c r="AZ107" s="144" t="n"/>
      <c r="BA107" s="1101" t="n"/>
      <c r="BB107" s="1101" t="n"/>
      <c r="BC107" s="1101" t="n"/>
      <c r="BD107" s="1101" t="n"/>
      <c r="BE107" s="1101" t="n"/>
      <c r="BF107" s="1101" t="n"/>
      <c r="BG107" s="1101" t="n"/>
      <c r="BH107" s="1101" t="n"/>
      <c r="BI107" s="1101" t="n"/>
      <c r="BJ107" s="1101" t="n"/>
      <c r="BK107" s="1101" t="n"/>
      <c r="BL107" s="1101" t="n"/>
      <c r="BM107" s="1101" t="n"/>
      <c r="BN107" s="1101" t="n"/>
      <c r="BO107" s="1101" t="n"/>
      <c r="BP107" s="1101" t="n"/>
      <c r="BQ107" s="1101" t="n"/>
      <c r="BR107" s="1106" t="n"/>
      <c r="BS107" s="1106" t="n"/>
      <c r="BT107" s="1106" t="n"/>
      <c r="BU107" s="1106" t="n"/>
      <c r="BV107" s="1106" t="n"/>
      <c r="BW107" s="1106" t="n"/>
      <c r="BX107" s="1106" t="n"/>
      <c r="BY107" s="1106" t="n"/>
      <c r="BZ107" s="1106" t="n"/>
      <c r="CA107" s="1106" t="n"/>
      <c r="CB107" s="1106" t="n"/>
      <c r="CC107" s="1106" t="n"/>
      <c r="CD107" s="1106" t="n"/>
      <c r="CE107" s="1106" t="n"/>
      <c r="CF107" s="1106" t="n"/>
      <c r="CG107" s="1106" t="n"/>
      <c r="CH107" s="1106" t="n"/>
      <c r="CI107" s="1106" t="n"/>
      <c r="CJ107" s="1106" t="n"/>
      <c r="CK107" s="1101" t="n"/>
      <c r="CL107" s="1101" t="n"/>
      <c r="CM107" s="1101" t="n"/>
      <c r="CN107" s="1101" t="n"/>
      <c r="CO107" s="1101" t="n"/>
      <c r="CP107" s="1101" t="n"/>
      <c r="CQ107" s="1101" t="n"/>
      <c r="CR107" s="1101" t="n"/>
      <c r="CS107" s="1101" t="n"/>
      <c r="CT107" s="1101" t="n"/>
      <c r="CU107" s="1101" t="n"/>
      <c r="CV107" s="1101" t="n"/>
      <c r="CW107" s="1101" t="n"/>
      <c r="CX107" s="1101" t="n"/>
      <c r="CY107" s="1101" t="n"/>
      <c r="CZ107" s="1101" t="n"/>
      <c r="DA107" s="1101" t="n"/>
      <c r="DB107" s="1101" t="n"/>
      <c r="DC107" s="1101" t="n"/>
      <c r="DD107" s="1101" t="n"/>
      <c r="DE107" s="1101" t="n"/>
      <c r="DF107" s="1101" t="n"/>
      <c r="DG107" s="1101" t="n"/>
      <c r="DH107" s="1101" t="n"/>
      <c r="DI107" s="1101" t="n"/>
    </row>
    <row r="108" ht="16" customFormat="1" customHeight="1" s="140">
      <c r="A108" s="1101" t="n"/>
      <c r="B108" s="1101" t="n"/>
      <c r="C108" s="1101" t="n"/>
      <c r="D108" s="1101" t="n"/>
      <c r="E108" s="1101" t="n"/>
      <c r="F108" s="1101" t="n"/>
      <c r="G108" s="144" t="n"/>
      <c r="H108" s="1101" t="n"/>
      <c r="I108" s="1101" t="n"/>
      <c r="J108" s="1101" t="n"/>
      <c r="K108" s="1101" t="n"/>
      <c r="L108" s="1101" t="n"/>
      <c r="M108" s="178" t="n"/>
      <c r="N108" s="1101" t="n"/>
      <c r="O108" s="1101" t="n"/>
      <c r="P108" s="1101" t="n"/>
      <c r="Q108" s="1101" t="n"/>
      <c r="R108" s="1101" t="n"/>
      <c r="S108" s="1101" t="n"/>
      <c r="T108" s="230" t="n"/>
      <c r="U108" s="1101" t="n"/>
      <c r="V108" s="1101" t="n"/>
      <c r="W108" s="1101" t="n"/>
      <c r="X108" s="1101" t="n"/>
      <c r="Y108" s="1101" t="n"/>
      <c r="Z108" s="1101" t="n"/>
      <c r="AA108" s="144" t="n"/>
      <c r="AB108" s="1101" t="n"/>
      <c r="AC108" s="1101" t="n"/>
      <c r="AD108" s="1101" t="n"/>
      <c r="AE108" s="1101" t="n"/>
      <c r="AF108" s="1101" t="n"/>
      <c r="AG108" s="1101" t="n"/>
      <c r="AH108" s="144" t="n"/>
      <c r="AI108" s="332" t="n"/>
      <c r="AJ108" s="439" t="n"/>
      <c r="AK108" s="439" t="n"/>
      <c r="AL108" s="439" t="n"/>
      <c r="AM108" s="439" t="n"/>
      <c r="AN108" s="439" t="n"/>
      <c r="AO108" s="439" t="n"/>
      <c r="AP108" s="439" t="n"/>
      <c r="AQ108" s="435" t="n"/>
      <c r="AR108" s="447">
        <f>-AT108*5%</f>
        <v/>
      </c>
      <c r="AS108" s="447">
        <f>第6期!AS108+第6期!AR108+第6期!AU108</f>
        <v/>
      </c>
      <c r="AT108" s="448">
        <f>第6期!AU108+第6期!AT108</f>
        <v/>
      </c>
      <c r="AU108" s="447">
        <f>0.5*第6期!AP108-AS108</f>
        <v/>
      </c>
      <c r="AV108" s="447">
        <f>AU108+AS108+AR108</f>
        <v/>
      </c>
      <c r="AW108" s="1350">
        <f>AL108/(AP108+AV108)</f>
        <v/>
      </c>
      <c r="AX108" s="455">
        <f>MAX(AK108,第6期!AO108)</f>
        <v/>
      </c>
      <c r="AY108" s="1085">
        <f>IF(AI108="",0,IF(AL108&lt;MAX(AL108:AL127)/3,1,0))</f>
        <v/>
      </c>
      <c r="AZ108" s="144" t="n"/>
      <c r="BA108" s="1101" t="n"/>
      <c r="BB108" s="1101" t="n"/>
      <c r="BC108" s="1101" t="n"/>
      <c r="BD108" s="1101" t="n"/>
      <c r="BE108" s="1101" t="n"/>
      <c r="BF108" s="1101" t="n"/>
      <c r="BG108" s="1101" t="n"/>
      <c r="BH108" s="1101" t="n"/>
      <c r="BI108" s="1101" t="n"/>
      <c r="BJ108" s="1101" t="n"/>
      <c r="BK108" s="1101" t="n"/>
      <c r="BL108" s="1101" t="n"/>
      <c r="BM108" s="1101" t="n"/>
      <c r="BN108" s="1101" t="n"/>
      <c r="BO108" s="1101" t="n"/>
      <c r="BP108" s="1101" t="n"/>
      <c r="BQ108" s="1101" t="n"/>
      <c r="BR108" s="1106" t="n"/>
      <c r="BS108" s="1106" t="n"/>
      <c r="BT108" s="1106" t="n"/>
      <c r="BU108" s="1106" t="n"/>
      <c r="BV108" s="1106" t="n"/>
      <c r="BW108" s="1106" t="n"/>
      <c r="BX108" s="1106" t="n"/>
      <c r="BY108" s="1106" t="n"/>
      <c r="BZ108" s="1106" t="n"/>
      <c r="CA108" s="1106" t="n"/>
      <c r="CB108" s="1106" t="n"/>
      <c r="CC108" s="1106" t="n"/>
      <c r="CD108" s="1106" t="n"/>
      <c r="CE108" s="1106" t="n"/>
      <c r="CF108" s="1106" t="n"/>
      <c r="CG108" s="1106" t="n"/>
      <c r="CH108" s="1106" t="n"/>
      <c r="CI108" s="1106" t="n"/>
      <c r="CJ108" s="1106" t="n"/>
      <c r="CK108" s="1101" t="n"/>
      <c r="CL108" s="1101" t="n"/>
      <c r="CM108" s="1101" t="n"/>
      <c r="CN108" s="1101" t="n"/>
      <c r="CO108" s="1101" t="n"/>
      <c r="CP108" s="1101" t="n"/>
      <c r="CQ108" s="1101" t="n"/>
      <c r="CR108" s="1101" t="n"/>
      <c r="CS108" s="1101" t="n"/>
      <c r="CT108" s="1101" t="n"/>
      <c r="CU108" s="1101" t="n"/>
      <c r="CV108" s="1101" t="n"/>
      <c r="CW108" s="1101" t="n"/>
      <c r="CX108" s="1101" t="n"/>
      <c r="CY108" s="1101" t="n"/>
      <c r="CZ108" s="1101" t="n"/>
      <c r="DA108" s="1101" t="n"/>
      <c r="DB108" s="1101" t="n"/>
      <c r="DC108" s="1101" t="n"/>
      <c r="DD108" s="1101" t="n"/>
      <c r="DE108" s="1101" t="n"/>
      <c r="DF108" s="1101" t="n"/>
      <c r="DG108" s="1101" t="n"/>
      <c r="DH108" s="1101" t="n"/>
      <c r="DI108" s="1101" t="n"/>
    </row>
    <row r="109" ht="16" customFormat="1" customHeight="1" s="140">
      <c r="A109" s="1101" t="n"/>
      <c r="B109" s="1101" t="n"/>
      <c r="C109" s="1101" t="n"/>
      <c r="D109" s="1101" t="n"/>
      <c r="E109" s="1101" t="n"/>
      <c r="F109" s="1101" t="n"/>
      <c r="G109" s="144" t="n"/>
      <c r="H109" s="1101" t="n"/>
      <c r="I109" s="1101" t="n"/>
      <c r="J109" s="1101" t="n"/>
      <c r="K109" s="1101" t="n"/>
      <c r="L109" s="1101" t="n"/>
      <c r="M109" s="178" t="n"/>
      <c r="N109" s="1101" t="n"/>
      <c r="O109" s="1101" t="n"/>
      <c r="P109" s="1101" t="n"/>
      <c r="Q109" s="1101" t="n"/>
      <c r="R109" s="1101" t="n"/>
      <c r="S109" s="1101" t="n"/>
      <c r="T109" s="230" t="n"/>
      <c r="U109" s="1101" t="n"/>
      <c r="V109" s="1101" t="n"/>
      <c r="W109" s="1101" t="n"/>
      <c r="X109" s="1101" t="n"/>
      <c r="Y109" s="1101" t="n"/>
      <c r="Z109" s="1101" t="n"/>
      <c r="AA109" s="144" t="n"/>
      <c r="AB109" s="1101" t="n"/>
      <c r="AC109" s="1101" t="n"/>
      <c r="AD109" s="1101" t="n"/>
      <c r="AE109" s="1101" t="n"/>
      <c r="AF109" s="1101" t="n"/>
      <c r="AG109" s="1101" t="n"/>
      <c r="AH109" s="144" t="n"/>
      <c r="AI109" s="332" t="n"/>
      <c r="AJ109" s="439" t="n"/>
      <c r="AK109" s="439" t="n"/>
      <c r="AL109" s="439" t="n"/>
      <c r="AM109" s="439" t="n"/>
      <c r="AN109" s="439" t="n"/>
      <c r="AO109" s="439" t="n"/>
      <c r="AP109" s="439" t="n"/>
      <c r="AQ109" s="435" t="n"/>
      <c r="AR109" s="447">
        <f>-AT109*5%</f>
        <v/>
      </c>
      <c r="AS109" s="447">
        <f>第6期!AS109+第6期!AR109+第6期!AU109</f>
        <v/>
      </c>
      <c r="AT109" s="448">
        <f>第6期!AU109+第6期!AT109</f>
        <v/>
      </c>
      <c r="AU109" s="447">
        <f>0.5*第6期!AP109-AS109</f>
        <v/>
      </c>
      <c r="AV109" s="447">
        <f>AU109+AS109+AR109</f>
        <v/>
      </c>
      <c r="AW109" s="1350">
        <f>AL109/(AP109+AV109)</f>
        <v/>
      </c>
      <c r="AX109" s="455">
        <f>MAX(AK109,第6期!AO109)</f>
        <v/>
      </c>
      <c r="AY109" s="1085">
        <f>IF(AI109="",0,IF(AL109&lt;MAX(AL109:AL128)/3,1,0))</f>
        <v/>
      </c>
      <c r="AZ109" s="144" t="n"/>
      <c r="BA109" s="1101" t="n"/>
      <c r="BB109" s="1101" t="n"/>
      <c r="BC109" s="1101" t="n"/>
      <c r="BD109" s="1101" t="n"/>
      <c r="BE109" s="1101" t="n"/>
      <c r="BF109" s="1101" t="n"/>
      <c r="BG109" s="1101" t="n"/>
      <c r="BH109" s="1101" t="n"/>
      <c r="BI109" s="1101" t="n"/>
      <c r="BJ109" s="1101" t="n"/>
      <c r="BK109" s="1101" t="n"/>
      <c r="BL109" s="1101" t="n"/>
      <c r="BM109" s="1101" t="n"/>
      <c r="BN109" s="1101" t="n"/>
      <c r="BO109" s="1101" t="n"/>
      <c r="BP109" s="1101" t="n"/>
      <c r="BQ109" s="1101" t="n"/>
      <c r="BR109" s="1106" t="n"/>
      <c r="BS109" s="1106" t="n"/>
      <c r="BT109" s="1106" t="n"/>
      <c r="BU109" s="1106" t="n"/>
      <c r="BV109" s="1106" t="n"/>
      <c r="BW109" s="1106" t="n"/>
      <c r="BX109" s="1106" t="n"/>
      <c r="BY109" s="1106" t="n"/>
      <c r="BZ109" s="1106" t="n"/>
      <c r="CA109" s="1106" t="n"/>
      <c r="CB109" s="1106" t="n"/>
      <c r="CC109" s="1106" t="n"/>
      <c r="CD109" s="1106" t="n"/>
      <c r="CE109" s="1106" t="n"/>
      <c r="CF109" s="1106" t="n"/>
      <c r="CG109" s="1106" t="n"/>
      <c r="CH109" s="1106" t="n"/>
      <c r="CI109" s="1106" t="n"/>
      <c r="CJ109" s="1106" t="n"/>
      <c r="CK109" s="1101" t="n"/>
      <c r="CL109" s="1101" t="n"/>
      <c r="CM109" s="1101" t="n"/>
      <c r="CN109" s="1101" t="n"/>
      <c r="CO109" s="1101" t="n"/>
      <c r="CP109" s="1101" t="n"/>
      <c r="CQ109" s="1101" t="n"/>
      <c r="CR109" s="1101" t="n"/>
      <c r="CS109" s="1101" t="n"/>
      <c r="CT109" s="1101" t="n"/>
      <c r="CU109" s="1101" t="n"/>
      <c r="CV109" s="1101" t="n"/>
      <c r="CW109" s="1101" t="n"/>
      <c r="CX109" s="1101" t="n"/>
      <c r="CY109" s="1101" t="n"/>
      <c r="CZ109" s="1101" t="n"/>
      <c r="DA109" s="1101" t="n"/>
      <c r="DB109" s="1101" t="n"/>
      <c r="DC109" s="1101" t="n"/>
      <c r="DD109" s="1101" t="n"/>
      <c r="DE109" s="1101" t="n"/>
      <c r="DF109" s="1101" t="n"/>
      <c r="DG109" s="1101" t="n"/>
      <c r="DH109" s="1101" t="n"/>
      <c r="DI109" s="1101" t="n"/>
    </row>
    <row r="110" ht="16" customFormat="1" customHeight="1" s="140">
      <c r="A110" s="1101" t="n"/>
      <c r="B110" s="1101" t="n"/>
      <c r="C110" s="1101" t="n"/>
      <c r="D110" s="1101" t="n"/>
      <c r="E110" s="1101" t="n"/>
      <c r="F110" s="1101" t="n"/>
      <c r="G110" s="144" t="n"/>
      <c r="H110" s="1101" t="n"/>
      <c r="I110" s="1101" t="n"/>
      <c r="J110" s="1101" t="n"/>
      <c r="K110" s="1101" t="n"/>
      <c r="L110" s="1101" t="n"/>
      <c r="M110" s="178" t="n"/>
      <c r="N110" s="1101" t="n"/>
      <c r="O110" s="1101" t="n"/>
      <c r="P110" s="1101" t="n"/>
      <c r="Q110" s="1101" t="n"/>
      <c r="R110" s="1101" t="n"/>
      <c r="S110" s="1101" t="n"/>
      <c r="T110" s="230" t="n"/>
      <c r="U110" s="1101" t="n"/>
      <c r="V110" s="1101" t="n"/>
      <c r="W110" s="1101" t="n"/>
      <c r="X110" s="1101" t="n"/>
      <c r="Y110" s="1101" t="n"/>
      <c r="Z110" s="1101" t="n"/>
      <c r="AA110" s="144" t="n"/>
      <c r="AB110" s="1101" t="n"/>
      <c r="AC110" s="1101" t="n"/>
      <c r="AD110" s="1101" t="n"/>
      <c r="AE110" s="1101" t="n"/>
      <c r="AF110" s="1101" t="n"/>
      <c r="AG110" s="1101" t="n"/>
      <c r="AH110" s="144" t="n"/>
      <c r="AI110" s="332" t="n"/>
      <c r="AJ110" s="439" t="n"/>
      <c r="AK110" s="439" t="n"/>
      <c r="AL110" s="439" t="n"/>
      <c r="AM110" s="439" t="n"/>
      <c r="AN110" s="439" t="n"/>
      <c r="AO110" s="439" t="n"/>
      <c r="AP110" s="439" t="n"/>
      <c r="AQ110" s="435" t="n"/>
      <c r="AR110" s="447">
        <f>-AT110*5%</f>
        <v/>
      </c>
      <c r="AS110" s="447">
        <f>第6期!AS110+第6期!AR110+第6期!AU110</f>
        <v/>
      </c>
      <c r="AT110" s="448">
        <f>第6期!AU110+第6期!AT110</f>
        <v/>
      </c>
      <c r="AU110" s="447">
        <f>0.5*第6期!AP110-AS110</f>
        <v/>
      </c>
      <c r="AV110" s="447">
        <f>AU110+AS110+AR110</f>
        <v/>
      </c>
      <c r="AW110" s="1350">
        <f>AL110/(AP110+AV110)</f>
        <v/>
      </c>
      <c r="AX110" s="455">
        <f>MAX(AK110,第6期!AO110)</f>
        <v/>
      </c>
      <c r="AY110" s="1085">
        <f>IF(AI110="",0,IF(AL110&lt;MAX(AL110:AL129)/3,1,0))</f>
        <v/>
      </c>
      <c r="AZ110" s="144" t="n"/>
      <c r="BA110" s="1101" t="n"/>
      <c r="BB110" s="1101" t="n"/>
      <c r="BC110" s="1101" t="n"/>
      <c r="BD110" s="1101" t="n"/>
      <c r="BE110" s="1101" t="n"/>
      <c r="BF110" s="1101" t="n"/>
      <c r="BG110" s="1101" t="n"/>
      <c r="BH110" s="1101" t="n"/>
      <c r="BI110" s="1101" t="n"/>
      <c r="BJ110" s="1101" t="n"/>
      <c r="BK110" s="1101" t="n"/>
      <c r="BL110" s="1101" t="n"/>
      <c r="BM110" s="1101" t="n"/>
      <c r="BN110" s="1101" t="n"/>
      <c r="BO110" s="1101" t="n"/>
      <c r="BP110" s="1101" t="n"/>
      <c r="BQ110" s="1101" t="n"/>
      <c r="BR110" s="1106" t="n"/>
      <c r="BS110" s="1106" t="n"/>
      <c r="BT110" s="1106" t="n"/>
      <c r="BU110" s="1106" t="n"/>
      <c r="BV110" s="1106" t="n"/>
      <c r="BW110" s="1106" t="n"/>
      <c r="BX110" s="1106" t="n"/>
      <c r="BY110" s="1106" t="n"/>
      <c r="BZ110" s="1106" t="n"/>
      <c r="CA110" s="1106" t="n"/>
      <c r="CB110" s="1106" t="n"/>
      <c r="CC110" s="1106" t="n"/>
      <c r="CD110" s="1106" t="n"/>
      <c r="CE110" s="1106" t="n"/>
      <c r="CF110" s="1106" t="n"/>
      <c r="CG110" s="1106" t="n"/>
      <c r="CH110" s="1106" t="n"/>
      <c r="CI110" s="1106" t="n"/>
      <c r="CJ110" s="1106" t="n"/>
      <c r="CK110" s="1101" t="n"/>
      <c r="CL110" s="1101" t="n"/>
      <c r="CM110" s="1101" t="n"/>
      <c r="CN110" s="1101" t="n"/>
      <c r="CO110" s="1101" t="n"/>
      <c r="CP110" s="1101" t="n"/>
      <c r="CQ110" s="1101" t="n"/>
      <c r="CR110" s="1101" t="n"/>
      <c r="CS110" s="1101" t="n"/>
      <c r="CT110" s="1101" t="n"/>
      <c r="CU110" s="1101" t="n"/>
      <c r="CV110" s="1101" t="n"/>
      <c r="CW110" s="1101" t="n"/>
      <c r="CX110" s="1101" t="n"/>
      <c r="CY110" s="1101" t="n"/>
      <c r="CZ110" s="1101" t="n"/>
      <c r="DA110" s="1101" t="n"/>
      <c r="DB110" s="1101" t="n"/>
      <c r="DC110" s="1101" t="n"/>
      <c r="DD110" s="1101" t="n"/>
      <c r="DE110" s="1101" t="n"/>
      <c r="DF110" s="1101" t="n"/>
      <c r="DG110" s="1101" t="n"/>
      <c r="DH110" s="1101" t="n"/>
      <c r="DI110" s="1101" t="n"/>
    </row>
    <row r="111" ht="16" customFormat="1" customHeight="1" s="140">
      <c r="A111" s="1101" t="n"/>
      <c r="B111" s="1101" t="n"/>
      <c r="C111" s="1101" t="n"/>
      <c r="D111" s="1101" t="n"/>
      <c r="E111" s="1101" t="n"/>
      <c r="F111" s="1101" t="n"/>
      <c r="G111" s="144" t="n"/>
      <c r="H111" s="1101" t="n"/>
      <c r="I111" s="1101" t="n"/>
      <c r="J111" s="1101" t="n"/>
      <c r="K111" s="1101" t="n"/>
      <c r="L111" s="1101" t="n"/>
      <c r="M111" s="178" t="n"/>
      <c r="N111" s="1101" t="n"/>
      <c r="O111" s="1101" t="n"/>
      <c r="P111" s="1101" t="n"/>
      <c r="Q111" s="1101" t="n"/>
      <c r="R111" s="1101" t="n"/>
      <c r="S111" s="1101" t="n"/>
      <c r="T111" s="230" t="n"/>
      <c r="U111" s="1101" t="n"/>
      <c r="V111" s="1101" t="n"/>
      <c r="W111" s="1101" t="n"/>
      <c r="X111" s="1101" t="n"/>
      <c r="Y111" s="1101" t="n"/>
      <c r="Z111" s="1101" t="n"/>
      <c r="AA111" s="144" t="n"/>
      <c r="AB111" s="1101" t="n"/>
      <c r="AC111" s="1101" t="n"/>
      <c r="AD111" s="1101" t="n"/>
      <c r="AE111" s="1101" t="n"/>
      <c r="AF111" s="1101" t="n"/>
      <c r="AG111" s="1101" t="n"/>
      <c r="AH111" s="144" t="n"/>
      <c r="AI111" s="332" t="n"/>
      <c r="AJ111" s="439" t="n"/>
      <c r="AK111" s="439" t="n"/>
      <c r="AL111" s="439" t="n"/>
      <c r="AM111" s="439" t="n"/>
      <c r="AN111" s="439" t="n"/>
      <c r="AO111" s="439" t="n"/>
      <c r="AP111" s="439" t="n"/>
      <c r="AQ111" s="435" t="n"/>
      <c r="AR111" s="447">
        <f>-AT111*5%</f>
        <v/>
      </c>
      <c r="AS111" s="447">
        <f>第6期!AS111+第6期!AR111+第6期!AU111</f>
        <v/>
      </c>
      <c r="AT111" s="448">
        <f>第6期!AU111+第6期!AT111</f>
        <v/>
      </c>
      <c r="AU111" s="447">
        <f>0.5*第6期!AP111-AS111</f>
        <v/>
      </c>
      <c r="AV111" s="447">
        <f>AU111+AS111+AR111</f>
        <v/>
      </c>
      <c r="AW111" s="1350">
        <f>AL111/(AP111+AV111)</f>
        <v/>
      </c>
      <c r="AX111" s="455">
        <f>MAX(AK111,第6期!AO111)</f>
        <v/>
      </c>
      <c r="AY111" s="1085">
        <f>IF(AI111="",0,IF(AL111&lt;MAX(AL111:AL130)/3,1,0))</f>
        <v/>
      </c>
      <c r="AZ111" s="144" t="n"/>
      <c r="BA111" s="1101" t="n"/>
      <c r="BB111" s="1101" t="n"/>
      <c r="BC111" s="1101" t="n"/>
      <c r="BD111" s="1101" t="n"/>
      <c r="BE111" s="1101" t="n"/>
      <c r="BF111" s="1101" t="n"/>
      <c r="BG111" s="1101" t="n"/>
      <c r="BH111" s="1101" t="n"/>
      <c r="BI111" s="1101" t="n"/>
      <c r="BJ111" s="1101" t="n"/>
      <c r="BK111" s="1101" t="n"/>
      <c r="BL111" s="1101" t="n"/>
      <c r="BM111" s="1101" t="n"/>
      <c r="BN111" s="1101" t="n"/>
      <c r="BO111" s="1101" t="n"/>
      <c r="BP111" s="1101" t="n"/>
      <c r="BQ111" s="1101" t="n"/>
      <c r="BR111" s="1106" t="n"/>
      <c r="BS111" s="1106" t="n"/>
      <c r="BT111" s="1106" t="n"/>
      <c r="BU111" s="1106" t="n"/>
      <c r="BV111" s="1106" t="n"/>
      <c r="BW111" s="1106" t="n"/>
      <c r="BX111" s="1106" t="n"/>
      <c r="BY111" s="1106" t="n"/>
      <c r="BZ111" s="1106" t="n"/>
      <c r="CA111" s="1106" t="n"/>
      <c r="CB111" s="1106" t="n"/>
      <c r="CC111" s="1106" t="n"/>
      <c r="CD111" s="1106" t="n"/>
      <c r="CE111" s="1106" t="n"/>
      <c r="CF111" s="1106" t="n"/>
      <c r="CG111" s="1106" t="n"/>
      <c r="CH111" s="1106" t="n"/>
      <c r="CI111" s="1106" t="n"/>
      <c r="CJ111" s="1106" t="n"/>
      <c r="CK111" s="1101" t="n"/>
      <c r="CL111" s="1101" t="n"/>
      <c r="CM111" s="1101" t="n"/>
      <c r="CN111" s="1101" t="n"/>
      <c r="CO111" s="1101" t="n"/>
      <c r="CP111" s="1101" t="n"/>
      <c r="CQ111" s="1101" t="n"/>
      <c r="CR111" s="1101" t="n"/>
      <c r="CS111" s="1101" t="n"/>
      <c r="CT111" s="1101" t="n"/>
      <c r="CU111" s="1101" t="n"/>
      <c r="CV111" s="1101" t="n"/>
      <c r="CW111" s="1101" t="n"/>
      <c r="CX111" s="1101" t="n"/>
      <c r="CY111" s="1101" t="n"/>
      <c r="CZ111" s="1101" t="n"/>
      <c r="DA111" s="1101" t="n"/>
      <c r="DB111" s="1101" t="n"/>
      <c r="DC111" s="1101" t="n"/>
      <c r="DD111" s="1101" t="n"/>
      <c r="DE111" s="1101" t="n"/>
      <c r="DF111" s="1101" t="n"/>
      <c r="DG111" s="1101" t="n"/>
      <c r="DH111" s="1101" t="n"/>
      <c r="DI111" s="1101" t="n"/>
    </row>
    <row r="112" ht="16" customFormat="1" customHeight="1" s="140">
      <c r="A112" s="1101" t="n"/>
      <c r="B112" s="1101" t="n"/>
      <c r="C112" s="1101" t="n"/>
      <c r="D112" s="1101" t="n"/>
      <c r="E112" s="1101" t="n"/>
      <c r="F112" s="1101" t="n"/>
      <c r="G112" s="144" t="n"/>
      <c r="H112" s="1101" t="n"/>
      <c r="I112" s="1101" t="n"/>
      <c r="J112" s="1101" t="n"/>
      <c r="K112" s="1101" t="n"/>
      <c r="L112" s="1101" t="n"/>
      <c r="M112" s="178" t="n"/>
      <c r="N112" s="1101" t="n"/>
      <c r="O112" s="1101" t="n"/>
      <c r="P112" s="1101" t="n"/>
      <c r="Q112" s="1101" t="n"/>
      <c r="R112" s="1101" t="n"/>
      <c r="S112" s="1101" t="n"/>
      <c r="T112" s="230" t="n"/>
      <c r="U112" s="1101" t="n"/>
      <c r="V112" s="1101" t="n"/>
      <c r="W112" s="1101" t="n"/>
      <c r="X112" s="1101" t="n"/>
      <c r="Y112" s="1101" t="n"/>
      <c r="Z112" s="1101" t="n"/>
      <c r="AA112" s="144" t="n"/>
      <c r="AB112" s="1101" t="n"/>
      <c r="AC112" s="1101" t="n"/>
      <c r="AD112" s="1101" t="n"/>
      <c r="AE112" s="1101" t="n"/>
      <c r="AF112" s="1101" t="n"/>
      <c r="AG112" s="1101" t="n"/>
      <c r="AH112" s="144" t="n"/>
      <c r="AI112" s="332" t="n"/>
      <c r="AJ112" s="439" t="n"/>
      <c r="AK112" s="439" t="n"/>
      <c r="AL112" s="439" t="n"/>
      <c r="AM112" s="439" t="n"/>
      <c r="AN112" s="439" t="n"/>
      <c r="AO112" s="439" t="n"/>
      <c r="AP112" s="439" t="n"/>
      <c r="AQ112" s="435" t="n"/>
      <c r="AR112" s="447">
        <f>-AT112*5%</f>
        <v/>
      </c>
      <c r="AS112" s="447">
        <f>第6期!AS112+第6期!AR112+第6期!AU112</f>
        <v/>
      </c>
      <c r="AT112" s="448">
        <f>第6期!AU112+第6期!AT112</f>
        <v/>
      </c>
      <c r="AU112" s="447">
        <f>0.5*第6期!AP112-AS112</f>
        <v/>
      </c>
      <c r="AV112" s="447">
        <f>AU112+AS112+AR112</f>
        <v/>
      </c>
      <c r="AW112" s="1350">
        <f>AL112/(AP112+AV112)</f>
        <v/>
      </c>
      <c r="AX112" s="455">
        <f>MAX(AK112,第6期!AO112)</f>
        <v/>
      </c>
      <c r="AY112" s="1085">
        <f>IF(AI112="",0,IF(AL112&lt;MAX(AL112:AL131)/3,1,0))</f>
        <v/>
      </c>
      <c r="AZ112" s="144" t="n"/>
      <c r="BA112" s="1101" t="n"/>
      <c r="BB112" s="1101" t="n"/>
      <c r="BC112" s="1101" t="n"/>
      <c r="BD112" s="1101" t="n"/>
      <c r="BE112" s="1101" t="n"/>
      <c r="BF112" s="1101" t="n"/>
      <c r="BG112" s="1101" t="n"/>
      <c r="BH112" s="1101" t="n"/>
      <c r="BI112" s="1101" t="n"/>
      <c r="BJ112" s="1101" t="n"/>
      <c r="BK112" s="1101" t="n"/>
      <c r="BL112" s="1101" t="n"/>
      <c r="BM112" s="1101" t="n"/>
      <c r="BN112" s="1101" t="n"/>
      <c r="BO112" s="1101" t="n"/>
      <c r="BP112" s="1101" t="n"/>
      <c r="BQ112" s="1101" t="n"/>
      <c r="BR112" s="1106" t="n"/>
      <c r="BS112" s="1106" t="n"/>
      <c r="BT112" s="1106" t="n"/>
      <c r="BU112" s="1106" t="n"/>
      <c r="BV112" s="1106" t="n"/>
      <c r="BW112" s="1106" t="n"/>
      <c r="BX112" s="1106" t="n"/>
      <c r="BY112" s="1106" t="n"/>
      <c r="BZ112" s="1106" t="n"/>
      <c r="CA112" s="1106" t="n"/>
      <c r="CB112" s="1106" t="n"/>
      <c r="CC112" s="1106" t="n"/>
      <c r="CD112" s="1106" t="n"/>
      <c r="CE112" s="1106" t="n"/>
      <c r="CF112" s="1106" t="n"/>
      <c r="CG112" s="1106" t="n"/>
      <c r="CH112" s="1106" t="n"/>
      <c r="CI112" s="1106" t="n"/>
      <c r="CJ112" s="1106" t="n"/>
      <c r="CK112" s="1101" t="n"/>
      <c r="CL112" s="1101" t="n"/>
      <c r="CM112" s="1101" t="n"/>
      <c r="CN112" s="1101" t="n"/>
      <c r="CO112" s="1101" t="n"/>
      <c r="CP112" s="1101" t="n"/>
      <c r="CQ112" s="1101" t="n"/>
      <c r="CR112" s="1101" t="n"/>
      <c r="CS112" s="1101" t="n"/>
      <c r="CT112" s="1101" t="n"/>
      <c r="CU112" s="1101" t="n"/>
      <c r="CV112" s="1101" t="n"/>
      <c r="CW112" s="1101" t="n"/>
      <c r="CX112" s="1101" t="n"/>
      <c r="CY112" s="1101" t="n"/>
      <c r="CZ112" s="1101" t="n"/>
      <c r="DA112" s="1101" t="n"/>
      <c r="DB112" s="1101" t="n"/>
      <c r="DC112" s="1101" t="n"/>
      <c r="DD112" s="1101" t="n"/>
      <c r="DE112" s="1101" t="n"/>
      <c r="DF112" s="1101" t="n"/>
      <c r="DG112" s="1101" t="n"/>
      <c r="DH112" s="1101" t="n"/>
      <c r="DI112" s="1101" t="n"/>
    </row>
    <row r="113" ht="16" customFormat="1" customHeight="1" s="140">
      <c r="A113" s="1101" t="n"/>
      <c r="B113" s="1101" t="n"/>
      <c r="C113" s="1101" t="n"/>
      <c r="D113" s="1101" t="n"/>
      <c r="E113" s="1101" t="n"/>
      <c r="F113" s="1101" t="n"/>
      <c r="G113" s="144" t="n"/>
      <c r="H113" s="1101" t="n"/>
      <c r="I113" s="1101" t="n"/>
      <c r="J113" s="1101" t="n"/>
      <c r="K113" s="1101" t="n"/>
      <c r="L113" s="1101" t="n"/>
      <c r="M113" s="178" t="n"/>
      <c r="N113" s="1101" t="n"/>
      <c r="O113" s="1101" t="n"/>
      <c r="P113" s="1101" t="n"/>
      <c r="Q113" s="1101" t="n"/>
      <c r="R113" s="1101" t="n"/>
      <c r="S113" s="1101" t="n"/>
      <c r="T113" s="230" t="n"/>
      <c r="U113" s="1101" t="n"/>
      <c r="V113" s="1101" t="n"/>
      <c r="W113" s="1101" t="n"/>
      <c r="X113" s="1101" t="n"/>
      <c r="Y113" s="1101" t="n"/>
      <c r="Z113" s="1101" t="n"/>
      <c r="AA113" s="144" t="n"/>
      <c r="AB113" s="1101" t="n"/>
      <c r="AC113" s="1101" t="n"/>
      <c r="AD113" s="1101" t="n"/>
      <c r="AE113" s="1101" t="n"/>
      <c r="AF113" s="1101" t="n"/>
      <c r="AG113" s="1101" t="n"/>
      <c r="AH113" s="144" t="n"/>
      <c r="AI113" s="332" t="n"/>
      <c r="AJ113" s="439" t="n"/>
      <c r="AK113" s="439" t="n"/>
      <c r="AL113" s="439" t="n"/>
      <c r="AM113" s="439" t="n"/>
      <c r="AN113" s="439" t="n"/>
      <c r="AO113" s="439" t="n"/>
      <c r="AP113" s="439" t="n"/>
      <c r="AQ113" s="435" t="n"/>
      <c r="AR113" s="447">
        <f>-AT113*5%</f>
        <v/>
      </c>
      <c r="AS113" s="447">
        <f>第6期!AS113+第6期!AR113+第6期!AU113</f>
        <v/>
      </c>
      <c r="AT113" s="448">
        <f>第6期!AU113+第6期!AT113</f>
        <v/>
      </c>
      <c r="AU113" s="447">
        <f>0.5*第6期!AP113-AS113</f>
        <v/>
      </c>
      <c r="AV113" s="447">
        <f>AU113+AS113+AR113</f>
        <v/>
      </c>
      <c r="AW113" s="1350">
        <f>AL113/(AP113+AV113)</f>
        <v/>
      </c>
      <c r="AX113" s="455">
        <f>MAX(AK113,第6期!AO113)</f>
        <v/>
      </c>
      <c r="AY113" s="1085">
        <f>IF(AI113="",0,IF(AL113&lt;MAX(AL113:AL132)/3,1,0))</f>
        <v/>
      </c>
      <c r="AZ113" s="144" t="n"/>
      <c r="BA113" s="1101" t="n"/>
      <c r="BB113" s="1101" t="n"/>
      <c r="BC113" s="1101" t="n"/>
      <c r="BD113" s="1101" t="n"/>
      <c r="BE113" s="1101" t="n"/>
      <c r="BF113" s="1101" t="n"/>
      <c r="BG113" s="1101" t="n"/>
      <c r="BH113" s="1101" t="n"/>
      <c r="BI113" s="1101" t="n"/>
      <c r="BJ113" s="1101" t="n"/>
      <c r="BK113" s="1101" t="n"/>
      <c r="BL113" s="1101" t="n"/>
      <c r="BM113" s="1101" t="n"/>
      <c r="BN113" s="1101" t="n"/>
      <c r="BO113" s="1101" t="n"/>
      <c r="BP113" s="1101" t="n"/>
      <c r="BQ113" s="1101" t="n"/>
      <c r="BR113" s="1106" t="n"/>
      <c r="BS113" s="1106" t="n"/>
      <c r="BT113" s="1106" t="n"/>
      <c r="BU113" s="1106" t="n"/>
      <c r="BV113" s="1106" t="n"/>
      <c r="BW113" s="1106" t="n"/>
      <c r="BX113" s="1106" t="n"/>
      <c r="BY113" s="1106" t="n"/>
      <c r="BZ113" s="1106" t="n"/>
      <c r="CA113" s="1106" t="n"/>
      <c r="CB113" s="1106" t="n"/>
      <c r="CC113" s="1106" t="n"/>
      <c r="CD113" s="1106" t="n"/>
      <c r="CE113" s="1106" t="n"/>
      <c r="CF113" s="1106" t="n"/>
      <c r="CG113" s="1106" t="n"/>
      <c r="CH113" s="1106" t="n"/>
      <c r="CI113" s="1106" t="n"/>
      <c r="CJ113" s="1106" t="n"/>
      <c r="CK113" s="1101" t="n"/>
      <c r="CL113" s="1101" t="n"/>
      <c r="CM113" s="1101" t="n"/>
      <c r="CN113" s="1101" t="n"/>
      <c r="CO113" s="1101" t="n"/>
      <c r="CP113" s="1101" t="n"/>
      <c r="CQ113" s="1101" t="n"/>
      <c r="CR113" s="1101" t="n"/>
      <c r="CS113" s="1101" t="n"/>
      <c r="CT113" s="1101" t="n"/>
      <c r="CU113" s="1101" t="n"/>
      <c r="CV113" s="1101" t="n"/>
      <c r="CW113" s="1101" t="n"/>
      <c r="CX113" s="1101" t="n"/>
      <c r="CY113" s="1101" t="n"/>
      <c r="CZ113" s="1101" t="n"/>
      <c r="DA113" s="1101" t="n"/>
      <c r="DB113" s="1101" t="n"/>
      <c r="DC113" s="1101" t="n"/>
      <c r="DD113" s="1101" t="n"/>
      <c r="DE113" s="1101" t="n"/>
      <c r="DF113" s="1101" t="n"/>
      <c r="DG113" s="1101" t="n"/>
      <c r="DH113" s="1101" t="n"/>
      <c r="DI113" s="1101" t="n"/>
    </row>
    <row r="114" ht="16" customFormat="1" customHeight="1" s="140">
      <c r="A114" s="1101" t="n"/>
      <c r="B114" s="1101" t="n"/>
      <c r="C114" s="1101" t="n"/>
      <c r="D114" s="1101" t="n"/>
      <c r="E114" s="1101" t="n"/>
      <c r="F114" s="1101" t="n"/>
      <c r="G114" s="144" t="n"/>
      <c r="H114" s="1101" t="n"/>
      <c r="I114" s="1101" t="n"/>
      <c r="J114" s="1101" t="n"/>
      <c r="K114" s="1101" t="n"/>
      <c r="L114" s="1101" t="n"/>
      <c r="M114" s="178" t="n"/>
      <c r="N114" s="1101" t="n"/>
      <c r="O114" s="1101" t="n"/>
      <c r="P114" s="1101" t="n"/>
      <c r="Q114" s="1101" t="n"/>
      <c r="R114" s="1101" t="n"/>
      <c r="S114" s="1101" t="n"/>
      <c r="T114" s="230" t="n"/>
      <c r="U114" s="1101" t="n"/>
      <c r="V114" s="1101" t="n"/>
      <c r="W114" s="1101" t="n"/>
      <c r="X114" s="1101" t="n"/>
      <c r="Y114" s="1101" t="n"/>
      <c r="Z114" s="1101" t="n"/>
      <c r="AA114" s="144" t="n"/>
      <c r="AB114" s="1101" t="n"/>
      <c r="AC114" s="1101" t="n"/>
      <c r="AD114" s="1101" t="n"/>
      <c r="AE114" s="1101" t="n"/>
      <c r="AF114" s="1101" t="n"/>
      <c r="AG114" s="1101" t="n"/>
      <c r="AH114" s="144" t="n"/>
      <c r="AI114" s="332" t="n"/>
      <c r="AJ114" s="439" t="n"/>
      <c r="AK114" s="439" t="n"/>
      <c r="AL114" s="439" t="n"/>
      <c r="AM114" s="439" t="n"/>
      <c r="AN114" s="439" t="n"/>
      <c r="AO114" s="439" t="n"/>
      <c r="AP114" s="439" t="n"/>
      <c r="AQ114" s="435" t="n"/>
      <c r="AR114" s="447">
        <f>-AT114*5%</f>
        <v/>
      </c>
      <c r="AS114" s="447">
        <f>第6期!AS114+第6期!AR114+第6期!AU114</f>
        <v/>
      </c>
      <c r="AT114" s="448">
        <f>第6期!AU114+第6期!AT114</f>
        <v/>
      </c>
      <c r="AU114" s="447">
        <f>0.5*第6期!AP114-AS114</f>
        <v/>
      </c>
      <c r="AV114" s="447">
        <f>AU114+AS114+AR114</f>
        <v/>
      </c>
      <c r="AW114" s="1350">
        <f>AL114/(AP114+AV114)</f>
        <v/>
      </c>
      <c r="AX114" s="455">
        <f>MAX(AK114,第6期!AO114)</f>
        <v/>
      </c>
      <c r="AY114" s="1085">
        <f>IF(AI114="",0,IF(AL114&lt;MAX(AL114:AL133)/3,1,0))</f>
        <v/>
      </c>
      <c r="AZ114" s="144" t="n"/>
      <c r="BA114" s="1101" t="n"/>
      <c r="BB114" s="1101" t="n"/>
      <c r="BC114" s="1101" t="n"/>
      <c r="BD114" s="1101" t="n"/>
      <c r="BE114" s="1101" t="n"/>
      <c r="BF114" s="1101" t="n"/>
      <c r="BG114" s="1101" t="n"/>
      <c r="BH114" s="1101" t="n"/>
      <c r="BI114" s="1101" t="n"/>
      <c r="BJ114" s="1101" t="n"/>
      <c r="BK114" s="1101" t="n"/>
      <c r="BL114" s="1101" t="n"/>
      <c r="BM114" s="1101" t="n"/>
      <c r="BN114" s="1101" t="n"/>
      <c r="BO114" s="1101" t="n"/>
      <c r="BP114" s="1101" t="n"/>
      <c r="BQ114" s="1101" t="n"/>
      <c r="BR114" s="1106" t="n"/>
      <c r="BS114" s="1106" t="n"/>
      <c r="BT114" s="1106" t="n"/>
      <c r="BU114" s="1106" t="n"/>
      <c r="BV114" s="1106" t="n"/>
      <c r="BW114" s="1106" t="n"/>
      <c r="BX114" s="1106" t="n"/>
      <c r="BY114" s="1106" t="n"/>
      <c r="BZ114" s="1106" t="n"/>
      <c r="CA114" s="1106" t="n"/>
      <c r="CB114" s="1106" t="n"/>
      <c r="CC114" s="1106" t="n"/>
      <c r="CD114" s="1106" t="n"/>
      <c r="CE114" s="1106" t="n"/>
      <c r="CF114" s="1106" t="n"/>
      <c r="CG114" s="1106" t="n"/>
      <c r="CH114" s="1106" t="n"/>
      <c r="CI114" s="1106" t="n"/>
      <c r="CJ114" s="1106" t="n"/>
      <c r="CK114" s="1101" t="n"/>
      <c r="CL114" s="1101" t="n"/>
      <c r="CM114" s="1101" t="n"/>
      <c r="CN114" s="1101" t="n"/>
      <c r="CO114" s="1101" t="n"/>
      <c r="CP114" s="1101" t="n"/>
      <c r="CQ114" s="1101" t="n"/>
      <c r="CR114" s="1101" t="n"/>
      <c r="CS114" s="1101" t="n"/>
      <c r="CT114" s="1101" t="n"/>
      <c r="CU114" s="1101" t="n"/>
      <c r="CV114" s="1101" t="n"/>
      <c r="CW114" s="1101" t="n"/>
      <c r="CX114" s="1101" t="n"/>
      <c r="CY114" s="1101" t="n"/>
      <c r="CZ114" s="1101" t="n"/>
      <c r="DA114" s="1101" t="n"/>
      <c r="DB114" s="1101" t="n"/>
      <c r="DC114" s="1101" t="n"/>
      <c r="DD114" s="1101" t="n"/>
      <c r="DE114" s="1101" t="n"/>
      <c r="DF114" s="1101" t="n"/>
      <c r="DG114" s="1101" t="n"/>
      <c r="DH114" s="1101" t="n"/>
      <c r="DI114" s="1101" t="n"/>
    </row>
    <row r="115" ht="16" customFormat="1" customHeight="1" s="140">
      <c r="A115" s="1101" t="n"/>
      <c r="B115" s="1101" t="n"/>
      <c r="C115" s="1101" t="n"/>
      <c r="D115" s="1101" t="n"/>
      <c r="E115" s="1101" t="n"/>
      <c r="F115" s="1101" t="n"/>
      <c r="G115" s="144" t="n"/>
      <c r="H115" s="1101" t="n"/>
      <c r="I115" s="1101" t="n"/>
      <c r="J115" s="1101" t="n"/>
      <c r="K115" s="1101" t="n"/>
      <c r="L115" s="1101" t="n"/>
      <c r="M115" s="178" t="n"/>
      <c r="N115" s="1101" t="n"/>
      <c r="O115" s="1101" t="n"/>
      <c r="P115" s="1101" t="n"/>
      <c r="Q115" s="1101" t="n"/>
      <c r="R115" s="1101" t="n"/>
      <c r="S115" s="1101" t="n"/>
      <c r="T115" s="230" t="n"/>
      <c r="U115" s="1101" t="n"/>
      <c r="V115" s="1101" t="n"/>
      <c r="W115" s="1101" t="n"/>
      <c r="X115" s="1101" t="n"/>
      <c r="Y115" s="1101" t="n"/>
      <c r="Z115" s="1101" t="n"/>
      <c r="AA115" s="144" t="n"/>
      <c r="AB115" s="1101" t="n"/>
      <c r="AC115" s="1101" t="n"/>
      <c r="AD115" s="1101" t="n"/>
      <c r="AE115" s="1101" t="n"/>
      <c r="AF115" s="1101" t="n"/>
      <c r="AG115" s="1101" t="n"/>
      <c r="AH115" s="144" t="n"/>
      <c r="AI115" s="332" t="n"/>
      <c r="AJ115" s="439" t="n"/>
      <c r="AK115" s="439" t="n"/>
      <c r="AL115" s="439" t="n"/>
      <c r="AM115" s="439" t="n"/>
      <c r="AN115" s="439" t="n"/>
      <c r="AO115" s="439" t="n"/>
      <c r="AP115" s="439" t="n"/>
      <c r="AQ115" s="435" t="n"/>
      <c r="AR115" s="447">
        <f>-AT115*5%</f>
        <v/>
      </c>
      <c r="AS115" s="447">
        <f>第6期!AS115+第6期!AR115+第6期!AU115</f>
        <v/>
      </c>
      <c r="AT115" s="448">
        <f>第6期!AU115+第6期!AT115</f>
        <v/>
      </c>
      <c r="AU115" s="447">
        <f>0.5*第6期!AP115-AS115</f>
        <v/>
      </c>
      <c r="AV115" s="447">
        <f>AU115+AS115+AR115</f>
        <v/>
      </c>
      <c r="AW115" s="1350">
        <f>AL115/(AP115+AV115)</f>
        <v/>
      </c>
      <c r="AX115" s="455">
        <f>MAX(AK115,第6期!AO115)</f>
        <v/>
      </c>
      <c r="AY115" s="1085">
        <f>IF(AI115="",0,IF(AL115&lt;MAX(AL115:AL134)/3,1,0))</f>
        <v/>
      </c>
      <c r="AZ115" s="144" t="n"/>
      <c r="BA115" s="1101" t="n"/>
      <c r="BB115" s="1101" t="n"/>
      <c r="BC115" s="1101" t="n"/>
      <c r="BD115" s="1101" t="n"/>
      <c r="BE115" s="1101" t="n"/>
      <c r="BF115" s="1101" t="n"/>
      <c r="BG115" s="1101" t="n"/>
      <c r="BH115" s="1101" t="n"/>
      <c r="BI115" s="1101" t="n"/>
      <c r="BJ115" s="1101" t="n"/>
      <c r="BK115" s="1101" t="n"/>
      <c r="BL115" s="1101" t="n"/>
      <c r="BM115" s="1101" t="n"/>
      <c r="BN115" s="1101" t="n"/>
      <c r="BO115" s="1101" t="n"/>
      <c r="BP115" s="1101" t="n"/>
      <c r="BQ115" s="1101" t="n"/>
      <c r="BR115" s="1106" t="n"/>
      <c r="BS115" s="1106" t="n"/>
      <c r="BT115" s="1106" t="n"/>
      <c r="BU115" s="1106" t="n"/>
      <c r="BV115" s="1106" t="n"/>
      <c r="BW115" s="1106" t="n"/>
      <c r="BX115" s="1106" t="n"/>
      <c r="BY115" s="1106" t="n"/>
      <c r="BZ115" s="1106" t="n"/>
      <c r="CA115" s="1106" t="n"/>
      <c r="CB115" s="1106" t="n"/>
      <c r="CC115" s="1106" t="n"/>
      <c r="CD115" s="1106" t="n"/>
      <c r="CE115" s="1106" t="n"/>
      <c r="CF115" s="1106" t="n"/>
      <c r="CG115" s="1106" t="n"/>
      <c r="CH115" s="1106" t="n"/>
      <c r="CI115" s="1106" t="n"/>
      <c r="CJ115" s="1106" t="n"/>
      <c r="CK115" s="1101" t="n"/>
      <c r="CL115" s="1101" t="n"/>
      <c r="CM115" s="1101" t="n"/>
      <c r="CN115" s="1101" t="n"/>
      <c r="CO115" s="1101" t="n"/>
      <c r="CP115" s="1101" t="n"/>
      <c r="CQ115" s="1101" t="n"/>
      <c r="CR115" s="1101" t="n"/>
      <c r="CS115" s="1101" t="n"/>
      <c r="CT115" s="1101" t="n"/>
      <c r="CU115" s="1101" t="n"/>
      <c r="CV115" s="1101" t="n"/>
      <c r="CW115" s="1101" t="n"/>
      <c r="CX115" s="1101" t="n"/>
      <c r="CY115" s="1101" t="n"/>
      <c r="CZ115" s="1101" t="n"/>
      <c r="DA115" s="1101" t="n"/>
      <c r="DB115" s="1101" t="n"/>
      <c r="DC115" s="1101" t="n"/>
      <c r="DD115" s="1101" t="n"/>
      <c r="DE115" s="1101" t="n"/>
      <c r="DF115" s="1101" t="n"/>
      <c r="DG115" s="1101" t="n"/>
      <c r="DH115" s="1101" t="n"/>
      <c r="DI115" s="1101" t="n"/>
    </row>
    <row r="116" ht="16" customFormat="1" customHeight="1" s="140">
      <c r="A116" s="1101" t="n"/>
      <c r="B116" s="1101" t="n"/>
      <c r="C116" s="1101" t="n"/>
      <c r="D116" s="1101" t="n"/>
      <c r="E116" s="1101" t="n"/>
      <c r="F116" s="1101" t="n"/>
      <c r="G116" s="144" t="n"/>
      <c r="H116" s="1101" t="n"/>
      <c r="I116" s="1101" t="n"/>
      <c r="J116" s="1101" t="n"/>
      <c r="K116" s="1101" t="n"/>
      <c r="L116" s="1101" t="n"/>
      <c r="M116" s="178" t="n"/>
      <c r="N116" s="1101" t="n"/>
      <c r="O116" s="1101" t="n"/>
      <c r="P116" s="1101" t="n"/>
      <c r="Q116" s="1101" t="n"/>
      <c r="R116" s="1101" t="n"/>
      <c r="S116" s="1101" t="n"/>
      <c r="T116" s="230" t="n"/>
      <c r="U116" s="1101" t="n"/>
      <c r="V116" s="1101" t="n"/>
      <c r="W116" s="1101" t="n"/>
      <c r="X116" s="1101" t="n"/>
      <c r="Y116" s="1101" t="n"/>
      <c r="Z116" s="1101" t="n"/>
      <c r="AA116" s="144" t="n"/>
      <c r="AB116" s="1101" t="n"/>
      <c r="AC116" s="1101" t="n"/>
      <c r="AD116" s="1101" t="n"/>
      <c r="AE116" s="1101" t="n"/>
      <c r="AF116" s="1101" t="n"/>
      <c r="AG116" s="1101" t="n"/>
      <c r="AH116" s="144" t="n"/>
      <c r="AI116" s="332" t="n"/>
      <c r="AJ116" s="439" t="n"/>
      <c r="AK116" s="439" t="n"/>
      <c r="AL116" s="439" t="n"/>
      <c r="AM116" s="439" t="n"/>
      <c r="AN116" s="439" t="n"/>
      <c r="AO116" s="439" t="n"/>
      <c r="AP116" s="439" t="n"/>
      <c r="AQ116" s="435" t="n"/>
      <c r="AR116" s="447">
        <f>-AT116*5%</f>
        <v/>
      </c>
      <c r="AS116" s="447">
        <f>第6期!AS116+第6期!AR116+第6期!AU116</f>
        <v/>
      </c>
      <c r="AT116" s="448">
        <f>第6期!AU116+第6期!AT116</f>
        <v/>
      </c>
      <c r="AU116" s="447">
        <f>0.5*第6期!AP116-AS116</f>
        <v/>
      </c>
      <c r="AV116" s="447">
        <f>AU116+AS116+AR116</f>
        <v/>
      </c>
      <c r="AW116" s="1350">
        <f>AL116/(AP116+AV116)</f>
        <v/>
      </c>
      <c r="AX116" s="455">
        <f>MAX(AK116,第6期!AO116)</f>
        <v/>
      </c>
      <c r="AY116" s="1085">
        <f>IF(AI116="",0,IF(AL116&lt;MAX(AL116:AL135)/3,1,0))</f>
        <v/>
      </c>
      <c r="AZ116" s="144" t="n"/>
      <c r="BA116" s="1101" t="n"/>
      <c r="BB116" s="1101" t="n"/>
      <c r="BC116" s="1101" t="n"/>
      <c r="BD116" s="1101" t="n"/>
      <c r="BE116" s="1101" t="n"/>
      <c r="BF116" s="1101" t="n"/>
      <c r="BG116" s="1101" t="n"/>
      <c r="BH116" s="1101" t="n"/>
      <c r="BI116" s="1101" t="n"/>
      <c r="BJ116" s="1101" t="n"/>
      <c r="BK116" s="1101" t="n"/>
      <c r="BL116" s="1101" t="n"/>
      <c r="BM116" s="1101" t="n"/>
      <c r="BN116" s="1101" t="n"/>
      <c r="BO116" s="1101" t="n"/>
      <c r="BP116" s="1101" t="n"/>
      <c r="BQ116" s="1101" t="n"/>
      <c r="BR116" s="1106" t="n"/>
      <c r="BS116" s="1106" t="n"/>
      <c r="BT116" s="1106" t="n"/>
      <c r="BU116" s="1106" t="n"/>
      <c r="BV116" s="1106" t="n"/>
      <c r="BW116" s="1106" t="n"/>
      <c r="BX116" s="1106" t="n"/>
      <c r="BY116" s="1106" t="n"/>
      <c r="BZ116" s="1106" t="n"/>
      <c r="CA116" s="1106" t="n"/>
      <c r="CB116" s="1106" t="n"/>
      <c r="CC116" s="1106" t="n"/>
      <c r="CD116" s="1106" t="n"/>
      <c r="CE116" s="1106" t="n"/>
      <c r="CF116" s="1106" t="n"/>
      <c r="CG116" s="1106" t="n"/>
      <c r="CH116" s="1106" t="n"/>
      <c r="CI116" s="1106" t="n"/>
      <c r="CJ116" s="1106" t="n"/>
      <c r="CK116" s="1101" t="n"/>
      <c r="CL116" s="1101" t="n"/>
      <c r="CM116" s="1101" t="n"/>
      <c r="CN116" s="1101" t="n"/>
      <c r="CO116" s="1101" t="n"/>
      <c r="CP116" s="1101" t="n"/>
      <c r="CQ116" s="1101" t="n"/>
      <c r="CR116" s="1101" t="n"/>
      <c r="CS116" s="1101" t="n"/>
      <c r="CT116" s="1101" t="n"/>
      <c r="CU116" s="1101" t="n"/>
      <c r="CV116" s="1101" t="n"/>
      <c r="CW116" s="1101" t="n"/>
      <c r="CX116" s="1101" t="n"/>
      <c r="CY116" s="1101" t="n"/>
      <c r="CZ116" s="1101" t="n"/>
      <c r="DA116" s="1101" t="n"/>
      <c r="DB116" s="1101" t="n"/>
      <c r="DC116" s="1101" t="n"/>
      <c r="DD116" s="1101" t="n"/>
      <c r="DE116" s="1101" t="n"/>
      <c r="DF116" s="1101" t="n"/>
      <c r="DG116" s="1101" t="n"/>
      <c r="DH116" s="1101" t="n"/>
      <c r="DI116" s="1101" t="n"/>
    </row>
    <row r="117" ht="16" customFormat="1" customHeight="1" s="140">
      <c r="A117" s="1101" t="n"/>
      <c r="B117" s="1101" t="n"/>
      <c r="C117" s="1101" t="n"/>
      <c r="D117" s="1101" t="n"/>
      <c r="E117" s="1101" t="n"/>
      <c r="F117" s="1101" t="n"/>
      <c r="G117" s="144" t="n"/>
      <c r="H117" s="1101" t="n"/>
      <c r="I117" s="1101" t="n"/>
      <c r="J117" s="1101" t="n"/>
      <c r="K117" s="1101" t="n"/>
      <c r="L117" s="1101" t="n"/>
      <c r="M117" s="178" t="n"/>
      <c r="N117" s="1101" t="n"/>
      <c r="O117" s="1101" t="n"/>
      <c r="P117" s="1101" t="n"/>
      <c r="Q117" s="1101" t="n"/>
      <c r="R117" s="1101" t="n"/>
      <c r="S117" s="1101" t="n"/>
      <c r="T117" s="230" t="n"/>
      <c r="U117" s="1101" t="n"/>
      <c r="V117" s="1101" t="n"/>
      <c r="W117" s="1101" t="n"/>
      <c r="X117" s="1101" t="n"/>
      <c r="Y117" s="1101" t="n"/>
      <c r="Z117" s="1101" t="n"/>
      <c r="AA117" s="144" t="n"/>
      <c r="AB117" s="1101" t="n"/>
      <c r="AC117" s="1101" t="n"/>
      <c r="AD117" s="1101" t="n"/>
      <c r="AE117" s="1101" t="n"/>
      <c r="AF117" s="1101" t="n"/>
      <c r="AG117" s="1101" t="n"/>
      <c r="AH117" s="144" t="n"/>
      <c r="AI117" s="332" t="n"/>
      <c r="AJ117" s="439" t="n"/>
      <c r="AK117" s="439" t="n"/>
      <c r="AL117" s="439" t="n"/>
      <c r="AM117" s="439" t="n"/>
      <c r="AN117" s="439" t="n"/>
      <c r="AO117" s="439" t="n"/>
      <c r="AP117" s="439" t="n"/>
      <c r="AQ117" s="435" t="n"/>
      <c r="AR117" s="447">
        <f>-AT117*5%</f>
        <v/>
      </c>
      <c r="AS117" s="447">
        <f>第6期!AS117+第6期!AR117+第6期!AU117</f>
        <v/>
      </c>
      <c r="AT117" s="448">
        <f>第6期!AU117+第6期!AT117</f>
        <v/>
      </c>
      <c r="AU117" s="447">
        <f>0.5*第6期!AP117-AS117</f>
        <v/>
      </c>
      <c r="AV117" s="447">
        <f>AU117+AS117+AR117</f>
        <v/>
      </c>
      <c r="AW117" s="1350">
        <f>AL117/(AP117+AV117)</f>
        <v/>
      </c>
      <c r="AX117" s="455">
        <f>MAX(AK117,第6期!AO117)</f>
        <v/>
      </c>
      <c r="AY117" s="1085">
        <f>IF(AI117="",0,IF(AL117&lt;MAX(AL117:AL136)/3,1,0))</f>
        <v/>
      </c>
      <c r="AZ117" s="144" t="n"/>
      <c r="BA117" s="1101" t="n"/>
      <c r="BB117" s="1101" t="n"/>
      <c r="BC117" s="1101" t="n"/>
      <c r="BD117" s="1101" t="n"/>
      <c r="BE117" s="1101" t="n"/>
      <c r="BF117" s="1101" t="n"/>
      <c r="BG117" s="1101" t="n"/>
      <c r="BH117" s="1101" t="n"/>
      <c r="BI117" s="1101" t="n"/>
      <c r="BJ117" s="1101" t="n"/>
      <c r="BK117" s="1101" t="n"/>
      <c r="BL117" s="1101" t="n"/>
      <c r="BM117" s="1101" t="n"/>
      <c r="BN117" s="1101" t="n"/>
      <c r="BO117" s="1101" t="n"/>
      <c r="BP117" s="1101" t="n"/>
      <c r="BQ117" s="1101" t="n"/>
      <c r="BR117" s="1106" t="n"/>
      <c r="BS117" s="1106" t="n"/>
      <c r="BT117" s="1106" t="n"/>
      <c r="BU117" s="1106" t="n"/>
      <c r="BV117" s="1106" t="n"/>
      <c r="BW117" s="1106" t="n"/>
      <c r="BX117" s="1106" t="n"/>
      <c r="BY117" s="1106" t="n"/>
      <c r="BZ117" s="1106" t="n"/>
      <c r="CA117" s="1106" t="n"/>
      <c r="CB117" s="1106" t="n"/>
      <c r="CC117" s="1106" t="n"/>
      <c r="CD117" s="1106" t="n"/>
      <c r="CE117" s="1106" t="n"/>
      <c r="CF117" s="1106" t="n"/>
      <c r="CG117" s="1106" t="n"/>
      <c r="CH117" s="1106" t="n"/>
      <c r="CI117" s="1106" t="n"/>
      <c r="CJ117" s="1106" t="n"/>
      <c r="CK117" s="1101" t="n"/>
      <c r="CL117" s="1101" t="n"/>
      <c r="CM117" s="1101" t="n"/>
      <c r="CN117" s="1101" t="n"/>
      <c r="CO117" s="1101" t="n"/>
      <c r="CP117" s="1101" t="n"/>
      <c r="CQ117" s="1101" t="n"/>
      <c r="CR117" s="1101" t="n"/>
      <c r="CS117" s="1101" t="n"/>
      <c r="CT117" s="1101" t="n"/>
      <c r="CU117" s="1101" t="n"/>
      <c r="CV117" s="1101" t="n"/>
      <c r="CW117" s="1101" t="n"/>
      <c r="CX117" s="1101" t="n"/>
      <c r="CY117" s="1101" t="n"/>
      <c r="CZ117" s="1101" t="n"/>
      <c r="DA117" s="1101" t="n"/>
      <c r="DB117" s="1101" t="n"/>
      <c r="DC117" s="1101" t="n"/>
      <c r="DD117" s="1101" t="n"/>
      <c r="DE117" s="1101" t="n"/>
      <c r="DF117" s="1101" t="n"/>
      <c r="DG117" s="1101" t="n"/>
      <c r="DH117" s="1101" t="n"/>
      <c r="DI117" s="1101" t="n"/>
    </row>
    <row r="118" ht="16" customFormat="1" customHeight="1" s="140">
      <c r="A118" s="1101" t="n"/>
      <c r="B118" s="1101" t="n"/>
      <c r="C118" s="1101" t="n"/>
      <c r="D118" s="1101" t="n"/>
      <c r="E118" s="1101" t="n"/>
      <c r="F118" s="1101" t="n"/>
      <c r="G118" s="144" t="n"/>
      <c r="H118" s="1101" t="n"/>
      <c r="I118" s="1101" t="n"/>
      <c r="J118" s="1101" t="n"/>
      <c r="K118" s="1101" t="n"/>
      <c r="L118" s="1101" t="n"/>
      <c r="M118" s="178" t="n"/>
      <c r="N118" s="1101" t="n"/>
      <c r="O118" s="1101" t="n"/>
      <c r="P118" s="1101" t="n"/>
      <c r="Q118" s="1101" t="n"/>
      <c r="R118" s="1101" t="n"/>
      <c r="S118" s="1101" t="n"/>
      <c r="T118" s="230" t="n"/>
      <c r="U118" s="1101" t="n"/>
      <c r="V118" s="1101" t="n"/>
      <c r="W118" s="1101" t="n"/>
      <c r="X118" s="1101" t="n"/>
      <c r="Y118" s="1101" t="n"/>
      <c r="Z118" s="1101" t="n"/>
      <c r="AA118" s="144" t="n"/>
      <c r="AB118" s="1101" t="n"/>
      <c r="AC118" s="1101" t="n"/>
      <c r="AD118" s="1101" t="n"/>
      <c r="AE118" s="1101" t="n"/>
      <c r="AF118" s="1101" t="n"/>
      <c r="AG118" s="1101" t="n"/>
      <c r="AH118" s="144" t="n"/>
      <c r="AI118" s="332" t="n"/>
      <c r="AJ118" s="439" t="n"/>
      <c r="AK118" s="439" t="n"/>
      <c r="AL118" s="439" t="n"/>
      <c r="AM118" s="439" t="n"/>
      <c r="AN118" s="439" t="n"/>
      <c r="AO118" s="439" t="n"/>
      <c r="AP118" s="439" t="n"/>
      <c r="AQ118" s="435" t="n"/>
      <c r="AR118" s="447">
        <f>-AT118*5%</f>
        <v/>
      </c>
      <c r="AS118" s="447">
        <f>第6期!AS118+第6期!AR118+第6期!AU118</f>
        <v/>
      </c>
      <c r="AT118" s="448">
        <f>第6期!AU118+第6期!AT118</f>
        <v/>
      </c>
      <c r="AU118" s="447">
        <f>0.5*第6期!AP118-AS118</f>
        <v/>
      </c>
      <c r="AV118" s="447">
        <f>AU118+AS118+AR118</f>
        <v/>
      </c>
      <c r="AW118" s="1350">
        <f>AL118/(AP118+AV118)</f>
        <v/>
      </c>
      <c r="AX118" s="455">
        <f>MAX(AK118,第6期!AO118)</f>
        <v/>
      </c>
      <c r="AY118" s="1085">
        <f>IF(AI118="",0,IF(AL118&lt;MAX(AL118:AL137)/3,1,0))</f>
        <v/>
      </c>
      <c r="AZ118" s="144" t="n"/>
      <c r="BA118" s="1101" t="n"/>
      <c r="BB118" s="1101" t="n"/>
      <c r="BC118" s="1101" t="n"/>
      <c r="BD118" s="1101" t="n"/>
      <c r="BE118" s="1101" t="n"/>
      <c r="BF118" s="1101" t="n"/>
      <c r="BG118" s="1101" t="n"/>
      <c r="BH118" s="1101" t="n"/>
      <c r="BI118" s="1101" t="n"/>
      <c r="BJ118" s="1101" t="n"/>
      <c r="BK118" s="1101" t="n"/>
      <c r="BL118" s="1101" t="n"/>
      <c r="BM118" s="1101" t="n"/>
      <c r="BN118" s="1101" t="n"/>
      <c r="BO118" s="1101" t="n"/>
      <c r="BP118" s="1101" t="n"/>
      <c r="BQ118" s="1101" t="n"/>
      <c r="BR118" s="1106" t="n"/>
      <c r="BS118" s="1106" t="n"/>
      <c r="BT118" s="1106" t="n"/>
      <c r="BU118" s="1106" t="n"/>
      <c r="BV118" s="1106" t="n"/>
      <c r="BW118" s="1106" t="n"/>
      <c r="BX118" s="1106" t="n"/>
      <c r="BY118" s="1106" t="n"/>
      <c r="BZ118" s="1106" t="n"/>
      <c r="CA118" s="1106" t="n"/>
      <c r="CB118" s="1106" t="n"/>
      <c r="CC118" s="1106" t="n"/>
      <c r="CD118" s="1106" t="n"/>
      <c r="CE118" s="1106" t="n"/>
      <c r="CF118" s="1106" t="n"/>
      <c r="CG118" s="1106" t="n"/>
      <c r="CH118" s="1106" t="n"/>
      <c r="CI118" s="1106" t="n"/>
      <c r="CJ118" s="1106" t="n"/>
      <c r="CK118" s="1101" t="n"/>
      <c r="CL118" s="1101" t="n"/>
      <c r="CM118" s="1101" t="n"/>
      <c r="CN118" s="1101" t="n"/>
      <c r="CO118" s="1101" t="n"/>
      <c r="CP118" s="1101" t="n"/>
      <c r="CQ118" s="1101" t="n"/>
      <c r="CR118" s="1101" t="n"/>
      <c r="CS118" s="1101" t="n"/>
      <c r="CT118" s="1101" t="n"/>
      <c r="CU118" s="1101" t="n"/>
      <c r="CV118" s="1101" t="n"/>
      <c r="CW118" s="1101" t="n"/>
      <c r="CX118" s="1101" t="n"/>
      <c r="CY118" s="1101" t="n"/>
      <c r="CZ118" s="1101" t="n"/>
      <c r="DA118" s="1101" t="n"/>
      <c r="DB118" s="1101" t="n"/>
      <c r="DC118" s="1101" t="n"/>
      <c r="DD118" s="1101" t="n"/>
      <c r="DE118" s="1101" t="n"/>
      <c r="DF118" s="1101" t="n"/>
      <c r="DG118" s="1101" t="n"/>
      <c r="DH118" s="1101" t="n"/>
      <c r="DI118" s="1101" t="n"/>
    </row>
    <row r="119" ht="16" customFormat="1" customHeight="1" s="140">
      <c r="A119" s="1101" t="n"/>
      <c r="B119" s="1101" t="n"/>
      <c r="C119" s="1101" t="n"/>
      <c r="D119" s="1101" t="n"/>
      <c r="E119" s="1101" t="n"/>
      <c r="F119" s="1101" t="n"/>
      <c r="G119" s="144" t="n"/>
      <c r="H119" s="1101" t="n"/>
      <c r="I119" s="1101" t="n"/>
      <c r="J119" s="1101" t="n"/>
      <c r="K119" s="1101" t="n"/>
      <c r="L119" s="1101" t="n"/>
      <c r="M119" s="178" t="n"/>
      <c r="N119" s="1101" t="n"/>
      <c r="O119" s="1101" t="n"/>
      <c r="P119" s="1101" t="n"/>
      <c r="Q119" s="1101" t="n"/>
      <c r="R119" s="1101" t="n"/>
      <c r="S119" s="1101" t="n"/>
      <c r="T119" s="230" t="n"/>
      <c r="U119" s="1101" t="n"/>
      <c r="V119" s="1101" t="n"/>
      <c r="W119" s="1101" t="n"/>
      <c r="X119" s="1101" t="n"/>
      <c r="Y119" s="1101" t="n"/>
      <c r="Z119" s="1101" t="n"/>
      <c r="AA119" s="144" t="n"/>
      <c r="AB119" s="1101" t="n"/>
      <c r="AC119" s="1101" t="n"/>
      <c r="AD119" s="1101" t="n"/>
      <c r="AE119" s="1101" t="n"/>
      <c r="AF119" s="1101" t="n"/>
      <c r="AG119" s="1101" t="n"/>
      <c r="AH119" s="144" t="n"/>
      <c r="AI119" s="332" t="n"/>
      <c r="AJ119" s="439" t="n"/>
      <c r="AK119" s="439" t="n"/>
      <c r="AL119" s="439" t="n"/>
      <c r="AM119" s="439" t="n"/>
      <c r="AN119" s="439" t="n"/>
      <c r="AO119" s="439" t="n"/>
      <c r="AP119" s="439" t="n"/>
      <c r="AQ119" s="435" t="n"/>
      <c r="AR119" s="447">
        <f>-AT119*5%</f>
        <v/>
      </c>
      <c r="AS119" s="447">
        <f>第6期!AS119+第6期!AR119+第6期!AU119</f>
        <v/>
      </c>
      <c r="AT119" s="448">
        <f>第6期!AU119+第6期!AT119</f>
        <v/>
      </c>
      <c r="AU119" s="447">
        <f>0.5*第6期!AP119-AS119</f>
        <v/>
      </c>
      <c r="AV119" s="447">
        <f>AU119+AS119+AR119</f>
        <v/>
      </c>
      <c r="AW119" s="1350">
        <f>AL119/(AP119+AV119)</f>
        <v/>
      </c>
      <c r="AX119" s="455">
        <f>MAX(AK119,第6期!AO119)</f>
        <v/>
      </c>
      <c r="AY119" s="1085">
        <f>IF(AI119="",0,IF(AL119&lt;MAX(AL119:AL138)/3,1,0))</f>
        <v/>
      </c>
      <c r="AZ119" s="144" t="n"/>
      <c r="BA119" s="1101" t="n"/>
      <c r="BB119" s="1101" t="n"/>
      <c r="BC119" s="1101" t="n"/>
      <c r="BD119" s="1101" t="n"/>
      <c r="BE119" s="1101" t="n"/>
      <c r="BF119" s="1101" t="n"/>
      <c r="BG119" s="1101" t="n"/>
      <c r="BH119" s="1101" t="n"/>
      <c r="BI119" s="1101" t="n"/>
      <c r="BJ119" s="1101" t="n"/>
      <c r="BK119" s="1101" t="n"/>
      <c r="BL119" s="1101" t="n"/>
      <c r="BM119" s="1101" t="n"/>
      <c r="BN119" s="1101" t="n"/>
      <c r="BO119" s="1101" t="n"/>
      <c r="BP119" s="1101" t="n"/>
      <c r="BQ119" s="1101" t="n"/>
      <c r="BR119" s="1106" t="n"/>
      <c r="BS119" s="1106" t="n"/>
      <c r="BT119" s="1106" t="n"/>
      <c r="BU119" s="1106" t="n"/>
      <c r="BV119" s="1106" t="n"/>
      <c r="BW119" s="1106" t="n"/>
      <c r="BX119" s="1106" t="n"/>
      <c r="BY119" s="1106" t="n"/>
      <c r="BZ119" s="1106" t="n"/>
      <c r="CA119" s="1106" t="n"/>
      <c r="CB119" s="1106" t="n"/>
      <c r="CC119" s="1106" t="n"/>
      <c r="CD119" s="1106" t="n"/>
      <c r="CE119" s="1106" t="n"/>
      <c r="CF119" s="1106" t="n"/>
      <c r="CG119" s="1106" t="n"/>
      <c r="CH119" s="1106" t="n"/>
      <c r="CI119" s="1106" t="n"/>
      <c r="CJ119" s="1106" t="n"/>
      <c r="CK119" s="1101" t="n"/>
      <c r="CL119" s="1101" t="n"/>
      <c r="CM119" s="1101" t="n"/>
      <c r="CN119" s="1101" t="n"/>
      <c r="CO119" s="1101" t="n"/>
      <c r="CP119" s="1101" t="n"/>
      <c r="CQ119" s="1101" t="n"/>
      <c r="CR119" s="1101" t="n"/>
      <c r="CS119" s="1101" t="n"/>
      <c r="CT119" s="1101" t="n"/>
      <c r="CU119" s="1101" t="n"/>
      <c r="CV119" s="1101" t="n"/>
      <c r="CW119" s="1101" t="n"/>
      <c r="CX119" s="1101" t="n"/>
      <c r="CY119" s="1101" t="n"/>
      <c r="CZ119" s="1101" t="n"/>
      <c r="DA119" s="1101" t="n"/>
      <c r="DB119" s="1101" t="n"/>
      <c r="DC119" s="1101" t="n"/>
      <c r="DD119" s="1101" t="n"/>
      <c r="DE119" s="1101" t="n"/>
      <c r="DF119" s="1101" t="n"/>
      <c r="DG119" s="1101" t="n"/>
      <c r="DH119" s="1101" t="n"/>
      <c r="DI119" s="1101" t="n"/>
    </row>
    <row r="120" ht="16" customFormat="1" customHeight="1" s="140">
      <c r="A120" s="1101" t="n"/>
      <c r="B120" s="1101" t="n"/>
      <c r="C120" s="1101" t="n"/>
      <c r="D120" s="1101" t="n"/>
      <c r="E120" s="1101" t="n"/>
      <c r="F120" s="1101" t="n"/>
      <c r="G120" s="144" t="n"/>
      <c r="H120" s="1101" t="n"/>
      <c r="I120" s="1101" t="n"/>
      <c r="J120" s="1101" t="n"/>
      <c r="K120" s="1101" t="n"/>
      <c r="L120" s="1101" t="n"/>
      <c r="M120" s="178" t="n"/>
      <c r="N120" s="1101" t="n"/>
      <c r="O120" s="1101" t="n"/>
      <c r="P120" s="1101" t="n"/>
      <c r="Q120" s="1101" t="n"/>
      <c r="R120" s="1101" t="n"/>
      <c r="S120" s="1101" t="n"/>
      <c r="T120" s="230" t="n"/>
      <c r="U120" s="1101" t="n"/>
      <c r="V120" s="1101" t="n"/>
      <c r="W120" s="1101" t="n"/>
      <c r="X120" s="1101" t="n"/>
      <c r="Y120" s="1101" t="n"/>
      <c r="Z120" s="1101" t="n"/>
      <c r="AA120" s="144" t="n"/>
      <c r="AB120" s="1101" t="n"/>
      <c r="AC120" s="1101" t="n"/>
      <c r="AD120" s="1101" t="n"/>
      <c r="AE120" s="1101" t="n"/>
      <c r="AF120" s="1101" t="n"/>
      <c r="AG120" s="1101" t="n"/>
      <c r="AH120" s="144" t="n"/>
      <c r="AI120" s="332" t="n"/>
      <c r="AJ120" s="439" t="n"/>
      <c r="AK120" s="439" t="n"/>
      <c r="AL120" s="439" t="n"/>
      <c r="AM120" s="439" t="n"/>
      <c r="AN120" s="439" t="n"/>
      <c r="AO120" s="439" t="n"/>
      <c r="AP120" s="439" t="n"/>
      <c r="AQ120" s="435" t="n"/>
      <c r="AR120" s="447">
        <f>-AT120*5%</f>
        <v/>
      </c>
      <c r="AS120" s="447">
        <f>第6期!AS120+第6期!AR120+第6期!AU120</f>
        <v/>
      </c>
      <c r="AT120" s="448">
        <f>第6期!AU120+第6期!AT120</f>
        <v/>
      </c>
      <c r="AU120" s="447">
        <f>0.5*第6期!AP120-AS120</f>
        <v/>
      </c>
      <c r="AV120" s="447">
        <f>AU120+AS120+AR120</f>
        <v/>
      </c>
      <c r="AW120" s="1350">
        <f>AL120/(AP120+AV120)</f>
        <v/>
      </c>
      <c r="AX120" s="455">
        <f>MAX(AK120,第6期!AO120)</f>
        <v/>
      </c>
      <c r="AY120" s="1085">
        <f>IF(AI120="",0,IF(AL120&lt;MAX(AL120:AL139)/3,1,0))</f>
        <v/>
      </c>
      <c r="AZ120" s="144" t="n"/>
      <c r="BA120" s="1101" t="n"/>
      <c r="BB120" s="1101" t="n"/>
      <c r="BC120" s="1101" t="n"/>
      <c r="BD120" s="1101" t="n"/>
      <c r="BE120" s="1101" t="n"/>
      <c r="BF120" s="1101" t="n"/>
      <c r="BG120" s="1101" t="n"/>
      <c r="BH120" s="1101" t="n"/>
      <c r="BI120" s="1101" t="n"/>
      <c r="BJ120" s="1101" t="n"/>
      <c r="BK120" s="1101" t="n"/>
      <c r="BL120" s="1101" t="n"/>
      <c r="BM120" s="1101" t="n"/>
      <c r="BN120" s="1101" t="n"/>
      <c r="BO120" s="1101" t="n"/>
      <c r="BP120" s="1101" t="n"/>
      <c r="BQ120" s="1101" t="n"/>
      <c r="BR120" s="1106" t="n"/>
      <c r="BS120" s="1106" t="n"/>
      <c r="BT120" s="1106" t="n"/>
      <c r="BU120" s="1106" t="n"/>
      <c r="BV120" s="1106" t="n"/>
      <c r="BW120" s="1106" t="n"/>
      <c r="BX120" s="1106" t="n"/>
      <c r="BY120" s="1106" t="n"/>
      <c r="BZ120" s="1106" t="n"/>
      <c r="CA120" s="1106" t="n"/>
      <c r="CB120" s="1106" t="n"/>
      <c r="CC120" s="1106" t="n"/>
      <c r="CD120" s="1106" t="n"/>
      <c r="CE120" s="1106" t="n"/>
      <c r="CF120" s="1106" t="n"/>
      <c r="CG120" s="1106" t="n"/>
      <c r="CH120" s="1106" t="n"/>
      <c r="CI120" s="1106" t="n"/>
      <c r="CJ120" s="1106" t="n"/>
      <c r="CK120" s="1101" t="n"/>
      <c r="CL120" s="1101" t="n"/>
      <c r="CM120" s="1101" t="n"/>
      <c r="CN120" s="1101" t="n"/>
      <c r="CO120" s="1101" t="n"/>
      <c r="CP120" s="1101" t="n"/>
      <c r="CQ120" s="1101" t="n"/>
      <c r="CR120" s="1101" t="n"/>
      <c r="CS120" s="1101" t="n"/>
      <c r="CT120" s="1101" t="n"/>
      <c r="CU120" s="1101" t="n"/>
      <c r="CV120" s="1101" t="n"/>
      <c r="CW120" s="1101" t="n"/>
      <c r="CX120" s="1101" t="n"/>
      <c r="CY120" s="1101" t="n"/>
      <c r="CZ120" s="1101" t="n"/>
      <c r="DA120" s="1101" t="n"/>
      <c r="DB120" s="1101" t="n"/>
      <c r="DC120" s="1101" t="n"/>
      <c r="DD120" s="1101" t="n"/>
      <c r="DE120" s="1101" t="n"/>
      <c r="DF120" s="1101" t="n"/>
      <c r="DG120" s="1101" t="n"/>
      <c r="DH120" s="1101" t="n"/>
      <c r="DI120" s="1101" t="n"/>
    </row>
    <row r="121" ht="16" customFormat="1" customHeight="1" s="140">
      <c r="A121" s="1101" t="n"/>
      <c r="B121" s="1101" t="n"/>
      <c r="C121" s="1101" t="n"/>
      <c r="D121" s="1101" t="n"/>
      <c r="E121" s="1101" t="n"/>
      <c r="F121" s="1101" t="n"/>
      <c r="G121" s="144" t="n"/>
      <c r="H121" s="1101" t="n"/>
      <c r="I121" s="1101" t="n"/>
      <c r="J121" s="1101" t="n"/>
      <c r="K121" s="1101" t="n"/>
      <c r="L121" s="1101" t="n"/>
      <c r="M121" s="178" t="n"/>
      <c r="N121" s="1101" t="n"/>
      <c r="O121" s="1101" t="n"/>
      <c r="P121" s="1101" t="n"/>
      <c r="Q121" s="1101" t="n"/>
      <c r="R121" s="1101" t="n"/>
      <c r="S121" s="1101" t="n"/>
      <c r="T121" s="230" t="n"/>
      <c r="U121" s="1101" t="n"/>
      <c r="V121" s="1101" t="n"/>
      <c r="W121" s="1101" t="n"/>
      <c r="X121" s="1101" t="n"/>
      <c r="Y121" s="1101" t="n"/>
      <c r="Z121" s="1101" t="n"/>
      <c r="AA121" s="144" t="n"/>
      <c r="AB121" s="1101" t="n"/>
      <c r="AC121" s="1101" t="n"/>
      <c r="AD121" s="1101" t="n"/>
      <c r="AE121" s="1101" t="n"/>
      <c r="AF121" s="1101" t="n"/>
      <c r="AG121" s="1101" t="n"/>
      <c r="AH121" s="144" t="n"/>
      <c r="AI121" s="332" t="n"/>
      <c r="AJ121" s="439" t="n"/>
      <c r="AK121" s="439" t="n"/>
      <c r="AL121" s="439" t="n"/>
      <c r="AM121" s="439" t="n"/>
      <c r="AN121" s="439" t="n"/>
      <c r="AO121" s="439" t="n"/>
      <c r="AP121" s="439" t="n"/>
      <c r="AQ121" s="435" t="n"/>
      <c r="AR121" s="447">
        <f>-AT121*5%</f>
        <v/>
      </c>
      <c r="AS121" s="447">
        <f>第6期!AS121+第6期!AR121+第6期!AU121</f>
        <v/>
      </c>
      <c r="AT121" s="448">
        <f>第6期!AU121+第6期!AT121</f>
        <v/>
      </c>
      <c r="AU121" s="447">
        <f>0.5*第6期!AP121-AS121</f>
        <v/>
      </c>
      <c r="AV121" s="447">
        <f>AU121+AS121+AR121</f>
        <v/>
      </c>
      <c r="AW121" s="1350">
        <f>AL121/(AP121+AV121)</f>
        <v/>
      </c>
      <c r="AX121" s="455">
        <f>MAX(AK121,第6期!AO121)</f>
        <v/>
      </c>
      <c r="AY121" s="1085">
        <f>IF(AI121="",0,IF(AL121&lt;MAX(AL121:AL140)/3,1,0))</f>
        <v/>
      </c>
      <c r="AZ121" s="144" t="n"/>
      <c r="BA121" s="1101" t="n"/>
      <c r="BB121" s="1101" t="n"/>
      <c r="BC121" s="1101" t="n"/>
      <c r="BD121" s="1101" t="n"/>
      <c r="BE121" s="1101" t="n"/>
      <c r="BF121" s="1101" t="n"/>
      <c r="BG121" s="1101" t="n"/>
      <c r="BH121" s="1101" t="n"/>
      <c r="BI121" s="1101" t="n"/>
      <c r="BJ121" s="1101" t="n"/>
      <c r="BK121" s="1101" t="n"/>
      <c r="BL121" s="1101" t="n"/>
      <c r="BM121" s="1101" t="n"/>
      <c r="BN121" s="1101" t="n"/>
      <c r="BO121" s="1101" t="n"/>
      <c r="BP121" s="1101" t="n"/>
      <c r="BQ121" s="1101" t="n"/>
      <c r="BR121" s="1106" t="n"/>
      <c r="BS121" s="1106" t="n"/>
      <c r="BT121" s="1106" t="n"/>
      <c r="BU121" s="1106" t="n"/>
      <c r="BV121" s="1106" t="n"/>
      <c r="BW121" s="1106" t="n"/>
      <c r="BX121" s="1106" t="n"/>
      <c r="BY121" s="1106" t="n"/>
      <c r="BZ121" s="1106" t="n"/>
      <c r="CA121" s="1106" t="n"/>
      <c r="CB121" s="1106" t="n"/>
      <c r="CC121" s="1106" t="n"/>
      <c r="CD121" s="1106" t="n"/>
      <c r="CE121" s="1106" t="n"/>
      <c r="CF121" s="1106" t="n"/>
      <c r="CG121" s="1106" t="n"/>
      <c r="CH121" s="1106" t="n"/>
      <c r="CI121" s="1106" t="n"/>
      <c r="CJ121" s="1106" t="n"/>
      <c r="CK121" s="1101" t="n"/>
      <c r="CL121" s="1101" t="n"/>
      <c r="CM121" s="1101" t="n"/>
      <c r="CN121" s="1101" t="n"/>
      <c r="CO121" s="1101" t="n"/>
      <c r="CP121" s="1101" t="n"/>
      <c r="CQ121" s="1101" t="n"/>
      <c r="CR121" s="1101" t="n"/>
      <c r="CS121" s="1101" t="n"/>
      <c r="CT121" s="1101" t="n"/>
      <c r="CU121" s="1101" t="n"/>
      <c r="CV121" s="1101" t="n"/>
      <c r="CW121" s="1101" t="n"/>
      <c r="CX121" s="1101" t="n"/>
      <c r="CY121" s="1101" t="n"/>
      <c r="CZ121" s="1101" t="n"/>
      <c r="DA121" s="1101" t="n"/>
      <c r="DB121" s="1101" t="n"/>
      <c r="DC121" s="1101" t="n"/>
      <c r="DD121" s="1101" t="n"/>
      <c r="DE121" s="1101" t="n"/>
      <c r="DF121" s="1101" t="n"/>
      <c r="DG121" s="1101" t="n"/>
      <c r="DH121" s="1101" t="n"/>
      <c r="DI121" s="1101" t="n"/>
    </row>
    <row r="122" ht="16" customFormat="1" customHeight="1" s="140">
      <c r="A122" s="1101" t="n"/>
      <c r="B122" s="1101" t="n"/>
      <c r="C122" s="1101" t="n"/>
      <c r="D122" s="1101" t="n"/>
      <c r="E122" s="1101" t="n"/>
      <c r="F122" s="1101" t="n"/>
      <c r="G122" s="144" t="n"/>
      <c r="H122" s="1101" t="n"/>
      <c r="I122" s="1101" t="n"/>
      <c r="J122" s="1101" t="n"/>
      <c r="K122" s="1101" t="n"/>
      <c r="L122" s="1101" t="n"/>
      <c r="M122" s="178" t="n"/>
      <c r="N122" s="1101" t="n"/>
      <c r="O122" s="1101" t="n"/>
      <c r="P122" s="1101" t="n"/>
      <c r="Q122" s="1101" t="n"/>
      <c r="R122" s="1101" t="n"/>
      <c r="S122" s="1101" t="n"/>
      <c r="T122" s="230" t="n"/>
      <c r="U122" s="1101" t="n"/>
      <c r="V122" s="1101" t="n"/>
      <c r="W122" s="1101" t="n"/>
      <c r="X122" s="1101" t="n"/>
      <c r="Y122" s="1101" t="n"/>
      <c r="Z122" s="1101" t="n"/>
      <c r="AA122" s="144" t="n"/>
      <c r="AB122" s="1101" t="n"/>
      <c r="AC122" s="1101" t="n"/>
      <c r="AD122" s="1101" t="n"/>
      <c r="AE122" s="1101" t="n"/>
      <c r="AF122" s="1101" t="n"/>
      <c r="AG122" s="1101" t="n"/>
      <c r="AH122" s="144" t="n"/>
      <c r="AI122" s="332" t="n"/>
      <c r="AJ122" s="439" t="n"/>
      <c r="AK122" s="439" t="n"/>
      <c r="AL122" s="439" t="n"/>
      <c r="AM122" s="439" t="n"/>
      <c r="AN122" s="439" t="n"/>
      <c r="AO122" s="439" t="n"/>
      <c r="AP122" s="439" t="n"/>
      <c r="AQ122" s="435" t="n"/>
      <c r="AR122" s="447">
        <f>-AT122*5%</f>
        <v/>
      </c>
      <c r="AS122" s="447">
        <f>第6期!AS122+第6期!AR122+第6期!AU122</f>
        <v/>
      </c>
      <c r="AT122" s="448">
        <f>第6期!AU122+第6期!AT122</f>
        <v/>
      </c>
      <c r="AU122" s="447">
        <f>0.5*第6期!AP122-AS122</f>
        <v/>
      </c>
      <c r="AV122" s="447">
        <f>AU122+AS122+AR122</f>
        <v/>
      </c>
      <c r="AW122" s="1350">
        <f>AL122/(AP122+AV122)</f>
        <v/>
      </c>
      <c r="AX122" s="455">
        <f>MAX(AK122,第6期!AO122)</f>
        <v/>
      </c>
      <c r="AY122" s="1085">
        <f>IF(AI122="",0,IF(AL122&lt;MAX(AL122:AL141)/3,1,0))</f>
        <v/>
      </c>
      <c r="AZ122" s="144" t="n"/>
      <c r="BA122" s="1101" t="n"/>
      <c r="BB122" s="1101" t="n"/>
      <c r="BC122" s="1101" t="n"/>
      <c r="BD122" s="1101" t="n"/>
      <c r="BE122" s="1101" t="n"/>
      <c r="BF122" s="1101" t="n"/>
      <c r="BG122" s="1101" t="n"/>
      <c r="BH122" s="1101" t="n"/>
      <c r="BI122" s="1101" t="n"/>
      <c r="BJ122" s="1101" t="n"/>
      <c r="BK122" s="1101" t="n"/>
      <c r="BL122" s="1101" t="n"/>
      <c r="BM122" s="1101" t="n"/>
      <c r="BN122" s="1101" t="n"/>
      <c r="BO122" s="1101" t="n"/>
      <c r="BP122" s="1101" t="n"/>
      <c r="BQ122" s="1101" t="n"/>
      <c r="BR122" s="1106" t="n"/>
      <c r="BS122" s="1106" t="n"/>
      <c r="BT122" s="1106" t="n"/>
      <c r="BU122" s="1106" t="n"/>
      <c r="BV122" s="1106" t="n"/>
      <c r="BW122" s="1106" t="n"/>
      <c r="BX122" s="1106" t="n"/>
      <c r="BY122" s="1106" t="n"/>
      <c r="BZ122" s="1106" t="n"/>
      <c r="CA122" s="1106" t="n"/>
      <c r="CB122" s="1106" t="n"/>
      <c r="CC122" s="1106" t="n"/>
      <c r="CD122" s="1106" t="n"/>
      <c r="CE122" s="1106" t="n"/>
      <c r="CF122" s="1106" t="n"/>
      <c r="CG122" s="1106" t="n"/>
      <c r="CH122" s="1106" t="n"/>
      <c r="CI122" s="1106" t="n"/>
      <c r="CJ122" s="1106" t="n"/>
      <c r="CK122" s="1101" t="n"/>
      <c r="CL122" s="1101" t="n"/>
      <c r="CM122" s="1101" t="n"/>
      <c r="CN122" s="1101" t="n"/>
      <c r="CO122" s="1101" t="n"/>
      <c r="CP122" s="1101" t="n"/>
      <c r="CQ122" s="1101" t="n"/>
      <c r="CR122" s="1101" t="n"/>
      <c r="CS122" s="1101" t="n"/>
      <c r="CT122" s="1101" t="n"/>
      <c r="CU122" s="1101" t="n"/>
      <c r="CV122" s="1101" t="n"/>
      <c r="CW122" s="1101" t="n"/>
      <c r="CX122" s="1101" t="n"/>
      <c r="CY122" s="1101" t="n"/>
      <c r="CZ122" s="1101" t="n"/>
      <c r="DA122" s="1101" t="n"/>
      <c r="DB122" s="1101" t="n"/>
      <c r="DC122" s="1101" t="n"/>
      <c r="DD122" s="1101" t="n"/>
      <c r="DE122" s="1101" t="n"/>
      <c r="DF122" s="1101" t="n"/>
      <c r="DG122" s="1101" t="n"/>
      <c r="DH122" s="1101" t="n"/>
      <c r="DI122" s="1101" t="n"/>
    </row>
    <row r="123" ht="16" customFormat="1" customHeight="1" s="140">
      <c r="A123" s="1101" t="n"/>
      <c r="B123" s="1101" t="n"/>
      <c r="C123" s="1101" t="n"/>
      <c r="D123" s="1101" t="n"/>
      <c r="E123" s="1101" t="n"/>
      <c r="F123" s="1101" t="n"/>
      <c r="G123" s="144" t="n"/>
      <c r="H123" s="1101" t="n"/>
      <c r="I123" s="1101" t="n"/>
      <c r="J123" s="1101" t="n"/>
      <c r="K123" s="1101" t="n"/>
      <c r="L123" s="1101" t="n"/>
      <c r="M123" s="178" t="n"/>
      <c r="N123" s="1101" t="n"/>
      <c r="O123" s="1101" t="n"/>
      <c r="P123" s="1101" t="n"/>
      <c r="Q123" s="1101" t="n"/>
      <c r="R123" s="1101" t="n"/>
      <c r="S123" s="1101" t="n"/>
      <c r="T123" s="230" t="n"/>
      <c r="U123" s="1101" t="n"/>
      <c r="V123" s="1101" t="n"/>
      <c r="W123" s="1101" t="n"/>
      <c r="X123" s="1101" t="n"/>
      <c r="Y123" s="1101" t="n"/>
      <c r="Z123" s="1101" t="n"/>
      <c r="AA123" s="144" t="n"/>
      <c r="AB123" s="1101" t="n"/>
      <c r="AC123" s="1101" t="n"/>
      <c r="AD123" s="1101" t="n"/>
      <c r="AE123" s="1101" t="n"/>
      <c r="AF123" s="1101" t="n"/>
      <c r="AG123" s="1101" t="n"/>
      <c r="AH123" s="144" t="n"/>
      <c r="AI123" s="332" t="n"/>
      <c r="AJ123" s="439" t="n"/>
      <c r="AK123" s="439" t="n"/>
      <c r="AL123" s="439" t="n"/>
      <c r="AM123" s="439" t="n"/>
      <c r="AN123" s="439" t="n"/>
      <c r="AO123" s="439" t="n"/>
      <c r="AP123" s="439" t="n"/>
      <c r="AQ123" s="435" t="n"/>
      <c r="AR123" s="447">
        <f>-AT123*5%</f>
        <v/>
      </c>
      <c r="AS123" s="447">
        <f>第6期!AS123+第6期!AR123+第6期!AU123</f>
        <v/>
      </c>
      <c r="AT123" s="448">
        <f>第6期!AU123+第6期!AT123</f>
        <v/>
      </c>
      <c r="AU123" s="447">
        <f>0.5*第6期!AP123-AS123</f>
        <v/>
      </c>
      <c r="AV123" s="447">
        <f>AU123+AS123+AR123</f>
        <v/>
      </c>
      <c r="AW123" s="1350">
        <f>AL123/(AP123+AV123)</f>
        <v/>
      </c>
      <c r="AX123" s="455">
        <f>MAX(AK123,第6期!AO123)</f>
        <v/>
      </c>
      <c r="AY123" s="1085">
        <f>IF(AI123="",0,IF(AL123&lt;MAX(AL123:AL142)/3,1,0))</f>
        <v/>
      </c>
      <c r="AZ123" s="144" t="n"/>
      <c r="BA123" s="1101" t="n"/>
      <c r="BB123" s="1101" t="n"/>
      <c r="BC123" s="1101" t="n"/>
      <c r="BD123" s="1101" t="n"/>
      <c r="BE123" s="1101" t="n"/>
      <c r="BF123" s="1101" t="n"/>
      <c r="BG123" s="1101" t="n"/>
      <c r="BH123" s="1101" t="n"/>
      <c r="BI123" s="1101" t="n"/>
      <c r="BJ123" s="1101" t="n"/>
      <c r="BK123" s="1101" t="n"/>
      <c r="BL123" s="1101" t="n"/>
      <c r="BM123" s="1101" t="n"/>
      <c r="BN123" s="1101" t="n"/>
      <c r="BO123" s="1101" t="n"/>
      <c r="BP123" s="1101" t="n"/>
      <c r="BQ123" s="1101" t="n"/>
      <c r="BR123" s="1106" t="n"/>
      <c r="BS123" s="1106" t="n"/>
      <c r="BT123" s="1106" t="n"/>
      <c r="BU123" s="1106" t="n"/>
      <c r="BV123" s="1106" t="n"/>
      <c r="BW123" s="1106" t="n"/>
      <c r="BX123" s="1106" t="n"/>
      <c r="BY123" s="1106" t="n"/>
      <c r="BZ123" s="1106" t="n"/>
      <c r="CA123" s="1106" t="n"/>
      <c r="CB123" s="1106" t="n"/>
      <c r="CC123" s="1106" t="n"/>
      <c r="CD123" s="1106" t="n"/>
      <c r="CE123" s="1106" t="n"/>
      <c r="CF123" s="1106" t="n"/>
      <c r="CG123" s="1106" t="n"/>
      <c r="CH123" s="1106" t="n"/>
      <c r="CI123" s="1106" t="n"/>
      <c r="CJ123" s="1106" t="n"/>
      <c r="CK123" s="1101" t="n"/>
      <c r="CL123" s="1101" t="n"/>
      <c r="CM123" s="1101" t="n"/>
      <c r="CN123" s="1101" t="n"/>
      <c r="CO123" s="1101" t="n"/>
      <c r="CP123" s="1101" t="n"/>
      <c r="CQ123" s="1101" t="n"/>
      <c r="CR123" s="1101" t="n"/>
      <c r="CS123" s="1101" t="n"/>
      <c r="CT123" s="1101" t="n"/>
      <c r="CU123" s="1101" t="n"/>
      <c r="CV123" s="1101" t="n"/>
      <c r="CW123" s="1101" t="n"/>
      <c r="CX123" s="1101" t="n"/>
      <c r="CY123" s="1101" t="n"/>
      <c r="CZ123" s="1101" t="n"/>
      <c r="DA123" s="1101" t="n"/>
      <c r="DB123" s="1101" t="n"/>
      <c r="DC123" s="1101" t="n"/>
      <c r="DD123" s="1101" t="n"/>
      <c r="DE123" s="1101" t="n"/>
      <c r="DF123" s="1101" t="n"/>
      <c r="DG123" s="1101" t="n"/>
      <c r="DH123" s="1101" t="n"/>
      <c r="DI123" s="1101" t="n"/>
    </row>
    <row r="124" ht="16" customFormat="1" customHeight="1" s="140">
      <c r="A124" s="1101" t="n"/>
      <c r="B124" s="1101" t="n"/>
      <c r="C124" s="1101" t="n"/>
      <c r="D124" s="1101" t="n"/>
      <c r="E124" s="1101" t="n"/>
      <c r="F124" s="1101" t="n"/>
      <c r="G124" s="144" t="n"/>
      <c r="H124" s="1101" t="n"/>
      <c r="I124" s="1101" t="n"/>
      <c r="J124" s="1101" t="n"/>
      <c r="K124" s="1101" t="n"/>
      <c r="L124" s="1101" t="n"/>
      <c r="M124" s="178" t="n"/>
      <c r="N124" s="1101" t="n"/>
      <c r="O124" s="1101" t="n"/>
      <c r="P124" s="1101" t="n"/>
      <c r="Q124" s="1101" t="n"/>
      <c r="R124" s="1101" t="n"/>
      <c r="S124" s="1101" t="n"/>
      <c r="T124" s="230" t="n"/>
      <c r="U124" s="1101" t="n"/>
      <c r="V124" s="1101" t="n"/>
      <c r="W124" s="1101" t="n"/>
      <c r="X124" s="1101" t="n"/>
      <c r="Y124" s="1101" t="n"/>
      <c r="Z124" s="1101" t="n"/>
      <c r="AA124" s="144" t="n"/>
      <c r="AB124" s="1101" t="n"/>
      <c r="AC124" s="1101" t="n"/>
      <c r="AD124" s="1101" t="n"/>
      <c r="AE124" s="1101" t="n"/>
      <c r="AF124" s="1101" t="n"/>
      <c r="AG124" s="1101" t="n"/>
      <c r="AH124" s="144" t="n"/>
      <c r="AI124" s="332" t="n"/>
      <c r="AJ124" s="439" t="n"/>
      <c r="AK124" s="439" t="n"/>
      <c r="AL124" s="439" t="n"/>
      <c r="AM124" s="439" t="n"/>
      <c r="AN124" s="439" t="n"/>
      <c r="AO124" s="439" t="n"/>
      <c r="AP124" s="439" t="n"/>
      <c r="AQ124" s="435" t="n"/>
      <c r="AR124" s="447">
        <f>-AT124*5%</f>
        <v/>
      </c>
      <c r="AS124" s="447">
        <f>第6期!AS124+第6期!AR124+第6期!AU124</f>
        <v/>
      </c>
      <c r="AT124" s="448">
        <f>第6期!AU124+第6期!AT124</f>
        <v/>
      </c>
      <c r="AU124" s="447">
        <f>0.5*第6期!AP124-AS124</f>
        <v/>
      </c>
      <c r="AV124" s="447">
        <f>AU124+AS124+AR124</f>
        <v/>
      </c>
      <c r="AW124" s="1350">
        <f>AL124/(AP124+AV124)</f>
        <v/>
      </c>
      <c r="AX124" s="455">
        <f>MAX(AK124,第6期!AO124)</f>
        <v/>
      </c>
      <c r="AY124" s="1085">
        <f>IF(AI124="",0,IF(AL124&lt;MAX(AL124:AL143)/3,1,0))</f>
        <v/>
      </c>
      <c r="AZ124" s="144" t="n"/>
      <c r="BA124" s="1101" t="n"/>
      <c r="BB124" s="1101" t="n"/>
      <c r="BC124" s="1101" t="n"/>
      <c r="BD124" s="1101" t="n"/>
      <c r="BE124" s="1101" t="n"/>
      <c r="BF124" s="1101" t="n"/>
      <c r="BG124" s="1101" t="n"/>
      <c r="BH124" s="1101" t="n"/>
      <c r="BI124" s="1101" t="n"/>
      <c r="BJ124" s="1101" t="n"/>
      <c r="BK124" s="1101" t="n"/>
      <c r="BL124" s="1101" t="n"/>
      <c r="BM124" s="1101" t="n"/>
      <c r="BN124" s="1101" t="n"/>
      <c r="BO124" s="1101" t="n"/>
      <c r="BP124" s="1101" t="n"/>
      <c r="BQ124" s="1101" t="n"/>
      <c r="BR124" s="1106" t="n"/>
      <c r="BS124" s="1106" t="n"/>
      <c r="BT124" s="1106" t="n"/>
      <c r="BU124" s="1106" t="n"/>
      <c r="BV124" s="1106" t="n"/>
      <c r="BW124" s="1106" t="n"/>
      <c r="BX124" s="1106" t="n"/>
      <c r="BY124" s="1106" t="n"/>
      <c r="BZ124" s="1106" t="n"/>
      <c r="CA124" s="1106" t="n"/>
      <c r="CB124" s="1106" t="n"/>
      <c r="CC124" s="1106" t="n"/>
      <c r="CD124" s="1106" t="n"/>
      <c r="CE124" s="1106" t="n"/>
      <c r="CF124" s="1106" t="n"/>
      <c r="CG124" s="1106" t="n"/>
      <c r="CH124" s="1106" t="n"/>
      <c r="CI124" s="1106" t="n"/>
      <c r="CJ124" s="1106" t="n"/>
      <c r="CK124" s="1101" t="n"/>
      <c r="CL124" s="1101" t="n"/>
      <c r="CM124" s="1101" t="n"/>
      <c r="CN124" s="1101" t="n"/>
      <c r="CO124" s="1101" t="n"/>
      <c r="CP124" s="1101" t="n"/>
      <c r="CQ124" s="1101" t="n"/>
      <c r="CR124" s="1101" t="n"/>
      <c r="CS124" s="1101" t="n"/>
      <c r="CT124" s="1101" t="n"/>
      <c r="CU124" s="1101" t="n"/>
      <c r="CV124" s="1101" t="n"/>
      <c r="CW124" s="1101" t="n"/>
      <c r="CX124" s="1101" t="n"/>
      <c r="CY124" s="1101" t="n"/>
      <c r="CZ124" s="1101" t="n"/>
      <c r="DA124" s="1101" t="n"/>
      <c r="DB124" s="1101" t="n"/>
      <c r="DC124" s="1101" t="n"/>
      <c r="DD124" s="1101" t="n"/>
      <c r="DE124" s="1101" t="n"/>
      <c r="DF124" s="1101" t="n"/>
      <c r="DG124" s="1101" t="n"/>
      <c r="DH124" s="1101" t="n"/>
      <c r="DI124" s="1101" t="n"/>
    </row>
    <row r="125" ht="16" customFormat="1" customHeight="1" s="140">
      <c r="A125" s="1101" t="n"/>
      <c r="B125" s="1101" t="n"/>
      <c r="C125" s="1101" t="n"/>
      <c r="D125" s="1101" t="n"/>
      <c r="E125" s="1101" t="n"/>
      <c r="F125" s="1101" t="n"/>
      <c r="G125" s="144" t="n"/>
      <c r="H125" s="1101" t="n"/>
      <c r="I125" s="1101" t="n"/>
      <c r="J125" s="1101" t="n"/>
      <c r="K125" s="1101" t="n"/>
      <c r="L125" s="1101" t="n"/>
      <c r="M125" s="178" t="n"/>
      <c r="N125" s="1101" t="n"/>
      <c r="O125" s="1101" t="n"/>
      <c r="P125" s="1101" t="n"/>
      <c r="Q125" s="1101" t="n"/>
      <c r="R125" s="1101" t="n"/>
      <c r="S125" s="1101" t="n"/>
      <c r="T125" s="230" t="n"/>
      <c r="U125" s="1101" t="n"/>
      <c r="V125" s="1101" t="n"/>
      <c r="W125" s="1101" t="n"/>
      <c r="X125" s="1101" t="n"/>
      <c r="Y125" s="1101" t="n"/>
      <c r="Z125" s="1101" t="n"/>
      <c r="AA125" s="144" t="n"/>
      <c r="AB125" s="1101" t="n"/>
      <c r="AC125" s="1101" t="n"/>
      <c r="AD125" s="1101" t="n"/>
      <c r="AE125" s="1101" t="n"/>
      <c r="AF125" s="1101" t="n"/>
      <c r="AG125" s="1101" t="n"/>
      <c r="AH125" s="144" t="n"/>
      <c r="AI125" s="332" t="n"/>
      <c r="AJ125" s="439" t="n"/>
      <c r="AK125" s="439" t="n"/>
      <c r="AL125" s="439" t="n"/>
      <c r="AM125" s="439" t="n"/>
      <c r="AN125" s="439" t="n"/>
      <c r="AO125" s="439" t="n"/>
      <c r="AP125" s="439" t="n"/>
      <c r="AQ125" s="435" t="n"/>
      <c r="AR125" s="447">
        <f>-AT125*5%</f>
        <v/>
      </c>
      <c r="AS125" s="447">
        <f>第6期!AS125+第6期!AR125+第6期!AU125</f>
        <v/>
      </c>
      <c r="AT125" s="448">
        <f>第6期!AU125+第6期!AT125</f>
        <v/>
      </c>
      <c r="AU125" s="447">
        <f>0.5*第6期!AP125-AS125</f>
        <v/>
      </c>
      <c r="AV125" s="447">
        <f>AU125+AS125+AR125</f>
        <v/>
      </c>
      <c r="AW125" s="1350">
        <f>AL125/(AP125+AV125)</f>
        <v/>
      </c>
      <c r="AX125" s="455">
        <f>MAX(AK125,第6期!AO125)</f>
        <v/>
      </c>
      <c r="AY125" s="1085">
        <f>IF(AI125="",0,IF(AL125&lt;MAX(AL125:AL144)/3,1,0))</f>
        <v/>
      </c>
      <c r="AZ125" s="144" t="n"/>
      <c r="BA125" s="1101" t="n"/>
      <c r="BB125" s="1101" t="n"/>
      <c r="BC125" s="1101" t="n"/>
      <c r="BD125" s="1101" t="n"/>
      <c r="BE125" s="1101" t="n"/>
      <c r="BF125" s="1101" t="n"/>
      <c r="BG125" s="1101" t="n"/>
      <c r="BH125" s="1101" t="n"/>
      <c r="BI125" s="1101" t="n"/>
      <c r="BJ125" s="1101" t="n"/>
      <c r="BK125" s="1101" t="n"/>
      <c r="BL125" s="1101" t="n"/>
      <c r="BM125" s="1101" t="n"/>
      <c r="BN125" s="1101" t="n"/>
      <c r="BO125" s="1101" t="n"/>
      <c r="BP125" s="1101" t="n"/>
      <c r="BQ125" s="1101" t="n"/>
      <c r="BR125" s="1106" t="n"/>
      <c r="BS125" s="1106" t="n"/>
      <c r="BT125" s="1106" t="n"/>
      <c r="BU125" s="1106" t="n"/>
      <c r="BV125" s="1106" t="n"/>
      <c r="BW125" s="1106" t="n"/>
      <c r="BX125" s="1106" t="n"/>
      <c r="BY125" s="1106" t="n"/>
      <c r="BZ125" s="1106" t="n"/>
      <c r="CA125" s="1106" t="n"/>
      <c r="CB125" s="1106" t="n"/>
      <c r="CC125" s="1106" t="n"/>
      <c r="CD125" s="1106" t="n"/>
      <c r="CE125" s="1106" t="n"/>
      <c r="CF125" s="1106" t="n"/>
      <c r="CG125" s="1106" t="n"/>
      <c r="CH125" s="1106" t="n"/>
      <c r="CI125" s="1106" t="n"/>
      <c r="CJ125" s="1106" t="n"/>
      <c r="CK125" s="1101" t="n"/>
      <c r="CL125" s="1101" t="n"/>
      <c r="CM125" s="1101" t="n"/>
      <c r="CN125" s="1101" t="n"/>
      <c r="CO125" s="1101" t="n"/>
      <c r="CP125" s="1101" t="n"/>
      <c r="CQ125" s="1101" t="n"/>
      <c r="CR125" s="1101" t="n"/>
      <c r="CS125" s="1101" t="n"/>
      <c r="CT125" s="1101" t="n"/>
      <c r="CU125" s="1101" t="n"/>
      <c r="CV125" s="1101" t="n"/>
      <c r="CW125" s="1101" t="n"/>
      <c r="CX125" s="1101" t="n"/>
      <c r="CY125" s="1101" t="n"/>
      <c r="CZ125" s="1101" t="n"/>
      <c r="DA125" s="1101" t="n"/>
      <c r="DB125" s="1101" t="n"/>
      <c r="DC125" s="1101" t="n"/>
      <c r="DD125" s="1101" t="n"/>
      <c r="DE125" s="1101" t="n"/>
      <c r="DF125" s="1101" t="n"/>
      <c r="DG125" s="1101" t="n"/>
      <c r="DH125" s="1101" t="n"/>
      <c r="DI125" s="1101" t="n"/>
    </row>
    <row r="126" ht="16" customFormat="1" customHeight="1" s="140">
      <c r="A126" s="1101" t="n"/>
      <c r="B126" s="1101" t="n"/>
      <c r="C126" s="1101" t="n"/>
      <c r="D126" s="1101" t="n"/>
      <c r="E126" s="1101" t="n"/>
      <c r="F126" s="1101" t="n"/>
      <c r="G126" s="144" t="n"/>
      <c r="H126" s="1101" t="n"/>
      <c r="I126" s="1101" t="n"/>
      <c r="J126" s="1101" t="n"/>
      <c r="K126" s="1101" t="n"/>
      <c r="L126" s="1101" t="n"/>
      <c r="M126" s="178" t="n"/>
      <c r="N126" s="1101" t="n"/>
      <c r="O126" s="1101" t="n"/>
      <c r="P126" s="1101" t="n"/>
      <c r="Q126" s="1101" t="n"/>
      <c r="R126" s="1101" t="n"/>
      <c r="S126" s="1101" t="n"/>
      <c r="T126" s="230" t="n"/>
      <c r="U126" s="1101" t="n"/>
      <c r="V126" s="1101" t="n"/>
      <c r="W126" s="1101" t="n"/>
      <c r="X126" s="1101" t="n"/>
      <c r="Y126" s="1101" t="n"/>
      <c r="Z126" s="1101" t="n"/>
      <c r="AA126" s="144" t="n"/>
      <c r="AB126" s="1101" t="n"/>
      <c r="AC126" s="1101" t="n"/>
      <c r="AD126" s="1101" t="n"/>
      <c r="AE126" s="1101" t="n"/>
      <c r="AF126" s="1101" t="n"/>
      <c r="AG126" s="1101" t="n"/>
      <c r="AH126" s="144" t="n"/>
      <c r="AI126" s="436" t="n"/>
      <c r="AJ126" s="440" t="n"/>
      <c r="AK126" s="440" t="n"/>
      <c r="AL126" s="440" t="n"/>
      <c r="AM126" s="440" t="n"/>
      <c r="AN126" s="440" t="n"/>
      <c r="AO126" s="440" t="n"/>
      <c r="AP126" s="440" t="n"/>
      <c r="AQ126" s="437" t="n"/>
      <c r="AR126" s="449">
        <f>-AT126*5%</f>
        <v/>
      </c>
      <c r="AS126" s="449">
        <f>第6期!AS126+第6期!AR126+第6期!AU126</f>
        <v/>
      </c>
      <c r="AT126" s="450">
        <f>第6期!AU126+第6期!AT126</f>
        <v/>
      </c>
      <c r="AU126" s="449">
        <f>0.5*第6期!AP126-AS126</f>
        <v/>
      </c>
      <c r="AV126" s="449">
        <f>AU126+AS126+AR126</f>
        <v/>
      </c>
      <c r="AW126" s="1351">
        <f>AL126/(AP126+AV126)</f>
        <v/>
      </c>
      <c r="AX126" s="457">
        <f>MAX(AK126,第6期!AO126)</f>
        <v/>
      </c>
      <c r="AY126" s="444">
        <f>IF(AI126="",0,IF(AL126&lt;MAX(AL126:AL145)/3,1,0))</f>
        <v/>
      </c>
      <c r="AZ126" s="144" t="n"/>
      <c r="BA126" s="1101" t="n"/>
      <c r="BB126" s="1101" t="n"/>
      <c r="BC126" s="1101" t="n"/>
      <c r="BD126" s="1101" t="n"/>
      <c r="BE126" s="1101" t="n"/>
      <c r="BF126" s="1101" t="n"/>
      <c r="BG126" s="1101" t="n"/>
      <c r="BH126" s="1101" t="n"/>
      <c r="BI126" s="1101" t="n"/>
      <c r="BJ126" s="1101" t="n"/>
      <c r="BK126" s="1101" t="n"/>
      <c r="BL126" s="1101" t="n"/>
      <c r="BM126" s="1101" t="n"/>
      <c r="BN126" s="1101" t="n"/>
      <c r="BO126" s="1101" t="n"/>
      <c r="BP126" s="1101" t="n"/>
      <c r="BQ126" s="1101" t="n"/>
      <c r="BR126" s="1106" t="n"/>
      <c r="BS126" s="1106" t="n"/>
      <c r="BT126" s="1106" t="n"/>
      <c r="BU126" s="1106" t="n"/>
      <c r="BV126" s="1106" t="n"/>
      <c r="BW126" s="1106" t="n"/>
      <c r="BX126" s="1106" t="n"/>
      <c r="BY126" s="1106" t="n"/>
      <c r="BZ126" s="1106" t="n"/>
      <c r="CA126" s="1106" t="n"/>
      <c r="CB126" s="1106" t="n"/>
      <c r="CC126" s="1106" t="n"/>
      <c r="CD126" s="1106" t="n"/>
      <c r="CE126" s="1106" t="n"/>
      <c r="CF126" s="1106" t="n"/>
      <c r="CG126" s="1106" t="n"/>
      <c r="CH126" s="1106" t="n"/>
      <c r="CI126" s="1106" t="n"/>
      <c r="CJ126" s="1106" t="n"/>
      <c r="CK126" s="1101" t="n"/>
      <c r="CL126" s="1101" t="n"/>
      <c r="CM126" s="1101" t="n"/>
      <c r="CN126" s="1101" t="n"/>
      <c r="CO126" s="1101" t="n"/>
      <c r="CP126" s="1101" t="n"/>
      <c r="CQ126" s="1101" t="n"/>
      <c r="CR126" s="1101" t="n"/>
      <c r="CS126" s="1101" t="n"/>
      <c r="CT126" s="1101" t="n"/>
      <c r="CU126" s="1101" t="n"/>
      <c r="CV126" s="1101" t="n"/>
      <c r="CW126" s="1101" t="n"/>
      <c r="CX126" s="1101" t="n"/>
      <c r="CY126" s="1101" t="n"/>
      <c r="CZ126" s="1101" t="n"/>
      <c r="DA126" s="1101" t="n"/>
      <c r="DB126" s="1101" t="n"/>
      <c r="DC126" s="1101" t="n"/>
      <c r="DD126" s="1101" t="n"/>
      <c r="DE126" s="1101" t="n"/>
      <c r="DF126" s="1101" t="n"/>
      <c r="DG126" s="1101" t="n"/>
      <c r="DH126" s="1101" t="n"/>
      <c r="DI126" s="1101" t="n"/>
    </row>
    <row r="127" ht="16" customFormat="1" customHeight="1" s="140">
      <c r="A127" s="1101" t="n"/>
      <c r="B127" s="1101" t="n"/>
      <c r="C127" s="1101" t="n"/>
      <c r="D127" s="1101" t="n"/>
      <c r="E127" s="1101" t="n"/>
      <c r="F127" s="1101" t="n"/>
      <c r="G127" s="144" t="n"/>
      <c r="H127" s="1101" t="n"/>
      <c r="I127" s="1101" t="n"/>
      <c r="J127" s="1101" t="n"/>
      <c r="K127" s="1101" t="n"/>
      <c r="L127" s="1101" t="n"/>
      <c r="M127" s="178" t="n"/>
      <c r="N127" s="1101" t="n"/>
      <c r="O127" s="1101" t="n"/>
      <c r="P127" s="1101" t="n"/>
      <c r="Q127" s="1101" t="n"/>
      <c r="R127" s="1101" t="n"/>
      <c r="S127" s="1101" t="n"/>
      <c r="T127" s="230" t="n"/>
      <c r="U127" s="1101" t="n"/>
      <c r="V127" s="1101" t="n"/>
      <c r="W127" s="1101" t="n"/>
      <c r="X127" s="1101" t="n"/>
      <c r="Y127" s="1101" t="n"/>
      <c r="Z127" s="1101" t="n"/>
      <c r="AA127" s="144" t="n"/>
      <c r="AB127" s="1101" t="n"/>
      <c r="AC127" s="1101" t="n"/>
      <c r="AD127" s="1101" t="n"/>
      <c r="AE127" s="1101" t="n"/>
      <c r="AF127" s="1101" t="n"/>
      <c r="AG127" s="1101" t="n"/>
      <c r="AH127" s="144" t="n"/>
      <c r="AI127" s="1101" t="n"/>
      <c r="AJ127" s="1101" t="n"/>
      <c r="AK127" s="1101" t="n"/>
      <c r="AL127" s="1101" t="n"/>
      <c r="AM127" s="1101" t="n"/>
      <c r="AN127" s="1101" t="n"/>
      <c r="AO127" s="1101" t="n"/>
      <c r="AP127" s="1101" t="n"/>
      <c r="AQ127" s="1101" t="n"/>
      <c r="AR127" s="1101" t="n"/>
      <c r="AS127" s="1101" t="n"/>
      <c r="AT127" s="1101" t="n"/>
      <c r="AU127" s="1101" t="n"/>
      <c r="AV127" s="1101" t="n"/>
      <c r="AW127" s="1101" t="n"/>
      <c r="AX127" s="1101" t="n"/>
      <c r="AY127" s="1101" t="n"/>
      <c r="AZ127" s="144" t="n"/>
      <c r="BA127" s="1101" t="n"/>
      <c r="BB127" s="1101" t="n"/>
      <c r="BC127" s="1101" t="n"/>
      <c r="BD127" s="1101" t="n"/>
      <c r="BE127" s="1101" t="n"/>
      <c r="BF127" s="1101" t="n"/>
      <c r="BG127" s="1101" t="n"/>
      <c r="BH127" s="1101" t="n"/>
      <c r="BI127" s="1101" t="n"/>
      <c r="BJ127" s="1101" t="n"/>
      <c r="BK127" s="1101" t="n"/>
      <c r="BL127" s="1101" t="n"/>
      <c r="BM127" s="1101" t="n"/>
      <c r="BN127" s="1101" t="n"/>
      <c r="BO127" s="1101" t="n"/>
      <c r="BP127" s="1101" t="n"/>
      <c r="BQ127" s="1101" t="n"/>
      <c r="BR127" s="1106" t="n"/>
      <c r="BS127" s="1106" t="n"/>
      <c r="BT127" s="1106" t="n"/>
      <c r="BU127" s="1106" t="n"/>
      <c r="BV127" s="1106" t="n"/>
      <c r="BW127" s="1106" t="n"/>
      <c r="BX127" s="1106" t="n"/>
      <c r="BY127" s="1106" t="n"/>
      <c r="BZ127" s="1106" t="n"/>
      <c r="CA127" s="1106" t="n"/>
      <c r="CB127" s="1106" t="n"/>
      <c r="CC127" s="1106" t="n"/>
      <c r="CD127" s="1106" t="n"/>
      <c r="CE127" s="1106" t="n"/>
      <c r="CF127" s="1106" t="n"/>
      <c r="CG127" s="1106" t="n"/>
      <c r="CH127" s="1106" t="n"/>
      <c r="CI127" s="1106" t="n"/>
      <c r="CJ127" s="1106" t="n"/>
      <c r="CK127" s="1101" t="n"/>
      <c r="CL127" s="1101" t="n"/>
      <c r="CM127" s="1101" t="n"/>
      <c r="CN127" s="1101" t="n"/>
      <c r="CO127" s="1101" t="n"/>
      <c r="CP127" s="1101" t="n"/>
      <c r="CQ127" s="1101" t="n"/>
      <c r="CR127" s="1101" t="n"/>
      <c r="CS127" s="1101" t="n"/>
      <c r="CT127" s="1101" t="n"/>
      <c r="CU127" s="1101" t="n"/>
      <c r="CV127" s="1101" t="n"/>
      <c r="CW127" s="1101" t="n"/>
      <c r="CX127" s="1101" t="n"/>
      <c r="CY127" s="1101" t="n"/>
      <c r="CZ127" s="1101" t="n"/>
      <c r="DA127" s="1101" t="n"/>
      <c r="DB127" s="1101" t="n"/>
      <c r="DC127" s="1101" t="n"/>
      <c r="DD127" s="1101" t="n"/>
      <c r="DE127" s="1101" t="n"/>
      <c r="DF127" s="1101" t="n"/>
      <c r="DG127" s="1101" t="n"/>
      <c r="DH127" s="1101" t="n"/>
      <c r="DI127" s="1101" t="n"/>
    </row>
    <row r="128" ht="16" customFormat="1" customHeight="1" s="140">
      <c r="A128" s="1101" t="n"/>
      <c r="B128" s="1101" t="n"/>
      <c r="C128" s="1101" t="n"/>
      <c r="D128" s="1101" t="n"/>
      <c r="E128" s="1101" t="n"/>
      <c r="F128" s="1101" t="n"/>
      <c r="G128" s="144" t="n"/>
      <c r="H128" s="1101" t="n"/>
      <c r="I128" s="1101" t="n"/>
      <c r="J128" s="1101" t="n"/>
      <c r="K128" s="1101" t="n"/>
      <c r="L128" s="1101" t="n"/>
      <c r="M128" s="178" t="n"/>
      <c r="N128" s="1101" t="n"/>
      <c r="O128" s="1101" t="n"/>
      <c r="P128" s="1101" t="n"/>
      <c r="Q128" s="1101" t="n"/>
      <c r="R128" s="1101" t="n"/>
      <c r="S128" s="1101" t="n"/>
      <c r="T128" s="230" t="n"/>
      <c r="U128" s="1101" t="n"/>
      <c r="V128" s="1101" t="n"/>
      <c r="W128" s="1101" t="n"/>
      <c r="X128" s="1101" t="n"/>
      <c r="Y128" s="1101" t="n"/>
      <c r="Z128" s="1101" t="n"/>
      <c r="AA128" s="144" t="n"/>
      <c r="AB128" s="1101" t="n"/>
      <c r="AC128" s="1101" t="n"/>
      <c r="AD128" s="1101" t="n"/>
      <c r="AE128" s="1101" t="n"/>
      <c r="AF128" s="1101" t="n"/>
      <c r="AG128" s="1101" t="n"/>
      <c r="AH128" s="144" t="n"/>
      <c r="AI128" s="1101" t="n"/>
      <c r="AJ128" s="1101" t="n"/>
      <c r="AK128" s="1101" t="n"/>
      <c r="AL128" s="1101" t="n"/>
      <c r="AM128" s="1101" t="n"/>
      <c r="AN128" s="1101" t="n"/>
      <c r="AO128" s="1101" t="n"/>
      <c r="AP128" s="1101" t="n"/>
      <c r="AQ128" s="1101" t="n"/>
      <c r="AR128" s="1101" t="n"/>
      <c r="AS128" s="1101" t="n"/>
      <c r="AT128" s="1101" t="n"/>
      <c r="AU128" s="1101" t="n"/>
      <c r="AV128" s="1101" t="n"/>
      <c r="AW128" s="1101" t="n"/>
      <c r="AX128" s="1101" t="n"/>
      <c r="AY128" s="1101" t="n"/>
      <c r="AZ128" s="144" t="n"/>
      <c r="BA128" s="1101" t="n"/>
      <c r="BB128" s="1101" t="n"/>
      <c r="BC128" s="1101" t="n"/>
      <c r="BD128" s="1101" t="n"/>
      <c r="BE128" s="1101" t="n"/>
      <c r="BF128" s="1101" t="n"/>
      <c r="BG128" s="1101" t="n"/>
      <c r="BH128" s="1101" t="n"/>
      <c r="BI128" s="1101" t="n"/>
      <c r="BJ128" s="1101" t="n"/>
      <c r="BK128" s="1101" t="n"/>
      <c r="BL128" s="1101" t="n"/>
      <c r="BM128" s="1101" t="n"/>
      <c r="BN128" s="1101" t="n"/>
      <c r="BO128" s="1101" t="n"/>
      <c r="BP128" s="1101" t="n"/>
      <c r="BQ128" s="1101" t="n"/>
      <c r="BR128" s="1106" t="n"/>
      <c r="BS128" s="1106" t="n"/>
      <c r="BT128" s="1106" t="n"/>
      <c r="BU128" s="1106" t="n"/>
      <c r="BV128" s="1106" t="n"/>
      <c r="BW128" s="1106" t="n"/>
      <c r="BX128" s="1106" t="n"/>
      <c r="BY128" s="1106" t="n"/>
      <c r="BZ128" s="1106" t="n"/>
      <c r="CA128" s="1106" t="n"/>
      <c r="CB128" s="1106" t="n"/>
      <c r="CC128" s="1106" t="n"/>
      <c r="CD128" s="1106" t="n"/>
      <c r="CE128" s="1106" t="n"/>
      <c r="CF128" s="1106" t="n"/>
      <c r="CG128" s="1106" t="n"/>
      <c r="CH128" s="1106" t="n"/>
      <c r="CI128" s="1106" t="n"/>
      <c r="CJ128" s="1106" t="n"/>
      <c r="CK128" s="1101" t="n"/>
      <c r="CL128" s="1101" t="n"/>
      <c r="CM128" s="1101" t="n"/>
      <c r="CN128" s="1101" t="n"/>
      <c r="CO128" s="1101" t="n"/>
      <c r="CP128" s="1101" t="n"/>
      <c r="CQ128" s="1101" t="n"/>
      <c r="CR128" s="1101" t="n"/>
      <c r="CS128" s="1101" t="n"/>
      <c r="CT128" s="1101" t="n"/>
      <c r="CU128" s="1101" t="n"/>
      <c r="CV128" s="1101" t="n"/>
      <c r="CW128" s="1101" t="n"/>
      <c r="CX128" s="1101" t="n"/>
      <c r="CY128" s="1101" t="n"/>
      <c r="CZ128" s="1101" t="n"/>
      <c r="DA128" s="1101" t="n"/>
      <c r="DB128" s="1101" t="n"/>
      <c r="DC128" s="1101" t="n"/>
      <c r="DD128" s="1101" t="n"/>
      <c r="DE128" s="1101" t="n"/>
      <c r="DF128" s="1101" t="n"/>
      <c r="DG128" s="1101" t="n"/>
      <c r="DH128" s="1101" t="n"/>
      <c r="DI128" s="1101" t="n"/>
    </row>
    <row r="129" ht="16" customFormat="1" customHeight="1" s="140">
      <c r="A129" s="1101" t="n"/>
      <c r="B129" s="1101" t="n"/>
      <c r="C129" s="1101" t="n"/>
      <c r="D129" s="1101" t="n"/>
      <c r="E129" s="1101" t="n"/>
      <c r="F129" s="1101" t="n"/>
      <c r="G129" s="144" t="n"/>
      <c r="H129" s="1101" t="n"/>
      <c r="I129" s="1101" t="n"/>
      <c r="J129" s="1101" t="n"/>
      <c r="K129" s="1101" t="n"/>
      <c r="L129" s="1101" t="n"/>
      <c r="M129" s="178" t="n"/>
      <c r="N129" s="1101" t="n"/>
      <c r="O129" s="1101" t="n"/>
      <c r="P129" s="1101" t="n"/>
      <c r="Q129" s="1101" t="n"/>
      <c r="R129" s="1101" t="n"/>
      <c r="S129" s="1101" t="n"/>
      <c r="T129" s="230" t="n"/>
      <c r="U129" s="1101" t="n"/>
      <c r="V129" s="1101" t="n"/>
      <c r="W129" s="1101" t="n"/>
      <c r="X129" s="1101" t="n"/>
      <c r="Y129" s="1101" t="n"/>
      <c r="Z129" s="1101" t="n"/>
      <c r="AA129" s="144" t="n"/>
      <c r="AB129" s="1101" t="n"/>
      <c r="AC129" s="1101" t="n"/>
      <c r="AD129" s="1101" t="n"/>
      <c r="AE129" s="1101" t="n"/>
      <c r="AF129" s="1101" t="n"/>
      <c r="AG129" s="1101" t="n"/>
      <c r="AH129" s="144" t="n"/>
      <c r="AI129" s="1101" t="n"/>
      <c r="AJ129" s="1101" t="n"/>
      <c r="AK129" s="1101" t="n"/>
      <c r="AL129" s="1101" t="n"/>
      <c r="AM129" s="1101" t="n"/>
      <c r="AN129" s="1101" t="n"/>
      <c r="AO129" s="1101" t="n"/>
      <c r="AP129" s="1101" t="n"/>
      <c r="AQ129" s="1101" t="n"/>
      <c r="AR129" s="1101" t="n"/>
      <c r="AS129" s="1101" t="n"/>
      <c r="AT129" s="1101" t="n"/>
      <c r="AU129" s="1101" t="n"/>
      <c r="AV129" s="1101" t="n"/>
      <c r="AW129" s="1101" t="n"/>
      <c r="AX129" s="1101" t="n"/>
      <c r="AY129" s="1101" t="n"/>
      <c r="AZ129" s="144" t="n"/>
      <c r="BA129" s="1101" t="n"/>
      <c r="BB129" s="1101" t="n"/>
      <c r="BC129" s="1101" t="n"/>
      <c r="BD129" s="1101" t="n"/>
      <c r="BE129" s="1101" t="n"/>
      <c r="BF129" s="1101" t="n"/>
      <c r="BG129" s="1101" t="n"/>
      <c r="BH129" s="1101" t="n"/>
      <c r="BI129" s="1101" t="n"/>
      <c r="BJ129" s="1101" t="n"/>
      <c r="BK129" s="1101" t="n"/>
      <c r="BL129" s="1101" t="n"/>
      <c r="BM129" s="1101" t="n"/>
      <c r="BN129" s="1101" t="n"/>
      <c r="BO129" s="1101" t="n"/>
      <c r="BP129" s="1101" t="n"/>
      <c r="BQ129" s="1101" t="n"/>
      <c r="BR129" s="1106" t="n"/>
      <c r="BS129" s="1106" t="n"/>
      <c r="BT129" s="1106" t="n"/>
      <c r="BU129" s="1106" t="n"/>
      <c r="BV129" s="1106" t="n"/>
      <c r="BW129" s="1106" t="n"/>
      <c r="BX129" s="1106" t="n"/>
      <c r="BY129" s="1106" t="n"/>
      <c r="BZ129" s="1106" t="n"/>
      <c r="CA129" s="1106" t="n"/>
      <c r="CB129" s="1106" t="n"/>
      <c r="CC129" s="1106" t="n"/>
      <c r="CD129" s="1106" t="n"/>
      <c r="CE129" s="1106" t="n"/>
      <c r="CF129" s="1106" t="n"/>
      <c r="CG129" s="1106" t="n"/>
      <c r="CH129" s="1106" t="n"/>
      <c r="CI129" s="1106" t="n"/>
      <c r="CJ129" s="1106" t="n"/>
      <c r="CK129" s="1101" t="n"/>
      <c r="CL129" s="1101" t="n"/>
      <c r="CM129" s="1101" t="n"/>
      <c r="CN129" s="1101" t="n"/>
      <c r="CO129" s="1101" t="n"/>
      <c r="CP129" s="1101" t="n"/>
      <c r="CQ129" s="1101" t="n"/>
      <c r="CR129" s="1101" t="n"/>
      <c r="CS129" s="1101" t="n"/>
      <c r="CT129" s="1101" t="n"/>
      <c r="CU129" s="1101" t="n"/>
      <c r="CV129" s="1101" t="n"/>
      <c r="CW129" s="1101" t="n"/>
      <c r="CX129" s="1101" t="n"/>
      <c r="CY129" s="1101" t="n"/>
      <c r="CZ129" s="1101" t="n"/>
      <c r="DA129" s="1101" t="n"/>
      <c r="DB129" s="1101" t="n"/>
      <c r="DC129" s="1101" t="n"/>
      <c r="DD129" s="1101" t="n"/>
      <c r="DE129" s="1101" t="n"/>
      <c r="DF129" s="1101" t="n"/>
      <c r="DG129" s="1101" t="n"/>
      <c r="DH129" s="1101" t="n"/>
      <c r="DI129" s="1101" t="n"/>
    </row>
    <row r="130" ht="16" customFormat="1" customHeight="1" s="140">
      <c r="A130" s="1101" t="n"/>
      <c r="B130" s="1101" t="n"/>
      <c r="C130" s="1101" t="n"/>
      <c r="D130" s="1101" t="n"/>
      <c r="E130" s="1101" t="n"/>
      <c r="F130" s="1101" t="n"/>
      <c r="G130" s="144" t="n"/>
      <c r="H130" s="1101" t="n"/>
      <c r="I130" s="1101" t="n"/>
      <c r="J130" s="1101" t="n"/>
      <c r="K130" s="1101" t="n"/>
      <c r="L130" s="1101" t="n"/>
      <c r="M130" s="178" t="n"/>
      <c r="N130" s="1101" t="n"/>
      <c r="O130" s="1101" t="n"/>
      <c r="P130" s="1101" t="n"/>
      <c r="Q130" s="1101" t="n"/>
      <c r="R130" s="1101" t="n"/>
      <c r="S130" s="1101" t="n"/>
      <c r="T130" s="230" t="n"/>
      <c r="U130" s="1101" t="n"/>
      <c r="V130" s="1101" t="n"/>
      <c r="W130" s="1101" t="n"/>
      <c r="X130" s="1101" t="n"/>
      <c r="Y130" s="1101" t="n"/>
      <c r="Z130" s="1101" t="n"/>
      <c r="AA130" s="144" t="n"/>
      <c r="AB130" s="1101" t="n"/>
      <c r="AC130" s="1101" t="n"/>
      <c r="AD130" s="1101" t="n"/>
      <c r="AE130" s="1101" t="n"/>
      <c r="AF130" s="1101" t="n"/>
      <c r="AG130" s="1101" t="n"/>
      <c r="AH130" s="144" t="n"/>
      <c r="AI130" s="1101" t="n"/>
      <c r="AJ130" s="1101" t="n"/>
      <c r="AK130" s="1101" t="n"/>
      <c r="AL130" s="1101" t="n"/>
      <c r="AM130" s="1101" t="n"/>
      <c r="AN130" s="1101" t="n"/>
      <c r="AO130" s="1101" t="n"/>
      <c r="AP130" s="1101" t="n"/>
      <c r="AQ130" s="1101" t="n"/>
      <c r="AR130" s="1101" t="n"/>
      <c r="AS130" s="1101" t="n"/>
      <c r="AT130" s="1101" t="n"/>
      <c r="AU130" s="1101" t="n"/>
      <c r="AV130" s="1101" t="n"/>
      <c r="AW130" s="1101" t="n"/>
      <c r="AX130" s="1101" t="n"/>
      <c r="AY130" s="1101" t="n"/>
      <c r="AZ130" s="144" t="n"/>
      <c r="BA130" s="1101" t="n"/>
      <c r="BB130" s="1101" t="n"/>
      <c r="BC130" s="1101" t="n"/>
      <c r="BD130" s="1101" t="n"/>
      <c r="BE130" s="1101" t="n"/>
      <c r="BF130" s="1101" t="n"/>
      <c r="BG130" s="1101" t="n"/>
      <c r="BH130" s="1101" t="n"/>
      <c r="BI130" s="1101" t="n"/>
      <c r="BJ130" s="1101" t="n"/>
      <c r="BK130" s="1101" t="n"/>
      <c r="BL130" s="1101" t="n"/>
      <c r="BM130" s="1101" t="n"/>
      <c r="BN130" s="1101" t="n"/>
      <c r="BO130" s="1101" t="n"/>
      <c r="BP130" s="1101" t="n"/>
      <c r="BQ130" s="1101" t="n"/>
      <c r="BR130" s="1106" t="n"/>
      <c r="BS130" s="1106" t="n"/>
      <c r="BT130" s="1106" t="n"/>
      <c r="BU130" s="1106" t="n"/>
      <c r="BV130" s="1106" t="n"/>
      <c r="BW130" s="1106" t="n"/>
      <c r="BX130" s="1106" t="n"/>
      <c r="BY130" s="1106" t="n"/>
      <c r="BZ130" s="1106" t="n"/>
      <c r="CA130" s="1106" t="n"/>
      <c r="CB130" s="1106" t="n"/>
      <c r="CC130" s="1106" t="n"/>
      <c r="CD130" s="1106" t="n"/>
      <c r="CE130" s="1106" t="n"/>
      <c r="CF130" s="1106" t="n"/>
      <c r="CG130" s="1106" t="n"/>
      <c r="CH130" s="1106" t="n"/>
      <c r="CI130" s="1106" t="n"/>
      <c r="CJ130" s="1106" t="n"/>
      <c r="CK130" s="1101" t="n"/>
      <c r="CL130" s="1101" t="n"/>
      <c r="CM130" s="1101" t="n"/>
      <c r="CN130" s="1101" t="n"/>
      <c r="CO130" s="1101" t="n"/>
      <c r="CP130" s="1101" t="n"/>
      <c r="CQ130" s="1101" t="n"/>
      <c r="CR130" s="1101" t="n"/>
      <c r="CS130" s="1101" t="n"/>
      <c r="CT130" s="1101" t="n"/>
      <c r="CU130" s="1101" t="n"/>
      <c r="CV130" s="1101" t="n"/>
      <c r="CW130" s="1101" t="n"/>
      <c r="CX130" s="1101" t="n"/>
      <c r="CY130" s="1101" t="n"/>
      <c r="CZ130" s="1101" t="n"/>
      <c r="DA130" s="1101" t="n"/>
      <c r="DB130" s="1101" t="n"/>
      <c r="DC130" s="1101" t="n"/>
      <c r="DD130" s="1101" t="n"/>
      <c r="DE130" s="1101" t="n"/>
      <c r="DF130" s="1101" t="n"/>
      <c r="DG130" s="1101" t="n"/>
      <c r="DH130" s="1101" t="n"/>
      <c r="DI130" s="1101" t="n"/>
    </row>
    <row r="131" ht="16" customFormat="1" customHeight="1" s="140">
      <c r="A131" s="1101" t="n"/>
      <c r="B131" s="1101" t="n"/>
      <c r="C131" s="1101" t="n"/>
      <c r="D131" s="1101" t="n"/>
      <c r="E131" s="1101" t="n"/>
      <c r="F131" s="1101" t="n"/>
      <c r="G131" s="144" t="n"/>
      <c r="H131" s="1101" t="n"/>
      <c r="I131" s="1101" t="n"/>
      <c r="J131" s="1101" t="n"/>
      <c r="K131" s="1101" t="n"/>
      <c r="L131" s="1101" t="n"/>
      <c r="M131" s="178" t="n"/>
      <c r="N131" s="1101" t="n"/>
      <c r="O131" s="1101" t="n"/>
      <c r="P131" s="1101" t="n"/>
      <c r="Q131" s="1101" t="n"/>
      <c r="R131" s="1101" t="n"/>
      <c r="S131" s="1101" t="n"/>
      <c r="T131" s="230" t="n"/>
      <c r="U131" s="1101" t="n"/>
      <c r="V131" s="1101" t="n"/>
      <c r="W131" s="1101" t="n"/>
      <c r="X131" s="1101" t="n"/>
      <c r="Y131" s="1101" t="n"/>
      <c r="Z131" s="1101" t="n"/>
      <c r="AA131" s="144" t="n"/>
      <c r="AB131" s="1101" t="n"/>
      <c r="AC131" s="1101" t="n"/>
      <c r="AD131" s="1101" t="n"/>
      <c r="AE131" s="1101" t="n"/>
      <c r="AF131" s="1101" t="n"/>
      <c r="AG131" s="1101" t="n"/>
      <c r="AH131" s="144" t="n"/>
      <c r="AI131" s="1101" t="n"/>
      <c r="AJ131" s="1101" t="n"/>
      <c r="AK131" s="1101" t="n"/>
      <c r="AL131" s="1101" t="n"/>
      <c r="AM131" s="1101" t="n"/>
      <c r="AN131" s="1101" t="n"/>
      <c r="AO131" s="1101" t="n"/>
      <c r="AP131" s="1101" t="n"/>
      <c r="AQ131" s="1101" t="n"/>
      <c r="AR131" s="1101" t="n"/>
      <c r="AS131" s="1101" t="n"/>
      <c r="AT131" s="1101" t="n"/>
      <c r="AU131" s="1101" t="n"/>
      <c r="AV131" s="1101" t="n"/>
      <c r="AW131" s="1101" t="n"/>
      <c r="AX131" s="1101" t="n"/>
      <c r="AY131" s="1101" t="n"/>
      <c r="AZ131" s="144" t="n"/>
      <c r="BA131" s="1101" t="n"/>
      <c r="BB131" s="1101" t="n"/>
      <c r="BC131" s="1101" t="n"/>
      <c r="BD131" s="1101" t="n"/>
      <c r="BE131" s="1101" t="n"/>
      <c r="BF131" s="1101" t="n"/>
      <c r="BG131" s="1101" t="n"/>
      <c r="BH131" s="1101" t="n"/>
      <c r="BI131" s="1101" t="n"/>
      <c r="BJ131" s="1101" t="n"/>
      <c r="BK131" s="1101" t="n"/>
      <c r="BL131" s="1101" t="n"/>
      <c r="BM131" s="1101" t="n"/>
      <c r="BN131" s="1101" t="n"/>
      <c r="BO131" s="1101" t="n"/>
      <c r="BP131" s="1101" t="n"/>
      <c r="BQ131" s="1101" t="n"/>
      <c r="BR131" s="1106" t="n"/>
      <c r="BS131" s="1106" t="n"/>
      <c r="BT131" s="1106" t="n"/>
      <c r="BU131" s="1106" t="n"/>
      <c r="BV131" s="1106" t="n"/>
      <c r="BW131" s="1106" t="n"/>
      <c r="BX131" s="1106" t="n"/>
      <c r="BY131" s="1106" t="n"/>
      <c r="BZ131" s="1106" t="n"/>
      <c r="CA131" s="1106" t="n"/>
      <c r="CB131" s="1106" t="n"/>
      <c r="CC131" s="1106" t="n"/>
      <c r="CD131" s="1106" t="n"/>
      <c r="CE131" s="1106" t="n"/>
      <c r="CF131" s="1106" t="n"/>
      <c r="CG131" s="1106" t="n"/>
      <c r="CH131" s="1106" t="n"/>
      <c r="CI131" s="1106" t="n"/>
      <c r="CJ131" s="1106" t="n"/>
      <c r="CK131" s="1101" t="n"/>
      <c r="CL131" s="1101" t="n"/>
      <c r="CM131" s="1101" t="n"/>
      <c r="CN131" s="1101" t="n"/>
      <c r="CO131" s="1101" t="n"/>
      <c r="CP131" s="1101" t="n"/>
      <c r="CQ131" s="1101" t="n"/>
      <c r="CR131" s="1101" t="n"/>
      <c r="CS131" s="1101" t="n"/>
      <c r="CT131" s="1101" t="n"/>
      <c r="CU131" s="1101" t="n"/>
      <c r="CV131" s="1101" t="n"/>
      <c r="CW131" s="1101" t="n"/>
      <c r="CX131" s="1101" t="n"/>
      <c r="CY131" s="1101" t="n"/>
      <c r="CZ131" s="1101" t="n"/>
      <c r="DA131" s="1101" t="n"/>
      <c r="DB131" s="1101" t="n"/>
      <c r="DC131" s="1101" t="n"/>
      <c r="DD131" s="1101" t="n"/>
      <c r="DE131" s="1101" t="n"/>
      <c r="DF131" s="1101" t="n"/>
      <c r="DG131" s="1101" t="n"/>
      <c r="DH131" s="1101" t="n"/>
      <c r="DI131" s="1101" t="n"/>
    </row>
    <row r="132" ht="16" customFormat="1" customHeight="1" s="140">
      <c r="A132" s="1101" t="n"/>
      <c r="B132" s="1101" t="n"/>
      <c r="C132" s="1101" t="n"/>
      <c r="D132" s="1101" t="n"/>
      <c r="E132" s="1101" t="n"/>
      <c r="F132" s="1101" t="n"/>
      <c r="G132" s="144" t="n"/>
      <c r="H132" s="1101" t="n"/>
      <c r="I132" s="1101" t="n"/>
      <c r="J132" s="1101" t="n"/>
      <c r="K132" s="1101" t="n"/>
      <c r="L132" s="1101" t="n"/>
      <c r="M132" s="178" t="n"/>
      <c r="N132" s="1101" t="n"/>
      <c r="O132" s="1101" t="n"/>
      <c r="P132" s="1101" t="n"/>
      <c r="Q132" s="1101" t="n"/>
      <c r="R132" s="1101" t="n"/>
      <c r="S132" s="1101" t="n"/>
      <c r="T132" s="230" t="n"/>
      <c r="U132" s="1101" t="n"/>
      <c r="V132" s="1101" t="n"/>
      <c r="W132" s="1101" t="n"/>
      <c r="X132" s="1101" t="n"/>
      <c r="Y132" s="1101" t="n"/>
      <c r="Z132" s="1101" t="n"/>
      <c r="AA132" s="144" t="n"/>
      <c r="AB132" s="1101" t="n"/>
      <c r="AC132" s="1101" t="n"/>
      <c r="AD132" s="1101" t="n"/>
      <c r="AE132" s="1101" t="n"/>
      <c r="AF132" s="1101" t="n"/>
      <c r="AG132" s="1101" t="n"/>
      <c r="AH132" s="144" t="n"/>
      <c r="AI132" s="1101" t="n"/>
      <c r="AJ132" s="1101" t="n"/>
      <c r="AK132" s="1101" t="n"/>
      <c r="AL132" s="1101" t="n"/>
      <c r="AM132" s="1101" t="n"/>
      <c r="AN132" s="1101" t="n"/>
      <c r="AO132" s="1101" t="n"/>
      <c r="AP132" s="1101" t="n"/>
      <c r="AQ132" s="1101" t="n"/>
      <c r="AR132" s="1101" t="n"/>
      <c r="AS132" s="1101" t="n"/>
      <c r="AT132" s="1101" t="n"/>
      <c r="AU132" s="1101" t="n"/>
      <c r="AV132" s="1101" t="n"/>
      <c r="AW132" s="1101" t="n"/>
      <c r="AX132" s="1101" t="n"/>
      <c r="AY132" s="1101" t="n"/>
      <c r="AZ132" s="144" t="n"/>
      <c r="BA132" s="1101" t="n"/>
      <c r="BB132" s="1101" t="n"/>
      <c r="BC132" s="1101" t="n"/>
      <c r="BD132" s="1101" t="n"/>
      <c r="BE132" s="1101" t="n"/>
      <c r="BF132" s="1101" t="n"/>
      <c r="BG132" s="1101" t="n"/>
      <c r="BH132" s="1101" t="n"/>
      <c r="BI132" s="1101" t="n"/>
      <c r="BJ132" s="1101" t="n"/>
      <c r="BK132" s="1101" t="n"/>
      <c r="BL132" s="1101" t="n"/>
      <c r="BM132" s="1101" t="n"/>
      <c r="BN132" s="1101" t="n"/>
      <c r="BO132" s="1101" t="n"/>
      <c r="BP132" s="1101" t="n"/>
      <c r="BQ132" s="1101" t="n"/>
      <c r="BR132" s="1106" t="n"/>
      <c r="BS132" s="1106" t="n"/>
      <c r="BT132" s="1106" t="n"/>
      <c r="BU132" s="1106" t="n"/>
      <c r="BV132" s="1106" t="n"/>
      <c r="BW132" s="1106" t="n"/>
      <c r="BX132" s="1106" t="n"/>
      <c r="BY132" s="1106" t="n"/>
      <c r="BZ132" s="1106" t="n"/>
      <c r="CA132" s="1106" t="n"/>
      <c r="CB132" s="1106" t="n"/>
      <c r="CC132" s="1106" t="n"/>
      <c r="CD132" s="1106" t="n"/>
      <c r="CE132" s="1106" t="n"/>
      <c r="CF132" s="1106" t="n"/>
      <c r="CG132" s="1106" t="n"/>
      <c r="CH132" s="1106" t="n"/>
      <c r="CI132" s="1106" t="n"/>
      <c r="CJ132" s="1106" t="n"/>
      <c r="CK132" s="1101" t="n"/>
      <c r="CL132" s="1101" t="n"/>
      <c r="CM132" s="1101" t="n"/>
      <c r="CN132" s="1101" t="n"/>
      <c r="CO132" s="1101" t="n"/>
      <c r="CP132" s="1101" t="n"/>
      <c r="CQ132" s="1101" t="n"/>
      <c r="CR132" s="1101" t="n"/>
      <c r="CS132" s="1101" t="n"/>
      <c r="CT132" s="1101" t="n"/>
      <c r="CU132" s="1101" t="n"/>
      <c r="CV132" s="1101" t="n"/>
      <c r="CW132" s="1101" t="n"/>
      <c r="CX132" s="1101" t="n"/>
      <c r="CY132" s="1101" t="n"/>
      <c r="CZ132" s="1101" t="n"/>
      <c r="DA132" s="1101" t="n"/>
      <c r="DB132" s="1101" t="n"/>
      <c r="DC132" s="1101" t="n"/>
      <c r="DD132" s="1101" t="n"/>
      <c r="DE132" s="1101" t="n"/>
      <c r="DF132" s="1101" t="n"/>
      <c r="DG132" s="1101" t="n"/>
      <c r="DH132" s="1101" t="n"/>
      <c r="DI132" s="1101" t="n"/>
    </row>
    <row r="133" ht="16" customFormat="1" customHeight="1" s="140">
      <c r="A133" s="1101" t="n"/>
      <c r="B133" s="1101" t="n"/>
      <c r="C133" s="1101" t="n"/>
      <c r="D133" s="1101" t="n"/>
      <c r="E133" s="1101" t="n"/>
      <c r="F133" s="1101" t="n"/>
      <c r="G133" s="144" t="n"/>
      <c r="H133" s="1101" t="n"/>
      <c r="I133" s="1101" t="n"/>
      <c r="J133" s="1101" t="n"/>
      <c r="K133" s="1101" t="n"/>
      <c r="L133" s="1101" t="n"/>
      <c r="M133" s="178" t="n"/>
      <c r="N133" s="1101" t="n"/>
      <c r="O133" s="1101" t="n"/>
      <c r="P133" s="1101" t="n"/>
      <c r="Q133" s="1101" t="n"/>
      <c r="R133" s="1101" t="n"/>
      <c r="S133" s="1101" t="n"/>
      <c r="T133" s="230" t="n"/>
      <c r="U133" s="1101" t="n"/>
      <c r="V133" s="1101" t="n"/>
      <c r="W133" s="1101" t="n"/>
      <c r="X133" s="1101" t="n"/>
      <c r="Y133" s="1101" t="n"/>
      <c r="Z133" s="1101" t="n"/>
      <c r="AA133" s="144" t="n"/>
      <c r="AB133" s="1101" t="n"/>
      <c r="AC133" s="1101" t="n"/>
      <c r="AD133" s="1101" t="n"/>
      <c r="AE133" s="1101" t="n"/>
      <c r="AF133" s="1101" t="n"/>
      <c r="AG133" s="1101" t="n"/>
      <c r="AH133" s="144" t="n"/>
      <c r="AI133" s="1101" t="n"/>
      <c r="AJ133" s="1101" t="n"/>
      <c r="AK133" s="1101" t="n"/>
      <c r="AL133" s="1101" t="n"/>
      <c r="AM133" s="1101" t="n"/>
      <c r="AN133" s="1101" t="n"/>
      <c r="AO133" s="1101" t="n"/>
      <c r="AP133" s="1101" t="n"/>
      <c r="AQ133" s="1101" t="n"/>
      <c r="AR133" s="1101" t="n"/>
      <c r="AS133" s="1101" t="n"/>
      <c r="AT133" s="1101" t="n"/>
      <c r="AU133" s="1101" t="n"/>
      <c r="AV133" s="1101" t="n"/>
      <c r="AW133" s="1101" t="n"/>
      <c r="AX133" s="1101" t="n"/>
      <c r="AY133" s="1101" t="n"/>
      <c r="AZ133" s="144" t="n"/>
      <c r="BA133" s="1101" t="n"/>
      <c r="BB133" s="1101" t="n"/>
      <c r="BC133" s="1101" t="n"/>
      <c r="BD133" s="1101" t="n"/>
      <c r="BE133" s="1101" t="n"/>
      <c r="BF133" s="1101" t="n"/>
      <c r="BG133" s="1101" t="n"/>
      <c r="BH133" s="1101" t="n"/>
      <c r="BI133" s="1101" t="n"/>
      <c r="BJ133" s="1101" t="n"/>
      <c r="BK133" s="1101" t="n"/>
      <c r="BL133" s="1101" t="n"/>
      <c r="BM133" s="1101" t="n"/>
      <c r="BN133" s="1101" t="n"/>
      <c r="BO133" s="1101" t="n"/>
      <c r="BP133" s="1101" t="n"/>
      <c r="BQ133" s="1101" t="n"/>
      <c r="BR133" s="1106" t="n"/>
      <c r="BS133" s="1106" t="n"/>
      <c r="BT133" s="1106" t="n"/>
      <c r="BU133" s="1106" t="n"/>
      <c r="BV133" s="1106" t="n"/>
      <c r="BW133" s="1106" t="n"/>
      <c r="BX133" s="1106" t="n"/>
      <c r="BY133" s="1106" t="n"/>
      <c r="BZ133" s="1106" t="n"/>
      <c r="CA133" s="1106" t="n"/>
      <c r="CB133" s="1106" t="n"/>
      <c r="CC133" s="1106" t="n"/>
      <c r="CD133" s="1106" t="n"/>
      <c r="CE133" s="1106" t="n"/>
      <c r="CF133" s="1106" t="n"/>
      <c r="CG133" s="1106" t="n"/>
      <c r="CH133" s="1106" t="n"/>
      <c r="CI133" s="1106" t="n"/>
      <c r="CJ133" s="1106" t="n"/>
      <c r="CK133" s="1101" t="n"/>
      <c r="CL133" s="1101" t="n"/>
      <c r="CM133" s="1101" t="n"/>
      <c r="CN133" s="1101" t="n"/>
      <c r="CO133" s="1101" t="n"/>
      <c r="CP133" s="1101" t="n"/>
      <c r="CQ133" s="1101" t="n"/>
      <c r="CR133" s="1101" t="n"/>
      <c r="CS133" s="1101" t="n"/>
      <c r="CT133" s="1101" t="n"/>
      <c r="CU133" s="1101" t="n"/>
      <c r="CV133" s="1101" t="n"/>
      <c r="CW133" s="1101" t="n"/>
      <c r="CX133" s="1101" t="n"/>
      <c r="CY133" s="1101" t="n"/>
      <c r="CZ133" s="1101" t="n"/>
      <c r="DA133" s="1101" t="n"/>
      <c r="DB133" s="1101" t="n"/>
      <c r="DC133" s="1101" t="n"/>
      <c r="DD133" s="1101" t="n"/>
      <c r="DE133" s="1101" t="n"/>
      <c r="DF133" s="1101" t="n"/>
      <c r="DG133" s="1101" t="n"/>
      <c r="DH133" s="1101" t="n"/>
      <c r="DI133" s="1101" t="n"/>
    </row>
    <row r="134" ht="16" customFormat="1" customHeight="1" s="140">
      <c r="A134" s="1101" t="n"/>
      <c r="B134" s="1101" t="n"/>
      <c r="C134" s="1101" t="n"/>
      <c r="D134" s="1101" t="n"/>
      <c r="E134" s="1101" t="n"/>
      <c r="F134" s="1101" t="n"/>
      <c r="G134" s="144" t="n"/>
      <c r="H134" s="1101" t="n"/>
      <c r="I134" s="1101" t="n"/>
      <c r="J134" s="1101" t="n"/>
      <c r="K134" s="1101" t="n"/>
      <c r="L134" s="1101" t="n"/>
      <c r="M134" s="178" t="n"/>
      <c r="N134" s="1101" t="n"/>
      <c r="O134" s="1101" t="n"/>
      <c r="P134" s="1101" t="n"/>
      <c r="Q134" s="1101" t="n"/>
      <c r="R134" s="1101" t="n"/>
      <c r="S134" s="1101" t="n"/>
      <c r="T134" s="230" t="n"/>
      <c r="U134" s="1101" t="n"/>
      <c r="V134" s="1101" t="n"/>
      <c r="W134" s="1101" t="n"/>
      <c r="X134" s="1101" t="n"/>
      <c r="Y134" s="1101" t="n"/>
      <c r="Z134" s="1101" t="n"/>
      <c r="AA134" s="144" t="n"/>
      <c r="AB134" s="1101" t="n"/>
      <c r="AC134" s="1101" t="n"/>
      <c r="AD134" s="1101" t="n"/>
      <c r="AE134" s="1101" t="n"/>
      <c r="AF134" s="1101" t="n"/>
      <c r="AG134" s="1101" t="n"/>
      <c r="AH134" s="144" t="n"/>
      <c r="AI134" s="1101" t="n"/>
      <c r="AJ134" s="1101" t="n"/>
      <c r="AK134" s="1101" t="n"/>
      <c r="AL134" s="1101" t="n"/>
      <c r="AM134" s="1101" t="n"/>
      <c r="AN134" s="1101" t="n"/>
      <c r="AO134" s="1101" t="n"/>
      <c r="AP134" s="1101" t="n"/>
      <c r="AQ134" s="1101" t="n"/>
      <c r="AR134" s="1101" t="n"/>
      <c r="AS134" s="1101" t="n"/>
      <c r="AT134" s="1101" t="n"/>
      <c r="AU134" s="1101" t="n"/>
      <c r="AV134" s="1101" t="n"/>
      <c r="AW134" s="1101" t="n"/>
      <c r="AX134" s="1101" t="n"/>
      <c r="AY134" s="1101" t="n"/>
      <c r="AZ134" s="144" t="n"/>
      <c r="BA134" s="1101" t="n"/>
      <c r="BB134" s="1101" t="n"/>
      <c r="BC134" s="1101" t="n"/>
      <c r="BD134" s="1101" t="n"/>
      <c r="BE134" s="1101" t="n"/>
      <c r="BF134" s="1101" t="n"/>
      <c r="BG134" s="1101" t="n"/>
      <c r="BH134" s="1101" t="n"/>
      <c r="BI134" s="1101" t="n"/>
      <c r="BJ134" s="1101" t="n"/>
      <c r="BK134" s="1101" t="n"/>
      <c r="BL134" s="1101" t="n"/>
      <c r="BM134" s="1101" t="n"/>
      <c r="BN134" s="1101" t="n"/>
      <c r="BO134" s="1101" t="n"/>
      <c r="BP134" s="1101" t="n"/>
      <c r="BQ134" s="1101" t="n"/>
      <c r="BR134" s="1106" t="n"/>
      <c r="BS134" s="1106" t="n"/>
      <c r="BT134" s="1106" t="n"/>
      <c r="BU134" s="1106" t="n"/>
      <c r="BV134" s="1106" t="n"/>
      <c r="BW134" s="1106" t="n"/>
      <c r="BX134" s="1106" t="n"/>
      <c r="BY134" s="1106" t="n"/>
      <c r="BZ134" s="1106" t="n"/>
      <c r="CA134" s="1106" t="n"/>
      <c r="CB134" s="1106" t="n"/>
      <c r="CC134" s="1106" t="n"/>
      <c r="CD134" s="1106" t="n"/>
      <c r="CE134" s="1106" t="n"/>
      <c r="CF134" s="1106" t="n"/>
      <c r="CG134" s="1106" t="n"/>
      <c r="CH134" s="1106" t="n"/>
      <c r="CI134" s="1106" t="n"/>
      <c r="CJ134" s="1106" t="n"/>
      <c r="CK134" s="1101" t="n"/>
      <c r="CL134" s="1101" t="n"/>
      <c r="CM134" s="1101" t="n"/>
      <c r="CN134" s="1101" t="n"/>
      <c r="CO134" s="1101" t="n"/>
      <c r="CP134" s="1101" t="n"/>
      <c r="CQ134" s="1101" t="n"/>
      <c r="CR134" s="1101" t="n"/>
      <c r="CS134" s="1101" t="n"/>
      <c r="CT134" s="1101" t="n"/>
      <c r="CU134" s="1101" t="n"/>
      <c r="CV134" s="1101" t="n"/>
      <c r="CW134" s="1101" t="n"/>
      <c r="CX134" s="1101" t="n"/>
      <c r="CY134" s="1101" t="n"/>
      <c r="CZ134" s="1101" t="n"/>
      <c r="DA134" s="1101" t="n"/>
      <c r="DB134" s="1101" t="n"/>
      <c r="DC134" s="1101" t="n"/>
      <c r="DD134" s="1101" t="n"/>
      <c r="DE134" s="1101" t="n"/>
      <c r="DF134" s="1101" t="n"/>
      <c r="DG134" s="1101" t="n"/>
      <c r="DH134" s="1101" t="n"/>
      <c r="DI134" s="1101" t="n"/>
    </row>
    <row r="135" ht="16" customFormat="1" customHeight="1" s="140">
      <c r="A135" s="1101" t="n"/>
      <c r="B135" s="1101" t="n"/>
      <c r="C135" s="1101" t="n"/>
      <c r="D135" s="1101" t="n"/>
      <c r="E135" s="1101" t="n"/>
      <c r="F135" s="1101" t="n"/>
      <c r="G135" s="144" t="n"/>
      <c r="H135" s="1101" t="n"/>
      <c r="I135" s="1101" t="n"/>
      <c r="J135" s="1101" t="n"/>
      <c r="K135" s="1101" t="n"/>
      <c r="L135" s="1101" t="n"/>
      <c r="M135" s="178" t="n"/>
      <c r="N135" s="1101" t="n"/>
      <c r="O135" s="1101" t="n"/>
      <c r="P135" s="1101" t="n"/>
      <c r="Q135" s="1101" t="n"/>
      <c r="R135" s="1101" t="n"/>
      <c r="S135" s="1101" t="n"/>
      <c r="T135" s="230" t="n"/>
      <c r="U135" s="1101" t="n"/>
      <c r="V135" s="1101" t="n"/>
      <c r="W135" s="1101" t="n"/>
      <c r="X135" s="1101" t="n"/>
      <c r="Y135" s="1101" t="n"/>
      <c r="Z135" s="1101" t="n"/>
      <c r="AA135" s="144" t="n"/>
      <c r="AB135" s="1101" t="n"/>
      <c r="AC135" s="1101" t="n"/>
      <c r="AD135" s="1101" t="n"/>
      <c r="AE135" s="1101" t="n"/>
      <c r="AF135" s="1101" t="n"/>
      <c r="AG135" s="1101" t="n"/>
      <c r="AH135" s="144" t="n"/>
      <c r="AI135" s="1101" t="n"/>
      <c r="AJ135" s="1101" t="n"/>
      <c r="AK135" s="1101" t="n"/>
      <c r="AL135" s="1101" t="n"/>
      <c r="AM135" s="1101" t="n"/>
      <c r="AN135" s="1101" t="n"/>
      <c r="AO135" s="1101" t="n"/>
      <c r="AP135" s="1101" t="n"/>
      <c r="AQ135" s="1101" t="n"/>
      <c r="AR135" s="1101" t="n"/>
      <c r="AS135" s="1101" t="n"/>
      <c r="AT135" s="1101" t="n"/>
      <c r="AU135" s="1101" t="n"/>
      <c r="AV135" s="1101" t="n"/>
      <c r="AW135" s="1101" t="n"/>
      <c r="AX135" s="1101" t="n"/>
      <c r="AY135" s="1101" t="n"/>
      <c r="AZ135" s="144" t="n"/>
      <c r="BA135" s="1101" t="n"/>
      <c r="BB135" s="1101" t="n"/>
      <c r="BC135" s="1101" t="n"/>
      <c r="BD135" s="1101" t="n"/>
      <c r="BE135" s="1101" t="n"/>
      <c r="BF135" s="1101" t="n"/>
      <c r="BG135" s="1101" t="n"/>
      <c r="BH135" s="1101" t="n"/>
      <c r="BI135" s="1101" t="n"/>
      <c r="BJ135" s="1101" t="n"/>
      <c r="BK135" s="1101" t="n"/>
      <c r="BL135" s="1101" t="n"/>
      <c r="BM135" s="1101" t="n"/>
      <c r="BN135" s="1101" t="n"/>
      <c r="BO135" s="1101" t="n"/>
      <c r="BP135" s="1101" t="n"/>
      <c r="BQ135" s="1101" t="n"/>
      <c r="BR135" s="1106" t="n"/>
      <c r="BS135" s="1106" t="n"/>
      <c r="BT135" s="1106" t="n"/>
      <c r="BU135" s="1106" t="n"/>
      <c r="BV135" s="1106" t="n"/>
      <c r="BW135" s="1106" t="n"/>
      <c r="BX135" s="1106" t="n"/>
      <c r="BY135" s="1106" t="n"/>
      <c r="BZ135" s="1106" t="n"/>
      <c r="CA135" s="1106" t="n"/>
      <c r="CB135" s="1106" t="n"/>
      <c r="CC135" s="1106" t="n"/>
      <c r="CD135" s="1106" t="n"/>
      <c r="CE135" s="1106" t="n"/>
      <c r="CF135" s="1106" t="n"/>
      <c r="CG135" s="1106" t="n"/>
      <c r="CH135" s="1106" t="n"/>
      <c r="CI135" s="1106" t="n"/>
      <c r="CJ135" s="1106" t="n"/>
      <c r="CK135" s="1101" t="n"/>
      <c r="CL135" s="1101" t="n"/>
      <c r="CM135" s="1101" t="n"/>
      <c r="CN135" s="1101" t="n"/>
      <c r="CO135" s="1101" t="n"/>
      <c r="CP135" s="1101" t="n"/>
      <c r="CQ135" s="1101" t="n"/>
      <c r="CR135" s="1101" t="n"/>
      <c r="CS135" s="1101" t="n"/>
      <c r="CT135" s="1101" t="n"/>
      <c r="CU135" s="1101" t="n"/>
      <c r="CV135" s="1101" t="n"/>
      <c r="CW135" s="1101" t="n"/>
      <c r="CX135" s="1101" t="n"/>
      <c r="CY135" s="1101" t="n"/>
      <c r="CZ135" s="1101" t="n"/>
      <c r="DA135" s="1101" t="n"/>
      <c r="DB135" s="1101" t="n"/>
      <c r="DC135" s="1101" t="n"/>
      <c r="DD135" s="1101" t="n"/>
      <c r="DE135" s="1101" t="n"/>
      <c r="DF135" s="1101" t="n"/>
      <c r="DG135" s="1101" t="n"/>
      <c r="DH135" s="1101" t="n"/>
      <c r="DI135" s="1101" t="n"/>
    </row>
    <row r="136" ht="16" customFormat="1" customHeight="1" s="140">
      <c r="A136" s="1101" t="n"/>
      <c r="B136" s="1101" t="n"/>
      <c r="C136" s="1101" t="n"/>
      <c r="D136" s="1101" t="n"/>
      <c r="E136" s="1101" t="n"/>
      <c r="F136" s="1101" t="n"/>
      <c r="G136" s="144" t="n"/>
      <c r="H136" s="1101" t="n"/>
      <c r="I136" s="1101" t="n"/>
      <c r="J136" s="1101" t="n"/>
      <c r="K136" s="1101" t="n"/>
      <c r="L136" s="1101" t="n"/>
      <c r="M136" s="178" t="n"/>
      <c r="N136" s="1101" t="n"/>
      <c r="O136" s="1101" t="n"/>
      <c r="P136" s="1101" t="n"/>
      <c r="Q136" s="1101" t="n"/>
      <c r="R136" s="1101" t="n"/>
      <c r="S136" s="1101" t="n"/>
      <c r="T136" s="230" t="n"/>
      <c r="U136" s="1101" t="n"/>
      <c r="V136" s="1101" t="n"/>
      <c r="W136" s="1101" t="n"/>
      <c r="X136" s="1101" t="n"/>
      <c r="Y136" s="1101" t="n"/>
      <c r="Z136" s="1101" t="n"/>
      <c r="AA136" s="144" t="n"/>
      <c r="AB136" s="1101" t="n"/>
      <c r="AC136" s="1101" t="n"/>
      <c r="AD136" s="1101" t="n"/>
      <c r="AE136" s="1101" t="n"/>
      <c r="AF136" s="1101" t="n"/>
      <c r="AG136" s="1101" t="n"/>
      <c r="AH136" s="144" t="n"/>
      <c r="AI136" s="1101" t="n"/>
      <c r="AJ136" s="1101" t="n"/>
      <c r="AK136" s="1101" t="n"/>
      <c r="AL136" s="1101" t="n"/>
      <c r="AM136" s="1101" t="n"/>
      <c r="AN136" s="1101" t="n"/>
      <c r="AO136" s="1101" t="n"/>
      <c r="AP136" s="1101" t="n"/>
      <c r="AQ136" s="1101" t="n"/>
      <c r="AR136" s="1101" t="n"/>
      <c r="AS136" s="1101" t="n"/>
      <c r="AT136" s="1101" t="n"/>
      <c r="AU136" s="1101" t="n"/>
      <c r="AV136" s="1101" t="n"/>
      <c r="AW136" s="1101" t="n"/>
      <c r="AX136" s="1101" t="n"/>
      <c r="AY136" s="1101" t="n"/>
      <c r="AZ136" s="144" t="n"/>
      <c r="BA136" s="1101" t="n"/>
      <c r="BB136" s="1101" t="n"/>
      <c r="BC136" s="1101" t="n"/>
      <c r="BD136" s="1101" t="n"/>
      <c r="BE136" s="1101" t="n"/>
      <c r="BF136" s="1101" t="n"/>
      <c r="BG136" s="1101" t="n"/>
      <c r="BH136" s="1101" t="n"/>
      <c r="BI136" s="1101" t="n"/>
      <c r="BJ136" s="1101" t="n"/>
      <c r="BK136" s="1101" t="n"/>
      <c r="BL136" s="1101" t="n"/>
      <c r="BM136" s="1101" t="n"/>
      <c r="BN136" s="1101" t="n"/>
      <c r="BO136" s="1101" t="n"/>
      <c r="BP136" s="1101" t="n"/>
      <c r="BQ136" s="1101" t="n"/>
      <c r="BR136" s="1106" t="n"/>
      <c r="BS136" s="1106" t="n"/>
      <c r="BT136" s="1106" t="n"/>
      <c r="BU136" s="1106" t="n"/>
      <c r="BV136" s="1106" t="n"/>
      <c r="BW136" s="1106" t="n"/>
      <c r="BX136" s="1106" t="n"/>
      <c r="BY136" s="1106" t="n"/>
      <c r="BZ136" s="1106" t="n"/>
      <c r="CA136" s="1106" t="n"/>
      <c r="CB136" s="1106" t="n"/>
      <c r="CC136" s="1106" t="n"/>
      <c r="CD136" s="1106" t="n"/>
      <c r="CE136" s="1106" t="n"/>
      <c r="CF136" s="1106" t="n"/>
      <c r="CG136" s="1106" t="n"/>
      <c r="CH136" s="1106" t="n"/>
      <c r="CI136" s="1106" t="n"/>
      <c r="CJ136" s="1106" t="n"/>
      <c r="CK136" s="1101" t="n"/>
      <c r="CL136" s="1101" t="n"/>
      <c r="CM136" s="1101" t="n"/>
      <c r="CN136" s="1101" t="n"/>
      <c r="CO136" s="1101" t="n"/>
      <c r="CP136" s="1101" t="n"/>
      <c r="CQ136" s="1101" t="n"/>
      <c r="CR136" s="1101" t="n"/>
      <c r="CS136" s="1101" t="n"/>
      <c r="CT136" s="1101" t="n"/>
      <c r="CU136" s="1101" t="n"/>
      <c r="CV136" s="1101" t="n"/>
      <c r="CW136" s="1101" t="n"/>
      <c r="CX136" s="1101" t="n"/>
      <c r="CY136" s="1101" t="n"/>
      <c r="CZ136" s="1101" t="n"/>
      <c r="DA136" s="1101" t="n"/>
      <c r="DB136" s="1101" t="n"/>
      <c r="DC136" s="1101" t="n"/>
      <c r="DD136" s="1101" t="n"/>
      <c r="DE136" s="1101" t="n"/>
      <c r="DF136" s="1101" t="n"/>
      <c r="DG136" s="1101" t="n"/>
      <c r="DH136" s="1101" t="n"/>
      <c r="DI136" s="1101" t="n"/>
    </row>
    <row r="137" ht="16" customFormat="1" customHeight="1" s="140">
      <c r="A137" s="1101" t="n"/>
      <c r="B137" s="1101" t="n"/>
      <c r="C137" s="1101" t="n"/>
      <c r="D137" s="1101" t="n"/>
      <c r="E137" s="1101" t="n"/>
      <c r="F137" s="1101" t="n"/>
      <c r="G137" s="144" t="n"/>
      <c r="H137" s="1101" t="n"/>
      <c r="I137" s="1101" t="n"/>
      <c r="J137" s="1101" t="n"/>
      <c r="K137" s="1101" t="n"/>
      <c r="L137" s="1101" t="n"/>
      <c r="M137" s="178" t="n"/>
      <c r="N137" s="1101" t="n"/>
      <c r="O137" s="1101" t="n"/>
      <c r="P137" s="1101" t="n"/>
      <c r="Q137" s="1101" t="n"/>
      <c r="R137" s="1101" t="n"/>
      <c r="S137" s="1101" t="n"/>
      <c r="T137" s="230" t="n"/>
      <c r="U137" s="1101" t="n"/>
      <c r="V137" s="1101" t="n"/>
      <c r="W137" s="1101" t="n"/>
      <c r="X137" s="1101" t="n"/>
      <c r="Y137" s="1101" t="n"/>
      <c r="Z137" s="1101" t="n"/>
      <c r="AA137" s="144" t="n"/>
      <c r="AB137" s="1101" t="n"/>
      <c r="AC137" s="1101" t="n"/>
      <c r="AD137" s="1101" t="n"/>
      <c r="AE137" s="1101" t="n"/>
      <c r="AF137" s="1101" t="n"/>
      <c r="AG137" s="1101" t="n"/>
      <c r="AH137" s="144" t="n"/>
      <c r="AI137" s="1101" t="n"/>
      <c r="AJ137" s="1101" t="n"/>
      <c r="AK137" s="1101" t="n"/>
      <c r="AL137" s="1101" t="n"/>
      <c r="AM137" s="1101" t="n"/>
      <c r="AN137" s="1101" t="n"/>
      <c r="AO137" s="1101" t="n"/>
      <c r="AP137" s="1101" t="n"/>
      <c r="AQ137" s="1101" t="n"/>
      <c r="AR137" s="1101" t="n"/>
      <c r="AS137" s="1101" t="n"/>
      <c r="AT137" s="1101" t="n"/>
      <c r="AU137" s="1101" t="n"/>
      <c r="AV137" s="1101" t="n"/>
      <c r="AW137" s="1101" t="n"/>
      <c r="AX137" s="1101" t="n"/>
      <c r="AY137" s="1101" t="n"/>
      <c r="AZ137" s="144" t="n"/>
      <c r="BA137" s="1101" t="n"/>
      <c r="BB137" s="1101" t="n"/>
      <c r="BC137" s="1101" t="n"/>
      <c r="BD137" s="1101" t="n"/>
      <c r="BE137" s="1101" t="n"/>
      <c r="BF137" s="1101" t="n"/>
      <c r="BG137" s="1101" t="n"/>
      <c r="BH137" s="1101" t="n"/>
      <c r="BI137" s="1101" t="n"/>
      <c r="BJ137" s="1101" t="n"/>
      <c r="BK137" s="1101" t="n"/>
      <c r="BL137" s="1101" t="n"/>
      <c r="BM137" s="1101" t="n"/>
      <c r="BN137" s="1101" t="n"/>
      <c r="BO137" s="1101" t="n"/>
      <c r="BP137" s="1101" t="n"/>
      <c r="BQ137" s="1101" t="n"/>
      <c r="BR137" s="1106" t="n"/>
      <c r="BS137" s="1106" t="n"/>
      <c r="BT137" s="1106" t="n"/>
      <c r="BU137" s="1106" t="n"/>
      <c r="BV137" s="1106" t="n"/>
      <c r="BW137" s="1106" t="n"/>
      <c r="BX137" s="1106" t="n"/>
      <c r="BY137" s="1106" t="n"/>
      <c r="BZ137" s="1106" t="n"/>
      <c r="CA137" s="1106" t="n"/>
      <c r="CB137" s="1106" t="n"/>
      <c r="CC137" s="1106" t="n"/>
      <c r="CD137" s="1106" t="n"/>
      <c r="CE137" s="1106" t="n"/>
      <c r="CF137" s="1106" t="n"/>
      <c r="CG137" s="1106" t="n"/>
      <c r="CH137" s="1106" t="n"/>
      <c r="CI137" s="1106" t="n"/>
      <c r="CJ137" s="1106" t="n"/>
      <c r="CK137" s="1101" t="n"/>
      <c r="CL137" s="1101" t="n"/>
      <c r="CM137" s="1101" t="n"/>
      <c r="CN137" s="1101" t="n"/>
      <c r="CO137" s="1101" t="n"/>
      <c r="CP137" s="1101" t="n"/>
      <c r="CQ137" s="1101" t="n"/>
      <c r="CR137" s="1101" t="n"/>
      <c r="CS137" s="1101" t="n"/>
      <c r="CT137" s="1101" t="n"/>
      <c r="CU137" s="1101" t="n"/>
      <c r="CV137" s="1101" t="n"/>
      <c r="CW137" s="1101" t="n"/>
      <c r="CX137" s="1101" t="n"/>
      <c r="CY137" s="1101" t="n"/>
      <c r="CZ137" s="1101" t="n"/>
      <c r="DA137" s="1101" t="n"/>
      <c r="DB137" s="1101" t="n"/>
      <c r="DC137" s="1101" t="n"/>
      <c r="DD137" s="1101" t="n"/>
      <c r="DE137" s="1101" t="n"/>
      <c r="DF137" s="1101" t="n"/>
      <c r="DG137" s="1101" t="n"/>
      <c r="DH137" s="1101" t="n"/>
      <c r="DI137" s="1101" t="n"/>
    </row>
    <row r="138" ht="16" customFormat="1" customHeight="1" s="140">
      <c r="A138" s="1101" t="n"/>
      <c r="B138" s="1101" t="n"/>
      <c r="C138" s="1101" t="n"/>
      <c r="D138" s="1101" t="n"/>
      <c r="E138" s="1101" t="n"/>
      <c r="F138" s="1101" t="n"/>
      <c r="G138" s="144" t="n"/>
      <c r="H138" s="1101" t="n"/>
      <c r="I138" s="1101" t="n"/>
      <c r="J138" s="1101" t="n"/>
      <c r="K138" s="1101" t="n"/>
      <c r="L138" s="1101" t="n"/>
      <c r="M138" s="178" t="n"/>
      <c r="N138" s="1101" t="n"/>
      <c r="O138" s="1101" t="n"/>
      <c r="P138" s="1101" t="n"/>
      <c r="Q138" s="1101" t="n"/>
      <c r="R138" s="1101" t="n"/>
      <c r="S138" s="1101" t="n"/>
      <c r="T138" s="230" t="n"/>
      <c r="U138" s="1101" t="n"/>
      <c r="V138" s="1101" t="n"/>
      <c r="W138" s="1101" t="n"/>
      <c r="X138" s="1101" t="n"/>
      <c r="Y138" s="1101" t="n"/>
      <c r="Z138" s="1101" t="n"/>
      <c r="AA138" s="144" t="n"/>
      <c r="AB138" s="1101" t="n"/>
      <c r="AC138" s="1101" t="n"/>
      <c r="AD138" s="1101" t="n"/>
      <c r="AE138" s="1101" t="n"/>
      <c r="AF138" s="1101" t="n"/>
      <c r="AG138" s="1101" t="n"/>
      <c r="AH138" s="144" t="n"/>
      <c r="AI138" s="1101" t="n"/>
      <c r="AJ138" s="1101" t="n"/>
      <c r="AK138" s="1101" t="n"/>
      <c r="AL138" s="1101" t="n"/>
      <c r="AM138" s="1101" t="n"/>
      <c r="AN138" s="1101" t="n"/>
      <c r="AO138" s="1101" t="n"/>
      <c r="AP138" s="1101" t="n"/>
      <c r="AQ138" s="1101" t="n"/>
      <c r="AR138" s="1101" t="n"/>
      <c r="AS138" s="1101" t="n"/>
      <c r="AT138" s="1101" t="n"/>
      <c r="AU138" s="1101" t="n"/>
      <c r="AV138" s="1101" t="n"/>
      <c r="AW138" s="1101" t="n"/>
      <c r="AX138" s="1101" t="n"/>
      <c r="AY138" s="1101" t="n"/>
      <c r="AZ138" s="144" t="n"/>
      <c r="BA138" s="1101" t="n"/>
      <c r="BB138" s="1101" t="n"/>
      <c r="BC138" s="1101" t="n"/>
      <c r="BD138" s="1101" t="n"/>
      <c r="BE138" s="1101" t="n"/>
      <c r="BF138" s="1101" t="n"/>
      <c r="BG138" s="1101" t="n"/>
      <c r="BH138" s="1101" t="n"/>
      <c r="BI138" s="1101" t="n"/>
      <c r="BJ138" s="1101" t="n"/>
      <c r="BK138" s="1101" t="n"/>
      <c r="BL138" s="1101" t="n"/>
      <c r="BM138" s="1101" t="n"/>
      <c r="BN138" s="1101" t="n"/>
      <c r="BO138" s="1101" t="n"/>
      <c r="BP138" s="1101" t="n"/>
      <c r="BQ138" s="1101" t="n"/>
      <c r="BR138" s="1106" t="n"/>
      <c r="BS138" s="1106" t="n"/>
      <c r="BT138" s="1106" t="n"/>
      <c r="BU138" s="1106" t="n"/>
      <c r="BV138" s="1106" t="n"/>
      <c r="BW138" s="1106" t="n"/>
      <c r="BX138" s="1106" t="n"/>
      <c r="BY138" s="1106" t="n"/>
      <c r="BZ138" s="1106" t="n"/>
      <c r="CA138" s="1106" t="n"/>
      <c r="CB138" s="1106" t="n"/>
      <c r="CC138" s="1106" t="n"/>
      <c r="CD138" s="1106" t="n"/>
      <c r="CE138" s="1106" t="n"/>
      <c r="CF138" s="1106" t="n"/>
      <c r="CG138" s="1106" t="n"/>
      <c r="CH138" s="1106" t="n"/>
      <c r="CI138" s="1106" t="n"/>
      <c r="CJ138" s="1106" t="n"/>
      <c r="CK138" s="1101" t="n"/>
      <c r="CL138" s="1101" t="n"/>
      <c r="CM138" s="1101" t="n"/>
      <c r="CN138" s="1101" t="n"/>
      <c r="CO138" s="1101" t="n"/>
      <c r="CP138" s="1101" t="n"/>
      <c r="CQ138" s="1101" t="n"/>
      <c r="CR138" s="1101" t="n"/>
      <c r="CS138" s="1101" t="n"/>
      <c r="CT138" s="1101" t="n"/>
      <c r="CU138" s="1101" t="n"/>
      <c r="CV138" s="1101" t="n"/>
      <c r="CW138" s="1101" t="n"/>
      <c r="CX138" s="1101" t="n"/>
      <c r="CY138" s="1101" t="n"/>
      <c r="CZ138" s="1101" t="n"/>
      <c r="DA138" s="1101" t="n"/>
      <c r="DB138" s="1101" t="n"/>
      <c r="DC138" s="1101" t="n"/>
      <c r="DD138" s="1101" t="n"/>
      <c r="DE138" s="1101" t="n"/>
      <c r="DF138" s="1101" t="n"/>
      <c r="DG138" s="1101" t="n"/>
      <c r="DH138" s="1101" t="n"/>
      <c r="DI138" s="1101" t="n"/>
    </row>
    <row r="139" ht="16" customFormat="1" customHeight="1" s="140">
      <c r="A139" s="1101" t="n"/>
      <c r="B139" s="1101" t="n"/>
      <c r="C139" s="1101" t="n"/>
      <c r="D139" s="1101" t="n"/>
      <c r="E139" s="1101" t="n"/>
      <c r="F139" s="1101" t="n"/>
      <c r="G139" s="144" t="n"/>
      <c r="H139" s="1101" t="n"/>
      <c r="I139" s="1101" t="n"/>
      <c r="J139" s="1101" t="n"/>
      <c r="K139" s="1101" t="n"/>
      <c r="L139" s="1101" t="n"/>
      <c r="M139" s="178" t="n"/>
      <c r="N139" s="1101" t="n"/>
      <c r="O139" s="1101" t="n"/>
      <c r="P139" s="1101" t="n"/>
      <c r="Q139" s="1101" t="n"/>
      <c r="R139" s="1101" t="n"/>
      <c r="S139" s="1101" t="n"/>
      <c r="T139" s="230" t="n"/>
      <c r="U139" s="1101" t="n"/>
      <c r="V139" s="1101" t="n"/>
      <c r="W139" s="1101" t="n"/>
      <c r="X139" s="1101" t="n"/>
      <c r="Y139" s="1101" t="n"/>
      <c r="Z139" s="1101" t="n"/>
      <c r="AA139" s="144" t="n"/>
      <c r="AB139" s="1101" t="n"/>
      <c r="AC139" s="1101" t="n"/>
      <c r="AD139" s="1101" t="n"/>
      <c r="AE139" s="1101" t="n"/>
      <c r="AF139" s="1101" t="n"/>
      <c r="AG139" s="1101" t="n"/>
      <c r="AH139" s="144" t="n"/>
      <c r="AI139" s="1101" t="n"/>
      <c r="AJ139" s="1101" t="n"/>
      <c r="AK139" s="1101" t="n"/>
      <c r="AL139" s="1101" t="n"/>
      <c r="AM139" s="1101" t="n"/>
      <c r="AN139" s="1101" t="n"/>
      <c r="AO139" s="1101" t="n"/>
      <c r="AP139" s="1101" t="n"/>
      <c r="AQ139" s="1101" t="n"/>
      <c r="AR139" s="1101" t="n"/>
      <c r="AS139" s="1101" t="n"/>
      <c r="AT139" s="1101" t="n"/>
      <c r="AU139" s="1101" t="n"/>
      <c r="AV139" s="1101" t="n"/>
      <c r="AW139" s="1101" t="n"/>
      <c r="AX139" s="1101" t="n"/>
      <c r="AY139" s="1101" t="n"/>
      <c r="AZ139" s="144" t="n"/>
      <c r="BA139" s="1101" t="n"/>
      <c r="BB139" s="1101" t="n"/>
      <c r="BC139" s="1101" t="n"/>
      <c r="BD139" s="1101" t="n"/>
      <c r="BE139" s="1101" t="n"/>
      <c r="BF139" s="1101" t="n"/>
      <c r="BG139" s="1101" t="n"/>
      <c r="BH139" s="1101" t="n"/>
      <c r="BI139" s="1101" t="n"/>
      <c r="BJ139" s="1101" t="n"/>
      <c r="BK139" s="1101" t="n"/>
      <c r="BL139" s="1101" t="n"/>
      <c r="BM139" s="1101" t="n"/>
      <c r="BN139" s="1101" t="n"/>
      <c r="BO139" s="1101" t="n"/>
      <c r="BP139" s="1101" t="n"/>
      <c r="BQ139" s="1101" t="n"/>
      <c r="BR139" s="1106" t="n"/>
      <c r="BS139" s="1106" t="n"/>
      <c r="BT139" s="1106" t="n"/>
      <c r="BU139" s="1106" t="n"/>
      <c r="BV139" s="1106" t="n"/>
      <c r="BW139" s="1106" t="n"/>
      <c r="BX139" s="1106" t="n"/>
      <c r="BY139" s="1106" t="n"/>
      <c r="BZ139" s="1106" t="n"/>
      <c r="CA139" s="1106" t="n"/>
      <c r="CB139" s="1106" t="n"/>
      <c r="CC139" s="1106" t="n"/>
      <c r="CD139" s="1106" t="n"/>
      <c r="CE139" s="1106" t="n"/>
      <c r="CF139" s="1106" t="n"/>
      <c r="CG139" s="1106" t="n"/>
      <c r="CH139" s="1106" t="n"/>
      <c r="CI139" s="1106" t="n"/>
      <c r="CJ139" s="1106" t="n"/>
      <c r="CK139" s="1101" t="n"/>
      <c r="CL139" s="1101" t="n"/>
      <c r="CM139" s="1101" t="n"/>
      <c r="CN139" s="1101" t="n"/>
      <c r="CO139" s="1101" t="n"/>
      <c r="CP139" s="1101" t="n"/>
      <c r="CQ139" s="1101" t="n"/>
      <c r="CR139" s="1101" t="n"/>
      <c r="CS139" s="1101" t="n"/>
      <c r="CT139" s="1101" t="n"/>
      <c r="CU139" s="1101" t="n"/>
      <c r="CV139" s="1101" t="n"/>
      <c r="CW139" s="1101" t="n"/>
      <c r="CX139" s="1101" t="n"/>
      <c r="CY139" s="1101" t="n"/>
      <c r="CZ139" s="1101" t="n"/>
      <c r="DA139" s="1101" t="n"/>
      <c r="DB139" s="1101" t="n"/>
      <c r="DC139" s="1101" t="n"/>
      <c r="DD139" s="1101" t="n"/>
      <c r="DE139" s="1101" t="n"/>
      <c r="DF139" s="1101" t="n"/>
      <c r="DG139" s="1101" t="n"/>
      <c r="DH139" s="1101" t="n"/>
      <c r="DI139" s="1101" t="n"/>
    </row>
    <row r="140" ht="16" customFormat="1" customHeight="1" s="140">
      <c r="A140" s="1101" t="n"/>
      <c r="B140" s="1101" t="n"/>
      <c r="C140" s="1101" t="n"/>
      <c r="D140" s="1101" t="n"/>
      <c r="E140" s="1101" t="n"/>
      <c r="F140" s="1101" t="n"/>
      <c r="G140" s="144" t="n"/>
      <c r="H140" s="1101" t="n"/>
      <c r="I140" s="1101" t="n"/>
      <c r="J140" s="1101" t="n"/>
      <c r="K140" s="1101" t="n"/>
      <c r="L140" s="1101" t="n"/>
      <c r="M140" s="178" t="n"/>
      <c r="N140" s="1101" t="n"/>
      <c r="O140" s="1101" t="n"/>
      <c r="P140" s="1101" t="n"/>
      <c r="Q140" s="1101" t="n"/>
      <c r="R140" s="1101" t="n"/>
      <c r="S140" s="1101" t="n"/>
      <c r="T140" s="230" t="n"/>
      <c r="U140" s="1101" t="n"/>
      <c r="V140" s="1101" t="n"/>
      <c r="W140" s="1101" t="n"/>
      <c r="X140" s="1101" t="n"/>
      <c r="Y140" s="1101" t="n"/>
      <c r="Z140" s="1101" t="n"/>
      <c r="AA140" s="144" t="n"/>
      <c r="AB140" s="1101" t="n"/>
      <c r="AC140" s="1101" t="n"/>
      <c r="AD140" s="1101" t="n"/>
      <c r="AE140" s="1101" t="n"/>
      <c r="AF140" s="1101" t="n"/>
      <c r="AG140" s="1101" t="n"/>
      <c r="AH140" s="144" t="n"/>
      <c r="AI140" s="1101" t="n"/>
      <c r="AJ140" s="1101" t="n"/>
      <c r="AK140" s="1101" t="n"/>
      <c r="AL140" s="1101" t="n"/>
      <c r="AM140" s="1101" t="n"/>
      <c r="AN140" s="1101" t="n"/>
      <c r="AO140" s="1101" t="n"/>
      <c r="AP140" s="1101" t="n"/>
      <c r="AQ140" s="1101" t="n"/>
      <c r="AR140" s="1101" t="n"/>
      <c r="AS140" s="1101" t="n"/>
      <c r="AT140" s="1101" t="n"/>
      <c r="AU140" s="1101" t="n"/>
      <c r="AV140" s="1101" t="n"/>
      <c r="AW140" s="1101" t="n"/>
      <c r="AX140" s="1101" t="n"/>
      <c r="AY140" s="1101" t="n"/>
      <c r="AZ140" s="144" t="n"/>
      <c r="BA140" s="1101" t="n"/>
      <c r="BB140" s="1101" t="n"/>
      <c r="BC140" s="1101" t="n"/>
      <c r="BD140" s="1101" t="n"/>
      <c r="BE140" s="1101" t="n"/>
      <c r="BF140" s="1101" t="n"/>
      <c r="BG140" s="1101" t="n"/>
      <c r="BH140" s="1101" t="n"/>
      <c r="BI140" s="1101" t="n"/>
      <c r="BJ140" s="1101" t="n"/>
      <c r="BK140" s="1101" t="n"/>
      <c r="BL140" s="1101" t="n"/>
      <c r="BM140" s="1101" t="n"/>
      <c r="BN140" s="1101" t="n"/>
      <c r="BO140" s="1101" t="n"/>
      <c r="BP140" s="1101" t="n"/>
      <c r="BQ140" s="1101" t="n"/>
      <c r="BR140" s="1106" t="n"/>
      <c r="BS140" s="1106" t="n"/>
      <c r="BT140" s="1106" t="n"/>
      <c r="BU140" s="1106" t="n"/>
      <c r="BV140" s="1106" t="n"/>
      <c r="BW140" s="1106" t="n"/>
      <c r="BX140" s="1106" t="n"/>
      <c r="BY140" s="1106" t="n"/>
      <c r="BZ140" s="1106" t="n"/>
      <c r="CA140" s="1106" t="n"/>
      <c r="CB140" s="1106" t="n"/>
      <c r="CC140" s="1106" t="n"/>
      <c r="CD140" s="1106" t="n"/>
      <c r="CE140" s="1106" t="n"/>
      <c r="CF140" s="1106" t="n"/>
      <c r="CG140" s="1106" t="n"/>
      <c r="CH140" s="1106" t="n"/>
      <c r="CI140" s="1106" t="n"/>
      <c r="CJ140" s="1106" t="n"/>
      <c r="CK140" s="1101" t="n"/>
      <c r="CL140" s="1101" t="n"/>
      <c r="CM140" s="1101" t="n"/>
      <c r="CN140" s="1101" t="n"/>
      <c r="CO140" s="1101" t="n"/>
      <c r="CP140" s="1101" t="n"/>
      <c r="CQ140" s="1101" t="n"/>
      <c r="CR140" s="1101" t="n"/>
      <c r="CS140" s="1101" t="n"/>
      <c r="CT140" s="1101" t="n"/>
      <c r="CU140" s="1101" t="n"/>
      <c r="CV140" s="1101" t="n"/>
      <c r="CW140" s="1101" t="n"/>
      <c r="CX140" s="1101" t="n"/>
      <c r="CY140" s="1101" t="n"/>
      <c r="CZ140" s="1101" t="n"/>
      <c r="DA140" s="1101" t="n"/>
      <c r="DB140" s="1101" t="n"/>
      <c r="DC140" s="1101" t="n"/>
      <c r="DD140" s="1101" t="n"/>
      <c r="DE140" s="1101" t="n"/>
      <c r="DF140" s="1101" t="n"/>
      <c r="DG140" s="1101" t="n"/>
      <c r="DH140" s="1101" t="n"/>
      <c r="DI140" s="1101" t="n"/>
    </row>
    <row r="141" ht="16" customFormat="1" customHeight="1" s="140">
      <c r="A141" s="1101" t="n"/>
      <c r="B141" s="1101" t="n"/>
      <c r="C141" s="1101" t="n"/>
      <c r="D141" s="1101" t="n"/>
      <c r="E141" s="1101" t="n"/>
      <c r="F141" s="1101" t="n"/>
      <c r="G141" s="144" t="n"/>
      <c r="H141" s="1101" t="n"/>
      <c r="I141" s="1101" t="n"/>
      <c r="J141" s="1101" t="n"/>
      <c r="K141" s="1101" t="n"/>
      <c r="L141" s="1101" t="n"/>
      <c r="M141" s="178" t="n"/>
      <c r="N141" s="1101" t="n"/>
      <c r="O141" s="1101" t="n"/>
      <c r="P141" s="1101" t="n"/>
      <c r="Q141" s="1101" t="n"/>
      <c r="R141" s="1101" t="n"/>
      <c r="S141" s="1101" t="n"/>
      <c r="T141" s="230" t="n"/>
      <c r="U141" s="1101" t="n"/>
      <c r="V141" s="1101" t="n"/>
      <c r="W141" s="1101" t="n"/>
      <c r="X141" s="1101" t="n"/>
      <c r="Y141" s="1101" t="n"/>
      <c r="Z141" s="1101" t="n"/>
      <c r="AA141" s="144" t="n"/>
      <c r="AB141" s="1101" t="n"/>
      <c r="AC141" s="1101" t="n"/>
      <c r="AD141" s="1101" t="n"/>
      <c r="AE141" s="1101" t="n"/>
      <c r="AF141" s="1101" t="n"/>
      <c r="AG141" s="1101" t="n"/>
      <c r="AH141" s="144" t="n"/>
      <c r="AI141" s="1101" t="n"/>
      <c r="AJ141" s="1101" t="n"/>
      <c r="AK141" s="1101" t="n"/>
      <c r="AL141" s="1101" t="n"/>
      <c r="AM141" s="1101" t="n"/>
      <c r="AN141" s="1101" t="n"/>
      <c r="AO141" s="1101" t="n"/>
      <c r="AP141" s="1101" t="n"/>
      <c r="AQ141" s="1101" t="n"/>
      <c r="AR141" s="1101" t="n"/>
      <c r="AS141" s="1101" t="n"/>
      <c r="AT141" s="1101" t="n"/>
      <c r="AU141" s="1101" t="n"/>
      <c r="AV141" s="1101" t="n"/>
      <c r="AW141" s="1101" t="n"/>
      <c r="AX141" s="1101" t="n"/>
      <c r="AY141" s="1101" t="n"/>
      <c r="AZ141" s="144" t="n"/>
      <c r="BA141" s="1101" t="n"/>
      <c r="BB141" s="1101" t="n"/>
      <c r="BC141" s="1101" t="n"/>
      <c r="BD141" s="1101" t="n"/>
      <c r="BE141" s="1101" t="n"/>
      <c r="BF141" s="1101" t="n"/>
      <c r="BG141" s="1101" t="n"/>
      <c r="BH141" s="1101" t="n"/>
      <c r="BI141" s="1101" t="n"/>
      <c r="BJ141" s="1101" t="n"/>
      <c r="BK141" s="1101" t="n"/>
      <c r="BL141" s="1101" t="n"/>
      <c r="BM141" s="1101" t="n"/>
      <c r="BN141" s="1101" t="n"/>
      <c r="BO141" s="1101" t="n"/>
      <c r="BP141" s="1101" t="n"/>
      <c r="BQ141" s="1101" t="n"/>
      <c r="BR141" s="1106" t="n"/>
      <c r="BS141" s="1106" t="n"/>
      <c r="BT141" s="1106" t="n"/>
      <c r="BU141" s="1106" t="n"/>
      <c r="BV141" s="1106" t="n"/>
      <c r="BW141" s="1106" t="n"/>
      <c r="BX141" s="1106" t="n"/>
      <c r="BY141" s="1106" t="n"/>
      <c r="BZ141" s="1106" t="n"/>
      <c r="CA141" s="1106" t="n"/>
      <c r="CB141" s="1106" t="n"/>
      <c r="CC141" s="1106" t="n"/>
      <c r="CD141" s="1106" t="n"/>
      <c r="CE141" s="1106" t="n"/>
      <c r="CF141" s="1106" t="n"/>
      <c r="CG141" s="1106" t="n"/>
      <c r="CH141" s="1106" t="n"/>
      <c r="CI141" s="1106" t="n"/>
      <c r="CJ141" s="1106" t="n"/>
      <c r="CK141" s="1101" t="n"/>
      <c r="CL141" s="1101" t="n"/>
      <c r="CM141" s="1101" t="n"/>
      <c r="CN141" s="1101" t="n"/>
      <c r="CO141" s="1101" t="n"/>
      <c r="CP141" s="1101" t="n"/>
      <c r="CQ141" s="1101" t="n"/>
      <c r="CR141" s="1101" t="n"/>
      <c r="CS141" s="1101" t="n"/>
      <c r="CT141" s="1101" t="n"/>
      <c r="CU141" s="1101" t="n"/>
      <c r="CV141" s="1101" t="n"/>
      <c r="CW141" s="1101" t="n"/>
      <c r="CX141" s="1101" t="n"/>
      <c r="CY141" s="1101" t="n"/>
      <c r="CZ141" s="1101" t="n"/>
      <c r="DA141" s="1101" t="n"/>
      <c r="DB141" s="1101" t="n"/>
      <c r="DC141" s="1101" t="n"/>
      <c r="DD141" s="1101" t="n"/>
      <c r="DE141" s="1101" t="n"/>
      <c r="DF141" s="1101" t="n"/>
      <c r="DG141" s="1101" t="n"/>
      <c r="DH141" s="1101" t="n"/>
      <c r="DI141" s="1101" t="n"/>
    </row>
    <row r="142" ht="16" customFormat="1" customHeight="1" s="140">
      <c r="A142" s="1101" t="n"/>
      <c r="B142" s="1101" t="n"/>
      <c r="C142" s="1101" t="n"/>
      <c r="D142" s="1101" t="n"/>
      <c r="E142" s="1101" t="n"/>
      <c r="F142" s="1101" t="n"/>
      <c r="G142" s="144" t="n"/>
      <c r="H142" s="1101" t="n"/>
      <c r="I142" s="1101" t="n"/>
      <c r="J142" s="1101" t="n"/>
      <c r="K142" s="1101" t="n"/>
      <c r="L142" s="1101" t="n"/>
      <c r="M142" s="178" t="n"/>
      <c r="N142" s="1101" t="n"/>
      <c r="O142" s="1101" t="n"/>
      <c r="P142" s="1101" t="n"/>
      <c r="Q142" s="1101" t="n"/>
      <c r="R142" s="1101" t="n"/>
      <c r="S142" s="1101" t="n"/>
      <c r="T142" s="230" t="n"/>
      <c r="U142" s="1101" t="n"/>
      <c r="V142" s="1101" t="n"/>
      <c r="W142" s="1101" t="n"/>
      <c r="X142" s="1101" t="n"/>
      <c r="Y142" s="1101" t="n"/>
      <c r="Z142" s="1101" t="n"/>
      <c r="AA142" s="144" t="n"/>
      <c r="AB142" s="1101" t="n"/>
      <c r="AC142" s="1101" t="n"/>
      <c r="AD142" s="1101" t="n"/>
      <c r="AE142" s="1101" t="n"/>
      <c r="AF142" s="1101" t="n"/>
      <c r="AG142" s="1101" t="n"/>
      <c r="AH142" s="144" t="n"/>
      <c r="AI142" s="1101" t="n"/>
      <c r="AJ142" s="1101" t="n"/>
      <c r="AK142" s="1101" t="n"/>
      <c r="AL142" s="1101" t="n"/>
      <c r="AM142" s="1101" t="n"/>
      <c r="AN142" s="1101" t="n"/>
      <c r="AO142" s="1101" t="n"/>
      <c r="AP142" s="1101" t="n"/>
      <c r="AQ142" s="1101" t="n"/>
      <c r="AR142" s="1101" t="n"/>
      <c r="AS142" s="1101" t="n"/>
      <c r="AT142" s="1101" t="n"/>
      <c r="AU142" s="1101" t="n"/>
      <c r="AV142" s="1101" t="n"/>
      <c r="AW142" s="1101" t="n"/>
      <c r="AX142" s="1101" t="n"/>
      <c r="AY142" s="1101" t="n"/>
      <c r="AZ142" s="144" t="n"/>
      <c r="BA142" s="1101" t="n"/>
      <c r="BB142" s="1101" t="n"/>
      <c r="BC142" s="1101" t="n"/>
      <c r="BD142" s="1101" t="n"/>
      <c r="BE142" s="1101" t="n"/>
      <c r="BF142" s="1101" t="n"/>
      <c r="BG142" s="1101" t="n"/>
      <c r="BH142" s="1101" t="n"/>
      <c r="BI142" s="1101" t="n"/>
      <c r="BJ142" s="1101" t="n"/>
      <c r="BK142" s="1101" t="n"/>
      <c r="BL142" s="1101" t="n"/>
      <c r="BM142" s="1101" t="n"/>
      <c r="BN142" s="1101" t="n"/>
      <c r="BO142" s="1101" t="n"/>
      <c r="BP142" s="1101" t="n"/>
      <c r="BQ142" s="1101" t="n"/>
      <c r="BR142" s="1106" t="n"/>
      <c r="BS142" s="1106" t="n"/>
      <c r="BT142" s="1106" t="n"/>
      <c r="BU142" s="1106" t="n"/>
      <c r="BV142" s="1106" t="n"/>
      <c r="BW142" s="1106" t="n"/>
      <c r="BX142" s="1106" t="n"/>
      <c r="BY142" s="1106" t="n"/>
      <c r="BZ142" s="1106" t="n"/>
      <c r="CA142" s="1106" t="n"/>
      <c r="CB142" s="1106" t="n"/>
      <c r="CC142" s="1106" t="n"/>
      <c r="CD142" s="1106" t="n"/>
      <c r="CE142" s="1106" t="n"/>
      <c r="CF142" s="1106" t="n"/>
      <c r="CG142" s="1106" t="n"/>
      <c r="CH142" s="1106" t="n"/>
      <c r="CI142" s="1106" t="n"/>
      <c r="CJ142" s="1106" t="n"/>
      <c r="CK142" s="1101" t="n"/>
      <c r="CL142" s="1101" t="n"/>
      <c r="CM142" s="1101" t="n"/>
      <c r="CN142" s="1101" t="n"/>
      <c r="CO142" s="1101" t="n"/>
      <c r="CP142" s="1101" t="n"/>
      <c r="CQ142" s="1101" t="n"/>
      <c r="CR142" s="1101" t="n"/>
      <c r="CS142" s="1101" t="n"/>
      <c r="CT142" s="1101" t="n"/>
      <c r="CU142" s="1101" t="n"/>
      <c r="CV142" s="1101" t="n"/>
      <c r="CW142" s="1101" t="n"/>
      <c r="CX142" s="1101" t="n"/>
      <c r="CY142" s="1101" t="n"/>
      <c r="CZ142" s="1101" t="n"/>
      <c r="DA142" s="1101" t="n"/>
      <c r="DB142" s="1101" t="n"/>
      <c r="DC142" s="1101" t="n"/>
      <c r="DD142" s="1101" t="n"/>
      <c r="DE142" s="1101" t="n"/>
      <c r="DF142" s="1101" t="n"/>
      <c r="DG142" s="1101" t="n"/>
      <c r="DH142" s="1101" t="n"/>
      <c r="DI142" s="1101" t="n"/>
    </row>
    <row r="143" ht="16" customFormat="1" customHeight="1" s="140">
      <c r="A143" s="1101" t="n"/>
      <c r="B143" s="1101" t="n"/>
      <c r="C143" s="1101" t="n"/>
      <c r="D143" s="1101" t="n"/>
      <c r="E143" s="1101" t="n"/>
      <c r="F143" s="1101" t="n"/>
      <c r="G143" s="144" t="n"/>
      <c r="H143" s="1101" t="n"/>
      <c r="I143" s="1101" t="n"/>
      <c r="J143" s="1101" t="n"/>
      <c r="K143" s="1101" t="n"/>
      <c r="L143" s="1101" t="n"/>
      <c r="M143" s="178" t="n"/>
      <c r="N143" s="1101" t="n"/>
      <c r="O143" s="1101" t="n"/>
      <c r="P143" s="1101" t="n"/>
      <c r="Q143" s="1101" t="n"/>
      <c r="R143" s="1101" t="n"/>
      <c r="S143" s="1101" t="n"/>
      <c r="T143" s="230" t="n"/>
      <c r="U143" s="1101" t="n"/>
      <c r="V143" s="1101" t="n"/>
      <c r="W143" s="1101" t="n"/>
      <c r="X143" s="1101" t="n"/>
      <c r="Y143" s="1101" t="n"/>
      <c r="Z143" s="1101" t="n"/>
      <c r="AA143" s="144" t="n"/>
      <c r="AB143" s="1101" t="n"/>
      <c r="AC143" s="1101" t="n"/>
      <c r="AD143" s="1101" t="n"/>
      <c r="AE143" s="1101" t="n"/>
      <c r="AF143" s="1101" t="n"/>
      <c r="AG143" s="1101" t="n"/>
      <c r="AH143" s="144" t="n"/>
      <c r="AI143" s="1101" t="n"/>
      <c r="AJ143" s="1101" t="n"/>
      <c r="AK143" s="1101" t="n"/>
      <c r="AL143" s="1101" t="n"/>
      <c r="AM143" s="1101" t="n"/>
      <c r="AN143" s="1101" t="n"/>
      <c r="AO143" s="1101" t="n"/>
      <c r="AP143" s="1101" t="n"/>
      <c r="AQ143" s="1101" t="n"/>
      <c r="AR143" s="1101" t="n"/>
      <c r="AS143" s="1101" t="n"/>
      <c r="AT143" s="1101" t="n"/>
      <c r="AU143" s="1101" t="n"/>
      <c r="AV143" s="1101" t="n"/>
      <c r="AW143" s="1101" t="n"/>
      <c r="AX143" s="1101" t="n"/>
      <c r="AY143" s="1101" t="n"/>
      <c r="AZ143" s="144" t="n"/>
      <c r="BA143" s="1101" t="n"/>
      <c r="BB143" s="1101" t="n"/>
      <c r="BC143" s="1101" t="n"/>
      <c r="BD143" s="1101" t="n"/>
      <c r="BE143" s="1101" t="n"/>
      <c r="BF143" s="1101" t="n"/>
      <c r="BG143" s="1101" t="n"/>
      <c r="BH143" s="1101" t="n"/>
      <c r="BI143" s="1101" t="n"/>
      <c r="BJ143" s="1101" t="n"/>
      <c r="BK143" s="1101" t="n"/>
      <c r="BL143" s="1101" t="n"/>
      <c r="BM143" s="1101" t="n"/>
      <c r="BN143" s="1101" t="n"/>
      <c r="BO143" s="1101" t="n"/>
      <c r="BP143" s="1101" t="n"/>
      <c r="BQ143" s="1101" t="n"/>
      <c r="BR143" s="1106" t="n"/>
      <c r="BS143" s="1106" t="n"/>
      <c r="BT143" s="1106" t="n"/>
      <c r="BU143" s="1106" t="n"/>
      <c r="BV143" s="1106" t="n"/>
      <c r="BW143" s="1106" t="n"/>
      <c r="BX143" s="1106" t="n"/>
      <c r="BY143" s="1106" t="n"/>
      <c r="BZ143" s="1106" t="n"/>
      <c r="CA143" s="1106" t="n"/>
      <c r="CB143" s="1106" t="n"/>
      <c r="CC143" s="1106" t="n"/>
      <c r="CD143" s="1106" t="n"/>
      <c r="CE143" s="1106" t="n"/>
      <c r="CF143" s="1106" t="n"/>
      <c r="CG143" s="1106" t="n"/>
      <c r="CH143" s="1106" t="n"/>
      <c r="CI143" s="1106" t="n"/>
      <c r="CJ143" s="1106" t="n"/>
      <c r="CK143" s="1101" t="n"/>
      <c r="CL143" s="1101" t="n"/>
      <c r="CM143" s="1101" t="n"/>
      <c r="CN143" s="1101" t="n"/>
      <c r="CO143" s="1101" t="n"/>
      <c r="CP143" s="1101" t="n"/>
      <c r="CQ143" s="1101" t="n"/>
      <c r="CR143" s="1101" t="n"/>
      <c r="CS143" s="1101" t="n"/>
      <c r="CT143" s="1101" t="n"/>
      <c r="CU143" s="1101" t="n"/>
      <c r="CV143" s="1101" t="n"/>
      <c r="CW143" s="1101" t="n"/>
      <c r="CX143" s="1101" t="n"/>
      <c r="CY143" s="1101" t="n"/>
      <c r="CZ143" s="1101" t="n"/>
      <c r="DA143" s="1101" t="n"/>
      <c r="DB143" s="1101" t="n"/>
      <c r="DC143" s="1101" t="n"/>
      <c r="DD143" s="1101" t="n"/>
      <c r="DE143" s="1101" t="n"/>
      <c r="DF143" s="1101" t="n"/>
      <c r="DG143" s="1101" t="n"/>
      <c r="DH143" s="1101" t="n"/>
      <c r="DI143" s="1101" t="n"/>
    </row>
    <row r="144" ht="16" customFormat="1" customHeight="1" s="140">
      <c r="A144" s="1101" t="n"/>
      <c r="B144" s="1101" t="n"/>
      <c r="C144" s="1101" t="n"/>
      <c r="D144" s="1101" t="n"/>
      <c r="E144" s="1101" t="n"/>
      <c r="F144" s="1101" t="n"/>
      <c r="G144" s="144" t="n"/>
      <c r="H144" s="1101" t="n"/>
      <c r="I144" s="1101" t="n"/>
      <c r="J144" s="1101" t="n"/>
      <c r="K144" s="1101" t="n"/>
      <c r="L144" s="1101" t="n"/>
      <c r="M144" s="178" t="n"/>
      <c r="N144" s="1101" t="n"/>
      <c r="O144" s="1101" t="n"/>
      <c r="P144" s="1101" t="n"/>
      <c r="Q144" s="1101" t="n"/>
      <c r="R144" s="1101" t="n"/>
      <c r="S144" s="1101" t="n"/>
      <c r="T144" s="230" t="n"/>
      <c r="U144" s="1101" t="n"/>
      <c r="V144" s="1101" t="n"/>
      <c r="W144" s="1101" t="n"/>
      <c r="X144" s="1101" t="n"/>
      <c r="Y144" s="1101" t="n"/>
      <c r="Z144" s="1101" t="n"/>
      <c r="AA144" s="144" t="n"/>
      <c r="AB144" s="1101" t="n"/>
      <c r="AC144" s="1101" t="n"/>
      <c r="AD144" s="1101" t="n"/>
      <c r="AE144" s="1101" t="n"/>
      <c r="AF144" s="1101" t="n"/>
      <c r="AG144" s="1101" t="n"/>
      <c r="AH144" s="144" t="n"/>
      <c r="AI144" s="1101" t="n"/>
      <c r="AJ144" s="1101" t="n"/>
      <c r="AK144" s="1101" t="n"/>
      <c r="AL144" s="1101" t="n"/>
      <c r="AM144" s="1101" t="n"/>
      <c r="AN144" s="1101" t="n"/>
      <c r="AO144" s="1101" t="n"/>
      <c r="AP144" s="1101" t="n"/>
      <c r="AQ144" s="1101" t="n"/>
      <c r="AR144" s="1101" t="n"/>
      <c r="AS144" s="1101" t="n"/>
      <c r="AT144" s="1101" t="n"/>
      <c r="AU144" s="1101" t="n"/>
      <c r="AV144" s="1101" t="n"/>
      <c r="AW144" s="1101" t="n"/>
      <c r="AX144" s="1101" t="n"/>
      <c r="AY144" s="1101" t="n"/>
      <c r="AZ144" s="144" t="n"/>
      <c r="BA144" s="1101" t="n"/>
      <c r="BB144" s="1101" t="n"/>
      <c r="BC144" s="1101" t="n"/>
      <c r="BD144" s="1101" t="n"/>
      <c r="BE144" s="1101" t="n"/>
      <c r="BF144" s="1101" t="n"/>
      <c r="BG144" s="1101" t="n"/>
      <c r="BH144" s="1101" t="n"/>
      <c r="BI144" s="1101" t="n"/>
      <c r="BJ144" s="1101" t="n"/>
      <c r="BK144" s="1101" t="n"/>
      <c r="BL144" s="1101" t="n"/>
      <c r="BM144" s="1101" t="n"/>
      <c r="BN144" s="1101" t="n"/>
      <c r="BO144" s="1101" t="n"/>
      <c r="BP144" s="1101" t="n"/>
      <c r="BQ144" s="1101" t="n"/>
      <c r="BR144" s="1106" t="n"/>
      <c r="BS144" s="1106" t="n"/>
      <c r="BT144" s="1106" t="n"/>
      <c r="BU144" s="1106" t="n"/>
      <c r="BV144" s="1106" t="n"/>
      <c r="BW144" s="1106" t="n"/>
      <c r="BX144" s="1106" t="n"/>
      <c r="BY144" s="1106" t="n"/>
      <c r="BZ144" s="1106" t="n"/>
      <c r="CA144" s="1106" t="n"/>
      <c r="CB144" s="1106" t="n"/>
      <c r="CC144" s="1106" t="n"/>
      <c r="CD144" s="1106" t="n"/>
      <c r="CE144" s="1106" t="n"/>
      <c r="CF144" s="1106" t="n"/>
      <c r="CG144" s="1106" t="n"/>
      <c r="CH144" s="1106" t="n"/>
      <c r="CI144" s="1106" t="n"/>
      <c r="CJ144" s="1106" t="n"/>
      <c r="CK144" s="1101" t="n"/>
      <c r="CL144" s="1101" t="n"/>
      <c r="CM144" s="1101" t="n"/>
      <c r="CN144" s="1101" t="n"/>
      <c r="CO144" s="1101" t="n"/>
      <c r="CP144" s="1101" t="n"/>
      <c r="CQ144" s="1101" t="n"/>
      <c r="CR144" s="1101" t="n"/>
      <c r="CS144" s="1101" t="n"/>
      <c r="CT144" s="1101" t="n"/>
      <c r="CU144" s="1101" t="n"/>
      <c r="CV144" s="1101" t="n"/>
      <c r="CW144" s="1101" t="n"/>
      <c r="CX144" s="1101" t="n"/>
      <c r="CY144" s="1101" t="n"/>
      <c r="CZ144" s="1101" t="n"/>
      <c r="DA144" s="1101" t="n"/>
      <c r="DB144" s="1101" t="n"/>
      <c r="DC144" s="1101" t="n"/>
      <c r="DD144" s="1101" t="n"/>
      <c r="DE144" s="1101" t="n"/>
      <c r="DF144" s="1101" t="n"/>
      <c r="DG144" s="1101" t="n"/>
      <c r="DH144" s="1101" t="n"/>
      <c r="DI144" s="1101" t="n"/>
    </row>
    <row r="145" ht="16" customFormat="1" customHeight="1" s="140">
      <c r="A145" s="1101" t="n"/>
      <c r="B145" s="1101" t="n"/>
      <c r="C145" s="1101" t="n"/>
      <c r="D145" s="1101" t="n"/>
      <c r="E145" s="1101" t="n"/>
      <c r="F145" s="1101" t="n"/>
      <c r="G145" s="144" t="n"/>
      <c r="H145" s="1101" t="n"/>
      <c r="I145" s="1101" t="n"/>
      <c r="J145" s="1101" t="n"/>
      <c r="K145" s="1101" t="n"/>
      <c r="L145" s="1101" t="n"/>
      <c r="M145" s="178" t="n"/>
      <c r="N145" s="1101" t="n"/>
      <c r="O145" s="1101" t="n"/>
      <c r="P145" s="1101" t="n"/>
      <c r="Q145" s="1101" t="n"/>
      <c r="R145" s="1101" t="n"/>
      <c r="S145" s="1101" t="n"/>
      <c r="T145" s="230" t="n"/>
      <c r="U145" s="1101" t="n"/>
      <c r="V145" s="1101" t="n"/>
      <c r="W145" s="1101" t="n"/>
      <c r="X145" s="1101" t="n"/>
      <c r="Y145" s="1101" t="n"/>
      <c r="Z145" s="1101" t="n"/>
      <c r="AA145" s="144" t="n"/>
      <c r="AB145" s="1101" t="n"/>
      <c r="AC145" s="1101" t="n"/>
      <c r="AD145" s="1101" t="n"/>
      <c r="AE145" s="1101" t="n"/>
      <c r="AF145" s="1101" t="n"/>
      <c r="AG145" s="1101" t="n"/>
      <c r="AH145" s="144" t="n"/>
      <c r="AI145" s="1101" t="n"/>
      <c r="AJ145" s="1101" t="n"/>
      <c r="AK145" s="1101" t="n"/>
      <c r="AL145" s="1101" t="n"/>
      <c r="AM145" s="1101" t="n"/>
      <c r="AN145" s="1101" t="n"/>
      <c r="AO145" s="1101" t="n"/>
      <c r="AP145" s="1101" t="n"/>
      <c r="AQ145" s="1101" t="n"/>
      <c r="AR145" s="1101" t="n"/>
      <c r="AS145" s="1101" t="n"/>
      <c r="AT145" s="1101" t="n"/>
      <c r="AU145" s="1101" t="n"/>
      <c r="AV145" s="1101" t="n"/>
      <c r="AW145" s="1101" t="n"/>
      <c r="AX145" s="1101" t="n"/>
      <c r="AY145" s="1101" t="n"/>
      <c r="AZ145" s="144" t="n"/>
      <c r="BA145" s="1101" t="n"/>
      <c r="BB145" s="1101" t="n"/>
      <c r="BC145" s="1101" t="n"/>
      <c r="BD145" s="1101" t="n"/>
      <c r="BE145" s="1101" t="n"/>
      <c r="BF145" s="1101" t="n"/>
      <c r="BG145" s="1101" t="n"/>
      <c r="BH145" s="1101" t="n"/>
      <c r="BI145" s="1101" t="n"/>
      <c r="BJ145" s="1101" t="n"/>
      <c r="BK145" s="1101" t="n"/>
      <c r="BL145" s="1101" t="n"/>
      <c r="BM145" s="1101" t="n"/>
      <c r="BN145" s="1101" t="n"/>
      <c r="BO145" s="1101" t="n"/>
      <c r="BP145" s="1101" t="n"/>
      <c r="BQ145" s="1101" t="n"/>
      <c r="BR145" s="1106" t="n"/>
      <c r="BS145" s="1106" t="n"/>
      <c r="BT145" s="1106" t="n"/>
      <c r="BU145" s="1106" t="n"/>
      <c r="BV145" s="1106" t="n"/>
      <c r="BW145" s="1106" t="n"/>
      <c r="BX145" s="1106" t="n"/>
      <c r="BY145" s="1106" t="n"/>
      <c r="BZ145" s="1106" t="n"/>
      <c r="CA145" s="1106" t="n"/>
      <c r="CB145" s="1106" t="n"/>
      <c r="CC145" s="1106" t="n"/>
      <c r="CD145" s="1106" t="n"/>
      <c r="CE145" s="1106" t="n"/>
      <c r="CF145" s="1106" t="n"/>
      <c r="CG145" s="1106" t="n"/>
      <c r="CH145" s="1106" t="n"/>
      <c r="CI145" s="1106" t="n"/>
      <c r="CJ145" s="1106" t="n"/>
      <c r="CK145" s="1101" t="n"/>
      <c r="CL145" s="1101" t="n"/>
      <c r="CM145" s="1101" t="n"/>
      <c r="CN145" s="1101" t="n"/>
      <c r="CO145" s="1101" t="n"/>
      <c r="CP145" s="1101" t="n"/>
      <c r="CQ145" s="1101" t="n"/>
      <c r="CR145" s="1101" t="n"/>
      <c r="CS145" s="1101" t="n"/>
      <c r="CT145" s="1101" t="n"/>
      <c r="CU145" s="1101" t="n"/>
      <c r="CV145" s="1101" t="n"/>
      <c r="CW145" s="1101" t="n"/>
      <c r="CX145" s="1101" t="n"/>
      <c r="CY145" s="1101" t="n"/>
      <c r="CZ145" s="1101" t="n"/>
      <c r="DA145" s="1101" t="n"/>
      <c r="DB145" s="1101" t="n"/>
      <c r="DC145" s="1101" t="n"/>
      <c r="DD145" s="1101" t="n"/>
      <c r="DE145" s="1101" t="n"/>
      <c r="DF145" s="1101" t="n"/>
      <c r="DG145" s="1101" t="n"/>
      <c r="DH145" s="1101" t="n"/>
      <c r="DI145" s="1101" t="n"/>
    </row>
    <row r="146" ht="16" customFormat="1" customHeight="1" s="140">
      <c r="A146" s="1101" t="n"/>
      <c r="B146" s="1101" t="n"/>
      <c r="C146" s="1101" t="n"/>
      <c r="D146" s="1101" t="n"/>
      <c r="E146" s="1101" t="n"/>
      <c r="F146" s="1101" t="n"/>
      <c r="G146" s="144" t="n"/>
      <c r="H146" s="1101" t="n"/>
      <c r="I146" s="1101" t="n"/>
      <c r="J146" s="1101" t="n"/>
      <c r="K146" s="1101" t="n"/>
      <c r="L146" s="1101" t="n"/>
      <c r="M146" s="178" t="n"/>
      <c r="N146" s="1101" t="n"/>
      <c r="O146" s="1101" t="n"/>
      <c r="P146" s="1101" t="n"/>
      <c r="Q146" s="1101" t="n"/>
      <c r="R146" s="1101" t="n"/>
      <c r="S146" s="1101" t="n"/>
      <c r="T146" s="230" t="n"/>
      <c r="U146" s="1101" t="n"/>
      <c r="V146" s="1101" t="n"/>
      <c r="W146" s="1101" t="n"/>
      <c r="X146" s="1101" t="n"/>
      <c r="Y146" s="1101" t="n"/>
      <c r="Z146" s="1101" t="n"/>
      <c r="AA146" s="144" t="n"/>
      <c r="AB146" s="1101" t="n"/>
      <c r="AC146" s="1101" t="n"/>
      <c r="AD146" s="1101" t="n"/>
      <c r="AE146" s="1101" t="n"/>
      <c r="AF146" s="1101" t="n"/>
      <c r="AG146" s="1101" t="n"/>
      <c r="AH146" s="144" t="n"/>
      <c r="AI146" s="1101" t="n"/>
      <c r="AJ146" s="1101" t="n"/>
      <c r="AK146" s="1101" t="n"/>
      <c r="AL146" s="1101" t="n"/>
      <c r="AM146" s="1101" t="n"/>
      <c r="AN146" s="1101" t="n"/>
      <c r="AO146" s="1101" t="n"/>
      <c r="AP146" s="1101" t="n"/>
      <c r="AQ146" s="1101" t="n"/>
      <c r="AR146" s="1101" t="n"/>
      <c r="AS146" s="1101" t="n"/>
      <c r="AT146" s="1101" t="n"/>
      <c r="AU146" s="1101" t="n"/>
      <c r="AV146" s="1101" t="n"/>
      <c r="AW146" s="1101" t="n"/>
      <c r="AX146" s="1101" t="n"/>
      <c r="AY146" s="1101" t="n"/>
      <c r="AZ146" s="144" t="n"/>
      <c r="BA146" s="1101" t="n"/>
      <c r="BB146" s="1101" t="n"/>
      <c r="BC146" s="1101" t="n"/>
      <c r="BD146" s="1101" t="n"/>
      <c r="BE146" s="1101" t="n"/>
      <c r="BF146" s="1101" t="n"/>
      <c r="BG146" s="1101" t="n"/>
      <c r="BH146" s="1101" t="n"/>
      <c r="BI146" s="1101" t="n"/>
      <c r="BJ146" s="1101" t="n"/>
      <c r="BK146" s="1101" t="n"/>
      <c r="BL146" s="1101" t="n"/>
      <c r="BM146" s="1101" t="n"/>
      <c r="BN146" s="1101" t="n"/>
      <c r="BO146" s="1101" t="n"/>
      <c r="BP146" s="1101" t="n"/>
      <c r="BQ146" s="1101" t="n"/>
      <c r="BR146" s="1106" t="n"/>
      <c r="BS146" s="1106" t="n"/>
      <c r="BT146" s="1106" t="n"/>
      <c r="BU146" s="1106" t="n"/>
      <c r="BV146" s="1106" t="n"/>
      <c r="BW146" s="1106" t="n"/>
      <c r="BX146" s="1106" t="n"/>
      <c r="BY146" s="1106" t="n"/>
      <c r="BZ146" s="1106" t="n"/>
      <c r="CA146" s="1106" t="n"/>
      <c r="CB146" s="1106" t="n"/>
      <c r="CC146" s="1106" t="n"/>
      <c r="CD146" s="1106" t="n"/>
      <c r="CE146" s="1106" t="n"/>
      <c r="CF146" s="1106" t="n"/>
      <c r="CG146" s="1106" t="n"/>
      <c r="CH146" s="1106" t="n"/>
      <c r="CI146" s="1106" t="n"/>
      <c r="CJ146" s="1106" t="n"/>
      <c r="CK146" s="1101" t="n"/>
      <c r="CL146" s="1101" t="n"/>
      <c r="CM146" s="1101" t="n"/>
      <c r="CN146" s="1101" t="n"/>
      <c r="CO146" s="1101" t="n"/>
      <c r="CP146" s="1101" t="n"/>
      <c r="CQ146" s="1101" t="n"/>
      <c r="CR146" s="1101" t="n"/>
      <c r="CS146" s="1101" t="n"/>
      <c r="CT146" s="1101" t="n"/>
      <c r="CU146" s="1101" t="n"/>
      <c r="CV146" s="1101" t="n"/>
      <c r="CW146" s="1101" t="n"/>
      <c r="CX146" s="1101" t="n"/>
      <c r="CY146" s="1101" t="n"/>
      <c r="CZ146" s="1101" t="n"/>
      <c r="DA146" s="1101" t="n"/>
      <c r="DB146" s="1101" t="n"/>
      <c r="DC146" s="1101" t="n"/>
      <c r="DD146" s="1101" t="n"/>
      <c r="DE146" s="1101" t="n"/>
      <c r="DF146" s="1101" t="n"/>
      <c r="DG146" s="1101" t="n"/>
      <c r="DH146" s="1101" t="n"/>
      <c r="DI146" s="1101" t="n"/>
    </row>
    <row r="147" ht="16" customFormat="1" customHeight="1" s="140">
      <c r="A147" s="1101" t="n"/>
      <c r="B147" s="1101" t="n"/>
      <c r="C147" s="1101" t="n"/>
      <c r="D147" s="1101" t="n"/>
      <c r="E147" s="1101" t="n"/>
      <c r="F147" s="1101" t="n"/>
      <c r="G147" s="144" t="n"/>
      <c r="H147" s="1101" t="n"/>
      <c r="I147" s="1101" t="n"/>
      <c r="J147" s="1101" t="n"/>
      <c r="K147" s="1101" t="n"/>
      <c r="L147" s="1101" t="n"/>
      <c r="M147" s="178" t="n"/>
      <c r="N147" s="1101" t="n"/>
      <c r="O147" s="1101" t="n"/>
      <c r="P147" s="1101" t="n"/>
      <c r="Q147" s="1101" t="n"/>
      <c r="R147" s="1101" t="n"/>
      <c r="S147" s="1101" t="n"/>
      <c r="T147" s="230" t="n"/>
      <c r="U147" s="1101" t="n"/>
      <c r="V147" s="1101" t="n"/>
      <c r="W147" s="1101" t="n"/>
      <c r="X147" s="1101" t="n"/>
      <c r="Y147" s="1101" t="n"/>
      <c r="Z147" s="1101" t="n"/>
      <c r="AA147" s="144" t="n"/>
      <c r="AB147" s="1101" t="n"/>
      <c r="AC147" s="1101" t="n"/>
      <c r="AD147" s="1101" t="n"/>
      <c r="AE147" s="1101" t="n"/>
      <c r="AF147" s="1101" t="n"/>
      <c r="AG147" s="1101" t="n"/>
      <c r="AH147" s="144" t="n"/>
      <c r="AI147" s="1101" t="n"/>
      <c r="AJ147" s="1101" t="n"/>
      <c r="AK147" s="1101" t="n"/>
      <c r="AL147" s="1101" t="n"/>
      <c r="AM147" s="1101" t="n"/>
      <c r="AN147" s="1101" t="n"/>
      <c r="AO147" s="1101" t="n"/>
      <c r="AP147" s="1101" t="n"/>
      <c r="AQ147" s="1101" t="n"/>
      <c r="AR147" s="1101" t="n"/>
      <c r="AS147" s="1101" t="n"/>
      <c r="AT147" s="1101" t="n"/>
      <c r="AU147" s="1101" t="n"/>
      <c r="AV147" s="1101" t="n"/>
      <c r="AW147" s="1101" t="n"/>
      <c r="AX147" s="1101" t="n"/>
      <c r="AY147" s="1101" t="n"/>
      <c r="AZ147" s="144" t="n"/>
      <c r="BA147" s="1101" t="n"/>
      <c r="BB147" s="1101" t="n"/>
      <c r="BC147" s="1101" t="n"/>
      <c r="BD147" s="1101" t="n"/>
      <c r="BE147" s="1101" t="n"/>
      <c r="BF147" s="1101" t="n"/>
      <c r="BG147" s="1101" t="n"/>
      <c r="BH147" s="1101" t="n"/>
      <c r="BI147" s="1101" t="n"/>
      <c r="BJ147" s="1101" t="n"/>
      <c r="BK147" s="1101" t="n"/>
      <c r="BL147" s="1101" t="n"/>
      <c r="BM147" s="1101" t="n"/>
      <c r="BN147" s="1101" t="n"/>
      <c r="BO147" s="1101" t="n"/>
      <c r="BP147" s="1101" t="n"/>
      <c r="BQ147" s="1101" t="n"/>
      <c r="BR147" s="1106" t="n"/>
      <c r="BS147" s="1106" t="n"/>
      <c r="BT147" s="1106" t="n"/>
      <c r="BU147" s="1106" t="n"/>
      <c r="BV147" s="1106" t="n"/>
      <c r="BW147" s="1106" t="n"/>
      <c r="BX147" s="1106" t="n"/>
      <c r="BY147" s="1106" t="n"/>
      <c r="BZ147" s="1106" t="n"/>
      <c r="CA147" s="1106" t="n"/>
      <c r="CB147" s="1106" t="n"/>
      <c r="CC147" s="1106" t="n"/>
      <c r="CD147" s="1106" t="n"/>
      <c r="CE147" s="1106" t="n"/>
      <c r="CF147" s="1106" t="n"/>
      <c r="CG147" s="1106" t="n"/>
      <c r="CH147" s="1106" t="n"/>
      <c r="CI147" s="1106" t="n"/>
      <c r="CJ147" s="1106" t="n"/>
      <c r="CK147" s="1101" t="n"/>
      <c r="CL147" s="1101" t="n"/>
      <c r="CM147" s="1101" t="n"/>
      <c r="CN147" s="1101" t="n"/>
      <c r="CO147" s="1101" t="n"/>
      <c r="CP147" s="1101" t="n"/>
      <c r="CQ147" s="1101" t="n"/>
      <c r="CR147" s="1101" t="n"/>
      <c r="CS147" s="1101" t="n"/>
      <c r="CT147" s="1101" t="n"/>
      <c r="CU147" s="1101" t="n"/>
      <c r="CV147" s="1101" t="n"/>
      <c r="CW147" s="1101" t="n"/>
      <c r="CX147" s="1101" t="n"/>
      <c r="CY147" s="1101" t="n"/>
      <c r="CZ147" s="1101" t="n"/>
      <c r="DA147" s="1101" t="n"/>
      <c r="DB147" s="1101" t="n"/>
      <c r="DC147" s="1101" t="n"/>
      <c r="DD147" s="1101" t="n"/>
      <c r="DE147" s="1101" t="n"/>
      <c r="DF147" s="1101" t="n"/>
      <c r="DG147" s="1101" t="n"/>
      <c r="DH147" s="1101" t="n"/>
      <c r="DI147" s="1101" t="n"/>
    </row>
    <row r="148" ht="16" customFormat="1" customHeight="1" s="140">
      <c r="A148" s="1101" t="n"/>
      <c r="B148" s="1101" t="n"/>
      <c r="C148" s="1101" t="n"/>
      <c r="D148" s="1101" t="n"/>
      <c r="E148" s="1101" t="n"/>
      <c r="F148" s="1101" t="n"/>
      <c r="G148" s="144" t="n"/>
      <c r="H148" s="1101" t="n"/>
      <c r="I148" s="1101" t="n"/>
      <c r="J148" s="1101" t="n"/>
      <c r="K148" s="1101" t="n"/>
      <c r="L148" s="1101" t="n"/>
      <c r="M148" s="178" t="n"/>
      <c r="N148" s="1101" t="n"/>
      <c r="O148" s="1101" t="n"/>
      <c r="P148" s="1101" t="n"/>
      <c r="Q148" s="1101" t="n"/>
      <c r="R148" s="1101" t="n"/>
      <c r="S148" s="1101" t="n"/>
      <c r="T148" s="230" t="n"/>
      <c r="U148" s="1101" t="n"/>
      <c r="V148" s="1101" t="n"/>
      <c r="W148" s="1101" t="n"/>
      <c r="X148" s="1101" t="n"/>
      <c r="Y148" s="1101" t="n"/>
      <c r="Z148" s="1101" t="n"/>
      <c r="AA148" s="144" t="n"/>
      <c r="AB148" s="1101" t="n"/>
      <c r="AC148" s="1101" t="n"/>
      <c r="AD148" s="1101" t="n"/>
      <c r="AE148" s="1101" t="n"/>
      <c r="AF148" s="1101" t="n"/>
      <c r="AG148" s="1101" t="n"/>
      <c r="AH148" s="144" t="n"/>
      <c r="AI148" s="1101" t="n"/>
      <c r="AJ148" s="1101" t="n"/>
      <c r="AK148" s="1101" t="n"/>
      <c r="AL148" s="1101" t="n"/>
      <c r="AM148" s="1101" t="n"/>
      <c r="AN148" s="1101" t="n"/>
      <c r="AO148" s="1101" t="n"/>
      <c r="AP148" s="1101" t="n"/>
      <c r="AQ148" s="1101" t="n"/>
      <c r="AR148" s="1101" t="n"/>
      <c r="AS148" s="1101" t="n"/>
      <c r="AT148" s="1101" t="n"/>
      <c r="AU148" s="1101" t="n"/>
      <c r="AV148" s="1101" t="n"/>
      <c r="AW148" s="1101" t="n"/>
      <c r="AX148" s="1101" t="n"/>
      <c r="AY148" s="1101" t="n"/>
      <c r="AZ148" s="144" t="n"/>
      <c r="BA148" s="1101" t="n"/>
      <c r="BB148" s="1101" t="n"/>
      <c r="BC148" s="1101" t="n"/>
      <c r="BD148" s="1101" t="n"/>
      <c r="BE148" s="1101" t="n"/>
      <c r="BF148" s="1101" t="n"/>
      <c r="BG148" s="1101" t="n"/>
      <c r="BH148" s="1101" t="n"/>
      <c r="BI148" s="1101" t="n"/>
      <c r="BJ148" s="1101" t="n"/>
      <c r="BK148" s="1101" t="n"/>
      <c r="BL148" s="1101" t="n"/>
      <c r="BM148" s="1101" t="n"/>
      <c r="BN148" s="1101" t="n"/>
      <c r="BO148" s="1101" t="n"/>
      <c r="BP148" s="1101" t="n"/>
      <c r="BQ148" s="1101" t="n"/>
      <c r="BR148" s="1106" t="n"/>
      <c r="BS148" s="1106" t="n"/>
      <c r="BT148" s="1106" t="n"/>
      <c r="BU148" s="1106" t="n"/>
      <c r="BV148" s="1106" t="n"/>
      <c r="BW148" s="1106" t="n"/>
      <c r="BX148" s="1106" t="n"/>
      <c r="BY148" s="1106" t="n"/>
      <c r="BZ148" s="1106" t="n"/>
      <c r="CA148" s="1106" t="n"/>
      <c r="CB148" s="1106" t="n"/>
      <c r="CC148" s="1106" t="n"/>
      <c r="CD148" s="1106" t="n"/>
      <c r="CE148" s="1106" t="n"/>
      <c r="CF148" s="1106" t="n"/>
      <c r="CG148" s="1106" t="n"/>
      <c r="CH148" s="1106" t="n"/>
      <c r="CI148" s="1106" t="n"/>
      <c r="CJ148" s="1106" t="n"/>
      <c r="CK148" s="1101" t="n"/>
      <c r="CL148" s="1101" t="n"/>
      <c r="CM148" s="1101" t="n"/>
      <c r="CN148" s="1101" t="n"/>
      <c r="CO148" s="1101" t="n"/>
      <c r="CP148" s="1101" t="n"/>
      <c r="CQ148" s="1101" t="n"/>
      <c r="CR148" s="1101" t="n"/>
      <c r="CS148" s="1101" t="n"/>
      <c r="CT148" s="1101" t="n"/>
      <c r="CU148" s="1101" t="n"/>
      <c r="CV148" s="1101" t="n"/>
      <c r="CW148" s="1101" t="n"/>
      <c r="CX148" s="1101" t="n"/>
      <c r="CY148" s="1101" t="n"/>
      <c r="CZ148" s="1101" t="n"/>
      <c r="DA148" s="1101" t="n"/>
      <c r="DB148" s="1101" t="n"/>
      <c r="DC148" s="1101" t="n"/>
      <c r="DD148" s="1101" t="n"/>
      <c r="DE148" s="1101" t="n"/>
      <c r="DF148" s="1101" t="n"/>
      <c r="DG148" s="1101" t="n"/>
      <c r="DH148" s="1101" t="n"/>
      <c r="DI148" s="1101" t="n"/>
    </row>
    <row r="149" ht="16" customFormat="1" customHeight="1" s="140">
      <c r="A149" s="1101" t="n"/>
      <c r="B149" s="1101" t="n"/>
      <c r="C149" s="1101" t="n"/>
      <c r="D149" s="1101" t="n"/>
      <c r="E149" s="1101" t="n"/>
      <c r="F149" s="1101" t="n"/>
      <c r="G149" s="144" t="n"/>
      <c r="H149" s="1101" t="n"/>
      <c r="I149" s="1101" t="n"/>
      <c r="J149" s="1101" t="n"/>
      <c r="K149" s="1101" t="n"/>
      <c r="L149" s="1101" t="n"/>
      <c r="M149" s="178" t="n"/>
      <c r="N149" s="1101" t="n"/>
      <c r="O149" s="1101" t="n"/>
      <c r="P149" s="1101" t="n"/>
      <c r="Q149" s="1101" t="n"/>
      <c r="R149" s="1101" t="n"/>
      <c r="S149" s="1101" t="n"/>
      <c r="T149" s="230" t="n"/>
      <c r="U149" s="1101" t="n"/>
      <c r="V149" s="1101" t="n"/>
      <c r="W149" s="1101" t="n"/>
      <c r="X149" s="1101" t="n"/>
      <c r="Y149" s="1101" t="n"/>
      <c r="Z149" s="1101" t="n"/>
      <c r="AA149" s="144" t="n"/>
      <c r="AB149" s="1101" t="n"/>
      <c r="AC149" s="1101" t="n"/>
      <c r="AD149" s="1101" t="n"/>
      <c r="AE149" s="1101" t="n"/>
      <c r="AF149" s="1101" t="n"/>
      <c r="AG149" s="1101" t="n"/>
      <c r="AH149" s="144" t="n"/>
      <c r="AI149" s="1101" t="n"/>
      <c r="AJ149" s="1101" t="n"/>
      <c r="AK149" s="1101" t="n"/>
      <c r="AL149" s="1101" t="n"/>
      <c r="AM149" s="1101" t="n"/>
      <c r="AN149" s="1101" t="n"/>
      <c r="AO149" s="1101" t="n"/>
      <c r="AP149" s="1101" t="n"/>
      <c r="AQ149" s="1101" t="n"/>
      <c r="AR149" s="1101" t="n"/>
      <c r="AS149" s="1101" t="n"/>
      <c r="AT149" s="1101" t="n"/>
      <c r="AU149" s="1101" t="n"/>
      <c r="AV149" s="1101" t="n"/>
      <c r="AW149" s="1101" t="n"/>
      <c r="AX149" s="1101" t="n"/>
      <c r="AY149" s="1101" t="n"/>
      <c r="AZ149" s="144" t="n"/>
      <c r="BA149" s="1101" t="n"/>
      <c r="BB149" s="1101" t="n"/>
      <c r="BC149" s="1101" t="n"/>
      <c r="BD149" s="1101" t="n"/>
      <c r="BE149" s="1101" t="n"/>
      <c r="BF149" s="1101" t="n"/>
      <c r="BG149" s="1101" t="n"/>
      <c r="BH149" s="1101" t="n"/>
      <c r="BI149" s="1101" t="n"/>
      <c r="BJ149" s="1101" t="n"/>
      <c r="BK149" s="1101" t="n"/>
      <c r="BL149" s="1101" t="n"/>
      <c r="BM149" s="1101" t="n"/>
      <c r="BN149" s="1101" t="n"/>
      <c r="BO149" s="1101" t="n"/>
      <c r="BP149" s="1101" t="n"/>
      <c r="BQ149" s="1101" t="n"/>
      <c r="BR149" s="1106" t="n"/>
      <c r="BS149" s="1106" t="n"/>
      <c r="BT149" s="1106" t="n"/>
      <c r="BU149" s="1106" t="n"/>
      <c r="BV149" s="1106" t="n"/>
      <c r="BW149" s="1106" t="n"/>
      <c r="BX149" s="1106" t="n"/>
      <c r="BY149" s="1106" t="n"/>
      <c r="BZ149" s="1106" t="n"/>
      <c r="CA149" s="1106" t="n"/>
      <c r="CB149" s="1106" t="n"/>
      <c r="CC149" s="1106" t="n"/>
      <c r="CD149" s="1106" t="n"/>
      <c r="CE149" s="1106" t="n"/>
      <c r="CF149" s="1106" t="n"/>
      <c r="CG149" s="1106" t="n"/>
      <c r="CH149" s="1106" t="n"/>
      <c r="CI149" s="1106" t="n"/>
      <c r="CJ149" s="1106" t="n"/>
      <c r="CK149" s="1101" t="n"/>
      <c r="CL149" s="1101" t="n"/>
      <c r="CM149" s="1101" t="n"/>
      <c r="CN149" s="1101" t="n"/>
      <c r="CO149" s="1101" t="n"/>
      <c r="CP149" s="1101" t="n"/>
      <c r="CQ149" s="1101" t="n"/>
      <c r="CR149" s="1101" t="n"/>
      <c r="CS149" s="1101" t="n"/>
      <c r="CT149" s="1101" t="n"/>
      <c r="CU149" s="1101" t="n"/>
      <c r="CV149" s="1101" t="n"/>
      <c r="CW149" s="1101" t="n"/>
      <c r="CX149" s="1101" t="n"/>
      <c r="CY149" s="1101" t="n"/>
      <c r="CZ149" s="1101" t="n"/>
      <c r="DA149" s="1101" t="n"/>
      <c r="DB149" s="1101" t="n"/>
      <c r="DC149" s="1101" t="n"/>
      <c r="DD149" s="1101" t="n"/>
      <c r="DE149" s="1101" t="n"/>
      <c r="DF149" s="1101" t="n"/>
      <c r="DG149" s="1101" t="n"/>
      <c r="DH149" s="1101" t="n"/>
      <c r="DI149" s="1101" t="n"/>
    </row>
    <row r="150" ht="16" customFormat="1" customHeight="1" s="140">
      <c r="A150" s="1101" t="n"/>
      <c r="B150" s="1101" t="n"/>
      <c r="C150" s="1101" t="n"/>
      <c r="D150" s="1101" t="n"/>
      <c r="E150" s="1101" t="n"/>
      <c r="F150" s="1101" t="n"/>
      <c r="G150" s="144" t="n"/>
      <c r="H150" s="1101" t="n"/>
      <c r="I150" s="1101" t="n"/>
      <c r="J150" s="1101" t="n"/>
      <c r="K150" s="1101" t="n"/>
      <c r="L150" s="1101" t="n"/>
      <c r="M150" s="178" t="n"/>
      <c r="N150" s="1101" t="n"/>
      <c r="O150" s="1101" t="n"/>
      <c r="P150" s="1101" t="n"/>
      <c r="Q150" s="1101" t="n"/>
      <c r="R150" s="1101" t="n"/>
      <c r="S150" s="1101" t="n"/>
      <c r="T150" s="230" t="n"/>
      <c r="U150" s="1101" t="n"/>
      <c r="V150" s="1101" t="n"/>
      <c r="W150" s="1101" t="n"/>
      <c r="X150" s="1101" t="n"/>
      <c r="Y150" s="1101" t="n"/>
      <c r="Z150" s="1101" t="n"/>
      <c r="AA150" s="144" t="n"/>
      <c r="AB150" s="1101" t="n"/>
      <c r="AC150" s="1101" t="n"/>
      <c r="AD150" s="1101" t="n"/>
      <c r="AE150" s="1101" t="n"/>
      <c r="AF150" s="1101" t="n"/>
      <c r="AG150" s="1101" t="n"/>
      <c r="AH150" s="144" t="n"/>
      <c r="AI150" s="1101" t="n"/>
      <c r="AJ150" s="1101" t="n"/>
      <c r="AK150" s="1101" t="n"/>
      <c r="AL150" s="1101" t="n"/>
      <c r="AM150" s="1101" t="n"/>
      <c r="AN150" s="1101" t="n"/>
      <c r="AO150" s="1101" t="n"/>
      <c r="AP150" s="1101" t="n"/>
      <c r="AQ150" s="1101" t="n"/>
      <c r="AR150" s="1101" t="n"/>
      <c r="AS150" s="1101" t="n"/>
      <c r="AT150" s="1101" t="n"/>
      <c r="AU150" s="1101" t="n"/>
      <c r="AV150" s="1101" t="n"/>
      <c r="AW150" s="1101" t="n"/>
      <c r="AX150" s="1101" t="n"/>
      <c r="AY150" s="1101" t="n"/>
      <c r="AZ150" s="144" t="n"/>
      <c r="BA150" s="1101" t="n"/>
      <c r="BB150" s="1101" t="n"/>
      <c r="BC150" s="1101" t="n"/>
      <c r="BD150" s="1101" t="n"/>
      <c r="BE150" s="1101" t="n"/>
      <c r="BF150" s="1101" t="n"/>
      <c r="BG150" s="1101" t="n"/>
      <c r="BH150" s="1101" t="n"/>
      <c r="BI150" s="1101" t="n"/>
      <c r="BJ150" s="1101" t="n"/>
      <c r="BK150" s="1101" t="n"/>
      <c r="BL150" s="1101" t="n"/>
      <c r="BM150" s="1101" t="n"/>
      <c r="BN150" s="1101" t="n"/>
      <c r="BO150" s="1101" t="n"/>
      <c r="BP150" s="1101" t="n"/>
      <c r="BQ150" s="1101" t="n"/>
      <c r="BR150" s="1106" t="n"/>
      <c r="BS150" s="1106" t="n"/>
      <c r="BT150" s="1106" t="n"/>
      <c r="BU150" s="1106" t="n"/>
      <c r="BV150" s="1106" t="n"/>
      <c r="BW150" s="1106" t="n"/>
      <c r="BX150" s="1106" t="n"/>
      <c r="BY150" s="1106" t="n"/>
      <c r="BZ150" s="1106" t="n"/>
      <c r="CA150" s="1106" t="n"/>
      <c r="CB150" s="1106" t="n"/>
      <c r="CC150" s="1106" t="n"/>
      <c r="CD150" s="1106" t="n"/>
      <c r="CE150" s="1106" t="n"/>
      <c r="CF150" s="1106" t="n"/>
      <c r="CG150" s="1106" t="n"/>
      <c r="CH150" s="1106" t="n"/>
      <c r="CI150" s="1106" t="n"/>
      <c r="CJ150" s="1106" t="n"/>
      <c r="CK150" s="1101" t="n"/>
      <c r="CL150" s="1101" t="n"/>
      <c r="CM150" s="1101" t="n"/>
      <c r="CN150" s="1101" t="n"/>
      <c r="CO150" s="1101" t="n"/>
      <c r="CP150" s="1101" t="n"/>
      <c r="CQ150" s="1101" t="n"/>
      <c r="CR150" s="1101" t="n"/>
      <c r="CS150" s="1101" t="n"/>
      <c r="CT150" s="1101" t="n"/>
      <c r="CU150" s="1101" t="n"/>
      <c r="CV150" s="1101" t="n"/>
      <c r="CW150" s="1101" t="n"/>
      <c r="CX150" s="1101" t="n"/>
      <c r="CY150" s="1101" t="n"/>
      <c r="CZ150" s="1101" t="n"/>
      <c r="DA150" s="1101" t="n"/>
      <c r="DB150" s="1101" t="n"/>
      <c r="DC150" s="1101" t="n"/>
      <c r="DD150" s="1101" t="n"/>
      <c r="DE150" s="1101" t="n"/>
      <c r="DF150" s="1101" t="n"/>
      <c r="DG150" s="1101" t="n"/>
      <c r="DH150" s="1101" t="n"/>
      <c r="DI150" s="1101" t="n"/>
    </row>
    <row r="151" ht="13.5" customFormat="1" customHeight="1" s="140">
      <c r="A151" s="1101" t="n"/>
      <c r="B151" s="1101" t="n"/>
      <c r="C151" s="1101" t="n"/>
      <c r="D151" s="1101" t="n"/>
      <c r="E151" s="1101" t="n"/>
      <c r="F151" s="1101" t="n"/>
      <c r="G151" s="144" t="n"/>
      <c r="H151" s="1101" t="n"/>
      <c r="I151" s="1101" t="n"/>
      <c r="J151" s="1101" t="n"/>
      <c r="K151" s="1101" t="n"/>
      <c r="L151" s="1101" t="n"/>
      <c r="M151" s="178" t="n"/>
      <c r="N151" s="1106" t="n"/>
      <c r="O151" s="1106" t="n"/>
      <c r="P151" s="1106" t="n"/>
      <c r="Q151" s="1106" t="n"/>
      <c r="R151" s="1106" t="n"/>
      <c r="S151" s="1101" t="n"/>
      <c r="T151" s="230" t="n"/>
      <c r="U151" s="1101" t="n"/>
      <c r="V151" s="1101" t="n"/>
      <c r="W151" s="1101" t="n"/>
      <c r="X151" s="1101" t="n"/>
      <c r="Y151" s="1101" t="n"/>
      <c r="Z151" s="1101" t="n"/>
      <c r="AA151" s="144" t="n"/>
      <c r="AB151" s="1101" t="n"/>
      <c r="AC151" s="1101" t="n"/>
      <c r="AD151" s="1101" t="n"/>
      <c r="AE151" s="1101" t="n"/>
      <c r="AF151" s="1101" t="n"/>
      <c r="AG151" s="1101" t="n"/>
      <c r="AH151" s="144" t="n"/>
      <c r="AI151" s="1101" t="n"/>
      <c r="AJ151" s="1101" t="n"/>
      <c r="AK151" s="1101" t="n"/>
      <c r="AL151" s="1101" t="n"/>
      <c r="AM151" s="1101" t="n"/>
      <c r="AN151" s="1101" t="n"/>
      <c r="AO151" s="1101" t="n"/>
      <c r="AP151" s="1101" t="n"/>
      <c r="AQ151" s="1101" t="n"/>
      <c r="AR151" s="1101" t="n"/>
      <c r="AS151" s="1101" t="n"/>
      <c r="AT151" s="1101" t="n"/>
      <c r="AU151" s="1101" t="n"/>
      <c r="AV151" s="1101" t="n"/>
      <c r="AW151" s="1101" t="n"/>
      <c r="AX151" s="1101" t="n"/>
      <c r="AY151" s="1101" t="n"/>
      <c r="AZ151" s="144" t="n"/>
      <c r="BA151" s="1101" t="n"/>
      <c r="BB151" s="1101" t="n"/>
      <c r="BC151" s="1101" t="n"/>
      <c r="BD151" s="1101" t="n"/>
      <c r="BE151" s="1101" t="n"/>
      <c r="BF151" s="1101" t="n"/>
      <c r="BG151" s="1101" t="n"/>
      <c r="BH151" s="1101" t="n"/>
      <c r="BI151" s="1101" t="n"/>
      <c r="BJ151" s="1101" t="n"/>
      <c r="BK151" s="1101" t="n"/>
      <c r="BL151" s="1101" t="n"/>
      <c r="BM151" s="1101" t="n"/>
      <c r="BN151" s="1101" t="n"/>
      <c r="BO151" s="1101" t="n"/>
      <c r="BP151" s="1101" t="n"/>
      <c r="BQ151" s="1101" t="n"/>
      <c r="BR151" s="1106" t="n"/>
      <c r="BS151" s="1106" t="n"/>
      <c r="BT151" s="1106" t="n"/>
      <c r="BU151" s="1106" t="n"/>
      <c r="BV151" s="1106" t="n"/>
      <c r="BW151" s="1106" t="n"/>
      <c r="BX151" s="1106" t="n"/>
      <c r="BY151" s="1106" t="n"/>
      <c r="BZ151" s="1106" t="n"/>
      <c r="CA151" s="1106" t="n"/>
      <c r="CB151" s="1106" t="n"/>
      <c r="CC151" s="1106" t="n"/>
      <c r="CD151" s="1106" t="n"/>
      <c r="CE151" s="1106" t="n"/>
      <c r="CF151" s="1106" t="n"/>
      <c r="CG151" s="1106" t="n"/>
      <c r="CH151" s="1106" t="n"/>
      <c r="CI151" s="1106" t="n"/>
      <c r="CJ151" s="1106" t="n"/>
      <c r="CK151" s="1101" t="n"/>
      <c r="CL151" s="1101" t="n"/>
      <c r="CM151" s="1101" t="n"/>
      <c r="CN151" s="1101" t="n"/>
      <c r="CO151" s="1101" t="n"/>
      <c r="CP151" s="1101" t="n"/>
      <c r="CQ151" s="1101" t="n"/>
      <c r="CR151" s="1101" t="n"/>
      <c r="CS151" s="1101" t="n"/>
      <c r="CT151" s="1101" t="n"/>
      <c r="CU151" s="1101" t="n"/>
      <c r="CV151" s="1101" t="n"/>
      <c r="CW151" s="1101" t="n"/>
      <c r="CX151" s="1101" t="n"/>
      <c r="CY151" s="1101" t="n"/>
      <c r="CZ151" s="1101" t="n"/>
      <c r="DA151" s="1101" t="n"/>
      <c r="DB151" s="1101" t="n"/>
      <c r="DC151" s="1101" t="n"/>
      <c r="DD151" s="1101" t="n"/>
      <c r="DE151" s="1101" t="n"/>
      <c r="DF151" s="1101" t="n"/>
      <c r="DG151" s="1101" t="n"/>
      <c r="DH151" s="1101" t="n"/>
      <c r="DI151" s="1101" t="n"/>
    </row>
    <row r="152" ht="13.5" customFormat="1" customHeight="1" s="140">
      <c r="A152" s="1101" t="n"/>
      <c r="B152" s="1101" t="n"/>
      <c r="C152" s="1101" t="n"/>
      <c r="D152" s="1101" t="n"/>
      <c r="E152" s="1101" t="n"/>
      <c r="F152" s="1101" t="n"/>
      <c r="G152" s="144" t="n"/>
      <c r="H152" s="1101" t="n"/>
      <c r="I152" s="1101" t="n"/>
      <c r="J152" s="1101" t="n"/>
      <c r="K152" s="1101" t="n"/>
      <c r="L152" s="1101" t="n"/>
      <c r="M152" s="178" t="n"/>
      <c r="N152" s="1106" t="n"/>
      <c r="O152" s="1106" t="n"/>
      <c r="P152" s="1106" t="n"/>
      <c r="Q152" s="1106" t="n"/>
      <c r="R152" s="1106" t="n"/>
      <c r="S152" s="1101" t="n"/>
      <c r="T152" s="230" t="n"/>
      <c r="U152" s="1101" t="n"/>
      <c r="V152" s="1101" t="n"/>
      <c r="W152" s="1101" t="n"/>
      <c r="X152" s="1101" t="n"/>
      <c r="Y152" s="1101" t="n"/>
      <c r="Z152" s="1101" t="n"/>
      <c r="AA152" s="144" t="n"/>
      <c r="AB152" s="1101" t="n"/>
      <c r="AC152" s="1101" t="n"/>
      <c r="AD152" s="1101" t="n"/>
      <c r="AE152" s="1101" t="n"/>
      <c r="AF152" s="1101" t="n"/>
      <c r="AG152" s="1101" t="n"/>
      <c r="AH152" s="144" t="n"/>
      <c r="AI152" s="1101" t="n"/>
      <c r="AJ152" s="1101" t="n"/>
      <c r="AK152" s="1101" t="n"/>
      <c r="AL152" s="1101" t="n"/>
      <c r="AM152" s="1101" t="n"/>
      <c r="AN152" s="1101" t="n"/>
      <c r="AO152" s="1101" t="n"/>
      <c r="AP152" s="1101" t="n"/>
      <c r="AQ152" s="1101" t="n"/>
      <c r="AR152" s="1101" t="n"/>
      <c r="AS152" s="1101" t="n"/>
      <c r="AT152" s="1101" t="n"/>
      <c r="AU152" s="1101" t="n"/>
      <c r="AV152" s="1101" t="n"/>
      <c r="AW152" s="1101" t="n"/>
      <c r="AX152" s="1101" t="n"/>
      <c r="AY152" s="1101" t="n"/>
      <c r="AZ152" s="144" t="n"/>
      <c r="BA152" s="1101" t="n"/>
      <c r="BB152" s="1101" t="n"/>
      <c r="BC152" s="1101" t="n"/>
      <c r="BD152" s="1101" t="n"/>
      <c r="BE152" s="1101" t="n"/>
      <c r="BF152" s="1101" t="n"/>
      <c r="BG152" s="1101" t="n"/>
      <c r="BH152" s="1101" t="n"/>
      <c r="BI152" s="1101" t="n"/>
      <c r="BJ152" s="1101" t="n"/>
      <c r="BK152" s="1101" t="n"/>
      <c r="BL152" s="1101" t="n"/>
      <c r="BM152" s="1101" t="n"/>
      <c r="BN152" s="1101" t="n"/>
      <c r="BO152" s="1101" t="n"/>
      <c r="BP152" s="1101" t="n"/>
      <c r="BQ152" s="1101" t="n"/>
      <c r="BR152" s="1106" t="n"/>
      <c r="BS152" s="1106" t="n"/>
      <c r="BT152" s="1106" t="n"/>
      <c r="BU152" s="1106" t="n"/>
      <c r="BV152" s="1106" t="n"/>
      <c r="BW152" s="1106" t="n"/>
      <c r="BX152" s="1106" t="n"/>
      <c r="BY152" s="1106" t="n"/>
      <c r="BZ152" s="1106" t="n"/>
      <c r="CA152" s="1106" t="n"/>
      <c r="CB152" s="1106" t="n"/>
      <c r="CC152" s="1106" t="n"/>
      <c r="CD152" s="1106" t="n"/>
      <c r="CE152" s="1106" t="n"/>
      <c r="CF152" s="1106" t="n"/>
      <c r="CG152" s="1106" t="n"/>
      <c r="CH152" s="1106" t="n"/>
      <c r="CI152" s="1106" t="n"/>
      <c r="CJ152" s="1106" t="n"/>
      <c r="CK152" s="1101" t="n"/>
      <c r="CL152" s="1101" t="n"/>
      <c r="CM152" s="1101" t="n"/>
      <c r="CN152" s="1101" t="n"/>
      <c r="CO152" s="1101" t="n"/>
      <c r="CP152" s="1101" t="n"/>
      <c r="CQ152" s="1101" t="n"/>
      <c r="CR152" s="1101" t="n"/>
      <c r="CS152" s="1101" t="n"/>
      <c r="CT152" s="1101" t="n"/>
      <c r="CU152" s="1101" t="n"/>
      <c r="CV152" s="1101" t="n"/>
      <c r="CW152" s="1101" t="n"/>
      <c r="CX152" s="1101" t="n"/>
      <c r="CY152" s="1101" t="n"/>
      <c r="CZ152" s="1101" t="n"/>
      <c r="DA152" s="1101" t="n"/>
      <c r="DB152" s="1101" t="n"/>
      <c r="DC152" s="1101" t="n"/>
      <c r="DD152" s="1101" t="n"/>
      <c r="DE152" s="1101" t="n"/>
      <c r="DF152" s="1101" t="n"/>
      <c r="DG152" s="1101" t="n"/>
      <c r="DH152" s="1101" t="n"/>
      <c r="DI152" s="1101" t="n"/>
    </row>
    <row r="153" ht="13.5" customFormat="1" customHeight="1" s="140">
      <c r="A153" s="1101" t="n"/>
      <c r="B153" s="1101" t="n"/>
      <c r="C153" s="1101" t="n"/>
      <c r="D153" s="1101" t="n"/>
      <c r="E153" s="1101" t="n"/>
      <c r="F153" s="1101" t="n"/>
      <c r="G153" s="144" t="n"/>
      <c r="H153" s="1101" t="n"/>
      <c r="I153" s="1101" t="n"/>
      <c r="J153" s="1101" t="n"/>
      <c r="K153" s="1101" t="n"/>
      <c r="L153" s="1101" t="n"/>
      <c r="M153" s="178" t="n"/>
      <c r="N153" s="1106" t="n"/>
      <c r="O153" s="1106" t="n"/>
      <c r="P153" s="1106" t="n"/>
      <c r="Q153" s="1106" t="n"/>
      <c r="R153" s="1106" t="n"/>
      <c r="S153" s="1101" t="n"/>
      <c r="T153" s="230" t="n"/>
      <c r="U153" s="1101" t="n"/>
      <c r="V153" s="1101" t="n"/>
      <c r="W153" s="1101" t="n"/>
      <c r="X153" s="1101" t="n"/>
      <c r="Y153" s="1101" t="n"/>
      <c r="Z153" s="1101" t="n"/>
      <c r="AA153" s="144" t="n"/>
      <c r="AB153" s="1101" t="n"/>
      <c r="AC153" s="1101" t="n"/>
      <c r="AD153" s="1101" t="n"/>
      <c r="AE153" s="1101" t="n"/>
      <c r="AF153" s="1101" t="n"/>
      <c r="AG153" s="1101" t="n"/>
      <c r="AH153" s="144" t="n"/>
      <c r="AI153" s="1101" t="n"/>
      <c r="AJ153" s="1101" t="n"/>
      <c r="AK153" s="1101" t="n"/>
      <c r="AL153" s="1101" t="n"/>
      <c r="AM153" s="1101" t="n"/>
      <c r="AN153" s="1101" t="n"/>
      <c r="AO153" s="1101" t="n"/>
      <c r="AP153" s="1101" t="n"/>
      <c r="AQ153" s="1101" t="n"/>
      <c r="AR153" s="1101" t="n"/>
      <c r="AS153" s="1101" t="n"/>
      <c r="AT153" s="1101" t="n"/>
      <c r="AU153" s="1101" t="n"/>
      <c r="AV153" s="1101" t="n"/>
      <c r="AW153" s="1101" t="n"/>
      <c r="AX153" s="1101" t="n"/>
      <c r="AY153" s="1101" t="n"/>
      <c r="AZ153" s="144" t="n"/>
      <c r="BA153" s="1101" t="n"/>
      <c r="BB153" s="1101" t="n"/>
      <c r="BC153" s="1101" t="n"/>
      <c r="BD153" s="1101" t="n"/>
      <c r="BE153" s="1101" t="n"/>
      <c r="BF153" s="1101" t="n"/>
      <c r="BG153" s="1101" t="n"/>
      <c r="BH153" s="1101" t="n"/>
      <c r="BI153" s="1101" t="n"/>
      <c r="BJ153" s="1101" t="n"/>
      <c r="BK153" s="1101" t="n"/>
      <c r="BL153" s="1101" t="n"/>
      <c r="BM153" s="1101" t="n"/>
      <c r="BN153" s="1101" t="n"/>
      <c r="BO153" s="1101" t="n"/>
      <c r="BP153" s="1101" t="n"/>
      <c r="BQ153" s="1101" t="n"/>
      <c r="BR153" s="1106" t="n"/>
      <c r="BS153" s="1106" t="n"/>
      <c r="BT153" s="1106" t="n"/>
      <c r="BU153" s="1106" t="n"/>
      <c r="BV153" s="1106" t="n"/>
      <c r="BW153" s="1106" t="n"/>
      <c r="BX153" s="1106" t="n"/>
      <c r="BY153" s="1106" t="n"/>
      <c r="BZ153" s="1106" t="n"/>
      <c r="CA153" s="1106" t="n"/>
      <c r="CB153" s="1106" t="n"/>
      <c r="CC153" s="1106" t="n"/>
      <c r="CD153" s="1106" t="n"/>
      <c r="CE153" s="1106" t="n"/>
      <c r="CF153" s="1106" t="n"/>
      <c r="CG153" s="1106" t="n"/>
      <c r="CH153" s="1106" t="n"/>
      <c r="CI153" s="1106" t="n"/>
      <c r="CJ153" s="1106" t="n"/>
      <c r="CK153" s="1101" t="n"/>
      <c r="CL153" s="1101" t="n"/>
      <c r="CM153" s="1101" t="n"/>
      <c r="CN153" s="1101" t="n"/>
      <c r="CO153" s="1101" t="n"/>
      <c r="CP153" s="1101" t="n"/>
      <c r="CQ153" s="1101" t="n"/>
      <c r="CR153" s="1101" t="n"/>
      <c r="CS153" s="1101" t="n"/>
      <c r="CT153" s="1101" t="n"/>
      <c r="CU153" s="1101" t="n"/>
      <c r="CV153" s="1101" t="n"/>
      <c r="CW153" s="1101" t="n"/>
      <c r="CX153" s="1101" t="n"/>
      <c r="CY153" s="1101" t="n"/>
      <c r="CZ153" s="1101" t="n"/>
      <c r="DA153" s="1101" t="n"/>
      <c r="DB153" s="1101" t="n"/>
      <c r="DC153" s="1101" t="n"/>
      <c r="DD153" s="1101" t="n"/>
      <c r="DE153" s="1101" t="n"/>
      <c r="DF153" s="1101" t="n"/>
      <c r="DG153" s="1101" t="n"/>
      <c r="DH153" s="1101" t="n"/>
      <c r="DI153" s="1101" t="n"/>
    </row>
    <row r="154" ht="13.5" customFormat="1" customHeight="1" s="140">
      <c r="A154" s="1101" t="n"/>
      <c r="B154" s="1101" t="n"/>
      <c r="C154" s="1101" t="n"/>
      <c r="D154" s="1101" t="n"/>
      <c r="E154" s="1101" t="n"/>
      <c r="F154" s="1101" t="n"/>
      <c r="G154" s="144" t="n"/>
      <c r="H154" s="1101" t="n"/>
      <c r="I154" s="1101" t="n"/>
      <c r="J154" s="1101" t="n"/>
      <c r="K154" s="1101" t="n"/>
      <c r="L154" s="1101" t="n"/>
      <c r="M154" s="178" t="n"/>
      <c r="N154" s="1106" t="n"/>
      <c r="O154" s="1106" t="n"/>
      <c r="P154" s="1106" t="n"/>
      <c r="Q154" s="1106" t="n"/>
      <c r="R154" s="1106" t="n"/>
      <c r="S154" s="1101" t="n"/>
      <c r="T154" s="230" t="n"/>
      <c r="U154" s="1101" t="n"/>
      <c r="V154" s="1101" t="n"/>
      <c r="W154" s="1101" t="n"/>
      <c r="X154" s="1101" t="n"/>
      <c r="Y154" s="1101" t="n"/>
      <c r="Z154" s="1101" t="n"/>
      <c r="AA154" s="144" t="n"/>
      <c r="AB154" s="1101" t="n"/>
      <c r="AC154" s="1101" t="n"/>
      <c r="AD154" s="1101" t="n"/>
      <c r="AE154" s="1101" t="n"/>
      <c r="AF154" s="1101" t="n"/>
      <c r="AG154" s="1101" t="n"/>
      <c r="AH154" s="144" t="n"/>
      <c r="AI154" s="1101" t="n"/>
      <c r="AJ154" s="1101" t="n"/>
      <c r="AK154" s="1101" t="n"/>
      <c r="AL154" s="1101" t="n"/>
      <c r="AM154" s="1101" t="n"/>
      <c r="AN154" s="1101" t="n"/>
      <c r="AO154" s="1101" t="n"/>
      <c r="AP154" s="1101" t="n"/>
      <c r="AQ154" s="1101" t="n"/>
      <c r="AR154" s="1101" t="n"/>
      <c r="AS154" s="1101" t="n"/>
      <c r="AT154" s="1101" t="n"/>
      <c r="AU154" s="1101" t="n"/>
      <c r="AV154" s="1101" t="n"/>
      <c r="AW154" s="1101" t="n"/>
      <c r="AX154" s="1101" t="n"/>
      <c r="AY154" s="1101" t="n"/>
      <c r="AZ154" s="144" t="n"/>
      <c r="BA154" s="1101" t="n"/>
      <c r="BB154" s="1101" t="n"/>
      <c r="BC154" s="1101" t="n"/>
      <c r="BD154" s="1101" t="n"/>
      <c r="BE154" s="1101" t="n"/>
      <c r="BF154" s="1101" t="n"/>
      <c r="BG154" s="1101" t="n"/>
      <c r="BH154" s="1101" t="n"/>
      <c r="BI154" s="1101" t="n"/>
      <c r="BJ154" s="1101" t="n"/>
      <c r="BK154" s="1101" t="n"/>
      <c r="BL154" s="1101" t="n"/>
      <c r="BM154" s="1101" t="n"/>
      <c r="BN154" s="1101" t="n"/>
      <c r="BO154" s="1101" t="n"/>
      <c r="BP154" s="1101" t="n"/>
      <c r="BQ154" s="1101" t="n"/>
      <c r="BR154" s="1106" t="n"/>
      <c r="BS154" s="1106" t="n"/>
      <c r="BT154" s="1106" t="n"/>
      <c r="BU154" s="1106" t="n"/>
      <c r="BV154" s="1106" t="n"/>
      <c r="BW154" s="1106" t="n"/>
      <c r="BX154" s="1106" t="n"/>
      <c r="BY154" s="1106" t="n"/>
      <c r="BZ154" s="1106" t="n"/>
      <c r="CA154" s="1106" t="n"/>
      <c r="CB154" s="1106" t="n"/>
      <c r="CC154" s="1106" t="n"/>
      <c r="CD154" s="1106" t="n"/>
      <c r="CE154" s="1106" t="n"/>
      <c r="CF154" s="1106" t="n"/>
      <c r="CG154" s="1106" t="n"/>
      <c r="CH154" s="1106" t="n"/>
      <c r="CI154" s="1106" t="n"/>
      <c r="CJ154" s="1106" t="n"/>
      <c r="CK154" s="1101" t="n"/>
      <c r="CL154" s="1101" t="n"/>
      <c r="CM154" s="1101" t="n"/>
      <c r="CN154" s="1101" t="n"/>
      <c r="CO154" s="1101" t="n"/>
      <c r="CP154" s="1101" t="n"/>
      <c r="CQ154" s="1101" t="n"/>
      <c r="CR154" s="1101" t="n"/>
      <c r="CS154" s="1101" t="n"/>
      <c r="CT154" s="1101" t="n"/>
      <c r="CU154" s="1101" t="n"/>
      <c r="CV154" s="1101" t="n"/>
      <c r="CW154" s="1101" t="n"/>
      <c r="CX154" s="1101" t="n"/>
      <c r="CY154" s="1101" t="n"/>
      <c r="CZ154" s="1101" t="n"/>
      <c r="DA154" s="1101" t="n"/>
      <c r="DB154" s="1101" t="n"/>
      <c r="DC154" s="1101" t="n"/>
      <c r="DD154" s="1101" t="n"/>
      <c r="DE154" s="1101" t="n"/>
      <c r="DF154" s="1101" t="n"/>
      <c r="DG154" s="1101" t="n"/>
      <c r="DH154" s="1101" t="n"/>
      <c r="DI154" s="1101" t="n"/>
    </row>
    <row r="155" ht="13.5" customFormat="1" customHeight="1" s="140">
      <c r="A155" s="1101" t="n"/>
      <c r="B155" s="1101" t="n"/>
      <c r="C155" s="1101" t="n"/>
      <c r="D155" s="1101" t="n"/>
      <c r="E155" s="1101" t="n"/>
      <c r="F155" s="1101" t="n"/>
      <c r="G155" s="144" t="n"/>
      <c r="H155" s="1101" t="n"/>
      <c r="I155" s="1101" t="n"/>
      <c r="J155" s="1101" t="n"/>
      <c r="K155" s="1101" t="n"/>
      <c r="L155" s="1101" t="n"/>
      <c r="M155" s="178" t="n"/>
      <c r="N155" s="1106" t="n"/>
      <c r="O155" s="1106" t="n"/>
      <c r="P155" s="1106" t="n"/>
      <c r="Q155" s="1106" t="n"/>
      <c r="R155" s="1106" t="n"/>
      <c r="S155" s="1101" t="n"/>
      <c r="T155" s="230" t="n"/>
      <c r="U155" s="1101" t="n"/>
      <c r="V155" s="1101" t="n"/>
      <c r="W155" s="1101" t="n"/>
      <c r="X155" s="1101" t="n"/>
      <c r="Y155" s="1101" t="n"/>
      <c r="Z155" s="1101" t="n"/>
      <c r="AA155" s="144" t="n"/>
      <c r="AB155" s="1101" t="n"/>
      <c r="AC155" s="1101" t="n"/>
      <c r="AD155" s="1101" t="n"/>
      <c r="AE155" s="1101" t="n"/>
      <c r="AF155" s="1101" t="n"/>
      <c r="AG155" s="1101" t="n"/>
      <c r="AH155" s="144" t="n"/>
      <c r="AI155" s="1101" t="n"/>
      <c r="AJ155" s="1101" t="n"/>
      <c r="AK155" s="1101" t="n"/>
      <c r="AL155" s="1101" t="n"/>
      <c r="AM155" s="1101" t="n"/>
      <c r="AN155" s="1101" t="n"/>
      <c r="AO155" s="1101" t="n"/>
      <c r="AP155" s="1101" t="n"/>
      <c r="AQ155" s="1101" t="n"/>
      <c r="AR155" s="1101" t="n"/>
      <c r="AS155" s="1101" t="n"/>
      <c r="AT155" s="1101" t="n"/>
      <c r="AU155" s="1101" t="n"/>
      <c r="AV155" s="1101" t="n"/>
      <c r="AW155" s="1101" t="n"/>
      <c r="AX155" s="1101" t="n"/>
      <c r="AY155" s="1101" t="n"/>
      <c r="AZ155" s="144" t="n"/>
      <c r="BA155" s="1101" t="n"/>
      <c r="BB155" s="1101" t="n"/>
      <c r="BC155" s="1101" t="n"/>
      <c r="BD155" s="1101" t="n"/>
      <c r="BE155" s="1101" t="n"/>
      <c r="BF155" s="1101" t="n"/>
      <c r="BG155" s="1101" t="n"/>
      <c r="BH155" s="1101" t="n"/>
      <c r="BI155" s="1101" t="n"/>
      <c r="BJ155" s="1101" t="n"/>
      <c r="BK155" s="1101" t="n"/>
      <c r="BL155" s="1101" t="n"/>
      <c r="BM155" s="1101" t="n"/>
      <c r="BN155" s="1101" t="n"/>
      <c r="BO155" s="1101" t="n"/>
      <c r="BP155" s="1101" t="n"/>
      <c r="BQ155" s="1101" t="n"/>
      <c r="BR155" s="1106" t="n"/>
      <c r="BS155" s="1106" t="n"/>
      <c r="BT155" s="1106" t="n"/>
      <c r="BU155" s="1106" t="n"/>
      <c r="BV155" s="1106" t="n"/>
      <c r="BW155" s="1106" t="n"/>
      <c r="BX155" s="1106" t="n"/>
      <c r="BY155" s="1106" t="n"/>
      <c r="BZ155" s="1106" t="n"/>
      <c r="CA155" s="1106" t="n"/>
      <c r="CB155" s="1106" t="n"/>
      <c r="CC155" s="1106" t="n"/>
      <c r="CD155" s="1106" t="n"/>
      <c r="CE155" s="1106" t="n"/>
      <c r="CF155" s="1106" t="n"/>
      <c r="CG155" s="1106" t="n"/>
      <c r="CH155" s="1106" t="n"/>
      <c r="CI155" s="1106" t="n"/>
      <c r="CJ155" s="1106" t="n"/>
      <c r="CK155" s="1101" t="n"/>
      <c r="CL155" s="1101" t="n"/>
      <c r="CM155" s="1101" t="n"/>
      <c r="CN155" s="1101" t="n"/>
      <c r="CO155" s="1101" t="n"/>
      <c r="CP155" s="1101" t="n"/>
      <c r="CQ155" s="1101" t="n"/>
      <c r="CR155" s="1101" t="n"/>
      <c r="CS155" s="1101" t="n"/>
      <c r="CT155" s="1101" t="n"/>
      <c r="CU155" s="1101" t="n"/>
      <c r="CV155" s="1101" t="n"/>
      <c r="CW155" s="1101" t="n"/>
      <c r="CX155" s="1101" t="n"/>
      <c r="CY155" s="1101" t="n"/>
      <c r="CZ155" s="1101" t="n"/>
      <c r="DA155" s="1101" t="n"/>
      <c r="DB155" s="1101" t="n"/>
      <c r="DC155" s="1101" t="n"/>
      <c r="DD155" s="1101" t="n"/>
      <c r="DE155" s="1101" t="n"/>
      <c r="DF155" s="1101" t="n"/>
      <c r="DG155" s="1101" t="n"/>
      <c r="DH155" s="1101" t="n"/>
      <c r="DI155" s="1101" t="n"/>
    </row>
    <row r="156" ht="13.5" customFormat="1" customHeight="1" s="140">
      <c r="A156" s="1101" t="n"/>
      <c r="B156" s="1101" t="n"/>
      <c r="C156" s="1101" t="n"/>
      <c r="D156" s="1101" t="n"/>
      <c r="E156" s="1101" t="n"/>
      <c r="F156" s="1101" t="n"/>
      <c r="G156" s="144" t="n"/>
      <c r="H156" s="1101" t="n"/>
      <c r="I156" s="1101" t="n"/>
      <c r="J156" s="1101" t="n"/>
      <c r="K156" s="1101" t="n"/>
      <c r="L156" s="1101" t="n"/>
      <c r="M156" s="178" t="n"/>
      <c r="N156" s="1106" t="n"/>
      <c r="O156" s="1106" t="n"/>
      <c r="P156" s="1106" t="n"/>
      <c r="Q156" s="1106" t="n"/>
      <c r="R156" s="1106" t="n"/>
      <c r="S156" s="1101" t="n"/>
      <c r="T156" s="230" t="n"/>
      <c r="U156" s="1101" t="n"/>
      <c r="V156" s="1101" t="n"/>
      <c r="W156" s="1101" t="n"/>
      <c r="X156" s="1101" t="n"/>
      <c r="Y156" s="1101" t="n"/>
      <c r="Z156" s="1101" t="n"/>
      <c r="AA156" s="144" t="n"/>
      <c r="AB156" s="1101" t="n"/>
      <c r="AC156" s="1101" t="n"/>
      <c r="AD156" s="1101" t="n"/>
      <c r="AE156" s="1101" t="n"/>
      <c r="AF156" s="1101" t="n"/>
      <c r="AG156" s="1101" t="n"/>
      <c r="AH156" s="144" t="n"/>
      <c r="AI156" s="1101" t="n"/>
      <c r="AJ156" s="1101" t="n"/>
      <c r="AK156" s="1101" t="n"/>
      <c r="AL156" s="1101" t="n"/>
      <c r="AM156" s="1101" t="n"/>
      <c r="AN156" s="1101" t="n"/>
      <c r="AO156" s="1101" t="n"/>
      <c r="AP156" s="1101" t="n"/>
      <c r="AQ156" s="1101" t="n"/>
      <c r="AR156" s="1101" t="n"/>
      <c r="AS156" s="1101" t="n"/>
      <c r="AT156" s="1101" t="n"/>
      <c r="AU156" s="1101" t="n"/>
      <c r="AV156" s="1101" t="n"/>
      <c r="AW156" s="1101" t="n"/>
      <c r="AX156" s="1101" t="n"/>
      <c r="AY156" s="1101" t="n"/>
      <c r="AZ156" s="144" t="n"/>
      <c r="BA156" s="1101" t="n"/>
      <c r="BB156" s="1101" t="n"/>
      <c r="BC156" s="1101" t="n"/>
      <c r="BD156" s="1101" t="n"/>
      <c r="BE156" s="1101" t="n"/>
      <c r="BF156" s="1101" t="n"/>
      <c r="BG156" s="1101" t="n"/>
      <c r="BH156" s="1101" t="n"/>
      <c r="BI156" s="1101" t="n"/>
      <c r="BJ156" s="1101" t="n"/>
      <c r="BK156" s="1101" t="n"/>
      <c r="BL156" s="1101" t="n"/>
      <c r="BM156" s="1101" t="n"/>
      <c r="BN156" s="1101" t="n"/>
      <c r="BO156" s="1101" t="n"/>
      <c r="BP156" s="1101" t="n"/>
      <c r="BQ156" s="1101" t="n"/>
      <c r="BR156" s="1106" t="n"/>
      <c r="BS156" s="1106" t="n"/>
      <c r="BT156" s="1106" t="n"/>
      <c r="BU156" s="1106" t="n"/>
      <c r="BV156" s="1106" t="n"/>
      <c r="BW156" s="1106" t="n"/>
      <c r="BX156" s="1106" t="n"/>
      <c r="BY156" s="1106" t="n"/>
      <c r="BZ156" s="1106" t="n"/>
      <c r="CA156" s="1106" t="n"/>
      <c r="CB156" s="1106" t="n"/>
      <c r="CC156" s="1106" t="n"/>
      <c r="CD156" s="1106" t="n"/>
      <c r="CE156" s="1106" t="n"/>
      <c r="CF156" s="1106" t="n"/>
      <c r="CG156" s="1106" t="n"/>
      <c r="CH156" s="1106" t="n"/>
      <c r="CI156" s="1106" t="n"/>
      <c r="CJ156" s="1106" t="n"/>
      <c r="CK156" s="1101" t="n"/>
      <c r="CL156" s="1101" t="n"/>
      <c r="CM156" s="1101" t="n"/>
      <c r="CN156" s="1101" t="n"/>
      <c r="CO156" s="1101" t="n"/>
      <c r="CP156" s="1101" t="n"/>
      <c r="CQ156" s="1101" t="n"/>
      <c r="CR156" s="1101" t="n"/>
      <c r="CS156" s="1101" t="n"/>
      <c r="CT156" s="1101" t="n"/>
      <c r="CU156" s="1101" t="n"/>
      <c r="CV156" s="1101" t="n"/>
      <c r="CW156" s="1101" t="n"/>
      <c r="CX156" s="1101" t="n"/>
      <c r="CY156" s="1101" t="n"/>
      <c r="CZ156" s="1101" t="n"/>
      <c r="DA156" s="1101" t="n"/>
      <c r="DB156" s="1101" t="n"/>
      <c r="DC156" s="1101" t="n"/>
      <c r="DD156" s="1101" t="n"/>
      <c r="DE156" s="1101" t="n"/>
      <c r="DF156" s="1101" t="n"/>
      <c r="DG156" s="1101" t="n"/>
      <c r="DH156" s="1101" t="n"/>
      <c r="DI156" s="1101" t="n"/>
    </row>
    <row r="157" ht="13.5" customFormat="1" customHeight="1" s="140">
      <c r="A157" s="1101" t="n"/>
      <c r="B157" s="1101" t="n"/>
      <c r="C157" s="1101" t="n"/>
      <c r="D157" s="1101" t="n"/>
      <c r="E157" s="1101" t="n"/>
      <c r="F157" s="1101" t="n"/>
      <c r="G157" s="144" t="n"/>
      <c r="H157" s="1101" t="n"/>
      <c r="I157" s="1101" t="n"/>
      <c r="J157" s="1101" t="n"/>
      <c r="K157" s="1101" t="n"/>
      <c r="L157" s="1101" t="n"/>
      <c r="M157" s="178" t="n"/>
      <c r="N157" s="1106" t="n"/>
      <c r="O157" s="1106" t="n"/>
      <c r="P157" s="1106" t="n"/>
      <c r="Q157" s="1106" t="n"/>
      <c r="R157" s="1106" t="n"/>
      <c r="S157" s="1101" t="n"/>
      <c r="T157" s="230" t="n"/>
      <c r="U157" s="1101" t="n"/>
      <c r="V157" s="1101" t="n"/>
      <c r="W157" s="1101" t="n"/>
      <c r="X157" s="1101" t="n"/>
      <c r="Y157" s="1101" t="n"/>
      <c r="Z157" s="1101" t="n"/>
      <c r="AA157" s="144" t="n"/>
      <c r="AB157" s="1101" t="n"/>
      <c r="AC157" s="1101" t="n"/>
      <c r="AD157" s="1101" t="n"/>
      <c r="AE157" s="1101" t="n"/>
      <c r="AF157" s="1101" t="n"/>
      <c r="AG157" s="1101" t="n"/>
      <c r="AH157" s="144" t="n"/>
      <c r="AI157" s="1101" t="n"/>
      <c r="AJ157" s="1101" t="n"/>
      <c r="AK157" s="1101" t="n"/>
      <c r="AL157" s="1101" t="n"/>
      <c r="AM157" s="1101" t="n"/>
      <c r="AN157" s="1101" t="n"/>
      <c r="AO157" s="1101" t="n"/>
      <c r="AP157" s="1101" t="n"/>
      <c r="AQ157" s="1101" t="n"/>
      <c r="AR157" s="1101" t="n"/>
      <c r="AS157" s="1101" t="n"/>
      <c r="AT157" s="1101" t="n"/>
      <c r="AU157" s="1101" t="n"/>
      <c r="AV157" s="1101" t="n"/>
      <c r="AW157" s="1101" t="n"/>
      <c r="AX157" s="1101" t="n"/>
      <c r="AY157" s="1101" t="n"/>
      <c r="AZ157" s="144" t="n"/>
      <c r="BA157" s="1101" t="n"/>
      <c r="BB157" s="1101" t="n"/>
      <c r="BC157" s="1101" t="n"/>
      <c r="BD157" s="1101" t="n"/>
      <c r="BE157" s="1101" t="n"/>
      <c r="BF157" s="1101" t="n"/>
      <c r="BG157" s="1101" t="n"/>
      <c r="BH157" s="1101" t="n"/>
      <c r="BI157" s="1101" t="n"/>
      <c r="BJ157" s="1101" t="n"/>
      <c r="BK157" s="1101" t="n"/>
      <c r="BL157" s="1101" t="n"/>
      <c r="BM157" s="1101" t="n"/>
      <c r="BN157" s="1101" t="n"/>
      <c r="BO157" s="1101" t="n"/>
      <c r="BP157" s="1101" t="n"/>
      <c r="BQ157" s="1101" t="n"/>
      <c r="BR157" s="1106" t="n"/>
      <c r="BS157" s="1106" t="n"/>
      <c r="BT157" s="1106" t="n"/>
      <c r="BU157" s="1106" t="n"/>
      <c r="BV157" s="1106" t="n"/>
      <c r="BW157" s="1106" t="n"/>
      <c r="BX157" s="1106" t="n"/>
      <c r="BY157" s="1106" t="n"/>
      <c r="BZ157" s="1106" t="n"/>
      <c r="CA157" s="1106" t="n"/>
      <c r="CB157" s="1106" t="n"/>
      <c r="CC157" s="1106" t="n"/>
      <c r="CD157" s="1106" t="n"/>
      <c r="CE157" s="1106" t="n"/>
      <c r="CF157" s="1106" t="n"/>
      <c r="CG157" s="1106" t="n"/>
      <c r="CH157" s="1106" t="n"/>
      <c r="CI157" s="1106" t="n"/>
      <c r="CJ157" s="1106" t="n"/>
      <c r="CK157" s="1101" t="n"/>
      <c r="CL157" s="1101" t="n"/>
      <c r="CM157" s="1101" t="n"/>
      <c r="CN157" s="1101" t="n"/>
      <c r="CO157" s="1101" t="n"/>
      <c r="CP157" s="1101" t="n"/>
      <c r="CQ157" s="1101" t="n"/>
      <c r="CR157" s="1101" t="n"/>
      <c r="CS157" s="1101" t="n"/>
      <c r="CT157" s="1101" t="n"/>
      <c r="CU157" s="1101" t="n"/>
      <c r="CV157" s="1101" t="n"/>
      <c r="CW157" s="1101" t="n"/>
      <c r="CX157" s="1101" t="n"/>
      <c r="CY157" s="1101" t="n"/>
      <c r="CZ157" s="1101" t="n"/>
      <c r="DA157" s="1101" t="n"/>
      <c r="DB157" s="1101" t="n"/>
      <c r="DC157" s="1101" t="n"/>
      <c r="DD157" s="1101" t="n"/>
      <c r="DE157" s="1101" t="n"/>
      <c r="DF157" s="1101" t="n"/>
      <c r="DG157" s="1101" t="n"/>
      <c r="DH157" s="1101" t="n"/>
      <c r="DI157" s="1101" t="n"/>
    </row>
    <row r="158" ht="13.5" customFormat="1" customHeight="1" s="140">
      <c r="A158" s="1101" t="n"/>
      <c r="B158" s="1101" t="n"/>
      <c r="C158" s="1101" t="n"/>
      <c r="D158" s="1101" t="n"/>
      <c r="E158" s="1101" t="n"/>
      <c r="F158" s="1101" t="n"/>
      <c r="G158" s="144" t="n"/>
      <c r="H158" s="1101" t="n"/>
      <c r="I158" s="1101" t="n"/>
      <c r="J158" s="1101" t="n"/>
      <c r="K158" s="1101" t="n"/>
      <c r="L158" s="1101" t="n"/>
      <c r="M158" s="178" t="n"/>
      <c r="N158" s="1106" t="n"/>
      <c r="O158" s="1106" t="n"/>
      <c r="P158" s="1106" t="n"/>
      <c r="Q158" s="1106" t="n"/>
      <c r="R158" s="1106" t="n"/>
      <c r="S158" s="1101" t="n"/>
      <c r="T158" s="230" t="n"/>
      <c r="U158" s="1101" t="n"/>
      <c r="V158" s="1101" t="n"/>
      <c r="W158" s="1101" t="n"/>
      <c r="X158" s="1101" t="n"/>
      <c r="Y158" s="1101" t="n"/>
      <c r="Z158" s="1101" t="n"/>
      <c r="AA158" s="144" t="n"/>
      <c r="AB158" s="1101" t="n"/>
      <c r="AC158" s="1101" t="n"/>
      <c r="AD158" s="1101" t="n"/>
      <c r="AE158" s="1101" t="n"/>
      <c r="AF158" s="1101" t="n"/>
      <c r="AG158" s="1101" t="n"/>
      <c r="AH158" s="144" t="n"/>
      <c r="AI158" s="1101" t="n"/>
      <c r="AJ158" s="1101" t="n"/>
      <c r="AK158" s="1101" t="n"/>
      <c r="AL158" s="1101" t="n"/>
      <c r="AM158" s="1101" t="n"/>
      <c r="AN158" s="1101" t="n"/>
      <c r="AO158" s="1101" t="n"/>
      <c r="AP158" s="1101" t="n"/>
      <c r="AQ158" s="1101" t="n"/>
      <c r="AR158" s="1101" t="n"/>
      <c r="AS158" s="1101" t="n"/>
      <c r="AT158" s="1101" t="n"/>
      <c r="AU158" s="1101" t="n"/>
      <c r="AV158" s="1101" t="n"/>
      <c r="AW158" s="1101" t="n"/>
      <c r="AX158" s="1101" t="n"/>
      <c r="AY158" s="1101" t="n"/>
      <c r="AZ158" s="144" t="n"/>
      <c r="BA158" s="1101" t="n"/>
      <c r="BB158" s="1101" t="n"/>
      <c r="BC158" s="1101" t="n"/>
      <c r="BD158" s="1101" t="n"/>
      <c r="BE158" s="1101" t="n"/>
      <c r="BF158" s="1101" t="n"/>
      <c r="BG158" s="1101" t="n"/>
      <c r="BH158" s="1101" t="n"/>
      <c r="BI158" s="1101" t="n"/>
      <c r="BJ158" s="1101" t="n"/>
      <c r="BK158" s="1101" t="n"/>
      <c r="BL158" s="1101" t="n"/>
      <c r="BM158" s="1101" t="n"/>
      <c r="BN158" s="1101" t="n"/>
      <c r="BO158" s="1101" t="n"/>
      <c r="BP158" s="1101" t="n"/>
      <c r="BQ158" s="1101" t="n"/>
      <c r="BR158" s="1106" t="n"/>
      <c r="BS158" s="1106" t="n"/>
      <c r="BT158" s="1106" t="n"/>
      <c r="BU158" s="1106" t="n"/>
      <c r="BV158" s="1106" t="n"/>
      <c r="BW158" s="1106" t="n"/>
      <c r="BX158" s="1106" t="n"/>
      <c r="BY158" s="1106" t="n"/>
      <c r="BZ158" s="1106" t="n"/>
      <c r="CA158" s="1106" t="n"/>
      <c r="CB158" s="1106" t="n"/>
      <c r="CC158" s="1106" t="n"/>
      <c r="CD158" s="1106" t="n"/>
      <c r="CE158" s="1106" t="n"/>
      <c r="CF158" s="1106" t="n"/>
      <c r="CG158" s="1106" t="n"/>
      <c r="CH158" s="1106" t="n"/>
      <c r="CI158" s="1106" t="n"/>
      <c r="CJ158" s="1106" t="n"/>
      <c r="CK158" s="1101" t="n"/>
      <c r="CL158" s="1101" t="n"/>
      <c r="CM158" s="1101" t="n"/>
      <c r="CN158" s="1101" t="n"/>
      <c r="CO158" s="1101" t="n"/>
      <c r="CP158" s="1101" t="n"/>
      <c r="CQ158" s="1101" t="n"/>
      <c r="CR158" s="1101" t="n"/>
      <c r="CS158" s="1101" t="n"/>
      <c r="CT158" s="1101" t="n"/>
      <c r="CU158" s="1101" t="n"/>
      <c r="CV158" s="1101" t="n"/>
      <c r="CW158" s="1101" t="n"/>
      <c r="CX158" s="1101" t="n"/>
      <c r="CY158" s="1101" t="n"/>
      <c r="CZ158" s="1101" t="n"/>
      <c r="DA158" s="1101" t="n"/>
      <c r="DB158" s="1101" t="n"/>
      <c r="DC158" s="1101" t="n"/>
      <c r="DD158" s="1101" t="n"/>
      <c r="DE158" s="1101" t="n"/>
      <c r="DF158" s="1101" t="n"/>
      <c r="DG158" s="1101" t="n"/>
      <c r="DH158" s="1101" t="n"/>
      <c r="DI158" s="1101" t="n"/>
    </row>
    <row r="159" ht="13.5" customFormat="1" customHeight="1" s="140">
      <c r="A159" s="1101" t="n"/>
      <c r="B159" s="1101" t="n"/>
      <c r="C159" s="1101" t="n"/>
      <c r="D159" s="1101" t="n"/>
      <c r="E159" s="1101" t="n"/>
      <c r="F159" s="1101" t="n"/>
      <c r="G159" s="144" t="n"/>
      <c r="H159" s="1101" t="n"/>
      <c r="I159" s="1101" t="n"/>
      <c r="J159" s="1101" t="n"/>
      <c r="K159" s="1101" t="n"/>
      <c r="L159" s="1101" t="n"/>
      <c r="M159" s="178" t="n"/>
      <c r="N159" s="1106" t="n"/>
      <c r="O159" s="1106" t="n"/>
      <c r="P159" s="1106" t="n"/>
      <c r="Q159" s="1106" t="n"/>
      <c r="R159" s="1106" t="n"/>
      <c r="S159" s="1101" t="n"/>
      <c r="T159" s="230" t="n"/>
      <c r="U159" s="1101" t="n"/>
      <c r="V159" s="1101" t="n"/>
      <c r="W159" s="1101" t="n"/>
      <c r="X159" s="1101" t="n"/>
      <c r="Y159" s="1101" t="n"/>
      <c r="Z159" s="1101" t="n"/>
      <c r="AA159" s="144" t="n"/>
      <c r="AB159" s="1101" t="n"/>
      <c r="AC159" s="1101" t="n"/>
      <c r="AD159" s="1101" t="n"/>
      <c r="AE159" s="1101" t="n"/>
      <c r="AF159" s="1101" t="n"/>
      <c r="AG159" s="1101" t="n"/>
      <c r="AH159" s="144" t="n"/>
      <c r="AI159" s="1101" t="n"/>
      <c r="AJ159" s="1101" t="n"/>
      <c r="AK159" s="1101" t="n"/>
      <c r="AL159" s="1101" t="n"/>
      <c r="AM159" s="1101" t="n"/>
      <c r="AN159" s="1101" t="n"/>
      <c r="AO159" s="1101" t="n"/>
      <c r="AP159" s="1101" t="n"/>
      <c r="AQ159" s="1101" t="n"/>
      <c r="AR159" s="1101" t="n"/>
      <c r="AS159" s="1101" t="n"/>
      <c r="AT159" s="1101" t="n"/>
      <c r="AU159" s="1101" t="n"/>
      <c r="AV159" s="1101" t="n"/>
      <c r="AW159" s="1101" t="n"/>
      <c r="AX159" s="1101" t="n"/>
      <c r="AY159" s="1101" t="n"/>
      <c r="AZ159" s="144" t="n"/>
      <c r="BA159" s="1101" t="n"/>
      <c r="BB159" s="1101" t="n"/>
      <c r="BC159" s="1101" t="n"/>
      <c r="BD159" s="1101" t="n"/>
      <c r="BE159" s="1101" t="n"/>
      <c r="BF159" s="1101" t="n"/>
      <c r="BG159" s="1101" t="n"/>
      <c r="BH159" s="1101" t="n"/>
      <c r="BI159" s="1101" t="n"/>
      <c r="BJ159" s="1101" t="n"/>
      <c r="BK159" s="1101" t="n"/>
      <c r="BL159" s="1101" t="n"/>
      <c r="BM159" s="1101" t="n"/>
      <c r="BN159" s="1101" t="n"/>
      <c r="BO159" s="1101" t="n"/>
      <c r="BP159" s="1101" t="n"/>
      <c r="BQ159" s="1101" t="n"/>
      <c r="BR159" s="1106" t="n"/>
      <c r="BS159" s="1106" t="n"/>
      <c r="BT159" s="1106" t="n"/>
      <c r="BU159" s="1106" t="n"/>
      <c r="BV159" s="1106" t="n"/>
      <c r="BW159" s="1106" t="n"/>
      <c r="BX159" s="1106" t="n"/>
      <c r="BY159" s="1106" t="n"/>
      <c r="BZ159" s="1106" t="n"/>
      <c r="CA159" s="1106" t="n"/>
      <c r="CB159" s="1106" t="n"/>
      <c r="CC159" s="1106" t="n"/>
      <c r="CD159" s="1106" t="n"/>
      <c r="CE159" s="1106" t="n"/>
      <c r="CF159" s="1106" t="n"/>
      <c r="CG159" s="1106" t="n"/>
      <c r="CH159" s="1106" t="n"/>
      <c r="CI159" s="1106" t="n"/>
      <c r="CJ159" s="1106" t="n"/>
      <c r="CK159" s="1101" t="n"/>
      <c r="CL159" s="1101" t="n"/>
      <c r="CM159" s="1101" t="n"/>
      <c r="CN159" s="1101" t="n"/>
      <c r="CO159" s="1101" t="n"/>
      <c r="CP159" s="1101" t="n"/>
      <c r="CQ159" s="1101" t="n"/>
      <c r="CR159" s="1101" t="n"/>
      <c r="CS159" s="1101" t="n"/>
      <c r="CT159" s="1101" t="n"/>
      <c r="CU159" s="1101" t="n"/>
      <c r="CV159" s="1101" t="n"/>
      <c r="CW159" s="1101" t="n"/>
      <c r="CX159" s="1101" t="n"/>
      <c r="CY159" s="1101" t="n"/>
      <c r="CZ159" s="1101" t="n"/>
      <c r="DA159" s="1101" t="n"/>
      <c r="DB159" s="1101" t="n"/>
      <c r="DC159" s="1101" t="n"/>
      <c r="DD159" s="1101" t="n"/>
      <c r="DE159" s="1101" t="n"/>
      <c r="DF159" s="1101" t="n"/>
      <c r="DG159" s="1101" t="n"/>
      <c r="DH159" s="1101" t="n"/>
      <c r="DI159" s="1101" t="n"/>
    </row>
    <row r="160" ht="13.5" customFormat="1" customHeight="1" s="140">
      <c r="A160" s="1101" t="n"/>
      <c r="B160" s="1101" t="n"/>
      <c r="C160" s="1101" t="n"/>
      <c r="D160" s="1101" t="n"/>
      <c r="E160" s="1101" t="n"/>
      <c r="F160" s="1101" t="n"/>
      <c r="G160" s="144" t="n"/>
      <c r="H160" s="1101" t="n"/>
      <c r="I160" s="1101" t="n"/>
      <c r="J160" s="1101" t="n"/>
      <c r="K160" s="1101" t="n"/>
      <c r="L160" s="1101" t="n"/>
      <c r="M160" s="178" t="n"/>
      <c r="N160" s="1106" t="n"/>
      <c r="O160" s="1106" t="n"/>
      <c r="P160" s="1106" t="n"/>
      <c r="Q160" s="1106" t="n"/>
      <c r="R160" s="1106" t="n"/>
      <c r="S160" s="1101" t="n"/>
      <c r="T160" s="230" t="n"/>
      <c r="U160" s="1101" t="n"/>
      <c r="V160" s="1101" t="n"/>
      <c r="W160" s="1101" t="n"/>
      <c r="X160" s="1101" t="n"/>
      <c r="Y160" s="1101" t="n"/>
      <c r="Z160" s="1101" t="n"/>
      <c r="AA160" s="144" t="n"/>
      <c r="AB160" s="1101" t="n"/>
      <c r="AC160" s="1101" t="n"/>
      <c r="AD160" s="1101" t="n"/>
      <c r="AE160" s="1101" t="n"/>
      <c r="AF160" s="1101" t="n"/>
      <c r="AG160" s="1101" t="n"/>
      <c r="AH160" s="144" t="n"/>
      <c r="AI160" s="1101" t="n"/>
      <c r="AJ160" s="1101" t="n"/>
      <c r="AK160" s="1101" t="n"/>
      <c r="AL160" s="1101" t="n"/>
      <c r="AM160" s="1101" t="n"/>
      <c r="AN160" s="1101" t="n"/>
      <c r="AO160" s="1101" t="n"/>
      <c r="AP160" s="1101" t="n"/>
      <c r="AQ160" s="1101" t="n"/>
      <c r="AR160" s="1101" t="n"/>
      <c r="AS160" s="1101" t="n"/>
      <c r="AT160" s="1101" t="n"/>
      <c r="AU160" s="1101" t="n"/>
      <c r="AV160" s="1101" t="n"/>
      <c r="AW160" s="1101" t="n"/>
      <c r="AX160" s="1101" t="n"/>
      <c r="AY160" s="1101" t="n"/>
      <c r="AZ160" s="144" t="n"/>
      <c r="BA160" s="1101" t="n"/>
      <c r="BB160" s="1101" t="n"/>
      <c r="BC160" s="1101" t="n"/>
      <c r="BD160" s="1101" t="n"/>
      <c r="BE160" s="1101" t="n"/>
      <c r="BF160" s="1101" t="n"/>
      <c r="BG160" s="1101" t="n"/>
      <c r="BH160" s="1101" t="n"/>
      <c r="BI160" s="1101" t="n"/>
      <c r="BJ160" s="1101" t="n"/>
      <c r="BK160" s="1101" t="n"/>
      <c r="BL160" s="1101" t="n"/>
      <c r="BM160" s="1101" t="n"/>
      <c r="BN160" s="1101" t="n"/>
      <c r="BO160" s="1101" t="n"/>
      <c r="BP160" s="1101" t="n"/>
      <c r="BQ160" s="1101" t="n"/>
      <c r="BR160" s="1106" t="n"/>
      <c r="BS160" s="1106" t="n"/>
      <c r="BT160" s="1106" t="n"/>
      <c r="BU160" s="1106" t="n"/>
      <c r="BV160" s="1106" t="n"/>
      <c r="BW160" s="1106" t="n"/>
      <c r="BX160" s="1106" t="n"/>
      <c r="BY160" s="1106" t="n"/>
      <c r="BZ160" s="1106" t="n"/>
      <c r="CA160" s="1106" t="n"/>
      <c r="CB160" s="1106" t="n"/>
      <c r="CC160" s="1106" t="n"/>
      <c r="CD160" s="1106" t="n"/>
      <c r="CE160" s="1106" t="n"/>
      <c r="CF160" s="1106" t="n"/>
      <c r="CG160" s="1106" t="n"/>
      <c r="CH160" s="1106" t="n"/>
      <c r="CI160" s="1106" t="n"/>
      <c r="CJ160" s="1106" t="n"/>
      <c r="CK160" s="1101" t="n"/>
      <c r="CL160" s="1101" t="n"/>
      <c r="CM160" s="1101" t="n"/>
      <c r="CN160" s="1101" t="n"/>
      <c r="CO160" s="1101" t="n"/>
      <c r="CP160" s="1101" t="n"/>
      <c r="CQ160" s="1101" t="n"/>
      <c r="CR160" s="1101" t="n"/>
      <c r="CS160" s="1101" t="n"/>
      <c r="CT160" s="1101" t="n"/>
      <c r="CU160" s="1101" t="n"/>
      <c r="CV160" s="1101" t="n"/>
      <c r="CW160" s="1101" t="n"/>
      <c r="CX160" s="1101" t="n"/>
      <c r="CY160" s="1101" t="n"/>
      <c r="CZ160" s="1101" t="n"/>
      <c r="DA160" s="1101" t="n"/>
      <c r="DB160" s="1101" t="n"/>
      <c r="DC160" s="1101" t="n"/>
      <c r="DD160" s="1101" t="n"/>
      <c r="DE160" s="1101" t="n"/>
      <c r="DF160" s="1101" t="n"/>
      <c r="DG160" s="1101" t="n"/>
      <c r="DH160" s="1101" t="n"/>
      <c r="DI160" s="1101" t="n"/>
    </row>
    <row r="161" ht="13.5" customHeight="1" s="1178">
      <c r="A161" s="1106" t="n"/>
      <c r="B161" s="1106" t="n"/>
      <c r="C161" s="1106" t="n"/>
      <c r="D161" s="1106" t="n"/>
      <c r="E161" s="1106" t="n"/>
      <c r="F161" s="1106" t="n"/>
      <c r="G161" s="144" t="n"/>
      <c r="H161" s="1106" t="n"/>
      <c r="I161" s="1106" t="n"/>
      <c r="J161" s="1106" t="n"/>
      <c r="K161" s="1106" t="n"/>
      <c r="L161" s="1106" t="n"/>
      <c r="M161" s="178" t="n"/>
      <c r="N161" s="1106" t="n"/>
      <c r="O161" s="1106" t="n"/>
      <c r="P161" s="1106" t="n"/>
      <c r="Q161" s="1106" t="n"/>
      <c r="R161" s="1106" t="n"/>
      <c r="S161" s="1106" t="n"/>
      <c r="T161" s="230" t="n"/>
      <c r="U161" s="1106" t="n"/>
      <c r="V161" s="1106" t="n"/>
      <c r="W161" s="1106" t="n"/>
      <c r="X161" s="1106" t="n"/>
      <c r="Y161" s="1106" t="n"/>
      <c r="Z161" s="1106" t="n"/>
      <c r="AA161" s="144" t="n"/>
      <c r="AB161" s="1106" t="n"/>
      <c r="AC161" s="1106" t="n"/>
      <c r="AD161" s="1106" t="n"/>
      <c r="AE161" s="1106" t="n"/>
      <c r="AF161" s="1106" t="n"/>
      <c r="AG161" s="1106" t="n"/>
      <c r="AH161" s="144" t="n"/>
      <c r="AI161" s="1106" t="n"/>
      <c r="AJ161" s="1106" t="n"/>
      <c r="AK161" s="1106" t="n"/>
      <c r="AL161" s="1106" t="n"/>
      <c r="AM161" s="1106" t="n"/>
      <c r="AN161" s="1106" t="n"/>
      <c r="AO161" s="1106" t="n"/>
      <c r="AP161" s="1106" t="n"/>
      <c r="AQ161" s="1106" t="n"/>
      <c r="AR161" s="1106" t="n"/>
      <c r="AS161" s="1106" t="n"/>
      <c r="AT161" s="1106" t="n"/>
      <c r="AU161" s="1106" t="n"/>
      <c r="AV161" s="1106" t="n"/>
      <c r="AW161" s="1106" t="n"/>
      <c r="AX161" s="1106" t="n"/>
      <c r="AY161" s="1106" t="n"/>
      <c r="AZ161" s="144" t="n"/>
      <c r="BA161" s="1106" t="n"/>
      <c r="BB161" s="1106" t="n"/>
      <c r="BC161" s="1106" t="n"/>
      <c r="BD161" s="1106" t="n"/>
      <c r="BE161" s="1106" t="n"/>
      <c r="BF161" s="1106" t="n"/>
      <c r="BG161" s="1106" t="n"/>
      <c r="BH161" s="1106" t="n"/>
      <c r="BI161" s="1106" t="n"/>
      <c r="BJ161" s="1106" t="n"/>
      <c r="BK161" s="1106" t="n"/>
      <c r="BL161" s="1106" t="n"/>
      <c r="BM161" s="1106" t="n"/>
      <c r="BN161" s="1106" t="n"/>
      <c r="BO161" s="1106" t="n"/>
      <c r="BP161" s="1106" t="n"/>
      <c r="BQ161" s="1106" t="n"/>
      <c r="BR161" s="1106" t="n"/>
      <c r="BS161" s="1106" t="n"/>
      <c r="BT161" s="1106" t="n"/>
      <c r="BU161" s="1106" t="n"/>
      <c r="BV161" s="1106" t="n"/>
      <c r="BW161" s="1106" t="n"/>
      <c r="BX161" s="1106" t="n"/>
      <c r="BY161" s="1106" t="n"/>
      <c r="BZ161" s="1106" t="n"/>
      <c r="CA161" s="1106" t="n"/>
      <c r="CB161" s="1106" t="n"/>
      <c r="CC161" s="1106" t="n"/>
      <c r="CD161" s="1106" t="n"/>
      <c r="CE161" s="1106" t="n"/>
      <c r="CF161" s="1106" t="n"/>
      <c r="CG161" s="1106" t="n"/>
      <c r="CH161" s="1106" t="n"/>
      <c r="CI161" s="1106" t="n"/>
      <c r="CJ161" s="1106" t="n"/>
      <c r="CK161" s="1106" t="n"/>
      <c r="CL161" s="1106" t="n"/>
      <c r="CM161" s="1106" t="n"/>
      <c r="CN161" s="1106" t="n"/>
      <c r="CO161" s="1106" t="n"/>
      <c r="CP161" s="1106" t="n"/>
      <c r="CQ161" s="1106" t="n"/>
      <c r="CR161" s="1106" t="n"/>
      <c r="CS161" s="1106" t="n"/>
      <c r="CT161" s="1106" t="n"/>
      <c r="CU161" s="1106" t="n"/>
      <c r="CV161" s="1106" t="n"/>
      <c r="CW161" s="1106" t="n"/>
      <c r="CX161" s="1106" t="n"/>
      <c r="CY161" s="1106" t="n"/>
      <c r="CZ161" s="1106" t="n"/>
      <c r="DA161" s="1106" t="n"/>
      <c r="DB161" s="1106" t="n"/>
      <c r="DC161" s="1106" t="n"/>
      <c r="DD161" s="1106" t="n"/>
      <c r="DE161" s="1106" t="n"/>
      <c r="DF161" s="1106" t="n"/>
      <c r="DG161" s="1106" t="n"/>
      <c r="DH161" s="1106" t="n"/>
      <c r="DI161" s="1106" t="n"/>
    </row>
    <row r="162" ht="13.5" customHeight="1" s="1178">
      <c r="A162" s="1106" t="n"/>
      <c r="B162" s="1106" t="n"/>
      <c r="C162" s="1106" t="n"/>
      <c r="D162" s="1106" t="n"/>
      <c r="E162" s="1106" t="n"/>
      <c r="F162" s="1106" t="n"/>
      <c r="G162" s="144" t="n"/>
      <c r="H162" s="1106" t="n"/>
      <c r="I162" s="1106" t="n"/>
      <c r="J162" s="1106" t="n"/>
      <c r="K162" s="1106" t="n"/>
      <c r="L162" s="1106" t="n"/>
      <c r="M162" s="178" t="n"/>
      <c r="N162" s="1106" t="n"/>
      <c r="O162" s="1106" t="n"/>
      <c r="P162" s="1106" t="n"/>
      <c r="Q162" s="1106" t="n"/>
      <c r="R162" s="1106" t="n"/>
      <c r="S162" s="1106" t="n"/>
      <c r="T162" s="230" t="n"/>
      <c r="U162" s="1106" t="n"/>
      <c r="V162" s="1106" t="n"/>
      <c r="W162" s="1106" t="n"/>
      <c r="X162" s="1106" t="n"/>
      <c r="Y162" s="1106" t="n"/>
      <c r="Z162" s="1106" t="n"/>
      <c r="AA162" s="144" t="n"/>
      <c r="AB162" s="1106" t="n"/>
      <c r="AC162" s="1106" t="n"/>
      <c r="AD162" s="1106" t="n"/>
      <c r="AE162" s="1106" t="n"/>
      <c r="AF162" s="1106" t="n"/>
      <c r="AG162" s="1106" t="n"/>
      <c r="AH162" s="144" t="n"/>
      <c r="AI162" s="1106" t="n"/>
      <c r="AJ162" s="1106" t="n"/>
      <c r="AK162" s="1106" t="n"/>
      <c r="AL162" s="1106" t="n"/>
      <c r="AM162" s="1106" t="n"/>
      <c r="AN162" s="1106" t="n"/>
      <c r="AO162" s="1106" t="n"/>
      <c r="AP162" s="1106" t="n"/>
      <c r="AQ162" s="1106" t="n"/>
      <c r="AR162" s="1106" t="n"/>
      <c r="AS162" s="1106" t="n"/>
      <c r="AT162" s="1106" t="n"/>
      <c r="AU162" s="1106" t="n"/>
      <c r="AV162" s="1106" t="n"/>
      <c r="AW162" s="1106" t="n"/>
      <c r="AX162" s="1106" t="n"/>
      <c r="AY162" s="1106" t="n"/>
      <c r="AZ162" s="144" t="n"/>
      <c r="BA162" s="1106" t="n"/>
      <c r="BB162" s="1106" t="n"/>
      <c r="BC162" s="1106" t="n"/>
      <c r="BD162" s="1106" t="n"/>
      <c r="BE162" s="1106" t="n"/>
      <c r="BF162" s="1106" t="n"/>
      <c r="BG162" s="1106" t="n"/>
      <c r="BH162" s="1106" t="n"/>
      <c r="BI162" s="1106" t="n"/>
      <c r="BJ162" s="1106" t="n"/>
      <c r="BK162" s="1106" t="n"/>
      <c r="BL162" s="1106" t="n"/>
      <c r="BM162" s="1106" t="n"/>
      <c r="BN162" s="1106" t="n"/>
      <c r="BO162" s="1106" t="n"/>
      <c r="BP162" s="1106" t="n"/>
      <c r="BQ162" s="1106" t="n"/>
      <c r="BR162" s="1106" t="n"/>
      <c r="BS162" s="1106" t="n"/>
      <c r="BT162" s="1106" t="n"/>
      <c r="BU162" s="1106" t="n"/>
      <c r="BV162" s="1106" t="n"/>
      <c r="BW162" s="1106" t="n"/>
      <c r="BX162" s="1106" t="n"/>
      <c r="BY162" s="1106" t="n"/>
      <c r="BZ162" s="1106" t="n"/>
      <c r="CA162" s="1106" t="n"/>
      <c r="CB162" s="1106" t="n"/>
      <c r="CC162" s="1106" t="n"/>
      <c r="CD162" s="1106" t="n"/>
      <c r="CE162" s="1106" t="n"/>
      <c r="CF162" s="1106" t="n"/>
      <c r="CG162" s="1106" t="n"/>
      <c r="CH162" s="1106" t="n"/>
      <c r="CI162" s="1106" t="n"/>
      <c r="CJ162" s="1106" t="n"/>
      <c r="CK162" s="1106" t="n"/>
      <c r="CL162" s="1106" t="n"/>
      <c r="CM162" s="1106" t="n"/>
      <c r="CN162" s="1106" t="n"/>
      <c r="CO162" s="1106" t="n"/>
      <c r="CP162" s="1106" t="n"/>
      <c r="CQ162" s="1106" t="n"/>
      <c r="CR162" s="1106" t="n"/>
      <c r="CS162" s="1106" t="n"/>
      <c r="CT162" s="1106" t="n"/>
      <c r="CU162" s="1106" t="n"/>
      <c r="CV162" s="1106" t="n"/>
      <c r="CW162" s="1106" t="n"/>
      <c r="CX162" s="1106" t="n"/>
      <c r="CY162" s="1106" t="n"/>
      <c r="CZ162" s="1106" t="n"/>
      <c r="DA162" s="1106" t="n"/>
      <c r="DB162" s="1106" t="n"/>
      <c r="DC162" s="1106" t="n"/>
      <c r="DD162" s="1106" t="n"/>
      <c r="DE162" s="1106" t="n"/>
      <c r="DF162" s="1106" t="n"/>
      <c r="DG162" s="1106" t="n"/>
      <c r="DH162" s="1106" t="n"/>
      <c r="DI162" s="1106" t="n"/>
    </row>
    <row r="163" ht="13.5" customHeight="1" s="1178">
      <c r="A163" s="1106" t="n"/>
      <c r="B163" s="1106" t="n"/>
      <c r="C163" s="1106" t="n"/>
      <c r="D163" s="1106" t="n"/>
      <c r="E163" s="1106" t="n"/>
      <c r="F163" s="1106" t="n"/>
      <c r="G163" s="144" t="n"/>
      <c r="H163" s="1106" t="n"/>
      <c r="I163" s="1106" t="n"/>
      <c r="J163" s="1106" t="n"/>
      <c r="K163" s="1106" t="n"/>
      <c r="L163" s="1106" t="n"/>
      <c r="M163" s="178" t="n"/>
      <c r="N163" s="1106" t="n"/>
      <c r="O163" s="1106" t="n"/>
      <c r="P163" s="1106" t="n"/>
      <c r="Q163" s="1106" t="n"/>
      <c r="R163" s="1106" t="n"/>
      <c r="S163" s="1106" t="n"/>
      <c r="T163" s="230" t="n"/>
      <c r="U163" s="1106" t="n"/>
      <c r="V163" s="1106" t="n"/>
      <c r="W163" s="1106" t="n"/>
      <c r="X163" s="1106" t="n"/>
      <c r="Y163" s="1106" t="n"/>
      <c r="Z163" s="1106" t="n"/>
      <c r="AA163" s="144" t="n"/>
      <c r="AB163" s="1106" t="n"/>
      <c r="AC163" s="1106" t="n"/>
      <c r="AD163" s="1106" t="n"/>
      <c r="AE163" s="1106" t="n"/>
      <c r="AF163" s="1106" t="n"/>
      <c r="AG163" s="1106" t="n"/>
      <c r="AH163" s="144" t="n"/>
      <c r="AI163" s="1106" t="n"/>
      <c r="AJ163" s="1106" t="n"/>
      <c r="AK163" s="1106" t="n"/>
      <c r="AL163" s="1106" t="n"/>
      <c r="AM163" s="1106" t="n"/>
      <c r="AN163" s="1106" t="n"/>
      <c r="AO163" s="1106" t="n"/>
      <c r="AP163" s="1106" t="n"/>
      <c r="AQ163" s="1106" t="n"/>
      <c r="AR163" s="1106" t="n"/>
      <c r="AS163" s="1106" t="n"/>
      <c r="AT163" s="1106" t="n"/>
      <c r="AU163" s="1106" t="n"/>
      <c r="AV163" s="1106" t="n"/>
      <c r="AW163" s="1106" t="n"/>
      <c r="AX163" s="1106" t="n"/>
      <c r="AY163" s="1106" t="n"/>
      <c r="AZ163" s="144" t="n"/>
      <c r="BA163" s="1106" t="n"/>
      <c r="BB163" s="1106" t="n"/>
      <c r="BC163" s="1106" t="n"/>
      <c r="BD163" s="1106" t="n"/>
      <c r="BE163" s="1106" t="n"/>
      <c r="BF163" s="1106" t="n"/>
      <c r="BG163" s="1106" t="n"/>
      <c r="BH163" s="1106" t="n"/>
      <c r="BI163" s="1106" t="n"/>
      <c r="BJ163" s="1106" t="n"/>
      <c r="BK163" s="1106" t="n"/>
      <c r="BL163" s="1106" t="n"/>
      <c r="BM163" s="1106" t="n"/>
      <c r="BN163" s="1106" t="n"/>
      <c r="BO163" s="1106" t="n"/>
      <c r="BP163" s="1106" t="n"/>
      <c r="BQ163" s="1106" t="n"/>
      <c r="BR163" s="1106" t="n"/>
      <c r="BS163" s="1106" t="n"/>
      <c r="BT163" s="1106" t="n"/>
      <c r="BU163" s="1106" t="n"/>
      <c r="BV163" s="1106" t="n"/>
      <c r="BW163" s="1106" t="n"/>
      <c r="BX163" s="1106" t="n"/>
      <c r="BY163" s="1106" t="n"/>
      <c r="BZ163" s="1106" t="n"/>
      <c r="CA163" s="1106" t="n"/>
      <c r="CB163" s="1106" t="n"/>
      <c r="CC163" s="1106" t="n"/>
      <c r="CD163" s="1106" t="n"/>
      <c r="CE163" s="1106" t="n"/>
      <c r="CF163" s="1106" t="n"/>
      <c r="CG163" s="1106" t="n"/>
      <c r="CH163" s="1106" t="n"/>
      <c r="CI163" s="1106" t="n"/>
      <c r="CJ163" s="1106" t="n"/>
      <c r="CK163" s="1106" t="n"/>
      <c r="CL163" s="1106" t="n"/>
      <c r="CM163" s="1106" t="n"/>
      <c r="CN163" s="1106" t="n"/>
      <c r="CO163" s="1106" t="n"/>
      <c r="CP163" s="1106" t="n"/>
      <c r="CQ163" s="1106" t="n"/>
      <c r="CR163" s="1106" t="n"/>
      <c r="CS163" s="1106" t="n"/>
      <c r="CT163" s="1106" t="n"/>
      <c r="CU163" s="1106" t="n"/>
      <c r="CV163" s="1106" t="n"/>
      <c r="CW163" s="1106" t="n"/>
      <c r="CX163" s="1106" t="n"/>
      <c r="CY163" s="1106" t="n"/>
      <c r="CZ163" s="1106" t="n"/>
      <c r="DA163" s="1106" t="n"/>
      <c r="DB163" s="1106" t="n"/>
      <c r="DC163" s="1106" t="n"/>
      <c r="DD163" s="1106" t="n"/>
      <c r="DE163" s="1106" t="n"/>
      <c r="DF163" s="1106" t="n"/>
      <c r="DG163" s="1106" t="n"/>
      <c r="DH163" s="1106" t="n"/>
      <c r="DI163" s="1106" t="n"/>
    </row>
    <row r="164" ht="13.5" customHeight="1" s="1178">
      <c r="A164" s="1106" t="n"/>
      <c r="B164" s="1106" t="n"/>
      <c r="C164" s="1106" t="n"/>
      <c r="D164" s="1106" t="n"/>
      <c r="E164" s="1106" t="n"/>
      <c r="F164" s="1106" t="n"/>
      <c r="G164" s="144" t="n"/>
      <c r="H164" s="1106" t="n"/>
      <c r="I164" s="1106" t="n"/>
      <c r="J164" s="1106" t="n"/>
      <c r="K164" s="1106" t="n"/>
      <c r="L164" s="1106" t="n"/>
      <c r="M164" s="178" t="n"/>
      <c r="N164" s="1106" t="n"/>
      <c r="O164" s="1106" t="n"/>
      <c r="P164" s="1106" t="n"/>
      <c r="Q164" s="1106" t="n"/>
      <c r="R164" s="1106" t="n"/>
      <c r="S164" s="1106" t="n"/>
      <c r="T164" s="230" t="n"/>
      <c r="U164" s="1106" t="n"/>
      <c r="V164" s="1106" t="n"/>
      <c r="W164" s="1106" t="n"/>
      <c r="X164" s="1106" t="n"/>
      <c r="Y164" s="1106" t="n"/>
      <c r="Z164" s="1106" t="n"/>
      <c r="AA164" s="144" t="n"/>
      <c r="AB164" s="1106" t="n"/>
      <c r="AC164" s="1106" t="n"/>
      <c r="AD164" s="1106" t="n"/>
      <c r="AE164" s="1106" t="n"/>
      <c r="AF164" s="1106" t="n"/>
      <c r="AG164" s="1106" t="n"/>
      <c r="AH164" s="144" t="n"/>
      <c r="AI164" s="1106" t="n"/>
      <c r="AJ164" s="1106" t="n"/>
      <c r="AK164" s="1106" t="n"/>
      <c r="AL164" s="1106" t="n"/>
      <c r="AM164" s="1106" t="n"/>
      <c r="AN164" s="1106" t="n"/>
      <c r="AO164" s="1106" t="n"/>
      <c r="AP164" s="1106" t="n"/>
      <c r="AQ164" s="1106" t="n"/>
      <c r="AR164" s="1106" t="n"/>
      <c r="AS164" s="1106" t="n"/>
      <c r="AT164" s="1106" t="n"/>
      <c r="AU164" s="1106" t="n"/>
      <c r="AV164" s="1106" t="n"/>
      <c r="AW164" s="1106" t="n"/>
      <c r="AX164" s="1106" t="n"/>
      <c r="AY164" s="1106" t="n"/>
      <c r="AZ164" s="144" t="n"/>
      <c r="BA164" s="1106" t="n"/>
      <c r="BB164" s="1106" t="n"/>
      <c r="BC164" s="1106" t="n"/>
      <c r="BD164" s="1106" t="n"/>
      <c r="BE164" s="1106" t="n"/>
      <c r="BF164" s="1106" t="n"/>
      <c r="BG164" s="1106" t="n"/>
      <c r="BH164" s="1106" t="n"/>
      <c r="BI164" s="1106" t="n"/>
      <c r="BJ164" s="1106" t="n"/>
      <c r="BK164" s="1106" t="n"/>
      <c r="BL164" s="1106" t="n"/>
      <c r="BM164" s="1106" t="n"/>
      <c r="BN164" s="1106" t="n"/>
      <c r="BO164" s="1106" t="n"/>
      <c r="BP164" s="1106" t="n"/>
      <c r="BQ164" s="1106" t="n"/>
      <c r="BR164" s="1106" t="n"/>
      <c r="BS164" s="1106" t="n"/>
      <c r="BT164" s="1106" t="n"/>
      <c r="BU164" s="1106" t="n"/>
      <c r="BV164" s="1106" t="n"/>
      <c r="BW164" s="1106" t="n"/>
      <c r="BX164" s="1106" t="n"/>
      <c r="BY164" s="1106" t="n"/>
      <c r="BZ164" s="1106" t="n"/>
      <c r="CA164" s="1106" t="n"/>
      <c r="CB164" s="1106" t="n"/>
      <c r="CC164" s="1106" t="n"/>
      <c r="CD164" s="1106" t="n"/>
      <c r="CE164" s="1106" t="n"/>
      <c r="CF164" s="1106" t="n"/>
      <c r="CG164" s="1106" t="n"/>
      <c r="CH164" s="1106" t="n"/>
      <c r="CI164" s="1106" t="n"/>
      <c r="CJ164" s="1106" t="n"/>
      <c r="CK164" s="1106" t="n"/>
      <c r="CL164" s="1106" t="n"/>
      <c r="CM164" s="1106" t="n"/>
      <c r="CN164" s="1106" t="n"/>
      <c r="CO164" s="1106" t="n"/>
      <c r="CP164" s="1106" t="n"/>
      <c r="CQ164" s="1106" t="n"/>
      <c r="CR164" s="1106" t="n"/>
      <c r="CS164" s="1106" t="n"/>
      <c r="CT164" s="1106" t="n"/>
      <c r="CU164" s="1106" t="n"/>
      <c r="CV164" s="1106" t="n"/>
      <c r="CW164" s="1106" t="n"/>
      <c r="CX164" s="1106" t="n"/>
      <c r="CY164" s="1106" t="n"/>
      <c r="CZ164" s="1106" t="n"/>
      <c r="DA164" s="1106" t="n"/>
      <c r="DB164" s="1106" t="n"/>
      <c r="DC164" s="1106" t="n"/>
      <c r="DD164" s="1106" t="n"/>
      <c r="DE164" s="1106" t="n"/>
      <c r="DF164" s="1106" t="n"/>
      <c r="DG164" s="1106" t="n"/>
      <c r="DH164" s="1106" t="n"/>
      <c r="DI164" s="1106" t="n"/>
    </row>
    <row r="165" ht="13.5" customHeight="1" s="1178">
      <c r="A165" s="1106" t="n"/>
      <c r="B165" s="1106" t="n"/>
      <c r="C165" s="1106" t="n"/>
      <c r="D165" s="1106" t="n"/>
      <c r="E165" s="1106" t="n"/>
      <c r="F165" s="1106" t="n"/>
      <c r="G165" s="144" t="n"/>
      <c r="H165" s="1106" t="n"/>
      <c r="I165" s="1106" t="n"/>
      <c r="J165" s="1106" t="n"/>
      <c r="K165" s="1106" t="n"/>
      <c r="L165" s="1106" t="n"/>
      <c r="M165" s="178" t="n"/>
      <c r="N165" s="1106" t="n"/>
      <c r="O165" s="1106" t="n"/>
      <c r="P165" s="1106" t="n"/>
      <c r="Q165" s="1106" t="n"/>
      <c r="R165" s="1106" t="n"/>
      <c r="S165" s="1106" t="n"/>
      <c r="T165" s="230" t="n"/>
      <c r="U165" s="1106" t="n"/>
      <c r="V165" s="1106" t="n"/>
      <c r="W165" s="1106" t="n"/>
      <c r="X165" s="1106" t="n"/>
      <c r="Y165" s="1106" t="n"/>
      <c r="Z165" s="1106" t="n"/>
      <c r="AA165" s="144" t="n"/>
      <c r="AB165" s="1106" t="n"/>
      <c r="AC165" s="1106" t="n"/>
      <c r="AD165" s="1106" t="n"/>
      <c r="AE165" s="1106" t="n"/>
      <c r="AF165" s="1106" t="n"/>
      <c r="AG165" s="1106" t="n"/>
      <c r="AH165" s="144" t="n"/>
      <c r="AI165" s="1106" t="n"/>
      <c r="AJ165" s="1106" t="n"/>
      <c r="AK165" s="1106" t="n"/>
      <c r="AL165" s="1106" t="n"/>
      <c r="AM165" s="1106" t="n"/>
      <c r="AN165" s="1106" t="n"/>
      <c r="AO165" s="1106" t="n"/>
      <c r="AP165" s="1106" t="n"/>
      <c r="AQ165" s="1106" t="n"/>
      <c r="AR165" s="1106" t="n"/>
      <c r="AS165" s="1106" t="n"/>
      <c r="AT165" s="1106" t="n"/>
      <c r="AU165" s="1106" t="n"/>
      <c r="AV165" s="1106" t="n"/>
      <c r="AW165" s="1106" t="n"/>
      <c r="AX165" s="1106" t="n"/>
      <c r="AY165" s="1106" t="n"/>
      <c r="AZ165" s="144" t="n"/>
      <c r="BA165" s="1106" t="n"/>
      <c r="BB165" s="1106" t="n"/>
      <c r="BC165" s="1106" t="n"/>
      <c r="BD165" s="1106" t="n"/>
      <c r="BE165" s="1106" t="n"/>
      <c r="BF165" s="1106" t="n"/>
      <c r="BG165" s="1106" t="n"/>
      <c r="BH165" s="1106" t="n"/>
      <c r="BI165" s="1106" t="n"/>
      <c r="BJ165" s="1106" t="n"/>
      <c r="BK165" s="1106" t="n"/>
      <c r="BL165" s="1106" t="n"/>
      <c r="BM165" s="1106" t="n"/>
      <c r="BN165" s="1106" t="n"/>
      <c r="BO165" s="1106" t="n"/>
      <c r="BP165" s="1106" t="n"/>
      <c r="BQ165" s="1106" t="n"/>
      <c r="BR165" s="1106" t="n"/>
      <c r="BS165" s="1106" t="n"/>
      <c r="BT165" s="1106" t="n"/>
      <c r="BU165" s="1106" t="n"/>
      <c r="BV165" s="1106" t="n"/>
      <c r="BW165" s="1106" t="n"/>
      <c r="BX165" s="1106" t="n"/>
      <c r="BY165" s="1106" t="n"/>
      <c r="BZ165" s="1106" t="n"/>
      <c r="CA165" s="1106" t="n"/>
      <c r="CB165" s="1106" t="n"/>
      <c r="CC165" s="1106" t="n"/>
      <c r="CD165" s="1106" t="n"/>
      <c r="CE165" s="1106" t="n"/>
      <c r="CF165" s="1106" t="n"/>
      <c r="CG165" s="1106" t="n"/>
      <c r="CH165" s="1106" t="n"/>
      <c r="CI165" s="1106" t="n"/>
      <c r="CJ165" s="1106" t="n"/>
      <c r="CK165" s="1106" t="n"/>
      <c r="CL165" s="1106" t="n"/>
      <c r="CM165" s="1106" t="n"/>
      <c r="CN165" s="1106" t="n"/>
      <c r="CO165" s="1106" t="n"/>
      <c r="CP165" s="1106" t="n"/>
      <c r="CQ165" s="1106" t="n"/>
      <c r="CR165" s="1106" t="n"/>
      <c r="CS165" s="1106" t="n"/>
      <c r="CT165" s="1106" t="n"/>
      <c r="CU165" s="1106" t="n"/>
      <c r="CV165" s="1106" t="n"/>
      <c r="CW165" s="1106" t="n"/>
      <c r="CX165" s="1106" t="n"/>
      <c r="CY165" s="1106" t="n"/>
      <c r="CZ165" s="1106" t="n"/>
      <c r="DA165" s="1106" t="n"/>
      <c r="DB165" s="1106" t="n"/>
      <c r="DC165" s="1106" t="n"/>
      <c r="DD165" s="1106" t="n"/>
      <c r="DE165" s="1106" t="n"/>
      <c r="DF165" s="1106" t="n"/>
      <c r="DG165" s="1106" t="n"/>
      <c r="DH165" s="1106" t="n"/>
      <c r="DI165" s="1106" t="n"/>
    </row>
    <row r="166" ht="13.5" customHeight="1" s="1178">
      <c r="A166" s="1106" t="n"/>
      <c r="B166" s="1106" t="n"/>
      <c r="C166" s="1106" t="n"/>
      <c r="D166" s="1106" t="n"/>
      <c r="E166" s="1106" t="n"/>
      <c r="F166" s="1106" t="n"/>
      <c r="G166" s="144" t="n"/>
      <c r="H166" s="1106" t="n"/>
      <c r="I166" s="1106" t="n"/>
      <c r="J166" s="1106" t="n"/>
      <c r="K166" s="1106" t="n"/>
      <c r="L166" s="1106" t="n"/>
      <c r="M166" s="178" t="n"/>
      <c r="N166" s="1106" t="n"/>
      <c r="O166" s="1106" t="n"/>
      <c r="P166" s="1106" t="n"/>
      <c r="Q166" s="1106" t="n"/>
      <c r="R166" s="1106" t="n"/>
      <c r="S166" s="1106" t="n"/>
      <c r="T166" s="230" t="n"/>
      <c r="U166" s="1106" t="n"/>
      <c r="V166" s="1106" t="n"/>
      <c r="W166" s="1106" t="n"/>
      <c r="X166" s="1106" t="n"/>
      <c r="Y166" s="1106" t="n"/>
      <c r="Z166" s="1106" t="n"/>
      <c r="AA166" s="144" t="n"/>
      <c r="AB166" s="1106" t="n"/>
      <c r="AC166" s="1106" t="n"/>
      <c r="AD166" s="1106" t="n"/>
      <c r="AE166" s="1106" t="n"/>
      <c r="AF166" s="1106" t="n"/>
      <c r="AG166" s="1106" t="n"/>
      <c r="AH166" s="144" t="n"/>
      <c r="AI166" s="1106" t="n"/>
      <c r="AJ166" s="1106" t="n"/>
      <c r="AK166" s="1106" t="n"/>
      <c r="AL166" s="1106" t="n"/>
      <c r="AM166" s="1106" t="n"/>
      <c r="AN166" s="1106" t="n"/>
      <c r="AO166" s="1106" t="n"/>
      <c r="AP166" s="1106" t="n"/>
      <c r="AQ166" s="1106" t="n"/>
      <c r="AR166" s="1106" t="n"/>
      <c r="AS166" s="1106" t="n"/>
      <c r="AT166" s="1106" t="n"/>
      <c r="AU166" s="1106" t="n"/>
      <c r="AV166" s="1106" t="n"/>
      <c r="AW166" s="1106" t="n"/>
      <c r="AX166" s="1106" t="n"/>
      <c r="AY166" s="1106" t="n"/>
      <c r="AZ166" s="144" t="n"/>
      <c r="BA166" s="1106" t="n"/>
      <c r="BB166" s="1106" t="n"/>
      <c r="BC166" s="1106" t="n"/>
      <c r="BD166" s="1106" t="n"/>
      <c r="BE166" s="1106" t="n"/>
      <c r="BF166" s="1106" t="n"/>
      <c r="BG166" s="1106" t="n"/>
      <c r="BH166" s="1106" t="n"/>
      <c r="BI166" s="1106" t="n"/>
      <c r="BJ166" s="1106" t="n"/>
      <c r="BK166" s="1106" t="n"/>
      <c r="BL166" s="1106" t="n"/>
      <c r="BM166" s="1106" t="n"/>
      <c r="BN166" s="1106" t="n"/>
      <c r="BO166" s="1106" t="n"/>
      <c r="BP166" s="1106" t="n"/>
      <c r="BQ166" s="1106" t="n"/>
      <c r="BR166" s="1106" t="n"/>
      <c r="BS166" s="1106" t="n"/>
      <c r="BT166" s="1106" t="n"/>
      <c r="BU166" s="1106" t="n"/>
      <c r="BV166" s="1106" t="n"/>
      <c r="BW166" s="1106" t="n"/>
      <c r="BX166" s="1106" t="n"/>
      <c r="BY166" s="1106" t="n"/>
      <c r="BZ166" s="1106" t="n"/>
      <c r="CA166" s="1106" t="n"/>
      <c r="CB166" s="1106" t="n"/>
      <c r="CC166" s="1106" t="n"/>
      <c r="CD166" s="1106" t="n"/>
      <c r="CE166" s="1106" t="n"/>
      <c r="CF166" s="1106" t="n"/>
      <c r="CG166" s="1106" t="n"/>
      <c r="CH166" s="1106" t="n"/>
      <c r="CI166" s="1106" t="n"/>
      <c r="CJ166" s="1106" t="n"/>
      <c r="CK166" s="1106" t="n"/>
      <c r="CL166" s="1106" t="n"/>
      <c r="CM166" s="1106" t="n"/>
      <c r="CN166" s="1106" t="n"/>
      <c r="CO166" s="1106" t="n"/>
      <c r="CP166" s="1106" t="n"/>
      <c r="CQ166" s="1106" t="n"/>
      <c r="CR166" s="1106" t="n"/>
      <c r="CS166" s="1106" t="n"/>
      <c r="CT166" s="1106" t="n"/>
      <c r="CU166" s="1106" t="n"/>
      <c r="CV166" s="1106" t="n"/>
      <c r="CW166" s="1106" t="n"/>
      <c r="CX166" s="1106" t="n"/>
      <c r="CY166" s="1106" t="n"/>
      <c r="CZ166" s="1106" t="n"/>
      <c r="DA166" s="1106" t="n"/>
      <c r="DB166" s="1106" t="n"/>
      <c r="DC166" s="1106" t="n"/>
      <c r="DD166" s="1106" t="n"/>
      <c r="DE166" s="1106" t="n"/>
      <c r="DF166" s="1106" t="n"/>
      <c r="DG166" s="1106" t="n"/>
      <c r="DH166" s="1106" t="n"/>
      <c r="DI166" s="1106" t="n"/>
    </row>
    <row r="167" ht="13.5" customHeight="1" s="1178">
      <c r="A167" s="1106" t="n"/>
      <c r="B167" s="1106" t="n"/>
      <c r="C167" s="1106" t="n"/>
      <c r="D167" s="1106" t="n"/>
      <c r="E167" s="1106" t="n"/>
      <c r="F167" s="1106" t="n"/>
      <c r="G167" s="144" t="n"/>
      <c r="H167" s="1106" t="n"/>
      <c r="I167" s="1106" t="n"/>
      <c r="J167" s="1106" t="n"/>
      <c r="K167" s="1106" t="n"/>
      <c r="L167" s="1106" t="n"/>
      <c r="M167" s="178" t="n"/>
      <c r="N167" s="1106" t="n"/>
      <c r="O167" s="1106" t="n"/>
      <c r="P167" s="1106" t="n"/>
      <c r="Q167" s="1106" t="n"/>
      <c r="R167" s="1106" t="n"/>
      <c r="S167" s="1106" t="n"/>
      <c r="T167" s="230" t="n"/>
      <c r="U167" s="1106" t="n"/>
      <c r="V167" s="1106" t="n"/>
      <c r="W167" s="1106" t="n"/>
      <c r="X167" s="1106" t="n"/>
      <c r="Y167" s="1106" t="n"/>
      <c r="Z167" s="1106" t="n"/>
      <c r="AA167" s="144" t="n"/>
      <c r="AB167" s="1106" t="n"/>
      <c r="AC167" s="1106" t="n"/>
      <c r="AD167" s="1106" t="n"/>
      <c r="AE167" s="1106" t="n"/>
      <c r="AF167" s="1106" t="n"/>
      <c r="AG167" s="1106" t="n"/>
      <c r="AH167" s="144" t="n"/>
      <c r="AI167" s="1106" t="n"/>
      <c r="AJ167" s="1106" t="n"/>
      <c r="AK167" s="1106" t="n"/>
      <c r="AL167" s="1106" t="n"/>
      <c r="AM167" s="1106" t="n"/>
      <c r="AN167" s="1106" t="n"/>
      <c r="AO167" s="1106" t="n"/>
      <c r="AP167" s="1106" t="n"/>
      <c r="AQ167" s="1106" t="n"/>
      <c r="AR167" s="1106" t="n"/>
      <c r="AS167" s="1106" t="n"/>
      <c r="AT167" s="1106" t="n"/>
      <c r="AU167" s="1106" t="n"/>
      <c r="AV167" s="1106" t="n"/>
      <c r="AW167" s="1106" t="n"/>
      <c r="AX167" s="1106" t="n"/>
      <c r="AY167" s="1106" t="n"/>
      <c r="AZ167" s="144" t="n"/>
      <c r="BA167" s="1106" t="n"/>
      <c r="BB167" s="1106" t="n"/>
      <c r="BC167" s="1106" t="n"/>
      <c r="BD167" s="1106" t="n"/>
      <c r="BE167" s="1106" t="n"/>
      <c r="BF167" s="1106" t="n"/>
      <c r="BG167" s="1106" t="n"/>
      <c r="BH167" s="1106" t="n"/>
      <c r="BI167" s="1106" t="n"/>
      <c r="BJ167" s="1106" t="n"/>
      <c r="BK167" s="1106" t="n"/>
      <c r="BL167" s="1106" t="n"/>
      <c r="BM167" s="1106" t="n"/>
      <c r="BN167" s="1106" t="n"/>
      <c r="BO167" s="1106" t="n"/>
      <c r="BP167" s="1106" t="n"/>
      <c r="BQ167" s="1106" t="n"/>
      <c r="BR167" s="1106" t="n"/>
      <c r="BS167" s="1106" t="n"/>
      <c r="BT167" s="1106" t="n"/>
      <c r="BU167" s="1106" t="n"/>
      <c r="BV167" s="1106" t="n"/>
      <c r="BW167" s="1106" t="n"/>
      <c r="BX167" s="1106" t="n"/>
      <c r="BY167" s="1106" t="n"/>
      <c r="BZ167" s="1106" t="n"/>
      <c r="CA167" s="1106" t="n"/>
      <c r="CB167" s="1106" t="n"/>
      <c r="CC167" s="1106" t="n"/>
      <c r="CD167" s="1106" t="n"/>
      <c r="CE167" s="1106" t="n"/>
      <c r="CF167" s="1106" t="n"/>
      <c r="CG167" s="1106" t="n"/>
      <c r="CH167" s="1106" t="n"/>
      <c r="CI167" s="1106" t="n"/>
      <c r="CJ167" s="1106" t="n"/>
      <c r="CK167" s="1106" t="n"/>
      <c r="CL167" s="1106" t="n"/>
      <c r="CM167" s="1106" t="n"/>
      <c r="CN167" s="1106" t="n"/>
      <c r="CO167" s="1106" t="n"/>
      <c r="CP167" s="1106" t="n"/>
      <c r="CQ167" s="1106" t="n"/>
      <c r="CR167" s="1106" t="n"/>
      <c r="CS167" s="1106" t="n"/>
      <c r="CT167" s="1106" t="n"/>
      <c r="CU167" s="1106" t="n"/>
      <c r="CV167" s="1106" t="n"/>
      <c r="CW167" s="1106" t="n"/>
      <c r="CX167" s="1106" t="n"/>
      <c r="CY167" s="1106" t="n"/>
      <c r="CZ167" s="1106" t="n"/>
      <c r="DA167" s="1106" t="n"/>
      <c r="DB167" s="1106" t="n"/>
      <c r="DC167" s="1106" t="n"/>
      <c r="DD167" s="1106" t="n"/>
      <c r="DE167" s="1106" t="n"/>
      <c r="DF167" s="1106" t="n"/>
      <c r="DG167" s="1106" t="n"/>
      <c r="DH167" s="1106" t="n"/>
      <c r="DI167" s="1106" t="n"/>
    </row>
    <row r="168" ht="13.5" customHeight="1" s="1178">
      <c r="A168" s="1106" t="n"/>
      <c r="B168" s="1106" t="n"/>
      <c r="C168" s="1106" t="n"/>
      <c r="D168" s="1106" t="n"/>
      <c r="E168" s="1106" t="n"/>
      <c r="F168" s="1106" t="n"/>
      <c r="G168" s="144" t="n"/>
      <c r="H168" s="1106" t="n"/>
      <c r="I168" s="1106" t="n"/>
      <c r="J168" s="1106" t="n"/>
      <c r="K168" s="1106" t="n"/>
      <c r="L168" s="1106" t="n"/>
      <c r="M168" s="178" t="n"/>
      <c r="N168" s="1106" t="n"/>
      <c r="O168" s="1106" t="n"/>
      <c r="P168" s="1106" t="n"/>
      <c r="Q168" s="1106" t="n"/>
      <c r="R168" s="1106" t="n"/>
      <c r="S168" s="1106" t="n"/>
      <c r="T168" s="230" t="n"/>
      <c r="U168" s="1106" t="n"/>
      <c r="V168" s="1106" t="n"/>
      <c r="W168" s="1106" t="n"/>
      <c r="X168" s="1106" t="n"/>
      <c r="Y168" s="1106" t="n"/>
      <c r="Z168" s="1106" t="n"/>
      <c r="AA168" s="144" t="n"/>
      <c r="AB168" s="1106" t="n"/>
      <c r="AC168" s="1106" t="n"/>
      <c r="AD168" s="1106" t="n"/>
      <c r="AE168" s="1106" t="n"/>
      <c r="AF168" s="1106" t="n"/>
      <c r="AG168" s="1106" t="n"/>
      <c r="AH168" s="144" t="n"/>
      <c r="AI168" s="1106" t="n"/>
      <c r="AJ168" s="1106" t="n"/>
      <c r="AK168" s="1106" t="n"/>
      <c r="AL168" s="1106" t="n"/>
      <c r="AM168" s="1106" t="n"/>
      <c r="AN168" s="1106" t="n"/>
      <c r="AO168" s="1106" t="n"/>
      <c r="AP168" s="1106" t="n"/>
      <c r="AQ168" s="1106" t="n"/>
      <c r="AR168" s="1106" t="n"/>
      <c r="AS168" s="1106" t="n"/>
      <c r="AT168" s="1106" t="n"/>
      <c r="AU168" s="1106" t="n"/>
      <c r="AV168" s="1106" t="n"/>
      <c r="AW168" s="1106" t="n"/>
      <c r="AX168" s="1106" t="n"/>
      <c r="AY168" s="1106" t="n"/>
      <c r="AZ168" s="144" t="n"/>
      <c r="BA168" s="1106" t="n"/>
      <c r="BB168" s="1106" t="n"/>
      <c r="BC168" s="1106" t="n"/>
      <c r="BD168" s="1106" t="n"/>
      <c r="BE168" s="1106" t="n"/>
      <c r="BF168" s="1106" t="n"/>
      <c r="BG168" s="1106" t="n"/>
      <c r="BH168" s="1106" t="n"/>
      <c r="BI168" s="1106" t="n"/>
      <c r="BJ168" s="1106" t="n"/>
      <c r="BK168" s="1106" t="n"/>
      <c r="BL168" s="1106" t="n"/>
      <c r="BM168" s="1106" t="n"/>
      <c r="BN168" s="1106" t="n"/>
      <c r="BO168" s="1106" t="n"/>
      <c r="BP168" s="1106" t="n"/>
      <c r="BQ168" s="1106" t="n"/>
      <c r="BR168" s="1106" t="n"/>
      <c r="BS168" s="1106" t="n"/>
      <c r="BT168" s="1106" t="n"/>
      <c r="BU168" s="1106" t="n"/>
      <c r="BV168" s="1106" t="n"/>
      <c r="BW168" s="1106" t="n"/>
      <c r="BX168" s="1106" t="n"/>
      <c r="BY168" s="1106" t="n"/>
      <c r="BZ168" s="1106" t="n"/>
      <c r="CA168" s="1106" t="n"/>
      <c r="CB168" s="1106" t="n"/>
      <c r="CC168" s="1106" t="n"/>
      <c r="CD168" s="1106" t="n"/>
      <c r="CE168" s="1106" t="n"/>
      <c r="CF168" s="1106" t="n"/>
      <c r="CG168" s="1106" t="n"/>
      <c r="CH168" s="1106" t="n"/>
      <c r="CI168" s="1106" t="n"/>
      <c r="CJ168" s="1106" t="n"/>
      <c r="CK168" s="1106" t="n"/>
      <c r="CL168" s="1106" t="n"/>
      <c r="CM168" s="1106" t="n"/>
      <c r="CN168" s="1106" t="n"/>
      <c r="CO168" s="1106" t="n"/>
      <c r="CP168" s="1106" t="n"/>
      <c r="CQ168" s="1106" t="n"/>
      <c r="CR168" s="1106" t="n"/>
      <c r="CS168" s="1106" t="n"/>
      <c r="CT168" s="1106" t="n"/>
      <c r="CU168" s="1106" t="n"/>
      <c r="CV168" s="1106" t="n"/>
      <c r="CW168" s="1106" t="n"/>
      <c r="CX168" s="1106" t="n"/>
      <c r="CY168" s="1106" t="n"/>
      <c r="CZ168" s="1106" t="n"/>
      <c r="DA168" s="1106" t="n"/>
      <c r="DB168" s="1106" t="n"/>
      <c r="DC168" s="1106" t="n"/>
      <c r="DD168" s="1106" t="n"/>
      <c r="DE168" s="1106" t="n"/>
      <c r="DF168" s="1106" t="n"/>
      <c r="DG168" s="1106" t="n"/>
      <c r="DH168" s="1106" t="n"/>
      <c r="DI168" s="1106" t="n"/>
    </row>
    <row r="169" ht="13.5" customHeight="1" s="1178">
      <c r="A169" s="1106" t="n"/>
      <c r="B169" s="1106" t="n"/>
      <c r="C169" s="1106" t="n"/>
      <c r="D169" s="1106" t="n"/>
      <c r="E169" s="1106" t="n"/>
      <c r="F169" s="1106" t="n"/>
      <c r="G169" s="144" t="n"/>
      <c r="H169" s="1106" t="n"/>
      <c r="I169" s="1106" t="n"/>
      <c r="J169" s="1106" t="n"/>
      <c r="K169" s="1106" t="n"/>
      <c r="L169" s="1106" t="n"/>
      <c r="M169" s="178" t="n"/>
      <c r="N169" s="1106" t="n"/>
      <c r="O169" s="1106" t="n"/>
      <c r="P169" s="1106" t="n"/>
      <c r="Q169" s="1106" t="n"/>
      <c r="R169" s="1106" t="n"/>
      <c r="S169" s="1106" t="n"/>
      <c r="T169" s="230" t="n"/>
      <c r="U169" s="1106" t="n"/>
      <c r="V169" s="1106" t="n"/>
      <c r="W169" s="1106" t="n"/>
      <c r="X169" s="1106" t="n"/>
      <c r="Y169" s="1106" t="n"/>
      <c r="Z169" s="1106" t="n"/>
      <c r="AA169" s="144" t="n"/>
      <c r="AB169" s="1106" t="n"/>
      <c r="AC169" s="1106" t="n"/>
      <c r="AD169" s="1106" t="n"/>
      <c r="AE169" s="1106" t="n"/>
      <c r="AF169" s="1106" t="n"/>
      <c r="AG169" s="1106" t="n"/>
      <c r="AH169" s="144" t="n"/>
      <c r="AI169" s="1106" t="n"/>
      <c r="AJ169" s="1106" t="n"/>
      <c r="AK169" s="1106" t="n"/>
      <c r="AL169" s="1106" t="n"/>
      <c r="AM169" s="1106" t="n"/>
      <c r="AN169" s="1106" t="n"/>
      <c r="AO169" s="1106" t="n"/>
      <c r="AP169" s="1106" t="n"/>
      <c r="AQ169" s="1106" t="n"/>
      <c r="AR169" s="1106" t="n"/>
      <c r="AS169" s="1106" t="n"/>
      <c r="AT169" s="1106" t="n"/>
      <c r="AU169" s="1106" t="n"/>
      <c r="AV169" s="1106" t="n"/>
      <c r="AW169" s="1106" t="n"/>
      <c r="AX169" s="1106" t="n"/>
      <c r="AY169" s="1106" t="n"/>
      <c r="AZ169" s="144" t="n"/>
      <c r="BA169" s="1106" t="n"/>
      <c r="BB169" s="1106" t="n"/>
      <c r="BC169" s="1106" t="n"/>
      <c r="BD169" s="1106" t="n"/>
      <c r="BE169" s="1106" t="n"/>
      <c r="BF169" s="1106" t="n"/>
      <c r="BG169" s="1106" t="n"/>
      <c r="BH169" s="1106" t="n"/>
      <c r="BI169" s="1106" t="n"/>
      <c r="BJ169" s="1106" t="n"/>
      <c r="BK169" s="1106" t="n"/>
      <c r="BL169" s="1106" t="n"/>
      <c r="BM169" s="1106" t="n"/>
      <c r="BN169" s="1106" t="n"/>
      <c r="BO169" s="1106" t="n"/>
      <c r="BP169" s="1106" t="n"/>
      <c r="BQ169" s="1106" t="n"/>
      <c r="BR169" s="1106" t="n"/>
      <c r="BS169" s="1106" t="n"/>
      <c r="BT169" s="1106" t="n"/>
      <c r="BU169" s="1106" t="n"/>
      <c r="BV169" s="1106" t="n"/>
      <c r="BW169" s="1106" t="n"/>
      <c r="BX169" s="1106" t="n"/>
      <c r="BY169" s="1106" t="n"/>
      <c r="BZ169" s="1106" t="n"/>
      <c r="CA169" s="1106" t="n"/>
      <c r="CB169" s="1106" t="n"/>
      <c r="CC169" s="1106" t="n"/>
      <c r="CD169" s="1106" t="n"/>
      <c r="CE169" s="1106" t="n"/>
      <c r="CF169" s="1106" t="n"/>
      <c r="CG169" s="1106" t="n"/>
      <c r="CH169" s="1106" t="n"/>
      <c r="CI169" s="1106" t="n"/>
      <c r="CJ169" s="1106" t="n"/>
      <c r="CK169" s="1106" t="n"/>
      <c r="CL169" s="1106" t="n"/>
      <c r="CM169" s="1106" t="n"/>
      <c r="CN169" s="1106" t="n"/>
      <c r="CO169" s="1106" t="n"/>
      <c r="CP169" s="1106" t="n"/>
      <c r="CQ169" s="1106" t="n"/>
      <c r="CR169" s="1106" t="n"/>
      <c r="CS169" s="1106" t="n"/>
      <c r="CT169" s="1106" t="n"/>
      <c r="CU169" s="1106" t="n"/>
      <c r="CV169" s="1106" t="n"/>
      <c r="CW169" s="1106" t="n"/>
      <c r="CX169" s="1106" t="n"/>
      <c r="CY169" s="1106" t="n"/>
      <c r="CZ169" s="1106" t="n"/>
      <c r="DA169" s="1106" t="n"/>
      <c r="DB169" s="1106" t="n"/>
      <c r="DC169" s="1106" t="n"/>
      <c r="DD169" s="1106" t="n"/>
      <c r="DE169" s="1106" t="n"/>
      <c r="DF169" s="1106" t="n"/>
      <c r="DG169" s="1106" t="n"/>
      <c r="DH169" s="1106" t="n"/>
      <c r="DI169" s="1106" t="n"/>
    </row>
    <row r="170" ht="13.5" customHeight="1" s="1178">
      <c r="A170" s="1106" t="n"/>
      <c r="B170" s="1106" t="n"/>
      <c r="C170" s="1106" t="n"/>
      <c r="D170" s="1106" t="n"/>
      <c r="E170" s="1106" t="n"/>
      <c r="F170" s="1106" t="n"/>
      <c r="G170" s="144" t="n"/>
      <c r="H170" s="1106" t="n"/>
      <c r="I170" s="1106" t="n"/>
      <c r="J170" s="1106" t="n"/>
      <c r="K170" s="1106" t="n"/>
      <c r="L170" s="1106" t="n"/>
      <c r="M170" s="178" t="n"/>
      <c r="N170" s="1106" t="n"/>
      <c r="O170" s="1106" t="n"/>
      <c r="P170" s="1106" t="n"/>
      <c r="Q170" s="1106" t="n"/>
      <c r="R170" s="1106" t="n"/>
      <c r="S170" s="1106" t="n"/>
      <c r="T170" s="230" t="n"/>
      <c r="U170" s="1106" t="n"/>
      <c r="V170" s="1106" t="n"/>
      <c r="W170" s="1106" t="n"/>
      <c r="X170" s="1106" t="n"/>
      <c r="Y170" s="1106" t="n"/>
      <c r="Z170" s="1106" t="n"/>
      <c r="AA170" s="144" t="n"/>
      <c r="AB170" s="1106" t="n"/>
      <c r="AC170" s="1106" t="n"/>
      <c r="AD170" s="1106" t="n"/>
      <c r="AE170" s="1106" t="n"/>
      <c r="AF170" s="1106" t="n"/>
      <c r="AG170" s="1106" t="n"/>
      <c r="AH170" s="144" t="n"/>
      <c r="AI170" s="1106" t="n"/>
      <c r="AJ170" s="1106" t="n"/>
      <c r="AK170" s="1106" t="n"/>
      <c r="AL170" s="1106" t="n"/>
      <c r="AM170" s="1106" t="n"/>
      <c r="AN170" s="1106" t="n"/>
      <c r="AO170" s="1106" t="n"/>
      <c r="AP170" s="1106" t="n"/>
      <c r="AQ170" s="1106" t="n"/>
      <c r="AR170" s="1106" t="n"/>
      <c r="AS170" s="1106" t="n"/>
      <c r="AT170" s="1106" t="n"/>
      <c r="AU170" s="1106" t="n"/>
      <c r="AV170" s="1106" t="n"/>
      <c r="AW170" s="1106" t="n"/>
      <c r="AX170" s="1106" t="n"/>
      <c r="AY170" s="1106" t="n"/>
      <c r="AZ170" s="144" t="n"/>
      <c r="BA170" s="1106" t="n"/>
      <c r="BB170" s="1106" t="n"/>
      <c r="BC170" s="1106" t="n"/>
      <c r="BD170" s="1106" t="n"/>
      <c r="BE170" s="1106" t="n"/>
      <c r="BF170" s="1106" t="n"/>
      <c r="BG170" s="1106" t="n"/>
      <c r="BH170" s="1106" t="n"/>
      <c r="BI170" s="1106" t="n"/>
      <c r="BJ170" s="1106" t="n"/>
      <c r="BK170" s="1106" t="n"/>
      <c r="BL170" s="1106" t="n"/>
      <c r="BM170" s="1106" t="n"/>
      <c r="BN170" s="1106" t="n"/>
      <c r="BO170" s="1106" t="n"/>
      <c r="BP170" s="1106" t="n"/>
      <c r="BQ170" s="1106" t="n"/>
      <c r="BR170" s="1106" t="n"/>
      <c r="BS170" s="1106" t="n"/>
      <c r="BT170" s="1106" t="n"/>
      <c r="BU170" s="1106" t="n"/>
      <c r="BV170" s="1106" t="n"/>
      <c r="BW170" s="1106" t="n"/>
      <c r="BX170" s="1106" t="n"/>
      <c r="BY170" s="1106" t="n"/>
      <c r="BZ170" s="1106" t="n"/>
      <c r="CA170" s="1106" t="n"/>
      <c r="CB170" s="1106" t="n"/>
      <c r="CC170" s="1106" t="n"/>
      <c r="CD170" s="1106" t="n"/>
      <c r="CE170" s="1106" t="n"/>
      <c r="CF170" s="1106" t="n"/>
      <c r="CG170" s="1106" t="n"/>
      <c r="CH170" s="1106" t="n"/>
      <c r="CI170" s="1106" t="n"/>
      <c r="CJ170" s="1106" t="n"/>
      <c r="CK170" s="1106" t="n"/>
      <c r="CL170" s="1106" t="n"/>
      <c r="CM170" s="1106" t="n"/>
      <c r="CN170" s="1106" t="n"/>
      <c r="CO170" s="1106" t="n"/>
      <c r="CP170" s="1106" t="n"/>
      <c r="CQ170" s="1106" t="n"/>
      <c r="CR170" s="1106" t="n"/>
      <c r="CS170" s="1106" t="n"/>
      <c r="CT170" s="1106" t="n"/>
      <c r="CU170" s="1106" t="n"/>
      <c r="CV170" s="1106" t="n"/>
      <c r="CW170" s="1106" t="n"/>
      <c r="CX170" s="1106" t="n"/>
      <c r="CY170" s="1106" t="n"/>
      <c r="CZ170" s="1106" t="n"/>
      <c r="DA170" s="1106" t="n"/>
      <c r="DB170" s="1106" t="n"/>
      <c r="DC170" s="1106" t="n"/>
      <c r="DD170" s="1106" t="n"/>
      <c r="DE170" s="1106" t="n"/>
      <c r="DF170" s="1106" t="n"/>
      <c r="DG170" s="1106" t="n"/>
      <c r="DH170" s="1106" t="n"/>
      <c r="DI170" s="1106" t="n"/>
    </row>
    <row r="171" ht="13.5" customHeight="1" s="1178">
      <c r="A171" s="1106" t="n"/>
      <c r="B171" s="1106" t="n"/>
      <c r="C171" s="1106" t="n"/>
      <c r="D171" s="1106" t="n"/>
      <c r="E171" s="1106" t="n"/>
      <c r="F171" s="1106" t="n"/>
      <c r="G171" s="144" t="n"/>
      <c r="H171" s="1106" t="n"/>
      <c r="I171" s="1106" t="n"/>
      <c r="J171" s="1106" t="n"/>
      <c r="K171" s="1106" t="n"/>
      <c r="L171" s="1106" t="n"/>
      <c r="M171" s="178" t="n"/>
      <c r="N171" s="1106" t="n"/>
      <c r="O171" s="1106" t="n"/>
      <c r="P171" s="1106" t="n"/>
      <c r="Q171" s="1106" t="n"/>
      <c r="R171" s="1106" t="n"/>
      <c r="S171" s="1106" t="n"/>
      <c r="T171" s="230" t="n"/>
      <c r="U171" s="1106" t="n"/>
      <c r="V171" s="1106" t="n"/>
      <c r="W171" s="1106" t="n"/>
      <c r="X171" s="1106" t="n"/>
      <c r="Y171" s="1106" t="n"/>
      <c r="Z171" s="1106" t="n"/>
      <c r="AA171" s="144" t="n"/>
      <c r="AB171" s="1106" t="n"/>
      <c r="AC171" s="1106" t="n"/>
      <c r="AD171" s="1106" t="n"/>
      <c r="AE171" s="1106" t="n"/>
      <c r="AF171" s="1106" t="n"/>
      <c r="AG171" s="1106" t="n"/>
      <c r="AH171" s="144" t="n"/>
      <c r="AI171" s="1106" t="n"/>
      <c r="AJ171" s="1106" t="n"/>
      <c r="AK171" s="1106" t="n"/>
      <c r="AL171" s="1106" t="n"/>
      <c r="AM171" s="1106" t="n"/>
      <c r="AN171" s="1106" t="n"/>
      <c r="AO171" s="1106" t="n"/>
      <c r="AP171" s="1106" t="n"/>
      <c r="AQ171" s="1106" t="n"/>
      <c r="AR171" s="1106" t="n"/>
      <c r="AS171" s="1106" t="n"/>
      <c r="AT171" s="1106" t="n"/>
      <c r="AU171" s="1106" t="n"/>
      <c r="AV171" s="1106" t="n"/>
      <c r="AW171" s="1106" t="n"/>
      <c r="AX171" s="1106" t="n"/>
      <c r="AY171" s="1106" t="n"/>
      <c r="AZ171" s="144" t="n"/>
      <c r="BA171" s="1106" t="n"/>
      <c r="BB171" s="1106" t="n"/>
      <c r="BC171" s="1106" t="n"/>
      <c r="BD171" s="1106" t="n"/>
      <c r="BE171" s="1106" t="n"/>
      <c r="BF171" s="1106" t="n"/>
      <c r="BG171" s="1106" t="n"/>
      <c r="BH171" s="1106" t="n"/>
      <c r="BI171" s="1106" t="n"/>
      <c r="BJ171" s="1106" t="n"/>
      <c r="BK171" s="1106" t="n"/>
      <c r="BL171" s="1106" t="n"/>
      <c r="BM171" s="1106" t="n"/>
      <c r="BN171" s="1106" t="n"/>
      <c r="BO171" s="1106" t="n"/>
      <c r="BP171" s="1106" t="n"/>
      <c r="BQ171" s="1106" t="n"/>
      <c r="BR171" s="1106" t="n"/>
      <c r="BS171" s="1106" t="n"/>
      <c r="BT171" s="1106" t="n"/>
      <c r="BU171" s="1106" t="n"/>
      <c r="BV171" s="1106" t="n"/>
      <c r="BW171" s="1106" t="n"/>
      <c r="BX171" s="1106" t="n"/>
      <c r="BY171" s="1106" t="n"/>
      <c r="BZ171" s="1106" t="n"/>
      <c r="CA171" s="1106" t="n"/>
      <c r="CB171" s="1106" t="n"/>
      <c r="CC171" s="1106" t="n"/>
      <c r="CD171" s="1106" t="n"/>
      <c r="CE171" s="1106" t="n"/>
      <c r="CF171" s="1106" t="n"/>
      <c r="CG171" s="1106" t="n"/>
      <c r="CH171" s="1106" t="n"/>
      <c r="CI171" s="1106" t="n"/>
      <c r="CJ171" s="1106" t="n"/>
      <c r="CK171" s="1106" t="n"/>
      <c r="CL171" s="1106" t="n"/>
      <c r="CM171" s="1106" t="n"/>
      <c r="CN171" s="1106" t="n"/>
      <c r="CO171" s="1106" t="n"/>
      <c r="CP171" s="1106" t="n"/>
      <c r="CQ171" s="1106" t="n"/>
      <c r="CR171" s="1106" t="n"/>
      <c r="CS171" s="1106" t="n"/>
      <c r="CT171" s="1106" t="n"/>
      <c r="CU171" s="1106" t="n"/>
      <c r="CV171" s="1106" t="n"/>
      <c r="CW171" s="1106" t="n"/>
      <c r="CX171" s="1106" t="n"/>
      <c r="CY171" s="1106" t="n"/>
      <c r="CZ171" s="1106" t="n"/>
      <c r="DA171" s="1106" t="n"/>
      <c r="DB171" s="1106" t="n"/>
      <c r="DC171" s="1106" t="n"/>
      <c r="DD171" s="1106" t="n"/>
      <c r="DE171" s="1106" t="n"/>
      <c r="DF171" s="1106" t="n"/>
      <c r="DG171" s="1106" t="n"/>
      <c r="DH171" s="1106" t="n"/>
      <c r="DI171" s="1106" t="n"/>
    </row>
    <row r="172" ht="13.5" customHeight="1" s="1178">
      <c r="A172" s="1106" t="n"/>
      <c r="B172" s="1106" t="n"/>
      <c r="C172" s="1106" t="n"/>
      <c r="D172" s="1106" t="n"/>
      <c r="E172" s="1106" t="n"/>
      <c r="F172" s="1106" t="n"/>
      <c r="G172" s="144" t="n"/>
      <c r="H172" s="1122">
        <f>MIN(L177,INT(N49*520/H177))</f>
        <v/>
      </c>
      <c r="I172" s="1122" t="n"/>
      <c r="J172" s="1122" t="n"/>
      <c r="K172" s="1122" t="n"/>
      <c r="L172" s="1122" t="n"/>
      <c r="M172" s="178" t="n"/>
      <c r="N172" s="1106" t="n"/>
      <c r="O172" s="1106" t="n"/>
      <c r="P172" s="1106" t="n"/>
      <c r="Q172" s="1106" t="n"/>
      <c r="R172" s="1106" t="n"/>
      <c r="S172" s="1106" t="n"/>
      <c r="T172" s="230" t="n"/>
      <c r="U172" s="1106" t="n"/>
      <c r="V172" s="1106" t="n"/>
      <c r="W172" s="1106" t="n"/>
      <c r="X172" s="1106" t="n"/>
      <c r="Y172" s="1106" t="n"/>
      <c r="Z172" s="1106" t="n"/>
      <c r="AA172" s="144" t="n"/>
      <c r="AB172" s="1106" t="n"/>
      <c r="AC172" s="1106" t="n"/>
      <c r="AD172" s="1106" t="n"/>
      <c r="AE172" s="1106" t="n"/>
      <c r="AF172" s="1106" t="n"/>
      <c r="AG172" s="1106" t="n"/>
      <c r="AH172" s="144" t="n"/>
      <c r="AI172" s="1106" t="n"/>
      <c r="AJ172" s="1106" t="n"/>
      <c r="AK172" s="1106" t="n"/>
      <c r="AL172" s="1106" t="n"/>
      <c r="AM172" s="1106" t="n"/>
      <c r="AN172" s="1106" t="n"/>
      <c r="AO172" s="1106" t="n"/>
      <c r="AP172" s="1106" t="n"/>
      <c r="AQ172" s="1106" t="n"/>
      <c r="AR172" s="1106" t="n"/>
      <c r="AS172" s="1106" t="n"/>
      <c r="AT172" s="1106" t="n"/>
      <c r="AU172" s="1106" t="n"/>
      <c r="AV172" s="1106" t="n"/>
      <c r="AW172" s="1106" t="n"/>
      <c r="AX172" s="1106" t="n"/>
      <c r="AY172" s="1106" t="n"/>
      <c r="AZ172" s="144" t="n"/>
      <c r="BA172" s="1106" t="n"/>
      <c r="BB172" s="1106" t="n"/>
      <c r="BC172" s="1106" t="n"/>
      <c r="BD172" s="1106" t="n"/>
      <c r="BE172" s="1106" t="n"/>
      <c r="BF172" s="1106" t="n"/>
      <c r="BG172" s="1106" t="n"/>
      <c r="BH172" s="1106" t="n"/>
      <c r="BI172" s="1106" t="n"/>
      <c r="BJ172" s="1106" t="n"/>
      <c r="BK172" s="1106" t="n"/>
      <c r="BL172" s="1106" t="n"/>
      <c r="BM172" s="1106" t="n"/>
      <c r="BN172" s="1106" t="n"/>
      <c r="BO172" s="1106" t="n"/>
      <c r="BP172" s="1106" t="n"/>
      <c r="BQ172" s="1106" t="n"/>
      <c r="BR172" s="1106" t="n"/>
      <c r="BS172" s="1106" t="n"/>
      <c r="BT172" s="1106" t="n"/>
      <c r="BU172" s="1106" t="n"/>
      <c r="BV172" s="1106" t="n"/>
      <c r="BW172" s="1106" t="n"/>
      <c r="BX172" s="1106" t="n"/>
      <c r="BY172" s="1106" t="n"/>
      <c r="BZ172" s="1106" t="n"/>
      <c r="CA172" s="1106" t="n"/>
      <c r="CB172" s="1106" t="n"/>
      <c r="CC172" s="1106" t="n"/>
      <c r="CD172" s="1106" t="n"/>
      <c r="CE172" s="1106" t="n"/>
      <c r="CF172" s="1106" t="n"/>
      <c r="CG172" s="1106" t="n"/>
      <c r="CH172" s="1106" t="n"/>
      <c r="CI172" s="1106" t="n"/>
      <c r="CJ172" s="1106" t="n"/>
      <c r="CK172" s="1106" t="n"/>
      <c r="CL172" s="1106" t="n"/>
      <c r="CM172" s="1106" t="n"/>
      <c r="CN172" s="1106" t="n"/>
      <c r="CO172" s="1106" t="n"/>
      <c r="CP172" s="1106" t="n"/>
      <c r="CQ172" s="1106" t="n"/>
      <c r="CR172" s="1106" t="n"/>
      <c r="CS172" s="1106" t="n"/>
      <c r="CT172" s="1106" t="n"/>
      <c r="CU172" s="1106" t="n"/>
      <c r="CV172" s="1106" t="n"/>
      <c r="CW172" s="1106" t="n"/>
      <c r="CX172" s="1106" t="n"/>
      <c r="CY172" s="1106" t="n"/>
      <c r="CZ172" s="1106" t="n"/>
      <c r="DA172" s="1106" t="n"/>
      <c r="DB172" s="1106" t="n"/>
      <c r="DC172" s="1106" t="n"/>
      <c r="DD172" s="1106" t="n"/>
      <c r="DE172" s="1106" t="n"/>
      <c r="DF172" s="1106" t="n"/>
      <c r="DG172" s="1106" t="n"/>
      <c r="DH172" s="1106" t="n"/>
      <c r="DI172" s="1106" t="n"/>
    </row>
    <row r="173" ht="13.5" customHeight="1" s="1178">
      <c r="A173" s="1106" t="n"/>
      <c r="B173" s="1106" t="n"/>
      <c r="C173" s="1106" t="n"/>
      <c r="D173" s="1106" t="n"/>
      <c r="E173" s="1106" t="n"/>
      <c r="F173" s="1106" t="n"/>
      <c r="G173" s="144" t="n"/>
      <c r="H173" s="1122">
        <f>MIN(L178,MAX(0,INT((520*N49-H172*H177)/H178)))</f>
        <v/>
      </c>
      <c r="I173" s="1122" t="n"/>
      <c r="J173" s="1122">
        <f>L178-H173</f>
        <v/>
      </c>
      <c r="K173" s="1122" t="n"/>
      <c r="L173" s="1122" t="n"/>
      <c r="M173" s="178" t="n"/>
      <c r="N173" s="1106" t="n"/>
      <c r="O173" s="1106" t="n"/>
      <c r="P173" s="1106" t="n"/>
      <c r="Q173" s="1106" t="n"/>
      <c r="R173" s="1106" t="n"/>
      <c r="S173" s="1106" t="n"/>
      <c r="T173" s="230" t="n"/>
      <c r="U173" s="1106" t="n"/>
      <c r="V173" s="1106" t="n"/>
      <c r="W173" s="1106" t="n"/>
      <c r="X173" s="1106" t="n"/>
      <c r="Y173" s="1106" t="n"/>
      <c r="Z173" s="1106" t="n"/>
      <c r="AA173" s="144" t="n"/>
      <c r="AB173" s="1106" t="n"/>
      <c r="AC173" s="1106" t="n"/>
      <c r="AD173" s="1106" t="n"/>
      <c r="AE173" s="1106" t="n"/>
      <c r="AF173" s="1106" t="n"/>
      <c r="AG173" s="1106" t="n"/>
      <c r="AH173" s="144" t="n"/>
      <c r="AI173" s="1106" t="n"/>
      <c r="AJ173" s="1106" t="n"/>
      <c r="AK173" s="1106" t="n"/>
      <c r="AL173" s="1106" t="n"/>
      <c r="AM173" s="1106" t="n"/>
      <c r="AN173" s="1106" t="n"/>
      <c r="AO173" s="1106" t="n"/>
      <c r="AP173" s="1106" t="n"/>
      <c r="AQ173" s="1106" t="n"/>
      <c r="AR173" s="1106" t="n"/>
      <c r="AS173" s="1106" t="n"/>
      <c r="AT173" s="1106" t="n"/>
      <c r="AU173" s="1106" t="n"/>
      <c r="AV173" s="1106" t="n"/>
      <c r="AW173" s="1106" t="n"/>
      <c r="AX173" s="1106" t="n"/>
      <c r="AY173" s="1106" t="n"/>
      <c r="AZ173" s="144" t="n"/>
      <c r="BA173" s="1106" t="n"/>
      <c r="BB173" s="1106" t="n"/>
      <c r="BC173" s="1106" t="n"/>
      <c r="BD173" s="1106" t="n"/>
      <c r="BE173" s="1106" t="n"/>
      <c r="BF173" s="1106" t="n"/>
      <c r="BG173" s="1106" t="n"/>
      <c r="BH173" s="1106" t="n"/>
      <c r="BI173" s="1106" t="n"/>
      <c r="BJ173" s="1106" t="n"/>
      <c r="BK173" s="1106" t="n"/>
      <c r="BL173" s="1106" t="n"/>
      <c r="BM173" s="1106" t="n"/>
      <c r="BN173" s="1106" t="n"/>
      <c r="BO173" s="1106" t="n"/>
      <c r="BP173" s="1106" t="n"/>
      <c r="BQ173" s="1106" t="n"/>
      <c r="BR173" s="1106" t="n"/>
      <c r="BS173" s="1106" t="n"/>
      <c r="BT173" s="1106" t="n"/>
      <c r="BU173" s="1106" t="n"/>
      <c r="BV173" s="1106" t="n"/>
      <c r="BW173" s="1106" t="n"/>
      <c r="BX173" s="1106" t="n"/>
      <c r="BY173" s="1106" t="n"/>
      <c r="BZ173" s="1106" t="n"/>
      <c r="CA173" s="1106" t="n"/>
      <c r="CB173" s="1106" t="n"/>
      <c r="CC173" s="1106" t="n"/>
      <c r="CD173" s="1106" t="n"/>
      <c r="CE173" s="1106" t="n"/>
      <c r="CF173" s="1106" t="n"/>
      <c r="CG173" s="1106" t="n"/>
      <c r="CH173" s="1106" t="n"/>
      <c r="CI173" s="1106" t="n"/>
      <c r="CJ173" s="1106" t="n"/>
      <c r="CK173" s="1106" t="n"/>
      <c r="CL173" s="1106" t="n"/>
      <c r="CM173" s="1106" t="n"/>
      <c r="CN173" s="1106" t="n"/>
      <c r="CO173" s="1106" t="n"/>
      <c r="CP173" s="1106" t="n"/>
      <c r="CQ173" s="1106" t="n"/>
      <c r="CR173" s="1106" t="n"/>
      <c r="CS173" s="1106" t="n"/>
      <c r="CT173" s="1106" t="n"/>
      <c r="CU173" s="1106" t="n"/>
      <c r="CV173" s="1106" t="n"/>
      <c r="CW173" s="1106" t="n"/>
      <c r="CX173" s="1106" t="n"/>
      <c r="CY173" s="1106" t="n"/>
      <c r="CZ173" s="1106" t="n"/>
      <c r="DA173" s="1106" t="n"/>
      <c r="DB173" s="1106" t="n"/>
      <c r="DC173" s="1106" t="n"/>
      <c r="DD173" s="1106" t="n"/>
      <c r="DE173" s="1106" t="n"/>
      <c r="DF173" s="1106" t="n"/>
      <c r="DG173" s="1106" t="n"/>
      <c r="DH173" s="1106" t="n"/>
      <c r="DI173" s="1106" t="n"/>
    </row>
    <row r="174" ht="13.5" customHeight="1" s="1178">
      <c r="A174" s="1106" t="n"/>
      <c r="B174" s="1106" t="n"/>
      <c r="C174" s="1106" t="n"/>
      <c r="D174" s="1106" t="n"/>
      <c r="E174" s="1106" t="n"/>
      <c r="F174" s="1106" t="n"/>
      <c r="G174" s="144" t="n"/>
      <c r="H174" s="1122">
        <f>MIN(L179,MAX(0,INT((520*N49-H172*H177-H173*H178)/H179)))</f>
        <v/>
      </c>
      <c r="I174" s="1122" t="n"/>
      <c r="J174" s="1122">
        <f>IF(MIN((L179-H174),MIN(L179,INT((520*N49-J172*H177-J173*H178)/H179)))&lt;0,0,MIN((L179-H174),MIN(L179,INT((520*N49-J172*H177-J173*H178)/H179))))</f>
        <v/>
      </c>
      <c r="K174" s="1122">
        <f>MIN(L180,INT((260*N49-K175*H180)/H179))</f>
        <v/>
      </c>
      <c r="L174" s="1122" t="n"/>
      <c r="M174" s="178" t="n"/>
      <c r="N174" s="1106" t="n"/>
      <c r="O174" s="1106" t="n"/>
      <c r="P174" s="1106" t="n"/>
      <c r="Q174" s="1106" t="n"/>
      <c r="R174" s="1106" t="n"/>
      <c r="S174" s="1106" t="n"/>
      <c r="T174" s="230" t="n"/>
      <c r="U174" s="1106" t="n"/>
      <c r="V174" s="1106" t="n"/>
      <c r="W174" s="1106" t="n"/>
      <c r="X174" s="1106" t="n"/>
      <c r="Y174" s="1106" t="n"/>
      <c r="Z174" s="1106" t="n"/>
      <c r="AA174" s="144" t="n"/>
      <c r="AB174" s="1106" t="n"/>
      <c r="AC174" s="1106" t="n"/>
      <c r="AD174" s="1106" t="n"/>
      <c r="AE174" s="1106" t="n"/>
      <c r="AF174" s="1106" t="n"/>
      <c r="AG174" s="1106" t="n"/>
      <c r="AH174" s="144" t="n"/>
      <c r="AI174" s="1106" t="n"/>
      <c r="AJ174" s="1106" t="n"/>
      <c r="AK174" s="1106" t="n"/>
      <c r="AL174" s="1106" t="n"/>
      <c r="AM174" s="1106" t="n"/>
      <c r="AN174" s="1106" t="n"/>
      <c r="AO174" s="1106" t="n"/>
      <c r="AP174" s="1106" t="n"/>
      <c r="AQ174" s="1106" t="n"/>
      <c r="AR174" s="1106" t="n"/>
      <c r="AS174" s="1106" t="n"/>
      <c r="AT174" s="1106" t="n"/>
      <c r="AU174" s="1106" t="n"/>
      <c r="AV174" s="1106" t="n"/>
      <c r="AW174" s="1106" t="n"/>
      <c r="AX174" s="1106" t="n"/>
      <c r="AY174" s="1106" t="n"/>
      <c r="AZ174" s="144" t="n"/>
      <c r="BA174" s="1106" t="n"/>
      <c r="BB174" s="1106" t="n"/>
      <c r="BC174" s="1106" t="n"/>
      <c r="BD174" s="1106" t="n"/>
      <c r="BE174" s="1106" t="n"/>
      <c r="BF174" s="1106" t="n"/>
      <c r="BG174" s="1106" t="n"/>
      <c r="BH174" s="1106" t="n"/>
      <c r="BI174" s="1106" t="n"/>
      <c r="BJ174" s="1106" t="n"/>
      <c r="BK174" s="1106" t="n"/>
      <c r="BL174" s="1106" t="n"/>
      <c r="BM174" s="1106" t="n"/>
      <c r="BN174" s="1106" t="n"/>
      <c r="BO174" s="1106" t="n"/>
      <c r="BP174" s="1106" t="n"/>
      <c r="BQ174" s="1106" t="n"/>
      <c r="BR174" s="1106" t="n"/>
      <c r="BS174" s="1106" t="n"/>
      <c r="BT174" s="1106" t="n"/>
      <c r="BU174" s="1106" t="n"/>
      <c r="BV174" s="1106" t="n"/>
      <c r="BW174" s="1106" t="n"/>
      <c r="BX174" s="1106" t="n"/>
      <c r="BY174" s="1106" t="n"/>
      <c r="BZ174" s="1106" t="n"/>
      <c r="CA174" s="1106" t="n"/>
      <c r="CB174" s="1106" t="n"/>
      <c r="CC174" s="1106" t="n"/>
      <c r="CD174" s="1106" t="n"/>
      <c r="CE174" s="1106" t="n"/>
      <c r="CF174" s="1106" t="n"/>
      <c r="CG174" s="1106" t="n"/>
      <c r="CH174" s="1106" t="n"/>
      <c r="CI174" s="1106" t="n"/>
      <c r="CJ174" s="1106" t="n"/>
      <c r="CK174" s="1106" t="n"/>
      <c r="CL174" s="1106" t="n"/>
      <c r="CM174" s="1106" t="n"/>
      <c r="CN174" s="1106" t="n"/>
      <c r="CO174" s="1106" t="n"/>
      <c r="CP174" s="1106" t="n"/>
      <c r="CQ174" s="1106" t="n"/>
      <c r="CR174" s="1106" t="n"/>
      <c r="CS174" s="1106" t="n"/>
      <c r="CT174" s="1106" t="n"/>
      <c r="CU174" s="1106" t="n"/>
      <c r="CV174" s="1106" t="n"/>
      <c r="CW174" s="1106" t="n"/>
      <c r="CX174" s="1106" t="n"/>
      <c r="CY174" s="1106" t="n"/>
      <c r="CZ174" s="1106" t="n"/>
      <c r="DA174" s="1106" t="n"/>
      <c r="DB174" s="1106" t="n"/>
      <c r="DC174" s="1106" t="n"/>
      <c r="DD174" s="1106" t="n"/>
      <c r="DE174" s="1106" t="n"/>
      <c r="DF174" s="1106" t="n"/>
      <c r="DG174" s="1106" t="n"/>
      <c r="DH174" s="1106" t="n"/>
      <c r="DI174" s="1106" t="n"/>
    </row>
    <row r="175" ht="13.5" customHeight="1" s="1178">
      <c r="A175" s="1106" t="n"/>
      <c r="B175" s="1106" t="n"/>
      <c r="C175" s="1106" t="n"/>
      <c r="D175" s="1106" t="n"/>
      <c r="E175" s="1106" t="n"/>
      <c r="F175" s="1106" t="n"/>
      <c r="G175" s="144" t="n"/>
      <c r="H175" s="1122">
        <f>MAX(0,INT((N49*520-H172*H177-H173*H178-H174*H179)/H180))</f>
        <v/>
      </c>
      <c r="I175" s="1122" t="n"/>
      <c r="J175" s="1122">
        <f>IF(MIN(L180-K175,INT((520*N49-H177*J172-H178*J173-H179*J174)/H180))&lt;0,0,MIN(L180-K175,INT((520*N49-H177*J172-H178*J173-H179*J174)/H180)))</f>
        <v/>
      </c>
      <c r="K175" s="1122">
        <f>MIN(L180,INT(260*N49/H180))</f>
        <v/>
      </c>
      <c r="L175" s="1122" t="n"/>
      <c r="M175" s="178" t="n"/>
      <c r="N175" s="1106" t="n"/>
      <c r="O175" s="1106" t="n"/>
      <c r="P175" s="1106" t="n"/>
      <c r="Q175" s="1106" t="n"/>
      <c r="R175" s="1106" t="n"/>
      <c r="S175" s="1106" t="n"/>
      <c r="T175" s="230" t="n"/>
      <c r="U175" s="1106" t="n"/>
      <c r="V175" s="1106" t="n"/>
      <c r="W175" s="1106" t="n"/>
      <c r="X175" s="1106" t="n"/>
      <c r="Y175" s="1106" t="n"/>
      <c r="Z175" s="1106" t="n"/>
      <c r="AA175" s="144" t="n"/>
      <c r="AB175" s="1106" t="n"/>
      <c r="AC175" s="1106" t="n"/>
      <c r="AD175" s="1106" t="n"/>
      <c r="AE175" s="1106" t="n"/>
      <c r="AF175" s="1106" t="n"/>
      <c r="AG175" s="1106" t="n"/>
      <c r="AH175" s="144" t="n"/>
      <c r="AI175" s="1106" t="n"/>
      <c r="AJ175" s="1106" t="n"/>
      <c r="AK175" s="1106" t="n"/>
      <c r="AL175" s="1106" t="n"/>
      <c r="AM175" s="1106" t="n"/>
      <c r="AN175" s="1106" t="n"/>
      <c r="AO175" s="1106" t="n"/>
      <c r="AP175" s="1106" t="n"/>
      <c r="AQ175" s="1106" t="n"/>
      <c r="AR175" s="1106" t="n"/>
      <c r="AS175" s="1106" t="n"/>
      <c r="AT175" s="1106" t="n"/>
      <c r="AU175" s="1106" t="n"/>
      <c r="AV175" s="1106" t="n"/>
      <c r="AW175" s="1106" t="n"/>
      <c r="AX175" s="1106" t="n"/>
      <c r="AY175" s="1106" t="n"/>
      <c r="AZ175" s="144" t="n"/>
      <c r="BA175" s="1106" t="n"/>
      <c r="BB175" s="1106" t="n"/>
      <c r="BC175" s="1106" t="n"/>
      <c r="BD175" s="1106" t="n"/>
      <c r="BE175" s="1106" t="n"/>
      <c r="BF175" s="1106" t="n"/>
      <c r="BG175" s="1106" t="n"/>
      <c r="BH175" s="1106" t="n"/>
      <c r="BI175" s="1106" t="n"/>
      <c r="BJ175" s="1106" t="n"/>
      <c r="BK175" s="1106" t="n"/>
      <c r="BL175" s="1106" t="n"/>
      <c r="BM175" s="1106" t="n"/>
      <c r="BN175" s="1106" t="n"/>
      <c r="BO175" s="1106" t="n"/>
      <c r="BP175" s="1106" t="n"/>
      <c r="BQ175" s="1106" t="n"/>
      <c r="BR175" s="1106" t="n"/>
      <c r="BS175" s="1106" t="n"/>
      <c r="BT175" s="1106" t="n"/>
      <c r="BU175" s="1106" t="n"/>
      <c r="BV175" s="1106" t="n"/>
      <c r="BW175" s="1106" t="n"/>
      <c r="BX175" s="1106" t="n"/>
      <c r="BY175" s="1106" t="n"/>
      <c r="BZ175" s="1106" t="n"/>
      <c r="CA175" s="1106" t="n"/>
      <c r="CB175" s="1106" t="n"/>
      <c r="CC175" s="1106" t="n"/>
      <c r="CD175" s="1106" t="n"/>
      <c r="CE175" s="1106" t="n"/>
      <c r="CF175" s="1106" t="n"/>
      <c r="CG175" s="1106" t="n"/>
      <c r="CH175" s="1106" t="n"/>
      <c r="CI175" s="1106" t="n"/>
      <c r="CJ175" s="1106" t="n"/>
      <c r="CK175" s="1106" t="n"/>
      <c r="CL175" s="1106" t="n"/>
      <c r="CM175" s="1106" t="n"/>
      <c r="CN175" s="1106" t="n"/>
      <c r="CO175" s="1106" t="n"/>
      <c r="CP175" s="1106" t="n"/>
      <c r="CQ175" s="1106" t="n"/>
      <c r="CR175" s="1106" t="n"/>
      <c r="CS175" s="1106" t="n"/>
      <c r="CT175" s="1106" t="n"/>
      <c r="CU175" s="1106" t="n"/>
      <c r="CV175" s="1106" t="n"/>
      <c r="CW175" s="1106" t="n"/>
      <c r="CX175" s="1106" t="n"/>
      <c r="CY175" s="1106" t="n"/>
      <c r="CZ175" s="1106" t="n"/>
      <c r="DA175" s="1106" t="n"/>
      <c r="DB175" s="1106" t="n"/>
      <c r="DC175" s="1106" t="n"/>
      <c r="DD175" s="1106" t="n"/>
      <c r="DE175" s="1106" t="n"/>
      <c r="DF175" s="1106" t="n"/>
      <c r="DG175" s="1106" t="n"/>
      <c r="DH175" s="1106" t="n"/>
      <c r="DI175" s="1106" t="n"/>
    </row>
    <row r="176" ht="13.5" customHeight="1" s="1178">
      <c r="A176" s="1106" t="n"/>
      <c r="B176" s="1106" t="n"/>
      <c r="C176" s="1106" t="n"/>
      <c r="D176" s="1106" t="n"/>
      <c r="E176" s="1106" t="n"/>
      <c r="F176" s="1106" t="n"/>
      <c r="G176" s="144" t="n"/>
      <c r="H176" s="1122" t="n"/>
      <c r="I176" s="1122" t="n"/>
      <c r="J176" s="1122" t="n"/>
      <c r="K176" s="1122" t="n"/>
      <c r="L176" s="1122" t="n"/>
      <c r="M176" s="1106" t="n"/>
      <c r="N176" s="1106" t="n"/>
      <c r="O176" s="1106" t="n"/>
      <c r="P176" s="1106" t="n"/>
      <c r="Q176" s="1106" t="n"/>
      <c r="R176" s="1106" t="n"/>
      <c r="S176" s="1106" t="n"/>
      <c r="T176" s="230" t="n"/>
      <c r="U176" s="1106" t="n"/>
      <c r="V176" s="1106" t="n"/>
      <c r="W176" s="1106" t="n"/>
      <c r="X176" s="1106" t="n"/>
      <c r="Y176" s="1106" t="n"/>
      <c r="Z176" s="1106" t="n"/>
      <c r="AA176" s="144" t="n"/>
      <c r="AB176" s="1106" t="n"/>
      <c r="AC176" s="1106" t="n"/>
      <c r="AD176" s="1106" t="n"/>
      <c r="AE176" s="1106" t="n"/>
      <c r="AF176" s="1106" t="n"/>
      <c r="AG176" s="1106" t="n"/>
      <c r="AH176" s="144" t="n"/>
      <c r="AI176" s="1106" t="n"/>
      <c r="AJ176" s="1106" t="n"/>
      <c r="AK176" s="1106" t="n"/>
      <c r="AL176" s="1106" t="n"/>
      <c r="AM176" s="1106" t="n"/>
      <c r="AN176" s="1106" t="n"/>
      <c r="AO176" s="1106" t="n"/>
      <c r="AP176" s="1106" t="n"/>
      <c r="AQ176" s="1106" t="n"/>
      <c r="AR176" s="1106" t="n"/>
      <c r="AS176" s="1106" t="n"/>
      <c r="AT176" s="1106" t="n"/>
      <c r="AU176" s="1106" t="n"/>
      <c r="AV176" s="1106" t="n"/>
      <c r="AW176" s="1106" t="n"/>
      <c r="AX176" s="1106" t="n"/>
      <c r="AY176" s="1106" t="n"/>
      <c r="AZ176" s="144" t="n"/>
      <c r="BA176" s="1106" t="n"/>
      <c r="BB176" s="1106" t="n"/>
      <c r="BC176" s="1106" t="n"/>
      <c r="BD176" s="1106" t="n"/>
      <c r="BE176" s="1106" t="n"/>
      <c r="BF176" s="1106" t="n"/>
      <c r="BG176" s="1106" t="n"/>
      <c r="BH176" s="1106" t="n"/>
      <c r="BI176" s="1106" t="n"/>
      <c r="BJ176" s="1106" t="n"/>
      <c r="BK176" s="1106" t="n"/>
      <c r="BL176" s="1106" t="n"/>
      <c r="BM176" s="1106" t="n"/>
      <c r="BN176" s="1106" t="n"/>
      <c r="BO176" s="1106" t="n"/>
      <c r="BP176" s="1106" t="n"/>
      <c r="BQ176" s="1106" t="n"/>
      <c r="BR176" s="1106" t="n"/>
      <c r="BS176" s="1106" t="n"/>
      <c r="BT176" s="1106" t="n"/>
      <c r="BU176" s="1106" t="n"/>
      <c r="BV176" s="1106" t="n"/>
      <c r="BW176" s="1106" t="n"/>
      <c r="BX176" s="1106" t="n"/>
      <c r="BY176" s="1106" t="n"/>
      <c r="BZ176" s="1106" t="n"/>
      <c r="CA176" s="1106" t="n"/>
      <c r="CB176" s="1106" t="n"/>
      <c r="CC176" s="1106" t="n"/>
      <c r="CD176" s="1106" t="n"/>
      <c r="CE176" s="1106" t="n"/>
      <c r="CF176" s="1106" t="n"/>
      <c r="CG176" s="1106" t="n"/>
      <c r="CH176" s="1106" t="n"/>
      <c r="CI176" s="1106" t="n"/>
      <c r="CJ176" s="1106" t="n"/>
      <c r="CK176" s="1106" t="n"/>
      <c r="CL176" s="1106" t="n"/>
      <c r="CM176" s="1106" t="n"/>
      <c r="CN176" s="1106" t="n"/>
      <c r="CO176" s="1106" t="n"/>
      <c r="CP176" s="1106" t="n"/>
      <c r="CQ176" s="1106" t="n"/>
      <c r="CR176" s="1106" t="n"/>
      <c r="CS176" s="1106" t="n"/>
      <c r="CT176" s="1106" t="n"/>
      <c r="CU176" s="1106" t="n"/>
      <c r="CV176" s="1106" t="n"/>
      <c r="CW176" s="1106" t="n"/>
      <c r="CX176" s="1106" t="n"/>
      <c r="CY176" s="1106" t="n"/>
      <c r="CZ176" s="1106" t="n"/>
      <c r="DA176" s="1106" t="n"/>
      <c r="DB176" s="1106" t="n"/>
      <c r="DC176" s="1106" t="n"/>
      <c r="DD176" s="1106" t="n"/>
      <c r="DE176" s="1106" t="n"/>
      <c r="DF176" s="1106" t="n"/>
      <c r="DG176" s="1106" t="n"/>
      <c r="DH176" s="1106" t="n"/>
      <c r="DI176" s="1106" t="n"/>
    </row>
    <row r="177" ht="13.5" customHeight="1" s="1178">
      <c r="A177" s="1106" t="n"/>
      <c r="B177" s="1106" t="n"/>
      <c r="C177" s="1106" t="n"/>
      <c r="D177" s="1106" t="n"/>
      <c r="E177" s="1106" t="n"/>
      <c r="F177" s="1106" t="n"/>
      <c r="G177" s="144" t="n"/>
      <c r="H177" s="1122">
        <f>初始化表!E17</f>
        <v/>
      </c>
      <c r="I177" s="1122">
        <f>初始化表!E18</f>
        <v/>
      </c>
      <c r="J177" s="1122">
        <f>初始化表!E19</f>
        <v/>
      </c>
      <c r="K177" s="1122" t="n"/>
      <c r="L177" s="1122">
        <f>L35</f>
        <v/>
      </c>
      <c r="M177" s="1106" t="n"/>
      <c r="N177" s="1106" t="n"/>
      <c r="O177" s="1106" t="n"/>
      <c r="P177" s="1106" t="n"/>
      <c r="Q177" s="1106" t="n"/>
      <c r="R177" s="1106" t="n"/>
      <c r="S177" s="1106" t="n"/>
      <c r="T177" s="230" t="n"/>
      <c r="U177" s="1106" t="n"/>
      <c r="V177" s="1106" t="n"/>
      <c r="W177" s="1106" t="n"/>
      <c r="X177" s="1106" t="n"/>
      <c r="Y177" s="1106" t="n"/>
      <c r="Z177" s="1106" t="n"/>
      <c r="AA177" s="144" t="n"/>
      <c r="AB177" s="1106" t="n"/>
      <c r="AC177" s="1106" t="n"/>
      <c r="AD177" s="1106" t="n"/>
      <c r="AE177" s="1106" t="n"/>
      <c r="AF177" s="1106" t="n"/>
      <c r="AG177" s="1106" t="n"/>
      <c r="AH177" s="144" t="n"/>
      <c r="AI177" s="1106" t="n"/>
      <c r="AJ177" s="1106" t="n"/>
      <c r="AK177" s="1106" t="n"/>
      <c r="AL177" s="1106" t="n"/>
      <c r="AM177" s="1106" t="n"/>
      <c r="AN177" s="1106" t="n"/>
      <c r="AO177" s="1106" t="n"/>
      <c r="AP177" s="1106" t="n"/>
      <c r="AQ177" s="1106" t="n"/>
      <c r="AR177" s="1106" t="n"/>
      <c r="AS177" s="1106" t="n"/>
      <c r="AT177" s="1106" t="n"/>
      <c r="AU177" s="1106" t="n"/>
      <c r="AV177" s="1106" t="n"/>
      <c r="AW177" s="1106" t="n"/>
      <c r="AX177" s="1106" t="n"/>
      <c r="AY177" s="1106" t="n"/>
      <c r="AZ177" s="144" t="n"/>
      <c r="BA177" s="1106" t="n"/>
      <c r="BB177" s="1106" t="n"/>
      <c r="BC177" s="1106" t="n"/>
      <c r="BD177" s="1106" t="n"/>
      <c r="BE177" s="1106" t="n"/>
      <c r="BF177" s="1106" t="n"/>
      <c r="BG177" s="1106" t="n"/>
      <c r="BH177" s="1106" t="n"/>
      <c r="BI177" s="1106" t="n"/>
      <c r="BJ177" s="1106" t="n"/>
      <c r="BK177" s="1106" t="n"/>
      <c r="BL177" s="1106" t="n"/>
      <c r="BM177" s="1106" t="n"/>
      <c r="BN177" s="1106" t="n"/>
      <c r="BO177" s="1106" t="n"/>
      <c r="BP177" s="1106" t="n"/>
      <c r="BQ177" s="1106" t="n"/>
      <c r="BR177" s="1106" t="n"/>
      <c r="BS177" s="1106" t="n"/>
      <c r="BT177" s="1106" t="n"/>
      <c r="BU177" s="1106" t="n"/>
      <c r="BV177" s="1106" t="n"/>
      <c r="BW177" s="1106" t="n"/>
      <c r="BX177" s="1106" t="n"/>
      <c r="BY177" s="1106" t="n"/>
      <c r="BZ177" s="1106" t="n"/>
      <c r="CA177" s="1106" t="n"/>
      <c r="CB177" s="1106" t="n"/>
      <c r="CC177" s="1106" t="n"/>
      <c r="CD177" s="1106" t="n"/>
      <c r="CE177" s="1106" t="n"/>
      <c r="CF177" s="1106" t="n"/>
      <c r="CG177" s="1106" t="n"/>
      <c r="CH177" s="1106" t="n"/>
      <c r="CI177" s="1106" t="n"/>
      <c r="CJ177" s="1106" t="n"/>
      <c r="CK177" s="1106" t="n"/>
      <c r="CL177" s="1106" t="n"/>
      <c r="CM177" s="1106" t="n"/>
      <c r="CN177" s="1106" t="n"/>
      <c r="CO177" s="1106" t="n"/>
      <c r="CP177" s="1106" t="n"/>
      <c r="CQ177" s="1106" t="n"/>
      <c r="CR177" s="1106" t="n"/>
      <c r="CS177" s="1106" t="n"/>
      <c r="CT177" s="1106" t="n"/>
      <c r="CU177" s="1106" t="n"/>
      <c r="CV177" s="1106" t="n"/>
      <c r="CW177" s="1106" t="n"/>
      <c r="CX177" s="1106" t="n"/>
      <c r="CY177" s="1106" t="n"/>
      <c r="CZ177" s="1106" t="n"/>
      <c r="DA177" s="1106" t="n"/>
      <c r="DB177" s="1106" t="n"/>
      <c r="DC177" s="1106" t="n"/>
      <c r="DD177" s="1106" t="n"/>
      <c r="DE177" s="1106" t="n"/>
      <c r="DF177" s="1106" t="n"/>
      <c r="DG177" s="1106" t="n"/>
      <c r="DH177" s="1106" t="n"/>
      <c r="DI177" s="1106" t="n"/>
    </row>
    <row r="178" ht="13.5" customHeight="1" s="1178">
      <c r="A178" s="1106" t="n"/>
      <c r="B178" s="1106" t="n"/>
      <c r="C178" s="1106" t="n"/>
      <c r="D178" s="1106" t="n"/>
      <c r="E178" s="1106" t="n"/>
      <c r="F178" s="1106" t="n"/>
      <c r="G178" s="144" t="n"/>
      <c r="H178" s="1122">
        <f>初始化表!F17</f>
        <v/>
      </c>
      <c r="I178" s="1122">
        <f>初始化表!F18</f>
        <v/>
      </c>
      <c r="J178" s="1122">
        <f>初始化表!F19</f>
        <v/>
      </c>
      <c r="K178" s="1122" t="n"/>
      <c r="L178" s="1122">
        <f>L36</f>
        <v/>
      </c>
      <c r="M178" s="1106" t="n"/>
      <c r="N178" s="1106" t="n"/>
      <c r="O178" s="1106" t="n"/>
      <c r="P178" s="1106" t="n"/>
      <c r="Q178" s="1106" t="n"/>
      <c r="R178" s="1106" t="n"/>
      <c r="S178" s="1106" t="n"/>
      <c r="T178" s="230" t="n"/>
      <c r="U178" s="1106" t="n"/>
      <c r="V178" s="1106" t="n"/>
      <c r="W178" s="1106" t="n"/>
      <c r="X178" s="1106" t="n"/>
      <c r="Y178" s="1106" t="n"/>
      <c r="Z178" s="1106" t="n"/>
      <c r="AA178" s="144" t="n"/>
      <c r="AB178" s="1106" t="n"/>
      <c r="AC178" s="1106" t="n"/>
      <c r="AD178" s="1106" t="n"/>
      <c r="AE178" s="1106" t="n"/>
      <c r="AF178" s="1106" t="n"/>
      <c r="AG178" s="1106" t="n"/>
      <c r="AH178" s="144" t="n"/>
      <c r="AI178" s="1106" t="n"/>
      <c r="AJ178" s="1106" t="n"/>
      <c r="AK178" s="1106" t="n"/>
      <c r="AL178" s="1106" t="n"/>
      <c r="AM178" s="1106" t="n"/>
      <c r="AN178" s="1106" t="n"/>
      <c r="AO178" s="1106" t="n"/>
      <c r="AP178" s="1106" t="n"/>
      <c r="AQ178" s="1106" t="n"/>
      <c r="AR178" s="1106" t="n"/>
      <c r="AS178" s="1106" t="n"/>
      <c r="AT178" s="1106" t="n"/>
      <c r="AU178" s="1106" t="n"/>
      <c r="AV178" s="1106" t="n"/>
      <c r="AW178" s="1106" t="n"/>
      <c r="AX178" s="1106" t="n"/>
      <c r="AY178" s="1106" t="n"/>
      <c r="AZ178" s="144" t="n"/>
      <c r="BA178" s="1106" t="n"/>
      <c r="BB178" s="1106" t="n"/>
      <c r="BC178" s="1106" t="n"/>
      <c r="BD178" s="1106" t="n"/>
      <c r="BE178" s="1106" t="n"/>
      <c r="BF178" s="1106" t="n"/>
      <c r="BG178" s="1106" t="n"/>
      <c r="BH178" s="1106" t="n"/>
      <c r="BI178" s="1106" t="n"/>
      <c r="BJ178" s="1106" t="n"/>
      <c r="BK178" s="1106" t="n"/>
      <c r="BL178" s="1106" t="n"/>
      <c r="BM178" s="1106" t="n"/>
      <c r="BN178" s="1106" t="n"/>
      <c r="BO178" s="1106" t="n"/>
      <c r="BP178" s="1106" t="n"/>
      <c r="BQ178" s="1106" t="n"/>
      <c r="BR178" s="1106" t="n"/>
      <c r="BS178" s="1106" t="n"/>
      <c r="BT178" s="1106" t="n"/>
      <c r="BU178" s="1106" t="n"/>
      <c r="BV178" s="1106" t="n"/>
      <c r="BW178" s="1106" t="n"/>
      <c r="BX178" s="1106" t="n"/>
      <c r="BY178" s="1106" t="n"/>
      <c r="BZ178" s="1106" t="n"/>
      <c r="CA178" s="1106" t="n"/>
      <c r="CB178" s="1106" t="n"/>
      <c r="CC178" s="1106" t="n"/>
      <c r="CD178" s="1106" t="n"/>
      <c r="CE178" s="1106" t="n"/>
      <c r="CF178" s="1106" t="n"/>
      <c r="CG178" s="1106" t="n"/>
      <c r="CH178" s="1106" t="n"/>
      <c r="CI178" s="1106" t="n"/>
      <c r="CJ178" s="1106" t="n"/>
      <c r="CK178" s="1106" t="n"/>
      <c r="CL178" s="1106" t="n"/>
      <c r="CM178" s="1106" t="n"/>
      <c r="CN178" s="1106" t="n"/>
      <c r="CO178" s="1106" t="n"/>
      <c r="CP178" s="1106" t="n"/>
      <c r="CQ178" s="1106" t="n"/>
      <c r="CR178" s="1106" t="n"/>
      <c r="CS178" s="1106" t="n"/>
      <c r="CT178" s="1106" t="n"/>
      <c r="CU178" s="1106" t="n"/>
      <c r="CV178" s="1106" t="n"/>
      <c r="CW178" s="1106" t="n"/>
      <c r="CX178" s="1106" t="n"/>
      <c r="CY178" s="1106" t="n"/>
      <c r="CZ178" s="1106" t="n"/>
      <c r="DA178" s="1106" t="n"/>
      <c r="DB178" s="1106" t="n"/>
      <c r="DC178" s="1106" t="n"/>
      <c r="DD178" s="1106" t="n"/>
      <c r="DE178" s="1106" t="n"/>
      <c r="DF178" s="1106" t="n"/>
      <c r="DG178" s="1106" t="n"/>
      <c r="DH178" s="1106" t="n"/>
      <c r="DI178" s="1106" t="n"/>
    </row>
    <row r="179" ht="13.5" customHeight="1" s="1178">
      <c r="A179" s="1106" t="n"/>
      <c r="B179" s="1106" t="n"/>
      <c r="C179" s="1106" t="n"/>
      <c r="D179" s="1106" t="n"/>
      <c r="E179" s="1106" t="n"/>
      <c r="F179" s="1106" t="n"/>
      <c r="G179" s="144" t="n"/>
      <c r="H179" s="1122">
        <f>初始化表!G17</f>
        <v/>
      </c>
      <c r="I179" s="1122">
        <f>初始化表!G18</f>
        <v/>
      </c>
      <c r="J179" s="1122">
        <f>初始化表!G19</f>
        <v/>
      </c>
      <c r="K179" s="1122" t="n"/>
      <c r="L179" s="1122">
        <f>L37</f>
        <v/>
      </c>
      <c r="M179" s="1106" t="n"/>
      <c r="N179" s="1106" t="n"/>
      <c r="O179" s="1106" t="n"/>
      <c r="P179" s="1106" t="n"/>
      <c r="Q179" s="1106" t="n"/>
      <c r="R179" s="1106" t="n"/>
      <c r="S179" s="1106" t="n"/>
      <c r="T179" s="230" t="n"/>
      <c r="U179" s="1106" t="n"/>
      <c r="V179" s="1106" t="n"/>
      <c r="W179" s="1106" t="n"/>
      <c r="X179" s="1106" t="n"/>
      <c r="Y179" s="1106" t="n"/>
      <c r="Z179" s="1106" t="n"/>
      <c r="AA179" s="144" t="n"/>
      <c r="AB179" s="1106" t="n"/>
      <c r="AC179" s="1106" t="n"/>
      <c r="AD179" s="1106" t="n"/>
      <c r="AE179" s="1106" t="n"/>
      <c r="AF179" s="1106" t="n"/>
      <c r="AG179" s="1106" t="n"/>
      <c r="AH179" s="144" t="n"/>
      <c r="AI179" s="1106" t="n"/>
      <c r="AJ179" s="1106" t="n"/>
      <c r="AK179" s="1106" t="n"/>
      <c r="AL179" s="1106" t="n"/>
      <c r="AM179" s="1106" t="n"/>
      <c r="AN179" s="1106" t="n"/>
      <c r="AO179" s="1106" t="n"/>
      <c r="AP179" s="1106" t="n"/>
      <c r="AQ179" s="1106" t="n"/>
      <c r="AR179" s="1106" t="n"/>
      <c r="AS179" s="1106" t="n"/>
      <c r="AT179" s="1106" t="n"/>
      <c r="AU179" s="1106" t="n"/>
      <c r="AV179" s="1106" t="n"/>
      <c r="AW179" s="1106" t="n"/>
      <c r="AX179" s="1106" t="n"/>
      <c r="AY179" s="1106" t="n"/>
      <c r="AZ179" s="144" t="n"/>
      <c r="BA179" s="1106" t="n"/>
      <c r="BB179" s="1106" t="n"/>
      <c r="BC179" s="1106" t="n"/>
      <c r="BD179" s="1106" t="n"/>
      <c r="BE179" s="1106" t="n"/>
      <c r="BF179" s="1106" t="n"/>
      <c r="BG179" s="1106" t="n"/>
      <c r="BH179" s="1106" t="n"/>
      <c r="BI179" s="1106" t="n"/>
      <c r="BJ179" s="1106" t="n"/>
      <c r="BK179" s="1106" t="n"/>
      <c r="BL179" s="1106" t="n"/>
      <c r="BM179" s="1106" t="n"/>
      <c r="BN179" s="1106" t="n"/>
      <c r="BO179" s="1106" t="n"/>
      <c r="BP179" s="1106" t="n"/>
      <c r="BQ179" s="1106" t="n"/>
      <c r="BR179" s="1106" t="n"/>
      <c r="BS179" s="1106" t="n"/>
      <c r="BT179" s="1106" t="n"/>
      <c r="BU179" s="1106" t="n"/>
      <c r="BV179" s="1106" t="n"/>
      <c r="BW179" s="1106" t="n"/>
      <c r="BX179" s="1106" t="n"/>
      <c r="BY179" s="1106" t="n"/>
      <c r="BZ179" s="1106" t="n"/>
      <c r="CA179" s="1106" t="n"/>
      <c r="CB179" s="1106" t="n"/>
      <c r="CC179" s="1106" t="n"/>
      <c r="CD179" s="1106" t="n"/>
      <c r="CE179" s="1106" t="n"/>
      <c r="CF179" s="1106" t="n"/>
      <c r="CG179" s="1106" t="n"/>
      <c r="CH179" s="1106" t="n"/>
      <c r="CI179" s="1106" t="n"/>
      <c r="CJ179" s="1106" t="n"/>
      <c r="CK179" s="1106" t="n"/>
      <c r="CL179" s="1106" t="n"/>
      <c r="CM179" s="1106" t="n"/>
      <c r="CN179" s="1106" t="n"/>
      <c r="CO179" s="1106" t="n"/>
      <c r="CP179" s="1106" t="n"/>
      <c r="CQ179" s="1106" t="n"/>
      <c r="CR179" s="1106" t="n"/>
      <c r="CS179" s="1106" t="n"/>
      <c r="CT179" s="1106" t="n"/>
      <c r="CU179" s="1106" t="n"/>
      <c r="CV179" s="1106" t="n"/>
      <c r="CW179" s="1106" t="n"/>
      <c r="CX179" s="1106" t="n"/>
      <c r="CY179" s="1106" t="n"/>
      <c r="CZ179" s="1106" t="n"/>
      <c r="DA179" s="1106" t="n"/>
      <c r="DB179" s="1106" t="n"/>
      <c r="DC179" s="1106" t="n"/>
      <c r="DD179" s="1106" t="n"/>
      <c r="DE179" s="1106" t="n"/>
      <c r="DF179" s="1106" t="n"/>
      <c r="DG179" s="1106" t="n"/>
      <c r="DH179" s="1106" t="n"/>
      <c r="DI179" s="1106" t="n"/>
    </row>
    <row r="180" ht="13.5" customHeight="1" s="1178">
      <c r="A180" s="1106" t="n"/>
      <c r="B180" s="1106" t="n"/>
      <c r="C180" s="1106" t="n"/>
      <c r="D180" s="1106" t="n"/>
      <c r="E180" s="1106" t="n"/>
      <c r="F180" s="1106" t="n"/>
      <c r="G180" s="144" t="n"/>
      <c r="H180" s="1122">
        <f>初始化表!H17</f>
        <v/>
      </c>
      <c r="I180" s="1122">
        <f>初始化表!H18</f>
        <v/>
      </c>
      <c r="J180" s="1122">
        <f>初始化表!H19</f>
        <v/>
      </c>
      <c r="K180" s="1122" t="n"/>
      <c r="L180" s="1122">
        <f>L38</f>
        <v/>
      </c>
      <c r="M180" s="1106" t="n"/>
      <c r="N180" s="1106" t="n"/>
      <c r="O180" s="1106" t="n"/>
      <c r="P180" s="1106" t="n"/>
      <c r="Q180" s="1106" t="n"/>
      <c r="R180" s="1106" t="n"/>
      <c r="S180" s="1106" t="n"/>
      <c r="T180" s="230" t="n"/>
      <c r="U180" s="1106" t="n"/>
      <c r="V180" s="1106" t="n"/>
      <c r="W180" s="1106" t="n"/>
      <c r="X180" s="1106" t="n"/>
      <c r="Y180" s="1106" t="n"/>
      <c r="Z180" s="1106" t="n"/>
      <c r="AA180" s="144" t="n"/>
      <c r="AB180" s="1106" t="n"/>
      <c r="AC180" s="1106" t="n"/>
      <c r="AD180" s="1106" t="n"/>
      <c r="AE180" s="1106" t="n"/>
      <c r="AF180" s="1106" t="n"/>
      <c r="AG180" s="1106" t="n"/>
      <c r="AH180" s="144" t="n"/>
      <c r="AI180" s="1106" t="n"/>
      <c r="AJ180" s="1106" t="n"/>
      <c r="AK180" s="1106" t="n"/>
      <c r="AL180" s="1106" t="n"/>
      <c r="AM180" s="1106" t="n"/>
      <c r="AN180" s="1106" t="n"/>
      <c r="AO180" s="1106" t="n"/>
      <c r="AP180" s="1106" t="n"/>
      <c r="AQ180" s="1106" t="n"/>
      <c r="AR180" s="1106" t="n"/>
      <c r="AS180" s="1106" t="n"/>
      <c r="AT180" s="1106" t="n"/>
      <c r="AU180" s="1106" t="n"/>
      <c r="AV180" s="1106" t="n"/>
      <c r="AW180" s="1106" t="n"/>
      <c r="AX180" s="1106" t="n"/>
      <c r="AY180" s="1106" t="n"/>
      <c r="AZ180" s="144" t="n"/>
      <c r="BA180" s="1106" t="n"/>
      <c r="BB180" s="1106" t="n"/>
      <c r="BC180" s="1106" t="n"/>
      <c r="BD180" s="1106" t="n"/>
      <c r="BE180" s="1106" t="n"/>
      <c r="BF180" s="1106" t="n"/>
      <c r="BG180" s="1106" t="n"/>
      <c r="BH180" s="1106" t="n"/>
      <c r="BI180" s="1106" t="n"/>
      <c r="BJ180" s="1106" t="n"/>
      <c r="BK180" s="1106" t="n"/>
      <c r="BL180" s="1106" t="n"/>
      <c r="BM180" s="1106" t="n"/>
      <c r="BN180" s="1106" t="n"/>
      <c r="BO180" s="1106" t="n"/>
      <c r="BP180" s="1106" t="n"/>
      <c r="BQ180" s="1106" t="n"/>
      <c r="BR180" s="1106" t="n"/>
      <c r="BS180" s="1106" t="n"/>
      <c r="BT180" s="1106" t="n"/>
      <c r="BU180" s="1106" t="n"/>
      <c r="BV180" s="1106" t="n"/>
      <c r="BW180" s="1106" t="n"/>
      <c r="BX180" s="1106" t="n"/>
      <c r="BY180" s="1106" t="n"/>
      <c r="BZ180" s="1106" t="n"/>
      <c r="CA180" s="1106" t="n"/>
      <c r="CB180" s="1106" t="n"/>
      <c r="CC180" s="1106" t="n"/>
      <c r="CD180" s="1106" t="n"/>
      <c r="CE180" s="1106" t="n"/>
      <c r="CF180" s="1106" t="n"/>
      <c r="CG180" s="1106" t="n"/>
      <c r="CH180" s="1106" t="n"/>
      <c r="CI180" s="1106" t="n"/>
      <c r="CJ180" s="1106" t="n"/>
      <c r="CK180" s="1106" t="n"/>
      <c r="CL180" s="1106" t="n"/>
      <c r="CM180" s="1106" t="n"/>
      <c r="CN180" s="1106" t="n"/>
      <c r="CO180" s="1106" t="n"/>
      <c r="CP180" s="1106" t="n"/>
      <c r="CQ180" s="1106" t="n"/>
      <c r="CR180" s="1106" t="n"/>
      <c r="CS180" s="1106" t="n"/>
      <c r="CT180" s="1106" t="n"/>
      <c r="CU180" s="1106" t="n"/>
      <c r="CV180" s="1106" t="n"/>
      <c r="CW180" s="1106" t="n"/>
      <c r="CX180" s="1106" t="n"/>
      <c r="CY180" s="1106" t="n"/>
      <c r="CZ180" s="1106" t="n"/>
      <c r="DA180" s="1106" t="n"/>
      <c r="DB180" s="1106" t="n"/>
      <c r="DC180" s="1106" t="n"/>
      <c r="DD180" s="1106" t="n"/>
      <c r="DE180" s="1106" t="n"/>
      <c r="DF180" s="1106" t="n"/>
      <c r="DG180" s="1106" t="n"/>
      <c r="DH180" s="1106" t="n"/>
      <c r="DI180" s="1106" t="n"/>
    </row>
    <row r="181" ht="13.5" customHeight="1" s="1178">
      <c r="A181" s="1106" t="n"/>
      <c r="B181" s="1106" t="n"/>
      <c r="C181" s="1106" t="n"/>
      <c r="D181" s="1106" t="n"/>
      <c r="E181" s="1106" t="n"/>
      <c r="F181" s="1106" t="n"/>
      <c r="G181" s="144" t="n"/>
      <c r="H181" s="1122" t="n"/>
      <c r="I181" s="1122" t="n"/>
      <c r="J181" s="1122" t="n"/>
      <c r="K181" s="1122" t="n"/>
      <c r="L181" s="1122" t="n"/>
      <c r="M181" s="1106" t="n"/>
      <c r="N181" s="1106" t="n"/>
      <c r="O181" s="1106" t="n"/>
      <c r="P181" s="1106" t="n"/>
      <c r="Q181" s="1106" t="n"/>
      <c r="R181" s="1106" t="n"/>
      <c r="S181" s="1106" t="n"/>
      <c r="T181" s="230" t="n"/>
      <c r="U181" s="1106" t="n"/>
      <c r="V181" s="1106" t="n"/>
      <c r="W181" s="1106" t="n"/>
      <c r="X181" s="1106" t="n"/>
      <c r="Y181" s="1106" t="n"/>
      <c r="Z181" s="1106" t="n"/>
      <c r="AA181" s="144" t="n"/>
      <c r="AB181" s="1106" t="n"/>
      <c r="AC181" s="1106" t="n"/>
      <c r="AD181" s="1106" t="n"/>
      <c r="AE181" s="1106" t="n"/>
      <c r="AF181" s="1106" t="n"/>
      <c r="AG181" s="1106" t="n"/>
      <c r="AH181" s="144" t="n"/>
      <c r="AI181" s="1106" t="n"/>
      <c r="AJ181" s="1106" t="n"/>
      <c r="AK181" s="1106" t="n"/>
      <c r="AL181" s="1106" t="n"/>
      <c r="AM181" s="1106" t="n"/>
      <c r="AN181" s="1106" t="n"/>
      <c r="AO181" s="1106" t="n"/>
      <c r="AP181" s="1106" t="n"/>
      <c r="AQ181" s="1106" t="n"/>
      <c r="AR181" s="1106" t="n"/>
      <c r="AS181" s="1106" t="n"/>
      <c r="AT181" s="1106" t="n"/>
      <c r="AU181" s="1106" t="n"/>
      <c r="AV181" s="1106" t="n"/>
      <c r="AW181" s="1106" t="n"/>
      <c r="AX181" s="1106" t="n"/>
      <c r="AY181" s="1106" t="n"/>
      <c r="AZ181" s="144" t="n"/>
      <c r="BA181" s="1106" t="n"/>
      <c r="BB181" s="1106" t="n"/>
      <c r="BC181" s="1106" t="n"/>
      <c r="BD181" s="1106" t="n"/>
      <c r="BE181" s="1106" t="n"/>
      <c r="BF181" s="1106" t="n"/>
      <c r="BG181" s="1106" t="n"/>
      <c r="BH181" s="1106" t="n"/>
      <c r="BI181" s="1106" t="n"/>
      <c r="BJ181" s="1106" t="n"/>
      <c r="BK181" s="1106" t="n"/>
      <c r="BL181" s="1106" t="n"/>
      <c r="BM181" s="1106" t="n"/>
      <c r="BN181" s="1106" t="n"/>
      <c r="BO181" s="1106" t="n"/>
      <c r="BP181" s="1106" t="n"/>
      <c r="BQ181" s="1106" t="n"/>
      <c r="BR181" s="1106" t="n"/>
      <c r="BS181" s="1106" t="n"/>
      <c r="BT181" s="1106" t="n"/>
      <c r="BU181" s="1106" t="n"/>
      <c r="BV181" s="1106" t="n"/>
      <c r="BW181" s="1106" t="n"/>
      <c r="BX181" s="1106" t="n"/>
      <c r="BY181" s="1106" t="n"/>
      <c r="BZ181" s="1106" t="n"/>
      <c r="CA181" s="1106" t="n"/>
      <c r="CB181" s="1106" t="n"/>
      <c r="CC181" s="1106" t="n"/>
      <c r="CD181" s="1106" t="n"/>
      <c r="CE181" s="1106" t="n"/>
      <c r="CF181" s="1106" t="n"/>
      <c r="CG181" s="1106" t="n"/>
      <c r="CH181" s="1106" t="n"/>
      <c r="CI181" s="1106" t="n"/>
      <c r="CJ181" s="1106" t="n"/>
      <c r="CK181" s="1106" t="n"/>
      <c r="CL181" s="1106" t="n"/>
      <c r="CM181" s="1106" t="n"/>
      <c r="CN181" s="1106" t="n"/>
      <c r="CO181" s="1106" t="n"/>
      <c r="CP181" s="1106" t="n"/>
      <c r="CQ181" s="1106" t="n"/>
      <c r="CR181" s="1106" t="n"/>
      <c r="CS181" s="1106" t="n"/>
      <c r="CT181" s="1106" t="n"/>
      <c r="CU181" s="1106" t="n"/>
      <c r="CV181" s="1106" t="n"/>
      <c r="CW181" s="1106" t="n"/>
      <c r="CX181" s="1106" t="n"/>
      <c r="CY181" s="1106" t="n"/>
      <c r="CZ181" s="1106" t="n"/>
      <c r="DA181" s="1106" t="n"/>
      <c r="DB181" s="1106" t="n"/>
      <c r="DC181" s="1106" t="n"/>
      <c r="DD181" s="1106" t="n"/>
      <c r="DE181" s="1106" t="n"/>
      <c r="DF181" s="1106" t="n"/>
      <c r="DG181" s="1106" t="n"/>
      <c r="DH181" s="1106" t="n"/>
      <c r="DI181" s="1106" t="n"/>
    </row>
    <row r="182" ht="13.5" customHeight="1" s="1178">
      <c r="A182" s="1106" t="n"/>
      <c r="B182" s="1106" t="n"/>
      <c r="C182" s="1106" t="n"/>
      <c r="D182" s="1106" t="n"/>
      <c r="E182" s="1106" t="n"/>
      <c r="F182" s="1106" t="n"/>
      <c r="G182" s="144" t="n"/>
      <c r="H182" s="1122">
        <f>MIN(L177,INT(N49*520/H177))</f>
        <v/>
      </c>
      <c r="I182" s="1122" t="n"/>
      <c r="J182" s="1122" t="n"/>
      <c r="K182" s="1122" t="n"/>
      <c r="L182" s="1122" t="n"/>
      <c r="M182" s="1106" t="n"/>
      <c r="N182" s="1106" t="n"/>
      <c r="O182" s="1106" t="n"/>
      <c r="P182" s="1106" t="n"/>
      <c r="Q182" s="1106" t="n"/>
      <c r="R182" s="1106" t="n"/>
      <c r="S182" s="1106" t="n"/>
      <c r="T182" s="230" t="n"/>
      <c r="U182" s="1106" t="n"/>
      <c r="V182" s="1106" t="n"/>
      <c r="W182" s="1106" t="n"/>
      <c r="X182" s="1106" t="n"/>
      <c r="Y182" s="1106" t="n"/>
      <c r="Z182" s="1106" t="n"/>
      <c r="AA182" s="144" t="n"/>
      <c r="AB182" s="1106" t="n"/>
      <c r="AC182" s="1106" t="n"/>
      <c r="AD182" s="1106" t="n"/>
      <c r="AE182" s="1106" t="n"/>
      <c r="AF182" s="1106" t="n"/>
      <c r="AG182" s="1106" t="n"/>
      <c r="AH182" s="144" t="n"/>
      <c r="AI182" s="1106" t="n"/>
      <c r="AJ182" s="1106" t="n"/>
      <c r="AK182" s="1106" t="n"/>
      <c r="AL182" s="1106" t="n"/>
      <c r="AM182" s="1106" t="n"/>
      <c r="AN182" s="1106" t="n"/>
      <c r="AO182" s="1106" t="n"/>
      <c r="AP182" s="1106" t="n"/>
      <c r="AQ182" s="1106" t="n"/>
      <c r="AR182" s="1106" t="n"/>
      <c r="AS182" s="1106" t="n"/>
      <c r="AT182" s="1106" t="n"/>
      <c r="AU182" s="1106" t="n"/>
      <c r="AV182" s="1106" t="n"/>
      <c r="AW182" s="1106" t="n"/>
      <c r="AX182" s="1106" t="n"/>
      <c r="AY182" s="1106" t="n"/>
      <c r="AZ182" s="144" t="n"/>
      <c r="BA182" s="1106" t="n"/>
      <c r="BB182" s="1106" t="n"/>
      <c r="BC182" s="1106" t="n"/>
      <c r="BD182" s="1106" t="n"/>
      <c r="BE182" s="1106" t="n"/>
      <c r="BF182" s="1106" t="n"/>
      <c r="BG182" s="1106" t="n"/>
      <c r="BH182" s="1106" t="n"/>
      <c r="BI182" s="1106" t="n"/>
      <c r="BJ182" s="1106" t="n"/>
      <c r="BK182" s="1106" t="n"/>
      <c r="BL182" s="1106" t="n"/>
      <c r="BM182" s="1106" t="n"/>
      <c r="BN182" s="1106" t="n"/>
      <c r="BO182" s="1106" t="n"/>
      <c r="BP182" s="1106" t="n"/>
      <c r="BQ182" s="1106" t="n"/>
      <c r="BR182" s="1106" t="n"/>
      <c r="BS182" s="1106" t="n"/>
      <c r="BT182" s="1106" t="n"/>
      <c r="BU182" s="1106" t="n"/>
      <c r="BV182" s="1106" t="n"/>
      <c r="BW182" s="1106" t="n"/>
      <c r="BX182" s="1106" t="n"/>
      <c r="BY182" s="1106" t="n"/>
      <c r="BZ182" s="1106" t="n"/>
      <c r="CA182" s="1106" t="n"/>
      <c r="CB182" s="1106" t="n"/>
      <c r="CC182" s="1106" t="n"/>
      <c r="CD182" s="1106" t="n"/>
      <c r="CE182" s="1106" t="n"/>
      <c r="CF182" s="1106" t="n"/>
      <c r="CG182" s="1106" t="n"/>
      <c r="CH182" s="1106" t="n"/>
      <c r="CI182" s="1106" t="n"/>
      <c r="CJ182" s="1106" t="n"/>
      <c r="CK182" s="1106" t="n"/>
      <c r="CL182" s="1106" t="n"/>
      <c r="CM182" s="1106" t="n"/>
      <c r="CN182" s="1106" t="n"/>
      <c r="CO182" s="1106" t="n"/>
      <c r="CP182" s="1106" t="n"/>
      <c r="CQ182" s="1106" t="n"/>
      <c r="CR182" s="1106" t="n"/>
      <c r="CS182" s="1106" t="n"/>
      <c r="CT182" s="1106" t="n"/>
      <c r="CU182" s="1106" t="n"/>
      <c r="CV182" s="1106" t="n"/>
      <c r="CW182" s="1106" t="n"/>
      <c r="CX182" s="1106" t="n"/>
      <c r="CY182" s="1106" t="n"/>
      <c r="CZ182" s="1106" t="n"/>
      <c r="DA182" s="1106" t="n"/>
      <c r="DB182" s="1106" t="n"/>
      <c r="DC182" s="1106" t="n"/>
      <c r="DD182" s="1106" t="n"/>
      <c r="DE182" s="1106" t="n"/>
      <c r="DF182" s="1106" t="n"/>
      <c r="DG182" s="1106" t="n"/>
      <c r="DH182" s="1106" t="n"/>
      <c r="DI182" s="1106" t="n"/>
    </row>
    <row r="183" ht="13.5" customHeight="1" s="1178">
      <c r="A183" s="1106" t="n"/>
      <c r="B183" s="1106" t="n"/>
      <c r="C183" s="1106" t="n"/>
      <c r="D183" s="1106" t="n"/>
      <c r="E183" s="1106" t="n"/>
      <c r="F183" s="1106" t="n"/>
      <c r="G183" s="144" t="n"/>
      <c r="H183" s="1122">
        <f>MIN(L178,MAX(0,INT((520*N49-H172*H177)/H178)))</f>
        <v/>
      </c>
      <c r="I183" s="1122" t="n"/>
      <c r="J183" s="1122">
        <f>L188-H183</f>
        <v/>
      </c>
      <c r="K183" s="1122" t="n"/>
      <c r="L183" s="1122" t="n"/>
      <c r="M183" s="1106" t="n"/>
      <c r="N183" s="1106" t="n"/>
      <c r="O183" s="1106" t="n"/>
      <c r="P183" s="1106" t="n"/>
      <c r="Q183" s="1106" t="n"/>
      <c r="R183" s="1106" t="n"/>
      <c r="S183" s="1106" t="n"/>
      <c r="T183" s="230" t="n"/>
      <c r="U183" s="1106" t="n"/>
      <c r="V183" s="1106" t="n"/>
      <c r="W183" s="1106" t="n"/>
      <c r="X183" s="1106" t="n"/>
      <c r="Y183" s="1106" t="n"/>
      <c r="Z183" s="1106" t="n"/>
      <c r="AA183" s="144" t="n"/>
      <c r="AB183" s="1106" t="n"/>
      <c r="AC183" s="1106" t="n"/>
      <c r="AD183" s="1106" t="n"/>
      <c r="AE183" s="1106" t="n"/>
      <c r="AF183" s="1106" t="n"/>
      <c r="AG183" s="1106" t="n"/>
      <c r="AH183" s="144" t="n"/>
      <c r="AI183" s="1106" t="n"/>
      <c r="AJ183" s="1106" t="n"/>
      <c r="AK183" s="1106" t="n"/>
      <c r="AL183" s="1106" t="n"/>
      <c r="AM183" s="1106" t="n"/>
      <c r="AN183" s="1106" t="n"/>
      <c r="AO183" s="1106" t="n"/>
      <c r="AP183" s="1106" t="n"/>
      <c r="AQ183" s="1106" t="n"/>
      <c r="AR183" s="1106" t="n"/>
      <c r="AS183" s="1106" t="n"/>
      <c r="AT183" s="1106" t="n"/>
      <c r="AU183" s="1106" t="n"/>
      <c r="AV183" s="1106" t="n"/>
      <c r="AW183" s="1106" t="n"/>
      <c r="AX183" s="1106" t="n"/>
      <c r="AY183" s="1106" t="n"/>
      <c r="AZ183" s="144" t="n"/>
      <c r="BA183" s="1106" t="n"/>
      <c r="BB183" s="1106" t="n"/>
      <c r="BC183" s="1106" t="n"/>
      <c r="BD183" s="1106" t="n"/>
      <c r="BE183" s="1106" t="n"/>
      <c r="BF183" s="1106" t="n"/>
      <c r="BG183" s="1106" t="n"/>
      <c r="BH183" s="1106" t="n"/>
      <c r="BI183" s="1106" t="n"/>
      <c r="BJ183" s="1106" t="n"/>
      <c r="BK183" s="1106" t="n"/>
      <c r="BL183" s="1106" t="n"/>
      <c r="BM183" s="1106" t="n"/>
      <c r="BN183" s="1106" t="n"/>
      <c r="BO183" s="1106" t="n"/>
      <c r="BP183" s="1106" t="n"/>
      <c r="BQ183" s="1106" t="n"/>
      <c r="BR183" s="1106" t="n"/>
      <c r="BS183" s="1106" t="n"/>
      <c r="BT183" s="1106" t="n"/>
      <c r="BU183" s="1106" t="n"/>
      <c r="BV183" s="1106" t="n"/>
      <c r="BW183" s="1106" t="n"/>
      <c r="BX183" s="1106" t="n"/>
      <c r="BY183" s="1106" t="n"/>
      <c r="BZ183" s="1106" t="n"/>
      <c r="CA183" s="1106" t="n"/>
      <c r="CB183" s="1106" t="n"/>
      <c r="CC183" s="1106" t="n"/>
      <c r="CD183" s="1106" t="n"/>
      <c r="CE183" s="1106" t="n"/>
      <c r="CF183" s="1106" t="n"/>
      <c r="CG183" s="1106" t="n"/>
      <c r="CH183" s="1106" t="n"/>
      <c r="CI183" s="1106" t="n"/>
      <c r="CJ183" s="1106" t="n"/>
      <c r="CK183" s="1106" t="n"/>
      <c r="CL183" s="1106" t="n"/>
      <c r="CM183" s="1106" t="n"/>
      <c r="CN183" s="1106" t="n"/>
      <c r="CO183" s="1106" t="n"/>
      <c r="CP183" s="1106" t="n"/>
      <c r="CQ183" s="1106" t="n"/>
      <c r="CR183" s="1106" t="n"/>
      <c r="CS183" s="1106" t="n"/>
      <c r="CT183" s="1106" t="n"/>
      <c r="CU183" s="1106" t="n"/>
      <c r="CV183" s="1106" t="n"/>
      <c r="CW183" s="1106" t="n"/>
      <c r="CX183" s="1106" t="n"/>
      <c r="CY183" s="1106" t="n"/>
      <c r="CZ183" s="1106" t="n"/>
      <c r="DA183" s="1106" t="n"/>
      <c r="DB183" s="1106" t="n"/>
      <c r="DC183" s="1106" t="n"/>
      <c r="DD183" s="1106" t="n"/>
      <c r="DE183" s="1106" t="n"/>
      <c r="DF183" s="1106" t="n"/>
      <c r="DG183" s="1106" t="n"/>
      <c r="DH183" s="1106" t="n"/>
      <c r="DI183" s="1106" t="n"/>
    </row>
    <row r="184" ht="13.5" customHeight="1" s="1178">
      <c r="A184" s="1106" t="n"/>
      <c r="B184" s="1106" t="n"/>
      <c r="C184" s="1106" t="n"/>
      <c r="D184" s="1106" t="n"/>
      <c r="E184" s="1106" t="n"/>
      <c r="F184" s="1106" t="n"/>
      <c r="G184" s="144" t="n"/>
      <c r="H184" s="1122">
        <f>MIN(L179,MAX(0,INT((520*N49-H172*H177-H173*H178)/H179)))</f>
        <v/>
      </c>
      <c r="I184" s="1122" t="n"/>
      <c r="J184" s="1122">
        <f>INT(L179/3*2)</f>
        <v/>
      </c>
      <c r="K184" s="1122">
        <f>INT(J184/2)</f>
        <v/>
      </c>
      <c r="L184" s="1122" t="n"/>
      <c r="M184" s="1106" t="n"/>
      <c r="N184" s="1106" t="n"/>
      <c r="O184" s="1106" t="n"/>
      <c r="P184" s="1106" t="n"/>
      <c r="Q184" s="1106" t="n"/>
      <c r="R184" s="1106" t="n"/>
      <c r="S184" s="1106" t="n"/>
      <c r="T184" s="230" t="n"/>
      <c r="U184" s="1106" t="n"/>
      <c r="V184" s="1106" t="n"/>
      <c r="W184" s="1106" t="n"/>
      <c r="X184" s="1106" t="n"/>
      <c r="Y184" s="1106" t="n"/>
      <c r="Z184" s="1106" t="n"/>
      <c r="AA184" s="144" t="n"/>
      <c r="AB184" s="1106" t="n"/>
      <c r="AC184" s="1106" t="n"/>
      <c r="AD184" s="1106" t="n"/>
      <c r="AE184" s="1106" t="n"/>
      <c r="AF184" s="1106" t="n"/>
      <c r="AG184" s="1106" t="n"/>
      <c r="AH184" s="144" t="n"/>
      <c r="AI184" s="1106" t="n"/>
      <c r="AJ184" s="1106" t="n"/>
      <c r="AK184" s="1106" t="n"/>
      <c r="AL184" s="1106" t="n"/>
      <c r="AM184" s="1106" t="n"/>
      <c r="AN184" s="1106" t="n"/>
      <c r="AO184" s="1106" t="n"/>
      <c r="AP184" s="1106" t="n"/>
      <c r="AQ184" s="1106" t="n"/>
      <c r="AR184" s="1106" t="n"/>
      <c r="AS184" s="1106" t="n"/>
      <c r="AT184" s="1106" t="n"/>
      <c r="AU184" s="1106" t="n"/>
      <c r="AV184" s="1106" t="n"/>
      <c r="AW184" s="1106" t="n"/>
      <c r="AX184" s="1106" t="n"/>
      <c r="AY184" s="1106" t="n"/>
      <c r="AZ184" s="144" t="n"/>
      <c r="BA184" s="1106" t="n"/>
      <c r="BB184" s="1106" t="n"/>
      <c r="BC184" s="1106" t="n"/>
      <c r="BD184" s="1106" t="n"/>
      <c r="BE184" s="1106" t="n"/>
      <c r="BF184" s="1106" t="n"/>
      <c r="BG184" s="1106" t="n"/>
      <c r="BH184" s="1106" t="n"/>
      <c r="BI184" s="1106" t="n"/>
      <c r="BJ184" s="1106" t="n"/>
      <c r="BK184" s="1106" t="n"/>
      <c r="BL184" s="1106" t="n"/>
      <c r="BM184" s="1106" t="n"/>
      <c r="BN184" s="1106" t="n"/>
      <c r="BO184" s="1106" t="n"/>
      <c r="BP184" s="1106" t="n"/>
      <c r="BQ184" s="1106" t="n"/>
      <c r="BR184" s="1106" t="n"/>
      <c r="BS184" s="1106" t="n"/>
      <c r="BT184" s="1106" t="n"/>
      <c r="BU184" s="1106" t="n"/>
      <c r="BV184" s="1106" t="n"/>
      <c r="BW184" s="1106" t="n"/>
      <c r="BX184" s="1106" t="n"/>
      <c r="BY184" s="1106" t="n"/>
      <c r="BZ184" s="1106" t="n"/>
      <c r="CA184" s="1106" t="n"/>
      <c r="CB184" s="1106" t="n"/>
      <c r="CC184" s="1106" t="n"/>
      <c r="CD184" s="1106" t="n"/>
      <c r="CE184" s="1106" t="n"/>
      <c r="CF184" s="1106" t="n"/>
      <c r="CG184" s="1106" t="n"/>
      <c r="CH184" s="1106" t="n"/>
      <c r="CI184" s="1106" t="n"/>
      <c r="CJ184" s="1106" t="n"/>
      <c r="CK184" s="1106" t="n"/>
      <c r="CL184" s="1106" t="n"/>
      <c r="CM184" s="1106" t="n"/>
      <c r="CN184" s="1106" t="n"/>
      <c r="CO184" s="1106" t="n"/>
      <c r="CP184" s="1106" t="n"/>
      <c r="CQ184" s="1106" t="n"/>
      <c r="CR184" s="1106" t="n"/>
      <c r="CS184" s="1106" t="n"/>
      <c r="CT184" s="1106" t="n"/>
      <c r="CU184" s="1106" t="n"/>
      <c r="CV184" s="1106" t="n"/>
      <c r="CW184" s="1106" t="n"/>
      <c r="CX184" s="1106" t="n"/>
      <c r="CY184" s="1106" t="n"/>
      <c r="CZ184" s="1106" t="n"/>
      <c r="DA184" s="1106" t="n"/>
      <c r="DB184" s="1106" t="n"/>
      <c r="DC184" s="1106" t="n"/>
      <c r="DD184" s="1106" t="n"/>
      <c r="DE184" s="1106" t="n"/>
      <c r="DF184" s="1106" t="n"/>
      <c r="DG184" s="1106" t="n"/>
      <c r="DH184" s="1106" t="n"/>
      <c r="DI184" s="1106" t="n"/>
    </row>
    <row r="185" ht="13.5" customHeight="1" s="1178">
      <c r="A185" s="1106" t="n"/>
      <c r="B185" s="1106" t="n"/>
      <c r="C185" s="1106" t="n"/>
      <c r="D185" s="1106" t="n"/>
      <c r="E185" s="1106" t="n"/>
      <c r="F185" s="1106" t="n"/>
      <c r="G185" s="144" t="n"/>
      <c r="H185" s="1122">
        <f>MAX(0,INT((N49*520-H172*H177-H173*H178-H174*H179)/H180))</f>
        <v/>
      </c>
      <c r="I185" s="1122" t="n"/>
      <c r="J185" s="1122">
        <f>INT(L180/3*2)</f>
        <v/>
      </c>
      <c r="K185" s="1122">
        <f>INT(J185/2)</f>
        <v/>
      </c>
      <c r="L185" s="1122" t="n"/>
      <c r="M185" s="1106" t="n"/>
      <c r="N185" s="1106" t="n"/>
      <c r="O185" s="1106" t="n"/>
      <c r="P185" s="1106" t="n"/>
      <c r="Q185" s="1106" t="n"/>
      <c r="R185" s="1106" t="n"/>
      <c r="S185" s="1106" t="n"/>
      <c r="T185" s="230" t="n"/>
      <c r="U185" s="1106" t="n"/>
      <c r="V185" s="1106" t="n"/>
      <c r="W185" s="1106" t="n"/>
      <c r="X185" s="1106" t="n"/>
      <c r="Y185" s="1106" t="n"/>
      <c r="Z185" s="1106" t="n"/>
      <c r="AA185" s="144" t="n"/>
      <c r="AB185" s="1106" t="n"/>
      <c r="AC185" s="1106" t="n"/>
      <c r="AD185" s="1106" t="n"/>
      <c r="AE185" s="1106" t="n"/>
      <c r="AF185" s="1106" t="n"/>
      <c r="AG185" s="1106" t="n"/>
      <c r="AH185" s="144" t="n"/>
      <c r="AI185" s="1106" t="n"/>
      <c r="AJ185" s="1106" t="n"/>
      <c r="AK185" s="1106" t="n"/>
      <c r="AL185" s="1106" t="n"/>
      <c r="AM185" s="1106" t="n"/>
      <c r="AN185" s="1106" t="n"/>
      <c r="AO185" s="1106" t="n"/>
      <c r="AP185" s="1106" t="n"/>
      <c r="AQ185" s="1106" t="n"/>
      <c r="AR185" s="1106" t="n"/>
      <c r="AS185" s="1106" t="n"/>
      <c r="AT185" s="1106" t="n"/>
      <c r="AU185" s="1106" t="n"/>
      <c r="AV185" s="1106" t="n"/>
      <c r="AW185" s="1106" t="n"/>
      <c r="AX185" s="1106" t="n"/>
      <c r="AY185" s="1106" t="n"/>
      <c r="AZ185" s="144" t="n"/>
      <c r="BA185" s="1106" t="n"/>
      <c r="BB185" s="1106" t="n"/>
      <c r="BC185" s="1106" t="n"/>
      <c r="BD185" s="1106" t="n"/>
      <c r="BE185" s="1106" t="n"/>
      <c r="BF185" s="1106" t="n"/>
      <c r="BG185" s="1106" t="n"/>
      <c r="BH185" s="1106" t="n"/>
      <c r="BI185" s="1106" t="n"/>
      <c r="BJ185" s="1106" t="n"/>
      <c r="BK185" s="1106" t="n"/>
      <c r="BL185" s="1106" t="n"/>
      <c r="BM185" s="1106" t="n"/>
      <c r="BN185" s="1106" t="n"/>
      <c r="BO185" s="1106" t="n"/>
      <c r="BP185" s="1106" t="n"/>
      <c r="BQ185" s="1106" t="n"/>
      <c r="BR185" s="1106" t="n"/>
      <c r="BS185" s="1106" t="n"/>
      <c r="BT185" s="1106" t="n"/>
      <c r="BU185" s="1106" t="n"/>
      <c r="BV185" s="1106" t="n"/>
      <c r="BW185" s="1106" t="n"/>
      <c r="BX185" s="1106" t="n"/>
      <c r="BY185" s="1106" t="n"/>
      <c r="BZ185" s="1106" t="n"/>
      <c r="CA185" s="1106" t="n"/>
      <c r="CB185" s="1106" t="n"/>
      <c r="CC185" s="1106" t="n"/>
      <c r="CD185" s="1106" t="n"/>
      <c r="CE185" s="1106" t="n"/>
      <c r="CF185" s="1106" t="n"/>
      <c r="CG185" s="1106" t="n"/>
      <c r="CH185" s="1106" t="n"/>
      <c r="CI185" s="1106" t="n"/>
      <c r="CJ185" s="1106" t="n"/>
      <c r="CK185" s="1106" t="n"/>
      <c r="CL185" s="1106" t="n"/>
      <c r="CM185" s="1106" t="n"/>
      <c r="CN185" s="1106" t="n"/>
      <c r="CO185" s="1106" t="n"/>
      <c r="CP185" s="1106" t="n"/>
      <c r="CQ185" s="1106" t="n"/>
      <c r="CR185" s="1106" t="n"/>
      <c r="CS185" s="1106" t="n"/>
      <c r="CT185" s="1106" t="n"/>
      <c r="CU185" s="1106" t="n"/>
      <c r="CV185" s="1106" t="n"/>
      <c r="CW185" s="1106" t="n"/>
      <c r="CX185" s="1106" t="n"/>
      <c r="CY185" s="1106" t="n"/>
      <c r="CZ185" s="1106" t="n"/>
      <c r="DA185" s="1106" t="n"/>
      <c r="DB185" s="1106" t="n"/>
      <c r="DC185" s="1106" t="n"/>
      <c r="DD185" s="1106" t="n"/>
      <c r="DE185" s="1106" t="n"/>
      <c r="DF185" s="1106" t="n"/>
      <c r="DG185" s="1106" t="n"/>
      <c r="DH185" s="1106" t="n"/>
      <c r="DI185" s="1106" t="n"/>
    </row>
    <row r="186" ht="13.5" customHeight="1" s="1178">
      <c r="A186" s="1106" t="n"/>
      <c r="B186" s="1106" t="n"/>
      <c r="C186" s="1106" t="n"/>
      <c r="D186" s="1106" t="n"/>
      <c r="E186" s="1106" t="n"/>
      <c r="F186" s="1106" t="n"/>
      <c r="G186" s="144" t="n"/>
      <c r="H186" s="1106" t="n"/>
      <c r="I186" s="1106" t="n"/>
      <c r="J186" s="1106" t="n"/>
      <c r="K186" s="1106" t="n"/>
      <c r="L186" s="1106" t="n"/>
      <c r="M186" s="1106" t="n"/>
      <c r="N186" s="1106" t="n"/>
      <c r="O186" s="1106" t="n"/>
      <c r="P186" s="1106" t="n"/>
      <c r="Q186" s="1106" t="n"/>
      <c r="R186" s="1106" t="n"/>
      <c r="S186" s="1106" t="n"/>
      <c r="T186" s="230" t="n"/>
      <c r="U186" s="1106" t="n"/>
      <c r="V186" s="1106" t="n"/>
      <c r="W186" s="1106" t="n"/>
      <c r="X186" s="1106" t="n"/>
      <c r="Y186" s="1106" t="n"/>
      <c r="Z186" s="1106" t="n"/>
      <c r="AA186" s="144" t="n"/>
      <c r="AB186" s="1106" t="n"/>
      <c r="AC186" s="1106" t="n"/>
      <c r="AD186" s="1106" t="n"/>
      <c r="AE186" s="1106" t="n"/>
      <c r="AF186" s="1106" t="n"/>
      <c r="AG186" s="1106" t="n"/>
      <c r="AH186" s="144" t="n"/>
      <c r="AI186" s="1106" t="n"/>
      <c r="AJ186" s="1106" t="n"/>
      <c r="AK186" s="1106" t="n"/>
      <c r="AL186" s="1106" t="n"/>
      <c r="AM186" s="1106" t="n"/>
      <c r="AN186" s="1106" t="n"/>
      <c r="AO186" s="1106" t="n"/>
      <c r="AP186" s="1106" t="n"/>
      <c r="AQ186" s="1106" t="n"/>
      <c r="AR186" s="1106" t="n"/>
      <c r="AS186" s="1106" t="n"/>
      <c r="AT186" s="1106" t="n"/>
      <c r="AU186" s="1106" t="n"/>
      <c r="AV186" s="1106" t="n"/>
      <c r="AW186" s="1106" t="n"/>
      <c r="AX186" s="1106" t="n"/>
      <c r="AY186" s="1106" t="n"/>
      <c r="AZ186" s="144" t="n"/>
      <c r="BA186" s="1106" t="n"/>
      <c r="BB186" s="1106" t="n"/>
      <c r="BC186" s="1106" t="n"/>
      <c r="BD186" s="1106" t="n"/>
      <c r="BE186" s="1106" t="n"/>
      <c r="BF186" s="1106" t="n"/>
      <c r="BG186" s="1106" t="n"/>
      <c r="BH186" s="1106" t="n"/>
      <c r="BI186" s="1106" t="n"/>
      <c r="BJ186" s="1106" t="n"/>
      <c r="BK186" s="1106" t="n"/>
      <c r="BL186" s="1106" t="n"/>
      <c r="BM186" s="1106" t="n"/>
      <c r="BN186" s="1106" t="n"/>
      <c r="BO186" s="1106" t="n"/>
      <c r="BP186" s="1106" t="n"/>
      <c r="BQ186" s="1106" t="n"/>
      <c r="BR186" s="1106" t="n"/>
      <c r="BS186" s="1106" t="n"/>
      <c r="BT186" s="1106" t="n"/>
      <c r="BU186" s="1106" t="n"/>
      <c r="BV186" s="1106" t="n"/>
      <c r="BW186" s="1106" t="n"/>
      <c r="BX186" s="1106" t="n"/>
      <c r="BY186" s="1106" t="n"/>
      <c r="BZ186" s="1106" t="n"/>
      <c r="CA186" s="1106" t="n"/>
      <c r="CB186" s="1106" t="n"/>
      <c r="CC186" s="1106" t="n"/>
      <c r="CD186" s="1106" t="n"/>
      <c r="CE186" s="1106" t="n"/>
      <c r="CF186" s="1106" t="n"/>
      <c r="CG186" s="1106" t="n"/>
      <c r="CH186" s="1106" t="n"/>
      <c r="CI186" s="1106" t="n"/>
      <c r="CJ186" s="1106" t="n"/>
      <c r="CK186" s="1106" t="n"/>
      <c r="CL186" s="1106" t="n"/>
      <c r="CM186" s="1106" t="n"/>
      <c r="CN186" s="1106" t="n"/>
      <c r="CO186" s="1106" t="n"/>
      <c r="CP186" s="1106" t="n"/>
      <c r="CQ186" s="1106" t="n"/>
      <c r="CR186" s="1106" t="n"/>
      <c r="CS186" s="1106" t="n"/>
      <c r="CT186" s="1106" t="n"/>
      <c r="CU186" s="1106" t="n"/>
      <c r="CV186" s="1106" t="n"/>
      <c r="CW186" s="1106" t="n"/>
      <c r="CX186" s="1106" t="n"/>
      <c r="CY186" s="1106" t="n"/>
      <c r="CZ186" s="1106" t="n"/>
      <c r="DA186" s="1106" t="n"/>
      <c r="DB186" s="1106" t="n"/>
      <c r="DC186" s="1106" t="n"/>
      <c r="DD186" s="1106" t="n"/>
      <c r="DE186" s="1106" t="n"/>
      <c r="DF186" s="1106" t="n"/>
      <c r="DG186" s="1106" t="n"/>
      <c r="DH186" s="1106" t="n"/>
      <c r="DI186" s="1106" t="n"/>
    </row>
    <row r="187" ht="13.5" customHeight="1" s="1178">
      <c r="A187" s="1106" t="n"/>
      <c r="B187" s="1106" t="n"/>
      <c r="C187" s="1106" t="n"/>
      <c r="D187" s="1106" t="n"/>
      <c r="E187" s="1106" t="n"/>
      <c r="F187" s="1106" t="n"/>
      <c r="G187" s="144" t="n"/>
      <c r="H187" s="1106" t="n"/>
      <c r="I187" s="1106" t="n"/>
      <c r="J187" s="1106" t="n"/>
      <c r="K187" s="1106" t="n"/>
      <c r="L187" s="1106" t="n"/>
      <c r="M187" s="1106" t="n"/>
      <c r="N187" s="1106" t="n"/>
      <c r="O187" s="1106" t="n"/>
      <c r="P187" s="1106" t="n"/>
      <c r="Q187" s="1106" t="n"/>
      <c r="R187" s="1106" t="n"/>
      <c r="S187" s="1106" t="n"/>
      <c r="T187" s="230" t="n"/>
      <c r="U187" s="1106" t="n"/>
      <c r="V187" s="1106" t="n"/>
      <c r="W187" s="1106" t="n"/>
      <c r="X187" s="1106" t="n"/>
      <c r="Y187" s="1106" t="n"/>
      <c r="Z187" s="1106" t="n"/>
      <c r="AA187" s="144" t="n"/>
      <c r="AB187" s="1106" t="n"/>
      <c r="AC187" s="1106" t="n"/>
      <c r="AD187" s="1106" t="n"/>
      <c r="AE187" s="1106" t="n"/>
      <c r="AF187" s="1106" t="n"/>
      <c r="AG187" s="1106" t="n"/>
      <c r="AH187" s="144" t="n"/>
      <c r="AI187" s="1106" t="n"/>
      <c r="AJ187" s="1106" t="n"/>
      <c r="AK187" s="1106" t="n"/>
      <c r="AL187" s="1106" t="n"/>
      <c r="AM187" s="1106" t="n"/>
      <c r="AN187" s="1106" t="n"/>
      <c r="AO187" s="1106" t="n"/>
      <c r="AP187" s="1106" t="n"/>
      <c r="AQ187" s="1106" t="n"/>
      <c r="AR187" s="1106" t="n"/>
      <c r="AS187" s="1106" t="n"/>
      <c r="AT187" s="1106" t="n"/>
      <c r="AU187" s="1106" t="n"/>
      <c r="AV187" s="1106" t="n"/>
      <c r="AW187" s="1106" t="n"/>
      <c r="AX187" s="1106" t="n"/>
      <c r="AY187" s="1106" t="n"/>
      <c r="AZ187" s="144" t="n"/>
      <c r="BA187" s="1106" t="n"/>
      <c r="BB187" s="1106" t="n"/>
      <c r="BC187" s="1106" t="n"/>
      <c r="BD187" s="1106" t="n"/>
      <c r="BE187" s="1106" t="n"/>
      <c r="BF187" s="1106" t="n"/>
      <c r="BG187" s="1106" t="n"/>
      <c r="BH187" s="1106" t="n"/>
      <c r="BI187" s="1106" t="n"/>
      <c r="BJ187" s="1106" t="n"/>
      <c r="BK187" s="1106" t="n"/>
      <c r="BL187" s="1106" t="n"/>
      <c r="BM187" s="1106" t="n"/>
      <c r="BN187" s="1106" t="n"/>
      <c r="BO187" s="1106" t="n"/>
      <c r="BP187" s="1106" t="n"/>
      <c r="BQ187" s="1106" t="n"/>
      <c r="BR187" s="1106" t="n"/>
      <c r="BS187" s="1106" t="n"/>
      <c r="BT187" s="1106" t="n"/>
      <c r="BU187" s="1106" t="n"/>
      <c r="BV187" s="1106" t="n"/>
      <c r="BW187" s="1106" t="n"/>
      <c r="BX187" s="1106" t="n"/>
      <c r="BY187" s="1106" t="n"/>
      <c r="BZ187" s="1106" t="n"/>
      <c r="CA187" s="1106" t="n"/>
      <c r="CB187" s="1106" t="n"/>
      <c r="CC187" s="1106" t="n"/>
      <c r="CD187" s="1106" t="n"/>
      <c r="CE187" s="1106" t="n"/>
      <c r="CF187" s="1106" t="n"/>
      <c r="CG187" s="1106" t="n"/>
      <c r="CH187" s="1106" t="n"/>
      <c r="CI187" s="1106" t="n"/>
      <c r="CJ187" s="1106" t="n"/>
      <c r="CK187" s="1106" t="n"/>
      <c r="CL187" s="1106" t="n"/>
      <c r="CM187" s="1106" t="n"/>
      <c r="CN187" s="1106" t="n"/>
      <c r="CO187" s="1106" t="n"/>
      <c r="CP187" s="1106" t="n"/>
      <c r="CQ187" s="1106" t="n"/>
      <c r="CR187" s="1106" t="n"/>
      <c r="CS187" s="1106" t="n"/>
      <c r="CT187" s="1106" t="n"/>
      <c r="CU187" s="1106" t="n"/>
      <c r="CV187" s="1106" t="n"/>
      <c r="CW187" s="1106" t="n"/>
      <c r="CX187" s="1106" t="n"/>
      <c r="CY187" s="1106" t="n"/>
      <c r="CZ187" s="1106" t="n"/>
      <c r="DA187" s="1106" t="n"/>
      <c r="DB187" s="1106" t="n"/>
      <c r="DC187" s="1106" t="n"/>
      <c r="DD187" s="1106" t="n"/>
      <c r="DE187" s="1106" t="n"/>
      <c r="DF187" s="1106" t="n"/>
      <c r="DG187" s="1106" t="n"/>
      <c r="DH187" s="1106" t="n"/>
      <c r="DI187" s="1106" t="n"/>
    </row>
    <row r="188" ht="13.5" customHeight="1" s="1178">
      <c r="A188" s="1106" t="n"/>
      <c r="B188" s="1106" t="n"/>
      <c r="C188" s="1106" t="n"/>
      <c r="D188" s="1106" t="n"/>
      <c r="E188" s="1106" t="n"/>
      <c r="F188" s="1106" t="n"/>
      <c r="G188" s="144" t="n"/>
      <c r="H188" s="1106" t="n"/>
      <c r="I188" s="1106" t="n"/>
      <c r="J188" s="1106" t="n"/>
      <c r="K188" s="1106" t="n"/>
      <c r="L188" s="1106" t="n"/>
      <c r="M188" s="1106" t="n"/>
      <c r="N188" s="1106" t="n"/>
      <c r="O188" s="1106" t="n"/>
      <c r="P188" s="1106" t="n"/>
      <c r="Q188" s="1106" t="n"/>
      <c r="R188" s="1106" t="n"/>
      <c r="S188" s="1106" t="n"/>
      <c r="T188" s="230" t="n"/>
      <c r="U188" s="1106" t="n"/>
      <c r="V188" s="1106" t="n"/>
      <c r="W188" s="1106" t="n"/>
      <c r="X188" s="1106" t="n"/>
      <c r="Y188" s="1106" t="n"/>
      <c r="Z188" s="1106" t="n"/>
      <c r="AA188" s="144" t="n"/>
      <c r="AB188" s="1106" t="n"/>
      <c r="AC188" s="1106" t="n"/>
      <c r="AD188" s="1106" t="n"/>
      <c r="AE188" s="1106" t="n"/>
      <c r="AF188" s="1106" t="n"/>
      <c r="AG188" s="1106" t="n"/>
      <c r="AH188" s="144" t="n"/>
      <c r="AI188" s="1106" t="n"/>
      <c r="AJ188" s="1106" t="n"/>
      <c r="AK188" s="1106" t="n"/>
      <c r="AL188" s="1106" t="n"/>
      <c r="AM188" s="1106" t="n"/>
      <c r="AN188" s="1106" t="n"/>
      <c r="AO188" s="1106" t="n"/>
      <c r="AP188" s="1106" t="n"/>
      <c r="AQ188" s="1106" t="n"/>
      <c r="AR188" s="1106" t="n"/>
      <c r="AS188" s="1106" t="n"/>
      <c r="AT188" s="1106" t="n"/>
      <c r="AU188" s="1106" t="n"/>
      <c r="AV188" s="1106" t="n"/>
      <c r="AW188" s="1106" t="n"/>
      <c r="AX188" s="1106" t="n"/>
      <c r="AY188" s="1106" t="n"/>
      <c r="AZ188" s="144" t="n"/>
      <c r="BA188" s="1106" t="n"/>
      <c r="BB188" s="1106" t="n"/>
      <c r="BC188" s="1106" t="n"/>
      <c r="BD188" s="1106" t="n"/>
      <c r="BE188" s="1106" t="n"/>
      <c r="BF188" s="1106" t="n"/>
      <c r="BG188" s="1106" t="n"/>
      <c r="BH188" s="1106" t="n"/>
      <c r="BI188" s="1106" t="n"/>
      <c r="BJ188" s="1106" t="n"/>
      <c r="BK188" s="1106" t="n"/>
      <c r="BL188" s="1106" t="n"/>
      <c r="BM188" s="1106" t="n"/>
      <c r="BN188" s="1106" t="n"/>
      <c r="BO188" s="1106" t="n"/>
      <c r="BP188" s="1106" t="n"/>
      <c r="BQ188" s="1106" t="n"/>
      <c r="BR188" s="1106" t="n"/>
      <c r="BS188" s="1106" t="n"/>
      <c r="BT188" s="1106" t="n"/>
      <c r="BU188" s="1106" t="n"/>
      <c r="BV188" s="1106" t="n"/>
      <c r="BW188" s="1106" t="n"/>
      <c r="BX188" s="1106" t="n"/>
      <c r="BY188" s="1106" t="n"/>
      <c r="BZ188" s="1106" t="n"/>
      <c r="CA188" s="1106" t="n"/>
      <c r="CB188" s="1106" t="n"/>
      <c r="CC188" s="1106" t="n"/>
      <c r="CD188" s="1106" t="n"/>
      <c r="CE188" s="1106" t="n"/>
      <c r="CF188" s="1106" t="n"/>
      <c r="CG188" s="1106" t="n"/>
      <c r="CH188" s="1106" t="n"/>
      <c r="CI188" s="1106" t="n"/>
      <c r="CJ188" s="1106" t="n"/>
      <c r="CK188" s="1106" t="n"/>
      <c r="CL188" s="1106" t="n"/>
      <c r="CM188" s="1106" t="n"/>
      <c r="CN188" s="1106" t="n"/>
      <c r="CO188" s="1106" t="n"/>
      <c r="CP188" s="1106" t="n"/>
      <c r="CQ188" s="1106" t="n"/>
      <c r="CR188" s="1106" t="n"/>
      <c r="CS188" s="1106" t="n"/>
      <c r="CT188" s="1106" t="n"/>
      <c r="CU188" s="1106" t="n"/>
      <c r="CV188" s="1106" t="n"/>
      <c r="CW188" s="1106" t="n"/>
      <c r="CX188" s="1106" t="n"/>
      <c r="CY188" s="1106" t="n"/>
      <c r="CZ188" s="1106" t="n"/>
      <c r="DA188" s="1106" t="n"/>
      <c r="DB188" s="1106" t="n"/>
      <c r="DC188" s="1106" t="n"/>
      <c r="DD188" s="1106" t="n"/>
      <c r="DE188" s="1106" t="n"/>
      <c r="DF188" s="1106" t="n"/>
      <c r="DG188" s="1106" t="n"/>
      <c r="DH188" s="1106" t="n"/>
      <c r="DI188" s="1106" t="n"/>
    </row>
    <row r="189" ht="13.5" customHeight="1" s="1178">
      <c r="A189" s="1106" t="n"/>
      <c r="B189" s="1106" t="n"/>
      <c r="C189" s="1106" t="n"/>
      <c r="D189" s="1106" t="n"/>
      <c r="E189" s="1106" t="n"/>
      <c r="F189" s="1106" t="n"/>
      <c r="G189" s="144" t="n"/>
      <c r="H189" s="1106" t="n"/>
      <c r="I189" s="1106" t="n"/>
      <c r="J189" s="1106" t="n"/>
      <c r="K189" s="1106" t="n"/>
      <c r="L189" s="1106" t="n"/>
      <c r="M189" s="1106" t="n"/>
      <c r="N189" s="1106" t="n"/>
      <c r="O189" s="1106" t="n"/>
      <c r="P189" s="1106" t="n"/>
      <c r="Q189" s="1106" t="n"/>
      <c r="R189" s="1106" t="n"/>
      <c r="S189" s="1106" t="n"/>
      <c r="T189" s="230" t="n"/>
      <c r="U189" s="1106" t="n"/>
      <c r="V189" s="1106" t="n"/>
      <c r="W189" s="1106" t="n"/>
      <c r="X189" s="1106" t="n"/>
      <c r="Y189" s="1106" t="n"/>
      <c r="Z189" s="1106" t="n"/>
      <c r="AA189" s="144" t="n"/>
      <c r="AB189" s="1106" t="n"/>
      <c r="AC189" s="1106" t="n"/>
      <c r="AD189" s="1106" t="n"/>
      <c r="AE189" s="1106" t="n"/>
      <c r="AF189" s="1106" t="n"/>
      <c r="AG189" s="1106" t="n"/>
      <c r="AH189" s="144" t="n"/>
      <c r="AI189" s="1106" t="n"/>
      <c r="AJ189" s="1106" t="n"/>
      <c r="AK189" s="1106" t="n"/>
      <c r="AL189" s="1106" t="n"/>
      <c r="AM189" s="1106" t="n"/>
      <c r="AN189" s="1106" t="n"/>
      <c r="AO189" s="1106" t="n"/>
      <c r="AP189" s="1106" t="n"/>
      <c r="AQ189" s="1106" t="n"/>
      <c r="AR189" s="1106" t="n"/>
      <c r="AS189" s="1106" t="n"/>
      <c r="AT189" s="1106" t="n"/>
      <c r="AU189" s="1106" t="n"/>
      <c r="AV189" s="1106" t="n"/>
      <c r="AW189" s="1106" t="n"/>
      <c r="AX189" s="1106" t="n"/>
      <c r="AY189" s="1106" t="n"/>
      <c r="AZ189" s="144" t="n"/>
      <c r="BA189" s="1106" t="n"/>
      <c r="BB189" s="1106" t="n"/>
      <c r="BC189" s="1106" t="n"/>
      <c r="BD189" s="1106" t="n"/>
      <c r="BE189" s="1106" t="n"/>
      <c r="BF189" s="1106" t="n"/>
      <c r="BG189" s="1106" t="n"/>
      <c r="BH189" s="1106" t="n"/>
      <c r="BI189" s="1106" t="n"/>
      <c r="BJ189" s="1106" t="n"/>
      <c r="BK189" s="1106" t="n"/>
      <c r="BL189" s="1106" t="n"/>
      <c r="BM189" s="1106" t="n"/>
      <c r="BN189" s="1106" t="n"/>
      <c r="BO189" s="1106" t="n"/>
      <c r="BP189" s="1106" t="n"/>
      <c r="BQ189" s="1106" t="n"/>
      <c r="BR189" s="1106" t="n"/>
      <c r="BS189" s="1106" t="n"/>
      <c r="BT189" s="1106" t="n"/>
      <c r="BU189" s="1106" t="n"/>
      <c r="BV189" s="1106" t="n"/>
      <c r="BW189" s="1106" t="n"/>
      <c r="BX189" s="1106" t="n"/>
      <c r="BY189" s="1106" t="n"/>
      <c r="BZ189" s="1106" t="n"/>
      <c r="CA189" s="1106" t="n"/>
      <c r="CB189" s="1106" t="n"/>
      <c r="CC189" s="1106" t="n"/>
      <c r="CD189" s="1106" t="n"/>
      <c r="CE189" s="1106" t="n"/>
      <c r="CF189" s="1106" t="n"/>
      <c r="CG189" s="1106" t="n"/>
      <c r="CH189" s="1106" t="n"/>
      <c r="CI189" s="1106" t="n"/>
      <c r="CJ189" s="1106" t="n"/>
      <c r="CK189" s="1106" t="n"/>
      <c r="CL189" s="1106" t="n"/>
      <c r="CM189" s="1106" t="n"/>
      <c r="CN189" s="1106" t="n"/>
      <c r="CO189" s="1106" t="n"/>
      <c r="CP189" s="1106" t="n"/>
      <c r="CQ189" s="1106" t="n"/>
      <c r="CR189" s="1106" t="n"/>
      <c r="CS189" s="1106" t="n"/>
      <c r="CT189" s="1106" t="n"/>
      <c r="CU189" s="1106" t="n"/>
      <c r="CV189" s="1106" t="n"/>
      <c r="CW189" s="1106" t="n"/>
      <c r="CX189" s="1106" t="n"/>
      <c r="CY189" s="1106" t="n"/>
      <c r="CZ189" s="1106" t="n"/>
      <c r="DA189" s="1106" t="n"/>
      <c r="DB189" s="1106" t="n"/>
      <c r="DC189" s="1106" t="n"/>
      <c r="DD189" s="1106" t="n"/>
      <c r="DE189" s="1106" t="n"/>
      <c r="DF189" s="1106" t="n"/>
      <c r="DG189" s="1106" t="n"/>
      <c r="DH189" s="1106" t="n"/>
      <c r="DI189" s="1106" t="n"/>
    </row>
    <row r="190" ht="13.5" customHeight="1" s="1178">
      <c r="A190" s="1106" t="n"/>
      <c r="B190" s="1106" t="n"/>
      <c r="C190" s="1106" t="n"/>
      <c r="D190" s="1106" t="n"/>
      <c r="E190" s="1106" t="n"/>
      <c r="F190" s="1106" t="n"/>
      <c r="G190" s="144" t="n"/>
      <c r="H190" s="1106" t="n"/>
      <c r="I190" s="1106" t="n"/>
      <c r="J190" s="1106" t="n"/>
      <c r="K190" s="1106" t="n"/>
      <c r="L190" s="1106" t="n"/>
      <c r="M190" s="1106" t="n"/>
      <c r="N190" s="1106" t="n"/>
      <c r="O190" s="1106" t="n"/>
      <c r="P190" s="1106" t="n"/>
      <c r="Q190" s="1106" t="n"/>
      <c r="R190" s="1106" t="n"/>
      <c r="S190" s="1106" t="n"/>
      <c r="T190" s="230" t="n"/>
      <c r="U190" s="1106" t="n"/>
      <c r="V190" s="1106" t="n"/>
      <c r="W190" s="1106" t="n"/>
      <c r="X190" s="1106" t="n"/>
      <c r="Y190" s="1106" t="n"/>
      <c r="Z190" s="1106" t="n"/>
      <c r="AA190" s="144" t="n"/>
      <c r="AB190" s="1106" t="n"/>
      <c r="AC190" s="1106" t="n"/>
      <c r="AD190" s="1106" t="n"/>
      <c r="AE190" s="1106" t="n"/>
      <c r="AF190" s="1106" t="n"/>
      <c r="AG190" s="1106" t="n"/>
      <c r="AH190" s="144" t="n"/>
      <c r="AI190" s="1106" t="n"/>
      <c r="AJ190" s="1106" t="n"/>
      <c r="AK190" s="1106" t="n"/>
      <c r="AL190" s="1106" t="n"/>
      <c r="AM190" s="1106" t="n"/>
      <c r="AN190" s="1106" t="n"/>
      <c r="AO190" s="1106" t="n"/>
      <c r="AP190" s="1106" t="n"/>
      <c r="AQ190" s="1106" t="n"/>
      <c r="AR190" s="1106" t="n"/>
      <c r="AS190" s="1106" t="n"/>
      <c r="AT190" s="1106" t="n"/>
      <c r="AU190" s="1106" t="n"/>
      <c r="AV190" s="1106" t="n"/>
      <c r="AW190" s="1106" t="n"/>
      <c r="AX190" s="1106" t="n"/>
      <c r="AY190" s="1106" t="n"/>
      <c r="AZ190" s="144" t="n"/>
      <c r="BA190" s="1106" t="n"/>
      <c r="BB190" s="1106" t="n"/>
      <c r="BC190" s="1106" t="n"/>
      <c r="BD190" s="1106" t="n"/>
      <c r="BE190" s="1106" t="n"/>
      <c r="BF190" s="1106" t="n"/>
      <c r="BG190" s="1106" t="n"/>
      <c r="BH190" s="1106" t="n"/>
      <c r="BI190" s="1106" t="n"/>
      <c r="BJ190" s="1106" t="n"/>
      <c r="BK190" s="1106" t="n"/>
      <c r="BL190" s="1106" t="n"/>
      <c r="BM190" s="1106" t="n"/>
      <c r="BN190" s="1106" t="n"/>
      <c r="BO190" s="1106" t="n"/>
      <c r="BP190" s="1106" t="n"/>
      <c r="BQ190" s="1106" t="n"/>
      <c r="BR190" s="1106" t="n"/>
      <c r="BS190" s="1106" t="n"/>
      <c r="BT190" s="1106" t="n"/>
      <c r="BU190" s="1106" t="n"/>
      <c r="BV190" s="1106" t="n"/>
      <c r="BW190" s="1106" t="n"/>
      <c r="BX190" s="1106" t="n"/>
      <c r="BY190" s="1106" t="n"/>
      <c r="BZ190" s="1106" t="n"/>
      <c r="CA190" s="1106" t="n"/>
      <c r="CB190" s="1106" t="n"/>
      <c r="CC190" s="1106" t="n"/>
      <c r="CD190" s="1106" t="n"/>
      <c r="CE190" s="1106" t="n"/>
      <c r="CF190" s="1106" t="n"/>
      <c r="CG190" s="1106" t="n"/>
      <c r="CH190" s="1106" t="n"/>
      <c r="CI190" s="1106" t="n"/>
      <c r="CJ190" s="1106" t="n"/>
      <c r="CK190" s="1106" t="n"/>
      <c r="CL190" s="1106" t="n"/>
      <c r="CM190" s="1106" t="n"/>
      <c r="CN190" s="1106" t="n"/>
      <c r="CO190" s="1106" t="n"/>
      <c r="CP190" s="1106" t="n"/>
      <c r="CQ190" s="1106" t="n"/>
      <c r="CR190" s="1106" t="n"/>
      <c r="CS190" s="1106" t="n"/>
      <c r="CT190" s="1106" t="n"/>
      <c r="CU190" s="1106" t="n"/>
      <c r="CV190" s="1106" t="n"/>
      <c r="CW190" s="1106" t="n"/>
      <c r="CX190" s="1106" t="n"/>
      <c r="CY190" s="1106" t="n"/>
      <c r="CZ190" s="1106" t="n"/>
      <c r="DA190" s="1106" t="n"/>
      <c r="DB190" s="1106" t="n"/>
      <c r="DC190" s="1106" t="n"/>
      <c r="DD190" s="1106" t="n"/>
      <c r="DE190" s="1106" t="n"/>
      <c r="DF190" s="1106" t="n"/>
      <c r="DG190" s="1106" t="n"/>
      <c r="DH190" s="1106" t="n"/>
      <c r="DI190" s="1106" t="n"/>
    </row>
    <row r="191" ht="13.5" customHeight="1" s="1178">
      <c r="A191" s="1106" t="n"/>
      <c r="B191" s="1106" t="n"/>
      <c r="C191" s="1106" t="n"/>
      <c r="D191" s="1106" t="n"/>
      <c r="E191" s="1106" t="n"/>
      <c r="F191" s="1106" t="n"/>
      <c r="G191" s="144" t="n"/>
      <c r="H191" s="1106" t="n"/>
      <c r="I191" s="1106" t="n"/>
      <c r="J191" s="1106" t="n"/>
      <c r="K191" s="1106" t="n"/>
      <c r="L191" s="1106" t="n"/>
      <c r="M191" s="1106" t="n"/>
      <c r="N191" s="1106" t="n"/>
      <c r="O191" s="1106" t="n"/>
      <c r="P191" s="1106" t="n"/>
      <c r="Q191" s="1106" t="n"/>
      <c r="R191" s="1106" t="n"/>
      <c r="S191" s="1106" t="n"/>
      <c r="T191" s="230" t="n"/>
      <c r="U191" s="1106" t="n"/>
      <c r="V191" s="1106" t="n"/>
      <c r="W191" s="1106" t="n"/>
      <c r="X191" s="1106" t="n"/>
      <c r="Y191" s="1106" t="n"/>
      <c r="Z191" s="1106" t="n"/>
      <c r="AA191" s="144" t="n"/>
      <c r="AB191" s="1106" t="n"/>
      <c r="AC191" s="1106" t="n"/>
      <c r="AD191" s="1106" t="n"/>
      <c r="AE191" s="1106" t="n"/>
      <c r="AF191" s="1106" t="n"/>
      <c r="AG191" s="1106" t="n"/>
      <c r="AH191" s="144" t="n"/>
      <c r="AI191" s="1106" t="n"/>
      <c r="AJ191" s="1106" t="n"/>
      <c r="AK191" s="1106" t="n"/>
      <c r="AL191" s="1106" t="n"/>
      <c r="AM191" s="1106" t="n"/>
      <c r="AN191" s="1106" t="n"/>
      <c r="AO191" s="1106" t="n"/>
      <c r="AP191" s="1106" t="n"/>
      <c r="AQ191" s="1106" t="n"/>
      <c r="AR191" s="1106" t="n"/>
      <c r="AS191" s="1106" t="n"/>
      <c r="AT191" s="1106" t="n"/>
      <c r="AU191" s="1106" t="n"/>
      <c r="AV191" s="1106" t="n"/>
      <c r="AW191" s="1106" t="n"/>
      <c r="AX191" s="1106" t="n"/>
      <c r="AY191" s="1106" t="n"/>
      <c r="AZ191" s="144" t="n"/>
      <c r="BA191" s="1106" t="n"/>
      <c r="BB191" s="1106" t="n"/>
      <c r="BC191" s="1106" t="n"/>
      <c r="BD191" s="1106" t="n"/>
      <c r="BE191" s="1106" t="n"/>
      <c r="BF191" s="1106" t="n"/>
      <c r="BG191" s="1106" t="n"/>
      <c r="BH191" s="1106" t="n"/>
      <c r="BI191" s="1106" t="n"/>
      <c r="BJ191" s="1106" t="n"/>
      <c r="BK191" s="1106" t="n"/>
      <c r="BL191" s="1106" t="n"/>
      <c r="BM191" s="1106" t="n"/>
      <c r="BN191" s="1106" t="n"/>
      <c r="BO191" s="1106" t="n"/>
      <c r="BP191" s="1106" t="n"/>
      <c r="BQ191" s="1106" t="n"/>
      <c r="BR191" s="1106" t="n"/>
      <c r="BS191" s="1106" t="n"/>
      <c r="BT191" s="1106" t="n"/>
      <c r="BU191" s="1106" t="n"/>
      <c r="BV191" s="1106" t="n"/>
      <c r="BW191" s="1106" t="n"/>
      <c r="BX191" s="1106" t="n"/>
      <c r="BY191" s="1106" t="n"/>
      <c r="BZ191" s="1106" t="n"/>
      <c r="CA191" s="1106" t="n"/>
      <c r="CB191" s="1106" t="n"/>
      <c r="CC191" s="1106" t="n"/>
      <c r="CD191" s="1106" t="n"/>
      <c r="CE191" s="1106" t="n"/>
      <c r="CF191" s="1106" t="n"/>
      <c r="CG191" s="1106" t="n"/>
      <c r="CH191" s="1106" t="n"/>
      <c r="CI191" s="1106" t="n"/>
      <c r="CJ191" s="1106" t="n"/>
      <c r="CK191" s="1106" t="n"/>
      <c r="CL191" s="1106" t="n"/>
      <c r="CM191" s="1106" t="n"/>
      <c r="CN191" s="1106" t="n"/>
      <c r="CO191" s="1106" t="n"/>
      <c r="CP191" s="1106" t="n"/>
      <c r="CQ191" s="1106" t="n"/>
      <c r="CR191" s="1106" t="n"/>
      <c r="CS191" s="1106" t="n"/>
      <c r="CT191" s="1106" t="n"/>
      <c r="CU191" s="1106" t="n"/>
      <c r="CV191" s="1106" t="n"/>
      <c r="CW191" s="1106" t="n"/>
      <c r="CX191" s="1106" t="n"/>
      <c r="CY191" s="1106" t="n"/>
      <c r="CZ191" s="1106" t="n"/>
      <c r="DA191" s="1106" t="n"/>
      <c r="DB191" s="1106" t="n"/>
      <c r="DC191" s="1106" t="n"/>
      <c r="DD191" s="1106" t="n"/>
      <c r="DE191" s="1106" t="n"/>
      <c r="DF191" s="1106" t="n"/>
      <c r="DG191" s="1106" t="n"/>
      <c r="DH191" s="1106" t="n"/>
      <c r="DI191" s="1106" t="n"/>
    </row>
    <row r="192" ht="13.5" customHeight="1" s="1178">
      <c r="A192" s="1106" t="n"/>
      <c r="B192" s="1106" t="n"/>
      <c r="C192" s="1106" t="n"/>
      <c r="D192" s="1106" t="n"/>
      <c r="E192" s="1106" t="n"/>
      <c r="F192" s="1106" t="n"/>
      <c r="G192" s="144" t="n"/>
      <c r="H192" s="1106" t="n"/>
      <c r="I192" s="1106" t="n"/>
      <c r="J192" s="1106" t="n"/>
      <c r="K192" s="1106" t="n"/>
      <c r="L192" s="1106" t="n"/>
      <c r="M192" s="1106" t="n"/>
      <c r="N192" s="1106" t="n"/>
      <c r="O192" s="1106" t="n"/>
      <c r="P192" s="1106" t="n"/>
      <c r="Q192" s="1106" t="n"/>
      <c r="R192" s="1106" t="n"/>
      <c r="S192" s="1106" t="n"/>
      <c r="T192" s="230" t="n"/>
      <c r="U192" s="1106" t="n"/>
      <c r="V192" s="1106" t="n"/>
      <c r="W192" s="1106" t="n"/>
      <c r="X192" s="1106" t="n"/>
      <c r="Y192" s="1106" t="n"/>
      <c r="Z192" s="1106" t="n"/>
      <c r="AA192" s="144" t="n"/>
      <c r="AB192" s="1106" t="n"/>
      <c r="AC192" s="1106" t="n"/>
      <c r="AD192" s="1106" t="n"/>
      <c r="AE192" s="1106" t="n"/>
      <c r="AF192" s="1106" t="n"/>
      <c r="AG192" s="1106" t="n"/>
      <c r="AH192" s="144" t="n"/>
      <c r="AI192" s="1106" t="n"/>
      <c r="AJ192" s="1106" t="n"/>
      <c r="AK192" s="1106" t="n"/>
      <c r="AL192" s="1106" t="n"/>
      <c r="AM192" s="1106" t="n"/>
      <c r="AN192" s="1106" t="n"/>
      <c r="AO192" s="1106" t="n"/>
      <c r="AP192" s="1106" t="n"/>
      <c r="AQ192" s="1106" t="n"/>
      <c r="AR192" s="1106" t="n"/>
      <c r="AS192" s="1106" t="n"/>
      <c r="AT192" s="1106" t="n"/>
      <c r="AU192" s="1106" t="n"/>
      <c r="AV192" s="1106" t="n"/>
      <c r="AW192" s="1106" t="n"/>
      <c r="AX192" s="1106" t="n"/>
      <c r="AY192" s="1106" t="n"/>
      <c r="AZ192" s="144" t="n"/>
      <c r="BA192" s="1106" t="n"/>
      <c r="BB192" s="1106" t="n"/>
      <c r="BC192" s="1106" t="n"/>
      <c r="BD192" s="1106" t="n"/>
      <c r="BE192" s="1106" t="n"/>
      <c r="BF192" s="1106" t="n"/>
      <c r="BG192" s="1106" t="n"/>
      <c r="BH192" s="1106" t="n"/>
      <c r="BI192" s="1106" t="n"/>
      <c r="BJ192" s="1106" t="n"/>
      <c r="BK192" s="1106" t="n"/>
      <c r="BL192" s="1106" t="n"/>
      <c r="BM192" s="1106" t="n"/>
      <c r="BN192" s="1106" t="n"/>
      <c r="BO192" s="1106" t="n"/>
      <c r="BP192" s="1106" t="n"/>
      <c r="BQ192" s="1106" t="n"/>
      <c r="BR192" s="1106" t="n"/>
      <c r="BS192" s="1106" t="n"/>
      <c r="BT192" s="1106" t="n"/>
      <c r="BU192" s="1106" t="n"/>
      <c r="BV192" s="1106" t="n"/>
      <c r="BW192" s="1106" t="n"/>
      <c r="BX192" s="1106" t="n"/>
      <c r="BY192" s="1106" t="n"/>
      <c r="BZ192" s="1106" t="n"/>
      <c r="CA192" s="1106" t="n"/>
      <c r="CB192" s="1106" t="n"/>
      <c r="CC192" s="1106" t="n"/>
      <c r="CD192" s="1106" t="n"/>
      <c r="CE192" s="1106" t="n"/>
      <c r="CF192" s="1106" t="n"/>
      <c r="CG192" s="1106" t="n"/>
      <c r="CH192" s="1106" t="n"/>
      <c r="CI192" s="1106" t="n"/>
      <c r="CJ192" s="1106" t="n"/>
      <c r="CK192" s="1106" t="n"/>
      <c r="CL192" s="1106" t="n"/>
      <c r="CM192" s="1106" t="n"/>
      <c r="CN192" s="1106" t="n"/>
      <c r="CO192" s="1106" t="n"/>
      <c r="CP192" s="1106" t="n"/>
      <c r="CQ192" s="1106" t="n"/>
      <c r="CR192" s="1106" t="n"/>
      <c r="CS192" s="1106" t="n"/>
      <c r="CT192" s="1106" t="n"/>
      <c r="CU192" s="1106" t="n"/>
      <c r="CV192" s="1106" t="n"/>
      <c r="CW192" s="1106" t="n"/>
      <c r="CX192" s="1106" t="n"/>
      <c r="CY192" s="1106" t="n"/>
      <c r="CZ192" s="1106" t="n"/>
      <c r="DA192" s="1106" t="n"/>
      <c r="DB192" s="1106" t="n"/>
      <c r="DC192" s="1106" t="n"/>
      <c r="DD192" s="1106" t="n"/>
      <c r="DE192" s="1106" t="n"/>
      <c r="DF192" s="1106" t="n"/>
      <c r="DG192" s="1106" t="n"/>
      <c r="DH192" s="1106" t="n"/>
      <c r="DI192" s="1106" t="n"/>
    </row>
    <row r="193" ht="13.5" customHeight="1" s="1178">
      <c r="A193" s="1106" t="n"/>
      <c r="B193" s="1106" t="n"/>
      <c r="C193" s="1106" t="n"/>
      <c r="D193" s="1106" t="n"/>
      <c r="E193" s="1106" t="n"/>
      <c r="F193" s="1106" t="n"/>
      <c r="G193" s="144" t="n"/>
      <c r="H193" s="1106" t="n"/>
      <c r="I193" s="1106" t="n"/>
      <c r="J193" s="1106" t="n"/>
      <c r="K193" s="1106" t="n"/>
      <c r="L193" s="1106" t="n"/>
      <c r="M193" s="1106" t="n"/>
      <c r="N193" s="1106" t="n"/>
      <c r="O193" s="1106" t="n"/>
      <c r="P193" s="1106" t="n"/>
      <c r="Q193" s="1106" t="n"/>
      <c r="R193" s="1106" t="n"/>
      <c r="S193" s="1106" t="n"/>
      <c r="T193" s="230" t="n"/>
      <c r="U193" s="1106" t="n"/>
      <c r="V193" s="1106" t="n"/>
      <c r="W193" s="1106" t="n"/>
      <c r="X193" s="1106" t="n"/>
      <c r="Y193" s="1106" t="n"/>
      <c r="Z193" s="1106" t="n"/>
      <c r="AA193" s="144" t="n"/>
      <c r="AB193" s="1106" t="n"/>
      <c r="AC193" s="1106" t="n"/>
      <c r="AD193" s="1106" t="n"/>
      <c r="AE193" s="1106" t="n"/>
      <c r="AF193" s="1106" t="n"/>
      <c r="AG193" s="1106" t="n"/>
      <c r="AH193" s="144" t="n"/>
      <c r="AI193" s="1106" t="n"/>
      <c r="AJ193" s="1106" t="n"/>
      <c r="AK193" s="1106" t="n"/>
      <c r="AL193" s="1106" t="n"/>
      <c r="AM193" s="1106" t="n"/>
      <c r="AN193" s="1106" t="n"/>
      <c r="AO193" s="1106" t="n"/>
      <c r="AP193" s="1106" t="n"/>
      <c r="AQ193" s="1106" t="n"/>
      <c r="AR193" s="1106" t="n"/>
      <c r="AS193" s="1106" t="n"/>
      <c r="AT193" s="1106" t="n"/>
      <c r="AU193" s="1106" t="n"/>
      <c r="AV193" s="1106" t="n"/>
      <c r="AW193" s="1106" t="n"/>
      <c r="AX193" s="1106" t="n"/>
      <c r="AY193" s="1106" t="n"/>
      <c r="AZ193" s="144" t="n"/>
      <c r="BA193" s="1106" t="n"/>
      <c r="BB193" s="1106" t="n"/>
      <c r="BC193" s="1106" t="n"/>
      <c r="BD193" s="1106" t="n"/>
      <c r="BE193" s="1106" t="n"/>
      <c r="BF193" s="1106" t="n"/>
      <c r="BG193" s="1106" t="n"/>
      <c r="BH193" s="1106" t="n"/>
      <c r="BI193" s="1106" t="n"/>
      <c r="BJ193" s="1106" t="n"/>
      <c r="BK193" s="1106" t="n"/>
      <c r="BL193" s="1106" t="n"/>
      <c r="BM193" s="1106" t="n"/>
      <c r="BN193" s="1106" t="n"/>
      <c r="BO193" s="1106" t="n"/>
      <c r="BP193" s="1106" t="n"/>
      <c r="BQ193" s="1106" t="n"/>
      <c r="BR193" s="1106" t="n"/>
      <c r="BS193" s="1106" t="n"/>
      <c r="BT193" s="1106" t="n"/>
      <c r="BU193" s="1106" t="n"/>
      <c r="BV193" s="1106" t="n"/>
      <c r="BW193" s="1106" t="n"/>
      <c r="BX193" s="1106" t="n"/>
      <c r="BY193" s="1106" t="n"/>
      <c r="BZ193" s="1106" t="n"/>
      <c r="CA193" s="1106" t="n"/>
      <c r="CB193" s="1106" t="n"/>
      <c r="CC193" s="1106" t="n"/>
      <c r="CD193" s="1106" t="n"/>
      <c r="CE193" s="1106" t="n"/>
      <c r="CF193" s="1106" t="n"/>
      <c r="CG193" s="1106" t="n"/>
      <c r="CH193" s="1106" t="n"/>
      <c r="CI193" s="1106" t="n"/>
      <c r="CJ193" s="1106" t="n"/>
      <c r="CK193" s="1106" t="n"/>
      <c r="CL193" s="1106" t="n"/>
      <c r="CM193" s="1106" t="n"/>
      <c r="CN193" s="1106" t="n"/>
      <c r="CO193" s="1106" t="n"/>
      <c r="CP193" s="1106" t="n"/>
      <c r="CQ193" s="1106" t="n"/>
      <c r="CR193" s="1106" t="n"/>
      <c r="CS193" s="1106" t="n"/>
      <c r="CT193" s="1106" t="n"/>
      <c r="CU193" s="1106" t="n"/>
      <c r="CV193" s="1106" t="n"/>
      <c r="CW193" s="1106" t="n"/>
      <c r="CX193" s="1106" t="n"/>
      <c r="CY193" s="1106" t="n"/>
      <c r="CZ193" s="1106" t="n"/>
      <c r="DA193" s="1106" t="n"/>
      <c r="DB193" s="1106" t="n"/>
      <c r="DC193" s="1106" t="n"/>
      <c r="DD193" s="1106" t="n"/>
      <c r="DE193" s="1106" t="n"/>
      <c r="DF193" s="1106" t="n"/>
      <c r="DG193" s="1106" t="n"/>
      <c r="DH193" s="1106" t="n"/>
      <c r="DI193" s="1106" t="n"/>
    </row>
    <row r="194" ht="13.5" customHeight="1" s="1178">
      <c r="A194" s="1106" t="n"/>
      <c r="B194" s="1106" t="n"/>
      <c r="C194" s="1106" t="n"/>
      <c r="D194" s="1106" t="n"/>
      <c r="E194" s="1106" t="n"/>
      <c r="F194" s="1106" t="n"/>
      <c r="G194" s="144" t="n"/>
      <c r="H194" s="1106" t="n"/>
      <c r="I194" s="1106" t="n"/>
      <c r="J194" s="1106" t="n"/>
      <c r="K194" s="1106" t="n"/>
      <c r="L194" s="1106" t="n"/>
      <c r="M194" s="1106" t="n"/>
      <c r="N194" s="1106" t="n"/>
      <c r="O194" s="1106" t="n"/>
      <c r="P194" s="1106" t="n"/>
      <c r="Q194" s="1106" t="n"/>
      <c r="R194" s="1106" t="n"/>
      <c r="S194" s="1106" t="n"/>
      <c r="T194" s="230" t="n"/>
      <c r="U194" s="1106" t="n"/>
      <c r="V194" s="1106" t="n"/>
      <c r="W194" s="1106" t="n"/>
      <c r="X194" s="1106" t="n"/>
      <c r="Y194" s="1106" t="n"/>
      <c r="Z194" s="1106" t="n"/>
      <c r="AA194" s="144" t="n"/>
      <c r="AB194" s="1106" t="n"/>
      <c r="AC194" s="1106" t="n"/>
      <c r="AD194" s="1106" t="n"/>
      <c r="AE194" s="1106" t="n"/>
      <c r="AF194" s="1106" t="n"/>
      <c r="AG194" s="1106" t="n"/>
      <c r="AH194" s="144" t="n"/>
      <c r="AI194" s="1106" t="n"/>
      <c r="AJ194" s="1106" t="n"/>
      <c r="AK194" s="1106" t="n"/>
      <c r="AL194" s="1106" t="n"/>
      <c r="AM194" s="1106" t="n"/>
      <c r="AN194" s="1106" t="n"/>
      <c r="AO194" s="1106" t="n"/>
      <c r="AP194" s="1106" t="n"/>
      <c r="AQ194" s="1106" t="n"/>
      <c r="AR194" s="1106" t="n"/>
      <c r="AS194" s="1106" t="n"/>
      <c r="AT194" s="1106" t="n"/>
      <c r="AU194" s="1106" t="n"/>
      <c r="AV194" s="1106" t="n"/>
      <c r="AW194" s="1106" t="n"/>
      <c r="AX194" s="1106" t="n"/>
      <c r="AY194" s="1106" t="n"/>
      <c r="AZ194" s="144" t="n"/>
      <c r="BA194" s="1106" t="n"/>
      <c r="BB194" s="1106" t="n"/>
      <c r="BC194" s="1106" t="n"/>
      <c r="BD194" s="1106" t="n"/>
      <c r="BE194" s="1106" t="n"/>
      <c r="BF194" s="1106" t="n"/>
      <c r="BG194" s="1106" t="n"/>
      <c r="BH194" s="1106" t="n"/>
      <c r="BI194" s="1106" t="n"/>
      <c r="BJ194" s="1106" t="n"/>
      <c r="BK194" s="1106" t="n"/>
      <c r="BL194" s="1106" t="n"/>
      <c r="BM194" s="1106" t="n"/>
      <c r="BN194" s="1106" t="n"/>
      <c r="BO194" s="1106" t="n"/>
      <c r="BP194" s="1106" t="n"/>
      <c r="BQ194" s="1106" t="n"/>
      <c r="BR194" s="1106" t="n"/>
      <c r="BS194" s="1106" t="n"/>
      <c r="BT194" s="1106" t="n"/>
      <c r="BU194" s="1106" t="n"/>
      <c r="BV194" s="1106" t="n"/>
      <c r="BW194" s="1106" t="n"/>
      <c r="BX194" s="1106" t="n"/>
      <c r="BY194" s="1106" t="n"/>
      <c r="BZ194" s="1106" t="n"/>
      <c r="CA194" s="1106" t="n"/>
      <c r="CB194" s="1106" t="n"/>
      <c r="CC194" s="1106" t="n"/>
      <c r="CD194" s="1106" t="n"/>
      <c r="CE194" s="1106" t="n"/>
      <c r="CF194" s="1106" t="n"/>
      <c r="CG194" s="1106" t="n"/>
      <c r="CH194" s="1106" t="n"/>
      <c r="CI194" s="1106" t="n"/>
      <c r="CJ194" s="1106" t="n"/>
      <c r="CK194" s="1106" t="n"/>
      <c r="CL194" s="1106" t="n"/>
      <c r="CM194" s="1106" t="n"/>
      <c r="CN194" s="1106" t="n"/>
      <c r="CO194" s="1106" t="n"/>
      <c r="CP194" s="1106" t="n"/>
      <c r="CQ194" s="1106" t="n"/>
      <c r="CR194" s="1106" t="n"/>
      <c r="CS194" s="1106" t="n"/>
      <c r="CT194" s="1106" t="n"/>
      <c r="CU194" s="1106" t="n"/>
      <c r="CV194" s="1106" t="n"/>
      <c r="CW194" s="1106" t="n"/>
      <c r="CX194" s="1106" t="n"/>
      <c r="CY194" s="1106" t="n"/>
      <c r="CZ194" s="1106" t="n"/>
      <c r="DA194" s="1106" t="n"/>
      <c r="DB194" s="1106" t="n"/>
      <c r="DC194" s="1106" t="n"/>
      <c r="DD194" s="1106" t="n"/>
      <c r="DE194" s="1106" t="n"/>
      <c r="DF194" s="1106" t="n"/>
      <c r="DG194" s="1106" t="n"/>
      <c r="DH194" s="1106" t="n"/>
      <c r="DI194" s="1106" t="n"/>
    </row>
    <row r="195" ht="13.5" customHeight="1" s="1178">
      <c r="A195" s="1106" t="n"/>
      <c r="B195" s="1106" t="n"/>
      <c r="C195" s="1106" t="n"/>
      <c r="D195" s="1106" t="n"/>
      <c r="E195" s="1106" t="n"/>
      <c r="F195" s="1106" t="n"/>
      <c r="G195" s="144" t="n"/>
      <c r="H195" s="1106" t="n"/>
      <c r="I195" s="1106" t="n"/>
      <c r="J195" s="1106" t="n"/>
      <c r="K195" s="1106" t="n"/>
      <c r="L195" s="1106" t="n"/>
      <c r="M195" s="1106" t="n"/>
      <c r="N195" s="1106" t="n"/>
      <c r="O195" s="1106" t="n"/>
      <c r="P195" s="1106" t="n"/>
      <c r="Q195" s="1106" t="n"/>
      <c r="R195" s="1106" t="n"/>
      <c r="S195" s="1106" t="n"/>
      <c r="T195" s="230" t="n"/>
      <c r="U195" s="1106" t="n"/>
      <c r="V195" s="1106" t="n"/>
      <c r="W195" s="1106" t="n"/>
      <c r="X195" s="1106" t="n"/>
      <c r="Y195" s="1106" t="n"/>
      <c r="Z195" s="1106" t="n"/>
      <c r="AA195" s="144" t="n"/>
      <c r="AB195" s="1106" t="n"/>
      <c r="AC195" s="1106" t="n"/>
      <c r="AD195" s="1106" t="n"/>
      <c r="AE195" s="1106" t="n"/>
      <c r="AF195" s="1106" t="n"/>
      <c r="AG195" s="1106" t="n"/>
      <c r="AH195" s="144" t="n"/>
      <c r="AI195" s="1106" t="n"/>
      <c r="AJ195" s="1106" t="n"/>
      <c r="AK195" s="1106" t="n"/>
      <c r="AL195" s="1106" t="n"/>
      <c r="AM195" s="1106" t="n"/>
      <c r="AN195" s="1106" t="n"/>
      <c r="AO195" s="1106" t="n"/>
      <c r="AP195" s="1106" t="n"/>
      <c r="AQ195" s="1106" t="n"/>
      <c r="AR195" s="1106" t="n"/>
      <c r="AS195" s="1106" t="n"/>
      <c r="AT195" s="1106" t="n"/>
      <c r="AU195" s="1106" t="n"/>
      <c r="AV195" s="1106" t="n"/>
      <c r="AW195" s="1106" t="n"/>
      <c r="AX195" s="1106" t="n"/>
      <c r="AY195" s="1106" t="n"/>
      <c r="AZ195" s="144" t="n"/>
      <c r="BA195" s="1106" t="n"/>
      <c r="BB195" s="1106" t="n"/>
      <c r="BC195" s="1106" t="n"/>
      <c r="BD195" s="1106" t="n"/>
      <c r="BE195" s="1106" t="n"/>
      <c r="BF195" s="1106" t="n"/>
      <c r="BG195" s="1106" t="n"/>
      <c r="BH195" s="1106" t="n"/>
      <c r="BI195" s="1106" t="n"/>
      <c r="BJ195" s="1106" t="n"/>
      <c r="BK195" s="1106" t="n"/>
      <c r="BL195" s="1106" t="n"/>
      <c r="BM195" s="1106" t="n"/>
      <c r="BN195" s="1106" t="n"/>
      <c r="BO195" s="1106" t="n"/>
      <c r="BP195" s="1106" t="n"/>
      <c r="BQ195" s="1106" t="n"/>
      <c r="BR195" s="1106" t="n"/>
      <c r="BS195" s="1106" t="n"/>
      <c r="BT195" s="1106" t="n"/>
      <c r="BU195" s="1106" t="n"/>
      <c r="BV195" s="1106" t="n"/>
      <c r="BW195" s="1106" t="n"/>
      <c r="BX195" s="1106" t="n"/>
      <c r="BY195" s="1106" t="n"/>
      <c r="BZ195" s="1106" t="n"/>
      <c r="CA195" s="1106" t="n"/>
      <c r="CB195" s="1106" t="n"/>
      <c r="CC195" s="1106" t="n"/>
      <c r="CD195" s="1106" t="n"/>
      <c r="CE195" s="1106" t="n"/>
      <c r="CF195" s="1106" t="n"/>
      <c r="CG195" s="1106" t="n"/>
      <c r="CH195" s="1106" t="n"/>
      <c r="CI195" s="1106" t="n"/>
      <c r="CJ195" s="1106" t="n"/>
      <c r="CK195" s="1106" t="n"/>
      <c r="CL195" s="1106" t="n"/>
      <c r="CM195" s="1106" t="n"/>
      <c r="CN195" s="1106" t="n"/>
      <c r="CO195" s="1106" t="n"/>
      <c r="CP195" s="1106" t="n"/>
      <c r="CQ195" s="1106" t="n"/>
      <c r="CR195" s="1106" t="n"/>
      <c r="CS195" s="1106" t="n"/>
      <c r="CT195" s="1106" t="n"/>
      <c r="CU195" s="1106" t="n"/>
      <c r="CV195" s="1106" t="n"/>
      <c r="CW195" s="1106" t="n"/>
      <c r="CX195" s="1106" t="n"/>
      <c r="CY195" s="1106" t="n"/>
      <c r="CZ195" s="1106" t="n"/>
      <c r="DA195" s="1106" t="n"/>
      <c r="DB195" s="1106" t="n"/>
      <c r="DC195" s="1106" t="n"/>
      <c r="DD195" s="1106" t="n"/>
      <c r="DE195" s="1106" t="n"/>
      <c r="DF195" s="1106" t="n"/>
      <c r="DG195" s="1106" t="n"/>
      <c r="DH195" s="1106" t="n"/>
      <c r="DI195" s="1106" t="n"/>
    </row>
    <row r="196" ht="13.5" customHeight="1" s="1178">
      <c r="A196" s="1106" t="n"/>
      <c r="B196" s="1106" t="n"/>
      <c r="C196" s="1106" t="n"/>
      <c r="D196" s="1106" t="n"/>
      <c r="E196" s="1106" t="n"/>
      <c r="F196" s="1106" t="n"/>
      <c r="G196" s="144" t="n"/>
      <c r="H196" s="1106" t="n"/>
      <c r="I196" s="1106" t="n"/>
      <c r="J196" s="1106" t="n"/>
      <c r="K196" s="1106" t="n"/>
      <c r="L196" s="1106" t="n"/>
      <c r="M196" s="1106" t="n"/>
      <c r="N196" s="1106" t="n"/>
      <c r="O196" s="1106" t="n"/>
      <c r="P196" s="1106" t="n"/>
      <c r="Q196" s="1106" t="n"/>
      <c r="R196" s="1106" t="n"/>
      <c r="S196" s="1106" t="n"/>
      <c r="T196" s="230" t="n"/>
      <c r="U196" s="1106" t="n"/>
      <c r="V196" s="1106" t="n"/>
      <c r="W196" s="1106" t="n"/>
      <c r="X196" s="1106" t="n"/>
      <c r="Y196" s="1106" t="n"/>
      <c r="Z196" s="1106" t="n"/>
      <c r="AA196" s="144" t="n"/>
      <c r="AB196" s="1106" t="n"/>
      <c r="AC196" s="1106" t="n"/>
      <c r="AD196" s="1106" t="n"/>
      <c r="AE196" s="1106" t="n"/>
      <c r="AF196" s="1106" t="n"/>
      <c r="AG196" s="1106" t="n"/>
      <c r="AH196" s="144" t="n"/>
      <c r="AI196" s="1106" t="n"/>
      <c r="AJ196" s="1106" t="n"/>
      <c r="AK196" s="1106" t="n"/>
      <c r="AL196" s="1106" t="n"/>
      <c r="AM196" s="1106" t="n"/>
      <c r="AN196" s="1106" t="n"/>
      <c r="AO196" s="1106" t="n"/>
      <c r="AP196" s="1106" t="n"/>
      <c r="AQ196" s="1106" t="n"/>
      <c r="AR196" s="1106" t="n"/>
      <c r="AS196" s="1106" t="n"/>
      <c r="AT196" s="1106" t="n"/>
      <c r="AU196" s="1106" t="n"/>
      <c r="AV196" s="1106" t="n"/>
      <c r="AW196" s="1106" t="n"/>
      <c r="AX196" s="1106" t="n"/>
      <c r="AY196" s="1106" t="n"/>
      <c r="AZ196" s="144" t="n"/>
      <c r="BA196" s="1106" t="n"/>
      <c r="BB196" s="1106" t="n"/>
      <c r="BC196" s="1106" t="n"/>
      <c r="BD196" s="1106" t="n"/>
      <c r="BE196" s="1106" t="n"/>
      <c r="BF196" s="1106" t="n"/>
      <c r="BG196" s="1106" t="n"/>
      <c r="BH196" s="1106" t="n"/>
      <c r="BI196" s="1106" t="n"/>
      <c r="BJ196" s="1106" t="n"/>
      <c r="BK196" s="1106" t="n"/>
      <c r="BL196" s="1106" t="n"/>
      <c r="BM196" s="1106" t="n"/>
      <c r="BN196" s="1106" t="n"/>
      <c r="BO196" s="1106" t="n"/>
      <c r="BP196" s="1106" t="n"/>
      <c r="BQ196" s="1106" t="n"/>
      <c r="BR196" s="1106" t="n"/>
      <c r="BS196" s="1106" t="n"/>
      <c r="BT196" s="1106" t="n"/>
      <c r="BU196" s="1106" t="n"/>
      <c r="BV196" s="1106" t="n"/>
      <c r="BW196" s="1106" t="n"/>
      <c r="BX196" s="1106" t="n"/>
      <c r="BY196" s="1106" t="n"/>
      <c r="BZ196" s="1106" t="n"/>
      <c r="CA196" s="1106" t="n"/>
      <c r="CB196" s="1106" t="n"/>
      <c r="CC196" s="1106" t="n"/>
      <c r="CD196" s="1106" t="n"/>
      <c r="CE196" s="1106" t="n"/>
      <c r="CF196" s="1106" t="n"/>
      <c r="CG196" s="1106" t="n"/>
      <c r="CH196" s="1106" t="n"/>
      <c r="CI196" s="1106" t="n"/>
      <c r="CJ196" s="1106" t="n"/>
      <c r="CK196" s="1106" t="n"/>
      <c r="CL196" s="1106" t="n"/>
      <c r="CM196" s="1106" t="n"/>
      <c r="CN196" s="1106" t="n"/>
      <c r="CO196" s="1106" t="n"/>
      <c r="CP196" s="1106" t="n"/>
      <c r="CQ196" s="1106" t="n"/>
      <c r="CR196" s="1106" t="n"/>
      <c r="CS196" s="1106" t="n"/>
      <c r="CT196" s="1106" t="n"/>
      <c r="CU196" s="1106" t="n"/>
      <c r="CV196" s="1106" t="n"/>
      <c r="CW196" s="1106" t="n"/>
      <c r="CX196" s="1106" t="n"/>
      <c r="CY196" s="1106" t="n"/>
      <c r="CZ196" s="1106" t="n"/>
      <c r="DA196" s="1106" t="n"/>
      <c r="DB196" s="1106" t="n"/>
      <c r="DC196" s="1106" t="n"/>
      <c r="DD196" s="1106" t="n"/>
      <c r="DE196" s="1106" t="n"/>
      <c r="DF196" s="1106" t="n"/>
      <c r="DG196" s="1106" t="n"/>
      <c r="DH196" s="1106" t="n"/>
      <c r="DI196" s="1106" t="n"/>
    </row>
    <row r="197" ht="13.5" customHeight="1" s="1178">
      <c r="A197" s="1106" t="n"/>
      <c r="B197" s="1106" t="n"/>
      <c r="C197" s="1106" t="n"/>
      <c r="D197" s="1106" t="n"/>
      <c r="E197" s="1106" t="n"/>
      <c r="F197" s="1106" t="n"/>
      <c r="G197" s="144" t="n"/>
      <c r="H197" s="1106" t="n"/>
      <c r="I197" s="1106" t="n"/>
      <c r="J197" s="1106" t="n"/>
      <c r="K197" s="1106" t="n"/>
      <c r="L197" s="1106" t="n"/>
      <c r="M197" s="1106" t="n"/>
      <c r="N197" s="1106" t="n"/>
      <c r="O197" s="1106" t="n"/>
      <c r="P197" s="1106" t="n"/>
      <c r="Q197" s="1106" t="n"/>
      <c r="R197" s="1106" t="n"/>
      <c r="S197" s="1106" t="n"/>
      <c r="T197" s="230" t="n"/>
      <c r="U197" s="1106" t="n"/>
      <c r="V197" s="1106" t="n"/>
      <c r="W197" s="1106" t="n"/>
      <c r="X197" s="1106" t="n"/>
      <c r="Y197" s="1106" t="n"/>
      <c r="Z197" s="1106" t="n"/>
      <c r="AA197" s="144" t="n"/>
      <c r="AB197" s="1106" t="n"/>
      <c r="AC197" s="1106" t="n"/>
      <c r="AD197" s="1106" t="n"/>
      <c r="AE197" s="1106" t="n"/>
      <c r="AF197" s="1106" t="n"/>
      <c r="AG197" s="1106" t="n"/>
      <c r="AH197" s="144" t="n"/>
      <c r="AI197" s="1106" t="n"/>
      <c r="AJ197" s="1106" t="n"/>
      <c r="AK197" s="1106" t="n"/>
      <c r="AL197" s="1106" t="n"/>
      <c r="AM197" s="1106" t="n"/>
      <c r="AN197" s="1106" t="n"/>
      <c r="AO197" s="1106" t="n"/>
      <c r="AP197" s="1106" t="n"/>
      <c r="AQ197" s="1106" t="n"/>
      <c r="AR197" s="1106" t="n"/>
      <c r="AS197" s="1106" t="n"/>
      <c r="AT197" s="1106" t="n"/>
      <c r="AU197" s="1106" t="n"/>
      <c r="AV197" s="1106" t="n"/>
      <c r="AW197" s="1106" t="n"/>
      <c r="AX197" s="1106" t="n"/>
      <c r="AY197" s="1106" t="n"/>
      <c r="AZ197" s="144" t="n"/>
      <c r="BA197" s="1106" t="n"/>
      <c r="BB197" s="1106" t="n"/>
      <c r="BC197" s="1106" t="n"/>
      <c r="BD197" s="1106" t="n"/>
      <c r="BE197" s="1106" t="n"/>
      <c r="BF197" s="1106" t="n"/>
      <c r="BG197" s="1106" t="n"/>
      <c r="BH197" s="1106" t="n"/>
      <c r="BI197" s="1106" t="n"/>
      <c r="BJ197" s="1106" t="n"/>
      <c r="BK197" s="1106" t="n"/>
      <c r="BL197" s="1106" t="n"/>
      <c r="BM197" s="1106" t="n"/>
      <c r="BN197" s="1106" t="n"/>
      <c r="BO197" s="1106" t="n"/>
      <c r="BP197" s="1106" t="n"/>
      <c r="BQ197" s="1106" t="n"/>
      <c r="BR197" s="1106" t="n"/>
      <c r="BS197" s="1106" t="n"/>
      <c r="BT197" s="1106" t="n"/>
      <c r="BU197" s="1106" t="n"/>
      <c r="BV197" s="1106" t="n"/>
      <c r="BW197" s="1106" t="n"/>
      <c r="BX197" s="1106" t="n"/>
      <c r="BY197" s="1106" t="n"/>
      <c r="BZ197" s="1106" t="n"/>
      <c r="CA197" s="1106" t="n"/>
      <c r="CB197" s="1106" t="n"/>
      <c r="CC197" s="1106" t="n"/>
      <c r="CD197" s="1106" t="n"/>
      <c r="CE197" s="1106" t="n"/>
      <c r="CF197" s="1106" t="n"/>
      <c r="CG197" s="1106" t="n"/>
      <c r="CH197" s="1106" t="n"/>
      <c r="CI197" s="1106" t="n"/>
      <c r="CJ197" s="1106" t="n"/>
      <c r="CK197" s="1106" t="n"/>
      <c r="CL197" s="1106" t="n"/>
      <c r="CM197" s="1106" t="n"/>
      <c r="CN197" s="1106" t="n"/>
      <c r="CO197" s="1106" t="n"/>
      <c r="CP197" s="1106" t="n"/>
      <c r="CQ197" s="1106" t="n"/>
      <c r="CR197" s="1106" t="n"/>
      <c r="CS197" s="1106" t="n"/>
      <c r="CT197" s="1106" t="n"/>
      <c r="CU197" s="1106" t="n"/>
      <c r="CV197" s="1106" t="n"/>
      <c r="CW197" s="1106" t="n"/>
      <c r="CX197" s="1106" t="n"/>
      <c r="CY197" s="1106" t="n"/>
      <c r="CZ197" s="1106" t="n"/>
      <c r="DA197" s="1106" t="n"/>
      <c r="DB197" s="1106" t="n"/>
      <c r="DC197" s="1106" t="n"/>
      <c r="DD197" s="1106" t="n"/>
      <c r="DE197" s="1106" t="n"/>
      <c r="DF197" s="1106" t="n"/>
      <c r="DG197" s="1106" t="n"/>
      <c r="DH197" s="1106" t="n"/>
      <c r="DI197" s="1106" t="n"/>
    </row>
    <row r="198" ht="13.5" customHeight="1" s="1178">
      <c r="A198" s="1106" t="n"/>
      <c r="B198" s="1106" t="n"/>
      <c r="C198" s="1106" t="n"/>
      <c r="D198" s="1106" t="n"/>
      <c r="E198" s="1106" t="n"/>
      <c r="F198" s="1106" t="n"/>
      <c r="G198" s="144" t="n"/>
      <c r="H198" s="1106" t="n"/>
      <c r="I198" s="1106" t="n"/>
      <c r="J198" s="1106" t="n"/>
      <c r="K198" s="1106" t="n"/>
      <c r="L198" s="1106" t="n"/>
      <c r="M198" s="1106" t="n"/>
      <c r="N198" s="1106" t="n"/>
      <c r="O198" s="1106" t="n"/>
      <c r="P198" s="1106" t="n"/>
      <c r="Q198" s="1106" t="n"/>
      <c r="R198" s="1106" t="n"/>
      <c r="S198" s="1106" t="n"/>
      <c r="T198" s="230" t="n"/>
      <c r="U198" s="1106" t="n"/>
      <c r="V198" s="1106" t="n"/>
      <c r="W198" s="1106" t="n"/>
      <c r="X198" s="1106" t="n"/>
      <c r="Y198" s="1106" t="n"/>
      <c r="Z198" s="1106" t="n"/>
      <c r="AA198" s="144" t="n"/>
      <c r="AB198" s="1106" t="n"/>
      <c r="AC198" s="1106" t="n"/>
      <c r="AD198" s="1106" t="n"/>
      <c r="AE198" s="1106" t="n"/>
      <c r="AF198" s="1106" t="n"/>
      <c r="AG198" s="1106" t="n"/>
      <c r="AH198" s="144" t="n"/>
      <c r="AI198" s="1106" t="n"/>
      <c r="AJ198" s="1106" t="n"/>
      <c r="AK198" s="1106" t="n"/>
      <c r="AL198" s="1106" t="n"/>
      <c r="AM198" s="1106" t="n"/>
      <c r="AN198" s="1106" t="n"/>
      <c r="AO198" s="1106" t="n"/>
      <c r="AP198" s="1106" t="n"/>
      <c r="AQ198" s="1106" t="n"/>
      <c r="AR198" s="1106" t="n"/>
      <c r="AS198" s="1106" t="n"/>
      <c r="AT198" s="1106" t="n"/>
      <c r="AU198" s="1106" t="n"/>
      <c r="AV198" s="1106" t="n"/>
      <c r="AW198" s="1106" t="n"/>
      <c r="AX198" s="1106" t="n"/>
      <c r="AY198" s="1106" t="n"/>
      <c r="AZ198" s="144" t="n"/>
      <c r="BA198" s="1106" t="n"/>
      <c r="BB198" s="1106" t="n"/>
      <c r="BC198" s="1106" t="n"/>
      <c r="BD198" s="1106" t="n"/>
      <c r="BE198" s="1106" t="n"/>
      <c r="BF198" s="1106" t="n"/>
      <c r="BG198" s="1106" t="n"/>
      <c r="BH198" s="1106" t="n"/>
      <c r="BI198" s="1106" t="n"/>
      <c r="BJ198" s="1106" t="n"/>
      <c r="BK198" s="1106" t="n"/>
      <c r="BL198" s="1106" t="n"/>
      <c r="BM198" s="1106" t="n"/>
      <c r="BN198" s="1106" t="n"/>
      <c r="BO198" s="1106" t="n"/>
      <c r="BP198" s="1106" t="n"/>
      <c r="BQ198" s="1106" t="n"/>
      <c r="BR198" s="1106" t="n"/>
      <c r="BS198" s="1106" t="n"/>
      <c r="BT198" s="1106" t="n"/>
      <c r="BU198" s="1106" t="n"/>
      <c r="BV198" s="1106" t="n"/>
      <c r="BW198" s="1106" t="n"/>
      <c r="BX198" s="1106" t="n"/>
      <c r="BY198" s="1106" t="n"/>
      <c r="BZ198" s="1106" t="n"/>
      <c r="CA198" s="1106" t="n"/>
      <c r="CB198" s="1106" t="n"/>
      <c r="CC198" s="1106" t="n"/>
      <c r="CD198" s="1106" t="n"/>
      <c r="CE198" s="1106" t="n"/>
      <c r="CF198" s="1106" t="n"/>
      <c r="CG198" s="1106" t="n"/>
      <c r="CH198" s="1106" t="n"/>
      <c r="CI198" s="1106" t="n"/>
      <c r="CJ198" s="1106" t="n"/>
      <c r="CK198" s="1106" t="n"/>
      <c r="CL198" s="1106" t="n"/>
      <c r="CM198" s="1106" t="n"/>
      <c r="CN198" s="1106" t="n"/>
      <c r="CO198" s="1106" t="n"/>
      <c r="CP198" s="1106" t="n"/>
      <c r="CQ198" s="1106" t="n"/>
      <c r="CR198" s="1106" t="n"/>
      <c r="CS198" s="1106" t="n"/>
      <c r="CT198" s="1106" t="n"/>
      <c r="CU198" s="1106" t="n"/>
      <c r="CV198" s="1106" t="n"/>
      <c r="CW198" s="1106" t="n"/>
      <c r="CX198" s="1106" t="n"/>
      <c r="CY198" s="1106" t="n"/>
      <c r="CZ198" s="1106" t="n"/>
      <c r="DA198" s="1106" t="n"/>
      <c r="DB198" s="1106" t="n"/>
      <c r="DC198" s="1106" t="n"/>
      <c r="DD198" s="1106" t="n"/>
      <c r="DE198" s="1106" t="n"/>
      <c r="DF198" s="1106" t="n"/>
      <c r="DG198" s="1106" t="n"/>
      <c r="DH198" s="1106" t="n"/>
      <c r="DI198" s="1106" t="n"/>
    </row>
    <row r="199" ht="13.5" customHeight="1" s="1178">
      <c r="A199" s="1106" t="n"/>
      <c r="B199" s="1106" t="n"/>
      <c r="C199" s="1106" t="n"/>
      <c r="D199" s="1106" t="n"/>
      <c r="E199" s="1106" t="n"/>
      <c r="F199" s="1106" t="n"/>
      <c r="G199" s="144" t="n"/>
      <c r="H199" s="1106" t="n"/>
      <c r="I199" s="1106" t="n"/>
      <c r="J199" s="1106" t="n"/>
      <c r="K199" s="1106" t="n"/>
      <c r="L199" s="1106" t="n"/>
      <c r="M199" s="1106" t="n"/>
      <c r="N199" s="1106" t="n"/>
      <c r="O199" s="1106" t="n"/>
      <c r="P199" s="1106" t="n"/>
      <c r="Q199" s="1106" t="n"/>
      <c r="R199" s="1106" t="n"/>
      <c r="S199" s="1106" t="n"/>
      <c r="T199" s="230" t="n"/>
      <c r="U199" s="1106" t="n"/>
      <c r="V199" s="1106" t="n"/>
      <c r="W199" s="1106" t="n"/>
      <c r="X199" s="1106" t="n"/>
      <c r="Y199" s="1106" t="n"/>
      <c r="Z199" s="1106" t="n"/>
      <c r="AA199" s="144" t="n"/>
      <c r="AB199" s="1106" t="n"/>
      <c r="AC199" s="1106" t="n"/>
      <c r="AD199" s="1106" t="n"/>
      <c r="AE199" s="1106" t="n"/>
      <c r="AF199" s="1106" t="n"/>
      <c r="AG199" s="1106" t="n"/>
      <c r="AH199" s="144" t="n"/>
      <c r="AI199" s="1106" t="n"/>
      <c r="AJ199" s="1106" t="n"/>
      <c r="AK199" s="1106" t="n"/>
      <c r="AL199" s="1106" t="n"/>
      <c r="AM199" s="1106" t="n"/>
      <c r="AN199" s="1106" t="n"/>
      <c r="AO199" s="1106" t="n"/>
      <c r="AP199" s="1106" t="n"/>
      <c r="AQ199" s="1106" t="n"/>
      <c r="AR199" s="1106" t="n"/>
      <c r="AS199" s="1106" t="n"/>
      <c r="AT199" s="1106" t="n"/>
      <c r="AU199" s="1106" t="n"/>
      <c r="AV199" s="1106" t="n"/>
      <c r="AW199" s="1106" t="n"/>
      <c r="AX199" s="1106" t="n"/>
      <c r="AY199" s="1106" t="n"/>
      <c r="AZ199" s="144" t="n"/>
      <c r="BA199" s="1106" t="n"/>
      <c r="BB199" s="1106" t="n"/>
      <c r="BC199" s="1106" t="n"/>
      <c r="BD199" s="1106" t="n"/>
      <c r="BE199" s="1106" t="n"/>
      <c r="BF199" s="1106" t="n"/>
      <c r="BG199" s="1106" t="n"/>
      <c r="BH199" s="1106" t="n"/>
      <c r="BI199" s="1106" t="n"/>
      <c r="BJ199" s="1106" t="n"/>
      <c r="BK199" s="1106" t="n"/>
      <c r="BL199" s="1106" t="n"/>
      <c r="BM199" s="1106" t="n"/>
      <c r="BN199" s="1106" t="n"/>
      <c r="BO199" s="1106" t="n"/>
      <c r="BP199" s="1106" t="n"/>
      <c r="BQ199" s="1106" t="n"/>
      <c r="BR199" s="1106" t="n"/>
      <c r="BS199" s="1106" t="n"/>
      <c r="BT199" s="1106" t="n"/>
      <c r="BU199" s="1106" t="n"/>
      <c r="BV199" s="1106" t="n"/>
      <c r="BW199" s="1106" t="n"/>
      <c r="BX199" s="1106" t="n"/>
      <c r="BY199" s="1106" t="n"/>
      <c r="BZ199" s="1106" t="n"/>
      <c r="CA199" s="1106" t="n"/>
      <c r="CB199" s="1106" t="n"/>
      <c r="CC199" s="1106" t="n"/>
      <c r="CD199" s="1106" t="n"/>
      <c r="CE199" s="1106" t="n"/>
      <c r="CF199" s="1106" t="n"/>
      <c r="CG199" s="1106" t="n"/>
      <c r="CH199" s="1106" t="n"/>
      <c r="CI199" s="1106" t="n"/>
      <c r="CJ199" s="1106" t="n"/>
      <c r="CK199" s="1106" t="n"/>
      <c r="CL199" s="1106" t="n"/>
      <c r="CM199" s="1106" t="n"/>
      <c r="CN199" s="1106" t="n"/>
      <c r="CO199" s="1106" t="n"/>
      <c r="CP199" s="1106" t="n"/>
      <c r="CQ199" s="1106" t="n"/>
      <c r="CR199" s="1106" t="n"/>
      <c r="CS199" s="1106" t="n"/>
      <c r="CT199" s="1106" t="n"/>
      <c r="CU199" s="1106" t="n"/>
      <c r="CV199" s="1106" t="n"/>
      <c r="CW199" s="1106" t="n"/>
      <c r="CX199" s="1106" t="n"/>
      <c r="CY199" s="1106" t="n"/>
      <c r="CZ199" s="1106" t="n"/>
      <c r="DA199" s="1106" t="n"/>
      <c r="DB199" s="1106" t="n"/>
      <c r="DC199" s="1106" t="n"/>
      <c r="DD199" s="1106" t="n"/>
      <c r="DE199" s="1106" t="n"/>
      <c r="DF199" s="1106" t="n"/>
      <c r="DG199" s="1106" t="n"/>
      <c r="DH199" s="1106" t="n"/>
      <c r="DI199" s="1106" t="n"/>
    </row>
    <row r="200" ht="13.5" customHeight="1" s="1178">
      <c r="A200" s="460" t="inlineStr">
        <is>
          <t>产品</t>
        </is>
      </c>
      <c r="B200" s="460" t="inlineStr">
        <is>
          <t>工厂库存（件）</t>
        </is>
      </c>
      <c r="C200" s="460" t="inlineStr">
        <is>
          <t>本期研发（元）</t>
        </is>
      </c>
      <c r="D200" s="460" t="inlineStr">
        <is>
          <t>累积研发（元）</t>
        </is>
      </c>
      <c r="E200" s="460" t="inlineStr">
        <is>
          <t>产品等级（级）</t>
        </is>
      </c>
      <c r="F200" s="460" t="inlineStr">
        <is>
          <t>成品比率（%）</t>
        </is>
      </c>
      <c r="G200" s="144" t="n"/>
      <c r="H200" s="1106" t="n"/>
      <c r="I200" s="1106" t="n"/>
      <c r="J200" s="1106" t="n"/>
      <c r="K200" s="1106" t="n"/>
      <c r="L200" s="1106" t="n"/>
      <c r="M200" s="1106" t="n"/>
      <c r="N200" s="1106" t="n"/>
      <c r="O200" s="1106" t="n"/>
      <c r="P200" s="1106" t="n"/>
      <c r="Q200" s="1106" t="n"/>
      <c r="R200" s="1106" t="n"/>
      <c r="S200" s="1106" t="n"/>
      <c r="T200" s="230" t="n"/>
      <c r="U200" s="1106" t="n"/>
      <c r="V200" s="1106" t="n"/>
      <c r="W200" s="1106" t="n"/>
      <c r="X200" s="1106" t="n"/>
      <c r="Y200" s="1106" t="n"/>
      <c r="Z200" s="1106" t="n"/>
      <c r="AA200" s="144" t="n"/>
      <c r="AB200" s="1106" t="n"/>
      <c r="AC200" s="1106" t="n"/>
      <c r="AD200" s="1106" t="n"/>
      <c r="AE200" s="1106" t="n"/>
      <c r="AF200" s="1106" t="n"/>
      <c r="AG200" s="1106" t="n"/>
      <c r="AH200" s="144" t="n"/>
      <c r="AI200" s="1106" t="n"/>
      <c r="AJ200" s="1106" t="n"/>
      <c r="AK200" s="1106" t="n"/>
      <c r="AL200" s="1106" t="n"/>
      <c r="AM200" s="1106" t="n"/>
      <c r="AN200" s="1106" t="n"/>
      <c r="AO200" s="1106" t="n"/>
      <c r="AP200" s="1106" t="n"/>
      <c r="AQ200" s="1106" t="n"/>
      <c r="AR200" s="1106" t="n"/>
      <c r="AS200" s="1106" t="n"/>
      <c r="AT200" s="1106" t="n"/>
      <c r="AU200" s="1106" t="n"/>
      <c r="AV200" s="1106" t="n"/>
      <c r="AW200" s="1106" t="n"/>
      <c r="AX200" s="1106" t="n"/>
      <c r="AY200" s="1106" t="n"/>
      <c r="AZ200" s="144" t="n"/>
      <c r="BA200" s="1106" t="n"/>
      <c r="BB200" s="1106" t="n"/>
      <c r="BC200" s="1106" t="n"/>
      <c r="BD200" s="1106" t="n"/>
      <c r="BE200" s="1106" t="n"/>
      <c r="BF200" s="1106" t="n"/>
      <c r="BG200" s="1106" t="n"/>
      <c r="BH200" s="1106" t="n"/>
      <c r="BI200" s="1106" t="n"/>
      <c r="BJ200" s="1106" t="n"/>
      <c r="BK200" s="1106" t="n"/>
      <c r="BL200" s="1106" t="n"/>
      <c r="BM200" s="1106" t="n"/>
      <c r="BN200" s="1106" t="n"/>
      <c r="BO200" s="1106" t="n"/>
      <c r="BP200" s="1106" t="n"/>
      <c r="BQ200" s="1106" t="n"/>
      <c r="BR200" s="1106" t="n"/>
      <c r="BS200" s="1106" t="n"/>
      <c r="BT200" s="1106" t="n"/>
      <c r="BU200" s="1106" t="n"/>
      <c r="BV200" s="1106" t="n"/>
      <c r="BW200" s="1106" t="n"/>
      <c r="BX200" s="1106" t="n"/>
      <c r="BY200" s="1106" t="n"/>
      <c r="BZ200" s="1106" t="n"/>
      <c r="CA200" s="1106" t="n"/>
      <c r="CB200" s="1106" t="n"/>
      <c r="CC200" s="1106" t="n"/>
      <c r="CD200" s="1106" t="n"/>
      <c r="CE200" s="1106" t="n"/>
      <c r="CF200" s="1106" t="n"/>
      <c r="CG200" s="1106" t="n"/>
      <c r="CH200" s="1106" t="n"/>
      <c r="CI200" s="1106" t="n"/>
      <c r="CJ200" s="1106" t="n"/>
      <c r="CK200" s="1106" t="n"/>
      <c r="CL200" s="1106" t="n"/>
      <c r="CM200" s="1106" t="n"/>
      <c r="CN200" s="1106" t="n"/>
      <c r="CO200" s="1106" t="n"/>
      <c r="CP200" s="1106" t="n"/>
      <c r="CQ200" s="1106" t="n"/>
      <c r="CR200" s="1106" t="n"/>
      <c r="CS200" s="1106" t="n"/>
      <c r="CT200" s="1106" t="n"/>
      <c r="CU200" s="1106" t="n"/>
      <c r="CV200" s="1106" t="n"/>
      <c r="CW200" s="1106" t="n"/>
      <c r="CX200" s="1106" t="n"/>
      <c r="CY200" s="1106" t="n"/>
      <c r="CZ200" s="1106" t="n"/>
      <c r="DA200" s="1106" t="n"/>
      <c r="DB200" s="1106" t="n"/>
      <c r="DC200" s="1106" t="n"/>
      <c r="DD200" s="1106" t="n"/>
      <c r="DE200" s="1106" t="n"/>
      <c r="DF200" s="1106" t="n"/>
      <c r="DG200" s="1106" t="n"/>
      <c r="DH200" s="1106" t="n"/>
      <c r="DI200" s="1106" t="n"/>
    </row>
    <row r="201" ht="13.5" customHeight="1" s="1178">
      <c r="A201" s="460" t="inlineStr">
        <is>
          <t>产品A</t>
        </is>
      </c>
      <c r="B201" s="1122" t="n">
        <v>48</v>
      </c>
      <c r="C201" s="461" t="n">
        <v>0</v>
      </c>
      <c r="D201" s="461" t="n">
        <v>120000</v>
      </c>
      <c r="E201" s="1122" t="n">
        <v>1.762</v>
      </c>
      <c r="F201" s="1122" t="n">
        <v>0.986</v>
      </c>
      <c r="G201" s="144" t="n"/>
      <c r="H201" s="1106" t="n"/>
      <c r="I201" s="1106" t="n"/>
      <c r="J201" s="1106" t="n"/>
      <c r="K201" s="1106" t="n"/>
      <c r="L201" s="1106" t="n"/>
      <c r="M201" s="1106" t="n"/>
      <c r="N201" s="1106" t="n"/>
      <c r="O201" s="1106" t="n"/>
      <c r="P201" s="1106" t="n"/>
      <c r="Q201" s="1106" t="n"/>
      <c r="R201" s="1106" t="n"/>
      <c r="S201" s="1106" t="n"/>
      <c r="T201" s="230" t="n"/>
      <c r="U201" s="1106" t="n"/>
      <c r="V201" s="1106" t="n"/>
      <c r="W201" s="1106" t="n"/>
      <c r="X201" s="1106" t="n"/>
      <c r="Y201" s="1106" t="n"/>
      <c r="Z201" s="1106" t="n"/>
      <c r="AA201" s="144" t="n"/>
      <c r="AB201" s="1106" t="n"/>
      <c r="AC201" s="1106" t="n"/>
      <c r="AD201" s="1106" t="n"/>
      <c r="AE201" s="1106" t="n"/>
      <c r="AF201" s="1106" t="n"/>
      <c r="AG201" s="1106" t="n"/>
      <c r="AH201" s="144" t="n"/>
      <c r="AI201" s="1106" t="n"/>
      <c r="AJ201" s="1106" t="n"/>
      <c r="AK201" s="1106" t="n"/>
      <c r="AL201" s="1106" t="n"/>
      <c r="AM201" s="1106" t="n"/>
      <c r="AN201" s="1106" t="n"/>
      <c r="AO201" s="1106" t="n"/>
      <c r="AP201" s="1106" t="n"/>
      <c r="AQ201" s="1106" t="n"/>
      <c r="AR201" s="1106" t="n"/>
      <c r="AS201" s="1106" t="n"/>
      <c r="AT201" s="1106" t="n"/>
      <c r="AU201" s="1106" t="n"/>
      <c r="AV201" s="1106" t="n"/>
      <c r="AW201" s="1106" t="n"/>
      <c r="AX201" s="1106" t="n"/>
      <c r="AY201" s="1106" t="n"/>
      <c r="AZ201" s="144" t="n"/>
      <c r="BA201" s="1106" t="n"/>
      <c r="BB201" s="1106" t="n"/>
      <c r="BC201" s="1106" t="n"/>
      <c r="BD201" s="1106" t="n"/>
      <c r="BE201" s="1106" t="n"/>
      <c r="BF201" s="1106" t="n"/>
      <c r="BG201" s="1106" t="n"/>
      <c r="BH201" s="1106" t="n"/>
      <c r="BI201" s="1106" t="n"/>
      <c r="BJ201" s="1106" t="n"/>
      <c r="BK201" s="1106" t="n"/>
      <c r="BL201" s="1106" t="n"/>
      <c r="BM201" s="1106" t="n"/>
      <c r="BN201" s="1106" t="n"/>
      <c r="BO201" s="1106" t="n"/>
      <c r="BP201" s="1106" t="n"/>
      <c r="BQ201" s="1106" t="n"/>
      <c r="BR201" s="1106" t="n"/>
      <c r="BS201" s="1106" t="n"/>
      <c r="BT201" s="1106" t="n"/>
      <c r="BU201" s="1106" t="n"/>
      <c r="BV201" s="1106" t="n"/>
      <c r="BW201" s="1106" t="n"/>
      <c r="BX201" s="1106" t="n"/>
      <c r="BY201" s="1106" t="n"/>
      <c r="BZ201" s="1106" t="n"/>
      <c r="CA201" s="1106" t="n"/>
      <c r="CB201" s="1106" t="n"/>
      <c r="CC201" s="1106" t="n"/>
      <c r="CD201" s="1106" t="n"/>
      <c r="CE201" s="1106" t="n"/>
      <c r="CF201" s="1106" t="n"/>
      <c r="CG201" s="1106" t="n"/>
      <c r="CH201" s="1106" t="n"/>
      <c r="CI201" s="1106" t="n"/>
      <c r="CJ201" s="1106" t="n"/>
      <c r="CK201" s="1106" t="n"/>
      <c r="CL201" s="1106" t="n"/>
      <c r="CM201" s="1106" t="n"/>
      <c r="CN201" s="1106" t="n"/>
      <c r="CO201" s="1106" t="n"/>
      <c r="CP201" s="1106" t="n"/>
      <c r="CQ201" s="1106" t="n"/>
      <c r="CR201" s="1106" t="n"/>
      <c r="CS201" s="1106" t="n"/>
      <c r="CT201" s="1106" t="n"/>
      <c r="CU201" s="1106" t="n"/>
      <c r="CV201" s="1106" t="n"/>
      <c r="CW201" s="1106" t="n"/>
      <c r="CX201" s="1106" t="n"/>
      <c r="CY201" s="1106" t="n"/>
      <c r="CZ201" s="1106" t="n"/>
      <c r="DA201" s="1106" t="n"/>
      <c r="DB201" s="1106" t="n"/>
      <c r="DC201" s="1106" t="n"/>
      <c r="DD201" s="1106" t="n"/>
      <c r="DE201" s="1106" t="n"/>
      <c r="DF201" s="1106" t="n"/>
      <c r="DG201" s="1106" t="n"/>
      <c r="DH201" s="1106" t="n"/>
      <c r="DI201" s="1106" t="n"/>
    </row>
    <row r="202" ht="13.5" customHeight="1" s="1178">
      <c r="A202" s="460" t="inlineStr">
        <is>
          <t>产品B</t>
        </is>
      </c>
      <c r="B202" s="1122" t="n">
        <v>37</v>
      </c>
      <c r="C202" s="461" t="n">
        <v>0</v>
      </c>
      <c r="D202" s="461" t="n">
        <v>240000</v>
      </c>
      <c r="E202" s="1122" t="n">
        <v>1.762</v>
      </c>
      <c r="F202" s="1122" t="n">
        <v>0.987</v>
      </c>
      <c r="G202" s="144" t="n"/>
      <c r="H202" s="1106" t="n"/>
      <c r="I202" s="1106" t="n"/>
      <c r="J202" s="1106" t="n"/>
      <c r="K202" s="1106" t="n"/>
      <c r="L202" s="1106" t="n"/>
      <c r="M202" s="1106" t="n"/>
      <c r="N202" s="1106" t="n"/>
      <c r="O202" s="1106" t="n"/>
      <c r="P202" s="1106" t="n"/>
      <c r="Q202" s="1106" t="n"/>
      <c r="R202" s="1106" t="n"/>
      <c r="S202" s="1106" t="n"/>
      <c r="T202" s="230" t="n"/>
      <c r="U202" s="1106" t="n"/>
      <c r="V202" s="1106" t="n"/>
      <c r="W202" s="1106" t="n"/>
      <c r="X202" s="1106" t="n"/>
      <c r="Y202" s="1106" t="n"/>
      <c r="Z202" s="1106" t="n"/>
      <c r="AA202" s="144" t="n"/>
      <c r="AB202" s="1106" t="n"/>
      <c r="AC202" s="1106" t="n"/>
      <c r="AD202" s="1106" t="n"/>
      <c r="AE202" s="1106" t="n"/>
      <c r="AF202" s="1106" t="n"/>
      <c r="AG202" s="1106" t="n"/>
      <c r="AH202" s="144" t="n"/>
      <c r="AI202" s="1106" t="n"/>
      <c r="AJ202" s="1106" t="n"/>
      <c r="AK202" s="1106" t="n"/>
      <c r="AL202" s="1106" t="n"/>
      <c r="AM202" s="1106" t="n"/>
      <c r="AN202" s="1106" t="n"/>
      <c r="AO202" s="1106" t="n"/>
      <c r="AP202" s="1106" t="n"/>
      <c r="AQ202" s="1106" t="n"/>
      <c r="AR202" s="1106" t="n"/>
      <c r="AS202" s="1106" t="n"/>
      <c r="AT202" s="1106" t="n"/>
      <c r="AU202" s="1106" t="n"/>
      <c r="AV202" s="1106" t="n"/>
      <c r="AW202" s="1106" t="n"/>
      <c r="AX202" s="1106" t="n"/>
      <c r="AY202" s="1106" t="n"/>
      <c r="AZ202" s="144" t="n"/>
      <c r="BA202" s="1106" t="n"/>
      <c r="BB202" s="1106" t="n"/>
      <c r="BC202" s="1106" t="n"/>
      <c r="BD202" s="1106" t="n"/>
      <c r="BE202" s="1106" t="n"/>
      <c r="BF202" s="1106" t="n"/>
      <c r="BG202" s="1106" t="n"/>
      <c r="BH202" s="1106" t="n"/>
      <c r="BI202" s="1106" t="n"/>
      <c r="BJ202" s="1106" t="n"/>
      <c r="BK202" s="1106" t="n"/>
      <c r="BL202" s="1106" t="n"/>
      <c r="BM202" s="1106" t="n"/>
      <c r="BN202" s="1106" t="n"/>
      <c r="BO202" s="1106" t="n"/>
      <c r="BP202" s="1106" t="n"/>
      <c r="BQ202" s="1106" t="n"/>
      <c r="BR202" s="1106" t="n"/>
      <c r="BS202" s="1106" t="n"/>
      <c r="BT202" s="1106" t="n"/>
      <c r="BU202" s="1106" t="n"/>
      <c r="BV202" s="1106" t="n"/>
      <c r="BW202" s="1106" t="n"/>
      <c r="BX202" s="1106" t="n"/>
      <c r="BY202" s="1106" t="n"/>
      <c r="BZ202" s="1106" t="n"/>
      <c r="CA202" s="1106" t="n"/>
      <c r="CB202" s="1106" t="n"/>
      <c r="CC202" s="1106" t="n"/>
      <c r="CD202" s="1106" t="n"/>
      <c r="CE202" s="1106" t="n"/>
      <c r="CF202" s="1106" t="n"/>
      <c r="CG202" s="1106" t="n"/>
      <c r="CH202" s="1106" t="n"/>
      <c r="CI202" s="1106" t="n"/>
      <c r="CJ202" s="1106" t="n"/>
      <c r="CK202" s="1106" t="n"/>
      <c r="CL202" s="1106" t="n"/>
      <c r="CM202" s="1106" t="n"/>
      <c r="CN202" s="1106" t="n"/>
      <c r="CO202" s="1106" t="n"/>
      <c r="CP202" s="1106" t="n"/>
      <c r="CQ202" s="1106" t="n"/>
      <c r="CR202" s="1106" t="n"/>
      <c r="CS202" s="1106" t="n"/>
      <c r="CT202" s="1106" t="n"/>
      <c r="CU202" s="1106" t="n"/>
      <c r="CV202" s="1106" t="n"/>
      <c r="CW202" s="1106" t="n"/>
      <c r="CX202" s="1106" t="n"/>
      <c r="CY202" s="1106" t="n"/>
      <c r="CZ202" s="1106" t="n"/>
      <c r="DA202" s="1106" t="n"/>
      <c r="DB202" s="1106" t="n"/>
      <c r="DC202" s="1106" t="n"/>
      <c r="DD202" s="1106" t="n"/>
      <c r="DE202" s="1106" t="n"/>
      <c r="DF202" s="1106" t="n"/>
      <c r="DG202" s="1106" t="n"/>
      <c r="DH202" s="1106" t="n"/>
      <c r="DI202" s="1106" t="n"/>
    </row>
    <row r="203" ht="13.5" customHeight="1" s="1178">
      <c r="A203" s="460" t="inlineStr">
        <is>
          <t>产品C</t>
        </is>
      </c>
      <c r="B203" s="1122" t="n">
        <v>0</v>
      </c>
      <c r="C203" s="1122" t="n">
        <v>0</v>
      </c>
      <c r="D203" s="1122" t="n">
        <v>0</v>
      </c>
      <c r="E203" s="1122" t="n">
        <v>0</v>
      </c>
      <c r="F203" s="1122" t="n">
        <v>0.988</v>
      </c>
      <c r="G203" s="144" t="n"/>
      <c r="H203" s="1106" t="n"/>
      <c r="I203" s="1106" t="n"/>
      <c r="J203" s="1106" t="n"/>
      <c r="K203" s="1106" t="n"/>
      <c r="L203" s="1106" t="n"/>
      <c r="M203" s="1106" t="n"/>
      <c r="N203" s="1106" t="n"/>
      <c r="O203" s="1106" t="n"/>
      <c r="P203" s="1106" t="n"/>
      <c r="Q203" s="1106" t="n"/>
      <c r="R203" s="1106" t="n"/>
      <c r="S203" s="1106" t="n"/>
      <c r="T203" s="230" t="n"/>
      <c r="U203" s="1106" t="n"/>
      <c r="V203" s="1106" t="n"/>
      <c r="W203" s="1106" t="n"/>
      <c r="X203" s="1106" t="n"/>
      <c r="Y203" s="1106" t="n"/>
      <c r="Z203" s="1106" t="n"/>
      <c r="AA203" s="144" t="n"/>
      <c r="AB203" s="1106" t="n"/>
      <c r="AC203" s="1106" t="n"/>
      <c r="AD203" s="1106" t="n"/>
      <c r="AE203" s="1106" t="n"/>
      <c r="AF203" s="1106" t="n"/>
      <c r="AG203" s="1106" t="n"/>
      <c r="AH203" s="144" t="n"/>
      <c r="AI203" s="1106" t="n"/>
      <c r="AJ203" s="1106" t="n"/>
      <c r="AK203" s="1106" t="n"/>
      <c r="AL203" s="1106" t="n"/>
      <c r="AM203" s="1106" t="n"/>
      <c r="AN203" s="1106" t="n"/>
      <c r="AO203" s="1106" t="n"/>
      <c r="AP203" s="1106" t="n"/>
      <c r="AQ203" s="1106" t="n"/>
      <c r="AR203" s="1106" t="n"/>
      <c r="AS203" s="1106" t="n"/>
      <c r="AT203" s="1106" t="n"/>
      <c r="AU203" s="1106" t="n"/>
      <c r="AV203" s="1106" t="n"/>
      <c r="AW203" s="1106" t="n"/>
      <c r="AX203" s="1106" t="n"/>
      <c r="AY203" s="1106" t="n"/>
      <c r="AZ203" s="144" t="n"/>
      <c r="BA203" s="1106" t="n"/>
      <c r="BB203" s="1106" t="n"/>
      <c r="BC203" s="1106" t="n"/>
      <c r="BD203" s="1106" t="n"/>
      <c r="BE203" s="1106" t="n"/>
      <c r="BF203" s="1106" t="n"/>
      <c r="BG203" s="1106" t="n"/>
      <c r="BH203" s="1106" t="n"/>
      <c r="BI203" s="1106" t="n"/>
      <c r="BJ203" s="1106" t="n"/>
      <c r="BK203" s="1106" t="n"/>
      <c r="BL203" s="1106" t="n"/>
      <c r="BM203" s="1106" t="n"/>
      <c r="BN203" s="1106" t="n"/>
      <c r="BO203" s="1106" t="n"/>
      <c r="BP203" s="1106" t="n"/>
      <c r="BQ203" s="1106" t="n"/>
      <c r="BR203" s="1106" t="n"/>
      <c r="BS203" s="1106" t="n"/>
      <c r="BT203" s="1106" t="n"/>
      <c r="BU203" s="1106" t="n"/>
      <c r="BV203" s="1106" t="n"/>
      <c r="BW203" s="1106" t="n"/>
      <c r="BX203" s="1106" t="n"/>
      <c r="BY203" s="1106" t="n"/>
      <c r="BZ203" s="1106" t="n"/>
      <c r="CA203" s="1106" t="n"/>
      <c r="CB203" s="1106" t="n"/>
      <c r="CC203" s="1106" t="n"/>
      <c r="CD203" s="1106" t="n"/>
      <c r="CE203" s="1106" t="n"/>
      <c r="CF203" s="1106" t="n"/>
      <c r="CG203" s="1106" t="n"/>
      <c r="CH203" s="1106" t="n"/>
      <c r="CI203" s="1106" t="n"/>
      <c r="CJ203" s="1106" t="n"/>
      <c r="CK203" s="1106" t="n"/>
      <c r="CL203" s="1106" t="n"/>
      <c r="CM203" s="1106" t="n"/>
      <c r="CN203" s="1106" t="n"/>
      <c r="CO203" s="1106" t="n"/>
      <c r="CP203" s="1106" t="n"/>
      <c r="CQ203" s="1106" t="n"/>
      <c r="CR203" s="1106" t="n"/>
      <c r="CS203" s="1106" t="n"/>
      <c r="CT203" s="1106" t="n"/>
      <c r="CU203" s="1106" t="n"/>
      <c r="CV203" s="1106" t="n"/>
      <c r="CW203" s="1106" t="n"/>
      <c r="CX203" s="1106" t="n"/>
      <c r="CY203" s="1106" t="n"/>
      <c r="CZ203" s="1106" t="n"/>
      <c r="DA203" s="1106" t="n"/>
      <c r="DB203" s="1106" t="n"/>
      <c r="DC203" s="1106" t="n"/>
      <c r="DD203" s="1106" t="n"/>
      <c r="DE203" s="1106" t="n"/>
      <c r="DF203" s="1106" t="n"/>
      <c r="DG203" s="1106" t="n"/>
      <c r="DH203" s="1106" t="n"/>
      <c r="DI203" s="1106" t="n"/>
    </row>
    <row r="204" ht="13.5" customHeight="1" s="1178">
      <c r="A204" s="460" t="inlineStr">
        <is>
          <t>产品D</t>
        </is>
      </c>
      <c r="B204" s="1122" t="n">
        <v>0</v>
      </c>
      <c r="C204" s="1122" t="n">
        <v>0</v>
      </c>
      <c r="D204" s="1122" t="n">
        <v>0</v>
      </c>
      <c r="E204" s="1122" t="n">
        <v>0</v>
      </c>
      <c r="F204" s="1122" t="n">
        <v>0.989</v>
      </c>
      <c r="G204" s="144" t="n"/>
      <c r="H204" s="1106" t="n"/>
      <c r="I204" s="1106" t="n"/>
      <c r="J204" s="1106" t="n"/>
      <c r="K204" s="1106" t="n"/>
      <c r="L204" s="1106" t="n"/>
      <c r="M204" s="1106" t="n"/>
      <c r="N204" s="1106" t="n"/>
      <c r="O204" s="1106" t="n"/>
      <c r="P204" s="1106" t="n"/>
      <c r="Q204" s="1106" t="n"/>
      <c r="R204" s="1106" t="n"/>
      <c r="S204" s="1106" t="n"/>
      <c r="T204" s="230" t="n"/>
      <c r="U204" s="1106" t="n"/>
      <c r="V204" s="1106" t="n"/>
      <c r="W204" s="1106" t="n"/>
      <c r="X204" s="1106" t="n"/>
      <c r="Y204" s="1106" t="n"/>
      <c r="Z204" s="1106" t="n"/>
      <c r="AA204" s="144" t="n"/>
      <c r="AB204" s="1106" t="n"/>
      <c r="AC204" s="1106" t="n"/>
      <c r="AD204" s="1106" t="n"/>
      <c r="AE204" s="1106" t="n"/>
      <c r="AF204" s="1106" t="n"/>
      <c r="AG204" s="1106" t="n"/>
      <c r="AH204" s="144" t="n"/>
      <c r="AI204" s="1106" t="n"/>
      <c r="AJ204" s="1106" t="n"/>
      <c r="AK204" s="1106" t="n"/>
      <c r="AL204" s="1106" t="n"/>
      <c r="AM204" s="1106" t="n"/>
      <c r="AN204" s="1106" t="n"/>
      <c r="AO204" s="1106" t="n"/>
      <c r="AP204" s="1106" t="n"/>
      <c r="AQ204" s="1106" t="n"/>
      <c r="AR204" s="1106" t="n"/>
      <c r="AS204" s="1106" t="n"/>
      <c r="AT204" s="1106" t="n"/>
      <c r="AU204" s="1106" t="n"/>
      <c r="AV204" s="1106" t="n"/>
      <c r="AW204" s="1106" t="n"/>
      <c r="AX204" s="1106" t="n"/>
      <c r="AY204" s="1106" t="n"/>
      <c r="AZ204" s="144" t="n"/>
      <c r="BA204" s="1106" t="n"/>
      <c r="BB204" s="1106" t="n"/>
      <c r="BC204" s="1106" t="n"/>
      <c r="BD204" s="1106" t="n"/>
      <c r="BE204" s="1106" t="n"/>
      <c r="BF204" s="1106" t="n"/>
      <c r="BG204" s="1106" t="n"/>
      <c r="BH204" s="1106" t="n"/>
      <c r="BI204" s="1106" t="n"/>
      <c r="BJ204" s="1106" t="n"/>
      <c r="BK204" s="1106" t="n"/>
      <c r="BL204" s="1106" t="n"/>
      <c r="BM204" s="1106" t="n"/>
      <c r="BN204" s="1106" t="n"/>
      <c r="BO204" s="1106" t="n"/>
      <c r="BP204" s="1106" t="n"/>
      <c r="BQ204" s="1106" t="n"/>
      <c r="BR204" s="1106" t="n"/>
      <c r="BS204" s="1106" t="n"/>
      <c r="BT204" s="1106" t="n"/>
      <c r="BU204" s="1106" t="n"/>
      <c r="BV204" s="1106" t="n"/>
      <c r="BW204" s="1106" t="n"/>
      <c r="BX204" s="1106" t="n"/>
      <c r="BY204" s="1106" t="n"/>
      <c r="BZ204" s="1106" t="n"/>
      <c r="CA204" s="1106" t="n"/>
      <c r="CB204" s="1106" t="n"/>
      <c r="CC204" s="1106" t="n"/>
      <c r="CD204" s="1106" t="n"/>
      <c r="CE204" s="1106" t="n"/>
      <c r="CF204" s="1106" t="n"/>
      <c r="CG204" s="1106" t="n"/>
      <c r="CH204" s="1106" t="n"/>
      <c r="CI204" s="1106" t="n"/>
      <c r="CJ204" s="1106" t="n"/>
      <c r="CK204" s="1106" t="n"/>
      <c r="CL204" s="1106" t="n"/>
      <c r="CM204" s="1106" t="n"/>
      <c r="CN204" s="1106" t="n"/>
      <c r="CO204" s="1106" t="n"/>
      <c r="CP204" s="1106" t="n"/>
      <c r="CQ204" s="1106" t="n"/>
      <c r="CR204" s="1106" t="n"/>
      <c r="CS204" s="1106" t="n"/>
      <c r="CT204" s="1106" t="n"/>
      <c r="CU204" s="1106" t="n"/>
      <c r="CV204" s="1106" t="n"/>
      <c r="CW204" s="1106" t="n"/>
      <c r="CX204" s="1106" t="n"/>
      <c r="CY204" s="1106" t="n"/>
      <c r="CZ204" s="1106" t="n"/>
      <c r="DA204" s="1106" t="n"/>
      <c r="DB204" s="1106" t="n"/>
      <c r="DC204" s="1106" t="n"/>
      <c r="DD204" s="1106" t="n"/>
      <c r="DE204" s="1106" t="n"/>
      <c r="DF204" s="1106" t="n"/>
      <c r="DG204" s="1106" t="n"/>
      <c r="DH204" s="1106" t="n"/>
      <c r="DI204" s="1106" t="n"/>
    </row>
    <row r="205" ht="13.5" customHeight="1" s="1178">
      <c r="A205" s="1106" t="n"/>
      <c r="B205" s="1106" t="n"/>
      <c r="C205" s="1106" t="n"/>
      <c r="D205" s="1106" t="n"/>
      <c r="E205" s="1106" t="n"/>
      <c r="F205" s="1106" t="n"/>
      <c r="G205" s="144" t="n"/>
      <c r="H205" s="1106" t="n"/>
      <c r="I205" s="1106" t="n"/>
      <c r="J205" s="1106" t="n"/>
      <c r="K205" s="1106" t="n"/>
      <c r="L205" s="1106" t="n"/>
      <c r="M205" s="1106" t="n"/>
      <c r="N205" s="1106" t="n"/>
      <c r="O205" s="1106" t="n"/>
      <c r="P205" s="1106" t="n"/>
      <c r="Q205" s="1106" t="n"/>
      <c r="R205" s="1106" t="n"/>
      <c r="S205" s="1106" t="n"/>
      <c r="T205" s="230" t="n"/>
      <c r="U205" s="1106" t="n"/>
      <c r="V205" s="1106" t="n"/>
      <c r="W205" s="1106" t="n"/>
      <c r="X205" s="1106" t="n"/>
      <c r="Y205" s="1106" t="n"/>
      <c r="Z205" s="1106" t="n"/>
      <c r="AA205" s="144" t="n"/>
      <c r="AB205" s="1106" t="n"/>
      <c r="AC205" s="1106" t="n"/>
      <c r="AD205" s="1106" t="n"/>
      <c r="AE205" s="1106" t="n"/>
      <c r="AF205" s="1106" t="n"/>
      <c r="AG205" s="1106" t="n"/>
      <c r="AH205" s="144" t="n"/>
      <c r="AI205" s="1106" t="n"/>
      <c r="AJ205" s="1106" t="n"/>
      <c r="AK205" s="1106" t="n"/>
      <c r="AL205" s="1106" t="n"/>
      <c r="AM205" s="1106" t="n"/>
      <c r="AN205" s="1106" t="n"/>
      <c r="AO205" s="1106" t="n"/>
      <c r="AP205" s="1106" t="n"/>
      <c r="AQ205" s="1106" t="n"/>
      <c r="AR205" s="1106" t="n"/>
      <c r="AS205" s="1106" t="n"/>
      <c r="AT205" s="1106" t="n"/>
      <c r="AU205" s="1106" t="n"/>
      <c r="AV205" s="1106" t="n"/>
      <c r="AW205" s="1106" t="n"/>
      <c r="AX205" s="1106" t="n"/>
      <c r="AY205" s="1106" t="n"/>
      <c r="AZ205" s="144" t="n"/>
      <c r="BA205" s="1106" t="n"/>
      <c r="BB205" s="1106" t="n"/>
      <c r="BC205" s="1106" t="n"/>
      <c r="BD205" s="1106" t="n"/>
      <c r="BE205" s="1106" t="n"/>
      <c r="BF205" s="1106" t="n"/>
      <c r="BG205" s="1106" t="n"/>
      <c r="BH205" s="1106" t="n"/>
      <c r="BI205" s="1106" t="n"/>
      <c r="BJ205" s="1106" t="n"/>
      <c r="BK205" s="1106" t="n"/>
      <c r="BL205" s="1106" t="n"/>
      <c r="BM205" s="1106" t="n"/>
      <c r="BN205" s="1106" t="n"/>
      <c r="BO205" s="1106" t="n"/>
      <c r="BP205" s="1106" t="n"/>
      <c r="BQ205" s="1106" t="n"/>
      <c r="BR205" s="1106" t="n"/>
      <c r="BS205" s="1106" t="n"/>
      <c r="BT205" s="1106" t="n"/>
      <c r="BU205" s="1106" t="n"/>
      <c r="BV205" s="1106" t="n"/>
      <c r="BW205" s="1106" t="n"/>
      <c r="BX205" s="1106" t="n"/>
      <c r="BY205" s="1106" t="n"/>
      <c r="BZ205" s="1106" t="n"/>
      <c r="CA205" s="1106" t="n"/>
      <c r="CB205" s="1106" t="n"/>
      <c r="CC205" s="1106" t="n"/>
      <c r="CD205" s="1106" t="n"/>
      <c r="CE205" s="1106" t="n"/>
      <c r="CF205" s="1106" t="n"/>
      <c r="CG205" s="1106" t="n"/>
      <c r="CH205" s="1106" t="n"/>
      <c r="CI205" s="1106" t="n"/>
      <c r="CJ205" s="1106" t="n"/>
      <c r="CK205" s="1106" t="n"/>
      <c r="CL205" s="1106" t="n"/>
      <c r="CM205" s="1106" t="n"/>
      <c r="CN205" s="1106" t="n"/>
      <c r="CO205" s="1106" t="n"/>
      <c r="CP205" s="1106" t="n"/>
      <c r="CQ205" s="1106" t="n"/>
      <c r="CR205" s="1106" t="n"/>
      <c r="CS205" s="1106" t="n"/>
      <c r="CT205" s="1106" t="n"/>
      <c r="CU205" s="1106" t="n"/>
      <c r="CV205" s="1106" t="n"/>
      <c r="CW205" s="1106" t="n"/>
      <c r="CX205" s="1106" t="n"/>
      <c r="CY205" s="1106" t="n"/>
      <c r="CZ205" s="1106" t="n"/>
      <c r="DA205" s="1106" t="n"/>
      <c r="DB205" s="1106" t="n"/>
      <c r="DC205" s="1106" t="n"/>
      <c r="DD205" s="1106" t="n"/>
      <c r="DE205" s="1106" t="n"/>
      <c r="DF205" s="1106" t="n"/>
      <c r="DG205" s="1106" t="n"/>
      <c r="DH205" s="1106" t="n"/>
      <c r="DI205" s="1106" t="n"/>
    </row>
    <row r="206" ht="13.5" customHeight="1" s="1178">
      <c r="A206" s="1106" t="n"/>
      <c r="B206" s="1106" t="n"/>
      <c r="C206" s="1106" t="n"/>
      <c r="D206" s="1106" t="n"/>
      <c r="E206" s="1106" t="n"/>
      <c r="F206" s="1106" t="n"/>
      <c r="G206" s="144" t="n"/>
      <c r="H206" s="1106" t="n"/>
      <c r="I206" s="1106" t="n"/>
      <c r="J206" s="1106" t="n"/>
      <c r="K206" s="1106" t="n"/>
      <c r="L206" s="1106" t="n"/>
      <c r="M206" s="1106" t="n"/>
      <c r="N206" s="1106" t="n"/>
      <c r="O206" s="1106" t="n"/>
      <c r="P206" s="1106" t="n"/>
      <c r="Q206" s="1106" t="n"/>
      <c r="R206" s="1106" t="n"/>
      <c r="S206" s="1106" t="n"/>
      <c r="T206" s="230" t="n"/>
      <c r="U206" s="1106" t="n"/>
      <c r="V206" s="1106" t="n"/>
      <c r="W206" s="1106" t="n"/>
      <c r="X206" s="1106" t="n"/>
      <c r="Y206" s="1106" t="n"/>
      <c r="Z206" s="1106" t="n"/>
      <c r="AA206" s="144" t="n"/>
      <c r="AB206" s="1106" t="n"/>
      <c r="AC206" s="1106" t="n"/>
      <c r="AD206" s="1106" t="n"/>
      <c r="AE206" s="1106" t="n"/>
      <c r="AF206" s="1106" t="n"/>
      <c r="AG206" s="1106" t="n"/>
      <c r="AH206" s="144" t="n"/>
      <c r="AI206" s="1106" t="n"/>
      <c r="AJ206" s="1106" t="n"/>
      <c r="AK206" s="1106" t="n"/>
      <c r="AL206" s="1106" t="n"/>
      <c r="AM206" s="1106" t="n"/>
      <c r="AN206" s="1106" t="n"/>
      <c r="AO206" s="1106" t="n"/>
      <c r="AP206" s="1106" t="n"/>
      <c r="AQ206" s="1106" t="n"/>
      <c r="AR206" s="1106" t="n"/>
      <c r="AS206" s="1106" t="n"/>
      <c r="AT206" s="1106" t="n"/>
      <c r="AU206" s="1106" t="n"/>
      <c r="AV206" s="1106" t="n"/>
      <c r="AW206" s="1106" t="n"/>
      <c r="AX206" s="1106" t="n"/>
      <c r="AY206" s="1106" t="n"/>
      <c r="AZ206" s="144" t="n"/>
      <c r="BA206" s="1106" t="n"/>
      <c r="BB206" s="1106" t="n"/>
      <c r="BC206" s="1106" t="n"/>
      <c r="BD206" s="1106" t="n"/>
      <c r="BE206" s="1106" t="n"/>
      <c r="BF206" s="1106" t="n"/>
      <c r="BG206" s="1106" t="n"/>
      <c r="BH206" s="1106" t="n"/>
      <c r="BI206" s="1106" t="n"/>
      <c r="BJ206" s="1106" t="n"/>
      <c r="BK206" s="1106" t="n"/>
      <c r="BL206" s="1106" t="n"/>
      <c r="BM206" s="1106" t="n"/>
      <c r="BN206" s="1106" t="n"/>
      <c r="BO206" s="1106" t="n"/>
      <c r="BP206" s="1106" t="n"/>
      <c r="BQ206" s="1106" t="n"/>
      <c r="BR206" s="1106" t="n"/>
      <c r="BS206" s="1106" t="n"/>
      <c r="BT206" s="1106" t="n"/>
      <c r="BU206" s="1106" t="n"/>
      <c r="BV206" s="1106" t="n"/>
      <c r="BW206" s="1106" t="n"/>
      <c r="BX206" s="1106" t="n"/>
      <c r="BY206" s="1106" t="n"/>
      <c r="BZ206" s="1106" t="n"/>
      <c r="CA206" s="1106" t="n"/>
      <c r="CB206" s="1106" t="n"/>
      <c r="CC206" s="1106" t="n"/>
      <c r="CD206" s="1106" t="n"/>
      <c r="CE206" s="1106" t="n"/>
      <c r="CF206" s="1106" t="n"/>
      <c r="CG206" s="1106" t="n"/>
      <c r="CH206" s="1106" t="n"/>
      <c r="CI206" s="1106" t="n"/>
      <c r="CJ206" s="1106" t="n"/>
      <c r="CK206" s="1106" t="n"/>
      <c r="CL206" s="1106" t="n"/>
      <c r="CM206" s="1106" t="n"/>
      <c r="CN206" s="1106" t="n"/>
      <c r="CO206" s="1106" t="n"/>
      <c r="CP206" s="1106" t="n"/>
      <c r="CQ206" s="1106" t="n"/>
      <c r="CR206" s="1106" t="n"/>
      <c r="CS206" s="1106" t="n"/>
      <c r="CT206" s="1106" t="n"/>
      <c r="CU206" s="1106" t="n"/>
      <c r="CV206" s="1106" t="n"/>
      <c r="CW206" s="1106" t="n"/>
      <c r="CX206" s="1106" t="n"/>
      <c r="CY206" s="1106" t="n"/>
      <c r="CZ206" s="1106" t="n"/>
      <c r="DA206" s="1106" t="n"/>
      <c r="DB206" s="1106" t="n"/>
      <c r="DC206" s="1106" t="n"/>
      <c r="DD206" s="1106" t="n"/>
      <c r="DE206" s="1106" t="n"/>
      <c r="DF206" s="1106" t="n"/>
      <c r="DG206" s="1106" t="n"/>
      <c r="DH206" s="1106" t="n"/>
      <c r="DI206" s="1106" t="n"/>
    </row>
    <row r="207" ht="13.5" customHeight="1" s="1178">
      <c r="A207" s="1106" t="n"/>
      <c r="B207" s="1106" t="n"/>
      <c r="C207" s="1106" t="n"/>
      <c r="D207" s="1106" t="n"/>
      <c r="E207" s="1106" t="n"/>
      <c r="F207" s="1106" t="n"/>
      <c r="G207" s="144" t="n"/>
      <c r="H207" s="1106" t="n"/>
      <c r="I207" s="1106" t="n"/>
      <c r="J207" s="1106" t="n"/>
      <c r="K207" s="1106" t="n"/>
      <c r="L207" s="1106" t="n"/>
      <c r="M207" s="1106" t="n"/>
      <c r="N207" s="1106" t="n"/>
      <c r="O207" s="1106" t="n"/>
      <c r="P207" s="1106" t="n"/>
      <c r="Q207" s="1106" t="n"/>
      <c r="R207" s="1106" t="n"/>
      <c r="S207" s="1106" t="n"/>
      <c r="T207" s="230" t="n"/>
      <c r="U207" s="1106" t="n"/>
      <c r="V207" s="1106" t="n"/>
      <c r="W207" s="1106" t="n"/>
      <c r="X207" s="1106" t="n"/>
      <c r="Y207" s="1106" t="n"/>
      <c r="Z207" s="1106" t="n"/>
      <c r="AA207" s="144" t="n"/>
      <c r="AB207" s="1106" t="n"/>
      <c r="AC207" s="1106" t="n"/>
      <c r="AD207" s="1106" t="n"/>
      <c r="AE207" s="1106" t="n"/>
      <c r="AF207" s="1106" t="n"/>
      <c r="AG207" s="1106" t="n"/>
      <c r="AH207" s="144" t="n"/>
      <c r="AI207" s="1106" t="n"/>
      <c r="AJ207" s="1106" t="n"/>
      <c r="AK207" s="1106" t="n"/>
      <c r="AL207" s="1106" t="n"/>
      <c r="AM207" s="1106" t="n"/>
      <c r="AN207" s="1106" t="n"/>
      <c r="AO207" s="1106" t="n"/>
      <c r="AP207" s="1106" t="n"/>
      <c r="AQ207" s="1106" t="n"/>
      <c r="AR207" s="1106" t="n"/>
      <c r="AS207" s="1106" t="n"/>
      <c r="AT207" s="1106" t="n"/>
      <c r="AU207" s="1106" t="n"/>
      <c r="AV207" s="1106" t="n"/>
      <c r="AW207" s="1106" t="n"/>
      <c r="AX207" s="1106" t="n"/>
      <c r="AY207" s="1106" t="n"/>
      <c r="AZ207" s="144" t="n"/>
      <c r="BA207" s="1106" t="n"/>
      <c r="BB207" s="1106" t="n"/>
      <c r="BC207" s="1106" t="n"/>
      <c r="BD207" s="1106" t="n"/>
      <c r="BE207" s="1106" t="n"/>
      <c r="BF207" s="1106" t="n"/>
      <c r="BG207" s="1106" t="n"/>
      <c r="BH207" s="1106" t="n"/>
      <c r="BI207" s="1106" t="n"/>
      <c r="BJ207" s="1106" t="n"/>
      <c r="BK207" s="1106" t="n"/>
      <c r="BL207" s="1106" t="n"/>
      <c r="BM207" s="1106" t="n"/>
      <c r="BN207" s="1106" t="n"/>
      <c r="BO207" s="1106" t="n"/>
      <c r="BP207" s="1106" t="n"/>
      <c r="BQ207" s="1106" t="n"/>
      <c r="BR207" s="1106" t="n"/>
      <c r="BS207" s="1106" t="n"/>
      <c r="BT207" s="1106" t="n"/>
      <c r="BU207" s="1106" t="n"/>
      <c r="BV207" s="1106" t="n"/>
      <c r="BW207" s="1106" t="n"/>
      <c r="BX207" s="1106" t="n"/>
      <c r="BY207" s="1106" t="n"/>
      <c r="BZ207" s="1106" t="n"/>
      <c r="CA207" s="1106" t="n"/>
      <c r="CB207" s="1106" t="n"/>
      <c r="CC207" s="1106" t="n"/>
      <c r="CD207" s="1106" t="n"/>
      <c r="CE207" s="1106" t="n"/>
      <c r="CF207" s="1106" t="n"/>
      <c r="CG207" s="1106" t="n"/>
      <c r="CH207" s="1106" t="n"/>
      <c r="CI207" s="1106" t="n"/>
      <c r="CJ207" s="1106" t="n"/>
      <c r="CK207" s="1106" t="n"/>
      <c r="CL207" s="1106" t="n"/>
      <c r="CM207" s="1106" t="n"/>
      <c r="CN207" s="1106" t="n"/>
      <c r="CO207" s="1106" t="n"/>
      <c r="CP207" s="1106" t="n"/>
      <c r="CQ207" s="1106" t="n"/>
      <c r="CR207" s="1106" t="n"/>
      <c r="CS207" s="1106" t="n"/>
      <c r="CT207" s="1106" t="n"/>
      <c r="CU207" s="1106" t="n"/>
      <c r="CV207" s="1106" t="n"/>
      <c r="CW207" s="1106" t="n"/>
      <c r="CX207" s="1106" t="n"/>
      <c r="CY207" s="1106" t="n"/>
      <c r="CZ207" s="1106" t="n"/>
      <c r="DA207" s="1106" t="n"/>
      <c r="DB207" s="1106" t="n"/>
      <c r="DC207" s="1106" t="n"/>
      <c r="DD207" s="1106" t="n"/>
      <c r="DE207" s="1106" t="n"/>
      <c r="DF207" s="1106" t="n"/>
      <c r="DG207" s="1106" t="n"/>
      <c r="DH207" s="1106" t="n"/>
      <c r="DI207" s="1106" t="n"/>
    </row>
    <row r="208" ht="13.5" customHeight="1" s="1178">
      <c r="A208" s="1106" t="n"/>
      <c r="B208" s="1106" t="n"/>
      <c r="C208" s="1106" t="n"/>
      <c r="D208" s="1106" t="n"/>
      <c r="E208" s="1106" t="n"/>
      <c r="F208" s="1106" t="n"/>
      <c r="G208" s="144" t="n"/>
      <c r="H208" s="1106" t="n"/>
      <c r="I208" s="1106" t="n"/>
      <c r="J208" s="1106" t="n"/>
      <c r="K208" s="1106" t="n"/>
      <c r="L208" s="1106" t="n"/>
      <c r="M208" s="1106" t="n"/>
      <c r="N208" s="1106" t="n"/>
      <c r="O208" s="1106" t="n"/>
      <c r="P208" s="1106" t="n"/>
      <c r="Q208" s="1106" t="n"/>
      <c r="R208" s="1106" t="n"/>
      <c r="S208" s="1106" t="n"/>
      <c r="T208" s="230" t="n"/>
      <c r="U208" s="1106" t="n"/>
      <c r="V208" s="1106" t="n"/>
      <c r="W208" s="1106" t="n"/>
      <c r="X208" s="1106" t="n"/>
      <c r="Y208" s="1106" t="n"/>
      <c r="Z208" s="1106" t="n"/>
      <c r="AA208" s="144" t="n"/>
      <c r="AB208" s="1106" t="n"/>
      <c r="AC208" s="1106" t="n"/>
      <c r="AD208" s="1106" t="n"/>
      <c r="AE208" s="1106" t="n"/>
      <c r="AF208" s="1106" t="n"/>
      <c r="AG208" s="1106" t="n"/>
      <c r="AH208" s="144" t="n"/>
      <c r="AI208" s="1106" t="n"/>
      <c r="AJ208" s="1106" t="n"/>
      <c r="AK208" s="1106" t="n"/>
      <c r="AL208" s="1106" t="n"/>
      <c r="AM208" s="1106" t="n"/>
      <c r="AN208" s="1106" t="n"/>
      <c r="AO208" s="1106" t="n"/>
      <c r="AP208" s="1106" t="n"/>
      <c r="AQ208" s="1106" t="n"/>
      <c r="AR208" s="1106" t="n"/>
      <c r="AS208" s="1106" t="n"/>
      <c r="AT208" s="1106" t="n"/>
      <c r="AU208" s="1106" t="n"/>
      <c r="AV208" s="1106" t="n"/>
      <c r="AW208" s="1106" t="n"/>
      <c r="AX208" s="1106" t="n"/>
      <c r="AY208" s="1106" t="n"/>
      <c r="AZ208" s="144" t="n"/>
      <c r="BA208" s="1106" t="n"/>
      <c r="BB208" s="1106" t="n"/>
      <c r="BC208" s="1106" t="n"/>
      <c r="BD208" s="1106" t="n"/>
      <c r="BE208" s="1106" t="n"/>
      <c r="BF208" s="1106" t="n"/>
      <c r="BG208" s="1106" t="n"/>
      <c r="BH208" s="1106" t="n"/>
      <c r="BI208" s="1106" t="n"/>
      <c r="BJ208" s="1106" t="n"/>
      <c r="BK208" s="1106" t="n"/>
      <c r="BL208" s="1106" t="n"/>
      <c r="BM208" s="1106" t="n"/>
      <c r="BN208" s="1106" t="n"/>
      <c r="BO208" s="1106" t="n"/>
      <c r="BP208" s="1106" t="n"/>
      <c r="BQ208" s="1106" t="n"/>
      <c r="BR208" s="1106" t="n"/>
      <c r="BS208" s="1106" t="n"/>
      <c r="BT208" s="1106" t="n"/>
      <c r="BU208" s="1106" t="n"/>
      <c r="BV208" s="1106" t="n"/>
      <c r="BW208" s="1106" t="n"/>
      <c r="BX208" s="1106" t="n"/>
      <c r="BY208" s="1106" t="n"/>
      <c r="BZ208" s="1106" t="n"/>
      <c r="CA208" s="1106" t="n"/>
      <c r="CB208" s="1106" t="n"/>
      <c r="CC208" s="1106" t="n"/>
      <c r="CD208" s="1106" t="n"/>
      <c r="CE208" s="1106" t="n"/>
      <c r="CF208" s="1106" t="n"/>
      <c r="CG208" s="1106" t="n"/>
      <c r="CH208" s="1106" t="n"/>
      <c r="CI208" s="1106" t="n"/>
      <c r="CJ208" s="1106" t="n"/>
      <c r="CK208" s="1106" t="n"/>
      <c r="CL208" s="1106" t="n"/>
      <c r="CM208" s="1106" t="n"/>
      <c r="CN208" s="1106" t="n"/>
      <c r="CO208" s="1106" t="n"/>
      <c r="CP208" s="1106" t="n"/>
      <c r="CQ208" s="1106" t="n"/>
      <c r="CR208" s="1106" t="n"/>
      <c r="CS208" s="1106" t="n"/>
      <c r="CT208" s="1106" t="n"/>
      <c r="CU208" s="1106" t="n"/>
      <c r="CV208" s="1106" t="n"/>
      <c r="CW208" s="1106" t="n"/>
      <c r="CX208" s="1106" t="n"/>
      <c r="CY208" s="1106" t="n"/>
      <c r="CZ208" s="1106" t="n"/>
      <c r="DA208" s="1106" t="n"/>
      <c r="DB208" s="1106" t="n"/>
      <c r="DC208" s="1106" t="n"/>
      <c r="DD208" s="1106" t="n"/>
      <c r="DE208" s="1106" t="n"/>
      <c r="DF208" s="1106" t="n"/>
      <c r="DG208" s="1106" t="n"/>
      <c r="DH208" s="1106" t="n"/>
      <c r="DI208" s="1106" t="n"/>
    </row>
    <row r="209" ht="13.5" customHeight="1" s="1178">
      <c r="A209" s="1106" t="n"/>
      <c r="B209" s="1106" t="n"/>
      <c r="C209" s="1106" t="n"/>
      <c r="D209" s="1106" t="n"/>
      <c r="E209" s="1106" t="n"/>
      <c r="F209" s="1106" t="n"/>
      <c r="G209" s="144" t="n"/>
      <c r="H209" s="1106" t="n"/>
      <c r="I209" s="1106" t="n"/>
      <c r="J209" s="1106" t="n"/>
      <c r="K209" s="1106" t="n"/>
      <c r="L209" s="1106" t="n"/>
      <c r="M209" s="1106" t="n"/>
      <c r="N209" s="1106" t="n"/>
      <c r="O209" s="1106" t="n"/>
      <c r="P209" s="1106" t="n"/>
      <c r="Q209" s="1106" t="n"/>
      <c r="R209" s="1106" t="n"/>
      <c r="S209" s="1106" t="n"/>
      <c r="T209" s="230" t="n"/>
      <c r="U209" s="1106" t="n"/>
      <c r="V209" s="1106" t="n"/>
      <c r="W209" s="1106" t="n"/>
      <c r="X209" s="1106" t="n"/>
      <c r="Y209" s="1106" t="n"/>
      <c r="Z209" s="1106" t="n"/>
      <c r="AA209" s="144" t="n"/>
      <c r="AB209" s="1106" t="n"/>
      <c r="AC209" s="1106" t="n"/>
      <c r="AD209" s="1106" t="n"/>
      <c r="AE209" s="1106" t="n"/>
      <c r="AF209" s="1106" t="n"/>
      <c r="AG209" s="1106" t="n"/>
      <c r="AH209" s="144" t="n"/>
      <c r="AI209" s="1106" t="n"/>
      <c r="AJ209" s="1106" t="n"/>
      <c r="AK209" s="1106" t="n"/>
      <c r="AL209" s="1106" t="n"/>
      <c r="AM209" s="1106" t="n"/>
      <c r="AN209" s="1106" t="n"/>
      <c r="AO209" s="1106" t="n"/>
      <c r="AP209" s="1106" t="n"/>
      <c r="AQ209" s="1106" t="n"/>
      <c r="AR209" s="1106" t="n"/>
      <c r="AS209" s="1106" t="n"/>
      <c r="AT209" s="1106" t="n"/>
      <c r="AU209" s="1106" t="n"/>
      <c r="AV209" s="1106" t="n"/>
      <c r="AW209" s="1106" t="n"/>
      <c r="AX209" s="1106" t="n"/>
      <c r="AY209" s="1106" t="n"/>
      <c r="AZ209" s="144" t="n"/>
      <c r="BA209" s="1106" t="n"/>
      <c r="BB209" s="1106" t="n"/>
      <c r="BC209" s="1106" t="n"/>
      <c r="BD209" s="1106" t="n"/>
      <c r="BE209" s="1106" t="n"/>
      <c r="BF209" s="1106" t="n"/>
      <c r="BG209" s="1106" t="n"/>
      <c r="BH209" s="1106" t="n"/>
      <c r="BI209" s="1106" t="n"/>
      <c r="BJ209" s="1106" t="n"/>
      <c r="BK209" s="1106" t="n"/>
      <c r="BL209" s="1106" t="n"/>
      <c r="BM209" s="1106" t="n"/>
      <c r="BN209" s="1106" t="n"/>
      <c r="BO209" s="1106" t="n"/>
      <c r="BP209" s="1106" t="n"/>
      <c r="BQ209" s="1106" t="n"/>
      <c r="BR209" s="1106" t="n"/>
      <c r="BS209" s="1106" t="n"/>
      <c r="BT209" s="1106" t="n"/>
      <c r="BU209" s="1106" t="n"/>
      <c r="BV209" s="1106" t="n"/>
      <c r="BW209" s="1106" t="n"/>
      <c r="BX209" s="1106" t="n"/>
      <c r="BY209" s="1106" t="n"/>
      <c r="BZ209" s="1106" t="n"/>
      <c r="CA209" s="1106" t="n"/>
      <c r="CB209" s="1106" t="n"/>
      <c r="CC209" s="1106" t="n"/>
      <c r="CD209" s="1106" t="n"/>
      <c r="CE209" s="1106" t="n"/>
      <c r="CF209" s="1106" t="n"/>
      <c r="CG209" s="1106" t="n"/>
      <c r="CH209" s="1106" t="n"/>
      <c r="CI209" s="1106" t="n"/>
      <c r="CJ209" s="1106" t="n"/>
      <c r="CK209" s="1106" t="n"/>
      <c r="CL209" s="1106" t="n"/>
      <c r="CM209" s="1106" t="n"/>
      <c r="CN209" s="1106" t="n"/>
      <c r="CO209" s="1106" t="n"/>
      <c r="CP209" s="1106" t="n"/>
      <c r="CQ209" s="1106" t="n"/>
      <c r="CR209" s="1106" t="n"/>
      <c r="CS209" s="1106" t="n"/>
      <c r="CT209" s="1106" t="n"/>
      <c r="CU209" s="1106" t="n"/>
      <c r="CV209" s="1106" t="n"/>
      <c r="CW209" s="1106" t="n"/>
      <c r="CX209" s="1106" t="n"/>
      <c r="CY209" s="1106" t="n"/>
      <c r="CZ209" s="1106" t="n"/>
      <c r="DA209" s="1106" t="n"/>
      <c r="DB209" s="1106" t="n"/>
      <c r="DC209" s="1106" t="n"/>
      <c r="DD209" s="1106" t="n"/>
      <c r="DE209" s="1106" t="n"/>
      <c r="DF209" s="1106" t="n"/>
      <c r="DG209" s="1106" t="n"/>
      <c r="DH209" s="1106" t="n"/>
      <c r="DI209" s="1106" t="n"/>
    </row>
    <row r="210" ht="13.5" customHeight="1" s="1178">
      <c r="A210" s="1106" t="n"/>
      <c r="B210" s="1106" t="n"/>
      <c r="C210" s="1106" t="n"/>
      <c r="D210" s="1106" t="n"/>
      <c r="E210" s="1106" t="n"/>
      <c r="F210" s="1106" t="n"/>
      <c r="G210" s="144" t="n"/>
      <c r="H210" s="1106" t="n"/>
      <c r="I210" s="1106" t="n"/>
      <c r="J210" s="1106" t="n"/>
      <c r="K210" s="1106" t="n"/>
      <c r="L210" s="1106" t="n"/>
      <c r="M210" s="1106" t="n"/>
      <c r="N210" s="1106" t="n"/>
      <c r="O210" s="1106" t="n"/>
      <c r="P210" s="1106" t="n"/>
      <c r="Q210" s="1106" t="n"/>
      <c r="R210" s="1106" t="n"/>
      <c r="S210" s="1106" t="n"/>
      <c r="T210" s="230" t="n"/>
      <c r="U210" s="1106" t="n"/>
      <c r="V210" s="1106" t="n"/>
      <c r="W210" s="1106" t="n"/>
      <c r="X210" s="1106" t="n"/>
      <c r="Y210" s="1106" t="n"/>
      <c r="Z210" s="1106" t="n"/>
      <c r="AA210" s="144" t="n"/>
      <c r="AB210" s="1106" t="n"/>
      <c r="AC210" s="1106" t="n"/>
      <c r="AD210" s="1106" t="n"/>
      <c r="AE210" s="1106" t="n"/>
      <c r="AF210" s="1106" t="n"/>
      <c r="AG210" s="1106" t="n"/>
      <c r="AH210" s="144" t="n"/>
      <c r="AI210" s="1106" t="n"/>
      <c r="AJ210" s="1106" t="n"/>
      <c r="AK210" s="1106" t="n"/>
      <c r="AL210" s="1106" t="n"/>
      <c r="AM210" s="1106" t="n"/>
      <c r="AN210" s="1106" t="n"/>
      <c r="AO210" s="1106" t="n"/>
      <c r="AP210" s="1106" t="n"/>
      <c r="AQ210" s="1106" t="n"/>
      <c r="AR210" s="1106" t="n"/>
      <c r="AS210" s="1106" t="n"/>
      <c r="AT210" s="1106" t="n"/>
      <c r="AU210" s="1106" t="n"/>
      <c r="AV210" s="1106" t="n"/>
      <c r="AW210" s="1106" t="n"/>
      <c r="AX210" s="1106" t="n"/>
      <c r="AY210" s="1106" t="n"/>
      <c r="AZ210" s="144" t="n"/>
      <c r="BA210" s="1106" t="n"/>
      <c r="BB210" s="1106" t="n"/>
      <c r="BC210" s="1106" t="n"/>
      <c r="BD210" s="1106" t="n"/>
      <c r="BE210" s="1106" t="n"/>
      <c r="BF210" s="1106" t="n"/>
      <c r="BG210" s="1106" t="n"/>
      <c r="BH210" s="1106" t="n"/>
      <c r="BI210" s="1106" t="n"/>
      <c r="BJ210" s="1106" t="n"/>
      <c r="BK210" s="1106" t="n"/>
      <c r="BL210" s="1106" t="n"/>
      <c r="BM210" s="1106" t="n"/>
      <c r="BN210" s="1106" t="n"/>
      <c r="BO210" s="1106" t="n"/>
      <c r="BP210" s="1106" t="n"/>
      <c r="BQ210" s="1106" t="n"/>
      <c r="BR210" s="1106" t="n"/>
      <c r="BS210" s="1106" t="n"/>
      <c r="BT210" s="1106" t="n"/>
      <c r="BU210" s="1106" t="n"/>
      <c r="BV210" s="1106" t="n"/>
      <c r="BW210" s="1106" t="n"/>
      <c r="BX210" s="1106" t="n"/>
      <c r="BY210" s="1106" t="n"/>
      <c r="BZ210" s="1106" t="n"/>
      <c r="CA210" s="1106" t="n"/>
      <c r="CB210" s="1106" t="n"/>
      <c r="CC210" s="1106" t="n"/>
      <c r="CD210" s="1106" t="n"/>
      <c r="CE210" s="1106" t="n"/>
      <c r="CF210" s="1106" t="n"/>
      <c r="CG210" s="1106" t="n"/>
      <c r="CH210" s="1106" t="n"/>
      <c r="CI210" s="1106" t="n"/>
      <c r="CJ210" s="1106" t="n"/>
      <c r="CK210" s="1106" t="n"/>
      <c r="CL210" s="1106" t="n"/>
      <c r="CM210" s="1106" t="n"/>
      <c r="CN210" s="1106" t="n"/>
      <c r="CO210" s="1106" t="n"/>
      <c r="CP210" s="1106" t="n"/>
      <c r="CQ210" s="1106" t="n"/>
      <c r="CR210" s="1106" t="n"/>
      <c r="CS210" s="1106" t="n"/>
      <c r="CT210" s="1106" t="n"/>
      <c r="CU210" s="1106" t="n"/>
      <c r="CV210" s="1106" t="n"/>
      <c r="CW210" s="1106" t="n"/>
      <c r="CX210" s="1106" t="n"/>
      <c r="CY210" s="1106" t="n"/>
      <c r="CZ210" s="1106" t="n"/>
      <c r="DA210" s="1106" t="n"/>
      <c r="DB210" s="1106" t="n"/>
      <c r="DC210" s="1106" t="n"/>
      <c r="DD210" s="1106" t="n"/>
      <c r="DE210" s="1106" t="n"/>
      <c r="DF210" s="1106" t="n"/>
      <c r="DG210" s="1106" t="n"/>
      <c r="DH210" s="1106" t="n"/>
      <c r="DI210" s="1106" t="n"/>
    </row>
    <row r="211" ht="13.5" customHeight="1" s="1178">
      <c r="A211" s="1106" t="n"/>
      <c r="B211" s="1106" t="n"/>
      <c r="C211" s="1106" t="n"/>
      <c r="D211" s="1106" t="n"/>
      <c r="E211" s="1106" t="n"/>
      <c r="F211" s="1106" t="n"/>
      <c r="G211" s="144" t="n"/>
      <c r="H211" s="1106" t="n"/>
      <c r="I211" s="1106" t="n"/>
      <c r="J211" s="1106" t="n"/>
      <c r="K211" s="1106" t="n"/>
      <c r="L211" s="1106" t="n"/>
      <c r="M211" s="1106" t="n"/>
      <c r="N211" s="1106" t="n"/>
      <c r="O211" s="1106" t="n"/>
      <c r="P211" s="1106" t="n"/>
      <c r="Q211" s="1106" t="n"/>
      <c r="R211" s="1106" t="n"/>
      <c r="S211" s="1106" t="n"/>
      <c r="T211" s="230" t="n"/>
      <c r="U211" s="1106" t="n"/>
      <c r="V211" s="1106" t="n"/>
      <c r="W211" s="1106" t="n"/>
      <c r="X211" s="1106" t="n"/>
      <c r="Y211" s="1106" t="n"/>
      <c r="Z211" s="1106" t="n"/>
      <c r="AA211" s="144" t="n"/>
      <c r="AB211" s="1106" t="n"/>
      <c r="AC211" s="1106" t="n"/>
      <c r="AD211" s="1106" t="n"/>
      <c r="AE211" s="1106" t="n"/>
      <c r="AF211" s="1106" t="n"/>
      <c r="AG211" s="1106" t="n"/>
      <c r="AH211" s="144" t="n"/>
      <c r="AI211" s="1106" t="n"/>
      <c r="AJ211" s="1106" t="n"/>
      <c r="AK211" s="1106" t="n"/>
      <c r="AL211" s="1106" t="n"/>
      <c r="AM211" s="1106" t="n"/>
      <c r="AN211" s="1106" t="n"/>
      <c r="AO211" s="1106" t="n"/>
      <c r="AP211" s="1106" t="n"/>
      <c r="AQ211" s="1106" t="n"/>
      <c r="AR211" s="1106" t="n"/>
      <c r="AS211" s="1106" t="n"/>
      <c r="AT211" s="1106" t="n"/>
      <c r="AU211" s="1106" t="n"/>
      <c r="AV211" s="1106" t="n"/>
      <c r="AW211" s="1106" t="n"/>
      <c r="AX211" s="1106" t="n"/>
      <c r="AY211" s="1106" t="n"/>
      <c r="AZ211" s="144" t="n"/>
      <c r="BA211" s="1106" t="n"/>
      <c r="BB211" s="1106" t="n"/>
      <c r="BC211" s="1106" t="n"/>
      <c r="BD211" s="1106" t="n"/>
      <c r="BE211" s="1106" t="n"/>
      <c r="BF211" s="1106" t="n"/>
      <c r="BG211" s="1106" t="n"/>
      <c r="BH211" s="1106" t="n"/>
      <c r="BI211" s="1106" t="n"/>
      <c r="BJ211" s="1106" t="n"/>
      <c r="BK211" s="1106" t="n"/>
      <c r="BL211" s="1106" t="n"/>
      <c r="BM211" s="1106" t="n"/>
      <c r="BN211" s="1106" t="n"/>
      <c r="BO211" s="1106" t="n"/>
      <c r="BP211" s="1106" t="n"/>
      <c r="BQ211" s="1106" t="n"/>
      <c r="BR211" s="1106" t="n"/>
      <c r="BS211" s="1106" t="n"/>
      <c r="BT211" s="1106" t="n"/>
      <c r="BU211" s="1106" t="n"/>
      <c r="BV211" s="1106" t="n"/>
      <c r="BW211" s="1106" t="n"/>
      <c r="BX211" s="1106" t="n"/>
      <c r="BY211" s="1106" t="n"/>
      <c r="BZ211" s="1106" t="n"/>
      <c r="CA211" s="1106" t="n"/>
      <c r="CB211" s="1106" t="n"/>
      <c r="CC211" s="1106" t="n"/>
      <c r="CD211" s="1106" t="n"/>
      <c r="CE211" s="1106" t="n"/>
      <c r="CF211" s="1106" t="n"/>
      <c r="CG211" s="1106" t="n"/>
      <c r="CH211" s="1106" t="n"/>
      <c r="CI211" s="1106" t="n"/>
      <c r="CJ211" s="1106" t="n"/>
      <c r="CK211" s="1106" t="n"/>
      <c r="CL211" s="1106" t="n"/>
      <c r="CM211" s="1106" t="n"/>
      <c r="CN211" s="1106" t="n"/>
      <c r="CO211" s="1106" t="n"/>
      <c r="CP211" s="1106" t="n"/>
      <c r="CQ211" s="1106" t="n"/>
      <c r="CR211" s="1106" t="n"/>
      <c r="CS211" s="1106" t="n"/>
      <c r="CT211" s="1106" t="n"/>
      <c r="CU211" s="1106" t="n"/>
      <c r="CV211" s="1106" t="n"/>
      <c r="CW211" s="1106" t="n"/>
      <c r="CX211" s="1106" t="n"/>
      <c r="CY211" s="1106" t="n"/>
      <c r="CZ211" s="1106" t="n"/>
      <c r="DA211" s="1106" t="n"/>
      <c r="DB211" s="1106" t="n"/>
      <c r="DC211" s="1106" t="n"/>
      <c r="DD211" s="1106" t="n"/>
      <c r="DE211" s="1106" t="n"/>
      <c r="DF211" s="1106" t="n"/>
      <c r="DG211" s="1106" t="n"/>
      <c r="DH211" s="1106" t="n"/>
      <c r="DI211" s="1106" t="n"/>
    </row>
    <row r="212" ht="13.5" customHeight="1" s="1178">
      <c r="A212" s="1106" t="n"/>
      <c r="B212" s="1106" t="n"/>
      <c r="C212" s="1106" t="n"/>
      <c r="D212" s="1106" t="n"/>
      <c r="E212" s="1106" t="n"/>
      <c r="F212" s="1106" t="n"/>
      <c r="G212" s="144" t="n"/>
      <c r="H212" s="1106" t="n"/>
      <c r="I212" s="1106" t="n"/>
      <c r="J212" s="1106" t="n"/>
      <c r="K212" s="1106" t="n"/>
      <c r="L212" s="1106" t="n"/>
      <c r="M212" s="1106" t="n"/>
      <c r="N212" s="1106" t="n"/>
      <c r="O212" s="1106" t="n"/>
      <c r="P212" s="1106" t="n"/>
      <c r="Q212" s="1106" t="n"/>
      <c r="R212" s="1106" t="n"/>
      <c r="S212" s="1106" t="n"/>
      <c r="T212" s="230" t="n"/>
      <c r="U212" s="1106" t="n"/>
      <c r="V212" s="1106" t="n"/>
      <c r="W212" s="1106" t="n"/>
      <c r="X212" s="1106" t="n"/>
      <c r="Y212" s="1106" t="n"/>
      <c r="Z212" s="1106" t="n"/>
      <c r="AA212" s="144" t="n"/>
      <c r="AB212" s="1106" t="n"/>
      <c r="AC212" s="1106" t="n"/>
      <c r="AD212" s="1106" t="n"/>
      <c r="AE212" s="1106" t="n"/>
      <c r="AF212" s="1106" t="n"/>
      <c r="AG212" s="1106" t="n"/>
      <c r="AH212" s="144" t="n"/>
      <c r="AI212" s="1106" t="n"/>
      <c r="AJ212" s="1106" t="n"/>
      <c r="AK212" s="1106" t="n"/>
      <c r="AL212" s="1106" t="n"/>
      <c r="AM212" s="1106" t="n"/>
      <c r="AN212" s="1106" t="n"/>
      <c r="AO212" s="1106" t="n"/>
      <c r="AP212" s="1106" t="n"/>
      <c r="AQ212" s="1106" t="n"/>
      <c r="AR212" s="1106" t="n"/>
      <c r="AS212" s="1106" t="n"/>
      <c r="AT212" s="1106" t="n"/>
      <c r="AU212" s="1106" t="n"/>
      <c r="AV212" s="1106" t="n"/>
      <c r="AW212" s="1106" t="n"/>
      <c r="AX212" s="1106" t="n"/>
      <c r="AY212" s="1106" t="n"/>
      <c r="AZ212" s="144" t="n"/>
      <c r="BA212" s="1106" t="n"/>
      <c r="BB212" s="1106" t="n"/>
      <c r="BC212" s="1106" t="n"/>
      <c r="BD212" s="1106" t="n"/>
      <c r="BE212" s="1106" t="n"/>
      <c r="BF212" s="1106" t="n"/>
      <c r="BG212" s="1106" t="n"/>
      <c r="BH212" s="1106" t="n"/>
      <c r="BI212" s="1106" t="n"/>
      <c r="BJ212" s="1106" t="n"/>
      <c r="BK212" s="1106" t="n"/>
      <c r="BL212" s="1106" t="n"/>
      <c r="BM212" s="1106" t="n"/>
      <c r="BN212" s="1106" t="n"/>
      <c r="BO212" s="1106" t="n"/>
      <c r="BP212" s="1106" t="n"/>
      <c r="BQ212" s="1106" t="n"/>
      <c r="BR212" s="1106" t="n"/>
      <c r="BS212" s="1106" t="n"/>
      <c r="BT212" s="1106" t="n"/>
      <c r="BU212" s="1106" t="n"/>
      <c r="BV212" s="1106" t="n"/>
      <c r="BW212" s="1106" t="n"/>
      <c r="BX212" s="1106" t="n"/>
      <c r="BY212" s="1106" t="n"/>
      <c r="BZ212" s="1106" t="n"/>
      <c r="CA212" s="1106" t="n"/>
      <c r="CB212" s="1106" t="n"/>
      <c r="CC212" s="1106" t="n"/>
      <c r="CD212" s="1106" t="n"/>
      <c r="CE212" s="1106" t="n"/>
      <c r="CF212" s="1106" t="n"/>
      <c r="CG212" s="1106" t="n"/>
      <c r="CH212" s="1106" t="n"/>
      <c r="CI212" s="1106" t="n"/>
      <c r="CJ212" s="1106" t="n"/>
      <c r="CK212" s="1106" t="n"/>
      <c r="CL212" s="1106" t="n"/>
      <c r="CM212" s="1106" t="n"/>
      <c r="CN212" s="1106" t="n"/>
      <c r="CO212" s="1106" t="n"/>
      <c r="CP212" s="1106" t="n"/>
      <c r="CQ212" s="1106" t="n"/>
      <c r="CR212" s="1106" t="n"/>
      <c r="CS212" s="1106" t="n"/>
      <c r="CT212" s="1106" t="n"/>
      <c r="CU212" s="1106" t="n"/>
      <c r="CV212" s="1106" t="n"/>
      <c r="CW212" s="1106" t="n"/>
      <c r="CX212" s="1106" t="n"/>
      <c r="CY212" s="1106" t="n"/>
      <c r="CZ212" s="1106" t="n"/>
      <c r="DA212" s="1106" t="n"/>
      <c r="DB212" s="1106" t="n"/>
      <c r="DC212" s="1106" t="n"/>
      <c r="DD212" s="1106" t="n"/>
      <c r="DE212" s="1106" t="n"/>
      <c r="DF212" s="1106" t="n"/>
      <c r="DG212" s="1106" t="n"/>
      <c r="DH212" s="1106" t="n"/>
      <c r="DI212" s="1106" t="n"/>
    </row>
    <row r="213" ht="13.5" customHeight="1" s="1178">
      <c r="A213" s="1106" t="n"/>
      <c r="B213" s="1106" t="n"/>
      <c r="C213" s="1106" t="n"/>
      <c r="D213" s="1106" t="n"/>
      <c r="E213" s="1106" t="n"/>
      <c r="F213" s="1106" t="n"/>
      <c r="G213" s="144" t="n"/>
      <c r="H213" s="1106" t="n"/>
      <c r="I213" s="1106" t="n"/>
      <c r="J213" s="1106" t="n"/>
      <c r="K213" s="1106" t="n"/>
      <c r="L213" s="1106" t="n"/>
      <c r="M213" s="1106" t="n"/>
      <c r="N213" s="1106" t="n"/>
      <c r="O213" s="1106" t="n"/>
      <c r="P213" s="1106" t="n"/>
      <c r="Q213" s="1106" t="n"/>
      <c r="R213" s="1106" t="n"/>
      <c r="S213" s="1106" t="n"/>
      <c r="T213" s="230" t="n"/>
      <c r="U213" s="1106" t="n"/>
      <c r="V213" s="1106" t="n"/>
      <c r="W213" s="1106" t="n"/>
      <c r="X213" s="1106" t="n"/>
      <c r="Y213" s="1106" t="n"/>
      <c r="Z213" s="1106" t="n"/>
      <c r="AA213" s="144" t="n"/>
      <c r="AB213" s="1106" t="n"/>
      <c r="AC213" s="1106" t="n"/>
      <c r="AD213" s="1106" t="n"/>
      <c r="AE213" s="1106" t="n"/>
      <c r="AF213" s="1106" t="n"/>
      <c r="AG213" s="1106" t="n"/>
      <c r="AH213" s="144" t="n"/>
      <c r="AI213" s="1106" t="n"/>
      <c r="AJ213" s="1106" t="n"/>
      <c r="AK213" s="1106" t="n"/>
      <c r="AL213" s="1106" t="n"/>
      <c r="AM213" s="1106" t="n"/>
      <c r="AN213" s="1106" t="n"/>
      <c r="AO213" s="1106" t="n"/>
      <c r="AP213" s="1106" t="n"/>
      <c r="AQ213" s="1106" t="n"/>
      <c r="AR213" s="1106" t="n"/>
      <c r="AS213" s="1106" t="n"/>
      <c r="AT213" s="1106" t="n"/>
      <c r="AU213" s="1106" t="n"/>
      <c r="AV213" s="1106" t="n"/>
      <c r="AW213" s="1106" t="n"/>
      <c r="AX213" s="1106" t="n"/>
      <c r="AY213" s="1106" t="n"/>
      <c r="AZ213" s="144" t="n"/>
      <c r="BA213" s="1106" t="n"/>
      <c r="BB213" s="1106" t="n"/>
      <c r="BC213" s="1106" t="n"/>
      <c r="BD213" s="1106" t="n"/>
      <c r="BE213" s="1106" t="n"/>
      <c r="BF213" s="1106" t="n"/>
      <c r="BG213" s="1106" t="n"/>
      <c r="BH213" s="1106" t="n"/>
      <c r="BI213" s="1106" t="n"/>
      <c r="BJ213" s="1106" t="n"/>
      <c r="BK213" s="1106" t="n"/>
      <c r="BL213" s="1106" t="n"/>
      <c r="BM213" s="1106" t="n"/>
      <c r="BN213" s="1106" t="n"/>
      <c r="BO213" s="1106" t="n"/>
      <c r="BP213" s="1106" t="n"/>
      <c r="BQ213" s="1106" t="n"/>
      <c r="BR213" s="1106" t="n"/>
      <c r="BS213" s="1106" t="n"/>
      <c r="BT213" s="1106" t="n"/>
      <c r="BU213" s="1106" t="n"/>
      <c r="BV213" s="1106" t="n"/>
      <c r="BW213" s="1106" t="n"/>
      <c r="BX213" s="1106" t="n"/>
      <c r="BY213" s="1106" t="n"/>
      <c r="BZ213" s="1106" t="n"/>
      <c r="CA213" s="1106" t="n"/>
      <c r="CB213" s="1106" t="n"/>
      <c r="CC213" s="1106" t="n"/>
      <c r="CD213" s="1106" t="n"/>
      <c r="CE213" s="1106" t="n"/>
      <c r="CF213" s="1106" t="n"/>
      <c r="CG213" s="1106" t="n"/>
      <c r="CH213" s="1106" t="n"/>
      <c r="CI213" s="1106" t="n"/>
      <c r="CJ213" s="1106" t="n"/>
      <c r="CK213" s="1106" t="n"/>
      <c r="CL213" s="1106" t="n"/>
      <c r="CM213" s="1106" t="n"/>
      <c r="CN213" s="1106" t="n"/>
      <c r="CO213" s="1106" t="n"/>
      <c r="CP213" s="1106" t="n"/>
      <c r="CQ213" s="1106" t="n"/>
      <c r="CR213" s="1106" t="n"/>
      <c r="CS213" s="1106" t="n"/>
      <c r="CT213" s="1106" t="n"/>
      <c r="CU213" s="1106" t="n"/>
      <c r="CV213" s="1106" t="n"/>
      <c r="CW213" s="1106" t="n"/>
      <c r="CX213" s="1106" t="n"/>
      <c r="CY213" s="1106" t="n"/>
      <c r="CZ213" s="1106" t="n"/>
      <c r="DA213" s="1106" t="n"/>
      <c r="DB213" s="1106" t="n"/>
      <c r="DC213" s="1106" t="n"/>
      <c r="DD213" s="1106" t="n"/>
      <c r="DE213" s="1106" t="n"/>
      <c r="DF213" s="1106" t="n"/>
      <c r="DG213" s="1106" t="n"/>
      <c r="DH213" s="1106" t="n"/>
      <c r="DI213" s="1106" t="n"/>
    </row>
    <row r="214" ht="13.5" customHeight="1" s="1178">
      <c r="A214" s="1106" t="n"/>
      <c r="B214" s="1106" t="n"/>
      <c r="C214" s="1106" t="n"/>
      <c r="D214" s="1106" t="n"/>
      <c r="E214" s="1106" t="n"/>
      <c r="F214" s="1106" t="n"/>
      <c r="G214" s="144" t="n"/>
      <c r="H214" s="1106" t="n"/>
      <c r="I214" s="1106" t="n"/>
      <c r="J214" s="1106" t="n"/>
      <c r="K214" s="1106" t="n"/>
      <c r="L214" s="1106" t="n"/>
      <c r="M214" s="1106" t="n"/>
      <c r="N214" s="1106" t="n"/>
      <c r="O214" s="1106" t="n"/>
      <c r="P214" s="1106" t="n"/>
      <c r="Q214" s="1106" t="n"/>
      <c r="R214" s="1106" t="n"/>
      <c r="S214" s="1106" t="n"/>
      <c r="T214" s="230" t="n"/>
      <c r="U214" s="1106" t="n"/>
      <c r="V214" s="1106" t="n"/>
      <c r="W214" s="1106" t="n"/>
      <c r="X214" s="1106" t="n"/>
      <c r="Y214" s="1106" t="n"/>
      <c r="Z214" s="1106" t="n"/>
      <c r="AA214" s="144" t="n"/>
      <c r="AB214" s="1106" t="n"/>
      <c r="AC214" s="1106" t="n"/>
      <c r="AD214" s="1106" t="n"/>
      <c r="AE214" s="1106" t="n"/>
      <c r="AF214" s="1106" t="n"/>
      <c r="AG214" s="1106" t="n"/>
      <c r="AH214" s="144" t="n"/>
      <c r="AI214" s="1106" t="n"/>
      <c r="AJ214" s="1106" t="n"/>
      <c r="AK214" s="1106" t="n"/>
      <c r="AL214" s="1106" t="n"/>
      <c r="AM214" s="1106" t="n"/>
      <c r="AN214" s="1106" t="n"/>
      <c r="AO214" s="1106" t="n"/>
      <c r="AP214" s="1106" t="n"/>
      <c r="AQ214" s="1106" t="n"/>
      <c r="AR214" s="1106" t="n"/>
      <c r="AS214" s="1106" t="n"/>
      <c r="AT214" s="1106" t="n"/>
      <c r="AU214" s="1106" t="n"/>
      <c r="AV214" s="1106" t="n"/>
      <c r="AW214" s="1106" t="n"/>
      <c r="AX214" s="1106" t="n"/>
      <c r="AY214" s="1106" t="n"/>
      <c r="AZ214" s="144" t="n"/>
      <c r="BA214" s="1106" t="n"/>
      <c r="BB214" s="1106" t="n"/>
      <c r="BC214" s="1106" t="n"/>
      <c r="BD214" s="1106" t="n"/>
      <c r="BE214" s="1106" t="n"/>
      <c r="BF214" s="1106" t="n"/>
      <c r="BG214" s="1106" t="n"/>
      <c r="BH214" s="1106" t="n"/>
      <c r="BI214" s="1106" t="n"/>
      <c r="BJ214" s="1106" t="n"/>
      <c r="BK214" s="1106" t="n"/>
      <c r="BL214" s="1106" t="n"/>
      <c r="BM214" s="1106" t="n"/>
      <c r="BN214" s="1106" t="n"/>
      <c r="BO214" s="1106" t="n"/>
      <c r="BP214" s="1106" t="n"/>
      <c r="BQ214" s="1106" t="n"/>
      <c r="BR214" s="1106" t="n"/>
      <c r="BS214" s="1106" t="n"/>
      <c r="BT214" s="1106" t="n"/>
      <c r="BU214" s="1106" t="n"/>
      <c r="BV214" s="1106" t="n"/>
      <c r="BW214" s="1106" t="n"/>
      <c r="BX214" s="1106" t="n"/>
      <c r="BY214" s="1106" t="n"/>
      <c r="BZ214" s="1106" t="n"/>
      <c r="CA214" s="1106" t="n"/>
      <c r="CB214" s="1106" t="n"/>
      <c r="CC214" s="1106" t="n"/>
      <c r="CD214" s="1106" t="n"/>
      <c r="CE214" s="1106" t="n"/>
      <c r="CF214" s="1106" t="n"/>
      <c r="CG214" s="1106" t="n"/>
      <c r="CH214" s="1106" t="n"/>
      <c r="CI214" s="1106" t="n"/>
      <c r="CJ214" s="1106" t="n"/>
      <c r="CK214" s="1106" t="n"/>
      <c r="CL214" s="1106" t="n"/>
      <c r="CM214" s="1106" t="n"/>
      <c r="CN214" s="1106" t="n"/>
      <c r="CO214" s="1106" t="n"/>
      <c r="CP214" s="1106" t="n"/>
      <c r="CQ214" s="1106" t="n"/>
      <c r="CR214" s="1106" t="n"/>
      <c r="CS214" s="1106" t="n"/>
      <c r="CT214" s="1106" t="n"/>
      <c r="CU214" s="1106" t="n"/>
      <c r="CV214" s="1106" t="n"/>
      <c r="CW214" s="1106" t="n"/>
      <c r="CX214" s="1106" t="n"/>
      <c r="CY214" s="1106" t="n"/>
      <c r="CZ214" s="1106" t="n"/>
      <c r="DA214" s="1106" t="n"/>
      <c r="DB214" s="1106" t="n"/>
      <c r="DC214" s="1106" t="n"/>
      <c r="DD214" s="1106" t="n"/>
      <c r="DE214" s="1106" t="n"/>
      <c r="DF214" s="1106" t="n"/>
      <c r="DG214" s="1106" t="n"/>
      <c r="DH214" s="1106" t="n"/>
      <c r="DI214" s="1106" t="n"/>
    </row>
    <row r="215" ht="13.5" customHeight="1" s="1178">
      <c r="A215" s="1106" t="n"/>
      <c r="B215" s="1106" t="n"/>
      <c r="C215" s="1106" t="n"/>
      <c r="D215" s="1106" t="n"/>
      <c r="E215" s="1106" t="n"/>
      <c r="F215" s="1106" t="n"/>
      <c r="G215" s="144" t="n"/>
      <c r="H215" s="1106" t="n"/>
      <c r="I215" s="1106" t="n"/>
      <c r="J215" s="1106" t="n"/>
      <c r="K215" s="1106" t="n"/>
      <c r="L215" s="1106" t="n"/>
      <c r="M215" s="1106" t="n"/>
      <c r="N215" s="1106" t="n"/>
      <c r="O215" s="1106" t="n"/>
      <c r="P215" s="1106" t="n"/>
      <c r="Q215" s="1106" t="n"/>
      <c r="R215" s="1106" t="n"/>
      <c r="S215" s="1106" t="n"/>
      <c r="T215" s="230" t="n"/>
      <c r="U215" s="1106" t="n"/>
      <c r="V215" s="1106" t="n"/>
      <c r="W215" s="1106" t="n"/>
      <c r="X215" s="1106" t="n"/>
      <c r="Y215" s="1106" t="n"/>
      <c r="Z215" s="1106" t="n"/>
      <c r="AA215" s="144" t="n"/>
      <c r="AB215" s="1106" t="n"/>
      <c r="AC215" s="1106" t="n"/>
      <c r="AD215" s="1106" t="n"/>
      <c r="AE215" s="1106" t="n"/>
      <c r="AF215" s="1106" t="n"/>
      <c r="AG215" s="1106" t="n"/>
      <c r="AH215" s="144" t="n"/>
      <c r="AI215" s="1106" t="n"/>
      <c r="AJ215" s="1106" t="n"/>
      <c r="AK215" s="1106" t="n"/>
      <c r="AL215" s="1106" t="n"/>
      <c r="AM215" s="1106" t="n"/>
      <c r="AN215" s="1106" t="n"/>
      <c r="AO215" s="1106" t="n"/>
      <c r="AP215" s="1106" t="n"/>
      <c r="AQ215" s="1106" t="n"/>
      <c r="AR215" s="1106" t="n"/>
      <c r="AS215" s="1106" t="n"/>
      <c r="AT215" s="1106" t="n"/>
      <c r="AU215" s="1106" t="n"/>
      <c r="AV215" s="1106" t="n"/>
      <c r="AW215" s="1106" t="n"/>
      <c r="AX215" s="1106" t="n"/>
      <c r="AY215" s="1106" t="n"/>
      <c r="AZ215" s="144" t="n"/>
      <c r="BA215" s="1106" t="n"/>
      <c r="BB215" s="1106" t="n"/>
      <c r="BC215" s="1106" t="n"/>
      <c r="BD215" s="1106" t="n"/>
      <c r="BE215" s="1106" t="n"/>
      <c r="BF215" s="1106" t="n"/>
      <c r="BG215" s="1106" t="n"/>
      <c r="BH215" s="1106" t="n"/>
      <c r="BI215" s="1106" t="n"/>
      <c r="BJ215" s="1106" t="n"/>
      <c r="BK215" s="1106" t="n"/>
      <c r="BL215" s="1106" t="n"/>
      <c r="BM215" s="1106" t="n"/>
      <c r="BN215" s="1106" t="n"/>
      <c r="BO215" s="1106" t="n"/>
      <c r="BP215" s="1106" t="n"/>
      <c r="BQ215" s="1106" t="n"/>
      <c r="BR215" s="1106" t="n"/>
      <c r="BS215" s="1106" t="n"/>
      <c r="BT215" s="1106" t="n"/>
      <c r="BU215" s="1106" t="n"/>
      <c r="BV215" s="1106" t="n"/>
      <c r="BW215" s="1106" t="n"/>
      <c r="BX215" s="1106" t="n"/>
      <c r="BY215" s="1106" t="n"/>
      <c r="BZ215" s="1106" t="n"/>
      <c r="CA215" s="1106" t="n"/>
      <c r="CB215" s="1106" t="n"/>
      <c r="CC215" s="1106" t="n"/>
      <c r="CD215" s="1106" t="n"/>
      <c r="CE215" s="1106" t="n"/>
      <c r="CF215" s="1106" t="n"/>
      <c r="CG215" s="1106" t="n"/>
      <c r="CH215" s="1106" t="n"/>
      <c r="CI215" s="1106" t="n"/>
      <c r="CJ215" s="1106" t="n"/>
      <c r="CK215" s="1106" t="n"/>
      <c r="CL215" s="1106" t="n"/>
      <c r="CM215" s="1106" t="n"/>
      <c r="CN215" s="1106" t="n"/>
      <c r="CO215" s="1106" t="n"/>
      <c r="CP215" s="1106" t="n"/>
      <c r="CQ215" s="1106" t="n"/>
      <c r="CR215" s="1106" t="n"/>
      <c r="CS215" s="1106" t="n"/>
      <c r="CT215" s="1106" t="n"/>
      <c r="CU215" s="1106" t="n"/>
      <c r="CV215" s="1106" t="n"/>
      <c r="CW215" s="1106" t="n"/>
      <c r="CX215" s="1106" t="n"/>
      <c r="CY215" s="1106" t="n"/>
      <c r="CZ215" s="1106" t="n"/>
      <c r="DA215" s="1106" t="n"/>
      <c r="DB215" s="1106" t="n"/>
      <c r="DC215" s="1106" t="n"/>
      <c r="DD215" s="1106" t="n"/>
      <c r="DE215" s="1106" t="n"/>
      <c r="DF215" s="1106" t="n"/>
      <c r="DG215" s="1106" t="n"/>
      <c r="DH215" s="1106" t="n"/>
      <c r="DI215" s="1106" t="n"/>
    </row>
    <row r="216" ht="13.5" customHeight="1" s="1178">
      <c r="A216" s="1106" t="n"/>
      <c r="B216" s="1106" t="n"/>
      <c r="C216" s="1106" t="n"/>
      <c r="D216" s="1106" t="n"/>
      <c r="E216" s="1106" t="n"/>
      <c r="F216" s="1106" t="n"/>
      <c r="G216" s="144" t="n"/>
      <c r="H216" s="1106" t="n"/>
      <c r="I216" s="1106" t="n"/>
      <c r="J216" s="1106" t="n"/>
      <c r="K216" s="1106" t="n"/>
      <c r="L216" s="1106" t="n"/>
      <c r="M216" s="1106" t="n"/>
      <c r="N216" s="1106" t="n"/>
      <c r="O216" s="1106" t="n"/>
      <c r="P216" s="1106" t="n"/>
      <c r="Q216" s="1106" t="n"/>
      <c r="R216" s="1106" t="n"/>
      <c r="S216" s="1106" t="n"/>
      <c r="T216" s="230" t="n"/>
      <c r="U216" s="1106" t="n"/>
      <c r="V216" s="1106" t="n"/>
      <c r="W216" s="1106" t="n"/>
      <c r="X216" s="1106" t="n"/>
      <c r="Y216" s="1106" t="n"/>
      <c r="Z216" s="1106" t="n"/>
      <c r="AA216" s="144" t="n"/>
      <c r="AB216" s="1106" t="n"/>
      <c r="AC216" s="1106" t="n"/>
      <c r="AD216" s="1106" t="n"/>
      <c r="AE216" s="1106" t="n"/>
      <c r="AF216" s="1106" t="n"/>
      <c r="AG216" s="1106" t="n"/>
      <c r="AH216" s="144" t="n"/>
      <c r="AI216" s="1106" t="n"/>
      <c r="AJ216" s="1106" t="n"/>
      <c r="AK216" s="1106" t="n"/>
      <c r="AL216" s="1106" t="n"/>
      <c r="AM216" s="1106" t="n"/>
      <c r="AN216" s="1106" t="n"/>
      <c r="AO216" s="1106" t="n"/>
      <c r="AP216" s="1106" t="n"/>
      <c r="AQ216" s="1106" t="n"/>
      <c r="AR216" s="1106" t="n"/>
      <c r="AS216" s="1106" t="n"/>
      <c r="AT216" s="1106" t="n"/>
      <c r="AU216" s="1106" t="n"/>
      <c r="AV216" s="1106" t="n"/>
      <c r="AW216" s="1106" t="n"/>
      <c r="AX216" s="1106" t="n"/>
      <c r="AY216" s="1106" t="n"/>
      <c r="AZ216" s="144" t="n"/>
      <c r="BA216" s="1106" t="n"/>
      <c r="BB216" s="1106" t="n"/>
      <c r="BC216" s="1106" t="n"/>
      <c r="BD216" s="1106" t="n"/>
      <c r="BE216" s="1106" t="n"/>
      <c r="BF216" s="1106" t="n"/>
      <c r="BG216" s="1106" t="n"/>
      <c r="BH216" s="1106" t="n"/>
      <c r="BI216" s="1106" t="n"/>
      <c r="BJ216" s="1106" t="n"/>
      <c r="BK216" s="1106" t="n"/>
      <c r="BL216" s="1106" t="n"/>
      <c r="BM216" s="1106" t="n"/>
      <c r="BN216" s="1106" t="n"/>
      <c r="BO216" s="1106" t="n"/>
      <c r="BP216" s="1106" t="n"/>
      <c r="BQ216" s="1106" t="n"/>
      <c r="BR216" s="1106" t="n"/>
      <c r="BS216" s="1106" t="n"/>
      <c r="BT216" s="1106" t="n"/>
      <c r="BU216" s="1106" t="n"/>
      <c r="BV216" s="1106" t="n"/>
      <c r="BW216" s="1106" t="n"/>
      <c r="BX216" s="1106" t="n"/>
      <c r="BY216" s="1106" t="n"/>
      <c r="BZ216" s="1106" t="n"/>
      <c r="CA216" s="1106" t="n"/>
      <c r="CB216" s="1106" t="n"/>
      <c r="CC216" s="1106" t="n"/>
      <c r="CD216" s="1106" t="n"/>
      <c r="CE216" s="1106" t="n"/>
      <c r="CF216" s="1106" t="n"/>
      <c r="CG216" s="1106" t="n"/>
      <c r="CH216" s="1106" t="n"/>
      <c r="CI216" s="1106" t="n"/>
      <c r="CJ216" s="1106" t="n"/>
      <c r="CK216" s="1106" t="n"/>
      <c r="CL216" s="1106" t="n"/>
      <c r="CM216" s="1106" t="n"/>
      <c r="CN216" s="1106" t="n"/>
      <c r="CO216" s="1106" t="n"/>
      <c r="CP216" s="1106" t="n"/>
      <c r="CQ216" s="1106" t="n"/>
      <c r="CR216" s="1106" t="n"/>
      <c r="CS216" s="1106" t="n"/>
      <c r="CT216" s="1106" t="n"/>
      <c r="CU216" s="1106" t="n"/>
      <c r="CV216" s="1106" t="n"/>
      <c r="CW216" s="1106" t="n"/>
      <c r="CX216" s="1106" t="n"/>
      <c r="CY216" s="1106" t="n"/>
      <c r="CZ216" s="1106" t="n"/>
      <c r="DA216" s="1106" t="n"/>
      <c r="DB216" s="1106" t="n"/>
      <c r="DC216" s="1106" t="n"/>
      <c r="DD216" s="1106" t="n"/>
      <c r="DE216" s="1106" t="n"/>
      <c r="DF216" s="1106" t="n"/>
      <c r="DG216" s="1106" t="n"/>
      <c r="DH216" s="1106" t="n"/>
      <c r="DI216" s="1106" t="n"/>
    </row>
    <row r="217" ht="13.5" customHeight="1" s="1178">
      <c r="A217" s="1106" t="n"/>
      <c r="B217" s="1106" t="n"/>
      <c r="C217" s="1106" t="n"/>
      <c r="D217" s="1106" t="n"/>
      <c r="E217" s="1106" t="n"/>
      <c r="F217" s="1106" t="n"/>
      <c r="G217" s="144" t="n"/>
      <c r="H217" s="1106" t="n"/>
      <c r="I217" s="1106" t="n"/>
      <c r="J217" s="1106" t="n"/>
      <c r="K217" s="1106" t="n"/>
      <c r="L217" s="1106" t="n"/>
      <c r="M217" s="1106" t="n"/>
      <c r="N217" s="1106" t="n"/>
      <c r="O217" s="1106" t="n"/>
      <c r="P217" s="1106" t="n"/>
      <c r="Q217" s="1106" t="n"/>
      <c r="R217" s="1106" t="n"/>
      <c r="S217" s="1106" t="n"/>
      <c r="T217" s="230" t="n"/>
      <c r="U217" s="1106" t="n"/>
      <c r="V217" s="1106" t="n"/>
      <c r="W217" s="1106" t="n"/>
      <c r="X217" s="1106" t="n"/>
      <c r="Y217" s="1106" t="n"/>
      <c r="Z217" s="1106" t="n"/>
      <c r="AA217" s="144" t="n"/>
      <c r="AB217" s="1106" t="n"/>
      <c r="AC217" s="1106" t="n"/>
      <c r="AD217" s="1106" t="n"/>
      <c r="AE217" s="1106" t="n"/>
      <c r="AF217" s="1106" t="n"/>
      <c r="AG217" s="1106" t="n"/>
      <c r="AH217" s="144" t="n"/>
      <c r="AI217" s="1106" t="n"/>
      <c r="AJ217" s="1106" t="n"/>
      <c r="AK217" s="1106" t="n"/>
      <c r="AL217" s="1106" t="n"/>
      <c r="AM217" s="1106" t="n"/>
      <c r="AN217" s="1106" t="n"/>
      <c r="AO217" s="1106" t="n"/>
      <c r="AP217" s="1106" t="n"/>
      <c r="AQ217" s="1106" t="n"/>
      <c r="AR217" s="1106" t="n"/>
      <c r="AS217" s="1106" t="n"/>
      <c r="AT217" s="1106" t="n"/>
      <c r="AU217" s="1106" t="n"/>
      <c r="AV217" s="1106" t="n"/>
      <c r="AW217" s="1106" t="n"/>
      <c r="AX217" s="1106" t="n"/>
      <c r="AY217" s="1106" t="n"/>
      <c r="AZ217" s="144" t="n"/>
      <c r="BA217" s="1106" t="n"/>
      <c r="BB217" s="1106" t="n"/>
      <c r="BC217" s="1106" t="n"/>
      <c r="BD217" s="1106" t="n"/>
      <c r="BE217" s="1106" t="n"/>
      <c r="BF217" s="1106" t="n"/>
      <c r="BG217" s="1106" t="n"/>
      <c r="BH217" s="1106" t="n"/>
      <c r="BI217" s="1106" t="n"/>
      <c r="BJ217" s="1106" t="n"/>
      <c r="BK217" s="1106" t="n"/>
      <c r="BL217" s="1106" t="n"/>
      <c r="BM217" s="1106" t="n"/>
      <c r="BN217" s="1106" t="n"/>
      <c r="BO217" s="1106" t="n"/>
      <c r="BP217" s="1106" t="n"/>
      <c r="BQ217" s="1106" t="n"/>
      <c r="BR217" s="1106" t="n"/>
      <c r="BS217" s="1106" t="n"/>
      <c r="BT217" s="1106" t="n"/>
      <c r="BU217" s="1106" t="n"/>
      <c r="BV217" s="1106" t="n"/>
      <c r="BW217" s="1106" t="n"/>
      <c r="BX217" s="1106" t="n"/>
      <c r="BY217" s="1106" t="n"/>
      <c r="BZ217" s="1106" t="n"/>
      <c r="CA217" s="1106" t="n"/>
      <c r="CB217" s="1106" t="n"/>
      <c r="CC217" s="1106" t="n"/>
      <c r="CD217" s="1106" t="n"/>
      <c r="CE217" s="1106" t="n"/>
      <c r="CF217" s="1106" t="n"/>
      <c r="CG217" s="1106" t="n"/>
      <c r="CH217" s="1106" t="n"/>
      <c r="CI217" s="1106" t="n"/>
      <c r="CJ217" s="1106" t="n"/>
      <c r="CK217" s="1106" t="n"/>
      <c r="CL217" s="1106" t="n"/>
      <c r="CM217" s="1106" t="n"/>
      <c r="CN217" s="1106" t="n"/>
      <c r="CO217" s="1106" t="n"/>
      <c r="CP217" s="1106" t="n"/>
      <c r="CQ217" s="1106" t="n"/>
      <c r="CR217" s="1106" t="n"/>
      <c r="CS217" s="1106" t="n"/>
      <c r="CT217" s="1106" t="n"/>
      <c r="CU217" s="1106" t="n"/>
      <c r="CV217" s="1106" t="n"/>
      <c r="CW217" s="1106" t="n"/>
      <c r="CX217" s="1106" t="n"/>
      <c r="CY217" s="1106" t="n"/>
      <c r="CZ217" s="1106" t="n"/>
      <c r="DA217" s="1106" t="n"/>
      <c r="DB217" s="1106" t="n"/>
      <c r="DC217" s="1106" t="n"/>
      <c r="DD217" s="1106" t="n"/>
      <c r="DE217" s="1106" t="n"/>
      <c r="DF217" s="1106" t="n"/>
      <c r="DG217" s="1106" t="n"/>
      <c r="DH217" s="1106" t="n"/>
      <c r="DI217" s="1106" t="n"/>
    </row>
    <row r="218" ht="13.5" customHeight="1" s="1178">
      <c r="A218" s="1106" t="n"/>
      <c r="B218" s="1106" t="n"/>
      <c r="C218" s="1106" t="n"/>
      <c r="D218" s="1106" t="n"/>
      <c r="E218" s="1106" t="n"/>
      <c r="F218" s="1106" t="n"/>
      <c r="G218" s="144" t="n"/>
      <c r="H218" s="1106" t="n"/>
      <c r="I218" s="1106" t="n"/>
      <c r="J218" s="1106" t="n"/>
      <c r="K218" s="1106" t="n"/>
      <c r="L218" s="1106" t="n"/>
      <c r="M218" s="1106" t="n"/>
      <c r="N218" s="1106" t="n"/>
      <c r="O218" s="1106" t="n"/>
      <c r="P218" s="1106" t="n"/>
      <c r="Q218" s="1106" t="n"/>
      <c r="R218" s="1106" t="n"/>
      <c r="S218" s="1106" t="n"/>
      <c r="T218" s="230" t="n"/>
      <c r="U218" s="1106" t="n"/>
      <c r="V218" s="1106" t="n"/>
      <c r="W218" s="1106" t="n"/>
      <c r="X218" s="1106" t="n"/>
      <c r="Y218" s="1106" t="n"/>
      <c r="Z218" s="1106" t="n"/>
      <c r="AA218" s="144" t="n"/>
      <c r="AB218" s="1106" t="n"/>
      <c r="AC218" s="1106" t="n"/>
      <c r="AD218" s="1106" t="n"/>
      <c r="AE218" s="1106" t="n"/>
      <c r="AF218" s="1106" t="n"/>
      <c r="AG218" s="1106" t="n"/>
      <c r="AH218" s="144" t="n"/>
      <c r="AI218" s="1106" t="n"/>
      <c r="AJ218" s="1106" t="n"/>
      <c r="AK218" s="1106" t="n"/>
      <c r="AL218" s="1106" t="n"/>
      <c r="AM218" s="1106" t="n"/>
      <c r="AN218" s="1106" t="n"/>
      <c r="AO218" s="1106" t="n"/>
      <c r="AP218" s="1106" t="n"/>
      <c r="AQ218" s="1106" t="n"/>
      <c r="AR218" s="1106" t="n"/>
      <c r="AS218" s="1106" t="n"/>
      <c r="AT218" s="1106" t="n"/>
      <c r="AU218" s="1106" t="n"/>
      <c r="AV218" s="1106" t="n"/>
      <c r="AW218" s="1106" t="n"/>
      <c r="AX218" s="1106" t="n"/>
      <c r="AY218" s="1106" t="n"/>
      <c r="AZ218" s="144" t="n"/>
      <c r="BA218" s="1106" t="n"/>
      <c r="BB218" s="1106" t="n"/>
      <c r="BC218" s="1106" t="n"/>
      <c r="BD218" s="1106" t="n"/>
      <c r="BE218" s="1106" t="n"/>
      <c r="BF218" s="1106" t="n"/>
      <c r="BG218" s="1106" t="n"/>
      <c r="BH218" s="1106" t="n"/>
      <c r="BI218" s="1106" t="n"/>
      <c r="BJ218" s="1106" t="n"/>
      <c r="BK218" s="1106" t="n"/>
      <c r="BL218" s="1106" t="n"/>
      <c r="BM218" s="1106" t="n"/>
      <c r="BN218" s="1106" t="n"/>
      <c r="BO218" s="1106" t="n"/>
      <c r="BP218" s="1106" t="n"/>
      <c r="BQ218" s="1106" t="n"/>
      <c r="BR218" s="1106" t="n"/>
      <c r="BS218" s="1106" t="n"/>
      <c r="BT218" s="1106" t="n"/>
      <c r="BU218" s="1106" t="n"/>
      <c r="BV218" s="1106" t="n"/>
      <c r="BW218" s="1106" t="n"/>
      <c r="BX218" s="1106" t="n"/>
      <c r="BY218" s="1106" t="n"/>
      <c r="BZ218" s="1106" t="n"/>
      <c r="CA218" s="1106" t="n"/>
      <c r="CB218" s="1106" t="n"/>
      <c r="CC218" s="1106" t="n"/>
      <c r="CD218" s="1106" t="n"/>
      <c r="CE218" s="1106" t="n"/>
      <c r="CF218" s="1106" t="n"/>
      <c r="CG218" s="1106" t="n"/>
      <c r="CH218" s="1106" t="n"/>
      <c r="CI218" s="1106" t="n"/>
      <c r="CJ218" s="1106" t="n"/>
      <c r="CK218" s="1106" t="n"/>
      <c r="CL218" s="1106" t="n"/>
      <c r="CM218" s="1106" t="n"/>
      <c r="CN218" s="1106" t="n"/>
      <c r="CO218" s="1106" t="n"/>
      <c r="CP218" s="1106" t="n"/>
      <c r="CQ218" s="1106" t="n"/>
      <c r="CR218" s="1106" t="n"/>
      <c r="CS218" s="1106" t="n"/>
      <c r="CT218" s="1106" t="n"/>
      <c r="CU218" s="1106" t="n"/>
      <c r="CV218" s="1106" t="n"/>
      <c r="CW218" s="1106" t="n"/>
      <c r="CX218" s="1106" t="n"/>
      <c r="CY218" s="1106" t="n"/>
      <c r="CZ218" s="1106" t="n"/>
      <c r="DA218" s="1106" t="n"/>
      <c r="DB218" s="1106" t="n"/>
      <c r="DC218" s="1106" t="n"/>
      <c r="DD218" s="1106" t="n"/>
      <c r="DE218" s="1106" t="n"/>
      <c r="DF218" s="1106" t="n"/>
      <c r="DG218" s="1106" t="n"/>
      <c r="DH218" s="1106" t="n"/>
      <c r="DI218" s="1106" t="n"/>
    </row>
    <row r="219" ht="13.5" customHeight="1" s="1178">
      <c r="A219" s="1106" t="n"/>
      <c r="B219" s="1106" t="n"/>
      <c r="C219" s="1106" t="n"/>
      <c r="D219" s="1106" t="n"/>
      <c r="E219" s="1106" t="n"/>
      <c r="F219" s="1106" t="n"/>
      <c r="G219" s="144" t="n"/>
      <c r="H219" s="1106" t="n"/>
      <c r="I219" s="1106" t="n"/>
      <c r="J219" s="1106" t="n"/>
      <c r="K219" s="1106" t="n"/>
      <c r="L219" s="1106" t="n"/>
      <c r="M219" s="1106" t="n"/>
      <c r="N219" s="1106" t="n"/>
      <c r="O219" s="1106" t="n"/>
      <c r="P219" s="1106" t="n"/>
      <c r="Q219" s="1106" t="n"/>
      <c r="R219" s="1106" t="n"/>
      <c r="S219" s="1106" t="n"/>
      <c r="T219" s="230" t="n"/>
      <c r="U219" s="1106" t="n"/>
      <c r="V219" s="1106" t="n"/>
      <c r="W219" s="1106" t="n"/>
      <c r="X219" s="1106" t="n"/>
      <c r="Y219" s="1106" t="n"/>
      <c r="Z219" s="1106" t="n"/>
      <c r="AA219" s="144" t="n"/>
      <c r="AB219" s="1106" t="n"/>
      <c r="AC219" s="1106" t="n"/>
      <c r="AD219" s="1106" t="n"/>
      <c r="AE219" s="1106" t="n"/>
      <c r="AF219" s="1106" t="n"/>
      <c r="AG219" s="1106" t="n"/>
      <c r="AH219" s="144" t="n"/>
      <c r="AI219" s="1106" t="n"/>
      <c r="AJ219" s="1106" t="n"/>
      <c r="AK219" s="1106" t="n"/>
      <c r="AL219" s="1106" t="n"/>
      <c r="AM219" s="1106" t="n"/>
      <c r="AN219" s="1106" t="n"/>
      <c r="AO219" s="1106" t="n"/>
      <c r="AP219" s="1106" t="n"/>
      <c r="AQ219" s="1106" t="n"/>
      <c r="AR219" s="1106" t="n"/>
      <c r="AS219" s="1106" t="n"/>
      <c r="AT219" s="1106" t="n"/>
      <c r="AU219" s="1106" t="n"/>
      <c r="AV219" s="1106" t="n"/>
      <c r="AW219" s="1106" t="n"/>
      <c r="AX219" s="1106" t="n"/>
      <c r="AY219" s="1106" t="n"/>
      <c r="AZ219" s="144" t="n"/>
      <c r="BA219" s="1106" t="n"/>
      <c r="BB219" s="1106" t="n"/>
      <c r="BC219" s="1106" t="n"/>
      <c r="BD219" s="1106" t="n"/>
      <c r="BE219" s="1106" t="n"/>
      <c r="BF219" s="1106" t="n"/>
      <c r="BG219" s="1106" t="n"/>
      <c r="BH219" s="1106" t="n"/>
      <c r="BI219" s="1106" t="n"/>
      <c r="BJ219" s="1106" t="n"/>
      <c r="BK219" s="1106" t="n"/>
      <c r="BL219" s="1106" t="n"/>
      <c r="BM219" s="1106" t="n"/>
      <c r="BN219" s="1106" t="n"/>
      <c r="BO219" s="1106" t="n"/>
      <c r="BP219" s="1106" t="n"/>
      <c r="BQ219" s="1106" t="n"/>
      <c r="BR219" s="1106" t="n"/>
      <c r="BS219" s="1106" t="n"/>
      <c r="BT219" s="1106" t="n"/>
      <c r="BU219" s="1106" t="n"/>
      <c r="BV219" s="1106" t="n"/>
      <c r="BW219" s="1106" t="n"/>
      <c r="BX219" s="1106" t="n"/>
      <c r="BY219" s="1106" t="n"/>
      <c r="BZ219" s="1106" t="n"/>
      <c r="CA219" s="1106" t="n"/>
      <c r="CB219" s="1106" t="n"/>
      <c r="CC219" s="1106" t="n"/>
      <c r="CD219" s="1106" t="n"/>
      <c r="CE219" s="1106" t="n"/>
      <c r="CF219" s="1106" t="n"/>
      <c r="CG219" s="1106" t="n"/>
      <c r="CH219" s="1106" t="n"/>
      <c r="CI219" s="1106" t="n"/>
      <c r="CJ219" s="1106" t="n"/>
      <c r="CK219" s="1106" t="n"/>
      <c r="CL219" s="1106" t="n"/>
      <c r="CM219" s="1106" t="n"/>
      <c r="CN219" s="1106" t="n"/>
      <c r="CO219" s="1106" t="n"/>
      <c r="CP219" s="1106" t="n"/>
      <c r="CQ219" s="1106" t="n"/>
      <c r="CR219" s="1106" t="n"/>
      <c r="CS219" s="1106" t="n"/>
      <c r="CT219" s="1106" t="n"/>
      <c r="CU219" s="1106" t="n"/>
      <c r="CV219" s="1106" t="n"/>
      <c r="CW219" s="1106" t="n"/>
      <c r="CX219" s="1106" t="n"/>
      <c r="CY219" s="1106" t="n"/>
      <c r="CZ219" s="1106" t="n"/>
      <c r="DA219" s="1106" t="n"/>
      <c r="DB219" s="1106" t="n"/>
      <c r="DC219" s="1106" t="n"/>
      <c r="DD219" s="1106" t="n"/>
      <c r="DE219" s="1106" t="n"/>
      <c r="DF219" s="1106" t="n"/>
      <c r="DG219" s="1106" t="n"/>
      <c r="DH219" s="1106" t="n"/>
      <c r="DI219" s="1106" t="n"/>
    </row>
    <row r="220" ht="13.5" customHeight="1" s="1178">
      <c r="A220" s="1106" t="n"/>
      <c r="B220" s="1106" t="n"/>
      <c r="C220" s="1106" t="n"/>
      <c r="D220" s="1106" t="n"/>
      <c r="E220" s="1106" t="n"/>
      <c r="F220" s="1106" t="n"/>
      <c r="G220" s="144" t="n"/>
      <c r="H220" s="1106" t="n"/>
      <c r="I220" s="1106" t="n"/>
      <c r="J220" s="1106" t="n"/>
      <c r="K220" s="1106" t="n"/>
      <c r="L220" s="1106" t="n"/>
      <c r="M220" s="1106" t="n"/>
      <c r="N220" s="1106" t="n"/>
      <c r="O220" s="1106" t="n"/>
      <c r="P220" s="1106" t="n"/>
      <c r="Q220" s="1106" t="n"/>
      <c r="R220" s="1106" t="n"/>
      <c r="S220" s="1106" t="n"/>
      <c r="T220" s="230" t="n"/>
      <c r="U220" s="1106" t="n"/>
      <c r="V220" s="1106" t="n"/>
      <c r="W220" s="1106" t="n"/>
      <c r="X220" s="1106" t="n"/>
      <c r="Y220" s="1106" t="n"/>
      <c r="Z220" s="1106" t="n"/>
      <c r="AA220" s="144" t="n"/>
      <c r="AB220" s="1106" t="n"/>
      <c r="AC220" s="1106" t="n"/>
      <c r="AD220" s="1106" t="n"/>
      <c r="AE220" s="1106" t="n"/>
      <c r="AF220" s="1106" t="n"/>
      <c r="AG220" s="1106" t="n"/>
      <c r="AH220" s="144" t="n"/>
      <c r="AI220" s="1106" t="n"/>
      <c r="AJ220" s="1106" t="n"/>
      <c r="AK220" s="1106" t="n"/>
      <c r="AL220" s="1106" t="n"/>
      <c r="AM220" s="1106" t="n"/>
      <c r="AN220" s="1106" t="n"/>
      <c r="AO220" s="1106" t="n"/>
      <c r="AP220" s="1106" t="n"/>
      <c r="AQ220" s="1106" t="n"/>
      <c r="AR220" s="1106" t="n"/>
      <c r="AS220" s="1106" t="n"/>
      <c r="AT220" s="1106" t="n"/>
      <c r="AU220" s="1106" t="n"/>
      <c r="AV220" s="1106" t="n"/>
      <c r="AW220" s="1106" t="n"/>
      <c r="AX220" s="1106" t="n"/>
      <c r="AY220" s="1106" t="n"/>
      <c r="AZ220" s="144" t="n"/>
      <c r="BA220" s="1106" t="n"/>
      <c r="BB220" s="1106" t="n"/>
      <c r="BC220" s="1106" t="n"/>
      <c r="BD220" s="1106" t="n"/>
      <c r="BE220" s="1106" t="n"/>
      <c r="BF220" s="1106" t="n"/>
      <c r="BG220" s="1106" t="n"/>
      <c r="BH220" s="1106" t="n"/>
      <c r="BI220" s="1106" t="n"/>
      <c r="BJ220" s="1106" t="n"/>
      <c r="BK220" s="1106" t="n"/>
      <c r="BL220" s="1106" t="n"/>
      <c r="BM220" s="1106" t="n"/>
      <c r="BN220" s="1106" t="n"/>
      <c r="BO220" s="1106" t="n"/>
      <c r="BP220" s="1106" t="n"/>
      <c r="BQ220" s="1106" t="n"/>
      <c r="BR220" s="1106" t="n"/>
      <c r="BS220" s="1106" t="n"/>
      <c r="BT220" s="1106" t="n"/>
      <c r="BU220" s="1106" t="n"/>
      <c r="BV220" s="1106" t="n"/>
      <c r="BW220" s="1106" t="n"/>
      <c r="BX220" s="1106" t="n"/>
      <c r="BY220" s="1106" t="n"/>
      <c r="BZ220" s="1106" t="n"/>
      <c r="CA220" s="1106" t="n"/>
      <c r="CB220" s="1106" t="n"/>
      <c r="CC220" s="1106" t="n"/>
      <c r="CD220" s="1106" t="n"/>
      <c r="CE220" s="1106" t="n"/>
      <c r="CF220" s="1106" t="n"/>
      <c r="CG220" s="1106" t="n"/>
      <c r="CH220" s="1106" t="n"/>
      <c r="CI220" s="1106" t="n"/>
      <c r="CJ220" s="1106" t="n"/>
      <c r="CK220" s="1106" t="n"/>
      <c r="CL220" s="1106" t="n"/>
      <c r="CM220" s="1106" t="n"/>
      <c r="CN220" s="1106" t="n"/>
      <c r="CO220" s="1106" t="n"/>
      <c r="CP220" s="1106" t="n"/>
      <c r="CQ220" s="1106" t="n"/>
      <c r="CR220" s="1106" t="n"/>
      <c r="CS220" s="1106" t="n"/>
      <c r="CT220" s="1106" t="n"/>
      <c r="CU220" s="1106" t="n"/>
      <c r="CV220" s="1106" t="n"/>
      <c r="CW220" s="1106" t="n"/>
      <c r="CX220" s="1106" t="n"/>
      <c r="CY220" s="1106" t="n"/>
      <c r="CZ220" s="1106" t="n"/>
      <c r="DA220" s="1106" t="n"/>
      <c r="DB220" s="1106" t="n"/>
      <c r="DC220" s="1106" t="n"/>
      <c r="DD220" s="1106" t="n"/>
      <c r="DE220" s="1106" t="n"/>
      <c r="DF220" s="1106" t="n"/>
      <c r="DG220" s="1106" t="n"/>
      <c r="DH220" s="1106" t="n"/>
      <c r="DI220" s="1106" t="n"/>
    </row>
    <row r="221" ht="13.5" customHeight="1" s="1178">
      <c r="A221" s="1106" t="n"/>
      <c r="B221" s="1106" t="n"/>
      <c r="C221" s="1106" t="n"/>
      <c r="D221" s="1106" t="n"/>
      <c r="E221" s="1106" t="n"/>
      <c r="F221" s="1106" t="n"/>
      <c r="G221" s="144" t="n"/>
      <c r="H221" s="1106" t="n"/>
      <c r="I221" s="1106" t="n"/>
      <c r="J221" s="1106" t="n"/>
      <c r="K221" s="1106" t="n"/>
      <c r="L221" s="1106" t="n"/>
      <c r="M221" s="1106" t="n"/>
      <c r="N221" s="1106" t="n"/>
      <c r="O221" s="1106" t="n"/>
      <c r="P221" s="1106" t="n"/>
      <c r="Q221" s="1106" t="n"/>
      <c r="R221" s="1106" t="n"/>
      <c r="S221" s="1106" t="n"/>
      <c r="T221" s="230" t="n"/>
      <c r="U221" s="1106" t="n"/>
      <c r="V221" s="1106" t="n"/>
      <c r="W221" s="1106" t="n"/>
      <c r="X221" s="1106" t="n"/>
      <c r="Y221" s="1106" t="n"/>
      <c r="Z221" s="1106" t="n"/>
      <c r="AA221" s="144" t="n"/>
      <c r="AB221" s="1106" t="n"/>
      <c r="AC221" s="1106" t="n"/>
      <c r="AD221" s="1106" t="n"/>
      <c r="AE221" s="1106" t="n"/>
      <c r="AF221" s="1106" t="n"/>
      <c r="AG221" s="1106" t="n"/>
      <c r="AH221" s="144" t="n"/>
      <c r="AI221" s="1106" t="n"/>
      <c r="AJ221" s="1106" t="n"/>
      <c r="AK221" s="1106" t="n"/>
      <c r="AL221" s="1106" t="n"/>
      <c r="AM221" s="1106" t="n"/>
      <c r="AN221" s="1106" t="n"/>
      <c r="AO221" s="1106" t="n"/>
      <c r="AP221" s="1106" t="n"/>
      <c r="AQ221" s="1106" t="n"/>
      <c r="AR221" s="1106" t="n"/>
      <c r="AS221" s="1106" t="n"/>
      <c r="AT221" s="1106" t="n"/>
      <c r="AU221" s="1106" t="n"/>
      <c r="AV221" s="1106" t="n"/>
      <c r="AW221" s="1106" t="n"/>
      <c r="AX221" s="1106" t="n"/>
      <c r="AY221" s="1106" t="n"/>
      <c r="AZ221" s="144" t="n"/>
      <c r="BA221" s="1106" t="n"/>
      <c r="BB221" s="1106" t="n"/>
      <c r="BC221" s="1106" t="n"/>
      <c r="BD221" s="1106" t="n"/>
      <c r="BE221" s="1106" t="n"/>
      <c r="BF221" s="1106" t="n"/>
      <c r="BG221" s="1106" t="n"/>
      <c r="BH221" s="1106" t="n"/>
      <c r="BI221" s="1106" t="n"/>
      <c r="BJ221" s="1106" t="n"/>
      <c r="BK221" s="1106" t="n"/>
      <c r="BL221" s="1106" t="n"/>
      <c r="BM221" s="1106" t="n"/>
      <c r="BN221" s="1106" t="n"/>
      <c r="BO221" s="1106" t="n"/>
      <c r="BP221" s="1106" t="n"/>
      <c r="BQ221" s="1106" t="n"/>
      <c r="BR221" s="1106" t="n"/>
      <c r="BS221" s="1106" t="n"/>
      <c r="BT221" s="1106" t="n"/>
      <c r="BU221" s="1106" t="n"/>
      <c r="BV221" s="1106" t="n"/>
      <c r="BW221" s="1106" t="n"/>
      <c r="BX221" s="1106" t="n"/>
      <c r="BY221" s="1106" t="n"/>
      <c r="BZ221" s="1106" t="n"/>
      <c r="CA221" s="1106" t="n"/>
      <c r="CB221" s="1106" t="n"/>
      <c r="CC221" s="1106" t="n"/>
      <c r="CD221" s="1106" t="n"/>
      <c r="CE221" s="1106" t="n"/>
      <c r="CF221" s="1106" t="n"/>
      <c r="CG221" s="1106" t="n"/>
      <c r="CH221" s="1106" t="n"/>
      <c r="CI221" s="1106" t="n"/>
      <c r="CJ221" s="1106" t="n"/>
      <c r="CK221" s="1106" t="n"/>
      <c r="CL221" s="1106" t="n"/>
      <c r="CM221" s="1106" t="n"/>
      <c r="CN221" s="1106" t="n"/>
      <c r="CO221" s="1106" t="n"/>
      <c r="CP221" s="1106" t="n"/>
      <c r="CQ221" s="1106" t="n"/>
      <c r="CR221" s="1106" t="n"/>
      <c r="CS221" s="1106" t="n"/>
      <c r="CT221" s="1106" t="n"/>
      <c r="CU221" s="1106" t="n"/>
      <c r="CV221" s="1106" t="n"/>
      <c r="CW221" s="1106" t="n"/>
      <c r="CX221" s="1106" t="n"/>
      <c r="CY221" s="1106" t="n"/>
      <c r="CZ221" s="1106" t="n"/>
      <c r="DA221" s="1106" t="n"/>
      <c r="DB221" s="1106" t="n"/>
      <c r="DC221" s="1106" t="n"/>
      <c r="DD221" s="1106" t="n"/>
      <c r="DE221" s="1106" t="n"/>
      <c r="DF221" s="1106" t="n"/>
      <c r="DG221" s="1106" t="n"/>
      <c r="DH221" s="1106" t="n"/>
      <c r="DI221" s="1106" t="n"/>
    </row>
    <row r="222" ht="13.5" customHeight="1" s="1178">
      <c r="A222" s="1106" t="n"/>
      <c r="B222" s="1106" t="n"/>
      <c r="C222" s="1106" t="n"/>
      <c r="D222" s="1106" t="n"/>
      <c r="E222" s="1106" t="n"/>
      <c r="F222" s="1106" t="n"/>
      <c r="G222" s="144" t="n"/>
      <c r="H222" s="1106" t="n"/>
      <c r="I222" s="1106" t="n"/>
      <c r="J222" s="1106" t="n"/>
      <c r="K222" s="1106" t="n"/>
      <c r="L222" s="1106" t="n"/>
      <c r="M222" s="1106" t="n"/>
      <c r="N222" s="1106" t="n"/>
      <c r="O222" s="1106" t="n"/>
      <c r="P222" s="1106" t="n"/>
      <c r="Q222" s="1106" t="n"/>
      <c r="R222" s="1106" t="n"/>
      <c r="S222" s="1106" t="n"/>
      <c r="T222" s="230" t="n"/>
      <c r="U222" s="1106" t="n"/>
      <c r="V222" s="1106" t="n"/>
      <c r="W222" s="1106" t="n"/>
      <c r="X222" s="1106" t="n"/>
      <c r="Y222" s="1106" t="n"/>
      <c r="Z222" s="1106" t="n"/>
      <c r="AA222" s="144" t="n"/>
      <c r="AB222" s="1106" t="n"/>
      <c r="AC222" s="1106" t="n"/>
      <c r="AD222" s="1106" t="n"/>
      <c r="AE222" s="1106" t="n"/>
      <c r="AF222" s="1106" t="n"/>
      <c r="AG222" s="1106" t="n"/>
      <c r="AH222" s="144" t="n"/>
      <c r="AI222" s="1105" t="inlineStr">
        <is>
          <t>第7期会计项目</t>
        </is>
      </c>
      <c r="AJ222" s="1105" t="inlineStr">
        <is>
          <t>收  支(元)</t>
        </is>
      </c>
      <c r="AK222" s="1105" t="inlineStr">
        <is>
          <t>本期收入(元)</t>
        </is>
      </c>
      <c r="AL222" s="1105" t="inlineStr">
        <is>
          <t>本期成本(元)</t>
        </is>
      </c>
      <c r="AM222" s="1105" t="inlineStr">
        <is>
          <t>现金累计(元)</t>
        </is>
      </c>
      <c r="AN222" s="1106" t="n"/>
      <c r="AO222" s="1106" t="n"/>
      <c r="AP222" s="1106" t="n"/>
      <c r="AQ222" s="1106" t="n"/>
      <c r="AR222" s="1106" t="n"/>
      <c r="AS222" s="1106" t="n"/>
      <c r="AT222" s="1106" t="n"/>
      <c r="AU222" s="1106" t="n"/>
      <c r="AV222" s="1106" t="n"/>
      <c r="AW222" s="1106" t="n"/>
      <c r="AX222" s="1106" t="n"/>
      <c r="AY222" s="1106" t="n"/>
      <c r="AZ222" s="144" t="n"/>
      <c r="BA222" s="1106" t="n"/>
      <c r="BB222" s="1106" t="n"/>
      <c r="BC222" s="1106" t="n"/>
      <c r="BD222" s="1106" t="n"/>
      <c r="BE222" s="1106" t="n"/>
      <c r="BF222" s="1106" t="n"/>
      <c r="BG222" s="1106" t="n"/>
      <c r="BH222" s="1106" t="n"/>
      <c r="BI222" s="1106" t="n"/>
      <c r="BJ222" s="1106" t="n"/>
      <c r="BK222" s="1106" t="n"/>
      <c r="BL222" s="1106" t="n"/>
      <c r="BM222" s="1106" t="n"/>
      <c r="BN222" s="1106" t="n"/>
      <c r="BO222" s="1106" t="n"/>
      <c r="BP222" s="1106" t="n"/>
      <c r="BQ222" s="1106" t="n"/>
      <c r="BR222" s="1106" t="n"/>
      <c r="BS222" s="1106" t="n"/>
      <c r="BT222" s="1106" t="n"/>
      <c r="BU222" s="1106" t="n"/>
      <c r="BV222" s="1106" t="n"/>
      <c r="BW222" s="1106" t="n"/>
      <c r="BX222" s="1106" t="n"/>
      <c r="BY222" s="1106" t="n"/>
      <c r="BZ222" s="1106" t="n"/>
      <c r="CA222" s="1106" t="n"/>
      <c r="CB222" s="1106" t="n"/>
      <c r="CC222" s="1106" t="n"/>
      <c r="CD222" s="1106" t="n"/>
      <c r="CE222" s="1106" t="n"/>
      <c r="CF222" s="1106" t="n"/>
      <c r="CG222" s="1106" t="n"/>
      <c r="CH222" s="1106" t="n"/>
      <c r="CI222" s="1106" t="n"/>
      <c r="CJ222" s="1106" t="n"/>
      <c r="CK222" s="1106" t="n"/>
      <c r="CL222" s="1106" t="n"/>
      <c r="CM222" s="1106" t="n"/>
      <c r="CN222" s="1106" t="n"/>
      <c r="CO222" s="1106" t="n"/>
      <c r="CP222" s="1106" t="n"/>
      <c r="CQ222" s="1106" t="n"/>
      <c r="CR222" s="1106" t="n"/>
      <c r="CS222" s="1106" t="n"/>
      <c r="CT222" s="1106" t="n"/>
      <c r="CU222" s="1106" t="n"/>
      <c r="CV222" s="1106" t="n"/>
      <c r="CW222" s="1106" t="n"/>
      <c r="CX222" s="1106" t="n"/>
      <c r="CY222" s="1106" t="n"/>
      <c r="CZ222" s="1106" t="n"/>
      <c r="DA222" s="1106" t="n"/>
      <c r="DB222" s="1106" t="n"/>
      <c r="DC222" s="1106" t="n"/>
      <c r="DD222" s="1106" t="n"/>
      <c r="DE222" s="1106" t="n"/>
      <c r="DF222" s="1106" t="n"/>
      <c r="DG222" s="1106" t="n"/>
      <c r="DH222" s="1106" t="n"/>
      <c r="DI222" s="1106" t="n"/>
    </row>
    <row r="223" ht="13.5" customHeight="1" s="1178">
      <c r="A223" s="1106" t="n"/>
      <c r="B223" s="1106" t="n"/>
      <c r="C223" s="1106" t="n"/>
      <c r="D223" s="1106" t="n"/>
      <c r="E223" s="1106" t="n"/>
      <c r="F223" s="1106" t="n"/>
      <c r="G223" s="144" t="n"/>
      <c r="H223" s="1106" t="n"/>
      <c r="I223" s="1106" t="n"/>
      <c r="J223" s="1106" t="n"/>
      <c r="K223" s="1106" t="n"/>
      <c r="L223" s="1106" t="n"/>
      <c r="M223" s="1106" t="n"/>
      <c r="N223" s="1106" t="n"/>
      <c r="O223" s="1106" t="n"/>
      <c r="P223" s="1106" t="n"/>
      <c r="Q223" s="1106" t="n"/>
      <c r="R223" s="1106" t="n"/>
      <c r="S223" s="1106" t="n"/>
      <c r="T223" s="230" t="n"/>
      <c r="U223" s="1106" t="n"/>
      <c r="V223" s="1106" t="n"/>
      <c r="W223" s="1106" t="n"/>
      <c r="X223" s="1106" t="n"/>
      <c r="Y223" s="1106" t="n"/>
      <c r="Z223" s="1106" t="n"/>
      <c r="AA223" s="144" t="n"/>
      <c r="AB223" s="1106" t="n"/>
      <c r="AC223" s="1106" t="n"/>
      <c r="AD223" s="1106" t="n"/>
      <c r="AE223" s="1106" t="n"/>
      <c r="AF223" s="1106" t="n"/>
      <c r="AG223" s="1106" t="n"/>
      <c r="AH223" s="144" t="n"/>
      <c r="AI223" s="1105" t="inlineStr">
        <is>
          <t>上期转来</t>
        </is>
      </c>
      <c r="AJ223" s="462" t="n">
        <v>5262269.8</v>
      </c>
      <c r="AK223" s="1106" t="n"/>
      <c r="AL223" s="1106" t="n"/>
      <c r="AM223" s="1106" t="n"/>
      <c r="AN223" s="1106" t="n"/>
      <c r="AO223" s="1106" t="n"/>
      <c r="AP223" s="1106" t="n"/>
      <c r="AQ223" s="1106" t="n"/>
      <c r="AR223" s="1106" t="n"/>
      <c r="AS223" s="1106" t="n"/>
      <c r="AT223" s="1106" t="n"/>
      <c r="AU223" s="1106" t="n"/>
      <c r="AV223" s="1106" t="n"/>
      <c r="AW223" s="1106" t="n"/>
      <c r="AX223" s="1106" t="n"/>
      <c r="AY223" s="1106" t="n"/>
      <c r="AZ223" s="144" t="n"/>
      <c r="BA223" s="1106" t="n"/>
      <c r="BB223" s="1106" t="n"/>
      <c r="BC223" s="1106" t="n"/>
      <c r="BD223" s="1106" t="n"/>
      <c r="BE223" s="1106" t="n"/>
      <c r="BF223" s="1106" t="n"/>
      <c r="BG223" s="1106" t="n"/>
      <c r="BH223" s="1106" t="n"/>
      <c r="BI223" s="1106" t="n"/>
      <c r="BJ223" s="1106" t="n"/>
      <c r="BK223" s="1106" t="n"/>
      <c r="BL223" s="1106" t="n"/>
      <c r="BM223" s="1106" t="n"/>
      <c r="BN223" s="1106" t="n"/>
      <c r="BO223" s="1106" t="n"/>
      <c r="BP223" s="1106" t="n"/>
      <c r="BQ223" s="1106" t="n"/>
      <c r="BR223" s="1106" t="n"/>
      <c r="BS223" s="1106" t="n"/>
      <c r="BT223" s="1106" t="n"/>
      <c r="BU223" s="1106" t="n"/>
      <c r="BV223" s="1106" t="n"/>
      <c r="BW223" s="1106" t="n"/>
      <c r="BX223" s="1106" t="n"/>
      <c r="BY223" s="1106" t="n"/>
      <c r="BZ223" s="1106" t="n"/>
      <c r="CA223" s="1106" t="n"/>
      <c r="CB223" s="1106" t="n"/>
      <c r="CC223" s="1106" t="n"/>
      <c r="CD223" s="1106" t="n"/>
      <c r="CE223" s="1106" t="n"/>
      <c r="CF223" s="1106" t="n"/>
      <c r="CG223" s="1106" t="n"/>
      <c r="CH223" s="1106" t="n"/>
      <c r="CI223" s="1106" t="n"/>
      <c r="CJ223" s="1106" t="n"/>
      <c r="CK223" s="1106" t="n"/>
      <c r="CL223" s="1106" t="n"/>
      <c r="CM223" s="1106" t="n"/>
      <c r="CN223" s="1106" t="n"/>
      <c r="CO223" s="1106" t="n"/>
      <c r="CP223" s="1106" t="n"/>
      <c r="CQ223" s="1106" t="n"/>
      <c r="CR223" s="1106" t="n"/>
      <c r="CS223" s="1106" t="n"/>
      <c r="CT223" s="1106" t="n"/>
      <c r="CU223" s="1106" t="n"/>
      <c r="CV223" s="1106" t="n"/>
      <c r="CW223" s="1106" t="n"/>
      <c r="CX223" s="1106" t="n"/>
      <c r="CY223" s="1106" t="n"/>
      <c r="CZ223" s="1106" t="n"/>
      <c r="DA223" s="1106" t="n"/>
      <c r="DB223" s="1106" t="n"/>
      <c r="DC223" s="1106" t="n"/>
      <c r="DD223" s="1106" t="n"/>
      <c r="DE223" s="1106" t="n"/>
      <c r="DF223" s="1106" t="n"/>
      <c r="DG223" s="1106" t="n"/>
      <c r="DH223" s="1106" t="n"/>
      <c r="DI223" s="1106" t="n"/>
    </row>
    <row r="224" ht="13.5" customHeight="1" s="1178">
      <c r="A224" s="1106" t="n"/>
      <c r="B224" s="1106" t="n"/>
      <c r="C224" s="1106" t="n"/>
      <c r="D224" s="1106" t="n"/>
      <c r="E224" s="1106" t="n"/>
      <c r="F224" s="1106" t="n"/>
      <c r="G224" s="144" t="n"/>
      <c r="H224" s="1106" t="n"/>
      <c r="I224" s="1106" t="n"/>
      <c r="J224" s="1106" t="n"/>
      <c r="K224" s="1106" t="n"/>
      <c r="L224" s="1106" t="n"/>
      <c r="M224" s="1106" t="n"/>
      <c r="N224" s="1106" t="n"/>
      <c r="O224" s="1106" t="n"/>
      <c r="P224" s="1106" t="n"/>
      <c r="Q224" s="1106" t="n"/>
      <c r="R224" s="1106" t="n"/>
      <c r="S224" s="1106" t="n"/>
      <c r="T224" s="230" t="n"/>
      <c r="U224" s="1106" t="n"/>
      <c r="V224" s="1106" t="n"/>
      <c r="W224" s="1106" t="n"/>
      <c r="X224" s="1106" t="n"/>
      <c r="Y224" s="1106" t="n"/>
      <c r="Z224" s="1106" t="n"/>
      <c r="AA224" s="144" t="n"/>
      <c r="AB224" s="1106" t="n"/>
      <c r="AC224" s="1106" t="n"/>
      <c r="AD224" s="1106" t="n"/>
      <c r="AE224" s="1106" t="n"/>
      <c r="AF224" s="1106" t="n"/>
      <c r="AG224" s="1106" t="n"/>
      <c r="AH224" s="144" t="n"/>
      <c r="AI224" s="1105" t="inlineStr">
        <is>
          <t>银行贷款</t>
        </is>
      </c>
      <c r="AJ224" s="462" t="n">
        <v>0</v>
      </c>
      <c r="AK224" s="1106" t="n"/>
      <c r="AL224" s="1106" t="n"/>
      <c r="AM224" s="462" t="n">
        <v>5262269.8</v>
      </c>
      <c r="AN224" s="1106" t="n"/>
      <c r="AO224" s="1106" t="n"/>
      <c r="AP224" s="1106" t="n"/>
      <c r="AQ224" s="1106" t="n"/>
      <c r="AR224" s="1106" t="n"/>
      <c r="AS224" s="1106" t="n"/>
      <c r="AT224" s="1106" t="n"/>
      <c r="AU224" s="1106" t="n"/>
      <c r="AV224" s="1106" t="n"/>
      <c r="AW224" s="1106" t="n"/>
      <c r="AX224" s="1106" t="n"/>
      <c r="AY224" s="1106" t="n"/>
      <c r="AZ224" s="144" t="n"/>
      <c r="BA224" s="1106" t="n"/>
      <c r="BB224" s="1106" t="n"/>
      <c r="BC224" s="1106" t="n"/>
      <c r="BD224" s="1106" t="n"/>
      <c r="BE224" s="1106" t="n"/>
      <c r="BF224" s="1106" t="n"/>
      <c r="BG224" s="1106" t="n"/>
      <c r="BH224" s="1106" t="n"/>
      <c r="BI224" s="1106" t="n"/>
      <c r="BJ224" s="1106" t="n"/>
      <c r="BK224" s="1106" t="n"/>
      <c r="BL224" s="1106" t="n"/>
      <c r="BM224" s="1106" t="n"/>
      <c r="BN224" s="1106" t="n"/>
      <c r="BO224" s="1106" t="n"/>
      <c r="BP224" s="1106" t="n"/>
      <c r="BQ224" s="1106" t="n"/>
      <c r="BR224" s="1106" t="n"/>
      <c r="BS224" s="1106" t="n"/>
      <c r="BT224" s="1106" t="n"/>
      <c r="BU224" s="1106" t="n"/>
      <c r="BV224" s="1106" t="n"/>
      <c r="BW224" s="1106" t="n"/>
      <c r="BX224" s="1106" t="n"/>
      <c r="BY224" s="1106" t="n"/>
      <c r="BZ224" s="1106" t="n"/>
      <c r="CA224" s="1106" t="n"/>
      <c r="CB224" s="1106" t="n"/>
      <c r="CC224" s="1106" t="n"/>
      <c r="CD224" s="1106" t="n"/>
      <c r="CE224" s="1106" t="n"/>
      <c r="CF224" s="1106" t="n"/>
      <c r="CG224" s="1106" t="n"/>
      <c r="CH224" s="1106" t="n"/>
      <c r="CI224" s="1106" t="n"/>
      <c r="CJ224" s="1106" t="n"/>
      <c r="CK224" s="1106" t="n"/>
      <c r="CL224" s="1106" t="n"/>
      <c r="CM224" s="1106" t="n"/>
      <c r="CN224" s="1106" t="n"/>
      <c r="CO224" s="1106" t="n"/>
      <c r="CP224" s="1106" t="n"/>
      <c r="CQ224" s="1106" t="n"/>
      <c r="CR224" s="1106" t="n"/>
      <c r="CS224" s="1106" t="n"/>
      <c r="CT224" s="1106" t="n"/>
      <c r="CU224" s="1106" t="n"/>
      <c r="CV224" s="1106" t="n"/>
      <c r="CW224" s="1106" t="n"/>
      <c r="CX224" s="1106" t="n"/>
      <c r="CY224" s="1106" t="n"/>
      <c r="CZ224" s="1106" t="n"/>
      <c r="DA224" s="1106" t="n"/>
      <c r="DB224" s="1106" t="n"/>
      <c r="DC224" s="1106" t="n"/>
      <c r="DD224" s="1106" t="n"/>
      <c r="DE224" s="1106" t="n"/>
      <c r="DF224" s="1106" t="n"/>
      <c r="DG224" s="1106" t="n"/>
      <c r="DH224" s="1106" t="n"/>
      <c r="DI224" s="1106" t="n"/>
    </row>
    <row r="225" ht="13.5" customHeight="1" s="1178">
      <c r="A225" s="1106" t="n"/>
      <c r="B225" s="1106" t="n"/>
      <c r="C225" s="1106" t="n"/>
      <c r="D225" s="1106" t="n"/>
      <c r="E225" s="1106" t="n"/>
      <c r="F225" s="1106" t="n"/>
      <c r="G225" s="144" t="n"/>
      <c r="H225" s="1106" t="n"/>
      <c r="I225" s="1106" t="n"/>
      <c r="J225" s="1106" t="n"/>
      <c r="K225" s="1106" t="n"/>
      <c r="L225" s="1106" t="n"/>
      <c r="M225" s="1106" t="n"/>
      <c r="N225" s="1106" t="n"/>
      <c r="O225" s="1106" t="n"/>
      <c r="P225" s="1106" t="n"/>
      <c r="Q225" s="1106" t="n"/>
      <c r="R225" s="1106" t="n"/>
      <c r="S225" s="1106" t="n"/>
      <c r="T225" s="230" t="n"/>
      <c r="U225" s="1106" t="n"/>
      <c r="V225" s="1106" t="n"/>
      <c r="W225" s="1106" t="n"/>
      <c r="X225" s="1106" t="n"/>
      <c r="Y225" s="1106" t="n"/>
      <c r="Z225" s="1106" t="n"/>
      <c r="AA225" s="144" t="n"/>
      <c r="AB225" s="1106" t="n"/>
      <c r="AC225" s="1106" t="n"/>
      <c r="AD225" s="1106" t="n"/>
      <c r="AE225" s="1106" t="n"/>
      <c r="AF225" s="1106" t="n"/>
      <c r="AG225" s="1106" t="n"/>
      <c r="AH225" s="144" t="n"/>
      <c r="AI225" s="1105" t="inlineStr">
        <is>
          <t>发行债券</t>
        </is>
      </c>
      <c r="AJ225" s="462" t="n">
        <v>0</v>
      </c>
      <c r="AK225" s="1106" t="n"/>
      <c r="AL225" s="1106" t="n"/>
      <c r="AM225" s="462" t="n">
        <v>5262269.8</v>
      </c>
      <c r="AN225" s="1106" t="n"/>
      <c r="AO225" s="1106" t="n"/>
      <c r="AP225" s="1106" t="n"/>
      <c r="AQ225" s="1106" t="n"/>
      <c r="AR225" s="1106" t="n"/>
      <c r="AS225" s="1106" t="n"/>
      <c r="AT225" s="1106" t="n"/>
      <c r="AU225" s="1106" t="n"/>
      <c r="AV225" s="1106" t="n"/>
      <c r="AW225" s="1106" t="n"/>
      <c r="AX225" s="1106" t="n"/>
      <c r="AY225" s="1106" t="n"/>
      <c r="AZ225" s="144" t="n"/>
      <c r="BA225" s="1106" t="n"/>
      <c r="BB225" s="1106" t="n"/>
      <c r="BC225" s="1106" t="n"/>
      <c r="BD225" s="1106" t="n"/>
      <c r="BE225" s="1106" t="n"/>
      <c r="BF225" s="1106" t="n"/>
      <c r="BG225" s="1106" t="n"/>
      <c r="BH225" s="1106" t="n"/>
      <c r="BI225" s="1106" t="n"/>
      <c r="BJ225" s="1106" t="n"/>
      <c r="BK225" s="1106" t="n"/>
      <c r="BL225" s="1106" t="n"/>
      <c r="BM225" s="1106" t="n"/>
      <c r="BN225" s="1106" t="n"/>
      <c r="BO225" s="1106" t="n"/>
      <c r="BP225" s="1106" t="n"/>
      <c r="BQ225" s="1106" t="n"/>
      <c r="BR225" s="1106" t="n"/>
      <c r="BS225" s="1106" t="n"/>
      <c r="BT225" s="1106" t="n"/>
      <c r="BU225" s="1106" t="n"/>
      <c r="BV225" s="1106" t="n"/>
      <c r="BW225" s="1106" t="n"/>
      <c r="BX225" s="1106" t="n"/>
      <c r="BY225" s="1106" t="n"/>
      <c r="BZ225" s="1106" t="n"/>
      <c r="CA225" s="1106" t="n"/>
      <c r="CB225" s="1106" t="n"/>
      <c r="CC225" s="1106" t="n"/>
      <c r="CD225" s="1106" t="n"/>
      <c r="CE225" s="1106" t="n"/>
      <c r="CF225" s="1106" t="n"/>
      <c r="CG225" s="1106" t="n"/>
      <c r="CH225" s="1106" t="n"/>
      <c r="CI225" s="1106" t="n"/>
      <c r="CJ225" s="1106" t="n"/>
      <c r="CK225" s="1106" t="n"/>
      <c r="CL225" s="1106" t="n"/>
      <c r="CM225" s="1106" t="n"/>
      <c r="CN225" s="1106" t="n"/>
      <c r="CO225" s="1106" t="n"/>
      <c r="CP225" s="1106" t="n"/>
      <c r="CQ225" s="1106" t="n"/>
      <c r="CR225" s="1106" t="n"/>
      <c r="CS225" s="1106" t="n"/>
      <c r="CT225" s="1106" t="n"/>
      <c r="CU225" s="1106" t="n"/>
      <c r="CV225" s="1106" t="n"/>
      <c r="CW225" s="1106" t="n"/>
      <c r="CX225" s="1106" t="n"/>
      <c r="CY225" s="1106" t="n"/>
      <c r="CZ225" s="1106" t="n"/>
      <c r="DA225" s="1106" t="n"/>
      <c r="DB225" s="1106" t="n"/>
      <c r="DC225" s="1106" t="n"/>
      <c r="DD225" s="1106" t="n"/>
      <c r="DE225" s="1106" t="n"/>
      <c r="DF225" s="1106" t="n"/>
      <c r="DG225" s="1106" t="n"/>
      <c r="DH225" s="1106" t="n"/>
      <c r="DI225" s="1106" t="n"/>
    </row>
    <row r="226" ht="13.5" customHeight="1" s="1178">
      <c r="A226" s="1106" t="n"/>
      <c r="B226" s="1106" t="n"/>
      <c r="C226" s="1106" t="n"/>
      <c r="D226" s="1106" t="n"/>
      <c r="E226" s="1106" t="n"/>
      <c r="F226" s="1106" t="n"/>
      <c r="G226" s="144" t="n"/>
      <c r="H226" s="1106" t="n"/>
      <c r="I226" s="1106" t="n"/>
      <c r="J226" s="1106" t="n"/>
      <c r="K226" s="1106" t="n"/>
      <c r="L226" s="1106" t="n"/>
      <c r="M226" s="1106" t="n"/>
      <c r="N226" s="1106" t="n"/>
      <c r="O226" s="1106" t="n"/>
      <c r="P226" s="1106" t="n"/>
      <c r="Q226" s="1106" t="n"/>
      <c r="R226" s="1106" t="n"/>
      <c r="S226" s="1106" t="n"/>
      <c r="T226" s="230" t="n"/>
      <c r="U226" s="1106" t="n"/>
      <c r="V226" s="1106" t="n"/>
      <c r="W226" s="1106" t="n"/>
      <c r="X226" s="1106" t="n"/>
      <c r="Y226" s="1106" t="n"/>
      <c r="Z226" s="1106" t="n"/>
      <c r="AA226" s="144" t="n"/>
      <c r="AB226" s="1106" t="n"/>
      <c r="AC226" s="1106" t="n"/>
      <c r="AD226" s="1106" t="n"/>
      <c r="AE226" s="1106" t="n"/>
      <c r="AF226" s="1106" t="n"/>
      <c r="AG226" s="1106" t="n"/>
      <c r="AH226" s="144" t="n"/>
      <c r="AI226" s="1105" t="inlineStr">
        <is>
          <t>还债券本金</t>
        </is>
      </c>
      <c r="AJ226" s="462" t="n">
        <v>-50000</v>
      </c>
      <c r="AK226" s="1106" t="n"/>
      <c r="AL226" s="1106" t="n"/>
      <c r="AM226" s="462" t="n">
        <v>5212269.8</v>
      </c>
      <c r="AN226" s="1106" t="n"/>
      <c r="AO226" s="1106" t="n"/>
      <c r="AP226" s="1106" t="n"/>
      <c r="AQ226" s="1106" t="n"/>
      <c r="AR226" s="1106" t="n"/>
      <c r="AS226" s="1106" t="n"/>
      <c r="AT226" s="1106" t="n"/>
      <c r="AU226" s="1106" t="n"/>
      <c r="AV226" s="1106" t="n"/>
      <c r="AW226" s="1106" t="n"/>
      <c r="AX226" s="1106" t="n"/>
      <c r="AY226" s="1106" t="n"/>
      <c r="AZ226" s="144" t="n"/>
      <c r="BA226" s="1106" t="n"/>
      <c r="BB226" s="1106" t="n"/>
      <c r="BC226" s="1106" t="n"/>
      <c r="BD226" s="1106" t="n"/>
      <c r="BE226" s="1106" t="n"/>
      <c r="BF226" s="1106" t="n"/>
      <c r="BG226" s="1106" t="n"/>
      <c r="BH226" s="1106" t="n"/>
      <c r="BI226" s="1106" t="n"/>
      <c r="BJ226" s="1106" t="n"/>
      <c r="BK226" s="1106" t="n"/>
      <c r="BL226" s="1106" t="n"/>
      <c r="BM226" s="1106" t="n"/>
      <c r="BN226" s="1106" t="n"/>
      <c r="BO226" s="1106" t="n"/>
      <c r="BP226" s="1106" t="n"/>
      <c r="BQ226" s="1106" t="n"/>
      <c r="BR226" s="1106" t="n"/>
      <c r="BS226" s="1106" t="n"/>
      <c r="BT226" s="1106" t="n"/>
      <c r="BU226" s="1106" t="n"/>
      <c r="BV226" s="1106" t="n"/>
      <c r="BW226" s="1106" t="n"/>
      <c r="BX226" s="1106" t="n"/>
      <c r="BY226" s="1106" t="n"/>
      <c r="BZ226" s="1106" t="n"/>
      <c r="CA226" s="1106" t="n"/>
      <c r="CB226" s="1106" t="n"/>
      <c r="CC226" s="1106" t="n"/>
      <c r="CD226" s="1106" t="n"/>
      <c r="CE226" s="1106" t="n"/>
      <c r="CF226" s="1106" t="n"/>
      <c r="CG226" s="1106" t="n"/>
      <c r="CH226" s="1106" t="n"/>
      <c r="CI226" s="1106" t="n"/>
      <c r="CJ226" s="1106" t="n"/>
      <c r="CK226" s="1106" t="n"/>
      <c r="CL226" s="1106" t="n"/>
      <c r="CM226" s="1106" t="n"/>
      <c r="CN226" s="1106" t="n"/>
      <c r="CO226" s="1106" t="n"/>
      <c r="CP226" s="1106" t="n"/>
      <c r="CQ226" s="1106" t="n"/>
      <c r="CR226" s="1106" t="n"/>
      <c r="CS226" s="1106" t="n"/>
      <c r="CT226" s="1106" t="n"/>
      <c r="CU226" s="1106" t="n"/>
      <c r="CV226" s="1106" t="n"/>
      <c r="CW226" s="1106" t="n"/>
      <c r="CX226" s="1106" t="n"/>
      <c r="CY226" s="1106" t="n"/>
      <c r="CZ226" s="1106" t="n"/>
      <c r="DA226" s="1106" t="n"/>
      <c r="DB226" s="1106" t="n"/>
      <c r="DC226" s="1106" t="n"/>
      <c r="DD226" s="1106" t="n"/>
      <c r="DE226" s="1106" t="n"/>
      <c r="DF226" s="1106" t="n"/>
      <c r="DG226" s="1106" t="n"/>
      <c r="DH226" s="1106" t="n"/>
      <c r="DI226" s="1106" t="n"/>
    </row>
    <row r="227" ht="13.5" customHeight="1" s="1178">
      <c r="A227" s="1106" t="n"/>
      <c r="B227" s="1106" t="n"/>
      <c r="C227" s="1106" t="n"/>
      <c r="D227" s="1106" t="n"/>
      <c r="E227" s="1106" t="n"/>
      <c r="F227" s="1106" t="n"/>
      <c r="G227" s="144" t="n"/>
      <c r="H227" s="1106" t="n"/>
      <c r="I227" s="1106" t="n"/>
      <c r="J227" s="1106" t="n"/>
      <c r="K227" s="1106" t="n"/>
      <c r="L227" s="1106" t="n"/>
      <c r="M227" s="1106" t="n"/>
      <c r="N227" s="1106" t="n"/>
      <c r="O227" s="1106" t="n"/>
      <c r="P227" s="1106" t="n"/>
      <c r="Q227" s="1106" t="n"/>
      <c r="R227" s="1106" t="n"/>
      <c r="S227" s="1106" t="n"/>
      <c r="T227" s="230" t="n"/>
      <c r="U227" s="1106" t="n"/>
      <c r="V227" s="1106" t="n"/>
      <c r="W227" s="1106" t="n"/>
      <c r="X227" s="1106" t="n"/>
      <c r="Y227" s="1106" t="n"/>
      <c r="Z227" s="1106" t="n"/>
      <c r="AA227" s="144" t="n"/>
      <c r="AB227" s="1106" t="n"/>
      <c r="AC227" s="1106" t="n"/>
      <c r="AD227" s="1106" t="n"/>
      <c r="AE227" s="1106" t="n"/>
      <c r="AF227" s="1106" t="n"/>
      <c r="AG227" s="1106" t="n"/>
      <c r="AH227" s="144" t="n"/>
      <c r="AI227" s="1105" t="inlineStr">
        <is>
          <t>还债券利息</t>
        </is>
      </c>
      <c r="AJ227" s="462" t="n">
        <v>-22750</v>
      </c>
      <c r="AK227" s="1106" t="n"/>
      <c r="AL227" s="462" t="n">
        <v>22750</v>
      </c>
      <c r="AM227" s="462" t="n">
        <v>5189519.8</v>
      </c>
      <c r="AN227" s="1106" t="n"/>
      <c r="AO227" s="1106" t="n"/>
      <c r="AP227" s="1106" t="n"/>
      <c r="AQ227" s="1106" t="n"/>
      <c r="AR227" s="1106" t="n"/>
      <c r="AS227" s="1106" t="n"/>
      <c r="AT227" s="1106" t="n"/>
      <c r="AU227" s="1106" t="n"/>
      <c r="AV227" s="1106" t="n"/>
      <c r="AW227" s="1106" t="n"/>
      <c r="AX227" s="1106" t="n"/>
      <c r="AY227" s="1106" t="n"/>
      <c r="AZ227" s="144" t="n"/>
      <c r="BA227" s="1106" t="n"/>
      <c r="BB227" s="1106" t="n"/>
      <c r="BC227" s="1106" t="n"/>
      <c r="BD227" s="1106" t="n"/>
      <c r="BE227" s="1106" t="n"/>
      <c r="BF227" s="1106" t="n"/>
      <c r="BG227" s="1106" t="n"/>
      <c r="BH227" s="1106" t="n"/>
      <c r="BI227" s="1106" t="n"/>
      <c r="BJ227" s="1106" t="n"/>
      <c r="BK227" s="1106" t="n"/>
      <c r="BL227" s="1106" t="n"/>
      <c r="BM227" s="1106" t="n"/>
      <c r="BN227" s="1106" t="n"/>
      <c r="BO227" s="1106" t="n"/>
      <c r="BP227" s="1106" t="n"/>
      <c r="BQ227" s="1106" t="n"/>
      <c r="BR227" s="1106" t="n"/>
      <c r="BS227" s="1106" t="n"/>
      <c r="BT227" s="1106" t="n"/>
      <c r="BU227" s="1106" t="n"/>
      <c r="BV227" s="1106" t="n"/>
      <c r="BW227" s="1106" t="n"/>
      <c r="BX227" s="1106" t="n"/>
      <c r="BY227" s="1106" t="n"/>
      <c r="BZ227" s="1106" t="n"/>
      <c r="CA227" s="1106" t="n"/>
      <c r="CB227" s="1106" t="n"/>
      <c r="CC227" s="1106" t="n"/>
      <c r="CD227" s="1106" t="n"/>
      <c r="CE227" s="1106" t="n"/>
      <c r="CF227" s="1106" t="n"/>
      <c r="CG227" s="1106" t="n"/>
      <c r="CH227" s="1106" t="n"/>
      <c r="CI227" s="1106" t="n"/>
      <c r="CJ227" s="1106" t="n"/>
      <c r="CK227" s="1106" t="n"/>
      <c r="CL227" s="1106" t="n"/>
      <c r="CM227" s="1106" t="n"/>
      <c r="CN227" s="1106" t="n"/>
      <c r="CO227" s="1106" t="n"/>
      <c r="CP227" s="1106" t="n"/>
      <c r="CQ227" s="1106" t="n"/>
      <c r="CR227" s="1106" t="n"/>
      <c r="CS227" s="1106" t="n"/>
      <c r="CT227" s="1106" t="n"/>
      <c r="CU227" s="1106" t="n"/>
      <c r="CV227" s="1106" t="n"/>
      <c r="CW227" s="1106" t="n"/>
      <c r="CX227" s="1106" t="n"/>
      <c r="CY227" s="1106" t="n"/>
      <c r="CZ227" s="1106" t="n"/>
      <c r="DA227" s="1106" t="n"/>
      <c r="DB227" s="1106" t="n"/>
      <c r="DC227" s="1106" t="n"/>
      <c r="DD227" s="1106" t="n"/>
      <c r="DE227" s="1106" t="n"/>
      <c r="DF227" s="1106" t="n"/>
      <c r="DG227" s="1106" t="n"/>
      <c r="DH227" s="1106" t="n"/>
      <c r="DI227" s="1106" t="n"/>
    </row>
    <row r="228" ht="13.5" customHeight="1" s="1178">
      <c r="A228" s="1106" t="n"/>
      <c r="B228" s="1106" t="n"/>
      <c r="C228" s="1106" t="n"/>
      <c r="D228" s="1106" t="n"/>
      <c r="E228" s="1106" t="n"/>
      <c r="F228" s="1106" t="n"/>
      <c r="G228" s="144" t="n"/>
      <c r="H228" s="1106" t="n"/>
      <c r="I228" s="1106" t="n"/>
      <c r="J228" s="1106" t="n"/>
      <c r="K228" s="1106" t="n"/>
      <c r="L228" s="1106" t="n"/>
      <c r="M228" s="1106" t="n"/>
      <c r="N228" s="1106" t="n"/>
      <c r="O228" s="1106" t="n"/>
      <c r="P228" s="1106" t="n"/>
      <c r="Q228" s="1106" t="n"/>
      <c r="R228" s="1106" t="n"/>
      <c r="S228" s="1106" t="n"/>
      <c r="T228" s="230" t="n"/>
      <c r="U228" s="1106" t="n"/>
      <c r="V228" s="1106" t="n"/>
      <c r="W228" s="1106" t="n"/>
      <c r="X228" s="1106" t="n"/>
      <c r="Y228" s="1106" t="n"/>
      <c r="Z228" s="1106" t="n"/>
      <c r="AA228" s="144" t="n"/>
      <c r="AB228" s="1106" t="n"/>
      <c r="AC228" s="1106" t="n"/>
      <c r="AD228" s="1106" t="n"/>
      <c r="AE228" s="1106" t="n"/>
      <c r="AF228" s="1106" t="n"/>
      <c r="AG228" s="1106" t="n"/>
      <c r="AH228" s="144" t="n"/>
      <c r="AI228" s="1105" t="inlineStr">
        <is>
          <t>新工人培训费</t>
        </is>
      </c>
      <c r="AJ228" s="462" t="n">
        <v>-5000</v>
      </c>
      <c r="AK228" s="1106" t="n"/>
      <c r="AL228" s="462" t="n">
        <v>27750</v>
      </c>
      <c r="AM228" s="462" t="n">
        <v>5184519.8</v>
      </c>
      <c r="AN228" s="1106" t="n"/>
      <c r="AO228" s="1106" t="n"/>
      <c r="AP228" s="1106" t="n"/>
      <c r="AQ228" s="1106" t="n"/>
      <c r="AR228" s="1106" t="n"/>
      <c r="AS228" s="1106" t="n"/>
      <c r="AT228" s="1106" t="n"/>
      <c r="AU228" s="1106" t="n"/>
      <c r="AV228" s="1106" t="n"/>
      <c r="AW228" s="1106" t="n"/>
      <c r="AX228" s="1106" t="n"/>
      <c r="AY228" s="1106" t="n"/>
      <c r="AZ228" s="144" t="n"/>
      <c r="BA228" s="1106" t="n"/>
      <c r="BB228" s="1106" t="n"/>
      <c r="BC228" s="1106" t="n"/>
      <c r="BD228" s="1106" t="n"/>
      <c r="BE228" s="1106" t="n"/>
      <c r="BF228" s="1106" t="n"/>
      <c r="BG228" s="1106" t="n"/>
      <c r="BH228" s="1106" t="n"/>
      <c r="BI228" s="1106" t="n"/>
      <c r="BJ228" s="1106" t="n"/>
      <c r="BK228" s="1106" t="n"/>
      <c r="BL228" s="1106" t="n"/>
      <c r="BM228" s="1106" t="n"/>
      <c r="BN228" s="1106" t="n"/>
      <c r="BO228" s="1106" t="n"/>
      <c r="BP228" s="1106" t="n"/>
      <c r="BQ228" s="1106" t="n"/>
      <c r="BR228" s="1106" t="n"/>
      <c r="BS228" s="1106" t="n"/>
      <c r="BT228" s="1106" t="n"/>
      <c r="BU228" s="1106" t="n"/>
      <c r="BV228" s="1106" t="n"/>
      <c r="BW228" s="1106" t="n"/>
      <c r="BX228" s="1106" t="n"/>
      <c r="BY228" s="1106" t="n"/>
      <c r="BZ228" s="1106" t="n"/>
      <c r="CA228" s="1106" t="n"/>
      <c r="CB228" s="1106" t="n"/>
      <c r="CC228" s="1106" t="n"/>
      <c r="CD228" s="1106" t="n"/>
      <c r="CE228" s="1106" t="n"/>
      <c r="CF228" s="1106" t="n"/>
      <c r="CG228" s="1106" t="n"/>
      <c r="CH228" s="1106" t="n"/>
      <c r="CI228" s="1106" t="n"/>
      <c r="CJ228" s="1106" t="n"/>
      <c r="CK228" s="1106" t="n"/>
      <c r="CL228" s="1106" t="n"/>
      <c r="CM228" s="1106" t="n"/>
      <c r="CN228" s="1106" t="n"/>
      <c r="CO228" s="1106" t="n"/>
      <c r="CP228" s="1106" t="n"/>
      <c r="CQ228" s="1106" t="n"/>
      <c r="CR228" s="1106" t="n"/>
      <c r="CS228" s="1106" t="n"/>
      <c r="CT228" s="1106" t="n"/>
      <c r="CU228" s="1106" t="n"/>
      <c r="CV228" s="1106" t="n"/>
      <c r="CW228" s="1106" t="n"/>
      <c r="CX228" s="1106" t="n"/>
      <c r="CY228" s="1106" t="n"/>
      <c r="CZ228" s="1106" t="n"/>
      <c r="DA228" s="1106" t="n"/>
      <c r="DB228" s="1106" t="n"/>
      <c r="DC228" s="1106" t="n"/>
      <c r="DD228" s="1106" t="n"/>
      <c r="DE228" s="1106" t="n"/>
      <c r="DF228" s="1106" t="n"/>
      <c r="DG228" s="1106" t="n"/>
      <c r="DH228" s="1106" t="n"/>
      <c r="DI228" s="1106" t="n"/>
    </row>
    <row r="229" ht="13.5" customHeight="1" s="1178">
      <c r="A229" s="1106" t="n"/>
      <c r="B229" s="1106" t="n"/>
      <c r="C229" s="1106" t="n"/>
      <c r="D229" s="1106" t="n"/>
      <c r="E229" s="1106" t="n"/>
      <c r="F229" s="1106" t="n"/>
      <c r="G229" s="144" t="n"/>
      <c r="H229" s="1106" t="n"/>
      <c r="I229" s="1106" t="n"/>
      <c r="J229" s="1106" t="n"/>
      <c r="K229" s="1106" t="n"/>
      <c r="L229" s="1106" t="n"/>
      <c r="M229" s="1106" t="n"/>
      <c r="N229" s="1106" t="n"/>
      <c r="O229" s="1106" t="n"/>
      <c r="P229" s="1106" t="n"/>
      <c r="Q229" s="1106" t="n"/>
      <c r="R229" s="1106" t="n"/>
      <c r="S229" s="1106" t="n"/>
      <c r="T229" s="230" t="n"/>
      <c r="U229" s="1106" t="n"/>
      <c r="V229" s="1106" t="n"/>
      <c r="W229" s="1106" t="n"/>
      <c r="X229" s="1106" t="n"/>
      <c r="Y229" s="1106" t="n"/>
      <c r="Z229" s="1106" t="n"/>
      <c r="AA229" s="144" t="n"/>
      <c r="AB229" s="1106" t="n"/>
      <c r="AC229" s="1106" t="n"/>
      <c r="AD229" s="1106" t="n"/>
      <c r="AE229" s="1106" t="n"/>
      <c r="AF229" s="1106" t="n"/>
      <c r="AG229" s="1106" t="n"/>
      <c r="AH229" s="144" t="n"/>
      <c r="AI229" s="1105" t="inlineStr">
        <is>
          <t>解雇工人安置费</t>
        </is>
      </c>
      <c r="AJ229" s="462" t="n">
        <v>-10000</v>
      </c>
      <c r="AK229" s="1106" t="n"/>
      <c r="AL229" s="462" t="n">
        <v>37750</v>
      </c>
      <c r="AM229" s="462" t="n">
        <v>5174519.8</v>
      </c>
      <c r="AN229" s="1106" t="n"/>
      <c r="AO229" s="1106" t="n"/>
      <c r="AP229" s="1106" t="n"/>
      <c r="AQ229" s="1106" t="n"/>
      <c r="AR229" s="1106" t="n"/>
      <c r="AS229" s="1106" t="n"/>
      <c r="AT229" s="1106" t="n"/>
      <c r="AU229" s="1106" t="n"/>
      <c r="AV229" s="1106" t="n"/>
      <c r="AW229" s="1106" t="n"/>
      <c r="AX229" s="1106" t="n"/>
      <c r="AY229" s="1106" t="n"/>
      <c r="AZ229" s="144" t="n"/>
      <c r="BA229" s="1106" t="n"/>
      <c r="BB229" s="1106" t="n"/>
      <c r="BC229" s="1106" t="n"/>
      <c r="BD229" s="1106" t="n"/>
      <c r="BE229" s="1106" t="n"/>
      <c r="BF229" s="1106" t="n"/>
      <c r="BG229" s="1106" t="n"/>
      <c r="BH229" s="1106" t="n"/>
      <c r="BI229" s="1106" t="n"/>
      <c r="BJ229" s="1106" t="n"/>
      <c r="BK229" s="1106" t="n"/>
      <c r="BL229" s="1106" t="n"/>
      <c r="BM229" s="1106" t="n"/>
      <c r="BN229" s="1106" t="n"/>
      <c r="BO229" s="1106" t="n"/>
      <c r="BP229" s="1106" t="n"/>
      <c r="BQ229" s="1106" t="n"/>
      <c r="BR229" s="1106" t="n"/>
      <c r="BS229" s="1106" t="n"/>
      <c r="BT229" s="1106" t="n"/>
      <c r="BU229" s="1106" t="n"/>
      <c r="BV229" s="1106" t="n"/>
      <c r="BW229" s="1106" t="n"/>
      <c r="BX229" s="1106" t="n"/>
      <c r="BY229" s="1106" t="n"/>
      <c r="BZ229" s="1106" t="n"/>
      <c r="CA229" s="1106" t="n"/>
      <c r="CB229" s="1106" t="n"/>
      <c r="CC229" s="1106" t="n"/>
      <c r="CD229" s="1106" t="n"/>
      <c r="CE229" s="1106" t="n"/>
      <c r="CF229" s="1106" t="n"/>
      <c r="CG229" s="1106" t="n"/>
      <c r="CH229" s="1106" t="n"/>
      <c r="CI229" s="1106" t="n"/>
      <c r="CJ229" s="1106" t="n"/>
      <c r="CK229" s="1106" t="n"/>
      <c r="CL229" s="1106" t="n"/>
      <c r="CM229" s="1106" t="n"/>
      <c r="CN229" s="1106" t="n"/>
      <c r="CO229" s="1106" t="n"/>
      <c r="CP229" s="1106" t="n"/>
      <c r="CQ229" s="1106" t="n"/>
      <c r="CR229" s="1106" t="n"/>
      <c r="CS229" s="1106" t="n"/>
      <c r="CT229" s="1106" t="n"/>
      <c r="CU229" s="1106" t="n"/>
      <c r="CV229" s="1106" t="n"/>
      <c r="CW229" s="1106" t="n"/>
      <c r="CX229" s="1106" t="n"/>
      <c r="CY229" s="1106" t="n"/>
      <c r="CZ229" s="1106" t="n"/>
      <c r="DA229" s="1106" t="n"/>
      <c r="DB229" s="1106" t="n"/>
      <c r="DC229" s="1106" t="n"/>
      <c r="DD229" s="1106" t="n"/>
      <c r="DE229" s="1106" t="n"/>
      <c r="DF229" s="1106" t="n"/>
      <c r="DG229" s="1106" t="n"/>
      <c r="DH229" s="1106" t="n"/>
      <c r="DI229" s="1106" t="n"/>
    </row>
    <row r="230" ht="13.5" customHeight="1" s="1178">
      <c r="A230" s="1106" t="n"/>
      <c r="B230" s="1106" t="n"/>
      <c r="C230" s="1106" t="n"/>
      <c r="D230" s="1106" t="n"/>
      <c r="E230" s="1106" t="n"/>
      <c r="F230" s="1106" t="n"/>
      <c r="G230" s="144" t="n"/>
      <c r="H230" s="1106" t="n"/>
      <c r="I230" s="1106" t="n"/>
      <c r="J230" s="1106" t="n"/>
      <c r="K230" s="1106" t="n"/>
      <c r="L230" s="1106" t="n"/>
      <c r="M230" s="1106" t="n"/>
      <c r="N230" s="1106" t="n"/>
      <c r="O230" s="1106" t="n"/>
      <c r="P230" s="1106" t="n"/>
      <c r="Q230" s="1106" t="n"/>
      <c r="R230" s="1106" t="n"/>
      <c r="S230" s="1106" t="n"/>
      <c r="T230" s="230" t="n"/>
      <c r="U230" s="1106" t="n"/>
      <c r="V230" s="1106" t="n"/>
      <c r="W230" s="1106" t="n"/>
      <c r="X230" s="1106" t="n"/>
      <c r="Y230" s="1106" t="n"/>
      <c r="Z230" s="1106" t="n"/>
      <c r="AA230" s="144" t="n"/>
      <c r="AB230" s="1106" t="n"/>
      <c r="AC230" s="1106" t="n"/>
      <c r="AD230" s="1106" t="n"/>
      <c r="AE230" s="1106" t="n"/>
      <c r="AF230" s="1106" t="n"/>
      <c r="AG230" s="1106" t="n"/>
      <c r="AH230" s="144" t="n"/>
      <c r="AI230" s="1105" t="inlineStr">
        <is>
          <t>工人基本工资</t>
        </is>
      </c>
      <c r="AJ230" s="462" t="n">
        <v>-787800</v>
      </c>
      <c r="AK230" s="1106" t="n"/>
      <c r="AL230" s="462" t="n">
        <v>825550</v>
      </c>
      <c r="AM230" s="462" t="n">
        <v>4386719.8</v>
      </c>
      <c r="AN230" s="1106" t="n"/>
      <c r="AO230" s="1106" t="n"/>
      <c r="AP230" s="1106" t="n"/>
      <c r="AQ230" s="1106" t="n"/>
      <c r="AR230" s="1106" t="n"/>
      <c r="AS230" s="1106" t="n"/>
      <c r="AT230" s="1106" t="n"/>
      <c r="AU230" s="1106" t="n"/>
      <c r="AV230" s="1106" t="n"/>
      <c r="AW230" s="1106" t="n"/>
      <c r="AX230" s="1106" t="n"/>
      <c r="AY230" s="1106" t="n"/>
      <c r="AZ230" s="144" t="n"/>
      <c r="BA230" s="1106" t="n"/>
      <c r="BB230" s="1106" t="n"/>
      <c r="BC230" s="1106" t="n"/>
      <c r="BD230" s="1106" t="n"/>
      <c r="BE230" s="1106" t="n"/>
      <c r="BF230" s="1106" t="n"/>
      <c r="BG230" s="1106" t="n"/>
      <c r="BH230" s="1106" t="n"/>
      <c r="BI230" s="1106" t="n"/>
      <c r="BJ230" s="1106" t="n"/>
      <c r="BK230" s="1106" t="n"/>
      <c r="BL230" s="1106" t="n"/>
      <c r="BM230" s="1106" t="n"/>
      <c r="BN230" s="1106" t="n"/>
      <c r="BO230" s="1106" t="n"/>
      <c r="BP230" s="1106" t="n"/>
      <c r="BQ230" s="1106" t="n"/>
      <c r="BR230" s="1106" t="n"/>
      <c r="BS230" s="1106" t="n"/>
      <c r="BT230" s="1106" t="n"/>
      <c r="BU230" s="1106" t="n"/>
      <c r="BV230" s="1106" t="n"/>
      <c r="BW230" s="1106" t="n"/>
      <c r="BX230" s="1106" t="n"/>
      <c r="BY230" s="1106" t="n"/>
      <c r="BZ230" s="1106" t="n"/>
      <c r="CA230" s="1106" t="n"/>
      <c r="CB230" s="1106" t="n"/>
      <c r="CC230" s="1106" t="n"/>
      <c r="CD230" s="1106" t="n"/>
      <c r="CE230" s="1106" t="n"/>
      <c r="CF230" s="1106" t="n"/>
      <c r="CG230" s="1106" t="n"/>
      <c r="CH230" s="1106" t="n"/>
      <c r="CI230" s="1106" t="n"/>
      <c r="CJ230" s="1106" t="n"/>
      <c r="CK230" s="1106" t="n"/>
      <c r="CL230" s="1106" t="n"/>
      <c r="CM230" s="1106" t="n"/>
      <c r="CN230" s="1106" t="n"/>
      <c r="CO230" s="1106" t="n"/>
      <c r="CP230" s="1106" t="n"/>
      <c r="CQ230" s="1106" t="n"/>
      <c r="CR230" s="1106" t="n"/>
      <c r="CS230" s="1106" t="n"/>
      <c r="CT230" s="1106" t="n"/>
      <c r="CU230" s="1106" t="n"/>
      <c r="CV230" s="1106" t="n"/>
      <c r="CW230" s="1106" t="n"/>
      <c r="CX230" s="1106" t="n"/>
      <c r="CY230" s="1106" t="n"/>
      <c r="CZ230" s="1106" t="n"/>
      <c r="DA230" s="1106" t="n"/>
      <c r="DB230" s="1106" t="n"/>
      <c r="DC230" s="1106" t="n"/>
      <c r="DD230" s="1106" t="n"/>
      <c r="DE230" s="1106" t="n"/>
      <c r="DF230" s="1106" t="n"/>
      <c r="DG230" s="1106" t="n"/>
      <c r="DH230" s="1106" t="n"/>
      <c r="DI230" s="1106" t="n"/>
    </row>
    <row r="231" ht="13.5" customHeight="1" s="1178">
      <c r="A231" s="1106" t="n"/>
      <c r="B231" s="1106" t="n"/>
      <c r="C231" s="1106" t="n"/>
      <c r="D231" s="1106" t="n"/>
      <c r="E231" s="1106" t="n"/>
      <c r="F231" s="1106" t="n"/>
      <c r="G231" s="144" t="n"/>
      <c r="H231" s="1106" t="n"/>
      <c r="I231" s="1106" t="n"/>
      <c r="J231" s="1106" t="n"/>
      <c r="K231" s="1106" t="n"/>
      <c r="L231" s="1106" t="n"/>
      <c r="M231" s="1106" t="n"/>
      <c r="N231" s="1106" t="n"/>
      <c r="O231" s="1106" t="n"/>
      <c r="P231" s="1106" t="n"/>
      <c r="Q231" s="1106" t="n"/>
      <c r="R231" s="1106" t="n"/>
      <c r="S231" s="1106" t="n"/>
      <c r="T231" s="230" t="n"/>
      <c r="U231" s="1106" t="n"/>
      <c r="V231" s="1106" t="n"/>
      <c r="W231" s="1106" t="n"/>
      <c r="X231" s="1106" t="n"/>
      <c r="Y231" s="1106" t="n"/>
      <c r="Z231" s="1106" t="n"/>
      <c r="AA231" s="144" t="n"/>
      <c r="AB231" s="1106" t="n"/>
      <c r="AC231" s="1106" t="n"/>
      <c r="AD231" s="1106" t="n"/>
      <c r="AE231" s="1106" t="n"/>
      <c r="AF231" s="1106" t="n"/>
      <c r="AG231" s="1106" t="n"/>
      <c r="AH231" s="144" t="n"/>
      <c r="AI231" s="1105" t="inlineStr">
        <is>
          <t>机器维修费</t>
        </is>
      </c>
      <c r="AJ231" s="462" t="n">
        <v>-45000</v>
      </c>
      <c r="AK231" s="1106" t="n"/>
      <c r="AL231" s="462" t="n">
        <v>870550</v>
      </c>
      <c r="AM231" s="462" t="n">
        <v>4341719.8</v>
      </c>
      <c r="AN231" s="1106" t="n"/>
      <c r="AO231" s="1106" t="n"/>
      <c r="AP231" s="1106" t="n"/>
      <c r="AQ231" s="1106" t="n"/>
      <c r="AR231" s="1106" t="n"/>
      <c r="AS231" s="1106" t="n"/>
      <c r="AT231" s="1106" t="n"/>
      <c r="AU231" s="1106" t="n"/>
      <c r="AV231" s="1106" t="n"/>
      <c r="AW231" s="1106" t="n"/>
      <c r="AX231" s="1106" t="n"/>
      <c r="AY231" s="1106" t="n"/>
      <c r="AZ231" s="144" t="n"/>
      <c r="BA231" s="1106" t="n"/>
      <c r="BB231" s="1106" t="n"/>
      <c r="BC231" s="1106" t="n"/>
      <c r="BD231" s="1106" t="n"/>
      <c r="BE231" s="1106" t="n"/>
      <c r="BF231" s="1106" t="n"/>
      <c r="BG231" s="1106" t="n"/>
      <c r="BH231" s="1106" t="n"/>
      <c r="BI231" s="1106" t="n"/>
      <c r="BJ231" s="1106" t="n"/>
      <c r="BK231" s="1106" t="n"/>
      <c r="BL231" s="1106" t="n"/>
      <c r="BM231" s="1106" t="n"/>
      <c r="BN231" s="1106" t="n"/>
      <c r="BO231" s="1106" t="n"/>
      <c r="BP231" s="1106" t="n"/>
      <c r="BQ231" s="1106" t="n"/>
      <c r="BR231" s="1106" t="n"/>
      <c r="BS231" s="1106" t="n"/>
      <c r="BT231" s="1106" t="n"/>
      <c r="BU231" s="1106" t="n"/>
      <c r="BV231" s="1106" t="n"/>
      <c r="BW231" s="1106" t="n"/>
      <c r="BX231" s="1106" t="n"/>
      <c r="BY231" s="1106" t="n"/>
      <c r="BZ231" s="1106" t="n"/>
      <c r="CA231" s="1106" t="n"/>
      <c r="CB231" s="1106" t="n"/>
      <c r="CC231" s="1106" t="n"/>
      <c r="CD231" s="1106" t="n"/>
      <c r="CE231" s="1106" t="n"/>
      <c r="CF231" s="1106" t="n"/>
      <c r="CG231" s="1106" t="n"/>
      <c r="CH231" s="1106" t="n"/>
      <c r="CI231" s="1106" t="n"/>
      <c r="CJ231" s="1106" t="n"/>
      <c r="CK231" s="1106" t="n"/>
      <c r="CL231" s="1106" t="n"/>
      <c r="CM231" s="1106" t="n"/>
      <c r="CN231" s="1106" t="n"/>
      <c r="CO231" s="1106" t="n"/>
      <c r="CP231" s="1106" t="n"/>
      <c r="CQ231" s="1106" t="n"/>
      <c r="CR231" s="1106" t="n"/>
      <c r="CS231" s="1106" t="n"/>
      <c r="CT231" s="1106" t="n"/>
      <c r="CU231" s="1106" t="n"/>
      <c r="CV231" s="1106" t="n"/>
      <c r="CW231" s="1106" t="n"/>
      <c r="CX231" s="1106" t="n"/>
      <c r="CY231" s="1106" t="n"/>
      <c r="CZ231" s="1106" t="n"/>
      <c r="DA231" s="1106" t="n"/>
      <c r="DB231" s="1106" t="n"/>
      <c r="DC231" s="1106" t="n"/>
      <c r="DD231" s="1106" t="n"/>
      <c r="DE231" s="1106" t="n"/>
      <c r="DF231" s="1106" t="n"/>
      <c r="DG231" s="1106" t="n"/>
      <c r="DH231" s="1106" t="n"/>
      <c r="DI231" s="1106" t="n"/>
    </row>
    <row r="232" ht="13.5" customHeight="1" s="1178">
      <c r="A232" s="1106" t="n"/>
      <c r="B232" s="1106" t="n"/>
      <c r="C232" s="1106" t="n"/>
      <c r="D232" s="1106" t="n"/>
      <c r="E232" s="1106" t="n"/>
      <c r="F232" s="1106" t="n"/>
      <c r="G232" s="144" t="n"/>
      <c r="H232" s="1106" t="n"/>
      <c r="I232" s="1106" t="n"/>
      <c r="J232" s="1106" t="n"/>
      <c r="K232" s="1106" t="n"/>
      <c r="L232" s="1106" t="n"/>
      <c r="M232" s="1106" t="n"/>
      <c r="N232" s="1106" t="n"/>
      <c r="O232" s="1106" t="n"/>
      <c r="P232" s="1106" t="n"/>
      <c r="Q232" s="1106" t="n"/>
      <c r="R232" s="1106" t="n"/>
      <c r="S232" s="1106" t="n"/>
      <c r="T232" s="230" t="n"/>
      <c r="U232" s="1106" t="n"/>
      <c r="V232" s="1106" t="n"/>
      <c r="W232" s="1106" t="n"/>
      <c r="X232" s="1106" t="n"/>
      <c r="Y232" s="1106" t="n"/>
      <c r="Z232" s="1106" t="n"/>
      <c r="AA232" s="144" t="n"/>
      <c r="AB232" s="1106" t="n"/>
      <c r="AC232" s="1106" t="n"/>
      <c r="AD232" s="1106" t="n"/>
      <c r="AE232" s="1106" t="n"/>
      <c r="AF232" s="1106" t="n"/>
      <c r="AG232" s="1106" t="n"/>
      <c r="AH232" s="144" t="n"/>
      <c r="AI232" s="1105" t="inlineStr">
        <is>
          <t>紧急贷款</t>
        </is>
      </c>
      <c r="AJ232" s="1106" t="n">
        <v>0</v>
      </c>
      <c r="AK232" s="1106" t="n"/>
      <c r="AL232" s="1106" t="n"/>
      <c r="AM232" s="462" t="n">
        <v>4341719.8</v>
      </c>
      <c r="AN232" s="1106" t="n"/>
      <c r="AO232" s="1106" t="n"/>
      <c r="AP232" s="1106" t="n"/>
      <c r="AQ232" s="1106" t="n"/>
      <c r="AR232" s="1106" t="n"/>
      <c r="AS232" s="1106" t="n"/>
      <c r="AT232" s="1106" t="n"/>
      <c r="AU232" s="1106" t="n"/>
      <c r="AV232" s="1106" t="n"/>
      <c r="AW232" s="1106" t="n"/>
      <c r="AX232" s="1106" t="n"/>
      <c r="AY232" s="1106" t="n"/>
      <c r="AZ232" s="144" t="n"/>
      <c r="BA232" s="1106" t="n"/>
      <c r="BB232" s="1106" t="n"/>
      <c r="BC232" s="1106" t="n"/>
      <c r="BD232" s="1106" t="n"/>
      <c r="BE232" s="1106" t="n"/>
      <c r="BF232" s="1106" t="n"/>
      <c r="BG232" s="1106" t="n"/>
      <c r="BH232" s="1106" t="n"/>
      <c r="BI232" s="1106" t="n"/>
      <c r="BJ232" s="1106" t="n"/>
      <c r="BK232" s="1106" t="n"/>
      <c r="BL232" s="1106" t="n"/>
      <c r="BM232" s="1106" t="n"/>
      <c r="BN232" s="1106" t="n"/>
      <c r="BO232" s="1106" t="n"/>
      <c r="BP232" s="1106" t="n"/>
      <c r="BQ232" s="1106" t="n"/>
      <c r="BR232" s="1106" t="n"/>
      <c r="BS232" s="1106" t="n"/>
      <c r="BT232" s="1106" t="n"/>
      <c r="BU232" s="1106" t="n"/>
      <c r="BV232" s="1106" t="n"/>
      <c r="BW232" s="1106" t="n"/>
      <c r="BX232" s="1106" t="n"/>
      <c r="BY232" s="1106" t="n"/>
      <c r="BZ232" s="1106" t="n"/>
      <c r="CA232" s="1106" t="n"/>
      <c r="CB232" s="1106" t="n"/>
      <c r="CC232" s="1106" t="n"/>
      <c r="CD232" s="1106" t="n"/>
      <c r="CE232" s="1106" t="n"/>
      <c r="CF232" s="1106" t="n"/>
      <c r="CG232" s="1106" t="n"/>
      <c r="CH232" s="1106" t="n"/>
      <c r="CI232" s="1106" t="n"/>
      <c r="CJ232" s="1106" t="n"/>
      <c r="CK232" s="1106" t="n"/>
      <c r="CL232" s="1106" t="n"/>
      <c r="CM232" s="1106" t="n"/>
      <c r="CN232" s="1106" t="n"/>
      <c r="CO232" s="1106" t="n"/>
      <c r="CP232" s="1106" t="n"/>
      <c r="CQ232" s="1106" t="n"/>
      <c r="CR232" s="1106" t="n"/>
      <c r="CS232" s="1106" t="n"/>
      <c r="CT232" s="1106" t="n"/>
      <c r="CU232" s="1106" t="n"/>
      <c r="CV232" s="1106" t="n"/>
      <c r="CW232" s="1106" t="n"/>
      <c r="CX232" s="1106" t="n"/>
      <c r="CY232" s="1106" t="n"/>
      <c r="CZ232" s="1106" t="n"/>
      <c r="DA232" s="1106" t="n"/>
      <c r="DB232" s="1106" t="n"/>
      <c r="DC232" s="1106" t="n"/>
      <c r="DD232" s="1106" t="n"/>
      <c r="DE232" s="1106" t="n"/>
      <c r="DF232" s="1106" t="n"/>
      <c r="DG232" s="1106" t="n"/>
      <c r="DH232" s="1106" t="n"/>
      <c r="DI232" s="1106" t="n"/>
    </row>
    <row r="233" ht="13.5" customHeight="1" s="1178">
      <c r="A233" s="1106" t="n"/>
      <c r="B233" s="1106" t="n"/>
      <c r="C233" s="1106" t="n"/>
      <c r="D233" s="1106" t="n"/>
      <c r="E233" s="1106" t="n"/>
      <c r="F233" s="1106" t="n"/>
      <c r="G233" s="144" t="n"/>
      <c r="H233" s="1106" t="n"/>
      <c r="I233" s="1106" t="n"/>
      <c r="J233" s="1106" t="n"/>
      <c r="K233" s="1106" t="n"/>
      <c r="L233" s="1106" t="n"/>
      <c r="M233" s="1106" t="n"/>
      <c r="N233" s="1106" t="n"/>
      <c r="O233" s="1106" t="n"/>
      <c r="P233" s="1106" t="n"/>
      <c r="Q233" s="1106" t="n"/>
      <c r="R233" s="1106" t="n"/>
      <c r="S233" s="1106" t="n"/>
      <c r="T233" s="230" t="n"/>
      <c r="U233" s="1106" t="n"/>
      <c r="V233" s="1106" t="n"/>
      <c r="W233" s="1106" t="n"/>
      <c r="X233" s="1106" t="n"/>
      <c r="Y233" s="1106" t="n"/>
      <c r="Z233" s="1106" t="n"/>
      <c r="AA233" s="144" t="n"/>
      <c r="AB233" s="1106" t="n"/>
      <c r="AC233" s="1106" t="n"/>
      <c r="AD233" s="1106" t="n"/>
      <c r="AE233" s="1106" t="n"/>
      <c r="AF233" s="1106" t="n"/>
      <c r="AG233" s="1106" t="n"/>
      <c r="AH233" s="144" t="n"/>
      <c r="AI233" s="1105" t="inlineStr">
        <is>
          <t>研发费</t>
        </is>
      </c>
      <c r="AJ233" s="462" t="n">
        <v>0</v>
      </c>
      <c r="AK233" s="1106" t="n"/>
      <c r="AL233" s="1106" t="n"/>
      <c r="AM233" s="462" t="n">
        <v>4341719.8</v>
      </c>
      <c r="AN233" s="1106" t="n"/>
      <c r="AO233" s="1106" t="n"/>
      <c r="AP233" s="1106" t="n"/>
      <c r="AQ233" s="1106" t="n"/>
      <c r="AR233" s="1106" t="n"/>
      <c r="AS233" s="1106" t="n"/>
      <c r="AT233" s="1106" t="n"/>
      <c r="AU233" s="1106" t="n"/>
      <c r="AV233" s="1106" t="n"/>
      <c r="AW233" s="1106" t="n"/>
      <c r="AX233" s="1106" t="n"/>
      <c r="AY233" s="1106" t="n"/>
      <c r="AZ233" s="144" t="n"/>
      <c r="BA233" s="1106" t="n"/>
      <c r="BB233" s="1106" t="n"/>
      <c r="BC233" s="1106" t="n"/>
      <c r="BD233" s="1106" t="n"/>
      <c r="BE233" s="1106" t="n"/>
      <c r="BF233" s="1106" t="n"/>
      <c r="BG233" s="1106" t="n"/>
      <c r="BH233" s="1106" t="n"/>
      <c r="BI233" s="1106" t="n"/>
      <c r="BJ233" s="1106" t="n"/>
      <c r="BK233" s="1106" t="n"/>
      <c r="BL233" s="1106" t="n"/>
      <c r="BM233" s="1106" t="n"/>
      <c r="BN233" s="1106" t="n"/>
      <c r="BO233" s="1106" t="n"/>
      <c r="BP233" s="1106" t="n"/>
      <c r="BQ233" s="1106" t="n"/>
      <c r="BR233" s="1106" t="n"/>
      <c r="BS233" s="1106" t="n"/>
      <c r="BT233" s="1106" t="n"/>
      <c r="BU233" s="1106" t="n"/>
      <c r="BV233" s="1106" t="n"/>
      <c r="BW233" s="1106" t="n"/>
      <c r="BX233" s="1106" t="n"/>
      <c r="BY233" s="1106" t="n"/>
      <c r="BZ233" s="1106" t="n"/>
      <c r="CA233" s="1106" t="n"/>
      <c r="CB233" s="1106" t="n"/>
      <c r="CC233" s="1106" t="n"/>
      <c r="CD233" s="1106" t="n"/>
      <c r="CE233" s="1106" t="n"/>
      <c r="CF233" s="1106" t="n"/>
      <c r="CG233" s="1106" t="n"/>
      <c r="CH233" s="1106" t="n"/>
      <c r="CI233" s="1106" t="n"/>
      <c r="CJ233" s="1106" t="n"/>
      <c r="CK233" s="1106" t="n"/>
      <c r="CL233" s="1106" t="n"/>
      <c r="CM233" s="1106" t="n"/>
      <c r="CN233" s="1106" t="n"/>
      <c r="CO233" s="1106" t="n"/>
      <c r="CP233" s="1106" t="n"/>
      <c r="CQ233" s="1106" t="n"/>
      <c r="CR233" s="1106" t="n"/>
      <c r="CS233" s="1106" t="n"/>
      <c r="CT233" s="1106" t="n"/>
      <c r="CU233" s="1106" t="n"/>
      <c r="CV233" s="1106" t="n"/>
      <c r="CW233" s="1106" t="n"/>
      <c r="CX233" s="1106" t="n"/>
      <c r="CY233" s="1106" t="n"/>
      <c r="CZ233" s="1106" t="n"/>
      <c r="DA233" s="1106" t="n"/>
      <c r="DB233" s="1106" t="n"/>
      <c r="DC233" s="1106" t="n"/>
      <c r="DD233" s="1106" t="n"/>
      <c r="DE233" s="1106" t="n"/>
      <c r="DF233" s="1106" t="n"/>
      <c r="DG233" s="1106" t="n"/>
      <c r="DH233" s="1106" t="n"/>
      <c r="DI233" s="1106" t="n"/>
    </row>
    <row r="234" ht="13.5" customHeight="1" s="1178">
      <c r="A234" s="1106" t="n"/>
      <c r="B234" s="1106" t="n"/>
      <c r="C234" s="1106" t="n"/>
      <c r="D234" s="1106" t="n"/>
      <c r="E234" s="1106" t="n"/>
      <c r="F234" s="1106" t="n"/>
      <c r="G234" s="144" t="n"/>
      <c r="H234" s="1106" t="n"/>
      <c r="I234" s="1106" t="n"/>
      <c r="J234" s="1106" t="n"/>
      <c r="K234" s="1106" t="n"/>
      <c r="L234" s="1106" t="n"/>
      <c r="M234" s="1106" t="n"/>
      <c r="N234" s="1106" t="n"/>
      <c r="O234" s="1106" t="n"/>
      <c r="P234" s="1106" t="n"/>
      <c r="Q234" s="1106" t="n"/>
      <c r="R234" s="1106" t="n"/>
      <c r="S234" s="1106" t="n"/>
      <c r="T234" s="230" t="n"/>
      <c r="U234" s="1106" t="n"/>
      <c r="V234" s="1106" t="n"/>
      <c r="W234" s="1106" t="n"/>
      <c r="X234" s="1106" t="n"/>
      <c r="Y234" s="1106" t="n"/>
      <c r="Z234" s="1106" t="n"/>
      <c r="AA234" s="144" t="n"/>
      <c r="AB234" s="1106" t="n"/>
      <c r="AC234" s="1106" t="n"/>
      <c r="AD234" s="1106" t="n"/>
      <c r="AE234" s="1106" t="n"/>
      <c r="AF234" s="1106" t="n"/>
      <c r="AG234" s="1106" t="n"/>
      <c r="AH234" s="144" t="n"/>
      <c r="AI234" s="1105" t="inlineStr">
        <is>
          <t>研发费分摊</t>
        </is>
      </c>
      <c r="AJ234" s="462" t="n">
        <v>0</v>
      </c>
      <c r="AK234" s="1106" t="n"/>
      <c r="AL234" s="462" t="n">
        <v>870550</v>
      </c>
      <c r="AM234" s="1106" t="n"/>
      <c r="AN234" s="1106" t="n"/>
      <c r="AO234" s="1106" t="n"/>
      <c r="AP234" s="1106" t="n"/>
      <c r="AQ234" s="1106" t="n"/>
      <c r="AR234" s="1106" t="n"/>
      <c r="AS234" s="1106" t="n"/>
      <c r="AT234" s="1106" t="n"/>
      <c r="AU234" s="1106" t="n"/>
      <c r="AV234" s="1106" t="n"/>
      <c r="AW234" s="1106" t="n"/>
      <c r="AX234" s="1106" t="n"/>
      <c r="AY234" s="1106" t="n"/>
      <c r="AZ234" s="144" t="n"/>
      <c r="BA234" s="1106" t="n"/>
      <c r="BB234" s="1106" t="n"/>
      <c r="BC234" s="1106" t="n"/>
      <c r="BD234" s="1106" t="n"/>
      <c r="BE234" s="1106" t="n"/>
      <c r="BF234" s="1106" t="n"/>
      <c r="BG234" s="1106" t="n"/>
      <c r="BH234" s="1106" t="n"/>
      <c r="BI234" s="1106" t="n"/>
      <c r="BJ234" s="1106" t="n"/>
      <c r="BK234" s="1106" t="n"/>
      <c r="BL234" s="1106" t="n"/>
      <c r="BM234" s="1106" t="n"/>
      <c r="BN234" s="1106" t="n"/>
      <c r="BO234" s="1106" t="n"/>
      <c r="BP234" s="1106" t="n"/>
      <c r="BQ234" s="1106" t="n"/>
      <c r="BR234" s="1106" t="n"/>
      <c r="BS234" s="1106" t="n"/>
      <c r="BT234" s="1106" t="n"/>
      <c r="BU234" s="1106" t="n"/>
      <c r="BV234" s="1106" t="n"/>
      <c r="BW234" s="1106" t="n"/>
      <c r="BX234" s="1106" t="n"/>
      <c r="BY234" s="1106" t="n"/>
      <c r="BZ234" s="1106" t="n"/>
      <c r="CA234" s="1106" t="n"/>
      <c r="CB234" s="1106" t="n"/>
      <c r="CC234" s="1106" t="n"/>
      <c r="CD234" s="1106" t="n"/>
      <c r="CE234" s="1106" t="n"/>
      <c r="CF234" s="1106" t="n"/>
      <c r="CG234" s="1106" t="n"/>
      <c r="CH234" s="1106" t="n"/>
      <c r="CI234" s="1106" t="n"/>
      <c r="CJ234" s="1106" t="n"/>
      <c r="CK234" s="1106" t="n"/>
      <c r="CL234" s="1106" t="n"/>
      <c r="CM234" s="1106" t="n"/>
      <c r="CN234" s="1106" t="n"/>
      <c r="CO234" s="1106" t="n"/>
      <c r="CP234" s="1106" t="n"/>
      <c r="CQ234" s="1106" t="n"/>
      <c r="CR234" s="1106" t="n"/>
      <c r="CS234" s="1106" t="n"/>
      <c r="CT234" s="1106" t="n"/>
      <c r="CU234" s="1106" t="n"/>
      <c r="CV234" s="1106" t="n"/>
      <c r="CW234" s="1106" t="n"/>
      <c r="CX234" s="1106" t="n"/>
      <c r="CY234" s="1106" t="n"/>
      <c r="CZ234" s="1106" t="n"/>
      <c r="DA234" s="1106" t="n"/>
      <c r="DB234" s="1106" t="n"/>
      <c r="DC234" s="1106" t="n"/>
      <c r="DD234" s="1106" t="n"/>
      <c r="DE234" s="1106" t="n"/>
      <c r="DF234" s="1106" t="n"/>
      <c r="DG234" s="1106" t="n"/>
      <c r="DH234" s="1106" t="n"/>
      <c r="DI234" s="1106" t="n"/>
    </row>
    <row r="235" ht="13.5" customHeight="1" s="1178">
      <c r="A235" s="1106" t="n"/>
      <c r="B235" s="1106" t="n"/>
      <c r="C235" s="1106" t="n"/>
      <c r="D235" s="1106" t="n"/>
      <c r="E235" s="1106" t="n"/>
      <c r="F235" s="1106" t="n"/>
      <c r="G235" s="144" t="n"/>
      <c r="H235" s="1106" t="n"/>
      <c r="I235" s="1106" t="n"/>
      <c r="J235" s="1106" t="n"/>
      <c r="K235" s="1106" t="n"/>
      <c r="L235" s="1106" t="n"/>
      <c r="M235" s="1106" t="n"/>
      <c r="N235" s="1106" t="n"/>
      <c r="O235" s="1106" t="n"/>
      <c r="P235" s="1106" t="n"/>
      <c r="Q235" s="1106" t="n"/>
      <c r="R235" s="1106" t="n"/>
      <c r="S235" s="1106" t="n"/>
      <c r="T235" s="230" t="n"/>
      <c r="U235" s="1106" t="n"/>
      <c r="V235" s="1106" t="n"/>
      <c r="W235" s="1106" t="n"/>
      <c r="X235" s="1106" t="n"/>
      <c r="Y235" s="1106" t="n"/>
      <c r="Z235" s="1106" t="n"/>
      <c r="AA235" s="144" t="n"/>
      <c r="AB235" s="1106" t="n"/>
      <c r="AC235" s="1106" t="n"/>
      <c r="AD235" s="1106" t="n"/>
      <c r="AE235" s="1106" t="n"/>
      <c r="AF235" s="1106" t="n"/>
      <c r="AG235" s="1106" t="n"/>
      <c r="AH235" s="144" t="n"/>
      <c r="AI235" s="1105" t="inlineStr">
        <is>
          <t>购原材料</t>
        </is>
      </c>
      <c r="AJ235" s="462" t="n">
        <v>-500000</v>
      </c>
      <c r="AK235" s="1106" t="n"/>
      <c r="AL235" s="1106" t="n"/>
      <c r="AM235" s="462" t="n">
        <v>3841719.8</v>
      </c>
      <c r="AN235" s="1106" t="n"/>
      <c r="AO235" s="1106" t="n"/>
      <c r="AP235" s="1106" t="n"/>
      <c r="AQ235" s="1106" t="n"/>
      <c r="AR235" s="1106" t="n"/>
      <c r="AS235" s="1106" t="n"/>
      <c r="AT235" s="1106" t="n"/>
      <c r="AU235" s="1106" t="n"/>
      <c r="AV235" s="1106" t="n"/>
      <c r="AW235" s="1106" t="n"/>
      <c r="AX235" s="1106" t="n"/>
      <c r="AY235" s="1106" t="n"/>
      <c r="AZ235" s="144" t="n"/>
      <c r="BA235" s="1106" t="n"/>
      <c r="BB235" s="1106" t="n"/>
      <c r="BC235" s="1106" t="n"/>
      <c r="BD235" s="1106" t="n"/>
      <c r="BE235" s="1106" t="n"/>
      <c r="BF235" s="1106" t="n"/>
      <c r="BG235" s="1106" t="n"/>
      <c r="BH235" s="1106" t="n"/>
      <c r="BI235" s="1106" t="n"/>
      <c r="BJ235" s="1106" t="n"/>
      <c r="BK235" s="1106" t="n"/>
      <c r="BL235" s="1106" t="n"/>
      <c r="BM235" s="1106" t="n"/>
      <c r="BN235" s="1106" t="n"/>
      <c r="BO235" s="1106" t="n"/>
      <c r="BP235" s="1106" t="n"/>
      <c r="BQ235" s="1106" t="n"/>
      <c r="BR235" s="1106" t="n"/>
      <c r="BS235" s="1106" t="n"/>
      <c r="BT235" s="1106" t="n"/>
      <c r="BU235" s="1106" t="n"/>
      <c r="BV235" s="1106" t="n"/>
      <c r="BW235" s="1106" t="n"/>
      <c r="BX235" s="1106" t="n"/>
      <c r="BY235" s="1106" t="n"/>
      <c r="BZ235" s="1106" t="n"/>
      <c r="CA235" s="1106" t="n"/>
      <c r="CB235" s="1106" t="n"/>
      <c r="CC235" s="1106" t="n"/>
      <c r="CD235" s="1106" t="n"/>
      <c r="CE235" s="1106" t="n"/>
      <c r="CF235" s="1106" t="n"/>
      <c r="CG235" s="1106" t="n"/>
      <c r="CH235" s="1106" t="n"/>
      <c r="CI235" s="1106" t="n"/>
      <c r="CJ235" s="1106" t="n"/>
      <c r="CK235" s="1106" t="n"/>
      <c r="CL235" s="1106" t="n"/>
      <c r="CM235" s="1106" t="n"/>
      <c r="CN235" s="1106" t="n"/>
      <c r="CO235" s="1106" t="n"/>
      <c r="CP235" s="1106" t="n"/>
      <c r="CQ235" s="1106" t="n"/>
      <c r="CR235" s="1106" t="n"/>
      <c r="CS235" s="1106" t="n"/>
      <c r="CT235" s="1106" t="n"/>
      <c r="CU235" s="1106" t="n"/>
      <c r="CV235" s="1106" t="n"/>
      <c r="CW235" s="1106" t="n"/>
      <c r="CX235" s="1106" t="n"/>
      <c r="CY235" s="1106" t="n"/>
      <c r="CZ235" s="1106" t="n"/>
      <c r="DA235" s="1106" t="n"/>
      <c r="DB235" s="1106" t="n"/>
      <c r="DC235" s="1106" t="n"/>
      <c r="DD235" s="1106" t="n"/>
      <c r="DE235" s="1106" t="n"/>
      <c r="DF235" s="1106" t="n"/>
      <c r="DG235" s="1106" t="n"/>
      <c r="DH235" s="1106" t="n"/>
      <c r="DI235" s="1106" t="n"/>
    </row>
    <row r="236" ht="13.5" customHeight="1" s="1178">
      <c r="A236" s="1106" t="n"/>
      <c r="B236" s="1106" t="n"/>
      <c r="C236" s="1106" t="n"/>
      <c r="D236" s="1106" t="n"/>
      <c r="E236" s="1106" t="n"/>
      <c r="F236" s="1106" t="n"/>
      <c r="G236" s="144" t="n"/>
      <c r="H236" s="1106" t="n"/>
      <c r="I236" s="1106" t="n"/>
      <c r="J236" s="1106" t="n"/>
      <c r="K236" s="1106" t="n"/>
      <c r="L236" s="1106" t="n"/>
      <c r="M236" s="1106" t="n"/>
      <c r="N236" s="1106" t="n"/>
      <c r="O236" s="1106" t="n"/>
      <c r="P236" s="1106" t="n"/>
      <c r="Q236" s="1106" t="n"/>
      <c r="R236" s="1106" t="n"/>
      <c r="S236" s="1106" t="n"/>
      <c r="T236" s="230" t="n"/>
      <c r="U236" s="1106" t="n"/>
      <c r="V236" s="1106" t="n"/>
      <c r="W236" s="1106" t="n"/>
      <c r="X236" s="1106" t="n"/>
      <c r="Y236" s="1106" t="n"/>
      <c r="Z236" s="1106" t="n"/>
      <c r="AA236" s="144" t="n"/>
      <c r="AB236" s="1106" t="n"/>
      <c r="AC236" s="1106" t="n"/>
      <c r="AD236" s="1106" t="n"/>
      <c r="AE236" s="1106" t="n"/>
      <c r="AF236" s="1106" t="n"/>
      <c r="AG236" s="1106" t="n"/>
      <c r="AH236" s="144" t="n"/>
      <c r="AI236" s="1105" t="inlineStr">
        <is>
          <t>购原材料折扣</t>
        </is>
      </c>
      <c r="AJ236" s="462" t="n">
        <v>0</v>
      </c>
      <c r="AK236" s="462" t="n">
        <v>0</v>
      </c>
      <c r="AL236" s="1106" t="n"/>
      <c r="AM236" s="462" t="n">
        <v>3841719.8</v>
      </c>
      <c r="AN236" s="1106" t="n"/>
      <c r="AO236" s="1106" t="n"/>
      <c r="AP236" s="1106" t="n"/>
      <c r="AQ236" s="1106" t="n"/>
      <c r="AR236" s="1106" t="n"/>
      <c r="AS236" s="1106" t="n"/>
      <c r="AT236" s="1106" t="n"/>
      <c r="AU236" s="1106" t="n"/>
      <c r="AV236" s="1106" t="n"/>
      <c r="AW236" s="1106" t="n"/>
      <c r="AX236" s="1106" t="n"/>
      <c r="AY236" s="1106" t="n"/>
      <c r="AZ236" s="144" t="n"/>
      <c r="BA236" s="1106" t="n"/>
      <c r="BB236" s="1106" t="n"/>
      <c r="BC236" s="1106" t="n"/>
      <c r="BD236" s="1106" t="n"/>
      <c r="BE236" s="1106" t="n"/>
      <c r="BF236" s="1106" t="n"/>
      <c r="BG236" s="1106" t="n"/>
      <c r="BH236" s="1106" t="n"/>
      <c r="BI236" s="1106" t="n"/>
      <c r="BJ236" s="1106" t="n"/>
      <c r="BK236" s="1106" t="n"/>
      <c r="BL236" s="1106" t="n"/>
      <c r="BM236" s="1106" t="n"/>
      <c r="BN236" s="1106" t="n"/>
      <c r="BO236" s="1106" t="n"/>
      <c r="BP236" s="1106" t="n"/>
      <c r="BQ236" s="1106" t="n"/>
      <c r="BR236" s="1106" t="n"/>
      <c r="BS236" s="1106" t="n"/>
      <c r="BT236" s="1106" t="n"/>
      <c r="BU236" s="1106" t="n"/>
      <c r="BV236" s="1106" t="n"/>
      <c r="BW236" s="1106" t="n"/>
      <c r="BX236" s="1106" t="n"/>
      <c r="BY236" s="1106" t="n"/>
      <c r="BZ236" s="1106" t="n"/>
      <c r="CA236" s="1106" t="n"/>
      <c r="CB236" s="1106" t="n"/>
      <c r="CC236" s="1106" t="n"/>
      <c r="CD236" s="1106" t="n"/>
      <c r="CE236" s="1106" t="n"/>
      <c r="CF236" s="1106" t="n"/>
      <c r="CG236" s="1106" t="n"/>
      <c r="CH236" s="1106" t="n"/>
      <c r="CI236" s="1106" t="n"/>
      <c r="CJ236" s="1106" t="n"/>
      <c r="CK236" s="1106" t="n"/>
      <c r="CL236" s="1106" t="n"/>
      <c r="CM236" s="1106" t="n"/>
      <c r="CN236" s="1106" t="n"/>
      <c r="CO236" s="1106" t="n"/>
      <c r="CP236" s="1106" t="n"/>
      <c r="CQ236" s="1106" t="n"/>
      <c r="CR236" s="1106" t="n"/>
      <c r="CS236" s="1106" t="n"/>
      <c r="CT236" s="1106" t="n"/>
      <c r="CU236" s="1106" t="n"/>
      <c r="CV236" s="1106" t="n"/>
      <c r="CW236" s="1106" t="n"/>
      <c r="CX236" s="1106" t="n"/>
      <c r="CY236" s="1106" t="n"/>
      <c r="CZ236" s="1106" t="n"/>
      <c r="DA236" s="1106" t="n"/>
      <c r="DB236" s="1106" t="n"/>
      <c r="DC236" s="1106" t="n"/>
      <c r="DD236" s="1106" t="n"/>
      <c r="DE236" s="1106" t="n"/>
      <c r="DF236" s="1106" t="n"/>
      <c r="DG236" s="1106" t="n"/>
      <c r="DH236" s="1106" t="n"/>
      <c r="DI236" s="1106" t="n"/>
    </row>
    <row r="237" ht="13.5" customHeight="1" s="1178">
      <c r="A237" s="1106" t="n"/>
      <c r="B237" s="1106" t="n"/>
      <c r="C237" s="1106" t="n"/>
      <c r="D237" s="1106" t="n"/>
      <c r="E237" s="1106" t="n"/>
      <c r="F237" s="1106" t="n"/>
      <c r="G237" s="144" t="n"/>
      <c r="H237" s="1106" t="n"/>
      <c r="I237" s="1106" t="n"/>
      <c r="J237" s="1106" t="n"/>
      <c r="K237" s="1106" t="n"/>
      <c r="L237" s="1106" t="n"/>
      <c r="M237" s="1106" t="n"/>
      <c r="N237" s="1106" t="n"/>
      <c r="O237" s="1106" t="n"/>
      <c r="P237" s="1106" t="n"/>
      <c r="Q237" s="1106" t="n"/>
      <c r="R237" s="1106" t="n"/>
      <c r="S237" s="1106" t="n"/>
      <c r="T237" s="230" t="n"/>
      <c r="U237" s="1106" t="n"/>
      <c r="V237" s="1106" t="n"/>
      <c r="W237" s="1106" t="n"/>
      <c r="X237" s="1106" t="n"/>
      <c r="Y237" s="1106" t="n"/>
      <c r="Z237" s="1106" t="n"/>
      <c r="AA237" s="144" t="n"/>
      <c r="AB237" s="1106" t="n"/>
      <c r="AC237" s="1106" t="n"/>
      <c r="AD237" s="1106" t="n"/>
      <c r="AE237" s="1106" t="n"/>
      <c r="AF237" s="1106" t="n"/>
      <c r="AG237" s="1106" t="n"/>
      <c r="AH237" s="144" t="n"/>
      <c r="AI237" s="1105" t="inlineStr">
        <is>
          <t>购材料运费</t>
        </is>
      </c>
      <c r="AJ237" s="462" t="n">
        <v>-15000</v>
      </c>
      <c r="AK237" s="1106" t="n"/>
      <c r="AL237" s="462" t="n">
        <v>885550</v>
      </c>
      <c r="AM237" s="462" t="n">
        <v>3826719.8</v>
      </c>
      <c r="AN237" s="1106" t="n"/>
      <c r="AO237" s="1106" t="n"/>
      <c r="AP237" s="1106" t="n"/>
      <c r="AQ237" s="1106" t="n"/>
      <c r="AR237" s="1106" t="n"/>
      <c r="AS237" s="1106" t="n"/>
      <c r="AT237" s="1106" t="n"/>
      <c r="AU237" s="1106" t="n"/>
      <c r="AV237" s="1106" t="n"/>
      <c r="AW237" s="1106" t="n"/>
      <c r="AX237" s="1106" t="n"/>
      <c r="AY237" s="1106" t="n"/>
      <c r="AZ237" s="144" t="n"/>
      <c r="BA237" s="1106" t="n"/>
      <c r="BB237" s="1106" t="n"/>
      <c r="BC237" s="1106" t="n"/>
      <c r="BD237" s="1106" t="n"/>
      <c r="BE237" s="1106" t="n"/>
      <c r="BF237" s="1106" t="n"/>
      <c r="BG237" s="1106" t="n"/>
      <c r="BH237" s="1106" t="n"/>
      <c r="BI237" s="1106" t="n"/>
      <c r="BJ237" s="1106" t="n"/>
      <c r="BK237" s="1106" t="n"/>
      <c r="BL237" s="1106" t="n"/>
      <c r="BM237" s="1106" t="n"/>
      <c r="BN237" s="1106" t="n"/>
      <c r="BO237" s="1106" t="n"/>
      <c r="BP237" s="1106" t="n"/>
      <c r="BQ237" s="1106" t="n"/>
      <c r="BR237" s="1106" t="n"/>
      <c r="BS237" s="1106" t="n"/>
      <c r="BT237" s="1106" t="n"/>
      <c r="BU237" s="1106" t="n"/>
      <c r="BV237" s="1106" t="n"/>
      <c r="BW237" s="1106" t="n"/>
      <c r="BX237" s="1106" t="n"/>
      <c r="BY237" s="1106" t="n"/>
      <c r="BZ237" s="1106" t="n"/>
      <c r="CA237" s="1106" t="n"/>
      <c r="CB237" s="1106" t="n"/>
      <c r="CC237" s="1106" t="n"/>
      <c r="CD237" s="1106" t="n"/>
      <c r="CE237" s="1106" t="n"/>
      <c r="CF237" s="1106" t="n"/>
      <c r="CG237" s="1106" t="n"/>
      <c r="CH237" s="1106" t="n"/>
      <c r="CI237" s="1106" t="n"/>
      <c r="CJ237" s="1106" t="n"/>
      <c r="CK237" s="1106" t="n"/>
      <c r="CL237" s="1106" t="n"/>
      <c r="CM237" s="1106" t="n"/>
      <c r="CN237" s="1106" t="n"/>
      <c r="CO237" s="1106" t="n"/>
      <c r="CP237" s="1106" t="n"/>
      <c r="CQ237" s="1106" t="n"/>
      <c r="CR237" s="1106" t="n"/>
      <c r="CS237" s="1106" t="n"/>
      <c r="CT237" s="1106" t="n"/>
      <c r="CU237" s="1106" t="n"/>
      <c r="CV237" s="1106" t="n"/>
      <c r="CW237" s="1106" t="n"/>
      <c r="CX237" s="1106" t="n"/>
      <c r="CY237" s="1106" t="n"/>
      <c r="CZ237" s="1106" t="n"/>
      <c r="DA237" s="1106" t="n"/>
      <c r="DB237" s="1106" t="n"/>
      <c r="DC237" s="1106" t="n"/>
      <c r="DD237" s="1106" t="n"/>
      <c r="DE237" s="1106" t="n"/>
      <c r="DF237" s="1106" t="n"/>
      <c r="DG237" s="1106" t="n"/>
      <c r="DH237" s="1106" t="n"/>
      <c r="DI237" s="1106" t="n"/>
    </row>
    <row r="238" ht="13.5" customHeight="1" s="1178">
      <c r="A238" s="1106" t="n"/>
      <c r="B238" s="1106" t="n"/>
      <c r="C238" s="1106" t="n"/>
      <c r="D238" s="1106" t="n"/>
      <c r="E238" s="1106" t="n"/>
      <c r="F238" s="1106" t="n"/>
      <c r="G238" s="144" t="n"/>
      <c r="H238" s="1106" t="n"/>
      <c r="I238" s="1106" t="n"/>
      <c r="J238" s="1106" t="n"/>
      <c r="K238" s="1106" t="n"/>
      <c r="L238" s="1106" t="n"/>
      <c r="M238" s="1106" t="n"/>
      <c r="N238" s="1106" t="n"/>
      <c r="O238" s="1106" t="n"/>
      <c r="P238" s="1106" t="n"/>
      <c r="Q238" s="1106" t="n"/>
      <c r="R238" s="1106" t="n"/>
      <c r="S238" s="1106" t="n"/>
      <c r="T238" s="230" t="n"/>
      <c r="U238" s="1106" t="n"/>
      <c r="V238" s="1106" t="n"/>
      <c r="W238" s="1106" t="n"/>
      <c r="X238" s="1106" t="n"/>
      <c r="Y238" s="1106" t="n"/>
      <c r="Z238" s="1106" t="n"/>
      <c r="AA238" s="144" t="n"/>
      <c r="AB238" s="1106" t="n"/>
      <c r="AC238" s="1106" t="n"/>
      <c r="AD238" s="1106" t="n"/>
      <c r="AE238" s="1106" t="n"/>
      <c r="AF238" s="1106" t="n"/>
      <c r="AG238" s="1106" t="n"/>
      <c r="AH238" s="144" t="n"/>
      <c r="AI238" s="1105" t="inlineStr">
        <is>
          <t>管理费</t>
        </is>
      </c>
      <c r="AJ238" s="462" t="n">
        <v>-25000</v>
      </c>
      <c r="AK238" s="1106" t="n"/>
      <c r="AL238" s="462" t="n">
        <v>910550</v>
      </c>
      <c r="AM238" s="462" t="n">
        <v>3801719.8</v>
      </c>
      <c r="AN238" s="1106" t="n"/>
      <c r="AO238" s="1106" t="n"/>
      <c r="AP238" s="1106" t="n"/>
      <c r="AQ238" s="1106" t="n"/>
      <c r="AR238" s="1106" t="n"/>
      <c r="AS238" s="1106" t="n"/>
      <c r="AT238" s="1106" t="n"/>
      <c r="AU238" s="1106" t="n"/>
      <c r="AV238" s="1106" t="n"/>
      <c r="AW238" s="1106" t="n"/>
      <c r="AX238" s="1106" t="n"/>
      <c r="AY238" s="1106" t="n"/>
      <c r="AZ238" s="144" t="n"/>
      <c r="BA238" s="1106" t="n"/>
      <c r="BB238" s="1106" t="n"/>
      <c r="BC238" s="1106" t="n"/>
      <c r="BD238" s="1106" t="n"/>
      <c r="BE238" s="1106" t="n"/>
      <c r="BF238" s="1106" t="n"/>
      <c r="BG238" s="1106" t="n"/>
      <c r="BH238" s="1106" t="n"/>
      <c r="BI238" s="1106" t="n"/>
      <c r="BJ238" s="1106" t="n"/>
      <c r="BK238" s="1106" t="n"/>
      <c r="BL238" s="1106" t="n"/>
      <c r="BM238" s="1106" t="n"/>
      <c r="BN238" s="1106" t="n"/>
      <c r="BO238" s="1106" t="n"/>
      <c r="BP238" s="1106" t="n"/>
      <c r="BQ238" s="1106" t="n"/>
      <c r="BR238" s="1106" t="n"/>
      <c r="BS238" s="1106" t="n"/>
      <c r="BT238" s="1106" t="n"/>
      <c r="BU238" s="1106" t="n"/>
      <c r="BV238" s="1106" t="n"/>
      <c r="BW238" s="1106" t="n"/>
      <c r="BX238" s="1106" t="n"/>
      <c r="BY238" s="1106" t="n"/>
      <c r="BZ238" s="1106" t="n"/>
      <c r="CA238" s="1106" t="n"/>
      <c r="CB238" s="1106" t="n"/>
      <c r="CC238" s="1106" t="n"/>
      <c r="CD238" s="1106" t="n"/>
      <c r="CE238" s="1106" t="n"/>
      <c r="CF238" s="1106" t="n"/>
      <c r="CG238" s="1106" t="n"/>
      <c r="CH238" s="1106" t="n"/>
      <c r="CI238" s="1106" t="n"/>
      <c r="CJ238" s="1106" t="n"/>
      <c r="CK238" s="1106" t="n"/>
      <c r="CL238" s="1106" t="n"/>
      <c r="CM238" s="1106" t="n"/>
      <c r="CN238" s="1106" t="n"/>
      <c r="CO238" s="1106" t="n"/>
      <c r="CP238" s="1106" t="n"/>
      <c r="CQ238" s="1106" t="n"/>
      <c r="CR238" s="1106" t="n"/>
      <c r="CS238" s="1106" t="n"/>
      <c r="CT238" s="1106" t="n"/>
      <c r="CU238" s="1106" t="n"/>
      <c r="CV238" s="1106" t="n"/>
      <c r="CW238" s="1106" t="n"/>
      <c r="CX238" s="1106" t="n"/>
      <c r="CY238" s="1106" t="n"/>
      <c r="CZ238" s="1106" t="n"/>
      <c r="DA238" s="1106" t="n"/>
      <c r="DB238" s="1106" t="n"/>
      <c r="DC238" s="1106" t="n"/>
      <c r="DD238" s="1106" t="n"/>
      <c r="DE238" s="1106" t="n"/>
      <c r="DF238" s="1106" t="n"/>
      <c r="DG238" s="1106" t="n"/>
      <c r="DH238" s="1106" t="n"/>
      <c r="DI238" s="1106" t="n"/>
    </row>
    <row r="239" ht="13.5" customHeight="1" s="1178">
      <c r="A239" s="1106" t="n"/>
      <c r="B239" s="1106" t="n"/>
      <c r="C239" s="1106" t="n"/>
      <c r="D239" s="1106" t="n"/>
      <c r="E239" s="1106" t="n"/>
      <c r="F239" s="1106" t="n"/>
      <c r="G239" s="144" t="n"/>
      <c r="H239" s="1106" t="n"/>
      <c r="I239" s="1106" t="n"/>
      <c r="J239" s="1106" t="n"/>
      <c r="K239" s="1106" t="n"/>
      <c r="L239" s="1106" t="n"/>
      <c r="M239" s="1106" t="n"/>
      <c r="N239" s="1106" t="n"/>
      <c r="O239" s="1106" t="n"/>
      <c r="P239" s="1106" t="n"/>
      <c r="Q239" s="1106" t="n"/>
      <c r="R239" s="1106" t="n"/>
      <c r="S239" s="1106" t="n"/>
      <c r="T239" s="230" t="n"/>
      <c r="U239" s="1106" t="n"/>
      <c r="V239" s="1106" t="n"/>
      <c r="W239" s="1106" t="n"/>
      <c r="X239" s="1106" t="n"/>
      <c r="Y239" s="1106" t="n"/>
      <c r="Z239" s="1106" t="n"/>
      <c r="AA239" s="144" t="n"/>
      <c r="AB239" s="1106" t="n"/>
      <c r="AC239" s="1106" t="n"/>
      <c r="AD239" s="1106" t="n"/>
      <c r="AE239" s="1106" t="n"/>
      <c r="AF239" s="1106" t="n"/>
      <c r="AG239" s="1106" t="n"/>
      <c r="AH239" s="144" t="n"/>
      <c r="AI239" s="1105" t="inlineStr">
        <is>
          <t>特殊班工资</t>
        </is>
      </c>
      <c r="AJ239" s="462" t="n">
        <v>-589140</v>
      </c>
      <c r="AK239" s="1106" t="n"/>
      <c r="AL239" s="462" t="n">
        <v>1499690</v>
      </c>
      <c r="AM239" s="462" t="n">
        <v>3212579.8</v>
      </c>
      <c r="AN239" s="1106" t="n"/>
      <c r="AO239" s="1106" t="n"/>
      <c r="AP239" s="1106" t="n"/>
      <c r="AQ239" s="1106" t="n"/>
      <c r="AR239" s="1106" t="n"/>
      <c r="AS239" s="1106" t="n"/>
      <c r="AT239" s="1106" t="n"/>
      <c r="AU239" s="1106" t="n"/>
      <c r="AV239" s="1106" t="n"/>
      <c r="AW239" s="1106" t="n"/>
      <c r="AX239" s="1106" t="n"/>
      <c r="AY239" s="1106" t="n"/>
      <c r="AZ239" s="144" t="n"/>
      <c r="BA239" s="1106" t="n"/>
      <c r="BB239" s="1106" t="n"/>
      <c r="BC239" s="1106" t="n"/>
      <c r="BD239" s="1106" t="n"/>
      <c r="BE239" s="1106" t="n"/>
      <c r="BF239" s="1106" t="n"/>
      <c r="BG239" s="1106" t="n"/>
      <c r="BH239" s="1106" t="n"/>
      <c r="BI239" s="1106" t="n"/>
      <c r="BJ239" s="1106" t="n"/>
      <c r="BK239" s="1106" t="n"/>
      <c r="BL239" s="1106" t="n"/>
      <c r="BM239" s="1106" t="n"/>
      <c r="BN239" s="1106" t="n"/>
      <c r="BO239" s="1106" t="n"/>
      <c r="BP239" s="1106" t="n"/>
      <c r="BQ239" s="1106" t="n"/>
      <c r="BR239" s="1106" t="n"/>
      <c r="BS239" s="1106" t="n"/>
      <c r="BT239" s="1106" t="n"/>
      <c r="BU239" s="1106" t="n"/>
      <c r="BV239" s="1106" t="n"/>
      <c r="BW239" s="1106" t="n"/>
      <c r="BX239" s="1106" t="n"/>
      <c r="BY239" s="1106" t="n"/>
      <c r="BZ239" s="1106" t="n"/>
      <c r="CA239" s="1106" t="n"/>
      <c r="CB239" s="1106" t="n"/>
      <c r="CC239" s="1106" t="n"/>
      <c r="CD239" s="1106" t="n"/>
      <c r="CE239" s="1106" t="n"/>
      <c r="CF239" s="1106" t="n"/>
      <c r="CG239" s="1106" t="n"/>
      <c r="CH239" s="1106" t="n"/>
      <c r="CI239" s="1106" t="n"/>
      <c r="CJ239" s="1106" t="n"/>
      <c r="CK239" s="1106" t="n"/>
      <c r="CL239" s="1106" t="n"/>
      <c r="CM239" s="1106" t="n"/>
      <c r="CN239" s="1106" t="n"/>
      <c r="CO239" s="1106" t="n"/>
      <c r="CP239" s="1106" t="n"/>
      <c r="CQ239" s="1106" t="n"/>
      <c r="CR239" s="1106" t="n"/>
      <c r="CS239" s="1106" t="n"/>
      <c r="CT239" s="1106" t="n"/>
      <c r="CU239" s="1106" t="n"/>
      <c r="CV239" s="1106" t="n"/>
      <c r="CW239" s="1106" t="n"/>
      <c r="CX239" s="1106" t="n"/>
      <c r="CY239" s="1106" t="n"/>
      <c r="CZ239" s="1106" t="n"/>
      <c r="DA239" s="1106" t="n"/>
      <c r="DB239" s="1106" t="n"/>
      <c r="DC239" s="1106" t="n"/>
      <c r="DD239" s="1106" t="n"/>
      <c r="DE239" s="1106" t="n"/>
      <c r="DF239" s="1106" t="n"/>
      <c r="DG239" s="1106" t="n"/>
      <c r="DH239" s="1106" t="n"/>
      <c r="DI239" s="1106" t="n"/>
    </row>
    <row r="240" ht="13.5" customHeight="1" s="1178">
      <c r="A240" s="1106" t="n"/>
      <c r="B240" s="1106" t="n"/>
      <c r="C240" s="1106" t="n"/>
      <c r="D240" s="1106" t="n"/>
      <c r="E240" s="1106" t="n"/>
      <c r="F240" s="1106" t="n"/>
      <c r="G240" s="144" t="n"/>
      <c r="H240" s="1106" t="n"/>
      <c r="I240" s="1106" t="n"/>
      <c r="J240" s="1106" t="n"/>
      <c r="K240" s="1106" t="n"/>
      <c r="L240" s="1106" t="n"/>
      <c r="M240" s="1106" t="n"/>
      <c r="N240" s="1106" t="n"/>
      <c r="O240" s="1106" t="n"/>
      <c r="P240" s="1106" t="n"/>
      <c r="Q240" s="1106" t="n"/>
      <c r="R240" s="1106" t="n"/>
      <c r="S240" s="1106" t="n"/>
      <c r="T240" s="230" t="n"/>
      <c r="U240" s="1106" t="n"/>
      <c r="V240" s="1106" t="n"/>
      <c r="W240" s="1106" t="n"/>
      <c r="X240" s="1106" t="n"/>
      <c r="Y240" s="1106" t="n"/>
      <c r="Z240" s="1106" t="n"/>
      <c r="AA240" s="144" t="n"/>
      <c r="AB240" s="1106" t="n"/>
      <c r="AC240" s="1106" t="n"/>
      <c r="AD240" s="1106" t="n"/>
      <c r="AE240" s="1106" t="n"/>
      <c r="AF240" s="1106" t="n"/>
      <c r="AG240" s="1106" t="n"/>
      <c r="AH240" s="144" t="n"/>
      <c r="AI240" s="1105" t="inlineStr">
        <is>
          <t>使用材料费</t>
        </is>
      </c>
      <c r="AJ240" s="462" t="n">
        <v>-471900</v>
      </c>
      <c r="AK240" s="1106" t="n"/>
      <c r="AL240" s="462" t="n">
        <v>1971590</v>
      </c>
      <c r="AM240" s="1106" t="n"/>
      <c r="AN240" s="1106" t="n"/>
      <c r="AO240" s="1106" t="n"/>
      <c r="AP240" s="1106" t="n"/>
      <c r="AQ240" s="1106" t="n"/>
      <c r="AR240" s="1106" t="n"/>
      <c r="AS240" s="1106" t="n"/>
      <c r="AT240" s="1106" t="n"/>
      <c r="AU240" s="1106" t="n"/>
      <c r="AV240" s="1106" t="n"/>
      <c r="AW240" s="1106" t="n"/>
      <c r="AX240" s="1106" t="n"/>
      <c r="AY240" s="1106" t="n"/>
      <c r="AZ240" s="144" t="n"/>
      <c r="BA240" s="1106" t="n"/>
      <c r="BB240" s="1106" t="n"/>
      <c r="BC240" s="1106" t="n"/>
      <c r="BD240" s="1106" t="n"/>
      <c r="BE240" s="1106" t="n"/>
      <c r="BF240" s="1106" t="n"/>
      <c r="BG240" s="1106" t="n"/>
      <c r="BH240" s="1106" t="n"/>
      <c r="BI240" s="1106" t="n"/>
      <c r="BJ240" s="1106" t="n"/>
      <c r="BK240" s="1106" t="n"/>
      <c r="BL240" s="1106" t="n"/>
      <c r="BM240" s="1106" t="n"/>
      <c r="BN240" s="1106" t="n"/>
      <c r="BO240" s="1106" t="n"/>
      <c r="BP240" s="1106" t="n"/>
      <c r="BQ240" s="1106" t="n"/>
      <c r="BR240" s="1106" t="n"/>
      <c r="BS240" s="1106" t="n"/>
      <c r="BT240" s="1106" t="n"/>
      <c r="BU240" s="1106" t="n"/>
      <c r="BV240" s="1106" t="n"/>
      <c r="BW240" s="1106" t="n"/>
      <c r="BX240" s="1106" t="n"/>
      <c r="BY240" s="1106" t="n"/>
      <c r="BZ240" s="1106" t="n"/>
      <c r="CA240" s="1106" t="n"/>
      <c r="CB240" s="1106" t="n"/>
      <c r="CC240" s="1106" t="n"/>
      <c r="CD240" s="1106" t="n"/>
      <c r="CE240" s="1106" t="n"/>
      <c r="CF240" s="1106" t="n"/>
      <c r="CG240" s="1106" t="n"/>
      <c r="CH240" s="1106" t="n"/>
      <c r="CI240" s="1106" t="n"/>
      <c r="CJ240" s="1106" t="n"/>
      <c r="CK240" s="1106" t="n"/>
      <c r="CL240" s="1106" t="n"/>
      <c r="CM240" s="1106" t="n"/>
      <c r="CN240" s="1106" t="n"/>
      <c r="CO240" s="1106" t="n"/>
      <c r="CP240" s="1106" t="n"/>
      <c r="CQ240" s="1106" t="n"/>
      <c r="CR240" s="1106" t="n"/>
      <c r="CS240" s="1106" t="n"/>
      <c r="CT240" s="1106" t="n"/>
      <c r="CU240" s="1106" t="n"/>
      <c r="CV240" s="1106" t="n"/>
      <c r="CW240" s="1106" t="n"/>
      <c r="CX240" s="1106" t="n"/>
      <c r="CY240" s="1106" t="n"/>
      <c r="CZ240" s="1106" t="n"/>
      <c r="DA240" s="1106" t="n"/>
      <c r="DB240" s="1106" t="n"/>
      <c r="DC240" s="1106" t="n"/>
      <c r="DD240" s="1106" t="n"/>
      <c r="DE240" s="1106" t="n"/>
      <c r="DF240" s="1106" t="n"/>
      <c r="DG240" s="1106" t="n"/>
      <c r="DH240" s="1106" t="n"/>
      <c r="DI240" s="1106" t="n"/>
    </row>
    <row r="241" ht="13.5" customHeight="1" s="1178">
      <c r="A241" s="1106" t="n"/>
      <c r="B241" s="1106" t="n"/>
      <c r="C241" s="1106" t="n"/>
      <c r="D241" s="1106" t="n"/>
      <c r="E241" s="1106" t="n"/>
      <c r="F241" s="1106" t="n"/>
      <c r="G241" s="144" t="n"/>
      <c r="H241" s="1106" t="n"/>
      <c r="I241" s="1106" t="n"/>
      <c r="J241" s="1106" t="n"/>
      <c r="K241" s="1106" t="n"/>
      <c r="L241" s="1106" t="n"/>
      <c r="M241" s="1106" t="n"/>
      <c r="N241" s="1106" t="n"/>
      <c r="O241" s="1106" t="n"/>
      <c r="P241" s="1106" t="n"/>
      <c r="Q241" s="1106" t="n"/>
      <c r="R241" s="1106" t="n"/>
      <c r="S241" s="1106" t="n"/>
      <c r="T241" s="230" t="n"/>
      <c r="U241" s="1106" t="n"/>
      <c r="V241" s="1106" t="n"/>
      <c r="W241" s="1106" t="n"/>
      <c r="X241" s="1106" t="n"/>
      <c r="Y241" s="1106" t="n"/>
      <c r="Z241" s="1106" t="n"/>
      <c r="AA241" s="144" t="n"/>
      <c r="AB241" s="1106" t="n"/>
      <c r="AC241" s="1106" t="n"/>
      <c r="AD241" s="1106" t="n"/>
      <c r="AE241" s="1106" t="n"/>
      <c r="AF241" s="1106" t="n"/>
      <c r="AG241" s="1106" t="n"/>
      <c r="AH241" s="144" t="n"/>
      <c r="AI241" s="1105" t="inlineStr">
        <is>
          <t>成品运输费</t>
        </is>
      </c>
      <c r="AJ241" s="462" t="n">
        <v>-276050</v>
      </c>
      <c r="AK241" s="1106" t="n"/>
      <c r="AL241" s="462" t="n">
        <v>2247640</v>
      </c>
      <c r="AM241" s="462" t="n">
        <v>2936529.8</v>
      </c>
      <c r="AN241" s="1106" t="n"/>
      <c r="AO241" s="1106" t="n"/>
      <c r="AP241" s="1106" t="n"/>
      <c r="AQ241" s="1106" t="n"/>
      <c r="AR241" s="1106" t="n"/>
      <c r="AS241" s="1106" t="n"/>
      <c r="AT241" s="1106" t="n"/>
      <c r="AU241" s="1106" t="n"/>
      <c r="AV241" s="1106" t="n"/>
      <c r="AW241" s="1106" t="n"/>
      <c r="AX241" s="1106" t="n"/>
      <c r="AY241" s="1106" t="n"/>
      <c r="AZ241" s="144" t="n"/>
      <c r="BA241" s="1106" t="n"/>
      <c r="BB241" s="1106" t="n"/>
      <c r="BC241" s="1106" t="n"/>
      <c r="BD241" s="1106" t="n"/>
      <c r="BE241" s="1106" t="n"/>
      <c r="BF241" s="1106" t="n"/>
      <c r="BG241" s="1106" t="n"/>
      <c r="BH241" s="1106" t="n"/>
      <c r="BI241" s="1106" t="n"/>
      <c r="BJ241" s="1106" t="n"/>
      <c r="BK241" s="1106" t="n"/>
      <c r="BL241" s="1106" t="n"/>
      <c r="BM241" s="1106" t="n"/>
      <c r="BN241" s="1106" t="n"/>
      <c r="BO241" s="1106" t="n"/>
      <c r="BP241" s="1106" t="n"/>
      <c r="BQ241" s="1106" t="n"/>
      <c r="BR241" s="1106" t="n"/>
      <c r="BS241" s="1106" t="n"/>
      <c r="BT241" s="1106" t="n"/>
      <c r="BU241" s="1106" t="n"/>
      <c r="BV241" s="1106" t="n"/>
      <c r="BW241" s="1106" t="n"/>
      <c r="BX241" s="1106" t="n"/>
      <c r="BY241" s="1106" t="n"/>
      <c r="BZ241" s="1106" t="n"/>
      <c r="CA241" s="1106" t="n"/>
      <c r="CB241" s="1106" t="n"/>
      <c r="CC241" s="1106" t="n"/>
      <c r="CD241" s="1106" t="n"/>
      <c r="CE241" s="1106" t="n"/>
      <c r="CF241" s="1106" t="n"/>
      <c r="CG241" s="1106" t="n"/>
      <c r="CH241" s="1106" t="n"/>
      <c r="CI241" s="1106" t="n"/>
      <c r="CJ241" s="1106" t="n"/>
      <c r="CK241" s="1106" t="n"/>
      <c r="CL241" s="1106" t="n"/>
      <c r="CM241" s="1106" t="n"/>
      <c r="CN241" s="1106" t="n"/>
      <c r="CO241" s="1106" t="n"/>
      <c r="CP241" s="1106" t="n"/>
      <c r="CQ241" s="1106" t="n"/>
      <c r="CR241" s="1106" t="n"/>
      <c r="CS241" s="1106" t="n"/>
      <c r="CT241" s="1106" t="n"/>
      <c r="CU241" s="1106" t="n"/>
      <c r="CV241" s="1106" t="n"/>
      <c r="CW241" s="1106" t="n"/>
      <c r="CX241" s="1106" t="n"/>
      <c r="CY241" s="1106" t="n"/>
      <c r="CZ241" s="1106" t="n"/>
      <c r="DA241" s="1106" t="n"/>
      <c r="DB241" s="1106" t="n"/>
      <c r="DC241" s="1106" t="n"/>
      <c r="DD241" s="1106" t="n"/>
      <c r="DE241" s="1106" t="n"/>
      <c r="DF241" s="1106" t="n"/>
      <c r="DG241" s="1106" t="n"/>
      <c r="DH241" s="1106" t="n"/>
      <c r="DI241" s="1106" t="n"/>
    </row>
    <row r="242" ht="13.5" customHeight="1" s="1178">
      <c r="A242" s="1106" t="n"/>
      <c r="B242" s="1106" t="n"/>
      <c r="C242" s="1106" t="n"/>
      <c r="D242" s="1106" t="n"/>
      <c r="E242" s="1106" t="n"/>
      <c r="F242" s="1106" t="n"/>
      <c r="G242" s="144" t="n"/>
      <c r="H242" s="1106" t="n"/>
      <c r="I242" s="1106" t="n"/>
      <c r="J242" s="1106" t="n"/>
      <c r="K242" s="1106" t="n"/>
      <c r="L242" s="1106" t="n"/>
      <c r="M242" s="1106" t="n"/>
      <c r="N242" s="1106" t="n"/>
      <c r="O242" s="1106" t="n"/>
      <c r="P242" s="1106" t="n"/>
      <c r="Q242" s="1106" t="n"/>
      <c r="R242" s="1106" t="n"/>
      <c r="S242" s="1106" t="n"/>
      <c r="T242" s="230" t="n"/>
      <c r="U242" s="1106" t="n"/>
      <c r="V242" s="1106" t="n"/>
      <c r="W242" s="1106" t="n"/>
      <c r="X242" s="1106" t="n"/>
      <c r="Y242" s="1106" t="n"/>
      <c r="Z242" s="1106" t="n"/>
      <c r="AA242" s="144" t="n"/>
      <c r="AB242" s="1106" t="n"/>
      <c r="AC242" s="1106" t="n"/>
      <c r="AD242" s="1106" t="n"/>
      <c r="AE242" s="1106" t="n"/>
      <c r="AF242" s="1106" t="n"/>
      <c r="AG242" s="1106" t="n"/>
      <c r="AH242" s="144" t="n"/>
      <c r="AI242" s="1105" t="inlineStr">
        <is>
          <t>广告费</t>
        </is>
      </c>
      <c r="AJ242" s="462" t="n">
        <v>-30000</v>
      </c>
      <c r="AK242" s="1106" t="n"/>
      <c r="AL242" s="462" t="n">
        <v>2277640</v>
      </c>
      <c r="AM242" s="462" t="n">
        <v>2906529.8</v>
      </c>
      <c r="AN242" s="1106" t="n"/>
      <c r="AO242" s="1106" t="n"/>
      <c r="AP242" s="1106" t="n"/>
      <c r="AQ242" s="1106" t="n"/>
      <c r="AR242" s="1106" t="n"/>
      <c r="AS242" s="1106" t="n"/>
      <c r="AT242" s="1106" t="n"/>
      <c r="AU242" s="1106" t="n"/>
      <c r="AV242" s="1106" t="n"/>
      <c r="AW242" s="1106" t="n"/>
      <c r="AX242" s="1106" t="n"/>
      <c r="AY242" s="1106" t="n"/>
      <c r="AZ242" s="144" t="n"/>
      <c r="BA242" s="1106" t="n"/>
      <c r="BB242" s="1106" t="n"/>
      <c r="BC242" s="1106" t="n"/>
      <c r="BD242" s="1106" t="n"/>
      <c r="BE242" s="1106" t="n"/>
      <c r="BF242" s="1106" t="n"/>
      <c r="BG242" s="1106" t="n"/>
      <c r="BH242" s="1106" t="n"/>
      <c r="BI242" s="1106" t="n"/>
      <c r="BJ242" s="1106" t="n"/>
      <c r="BK242" s="1106" t="n"/>
      <c r="BL242" s="1106" t="n"/>
      <c r="BM242" s="1106" t="n"/>
      <c r="BN242" s="1106" t="n"/>
      <c r="BO242" s="1106" t="n"/>
      <c r="BP242" s="1106" t="n"/>
      <c r="BQ242" s="1106" t="n"/>
      <c r="BR242" s="1106" t="n"/>
      <c r="BS242" s="1106" t="n"/>
      <c r="BT242" s="1106" t="n"/>
      <c r="BU242" s="1106" t="n"/>
      <c r="BV242" s="1106" t="n"/>
      <c r="BW242" s="1106" t="n"/>
      <c r="BX242" s="1106" t="n"/>
      <c r="BY242" s="1106" t="n"/>
      <c r="BZ242" s="1106" t="n"/>
      <c r="CA242" s="1106" t="n"/>
      <c r="CB242" s="1106" t="n"/>
      <c r="CC242" s="1106" t="n"/>
      <c r="CD242" s="1106" t="n"/>
      <c r="CE242" s="1106" t="n"/>
      <c r="CF242" s="1106" t="n"/>
      <c r="CG242" s="1106" t="n"/>
      <c r="CH242" s="1106" t="n"/>
      <c r="CI242" s="1106" t="n"/>
      <c r="CJ242" s="1106" t="n"/>
      <c r="CK242" s="1106" t="n"/>
      <c r="CL242" s="1106" t="n"/>
      <c r="CM242" s="1106" t="n"/>
      <c r="CN242" s="1106" t="n"/>
      <c r="CO242" s="1106" t="n"/>
      <c r="CP242" s="1106" t="n"/>
      <c r="CQ242" s="1106" t="n"/>
      <c r="CR242" s="1106" t="n"/>
      <c r="CS242" s="1106" t="n"/>
      <c r="CT242" s="1106" t="n"/>
      <c r="CU242" s="1106" t="n"/>
      <c r="CV242" s="1106" t="n"/>
      <c r="CW242" s="1106" t="n"/>
      <c r="CX242" s="1106" t="n"/>
      <c r="CY242" s="1106" t="n"/>
      <c r="CZ242" s="1106" t="n"/>
      <c r="DA242" s="1106" t="n"/>
      <c r="DB242" s="1106" t="n"/>
      <c r="DC242" s="1106" t="n"/>
      <c r="DD242" s="1106" t="n"/>
      <c r="DE242" s="1106" t="n"/>
      <c r="DF242" s="1106" t="n"/>
      <c r="DG242" s="1106" t="n"/>
      <c r="DH242" s="1106" t="n"/>
      <c r="DI242" s="1106" t="n"/>
    </row>
    <row r="243" ht="13.5" customHeight="1" s="1178">
      <c r="A243" s="1106" t="n"/>
      <c r="B243" s="1106" t="n"/>
      <c r="C243" s="1106" t="n"/>
      <c r="D243" s="1106" t="n"/>
      <c r="E243" s="1106" t="n"/>
      <c r="F243" s="1106" t="n"/>
      <c r="G243" s="144" t="n"/>
      <c r="H243" s="1106" t="n"/>
      <c r="I243" s="1106" t="n"/>
      <c r="J243" s="1106" t="n"/>
      <c r="K243" s="1106" t="n"/>
      <c r="L243" s="1106" t="n"/>
      <c r="M243" s="1106" t="n"/>
      <c r="N243" s="1106" t="n"/>
      <c r="O243" s="1106" t="n"/>
      <c r="P243" s="1106" t="n"/>
      <c r="Q243" s="1106" t="n"/>
      <c r="R243" s="1106" t="n"/>
      <c r="S243" s="1106" t="n"/>
      <c r="T243" s="230" t="n"/>
      <c r="U243" s="1106" t="n"/>
      <c r="V243" s="1106" t="n"/>
      <c r="W243" s="1106" t="n"/>
      <c r="X243" s="1106" t="n"/>
      <c r="Y243" s="1106" t="n"/>
      <c r="Z243" s="1106" t="n"/>
      <c r="AA243" s="144" t="n"/>
      <c r="AB243" s="1106" t="n"/>
      <c r="AC243" s="1106" t="n"/>
      <c r="AD243" s="1106" t="n"/>
      <c r="AE243" s="1106" t="n"/>
      <c r="AF243" s="1106" t="n"/>
      <c r="AG243" s="1106" t="n"/>
      <c r="AH243" s="144" t="n"/>
      <c r="AI243" s="1105" t="inlineStr">
        <is>
          <t>促销费</t>
        </is>
      </c>
      <c r="AJ243" s="462" t="n">
        <v>-60000</v>
      </c>
      <c r="AK243" s="1106" t="n"/>
      <c r="AL243" s="462" t="n">
        <v>2337640</v>
      </c>
      <c r="AM243" s="462" t="n">
        <v>2846529.8</v>
      </c>
      <c r="AN243" s="1106" t="n"/>
      <c r="AO243" s="1106" t="n"/>
      <c r="AP243" s="1106" t="n"/>
      <c r="AQ243" s="1106" t="n"/>
      <c r="AR243" s="1106" t="n"/>
      <c r="AS243" s="1106" t="n"/>
      <c r="AT243" s="1106" t="n"/>
      <c r="AU243" s="1106" t="n"/>
      <c r="AV243" s="1106" t="n"/>
      <c r="AW243" s="1106" t="n"/>
      <c r="AX243" s="1106" t="n"/>
      <c r="AY243" s="1106" t="n"/>
      <c r="AZ243" s="144" t="n"/>
      <c r="BA243" s="1106" t="n"/>
      <c r="BB243" s="1106" t="n"/>
      <c r="BC243" s="1106" t="n"/>
      <c r="BD243" s="1106" t="n"/>
      <c r="BE243" s="1106" t="n"/>
      <c r="BF243" s="1106" t="n"/>
      <c r="BG243" s="1106" t="n"/>
      <c r="BH243" s="1106" t="n"/>
      <c r="BI243" s="1106" t="n"/>
      <c r="BJ243" s="1106" t="n"/>
      <c r="BK243" s="1106" t="n"/>
      <c r="BL243" s="1106" t="n"/>
      <c r="BM243" s="1106" t="n"/>
      <c r="BN243" s="1106" t="n"/>
      <c r="BO243" s="1106" t="n"/>
      <c r="BP243" s="1106" t="n"/>
      <c r="BQ243" s="1106" t="n"/>
      <c r="BR243" s="1106" t="n"/>
      <c r="BS243" s="1106" t="n"/>
      <c r="BT243" s="1106" t="n"/>
      <c r="BU243" s="1106" t="n"/>
      <c r="BV243" s="1106" t="n"/>
      <c r="BW243" s="1106" t="n"/>
      <c r="BX243" s="1106" t="n"/>
      <c r="BY243" s="1106" t="n"/>
      <c r="BZ243" s="1106" t="n"/>
      <c r="CA243" s="1106" t="n"/>
      <c r="CB243" s="1106" t="n"/>
      <c r="CC243" s="1106" t="n"/>
      <c r="CD243" s="1106" t="n"/>
      <c r="CE243" s="1106" t="n"/>
      <c r="CF243" s="1106" t="n"/>
      <c r="CG243" s="1106" t="n"/>
      <c r="CH243" s="1106" t="n"/>
      <c r="CI243" s="1106" t="n"/>
      <c r="CJ243" s="1106" t="n"/>
      <c r="CK243" s="1106" t="n"/>
      <c r="CL243" s="1106" t="n"/>
      <c r="CM243" s="1106" t="n"/>
      <c r="CN243" s="1106" t="n"/>
      <c r="CO243" s="1106" t="n"/>
      <c r="CP243" s="1106" t="n"/>
      <c r="CQ243" s="1106" t="n"/>
      <c r="CR243" s="1106" t="n"/>
      <c r="CS243" s="1106" t="n"/>
      <c r="CT243" s="1106" t="n"/>
      <c r="CU243" s="1106" t="n"/>
      <c r="CV243" s="1106" t="n"/>
      <c r="CW243" s="1106" t="n"/>
      <c r="CX243" s="1106" t="n"/>
      <c r="CY243" s="1106" t="n"/>
      <c r="CZ243" s="1106" t="n"/>
      <c r="DA243" s="1106" t="n"/>
      <c r="DB243" s="1106" t="n"/>
      <c r="DC243" s="1106" t="n"/>
      <c r="DD243" s="1106" t="n"/>
      <c r="DE243" s="1106" t="n"/>
      <c r="DF243" s="1106" t="n"/>
      <c r="DG243" s="1106" t="n"/>
      <c r="DH243" s="1106" t="n"/>
      <c r="DI243" s="1106" t="n"/>
    </row>
    <row r="244" ht="13.5" customHeight="1" s="1178">
      <c r="A244" s="1106" t="n"/>
      <c r="B244" s="1106" t="n"/>
      <c r="C244" s="1106" t="n"/>
      <c r="D244" s="1106" t="n"/>
      <c r="E244" s="1106" t="n"/>
      <c r="F244" s="1106" t="n"/>
      <c r="G244" s="144" t="n"/>
      <c r="H244" s="1106" t="n"/>
      <c r="I244" s="1106" t="n"/>
      <c r="J244" s="1106" t="n"/>
      <c r="K244" s="1106" t="n"/>
      <c r="L244" s="1106" t="n"/>
      <c r="M244" s="1106" t="n"/>
      <c r="N244" s="1106" t="n"/>
      <c r="O244" s="1106" t="n"/>
      <c r="P244" s="1106" t="n"/>
      <c r="Q244" s="1106" t="n"/>
      <c r="R244" s="1106" t="n"/>
      <c r="S244" s="1106" t="n"/>
      <c r="T244" s="230" t="n"/>
      <c r="U244" s="1106" t="n"/>
      <c r="V244" s="1106" t="n"/>
      <c r="W244" s="1106" t="n"/>
      <c r="X244" s="1106" t="n"/>
      <c r="Y244" s="1106" t="n"/>
      <c r="Z244" s="1106" t="n"/>
      <c r="AA244" s="144" t="n"/>
      <c r="AB244" s="1106" t="n"/>
      <c r="AC244" s="1106" t="n"/>
      <c r="AD244" s="1106" t="n"/>
      <c r="AE244" s="1106" t="n"/>
      <c r="AF244" s="1106" t="n"/>
      <c r="AG244" s="1106" t="n"/>
      <c r="AH244" s="144" t="n"/>
      <c r="AI244" s="1105" t="inlineStr">
        <is>
          <t>销售收入</t>
        </is>
      </c>
      <c r="AJ244" s="462" t="n">
        <v>2994000</v>
      </c>
      <c r="AK244" s="462" t="n">
        <v>2994000</v>
      </c>
      <c r="AL244" s="1106" t="n"/>
      <c r="AM244" s="462" t="n">
        <v>5840529.8</v>
      </c>
      <c r="AN244" s="1106" t="n"/>
      <c r="AO244" s="1106" t="n"/>
      <c r="AP244" s="1106" t="n"/>
      <c r="AQ244" s="1106" t="n"/>
      <c r="AR244" s="1106" t="n"/>
      <c r="AS244" s="1106" t="n"/>
      <c r="AT244" s="1106" t="n"/>
      <c r="AU244" s="1106" t="n"/>
      <c r="AV244" s="1106" t="n"/>
      <c r="AW244" s="1106" t="n"/>
      <c r="AX244" s="1106" t="n"/>
      <c r="AY244" s="1106" t="n"/>
      <c r="AZ244" s="144" t="n"/>
      <c r="BA244" s="1106" t="n"/>
      <c r="BB244" s="1106" t="n"/>
      <c r="BC244" s="1106" t="n"/>
      <c r="BD244" s="1106" t="n"/>
      <c r="BE244" s="1106" t="n"/>
      <c r="BF244" s="1106" t="n"/>
      <c r="BG244" s="1106" t="n"/>
      <c r="BH244" s="1106" t="n"/>
      <c r="BI244" s="1106" t="n"/>
      <c r="BJ244" s="1106" t="n"/>
      <c r="BK244" s="1106" t="n"/>
      <c r="BL244" s="1106" t="n"/>
      <c r="BM244" s="1106" t="n"/>
      <c r="BN244" s="1106" t="n"/>
      <c r="BO244" s="1106" t="n"/>
      <c r="BP244" s="1106" t="n"/>
      <c r="BQ244" s="1106" t="n"/>
      <c r="BR244" s="1106" t="n"/>
      <c r="BS244" s="1106" t="n"/>
      <c r="BT244" s="1106" t="n"/>
      <c r="BU244" s="1106" t="n"/>
      <c r="BV244" s="1106" t="n"/>
      <c r="BW244" s="1106" t="n"/>
      <c r="BX244" s="1106" t="n"/>
      <c r="BY244" s="1106" t="n"/>
      <c r="BZ244" s="1106" t="n"/>
      <c r="CA244" s="1106" t="n"/>
      <c r="CB244" s="1106" t="n"/>
      <c r="CC244" s="1106" t="n"/>
      <c r="CD244" s="1106" t="n"/>
      <c r="CE244" s="1106" t="n"/>
      <c r="CF244" s="1106" t="n"/>
      <c r="CG244" s="1106" t="n"/>
      <c r="CH244" s="1106" t="n"/>
      <c r="CI244" s="1106" t="n"/>
      <c r="CJ244" s="1106" t="n"/>
      <c r="CK244" s="1106" t="n"/>
      <c r="CL244" s="1106" t="n"/>
      <c r="CM244" s="1106" t="n"/>
      <c r="CN244" s="1106" t="n"/>
      <c r="CO244" s="1106" t="n"/>
      <c r="CP244" s="1106" t="n"/>
      <c r="CQ244" s="1106" t="n"/>
      <c r="CR244" s="1106" t="n"/>
      <c r="CS244" s="1106" t="n"/>
      <c r="CT244" s="1106" t="n"/>
      <c r="CU244" s="1106" t="n"/>
      <c r="CV244" s="1106" t="n"/>
      <c r="CW244" s="1106" t="n"/>
      <c r="CX244" s="1106" t="n"/>
      <c r="CY244" s="1106" t="n"/>
      <c r="CZ244" s="1106" t="n"/>
      <c r="DA244" s="1106" t="n"/>
      <c r="DB244" s="1106" t="n"/>
      <c r="DC244" s="1106" t="n"/>
      <c r="DD244" s="1106" t="n"/>
      <c r="DE244" s="1106" t="n"/>
      <c r="DF244" s="1106" t="n"/>
      <c r="DG244" s="1106" t="n"/>
      <c r="DH244" s="1106" t="n"/>
      <c r="DI244" s="1106" t="n"/>
    </row>
    <row r="245" ht="13.5" customHeight="1" s="1178">
      <c r="A245" s="1106" t="n"/>
      <c r="B245" s="1106" t="n"/>
      <c r="C245" s="1106" t="n"/>
      <c r="D245" s="1106" t="n"/>
      <c r="E245" s="1106" t="n"/>
      <c r="F245" s="1106" t="n"/>
      <c r="G245" s="144" t="n"/>
      <c r="H245" s="1106" t="n"/>
      <c r="I245" s="1106" t="n"/>
      <c r="J245" s="1106" t="n"/>
      <c r="K245" s="1106" t="n"/>
      <c r="L245" s="1106" t="n"/>
      <c r="M245" s="1106" t="n"/>
      <c r="N245" s="1106" t="n"/>
      <c r="O245" s="1106" t="n"/>
      <c r="P245" s="1106" t="n"/>
      <c r="Q245" s="1106" t="n"/>
      <c r="R245" s="1106" t="n"/>
      <c r="S245" s="1106" t="n"/>
      <c r="T245" s="230" t="n"/>
      <c r="U245" s="1106" t="n"/>
      <c r="V245" s="1106" t="n"/>
      <c r="W245" s="1106" t="n"/>
      <c r="X245" s="1106" t="n"/>
      <c r="Y245" s="1106" t="n"/>
      <c r="Z245" s="1106" t="n"/>
      <c r="AA245" s="144" t="n"/>
      <c r="AB245" s="1106" t="n"/>
      <c r="AC245" s="1106" t="n"/>
      <c r="AD245" s="1106" t="n"/>
      <c r="AE245" s="1106" t="n"/>
      <c r="AF245" s="1106" t="n"/>
      <c r="AG245" s="1106" t="n"/>
      <c r="AH245" s="144" t="n"/>
      <c r="AI245" s="1105" t="inlineStr">
        <is>
          <t>废品损失</t>
        </is>
      </c>
      <c r="AJ245" s="462" t="n">
        <v>-34720</v>
      </c>
      <c r="AK245" s="1106" t="n"/>
      <c r="AL245" s="462" t="n">
        <v>2372360</v>
      </c>
      <c r="AM245" s="462" t="n">
        <v>5805809.8</v>
      </c>
      <c r="AN245" s="1106" t="n"/>
      <c r="AO245" s="1106" t="n"/>
      <c r="AP245" s="1106" t="n"/>
      <c r="AQ245" s="1106" t="n"/>
      <c r="AR245" s="1106" t="n"/>
      <c r="AS245" s="1106" t="n"/>
      <c r="AT245" s="1106" t="n"/>
      <c r="AU245" s="1106" t="n"/>
      <c r="AV245" s="1106" t="n"/>
      <c r="AW245" s="1106" t="n"/>
      <c r="AX245" s="1106" t="n"/>
      <c r="AY245" s="1106" t="n"/>
      <c r="AZ245" s="144" t="n"/>
      <c r="BA245" s="1106" t="n"/>
      <c r="BB245" s="1106" t="n"/>
      <c r="BC245" s="1106" t="n"/>
      <c r="BD245" s="1106" t="n"/>
      <c r="BE245" s="1106" t="n"/>
      <c r="BF245" s="1106" t="n"/>
      <c r="BG245" s="1106" t="n"/>
      <c r="BH245" s="1106" t="n"/>
      <c r="BI245" s="1106" t="n"/>
      <c r="BJ245" s="1106" t="n"/>
      <c r="BK245" s="1106" t="n"/>
      <c r="BL245" s="1106" t="n"/>
      <c r="BM245" s="1106" t="n"/>
      <c r="BN245" s="1106" t="n"/>
      <c r="BO245" s="1106" t="n"/>
      <c r="BP245" s="1106" t="n"/>
      <c r="BQ245" s="1106" t="n"/>
      <c r="BR245" s="1106" t="n"/>
      <c r="BS245" s="1106" t="n"/>
      <c r="BT245" s="1106" t="n"/>
      <c r="BU245" s="1106" t="n"/>
      <c r="BV245" s="1106" t="n"/>
      <c r="BW245" s="1106" t="n"/>
      <c r="BX245" s="1106" t="n"/>
      <c r="BY245" s="1106" t="n"/>
      <c r="BZ245" s="1106" t="n"/>
      <c r="CA245" s="1106" t="n"/>
      <c r="CB245" s="1106" t="n"/>
      <c r="CC245" s="1106" t="n"/>
      <c r="CD245" s="1106" t="n"/>
      <c r="CE245" s="1106" t="n"/>
      <c r="CF245" s="1106" t="n"/>
      <c r="CG245" s="1106" t="n"/>
      <c r="CH245" s="1106" t="n"/>
      <c r="CI245" s="1106" t="n"/>
      <c r="CJ245" s="1106" t="n"/>
      <c r="CK245" s="1106" t="n"/>
      <c r="CL245" s="1106" t="n"/>
      <c r="CM245" s="1106" t="n"/>
      <c r="CN245" s="1106" t="n"/>
      <c r="CO245" s="1106" t="n"/>
      <c r="CP245" s="1106" t="n"/>
      <c r="CQ245" s="1106" t="n"/>
      <c r="CR245" s="1106" t="n"/>
      <c r="CS245" s="1106" t="n"/>
      <c r="CT245" s="1106" t="n"/>
      <c r="CU245" s="1106" t="n"/>
      <c r="CV245" s="1106" t="n"/>
      <c r="CW245" s="1106" t="n"/>
      <c r="CX245" s="1106" t="n"/>
      <c r="CY245" s="1106" t="n"/>
      <c r="CZ245" s="1106" t="n"/>
      <c r="DA245" s="1106" t="n"/>
      <c r="DB245" s="1106" t="n"/>
      <c r="DC245" s="1106" t="n"/>
      <c r="DD245" s="1106" t="n"/>
      <c r="DE245" s="1106" t="n"/>
      <c r="DF245" s="1106" t="n"/>
      <c r="DG245" s="1106" t="n"/>
      <c r="DH245" s="1106" t="n"/>
      <c r="DI245" s="1106" t="n"/>
    </row>
    <row r="246" ht="13.5" customHeight="1" s="1178">
      <c r="A246" s="1106" t="n"/>
      <c r="B246" s="1106" t="n"/>
      <c r="C246" s="1106" t="n"/>
      <c r="D246" s="1106" t="n"/>
      <c r="E246" s="1106" t="n"/>
      <c r="F246" s="1106" t="n"/>
      <c r="G246" s="144" t="n"/>
      <c r="H246" s="1106" t="n"/>
      <c r="I246" s="1106" t="n"/>
      <c r="J246" s="1106" t="n"/>
      <c r="K246" s="1106" t="n"/>
      <c r="L246" s="1106" t="n"/>
      <c r="M246" s="1106" t="n"/>
      <c r="N246" s="1106" t="n"/>
      <c r="O246" s="1106" t="n"/>
      <c r="P246" s="1106" t="n"/>
      <c r="Q246" s="1106" t="n"/>
      <c r="R246" s="1106" t="n"/>
      <c r="S246" s="1106" t="n"/>
      <c r="T246" s="230" t="n"/>
      <c r="U246" s="1106" t="n"/>
      <c r="V246" s="1106" t="n"/>
      <c r="W246" s="1106" t="n"/>
      <c r="X246" s="1106" t="n"/>
      <c r="Y246" s="1106" t="n"/>
      <c r="Z246" s="1106" t="n"/>
      <c r="AA246" s="144" t="n"/>
      <c r="AB246" s="1106" t="n"/>
      <c r="AC246" s="1106" t="n"/>
      <c r="AD246" s="1106" t="n"/>
      <c r="AE246" s="1106" t="n"/>
      <c r="AF246" s="1106" t="n"/>
      <c r="AG246" s="1106" t="n"/>
      <c r="AH246" s="144" t="n"/>
      <c r="AI246" s="1105" t="inlineStr">
        <is>
          <t>折旧费</t>
        </is>
      </c>
      <c r="AJ246" s="462" t="n">
        <v>-600000</v>
      </c>
      <c r="AK246" s="1106" t="n"/>
      <c r="AL246" s="462" t="n">
        <v>2972360</v>
      </c>
      <c r="AM246" s="1106" t="n"/>
      <c r="AN246" s="1106" t="n"/>
      <c r="AO246" s="1106" t="n"/>
      <c r="AP246" s="1106" t="n"/>
      <c r="AQ246" s="1106" t="n"/>
      <c r="AR246" s="1106" t="n"/>
      <c r="AS246" s="1106" t="n"/>
      <c r="AT246" s="1106" t="n"/>
      <c r="AU246" s="1106" t="n"/>
      <c r="AV246" s="1106" t="n"/>
      <c r="AW246" s="1106" t="n"/>
      <c r="AX246" s="1106" t="n"/>
      <c r="AY246" s="1106" t="n"/>
      <c r="AZ246" s="144" t="n"/>
      <c r="BA246" s="1106" t="n"/>
      <c r="BB246" s="1106" t="n"/>
      <c r="BC246" s="1106" t="n"/>
      <c r="BD246" s="1106" t="n"/>
      <c r="BE246" s="1106" t="n"/>
      <c r="BF246" s="1106" t="n"/>
      <c r="BG246" s="1106" t="n"/>
      <c r="BH246" s="1106" t="n"/>
      <c r="BI246" s="1106" t="n"/>
      <c r="BJ246" s="1106" t="n"/>
      <c r="BK246" s="1106" t="n"/>
      <c r="BL246" s="1106" t="n"/>
      <c r="BM246" s="1106" t="n"/>
      <c r="BN246" s="1106" t="n"/>
      <c r="BO246" s="1106" t="n"/>
      <c r="BP246" s="1106" t="n"/>
      <c r="BQ246" s="1106" t="n"/>
      <c r="BR246" s="1106" t="n"/>
      <c r="BS246" s="1106" t="n"/>
      <c r="BT246" s="1106" t="n"/>
      <c r="BU246" s="1106" t="n"/>
      <c r="BV246" s="1106" t="n"/>
      <c r="BW246" s="1106" t="n"/>
      <c r="BX246" s="1106" t="n"/>
      <c r="BY246" s="1106" t="n"/>
      <c r="BZ246" s="1106" t="n"/>
      <c r="CA246" s="1106" t="n"/>
      <c r="CB246" s="1106" t="n"/>
      <c r="CC246" s="1106" t="n"/>
      <c r="CD246" s="1106" t="n"/>
      <c r="CE246" s="1106" t="n"/>
      <c r="CF246" s="1106" t="n"/>
      <c r="CG246" s="1106" t="n"/>
      <c r="CH246" s="1106" t="n"/>
      <c r="CI246" s="1106" t="n"/>
      <c r="CJ246" s="1106" t="n"/>
      <c r="CK246" s="1106" t="n"/>
      <c r="CL246" s="1106" t="n"/>
      <c r="CM246" s="1106" t="n"/>
      <c r="CN246" s="1106" t="n"/>
      <c r="CO246" s="1106" t="n"/>
      <c r="CP246" s="1106" t="n"/>
      <c r="CQ246" s="1106" t="n"/>
      <c r="CR246" s="1106" t="n"/>
      <c r="CS246" s="1106" t="n"/>
      <c r="CT246" s="1106" t="n"/>
      <c r="CU246" s="1106" t="n"/>
      <c r="CV246" s="1106" t="n"/>
      <c r="CW246" s="1106" t="n"/>
      <c r="CX246" s="1106" t="n"/>
      <c r="CY246" s="1106" t="n"/>
      <c r="CZ246" s="1106" t="n"/>
      <c r="DA246" s="1106" t="n"/>
      <c r="DB246" s="1106" t="n"/>
      <c r="DC246" s="1106" t="n"/>
      <c r="DD246" s="1106" t="n"/>
      <c r="DE246" s="1106" t="n"/>
      <c r="DF246" s="1106" t="n"/>
      <c r="DG246" s="1106" t="n"/>
      <c r="DH246" s="1106" t="n"/>
      <c r="DI246" s="1106" t="n"/>
    </row>
    <row r="247" ht="13.5" customHeight="1" s="1178">
      <c r="A247" s="1106" t="n"/>
      <c r="B247" s="1106" t="n"/>
      <c r="C247" s="1106" t="n"/>
      <c r="D247" s="1106" t="n"/>
      <c r="E247" s="1106" t="n"/>
      <c r="F247" s="1106" t="n"/>
      <c r="G247" s="144" t="n"/>
      <c r="H247" s="1106" t="n"/>
      <c r="I247" s="1106" t="n"/>
      <c r="J247" s="1106" t="n"/>
      <c r="K247" s="1106" t="n"/>
      <c r="L247" s="1106" t="n"/>
      <c r="M247" s="1106" t="n"/>
      <c r="N247" s="1106" t="n"/>
      <c r="O247" s="1106" t="n"/>
      <c r="P247" s="1106" t="n"/>
      <c r="Q247" s="1106" t="n"/>
      <c r="R247" s="1106" t="n"/>
      <c r="S247" s="1106" t="n"/>
      <c r="T247" s="230" t="n"/>
      <c r="U247" s="1106" t="n"/>
      <c r="V247" s="1106" t="n"/>
      <c r="W247" s="1106" t="n"/>
      <c r="X247" s="1106" t="n"/>
      <c r="Y247" s="1106" t="n"/>
      <c r="Z247" s="1106" t="n"/>
      <c r="AA247" s="144" t="n"/>
      <c r="AB247" s="1106" t="n"/>
      <c r="AC247" s="1106" t="n"/>
      <c r="AD247" s="1106" t="n"/>
      <c r="AE247" s="1106" t="n"/>
      <c r="AF247" s="1106" t="n"/>
      <c r="AG247" s="1106" t="n"/>
      <c r="AH247" s="144" t="n"/>
      <c r="AI247" s="1105" t="inlineStr">
        <is>
          <t>产品库存变化</t>
        </is>
      </c>
      <c r="AJ247" s="462" t="n">
        <v>0</v>
      </c>
      <c r="AK247" s="1106" t="n"/>
      <c r="AL247" s="462" t="n">
        <v>2972360</v>
      </c>
      <c r="AM247" s="1106" t="n"/>
      <c r="AN247" s="1106" t="n"/>
      <c r="AO247" s="1106" t="n"/>
      <c r="AP247" s="1106" t="n"/>
      <c r="AQ247" s="1106" t="n"/>
      <c r="AR247" s="1106" t="n"/>
      <c r="AS247" s="1106" t="n"/>
      <c r="AT247" s="1106" t="n"/>
      <c r="AU247" s="1106" t="n"/>
      <c r="AV247" s="1106" t="n"/>
      <c r="AW247" s="1106" t="n"/>
      <c r="AX247" s="1106" t="n"/>
      <c r="AY247" s="1106" t="n"/>
      <c r="AZ247" s="144" t="n"/>
      <c r="BA247" s="1106" t="n"/>
      <c r="BB247" s="1106" t="n"/>
      <c r="BC247" s="1106" t="n"/>
      <c r="BD247" s="1106" t="n"/>
      <c r="BE247" s="1106" t="n"/>
      <c r="BF247" s="1106" t="n"/>
      <c r="BG247" s="1106" t="n"/>
      <c r="BH247" s="1106" t="n"/>
      <c r="BI247" s="1106" t="n"/>
      <c r="BJ247" s="1106" t="n"/>
      <c r="BK247" s="1106" t="n"/>
      <c r="BL247" s="1106" t="n"/>
      <c r="BM247" s="1106" t="n"/>
      <c r="BN247" s="1106" t="n"/>
      <c r="BO247" s="1106" t="n"/>
      <c r="BP247" s="1106" t="n"/>
      <c r="BQ247" s="1106" t="n"/>
      <c r="BR247" s="1106" t="n"/>
      <c r="BS247" s="1106" t="n"/>
      <c r="BT247" s="1106" t="n"/>
      <c r="BU247" s="1106" t="n"/>
      <c r="BV247" s="1106" t="n"/>
      <c r="BW247" s="1106" t="n"/>
      <c r="BX247" s="1106" t="n"/>
      <c r="BY247" s="1106" t="n"/>
      <c r="BZ247" s="1106" t="n"/>
      <c r="CA247" s="1106" t="n"/>
      <c r="CB247" s="1106" t="n"/>
      <c r="CC247" s="1106" t="n"/>
      <c r="CD247" s="1106" t="n"/>
      <c r="CE247" s="1106" t="n"/>
      <c r="CF247" s="1106" t="n"/>
      <c r="CG247" s="1106" t="n"/>
      <c r="CH247" s="1106" t="n"/>
      <c r="CI247" s="1106" t="n"/>
      <c r="CJ247" s="1106" t="n"/>
      <c r="CK247" s="1106" t="n"/>
      <c r="CL247" s="1106" t="n"/>
      <c r="CM247" s="1106" t="n"/>
      <c r="CN247" s="1106" t="n"/>
      <c r="CO247" s="1106" t="n"/>
      <c r="CP247" s="1106" t="n"/>
      <c r="CQ247" s="1106" t="n"/>
      <c r="CR247" s="1106" t="n"/>
      <c r="CS247" s="1106" t="n"/>
      <c r="CT247" s="1106" t="n"/>
      <c r="CU247" s="1106" t="n"/>
      <c r="CV247" s="1106" t="n"/>
      <c r="CW247" s="1106" t="n"/>
      <c r="CX247" s="1106" t="n"/>
      <c r="CY247" s="1106" t="n"/>
      <c r="CZ247" s="1106" t="n"/>
      <c r="DA247" s="1106" t="n"/>
      <c r="DB247" s="1106" t="n"/>
      <c r="DC247" s="1106" t="n"/>
      <c r="DD247" s="1106" t="n"/>
      <c r="DE247" s="1106" t="n"/>
      <c r="DF247" s="1106" t="n"/>
      <c r="DG247" s="1106" t="n"/>
      <c r="DH247" s="1106" t="n"/>
      <c r="DI247" s="1106" t="n"/>
    </row>
    <row r="248" ht="13.5" customHeight="1" s="1178">
      <c r="A248" s="1106" t="n"/>
      <c r="B248" s="1106" t="n"/>
      <c r="C248" s="1106" t="n"/>
      <c r="D248" s="1106" t="n"/>
      <c r="E248" s="1106" t="n"/>
      <c r="F248" s="1106" t="n"/>
      <c r="G248" s="144" t="n"/>
      <c r="H248" s="1106" t="n"/>
      <c r="I248" s="1106" t="n"/>
      <c r="J248" s="1106" t="n"/>
      <c r="K248" s="1106" t="n"/>
      <c r="L248" s="1106" t="n"/>
      <c r="M248" s="1106" t="n"/>
      <c r="N248" s="1106" t="n"/>
      <c r="O248" s="1106" t="n"/>
      <c r="P248" s="1106" t="n"/>
      <c r="Q248" s="1106" t="n"/>
      <c r="R248" s="1106" t="n"/>
      <c r="S248" s="1106" t="n"/>
      <c r="T248" s="230" t="n"/>
      <c r="U248" s="1106" t="n"/>
      <c r="V248" s="1106" t="n"/>
      <c r="W248" s="1106" t="n"/>
      <c r="X248" s="1106" t="n"/>
      <c r="Y248" s="1106" t="n"/>
      <c r="Z248" s="1106" t="n"/>
      <c r="AA248" s="144" t="n"/>
      <c r="AB248" s="1106" t="n"/>
      <c r="AC248" s="1106" t="n"/>
      <c r="AD248" s="1106" t="n"/>
      <c r="AE248" s="1106" t="n"/>
      <c r="AF248" s="1106" t="n"/>
      <c r="AG248" s="1106" t="n"/>
      <c r="AH248" s="144" t="n"/>
      <c r="AI248" s="1105" t="inlineStr">
        <is>
          <t>原材料存储费</t>
        </is>
      </c>
      <c r="AJ248" s="462" t="n">
        <v>-8479.5</v>
      </c>
      <c r="AK248" s="1106" t="n"/>
      <c r="AL248" s="462" t="n">
        <v>2980839.5</v>
      </c>
      <c r="AM248" s="462" t="n">
        <v>5797330.3</v>
      </c>
      <c r="AN248" s="1106" t="n"/>
      <c r="AO248" s="1106" t="n"/>
      <c r="AP248" s="1106" t="n"/>
      <c r="AQ248" s="1106" t="n"/>
      <c r="AR248" s="1106" t="n"/>
      <c r="AS248" s="1106" t="n"/>
      <c r="AT248" s="1106" t="n"/>
      <c r="AU248" s="1106" t="n"/>
      <c r="AV248" s="1106" t="n"/>
      <c r="AW248" s="1106" t="n"/>
      <c r="AX248" s="1106" t="n"/>
      <c r="AY248" s="1106" t="n"/>
      <c r="AZ248" s="144" t="n"/>
      <c r="BA248" s="1106" t="n"/>
      <c r="BB248" s="1106" t="n"/>
      <c r="BC248" s="1106" t="n"/>
      <c r="BD248" s="1106" t="n"/>
      <c r="BE248" s="1106" t="n"/>
      <c r="BF248" s="1106" t="n"/>
      <c r="BG248" s="1106" t="n"/>
      <c r="BH248" s="1106" t="n"/>
      <c r="BI248" s="1106" t="n"/>
      <c r="BJ248" s="1106" t="n"/>
      <c r="BK248" s="1106" t="n"/>
      <c r="BL248" s="1106" t="n"/>
      <c r="BM248" s="1106" t="n"/>
      <c r="BN248" s="1106" t="n"/>
      <c r="BO248" s="1106" t="n"/>
      <c r="BP248" s="1106" t="n"/>
      <c r="BQ248" s="1106" t="n"/>
      <c r="BR248" s="1106" t="n"/>
      <c r="BS248" s="1106" t="n"/>
      <c r="BT248" s="1106" t="n"/>
      <c r="BU248" s="1106" t="n"/>
      <c r="BV248" s="1106" t="n"/>
      <c r="BW248" s="1106" t="n"/>
      <c r="BX248" s="1106" t="n"/>
      <c r="BY248" s="1106" t="n"/>
      <c r="BZ248" s="1106" t="n"/>
      <c r="CA248" s="1106" t="n"/>
      <c r="CB248" s="1106" t="n"/>
      <c r="CC248" s="1106" t="n"/>
      <c r="CD248" s="1106" t="n"/>
      <c r="CE248" s="1106" t="n"/>
      <c r="CF248" s="1106" t="n"/>
      <c r="CG248" s="1106" t="n"/>
      <c r="CH248" s="1106" t="n"/>
      <c r="CI248" s="1106" t="n"/>
      <c r="CJ248" s="1106" t="n"/>
      <c r="CK248" s="1106" t="n"/>
      <c r="CL248" s="1106" t="n"/>
      <c r="CM248" s="1106" t="n"/>
      <c r="CN248" s="1106" t="n"/>
      <c r="CO248" s="1106" t="n"/>
      <c r="CP248" s="1106" t="n"/>
      <c r="CQ248" s="1106" t="n"/>
      <c r="CR248" s="1106" t="n"/>
      <c r="CS248" s="1106" t="n"/>
      <c r="CT248" s="1106" t="n"/>
      <c r="CU248" s="1106" t="n"/>
      <c r="CV248" s="1106" t="n"/>
      <c r="CW248" s="1106" t="n"/>
      <c r="CX248" s="1106" t="n"/>
      <c r="CY248" s="1106" t="n"/>
      <c r="CZ248" s="1106" t="n"/>
      <c r="DA248" s="1106" t="n"/>
      <c r="DB248" s="1106" t="n"/>
      <c r="DC248" s="1106" t="n"/>
      <c r="DD248" s="1106" t="n"/>
      <c r="DE248" s="1106" t="n"/>
      <c r="DF248" s="1106" t="n"/>
      <c r="DG248" s="1106" t="n"/>
      <c r="DH248" s="1106" t="n"/>
      <c r="DI248" s="1106" t="n"/>
    </row>
    <row r="249" ht="13.5" customHeight="1" s="1178">
      <c r="A249" s="1106" t="n"/>
      <c r="B249" s="1106" t="n"/>
      <c r="C249" s="1106" t="n"/>
      <c r="D249" s="1106" t="n"/>
      <c r="E249" s="1106" t="n"/>
      <c r="F249" s="1106" t="n"/>
      <c r="G249" s="144" t="n"/>
      <c r="H249" s="1106" t="n"/>
      <c r="I249" s="1106" t="n"/>
      <c r="J249" s="1106" t="n"/>
      <c r="K249" s="1106" t="n"/>
      <c r="L249" s="1106" t="n"/>
      <c r="M249" s="1106" t="n"/>
      <c r="N249" s="1106" t="n"/>
      <c r="O249" s="1106" t="n"/>
      <c r="P249" s="1106" t="n"/>
      <c r="Q249" s="1106" t="n"/>
      <c r="R249" s="1106" t="n"/>
      <c r="S249" s="1106" t="n"/>
      <c r="T249" s="230" t="n"/>
      <c r="U249" s="1106" t="n"/>
      <c r="V249" s="1106" t="n"/>
      <c r="W249" s="1106" t="n"/>
      <c r="X249" s="1106" t="n"/>
      <c r="Y249" s="1106" t="n"/>
      <c r="Z249" s="1106" t="n"/>
      <c r="AA249" s="144" t="n"/>
      <c r="AB249" s="1106" t="n"/>
      <c r="AC249" s="1106" t="n"/>
      <c r="AD249" s="1106" t="n"/>
      <c r="AE249" s="1106" t="n"/>
      <c r="AF249" s="1106" t="n"/>
      <c r="AG249" s="1106" t="n"/>
      <c r="AH249" s="144" t="n"/>
      <c r="AI249" s="1105" t="inlineStr">
        <is>
          <t>成品存储费</t>
        </is>
      </c>
      <c r="AJ249" s="462" t="n">
        <v>-17060</v>
      </c>
      <c r="AK249" s="1106" t="n"/>
      <c r="AL249" s="462" t="n">
        <v>2997899.5</v>
      </c>
      <c r="AM249" s="462" t="n">
        <v>5780270.3</v>
      </c>
      <c r="AN249" s="1106" t="n"/>
      <c r="AO249" s="1106" t="n"/>
      <c r="AP249" s="1106" t="n"/>
      <c r="AQ249" s="1106" t="n"/>
      <c r="AR249" s="1106" t="n"/>
      <c r="AS249" s="1106" t="n"/>
      <c r="AT249" s="1106" t="n"/>
      <c r="AU249" s="1106" t="n"/>
      <c r="AV249" s="1106" t="n"/>
      <c r="AW249" s="1106" t="n"/>
      <c r="AX249" s="1106" t="n"/>
      <c r="AY249" s="1106" t="n"/>
      <c r="AZ249" s="144" t="n"/>
      <c r="BA249" s="1106" t="n"/>
      <c r="BB249" s="1106" t="n"/>
      <c r="BC249" s="1106" t="n"/>
      <c r="BD249" s="1106" t="n"/>
      <c r="BE249" s="1106" t="n"/>
      <c r="BF249" s="1106" t="n"/>
      <c r="BG249" s="1106" t="n"/>
      <c r="BH249" s="1106" t="n"/>
      <c r="BI249" s="1106" t="n"/>
      <c r="BJ249" s="1106" t="n"/>
      <c r="BK249" s="1106" t="n"/>
      <c r="BL249" s="1106" t="n"/>
      <c r="BM249" s="1106" t="n"/>
      <c r="BN249" s="1106" t="n"/>
      <c r="BO249" s="1106" t="n"/>
      <c r="BP249" s="1106" t="n"/>
      <c r="BQ249" s="1106" t="n"/>
      <c r="BR249" s="1106" t="n"/>
      <c r="BS249" s="1106" t="n"/>
      <c r="BT249" s="1106" t="n"/>
      <c r="BU249" s="1106" t="n"/>
      <c r="BV249" s="1106" t="n"/>
      <c r="BW249" s="1106" t="n"/>
      <c r="BX249" s="1106" t="n"/>
      <c r="BY249" s="1106" t="n"/>
      <c r="BZ249" s="1106" t="n"/>
      <c r="CA249" s="1106" t="n"/>
      <c r="CB249" s="1106" t="n"/>
      <c r="CC249" s="1106" t="n"/>
      <c r="CD249" s="1106" t="n"/>
      <c r="CE249" s="1106" t="n"/>
      <c r="CF249" s="1106" t="n"/>
      <c r="CG249" s="1106" t="n"/>
      <c r="CH249" s="1106" t="n"/>
      <c r="CI249" s="1106" t="n"/>
      <c r="CJ249" s="1106" t="n"/>
      <c r="CK249" s="1106" t="n"/>
      <c r="CL249" s="1106" t="n"/>
      <c r="CM249" s="1106" t="n"/>
      <c r="CN249" s="1106" t="n"/>
      <c r="CO249" s="1106" t="n"/>
      <c r="CP249" s="1106" t="n"/>
      <c r="CQ249" s="1106" t="n"/>
      <c r="CR249" s="1106" t="n"/>
      <c r="CS249" s="1106" t="n"/>
      <c r="CT249" s="1106" t="n"/>
      <c r="CU249" s="1106" t="n"/>
      <c r="CV249" s="1106" t="n"/>
      <c r="CW249" s="1106" t="n"/>
      <c r="CX249" s="1106" t="n"/>
      <c r="CY249" s="1106" t="n"/>
      <c r="CZ249" s="1106" t="n"/>
      <c r="DA249" s="1106" t="n"/>
      <c r="DB249" s="1106" t="n"/>
      <c r="DC249" s="1106" t="n"/>
      <c r="DD249" s="1106" t="n"/>
      <c r="DE249" s="1106" t="n"/>
      <c r="DF249" s="1106" t="n"/>
      <c r="DG249" s="1106" t="n"/>
      <c r="DH249" s="1106" t="n"/>
      <c r="DI249" s="1106" t="n"/>
    </row>
    <row r="250" ht="13.5" customHeight="1" s="1178">
      <c r="A250" s="1106" t="n"/>
      <c r="B250" s="1106" t="n"/>
      <c r="C250" s="1106" t="n"/>
      <c r="D250" s="1106" t="n"/>
      <c r="E250" s="1106" t="n"/>
      <c r="F250" s="1106" t="n"/>
      <c r="G250" s="144" t="n"/>
      <c r="H250" s="1106" t="n"/>
      <c r="I250" s="1106" t="n"/>
      <c r="J250" s="1106" t="n"/>
      <c r="K250" s="1106" t="n"/>
      <c r="L250" s="1106" t="n"/>
      <c r="M250" s="1106" t="n"/>
      <c r="N250" s="1106" t="n"/>
      <c r="O250" s="1106" t="n"/>
      <c r="P250" s="1106" t="n"/>
      <c r="Q250" s="1106" t="n"/>
      <c r="R250" s="1106" t="n"/>
      <c r="S250" s="1106" t="n"/>
      <c r="T250" s="230" t="n"/>
      <c r="U250" s="1106" t="n"/>
      <c r="V250" s="1106" t="n"/>
      <c r="W250" s="1106" t="n"/>
      <c r="X250" s="1106" t="n"/>
      <c r="Y250" s="1106" t="n"/>
      <c r="Z250" s="1106" t="n"/>
      <c r="AA250" s="144" t="n"/>
      <c r="AB250" s="1106" t="n"/>
      <c r="AC250" s="1106" t="n"/>
      <c r="AD250" s="1106" t="n"/>
      <c r="AE250" s="1106" t="n"/>
      <c r="AF250" s="1106" t="n"/>
      <c r="AG250" s="1106" t="n"/>
      <c r="AH250" s="144" t="n"/>
      <c r="AI250" s="1105" t="inlineStr">
        <is>
          <t>上期国债返回</t>
        </is>
      </c>
      <c r="AJ250" s="1106" t="n">
        <v>0</v>
      </c>
      <c r="AK250" s="1106" t="n"/>
      <c r="AL250" s="1106" t="n"/>
      <c r="AM250" s="462" t="n">
        <v>5780270.3</v>
      </c>
      <c r="AN250" s="1106" t="n"/>
      <c r="AO250" s="1106" t="n"/>
      <c r="AP250" s="1106" t="n"/>
      <c r="AQ250" s="1106" t="n"/>
      <c r="AR250" s="1106" t="n"/>
      <c r="AS250" s="1106" t="n"/>
      <c r="AT250" s="1106" t="n"/>
      <c r="AU250" s="1106" t="n"/>
      <c r="AV250" s="1106" t="n"/>
      <c r="AW250" s="1106" t="n"/>
      <c r="AX250" s="1106" t="n"/>
      <c r="AY250" s="1106" t="n"/>
      <c r="AZ250" s="144" t="n"/>
      <c r="BA250" s="1106" t="n"/>
      <c r="BB250" s="1106" t="n"/>
      <c r="BC250" s="1106" t="n"/>
      <c r="BD250" s="1106" t="n"/>
      <c r="BE250" s="1106" t="n"/>
      <c r="BF250" s="1106" t="n"/>
      <c r="BG250" s="1106" t="n"/>
      <c r="BH250" s="1106" t="n"/>
      <c r="BI250" s="1106" t="n"/>
      <c r="BJ250" s="1106" t="n"/>
      <c r="BK250" s="1106" t="n"/>
      <c r="BL250" s="1106" t="n"/>
      <c r="BM250" s="1106" t="n"/>
      <c r="BN250" s="1106" t="n"/>
      <c r="BO250" s="1106" t="n"/>
      <c r="BP250" s="1106" t="n"/>
      <c r="BQ250" s="1106" t="n"/>
      <c r="BR250" s="1106" t="n"/>
      <c r="BS250" s="1106" t="n"/>
      <c r="BT250" s="1106" t="n"/>
      <c r="BU250" s="1106" t="n"/>
      <c r="BV250" s="1106" t="n"/>
      <c r="BW250" s="1106" t="n"/>
      <c r="BX250" s="1106" t="n"/>
      <c r="BY250" s="1106" t="n"/>
      <c r="BZ250" s="1106" t="n"/>
      <c r="CA250" s="1106" t="n"/>
      <c r="CB250" s="1106" t="n"/>
      <c r="CC250" s="1106" t="n"/>
      <c r="CD250" s="1106" t="n"/>
      <c r="CE250" s="1106" t="n"/>
      <c r="CF250" s="1106" t="n"/>
      <c r="CG250" s="1106" t="n"/>
      <c r="CH250" s="1106" t="n"/>
      <c r="CI250" s="1106" t="n"/>
      <c r="CJ250" s="1106" t="n"/>
      <c r="CK250" s="1106" t="n"/>
      <c r="CL250" s="1106" t="n"/>
      <c r="CM250" s="1106" t="n"/>
      <c r="CN250" s="1106" t="n"/>
      <c r="CO250" s="1106" t="n"/>
      <c r="CP250" s="1106" t="n"/>
      <c r="CQ250" s="1106" t="n"/>
      <c r="CR250" s="1106" t="n"/>
      <c r="CS250" s="1106" t="n"/>
      <c r="CT250" s="1106" t="n"/>
      <c r="CU250" s="1106" t="n"/>
      <c r="CV250" s="1106" t="n"/>
      <c r="CW250" s="1106" t="n"/>
      <c r="CX250" s="1106" t="n"/>
      <c r="CY250" s="1106" t="n"/>
      <c r="CZ250" s="1106" t="n"/>
      <c r="DA250" s="1106" t="n"/>
      <c r="DB250" s="1106" t="n"/>
      <c r="DC250" s="1106" t="n"/>
      <c r="DD250" s="1106" t="n"/>
      <c r="DE250" s="1106" t="n"/>
      <c r="DF250" s="1106" t="n"/>
      <c r="DG250" s="1106" t="n"/>
      <c r="DH250" s="1106" t="n"/>
      <c r="DI250" s="1106" t="n"/>
    </row>
    <row r="251" ht="13.5" customHeight="1" s="1178">
      <c r="A251" s="1106" t="n"/>
      <c r="B251" s="1106" t="n"/>
      <c r="C251" s="1106" t="n"/>
      <c r="D251" s="1106" t="n"/>
      <c r="E251" s="1106" t="n"/>
      <c r="F251" s="1106" t="n"/>
      <c r="G251" s="144" t="n"/>
      <c r="H251" s="1106" t="n"/>
      <c r="I251" s="1106" t="n"/>
      <c r="J251" s="1106" t="n"/>
      <c r="K251" s="1106" t="n"/>
      <c r="L251" s="1106" t="n"/>
      <c r="M251" s="1106" t="n"/>
      <c r="N251" s="1106" t="n"/>
      <c r="O251" s="1106" t="n"/>
      <c r="P251" s="1106" t="n"/>
      <c r="Q251" s="1106" t="n"/>
      <c r="R251" s="1106" t="n"/>
      <c r="S251" s="1106" t="n"/>
      <c r="T251" s="230" t="n"/>
      <c r="U251" s="1106" t="n"/>
      <c r="V251" s="1106" t="n"/>
      <c r="W251" s="1106" t="n"/>
      <c r="X251" s="1106" t="n"/>
      <c r="Y251" s="1106" t="n"/>
      <c r="Z251" s="1106" t="n"/>
      <c r="AA251" s="144" t="n"/>
      <c r="AB251" s="1106" t="n"/>
      <c r="AC251" s="1106" t="n"/>
      <c r="AD251" s="1106" t="n"/>
      <c r="AE251" s="1106" t="n"/>
      <c r="AF251" s="1106" t="n"/>
      <c r="AG251" s="1106" t="n"/>
      <c r="AH251" s="144" t="n"/>
      <c r="AI251" s="1105" t="inlineStr">
        <is>
          <t>上期国债利息</t>
        </is>
      </c>
      <c r="AJ251" s="1106" t="n">
        <v>0</v>
      </c>
      <c r="AK251" s="462" t="n">
        <v>2994000</v>
      </c>
      <c r="AL251" s="1106" t="n"/>
      <c r="AM251" s="462" t="n">
        <v>5780270.3</v>
      </c>
      <c r="AN251" s="1106" t="n"/>
      <c r="AO251" s="1106" t="n"/>
      <c r="AP251" s="1106" t="n"/>
      <c r="AQ251" s="1106" t="n"/>
      <c r="AR251" s="1106" t="n"/>
      <c r="AS251" s="1106" t="n"/>
      <c r="AT251" s="1106" t="n"/>
      <c r="AU251" s="1106" t="n"/>
      <c r="AV251" s="1106" t="n"/>
      <c r="AW251" s="1106" t="n"/>
      <c r="AX251" s="1106" t="n"/>
      <c r="AY251" s="1106" t="n"/>
      <c r="AZ251" s="144" t="n"/>
      <c r="BA251" s="1106" t="n"/>
      <c r="BB251" s="1106" t="n"/>
      <c r="BC251" s="1106" t="n"/>
      <c r="BD251" s="1106" t="n"/>
      <c r="BE251" s="1106" t="n"/>
      <c r="BF251" s="1106" t="n"/>
      <c r="BG251" s="1106" t="n"/>
      <c r="BH251" s="1106" t="n"/>
      <c r="BI251" s="1106" t="n"/>
      <c r="BJ251" s="1106" t="n"/>
      <c r="BK251" s="1106" t="n"/>
      <c r="BL251" s="1106" t="n"/>
      <c r="BM251" s="1106" t="n"/>
      <c r="BN251" s="1106" t="n"/>
      <c r="BO251" s="1106" t="n"/>
      <c r="BP251" s="1106" t="n"/>
      <c r="BQ251" s="1106" t="n"/>
      <c r="BR251" s="1106" t="n"/>
      <c r="BS251" s="1106" t="n"/>
      <c r="BT251" s="1106" t="n"/>
      <c r="BU251" s="1106" t="n"/>
      <c r="BV251" s="1106" t="n"/>
      <c r="BW251" s="1106" t="n"/>
      <c r="BX251" s="1106" t="n"/>
      <c r="BY251" s="1106" t="n"/>
      <c r="BZ251" s="1106" t="n"/>
      <c r="CA251" s="1106" t="n"/>
      <c r="CB251" s="1106" t="n"/>
      <c r="CC251" s="1106" t="n"/>
      <c r="CD251" s="1106" t="n"/>
      <c r="CE251" s="1106" t="n"/>
      <c r="CF251" s="1106" t="n"/>
      <c r="CG251" s="1106" t="n"/>
      <c r="CH251" s="1106" t="n"/>
      <c r="CI251" s="1106" t="n"/>
      <c r="CJ251" s="1106" t="n"/>
      <c r="CK251" s="1106" t="n"/>
      <c r="CL251" s="1106" t="n"/>
      <c r="CM251" s="1106" t="n"/>
      <c r="CN251" s="1106" t="n"/>
      <c r="CO251" s="1106" t="n"/>
      <c r="CP251" s="1106" t="n"/>
      <c r="CQ251" s="1106" t="n"/>
      <c r="CR251" s="1106" t="n"/>
      <c r="CS251" s="1106" t="n"/>
      <c r="CT251" s="1106" t="n"/>
      <c r="CU251" s="1106" t="n"/>
      <c r="CV251" s="1106" t="n"/>
      <c r="CW251" s="1106" t="n"/>
      <c r="CX251" s="1106" t="n"/>
      <c r="CY251" s="1106" t="n"/>
      <c r="CZ251" s="1106" t="n"/>
      <c r="DA251" s="1106" t="n"/>
      <c r="DB251" s="1106" t="n"/>
      <c r="DC251" s="1106" t="n"/>
      <c r="DD251" s="1106" t="n"/>
      <c r="DE251" s="1106" t="n"/>
      <c r="DF251" s="1106" t="n"/>
      <c r="DG251" s="1106" t="n"/>
      <c r="DH251" s="1106" t="n"/>
      <c r="DI251" s="1106" t="n"/>
    </row>
    <row r="252" ht="13.5" customHeight="1" s="1178">
      <c r="A252" s="1106" t="n"/>
      <c r="B252" s="1106" t="n"/>
      <c r="C252" s="1106" t="n"/>
      <c r="D252" s="1106" t="n"/>
      <c r="E252" s="1106" t="n"/>
      <c r="F252" s="1106" t="n"/>
      <c r="G252" s="144" t="n"/>
      <c r="H252" s="1106" t="n"/>
      <c r="I252" s="1106" t="n"/>
      <c r="J252" s="1106" t="n"/>
      <c r="K252" s="1106" t="n"/>
      <c r="L252" s="1106" t="n"/>
      <c r="M252" s="1106" t="n"/>
      <c r="N252" s="1106" t="n"/>
      <c r="O252" s="1106" t="n"/>
      <c r="P252" s="1106" t="n"/>
      <c r="Q252" s="1106" t="n"/>
      <c r="R252" s="1106" t="n"/>
      <c r="S252" s="1106" t="n"/>
      <c r="T252" s="230" t="n"/>
      <c r="U252" s="1106" t="n"/>
      <c r="V252" s="1106" t="n"/>
      <c r="W252" s="1106" t="n"/>
      <c r="X252" s="1106" t="n"/>
      <c r="Y252" s="1106" t="n"/>
      <c r="Z252" s="1106" t="n"/>
      <c r="AA252" s="144" t="n"/>
      <c r="AB252" s="1106" t="n"/>
      <c r="AC252" s="1106" t="n"/>
      <c r="AD252" s="1106" t="n"/>
      <c r="AE252" s="1106" t="n"/>
      <c r="AF252" s="1106" t="n"/>
      <c r="AG252" s="1106" t="n"/>
      <c r="AH252" s="144" t="n"/>
      <c r="AI252" s="1105" t="inlineStr">
        <is>
          <t>还银行贷款</t>
        </is>
      </c>
      <c r="AJ252" s="462" t="n">
        <v>0</v>
      </c>
      <c r="AK252" s="1106" t="n"/>
      <c r="AL252" s="1106" t="n"/>
      <c r="AM252" s="462" t="n">
        <v>5780270.3</v>
      </c>
      <c r="AN252" s="1106" t="n"/>
      <c r="AO252" s="1106" t="n"/>
      <c r="AP252" s="1106" t="n"/>
      <c r="AQ252" s="1106" t="n"/>
      <c r="AR252" s="1106" t="n"/>
      <c r="AS252" s="1106" t="n"/>
      <c r="AT252" s="1106" t="n"/>
      <c r="AU252" s="1106" t="n"/>
      <c r="AV252" s="1106" t="n"/>
      <c r="AW252" s="1106" t="n"/>
      <c r="AX252" s="1106" t="n"/>
      <c r="AY252" s="1106" t="n"/>
      <c r="AZ252" s="144" t="n"/>
      <c r="BA252" s="1106" t="n"/>
      <c r="BB252" s="1106" t="n"/>
      <c r="BC252" s="1106" t="n"/>
      <c r="BD252" s="1106" t="n"/>
      <c r="BE252" s="1106" t="n"/>
      <c r="BF252" s="1106" t="n"/>
      <c r="BG252" s="1106" t="n"/>
      <c r="BH252" s="1106" t="n"/>
      <c r="BI252" s="1106" t="n"/>
      <c r="BJ252" s="1106" t="n"/>
      <c r="BK252" s="1106" t="n"/>
      <c r="BL252" s="1106" t="n"/>
      <c r="BM252" s="1106" t="n"/>
      <c r="BN252" s="1106" t="n"/>
      <c r="BO252" s="1106" t="n"/>
      <c r="BP252" s="1106" t="n"/>
      <c r="BQ252" s="1106" t="n"/>
      <c r="BR252" s="1106" t="n"/>
      <c r="BS252" s="1106" t="n"/>
      <c r="BT252" s="1106" t="n"/>
      <c r="BU252" s="1106" t="n"/>
      <c r="BV252" s="1106" t="n"/>
      <c r="BW252" s="1106" t="n"/>
      <c r="BX252" s="1106" t="n"/>
      <c r="BY252" s="1106" t="n"/>
      <c r="BZ252" s="1106" t="n"/>
      <c r="CA252" s="1106" t="n"/>
      <c r="CB252" s="1106" t="n"/>
      <c r="CC252" s="1106" t="n"/>
      <c r="CD252" s="1106" t="n"/>
      <c r="CE252" s="1106" t="n"/>
      <c r="CF252" s="1106" t="n"/>
      <c r="CG252" s="1106" t="n"/>
      <c r="CH252" s="1106" t="n"/>
      <c r="CI252" s="1106" t="n"/>
      <c r="CJ252" s="1106" t="n"/>
      <c r="CK252" s="1106" t="n"/>
      <c r="CL252" s="1106" t="n"/>
      <c r="CM252" s="1106" t="n"/>
      <c r="CN252" s="1106" t="n"/>
      <c r="CO252" s="1106" t="n"/>
      <c r="CP252" s="1106" t="n"/>
      <c r="CQ252" s="1106" t="n"/>
      <c r="CR252" s="1106" t="n"/>
      <c r="CS252" s="1106" t="n"/>
      <c r="CT252" s="1106" t="n"/>
      <c r="CU252" s="1106" t="n"/>
      <c r="CV252" s="1106" t="n"/>
      <c r="CW252" s="1106" t="n"/>
      <c r="CX252" s="1106" t="n"/>
      <c r="CY252" s="1106" t="n"/>
      <c r="CZ252" s="1106" t="n"/>
      <c r="DA252" s="1106" t="n"/>
      <c r="DB252" s="1106" t="n"/>
      <c r="DC252" s="1106" t="n"/>
      <c r="DD252" s="1106" t="n"/>
      <c r="DE252" s="1106" t="n"/>
      <c r="DF252" s="1106" t="n"/>
      <c r="DG252" s="1106" t="n"/>
      <c r="DH252" s="1106" t="n"/>
      <c r="DI252" s="1106" t="n"/>
    </row>
    <row r="253" ht="13.5" customHeight="1" s="1178">
      <c r="A253" s="1106" t="n"/>
      <c r="B253" s="1106" t="n"/>
      <c r="C253" s="1106" t="n"/>
      <c r="D253" s="1106" t="n"/>
      <c r="E253" s="1106" t="n"/>
      <c r="F253" s="1106" t="n"/>
      <c r="G253" s="144" t="n"/>
      <c r="H253" s="1106" t="n"/>
      <c r="I253" s="1106" t="n"/>
      <c r="J253" s="1106" t="n"/>
      <c r="K253" s="1106" t="n"/>
      <c r="L253" s="1106" t="n"/>
      <c r="M253" s="1106" t="n"/>
      <c r="N253" s="1106" t="n"/>
      <c r="O253" s="1106" t="n"/>
      <c r="P253" s="1106" t="n"/>
      <c r="Q253" s="1106" t="n"/>
      <c r="R253" s="1106" t="n"/>
      <c r="S253" s="1106" t="n"/>
      <c r="T253" s="230" t="n"/>
      <c r="U253" s="1106" t="n"/>
      <c r="V253" s="1106" t="n"/>
      <c r="W253" s="1106" t="n"/>
      <c r="X253" s="1106" t="n"/>
      <c r="Y253" s="1106" t="n"/>
      <c r="Z253" s="1106" t="n"/>
      <c r="AA253" s="144" t="n"/>
      <c r="AB253" s="1106" t="n"/>
      <c r="AC253" s="1106" t="n"/>
      <c r="AD253" s="1106" t="n"/>
      <c r="AE253" s="1106" t="n"/>
      <c r="AF253" s="1106" t="n"/>
      <c r="AG253" s="1106" t="n"/>
      <c r="AH253" s="144" t="n"/>
      <c r="AI253" s="1105" t="inlineStr">
        <is>
          <t>银行贷款利息</t>
        </is>
      </c>
      <c r="AJ253" s="1106" t="n">
        <v>0</v>
      </c>
      <c r="AK253" s="1106" t="n"/>
      <c r="AL253" s="462" t="n">
        <v>2997899.5</v>
      </c>
      <c r="AM253" s="462" t="n">
        <v>5780270.3</v>
      </c>
      <c r="AN253" s="1106" t="n"/>
      <c r="AO253" s="1106" t="n"/>
      <c r="AP253" s="1106" t="n"/>
      <c r="AQ253" s="1106" t="n"/>
      <c r="AR253" s="1106" t="n"/>
      <c r="AS253" s="1106" t="n"/>
      <c r="AT253" s="1106" t="n"/>
      <c r="AU253" s="1106" t="n"/>
      <c r="AV253" s="1106" t="n"/>
      <c r="AW253" s="1106" t="n"/>
      <c r="AX253" s="1106" t="n"/>
      <c r="AY253" s="1106" t="n"/>
      <c r="AZ253" s="144" t="n"/>
      <c r="BA253" s="1106" t="n"/>
      <c r="BB253" s="1106" t="n"/>
      <c r="BC253" s="1106" t="n"/>
      <c r="BD253" s="1106" t="n"/>
      <c r="BE253" s="1106" t="n"/>
      <c r="BF253" s="1106" t="n"/>
      <c r="BG253" s="1106" t="n"/>
      <c r="BH253" s="1106" t="n"/>
      <c r="BI253" s="1106" t="n"/>
      <c r="BJ253" s="1106" t="n"/>
      <c r="BK253" s="1106" t="n"/>
      <c r="BL253" s="1106" t="n"/>
      <c r="BM253" s="1106" t="n"/>
      <c r="BN253" s="1106" t="n"/>
      <c r="BO253" s="1106" t="n"/>
      <c r="BP253" s="1106" t="n"/>
      <c r="BQ253" s="1106" t="n"/>
      <c r="BR253" s="1106" t="n"/>
      <c r="BS253" s="1106" t="n"/>
      <c r="BT253" s="1106" t="n"/>
      <c r="BU253" s="1106" t="n"/>
      <c r="BV253" s="1106" t="n"/>
      <c r="BW253" s="1106" t="n"/>
      <c r="BX253" s="1106" t="n"/>
      <c r="BY253" s="1106" t="n"/>
      <c r="BZ253" s="1106" t="n"/>
      <c r="CA253" s="1106" t="n"/>
      <c r="CB253" s="1106" t="n"/>
      <c r="CC253" s="1106" t="n"/>
      <c r="CD253" s="1106" t="n"/>
      <c r="CE253" s="1106" t="n"/>
      <c r="CF253" s="1106" t="n"/>
      <c r="CG253" s="1106" t="n"/>
      <c r="CH253" s="1106" t="n"/>
      <c r="CI253" s="1106" t="n"/>
      <c r="CJ253" s="1106" t="n"/>
      <c r="CK253" s="1106" t="n"/>
      <c r="CL253" s="1106" t="n"/>
      <c r="CM253" s="1106" t="n"/>
      <c r="CN253" s="1106" t="n"/>
      <c r="CO253" s="1106" t="n"/>
      <c r="CP253" s="1106" t="n"/>
      <c r="CQ253" s="1106" t="n"/>
      <c r="CR253" s="1106" t="n"/>
      <c r="CS253" s="1106" t="n"/>
      <c r="CT253" s="1106" t="n"/>
      <c r="CU253" s="1106" t="n"/>
      <c r="CV253" s="1106" t="n"/>
      <c r="CW253" s="1106" t="n"/>
      <c r="CX253" s="1106" t="n"/>
      <c r="CY253" s="1106" t="n"/>
      <c r="CZ253" s="1106" t="n"/>
      <c r="DA253" s="1106" t="n"/>
      <c r="DB253" s="1106" t="n"/>
      <c r="DC253" s="1106" t="n"/>
      <c r="DD253" s="1106" t="n"/>
      <c r="DE253" s="1106" t="n"/>
      <c r="DF253" s="1106" t="n"/>
      <c r="DG253" s="1106" t="n"/>
      <c r="DH253" s="1106" t="n"/>
      <c r="DI253" s="1106" t="n"/>
    </row>
    <row r="254" ht="13.5" customHeight="1" s="1178">
      <c r="A254" s="1106" t="n"/>
      <c r="B254" s="1106" t="n"/>
      <c r="C254" s="1106" t="n"/>
      <c r="D254" s="1106" t="n"/>
      <c r="E254" s="1106" t="n"/>
      <c r="F254" s="1106" t="n"/>
      <c r="G254" s="144" t="n"/>
      <c r="H254" s="1106" t="n"/>
      <c r="I254" s="1106" t="n"/>
      <c r="J254" s="1106" t="n"/>
      <c r="K254" s="1106" t="n"/>
      <c r="L254" s="1106" t="n"/>
      <c r="M254" s="1106" t="n"/>
      <c r="N254" s="1106" t="n"/>
      <c r="O254" s="1106" t="n"/>
      <c r="P254" s="1106" t="n"/>
      <c r="Q254" s="1106" t="n"/>
      <c r="R254" s="1106" t="n"/>
      <c r="S254" s="1106" t="n"/>
      <c r="T254" s="230" t="n"/>
      <c r="U254" s="1106" t="n"/>
      <c r="V254" s="1106" t="n"/>
      <c r="W254" s="1106" t="n"/>
      <c r="X254" s="1106" t="n"/>
      <c r="Y254" s="1106" t="n"/>
      <c r="Z254" s="1106" t="n"/>
      <c r="AA254" s="144" t="n"/>
      <c r="AB254" s="1106" t="n"/>
      <c r="AC254" s="1106" t="n"/>
      <c r="AD254" s="1106" t="n"/>
      <c r="AE254" s="1106" t="n"/>
      <c r="AF254" s="1106" t="n"/>
      <c r="AG254" s="1106" t="n"/>
      <c r="AH254" s="144" t="n"/>
      <c r="AI254" s="1105" t="inlineStr">
        <is>
          <t>还上期紧急贷款</t>
        </is>
      </c>
      <c r="AJ254" s="1106" t="n">
        <v>0</v>
      </c>
      <c r="AK254" s="1106" t="n"/>
      <c r="AL254" s="1106" t="n"/>
      <c r="AM254" s="462" t="n">
        <v>5780270.3</v>
      </c>
      <c r="AN254" s="1106" t="n"/>
      <c r="AO254" s="1106" t="n"/>
      <c r="AP254" s="1106" t="n"/>
      <c r="AQ254" s="1106" t="n"/>
      <c r="AR254" s="1106" t="n"/>
      <c r="AS254" s="1106" t="n"/>
      <c r="AT254" s="1106" t="n"/>
      <c r="AU254" s="1106" t="n"/>
      <c r="AV254" s="1106" t="n"/>
      <c r="AW254" s="1106" t="n"/>
      <c r="AX254" s="1106" t="n"/>
      <c r="AY254" s="1106" t="n"/>
      <c r="AZ254" s="144" t="n"/>
      <c r="BA254" s="1106" t="n"/>
      <c r="BB254" s="1106" t="n"/>
      <c r="BC254" s="1106" t="n"/>
      <c r="BD254" s="1106" t="n"/>
      <c r="BE254" s="1106" t="n"/>
      <c r="BF254" s="1106" t="n"/>
      <c r="BG254" s="1106" t="n"/>
      <c r="BH254" s="1106" t="n"/>
      <c r="BI254" s="1106" t="n"/>
      <c r="BJ254" s="1106" t="n"/>
      <c r="BK254" s="1106" t="n"/>
      <c r="BL254" s="1106" t="n"/>
      <c r="BM254" s="1106" t="n"/>
      <c r="BN254" s="1106" t="n"/>
      <c r="BO254" s="1106" t="n"/>
      <c r="BP254" s="1106" t="n"/>
      <c r="BQ254" s="1106" t="n"/>
      <c r="BR254" s="1106" t="n"/>
      <c r="BS254" s="1106" t="n"/>
      <c r="BT254" s="1106" t="n"/>
      <c r="BU254" s="1106" t="n"/>
      <c r="BV254" s="1106" t="n"/>
      <c r="BW254" s="1106" t="n"/>
      <c r="BX254" s="1106" t="n"/>
      <c r="BY254" s="1106" t="n"/>
      <c r="BZ254" s="1106" t="n"/>
      <c r="CA254" s="1106" t="n"/>
      <c r="CB254" s="1106" t="n"/>
      <c r="CC254" s="1106" t="n"/>
      <c r="CD254" s="1106" t="n"/>
      <c r="CE254" s="1106" t="n"/>
      <c r="CF254" s="1106" t="n"/>
      <c r="CG254" s="1106" t="n"/>
      <c r="CH254" s="1106" t="n"/>
      <c r="CI254" s="1106" t="n"/>
      <c r="CJ254" s="1106" t="n"/>
      <c r="CK254" s="1106" t="n"/>
      <c r="CL254" s="1106" t="n"/>
      <c r="CM254" s="1106" t="n"/>
      <c r="CN254" s="1106" t="n"/>
      <c r="CO254" s="1106" t="n"/>
      <c r="CP254" s="1106" t="n"/>
      <c r="CQ254" s="1106" t="n"/>
      <c r="CR254" s="1106" t="n"/>
      <c r="CS254" s="1106" t="n"/>
      <c r="CT254" s="1106" t="n"/>
      <c r="CU254" s="1106" t="n"/>
      <c r="CV254" s="1106" t="n"/>
      <c r="CW254" s="1106" t="n"/>
      <c r="CX254" s="1106" t="n"/>
      <c r="CY254" s="1106" t="n"/>
      <c r="CZ254" s="1106" t="n"/>
      <c r="DA254" s="1106" t="n"/>
      <c r="DB254" s="1106" t="n"/>
      <c r="DC254" s="1106" t="n"/>
      <c r="DD254" s="1106" t="n"/>
      <c r="DE254" s="1106" t="n"/>
      <c r="DF254" s="1106" t="n"/>
      <c r="DG254" s="1106" t="n"/>
      <c r="DH254" s="1106" t="n"/>
      <c r="DI254" s="1106" t="n"/>
    </row>
    <row r="255" ht="13.5" customHeight="1" s="1178">
      <c r="A255" s="1106" t="n"/>
      <c r="B255" s="1106" t="n"/>
      <c r="C255" s="1106" t="n"/>
      <c r="D255" s="1106" t="n"/>
      <c r="E255" s="1106" t="n"/>
      <c r="F255" s="1106" t="n"/>
      <c r="G255" s="144" t="n"/>
      <c r="H255" s="1106" t="n"/>
      <c r="I255" s="1106" t="n"/>
      <c r="J255" s="1106" t="n"/>
      <c r="K255" s="1106" t="n"/>
      <c r="L255" s="1106" t="n"/>
      <c r="M255" s="1106" t="n"/>
      <c r="N255" s="1106" t="n"/>
      <c r="O255" s="1106" t="n"/>
      <c r="P255" s="1106" t="n"/>
      <c r="Q255" s="1106" t="n"/>
      <c r="R255" s="1106" t="n"/>
      <c r="S255" s="1106" t="n"/>
      <c r="T255" s="230" t="n"/>
      <c r="U255" s="1106" t="n"/>
      <c r="V255" s="1106" t="n"/>
      <c r="W255" s="1106" t="n"/>
      <c r="X255" s="1106" t="n"/>
      <c r="Y255" s="1106" t="n"/>
      <c r="Z255" s="1106" t="n"/>
      <c r="AA255" s="144" t="n"/>
      <c r="AB255" s="1106" t="n"/>
      <c r="AC255" s="1106" t="n"/>
      <c r="AD255" s="1106" t="n"/>
      <c r="AE255" s="1106" t="n"/>
      <c r="AF255" s="1106" t="n"/>
      <c r="AG255" s="1106" t="n"/>
      <c r="AH255" s="144" t="n"/>
      <c r="AI255" s="1105" t="inlineStr">
        <is>
          <t>上期紧急贷款利息</t>
        </is>
      </c>
      <c r="AJ255" s="1106" t="n">
        <v>0</v>
      </c>
      <c r="AK255" s="1106" t="n"/>
      <c r="AL255" s="462" t="n">
        <v>2997899.5</v>
      </c>
      <c r="AM255" s="462" t="n">
        <v>5780270.3</v>
      </c>
      <c r="AN255" s="1106" t="n"/>
      <c r="AO255" s="1106" t="n"/>
      <c r="AP255" s="1106" t="n"/>
      <c r="AQ255" s="1106" t="n"/>
      <c r="AR255" s="1106" t="n"/>
      <c r="AS255" s="1106" t="n"/>
      <c r="AT255" s="1106" t="n"/>
      <c r="AU255" s="1106" t="n"/>
      <c r="AV255" s="1106" t="n"/>
      <c r="AW255" s="1106" t="n"/>
      <c r="AX255" s="1106" t="n"/>
      <c r="AY255" s="1106" t="n"/>
      <c r="AZ255" s="144" t="n"/>
      <c r="BA255" s="1106" t="n"/>
      <c r="BB255" s="1106" t="n"/>
      <c r="BC255" s="1106" t="n"/>
      <c r="BD255" s="1106" t="n"/>
      <c r="BE255" s="1106" t="n"/>
      <c r="BF255" s="1106" t="n"/>
      <c r="BG255" s="1106" t="n"/>
      <c r="BH255" s="1106" t="n"/>
      <c r="BI255" s="1106" t="n"/>
      <c r="BJ255" s="1106" t="n"/>
      <c r="BK255" s="1106" t="n"/>
      <c r="BL255" s="1106" t="n"/>
      <c r="BM255" s="1106" t="n"/>
      <c r="BN255" s="1106" t="n"/>
      <c r="BO255" s="1106" t="n"/>
      <c r="BP255" s="1106" t="n"/>
      <c r="BQ255" s="1106" t="n"/>
      <c r="BR255" s="1106" t="n"/>
      <c r="BS255" s="1106" t="n"/>
      <c r="BT255" s="1106" t="n"/>
      <c r="BU255" s="1106" t="n"/>
      <c r="BV255" s="1106" t="n"/>
      <c r="BW255" s="1106" t="n"/>
      <c r="BX255" s="1106" t="n"/>
      <c r="BY255" s="1106" t="n"/>
      <c r="BZ255" s="1106" t="n"/>
      <c r="CA255" s="1106" t="n"/>
      <c r="CB255" s="1106" t="n"/>
      <c r="CC255" s="1106" t="n"/>
      <c r="CD255" s="1106" t="n"/>
      <c r="CE255" s="1106" t="n"/>
      <c r="CF255" s="1106" t="n"/>
      <c r="CG255" s="1106" t="n"/>
      <c r="CH255" s="1106" t="n"/>
      <c r="CI255" s="1106" t="n"/>
      <c r="CJ255" s="1106" t="n"/>
      <c r="CK255" s="1106" t="n"/>
      <c r="CL255" s="1106" t="n"/>
      <c r="CM255" s="1106" t="n"/>
      <c r="CN255" s="1106" t="n"/>
      <c r="CO255" s="1106" t="n"/>
      <c r="CP255" s="1106" t="n"/>
      <c r="CQ255" s="1106" t="n"/>
      <c r="CR255" s="1106" t="n"/>
      <c r="CS255" s="1106" t="n"/>
      <c r="CT255" s="1106" t="n"/>
      <c r="CU255" s="1106" t="n"/>
      <c r="CV255" s="1106" t="n"/>
      <c r="CW255" s="1106" t="n"/>
      <c r="CX255" s="1106" t="n"/>
      <c r="CY255" s="1106" t="n"/>
      <c r="CZ255" s="1106" t="n"/>
      <c r="DA255" s="1106" t="n"/>
      <c r="DB255" s="1106" t="n"/>
      <c r="DC255" s="1106" t="n"/>
      <c r="DD255" s="1106" t="n"/>
      <c r="DE255" s="1106" t="n"/>
      <c r="DF255" s="1106" t="n"/>
      <c r="DG255" s="1106" t="n"/>
      <c r="DH255" s="1106" t="n"/>
      <c r="DI255" s="1106" t="n"/>
    </row>
    <row r="256" ht="13.5" customHeight="1" s="1178">
      <c r="A256" s="1106" t="n"/>
      <c r="B256" s="1106" t="n"/>
      <c r="C256" s="1106" t="n"/>
      <c r="D256" s="1106" t="n"/>
      <c r="E256" s="1106" t="n"/>
      <c r="F256" s="1106" t="n"/>
      <c r="G256" s="144" t="n"/>
      <c r="H256" s="1106" t="n"/>
      <c r="I256" s="1106" t="n"/>
      <c r="J256" s="1106" t="n"/>
      <c r="K256" s="1106" t="n"/>
      <c r="L256" s="1106" t="n"/>
      <c r="M256" s="1106" t="n"/>
      <c r="N256" s="1106" t="n"/>
      <c r="O256" s="1106" t="n"/>
      <c r="P256" s="1106" t="n"/>
      <c r="Q256" s="1106" t="n"/>
      <c r="R256" s="1106" t="n"/>
      <c r="S256" s="1106" t="n"/>
      <c r="T256" s="230" t="n"/>
      <c r="U256" s="1106" t="n"/>
      <c r="V256" s="1106" t="n"/>
      <c r="W256" s="1106" t="n"/>
      <c r="X256" s="1106" t="n"/>
      <c r="Y256" s="1106" t="n"/>
      <c r="Z256" s="1106" t="n"/>
      <c r="AA256" s="144" t="n"/>
      <c r="AB256" s="1106" t="n"/>
      <c r="AC256" s="1106" t="n"/>
      <c r="AD256" s="1106" t="n"/>
      <c r="AE256" s="1106" t="n"/>
      <c r="AF256" s="1106" t="n"/>
      <c r="AG256" s="1106" t="n"/>
      <c r="AH256" s="144" t="n"/>
      <c r="AI256" s="1105" t="inlineStr">
        <is>
          <t>纳  税</t>
        </is>
      </c>
      <c r="AJ256" s="462" t="n">
        <v>0</v>
      </c>
      <c r="AK256" s="1106" t="n"/>
      <c r="AL256" s="1106" t="n"/>
      <c r="AM256" s="462" t="n">
        <v>5780270.3</v>
      </c>
      <c r="AN256" s="1106" t="n"/>
      <c r="AO256" s="1106" t="n"/>
      <c r="AP256" s="1106" t="n"/>
      <c r="AQ256" s="1106" t="n"/>
      <c r="AR256" s="1106" t="n"/>
      <c r="AS256" s="1106" t="n"/>
      <c r="AT256" s="1106" t="n"/>
      <c r="AU256" s="1106" t="n"/>
      <c r="AV256" s="1106" t="n"/>
      <c r="AW256" s="1106" t="n"/>
      <c r="AX256" s="1106" t="n"/>
      <c r="AY256" s="1106" t="n"/>
      <c r="AZ256" s="144" t="n"/>
      <c r="BA256" s="1106" t="n"/>
      <c r="BB256" s="1106" t="n"/>
      <c r="BC256" s="1106" t="n"/>
      <c r="BD256" s="1106" t="n"/>
      <c r="BE256" s="1106" t="n"/>
      <c r="BF256" s="1106" t="n"/>
      <c r="BG256" s="1106" t="n"/>
      <c r="BH256" s="1106" t="n"/>
      <c r="BI256" s="1106" t="n"/>
      <c r="BJ256" s="1106" t="n"/>
      <c r="BK256" s="1106" t="n"/>
      <c r="BL256" s="1106" t="n"/>
      <c r="BM256" s="1106" t="n"/>
      <c r="BN256" s="1106" t="n"/>
      <c r="BO256" s="1106" t="n"/>
      <c r="BP256" s="1106" t="n"/>
      <c r="BQ256" s="1106" t="n"/>
      <c r="BR256" s="1106" t="n"/>
      <c r="BS256" s="1106" t="n"/>
      <c r="BT256" s="1106" t="n"/>
      <c r="BU256" s="1106" t="n"/>
      <c r="BV256" s="1106" t="n"/>
      <c r="BW256" s="1106" t="n"/>
      <c r="BX256" s="1106" t="n"/>
      <c r="BY256" s="1106" t="n"/>
      <c r="BZ256" s="1106" t="n"/>
      <c r="CA256" s="1106" t="n"/>
      <c r="CB256" s="1106" t="n"/>
      <c r="CC256" s="1106" t="n"/>
      <c r="CD256" s="1106" t="n"/>
      <c r="CE256" s="1106" t="n"/>
      <c r="CF256" s="1106" t="n"/>
      <c r="CG256" s="1106" t="n"/>
      <c r="CH256" s="1106" t="n"/>
      <c r="CI256" s="1106" t="n"/>
      <c r="CJ256" s="1106" t="n"/>
      <c r="CK256" s="1106" t="n"/>
      <c r="CL256" s="1106" t="n"/>
      <c r="CM256" s="1106" t="n"/>
      <c r="CN256" s="1106" t="n"/>
      <c r="CO256" s="1106" t="n"/>
      <c r="CP256" s="1106" t="n"/>
      <c r="CQ256" s="1106" t="n"/>
      <c r="CR256" s="1106" t="n"/>
      <c r="CS256" s="1106" t="n"/>
      <c r="CT256" s="1106" t="n"/>
      <c r="CU256" s="1106" t="n"/>
      <c r="CV256" s="1106" t="n"/>
      <c r="CW256" s="1106" t="n"/>
      <c r="CX256" s="1106" t="n"/>
      <c r="CY256" s="1106" t="n"/>
      <c r="CZ256" s="1106" t="n"/>
      <c r="DA256" s="1106" t="n"/>
      <c r="DB256" s="1106" t="n"/>
      <c r="DC256" s="1106" t="n"/>
      <c r="DD256" s="1106" t="n"/>
      <c r="DE256" s="1106" t="n"/>
      <c r="DF256" s="1106" t="n"/>
      <c r="DG256" s="1106" t="n"/>
      <c r="DH256" s="1106" t="n"/>
      <c r="DI256" s="1106" t="n"/>
    </row>
    <row r="257" ht="13.5" customHeight="1" s="1178">
      <c r="A257" s="1106" t="n"/>
      <c r="B257" s="1106" t="n"/>
      <c r="C257" s="1106" t="n"/>
      <c r="D257" s="1106" t="n"/>
      <c r="E257" s="1106" t="n"/>
      <c r="F257" s="1106" t="n"/>
      <c r="G257" s="144" t="n"/>
      <c r="H257" s="1106" t="n"/>
      <c r="I257" s="1106" t="n"/>
      <c r="J257" s="1106" t="n"/>
      <c r="K257" s="1106" t="n"/>
      <c r="L257" s="1106" t="n"/>
      <c r="M257" s="1106" t="n"/>
      <c r="N257" s="1106" t="n"/>
      <c r="O257" s="1106" t="n"/>
      <c r="P257" s="1106" t="n"/>
      <c r="Q257" s="1106" t="n"/>
      <c r="R257" s="1106" t="n"/>
      <c r="S257" s="1106" t="n"/>
      <c r="T257" s="230" t="n"/>
      <c r="U257" s="1106" t="n"/>
      <c r="V257" s="1106" t="n"/>
      <c r="W257" s="1106" t="n"/>
      <c r="X257" s="1106" t="n"/>
      <c r="Y257" s="1106" t="n"/>
      <c r="Z257" s="1106" t="n"/>
      <c r="AA257" s="144" t="n"/>
      <c r="AB257" s="1106" t="n"/>
      <c r="AC257" s="1106" t="n"/>
      <c r="AD257" s="1106" t="n"/>
      <c r="AE257" s="1106" t="n"/>
      <c r="AF257" s="1106" t="n"/>
      <c r="AG257" s="1106" t="n"/>
      <c r="AH257" s="144" t="n"/>
      <c r="AI257" s="1105" t="inlineStr">
        <is>
          <t>买机器</t>
        </is>
      </c>
      <c r="AJ257" s="462" t="n">
        <v>0</v>
      </c>
      <c r="AK257" s="1106" t="n"/>
      <c r="AL257" s="1106" t="n"/>
      <c r="AM257" s="462" t="n">
        <v>5780270.3</v>
      </c>
      <c r="AN257" s="1106" t="n"/>
      <c r="AO257" s="1106" t="n"/>
      <c r="AP257" s="1106" t="n"/>
      <c r="AQ257" s="1106" t="n"/>
      <c r="AR257" s="1106" t="n"/>
      <c r="AS257" s="1106" t="n"/>
      <c r="AT257" s="1106" t="n"/>
      <c r="AU257" s="1106" t="n"/>
      <c r="AV257" s="1106" t="n"/>
      <c r="AW257" s="1106" t="n"/>
      <c r="AX257" s="1106" t="n"/>
      <c r="AY257" s="1106" t="n"/>
      <c r="AZ257" s="144" t="n"/>
      <c r="BA257" s="1106" t="n"/>
      <c r="BB257" s="1106" t="n"/>
      <c r="BC257" s="1106" t="n"/>
      <c r="BD257" s="1106" t="n"/>
      <c r="BE257" s="1106" t="n"/>
      <c r="BF257" s="1106" t="n"/>
      <c r="BG257" s="1106" t="n"/>
      <c r="BH257" s="1106" t="n"/>
      <c r="BI257" s="1106" t="n"/>
      <c r="BJ257" s="1106" t="n"/>
      <c r="BK257" s="1106" t="n"/>
      <c r="BL257" s="1106" t="n"/>
      <c r="BM257" s="1106" t="n"/>
      <c r="BN257" s="1106" t="n"/>
      <c r="BO257" s="1106" t="n"/>
      <c r="BP257" s="1106" t="n"/>
      <c r="BQ257" s="1106" t="n"/>
      <c r="BR257" s="1106" t="n"/>
      <c r="BS257" s="1106" t="n"/>
      <c r="BT257" s="1106" t="n"/>
      <c r="BU257" s="1106" t="n"/>
      <c r="BV257" s="1106" t="n"/>
      <c r="BW257" s="1106" t="n"/>
      <c r="BX257" s="1106" t="n"/>
      <c r="BY257" s="1106" t="n"/>
      <c r="BZ257" s="1106" t="n"/>
      <c r="CA257" s="1106" t="n"/>
      <c r="CB257" s="1106" t="n"/>
      <c r="CC257" s="1106" t="n"/>
      <c r="CD257" s="1106" t="n"/>
      <c r="CE257" s="1106" t="n"/>
      <c r="CF257" s="1106" t="n"/>
      <c r="CG257" s="1106" t="n"/>
      <c r="CH257" s="1106" t="n"/>
      <c r="CI257" s="1106" t="n"/>
      <c r="CJ257" s="1106" t="n"/>
      <c r="CK257" s="1106" t="n"/>
      <c r="CL257" s="1106" t="n"/>
      <c r="CM257" s="1106" t="n"/>
      <c r="CN257" s="1106" t="n"/>
      <c r="CO257" s="1106" t="n"/>
      <c r="CP257" s="1106" t="n"/>
      <c r="CQ257" s="1106" t="n"/>
      <c r="CR257" s="1106" t="n"/>
      <c r="CS257" s="1106" t="n"/>
      <c r="CT257" s="1106" t="n"/>
      <c r="CU257" s="1106" t="n"/>
      <c r="CV257" s="1106" t="n"/>
      <c r="CW257" s="1106" t="n"/>
      <c r="CX257" s="1106" t="n"/>
      <c r="CY257" s="1106" t="n"/>
      <c r="CZ257" s="1106" t="n"/>
      <c r="DA257" s="1106" t="n"/>
      <c r="DB257" s="1106" t="n"/>
      <c r="DC257" s="1106" t="n"/>
      <c r="DD257" s="1106" t="n"/>
      <c r="DE257" s="1106" t="n"/>
      <c r="DF257" s="1106" t="n"/>
      <c r="DG257" s="1106" t="n"/>
      <c r="DH257" s="1106" t="n"/>
      <c r="DI257" s="1106" t="n"/>
    </row>
    <row r="258" ht="13.5" customHeight="1" s="1178">
      <c r="A258" s="1106" t="n"/>
      <c r="B258" s="1106" t="n"/>
      <c r="C258" s="1106" t="n"/>
      <c r="D258" s="1106" t="n"/>
      <c r="E258" s="1106" t="n"/>
      <c r="F258" s="1106" t="n"/>
      <c r="G258" s="144" t="n"/>
      <c r="H258" s="1106" t="n"/>
      <c r="I258" s="1106" t="n"/>
      <c r="J258" s="1106" t="n"/>
      <c r="K258" s="1106" t="n"/>
      <c r="L258" s="1106" t="n"/>
      <c r="M258" s="1106" t="n"/>
      <c r="N258" s="1106" t="n"/>
      <c r="O258" s="1106" t="n"/>
      <c r="P258" s="1106" t="n"/>
      <c r="Q258" s="1106" t="n"/>
      <c r="R258" s="1106" t="n"/>
      <c r="S258" s="1106" t="n"/>
      <c r="T258" s="230" t="n"/>
      <c r="U258" s="1106" t="n"/>
      <c r="V258" s="1106" t="n"/>
      <c r="W258" s="1106" t="n"/>
      <c r="X258" s="1106" t="n"/>
      <c r="Y258" s="1106" t="n"/>
      <c r="Z258" s="1106" t="n"/>
      <c r="AA258" s="144" t="n"/>
      <c r="AB258" s="1106" t="n"/>
      <c r="AC258" s="1106" t="n"/>
      <c r="AD258" s="1106" t="n"/>
      <c r="AE258" s="1106" t="n"/>
      <c r="AF258" s="1106" t="n"/>
      <c r="AG258" s="1106" t="n"/>
      <c r="AH258" s="144" t="n"/>
      <c r="AI258" s="1105" t="inlineStr">
        <is>
          <t>分  红</t>
        </is>
      </c>
      <c r="AJ258" s="462" t="n">
        <v>0</v>
      </c>
      <c r="AK258" s="1106" t="n"/>
      <c r="AL258" s="1106" t="n"/>
      <c r="AM258" s="462" t="n">
        <v>5780270.3</v>
      </c>
      <c r="AN258" s="1106" t="n"/>
      <c r="AO258" s="1106" t="n"/>
      <c r="AP258" s="1106" t="n"/>
      <c r="AQ258" s="1106" t="n"/>
      <c r="AR258" s="1106" t="n"/>
      <c r="AS258" s="1106" t="n"/>
      <c r="AT258" s="1106" t="n"/>
      <c r="AU258" s="1106" t="n"/>
      <c r="AV258" s="1106" t="n"/>
      <c r="AW258" s="1106" t="n"/>
      <c r="AX258" s="1106" t="n"/>
      <c r="AY258" s="1106" t="n"/>
      <c r="AZ258" s="144" t="n"/>
      <c r="BA258" s="1106" t="n"/>
      <c r="BB258" s="1106" t="n"/>
      <c r="BC258" s="1106" t="n"/>
      <c r="BD258" s="1106" t="n"/>
      <c r="BE258" s="1106" t="n"/>
      <c r="BF258" s="1106" t="n"/>
      <c r="BG258" s="1106" t="n"/>
      <c r="BH258" s="1106" t="n"/>
      <c r="BI258" s="1106" t="n"/>
      <c r="BJ258" s="1106" t="n"/>
      <c r="BK258" s="1106" t="n"/>
      <c r="BL258" s="1106" t="n"/>
      <c r="BM258" s="1106" t="n"/>
      <c r="BN258" s="1106" t="n"/>
      <c r="BO258" s="1106" t="n"/>
      <c r="BP258" s="1106" t="n"/>
      <c r="BQ258" s="1106" t="n"/>
      <c r="BR258" s="1106" t="n"/>
      <c r="BS258" s="1106" t="n"/>
      <c r="BT258" s="1106" t="n"/>
      <c r="BU258" s="1106" t="n"/>
      <c r="BV258" s="1106" t="n"/>
      <c r="BW258" s="1106" t="n"/>
      <c r="BX258" s="1106" t="n"/>
      <c r="BY258" s="1106" t="n"/>
      <c r="BZ258" s="1106" t="n"/>
      <c r="CA258" s="1106" t="n"/>
      <c r="CB258" s="1106" t="n"/>
      <c r="CC258" s="1106" t="n"/>
      <c r="CD258" s="1106" t="n"/>
      <c r="CE258" s="1106" t="n"/>
      <c r="CF258" s="1106" t="n"/>
      <c r="CG258" s="1106" t="n"/>
      <c r="CH258" s="1106" t="n"/>
      <c r="CI258" s="1106" t="n"/>
      <c r="CJ258" s="1106" t="n"/>
      <c r="CK258" s="1106" t="n"/>
      <c r="CL258" s="1106" t="n"/>
      <c r="CM258" s="1106" t="n"/>
      <c r="CN258" s="1106" t="n"/>
      <c r="CO258" s="1106" t="n"/>
      <c r="CP258" s="1106" t="n"/>
      <c r="CQ258" s="1106" t="n"/>
      <c r="CR258" s="1106" t="n"/>
      <c r="CS258" s="1106" t="n"/>
      <c r="CT258" s="1106" t="n"/>
      <c r="CU258" s="1106" t="n"/>
      <c r="CV258" s="1106" t="n"/>
      <c r="CW258" s="1106" t="n"/>
      <c r="CX258" s="1106" t="n"/>
      <c r="CY258" s="1106" t="n"/>
      <c r="CZ258" s="1106" t="n"/>
      <c r="DA258" s="1106" t="n"/>
      <c r="DB258" s="1106" t="n"/>
      <c r="DC258" s="1106" t="n"/>
      <c r="DD258" s="1106" t="n"/>
      <c r="DE258" s="1106" t="n"/>
      <c r="DF258" s="1106" t="n"/>
      <c r="DG258" s="1106" t="n"/>
      <c r="DH258" s="1106" t="n"/>
      <c r="DI258" s="1106" t="n"/>
    </row>
    <row r="259" ht="13.5" customHeight="1" s="1178">
      <c r="A259" s="1106" t="n"/>
      <c r="B259" s="1106" t="n"/>
      <c r="C259" s="1106" t="n"/>
      <c r="D259" s="1106" t="n"/>
      <c r="E259" s="1106" t="n"/>
      <c r="F259" s="1106" t="n"/>
      <c r="G259" s="144" t="n"/>
      <c r="H259" s="1106" t="n"/>
      <c r="I259" s="1106" t="n"/>
      <c r="J259" s="1106" t="n"/>
      <c r="K259" s="1106" t="n"/>
      <c r="L259" s="1106" t="n"/>
      <c r="M259" s="1106" t="n"/>
      <c r="N259" s="1106" t="n"/>
      <c r="O259" s="1106" t="n"/>
      <c r="P259" s="1106" t="n"/>
      <c r="Q259" s="1106" t="n"/>
      <c r="R259" s="1106" t="n"/>
      <c r="S259" s="1106" t="n"/>
      <c r="T259" s="230" t="n"/>
      <c r="U259" s="1106" t="n"/>
      <c r="V259" s="1106" t="n"/>
      <c r="W259" s="1106" t="n"/>
      <c r="X259" s="1106" t="n"/>
      <c r="Y259" s="1106" t="n"/>
      <c r="Z259" s="1106" t="n"/>
      <c r="AA259" s="144" t="n"/>
      <c r="AB259" s="1106" t="n"/>
      <c r="AC259" s="1106" t="n"/>
      <c r="AD259" s="1106" t="n"/>
      <c r="AE259" s="1106" t="n"/>
      <c r="AF259" s="1106" t="n"/>
      <c r="AG259" s="1106" t="n"/>
      <c r="AH259" s="144" t="n"/>
      <c r="AI259" s="1105" t="inlineStr">
        <is>
          <t>买国债</t>
        </is>
      </c>
      <c r="AJ259" s="462" t="n">
        <v>0</v>
      </c>
      <c r="AK259" s="1106" t="n"/>
      <c r="AL259" s="1106" t="n"/>
      <c r="AM259" s="462" t="n">
        <v>5780270.3</v>
      </c>
      <c r="AN259" s="1106" t="n"/>
      <c r="AO259" s="1106" t="n"/>
      <c r="AP259" s="1106" t="n"/>
      <c r="AQ259" s="1106" t="n"/>
      <c r="AR259" s="1106" t="n"/>
      <c r="AS259" s="1106" t="n"/>
      <c r="AT259" s="1106" t="n"/>
      <c r="AU259" s="1106" t="n"/>
      <c r="AV259" s="1106" t="n"/>
      <c r="AW259" s="1106" t="n"/>
      <c r="AX259" s="1106" t="n"/>
      <c r="AY259" s="1106" t="n"/>
      <c r="AZ259" s="144" t="n"/>
      <c r="BA259" s="1106" t="n"/>
      <c r="BB259" s="1106" t="n"/>
      <c r="BC259" s="1106" t="n"/>
      <c r="BD259" s="1106" t="n"/>
      <c r="BE259" s="1106" t="n"/>
      <c r="BF259" s="1106" t="n"/>
      <c r="BG259" s="1106" t="n"/>
      <c r="BH259" s="1106" t="n"/>
      <c r="BI259" s="1106" t="n"/>
      <c r="BJ259" s="1106" t="n"/>
      <c r="BK259" s="1106" t="n"/>
      <c r="BL259" s="1106" t="n"/>
      <c r="BM259" s="1106" t="n"/>
      <c r="BN259" s="1106" t="n"/>
      <c r="BO259" s="1106" t="n"/>
      <c r="BP259" s="1106" t="n"/>
      <c r="BQ259" s="1106" t="n"/>
      <c r="BR259" s="1106" t="n"/>
      <c r="BS259" s="1106" t="n"/>
      <c r="BT259" s="1106" t="n"/>
      <c r="BU259" s="1106" t="n"/>
      <c r="BV259" s="1106" t="n"/>
      <c r="BW259" s="1106" t="n"/>
      <c r="BX259" s="1106" t="n"/>
      <c r="BY259" s="1106" t="n"/>
      <c r="BZ259" s="1106" t="n"/>
      <c r="CA259" s="1106" t="n"/>
      <c r="CB259" s="1106" t="n"/>
      <c r="CC259" s="1106" t="n"/>
      <c r="CD259" s="1106" t="n"/>
      <c r="CE259" s="1106" t="n"/>
      <c r="CF259" s="1106" t="n"/>
      <c r="CG259" s="1106" t="n"/>
      <c r="CH259" s="1106" t="n"/>
      <c r="CI259" s="1106" t="n"/>
      <c r="CJ259" s="1106" t="n"/>
      <c r="CK259" s="1106" t="n"/>
      <c r="CL259" s="1106" t="n"/>
      <c r="CM259" s="1106" t="n"/>
      <c r="CN259" s="1106" t="n"/>
      <c r="CO259" s="1106" t="n"/>
      <c r="CP259" s="1106" t="n"/>
      <c r="CQ259" s="1106" t="n"/>
      <c r="CR259" s="1106" t="n"/>
      <c r="CS259" s="1106" t="n"/>
      <c r="CT259" s="1106" t="n"/>
      <c r="CU259" s="1106" t="n"/>
      <c r="CV259" s="1106" t="n"/>
      <c r="CW259" s="1106" t="n"/>
      <c r="CX259" s="1106" t="n"/>
      <c r="CY259" s="1106" t="n"/>
      <c r="CZ259" s="1106" t="n"/>
      <c r="DA259" s="1106" t="n"/>
      <c r="DB259" s="1106" t="n"/>
      <c r="DC259" s="1106" t="n"/>
      <c r="DD259" s="1106" t="n"/>
      <c r="DE259" s="1106" t="n"/>
      <c r="DF259" s="1106" t="n"/>
      <c r="DG259" s="1106" t="n"/>
      <c r="DH259" s="1106" t="n"/>
      <c r="DI259" s="1106" t="n"/>
    </row>
    <row r="260" ht="13.5" customHeight="1" s="1178">
      <c r="A260" s="1106" t="n"/>
      <c r="B260" s="1106" t="n"/>
      <c r="C260" s="1106" t="n"/>
      <c r="D260" s="1106" t="n"/>
      <c r="E260" s="1106" t="n"/>
      <c r="F260" s="1106" t="n"/>
      <c r="G260" s="144" t="n"/>
      <c r="H260" s="1106" t="n"/>
      <c r="I260" s="1106" t="n"/>
      <c r="J260" s="1106" t="n"/>
      <c r="K260" s="1106" t="n"/>
      <c r="L260" s="1106" t="n"/>
      <c r="M260" s="1106" t="n"/>
      <c r="N260" s="1106" t="n"/>
      <c r="O260" s="1106" t="n"/>
      <c r="P260" s="1106" t="n"/>
      <c r="Q260" s="1106" t="n"/>
      <c r="R260" s="1106" t="n"/>
      <c r="S260" s="1106" t="n"/>
      <c r="T260" s="230" t="n"/>
      <c r="U260" s="1106" t="n"/>
      <c r="V260" s="1106" t="n"/>
      <c r="W260" s="1106" t="n"/>
      <c r="X260" s="1106" t="n"/>
      <c r="Y260" s="1106" t="n"/>
      <c r="Z260" s="1106" t="n"/>
      <c r="AA260" s="144" t="n"/>
      <c r="AB260" s="1106" t="n"/>
      <c r="AC260" s="1106" t="n"/>
      <c r="AD260" s="1106" t="n"/>
      <c r="AE260" s="1106" t="n"/>
      <c r="AF260" s="1106" t="n"/>
      <c r="AG260" s="1106" t="n"/>
      <c r="AH260" s="144" t="n"/>
      <c r="AI260" s="1106" t="n"/>
      <c r="AJ260" s="1106" t="n"/>
      <c r="AK260" s="1106" t="n"/>
      <c r="AL260" s="1106" t="n"/>
      <c r="AM260" s="1106" t="n"/>
      <c r="AN260" s="1106" t="n"/>
      <c r="AO260" s="1106" t="n"/>
      <c r="AP260" s="1106" t="n"/>
      <c r="AQ260" s="1106" t="n"/>
      <c r="AR260" s="1106" t="n"/>
      <c r="AS260" s="1106" t="n"/>
      <c r="AT260" s="1106" t="n"/>
      <c r="AU260" s="1106" t="n"/>
      <c r="AV260" s="1106" t="n"/>
      <c r="AW260" s="1106" t="n"/>
      <c r="AX260" s="1106" t="n"/>
      <c r="AY260" s="1106" t="n"/>
      <c r="AZ260" s="144" t="n"/>
      <c r="BA260" s="1106" t="n"/>
      <c r="BB260" s="1106" t="n"/>
      <c r="BC260" s="1106" t="n"/>
      <c r="BD260" s="1106" t="n"/>
      <c r="BE260" s="1106" t="n"/>
      <c r="BF260" s="1106" t="n"/>
      <c r="BG260" s="1106" t="n"/>
      <c r="BH260" s="1106" t="n"/>
      <c r="BI260" s="1106" t="n"/>
      <c r="BJ260" s="1106" t="n"/>
      <c r="BK260" s="1106" t="n"/>
      <c r="BL260" s="1106" t="n"/>
      <c r="BM260" s="1106" t="n"/>
      <c r="BN260" s="1106" t="n"/>
      <c r="BO260" s="1106" t="n"/>
      <c r="BP260" s="1106" t="n"/>
      <c r="BQ260" s="1106" t="n"/>
      <c r="BR260" s="1106" t="n"/>
      <c r="BS260" s="1106" t="n"/>
      <c r="BT260" s="1106" t="n"/>
      <c r="BU260" s="1106" t="n"/>
      <c r="BV260" s="1106" t="n"/>
      <c r="BW260" s="1106" t="n"/>
      <c r="BX260" s="1106" t="n"/>
      <c r="BY260" s="1106" t="n"/>
      <c r="BZ260" s="1106" t="n"/>
      <c r="CA260" s="1106" t="n"/>
      <c r="CB260" s="1106" t="n"/>
      <c r="CC260" s="1106" t="n"/>
      <c r="CD260" s="1106" t="n"/>
      <c r="CE260" s="1106" t="n"/>
      <c r="CF260" s="1106" t="n"/>
      <c r="CG260" s="1106" t="n"/>
      <c r="CH260" s="1106" t="n"/>
      <c r="CI260" s="1106" t="n"/>
      <c r="CJ260" s="1106" t="n"/>
      <c r="CK260" s="1106" t="n"/>
      <c r="CL260" s="1106" t="n"/>
      <c r="CM260" s="1106" t="n"/>
      <c r="CN260" s="1106" t="n"/>
      <c r="CO260" s="1106" t="n"/>
      <c r="CP260" s="1106" t="n"/>
      <c r="CQ260" s="1106" t="n"/>
      <c r="CR260" s="1106" t="n"/>
      <c r="CS260" s="1106" t="n"/>
      <c r="CT260" s="1106" t="n"/>
      <c r="CU260" s="1106" t="n"/>
      <c r="CV260" s="1106" t="n"/>
      <c r="CW260" s="1106" t="n"/>
      <c r="CX260" s="1106" t="n"/>
      <c r="CY260" s="1106" t="n"/>
      <c r="CZ260" s="1106" t="n"/>
      <c r="DA260" s="1106" t="n"/>
      <c r="DB260" s="1106" t="n"/>
      <c r="DC260" s="1106" t="n"/>
      <c r="DD260" s="1106" t="n"/>
      <c r="DE260" s="1106" t="n"/>
      <c r="DF260" s="1106" t="n"/>
      <c r="DG260" s="1106" t="n"/>
      <c r="DH260" s="1106" t="n"/>
      <c r="DI260" s="1106" t="n"/>
    </row>
    <row r="261" ht="13.5" customHeight="1" s="1178">
      <c r="A261" s="1106" t="n"/>
      <c r="B261" s="1106" t="n"/>
      <c r="C261" s="1106" t="n"/>
      <c r="D261" s="1106" t="n"/>
      <c r="E261" s="1106" t="n"/>
      <c r="F261" s="1106" t="n"/>
      <c r="G261" s="144" t="n"/>
      <c r="H261" s="1106" t="n"/>
      <c r="I261" s="1106" t="n"/>
      <c r="J261" s="1106" t="n"/>
      <c r="K261" s="1106" t="n"/>
      <c r="L261" s="1106" t="n"/>
      <c r="M261" s="1106" t="n"/>
      <c r="N261" s="1106" t="n"/>
      <c r="O261" s="1106" t="n"/>
      <c r="P261" s="1106" t="n"/>
      <c r="Q261" s="1106" t="n"/>
      <c r="R261" s="1106" t="n"/>
      <c r="S261" s="1106" t="n"/>
      <c r="T261" s="230" t="n"/>
      <c r="U261" s="1106" t="n"/>
      <c r="V261" s="1106" t="n"/>
      <c r="W261" s="1106" t="n"/>
      <c r="X261" s="1106" t="n"/>
      <c r="Y261" s="1106" t="n"/>
      <c r="Z261" s="1106" t="n"/>
      <c r="AA261" s="144" t="n"/>
      <c r="AB261" s="1106" t="n"/>
      <c r="AC261" s="1106" t="n"/>
      <c r="AD261" s="1106" t="n"/>
      <c r="AE261" s="1106" t="n"/>
      <c r="AF261" s="1106" t="n"/>
      <c r="AG261" s="1106" t="n"/>
      <c r="AH261" s="144" t="n"/>
      <c r="AI261" s="1106" t="n"/>
      <c r="AJ261" s="1106" t="n"/>
      <c r="AK261" s="1106" t="n"/>
      <c r="AL261" s="1106" t="n"/>
      <c r="AM261" s="1106" t="n"/>
      <c r="AN261" s="1106" t="n"/>
      <c r="AO261" s="1106" t="n"/>
      <c r="AP261" s="1106" t="n"/>
      <c r="AQ261" s="1106" t="n"/>
      <c r="AR261" s="1106" t="n"/>
      <c r="AS261" s="1106" t="n"/>
      <c r="AT261" s="1106" t="n"/>
      <c r="AU261" s="1106" t="n"/>
      <c r="AV261" s="1106" t="n"/>
      <c r="AW261" s="1106" t="n"/>
      <c r="AX261" s="1106" t="n"/>
      <c r="AY261" s="1106" t="n"/>
      <c r="AZ261" s="144" t="n"/>
      <c r="BA261" s="1106" t="n"/>
      <c r="BB261" s="1106" t="n"/>
      <c r="BC261" s="1106" t="n"/>
      <c r="BD261" s="1106" t="n"/>
      <c r="BE261" s="1106" t="n"/>
      <c r="BF261" s="1106" t="n"/>
      <c r="BG261" s="1106" t="n"/>
      <c r="BH261" s="1106" t="n"/>
      <c r="BI261" s="1106" t="n"/>
      <c r="BJ261" s="1106" t="n"/>
      <c r="BK261" s="1106" t="n"/>
      <c r="BL261" s="1106" t="n"/>
      <c r="BM261" s="1106" t="n"/>
      <c r="BN261" s="1106" t="n"/>
      <c r="BO261" s="1106" t="n"/>
      <c r="BP261" s="1106" t="n"/>
      <c r="BQ261" s="1106" t="n"/>
      <c r="BR261" s="1106" t="n"/>
      <c r="BS261" s="1106" t="n"/>
      <c r="BT261" s="1106" t="n"/>
      <c r="BU261" s="1106" t="n"/>
      <c r="BV261" s="1106" t="n"/>
      <c r="BW261" s="1106" t="n"/>
      <c r="BX261" s="1106" t="n"/>
      <c r="BY261" s="1106" t="n"/>
      <c r="BZ261" s="1106" t="n"/>
      <c r="CA261" s="1106" t="n"/>
      <c r="CB261" s="1106" t="n"/>
      <c r="CC261" s="1106" t="n"/>
      <c r="CD261" s="1106" t="n"/>
      <c r="CE261" s="1106" t="n"/>
      <c r="CF261" s="1106" t="n"/>
      <c r="CG261" s="1106" t="n"/>
      <c r="CH261" s="1106" t="n"/>
      <c r="CI261" s="1106" t="n"/>
      <c r="CJ261" s="1106" t="n"/>
      <c r="CK261" s="1106" t="n"/>
      <c r="CL261" s="1106" t="n"/>
      <c r="CM261" s="1106" t="n"/>
      <c r="CN261" s="1106" t="n"/>
      <c r="CO261" s="1106" t="n"/>
      <c r="CP261" s="1106" t="n"/>
      <c r="CQ261" s="1106" t="n"/>
      <c r="CR261" s="1106" t="n"/>
      <c r="CS261" s="1106" t="n"/>
      <c r="CT261" s="1106" t="n"/>
      <c r="CU261" s="1106" t="n"/>
      <c r="CV261" s="1106" t="n"/>
      <c r="CW261" s="1106" t="n"/>
      <c r="CX261" s="1106" t="n"/>
      <c r="CY261" s="1106" t="n"/>
      <c r="CZ261" s="1106" t="n"/>
      <c r="DA261" s="1106" t="n"/>
      <c r="DB261" s="1106" t="n"/>
      <c r="DC261" s="1106" t="n"/>
      <c r="DD261" s="1106" t="n"/>
      <c r="DE261" s="1106" t="n"/>
      <c r="DF261" s="1106" t="n"/>
      <c r="DG261" s="1106" t="n"/>
      <c r="DH261" s="1106" t="n"/>
      <c r="DI261" s="1106" t="n"/>
    </row>
    <row r="262" ht="13.5" customHeight="1" s="1178">
      <c r="A262" s="1106" t="n"/>
      <c r="B262" s="1106" t="n"/>
      <c r="C262" s="1106" t="n"/>
      <c r="D262" s="1106" t="n"/>
      <c r="E262" s="1106" t="n"/>
      <c r="F262" s="1106" t="n"/>
      <c r="G262" s="144" t="n"/>
      <c r="H262" s="1106" t="n"/>
      <c r="I262" s="1106" t="n"/>
      <c r="J262" s="1106" t="n"/>
      <c r="K262" s="1106" t="n"/>
      <c r="L262" s="1106" t="n"/>
      <c r="M262" s="1106" t="n"/>
      <c r="N262" s="1106" t="n"/>
      <c r="O262" s="1106" t="n"/>
      <c r="P262" s="1106" t="n"/>
      <c r="Q262" s="1106" t="n"/>
      <c r="R262" s="1106" t="n"/>
      <c r="S262" s="1106" t="n"/>
      <c r="T262" s="230" t="n"/>
      <c r="U262" s="1106" t="n"/>
      <c r="V262" s="1106" t="n"/>
      <c r="W262" s="1106" t="n"/>
      <c r="X262" s="1106" t="n"/>
      <c r="Y262" s="1106" t="n"/>
      <c r="Z262" s="1106" t="n"/>
      <c r="AA262" s="144" t="n"/>
      <c r="AB262" s="1106" t="n"/>
      <c r="AC262" s="1106" t="n"/>
      <c r="AD262" s="1106" t="n"/>
      <c r="AE262" s="1106" t="n"/>
      <c r="AF262" s="1106" t="n"/>
      <c r="AG262" s="1106" t="n"/>
      <c r="AH262" s="144" t="n"/>
      <c r="AI262" s="1106" t="n"/>
      <c r="AJ262" s="1106" t="n"/>
      <c r="AK262" s="1106" t="n"/>
      <c r="AL262" s="1106" t="n"/>
      <c r="AM262" s="1106" t="n"/>
      <c r="AN262" s="1106" t="n"/>
      <c r="AO262" s="1106" t="n"/>
      <c r="AP262" s="1106" t="n"/>
      <c r="AQ262" s="1106" t="n"/>
      <c r="AR262" s="1106" t="n"/>
      <c r="AS262" s="1106" t="n"/>
      <c r="AT262" s="1106" t="n"/>
      <c r="AU262" s="1106" t="n"/>
      <c r="AV262" s="1106" t="n"/>
      <c r="AW262" s="1106" t="n"/>
      <c r="AX262" s="1106" t="n"/>
      <c r="AY262" s="1106" t="n"/>
      <c r="AZ262" s="144" t="n"/>
      <c r="BA262" s="1106" t="n"/>
      <c r="BB262" s="1106" t="n"/>
      <c r="BC262" s="1106" t="n"/>
      <c r="BD262" s="1106" t="n"/>
      <c r="BE262" s="1106" t="n"/>
      <c r="BF262" s="1106" t="n"/>
      <c r="BG262" s="1106" t="n"/>
      <c r="BH262" s="1106" t="n"/>
      <c r="BI262" s="1106" t="n"/>
      <c r="BJ262" s="1106" t="n"/>
      <c r="BK262" s="1106" t="n"/>
      <c r="BL262" s="1106" t="n"/>
      <c r="BM262" s="1106" t="n"/>
      <c r="BN262" s="1106" t="n"/>
      <c r="BO262" s="1106" t="n"/>
      <c r="BP262" s="1106" t="n"/>
      <c r="BQ262" s="1106" t="n"/>
      <c r="BR262" s="1106" t="n"/>
      <c r="BS262" s="1106" t="n"/>
      <c r="BT262" s="1106" t="n"/>
      <c r="BU262" s="1106" t="n"/>
      <c r="BV262" s="1106" t="n"/>
      <c r="BW262" s="1106" t="n"/>
      <c r="BX262" s="1106" t="n"/>
      <c r="BY262" s="1106" t="n"/>
      <c r="BZ262" s="1106" t="n"/>
      <c r="CA262" s="1106" t="n"/>
      <c r="CB262" s="1106" t="n"/>
      <c r="CC262" s="1106" t="n"/>
      <c r="CD262" s="1106" t="n"/>
      <c r="CE262" s="1106" t="n"/>
      <c r="CF262" s="1106" t="n"/>
      <c r="CG262" s="1106" t="n"/>
      <c r="CH262" s="1106" t="n"/>
      <c r="CI262" s="1106" t="n"/>
      <c r="CJ262" s="1106" t="n"/>
      <c r="CK262" s="1106" t="n"/>
      <c r="CL262" s="1106" t="n"/>
      <c r="CM262" s="1106" t="n"/>
      <c r="CN262" s="1106" t="n"/>
      <c r="CO262" s="1106" t="n"/>
      <c r="CP262" s="1106" t="n"/>
      <c r="CQ262" s="1106" t="n"/>
      <c r="CR262" s="1106" t="n"/>
      <c r="CS262" s="1106" t="n"/>
      <c r="CT262" s="1106" t="n"/>
      <c r="CU262" s="1106" t="n"/>
      <c r="CV262" s="1106" t="n"/>
      <c r="CW262" s="1106" t="n"/>
      <c r="CX262" s="1106" t="n"/>
      <c r="CY262" s="1106" t="n"/>
      <c r="CZ262" s="1106" t="n"/>
      <c r="DA262" s="1106" t="n"/>
      <c r="DB262" s="1106" t="n"/>
      <c r="DC262" s="1106" t="n"/>
      <c r="DD262" s="1106" t="n"/>
      <c r="DE262" s="1106" t="n"/>
      <c r="DF262" s="1106" t="n"/>
      <c r="DG262" s="1106" t="n"/>
      <c r="DH262" s="1106" t="n"/>
      <c r="DI262" s="1106" t="n"/>
    </row>
    <row r="263" ht="13.5" customHeight="1" s="1178">
      <c r="A263" s="1106" t="n"/>
      <c r="B263" s="1106" t="n"/>
      <c r="C263" s="1106" t="n"/>
      <c r="D263" s="1106" t="n"/>
      <c r="E263" s="1106" t="n"/>
      <c r="F263" s="1106" t="n"/>
      <c r="G263" s="144" t="n"/>
      <c r="H263" s="1106" t="n"/>
      <c r="I263" s="1106" t="n"/>
      <c r="J263" s="1106" t="n"/>
      <c r="K263" s="1106" t="n"/>
      <c r="L263" s="1106" t="n"/>
      <c r="M263" s="1106" t="n"/>
      <c r="N263" s="1106" t="n"/>
      <c r="O263" s="1106" t="n"/>
      <c r="P263" s="1106" t="n"/>
      <c r="Q263" s="1106" t="n"/>
      <c r="R263" s="1106" t="n"/>
      <c r="S263" s="1106" t="n"/>
      <c r="T263" s="230" t="n"/>
      <c r="U263" s="1106" t="n"/>
      <c r="V263" s="1106" t="n"/>
      <c r="W263" s="1106" t="n"/>
      <c r="X263" s="1106" t="n"/>
      <c r="Y263" s="1106" t="n"/>
      <c r="Z263" s="1106" t="n"/>
      <c r="AA263" s="144" t="n"/>
      <c r="AB263" s="1106" t="n"/>
      <c r="AC263" s="1106" t="n"/>
      <c r="AD263" s="1106" t="n"/>
      <c r="AE263" s="1106" t="n"/>
      <c r="AF263" s="1106" t="n"/>
      <c r="AG263" s="1106" t="n"/>
      <c r="AH263" s="144" t="n"/>
      <c r="AI263" s="1106" t="n"/>
      <c r="AJ263" s="1106" t="n"/>
      <c r="AK263" s="1106" t="n"/>
      <c r="AL263" s="1106" t="n"/>
      <c r="AM263" s="1106" t="n"/>
      <c r="AN263" s="1106" t="n"/>
      <c r="AO263" s="1106" t="n"/>
      <c r="AP263" s="1106" t="n"/>
      <c r="AQ263" s="1106" t="n"/>
      <c r="AR263" s="1106" t="n"/>
      <c r="AS263" s="1106" t="n"/>
      <c r="AT263" s="1106" t="n"/>
      <c r="AU263" s="1106" t="n"/>
      <c r="AV263" s="1106" t="n"/>
      <c r="AW263" s="1106" t="n"/>
      <c r="AX263" s="1106" t="n"/>
      <c r="AY263" s="1106" t="n"/>
      <c r="AZ263" s="144" t="n"/>
      <c r="BA263" s="1106" t="n"/>
      <c r="BB263" s="1106" t="n"/>
      <c r="BC263" s="1106" t="n"/>
      <c r="BD263" s="1106" t="n"/>
      <c r="BE263" s="1106" t="n"/>
      <c r="BF263" s="1106" t="n"/>
      <c r="BG263" s="1106" t="n"/>
      <c r="BH263" s="1106" t="n"/>
      <c r="BI263" s="1106" t="n"/>
      <c r="BJ263" s="1106" t="n"/>
      <c r="BK263" s="1106" t="n"/>
      <c r="BL263" s="1106" t="n"/>
      <c r="BM263" s="1106" t="n"/>
      <c r="BN263" s="1106" t="n"/>
      <c r="BO263" s="1106" t="n"/>
      <c r="BP263" s="1106" t="n"/>
      <c r="BQ263" s="1106" t="n"/>
      <c r="BR263" s="1106" t="n"/>
      <c r="BS263" s="1106" t="n"/>
      <c r="BT263" s="1106" t="n"/>
      <c r="BU263" s="1106" t="n"/>
      <c r="BV263" s="1106" t="n"/>
      <c r="BW263" s="1106" t="n"/>
      <c r="BX263" s="1106" t="n"/>
      <c r="BY263" s="1106" t="n"/>
      <c r="BZ263" s="1106" t="n"/>
      <c r="CA263" s="1106" t="n"/>
      <c r="CB263" s="1106" t="n"/>
      <c r="CC263" s="1106" t="n"/>
      <c r="CD263" s="1106" t="n"/>
      <c r="CE263" s="1106" t="n"/>
      <c r="CF263" s="1106" t="n"/>
      <c r="CG263" s="1106" t="n"/>
      <c r="CH263" s="1106" t="n"/>
      <c r="CI263" s="1106" t="n"/>
      <c r="CJ263" s="1106" t="n"/>
      <c r="CK263" s="1106" t="n"/>
      <c r="CL263" s="1106" t="n"/>
      <c r="CM263" s="1106" t="n"/>
      <c r="CN263" s="1106" t="n"/>
      <c r="CO263" s="1106" t="n"/>
      <c r="CP263" s="1106" t="n"/>
      <c r="CQ263" s="1106" t="n"/>
      <c r="CR263" s="1106" t="n"/>
      <c r="CS263" s="1106" t="n"/>
      <c r="CT263" s="1106" t="n"/>
      <c r="CU263" s="1106" t="n"/>
      <c r="CV263" s="1106" t="n"/>
      <c r="CW263" s="1106" t="n"/>
      <c r="CX263" s="1106" t="n"/>
      <c r="CY263" s="1106" t="n"/>
      <c r="CZ263" s="1106" t="n"/>
      <c r="DA263" s="1106" t="n"/>
      <c r="DB263" s="1106" t="n"/>
      <c r="DC263" s="1106" t="n"/>
      <c r="DD263" s="1106" t="n"/>
      <c r="DE263" s="1106" t="n"/>
      <c r="DF263" s="1106" t="n"/>
      <c r="DG263" s="1106" t="n"/>
      <c r="DH263" s="1106" t="n"/>
      <c r="DI263" s="1106" t="n"/>
    </row>
    <row r="264" ht="13.5" customHeight="1" s="1178">
      <c r="A264" s="1106" t="n"/>
      <c r="B264" s="1106" t="n"/>
      <c r="C264" s="1106" t="n"/>
      <c r="D264" s="1106" t="n"/>
      <c r="E264" s="1106" t="n"/>
      <c r="F264" s="1106" t="n"/>
      <c r="G264" s="144" t="n"/>
      <c r="H264" s="1106" t="n"/>
      <c r="I264" s="1106" t="n"/>
      <c r="J264" s="1106" t="n"/>
      <c r="K264" s="1106" t="n"/>
      <c r="L264" s="1106" t="n"/>
      <c r="M264" s="1106" t="n"/>
      <c r="N264" s="1106" t="n"/>
      <c r="O264" s="1106" t="n"/>
      <c r="P264" s="1106" t="n"/>
      <c r="Q264" s="1106" t="n"/>
      <c r="R264" s="1106" t="n"/>
      <c r="S264" s="1106" t="n"/>
      <c r="T264" s="230" t="n"/>
      <c r="U264" s="1106" t="n"/>
      <c r="V264" s="1106" t="n"/>
      <c r="W264" s="1106" t="n"/>
      <c r="X264" s="1106" t="n"/>
      <c r="Y264" s="1106" t="n"/>
      <c r="Z264" s="1106" t="n"/>
      <c r="AA264" s="144" t="n"/>
      <c r="AB264" s="1106" t="n"/>
      <c r="AC264" s="1106" t="n"/>
      <c r="AD264" s="1106" t="n"/>
      <c r="AE264" s="1106" t="n"/>
      <c r="AF264" s="1106" t="n"/>
      <c r="AG264" s="1106" t="n"/>
      <c r="AH264" s="144" t="n"/>
      <c r="AI264" s="1106" t="n"/>
      <c r="AJ264" s="1106" t="n"/>
      <c r="AK264" s="1106" t="n"/>
      <c r="AL264" s="1106" t="n"/>
      <c r="AM264" s="1106" t="n"/>
      <c r="AN264" s="1106" t="n"/>
      <c r="AO264" s="1106" t="n"/>
      <c r="AP264" s="1106" t="n"/>
      <c r="AQ264" s="1106" t="n"/>
      <c r="AR264" s="1106" t="n"/>
      <c r="AS264" s="1106" t="n"/>
      <c r="AT264" s="1106" t="n"/>
      <c r="AU264" s="1106" t="n"/>
      <c r="AV264" s="1106" t="n"/>
      <c r="AW264" s="1106" t="n"/>
      <c r="AX264" s="1106" t="n"/>
      <c r="AY264" s="1106" t="n"/>
      <c r="AZ264" s="144" t="n"/>
      <c r="BA264" s="1106" t="n"/>
      <c r="BB264" s="1106" t="n"/>
      <c r="BC264" s="1106" t="n"/>
      <c r="BD264" s="1106" t="n"/>
      <c r="BE264" s="1106" t="n"/>
      <c r="BF264" s="1106" t="n"/>
      <c r="BG264" s="1106" t="n"/>
      <c r="BH264" s="1106" t="n"/>
      <c r="BI264" s="1106" t="n"/>
      <c r="BJ264" s="1106" t="n"/>
      <c r="BK264" s="1106" t="n"/>
      <c r="BL264" s="1106" t="n"/>
      <c r="BM264" s="1106" t="n"/>
      <c r="BN264" s="1106" t="n"/>
      <c r="BO264" s="1106" t="n"/>
      <c r="BP264" s="1106" t="n"/>
      <c r="BQ264" s="1106" t="n"/>
      <c r="BR264" s="1106" t="n"/>
      <c r="BS264" s="1106" t="n"/>
      <c r="BT264" s="1106" t="n"/>
      <c r="BU264" s="1106" t="n"/>
      <c r="BV264" s="1106" t="n"/>
      <c r="BW264" s="1106" t="n"/>
      <c r="BX264" s="1106" t="n"/>
      <c r="BY264" s="1106" t="n"/>
      <c r="BZ264" s="1106" t="n"/>
      <c r="CA264" s="1106" t="n"/>
      <c r="CB264" s="1106" t="n"/>
      <c r="CC264" s="1106" t="n"/>
      <c r="CD264" s="1106" t="n"/>
      <c r="CE264" s="1106" t="n"/>
      <c r="CF264" s="1106" t="n"/>
      <c r="CG264" s="1106" t="n"/>
      <c r="CH264" s="1106" t="n"/>
      <c r="CI264" s="1106" t="n"/>
      <c r="CJ264" s="1106" t="n"/>
      <c r="CK264" s="1106" t="n"/>
      <c r="CL264" s="1106" t="n"/>
      <c r="CM264" s="1106" t="n"/>
      <c r="CN264" s="1106" t="n"/>
      <c r="CO264" s="1106" t="n"/>
      <c r="CP264" s="1106" t="n"/>
      <c r="CQ264" s="1106" t="n"/>
      <c r="CR264" s="1106" t="n"/>
      <c r="CS264" s="1106" t="n"/>
      <c r="CT264" s="1106" t="n"/>
      <c r="CU264" s="1106" t="n"/>
      <c r="CV264" s="1106" t="n"/>
      <c r="CW264" s="1106" t="n"/>
      <c r="CX264" s="1106" t="n"/>
      <c r="CY264" s="1106" t="n"/>
      <c r="CZ264" s="1106" t="n"/>
      <c r="DA264" s="1106" t="n"/>
      <c r="DB264" s="1106" t="n"/>
      <c r="DC264" s="1106" t="n"/>
      <c r="DD264" s="1106" t="n"/>
      <c r="DE264" s="1106" t="n"/>
      <c r="DF264" s="1106" t="n"/>
      <c r="DG264" s="1106" t="n"/>
      <c r="DH264" s="1106" t="n"/>
      <c r="DI264" s="1106" t="n"/>
    </row>
    <row r="265" ht="13.5" customHeight="1" s="1178">
      <c r="A265" s="1106" t="n"/>
      <c r="B265" s="1106" t="n"/>
      <c r="C265" s="1106" t="n"/>
      <c r="D265" s="1106" t="n"/>
      <c r="E265" s="1106" t="n"/>
      <c r="F265" s="1106" t="n"/>
      <c r="G265" s="144" t="n"/>
      <c r="H265" s="1106" t="n"/>
      <c r="I265" s="1106" t="n"/>
      <c r="J265" s="1106" t="n"/>
      <c r="K265" s="1106" t="n"/>
      <c r="L265" s="1106" t="n"/>
      <c r="M265" s="1106" t="n"/>
      <c r="N265" s="1106" t="n"/>
      <c r="O265" s="1106" t="n"/>
      <c r="P265" s="1106" t="n"/>
      <c r="Q265" s="1106" t="n"/>
      <c r="R265" s="1106" t="n"/>
      <c r="S265" s="1106" t="n"/>
      <c r="T265" s="230" t="n"/>
      <c r="U265" s="1106" t="n"/>
      <c r="V265" s="1106" t="n"/>
      <c r="W265" s="1106" t="n"/>
      <c r="X265" s="1106" t="n"/>
      <c r="Y265" s="1106" t="n"/>
      <c r="Z265" s="1106" t="n"/>
      <c r="AA265" s="144" t="n"/>
      <c r="AB265" s="1106" t="n"/>
      <c r="AC265" s="1106" t="n"/>
      <c r="AD265" s="1106" t="n"/>
      <c r="AE265" s="1106" t="n"/>
      <c r="AF265" s="1106" t="n"/>
      <c r="AG265" s="1106" t="n"/>
      <c r="AH265" s="144" t="n"/>
      <c r="AI265" s="1106" t="n"/>
      <c r="AJ265" s="1106" t="n"/>
      <c r="AK265" s="1106" t="n"/>
      <c r="AL265" s="1106" t="n"/>
      <c r="AM265" s="1106" t="n"/>
      <c r="AN265" s="1106" t="n"/>
      <c r="AO265" s="1106" t="n"/>
      <c r="AP265" s="1106" t="n"/>
      <c r="AQ265" s="1106" t="n"/>
      <c r="AR265" s="1106" t="n"/>
      <c r="AS265" s="1106" t="n"/>
      <c r="AT265" s="1106" t="n"/>
      <c r="AU265" s="1106" t="n"/>
      <c r="AV265" s="1106" t="n"/>
      <c r="AW265" s="1106" t="n"/>
      <c r="AX265" s="1106" t="n"/>
      <c r="AY265" s="1106" t="n"/>
      <c r="AZ265" s="144" t="n"/>
      <c r="BA265" s="1106" t="n"/>
      <c r="BB265" s="1106" t="n"/>
      <c r="BC265" s="1106" t="n"/>
      <c r="BD265" s="1106" t="n"/>
      <c r="BE265" s="1106" t="n"/>
      <c r="BF265" s="1106" t="n"/>
      <c r="BG265" s="1106" t="n"/>
      <c r="BH265" s="1106" t="n"/>
      <c r="BI265" s="1106" t="n"/>
      <c r="BJ265" s="1106" t="n"/>
      <c r="BK265" s="1106" t="n"/>
      <c r="BL265" s="1106" t="n"/>
      <c r="BM265" s="1106" t="n"/>
      <c r="BN265" s="1106" t="n"/>
      <c r="BO265" s="1106" t="n"/>
      <c r="BP265" s="1106" t="n"/>
      <c r="BQ265" s="1106" t="n"/>
      <c r="BR265" s="1106" t="n"/>
      <c r="BS265" s="1106" t="n"/>
      <c r="BT265" s="1106" t="n"/>
      <c r="BU265" s="1106" t="n"/>
      <c r="BV265" s="1106" t="n"/>
      <c r="BW265" s="1106" t="n"/>
      <c r="BX265" s="1106" t="n"/>
      <c r="BY265" s="1106" t="n"/>
      <c r="BZ265" s="1106" t="n"/>
      <c r="CA265" s="1106" t="n"/>
      <c r="CB265" s="1106" t="n"/>
      <c r="CC265" s="1106" t="n"/>
      <c r="CD265" s="1106" t="n"/>
      <c r="CE265" s="1106" t="n"/>
      <c r="CF265" s="1106" t="n"/>
      <c r="CG265" s="1106" t="n"/>
      <c r="CH265" s="1106" t="n"/>
      <c r="CI265" s="1106" t="n"/>
      <c r="CJ265" s="1106" t="n"/>
      <c r="CK265" s="1106" t="n"/>
      <c r="CL265" s="1106" t="n"/>
      <c r="CM265" s="1106" t="n"/>
      <c r="CN265" s="1106" t="n"/>
      <c r="CO265" s="1106" t="n"/>
      <c r="CP265" s="1106" t="n"/>
      <c r="CQ265" s="1106" t="n"/>
      <c r="CR265" s="1106" t="n"/>
      <c r="CS265" s="1106" t="n"/>
      <c r="CT265" s="1106" t="n"/>
      <c r="CU265" s="1106" t="n"/>
      <c r="CV265" s="1106" t="n"/>
      <c r="CW265" s="1106" t="n"/>
      <c r="CX265" s="1106" t="n"/>
      <c r="CY265" s="1106" t="n"/>
      <c r="CZ265" s="1106" t="n"/>
      <c r="DA265" s="1106" t="n"/>
      <c r="DB265" s="1106" t="n"/>
      <c r="DC265" s="1106" t="n"/>
      <c r="DD265" s="1106" t="n"/>
      <c r="DE265" s="1106" t="n"/>
      <c r="DF265" s="1106" t="n"/>
      <c r="DG265" s="1106" t="n"/>
      <c r="DH265" s="1106" t="n"/>
      <c r="DI265" s="1106" t="n"/>
    </row>
    <row r="266" ht="13.5" customHeight="1" s="1178">
      <c r="A266" s="1106" t="n"/>
      <c r="B266" s="1106" t="n"/>
      <c r="C266" s="1106" t="n"/>
      <c r="D266" s="1106" t="n"/>
      <c r="E266" s="1106" t="n"/>
      <c r="F266" s="1106" t="n"/>
      <c r="G266" s="144" t="n"/>
      <c r="H266" s="1106" t="n"/>
      <c r="I266" s="1106" t="n"/>
      <c r="J266" s="1106" t="n"/>
      <c r="K266" s="1106" t="n"/>
      <c r="L266" s="1106" t="n"/>
      <c r="M266" s="1106" t="n"/>
      <c r="N266" s="1106" t="n"/>
      <c r="O266" s="1106" t="n"/>
      <c r="P266" s="1106" t="n"/>
      <c r="Q266" s="1106" t="n"/>
      <c r="R266" s="1106" t="n"/>
      <c r="S266" s="1106" t="n"/>
      <c r="T266" s="230" t="n"/>
      <c r="U266" s="1106" t="n"/>
      <c r="V266" s="1106" t="n"/>
      <c r="W266" s="1106" t="n"/>
      <c r="X266" s="1106" t="n"/>
      <c r="Y266" s="1106" t="n"/>
      <c r="Z266" s="1106" t="n"/>
      <c r="AA266" s="144" t="n"/>
      <c r="AB266" s="1106" t="n"/>
      <c r="AC266" s="1106" t="n"/>
      <c r="AD266" s="1106" t="n"/>
      <c r="AE266" s="1106" t="n"/>
      <c r="AF266" s="1106" t="n"/>
      <c r="AG266" s="1106" t="n"/>
      <c r="AH266" s="144" t="n"/>
      <c r="AI266" s="1106" t="n"/>
      <c r="AJ266" s="1106" t="n"/>
      <c r="AK266" s="1106" t="n"/>
      <c r="AL266" s="1106" t="n"/>
      <c r="AM266" s="1106" t="n"/>
      <c r="AN266" s="1106" t="n"/>
      <c r="AO266" s="1106" t="n"/>
      <c r="AP266" s="1106" t="n"/>
      <c r="AQ266" s="1106" t="n"/>
      <c r="AR266" s="1106" t="n"/>
      <c r="AS266" s="1106" t="n"/>
      <c r="AT266" s="1106" t="n"/>
      <c r="AU266" s="1106" t="n"/>
      <c r="AV266" s="1106" t="n"/>
      <c r="AW266" s="1106" t="n"/>
      <c r="AX266" s="1106" t="n"/>
      <c r="AY266" s="1106" t="n"/>
      <c r="AZ266" s="144" t="n"/>
      <c r="BA266" s="1106" t="n"/>
      <c r="BB266" s="1106" t="n"/>
      <c r="BC266" s="1106" t="n"/>
      <c r="BD266" s="1106" t="n"/>
      <c r="BE266" s="1106" t="n"/>
      <c r="BF266" s="1106" t="n"/>
      <c r="BG266" s="1106" t="n"/>
      <c r="BH266" s="1106" t="n"/>
      <c r="BI266" s="1106" t="n"/>
      <c r="BJ266" s="1106" t="n"/>
      <c r="BK266" s="1106" t="n"/>
      <c r="BL266" s="1106" t="n"/>
      <c r="BM266" s="1106" t="n"/>
      <c r="BN266" s="1106" t="n"/>
      <c r="BO266" s="1106" t="n"/>
      <c r="BP266" s="1106" t="n"/>
      <c r="BQ266" s="1106" t="n"/>
      <c r="BR266" s="1106" t="n"/>
      <c r="BS266" s="1106" t="n"/>
      <c r="BT266" s="1106" t="n"/>
      <c r="BU266" s="1106" t="n"/>
      <c r="BV266" s="1106" t="n"/>
      <c r="BW266" s="1106" t="n"/>
      <c r="BX266" s="1106" t="n"/>
      <c r="BY266" s="1106" t="n"/>
      <c r="BZ266" s="1106" t="n"/>
      <c r="CA266" s="1106" t="n"/>
      <c r="CB266" s="1106" t="n"/>
      <c r="CC266" s="1106" t="n"/>
      <c r="CD266" s="1106" t="n"/>
      <c r="CE266" s="1106" t="n"/>
      <c r="CF266" s="1106" t="n"/>
      <c r="CG266" s="1106" t="n"/>
      <c r="CH266" s="1106" t="n"/>
      <c r="CI266" s="1106" t="n"/>
      <c r="CJ266" s="1106" t="n"/>
      <c r="CK266" s="1106" t="n"/>
      <c r="CL266" s="1106" t="n"/>
      <c r="CM266" s="1106" t="n"/>
      <c r="CN266" s="1106" t="n"/>
      <c r="CO266" s="1106" t="n"/>
      <c r="CP266" s="1106" t="n"/>
      <c r="CQ266" s="1106" t="n"/>
      <c r="CR266" s="1106" t="n"/>
      <c r="CS266" s="1106" t="n"/>
      <c r="CT266" s="1106" t="n"/>
      <c r="CU266" s="1106" t="n"/>
      <c r="CV266" s="1106" t="n"/>
      <c r="CW266" s="1106" t="n"/>
      <c r="CX266" s="1106" t="n"/>
      <c r="CY266" s="1106" t="n"/>
      <c r="CZ266" s="1106" t="n"/>
      <c r="DA266" s="1106" t="n"/>
      <c r="DB266" s="1106" t="n"/>
      <c r="DC266" s="1106" t="n"/>
      <c r="DD266" s="1106" t="n"/>
      <c r="DE266" s="1106" t="n"/>
      <c r="DF266" s="1106" t="n"/>
      <c r="DG266" s="1106" t="n"/>
      <c r="DH266" s="1106" t="n"/>
      <c r="DI266" s="1106" t="n"/>
    </row>
    <row r="267" ht="13.5" customHeight="1" s="1178">
      <c r="A267" s="1106" t="n"/>
      <c r="B267" s="1106" t="n"/>
      <c r="C267" s="1106" t="n"/>
      <c r="D267" s="1106" t="n"/>
      <c r="E267" s="1106" t="n"/>
      <c r="F267" s="1106" t="n"/>
      <c r="G267" s="144" t="n"/>
      <c r="H267" s="1106" t="n"/>
      <c r="I267" s="1106" t="n"/>
      <c r="J267" s="1106" t="n"/>
      <c r="K267" s="1106" t="n"/>
      <c r="L267" s="1106" t="n"/>
      <c r="M267" s="1106" t="n"/>
      <c r="N267" s="1106" t="n"/>
      <c r="O267" s="1106" t="n"/>
      <c r="P267" s="1106" t="n"/>
      <c r="Q267" s="1106" t="n"/>
      <c r="R267" s="1106" t="n"/>
      <c r="S267" s="1106" t="n"/>
      <c r="T267" s="230" t="n"/>
      <c r="U267" s="1106" t="n"/>
      <c r="V267" s="1106" t="n"/>
      <c r="W267" s="1106" t="n"/>
      <c r="X267" s="1106" t="n"/>
      <c r="Y267" s="1106" t="n"/>
      <c r="Z267" s="1106" t="n"/>
      <c r="AA267" s="144" t="n"/>
      <c r="AB267" s="1106" t="n"/>
      <c r="AC267" s="1106" t="n"/>
      <c r="AD267" s="1106" t="n"/>
      <c r="AE267" s="1106" t="n"/>
      <c r="AF267" s="1106" t="n"/>
      <c r="AG267" s="1106" t="n"/>
      <c r="AH267" s="144" t="n"/>
      <c r="AI267" s="1106" t="n"/>
      <c r="AJ267" s="1106" t="n"/>
      <c r="AK267" s="1106" t="n"/>
      <c r="AL267" s="1106" t="n"/>
      <c r="AM267" s="1106" t="n"/>
      <c r="AN267" s="1106" t="n"/>
      <c r="AO267" s="1106" t="n"/>
      <c r="AP267" s="1106" t="n"/>
      <c r="AQ267" s="1106" t="n"/>
      <c r="AR267" s="1106" t="n"/>
      <c r="AS267" s="1106" t="n"/>
      <c r="AT267" s="1106" t="n"/>
      <c r="AU267" s="1106" t="n"/>
      <c r="AV267" s="1106" t="n"/>
      <c r="AW267" s="1106" t="n"/>
      <c r="AX267" s="1106" t="n"/>
      <c r="AY267" s="1106" t="n"/>
      <c r="AZ267" s="144" t="n"/>
      <c r="BA267" s="1106" t="n"/>
      <c r="BB267" s="1106" t="n"/>
      <c r="BC267" s="1106" t="n"/>
      <c r="BD267" s="1106" t="n"/>
      <c r="BE267" s="1106" t="n"/>
      <c r="BF267" s="1106" t="n"/>
      <c r="BG267" s="1106" t="n"/>
      <c r="BH267" s="1106" t="n"/>
      <c r="BI267" s="1106" t="n"/>
      <c r="BJ267" s="1106" t="n"/>
      <c r="BK267" s="1106" t="n"/>
      <c r="BL267" s="1106" t="n"/>
      <c r="BM267" s="1106" t="n"/>
      <c r="BN267" s="1106" t="n"/>
      <c r="BO267" s="1106" t="n"/>
      <c r="BP267" s="1106" t="n"/>
      <c r="BQ267" s="1106" t="n"/>
      <c r="BR267" s="1106" t="n"/>
      <c r="BS267" s="1106" t="n"/>
      <c r="BT267" s="1106" t="n"/>
      <c r="BU267" s="1106" t="n"/>
      <c r="BV267" s="1106" t="n"/>
      <c r="BW267" s="1106" t="n"/>
      <c r="BX267" s="1106" t="n"/>
      <c r="BY267" s="1106" t="n"/>
      <c r="BZ267" s="1106" t="n"/>
      <c r="CA267" s="1106" t="n"/>
      <c r="CB267" s="1106" t="n"/>
      <c r="CC267" s="1106" t="n"/>
      <c r="CD267" s="1106" t="n"/>
      <c r="CE267" s="1106" t="n"/>
      <c r="CF267" s="1106" t="n"/>
      <c r="CG267" s="1106" t="n"/>
      <c r="CH267" s="1106" t="n"/>
      <c r="CI267" s="1106" t="n"/>
      <c r="CJ267" s="1106" t="n"/>
      <c r="CK267" s="1106" t="n"/>
      <c r="CL267" s="1106" t="n"/>
      <c r="CM267" s="1106" t="n"/>
      <c r="CN267" s="1106" t="n"/>
      <c r="CO267" s="1106" t="n"/>
      <c r="CP267" s="1106" t="n"/>
      <c r="CQ267" s="1106" t="n"/>
      <c r="CR267" s="1106" t="n"/>
      <c r="CS267" s="1106" t="n"/>
      <c r="CT267" s="1106" t="n"/>
      <c r="CU267" s="1106" t="n"/>
      <c r="CV267" s="1106" t="n"/>
      <c r="CW267" s="1106" t="n"/>
      <c r="CX267" s="1106" t="n"/>
      <c r="CY267" s="1106" t="n"/>
      <c r="CZ267" s="1106" t="n"/>
      <c r="DA267" s="1106" t="n"/>
      <c r="DB267" s="1106" t="n"/>
      <c r="DC267" s="1106" t="n"/>
      <c r="DD267" s="1106" t="n"/>
      <c r="DE267" s="1106" t="n"/>
      <c r="DF267" s="1106" t="n"/>
      <c r="DG267" s="1106" t="n"/>
      <c r="DH267" s="1106" t="n"/>
      <c r="DI267" s="1106" t="n"/>
    </row>
    <row r="268" ht="13.5" customHeight="1" s="1178">
      <c r="A268" s="1106" t="n"/>
      <c r="B268" s="1106" t="n"/>
      <c r="C268" s="1106" t="n"/>
      <c r="D268" s="1106" t="n"/>
      <c r="E268" s="1106" t="n"/>
      <c r="F268" s="1106" t="n"/>
      <c r="G268" s="144" t="n"/>
      <c r="H268" s="1106" t="n"/>
      <c r="I268" s="1106" t="n"/>
      <c r="J268" s="1106" t="n"/>
      <c r="K268" s="1106" t="n"/>
      <c r="L268" s="1106" t="n"/>
      <c r="M268" s="1106" t="n"/>
      <c r="N268" s="1106" t="n"/>
      <c r="O268" s="1106" t="n"/>
      <c r="P268" s="1106" t="n"/>
      <c r="Q268" s="1106" t="n"/>
      <c r="R268" s="1106" t="n"/>
      <c r="S268" s="1106" t="n"/>
      <c r="T268" s="230" t="n"/>
      <c r="U268" s="1106" t="n"/>
      <c r="V268" s="1106" t="n"/>
      <c r="W268" s="1106" t="n"/>
      <c r="X268" s="1106" t="n"/>
      <c r="Y268" s="1106" t="n"/>
      <c r="Z268" s="1106" t="n"/>
      <c r="AA268" s="144" t="n"/>
      <c r="AB268" s="1106" t="n"/>
      <c r="AC268" s="1106" t="n"/>
      <c r="AD268" s="1106" t="n"/>
      <c r="AE268" s="1106" t="n"/>
      <c r="AF268" s="1106" t="n"/>
      <c r="AG268" s="1106" t="n"/>
      <c r="AH268" s="144" t="n"/>
      <c r="AI268" s="1106" t="n"/>
      <c r="AJ268" s="1106" t="n"/>
      <c r="AK268" s="1106" t="n"/>
      <c r="AL268" s="1106" t="n"/>
      <c r="AM268" s="1106" t="n"/>
      <c r="AN268" s="1106" t="n"/>
      <c r="AO268" s="1106" t="n"/>
      <c r="AP268" s="1106" t="n"/>
      <c r="AQ268" s="1106" t="n"/>
      <c r="AR268" s="1106" t="n"/>
      <c r="AS268" s="1106" t="n"/>
      <c r="AT268" s="1106" t="n"/>
      <c r="AU268" s="1106" t="n"/>
      <c r="AV268" s="1106" t="n"/>
      <c r="AW268" s="1106" t="n"/>
      <c r="AX268" s="1106" t="n"/>
      <c r="AY268" s="1106" t="n"/>
      <c r="AZ268" s="144" t="n"/>
      <c r="BA268" s="1106" t="n"/>
      <c r="BB268" s="1106" t="n"/>
      <c r="BC268" s="1106" t="n"/>
      <c r="BD268" s="1106" t="n"/>
      <c r="BE268" s="1106" t="n"/>
      <c r="BF268" s="1106" t="n"/>
      <c r="BG268" s="1106" t="n"/>
      <c r="BH268" s="1106" t="n"/>
      <c r="BI268" s="1106" t="n"/>
      <c r="BJ268" s="1106" t="n"/>
      <c r="BK268" s="1106" t="n"/>
      <c r="BL268" s="1106" t="n"/>
      <c r="BM268" s="1106" t="n"/>
      <c r="BN268" s="1106" t="n"/>
      <c r="BO268" s="1106" t="n"/>
      <c r="BP268" s="1106" t="n"/>
      <c r="BQ268" s="1106" t="n"/>
      <c r="BR268" s="1106" t="n"/>
      <c r="BS268" s="1106" t="n"/>
      <c r="BT268" s="1106" t="n"/>
      <c r="BU268" s="1106" t="n"/>
      <c r="BV268" s="1106" t="n"/>
      <c r="BW268" s="1106" t="n"/>
      <c r="BX268" s="1106" t="n"/>
      <c r="BY268" s="1106" t="n"/>
      <c r="BZ268" s="1106" t="n"/>
      <c r="CA268" s="1106" t="n"/>
      <c r="CB268" s="1106" t="n"/>
      <c r="CC268" s="1106" t="n"/>
      <c r="CD268" s="1106" t="n"/>
      <c r="CE268" s="1106" t="n"/>
      <c r="CF268" s="1106" t="n"/>
      <c r="CG268" s="1106" t="n"/>
      <c r="CH268" s="1106" t="n"/>
      <c r="CI268" s="1106" t="n"/>
      <c r="CJ268" s="1106" t="n"/>
      <c r="CK268" s="1106" t="n"/>
      <c r="CL268" s="1106" t="n"/>
      <c r="CM268" s="1106" t="n"/>
      <c r="CN268" s="1106" t="n"/>
      <c r="CO268" s="1106" t="n"/>
      <c r="CP268" s="1106" t="n"/>
      <c r="CQ268" s="1106" t="n"/>
      <c r="CR268" s="1106" t="n"/>
      <c r="CS268" s="1106" t="n"/>
      <c r="CT268" s="1106" t="n"/>
      <c r="CU268" s="1106" t="n"/>
      <c r="CV268" s="1106" t="n"/>
      <c r="CW268" s="1106" t="n"/>
      <c r="CX268" s="1106" t="n"/>
      <c r="CY268" s="1106" t="n"/>
      <c r="CZ268" s="1106" t="n"/>
      <c r="DA268" s="1106" t="n"/>
      <c r="DB268" s="1106" t="n"/>
      <c r="DC268" s="1106" t="n"/>
      <c r="DD268" s="1106" t="n"/>
      <c r="DE268" s="1106" t="n"/>
      <c r="DF268" s="1106" t="n"/>
      <c r="DG268" s="1106" t="n"/>
      <c r="DH268" s="1106" t="n"/>
      <c r="DI268" s="1106" t="n"/>
    </row>
    <row r="269" ht="13.5" customHeight="1" s="1178">
      <c r="A269" s="1106" t="n"/>
      <c r="B269" s="1106" t="n"/>
      <c r="C269" s="1106" t="n"/>
      <c r="D269" s="1106" t="n"/>
      <c r="E269" s="1106" t="n"/>
      <c r="F269" s="1106" t="n"/>
      <c r="G269" s="144" t="n"/>
      <c r="H269" s="1106" t="n"/>
      <c r="I269" s="1106" t="n"/>
      <c r="J269" s="1106" t="n"/>
      <c r="K269" s="1106" t="n"/>
      <c r="L269" s="1106" t="n"/>
      <c r="M269" s="1106" t="n"/>
      <c r="N269" s="1106" t="n"/>
      <c r="O269" s="1106" t="n"/>
      <c r="P269" s="1106" t="n"/>
      <c r="Q269" s="1106" t="n"/>
      <c r="R269" s="1106" t="n"/>
      <c r="S269" s="1106" t="n"/>
      <c r="T269" s="230" t="n"/>
      <c r="U269" s="1106" t="n"/>
      <c r="V269" s="1106" t="n"/>
      <c r="W269" s="1106" t="n"/>
      <c r="X269" s="1106" t="n"/>
      <c r="Y269" s="1106" t="n"/>
      <c r="Z269" s="1106" t="n"/>
      <c r="AA269" s="144" t="n"/>
      <c r="AB269" s="1106" t="n"/>
      <c r="AC269" s="1106" t="n"/>
      <c r="AD269" s="1106" t="n"/>
      <c r="AE269" s="1106" t="n"/>
      <c r="AF269" s="1106" t="n"/>
      <c r="AG269" s="1106" t="n"/>
      <c r="AH269" s="144" t="n"/>
      <c r="AI269" s="1106" t="n"/>
      <c r="AJ269" s="1106" t="n"/>
      <c r="AK269" s="1106" t="n"/>
      <c r="AL269" s="1106" t="n"/>
      <c r="AM269" s="1106" t="n"/>
      <c r="AN269" s="1106" t="n"/>
      <c r="AO269" s="1106" t="n"/>
      <c r="AP269" s="1106" t="n"/>
      <c r="AQ269" s="1106" t="n"/>
      <c r="AR269" s="1106" t="n"/>
      <c r="AS269" s="1106" t="n"/>
      <c r="AT269" s="1106" t="n"/>
      <c r="AU269" s="1106" t="n"/>
      <c r="AV269" s="1106" t="n"/>
      <c r="AW269" s="1106" t="n"/>
      <c r="AX269" s="1106" t="n"/>
      <c r="AY269" s="1106" t="n"/>
      <c r="AZ269" s="144" t="n"/>
      <c r="BA269" s="1106" t="n"/>
      <c r="BB269" s="1106" t="n"/>
      <c r="BC269" s="1106" t="n"/>
      <c r="BD269" s="1106" t="n"/>
      <c r="BE269" s="1106" t="n"/>
      <c r="BF269" s="1106" t="n"/>
      <c r="BG269" s="1106" t="n"/>
      <c r="BH269" s="1106" t="n"/>
      <c r="BI269" s="1106" t="n"/>
      <c r="BJ269" s="1106" t="n"/>
      <c r="BK269" s="1106" t="n"/>
      <c r="BL269" s="1106" t="n"/>
      <c r="BM269" s="1106" t="n"/>
      <c r="BN269" s="1106" t="n"/>
      <c r="BO269" s="1106" t="n"/>
      <c r="BP269" s="1106" t="n"/>
      <c r="BQ269" s="1106" t="n"/>
      <c r="BR269" s="1106" t="n"/>
      <c r="BS269" s="1106" t="n"/>
      <c r="BT269" s="1106" t="n"/>
      <c r="BU269" s="1106" t="n"/>
      <c r="BV269" s="1106" t="n"/>
      <c r="BW269" s="1106" t="n"/>
      <c r="BX269" s="1106" t="n"/>
      <c r="BY269" s="1106" t="n"/>
      <c r="BZ269" s="1106" t="n"/>
      <c r="CA269" s="1106" t="n"/>
      <c r="CB269" s="1106" t="n"/>
      <c r="CC269" s="1106" t="n"/>
      <c r="CD269" s="1106" t="n"/>
      <c r="CE269" s="1106" t="n"/>
      <c r="CF269" s="1106" t="n"/>
      <c r="CG269" s="1106" t="n"/>
      <c r="CH269" s="1106" t="n"/>
      <c r="CI269" s="1106" t="n"/>
      <c r="CJ269" s="1106" t="n"/>
      <c r="CK269" s="1106" t="n"/>
      <c r="CL269" s="1106" t="n"/>
      <c r="CM269" s="1106" t="n"/>
      <c r="CN269" s="1106" t="n"/>
      <c r="CO269" s="1106" t="n"/>
      <c r="CP269" s="1106" t="n"/>
      <c r="CQ269" s="1106" t="n"/>
      <c r="CR269" s="1106" t="n"/>
      <c r="CS269" s="1106" t="n"/>
      <c r="CT269" s="1106" t="n"/>
      <c r="CU269" s="1106" t="n"/>
      <c r="CV269" s="1106" t="n"/>
      <c r="CW269" s="1106" t="n"/>
      <c r="CX269" s="1106" t="n"/>
      <c r="CY269" s="1106" t="n"/>
      <c r="CZ269" s="1106" t="n"/>
      <c r="DA269" s="1106" t="n"/>
      <c r="DB269" s="1106" t="n"/>
      <c r="DC269" s="1106" t="n"/>
      <c r="DD269" s="1106" t="n"/>
      <c r="DE269" s="1106" t="n"/>
      <c r="DF269" s="1106" t="n"/>
      <c r="DG269" s="1106" t="n"/>
      <c r="DH269" s="1106" t="n"/>
      <c r="DI269" s="1106" t="n"/>
    </row>
    <row r="270" ht="13.5" customHeight="1" s="1178">
      <c r="A270" s="1106" t="n"/>
      <c r="B270" s="1106" t="n"/>
      <c r="C270" s="1106" t="n"/>
      <c r="D270" s="1106" t="n"/>
      <c r="E270" s="1106" t="n"/>
      <c r="F270" s="1106" t="n"/>
      <c r="G270" s="144" t="n"/>
      <c r="H270" s="1106" t="n"/>
      <c r="I270" s="1106" t="n"/>
      <c r="J270" s="1106" t="n"/>
      <c r="K270" s="1106" t="n"/>
      <c r="L270" s="1106" t="n"/>
      <c r="M270" s="1106" t="n"/>
      <c r="N270" s="1106" t="n"/>
      <c r="O270" s="1106" t="n"/>
      <c r="P270" s="1106" t="n"/>
      <c r="Q270" s="1106" t="n"/>
      <c r="R270" s="1106" t="n"/>
      <c r="S270" s="1106" t="n"/>
      <c r="T270" s="230" t="n"/>
      <c r="U270" s="1106" t="n"/>
      <c r="V270" s="1106" t="n"/>
      <c r="W270" s="1106" t="n"/>
      <c r="X270" s="1106" t="n"/>
      <c r="Y270" s="1106" t="n"/>
      <c r="Z270" s="1106" t="n"/>
      <c r="AA270" s="144" t="n"/>
      <c r="AB270" s="1106" t="n"/>
      <c r="AC270" s="1106" t="n"/>
      <c r="AD270" s="1106" t="n"/>
      <c r="AE270" s="1106" t="n"/>
      <c r="AF270" s="1106" t="n"/>
      <c r="AG270" s="1106" t="n"/>
      <c r="AH270" s="144" t="n"/>
      <c r="AI270" s="1106" t="n"/>
      <c r="AJ270" s="1106" t="n"/>
      <c r="AK270" s="1106" t="n"/>
      <c r="AL270" s="1106" t="n"/>
      <c r="AM270" s="1106" t="n"/>
      <c r="AN270" s="1106" t="n"/>
      <c r="AO270" s="1106" t="n"/>
      <c r="AP270" s="1106" t="n"/>
      <c r="AQ270" s="1106" t="n"/>
      <c r="AR270" s="1106" t="n"/>
      <c r="AS270" s="1106" t="n"/>
      <c r="AT270" s="1106" t="n"/>
      <c r="AU270" s="1106" t="n"/>
      <c r="AV270" s="1106" t="n"/>
      <c r="AW270" s="1106" t="n"/>
      <c r="AX270" s="1106" t="n"/>
      <c r="AY270" s="1106" t="n"/>
      <c r="AZ270" s="144" t="n"/>
      <c r="BA270" s="1106" t="n"/>
      <c r="BB270" s="1106" t="n"/>
      <c r="BC270" s="1106" t="n"/>
      <c r="BD270" s="1106" t="n"/>
      <c r="BE270" s="1106" t="n"/>
      <c r="BF270" s="1106" t="n"/>
      <c r="BG270" s="1106" t="n"/>
      <c r="BH270" s="1106" t="n"/>
      <c r="BI270" s="1106" t="n"/>
      <c r="BJ270" s="1106" t="n"/>
      <c r="BK270" s="1106" t="n"/>
      <c r="BL270" s="1106" t="n"/>
      <c r="BM270" s="1106" t="n"/>
      <c r="BN270" s="1106" t="n"/>
      <c r="BO270" s="1106" t="n"/>
      <c r="BP270" s="1106" t="n"/>
      <c r="BQ270" s="1106" t="n"/>
      <c r="BR270" s="1106" t="n"/>
      <c r="BS270" s="1106" t="n"/>
      <c r="BT270" s="1106" t="n"/>
      <c r="BU270" s="1106" t="n"/>
      <c r="BV270" s="1106" t="n"/>
      <c r="BW270" s="1106" t="n"/>
      <c r="BX270" s="1106" t="n"/>
      <c r="BY270" s="1106" t="n"/>
      <c r="BZ270" s="1106" t="n"/>
      <c r="CA270" s="1106" t="n"/>
      <c r="CB270" s="1106" t="n"/>
      <c r="CC270" s="1106" t="n"/>
      <c r="CD270" s="1106" t="n"/>
      <c r="CE270" s="1106" t="n"/>
      <c r="CF270" s="1106" t="n"/>
      <c r="CG270" s="1106" t="n"/>
      <c r="CH270" s="1106" t="n"/>
      <c r="CI270" s="1106" t="n"/>
      <c r="CJ270" s="1106" t="n"/>
      <c r="CK270" s="1106" t="n"/>
      <c r="CL270" s="1106" t="n"/>
      <c r="CM270" s="1106" t="n"/>
      <c r="CN270" s="1106" t="n"/>
      <c r="CO270" s="1106" t="n"/>
      <c r="CP270" s="1106" t="n"/>
      <c r="CQ270" s="1106" t="n"/>
      <c r="CR270" s="1106" t="n"/>
      <c r="CS270" s="1106" t="n"/>
      <c r="CT270" s="1106" t="n"/>
      <c r="CU270" s="1106" t="n"/>
      <c r="CV270" s="1106" t="n"/>
      <c r="CW270" s="1106" t="n"/>
      <c r="CX270" s="1106" t="n"/>
      <c r="CY270" s="1106" t="n"/>
      <c r="CZ270" s="1106" t="n"/>
      <c r="DA270" s="1106" t="n"/>
      <c r="DB270" s="1106" t="n"/>
      <c r="DC270" s="1106" t="n"/>
      <c r="DD270" s="1106" t="n"/>
      <c r="DE270" s="1106" t="n"/>
      <c r="DF270" s="1106" t="n"/>
      <c r="DG270" s="1106" t="n"/>
      <c r="DH270" s="1106" t="n"/>
      <c r="DI270" s="1106" t="n"/>
    </row>
    <row r="271" ht="13.5" customHeight="1" s="1178">
      <c r="A271" s="1106" t="n"/>
      <c r="B271" s="1106" t="n"/>
      <c r="C271" s="1106" t="n"/>
      <c r="D271" s="1106" t="n"/>
      <c r="E271" s="1106" t="n"/>
      <c r="F271" s="1106" t="n"/>
      <c r="G271" s="144" t="n"/>
      <c r="H271" s="1106" t="n"/>
      <c r="I271" s="1106" t="n"/>
      <c r="J271" s="1106" t="n"/>
      <c r="K271" s="1106" t="n"/>
      <c r="L271" s="1106" t="n"/>
      <c r="M271" s="1106" t="n"/>
      <c r="N271" s="1106" t="n"/>
      <c r="O271" s="1106" t="n"/>
      <c r="P271" s="1106" t="n"/>
      <c r="Q271" s="1106" t="n"/>
      <c r="R271" s="1106" t="n"/>
      <c r="S271" s="1106" t="n"/>
      <c r="T271" s="230" t="n"/>
      <c r="U271" s="1106" t="n"/>
      <c r="V271" s="1106" t="n"/>
      <c r="W271" s="1106" t="n"/>
      <c r="X271" s="1106" t="n"/>
      <c r="Y271" s="1106" t="n"/>
      <c r="Z271" s="1106" t="n"/>
      <c r="AA271" s="144" t="n"/>
      <c r="AB271" s="1106" t="n"/>
      <c r="AC271" s="1106" t="n"/>
      <c r="AD271" s="1106" t="n"/>
      <c r="AE271" s="1106" t="n"/>
      <c r="AF271" s="1106" t="n"/>
      <c r="AG271" s="1106" t="n"/>
      <c r="AH271" s="144" t="n"/>
      <c r="AI271" s="1106" t="n"/>
      <c r="AJ271" s="1106" t="n"/>
      <c r="AK271" s="1106" t="n"/>
      <c r="AL271" s="1106" t="n"/>
      <c r="AM271" s="1106" t="n"/>
      <c r="AN271" s="1106" t="n"/>
      <c r="AO271" s="1106" t="n"/>
      <c r="AP271" s="1106" t="n"/>
      <c r="AQ271" s="1106" t="n"/>
      <c r="AR271" s="1106" t="n"/>
      <c r="AS271" s="1106" t="n"/>
      <c r="AT271" s="1106" t="n"/>
      <c r="AU271" s="1106" t="n"/>
      <c r="AV271" s="1106" t="n"/>
      <c r="AW271" s="1106" t="n"/>
      <c r="AX271" s="1106" t="n"/>
      <c r="AY271" s="1106" t="n"/>
      <c r="AZ271" s="144" t="n"/>
      <c r="BA271" s="1106" t="n"/>
      <c r="BB271" s="1106" t="n"/>
      <c r="BC271" s="1106" t="n"/>
      <c r="BD271" s="1106" t="n"/>
      <c r="BE271" s="1106" t="n"/>
      <c r="BF271" s="1106" t="n"/>
      <c r="BG271" s="1106" t="n"/>
      <c r="BH271" s="1106" t="n"/>
      <c r="BI271" s="1106" t="n"/>
      <c r="BJ271" s="1106" t="n"/>
      <c r="BK271" s="1106" t="n"/>
      <c r="BL271" s="1106" t="n"/>
      <c r="BM271" s="1106" t="n"/>
      <c r="BN271" s="1106" t="n"/>
      <c r="BO271" s="1106" t="n"/>
      <c r="BP271" s="1106" t="n"/>
      <c r="BQ271" s="1106" t="n"/>
      <c r="BR271" s="1106" t="n"/>
      <c r="BS271" s="1106" t="n"/>
      <c r="BT271" s="1106" t="n"/>
      <c r="BU271" s="1106" t="n"/>
      <c r="BV271" s="1106" t="n"/>
      <c r="BW271" s="1106" t="n"/>
      <c r="BX271" s="1106" t="n"/>
      <c r="BY271" s="1106" t="n"/>
      <c r="BZ271" s="1106" t="n"/>
      <c r="CA271" s="1106" t="n"/>
      <c r="CB271" s="1106" t="n"/>
      <c r="CC271" s="1106" t="n"/>
      <c r="CD271" s="1106" t="n"/>
      <c r="CE271" s="1106" t="n"/>
      <c r="CF271" s="1106" t="n"/>
      <c r="CG271" s="1106" t="n"/>
      <c r="CH271" s="1106" t="n"/>
      <c r="CI271" s="1106" t="n"/>
      <c r="CJ271" s="1106" t="n"/>
      <c r="CK271" s="1106" t="n"/>
      <c r="CL271" s="1106" t="n"/>
      <c r="CM271" s="1106" t="n"/>
      <c r="CN271" s="1106" t="n"/>
      <c r="CO271" s="1106" t="n"/>
      <c r="CP271" s="1106" t="n"/>
      <c r="CQ271" s="1106" t="n"/>
      <c r="CR271" s="1106" t="n"/>
      <c r="CS271" s="1106" t="n"/>
      <c r="CT271" s="1106" t="n"/>
      <c r="CU271" s="1106" t="n"/>
      <c r="CV271" s="1106" t="n"/>
      <c r="CW271" s="1106" t="n"/>
      <c r="CX271" s="1106" t="n"/>
      <c r="CY271" s="1106" t="n"/>
      <c r="CZ271" s="1106" t="n"/>
      <c r="DA271" s="1106" t="n"/>
      <c r="DB271" s="1106" t="n"/>
      <c r="DC271" s="1106" t="n"/>
      <c r="DD271" s="1106" t="n"/>
      <c r="DE271" s="1106" t="n"/>
      <c r="DF271" s="1106" t="n"/>
      <c r="DG271" s="1106" t="n"/>
      <c r="DH271" s="1106" t="n"/>
      <c r="DI271" s="1106" t="n"/>
    </row>
    <row r="272" ht="13.5" customHeight="1" s="1178">
      <c r="A272" s="1106" t="n"/>
      <c r="B272" s="1106" t="n"/>
      <c r="C272" s="1106" t="n"/>
      <c r="D272" s="1106" t="n"/>
      <c r="E272" s="1106" t="n"/>
      <c r="F272" s="1106" t="n"/>
      <c r="G272" s="144" t="n"/>
      <c r="H272" s="1106" t="n"/>
      <c r="I272" s="1106" t="n"/>
      <c r="J272" s="1106" t="n"/>
      <c r="K272" s="1106" t="n"/>
      <c r="L272" s="1106" t="n"/>
      <c r="M272" s="1106" t="n"/>
      <c r="N272" s="1106" t="n"/>
      <c r="O272" s="1106" t="n"/>
      <c r="P272" s="1106" t="n"/>
      <c r="Q272" s="1106" t="n"/>
      <c r="R272" s="1106" t="n"/>
      <c r="S272" s="1106" t="n"/>
      <c r="T272" s="230" t="n"/>
      <c r="U272" s="1106" t="n"/>
      <c r="V272" s="1106" t="n"/>
      <c r="W272" s="1106" t="n"/>
      <c r="X272" s="1106" t="n"/>
      <c r="Y272" s="1106" t="n"/>
      <c r="Z272" s="1106" t="n"/>
      <c r="AA272" s="144" t="n"/>
      <c r="AB272" s="1106" t="n"/>
      <c r="AC272" s="1106" t="n"/>
      <c r="AD272" s="1106" t="n"/>
      <c r="AE272" s="1106" t="n"/>
      <c r="AF272" s="1106" t="n"/>
      <c r="AG272" s="1106" t="n"/>
      <c r="AH272" s="144" t="n"/>
      <c r="AI272" s="1106" t="n"/>
      <c r="AJ272" s="1106" t="n"/>
      <c r="AK272" s="1106" t="n"/>
      <c r="AL272" s="1106" t="n"/>
      <c r="AM272" s="1106" t="n"/>
      <c r="AN272" s="1106" t="n"/>
      <c r="AO272" s="1106" t="n"/>
      <c r="AP272" s="1106" t="n"/>
      <c r="AQ272" s="1106" t="n"/>
      <c r="AR272" s="1106" t="n"/>
      <c r="AS272" s="1106" t="n"/>
      <c r="AT272" s="1106" t="n"/>
      <c r="AU272" s="1106" t="n"/>
      <c r="AV272" s="1106" t="n"/>
      <c r="AW272" s="1106" t="n"/>
      <c r="AX272" s="1106" t="n"/>
      <c r="AY272" s="1106" t="n"/>
      <c r="AZ272" s="144" t="n"/>
      <c r="BA272" s="1106" t="n"/>
      <c r="BB272" s="1106" t="n"/>
      <c r="BC272" s="1106" t="n"/>
      <c r="BD272" s="1106" t="n"/>
      <c r="BE272" s="1106" t="n"/>
      <c r="BF272" s="1106" t="n"/>
      <c r="BG272" s="1106" t="n"/>
      <c r="BH272" s="1106" t="n"/>
      <c r="BI272" s="1106" t="n"/>
      <c r="BJ272" s="1106" t="n"/>
      <c r="BK272" s="1106" t="n"/>
      <c r="BL272" s="1106" t="n"/>
      <c r="BM272" s="1106" t="n"/>
      <c r="BN272" s="1106" t="n"/>
      <c r="BO272" s="1106" t="n"/>
      <c r="BP272" s="1106" t="n"/>
      <c r="BQ272" s="1106" t="n"/>
      <c r="BR272" s="1106" t="n"/>
      <c r="BS272" s="1106" t="n"/>
      <c r="BT272" s="1106" t="n"/>
      <c r="BU272" s="1106" t="n"/>
      <c r="BV272" s="1106" t="n"/>
      <c r="BW272" s="1106" t="n"/>
      <c r="BX272" s="1106" t="n"/>
      <c r="BY272" s="1106" t="n"/>
      <c r="BZ272" s="1106" t="n"/>
      <c r="CA272" s="1106" t="n"/>
      <c r="CB272" s="1106" t="n"/>
      <c r="CC272" s="1106" t="n"/>
      <c r="CD272" s="1106" t="n"/>
      <c r="CE272" s="1106" t="n"/>
      <c r="CF272" s="1106" t="n"/>
      <c r="CG272" s="1106" t="n"/>
      <c r="CH272" s="1106" t="n"/>
      <c r="CI272" s="1106" t="n"/>
      <c r="CJ272" s="1106" t="n"/>
      <c r="CK272" s="1106" t="n"/>
      <c r="CL272" s="1106" t="n"/>
      <c r="CM272" s="1106" t="n"/>
      <c r="CN272" s="1106" t="n"/>
      <c r="CO272" s="1106" t="n"/>
      <c r="CP272" s="1106" t="n"/>
      <c r="CQ272" s="1106" t="n"/>
      <c r="CR272" s="1106" t="n"/>
      <c r="CS272" s="1106" t="n"/>
      <c r="CT272" s="1106" t="n"/>
      <c r="CU272" s="1106" t="n"/>
      <c r="CV272" s="1106" t="n"/>
      <c r="CW272" s="1106" t="n"/>
      <c r="CX272" s="1106" t="n"/>
      <c r="CY272" s="1106" t="n"/>
      <c r="CZ272" s="1106" t="n"/>
      <c r="DA272" s="1106" t="n"/>
      <c r="DB272" s="1106" t="n"/>
      <c r="DC272" s="1106" t="n"/>
      <c r="DD272" s="1106" t="n"/>
      <c r="DE272" s="1106" t="n"/>
      <c r="DF272" s="1106" t="n"/>
      <c r="DG272" s="1106" t="n"/>
      <c r="DH272" s="1106" t="n"/>
      <c r="DI272" s="1106" t="n"/>
    </row>
    <row r="273" ht="13.5" customHeight="1" s="1178">
      <c r="A273" s="1106" t="n"/>
      <c r="B273" s="1106" t="n"/>
      <c r="C273" s="1106" t="n"/>
      <c r="D273" s="1106" t="n"/>
      <c r="E273" s="1106" t="n"/>
      <c r="F273" s="1106" t="n"/>
      <c r="G273" s="144" t="n"/>
      <c r="H273" s="1106" t="n"/>
      <c r="I273" s="1106" t="n"/>
      <c r="J273" s="1106" t="n"/>
      <c r="K273" s="1106" t="n"/>
      <c r="L273" s="1106" t="n"/>
      <c r="M273" s="1106" t="n"/>
      <c r="N273" s="1106" t="n"/>
      <c r="O273" s="1106" t="n"/>
      <c r="P273" s="1106" t="n"/>
      <c r="Q273" s="1106" t="n"/>
      <c r="R273" s="1106" t="n"/>
      <c r="S273" s="1106" t="n"/>
      <c r="T273" s="230" t="n"/>
      <c r="U273" s="1106" t="n"/>
      <c r="V273" s="1106" t="n"/>
      <c r="W273" s="1106" t="n"/>
      <c r="X273" s="1106" t="n"/>
      <c r="Y273" s="1106" t="n"/>
      <c r="Z273" s="1106" t="n"/>
      <c r="AA273" s="144" t="n"/>
      <c r="AB273" s="1106" t="n"/>
      <c r="AC273" s="1106" t="n"/>
      <c r="AD273" s="1106" t="n"/>
      <c r="AE273" s="1106" t="n"/>
      <c r="AF273" s="1106" t="n"/>
      <c r="AG273" s="1106" t="n"/>
      <c r="AH273" s="144" t="n"/>
      <c r="AI273" s="1106" t="n"/>
      <c r="AJ273" s="1106" t="n"/>
      <c r="AK273" s="1106" t="n"/>
      <c r="AL273" s="1106" t="n"/>
      <c r="AM273" s="1106" t="n"/>
      <c r="AN273" s="1106" t="n"/>
      <c r="AO273" s="1106" t="n"/>
      <c r="AP273" s="1106" t="n"/>
      <c r="AQ273" s="1106" t="n"/>
      <c r="AR273" s="1106" t="n"/>
      <c r="AS273" s="1106" t="n"/>
      <c r="AT273" s="1106" t="n"/>
      <c r="AU273" s="1106" t="n"/>
      <c r="AV273" s="1106" t="n"/>
      <c r="AW273" s="1106" t="n"/>
      <c r="AX273" s="1106" t="n"/>
      <c r="AY273" s="1106" t="n"/>
      <c r="AZ273" s="144" t="n"/>
      <c r="BA273" s="1106" t="n"/>
      <c r="BB273" s="1106" t="n"/>
      <c r="BC273" s="1106" t="n"/>
      <c r="BD273" s="1106" t="n"/>
      <c r="BE273" s="1106" t="n"/>
      <c r="BF273" s="1106" t="n"/>
      <c r="BG273" s="1106" t="n"/>
      <c r="BH273" s="1106" t="n"/>
      <c r="BI273" s="1106" t="n"/>
      <c r="BJ273" s="1106" t="n"/>
      <c r="BK273" s="1106" t="n"/>
      <c r="BL273" s="1106" t="n"/>
      <c r="BM273" s="1106" t="n"/>
      <c r="BN273" s="1106" t="n"/>
      <c r="BO273" s="1106" t="n"/>
      <c r="BP273" s="1106" t="n"/>
      <c r="BQ273" s="1106" t="n"/>
      <c r="BR273" s="1106" t="n"/>
      <c r="BS273" s="1106" t="n"/>
      <c r="BT273" s="1106" t="n"/>
      <c r="BU273" s="1106" t="n"/>
      <c r="BV273" s="1106" t="n"/>
      <c r="BW273" s="1106" t="n"/>
      <c r="BX273" s="1106" t="n"/>
      <c r="BY273" s="1106" t="n"/>
      <c r="BZ273" s="1106" t="n"/>
      <c r="CA273" s="1106" t="n"/>
      <c r="CB273" s="1106" t="n"/>
      <c r="CC273" s="1106" t="n"/>
      <c r="CD273" s="1106" t="n"/>
      <c r="CE273" s="1106" t="n"/>
      <c r="CF273" s="1106" t="n"/>
      <c r="CG273" s="1106" t="n"/>
      <c r="CH273" s="1106" t="n"/>
      <c r="CI273" s="1106" t="n"/>
      <c r="CJ273" s="1106" t="n"/>
      <c r="CK273" s="1106" t="n"/>
      <c r="CL273" s="1106" t="n"/>
      <c r="CM273" s="1106" t="n"/>
      <c r="CN273" s="1106" t="n"/>
      <c r="CO273" s="1106" t="n"/>
      <c r="CP273" s="1106" t="n"/>
      <c r="CQ273" s="1106" t="n"/>
      <c r="CR273" s="1106" t="n"/>
      <c r="CS273" s="1106" t="n"/>
      <c r="CT273" s="1106" t="n"/>
      <c r="CU273" s="1106" t="n"/>
      <c r="CV273" s="1106" t="n"/>
      <c r="CW273" s="1106" t="n"/>
      <c r="CX273" s="1106" t="n"/>
      <c r="CY273" s="1106" t="n"/>
      <c r="CZ273" s="1106" t="n"/>
      <c r="DA273" s="1106" t="n"/>
      <c r="DB273" s="1106" t="n"/>
      <c r="DC273" s="1106" t="n"/>
      <c r="DD273" s="1106" t="n"/>
      <c r="DE273" s="1106" t="n"/>
      <c r="DF273" s="1106" t="n"/>
      <c r="DG273" s="1106" t="n"/>
      <c r="DH273" s="1106" t="n"/>
      <c r="DI273" s="1106" t="n"/>
    </row>
    <row r="274" ht="13.5" customHeight="1" s="1178">
      <c r="A274" s="1106" t="n"/>
      <c r="B274" s="1106" t="n"/>
      <c r="C274" s="1106" t="n"/>
      <c r="D274" s="1106" t="n"/>
      <c r="E274" s="1106" t="n"/>
      <c r="F274" s="1106" t="n"/>
      <c r="G274" s="144" t="n"/>
      <c r="H274" s="1106" t="n"/>
      <c r="I274" s="1106" t="n"/>
      <c r="J274" s="1106" t="n"/>
      <c r="K274" s="1106" t="n"/>
      <c r="L274" s="1106" t="n"/>
      <c r="M274" s="1106" t="n"/>
      <c r="N274" s="1106" t="n"/>
      <c r="O274" s="1106" t="n"/>
      <c r="P274" s="1106" t="n"/>
      <c r="Q274" s="1106" t="n"/>
      <c r="R274" s="1106" t="n"/>
      <c r="S274" s="1106" t="n"/>
      <c r="T274" s="230" t="n"/>
      <c r="U274" s="1106" t="n"/>
      <c r="V274" s="1106" t="n"/>
      <c r="W274" s="1106" t="n"/>
      <c r="X274" s="1106" t="n"/>
      <c r="Y274" s="1106" t="n"/>
      <c r="Z274" s="1106" t="n"/>
      <c r="AA274" s="144" t="n"/>
      <c r="AB274" s="1106" t="n"/>
      <c r="AC274" s="1106" t="n"/>
      <c r="AD274" s="1106" t="n"/>
      <c r="AE274" s="1106" t="n"/>
      <c r="AF274" s="1106" t="n"/>
      <c r="AG274" s="1106" t="n"/>
      <c r="AH274" s="144" t="n"/>
      <c r="AI274" s="1106" t="n"/>
      <c r="AJ274" s="1106" t="n"/>
      <c r="AK274" s="1106" t="n"/>
      <c r="AL274" s="1106" t="n"/>
      <c r="AM274" s="1106" t="n"/>
      <c r="AN274" s="1106" t="n"/>
      <c r="AO274" s="1106" t="n"/>
      <c r="AP274" s="1106" t="n"/>
      <c r="AQ274" s="1106" t="n"/>
      <c r="AR274" s="1106" t="n"/>
      <c r="AS274" s="1106" t="n"/>
      <c r="AT274" s="1106" t="n"/>
      <c r="AU274" s="1106" t="n"/>
      <c r="AV274" s="1106" t="n"/>
      <c r="AW274" s="1106" t="n"/>
      <c r="AX274" s="1106" t="n"/>
      <c r="AY274" s="1106" t="n"/>
      <c r="AZ274" s="144" t="n"/>
      <c r="BA274" s="1106" t="n"/>
      <c r="BB274" s="1106" t="n"/>
      <c r="BC274" s="1106" t="n"/>
      <c r="BD274" s="1106" t="n"/>
      <c r="BE274" s="1106" t="n"/>
      <c r="BF274" s="1106" t="n"/>
      <c r="BG274" s="1106" t="n"/>
      <c r="BH274" s="1106" t="n"/>
      <c r="BI274" s="1106" t="n"/>
      <c r="BJ274" s="1106" t="n"/>
      <c r="BK274" s="1106" t="n"/>
      <c r="BL274" s="1106" t="n"/>
      <c r="BM274" s="1106" t="n"/>
      <c r="BN274" s="1106" t="n"/>
      <c r="BO274" s="1106" t="n"/>
      <c r="BP274" s="1106" t="n"/>
      <c r="BQ274" s="1106" t="n"/>
      <c r="BR274" s="1106" t="n"/>
      <c r="BS274" s="1106" t="n"/>
      <c r="BT274" s="1106" t="n"/>
      <c r="BU274" s="1106" t="n"/>
      <c r="BV274" s="1106" t="n"/>
      <c r="BW274" s="1106" t="n"/>
      <c r="BX274" s="1106" t="n"/>
      <c r="BY274" s="1106" t="n"/>
      <c r="BZ274" s="1106" t="n"/>
      <c r="CA274" s="1106" t="n"/>
      <c r="CB274" s="1106" t="n"/>
      <c r="CC274" s="1106" t="n"/>
      <c r="CD274" s="1106" t="n"/>
      <c r="CE274" s="1106" t="n"/>
      <c r="CF274" s="1106" t="n"/>
      <c r="CG274" s="1106" t="n"/>
      <c r="CH274" s="1106" t="n"/>
      <c r="CI274" s="1106" t="n"/>
      <c r="CJ274" s="1106" t="n"/>
      <c r="CK274" s="1106" t="n"/>
      <c r="CL274" s="1106" t="n"/>
      <c r="CM274" s="1106" t="n"/>
      <c r="CN274" s="1106" t="n"/>
      <c r="CO274" s="1106" t="n"/>
      <c r="CP274" s="1106" t="n"/>
      <c r="CQ274" s="1106" t="n"/>
      <c r="CR274" s="1106" t="n"/>
      <c r="CS274" s="1106" t="n"/>
      <c r="CT274" s="1106" t="n"/>
      <c r="CU274" s="1106" t="n"/>
      <c r="CV274" s="1106" t="n"/>
      <c r="CW274" s="1106" t="n"/>
      <c r="CX274" s="1106" t="n"/>
      <c r="CY274" s="1106" t="n"/>
      <c r="CZ274" s="1106" t="n"/>
      <c r="DA274" s="1106" t="n"/>
      <c r="DB274" s="1106" t="n"/>
      <c r="DC274" s="1106" t="n"/>
      <c r="DD274" s="1106" t="n"/>
      <c r="DE274" s="1106" t="n"/>
      <c r="DF274" s="1106" t="n"/>
      <c r="DG274" s="1106" t="n"/>
      <c r="DH274" s="1106" t="n"/>
      <c r="DI274" s="1106" t="n"/>
    </row>
    <row r="275" ht="13.5" customHeight="1" s="1178">
      <c r="A275" s="1106" t="n"/>
      <c r="B275" s="1106" t="n"/>
      <c r="C275" s="1106" t="n"/>
      <c r="D275" s="1106" t="n"/>
      <c r="E275" s="1106" t="n"/>
      <c r="F275" s="1106" t="n"/>
      <c r="G275" s="144" t="n"/>
      <c r="H275" s="1106" t="n"/>
      <c r="I275" s="1106" t="n"/>
      <c r="J275" s="1106" t="n"/>
      <c r="K275" s="1106" t="n"/>
      <c r="L275" s="1106" t="n"/>
      <c r="M275" s="1106" t="n"/>
      <c r="N275" s="1106" t="n"/>
      <c r="O275" s="1106" t="n"/>
      <c r="P275" s="1106" t="n"/>
      <c r="Q275" s="1106" t="n"/>
      <c r="R275" s="1106" t="n"/>
      <c r="S275" s="1106" t="n"/>
      <c r="T275" s="230" t="n"/>
      <c r="U275" s="1106" t="n"/>
      <c r="V275" s="1106" t="n"/>
      <c r="W275" s="1106" t="n"/>
      <c r="X275" s="1106" t="n"/>
      <c r="Y275" s="1106" t="n"/>
      <c r="Z275" s="1106" t="n"/>
      <c r="AA275" s="144" t="n"/>
      <c r="AB275" s="1106" t="n"/>
      <c r="AC275" s="1106" t="n"/>
      <c r="AD275" s="1106" t="n"/>
      <c r="AE275" s="1106" t="n"/>
      <c r="AF275" s="1106" t="n"/>
      <c r="AG275" s="1106" t="n"/>
      <c r="AH275" s="144" t="n"/>
      <c r="AI275" s="1106" t="n"/>
      <c r="AJ275" s="1106" t="n"/>
      <c r="AK275" s="1106" t="n"/>
      <c r="AL275" s="1106" t="n"/>
      <c r="AM275" s="1106" t="n"/>
      <c r="AN275" s="1106" t="n"/>
      <c r="AO275" s="1106" t="n"/>
      <c r="AP275" s="1106" t="n"/>
      <c r="AQ275" s="1106" t="n"/>
      <c r="AR275" s="1106" t="n"/>
      <c r="AS275" s="1106" t="n"/>
      <c r="AT275" s="1106" t="n"/>
      <c r="AU275" s="1106" t="n"/>
      <c r="AV275" s="1106" t="n"/>
      <c r="AW275" s="1106" t="n"/>
      <c r="AX275" s="1106" t="n"/>
      <c r="AY275" s="1106" t="n"/>
      <c r="AZ275" s="144" t="n"/>
      <c r="BA275" s="1106" t="n"/>
      <c r="BB275" s="1106" t="n"/>
      <c r="BC275" s="1106" t="n"/>
      <c r="BD275" s="1106" t="n"/>
      <c r="BE275" s="1106" t="n"/>
      <c r="BF275" s="1106" t="n"/>
      <c r="BG275" s="1106" t="n"/>
      <c r="BH275" s="1106" t="n"/>
      <c r="BI275" s="1106" t="n"/>
      <c r="BJ275" s="1106" t="n"/>
      <c r="BK275" s="1106" t="n"/>
      <c r="BL275" s="1106" t="n"/>
      <c r="BM275" s="1106" t="n"/>
      <c r="BN275" s="1106" t="n"/>
      <c r="BO275" s="1106" t="n"/>
      <c r="BP275" s="1106" t="n"/>
      <c r="BQ275" s="1106" t="n"/>
      <c r="BR275" s="1106" t="n"/>
      <c r="BS275" s="1106" t="n"/>
      <c r="BT275" s="1106" t="n"/>
      <c r="BU275" s="1106" t="n"/>
      <c r="BV275" s="1106" t="n"/>
      <c r="BW275" s="1106" t="n"/>
      <c r="BX275" s="1106" t="n"/>
      <c r="BY275" s="1106" t="n"/>
      <c r="BZ275" s="1106" t="n"/>
      <c r="CA275" s="1106" t="n"/>
      <c r="CB275" s="1106" t="n"/>
      <c r="CC275" s="1106" t="n"/>
      <c r="CD275" s="1106" t="n"/>
      <c r="CE275" s="1106" t="n"/>
      <c r="CF275" s="1106" t="n"/>
      <c r="CG275" s="1106" t="n"/>
      <c r="CH275" s="1106" t="n"/>
      <c r="CI275" s="1106" t="n"/>
      <c r="CJ275" s="1106" t="n"/>
      <c r="CK275" s="1106" t="n"/>
      <c r="CL275" s="1106" t="n"/>
      <c r="CM275" s="1106" t="n"/>
      <c r="CN275" s="1106" t="n"/>
      <c r="CO275" s="1106" t="n"/>
      <c r="CP275" s="1106" t="n"/>
      <c r="CQ275" s="1106" t="n"/>
      <c r="CR275" s="1106" t="n"/>
      <c r="CS275" s="1106" t="n"/>
      <c r="CT275" s="1106" t="n"/>
      <c r="CU275" s="1106" t="n"/>
      <c r="CV275" s="1106" t="n"/>
      <c r="CW275" s="1106" t="n"/>
      <c r="CX275" s="1106" t="n"/>
      <c r="CY275" s="1106" t="n"/>
      <c r="CZ275" s="1106" t="n"/>
      <c r="DA275" s="1106" t="n"/>
      <c r="DB275" s="1106" t="n"/>
      <c r="DC275" s="1106" t="n"/>
      <c r="DD275" s="1106" t="n"/>
      <c r="DE275" s="1106" t="n"/>
      <c r="DF275" s="1106" t="n"/>
      <c r="DG275" s="1106" t="n"/>
      <c r="DH275" s="1106" t="n"/>
      <c r="DI275" s="1106" t="n"/>
    </row>
    <row r="276" ht="13.5" customHeight="1" s="1178">
      <c r="A276" s="1106" t="n"/>
      <c r="B276" s="1106" t="n"/>
      <c r="C276" s="1106" t="n"/>
      <c r="D276" s="1106" t="n"/>
      <c r="E276" s="1106" t="n"/>
      <c r="F276" s="1106" t="n"/>
      <c r="G276" s="144" t="n"/>
      <c r="H276" s="1106" t="n"/>
      <c r="I276" s="1106" t="n"/>
      <c r="J276" s="1106" t="n"/>
      <c r="K276" s="1106" t="n"/>
      <c r="L276" s="1106" t="n"/>
      <c r="M276" s="1106" t="n"/>
      <c r="N276" s="1106" t="n"/>
      <c r="O276" s="1106" t="n"/>
      <c r="P276" s="1106" t="n"/>
      <c r="Q276" s="1106" t="n"/>
      <c r="R276" s="1106" t="n"/>
      <c r="S276" s="1106" t="n"/>
      <c r="T276" s="230" t="n"/>
      <c r="U276" s="1106" t="n"/>
      <c r="V276" s="1106" t="n"/>
      <c r="W276" s="1106" t="n"/>
      <c r="X276" s="1106" t="n"/>
      <c r="Y276" s="1106" t="n"/>
      <c r="Z276" s="1106" t="n"/>
      <c r="AA276" s="144" t="n"/>
      <c r="AB276" s="1106" t="n"/>
      <c r="AC276" s="1106" t="n"/>
      <c r="AD276" s="1106" t="n"/>
      <c r="AE276" s="1106" t="n"/>
      <c r="AF276" s="1106" t="n"/>
      <c r="AG276" s="1106" t="n"/>
      <c r="AH276" s="144" t="n"/>
      <c r="AI276" s="1106" t="n"/>
      <c r="AJ276" s="1106" t="n"/>
      <c r="AK276" s="1106" t="n"/>
      <c r="AL276" s="1106" t="n"/>
      <c r="AM276" s="1106" t="n"/>
      <c r="AN276" s="1106" t="n"/>
      <c r="AO276" s="1106" t="n"/>
      <c r="AP276" s="1106" t="n"/>
      <c r="AQ276" s="1106" t="n"/>
      <c r="AR276" s="1106" t="n"/>
      <c r="AS276" s="1106" t="n"/>
      <c r="AT276" s="1106" t="n"/>
      <c r="AU276" s="1106" t="n"/>
      <c r="AV276" s="1106" t="n"/>
      <c r="AW276" s="1106" t="n"/>
      <c r="AX276" s="1106" t="n"/>
      <c r="AY276" s="1106" t="n"/>
      <c r="AZ276" s="144" t="n"/>
      <c r="BA276" s="1106" t="n"/>
      <c r="BB276" s="1106" t="n"/>
      <c r="BC276" s="1106" t="n"/>
      <c r="BD276" s="1106" t="n"/>
      <c r="BE276" s="1106" t="n"/>
      <c r="BF276" s="1106" t="n"/>
      <c r="BG276" s="1106" t="n"/>
      <c r="BH276" s="1106" t="n"/>
      <c r="BI276" s="1106" t="n"/>
      <c r="BJ276" s="1106" t="n"/>
      <c r="BK276" s="1106" t="n"/>
      <c r="BL276" s="1106" t="n"/>
      <c r="BM276" s="1106" t="n"/>
      <c r="BN276" s="1106" t="n"/>
      <c r="BO276" s="1106" t="n"/>
      <c r="BP276" s="1106" t="n"/>
      <c r="BQ276" s="1106" t="n"/>
      <c r="BR276" s="1106" t="n"/>
      <c r="BS276" s="1106" t="n"/>
      <c r="BT276" s="1106" t="n"/>
      <c r="BU276" s="1106" t="n"/>
      <c r="BV276" s="1106" t="n"/>
      <c r="BW276" s="1106" t="n"/>
      <c r="BX276" s="1106" t="n"/>
      <c r="BY276" s="1106" t="n"/>
      <c r="BZ276" s="1106" t="n"/>
      <c r="CA276" s="1106" t="n"/>
      <c r="CB276" s="1106" t="n"/>
      <c r="CC276" s="1106" t="n"/>
      <c r="CD276" s="1106" t="n"/>
      <c r="CE276" s="1106" t="n"/>
      <c r="CF276" s="1106" t="n"/>
      <c r="CG276" s="1106" t="n"/>
      <c r="CH276" s="1106" t="n"/>
      <c r="CI276" s="1106" t="n"/>
      <c r="CJ276" s="1106" t="n"/>
      <c r="CK276" s="1106" t="n"/>
      <c r="CL276" s="1106" t="n"/>
      <c r="CM276" s="1106" t="n"/>
      <c r="CN276" s="1106" t="n"/>
      <c r="CO276" s="1106" t="n"/>
      <c r="CP276" s="1106" t="n"/>
      <c r="CQ276" s="1106" t="n"/>
      <c r="CR276" s="1106" t="n"/>
      <c r="CS276" s="1106" t="n"/>
      <c r="CT276" s="1106" t="n"/>
      <c r="CU276" s="1106" t="n"/>
      <c r="CV276" s="1106" t="n"/>
      <c r="CW276" s="1106" t="n"/>
      <c r="CX276" s="1106" t="n"/>
      <c r="CY276" s="1106" t="n"/>
      <c r="CZ276" s="1106" t="n"/>
      <c r="DA276" s="1106" t="n"/>
      <c r="DB276" s="1106" t="n"/>
      <c r="DC276" s="1106" t="n"/>
      <c r="DD276" s="1106" t="n"/>
      <c r="DE276" s="1106" t="n"/>
      <c r="DF276" s="1106" t="n"/>
      <c r="DG276" s="1106" t="n"/>
      <c r="DH276" s="1106" t="n"/>
      <c r="DI276" s="1106" t="n"/>
    </row>
    <row r="277" ht="13.5" customHeight="1" s="1178">
      <c r="A277" s="1106" t="n"/>
      <c r="B277" s="1106" t="n"/>
      <c r="C277" s="1106" t="n"/>
      <c r="D277" s="1106" t="n"/>
      <c r="E277" s="1106" t="n"/>
      <c r="F277" s="1106" t="n"/>
      <c r="G277" s="144" t="n"/>
      <c r="H277" s="1106" t="n"/>
      <c r="I277" s="1106" t="n"/>
      <c r="J277" s="1106" t="n"/>
      <c r="K277" s="1106" t="n"/>
      <c r="L277" s="1106" t="n"/>
      <c r="M277" s="1106" t="n"/>
      <c r="N277" s="1106" t="n"/>
      <c r="O277" s="1106" t="n"/>
      <c r="P277" s="1106" t="n"/>
      <c r="Q277" s="1106" t="n"/>
      <c r="R277" s="1106" t="n"/>
      <c r="S277" s="1106" t="n"/>
      <c r="T277" s="230" t="n"/>
      <c r="U277" s="1106" t="n"/>
      <c r="V277" s="1106" t="n"/>
      <c r="W277" s="1106" t="n"/>
      <c r="X277" s="1106" t="n"/>
      <c r="Y277" s="1106" t="n"/>
      <c r="Z277" s="1106" t="n"/>
      <c r="AA277" s="144" t="n"/>
      <c r="AB277" s="1106" t="n"/>
      <c r="AC277" s="1106" t="n"/>
      <c r="AD277" s="1106" t="n"/>
      <c r="AE277" s="1106" t="n"/>
      <c r="AF277" s="1106" t="n"/>
      <c r="AG277" s="1106" t="n"/>
      <c r="AH277" s="144" t="n"/>
      <c r="AI277" s="1106" t="n"/>
      <c r="AJ277" s="1106" t="n"/>
      <c r="AK277" s="1106" t="n"/>
      <c r="AL277" s="1106" t="n"/>
      <c r="AM277" s="1106" t="n"/>
      <c r="AN277" s="1106" t="n"/>
      <c r="AO277" s="1106" t="n"/>
      <c r="AP277" s="1106" t="n"/>
      <c r="AQ277" s="1106" t="n"/>
      <c r="AR277" s="1106" t="n"/>
      <c r="AS277" s="1106" t="n"/>
      <c r="AT277" s="1106" t="n"/>
      <c r="AU277" s="1106" t="n"/>
      <c r="AV277" s="1106" t="n"/>
      <c r="AW277" s="1106" t="n"/>
      <c r="AX277" s="1106" t="n"/>
      <c r="AY277" s="1106" t="n"/>
      <c r="AZ277" s="144" t="n"/>
      <c r="BA277" s="1106" t="n"/>
      <c r="BB277" s="1106" t="n"/>
      <c r="BC277" s="1106" t="n"/>
      <c r="BD277" s="1106" t="n"/>
      <c r="BE277" s="1106" t="n"/>
      <c r="BF277" s="1106" t="n"/>
      <c r="BG277" s="1106" t="n"/>
      <c r="BH277" s="1106" t="n"/>
      <c r="BI277" s="1106" t="n"/>
      <c r="BJ277" s="1106" t="n"/>
      <c r="BK277" s="1106" t="n"/>
      <c r="BL277" s="1106" t="n"/>
      <c r="BM277" s="1106" t="n"/>
      <c r="BN277" s="1106" t="n"/>
      <c r="BO277" s="1106" t="n"/>
      <c r="BP277" s="1106" t="n"/>
      <c r="BQ277" s="1106" t="n"/>
      <c r="BR277" s="1106" t="n"/>
      <c r="BS277" s="1106" t="n"/>
      <c r="BT277" s="1106" t="n"/>
      <c r="BU277" s="1106" t="n"/>
      <c r="BV277" s="1106" t="n"/>
      <c r="BW277" s="1106" t="n"/>
      <c r="BX277" s="1106" t="n"/>
      <c r="BY277" s="1106" t="n"/>
      <c r="BZ277" s="1106" t="n"/>
      <c r="CA277" s="1106" t="n"/>
      <c r="CB277" s="1106" t="n"/>
      <c r="CC277" s="1106" t="n"/>
      <c r="CD277" s="1106" t="n"/>
      <c r="CE277" s="1106" t="n"/>
      <c r="CF277" s="1106" t="n"/>
      <c r="CG277" s="1106" t="n"/>
      <c r="CH277" s="1106" t="n"/>
      <c r="CI277" s="1106" t="n"/>
      <c r="CJ277" s="1106" t="n"/>
      <c r="CK277" s="1106" t="n"/>
      <c r="CL277" s="1106" t="n"/>
      <c r="CM277" s="1106" t="n"/>
      <c r="CN277" s="1106" t="n"/>
      <c r="CO277" s="1106" t="n"/>
      <c r="CP277" s="1106" t="n"/>
      <c r="CQ277" s="1106" t="n"/>
      <c r="CR277" s="1106" t="n"/>
      <c r="CS277" s="1106" t="n"/>
      <c r="CT277" s="1106" t="n"/>
      <c r="CU277" s="1106" t="n"/>
      <c r="CV277" s="1106" t="n"/>
      <c r="CW277" s="1106" t="n"/>
      <c r="CX277" s="1106" t="n"/>
      <c r="CY277" s="1106" t="n"/>
      <c r="CZ277" s="1106" t="n"/>
      <c r="DA277" s="1106" t="n"/>
      <c r="DB277" s="1106" t="n"/>
      <c r="DC277" s="1106" t="n"/>
      <c r="DD277" s="1106" t="n"/>
      <c r="DE277" s="1106" t="n"/>
      <c r="DF277" s="1106" t="n"/>
      <c r="DG277" s="1106" t="n"/>
      <c r="DH277" s="1106" t="n"/>
      <c r="DI277" s="1106" t="n"/>
    </row>
    <row r="278" ht="13.5" customHeight="1" s="1178">
      <c r="A278" s="1106" t="n"/>
      <c r="B278" s="1106" t="n"/>
      <c r="C278" s="1106" t="n"/>
      <c r="D278" s="1106" t="n"/>
      <c r="E278" s="1106" t="n"/>
      <c r="F278" s="1106" t="n"/>
      <c r="G278" s="144" t="n"/>
      <c r="H278" s="1106" t="n"/>
      <c r="I278" s="1106" t="n"/>
      <c r="J278" s="1106" t="n"/>
      <c r="K278" s="1106" t="n"/>
      <c r="L278" s="1106" t="n"/>
      <c r="M278" s="1106" t="n"/>
      <c r="N278" s="1106" t="n"/>
      <c r="O278" s="1106" t="n"/>
      <c r="P278" s="1106" t="n"/>
      <c r="Q278" s="1106" t="n"/>
      <c r="R278" s="1106" t="n"/>
      <c r="S278" s="1106" t="n"/>
      <c r="T278" s="230" t="n"/>
      <c r="U278" s="1106" t="n"/>
      <c r="V278" s="1106" t="n"/>
      <c r="W278" s="1106" t="n"/>
      <c r="X278" s="1106" t="n"/>
      <c r="Y278" s="1106" t="n"/>
      <c r="Z278" s="1106" t="n"/>
      <c r="AA278" s="144" t="n"/>
      <c r="AB278" s="1106" t="n"/>
      <c r="AC278" s="1106" t="n"/>
      <c r="AD278" s="1106" t="n"/>
      <c r="AE278" s="1106" t="n"/>
      <c r="AF278" s="1106" t="n"/>
      <c r="AG278" s="1106" t="n"/>
      <c r="AH278" s="144" t="n"/>
      <c r="AI278" s="1106" t="n"/>
      <c r="AJ278" s="1106" t="n"/>
      <c r="AK278" s="1106" t="n"/>
      <c r="AL278" s="1106" t="n"/>
      <c r="AM278" s="1106" t="n"/>
      <c r="AN278" s="1106" t="n"/>
      <c r="AO278" s="1106" t="n"/>
      <c r="AP278" s="1106" t="n"/>
      <c r="AQ278" s="1106" t="n"/>
      <c r="AR278" s="1106" t="n"/>
      <c r="AS278" s="1106" t="n"/>
      <c r="AT278" s="1106" t="n"/>
      <c r="AU278" s="1106" t="n"/>
      <c r="AV278" s="1106" t="n"/>
      <c r="AW278" s="1106" t="n"/>
      <c r="AX278" s="1106" t="n"/>
      <c r="AY278" s="1106" t="n"/>
      <c r="AZ278" s="144" t="n"/>
      <c r="BA278" s="1106" t="n"/>
      <c r="BB278" s="1106" t="n"/>
      <c r="BC278" s="1106" t="n"/>
      <c r="BD278" s="1106" t="n"/>
      <c r="BE278" s="1106" t="n"/>
      <c r="BF278" s="1106" t="n"/>
      <c r="BG278" s="1106" t="n"/>
      <c r="BH278" s="1106" t="n"/>
      <c r="BI278" s="1106" t="n"/>
      <c r="BJ278" s="1106" t="n"/>
      <c r="BK278" s="1106" t="n"/>
      <c r="BL278" s="1106" t="n"/>
      <c r="BM278" s="1106" t="n"/>
      <c r="BN278" s="1106" t="n"/>
      <c r="BO278" s="1106" t="n"/>
      <c r="BP278" s="1106" t="n"/>
      <c r="BQ278" s="1106" t="n"/>
      <c r="BR278" s="1106" t="n"/>
      <c r="BS278" s="1106" t="n"/>
      <c r="BT278" s="1106" t="n"/>
      <c r="BU278" s="1106" t="n"/>
      <c r="BV278" s="1106" t="n"/>
      <c r="BW278" s="1106" t="n"/>
      <c r="BX278" s="1106" t="n"/>
      <c r="BY278" s="1106" t="n"/>
      <c r="BZ278" s="1106" t="n"/>
      <c r="CA278" s="1106" t="n"/>
      <c r="CB278" s="1106" t="n"/>
      <c r="CC278" s="1106" t="n"/>
      <c r="CD278" s="1106" t="n"/>
      <c r="CE278" s="1106" t="n"/>
      <c r="CF278" s="1106" t="n"/>
      <c r="CG278" s="1106" t="n"/>
      <c r="CH278" s="1106" t="n"/>
      <c r="CI278" s="1106" t="n"/>
      <c r="CJ278" s="1106" t="n"/>
      <c r="CK278" s="1106" t="n"/>
      <c r="CL278" s="1106" t="n"/>
      <c r="CM278" s="1106" t="n"/>
      <c r="CN278" s="1106" t="n"/>
      <c r="CO278" s="1106" t="n"/>
      <c r="CP278" s="1106" t="n"/>
      <c r="CQ278" s="1106" t="n"/>
      <c r="CR278" s="1106" t="n"/>
      <c r="CS278" s="1106" t="n"/>
      <c r="CT278" s="1106" t="n"/>
      <c r="CU278" s="1106" t="n"/>
      <c r="CV278" s="1106" t="n"/>
      <c r="CW278" s="1106" t="n"/>
      <c r="CX278" s="1106" t="n"/>
      <c r="CY278" s="1106" t="n"/>
      <c r="CZ278" s="1106" t="n"/>
      <c r="DA278" s="1106" t="n"/>
      <c r="DB278" s="1106" t="n"/>
      <c r="DC278" s="1106" t="n"/>
      <c r="DD278" s="1106" t="n"/>
      <c r="DE278" s="1106" t="n"/>
      <c r="DF278" s="1106" t="n"/>
      <c r="DG278" s="1106" t="n"/>
      <c r="DH278" s="1106" t="n"/>
      <c r="DI278" s="1106" t="n"/>
    </row>
    <row r="279" ht="13.5" customHeight="1" s="1178">
      <c r="A279" s="1106" t="n"/>
      <c r="B279" s="1106" t="n"/>
      <c r="C279" s="1106" t="n"/>
      <c r="D279" s="1106" t="n"/>
      <c r="E279" s="1106" t="n"/>
      <c r="F279" s="1106" t="n"/>
      <c r="G279" s="144" t="n"/>
      <c r="H279" s="1106" t="n"/>
      <c r="I279" s="1106" t="n"/>
      <c r="J279" s="1106" t="n"/>
      <c r="K279" s="1106" t="n"/>
      <c r="L279" s="1106" t="n"/>
      <c r="M279" s="1106" t="n"/>
      <c r="N279" s="1106" t="n"/>
      <c r="O279" s="1106" t="n"/>
      <c r="P279" s="1106" t="n"/>
      <c r="Q279" s="1106" t="n"/>
      <c r="R279" s="1106" t="n"/>
      <c r="S279" s="1106" t="n"/>
      <c r="T279" s="230" t="n"/>
      <c r="U279" s="1106" t="n"/>
      <c r="V279" s="1106" t="n"/>
      <c r="W279" s="1106" t="n"/>
      <c r="X279" s="1106" t="n"/>
      <c r="Y279" s="1106" t="n"/>
      <c r="Z279" s="1106" t="n"/>
      <c r="AA279" s="144" t="n"/>
      <c r="AB279" s="1106" t="n"/>
      <c r="AC279" s="1106" t="n"/>
      <c r="AD279" s="1106" t="n"/>
      <c r="AE279" s="1106" t="n"/>
      <c r="AF279" s="1106" t="n"/>
      <c r="AG279" s="1106" t="n"/>
      <c r="AH279" s="144" t="n"/>
      <c r="AI279" s="1106" t="n"/>
      <c r="AJ279" s="1106" t="n"/>
      <c r="AK279" s="1106" t="n"/>
      <c r="AL279" s="1106" t="n"/>
      <c r="AM279" s="1106" t="n"/>
      <c r="AN279" s="1106" t="n"/>
      <c r="AO279" s="1106" t="n"/>
      <c r="AP279" s="1106" t="n"/>
      <c r="AQ279" s="1106" t="n"/>
      <c r="AR279" s="1106" t="n"/>
      <c r="AS279" s="1106" t="n"/>
      <c r="AT279" s="1106" t="n"/>
      <c r="AU279" s="1106" t="n"/>
      <c r="AV279" s="1106" t="n"/>
      <c r="AW279" s="1106" t="n"/>
      <c r="AX279" s="1106" t="n"/>
      <c r="AY279" s="1106" t="n"/>
      <c r="AZ279" s="144" t="n"/>
      <c r="BA279" s="1106" t="n"/>
      <c r="BB279" s="1106" t="n"/>
      <c r="BC279" s="1106" t="n"/>
      <c r="BD279" s="1106" t="n"/>
      <c r="BE279" s="1106" t="n"/>
      <c r="BF279" s="1106" t="n"/>
      <c r="BG279" s="1106" t="n"/>
      <c r="BH279" s="1106" t="n"/>
      <c r="BI279" s="1106" t="n"/>
      <c r="BJ279" s="1106" t="n"/>
      <c r="BK279" s="1106" t="n"/>
      <c r="BL279" s="1106" t="n"/>
      <c r="BM279" s="1106" t="n"/>
      <c r="BN279" s="1106" t="n"/>
      <c r="BO279" s="1106" t="n"/>
      <c r="BP279" s="1106" t="n"/>
      <c r="BQ279" s="1106" t="n"/>
      <c r="BR279" s="1106" t="n"/>
      <c r="BS279" s="1106" t="n"/>
      <c r="BT279" s="1106" t="n"/>
      <c r="BU279" s="1106" t="n"/>
      <c r="BV279" s="1106" t="n"/>
      <c r="BW279" s="1106" t="n"/>
      <c r="BX279" s="1106" t="n"/>
      <c r="BY279" s="1106" t="n"/>
      <c r="BZ279" s="1106" t="n"/>
      <c r="CA279" s="1106" t="n"/>
      <c r="CB279" s="1106" t="n"/>
      <c r="CC279" s="1106" t="n"/>
      <c r="CD279" s="1106" t="n"/>
      <c r="CE279" s="1106" t="n"/>
      <c r="CF279" s="1106" t="n"/>
      <c r="CG279" s="1106" t="n"/>
      <c r="CH279" s="1106" t="n"/>
      <c r="CI279" s="1106" t="n"/>
      <c r="CJ279" s="1106" t="n"/>
      <c r="CK279" s="1106" t="n"/>
      <c r="CL279" s="1106" t="n"/>
      <c r="CM279" s="1106" t="n"/>
      <c r="CN279" s="1106" t="n"/>
      <c r="CO279" s="1106" t="n"/>
      <c r="CP279" s="1106" t="n"/>
      <c r="CQ279" s="1106" t="n"/>
      <c r="CR279" s="1106" t="n"/>
      <c r="CS279" s="1106" t="n"/>
      <c r="CT279" s="1106" t="n"/>
      <c r="CU279" s="1106" t="n"/>
      <c r="CV279" s="1106" t="n"/>
      <c r="CW279" s="1106" t="n"/>
      <c r="CX279" s="1106" t="n"/>
      <c r="CY279" s="1106" t="n"/>
      <c r="CZ279" s="1106" t="n"/>
      <c r="DA279" s="1106" t="n"/>
      <c r="DB279" s="1106" t="n"/>
      <c r="DC279" s="1106" t="n"/>
      <c r="DD279" s="1106" t="n"/>
      <c r="DE279" s="1106" t="n"/>
      <c r="DF279" s="1106" t="n"/>
      <c r="DG279" s="1106" t="n"/>
      <c r="DH279" s="1106" t="n"/>
      <c r="DI279" s="1106" t="n"/>
    </row>
    <row r="280" ht="13.5" customHeight="1" s="1178">
      <c r="A280" s="1106" t="n"/>
      <c r="B280" s="1106" t="n"/>
      <c r="C280" s="1106" t="n"/>
      <c r="D280" s="1106" t="n"/>
      <c r="E280" s="1106" t="n"/>
      <c r="F280" s="1106" t="n"/>
      <c r="G280" s="144" t="n"/>
      <c r="H280" s="1106" t="n"/>
      <c r="I280" s="1106" t="n"/>
      <c r="J280" s="1106" t="n"/>
      <c r="K280" s="1106" t="n"/>
      <c r="L280" s="1106" t="n"/>
      <c r="M280" s="1106" t="n"/>
      <c r="N280" s="1106" t="n"/>
      <c r="O280" s="1106" t="n"/>
      <c r="P280" s="1106" t="n"/>
      <c r="Q280" s="1106" t="n"/>
      <c r="R280" s="1106" t="n"/>
      <c r="S280" s="1106" t="n"/>
      <c r="T280" s="230" t="n"/>
      <c r="U280" s="1106" t="n"/>
      <c r="V280" s="1106" t="n"/>
      <c r="W280" s="1106" t="n"/>
      <c r="X280" s="1106" t="n"/>
      <c r="Y280" s="1106" t="n"/>
      <c r="Z280" s="1106" t="n"/>
      <c r="AA280" s="144" t="n"/>
      <c r="AB280" s="1106" t="n"/>
      <c r="AC280" s="1106" t="n"/>
      <c r="AD280" s="1106" t="n"/>
      <c r="AE280" s="1106" t="n"/>
      <c r="AF280" s="1106" t="n"/>
      <c r="AG280" s="1106" t="n"/>
      <c r="AH280" s="144" t="n"/>
      <c r="AI280" s="1106" t="n"/>
      <c r="AJ280" s="1106" t="n"/>
      <c r="AK280" s="1106" t="n"/>
      <c r="AL280" s="1106" t="n"/>
      <c r="AM280" s="1106" t="n"/>
      <c r="AN280" s="1106" t="n"/>
      <c r="AO280" s="1106" t="n"/>
      <c r="AP280" s="1106" t="n"/>
      <c r="AQ280" s="1106" t="n"/>
      <c r="AR280" s="1106" t="n"/>
      <c r="AS280" s="1106" t="n"/>
      <c r="AT280" s="1106" t="n"/>
      <c r="AU280" s="1106" t="n"/>
      <c r="AV280" s="1106" t="n"/>
      <c r="AW280" s="1106" t="n"/>
      <c r="AX280" s="1106" t="n"/>
      <c r="AY280" s="1106" t="n"/>
      <c r="AZ280" s="144" t="n"/>
      <c r="BA280" s="1106" t="n"/>
      <c r="BB280" s="1106" t="n"/>
      <c r="BC280" s="1106" t="n"/>
      <c r="BD280" s="1106" t="n"/>
      <c r="BE280" s="1106" t="n"/>
      <c r="BF280" s="1106" t="n"/>
      <c r="BG280" s="1106" t="n"/>
      <c r="BH280" s="1106" t="n"/>
      <c r="BI280" s="1106" t="n"/>
      <c r="BJ280" s="1106" t="n"/>
      <c r="BK280" s="1106" t="n"/>
      <c r="BL280" s="1106" t="n"/>
      <c r="BM280" s="1106" t="n"/>
      <c r="BN280" s="1106" t="n"/>
      <c r="BO280" s="1106" t="n"/>
      <c r="BP280" s="1106" t="n"/>
      <c r="BQ280" s="1106" t="n"/>
      <c r="BR280" s="1106" t="n"/>
      <c r="BS280" s="1106" t="n"/>
      <c r="BT280" s="1106" t="n"/>
      <c r="BU280" s="1106" t="n"/>
      <c r="BV280" s="1106" t="n"/>
      <c r="BW280" s="1106" t="n"/>
      <c r="BX280" s="1106" t="n"/>
      <c r="BY280" s="1106" t="n"/>
      <c r="BZ280" s="1106" t="n"/>
      <c r="CA280" s="1106" t="n"/>
      <c r="CB280" s="1106" t="n"/>
      <c r="CC280" s="1106" t="n"/>
      <c r="CD280" s="1106" t="n"/>
      <c r="CE280" s="1106" t="n"/>
      <c r="CF280" s="1106" t="n"/>
      <c r="CG280" s="1106" t="n"/>
      <c r="CH280" s="1106" t="n"/>
      <c r="CI280" s="1106" t="n"/>
      <c r="CJ280" s="1106" t="n"/>
      <c r="CK280" s="1106" t="n"/>
      <c r="CL280" s="1106" t="n"/>
      <c r="CM280" s="1106" t="n"/>
      <c r="CN280" s="1106" t="n"/>
      <c r="CO280" s="1106" t="n"/>
      <c r="CP280" s="1106" t="n"/>
      <c r="CQ280" s="1106" t="n"/>
      <c r="CR280" s="1106" t="n"/>
      <c r="CS280" s="1106" t="n"/>
      <c r="CT280" s="1106" t="n"/>
      <c r="CU280" s="1106" t="n"/>
      <c r="CV280" s="1106" t="n"/>
      <c r="CW280" s="1106" t="n"/>
      <c r="CX280" s="1106" t="n"/>
      <c r="CY280" s="1106" t="n"/>
      <c r="CZ280" s="1106" t="n"/>
      <c r="DA280" s="1106" t="n"/>
      <c r="DB280" s="1106" t="n"/>
      <c r="DC280" s="1106" t="n"/>
      <c r="DD280" s="1106" t="n"/>
      <c r="DE280" s="1106" t="n"/>
      <c r="DF280" s="1106" t="n"/>
      <c r="DG280" s="1106" t="n"/>
      <c r="DH280" s="1106" t="n"/>
      <c r="DI280" s="1106" t="n"/>
    </row>
    <row r="281" ht="13.5" customHeight="1" s="1178">
      <c r="A281" s="1106" t="n"/>
      <c r="B281" s="1106" t="n"/>
      <c r="C281" s="1106" t="n"/>
      <c r="D281" s="1106" t="n"/>
      <c r="E281" s="1106" t="n"/>
      <c r="F281" s="1106" t="n"/>
      <c r="G281" s="144" t="n"/>
      <c r="H281" s="1106" t="n"/>
      <c r="I281" s="1106" t="n"/>
      <c r="J281" s="1106" t="n"/>
      <c r="K281" s="1106" t="n"/>
      <c r="L281" s="1106" t="n"/>
      <c r="M281" s="1106" t="n"/>
      <c r="N281" s="1106" t="n"/>
      <c r="O281" s="1106" t="n"/>
      <c r="P281" s="1106" t="n"/>
      <c r="Q281" s="1106" t="n"/>
      <c r="R281" s="1106" t="n"/>
      <c r="S281" s="1106" t="n"/>
      <c r="T281" s="230" t="n"/>
      <c r="U281" s="1106" t="n"/>
      <c r="V281" s="1106" t="n"/>
      <c r="W281" s="1106" t="n"/>
      <c r="X281" s="1106" t="n"/>
      <c r="Y281" s="1106" t="n"/>
      <c r="Z281" s="1106" t="n"/>
      <c r="AA281" s="144" t="n"/>
      <c r="AB281" s="1106" t="n"/>
      <c r="AC281" s="1106" t="n"/>
      <c r="AD281" s="1106" t="n"/>
      <c r="AE281" s="1106" t="n"/>
      <c r="AF281" s="1106" t="n"/>
      <c r="AG281" s="1106" t="n"/>
      <c r="AH281" s="144" t="n"/>
      <c r="AI281" s="1106" t="n"/>
      <c r="AJ281" s="1106" t="n"/>
      <c r="AK281" s="1106" t="n"/>
      <c r="AL281" s="1106" t="n"/>
      <c r="AM281" s="1106" t="n"/>
      <c r="AN281" s="1106" t="n"/>
      <c r="AO281" s="1106" t="n"/>
      <c r="AP281" s="1106" t="n"/>
      <c r="AQ281" s="1106" t="n"/>
      <c r="AR281" s="1106" t="n"/>
      <c r="AS281" s="1106" t="n"/>
      <c r="AT281" s="1106" t="n"/>
      <c r="AU281" s="1106" t="n"/>
      <c r="AV281" s="1106" t="n"/>
      <c r="AW281" s="1106" t="n"/>
      <c r="AX281" s="1106" t="n"/>
      <c r="AY281" s="1106" t="n"/>
      <c r="AZ281" s="144" t="n"/>
      <c r="BA281" s="1106" t="n"/>
      <c r="BB281" s="1106" t="n"/>
      <c r="BC281" s="1106" t="n"/>
      <c r="BD281" s="1106" t="n"/>
      <c r="BE281" s="1106" t="n"/>
      <c r="BF281" s="1106" t="n"/>
      <c r="BG281" s="1106" t="n"/>
      <c r="BH281" s="1106" t="n"/>
      <c r="BI281" s="1106" t="n"/>
      <c r="BJ281" s="1106" t="n"/>
      <c r="BK281" s="1106" t="n"/>
      <c r="BL281" s="1106" t="n"/>
      <c r="BM281" s="1106" t="n"/>
      <c r="BN281" s="1106" t="n"/>
      <c r="BO281" s="1106" t="n"/>
      <c r="BP281" s="1106" t="n"/>
      <c r="BQ281" s="1106" t="n"/>
      <c r="BR281" s="1106" t="n"/>
      <c r="BS281" s="1106" t="n"/>
      <c r="BT281" s="1106" t="n"/>
      <c r="BU281" s="1106" t="n"/>
      <c r="BV281" s="1106" t="n"/>
      <c r="BW281" s="1106" t="n"/>
      <c r="BX281" s="1106" t="n"/>
      <c r="BY281" s="1106" t="n"/>
      <c r="BZ281" s="1106" t="n"/>
      <c r="CA281" s="1106" t="n"/>
      <c r="CB281" s="1106" t="n"/>
      <c r="CC281" s="1106" t="n"/>
      <c r="CD281" s="1106" t="n"/>
      <c r="CE281" s="1106" t="n"/>
      <c r="CF281" s="1106" t="n"/>
      <c r="CG281" s="1106" t="n"/>
      <c r="CH281" s="1106" t="n"/>
      <c r="CI281" s="1106" t="n"/>
      <c r="CJ281" s="1106" t="n"/>
      <c r="CK281" s="1106" t="n"/>
      <c r="CL281" s="1106" t="n"/>
      <c r="CM281" s="1106" t="n"/>
      <c r="CN281" s="1106" t="n"/>
      <c r="CO281" s="1106" t="n"/>
      <c r="CP281" s="1106" t="n"/>
      <c r="CQ281" s="1106" t="n"/>
      <c r="CR281" s="1106" t="n"/>
      <c r="CS281" s="1106" t="n"/>
      <c r="CT281" s="1106" t="n"/>
      <c r="CU281" s="1106" t="n"/>
      <c r="CV281" s="1106" t="n"/>
      <c r="CW281" s="1106" t="n"/>
      <c r="CX281" s="1106" t="n"/>
      <c r="CY281" s="1106" t="n"/>
      <c r="CZ281" s="1106" t="n"/>
      <c r="DA281" s="1106" t="n"/>
      <c r="DB281" s="1106" t="n"/>
      <c r="DC281" s="1106" t="n"/>
      <c r="DD281" s="1106" t="n"/>
      <c r="DE281" s="1106" t="n"/>
      <c r="DF281" s="1106" t="n"/>
      <c r="DG281" s="1106" t="n"/>
      <c r="DH281" s="1106" t="n"/>
      <c r="DI281" s="1106" t="n"/>
    </row>
    <row r="282" ht="13.5" customHeight="1" s="1178">
      <c r="A282" s="1106" t="n"/>
      <c r="B282" s="1106" t="n"/>
      <c r="C282" s="1106" t="n"/>
      <c r="D282" s="1106" t="n"/>
      <c r="E282" s="1106" t="n"/>
      <c r="F282" s="1106" t="n"/>
      <c r="G282" s="144" t="n"/>
      <c r="H282" s="1106" t="n"/>
      <c r="I282" s="1106" t="n"/>
      <c r="J282" s="1106" t="n"/>
      <c r="K282" s="1106" t="n"/>
      <c r="L282" s="1106" t="n"/>
      <c r="M282" s="1106" t="n"/>
      <c r="N282" s="1106" t="n"/>
      <c r="O282" s="1106" t="n"/>
      <c r="P282" s="1106" t="n"/>
      <c r="Q282" s="1106" t="n"/>
      <c r="R282" s="1106" t="n"/>
      <c r="S282" s="1106" t="n"/>
      <c r="T282" s="230" t="n"/>
      <c r="U282" s="1106" t="n"/>
      <c r="V282" s="1106" t="n"/>
      <c r="W282" s="1106" t="n"/>
      <c r="X282" s="1106" t="n"/>
      <c r="Y282" s="1106" t="n"/>
      <c r="Z282" s="1106" t="n"/>
      <c r="AA282" s="144" t="n"/>
      <c r="AB282" s="1106" t="n"/>
      <c r="AC282" s="1106" t="n"/>
      <c r="AD282" s="1106" t="n"/>
      <c r="AE282" s="1106" t="n"/>
      <c r="AF282" s="1106" t="n"/>
      <c r="AG282" s="1106" t="n"/>
      <c r="AH282" s="144" t="n"/>
      <c r="AI282" s="1106" t="n"/>
      <c r="AJ282" s="1106" t="n"/>
      <c r="AK282" s="1106" t="n"/>
      <c r="AL282" s="1106" t="n"/>
      <c r="AM282" s="1106" t="n"/>
      <c r="AN282" s="1106" t="n"/>
      <c r="AO282" s="1106" t="n"/>
      <c r="AP282" s="1106" t="n"/>
      <c r="AQ282" s="1106" t="n"/>
      <c r="AR282" s="1106" t="n"/>
      <c r="AS282" s="1106" t="n"/>
      <c r="AT282" s="1106" t="n"/>
      <c r="AU282" s="1106" t="n"/>
      <c r="AV282" s="1106" t="n"/>
      <c r="AW282" s="1106" t="n"/>
      <c r="AX282" s="1106" t="n"/>
      <c r="AY282" s="1106" t="n"/>
      <c r="AZ282" s="144" t="n"/>
      <c r="BA282" s="1106" t="n"/>
      <c r="BB282" s="1106" t="n"/>
      <c r="BC282" s="1106" t="n"/>
      <c r="BD282" s="1106" t="n"/>
      <c r="BE282" s="1106" t="n"/>
      <c r="BF282" s="1106" t="n"/>
      <c r="BG282" s="1106" t="n"/>
      <c r="BH282" s="1106" t="n"/>
      <c r="BI282" s="1106" t="n"/>
      <c r="BJ282" s="1106" t="n"/>
      <c r="BK282" s="1106" t="n"/>
      <c r="BL282" s="1106" t="n"/>
      <c r="BM282" s="1106" t="n"/>
      <c r="BN282" s="1106" t="n"/>
      <c r="BO282" s="1106" t="n"/>
      <c r="BP282" s="1106" t="n"/>
      <c r="BQ282" s="1106" t="n"/>
      <c r="BR282" s="1106" t="n"/>
      <c r="BS282" s="1106" t="n"/>
      <c r="BT282" s="1106" t="n"/>
      <c r="BU282" s="1106" t="n"/>
      <c r="BV282" s="1106" t="n"/>
      <c r="BW282" s="1106" t="n"/>
      <c r="BX282" s="1106" t="n"/>
      <c r="BY282" s="1106" t="n"/>
      <c r="BZ282" s="1106" t="n"/>
      <c r="CA282" s="1106" t="n"/>
      <c r="CB282" s="1106" t="n"/>
      <c r="CC282" s="1106" t="n"/>
      <c r="CD282" s="1106" t="n"/>
      <c r="CE282" s="1106" t="n"/>
      <c r="CF282" s="1106" t="n"/>
      <c r="CG282" s="1106" t="n"/>
      <c r="CH282" s="1106" t="n"/>
      <c r="CI282" s="1106" t="n"/>
      <c r="CJ282" s="1106" t="n"/>
      <c r="CK282" s="1106" t="n"/>
      <c r="CL282" s="1106" t="n"/>
      <c r="CM282" s="1106" t="n"/>
      <c r="CN282" s="1106" t="n"/>
      <c r="CO282" s="1106" t="n"/>
      <c r="CP282" s="1106" t="n"/>
      <c r="CQ282" s="1106" t="n"/>
      <c r="CR282" s="1106" t="n"/>
      <c r="CS282" s="1106" t="n"/>
      <c r="CT282" s="1106" t="n"/>
      <c r="CU282" s="1106" t="n"/>
      <c r="CV282" s="1106" t="n"/>
      <c r="CW282" s="1106" t="n"/>
      <c r="CX282" s="1106" t="n"/>
      <c r="CY282" s="1106" t="n"/>
      <c r="CZ282" s="1106" t="n"/>
      <c r="DA282" s="1106" t="n"/>
      <c r="DB282" s="1106" t="n"/>
      <c r="DC282" s="1106" t="n"/>
      <c r="DD282" s="1106" t="n"/>
      <c r="DE282" s="1106" t="n"/>
      <c r="DF282" s="1106" t="n"/>
      <c r="DG282" s="1106" t="n"/>
      <c r="DH282" s="1106" t="n"/>
      <c r="DI282" s="1106" t="n"/>
    </row>
    <row r="283" ht="13.5" customHeight="1" s="1178">
      <c r="A283" s="1106" t="n"/>
      <c r="B283" s="1106" t="n"/>
      <c r="C283" s="1106" t="n"/>
      <c r="D283" s="1106" t="n"/>
      <c r="E283" s="1106" t="n"/>
      <c r="F283" s="1106" t="n"/>
      <c r="G283" s="144" t="n"/>
      <c r="H283" s="1106" t="n"/>
      <c r="I283" s="1106" t="n"/>
      <c r="J283" s="1106" t="n"/>
      <c r="K283" s="1106" t="n"/>
      <c r="L283" s="1106" t="n"/>
      <c r="M283" s="1106" t="n"/>
      <c r="N283" s="1106" t="n"/>
      <c r="O283" s="1106" t="n"/>
      <c r="P283" s="1106" t="n"/>
      <c r="Q283" s="1106" t="n"/>
      <c r="R283" s="1106" t="n"/>
      <c r="S283" s="1106" t="n"/>
      <c r="T283" s="230" t="n"/>
      <c r="U283" s="1106" t="n"/>
      <c r="V283" s="1106" t="n"/>
      <c r="W283" s="1106" t="n"/>
      <c r="X283" s="1106" t="n"/>
      <c r="Y283" s="1106" t="n"/>
      <c r="Z283" s="1106" t="n"/>
      <c r="AA283" s="144" t="n"/>
      <c r="AB283" s="1106" t="n"/>
      <c r="AC283" s="1106" t="n"/>
      <c r="AD283" s="1106" t="n"/>
      <c r="AE283" s="1106" t="n"/>
      <c r="AF283" s="1106" t="n"/>
      <c r="AG283" s="1106" t="n"/>
      <c r="AH283" s="144" t="n"/>
      <c r="AI283" s="1106" t="n"/>
      <c r="AJ283" s="1106" t="n"/>
      <c r="AK283" s="1106" t="n"/>
      <c r="AL283" s="1106" t="n"/>
      <c r="AM283" s="1106" t="n"/>
      <c r="AN283" s="1106" t="n"/>
      <c r="AO283" s="1106" t="n"/>
      <c r="AP283" s="1106" t="n"/>
      <c r="AQ283" s="1106" t="n"/>
      <c r="AR283" s="1106" t="n"/>
      <c r="AS283" s="1106" t="n"/>
      <c r="AT283" s="1106" t="n"/>
      <c r="AU283" s="1106" t="n"/>
      <c r="AV283" s="1106" t="n"/>
      <c r="AW283" s="1106" t="n"/>
      <c r="AX283" s="1106" t="n"/>
      <c r="AY283" s="1106" t="n"/>
      <c r="AZ283" s="144" t="n"/>
      <c r="BA283" s="1106" t="n"/>
      <c r="BB283" s="1106" t="n"/>
      <c r="BC283" s="1106" t="n"/>
      <c r="BD283" s="1106" t="n"/>
      <c r="BE283" s="1106" t="n"/>
      <c r="BF283" s="1106" t="n"/>
      <c r="BG283" s="1106" t="n"/>
      <c r="BH283" s="1106" t="n"/>
      <c r="BI283" s="1106" t="n"/>
      <c r="BJ283" s="1106" t="n"/>
      <c r="BK283" s="1106" t="n"/>
      <c r="BL283" s="1106" t="n"/>
      <c r="BM283" s="1106" t="n"/>
      <c r="BN283" s="1106" t="n"/>
      <c r="BO283" s="1106" t="n"/>
      <c r="BP283" s="1106" t="n"/>
      <c r="BQ283" s="1106" t="n"/>
      <c r="BR283" s="1106" t="n"/>
      <c r="BS283" s="1106" t="n"/>
      <c r="BT283" s="1106" t="n"/>
      <c r="BU283" s="1106" t="n"/>
      <c r="BV283" s="1106" t="n"/>
      <c r="BW283" s="1106" t="n"/>
      <c r="BX283" s="1106" t="n"/>
      <c r="BY283" s="1106" t="n"/>
      <c r="BZ283" s="1106" t="n"/>
      <c r="CA283" s="1106" t="n"/>
      <c r="CB283" s="1106" t="n"/>
      <c r="CC283" s="1106" t="n"/>
      <c r="CD283" s="1106" t="n"/>
      <c r="CE283" s="1106" t="n"/>
      <c r="CF283" s="1106" t="n"/>
      <c r="CG283" s="1106" t="n"/>
      <c r="CH283" s="1106" t="n"/>
      <c r="CI283" s="1106" t="n"/>
      <c r="CJ283" s="1106" t="n"/>
      <c r="CK283" s="1106" t="n"/>
      <c r="CL283" s="1106" t="n"/>
      <c r="CM283" s="1106" t="n"/>
      <c r="CN283" s="1106" t="n"/>
      <c r="CO283" s="1106" t="n"/>
      <c r="CP283" s="1106" t="n"/>
      <c r="CQ283" s="1106" t="n"/>
      <c r="CR283" s="1106" t="n"/>
      <c r="CS283" s="1106" t="n"/>
      <c r="CT283" s="1106" t="n"/>
      <c r="CU283" s="1106" t="n"/>
      <c r="CV283" s="1106" t="n"/>
      <c r="CW283" s="1106" t="n"/>
      <c r="CX283" s="1106" t="n"/>
      <c r="CY283" s="1106" t="n"/>
      <c r="CZ283" s="1106" t="n"/>
      <c r="DA283" s="1106" t="n"/>
      <c r="DB283" s="1106" t="n"/>
      <c r="DC283" s="1106" t="n"/>
      <c r="DD283" s="1106" t="n"/>
      <c r="DE283" s="1106" t="n"/>
      <c r="DF283" s="1106" t="n"/>
      <c r="DG283" s="1106" t="n"/>
      <c r="DH283" s="1106" t="n"/>
      <c r="DI283" s="1106" t="n"/>
    </row>
    <row r="284" ht="13.5" customHeight="1" s="1178">
      <c r="A284" s="1106" t="n"/>
      <c r="B284" s="1106" t="n"/>
      <c r="C284" s="1106" t="n"/>
      <c r="D284" s="1106" t="n"/>
      <c r="E284" s="1106" t="n"/>
      <c r="F284" s="1106" t="n"/>
      <c r="G284" s="144" t="n"/>
      <c r="H284" s="1106" t="n"/>
      <c r="I284" s="1106" t="n"/>
      <c r="J284" s="1106" t="n"/>
      <c r="K284" s="1106" t="n"/>
      <c r="L284" s="1106" t="n"/>
      <c r="M284" s="1106" t="n"/>
      <c r="N284" s="1106" t="n"/>
      <c r="O284" s="1106" t="n"/>
      <c r="P284" s="1106" t="n"/>
      <c r="Q284" s="1106" t="n"/>
      <c r="R284" s="1106" t="n"/>
      <c r="S284" s="1106" t="n"/>
      <c r="T284" s="230" t="n"/>
      <c r="U284" s="1106" t="n"/>
      <c r="V284" s="1106" t="n"/>
      <c r="W284" s="1106" t="n"/>
      <c r="X284" s="1106" t="n"/>
      <c r="Y284" s="1106" t="n"/>
      <c r="Z284" s="1106" t="n"/>
      <c r="AA284" s="144" t="n"/>
      <c r="AB284" s="1106" t="n"/>
      <c r="AC284" s="1106" t="n"/>
      <c r="AD284" s="1106" t="n"/>
      <c r="AE284" s="1106" t="n"/>
      <c r="AF284" s="1106" t="n"/>
      <c r="AG284" s="1106" t="n"/>
      <c r="AH284" s="144" t="n"/>
      <c r="AI284" s="1106" t="n"/>
      <c r="AJ284" s="1106" t="n"/>
      <c r="AK284" s="1106" t="n"/>
      <c r="AL284" s="1106" t="n"/>
      <c r="AM284" s="1106" t="n"/>
      <c r="AN284" s="1106" t="n"/>
      <c r="AO284" s="1106" t="n"/>
      <c r="AP284" s="1106" t="n"/>
      <c r="AQ284" s="1106" t="n"/>
      <c r="AR284" s="1106" t="n"/>
      <c r="AS284" s="1106" t="n"/>
      <c r="AT284" s="1106" t="n"/>
      <c r="AU284" s="1106" t="n"/>
      <c r="AV284" s="1106" t="n"/>
      <c r="AW284" s="1106" t="n"/>
      <c r="AX284" s="1106" t="n"/>
      <c r="AY284" s="1106" t="n"/>
      <c r="AZ284" s="144" t="n"/>
      <c r="BA284" s="1106" t="n"/>
      <c r="BB284" s="1106" t="n"/>
      <c r="BC284" s="1106" t="n"/>
      <c r="BD284" s="1106" t="n"/>
      <c r="BE284" s="1106" t="n"/>
      <c r="BF284" s="1106" t="n"/>
      <c r="BG284" s="1106" t="n"/>
      <c r="BH284" s="1106" t="n"/>
      <c r="BI284" s="1106" t="n"/>
      <c r="BJ284" s="1106" t="n"/>
      <c r="BK284" s="1106" t="n"/>
      <c r="BL284" s="1106" t="n"/>
      <c r="BM284" s="1106" t="n"/>
      <c r="BN284" s="1106" t="n"/>
      <c r="BO284" s="1106" t="n"/>
      <c r="BP284" s="1106" t="n"/>
      <c r="BQ284" s="1106" t="n"/>
      <c r="BR284" s="1106" t="n"/>
      <c r="BS284" s="1106" t="n"/>
      <c r="BT284" s="1106" t="n"/>
      <c r="BU284" s="1106" t="n"/>
      <c r="BV284" s="1106" t="n"/>
      <c r="BW284" s="1106" t="n"/>
      <c r="BX284" s="1106" t="n"/>
      <c r="BY284" s="1106" t="n"/>
      <c r="BZ284" s="1106" t="n"/>
      <c r="CA284" s="1106" t="n"/>
      <c r="CB284" s="1106" t="n"/>
      <c r="CC284" s="1106" t="n"/>
      <c r="CD284" s="1106" t="n"/>
      <c r="CE284" s="1106" t="n"/>
      <c r="CF284" s="1106" t="n"/>
      <c r="CG284" s="1106" t="n"/>
      <c r="CH284" s="1106" t="n"/>
      <c r="CI284" s="1106" t="n"/>
      <c r="CJ284" s="1106" t="n"/>
      <c r="CK284" s="1106" t="n"/>
      <c r="CL284" s="1106" t="n"/>
      <c r="CM284" s="1106" t="n"/>
      <c r="CN284" s="1106" t="n"/>
      <c r="CO284" s="1106" t="n"/>
      <c r="CP284" s="1106" t="n"/>
      <c r="CQ284" s="1106" t="n"/>
      <c r="CR284" s="1106" t="n"/>
      <c r="CS284" s="1106" t="n"/>
      <c r="CT284" s="1106" t="n"/>
      <c r="CU284" s="1106" t="n"/>
      <c r="CV284" s="1106" t="n"/>
      <c r="CW284" s="1106" t="n"/>
      <c r="CX284" s="1106" t="n"/>
      <c r="CY284" s="1106" t="n"/>
      <c r="CZ284" s="1106" t="n"/>
      <c r="DA284" s="1106" t="n"/>
      <c r="DB284" s="1106" t="n"/>
      <c r="DC284" s="1106" t="n"/>
      <c r="DD284" s="1106" t="n"/>
      <c r="DE284" s="1106" t="n"/>
      <c r="DF284" s="1106" t="n"/>
      <c r="DG284" s="1106" t="n"/>
      <c r="DH284" s="1106" t="n"/>
      <c r="DI284" s="1106" t="n"/>
    </row>
    <row r="285" ht="13.5" customHeight="1" s="1178">
      <c r="A285" s="1106" t="n"/>
      <c r="B285" s="1106" t="n"/>
      <c r="C285" s="1106" t="n"/>
      <c r="D285" s="1106" t="n"/>
      <c r="E285" s="1106" t="n"/>
      <c r="F285" s="1106" t="n"/>
      <c r="G285" s="144" t="n"/>
      <c r="H285" s="1106" t="n"/>
      <c r="I285" s="1106" t="n"/>
      <c r="J285" s="1106" t="n"/>
      <c r="K285" s="1106" t="n"/>
      <c r="L285" s="1106" t="n"/>
      <c r="M285" s="1106" t="n"/>
      <c r="N285" s="1106" t="n"/>
      <c r="O285" s="1106" t="n"/>
      <c r="P285" s="1106" t="n"/>
      <c r="Q285" s="1106" t="n"/>
      <c r="R285" s="1106" t="n"/>
      <c r="S285" s="1106" t="n"/>
      <c r="T285" s="230" t="n"/>
      <c r="U285" s="1106" t="n"/>
      <c r="V285" s="1106" t="n"/>
      <c r="W285" s="1106" t="n"/>
      <c r="X285" s="1106" t="n"/>
      <c r="Y285" s="1106" t="n"/>
      <c r="Z285" s="1106" t="n"/>
      <c r="AA285" s="144" t="n"/>
      <c r="AB285" s="1106" t="n"/>
      <c r="AC285" s="1106" t="n"/>
      <c r="AD285" s="1106" t="n"/>
      <c r="AE285" s="1106" t="n"/>
      <c r="AF285" s="1106" t="n"/>
      <c r="AG285" s="1106" t="n"/>
      <c r="AH285" s="144" t="n"/>
      <c r="AI285" s="1106" t="n"/>
      <c r="AJ285" s="1106" t="n"/>
      <c r="AK285" s="1106" t="n"/>
      <c r="AL285" s="1106" t="n"/>
      <c r="AM285" s="1106" t="n"/>
      <c r="AN285" s="1106" t="n"/>
      <c r="AO285" s="1106" t="n"/>
      <c r="AP285" s="1106" t="n"/>
      <c r="AQ285" s="1106" t="n"/>
      <c r="AR285" s="1106" t="n"/>
      <c r="AS285" s="1106" t="n"/>
      <c r="AT285" s="1106" t="n"/>
      <c r="AU285" s="1106" t="n"/>
      <c r="AV285" s="1106" t="n"/>
      <c r="AW285" s="1106" t="n"/>
      <c r="AX285" s="1106" t="n"/>
      <c r="AY285" s="1106" t="n"/>
      <c r="AZ285" s="144" t="n"/>
      <c r="BA285" s="1106" t="n"/>
      <c r="BB285" s="1106" t="n"/>
      <c r="BC285" s="1106" t="n"/>
      <c r="BD285" s="1106" t="n"/>
      <c r="BE285" s="1106" t="n"/>
      <c r="BF285" s="1106" t="n"/>
      <c r="BG285" s="1106" t="n"/>
      <c r="BH285" s="1106" t="n"/>
      <c r="BI285" s="1106" t="n"/>
      <c r="BJ285" s="1106" t="n"/>
      <c r="BK285" s="1106" t="n"/>
      <c r="BL285" s="1106" t="n"/>
      <c r="BM285" s="1106" t="n"/>
      <c r="BN285" s="1106" t="n"/>
      <c r="BO285" s="1106" t="n"/>
      <c r="BP285" s="1106" t="n"/>
      <c r="BQ285" s="1106" t="n"/>
      <c r="BR285" s="1106" t="n"/>
      <c r="BS285" s="1106" t="n"/>
      <c r="BT285" s="1106" t="n"/>
      <c r="BU285" s="1106" t="n"/>
      <c r="BV285" s="1106" t="n"/>
      <c r="BW285" s="1106" t="n"/>
      <c r="BX285" s="1106" t="n"/>
      <c r="BY285" s="1106" t="n"/>
      <c r="BZ285" s="1106" t="n"/>
      <c r="CA285" s="1106" t="n"/>
      <c r="CB285" s="1106" t="n"/>
      <c r="CC285" s="1106" t="n"/>
      <c r="CD285" s="1106" t="n"/>
      <c r="CE285" s="1106" t="n"/>
      <c r="CF285" s="1106" t="n"/>
      <c r="CG285" s="1106" t="n"/>
      <c r="CH285" s="1106" t="n"/>
      <c r="CI285" s="1106" t="n"/>
      <c r="CJ285" s="1106" t="n"/>
      <c r="CK285" s="1106" t="n"/>
      <c r="CL285" s="1106" t="n"/>
      <c r="CM285" s="1106" t="n"/>
      <c r="CN285" s="1106" t="n"/>
      <c r="CO285" s="1106" t="n"/>
      <c r="CP285" s="1106" t="n"/>
      <c r="CQ285" s="1106" t="n"/>
      <c r="CR285" s="1106" t="n"/>
      <c r="CS285" s="1106" t="n"/>
      <c r="CT285" s="1106" t="n"/>
      <c r="CU285" s="1106" t="n"/>
      <c r="CV285" s="1106" t="n"/>
      <c r="CW285" s="1106" t="n"/>
      <c r="CX285" s="1106" t="n"/>
      <c r="CY285" s="1106" t="n"/>
      <c r="CZ285" s="1106" t="n"/>
      <c r="DA285" s="1106" t="n"/>
      <c r="DB285" s="1106" t="n"/>
      <c r="DC285" s="1106" t="n"/>
      <c r="DD285" s="1106" t="n"/>
      <c r="DE285" s="1106" t="n"/>
      <c r="DF285" s="1106" t="n"/>
      <c r="DG285" s="1106" t="n"/>
      <c r="DH285" s="1106" t="n"/>
      <c r="DI285" s="1106" t="n"/>
    </row>
    <row r="286" ht="13.5" customHeight="1" s="1178">
      <c r="A286" s="1106" t="n"/>
      <c r="B286" s="1106" t="n"/>
      <c r="C286" s="1106" t="n"/>
      <c r="D286" s="1106" t="n"/>
      <c r="E286" s="1106" t="n"/>
      <c r="F286" s="1106" t="n"/>
      <c r="G286" s="144" t="n"/>
      <c r="H286" s="1106" t="n"/>
      <c r="I286" s="1106" t="n"/>
      <c r="J286" s="1106" t="n"/>
      <c r="K286" s="1106" t="n"/>
      <c r="L286" s="1106" t="n"/>
      <c r="M286" s="1106" t="n"/>
      <c r="N286" s="1106" t="n"/>
      <c r="O286" s="1106" t="n"/>
      <c r="P286" s="1106" t="n"/>
      <c r="Q286" s="1106" t="n"/>
      <c r="R286" s="1106" t="n"/>
      <c r="S286" s="1106" t="n"/>
      <c r="T286" s="230" t="n"/>
      <c r="U286" s="1106" t="n"/>
      <c r="V286" s="1106" t="n"/>
      <c r="W286" s="1106" t="n"/>
      <c r="X286" s="1106" t="n"/>
      <c r="Y286" s="1106" t="n"/>
      <c r="Z286" s="1106" t="n"/>
      <c r="AA286" s="144" t="n"/>
      <c r="AB286" s="1106" t="n"/>
      <c r="AC286" s="1106" t="n"/>
      <c r="AD286" s="1106" t="n"/>
      <c r="AE286" s="1106" t="n"/>
      <c r="AF286" s="1106" t="n"/>
      <c r="AG286" s="1106" t="n"/>
      <c r="AH286" s="144" t="n"/>
      <c r="AI286" s="1106" t="n"/>
      <c r="AJ286" s="1106" t="n"/>
      <c r="AK286" s="1106" t="n"/>
      <c r="AL286" s="1106" t="n"/>
      <c r="AM286" s="1106" t="n"/>
      <c r="AN286" s="1106" t="n"/>
      <c r="AO286" s="1106" t="n"/>
      <c r="AP286" s="1106" t="n"/>
      <c r="AQ286" s="1106" t="n"/>
      <c r="AR286" s="1106" t="n"/>
      <c r="AS286" s="1106" t="n"/>
      <c r="AT286" s="1106" t="n"/>
      <c r="AU286" s="1106" t="n"/>
      <c r="AV286" s="1106" t="n"/>
      <c r="AW286" s="1106" t="n"/>
      <c r="AX286" s="1106" t="n"/>
      <c r="AY286" s="1106" t="n"/>
      <c r="AZ286" s="144" t="n"/>
      <c r="BA286" s="1106" t="n"/>
      <c r="BB286" s="1106" t="n"/>
      <c r="BC286" s="1106" t="n"/>
      <c r="BD286" s="1106" t="n"/>
      <c r="BE286" s="1106" t="n"/>
      <c r="BF286" s="1106" t="n"/>
      <c r="BG286" s="1106" t="n"/>
      <c r="BH286" s="1106" t="n"/>
      <c r="BI286" s="1106" t="n"/>
      <c r="BJ286" s="1106" t="n"/>
      <c r="BK286" s="1106" t="n"/>
      <c r="BL286" s="1106" t="n"/>
      <c r="BM286" s="1106" t="n"/>
      <c r="BN286" s="1106" t="n"/>
      <c r="BO286" s="1106" t="n"/>
      <c r="BP286" s="1106" t="n"/>
      <c r="BQ286" s="1106" t="n"/>
      <c r="BR286" s="1106" t="n"/>
      <c r="BS286" s="1106" t="n"/>
      <c r="BT286" s="1106" t="n"/>
      <c r="BU286" s="1106" t="n"/>
      <c r="BV286" s="1106" t="n"/>
      <c r="BW286" s="1106" t="n"/>
      <c r="BX286" s="1106" t="n"/>
      <c r="BY286" s="1106" t="n"/>
      <c r="BZ286" s="1106" t="n"/>
      <c r="CA286" s="1106" t="n"/>
      <c r="CB286" s="1106" t="n"/>
      <c r="CC286" s="1106" t="n"/>
      <c r="CD286" s="1106" t="n"/>
      <c r="CE286" s="1106" t="n"/>
      <c r="CF286" s="1106" t="n"/>
      <c r="CG286" s="1106" t="n"/>
      <c r="CH286" s="1106" t="n"/>
      <c r="CI286" s="1106" t="n"/>
      <c r="CJ286" s="1106" t="n"/>
      <c r="CK286" s="1106" t="n"/>
      <c r="CL286" s="1106" t="n"/>
      <c r="CM286" s="1106" t="n"/>
      <c r="CN286" s="1106" t="n"/>
      <c r="CO286" s="1106" t="n"/>
      <c r="CP286" s="1106" t="n"/>
      <c r="CQ286" s="1106" t="n"/>
      <c r="CR286" s="1106" t="n"/>
      <c r="CS286" s="1106" t="n"/>
      <c r="CT286" s="1106" t="n"/>
      <c r="CU286" s="1106" t="n"/>
      <c r="CV286" s="1106" t="n"/>
      <c r="CW286" s="1106" t="n"/>
      <c r="CX286" s="1106" t="n"/>
      <c r="CY286" s="1106" t="n"/>
      <c r="CZ286" s="1106" t="n"/>
      <c r="DA286" s="1106" t="n"/>
      <c r="DB286" s="1106" t="n"/>
      <c r="DC286" s="1106" t="n"/>
      <c r="DD286" s="1106" t="n"/>
      <c r="DE286" s="1106" t="n"/>
      <c r="DF286" s="1106" t="n"/>
      <c r="DG286" s="1106" t="n"/>
      <c r="DH286" s="1106" t="n"/>
      <c r="DI286" s="1106" t="n"/>
    </row>
    <row r="287" ht="13.5" customHeight="1" s="1178">
      <c r="A287" s="1106" t="n"/>
      <c r="B287" s="1106" t="n"/>
      <c r="C287" s="1106" t="n"/>
      <c r="D287" s="1106" t="n"/>
      <c r="E287" s="1106" t="n"/>
      <c r="F287" s="1106" t="n"/>
      <c r="G287" s="144" t="n"/>
      <c r="H287" s="1106" t="n"/>
      <c r="I287" s="1106" t="n"/>
      <c r="J287" s="1106" t="n"/>
      <c r="K287" s="1106" t="n"/>
      <c r="L287" s="1106" t="n"/>
      <c r="M287" s="1106" t="n"/>
      <c r="N287" s="1106" t="n"/>
      <c r="O287" s="1106" t="n"/>
      <c r="P287" s="1106" t="n"/>
      <c r="Q287" s="1106" t="n"/>
      <c r="R287" s="1106" t="n"/>
      <c r="S287" s="1106" t="n"/>
      <c r="T287" s="230" t="n"/>
      <c r="U287" s="1106" t="n"/>
      <c r="V287" s="1106" t="n"/>
      <c r="W287" s="1106" t="n"/>
      <c r="X287" s="1106" t="n"/>
      <c r="Y287" s="1106" t="n"/>
      <c r="Z287" s="1106" t="n"/>
      <c r="AA287" s="144" t="n"/>
      <c r="AB287" s="1106" t="n"/>
      <c r="AC287" s="1106" t="n"/>
      <c r="AD287" s="1106" t="n"/>
      <c r="AE287" s="1106" t="n"/>
      <c r="AF287" s="1106" t="n"/>
      <c r="AG287" s="1106" t="n"/>
      <c r="AH287" s="144" t="n"/>
      <c r="AI287" s="1106" t="n"/>
      <c r="AJ287" s="1106" t="n"/>
      <c r="AK287" s="1106" t="n"/>
      <c r="AL287" s="1106" t="n"/>
      <c r="AM287" s="1106" t="n"/>
      <c r="AN287" s="1106" t="n"/>
      <c r="AO287" s="1106" t="n"/>
      <c r="AP287" s="1106" t="n"/>
      <c r="AQ287" s="1106" t="n"/>
      <c r="AR287" s="1106" t="n"/>
      <c r="AS287" s="1106" t="n"/>
      <c r="AT287" s="1106" t="n"/>
      <c r="AU287" s="1106" t="n"/>
      <c r="AV287" s="1106" t="n"/>
      <c r="AW287" s="1106" t="n"/>
      <c r="AX287" s="1106" t="n"/>
      <c r="AY287" s="1106" t="n"/>
      <c r="AZ287" s="144" t="n"/>
      <c r="BA287" s="1106" t="n"/>
      <c r="BB287" s="1106" t="n"/>
      <c r="BC287" s="1106" t="n"/>
      <c r="BD287" s="1106" t="n"/>
      <c r="BE287" s="1106" t="n"/>
      <c r="BF287" s="1106" t="n"/>
      <c r="BG287" s="1106" t="n"/>
      <c r="BH287" s="1106" t="n"/>
      <c r="BI287" s="1106" t="n"/>
      <c r="BJ287" s="1106" t="n"/>
      <c r="BK287" s="1106" t="n"/>
      <c r="BL287" s="1106" t="n"/>
      <c r="BM287" s="1106" t="n"/>
      <c r="BN287" s="1106" t="n"/>
      <c r="BO287" s="1106" t="n"/>
      <c r="BP287" s="1106" t="n"/>
      <c r="BQ287" s="1106" t="n"/>
      <c r="BR287" s="1106" t="n"/>
      <c r="BS287" s="1106" t="n"/>
      <c r="BT287" s="1106" t="n"/>
      <c r="BU287" s="1106" t="n"/>
      <c r="BV287" s="1106" t="n"/>
      <c r="BW287" s="1106" t="n"/>
      <c r="BX287" s="1106" t="n"/>
      <c r="BY287" s="1106" t="n"/>
      <c r="BZ287" s="1106" t="n"/>
      <c r="CA287" s="1106" t="n"/>
      <c r="CB287" s="1106" t="n"/>
      <c r="CC287" s="1106" t="n"/>
      <c r="CD287" s="1106" t="n"/>
      <c r="CE287" s="1106" t="n"/>
      <c r="CF287" s="1106" t="n"/>
      <c r="CG287" s="1106" t="n"/>
      <c r="CH287" s="1106" t="n"/>
      <c r="CI287" s="1106" t="n"/>
      <c r="CJ287" s="1106" t="n"/>
      <c r="CK287" s="1106" t="n"/>
      <c r="CL287" s="1106" t="n"/>
      <c r="CM287" s="1106" t="n"/>
      <c r="CN287" s="1106" t="n"/>
      <c r="CO287" s="1106" t="n"/>
      <c r="CP287" s="1106" t="n"/>
      <c r="CQ287" s="1106" t="n"/>
      <c r="CR287" s="1106" t="n"/>
      <c r="CS287" s="1106" t="n"/>
      <c r="CT287" s="1106" t="n"/>
      <c r="CU287" s="1106" t="n"/>
      <c r="CV287" s="1106" t="n"/>
      <c r="CW287" s="1106" t="n"/>
      <c r="CX287" s="1106" t="n"/>
      <c r="CY287" s="1106" t="n"/>
      <c r="CZ287" s="1106" t="n"/>
      <c r="DA287" s="1106" t="n"/>
      <c r="DB287" s="1106" t="n"/>
      <c r="DC287" s="1106" t="n"/>
      <c r="DD287" s="1106" t="n"/>
      <c r="DE287" s="1106" t="n"/>
      <c r="DF287" s="1106" t="n"/>
      <c r="DG287" s="1106" t="n"/>
      <c r="DH287" s="1106" t="n"/>
      <c r="DI287" s="1106" t="n"/>
    </row>
    <row r="288" ht="13.5" customHeight="1" s="1178">
      <c r="A288" s="1106" t="n"/>
      <c r="B288" s="1106" t="n"/>
      <c r="C288" s="1106" t="n"/>
      <c r="D288" s="1106" t="n"/>
      <c r="E288" s="1106" t="n"/>
      <c r="F288" s="1106" t="n"/>
      <c r="G288" s="144" t="n"/>
      <c r="H288" s="1106" t="n"/>
      <c r="I288" s="1106" t="n"/>
      <c r="J288" s="1106" t="n"/>
      <c r="K288" s="1106" t="n"/>
      <c r="L288" s="1106" t="n"/>
      <c r="M288" s="1106" t="n"/>
      <c r="N288" s="1106" t="n"/>
      <c r="O288" s="1106" t="n"/>
      <c r="P288" s="1106" t="n"/>
      <c r="Q288" s="1106" t="n"/>
      <c r="R288" s="1106" t="n"/>
      <c r="S288" s="1106" t="n"/>
      <c r="T288" s="230" t="n"/>
      <c r="U288" s="1106" t="n"/>
      <c r="V288" s="1106" t="n"/>
      <c r="W288" s="1106" t="n"/>
      <c r="X288" s="1106" t="n"/>
      <c r="Y288" s="1106" t="n"/>
      <c r="Z288" s="1106" t="n"/>
      <c r="AA288" s="144" t="n"/>
      <c r="AB288" s="1106" t="n"/>
      <c r="AC288" s="1106" t="n"/>
      <c r="AD288" s="1106" t="n"/>
      <c r="AE288" s="1106" t="n"/>
      <c r="AF288" s="1106" t="n"/>
      <c r="AG288" s="1106" t="n"/>
      <c r="AH288" s="144" t="n"/>
      <c r="AI288" s="1106" t="n"/>
      <c r="AJ288" s="1106" t="n"/>
      <c r="AK288" s="1106" t="n"/>
      <c r="AL288" s="1106" t="n"/>
      <c r="AM288" s="1106" t="n"/>
      <c r="AN288" s="1106" t="n"/>
      <c r="AO288" s="1106" t="n"/>
      <c r="AP288" s="1106" t="n"/>
      <c r="AQ288" s="1106" t="n"/>
      <c r="AR288" s="1106" t="n"/>
      <c r="AS288" s="1106" t="n"/>
      <c r="AT288" s="1106" t="n"/>
      <c r="AU288" s="1106" t="n"/>
      <c r="AV288" s="1106" t="n"/>
      <c r="AW288" s="1106" t="n"/>
      <c r="AX288" s="1106" t="n"/>
      <c r="AY288" s="1106" t="n"/>
      <c r="AZ288" s="144" t="n"/>
      <c r="BA288" s="1106" t="n"/>
      <c r="BB288" s="1106" t="n"/>
      <c r="BC288" s="1106" t="n"/>
      <c r="BD288" s="1106" t="n"/>
      <c r="BE288" s="1106" t="n"/>
      <c r="BF288" s="1106" t="n"/>
      <c r="BG288" s="1106" t="n"/>
      <c r="BH288" s="1106" t="n"/>
      <c r="BI288" s="1106" t="n"/>
      <c r="BJ288" s="1106" t="n"/>
      <c r="BK288" s="1106" t="n"/>
      <c r="BL288" s="1106" t="n"/>
      <c r="BM288" s="1106" t="n"/>
      <c r="BN288" s="1106" t="n"/>
      <c r="BO288" s="1106" t="n"/>
      <c r="BP288" s="1106" t="n"/>
      <c r="BQ288" s="1106" t="n"/>
      <c r="BR288" s="1106" t="n"/>
      <c r="BS288" s="1106" t="n"/>
      <c r="BT288" s="1106" t="n"/>
      <c r="BU288" s="1106" t="n"/>
      <c r="BV288" s="1106" t="n"/>
      <c r="BW288" s="1106" t="n"/>
      <c r="BX288" s="1106" t="n"/>
      <c r="BY288" s="1106" t="n"/>
      <c r="BZ288" s="1106" t="n"/>
      <c r="CA288" s="1106" t="n"/>
      <c r="CB288" s="1106" t="n"/>
      <c r="CC288" s="1106" t="n"/>
      <c r="CD288" s="1106" t="n"/>
      <c r="CE288" s="1106" t="n"/>
      <c r="CF288" s="1106" t="n"/>
      <c r="CG288" s="1106" t="n"/>
      <c r="CH288" s="1106" t="n"/>
      <c r="CI288" s="1106" t="n"/>
      <c r="CJ288" s="1106" t="n"/>
      <c r="CK288" s="1106" t="n"/>
      <c r="CL288" s="1106" t="n"/>
      <c r="CM288" s="1106" t="n"/>
      <c r="CN288" s="1106" t="n"/>
      <c r="CO288" s="1106" t="n"/>
      <c r="CP288" s="1106" t="n"/>
      <c r="CQ288" s="1106" t="n"/>
      <c r="CR288" s="1106" t="n"/>
      <c r="CS288" s="1106" t="n"/>
      <c r="CT288" s="1106" t="n"/>
      <c r="CU288" s="1106" t="n"/>
      <c r="CV288" s="1106" t="n"/>
      <c r="CW288" s="1106" t="n"/>
      <c r="CX288" s="1106" t="n"/>
      <c r="CY288" s="1106" t="n"/>
      <c r="CZ288" s="1106" t="n"/>
      <c r="DA288" s="1106" t="n"/>
      <c r="DB288" s="1106" t="n"/>
      <c r="DC288" s="1106" t="n"/>
      <c r="DD288" s="1106" t="n"/>
      <c r="DE288" s="1106" t="n"/>
      <c r="DF288" s="1106" t="n"/>
      <c r="DG288" s="1106" t="n"/>
      <c r="DH288" s="1106" t="n"/>
      <c r="DI288" s="1106" t="n"/>
    </row>
    <row r="289" ht="13.5" customHeight="1" s="1178">
      <c r="A289" s="1106" t="n"/>
      <c r="B289" s="1106" t="n"/>
      <c r="C289" s="1106" t="n"/>
      <c r="D289" s="1106" t="n"/>
      <c r="E289" s="1106" t="n"/>
      <c r="F289" s="1106" t="n"/>
      <c r="G289" s="144" t="n"/>
      <c r="H289" s="1106" t="n"/>
      <c r="I289" s="1106" t="n"/>
      <c r="J289" s="1106" t="n"/>
      <c r="K289" s="1106" t="n"/>
      <c r="L289" s="1106" t="n"/>
      <c r="M289" s="1106" t="n"/>
      <c r="N289" s="1106" t="n"/>
      <c r="O289" s="1106" t="n"/>
      <c r="P289" s="1106" t="n"/>
      <c r="Q289" s="1106" t="n"/>
      <c r="R289" s="1106" t="n"/>
      <c r="S289" s="1106" t="n"/>
      <c r="T289" s="230" t="n"/>
      <c r="U289" s="1106" t="n"/>
      <c r="V289" s="1106" t="n"/>
      <c r="W289" s="1106" t="n"/>
      <c r="X289" s="1106" t="n"/>
      <c r="Y289" s="1106" t="n"/>
      <c r="Z289" s="1106" t="n"/>
      <c r="AA289" s="144" t="n"/>
      <c r="AB289" s="1106" t="n"/>
      <c r="AC289" s="1106" t="n"/>
      <c r="AD289" s="1106" t="n"/>
      <c r="AE289" s="1106" t="n"/>
      <c r="AF289" s="1106" t="n"/>
      <c r="AG289" s="1106" t="n"/>
      <c r="AH289" s="144" t="n"/>
      <c r="AI289" s="1106" t="n"/>
      <c r="AJ289" s="1106" t="n"/>
      <c r="AK289" s="1106" t="n"/>
      <c r="AL289" s="1106" t="n"/>
      <c r="AM289" s="1106" t="n"/>
      <c r="AN289" s="1106" t="n"/>
      <c r="AO289" s="1106" t="n"/>
      <c r="AP289" s="1106" t="n"/>
      <c r="AQ289" s="1106" t="n"/>
      <c r="AR289" s="1106" t="n"/>
      <c r="AS289" s="1106" t="n"/>
      <c r="AT289" s="1106" t="n"/>
      <c r="AU289" s="1106" t="n"/>
      <c r="AV289" s="1106" t="n"/>
      <c r="AW289" s="1106" t="n"/>
      <c r="AX289" s="1106" t="n"/>
      <c r="AY289" s="1106" t="n"/>
      <c r="AZ289" s="144" t="n"/>
      <c r="BA289" s="1106" t="n"/>
      <c r="BB289" s="1106" t="n"/>
      <c r="BC289" s="1106" t="n"/>
      <c r="BD289" s="1106" t="n"/>
      <c r="BE289" s="1106" t="n"/>
      <c r="BF289" s="1106" t="n"/>
      <c r="BG289" s="1106" t="n"/>
      <c r="BH289" s="1106" t="n"/>
      <c r="BI289" s="1106" t="n"/>
      <c r="BJ289" s="1106" t="n"/>
      <c r="BK289" s="1106" t="n"/>
      <c r="BL289" s="1106" t="n"/>
      <c r="BM289" s="1106" t="n"/>
      <c r="BN289" s="1106" t="n"/>
      <c r="BO289" s="1106" t="n"/>
      <c r="BP289" s="1106" t="n"/>
      <c r="BQ289" s="1106" t="n"/>
      <c r="BR289" s="1106" t="n"/>
      <c r="BS289" s="1106" t="n"/>
      <c r="BT289" s="1106" t="n"/>
      <c r="BU289" s="1106" t="n"/>
      <c r="BV289" s="1106" t="n"/>
      <c r="BW289" s="1106" t="n"/>
      <c r="BX289" s="1106" t="n"/>
      <c r="BY289" s="1106" t="n"/>
      <c r="BZ289" s="1106" t="n"/>
      <c r="CA289" s="1106" t="n"/>
      <c r="CB289" s="1106" t="n"/>
      <c r="CC289" s="1106" t="n"/>
      <c r="CD289" s="1106" t="n"/>
      <c r="CE289" s="1106" t="n"/>
      <c r="CF289" s="1106" t="n"/>
      <c r="CG289" s="1106" t="n"/>
      <c r="CH289" s="1106" t="n"/>
      <c r="CI289" s="1106" t="n"/>
      <c r="CJ289" s="1106" t="n"/>
      <c r="CK289" s="1106" t="n"/>
      <c r="CL289" s="1106" t="n"/>
      <c r="CM289" s="1106" t="n"/>
      <c r="CN289" s="1106" t="n"/>
      <c r="CO289" s="1106" t="n"/>
      <c r="CP289" s="1106" t="n"/>
      <c r="CQ289" s="1106" t="n"/>
      <c r="CR289" s="1106" t="n"/>
      <c r="CS289" s="1106" t="n"/>
      <c r="CT289" s="1106" t="n"/>
      <c r="CU289" s="1106" t="n"/>
      <c r="CV289" s="1106" t="n"/>
      <c r="CW289" s="1106" t="n"/>
      <c r="CX289" s="1106" t="n"/>
      <c r="CY289" s="1106" t="n"/>
      <c r="CZ289" s="1106" t="n"/>
      <c r="DA289" s="1106" t="n"/>
      <c r="DB289" s="1106" t="n"/>
      <c r="DC289" s="1106" t="n"/>
      <c r="DD289" s="1106" t="n"/>
      <c r="DE289" s="1106" t="n"/>
      <c r="DF289" s="1106" t="n"/>
      <c r="DG289" s="1106" t="n"/>
      <c r="DH289" s="1106" t="n"/>
      <c r="DI289" s="1106" t="n"/>
    </row>
    <row r="290" ht="13.5" customHeight="1" s="1178">
      <c r="A290" s="1106" t="n"/>
      <c r="B290" s="1106" t="n"/>
      <c r="C290" s="1106" t="n"/>
      <c r="D290" s="1106" t="n"/>
      <c r="E290" s="1106" t="n"/>
      <c r="F290" s="1106" t="n"/>
      <c r="G290" s="144" t="n"/>
      <c r="H290" s="1106" t="n"/>
      <c r="I290" s="1106" t="n"/>
      <c r="J290" s="1106" t="n"/>
      <c r="K290" s="1106" t="n"/>
      <c r="L290" s="1106" t="n"/>
      <c r="M290" s="1106" t="n"/>
      <c r="N290" s="1106" t="n"/>
      <c r="O290" s="1106" t="n"/>
      <c r="P290" s="1106" t="n"/>
      <c r="Q290" s="1106" t="n"/>
      <c r="R290" s="1106" t="n"/>
      <c r="S290" s="1106" t="n"/>
      <c r="T290" s="230" t="n"/>
      <c r="U290" s="1106" t="n"/>
      <c r="V290" s="1106" t="n"/>
      <c r="W290" s="1106" t="n"/>
      <c r="X290" s="1106" t="n"/>
      <c r="Y290" s="1106" t="n"/>
      <c r="Z290" s="1106" t="n"/>
      <c r="AA290" s="144" t="n"/>
      <c r="AB290" s="1106" t="n"/>
      <c r="AC290" s="1106" t="n"/>
      <c r="AD290" s="1106" t="n"/>
      <c r="AE290" s="1106" t="n"/>
      <c r="AF290" s="1106" t="n"/>
      <c r="AG290" s="1106" t="n"/>
      <c r="AH290" s="144" t="n"/>
      <c r="AI290" s="1106" t="n"/>
      <c r="AJ290" s="1106" t="n"/>
      <c r="AK290" s="1106" t="n"/>
      <c r="AL290" s="1106" t="n"/>
      <c r="AM290" s="1106" t="n"/>
      <c r="AN290" s="1106" t="n"/>
      <c r="AO290" s="1106" t="n"/>
      <c r="AP290" s="1106" t="n"/>
      <c r="AQ290" s="1106" t="n"/>
      <c r="AR290" s="1106" t="n"/>
      <c r="AS290" s="1106" t="n"/>
      <c r="AT290" s="1106" t="n"/>
      <c r="AU290" s="1106" t="n"/>
      <c r="AV290" s="1106" t="n"/>
      <c r="AW290" s="1106" t="n"/>
      <c r="AX290" s="1106" t="n"/>
      <c r="AY290" s="1106" t="n"/>
      <c r="AZ290" s="144" t="n"/>
      <c r="BA290" s="1106" t="n"/>
      <c r="BB290" s="1106" t="n"/>
      <c r="BC290" s="1106" t="n"/>
      <c r="BD290" s="1106" t="n"/>
      <c r="BE290" s="1106" t="n"/>
      <c r="BF290" s="1106" t="n"/>
      <c r="BG290" s="1106" t="n"/>
      <c r="BH290" s="1106" t="n"/>
      <c r="BI290" s="1106" t="n"/>
      <c r="BJ290" s="1106" t="n"/>
      <c r="BK290" s="1106" t="n"/>
      <c r="BL290" s="1106" t="n"/>
      <c r="BM290" s="1106" t="n"/>
      <c r="BN290" s="1106" t="n"/>
      <c r="BO290" s="1106" t="n"/>
      <c r="BP290" s="1106" t="n"/>
      <c r="BQ290" s="1106" t="n"/>
      <c r="BR290" s="1106" t="n"/>
      <c r="BS290" s="1106" t="n"/>
      <c r="BT290" s="1106" t="n"/>
      <c r="BU290" s="1106" t="n"/>
      <c r="BV290" s="1106" t="n"/>
      <c r="BW290" s="1106" t="n"/>
      <c r="BX290" s="1106" t="n"/>
      <c r="BY290" s="1106" t="n"/>
      <c r="BZ290" s="1106" t="n"/>
      <c r="CA290" s="1106" t="n"/>
      <c r="CB290" s="1106" t="n"/>
      <c r="CC290" s="1106" t="n"/>
      <c r="CD290" s="1106" t="n"/>
      <c r="CE290" s="1106" t="n"/>
      <c r="CF290" s="1106" t="n"/>
      <c r="CG290" s="1106" t="n"/>
      <c r="CH290" s="1106" t="n"/>
      <c r="CI290" s="1106" t="n"/>
      <c r="CJ290" s="1106" t="n"/>
      <c r="CK290" s="1106" t="n"/>
      <c r="CL290" s="1106" t="n"/>
      <c r="CM290" s="1106" t="n"/>
      <c r="CN290" s="1106" t="n"/>
      <c r="CO290" s="1106" t="n"/>
      <c r="CP290" s="1106" t="n"/>
      <c r="CQ290" s="1106" t="n"/>
      <c r="CR290" s="1106" t="n"/>
      <c r="CS290" s="1106" t="n"/>
      <c r="CT290" s="1106" t="n"/>
      <c r="CU290" s="1106" t="n"/>
      <c r="CV290" s="1106" t="n"/>
      <c r="CW290" s="1106" t="n"/>
      <c r="CX290" s="1106" t="n"/>
      <c r="CY290" s="1106" t="n"/>
      <c r="CZ290" s="1106" t="n"/>
      <c r="DA290" s="1106" t="n"/>
      <c r="DB290" s="1106" t="n"/>
      <c r="DC290" s="1106" t="n"/>
      <c r="DD290" s="1106" t="n"/>
      <c r="DE290" s="1106" t="n"/>
      <c r="DF290" s="1106" t="n"/>
      <c r="DG290" s="1106" t="n"/>
      <c r="DH290" s="1106" t="n"/>
      <c r="DI290" s="1106" t="n"/>
    </row>
    <row r="291" ht="13.5" customHeight="1" s="1178">
      <c r="A291" s="1106" t="n"/>
      <c r="B291" s="1106" t="n"/>
      <c r="C291" s="1106" t="n"/>
      <c r="D291" s="1106" t="n"/>
      <c r="E291" s="1106" t="n"/>
      <c r="F291" s="1106" t="n"/>
      <c r="G291" s="144" t="n"/>
      <c r="H291" s="1106" t="n"/>
      <c r="I291" s="1106" t="n"/>
      <c r="J291" s="1106" t="n"/>
      <c r="K291" s="1106" t="n"/>
      <c r="L291" s="1106" t="n"/>
      <c r="M291" s="1106" t="n"/>
      <c r="N291" s="1106" t="n"/>
      <c r="O291" s="1106" t="n"/>
      <c r="P291" s="1106" t="n"/>
      <c r="Q291" s="1106" t="n"/>
      <c r="R291" s="1106" t="n"/>
      <c r="S291" s="1106" t="n"/>
      <c r="T291" s="230" t="n"/>
      <c r="U291" s="1106" t="n"/>
      <c r="V291" s="1106" t="n"/>
      <c r="W291" s="1106" t="n"/>
      <c r="X291" s="1106" t="n"/>
      <c r="Y291" s="1106" t="n"/>
      <c r="Z291" s="1106" t="n"/>
      <c r="AA291" s="144" t="n"/>
      <c r="AB291" s="1106" t="n"/>
      <c r="AC291" s="1106" t="n"/>
      <c r="AD291" s="1106" t="n"/>
      <c r="AE291" s="1106" t="n"/>
      <c r="AF291" s="1106" t="n"/>
      <c r="AG291" s="1106" t="n"/>
      <c r="AH291" s="144" t="n"/>
      <c r="AI291" s="1106" t="n"/>
      <c r="AJ291" s="1106" t="n"/>
      <c r="AK291" s="1106" t="n"/>
      <c r="AL291" s="1106" t="n"/>
      <c r="AM291" s="1106" t="n"/>
      <c r="AN291" s="1106" t="n"/>
      <c r="AO291" s="1106" t="n"/>
      <c r="AP291" s="1106" t="n"/>
      <c r="AQ291" s="1106" t="n"/>
      <c r="AR291" s="1106" t="n"/>
      <c r="AS291" s="1106" t="n"/>
      <c r="AT291" s="1106" t="n"/>
      <c r="AU291" s="1106" t="n"/>
      <c r="AV291" s="1106" t="n"/>
      <c r="AW291" s="1106" t="n"/>
      <c r="AX291" s="1106" t="n"/>
      <c r="AY291" s="1106" t="n"/>
      <c r="AZ291" s="144" t="n"/>
      <c r="BA291" s="1106" t="n"/>
      <c r="BB291" s="1106" t="n"/>
      <c r="BC291" s="1106" t="n"/>
      <c r="BD291" s="1106" t="n"/>
      <c r="BE291" s="1106" t="n"/>
      <c r="BF291" s="1106" t="n"/>
      <c r="BG291" s="1106" t="n"/>
      <c r="BH291" s="1106" t="n"/>
      <c r="BI291" s="1106" t="n"/>
      <c r="BJ291" s="1106" t="n"/>
      <c r="BK291" s="1106" t="n"/>
      <c r="BL291" s="1106" t="n"/>
      <c r="BM291" s="1106" t="n"/>
      <c r="BN291" s="1106" t="n"/>
      <c r="BO291" s="1106" t="n"/>
      <c r="BP291" s="1106" t="n"/>
      <c r="BQ291" s="1106" t="n"/>
      <c r="BR291" s="1106" t="n"/>
      <c r="BS291" s="1106" t="n"/>
      <c r="BT291" s="1106" t="n"/>
      <c r="BU291" s="1106" t="n"/>
      <c r="BV291" s="1106" t="n"/>
      <c r="BW291" s="1106" t="n"/>
      <c r="BX291" s="1106" t="n"/>
      <c r="BY291" s="1106" t="n"/>
      <c r="BZ291" s="1106" t="n"/>
      <c r="CA291" s="1106" t="n"/>
      <c r="CB291" s="1106" t="n"/>
      <c r="CC291" s="1106" t="n"/>
      <c r="CD291" s="1106" t="n"/>
      <c r="CE291" s="1106" t="n"/>
      <c r="CF291" s="1106" t="n"/>
      <c r="CG291" s="1106" t="n"/>
      <c r="CH291" s="1106" t="n"/>
      <c r="CI291" s="1106" t="n"/>
      <c r="CJ291" s="1106" t="n"/>
      <c r="CK291" s="1106" t="n"/>
      <c r="CL291" s="1106" t="n"/>
      <c r="CM291" s="1106" t="n"/>
      <c r="CN291" s="1106" t="n"/>
      <c r="CO291" s="1106" t="n"/>
      <c r="CP291" s="1106" t="n"/>
      <c r="CQ291" s="1106" t="n"/>
      <c r="CR291" s="1106" t="n"/>
      <c r="CS291" s="1106" t="n"/>
      <c r="CT291" s="1106" t="n"/>
      <c r="CU291" s="1106" t="n"/>
      <c r="CV291" s="1106" t="n"/>
      <c r="CW291" s="1106" t="n"/>
      <c r="CX291" s="1106" t="n"/>
      <c r="CY291" s="1106" t="n"/>
      <c r="CZ291" s="1106" t="n"/>
      <c r="DA291" s="1106" t="n"/>
      <c r="DB291" s="1106" t="n"/>
      <c r="DC291" s="1106" t="n"/>
      <c r="DD291" s="1106" t="n"/>
      <c r="DE291" s="1106" t="n"/>
      <c r="DF291" s="1106" t="n"/>
      <c r="DG291" s="1106" t="n"/>
      <c r="DH291" s="1106" t="n"/>
      <c r="DI291" s="1106" t="n"/>
    </row>
    <row r="292" ht="13.5" customHeight="1" s="1178">
      <c r="A292" s="1106" t="n"/>
      <c r="B292" s="1106" t="n"/>
      <c r="C292" s="1106" t="n"/>
      <c r="D292" s="1106" t="n"/>
      <c r="E292" s="1106" t="n"/>
      <c r="F292" s="1106" t="n"/>
      <c r="G292" s="144" t="n"/>
      <c r="H292" s="1106" t="n"/>
      <c r="I292" s="1106" t="n"/>
      <c r="J292" s="1106" t="n"/>
      <c r="K292" s="1106" t="n"/>
      <c r="L292" s="1106" t="n"/>
      <c r="M292" s="1106" t="n"/>
      <c r="N292" s="1106" t="n"/>
      <c r="O292" s="1106" t="n"/>
      <c r="P292" s="1106" t="n"/>
      <c r="Q292" s="1106" t="n"/>
      <c r="R292" s="1106" t="n"/>
      <c r="S292" s="1106" t="n"/>
      <c r="T292" s="230" t="n"/>
      <c r="U292" s="1106" t="n"/>
      <c r="V292" s="1106" t="n"/>
      <c r="W292" s="1106" t="n"/>
      <c r="X292" s="1106" t="n"/>
      <c r="Y292" s="1106" t="n"/>
      <c r="Z292" s="1106" t="n"/>
      <c r="AA292" s="144" t="n"/>
      <c r="AB292" s="1106" t="n"/>
      <c r="AC292" s="1106" t="n"/>
      <c r="AD292" s="1106" t="n"/>
      <c r="AE292" s="1106" t="n"/>
      <c r="AF292" s="1106" t="n"/>
      <c r="AG292" s="1106" t="n"/>
      <c r="AH292" s="144" t="n"/>
      <c r="AI292" s="1106" t="n"/>
      <c r="AJ292" s="1106" t="n"/>
      <c r="AK292" s="1106" t="n"/>
      <c r="AL292" s="1106" t="n"/>
      <c r="AM292" s="1106" t="n"/>
      <c r="AN292" s="1106" t="n"/>
      <c r="AO292" s="1106" t="n"/>
      <c r="AP292" s="1106" t="n"/>
      <c r="AQ292" s="1106" t="n"/>
      <c r="AR292" s="1106" t="n"/>
      <c r="AS292" s="1106" t="n"/>
      <c r="AT292" s="1106" t="n"/>
      <c r="AU292" s="1106" t="n"/>
      <c r="AV292" s="1106" t="n"/>
      <c r="AW292" s="1106" t="n"/>
      <c r="AX292" s="1106" t="n"/>
      <c r="AY292" s="1106" t="n"/>
      <c r="AZ292" s="144" t="n"/>
      <c r="BA292" s="1106" t="n"/>
      <c r="BB292" s="1106" t="n"/>
      <c r="BC292" s="1106" t="n"/>
      <c r="BD292" s="1106" t="n"/>
      <c r="BE292" s="1106" t="n"/>
      <c r="BF292" s="1106" t="n"/>
      <c r="BG292" s="1106" t="n"/>
      <c r="BH292" s="1106" t="n"/>
      <c r="BI292" s="1106" t="n"/>
      <c r="BJ292" s="1106" t="n"/>
      <c r="BK292" s="1106" t="n"/>
      <c r="BL292" s="1106" t="n"/>
      <c r="BM292" s="1106" t="n"/>
      <c r="BN292" s="1106" t="n"/>
      <c r="BO292" s="1106" t="n"/>
      <c r="BP292" s="1106" t="n"/>
      <c r="BQ292" s="1106" t="n"/>
      <c r="BR292" s="1106" t="n"/>
      <c r="BS292" s="1106" t="n"/>
      <c r="BT292" s="1106" t="n"/>
      <c r="BU292" s="1106" t="n"/>
      <c r="BV292" s="1106" t="n"/>
      <c r="BW292" s="1106" t="n"/>
      <c r="BX292" s="1106" t="n"/>
      <c r="BY292" s="1106" t="n"/>
      <c r="BZ292" s="1106" t="n"/>
      <c r="CA292" s="1106" t="n"/>
      <c r="CB292" s="1106" t="n"/>
      <c r="CC292" s="1106" t="n"/>
      <c r="CD292" s="1106" t="n"/>
      <c r="CE292" s="1106" t="n"/>
      <c r="CF292" s="1106" t="n"/>
      <c r="CG292" s="1106" t="n"/>
      <c r="CH292" s="1106" t="n"/>
      <c r="CI292" s="1106" t="n"/>
      <c r="CJ292" s="1106" t="n"/>
      <c r="CK292" s="1106" t="n"/>
      <c r="CL292" s="1106" t="n"/>
      <c r="CM292" s="1106" t="n"/>
      <c r="CN292" s="1106" t="n"/>
      <c r="CO292" s="1106" t="n"/>
      <c r="CP292" s="1106" t="n"/>
      <c r="CQ292" s="1106" t="n"/>
      <c r="CR292" s="1106" t="n"/>
      <c r="CS292" s="1106" t="n"/>
      <c r="CT292" s="1106" t="n"/>
      <c r="CU292" s="1106" t="n"/>
      <c r="CV292" s="1106" t="n"/>
      <c r="CW292" s="1106" t="n"/>
      <c r="CX292" s="1106" t="n"/>
      <c r="CY292" s="1106" t="n"/>
      <c r="CZ292" s="1106" t="n"/>
      <c r="DA292" s="1106" t="n"/>
      <c r="DB292" s="1106" t="n"/>
      <c r="DC292" s="1106" t="n"/>
      <c r="DD292" s="1106" t="n"/>
      <c r="DE292" s="1106" t="n"/>
      <c r="DF292" s="1106" t="n"/>
      <c r="DG292" s="1106" t="n"/>
      <c r="DH292" s="1106" t="n"/>
      <c r="DI292" s="1106" t="n"/>
    </row>
    <row r="293" ht="13.5" customHeight="1" s="1178">
      <c r="A293" s="1106" t="n"/>
      <c r="B293" s="1106" t="n"/>
      <c r="C293" s="1106" t="n"/>
      <c r="D293" s="1106" t="n"/>
      <c r="E293" s="1106" t="n"/>
      <c r="F293" s="1106" t="n"/>
      <c r="G293" s="144" t="n"/>
      <c r="H293" s="1106" t="n"/>
      <c r="I293" s="1106" t="n"/>
      <c r="J293" s="1106" t="n"/>
      <c r="K293" s="1106" t="n"/>
      <c r="L293" s="1106" t="n"/>
      <c r="M293" s="1106" t="n"/>
      <c r="N293" s="1106" t="n"/>
      <c r="O293" s="1106" t="n"/>
      <c r="P293" s="1106" t="n"/>
      <c r="Q293" s="1106" t="n"/>
      <c r="R293" s="1106" t="n"/>
      <c r="S293" s="1106" t="n"/>
      <c r="T293" s="230" t="n"/>
      <c r="U293" s="1106" t="n"/>
      <c r="V293" s="1106" t="n"/>
      <c r="W293" s="1106" t="n"/>
      <c r="X293" s="1106" t="n"/>
      <c r="Y293" s="1106" t="n"/>
      <c r="Z293" s="1106" t="n"/>
      <c r="AA293" s="144" t="n"/>
      <c r="AB293" s="1106" t="n"/>
      <c r="AC293" s="1106" t="n"/>
      <c r="AD293" s="1106" t="n"/>
      <c r="AE293" s="1106" t="n"/>
      <c r="AF293" s="1106" t="n"/>
      <c r="AG293" s="1106" t="n"/>
      <c r="AH293" s="144" t="n"/>
      <c r="AI293" s="1106" t="n"/>
      <c r="AJ293" s="1106" t="n"/>
      <c r="AK293" s="1106" t="n"/>
      <c r="AL293" s="1106" t="n"/>
      <c r="AM293" s="1106" t="n"/>
      <c r="AN293" s="1106" t="n"/>
      <c r="AO293" s="1106" t="n"/>
      <c r="AP293" s="1106" t="n"/>
      <c r="AQ293" s="1106" t="n"/>
      <c r="AR293" s="1106" t="n"/>
      <c r="AS293" s="1106" t="n"/>
      <c r="AT293" s="1106" t="n"/>
      <c r="AU293" s="1106" t="n"/>
      <c r="AV293" s="1106" t="n"/>
      <c r="AW293" s="1106" t="n"/>
      <c r="AX293" s="1106" t="n"/>
      <c r="AY293" s="1106" t="n"/>
      <c r="AZ293" s="144" t="n"/>
      <c r="BA293" s="1106" t="n"/>
      <c r="BB293" s="1106" t="n"/>
      <c r="BC293" s="1106" t="n"/>
      <c r="BD293" s="1106" t="n"/>
      <c r="BE293" s="1106" t="n"/>
      <c r="BF293" s="1106" t="n"/>
      <c r="BG293" s="1106" t="n"/>
      <c r="BH293" s="1106" t="n"/>
      <c r="BI293" s="1106" t="n"/>
      <c r="BJ293" s="1106" t="n"/>
      <c r="BK293" s="1106" t="n"/>
      <c r="BL293" s="1106" t="n"/>
      <c r="BM293" s="1106" t="n"/>
      <c r="BN293" s="1106" t="n"/>
      <c r="BO293" s="1106" t="n"/>
      <c r="BP293" s="1106" t="n"/>
      <c r="BQ293" s="1106" t="n"/>
      <c r="BR293" s="1106" t="n"/>
      <c r="BS293" s="1106" t="n"/>
      <c r="BT293" s="1106" t="n"/>
      <c r="BU293" s="1106" t="n"/>
      <c r="BV293" s="1106" t="n"/>
      <c r="BW293" s="1106" t="n"/>
      <c r="BX293" s="1106" t="n"/>
      <c r="BY293" s="1106" t="n"/>
      <c r="BZ293" s="1106" t="n"/>
      <c r="CA293" s="1106" t="n"/>
      <c r="CB293" s="1106" t="n"/>
      <c r="CC293" s="1106" t="n"/>
      <c r="CD293" s="1106" t="n"/>
      <c r="CE293" s="1106" t="n"/>
      <c r="CF293" s="1106" t="n"/>
      <c r="CG293" s="1106" t="n"/>
      <c r="CH293" s="1106" t="n"/>
      <c r="CI293" s="1106" t="n"/>
      <c r="CJ293" s="1106" t="n"/>
      <c r="CK293" s="1106" t="n"/>
      <c r="CL293" s="1106" t="n"/>
      <c r="CM293" s="1106" t="n"/>
      <c r="CN293" s="1106" t="n"/>
      <c r="CO293" s="1106" t="n"/>
      <c r="CP293" s="1106" t="n"/>
      <c r="CQ293" s="1106" t="n"/>
      <c r="CR293" s="1106" t="n"/>
      <c r="CS293" s="1106" t="n"/>
      <c r="CT293" s="1106" t="n"/>
      <c r="CU293" s="1106" t="n"/>
      <c r="CV293" s="1106" t="n"/>
      <c r="CW293" s="1106" t="n"/>
      <c r="CX293" s="1106" t="n"/>
      <c r="CY293" s="1106" t="n"/>
      <c r="CZ293" s="1106" t="n"/>
      <c r="DA293" s="1106" t="n"/>
      <c r="DB293" s="1106" t="n"/>
      <c r="DC293" s="1106" t="n"/>
      <c r="DD293" s="1106" t="n"/>
      <c r="DE293" s="1106" t="n"/>
      <c r="DF293" s="1106" t="n"/>
      <c r="DG293" s="1106" t="n"/>
      <c r="DH293" s="1106" t="n"/>
      <c r="DI293" s="1106" t="n"/>
    </row>
    <row r="294" ht="13.5" customHeight="1" s="1178">
      <c r="A294" s="1106" t="n"/>
      <c r="B294" s="1106" t="n"/>
      <c r="C294" s="1106" t="n"/>
      <c r="D294" s="1106" t="n"/>
      <c r="E294" s="1106" t="n"/>
      <c r="F294" s="1106" t="n"/>
      <c r="G294" s="144" t="n"/>
      <c r="H294" s="1106" t="n"/>
      <c r="I294" s="1106" t="n"/>
      <c r="J294" s="1106" t="n"/>
      <c r="K294" s="1106" t="n"/>
      <c r="L294" s="1106" t="n"/>
      <c r="M294" s="1106" t="n"/>
      <c r="N294" s="1106" t="n"/>
      <c r="O294" s="1106" t="n"/>
      <c r="P294" s="1106" t="n"/>
      <c r="Q294" s="1106" t="n"/>
      <c r="R294" s="1106" t="n"/>
      <c r="S294" s="1106" t="n"/>
      <c r="T294" s="230" t="n"/>
      <c r="U294" s="1106" t="n"/>
      <c r="V294" s="1106" t="n"/>
      <c r="W294" s="1106" t="n"/>
      <c r="X294" s="1106" t="n"/>
      <c r="Y294" s="1106" t="n"/>
      <c r="Z294" s="1106" t="n"/>
      <c r="AA294" s="144" t="n"/>
      <c r="AB294" s="1106" t="n"/>
      <c r="AC294" s="1106" t="n"/>
      <c r="AD294" s="1106" t="n"/>
      <c r="AE294" s="1106" t="n"/>
      <c r="AF294" s="1106" t="n"/>
      <c r="AG294" s="1106" t="n"/>
      <c r="AH294" s="144" t="n"/>
      <c r="AI294" s="1106" t="n"/>
      <c r="AJ294" s="1106" t="n"/>
      <c r="AK294" s="1106" t="n"/>
      <c r="AL294" s="1106" t="n"/>
      <c r="AM294" s="1106" t="n"/>
      <c r="AN294" s="1106" t="n"/>
      <c r="AO294" s="1106" t="n"/>
      <c r="AP294" s="1106" t="n"/>
      <c r="AQ294" s="1106" t="n"/>
      <c r="AR294" s="1106" t="n"/>
      <c r="AS294" s="1106" t="n"/>
      <c r="AT294" s="1106" t="n"/>
      <c r="AU294" s="1106" t="n"/>
      <c r="AV294" s="1106" t="n"/>
      <c r="AW294" s="1106" t="n"/>
      <c r="AX294" s="1106" t="n"/>
      <c r="AY294" s="1106" t="n"/>
      <c r="AZ294" s="144" t="n"/>
      <c r="BA294" s="1106" t="n"/>
      <c r="BB294" s="1106" t="n"/>
      <c r="BC294" s="1106" t="n"/>
      <c r="BD294" s="1106" t="n"/>
      <c r="BE294" s="1106" t="n"/>
      <c r="BF294" s="1106" t="n"/>
      <c r="BG294" s="1106" t="n"/>
      <c r="BH294" s="1106" t="n"/>
      <c r="BI294" s="1106" t="n"/>
      <c r="BJ294" s="1106" t="n"/>
      <c r="BK294" s="1106" t="n"/>
      <c r="BL294" s="1106" t="n"/>
      <c r="BM294" s="1106" t="n"/>
      <c r="BN294" s="1106" t="n"/>
      <c r="BO294" s="1106" t="n"/>
      <c r="BP294" s="1106" t="n"/>
      <c r="BQ294" s="1106" t="n"/>
      <c r="BR294" s="1106" t="n"/>
      <c r="BS294" s="1106" t="n"/>
      <c r="BT294" s="1106" t="n"/>
      <c r="BU294" s="1106" t="n"/>
      <c r="BV294" s="1106" t="n"/>
      <c r="BW294" s="1106" t="n"/>
      <c r="BX294" s="1106" t="n"/>
      <c r="BY294" s="1106" t="n"/>
      <c r="BZ294" s="1106" t="n"/>
      <c r="CA294" s="1106" t="n"/>
      <c r="CB294" s="1106" t="n"/>
      <c r="CC294" s="1106" t="n"/>
      <c r="CD294" s="1106" t="n"/>
      <c r="CE294" s="1106" t="n"/>
      <c r="CF294" s="1106" t="n"/>
      <c r="CG294" s="1106" t="n"/>
      <c r="CH294" s="1106" t="n"/>
      <c r="CI294" s="1106" t="n"/>
      <c r="CJ294" s="1106" t="n"/>
      <c r="CK294" s="1106" t="n"/>
      <c r="CL294" s="1106" t="n"/>
      <c r="CM294" s="1106" t="n"/>
      <c r="CN294" s="1106" t="n"/>
      <c r="CO294" s="1106" t="n"/>
      <c r="CP294" s="1106" t="n"/>
      <c r="CQ294" s="1106" t="n"/>
      <c r="CR294" s="1106" t="n"/>
      <c r="CS294" s="1106" t="n"/>
      <c r="CT294" s="1106" t="n"/>
      <c r="CU294" s="1106" t="n"/>
      <c r="CV294" s="1106" t="n"/>
      <c r="CW294" s="1106" t="n"/>
      <c r="CX294" s="1106" t="n"/>
      <c r="CY294" s="1106" t="n"/>
      <c r="CZ294" s="1106" t="n"/>
      <c r="DA294" s="1106" t="n"/>
      <c r="DB294" s="1106" t="n"/>
      <c r="DC294" s="1106" t="n"/>
      <c r="DD294" s="1106" t="n"/>
      <c r="DE294" s="1106" t="n"/>
      <c r="DF294" s="1106" t="n"/>
      <c r="DG294" s="1106" t="n"/>
      <c r="DH294" s="1106" t="n"/>
      <c r="DI294" s="1106" t="n"/>
    </row>
    <row r="295" ht="13.5" customHeight="1" s="1178">
      <c r="A295" s="1106" t="n"/>
      <c r="B295" s="1106" t="n"/>
      <c r="C295" s="1106" t="n"/>
      <c r="D295" s="1106" t="n"/>
      <c r="E295" s="1106" t="n"/>
      <c r="F295" s="1106" t="n"/>
      <c r="G295" s="144" t="n"/>
      <c r="H295" s="1106" t="n"/>
      <c r="I295" s="1106" t="n"/>
      <c r="J295" s="1106" t="n"/>
      <c r="K295" s="1106" t="n"/>
      <c r="L295" s="1106" t="n"/>
      <c r="M295" s="1106" t="n"/>
      <c r="N295" s="1106" t="n"/>
      <c r="O295" s="1106" t="n"/>
      <c r="P295" s="1106" t="n"/>
      <c r="Q295" s="1106" t="n"/>
      <c r="R295" s="1106" t="n"/>
      <c r="S295" s="1106" t="n"/>
      <c r="T295" s="230" t="n"/>
      <c r="U295" s="1106" t="n"/>
      <c r="V295" s="1106" t="n"/>
      <c r="W295" s="1106" t="n"/>
      <c r="X295" s="1106" t="n"/>
      <c r="Y295" s="1106" t="n"/>
      <c r="Z295" s="1106" t="n"/>
      <c r="AA295" s="144" t="n"/>
      <c r="AB295" s="1106" t="n"/>
      <c r="AC295" s="1106" t="n"/>
      <c r="AD295" s="1106" t="n"/>
      <c r="AE295" s="1106" t="n"/>
      <c r="AF295" s="1106" t="n"/>
      <c r="AG295" s="1106" t="n"/>
      <c r="AH295" s="144" t="n"/>
      <c r="AI295" s="1106" t="n"/>
      <c r="AJ295" s="1106" t="n"/>
      <c r="AK295" s="1106" t="n"/>
      <c r="AL295" s="1106" t="n"/>
      <c r="AM295" s="1106" t="n"/>
      <c r="AN295" s="1106" t="n"/>
      <c r="AO295" s="1106" t="n"/>
      <c r="AP295" s="1106" t="n"/>
      <c r="AQ295" s="1106" t="n"/>
      <c r="AR295" s="1106" t="n"/>
      <c r="AS295" s="1106" t="n"/>
      <c r="AT295" s="1106" t="n"/>
      <c r="AU295" s="1106" t="n"/>
      <c r="AV295" s="1106" t="n"/>
      <c r="AW295" s="1106" t="n"/>
      <c r="AX295" s="1106" t="n"/>
      <c r="AY295" s="1106" t="n"/>
      <c r="AZ295" s="144" t="n"/>
      <c r="BA295" s="1106" t="n"/>
      <c r="BB295" s="1106" t="n"/>
      <c r="BC295" s="1106" t="n"/>
      <c r="BD295" s="1106" t="n"/>
      <c r="BE295" s="1106" t="n"/>
      <c r="BF295" s="1106" t="n"/>
      <c r="BG295" s="1106" t="n"/>
      <c r="BH295" s="1106" t="n"/>
      <c r="BI295" s="1106" t="n"/>
      <c r="BJ295" s="1106" t="n"/>
      <c r="BK295" s="1106" t="n"/>
      <c r="BL295" s="1106" t="n"/>
      <c r="BM295" s="1106" t="n"/>
      <c r="BN295" s="1106" t="n"/>
      <c r="BO295" s="1106" t="n"/>
      <c r="BP295" s="1106" t="n"/>
      <c r="BQ295" s="1106" t="n"/>
      <c r="BR295" s="1106" t="n"/>
      <c r="BS295" s="1106" t="n"/>
      <c r="BT295" s="1106" t="n"/>
      <c r="BU295" s="1106" t="n"/>
      <c r="BV295" s="1106" t="n"/>
      <c r="BW295" s="1106" t="n"/>
      <c r="BX295" s="1106" t="n"/>
      <c r="BY295" s="1106" t="n"/>
      <c r="BZ295" s="1106" t="n"/>
      <c r="CA295" s="1106" t="n"/>
      <c r="CB295" s="1106" t="n"/>
      <c r="CC295" s="1106" t="n"/>
      <c r="CD295" s="1106" t="n"/>
      <c r="CE295" s="1106" t="n"/>
      <c r="CF295" s="1106" t="n"/>
      <c r="CG295" s="1106" t="n"/>
      <c r="CH295" s="1106" t="n"/>
      <c r="CI295" s="1106" t="n"/>
      <c r="CJ295" s="1106" t="n"/>
      <c r="CK295" s="1106" t="n"/>
      <c r="CL295" s="1106" t="n"/>
      <c r="CM295" s="1106" t="n"/>
      <c r="CN295" s="1106" t="n"/>
      <c r="CO295" s="1106" t="n"/>
      <c r="CP295" s="1106" t="n"/>
      <c r="CQ295" s="1106" t="n"/>
      <c r="CR295" s="1106" t="n"/>
      <c r="CS295" s="1106" t="n"/>
      <c r="CT295" s="1106" t="n"/>
      <c r="CU295" s="1106" t="n"/>
      <c r="CV295" s="1106" t="n"/>
      <c r="CW295" s="1106" t="n"/>
      <c r="CX295" s="1106" t="n"/>
      <c r="CY295" s="1106" t="n"/>
      <c r="CZ295" s="1106" t="n"/>
      <c r="DA295" s="1106" t="n"/>
      <c r="DB295" s="1106" t="n"/>
      <c r="DC295" s="1106" t="n"/>
      <c r="DD295" s="1106" t="n"/>
      <c r="DE295" s="1106" t="n"/>
      <c r="DF295" s="1106" t="n"/>
      <c r="DG295" s="1106" t="n"/>
      <c r="DH295" s="1106" t="n"/>
      <c r="DI295" s="1106" t="n"/>
    </row>
    <row r="296" ht="13.5" customHeight="1" s="1178">
      <c r="A296" s="1106" t="n"/>
      <c r="B296" s="1106" t="n"/>
      <c r="C296" s="1106" t="n"/>
      <c r="D296" s="1106" t="n"/>
      <c r="E296" s="1106" t="n"/>
      <c r="F296" s="1106" t="n"/>
      <c r="G296" s="144" t="n"/>
      <c r="H296" s="1106" t="n"/>
      <c r="I296" s="1106" t="n"/>
      <c r="J296" s="1106" t="n"/>
      <c r="K296" s="1106" t="n"/>
      <c r="L296" s="1106" t="n"/>
      <c r="M296" s="1106" t="n"/>
      <c r="N296" s="1106" t="n"/>
      <c r="O296" s="1106" t="n"/>
      <c r="P296" s="1106" t="n"/>
      <c r="Q296" s="1106" t="n"/>
      <c r="R296" s="1106" t="n"/>
      <c r="S296" s="1106" t="n"/>
      <c r="T296" s="230" t="n"/>
      <c r="U296" s="1106" t="n"/>
      <c r="V296" s="1106" t="n"/>
      <c r="W296" s="1106" t="n"/>
      <c r="X296" s="1106" t="n"/>
      <c r="Y296" s="1106" t="n"/>
      <c r="Z296" s="1106" t="n"/>
      <c r="AA296" s="144" t="n"/>
      <c r="AB296" s="1106" t="n"/>
      <c r="AC296" s="1106" t="n"/>
      <c r="AD296" s="1106" t="n"/>
      <c r="AE296" s="1106" t="n"/>
      <c r="AF296" s="1106" t="n"/>
      <c r="AG296" s="1106" t="n"/>
      <c r="AH296" s="144" t="n"/>
      <c r="AI296" s="1106" t="n"/>
      <c r="AJ296" s="1106" t="n"/>
      <c r="AK296" s="1106" t="n"/>
      <c r="AL296" s="1106" t="n"/>
      <c r="AM296" s="1106" t="n"/>
      <c r="AN296" s="1106" t="n"/>
      <c r="AO296" s="1106" t="n"/>
      <c r="AP296" s="1106" t="n"/>
      <c r="AQ296" s="1106" t="n"/>
      <c r="AR296" s="1106" t="n"/>
      <c r="AS296" s="1106" t="n"/>
      <c r="AT296" s="1106" t="n"/>
      <c r="AU296" s="1106" t="n"/>
      <c r="AV296" s="1106" t="n"/>
      <c r="AW296" s="1106" t="n"/>
      <c r="AX296" s="1106" t="n"/>
      <c r="AY296" s="1106" t="n"/>
      <c r="AZ296" s="144" t="n"/>
      <c r="BA296" s="1106" t="n"/>
      <c r="BB296" s="1106" t="n"/>
      <c r="BC296" s="1106" t="n"/>
      <c r="BD296" s="1106" t="n"/>
      <c r="BE296" s="1106" t="n"/>
      <c r="BF296" s="1106" t="n"/>
      <c r="BG296" s="1106" t="n"/>
      <c r="BH296" s="1106" t="n"/>
      <c r="BI296" s="1106" t="n"/>
      <c r="BJ296" s="1106" t="n"/>
      <c r="BK296" s="1106" t="n"/>
      <c r="BL296" s="1106" t="n"/>
      <c r="BM296" s="1106" t="n"/>
      <c r="BN296" s="1106" t="n"/>
      <c r="BO296" s="1106" t="n"/>
      <c r="BP296" s="1106" t="n"/>
      <c r="BQ296" s="1106" t="n"/>
      <c r="BR296" s="1106" t="n"/>
      <c r="BS296" s="1106" t="n"/>
      <c r="BT296" s="1106" t="n"/>
      <c r="BU296" s="1106" t="n"/>
      <c r="BV296" s="1106" t="n"/>
      <c r="BW296" s="1106" t="n"/>
      <c r="BX296" s="1106" t="n"/>
      <c r="BY296" s="1106" t="n"/>
      <c r="BZ296" s="1106" t="n"/>
      <c r="CA296" s="1106" t="n"/>
      <c r="CB296" s="1106" t="n"/>
      <c r="CC296" s="1106" t="n"/>
      <c r="CD296" s="1106" t="n"/>
      <c r="CE296" s="1106" t="n"/>
      <c r="CF296" s="1106" t="n"/>
      <c r="CG296" s="1106" t="n"/>
      <c r="CH296" s="1106" t="n"/>
      <c r="CI296" s="1106" t="n"/>
      <c r="CJ296" s="1106" t="n"/>
      <c r="CK296" s="1106" t="n"/>
      <c r="CL296" s="1106" t="n"/>
      <c r="CM296" s="1106" t="n"/>
      <c r="CN296" s="1106" t="n"/>
      <c r="CO296" s="1106" t="n"/>
      <c r="CP296" s="1106" t="n"/>
      <c r="CQ296" s="1106" t="n"/>
      <c r="CR296" s="1106" t="n"/>
      <c r="CS296" s="1106" t="n"/>
      <c r="CT296" s="1106" t="n"/>
      <c r="CU296" s="1106" t="n"/>
      <c r="CV296" s="1106" t="n"/>
      <c r="CW296" s="1106" t="n"/>
      <c r="CX296" s="1106" t="n"/>
      <c r="CY296" s="1106" t="n"/>
      <c r="CZ296" s="1106" t="n"/>
      <c r="DA296" s="1106" t="n"/>
      <c r="DB296" s="1106" t="n"/>
      <c r="DC296" s="1106" t="n"/>
      <c r="DD296" s="1106" t="n"/>
      <c r="DE296" s="1106" t="n"/>
      <c r="DF296" s="1106" t="n"/>
      <c r="DG296" s="1106" t="n"/>
      <c r="DH296" s="1106" t="n"/>
      <c r="DI296" s="1106" t="n"/>
    </row>
    <row r="297" ht="13.5" customHeight="1" s="1178">
      <c r="A297" s="1106" t="n"/>
      <c r="B297" s="1106" t="n"/>
      <c r="C297" s="1106" t="n"/>
      <c r="D297" s="1106" t="n"/>
      <c r="E297" s="1106" t="n"/>
      <c r="F297" s="1106" t="n"/>
      <c r="G297" s="144" t="n"/>
      <c r="H297" s="1106" t="n"/>
      <c r="I297" s="1106" t="n"/>
      <c r="J297" s="1106" t="n"/>
      <c r="K297" s="1106" t="n"/>
      <c r="L297" s="1106" t="n"/>
      <c r="M297" s="1106" t="n"/>
      <c r="N297" s="1106" t="n"/>
      <c r="O297" s="1106" t="n"/>
      <c r="P297" s="1106" t="n"/>
      <c r="Q297" s="1106" t="n"/>
      <c r="R297" s="1106" t="n"/>
      <c r="S297" s="1106" t="n"/>
      <c r="T297" s="230" t="n"/>
      <c r="U297" s="1106" t="n"/>
      <c r="V297" s="1106" t="n"/>
      <c r="W297" s="1106" t="n"/>
      <c r="X297" s="1106" t="n"/>
      <c r="Y297" s="1106" t="n"/>
      <c r="Z297" s="1106" t="n"/>
      <c r="AA297" s="144" t="n"/>
      <c r="AB297" s="1106" t="n"/>
      <c r="AC297" s="1106" t="n"/>
      <c r="AD297" s="1106" t="n"/>
      <c r="AE297" s="1106" t="n"/>
      <c r="AF297" s="1106" t="n"/>
      <c r="AG297" s="1106" t="n"/>
      <c r="AH297" s="144" t="n"/>
      <c r="AI297" s="1106" t="n"/>
      <c r="AJ297" s="1106" t="n"/>
      <c r="AK297" s="1106" t="n"/>
      <c r="AL297" s="1106" t="n"/>
      <c r="AM297" s="1106" t="n"/>
      <c r="AN297" s="1106" t="n"/>
      <c r="AO297" s="1106" t="n"/>
      <c r="AP297" s="1106" t="n"/>
      <c r="AQ297" s="1106" t="n"/>
      <c r="AR297" s="1106" t="n"/>
      <c r="AS297" s="1106" t="n"/>
      <c r="AT297" s="1106" t="n"/>
      <c r="AU297" s="1106" t="n"/>
      <c r="AV297" s="1106" t="n"/>
      <c r="AW297" s="1106" t="n"/>
      <c r="AX297" s="1106" t="n"/>
      <c r="AY297" s="1106" t="n"/>
      <c r="AZ297" s="144" t="n"/>
      <c r="BA297" s="1106" t="n"/>
      <c r="BB297" s="1106" t="n"/>
      <c r="BC297" s="1106" t="n"/>
      <c r="BD297" s="1106" t="n"/>
      <c r="BE297" s="1106" t="n"/>
      <c r="BF297" s="1106" t="n"/>
      <c r="BG297" s="1106" t="n"/>
      <c r="BH297" s="1106" t="n"/>
      <c r="BI297" s="1106" t="n"/>
      <c r="BJ297" s="1106" t="n"/>
      <c r="BK297" s="1106" t="n"/>
      <c r="BL297" s="1106" t="n"/>
      <c r="BM297" s="1106" t="n"/>
      <c r="BN297" s="1106" t="n"/>
      <c r="BO297" s="1106" t="n"/>
      <c r="BP297" s="1106" t="n"/>
      <c r="BQ297" s="1106" t="n"/>
      <c r="BR297" s="1106" t="n"/>
      <c r="BS297" s="1106" t="n"/>
      <c r="BT297" s="1106" t="n"/>
      <c r="BU297" s="1106" t="n"/>
      <c r="BV297" s="1106" t="n"/>
      <c r="BW297" s="1106" t="n"/>
      <c r="BX297" s="1106" t="n"/>
      <c r="BY297" s="1106" t="n"/>
      <c r="BZ297" s="1106" t="n"/>
      <c r="CA297" s="1106" t="n"/>
      <c r="CB297" s="1106" t="n"/>
      <c r="CC297" s="1106" t="n"/>
      <c r="CD297" s="1106" t="n"/>
      <c r="CE297" s="1106" t="n"/>
      <c r="CF297" s="1106" t="n"/>
      <c r="CG297" s="1106" t="n"/>
      <c r="CH297" s="1106" t="n"/>
      <c r="CI297" s="1106" t="n"/>
      <c r="CJ297" s="1106" t="n"/>
      <c r="CK297" s="1106" t="n"/>
      <c r="CL297" s="1106" t="n"/>
      <c r="CM297" s="1106" t="n"/>
      <c r="CN297" s="1106" t="n"/>
      <c r="CO297" s="1106" t="n"/>
      <c r="CP297" s="1106" t="n"/>
      <c r="CQ297" s="1106" t="n"/>
      <c r="CR297" s="1106" t="n"/>
      <c r="CS297" s="1106" t="n"/>
      <c r="CT297" s="1106" t="n"/>
      <c r="CU297" s="1106" t="n"/>
      <c r="CV297" s="1106" t="n"/>
      <c r="CW297" s="1106" t="n"/>
      <c r="CX297" s="1106" t="n"/>
      <c r="CY297" s="1106" t="n"/>
      <c r="CZ297" s="1106" t="n"/>
      <c r="DA297" s="1106" t="n"/>
      <c r="DB297" s="1106" t="n"/>
      <c r="DC297" s="1106" t="n"/>
      <c r="DD297" s="1106" t="n"/>
      <c r="DE297" s="1106" t="n"/>
      <c r="DF297" s="1106" t="n"/>
      <c r="DG297" s="1106" t="n"/>
      <c r="DH297" s="1106" t="n"/>
      <c r="DI297" s="1106" t="n"/>
    </row>
    <row r="298" ht="13.5" customHeight="1" s="1178">
      <c r="A298" s="1106" t="n"/>
      <c r="B298" s="1106" t="n"/>
      <c r="C298" s="1106" t="n"/>
      <c r="D298" s="1106" t="n"/>
      <c r="E298" s="1106" t="n"/>
      <c r="F298" s="1106" t="n"/>
      <c r="G298" s="144" t="n"/>
      <c r="H298" s="1106" t="n"/>
      <c r="I298" s="1106" t="n"/>
      <c r="J298" s="1106" t="n"/>
      <c r="K298" s="1106" t="n"/>
      <c r="L298" s="1106" t="n"/>
      <c r="M298" s="1106" t="n"/>
      <c r="N298" s="1106" t="n"/>
      <c r="O298" s="1106" t="n"/>
      <c r="P298" s="1106" t="n"/>
      <c r="Q298" s="1106" t="n"/>
      <c r="R298" s="1106" t="n"/>
      <c r="S298" s="1106" t="n"/>
      <c r="T298" s="230" t="n"/>
      <c r="U298" s="1106" t="n"/>
      <c r="V298" s="1106" t="n"/>
      <c r="W298" s="1106" t="n"/>
      <c r="X298" s="1106" t="n"/>
      <c r="Y298" s="1106" t="n"/>
      <c r="Z298" s="1106" t="n"/>
      <c r="AA298" s="144" t="n"/>
      <c r="AB298" s="1106" t="n"/>
      <c r="AC298" s="1106" t="n"/>
      <c r="AD298" s="1106" t="n"/>
      <c r="AE298" s="1106" t="n"/>
      <c r="AF298" s="1106" t="n"/>
      <c r="AG298" s="1106" t="n"/>
      <c r="AH298" s="144" t="n"/>
      <c r="AI298" s="1106" t="n"/>
      <c r="AJ298" s="1106" t="n"/>
      <c r="AK298" s="1106" t="n"/>
      <c r="AL298" s="1106" t="n"/>
      <c r="AM298" s="1106" t="n"/>
      <c r="AN298" s="1106" t="n"/>
      <c r="AO298" s="1106" t="n"/>
      <c r="AP298" s="1106" t="n"/>
      <c r="AQ298" s="1106" t="n"/>
      <c r="AR298" s="1106" t="n"/>
      <c r="AS298" s="1106" t="n"/>
      <c r="AT298" s="1106" t="n"/>
      <c r="AU298" s="1106" t="n"/>
      <c r="AV298" s="1106" t="n"/>
      <c r="AW298" s="1106" t="n"/>
      <c r="AX298" s="1106" t="n"/>
      <c r="AY298" s="1106" t="n"/>
      <c r="AZ298" s="144" t="n"/>
      <c r="BA298" s="1106" t="n"/>
      <c r="BB298" s="1106" t="n"/>
      <c r="BC298" s="1106" t="n"/>
      <c r="BD298" s="1106" t="n"/>
      <c r="BE298" s="1106" t="n"/>
      <c r="BF298" s="1106" t="n"/>
      <c r="BG298" s="1106" t="n"/>
      <c r="BH298" s="1106" t="n"/>
      <c r="BI298" s="1106" t="n"/>
      <c r="BJ298" s="1106" t="n"/>
      <c r="BK298" s="1106" t="n"/>
      <c r="BL298" s="1106" t="n"/>
      <c r="BM298" s="1106" t="n"/>
      <c r="BN298" s="1106" t="n"/>
      <c r="BO298" s="1106" t="n"/>
      <c r="BP298" s="1106" t="n"/>
      <c r="BQ298" s="1106" t="n"/>
      <c r="BR298" s="1106" t="n"/>
      <c r="BS298" s="1106" t="n"/>
      <c r="BT298" s="1106" t="n"/>
      <c r="BU298" s="1106" t="n"/>
      <c r="BV298" s="1106" t="n"/>
      <c r="BW298" s="1106" t="n"/>
      <c r="BX298" s="1106" t="n"/>
      <c r="BY298" s="1106" t="n"/>
      <c r="BZ298" s="1106" t="n"/>
      <c r="CA298" s="1106" t="n"/>
      <c r="CB298" s="1106" t="n"/>
      <c r="CC298" s="1106" t="n"/>
      <c r="CD298" s="1106" t="n"/>
      <c r="CE298" s="1106" t="n"/>
      <c r="CF298" s="1106" t="n"/>
      <c r="CG298" s="1106" t="n"/>
      <c r="CH298" s="1106" t="n"/>
      <c r="CI298" s="1106" t="n"/>
      <c r="CJ298" s="1106" t="n"/>
      <c r="CK298" s="1106" t="n"/>
      <c r="CL298" s="1106" t="n"/>
      <c r="CM298" s="1106" t="n"/>
      <c r="CN298" s="1106" t="n"/>
      <c r="CO298" s="1106" t="n"/>
      <c r="CP298" s="1106" t="n"/>
      <c r="CQ298" s="1106" t="n"/>
      <c r="CR298" s="1106" t="n"/>
      <c r="CS298" s="1106" t="n"/>
      <c r="CT298" s="1106" t="n"/>
      <c r="CU298" s="1106" t="n"/>
      <c r="CV298" s="1106" t="n"/>
      <c r="CW298" s="1106" t="n"/>
      <c r="CX298" s="1106" t="n"/>
      <c r="CY298" s="1106" t="n"/>
      <c r="CZ298" s="1106" t="n"/>
      <c r="DA298" s="1106" t="n"/>
      <c r="DB298" s="1106" t="n"/>
      <c r="DC298" s="1106" t="n"/>
      <c r="DD298" s="1106" t="n"/>
      <c r="DE298" s="1106" t="n"/>
      <c r="DF298" s="1106" t="n"/>
      <c r="DG298" s="1106" t="n"/>
      <c r="DH298" s="1106" t="n"/>
      <c r="DI298" s="1106" t="n"/>
    </row>
    <row r="299" ht="13.5" customHeight="1" s="1178">
      <c r="A299" s="1106" t="n"/>
      <c r="B299" s="1106" t="n"/>
      <c r="C299" s="1106" t="n"/>
      <c r="D299" s="1106" t="n"/>
      <c r="E299" s="1106" t="n"/>
      <c r="F299" s="1106" t="n"/>
      <c r="G299" s="144" t="n"/>
      <c r="H299" s="1106" t="n"/>
      <c r="I299" s="1106" t="n"/>
      <c r="J299" s="1106" t="n"/>
      <c r="K299" s="1106" t="n"/>
      <c r="L299" s="1106" t="n"/>
      <c r="M299" s="1106" t="n"/>
      <c r="N299" s="1106" t="n"/>
      <c r="O299" s="1106" t="n"/>
      <c r="P299" s="1106" t="n"/>
      <c r="Q299" s="1106" t="n"/>
      <c r="R299" s="1106" t="n"/>
      <c r="S299" s="1106" t="n"/>
      <c r="T299" s="230" t="n"/>
      <c r="U299" s="1106" t="n"/>
      <c r="V299" s="1106" t="n"/>
      <c r="W299" s="1106" t="n"/>
      <c r="X299" s="1106" t="n"/>
      <c r="Y299" s="1106" t="n"/>
      <c r="Z299" s="1106" t="n"/>
      <c r="AA299" s="144" t="n"/>
      <c r="AB299" s="1106" t="n"/>
      <c r="AC299" s="1106" t="n"/>
      <c r="AD299" s="1106" t="n"/>
      <c r="AE299" s="1106" t="n"/>
      <c r="AF299" s="1106" t="n"/>
      <c r="AG299" s="1106" t="n"/>
      <c r="AH299" s="144" t="n"/>
      <c r="AI299" s="1106" t="n"/>
      <c r="AJ299" s="1106" t="n"/>
      <c r="AK299" s="1106" t="n"/>
      <c r="AL299" s="1106" t="n"/>
      <c r="AM299" s="1106" t="n"/>
      <c r="AN299" s="1106" t="n"/>
      <c r="AO299" s="1106" t="n"/>
      <c r="AP299" s="1106" t="n"/>
      <c r="AQ299" s="1106" t="n"/>
      <c r="AR299" s="1106" t="n"/>
      <c r="AS299" s="1106" t="n"/>
      <c r="AT299" s="1106" t="n"/>
      <c r="AU299" s="1106" t="n"/>
      <c r="AV299" s="1106" t="n"/>
      <c r="AW299" s="1106" t="n"/>
      <c r="AX299" s="1106" t="n"/>
      <c r="AY299" s="1106" t="n"/>
      <c r="AZ299" s="144" t="n"/>
      <c r="BA299" s="1106" t="n"/>
      <c r="BB299" s="1106" t="n"/>
      <c r="BC299" s="1106" t="n"/>
      <c r="BD299" s="1106" t="n"/>
      <c r="BE299" s="1106" t="n"/>
      <c r="BF299" s="1106" t="n"/>
      <c r="BG299" s="1106" t="n"/>
      <c r="BH299" s="1106" t="n"/>
      <c r="BI299" s="1106" t="n"/>
      <c r="BJ299" s="1106" t="n"/>
      <c r="BK299" s="1106" t="n"/>
      <c r="BL299" s="1106" t="n"/>
      <c r="BM299" s="1106" t="n"/>
      <c r="BN299" s="1106" t="n"/>
      <c r="BO299" s="1106" t="n"/>
      <c r="BP299" s="1106" t="n"/>
      <c r="BQ299" s="1106" t="n"/>
      <c r="BR299" s="1106" t="n"/>
      <c r="BS299" s="1106" t="n"/>
      <c r="BT299" s="1106" t="n"/>
      <c r="BU299" s="1106" t="n"/>
      <c r="BV299" s="1106" t="n"/>
      <c r="BW299" s="1106" t="n"/>
      <c r="BX299" s="1106" t="n"/>
      <c r="BY299" s="1106" t="n"/>
      <c r="BZ299" s="1106" t="n"/>
      <c r="CA299" s="1106" t="n"/>
      <c r="CB299" s="1106" t="n"/>
      <c r="CC299" s="1106" t="n"/>
      <c r="CD299" s="1106" t="n"/>
      <c r="CE299" s="1106" t="n"/>
      <c r="CF299" s="1106" t="n"/>
      <c r="CG299" s="1106" t="n"/>
      <c r="CH299" s="1106" t="n"/>
      <c r="CI299" s="1106" t="n"/>
      <c r="CJ299" s="1106" t="n"/>
      <c r="CK299" s="1106" t="n"/>
      <c r="CL299" s="1106" t="n"/>
      <c r="CM299" s="1106" t="n"/>
      <c r="CN299" s="1106" t="n"/>
      <c r="CO299" s="1106" t="n"/>
      <c r="CP299" s="1106" t="n"/>
      <c r="CQ299" s="1106" t="n"/>
      <c r="CR299" s="1106" t="n"/>
      <c r="CS299" s="1106" t="n"/>
      <c r="CT299" s="1106" t="n"/>
      <c r="CU299" s="1106" t="n"/>
      <c r="CV299" s="1106" t="n"/>
      <c r="CW299" s="1106" t="n"/>
      <c r="CX299" s="1106" t="n"/>
      <c r="CY299" s="1106" t="n"/>
      <c r="CZ299" s="1106" t="n"/>
      <c r="DA299" s="1106" t="n"/>
      <c r="DB299" s="1106" t="n"/>
      <c r="DC299" s="1106" t="n"/>
      <c r="DD299" s="1106" t="n"/>
      <c r="DE299" s="1106" t="n"/>
      <c r="DF299" s="1106" t="n"/>
      <c r="DG299" s="1106" t="n"/>
      <c r="DH299" s="1106" t="n"/>
      <c r="DI299" s="1106" t="n"/>
    </row>
    <row r="300" ht="13.5" customHeight="1" s="1178">
      <c r="A300" s="1106" t="n"/>
      <c r="B300" s="1106" t="n"/>
      <c r="C300" s="1106" t="n"/>
      <c r="D300" s="1106" t="n"/>
      <c r="E300" s="1106" t="n"/>
      <c r="F300" s="1106" t="n"/>
      <c r="G300" s="144" t="n"/>
      <c r="H300" s="1106" t="n"/>
      <c r="I300" s="1106" t="n"/>
      <c r="J300" s="1106" t="n"/>
      <c r="K300" s="1106" t="n"/>
      <c r="L300" s="1106" t="n"/>
      <c r="M300" s="1106" t="n"/>
      <c r="N300" s="1106" t="n"/>
      <c r="O300" s="1106" t="n"/>
      <c r="P300" s="1106" t="n"/>
      <c r="Q300" s="1106" t="n"/>
      <c r="R300" s="1106" t="n"/>
      <c r="S300" s="1106" t="n"/>
      <c r="T300" s="230" t="n"/>
      <c r="U300" s="1106" t="n"/>
      <c r="V300" s="1106" t="n"/>
      <c r="W300" s="1106" t="n"/>
      <c r="X300" s="1106" t="n"/>
      <c r="Y300" s="1106" t="n"/>
      <c r="Z300" s="1106" t="n"/>
      <c r="AA300" s="144" t="n"/>
      <c r="AB300" s="1106" t="n"/>
      <c r="AC300" s="1106" t="n"/>
      <c r="AD300" s="1106" t="n"/>
      <c r="AE300" s="1106" t="n"/>
      <c r="AF300" s="1106" t="n"/>
      <c r="AG300" s="1106" t="n"/>
      <c r="AH300" s="144" t="n"/>
      <c r="AI300" s="1106" t="n"/>
      <c r="AJ300" s="1106" t="n"/>
      <c r="AK300" s="1106" t="n"/>
      <c r="AL300" s="1106" t="n"/>
      <c r="AM300" s="1106" t="n"/>
      <c r="AN300" s="1106" t="n"/>
      <c r="AO300" s="1106" t="n"/>
      <c r="AP300" s="1106" t="n"/>
      <c r="AQ300" s="1106" t="n"/>
      <c r="AR300" s="1106" t="n"/>
      <c r="AS300" s="1106" t="n"/>
      <c r="AT300" s="1106" t="n"/>
      <c r="AU300" s="1106" t="n"/>
      <c r="AV300" s="1106" t="n"/>
      <c r="AW300" s="1106" t="n"/>
      <c r="AX300" s="1106" t="n"/>
      <c r="AY300" s="1106" t="n"/>
      <c r="AZ300" s="144" t="n"/>
      <c r="BA300" s="1106" t="n"/>
      <c r="BB300" s="1106" t="n"/>
      <c r="BC300" s="1106" t="n"/>
      <c r="BD300" s="1106" t="n"/>
      <c r="BE300" s="1106" t="n"/>
      <c r="BF300" s="1106" t="n"/>
      <c r="BG300" s="1106" t="n"/>
      <c r="BH300" s="1106" t="n"/>
      <c r="BI300" s="1106" t="n"/>
      <c r="BJ300" s="1106" t="n"/>
      <c r="BK300" s="1106" t="n"/>
      <c r="BL300" s="1106" t="n"/>
      <c r="BM300" s="1106" t="n"/>
      <c r="BN300" s="1106" t="n"/>
      <c r="BO300" s="1106" t="n"/>
      <c r="BP300" s="1106" t="n"/>
      <c r="BQ300" s="1106" t="n"/>
      <c r="BR300" s="1106" t="n"/>
      <c r="BS300" s="1106" t="n"/>
      <c r="BT300" s="1106" t="n"/>
      <c r="BU300" s="1106" t="n"/>
      <c r="BV300" s="1106" t="n"/>
      <c r="BW300" s="1106" t="n"/>
      <c r="BX300" s="1106" t="n"/>
      <c r="BY300" s="1106" t="n"/>
      <c r="BZ300" s="1106" t="n"/>
      <c r="CA300" s="1106" t="n"/>
      <c r="CB300" s="1106" t="n"/>
      <c r="CC300" s="1106" t="n"/>
      <c r="CD300" s="1106" t="n"/>
      <c r="CE300" s="1106" t="n"/>
      <c r="CF300" s="1106" t="n"/>
      <c r="CG300" s="1106" t="n"/>
      <c r="CH300" s="1106" t="n"/>
      <c r="CI300" s="1106" t="n"/>
      <c r="CJ300" s="1106" t="n"/>
      <c r="CK300" s="1106" t="n"/>
      <c r="CL300" s="1106" t="n"/>
      <c r="CM300" s="1106" t="n"/>
      <c r="CN300" s="1106" t="n"/>
      <c r="CO300" s="1106" t="n"/>
      <c r="CP300" s="1106" t="n"/>
      <c r="CQ300" s="1106" t="n"/>
      <c r="CR300" s="1106" t="n"/>
      <c r="CS300" s="1106" t="n"/>
      <c r="CT300" s="1106" t="n"/>
      <c r="CU300" s="1106" t="n"/>
      <c r="CV300" s="1106" t="n"/>
      <c r="CW300" s="1106" t="n"/>
      <c r="CX300" s="1106" t="n"/>
      <c r="CY300" s="1106" t="n"/>
      <c r="CZ300" s="1106" t="n"/>
      <c r="DA300" s="1106" t="n"/>
      <c r="DB300" s="1106" t="n"/>
      <c r="DC300" s="1106" t="n"/>
      <c r="DD300" s="1106" t="n"/>
      <c r="DE300" s="1106" t="n"/>
      <c r="DF300" s="1106" t="n"/>
      <c r="DG300" s="1106" t="n"/>
      <c r="DH300" s="1106" t="n"/>
      <c r="DI300" s="1106" t="n"/>
    </row>
    <row r="301" ht="13.5" customHeight="1" s="1178">
      <c r="A301" s="1106" t="n"/>
      <c r="B301" s="1106" t="n"/>
      <c r="C301" s="1106" t="n"/>
      <c r="D301" s="1106" t="n"/>
      <c r="E301" s="1106" t="n"/>
      <c r="F301" s="1106" t="n"/>
      <c r="G301" s="144" t="n"/>
      <c r="H301" s="1106" t="n"/>
      <c r="I301" s="1106" t="n"/>
      <c r="J301" s="1106" t="n"/>
      <c r="K301" s="1106" t="n"/>
      <c r="L301" s="1106" t="n"/>
      <c r="M301" s="1106" t="n"/>
      <c r="N301" s="1106" t="n"/>
      <c r="O301" s="1106" t="n"/>
      <c r="P301" s="1106" t="n"/>
      <c r="Q301" s="1106" t="n"/>
      <c r="R301" s="1106" t="n"/>
      <c r="S301" s="1106" t="n"/>
      <c r="T301" s="230" t="n"/>
      <c r="U301" s="1106" t="n"/>
      <c r="V301" s="1106" t="n"/>
      <c r="W301" s="1106" t="n"/>
      <c r="X301" s="1106" t="n"/>
      <c r="Y301" s="1106" t="n"/>
      <c r="Z301" s="1106" t="n"/>
      <c r="AA301" s="144" t="n"/>
      <c r="AB301" s="1106" t="n"/>
      <c r="AC301" s="1106" t="n"/>
      <c r="AD301" s="1106" t="n"/>
      <c r="AE301" s="1106" t="n"/>
      <c r="AF301" s="1106" t="n"/>
      <c r="AG301" s="1106" t="n"/>
      <c r="AH301" s="144" t="n"/>
      <c r="AI301" s="1106" t="n"/>
      <c r="AJ301" s="1106" t="n"/>
      <c r="AK301" s="1106" t="n"/>
      <c r="AL301" s="1106" t="n"/>
      <c r="AM301" s="1106" t="n"/>
      <c r="AN301" s="1106" t="n"/>
      <c r="AO301" s="1106" t="n"/>
      <c r="AP301" s="1106" t="n"/>
      <c r="AQ301" s="1106" t="n"/>
      <c r="AR301" s="1106" t="n"/>
      <c r="AS301" s="1106" t="n"/>
      <c r="AT301" s="1106" t="n"/>
      <c r="AU301" s="1106" t="n"/>
      <c r="AV301" s="1106" t="n"/>
      <c r="AW301" s="1106" t="n"/>
      <c r="AX301" s="1106" t="n"/>
      <c r="AY301" s="1106" t="n"/>
      <c r="AZ301" s="144" t="n"/>
      <c r="BA301" s="1106" t="n"/>
      <c r="BB301" s="1106" t="n"/>
      <c r="BC301" s="1106" t="n"/>
      <c r="BD301" s="1106" t="n"/>
      <c r="BE301" s="1106" t="n"/>
      <c r="BF301" s="1106" t="n"/>
      <c r="BG301" s="1106" t="n"/>
      <c r="BH301" s="1106" t="n"/>
      <c r="BI301" s="1106" t="n"/>
      <c r="BJ301" s="1106" t="n"/>
      <c r="BK301" s="1106" t="n"/>
      <c r="BL301" s="1106" t="n"/>
      <c r="BM301" s="1106" t="n"/>
      <c r="BN301" s="1106" t="n"/>
      <c r="BO301" s="1106" t="n"/>
      <c r="BP301" s="1106" t="n"/>
      <c r="BQ301" s="1106" t="n"/>
      <c r="BR301" s="1106" t="n"/>
      <c r="BS301" s="1106" t="n"/>
      <c r="BT301" s="1106" t="n"/>
      <c r="BU301" s="1106" t="n"/>
      <c r="BV301" s="1106" t="n"/>
      <c r="BW301" s="1106" t="n"/>
      <c r="BX301" s="1106" t="n"/>
      <c r="BY301" s="1106" t="n"/>
      <c r="BZ301" s="1106" t="n"/>
      <c r="CA301" s="1106" t="n"/>
      <c r="CB301" s="1106" t="n"/>
      <c r="CC301" s="1106" t="n"/>
      <c r="CD301" s="1106" t="n"/>
      <c r="CE301" s="1106" t="n"/>
      <c r="CF301" s="1106" t="n"/>
      <c r="CG301" s="1106" t="n"/>
      <c r="CH301" s="1106" t="n"/>
      <c r="CI301" s="1106" t="n"/>
      <c r="CJ301" s="1106" t="n"/>
      <c r="CK301" s="1106" t="n"/>
      <c r="CL301" s="1106" t="n"/>
      <c r="CM301" s="1106" t="n"/>
      <c r="CN301" s="1106" t="n"/>
      <c r="CO301" s="1106" t="n"/>
      <c r="CP301" s="1106" t="n"/>
      <c r="CQ301" s="1106" t="n"/>
      <c r="CR301" s="1106" t="n"/>
      <c r="CS301" s="1106" t="n"/>
      <c r="CT301" s="1106" t="n"/>
      <c r="CU301" s="1106" t="n"/>
      <c r="CV301" s="1106" t="n"/>
      <c r="CW301" s="1106" t="n"/>
      <c r="CX301" s="1106" t="n"/>
      <c r="CY301" s="1106" t="n"/>
      <c r="CZ301" s="1106" t="n"/>
      <c r="DA301" s="1106" t="n"/>
      <c r="DB301" s="1106" t="n"/>
      <c r="DC301" s="1106" t="n"/>
      <c r="DD301" s="1106" t="n"/>
      <c r="DE301" s="1106" t="n"/>
      <c r="DF301" s="1106" t="n"/>
      <c r="DG301" s="1106" t="n"/>
      <c r="DH301" s="1106" t="n"/>
      <c r="DI301" s="1106" t="n"/>
    </row>
    <row r="302" ht="13.5" customHeight="1" s="1178">
      <c r="A302" s="1106" t="n"/>
      <c r="B302" s="1106" t="n"/>
      <c r="C302" s="1106" t="n"/>
      <c r="D302" s="1106" t="n"/>
      <c r="E302" s="1106" t="n"/>
      <c r="F302" s="1106" t="n"/>
      <c r="G302" s="144" t="n"/>
      <c r="H302" s="1106" t="n"/>
      <c r="I302" s="1106" t="n"/>
      <c r="J302" s="1106" t="n"/>
      <c r="K302" s="1106" t="n"/>
      <c r="L302" s="1106" t="n"/>
      <c r="M302" s="1106" t="n"/>
      <c r="N302" s="1106" t="n"/>
      <c r="O302" s="1106" t="n"/>
      <c r="P302" s="1106" t="n"/>
      <c r="Q302" s="1106" t="n"/>
      <c r="R302" s="1106" t="n"/>
      <c r="S302" s="1106" t="n"/>
      <c r="T302" s="230" t="n"/>
      <c r="U302" s="1106" t="n"/>
      <c r="V302" s="1106" t="n"/>
      <c r="W302" s="1106" t="n"/>
      <c r="X302" s="1106" t="n"/>
      <c r="Y302" s="1106" t="n"/>
      <c r="Z302" s="1106" t="n"/>
      <c r="AA302" s="144" t="n"/>
      <c r="AB302" s="1106" t="n"/>
      <c r="AC302" s="1106" t="n"/>
      <c r="AD302" s="1106" t="n"/>
      <c r="AE302" s="1106" t="n"/>
      <c r="AF302" s="1106" t="n"/>
      <c r="AG302" s="1106" t="n"/>
      <c r="AH302" s="144" t="n"/>
      <c r="AI302" s="1106" t="n"/>
      <c r="AJ302" s="1106" t="n"/>
      <c r="AK302" s="1106" t="n"/>
      <c r="AL302" s="1106" t="n"/>
      <c r="AM302" s="1106" t="n"/>
      <c r="AN302" s="1106" t="n"/>
      <c r="AO302" s="1106" t="n"/>
      <c r="AP302" s="1106" t="n"/>
      <c r="AQ302" s="1106" t="n"/>
      <c r="AR302" s="1106" t="n"/>
      <c r="AS302" s="1106" t="n"/>
      <c r="AT302" s="1106" t="n"/>
      <c r="AU302" s="1106" t="n"/>
      <c r="AV302" s="1106" t="n"/>
      <c r="AW302" s="1106" t="n"/>
      <c r="AX302" s="1106" t="n"/>
      <c r="AY302" s="1106" t="n"/>
      <c r="AZ302" s="144" t="n"/>
      <c r="BA302" s="1106" t="n"/>
      <c r="BB302" s="1106" t="n"/>
      <c r="BC302" s="1106" t="n"/>
      <c r="BD302" s="1106" t="n"/>
      <c r="BE302" s="1106" t="n"/>
      <c r="BF302" s="1106" t="n"/>
      <c r="BG302" s="1106" t="n"/>
      <c r="BH302" s="1106" t="n"/>
      <c r="BI302" s="1106" t="n"/>
      <c r="BJ302" s="1106" t="n"/>
      <c r="BK302" s="1106" t="n"/>
      <c r="BL302" s="1106" t="n"/>
      <c r="BM302" s="1106" t="n"/>
      <c r="BN302" s="1106" t="n"/>
      <c r="BO302" s="1106" t="n"/>
      <c r="BP302" s="1106" t="n"/>
      <c r="BQ302" s="1106" t="n"/>
      <c r="BR302" s="1106" t="n"/>
      <c r="BS302" s="1106" t="n"/>
      <c r="BT302" s="1106" t="n"/>
      <c r="BU302" s="1106" t="n"/>
      <c r="BV302" s="1106" t="n"/>
      <c r="BW302" s="1106" t="n"/>
      <c r="BX302" s="1106" t="n"/>
      <c r="BY302" s="1106" t="n"/>
      <c r="BZ302" s="1106" t="n"/>
      <c r="CA302" s="1106" t="n"/>
      <c r="CB302" s="1106" t="n"/>
      <c r="CC302" s="1106" t="n"/>
      <c r="CD302" s="1106" t="n"/>
      <c r="CE302" s="1106" t="n"/>
      <c r="CF302" s="1106" t="n"/>
      <c r="CG302" s="1106" t="n"/>
      <c r="CH302" s="1106" t="n"/>
      <c r="CI302" s="1106" t="n"/>
      <c r="CJ302" s="1106" t="n"/>
      <c r="CK302" s="1106" t="n"/>
      <c r="CL302" s="1106" t="n"/>
      <c r="CM302" s="1106" t="n"/>
      <c r="CN302" s="1106" t="n"/>
      <c r="CO302" s="1106" t="n"/>
      <c r="CP302" s="1106" t="n"/>
      <c r="CQ302" s="1106" t="n"/>
      <c r="CR302" s="1106" t="n"/>
      <c r="CS302" s="1106" t="n"/>
      <c r="CT302" s="1106" t="n"/>
      <c r="CU302" s="1106" t="n"/>
      <c r="CV302" s="1106" t="n"/>
      <c r="CW302" s="1106" t="n"/>
      <c r="CX302" s="1106" t="n"/>
      <c r="CY302" s="1106" t="n"/>
      <c r="CZ302" s="1106" t="n"/>
      <c r="DA302" s="1106" t="n"/>
      <c r="DB302" s="1106" t="n"/>
      <c r="DC302" s="1106" t="n"/>
      <c r="DD302" s="1106" t="n"/>
      <c r="DE302" s="1106" t="n"/>
      <c r="DF302" s="1106" t="n"/>
      <c r="DG302" s="1106" t="n"/>
      <c r="DH302" s="1106" t="n"/>
      <c r="DI302" s="1106" t="n"/>
    </row>
    <row r="303" ht="13.5" customHeight="1" s="1178">
      <c r="A303" s="1106" t="n"/>
      <c r="B303" s="1106" t="n"/>
      <c r="C303" s="1106" t="n"/>
      <c r="D303" s="1106" t="n"/>
      <c r="E303" s="1106" t="n"/>
      <c r="F303" s="1106" t="n"/>
      <c r="G303" s="144" t="n"/>
      <c r="H303" s="1106" t="n"/>
      <c r="I303" s="1106" t="n"/>
      <c r="J303" s="1106" t="n"/>
      <c r="K303" s="1106" t="n"/>
      <c r="L303" s="1106" t="n"/>
      <c r="M303" s="1106" t="n"/>
      <c r="N303" s="1106" t="n"/>
      <c r="O303" s="1106" t="n"/>
      <c r="P303" s="1106" t="n"/>
      <c r="Q303" s="1106" t="n"/>
      <c r="R303" s="1106" t="n"/>
      <c r="S303" s="1106" t="n"/>
      <c r="T303" s="230" t="n"/>
      <c r="U303" s="1106" t="n"/>
      <c r="V303" s="1106" t="n"/>
      <c r="W303" s="1106" t="n"/>
      <c r="X303" s="1106" t="n"/>
      <c r="Y303" s="1106" t="n"/>
      <c r="Z303" s="1106" t="n"/>
      <c r="AA303" s="144" t="n"/>
      <c r="AB303" s="1106" t="n"/>
      <c r="AC303" s="1106" t="n"/>
      <c r="AD303" s="1106" t="n"/>
      <c r="AE303" s="1106" t="n"/>
      <c r="AF303" s="1106" t="n"/>
      <c r="AG303" s="1106" t="n"/>
      <c r="AH303" s="144" t="n"/>
      <c r="AI303" s="1106" t="n"/>
      <c r="AJ303" s="1106" t="n"/>
      <c r="AK303" s="1106" t="n"/>
      <c r="AL303" s="1106" t="n"/>
      <c r="AM303" s="1106" t="n"/>
      <c r="AN303" s="1106" t="n"/>
      <c r="AO303" s="1106" t="n"/>
      <c r="AP303" s="1106" t="n"/>
      <c r="AQ303" s="1106" t="n"/>
      <c r="AR303" s="1106" t="n"/>
      <c r="AS303" s="1106" t="n"/>
      <c r="AT303" s="1106" t="n"/>
      <c r="AU303" s="1106" t="n"/>
      <c r="AV303" s="1106" t="n"/>
      <c r="AW303" s="1106" t="n"/>
      <c r="AX303" s="1106" t="n"/>
      <c r="AY303" s="1106" t="n"/>
      <c r="AZ303" s="144" t="n"/>
      <c r="BA303" s="1106" t="n"/>
      <c r="BB303" s="1106" t="n"/>
      <c r="BC303" s="1106" t="n"/>
      <c r="BD303" s="1106" t="n"/>
      <c r="BE303" s="1106" t="n"/>
      <c r="BF303" s="1106" t="n"/>
      <c r="BG303" s="1106" t="n"/>
      <c r="BH303" s="1106" t="n"/>
      <c r="BI303" s="1106" t="n"/>
      <c r="BJ303" s="1106" t="n"/>
      <c r="BK303" s="1106" t="n"/>
      <c r="BL303" s="1106" t="n"/>
      <c r="BM303" s="1106" t="n"/>
      <c r="BN303" s="1106" t="n"/>
      <c r="BO303" s="1106" t="n"/>
      <c r="BP303" s="1106" t="n"/>
      <c r="BQ303" s="1106" t="n"/>
      <c r="BR303" s="1106" t="n"/>
      <c r="BS303" s="1106" t="n"/>
      <c r="BT303" s="1106" t="n"/>
      <c r="BU303" s="1106" t="n"/>
      <c r="BV303" s="1106" t="n"/>
      <c r="BW303" s="1106" t="n"/>
      <c r="BX303" s="1106" t="n"/>
      <c r="BY303" s="1106" t="n"/>
      <c r="BZ303" s="1106" t="n"/>
      <c r="CA303" s="1106" t="n"/>
      <c r="CB303" s="1106" t="n"/>
      <c r="CC303" s="1106" t="n"/>
      <c r="CD303" s="1106" t="n"/>
      <c r="CE303" s="1106" t="n"/>
      <c r="CF303" s="1106" t="n"/>
      <c r="CG303" s="1106" t="n"/>
      <c r="CH303" s="1106" t="n"/>
      <c r="CI303" s="1106" t="n"/>
      <c r="CJ303" s="1106" t="n"/>
      <c r="CK303" s="1106" t="n"/>
      <c r="CL303" s="1106" t="n"/>
      <c r="CM303" s="1106" t="n"/>
      <c r="CN303" s="1106" t="n"/>
      <c r="CO303" s="1106" t="n"/>
      <c r="CP303" s="1106" t="n"/>
      <c r="CQ303" s="1106" t="n"/>
      <c r="CR303" s="1106" t="n"/>
      <c r="CS303" s="1106" t="n"/>
      <c r="CT303" s="1106" t="n"/>
      <c r="CU303" s="1106" t="n"/>
      <c r="CV303" s="1106" t="n"/>
      <c r="CW303" s="1106" t="n"/>
      <c r="CX303" s="1106" t="n"/>
      <c r="CY303" s="1106" t="n"/>
      <c r="CZ303" s="1106" t="n"/>
      <c r="DA303" s="1106" t="n"/>
      <c r="DB303" s="1106" t="n"/>
      <c r="DC303" s="1106" t="n"/>
      <c r="DD303" s="1106" t="n"/>
      <c r="DE303" s="1106" t="n"/>
      <c r="DF303" s="1106" t="n"/>
      <c r="DG303" s="1106" t="n"/>
      <c r="DH303" s="1106" t="n"/>
      <c r="DI303" s="1106" t="n"/>
    </row>
    <row r="304" ht="13.5" customHeight="1" s="1178">
      <c r="A304" s="1106" t="n"/>
      <c r="B304" s="1106" t="n"/>
      <c r="C304" s="1106" t="n"/>
      <c r="D304" s="1106" t="n"/>
      <c r="E304" s="1106" t="n"/>
      <c r="F304" s="1106" t="n"/>
      <c r="G304" s="144" t="n"/>
      <c r="H304" s="1106" t="n"/>
      <c r="I304" s="1106" t="n"/>
      <c r="J304" s="1106" t="n"/>
      <c r="K304" s="1106" t="n"/>
      <c r="L304" s="1106" t="n"/>
      <c r="M304" s="1106" t="n"/>
      <c r="N304" s="1106" t="n"/>
      <c r="O304" s="1106" t="n"/>
      <c r="P304" s="1106" t="n"/>
      <c r="Q304" s="1106" t="n"/>
      <c r="R304" s="1106" t="n"/>
      <c r="S304" s="1106" t="n"/>
      <c r="T304" s="230" t="n"/>
      <c r="U304" s="1106" t="n"/>
      <c r="V304" s="1106" t="n"/>
      <c r="W304" s="1106" t="n"/>
      <c r="X304" s="1106" t="n"/>
      <c r="Y304" s="1106" t="n"/>
      <c r="Z304" s="1106" t="n"/>
      <c r="AA304" s="144" t="n"/>
      <c r="AB304" s="1106" t="n"/>
      <c r="AC304" s="1106" t="n"/>
      <c r="AD304" s="1106" t="n"/>
      <c r="AE304" s="1106" t="n"/>
      <c r="AF304" s="1106" t="n"/>
      <c r="AG304" s="1106" t="n"/>
      <c r="AH304" s="144" t="n"/>
      <c r="AI304" s="1106" t="n"/>
      <c r="AJ304" s="1106" t="n"/>
      <c r="AK304" s="1106" t="n"/>
      <c r="AL304" s="1106" t="n"/>
      <c r="AM304" s="1106" t="n"/>
      <c r="AN304" s="1106" t="n"/>
      <c r="AO304" s="1106" t="n"/>
      <c r="AP304" s="1106" t="n"/>
      <c r="AQ304" s="1106" t="n"/>
      <c r="AR304" s="1106" t="n"/>
      <c r="AS304" s="1106" t="n"/>
      <c r="AT304" s="1106" t="n"/>
      <c r="AU304" s="1106" t="n"/>
      <c r="AV304" s="1106" t="n"/>
      <c r="AW304" s="1106" t="n"/>
      <c r="AX304" s="1106" t="n"/>
      <c r="AY304" s="1106" t="n"/>
      <c r="AZ304" s="144" t="n"/>
      <c r="BA304" s="1106" t="n"/>
      <c r="BB304" s="1106" t="n"/>
      <c r="BC304" s="1106" t="n"/>
      <c r="BD304" s="1106" t="n"/>
      <c r="BE304" s="1106" t="n"/>
      <c r="BF304" s="1106" t="n"/>
      <c r="BG304" s="1106" t="n"/>
      <c r="BH304" s="1106" t="n"/>
      <c r="BI304" s="1106" t="n"/>
      <c r="BJ304" s="1106" t="n"/>
      <c r="BK304" s="1106" t="n"/>
      <c r="BL304" s="1106" t="n"/>
      <c r="BM304" s="1106" t="n"/>
      <c r="BN304" s="1106" t="n"/>
      <c r="BO304" s="1106" t="n"/>
      <c r="BP304" s="1106" t="n"/>
      <c r="BQ304" s="1106" t="n"/>
      <c r="BR304" s="1106" t="n"/>
      <c r="BS304" s="1106" t="n"/>
      <c r="BT304" s="1106" t="n"/>
      <c r="BU304" s="1106" t="n"/>
      <c r="BV304" s="1106" t="n"/>
      <c r="BW304" s="1106" t="n"/>
      <c r="BX304" s="1106" t="n"/>
      <c r="BY304" s="1106" t="n"/>
      <c r="BZ304" s="1106" t="n"/>
      <c r="CA304" s="1106" t="n"/>
      <c r="CB304" s="1106" t="n"/>
      <c r="CC304" s="1106" t="n"/>
      <c r="CD304" s="1106" t="n"/>
      <c r="CE304" s="1106" t="n"/>
      <c r="CF304" s="1106" t="n"/>
      <c r="CG304" s="1106" t="n"/>
      <c r="CH304" s="1106" t="n"/>
      <c r="CI304" s="1106" t="n"/>
      <c r="CJ304" s="1106" t="n"/>
      <c r="CK304" s="1106" t="n"/>
      <c r="CL304" s="1106" t="n"/>
      <c r="CM304" s="1106" t="n"/>
      <c r="CN304" s="1106" t="n"/>
      <c r="CO304" s="1106" t="n"/>
      <c r="CP304" s="1106" t="n"/>
      <c r="CQ304" s="1106" t="n"/>
      <c r="CR304" s="1106" t="n"/>
      <c r="CS304" s="1106" t="n"/>
      <c r="CT304" s="1106" t="n"/>
      <c r="CU304" s="1106" t="n"/>
      <c r="CV304" s="1106" t="n"/>
      <c r="CW304" s="1106" t="n"/>
      <c r="CX304" s="1106" t="n"/>
      <c r="CY304" s="1106" t="n"/>
      <c r="CZ304" s="1106" t="n"/>
      <c r="DA304" s="1106" t="n"/>
      <c r="DB304" s="1106" t="n"/>
      <c r="DC304" s="1106" t="n"/>
      <c r="DD304" s="1106" t="n"/>
      <c r="DE304" s="1106" t="n"/>
      <c r="DF304" s="1106" t="n"/>
      <c r="DG304" s="1106" t="n"/>
      <c r="DH304" s="1106" t="n"/>
      <c r="DI304" s="1106" t="n"/>
    </row>
    <row r="305" ht="13.5" customHeight="1" s="1178">
      <c r="A305" s="1106" t="n"/>
      <c r="B305" s="1106" t="n"/>
      <c r="C305" s="1106" t="n"/>
      <c r="D305" s="1106" t="n"/>
      <c r="E305" s="1106" t="n"/>
      <c r="F305" s="1106" t="n"/>
      <c r="G305" s="144" t="n"/>
      <c r="H305" s="1106" t="n"/>
      <c r="I305" s="1106" t="n"/>
      <c r="J305" s="1106" t="n"/>
      <c r="K305" s="1106" t="n"/>
      <c r="L305" s="1106" t="n"/>
      <c r="M305" s="1106" t="n"/>
      <c r="N305" s="1106" t="n"/>
      <c r="O305" s="1106" t="n"/>
      <c r="P305" s="1106" t="n"/>
      <c r="Q305" s="1106" t="n"/>
      <c r="R305" s="1106" t="n"/>
      <c r="S305" s="1106" t="n"/>
      <c r="T305" s="230" t="n"/>
      <c r="U305" s="1106" t="n"/>
      <c r="V305" s="1106" t="n"/>
      <c r="W305" s="1106" t="n"/>
      <c r="X305" s="1106" t="n"/>
      <c r="Y305" s="1106" t="n"/>
      <c r="Z305" s="1106" t="n"/>
      <c r="AA305" s="144" t="n"/>
      <c r="AB305" s="1106" t="n"/>
      <c r="AC305" s="1106" t="n"/>
      <c r="AD305" s="1106" t="n"/>
      <c r="AE305" s="1106" t="n"/>
      <c r="AF305" s="1106" t="n"/>
      <c r="AG305" s="1106" t="n"/>
      <c r="AH305" s="144" t="n"/>
      <c r="AI305" s="1106" t="n"/>
      <c r="AJ305" s="1106" t="n"/>
      <c r="AK305" s="1106" t="n"/>
      <c r="AL305" s="1106" t="n"/>
      <c r="AM305" s="1106" t="n"/>
      <c r="AN305" s="1106" t="n"/>
      <c r="AO305" s="1106" t="n"/>
      <c r="AP305" s="1106" t="n"/>
      <c r="AQ305" s="1106" t="n"/>
      <c r="AR305" s="1106" t="n"/>
      <c r="AS305" s="1106" t="n"/>
      <c r="AT305" s="1106" t="n"/>
      <c r="AU305" s="1106" t="n"/>
      <c r="AV305" s="1106" t="n"/>
      <c r="AW305" s="1106" t="n"/>
      <c r="AX305" s="1106" t="n"/>
      <c r="AY305" s="1106" t="n"/>
      <c r="AZ305" s="144" t="n"/>
      <c r="BA305" s="1106" t="n"/>
      <c r="BB305" s="1106" t="n"/>
      <c r="BC305" s="1106" t="n"/>
      <c r="BD305" s="1106" t="n"/>
      <c r="BE305" s="1106" t="n"/>
      <c r="BF305" s="1106" t="n"/>
      <c r="BG305" s="1106" t="n"/>
      <c r="BH305" s="1106" t="n"/>
      <c r="BI305" s="1106" t="n"/>
      <c r="BJ305" s="1106" t="n"/>
      <c r="BK305" s="1106" t="n"/>
      <c r="BL305" s="1106" t="n"/>
      <c r="BM305" s="1106" t="n"/>
      <c r="BN305" s="1106" t="n"/>
      <c r="BO305" s="1106" t="n"/>
      <c r="BP305" s="1106" t="n"/>
      <c r="BQ305" s="1106" t="n"/>
      <c r="BR305" s="1106" t="n"/>
      <c r="BS305" s="1106" t="n"/>
      <c r="BT305" s="1106" t="n"/>
      <c r="BU305" s="1106" t="n"/>
      <c r="BV305" s="1106" t="n"/>
      <c r="BW305" s="1106" t="n"/>
      <c r="BX305" s="1106" t="n"/>
      <c r="BY305" s="1106" t="n"/>
      <c r="BZ305" s="1106" t="n"/>
      <c r="CA305" s="1106" t="n"/>
      <c r="CB305" s="1106" t="n"/>
      <c r="CC305" s="1106" t="n"/>
      <c r="CD305" s="1106" t="n"/>
      <c r="CE305" s="1106" t="n"/>
      <c r="CF305" s="1106" t="n"/>
      <c r="CG305" s="1106" t="n"/>
      <c r="CH305" s="1106" t="n"/>
      <c r="CI305" s="1106" t="n"/>
      <c r="CJ305" s="1106" t="n"/>
      <c r="CK305" s="1106" t="n"/>
      <c r="CL305" s="1106" t="n"/>
      <c r="CM305" s="1106" t="n"/>
      <c r="CN305" s="1106" t="n"/>
      <c r="CO305" s="1106" t="n"/>
      <c r="CP305" s="1106" t="n"/>
      <c r="CQ305" s="1106" t="n"/>
      <c r="CR305" s="1106" t="n"/>
      <c r="CS305" s="1106" t="n"/>
      <c r="CT305" s="1106" t="n"/>
      <c r="CU305" s="1106" t="n"/>
      <c r="CV305" s="1106" t="n"/>
      <c r="CW305" s="1106" t="n"/>
      <c r="CX305" s="1106" t="n"/>
      <c r="CY305" s="1106" t="n"/>
      <c r="CZ305" s="1106" t="n"/>
      <c r="DA305" s="1106" t="n"/>
      <c r="DB305" s="1106" t="n"/>
      <c r="DC305" s="1106" t="n"/>
      <c r="DD305" s="1106" t="n"/>
      <c r="DE305" s="1106" t="n"/>
      <c r="DF305" s="1106" t="n"/>
      <c r="DG305" s="1106" t="n"/>
      <c r="DH305" s="1106" t="n"/>
      <c r="DI305" s="1106" t="n"/>
    </row>
    <row r="306" ht="13.5" customHeight="1" s="1178">
      <c r="A306" s="1106" t="n"/>
      <c r="B306" s="1106" t="n"/>
      <c r="C306" s="1106" t="n"/>
      <c r="D306" s="1106" t="n"/>
      <c r="E306" s="1106" t="n"/>
      <c r="F306" s="1106" t="n"/>
      <c r="G306" s="144" t="n"/>
      <c r="H306" s="1106" t="n"/>
      <c r="I306" s="1106" t="n"/>
      <c r="J306" s="1106" t="n"/>
      <c r="K306" s="1106" t="n"/>
      <c r="L306" s="1106" t="n"/>
      <c r="M306" s="1106" t="n"/>
      <c r="N306" s="1106" t="n"/>
      <c r="O306" s="1106" t="n"/>
      <c r="P306" s="1106" t="n"/>
      <c r="Q306" s="1106" t="n"/>
      <c r="R306" s="1106" t="n"/>
      <c r="S306" s="1106" t="n"/>
      <c r="T306" s="230" t="n"/>
      <c r="U306" s="1106" t="n"/>
      <c r="V306" s="1106" t="n"/>
      <c r="W306" s="1106" t="n"/>
      <c r="X306" s="1106" t="n"/>
      <c r="Y306" s="1106" t="n"/>
      <c r="Z306" s="1106" t="n"/>
      <c r="AA306" s="144" t="n"/>
      <c r="AB306" s="1106" t="n"/>
      <c r="AC306" s="1106" t="n"/>
      <c r="AD306" s="1106" t="n"/>
      <c r="AE306" s="1106" t="n"/>
      <c r="AF306" s="1106" t="n"/>
      <c r="AG306" s="1106" t="n"/>
      <c r="AH306" s="144" t="n"/>
      <c r="AI306" s="1106" t="n"/>
      <c r="AJ306" s="1106" t="n"/>
      <c r="AK306" s="1106" t="n"/>
      <c r="AL306" s="1106" t="n"/>
      <c r="AM306" s="1106" t="n"/>
      <c r="AN306" s="1106" t="n"/>
      <c r="AO306" s="1106" t="n"/>
      <c r="AP306" s="1106" t="n"/>
      <c r="AQ306" s="1106" t="n"/>
      <c r="AR306" s="1106" t="n"/>
      <c r="AS306" s="1106" t="n"/>
      <c r="AT306" s="1106" t="n"/>
      <c r="AU306" s="1106" t="n"/>
      <c r="AV306" s="1106" t="n"/>
      <c r="AW306" s="1106" t="n"/>
      <c r="AX306" s="1106" t="n"/>
      <c r="AY306" s="1106" t="n"/>
      <c r="AZ306" s="144" t="n"/>
      <c r="BA306" s="1106" t="n"/>
      <c r="BB306" s="1106" t="n"/>
      <c r="BC306" s="1106" t="n"/>
      <c r="BD306" s="1106" t="n"/>
      <c r="BE306" s="1106" t="n"/>
      <c r="BF306" s="1106" t="n"/>
      <c r="BG306" s="1106" t="n"/>
      <c r="BH306" s="1106" t="n"/>
      <c r="BI306" s="1106" t="n"/>
      <c r="BJ306" s="1106" t="n"/>
      <c r="BK306" s="1106" t="n"/>
      <c r="BL306" s="1106" t="n"/>
      <c r="BM306" s="1106" t="n"/>
      <c r="BN306" s="1106" t="n"/>
      <c r="BO306" s="1106" t="n"/>
      <c r="BP306" s="1106" t="n"/>
      <c r="BQ306" s="1106" t="n"/>
      <c r="BR306" s="1106" t="n"/>
      <c r="BS306" s="1106" t="n"/>
      <c r="BT306" s="1106" t="n"/>
      <c r="BU306" s="1106" t="n"/>
      <c r="BV306" s="1106" t="n"/>
      <c r="BW306" s="1106" t="n"/>
      <c r="BX306" s="1106" t="n"/>
      <c r="BY306" s="1106" t="n"/>
      <c r="BZ306" s="1106" t="n"/>
      <c r="CA306" s="1106" t="n"/>
      <c r="CB306" s="1106" t="n"/>
      <c r="CC306" s="1106" t="n"/>
      <c r="CD306" s="1106" t="n"/>
      <c r="CE306" s="1106" t="n"/>
      <c r="CF306" s="1106" t="n"/>
      <c r="CG306" s="1106" t="n"/>
      <c r="CH306" s="1106" t="n"/>
      <c r="CI306" s="1106" t="n"/>
      <c r="CJ306" s="1106" t="n"/>
      <c r="CK306" s="1106" t="n"/>
      <c r="CL306" s="1106" t="n"/>
      <c r="CM306" s="1106" t="n"/>
      <c r="CN306" s="1106" t="n"/>
      <c r="CO306" s="1106" t="n"/>
      <c r="CP306" s="1106" t="n"/>
      <c r="CQ306" s="1106" t="n"/>
      <c r="CR306" s="1106" t="n"/>
      <c r="CS306" s="1106" t="n"/>
      <c r="CT306" s="1106" t="n"/>
      <c r="CU306" s="1106" t="n"/>
      <c r="CV306" s="1106" t="n"/>
      <c r="CW306" s="1106" t="n"/>
      <c r="CX306" s="1106" t="n"/>
      <c r="CY306" s="1106" t="n"/>
      <c r="CZ306" s="1106" t="n"/>
      <c r="DA306" s="1106" t="n"/>
      <c r="DB306" s="1106" t="n"/>
      <c r="DC306" s="1106" t="n"/>
      <c r="DD306" s="1106" t="n"/>
      <c r="DE306" s="1106" t="n"/>
      <c r="DF306" s="1106" t="n"/>
      <c r="DG306" s="1106" t="n"/>
      <c r="DH306" s="1106" t="n"/>
      <c r="DI306" s="1106" t="n"/>
    </row>
    <row r="307" ht="13.5" customHeight="1" s="1178">
      <c r="A307" s="1106" t="n"/>
      <c r="B307" s="1106" t="n"/>
      <c r="C307" s="1106" t="n"/>
      <c r="D307" s="1106" t="n"/>
      <c r="E307" s="1106" t="n"/>
      <c r="F307" s="1106" t="n"/>
      <c r="G307" s="144" t="n"/>
      <c r="H307" s="1106" t="n"/>
      <c r="I307" s="1106" t="n"/>
      <c r="J307" s="1106" t="n"/>
      <c r="K307" s="1106" t="n"/>
      <c r="L307" s="1106" t="n"/>
      <c r="M307" s="1106" t="n"/>
      <c r="N307" s="1106" t="n"/>
      <c r="O307" s="1106" t="n"/>
      <c r="P307" s="1106" t="n"/>
      <c r="Q307" s="1106" t="n"/>
      <c r="R307" s="1106" t="n"/>
      <c r="S307" s="1106" t="n"/>
      <c r="T307" s="230" t="n"/>
      <c r="U307" s="1106" t="n"/>
      <c r="V307" s="1106" t="n"/>
      <c r="W307" s="1106" t="n"/>
      <c r="X307" s="1106" t="n"/>
      <c r="Y307" s="1106" t="n"/>
      <c r="Z307" s="1106" t="n"/>
      <c r="AA307" s="144" t="n"/>
      <c r="AB307" s="1106" t="n"/>
      <c r="AC307" s="1106" t="n"/>
      <c r="AD307" s="1106" t="n"/>
      <c r="AE307" s="1106" t="n"/>
      <c r="AF307" s="1106" t="n"/>
      <c r="AG307" s="1106" t="n"/>
      <c r="AH307" s="144" t="n"/>
      <c r="AI307" s="1106" t="n"/>
      <c r="AJ307" s="1106" t="n"/>
      <c r="AK307" s="1106" t="n"/>
      <c r="AL307" s="1106" t="n"/>
      <c r="AM307" s="1106" t="n"/>
      <c r="AN307" s="1106" t="n"/>
      <c r="AO307" s="1106" t="n"/>
      <c r="AP307" s="1106" t="n"/>
      <c r="AQ307" s="1106" t="n"/>
      <c r="AR307" s="1106" t="n"/>
      <c r="AS307" s="1106" t="n"/>
      <c r="AT307" s="1106" t="n"/>
      <c r="AU307" s="1106" t="n"/>
      <c r="AV307" s="1106" t="n"/>
      <c r="AW307" s="1106" t="n"/>
      <c r="AX307" s="1106" t="n"/>
      <c r="AY307" s="1106" t="n"/>
      <c r="AZ307" s="144" t="n"/>
      <c r="BA307" s="1106" t="n"/>
      <c r="BB307" s="1106" t="n"/>
      <c r="BC307" s="1106" t="n"/>
      <c r="BD307" s="1106" t="n"/>
      <c r="BE307" s="1106" t="n"/>
      <c r="BF307" s="1106" t="n"/>
      <c r="BG307" s="1106" t="n"/>
      <c r="BH307" s="1106" t="n"/>
      <c r="BI307" s="1106" t="n"/>
      <c r="BJ307" s="1106" t="n"/>
      <c r="BK307" s="1106" t="n"/>
      <c r="BL307" s="1106" t="n"/>
      <c r="BM307" s="1106" t="n"/>
      <c r="BN307" s="1106" t="n"/>
      <c r="BO307" s="1106" t="n"/>
      <c r="BP307" s="1106" t="n"/>
      <c r="BQ307" s="1106" t="n"/>
      <c r="BR307" s="1106" t="n"/>
      <c r="BS307" s="1106" t="n"/>
      <c r="BT307" s="1106" t="n"/>
      <c r="BU307" s="1106" t="n"/>
      <c r="BV307" s="1106" t="n"/>
      <c r="BW307" s="1106" t="n"/>
      <c r="BX307" s="1106" t="n"/>
      <c r="BY307" s="1106" t="n"/>
      <c r="BZ307" s="1106" t="n"/>
      <c r="CA307" s="1106" t="n"/>
      <c r="CB307" s="1106" t="n"/>
      <c r="CC307" s="1106" t="n"/>
      <c r="CD307" s="1106" t="n"/>
      <c r="CE307" s="1106" t="n"/>
      <c r="CF307" s="1106" t="n"/>
      <c r="CG307" s="1106" t="n"/>
      <c r="CH307" s="1106" t="n"/>
      <c r="CI307" s="1106" t="n"/>
      <c r="CJ307" s="1106" t="n"/>
      <c r="CK307" s="1106" t="n"/>
      <c r="CL307" s="1106" t="n"/>
      <c r="CM307" s="1106" t="n"/>
      <c r="CN307" s="1106" t="n"/>
      <c r="CO307" s="1106" t="n"/>
      <c r="CP307" s="1106" t="n"/>
      <c r="CQ307" s="1106" t="n"/>
      <c r="CR307" s="1106" t="n"/>
      <c r="CS307" s="1106" t="n"/>
      <c r="CT307" s="1106" t="n"/>
      <c r="CU307" s="1106" t="n"/>
      <c r="CV307" s="1106" t="n"/>
      <c r="CW307" s="1106" t="n"/>
      <c r="CX307" s="1106" t="n"/>
      <c r="CY307" s="1106" t="n"/>
      <c r="CZ307" s="1106" t="n"/>
      <c r="DA307" s="1106" t="n"/>
      <c r="DB307" s="1106" t="n"/>
      <c r="DC307" s="1106" t="n"/>
      <c r="DD307" s="1106" t="n"/>
      <c r="DE307" s="1106" t="n"/>
      <c r="DF307" s="1106" t="n"/>
      <c r="DG307" s="1106" t="n"/>
      <c r="DH307" s="1106" t="n"/>
      <c r="DI307" s="1106" t="n"/>
    </row>
    <row r="308" ht="13.5" customHeight="1" s="1178">
      <c r="A308" s="1106" t="n"/>
      <c r="B308" s="1106" t="n"/>
      <c r="C308" s="1106" t="n"/>
      <c r="D308" s="1106" t="n"/>
      <c r="E308" s="1106" t="n"/>
      <c r="F308" s="1106" t="n"/>
      <c r="G308" s="144" t="n"/>
      <c r="H308" s="1106" t="n"/>
      <c r="I308" s="1106" t="n"/>
      <c r="J308" s="1106" t="n"/>
      <c r="K308" s="1106" t="n"/>
      <c r="L308" s="1106" t="n"/>
      <c r="M308" s="1106" t="n"/>
      <c r="N308" s="1106" t="n"/>
      <c r="O308" s="1106" t="n"/>
      <c r="P308" s="1106" t="n"/>
      <c r="Q308" s="1106" t="n"/>
      <c r="R308" s="1106" t="n"/>
      <c r="S308" s="1106" t="n"/>
      <c r="T308" s="230" t="n"/>
      <c r="U308" s="1106" t="n"/>
      <c r="V308" s="1106" t="n"/>
      <c r="W308" s="1106" t="n"/>
      <c r="X308" s="1106" t="n"/>
      <c r="Y308" s="1106" t="n"/>
      <c r="Z308" s="1106" t="n"/>
      <c r="AA308" s="144" t="n"/>
      <c r="AB308" s="1106" t="n"/>
      <c r="AC308" s="1106" t="n"/>
      <c r="AD308" s="1106" t="n"/>
      <c r="AE308" s="1106" t="n"/>
      <c r="AF308" s="1106" t="n"/>
      <c r="AG308" s="1106" t="n"/>
      <c r="AH308" s="144" t="n"/>
      <c r="AI308" s="1106" t="n"/>
      <c r="AJ308" s="1106" t="n"/>
      <c r="AK308" s="1106" t="n"/>
      <c r="AL308" s="1106" t="n"/>
      <c r="AM308" s="1106" t="n"/>
      <c r="AN308" s="1106" t="n"/>
      <c r="AO308" s="1106" t="n"/>
      <c r="AP308" s="1106" t="n"/>
      <c r="AQ308" s="1106" t="n"/>
      <c r="AR308" s="1106" t="n"/>
      <c r="AS308" s="1106" t="n"/>
      <c r="AT308" s="1106" t="n"/>
      <c r="AU308" s="1106" t="n"/>
      <c r="AV308" s="1106" t="n"/>
      <c r="AW308" s="1106" t="n"/>
      <c r="AX308" s="1106" t="n"/>
      <c r="AY308" s="1106" t="n"/>
      <c r="AZ308" s="144" t="n"/>
      <c r="BA308" s="1106" t="n"/>
      <c r="BB308" s="1106" t="n"/>
      <c r="BC308" s="1106" t="n"/>
      <c r="BD308" s="1106" t="n"/>
      <c r="BE308" s="1106" t="n"/>
      <c r="BF308" s="1106" t="n"/>
      <c r="BG308" s="1106" t="n"/>
      <c r="BH308" s="1106" t="n"/>
      <c r="BI308" s="1106" t="n"/>
      <c r="BJ308" s="1106" t="n"/>
      <c r="BK308" s="1106" t="n"/>
      <c r="BL308" s="1106" t="n"/>
      <c r="BM308" s="1106" t="n"/>
      <c r="BN308" s="1106" t="n"/>
      <c r="BO308" s="1106" t="n"/>
      <c r="BP308" s="1106" t="n"/>
      <c r="BQ308" s="1106" t="n"/>
      <c r="BR308" s="1106" t="n"/>
      <c r="BS308" s="1106" t="n"/>
      <c r="BT308" s="1106" t="n"/>
      <c r="BU308" s="1106" t="n"/>
      <c r="BV308" s="1106" t="n"/>
      <c r="BW308" s="1106" t="n"/>
      <c r="BX308" s="1106" t="n"/>
      <c r="BY308" s="1106" t="n"/>
      <c r="BZ308" s="1106" t="n"/>
      <c r="CA308" s="1106" t="n"/>
      <c r="CB308" s="1106" t="n"/>
      <c r="CC308" s="1106" t="n"/>
      <c r="CD308" s="1106" t="n"/>
      <c r="CE308" s="1106" t="n"/>
      <c r="CF308" s="1106" t="n"/>
      <c r="CG308" s="1106" t="n"/>
      <c r="CH308" s="1106" t="n"/>
      <c r="CI308" s="1106" t="n"/>
      <c r="CJ308" s="1106" t="n"/>
      <c r="CK308" s="1106" t="n"/>
      <c r="CL308" s="1106" t="n"/>
      <c r="CM308" s="1106" t="n"/>
      <c r="CN308" s="1106" t="n"/>
      <c r="CO308" s="1106" t="n"/>
      <c r="CP308" s="1106" t="n"/>
      <c r="CQ308" s="1106" t="n"/>
      <c r="CR308" s="1106" t="n"/>
      <c r="CS308" s="1106" t="n"/>
      <c r="CT308" s="1106" t="n"/>
      <c r="CU308" s="1106" t="n"/>
      <c r="CV308" s="1106" t="n"/>
      <c r="CW308" s="1106" t="n"/>
      <c r="CX308" s="1106" t="n"/>
      <c r="CY308" s="1106" t="n"/>
      <c r="CZ308" s="1106" t="n"/>
      <c r="DA308" s="1106" t="n"/>
      <c r="DB308" s="1106" t="n"/>
      <c r="DC308" s="1106" t="n"/>
      <c r="DD308" s="1106" t="n"/>
      <c r="DE308" s="1106" t="n"/>
      <c r="DF308" s="1106" t="n"/>
      <c r="DG308" s="1106" t="n"/>
      <c r="DH308" s="1106" t="n"/>
      <c r="DI308" s="1106" t="n"/>
    </row>
    <row r="309" ht="13.5" customHeight="1" s="1178">
      <c r="A309" s="1106" t="n"/>
      <c r="B309" s="1106" t="n"/>
      <c r="C309" s="1106" t="n"/>
      <c r="D309" s="1106" t="n"/>
      <c r="E309" s="1106" t="n"/>
      <c r="F309" s="1106" t="n"/>
      <c r="G309" s="144" t="n"/>
      <c r="H309" s="1106" t="n"/>
      <c r="I309" s="1106" t="n"/>
      <c r="J309" s="1106" t="n"/>
      <c r="K309" s="1106" t="n"/>
      <c r="L309" s="1106" t="n"/>
      <c r="M309" s="1106" t="n"/>
      <c r="N309" s="1106" t="n"/>
      <c r="O309" s="1106" t="n"/>
      <c r="P309" s="1106" t="n"/>
      <c r="Q309" s="1106" t="n"/>
      <c r="R309" s="1106" t="n"/>
      <c r="S309" s="1106" t="n"/>
      <c r="T309" s="230" t="n"/>
      <c r="U309" s="1106" t="n"/>
      <c r="V309" s="1106" t="n"/>
      <c r="W309" s="1106" t="n"/>
      <c r="X309" s="1106" t="n"/>
      <c r="Y309" s="1106" t="n"/>
      <c r="Z309" s="1106" t="n"/>
      <c r="AA309" s="144" t="n"/>
      <c r="AB309" s="1106" t="n"/>
      <c r="AC309" s="1106" t="n"/>
      <c r="AD309" s="1106" t="n"/>
      <c r="AE309" s="1106" t="n"/>
      <c r="AF309" s="1106" t="n"/>
      <c r="AG309" s="1106" t="n"/>
      <c r="AH309" s="144" t="n"/>
      <c r="AI309" s="1106" t="n"/>
      <c r="AJ309" s="1106" t="n"/>
      <c r="AK309" s="1106" t="n"/>
      <c r="AL309" s="1106" t="n"/>
      <c r="AM309" s="1106" t="n"/>
      <c r="AN309" s="1106" t="n"/>
      <c r="AO309" s="1106" t="n"/>
      <c r="AP309" s="1106" t="n"/>
      <c r="AQ309" s="1106" t="n"/>
      <c r="AR309" s="1106" t="n"/>
      <c r="AS309" s="1106" t="n"/>
      <c r="AT309" s="1106" t="n"/>
      <c r="AU309" s="1106" t="n"/>
      <c r="AV309" s="1106" t="n"/>
      <c r="AW309" s="1106" t="n"/>
      <c r="AX309" s="1106" t="n"/>
      <c r="AY309" s="1106" t="n"/>
      <c r="AZ309" s="144" t="n"/>
      <c r="BA309" s="1106" t="n"/>
      <c r="BB309" s="1106" t="n"/>
      <c r="BC309" s="1106" t="n"/>
      <c r="BD309" s="1106" t="n"/>
      <c r="BE309" s="1106" t="n"/>
      <c r="BF309" s="1106" t="n"/>
      <c r="BG309" s="1106" t="n"/>
      <c r="BH309" s="1106" t="n"/>
      <c r="BI309" s="1106" t="n"/>
      <c r="BJ309" s="1106" t="n"/>
      <c r="BK309" s="1106" t="n"/>
      <c r="BL309" s="1106" t="n"/>
      <c r="BM309" s="1106" t="n"/>
      <c r="BN309" s="1106" t="n"/>
      <c r="BO309" s="1106" t="n"/>
      <c r="BP309" s="1106" t="n"/>
      <c r="BQ309" s="1106" t="n"/>
      <c r="BR309" s="1106" t="n"/>
      <c r="BS309" s="1106" t="n"/>
      <c r="BT309" s="1106" t="n"/>
      <c r="BU309" s="1106" t="n"/>
      <c r="BV309" s="1106" t="n"/>
      <c r="BW309" s="1106" t="n"/>
      <c r="BX309" s="1106" t="n"/>
      <c r="BY309" s="1106" t="n"/>
      <c r="BZ309" s="1106" t="n"/>
      <c r="CA309" s="1106" t="n"/>
      <c r="CB309" s="1106" t="n"/>
      <c r="CC309" s="1106" t="n"/>
      <c r="CD309" s="1106" t="n"/>
      <c r="CE309" s="1106" t="n"/>
      <c r="CF309" s="1106" t="n"/>
      <c r="CG309" s="1106" t="n"/>
      <c r="CH309" s="1106" t="n"/>
      <c r="CI309" s="1106" t="n"/>
      <c r="CJ309" s="1106" t="n"/>
      <c r="CK309" s="1106" t="n"/>
      <c r="CL309" s="1106" t="n"/>
      <c r="CM309" s="1106" t="n"/>
      <c r="CN309" s="1106" t="n"/>
      <c r="CO309" s="1106" t="n"/>
      <c r="CP309" s="1106" t="n"/>
      <c r="CQ309" s="1106" t="n"/>
      <c r="CR309" s="1106" t="n"/>
      <c r="CS309" s="1106" t="n"/>
      <c r="CT309" s="1106" t="n"/>
      <c r="CU309" s="1106" t="n"/>
      <c r="CV309" s="1106" t="n"/>
      <c r="CW309" s="1106" t="n"/>
      <c r="CX309" s="1106" t="n"/>
      <c r="CY309" s="1106" t="n"/>
      <c r="CZ309" s="1106" t="n"/>
      <c r="DA309" s="1106" t="n"/>
      <c r="DB309" s="1106" t="n"/>
      <c r="DC309" s="1106" t="n"/>
      <c r="DD309" s="1106" t="n"/>
      <c r="DE309" s="1106" t="n"/>
      <c r="DF309" s="1106" t="n"/>
      <c r="DG309" s="1106" t="n"/>
      <c r="DH309" s="1106" t="n"/>
      <c r="DI309" s="1106" t="n"/>
    </row>
    <row r="310" ht="13.5" customHeight="1" s="1178">
      <c r="A310" s="1106" t="n"/>
      <c r="B310" s="1106" t="n"/>
      <c r="C310" s="1106" t="n"/>
      <c r="D310" s="1106" t="n"/>
      <c r="E310" s="1106" t="n"/>
      <c r="F310" s="1106" t="n"/>
      <c r="G310" s="144" t="n"/>
      <c r="H310" s="1106" t="n"/>
      <c r="I310" s="1106" t="n"/>
      <c r="J310" s="1106" t="n"/>
      <c r="K310" s="1106" t="n"/>
      <c r="L310" s="1106" t="n"/>
      <c r="M310" s="1106" t="n"/>
      <c r="N310" s="1106" t="n"/>
      <c r="O310" s="1106" t="n"/>
      <c r="P310" s="1106" t="n"/>
      <c r="Q310" s="1106" t="n"/>
      <c r="R310" s="1106" t="n"/>
      <c r="S310" s="1106" t="n"/>
      <c r="T310" s="230" t="n"/>
      <c r="U310" s="1106" t="n"/>
      <c r="V310" s="1106" t="n"/>
      <c r="W310" s="1106" t="n"/>
      <c r="X310" s="1106" t="n"/>
      <c r="Y310" s="1106" t="n"/>
      <c r="Z310" s="1106" t="n"/>
      <c r="AA310" s="144" t="n"/>
      <c r="AB310" s="1106" t="n"/>
      <c r="AC310" s="1106" t="n"/>
      <c r="AD310" s="1106" t="n"/>
      <c r="AE310" s="1106" t="n"/>
      <c r="AF310" s="1106" t="n"/>
      <c r="AG310" s="1106" t="n"/>
      <c r="AH310" s="144" t="n"/>
      <c r="AI310" s="1106" t="n"/>
      <c r="AJ310" s="1106" t="n"/>
      <c r="AK310" s="1106" t="n"/>
      <c r="AL310" s="1106" t="n"/>
      <c r="AM310" s="1106" t="n"/>
      <c r="AN310" s="1106" t="n"/>
      <c r="AO310" s="1106" t="n"/>
      <c r="AP310" s="1106" t="n"/>
      <c r="AQ310" s="1106" t="n"/>
      <c r="AR310" s="1106" t="n"/>
      <c r="AS310" s="1106" t="n"/>
      <c r="AT310" s="1106" t="n"/>
      <c r="AU310" s="1106" t="n"/>
      <c r="AV310" s="1106" t="n"/>
      <c r="AW310" s="1106" t="n"/>
      <c r="AX310" s="1106" t="n"/>
      <c r="AY310" s="1106" t="n"/>
      <c r="AZ310" s="144" t="n"/>
      <c r="BA310" s="1106" t="n"/>
      <c r="BB310" s="1106" t="n"/>
      <c r="BC310" s="1106" t="n"/>
      <c r="BD310" s="1106" t="n"/>
      <c r="BE310" s="1106" t="n"/>
      <c r="BF310" s="1106" t="n"/>
      <c r="BG310" s="1106" t="n"/>
      <c r="BH310" s="1106" t="n"/>
      <c r="BI310" s="1106" t="n"/>
      <c r="BJ310" s="1106" t="n"/>
      <c r="BK310" s="1106" t="n"/>
      <c r="BL310" s="1106" t="n"/>
      <c r="BM310" s="1106" t="n"/>
      <c r="BN310" s="1106" t="n"/>
      <c r="BO310" s="1106" t="n"/>
      <c r="BP310" s="1106" t="n"/>
      <c r="BQ310" s="1106" t="n"/>
      <c r="BR310" s="1106" t="n"/>
      <c r="BS310" s="1106" t="n"/>
      <c r="BT310" s="1106" t="n"/>
      <c r="BU310" s="1106" t="n"/>
      <c r="BV310" s="1106" t="n"/>
      <c r="BW310" s="1106" t="n"/>
      <c r="BX310" s="1106" t="n"/>
      <c r="BY310" s="1106" t="n"/>
      <c r="BZ310" s="1106" t="n"/>
      <c r="CA310" s="1106" t="n"/>
      <c r="CB310" s="1106" t="n"/>
      <c r="CC310" s="1106" t="n"/>
      <c r="CD310" s="1106" t="n"/>
      <c r="CE310" s="1106" t="n"/>
      <c r="CF310" s="1106" t="n"/>
      <c r="CG310" s="1106" t="n"/>
      <c r="CH310" s="1106" t="n"/>
      <c r="CI310" s="1106" t="n"/>
      <c r="CJ310" s="1106" t="n"/>
      <c r="CK310" s="1106" t="n"/>
      <c r="CL310" s="1106" t="n"/>
      <c r="CM310" s="1106" t="n"/>
      <c r="CN310" s="1106" t="n"/>
      <c r="CO310" s="1106" t="n"/>
      <c r="CP310" s="1106" t="n"/>
      <c r="CQ310" s="1106" t="n"/>
      <c r="CR310" s="1106" t="n"/>
      <c r="CS310" s="1106" t="n"/>
      <c r="CT310" s="1106" t="n"/>
      <c r="CU310" s="1106" t="n"/>
      <c r="CV310" s="1106" t="n"/>
      <c r="CW310" s="1106" t="n"/>
      <c r="CX310" s="1106" t="n"/>
      <c r="CY310" s="1106" t="n"/>
      <c r="CZ310" s="1106" t="n"/>
      <c r="DA310" s="1106" t="n"/>
      <c r="DB310" s="1106" t="n"/>
      <c r="DC310" s="1106" t="n"/>
      <c r="DD310" s="1106" t="n"/>
      <c r="DE310" s="1106" t="n"/>
      <c r="DF310" s="1106" t="n"/>
      <c r="DG310" s="1106" t="n"/>
      <c r="DH310" s="1106" t="n"/>
      <c r="DI310" s="1106" t="n"/>
    </row>
    <row r="311" ht="13.5" customHeight="1" s="1178">
      <c r="A311" s="1106" t="n"/>
      <c r="B311" s="1106" t="n"/>
      <c r="C311" s="1106" t="n"/>
      <c r="D311" s="1106" t="n"/>
      <c r="E311" s="1106" t="n"/>
      <c r="F311" s="1106" t="n"/>
      <c r="G311" s="144" t="n"/>
      <c r="H311" s="1106" t="n"/>
      <c r="I311" s="1106" t="n"/>
      <c r="J311" s="1106" t="n"/>
      <c r="K311" s="1106" t="n"/>
      <c r="L311" s="1106" t="n"/>
      <c r="M311" s="1106" t="n"/>
      <c r="N311" s="1106" t="n"/>
      <c r="O311" s="1106" t="n"/>
      <c r="P311" s="1106" t="n"/>
      <c r="Q311" s="1106" t="n"/>
      <c r="R311" s="1106" t="n"/>
      <c r="S311" s="1106" t="n"/>
      <c r="T311" s="230" t="n"/>
      <c r="U311" s="1106" t="n"/>
      <c r="V311" s="1106" t="n"/>
      <c r="W311" s="1106" t="n"/>
      <c r="X311" s="1106" t="n"/>
      <c r="Y311" s="1106" t="n"/>
      <c r="Z311" s="1106" t="n"/>
      <c r="AA311" s="144" t="n"/>
      <c r="AB311" s="1106" t="n"/>
      <c r="AC311" s="1106" t="n"/>
      <c r="AD311" s="1106" t="n"/>
      <c r="AE311" s="1106" t="n"/>
      <c r="AF311" s="1106" t="n"/>
      <c r="AG311" s="1106" t="n"/>
      <c r="AH311" s="144" t="n"/>
      <c r="AI311" s="1106" t="n"/>
      <c r="AJ311" s="1106" t="n"/>
      <c r="AK311" s="1106" t="n"/>
      <c r="AL311" s="1106" t="n"/>
      <c r="AM311" s="1106" t="n"/>
      <c r="AN311" s="1106" t="n"/>
      <c r="AO311" s="1106" t="n"/>
      <c r="AP311" s="1106" t="n"/>
      <c r="AQ311" s="1106" t="n"/>
      <c r="AR311" s="1106" t="n"/>
      <c r="AS311" s="1106" t="n"/>
      <c r="AT311" s="1106" t="n"/>
      <c r="AU311" s="1106" t="n"/>
      <c r="AV311" s="1106" t="n"/>
      <c r="AW311" s="1106" t="n"/>
      <c r="AX311" s="1106" t="n"/>
      <c r="AY311" s="1106" t="n"/>
      <c r="AZ311" s="144" t="n"/>
      <c r="BA311" s="1106" t="n"/>
      <c r="BB311" s="1106" t="n"/>
      <c r="BC311" s="1106" t="n"/>
      <c r="BD311" s="1106" t="n"/>
      <c r="BE311" s="1106" t="n"/>
      <c r="BF311" s="1106" t="n"/>
      <c r="BG311" s="1106" t="n"/>
      <c r="BH311" s="1106" t="n"/>
      <c r="BI311" s="1106" t="n"/>
      <c r="BJ311" s="1106" t="n"/>
      <c r="BK311" s="1106" t="n"/>
      <c r="BL311" s="1106" t="n"/>
      <c r="BM311" s="1106" t="n"/>
      <c r="BN311" s="1106" t="n"/>
      <c r="BO311" s="1106" t="n"/>
      <c r="BP311" s="1106" t="n"/>
      <c r="BQ311" s="1106" t="n"/>
      <c r="BR311" s="1106" t="n"/>
      <c r="BS311" s="1106" t="n"/>
      <c r="BT311" s="1106" t="n"/>
      <c r="BU311" s="1106" t="n"/>
      <c r="BV311" s="1106" t="n"/>
      <c r="BW311" s="1106" t="n"/>
      <c r="BX311" s="1106" t="n"/>
      <c r="BY311" s="1106" t="n"/>
      <c r="BZ311" s="1106" t="n"/>
      <c r="CA311" s="1106" t="n"/>
      <c r="CB311" s="1106" t="n"/>
      <c r="CC311" s="1106" t="n"/>
      <c r="CD311" s="1106" t="n"/>
      <c r="CE311" s="1106" t="n"/>
      <c r="CF311" s="1106" t="n"/>
      <c r="CG311" s="1106" t="n"/>
      <c r="CH311" s="1106" t="n"/>
      <c r="CI311" s="1106" t="n"/>
      <c r="CJ311" s="1106" t="n"/>
      <c r="CK311" s="1106" t="n"/>
      <c r="CL311" s="1106" t="n"/>
      <c r="CM311" s="1106" t="n"/>
      <c r="CN311" s="1106" t="n"/>
      <c r="CO311" s="1106" t="n"/>
      <c r="CP311" s="1106" t="n"/>
      <c r="CQ311" s="1106" t="n"/>
      <c r="CR311" s="1106" t="n"/>
      <c r="CS311" s="1106" t="n"/>
      <c r="CT311" s="1106" t="n"/>
      <c r="CU311" s="1106" t="n"/>
      <c r="CV311" s="1106" t="n"/>
      <c r="CW311" s="1106" t="n"/>
      <c r="CX311" s="1106" t="n"/>
      <c r="CY311" s="1106" t="n"/>
      <c r="CZ311" s="1106" t="n"/>
      <c r="DA311" s="1106" t="n"/>
      <c r="DB311" s="1106" t="n"/>
      <c r="DC311" s="1106" t="n"/>
      <c r="DD311" s="1106" t="n"/>
      <c r="DE311" s="1106" t="n"/>
      <c r="DF311" s="1106" t="n"/>
      <c r="DG311" s="1106" t="n"/>
      <c r="DH311" s="1106" t="n"/>
      <c r="DI311" s="1106" t="n"/>
    </row>
    <row r="312" ht="13.5" customHeight="1" s="1178">
      <c r="A312" s="1106" t="n"/>
      <c r="B312" s="1106" t="n"/>
      <c r="C312" s="1106" t="n"/>
      <c r="D312" s="1106" t="n"/>
      <c r="E312" s="1106" t="n"/>
      <c r="F312" s="1106" t="n"/>
      <c r="G312" s="144" t="n"/>
      <c r="H312" s="1106" t="n"/>
      <c r="I312" s="1106" t="n"/>
      <c r="J312" s="1106" t="n"/>
      <c r="K312" s="1106" t="n"/>
      <c r="L312" s="1106" t="n"/>
      <c r="M312" s="1106" t="n"/>
      <c r="N312" s="1106" t="n"/>
      <c r="O312" s="1106" t="n"/>
      <c r="P312" s="1106" t="n"/>
      <c r="Q312" s="1106" t="n"/>
      <c r="R312" s="1106" t="n"/>
      <c r="S312" s="1106" t="n"/>
      <c r="T312" s="230" t="n"/>
      <c r="U312" s="1106" t="n"/>
      <c r="V312" s="1106" t="n"/>
      <c r="W312" s="1106" t="n"/>
      <c r="X312" s="1106" t="n"/>
      <c r="Y312" s="1106" t="n"/>
      <c r="Z312" s="1106" t="n"/>
      <c r="AA312" s="144" t="n"/>
      <c r="AB312" s="1106" t="n"/>
      <c r="AC312" s="1106" t="n"/>
      <c r="AD312" s="1106" t="n"/>
      <c r="AE312" s="1106" t="n"/>
      <c r="AF312" s="1106" t="n"/>
      <c r="AG312" s="1106" t="n"/>
      <c r="AH312" s="144" t="n"/>
      <c r="AI312" s="1106" t="n"/>
      <c r="AJ312" s="1106" t="n"/>
      <c r="AK312" s="1106" t="n"/>
      <c r="AL312" s="1106" t="n"/>
      <c r="AM312" s="1106" t="n"/>
      <c r="AN312" s="1106" t="n"/>
      <c r="AO312" s="1106" t="n"/>
      <c r="AP312" s="1106" t="n"/>
      <c r="AQ312" s="1106" t="n"/>
      <c r="AR312" s="1106" t="n"/>
      <c r="AS312" s="1106" t="n"/>
      <c r="AT312" s="1106" t="n"/>
      <c r="AU312" s="1106" t="n"/>
      <c r="AV312" s="1106" t="n"/>
      <c r="AW312" s="1106" t="n"/>
      <c r="AX312" s="1106" t="n"/>
      <c r="AY312" s="1106" t="n"/>
      <c r="AZ312" s="144" t="n"/>
      <c r="BA312" s="1106" t="n"/>
      <c r="BB312" s="1106" t="n"/>
      <c r="BC312" s="1106" t="n"/>
      <c r="BD312" s="1106" t="n"/>
      <c r="BE312" s="1106" t="n"/>
      <c r="BF312" s="1106" t="n"/>
      <c r="BG312" s="1106" t="n"/>
      <c r="BH312" s="1106" t="n"/>
      <c r="BI312" s="1106" t="n"/>
      <c r="BJ312" s="1106" t="n"/>
      <c r="BK312" s="1106" t="n"/>
      <c r="BL312" s="1106" t="n"/>
      <c r="BM312" s="1106" t="n"/>
      <c r="BN312" s="1106" t="n"/>
      <c r="BO312" s="1106" t="n"/>
      <c r="BP312" s="1106" t="n"/>
      <c r="BQ312" s="1106" t="n"/>
      <c r="BR312" s="1106" t="n"/>
      <c r="BS312" s="1106" t="n"/>
      <c r="BT312" s="1106" t="n"/>
      <c r="BU312" s="1106" t="n"/>
      <c r="BV312" s="1106" t="n"/>
      <c r="BW312" s="1106" t="n"/>
      <c r="BX312" s="1106" t="n"/>
      <c r="BY312" s="1106" t="n"/>
      <c r="BZ312" s="1106" t="n"/>
      <c r="CA312" s="1106" t="n"/>
      <c r="CB312" s="1106" t="n"/>
      <c r="CC312" s="1106" t="n"/>
      <c r="CD312" s="1106" t="n"/>
      <c r="CE312" s="1106" t="n"/>
      <c r="CF312" s="1106" t="n"/>
      <c r="CG312" s="1106" t="n"/>
      <c r="CH312" s="1106" t="n"/>
      <c r="CI312" s="1106" t="n"/>
      <c r="CJ312" s="1106" t="n"/>
      <c r="CK312" s="1106" t="n"/>
      <c r="CL312" s="1106" t="n"/>
      <c r="CM312" s="1106" t="n"/>
      <c r="CN312" s="1106" t="n"/>
      <c r="CO312" s="1106" t="n"/>
      <c r="CP312" s="1106" t="n"/>
      <c r="CQ312" s="1106" t="n"/>
      <c r="CR312" s="1106" t="n"/>
      <c r="CS312" s="1106" t="n"/>
      <c r="CT312" s="1106" t="n"/>
      <c r="CU312" s="1106" t="n"/>
      <c r="CV312" s="1106" t="n"/>
      <c r="CW312" s="1106" t="n"/>
      <c r="CX312" s="1106" t="n"/>
      <c r="CY312" s="1106" t="n"/>
      <c r="CZ312" s="1106" t="n"/>
      <c r="DA312" s="1106" t="n"/>
      <c r="DB312" s="1106" t="n"/>
      <c r="DC312" s="1106" t="n"/>
      <c r="DD312" s="1106" t="n"/>
      <c r="DE312" s="1106" t="n"/>
      <c r="DF312" s="1106" t="n"/>
      <c r="DG312" s="1106" t="n"/>
      <c r="DH312" s="1106" t="n"/>
      <c r="DI312" s="1106" t="n"/>
    </row>
    <row r="313" ht="13.5" customHeight="1" s="1178">
      <c r="A313" s="1106" t="n"/>
      <c r="B313" s="1106" t="n"/>
      <c r="C313" s="1106" t="n"/>
      <c r="D313" s="1106" t="n"/>
      <c r="E313" s="1106" t="n"/>
      <c r="F313" s="1106" t="n"/>
      <c r="G313" s="144" t="n"/>
      <c r="H313" s="1106" t="n"/>
      <c r="I313" s="1106" t="n"/>
      <c r="J313" s="1106" t="n"/>
      <c r="K313" s="1106" t="n"/>
      <c r="L313" s="1106" t="n"/>
      <c r="M313" s="1106" t="n"/>
      <c r="N313" s="1106" t="n"/>
      <c r="O313" s="1106" t="n"/>
      <c r="P313" s="1106" t="n"/>
      <c r="Q313" s="1106" t="n"/>
      <c r="R313" s="1106" t="n"/>
      <c r="S313" s="1106" t="n"/>
      <c r="T313" s="230" t="n"/>
      <c r="U313" s="1106" t="n"/>
      <c r="V313" s="1106" t="n"/>
      <c r="W313" s="1106" t="n"/>
      <c r="X313" s="1106" t="n"/>
      <c r="Y313" s="1106" t="n"/>
      <c r="Z313" s="1106" t="n"/>
      <c r="AA313" s="144" t="n"/>
      <c r="AB313" s="1106" t="n"/>
      <c r="AC313" s="1106" t="n"/>
      <c r="AD313" s="1106" t="n"/>
      <c r="AE313" s="1106" t="n"/>
      <c r="AF313" s="1106" t="n"/>
      <c r="AG313" s="1106" t="n"/>
      <c r="AH313" s="144" t="n"/>
      <c r="AI313" s="1106" t="n"/>
      <c r="AJ313" s="1106" t="n"/>
      <c r="AK313" s="1106" t="n"/>
      <c r="AL313" s="1106" t="n"/>
      <c r="AM313" s="1106" t="n"/>
      <c r="AN313" s="1106" t="n"/>
      <c r="AO313" s="1106" t="n"/>
      <c r="AP313" s="1106" t="n"/>
      <c r="AQ313" s="1106" t="n"/>
      <c r="AR313" s="1106" t="n"/>
      <c r="AS313" s="1106" t="n"/>
      <c r="AT313" s="1106" t="n"/>
      <c r="AU313" s="1106" t="n"/>
      <c r="AV313" s="1106" t="n"/>
      <c r="AW313" s="1106" t="n"/>
      <c r="AX313" s="1106" t="n"/>
      <c r="AY313" s="1106" t="n"/>
      <c r="AZ313" s="144" t="n"/>
      <c r="BA313" s="1106" t="n"/>
      <c r="BB313" s="1106" t="n"/>
      <c r="BC313" s="1106" t="n"/>
      <c r="BD313" s="1106" t="n"/>
      <c r="BE313" s="1106" t="n"/>
      <c r="BF313" s="1106" t="n"/>
      <c r="BG313" s="1106" t="n"/>
      <c r="BH313" s="1106" t="n"/>
      <c r="BI313" s="1106" t="n"/>
      <c r="BJ313" s="1106" t="n"/>
      <c r="BK313" s="1106" t="n"/>
      <c r="BL313" s="1106" t="n"/>
      <c r="BM313" s="1106" t="n"/>
      <c r="BN313" s="1106" t="n"/>
      <c r="BO313" s="1106" t="n"/>
      <c r="BP313" s="1106" t="n"/>
      <c r="BQ313" s="1106" t="n"/>
      <c r="BR313" s="1106" t="n"/>
      <c r="BS313" s="1106" t="n"/>
      <c r="BT313" s="1106" t="n"/>
      <c r="BU313" s="1106" t="n"/>
      <c r="BV313" s="1106" t="n"/>
      <c r="BW313" s="1106" t="n"/>
      <c r="BX313" s="1106" t="n"/>
      <c r="BY313" s="1106" t="n"/>
      <c r="BZ313" s="1106" t="n"/>
      <c r="CA313" s="1106" t="n"/>
      <c r="CB313" s="1106" t="n"/>
      <c r="CC313" s="1106" t="n"/>
      <c r="CD313" s="1106" t="n"/>
      <c r="CE313" s="1106" t="n"/>
      <c r="CF313" s="1106" t="n"/>
      <c r="CG313" s="1106" t="n"/>
      <c r="CH313" s="1106" t="n"/>
      <c r="CI313" s="1106" t="n"/>
      <c r="CJ313" s="1106" t="n"/>
      <c r="CK313" s="1106" t="n"/>
      <c r="CL313" s="1106" t="n"/>
      <c r="CM313" s="1106" t="n"/>
      <c r="CN313" s="1106" t="n"/>
      <c r="CO313" s="1106" t="n"/>
      <c r="CP313" s="1106" t="n"/>
      <c r="CQ313" s="1106" t="n"/>
      <c r="CR313" s="1106" t="n"/>
      <c r="CS313" s="1106" t="n"/>
      <c r="CT313" s="1106" t="n"/>
      <c r="CU313" s="1106" t="n"/>
      <c r="CV313" s="1106" t="n"/>
      <c r="CW313" s="1106" t="n"/>
      <c r="CX313" s="1106" t="n"/>
      <c r="CY313" s="1106" t="n"/>
      <c r="CZ313" s="1106" t="n"/>
      <c r="DA313" s="1106" t="n"/>
      <c r="DB313" s="1106" t="n"/>
      <c r="DC313" s="1106" t="n"/>
      <c r="DD313" s="1106" t="n"/>
      <c r="DE313" s="1106" t="n"/>
      <c r="DF313" s="1106" t="n"/>
      <c r="DG313" s="1106" t="n"/>
      <c r="DH313" s="1106" t="n"/>
      <c r="DI313" s="1106" t="n"/>
    </row>
    <row r="314" ht="13.5" customHeight="1" s="1178">
      <c r="A314" s="1106" t="n"/>
      <c r="B314" s="1106" t="n"/>
      <c r="C314" s="1106" t="n"/>
      <c r="D314" s="1106" t="n"/>
      <c r="E314" s="1106" t="n"/>
      <c r="F314" s="1106" t="n"/>
      <c r="G314" s="144" t="n"/>
      <c r="H314" s="1106" t="n"/>
      <c r="I314" s="1106" t="n"/>
      <c r="J314" s="1106" t="n"/>
      <c r="K314" s="1106" t="n"/>
      <c r="L314" s="1106" t="n"/>
      <c r="M314" s="1106" t="n"/>
      <c r="N314" s="1106" t="n"/>
      <c r="O314" s="1106" t="n"/>
      <c r="P314" s="1106" t="n"/>
      <c r="Q314" s="1106" t="n"/>
      <c r="R314" s="1106" t="n"/>
      <c r="S314" s="1106" t="n"/>
      <c r="T314" s="230" t="n"/>
      <c r="U314" s="1106" t="n"/>
      <c r="V314" s="1106" t="n"/>
      <c r="W314" s="1106" t="n"/>
      <c r="X314" s="1106" t="n"/>
      <c r="Y314" s="1106" t="n"/>
      <c r="Z314" s="1106" t="n"/>
      <c r="AA314" s="144" t="n"/>
      <c r="AB314" s="1106" t="n"/>
      <c r="AC314" s="1106" t="n"/>
      <c r="AD314" s="1106" t="n"/>
      <c r="AE314" s="1106" t="n"/>
      <c r="AF314" s="1106" t="n"/>
      <c r="AG314" s="1106" t="n"/>
      <c r="AH314" s="144" t="n"/>
      <c r="AI314" s="1106" t="n"/>
      <c r="AJ314" s="1106" t="n"/>
      <c r="AK314" s="1106" t="n"/>
      <c r="AL314" s="1106" t="n"/>
      <c r="AM314" s="1106" t="n"/>
      <c r="AN314" s="1106" t="n"/>
      <c r="AO314" s="1106" t="n"/>
      <c r="AP314" s="1106" t="n"/>
      <c r="AQ314" s="1106" t="n"/>
      <c r="AR314" s="1106" t="n"/>
      <c r="AS314" s="1106" t="n"/>
      <c r="AT314" s="1106" t="n"/>
      <c r="AU314" s="1106" t="n"/>
      <c r="AV314" s="1106" t="n"/>
      <c r="AW314" s="1106" t="n"/>
      <c r="AX314" s="1106" t="n"/>
      <c r="AY314" s="1106" t="n"/>
      <c r="AZ314" s="144" t="n"/>
      <c r="BA314" s="1106" t="n"/>
      <c r="BB314" s="1106" t="n"/>
      <c r="BC314" s="1106" t="n"/>
      <c r="BD314" s="1106" t="n"/>
      <c r="BE314" s="1106" t="n"/>
      <c r="BF314" s="1106" t="n"/>
      <c r="BG314" s="1106" t="n"/>
      <c r="BH314" s="1106" t="n"/>
      <c r="BI314" s="1106" t="n"/>
      <c r="BJ314" s="1106" t="n"/>
      <c r="BK314" s="1106" t="n"/>
      <c r="BL314" s="1106" t="n"/>
      <c r="BM314" s="1106" t="n"/>
      <c r="BN314" s="1106" t="n"/>
      <c r="BO314" s="1106" t="n"/>
      <c r="BP314" s="1106" t="n"/>
      <c r="BQ314" s="1106" t="n"/>
      <c r="BR314" s="1106" t="n"/>
      <c r="BS314" s="1106" t="n"/>
      <c r="BT314" s="1106" t="n"/>
      <c r="BU314" s="1106" t="n"/>
      <c r="BV314" s="1106" t="n"/>
      <c r="BW314" s="1106" t="n"/>
      <c r="BX314" s="1106" t="n"/>
      <c r="BY314" s="1106" t="n"/>
      <c r="BZ314" s="1106" t="n"/>
      <c r="CA314" s="1106" t="n"/>
      <c r="CB314" s="1106" t="n"/>
      <c r="CC314" s="1106" t="n"/>
      <c r="CD314" s="1106" t="n"/>
      <c r="CE314" s="1106" t="n"/>
      <c r="CF314" s="1106" t="n"/>
      <c r="CG314" s="1106" t="n"/>
      <c r="CH314" s="1106" t="n"/>
      <c r="CI314" s="1106" t="n"/>
      <c r="CJ314" s="1106" t="n"/>
      <c r="CK314" s="1106" t="n"/>
      <c r="CL314" s="1106" t="n"/>
      <c r="CM314" s="1106" t="n"/>
      <c r="CN314" s="1106" t="n"/>
      <c r="CO314" s="1106" t="n"/>
      <c r="CP314" s="1106" t="n"/>
      <c r="CQ314" s="1106" t="n"/>
      <c r="CR314" s="1106" t="n"/>
      <c r="CS314" s="1106" t="n"/>
      <c r="CT314" s="1106" t="n"/>
      <c r="CU314" s="1106" t="n"/>
      <c r="CV314" s="1106" t="n"/>
      <c r="CW314" s="1106" t="n"/>
      <c r="CX314" s="1106" t="n"/>
      <c r="CY314" s="1106" t="n"/>
      <c r="CZ314" s="1106" t="n"/>
      <c r="DA314" s="1106" t="n"/>
      <c r="DB314" s="1106" t="n"/>
      <c r="DC314" s="1106" t="n"/>
      <c r="DD314" s="1106" t="n"/>
      <c r="DE314" s="1106" t="n"/>
      <c r="DF314" s="1106" t="n"/>
      <c r="DG314" s="1106" t="n"/>
      <c r="DH314" s="1106" t="n"/>
      <c r="DI314" s="1106" t="n"/>
    </row>
    <row r="315" ht="13.5" customHeight="1" s="1178">
      <c r="A315" s="1106" t="n"/>
      <c r="B315" s="1106" t="n"/>
      <c r="C315" s="1106" t="n"/>
      <c r="D315" s="1106" t="n"/>
      <c r="E315" s="1106" t="n"/>
      <c r="F315" s="1106" t="n"/>
      <c r="G315" s="144" t="n"/>
      <c r="H315" s="1106" t="n"/>
      <c r="I315" s="1106" t="n"/>
      <c r="J315" s="1106" t="n"/>
      <c r="K315" s="1106" t="n"/>
      <c r="L315" s="1106" t="n"/>
      <c r="M315" s="1106" t="n"/>
      <c r="N315" s="1106" t="n"/>
      <c r="O315" s="1106" t="n"/>
      <c r="P315" s="1106" t="n"/>
      <c r="Q315" s="1106" t="n"/>
      <c r="R315" s="1106" t="n"/>
      <c r="S315" s="1106" t="n"/>
      <c r="T315" s="230" t="n"/>
      <c r="U315" s="1106" t="n"/>
      <c r="V315" s="1106" t="n"/>
      <c r="W315" s="1106" t="n"/>
      <c r="X315" s="1106" t="n"/>
      <c r="Y315" s="1106" t="n"/>
      <c r="Z315" s="1106" t="n"/>
      <c r="AA315" s="144" t="n"/>
      <c r="AB315" s="1106" t="n"/>
      <c r="AC315" s="1106" t="n"/>
      <c r="AD315" s="1106" t="n"/>
      <c r="AE315" s="1106" t="n"/>
      <c r="AF315" s="1106" t="n"/>
      <c r="AG315" s="1106" t="n"/>
      <c r="AH315" s="144" t="n"/>
      <c r="AI315" s="1106" t="n"/>
      <c r="AJ315" s="1106" t="n"/>
      <c r="AK315" s="1106" t="n"/>
      <c r="AL315" s="1106" t="n"/>
      <c r="AM315" s="1106" t="n"/>
      <c r="AN315" s="1106" t="n"/>
      <c r="AO315" s="1106" t="n"/>
      <c r="AP315" s="1106" t="n"/>
      <c r="AQ315" s="1106" t="n"/>
      <c r="AR315" s="1106" t="n"/>
      <c r="AS315" s="1106" t="n"/>
      <c r="AT315" s="1106" t="n"/>
      <c r="AU315" s="1106" t="n"/>
      <c r="AV315" s="1106" t="n"/>
      <c r="AW315" s="1106" t="n"/>
      <c r="AX315" s="1106" t="n"/>
      <c r="AY315" s="1106" t="n"/>
      <c r="AZ315" s="144" t="n"/>
      <c r="BA315" s="1106" t="n"/>
      <c r="BB315" s="1106" t="n"/>
      <c r="BC315" s="1106" t="n"/>
      <c r="BD315" s="1106" t="n"/>
      <c r="BE315" s="1106" t="n"/>
      <c r="BF315" s="1106" t="n"/>
      <c r="BG315" s="1106" t="n"/>
      <c r="BH315" s="1106" t="n"/>
      <c r="BI315" s="1106" t="n"/>
      <c r="BJ315" s="1106" t="n"/>
      <c r="BK315" s="1106" t="n"/>
      <c r="BL315" s="1106" t="n"/>
      <c r="BM315" s="1106" t="n"/>
      <c r="BN315" s="1106" t="n"/>
      <c r="BO315" s="1106" t="n"/>
      <c r="BP315" s="1106" t="n"/>
      <c r="BQ315" s="1106" t="n"/>
      <c r="BR315" s="1106" t="n"/>
      <c r="BS315" s="1106" t="n"/>
      <c r="BT315" s="1106" t="n"/>
      <c r="BU315" s="1106" t="n"/>
      <c r="BV315" s="1106" t="n"/>
      <c r="BW315" s="1106" t="n"/>
      <c r="BX315" s="1106" t="n"/>
      <c r="BY315" s="1106" t="n"/>
      <c r="BZ315" s="1106" t="n"/>
      <c r="CA315" s="1106" t="n"/>
      <c r="CB315" s="1106" t="n"/>
      <c r="CC315" s="1106" t="n"/>
      <c r="CD315" s="1106" t="n"/>
      <c r="CE315" s="1106" t="n"/>
      <c r="CF315" s="1106" t="n"/>
      <c r="CG315" s="1106" t="n"/>
      <c r="CH315" s="1106" t="n"/>
      <c r="CI315" s="1106" t="n"/>
      <c r="CJ315" s="1106" t="n"/>
      <c r="CK315" s="1106" t="n"/>
      <c r="CL315" s="1106" t="n"/>
      <c r="CM315" s="1106" t="n"/>
      <c r="CN315" s="1106" t="n"/>
      <c r="CO315" s="1106" t="n"/>
      <c r="CP315" s="1106" t="n"/>
      <c r="CQ315" s="1106" t="n"/>
      <c r="CR315" s="1106" t="n"/>
      <c r="CS315" s="1106" t="n"/>
      <c r="CT315" s="1106" t="n"/>
      <c r="CU315" s="1106" t="n"/>
      <c r="CV315" s="1106" t="n"/>
      <c r="CW315" s="1106" t="n"/>
      <c r="CX315" s="1106" t="n"/>
      <c r="CY315" s="1106" t="n"/>
      <c r="CZ315" s="1106" t="n"/>
      <c r="DA315" s="1106" t="n"/>
      <c r="DB315" s="1106" t="n"/>
      <c r="DC315" s="1106" t="n"/>
      <c r="DD315" s="1106" t="n"/>
      <c r="DE315" s="1106" t="n"/>
      <c r="DF315" s="1106" t="n"/>
      <c r="DG315" s="1106" t="n"/>
      <c r="DH315" s="1106" t="n"/>
      <c r="DI315" s="1106" t="n"/>
    </row>
    <row r="316" ht="13.5" customHeight="1" s="1178">
      <c r="A316" s="1106" t="n"/>
      <c r="B316" s="1106" t="n"/>
      <c r="C316" s="1106" t="n"/>
      <c r="D316" s="1106" t="n"/>
      <c r="E316" s="1106" t="n"/>
      <c r="F316" s="1106" t="n"/>
      <c r="G316" s="144" t="n"/>
      <c r="H316" s="1106" t="n"/>
      <c r="I316" s="1106" t="n"/>
      <c r="J316" s="1106" t="n"/>
      <c r="K316" s="1106" t="n"/>
      <c r="L316" s="1106" t="n"/>
      <c r="M316" s="1106" t="n"/>
      <c r="N316" s="1106" t="n"/>
      <c r="O316" s="1106" t="n"/>
      <c r="P316" s="1106" t="n"/>
      <c r="Q316" s="1106" t="n"/>
      <c r="R316" s="1106" t="n"/>
      <c r="S316" s="1106" t="n"/>
      <c r="T316" s="230" t="n"/>
      <c r="U316" s="1106" t="n"/>
      <c r="V316" s="1106" t="n"/>
      <c r="W316" s="1106" t="n"/>
      <c r="X316" s="1106" t="n"/>
      <c r="Y316" s="1106" t="n"/>
      <c r="Z316" s="1106" t="n"/>
      <c r="AA316" s="144" t="n"/>
      <c r="AB316" s="1106" t="n"/>
      <c r="AC316" s="1106" t="n"/>
      <c r="AD316" s="1106" t="n"/>
      <c r="AE316" s="1106" t="n"/>
      <c r="AF316" s="1106" t="n"/>
      <c r="AG316" s="1106" t="n"/>
      <c r="AH316" s="144" t="n"/>
      <c r="AI316" s="1106" t="n"/>
      <c r="AJ316" s="1106" t="n"/>
      <c r="AK316" s="1106" t="n"/>
      <c r="AL316" s="1106" t="n"/>
      <c r="AM316" s="1106" t="n"/>
      <c r="AN316" s="1106" t="n"/>
      <c r="AO316" s="1106" t="n"/>
      <c r="AP316" s="1106" t="n"/>
      <c r="AQ316" s="1106" t="n"/>
      <c r="AR316" s="1106" t="n"/>
      <c r="AS316" s="1106" t="n"/>
      <c r="AT316" s="1106" t="n"/>
      <c r="AU316" s="1106" t="n"/>
      <c r="AV316" s="1106" t="n"/>
      <c r="AW316" s="1106" t="n"/>
      <c r="AX316" s="1106" t="n"/>
      <c r="AY316" s="1106" t="n"/>
      <c r="AZ316" s="144" t="n"/>
      <c r="BA316" s="1106" t="n"/>
      <c r="BB316" s="1106" t="n"/>
      <c r="BC316" s="1106" t="n"/>
      <c r="BD316" s="1106" t="n"/>
      <c r="BE316" s="1106" t="n"/>
      <c r="BF316" s="1106" t="n"/>
      <c r="BG316" s="1106" t="n"/>
      <c r="BH316" s="1106" t="n"/>
      <c r="BI316" s="1106" t="n"/>
      <c r="BJ316" s="1106" t="n"/>
      <c r="BK316" s="1106" t="n"/>
      <c r="BL316" s="1106" t="n"/>
      <c r="BM316" s="1106" t="n"/>
      <c r="BN316" s="1106" t="n"/>
      <c r="BO316" s="1106" t="n"/>
      <c r="BP316" s="1106" t="n"/>
      <c r="BQ316" s="1106" t="n"/>
      <c r="BR316" s="1106" t="n"/>
      <c r="BS316" s="1106" t="n"/>
      <c r="BT316" s="1106" t="n"/>
      <c r="BU316" s="1106" t="n"/>
      <c r="BV316" s="1106" t="n"/>
      <c r="BW316" s="1106" t="n"/>
      <c r="BX316" s="1106" t="n"/>
      <c r="BY316" s="1106" t="n"/>
      <c r="BZ316" s="1106" t="n"/>
      <c r="CA316" s="1106" t="n"/>
      <c r="CB316" s="1106" t="n"/>
      <c r="CC316" s="1106" t="n"/>
      <c r="CD316" s="1106" t="n"/>
      <c r="CE316" s="1106" t="n"/>
      <c r="CF316" s="1106" t="n"/>
      <c r="CG316" s="1106" t="n"/>
      <c r="CH316" s="1106" t="n"/>
      <c r="CI316" s="1106" t="n"/>
      <c r="CJ316" s="1106" t="n"/>
      <c r="CK316" s="1106" t="n"/>
      <c r="CL316" s="1106" t="n"/>
      <c r="CM316" s="1106" t="n"/>
      <c r="CN316" s="1106" t="n"/>
      <c r="CO316" s="1106" t="n"/>
      <c r="CP316" s="1106" t="n"/>
      <c r="CQ316" s="1106" t="n"/>
      <c r="CR316" s="1106" t="n"/>
      <c r="CS316" s="1106" t="n"/>
      <c r="CT316" s="1106" t="n"/>
      <c r="CU316" s="1106" t="n"/>
      <c r="CV316" s="1106" t="n"/>
      <c r="CW316" s="1106" t="n"/>
      <c r="CX316" s="1106" t="n"/>
      <c r="CY316" s="1106" t="n"/>
      <c r="CZ316" s="1106" t="n"/>
      <c r="DA316" s="1106" t="n"/>
      <c r="DB316" s="1106" t="n"/>
      <c r="DC316" s="1106" t="n"/>
      <c r="DD316" s="1106" t="n"/>
      <c r="DE316" s="1106" t="n"/>
      <c r="DF316" s="1106" t="n"/>
      <c r="DG316" s="1106" t="n"/>
      <c r="DH316" s="1106" t="n"/>
      <c r="DI316" s="1106" t="n"/>
    </row>
    <row r="317" ht="13.5" customHeight="1" s="1178">
      <c r="A317" s="1106" t="n"/>
      <c r="B317" s="1106" t="n"/>
      <c r="C317" s="1106" t="n"/>
      <c r="D317" s="1106" t="n"/>
      <c r="E317" s="1106" t="n"/>
      <c r="F317" s="1106" t="n"/>
      <c r="G317" s="144" t="n"/>
      <c r="H317" s="1106" t="n"/>
      <c r="I317" s="1106" t="n"/>
      <c r="J317" s="1106" t="n"/>
      <c r="K317" s="1106" t="n"/>
      <c r="L317" s="1106" t="n"/>
      <c r="M317" s="1106" t="n"/>
      <c r="N317" s="1106" t="n"/>
      <c r="O317" s="1106" t="n"/>
      <c r="P317" s="1106" t="n"/>
      <c r="Q317" s="1106" t="n"/>
      <c r="R317" s="1106" t="n"/>
      <c r="S317" s="1106" t="n"/>
      <c r="T317" s="230" t="n"/>
      <c r="U317" s="1106" t="n"/>
      <c r="V317" s="1106" t="n"/>
      <c r="W317" s="1106" t="n"/>
      <c r="X317" s="1106" t="n"/>
      <c r="Y317" s="1106" t="n"/>
      <c r="Z317" s="1106" t="n"/>
      <c r="AA317" s="144" t="n"/>
      <c r="AB317" s="1106" t="n"/>
      <c r="AC317" s="1106" t="n"/>
      <c r="AD317" s="1106" t="n"/>
      <c r="AE317" s="1106" t="n"/>
      <c r="AF317" s="1106" t="n"/>
      <c r="AG317" s="1106" t="n"/>
      <c r="AH317" s="144" t="n"/>
      <c r="AI317" s="1106" t="n"/>
      <c r="AJ317" s="1106" t="n"/>
      <c r="AK317" s="1106" t="n"/>
      <c r="AL317" s="1106" t="n"/>
      <c r="AM317" s="1106" t="n"/>
      <c r="AN317" s="1106" t="n"/>
      <c r="AO317" s="1106" t="n"/>
      <c r="AP317" s="1106" t="n"/>
      <c r="AQ317" s="1106" t="n"/>
      <c r="AR317" s="1106" t="n"/>
      <c r="AS317" s="1106" t="n"/>
      <c r="AT317" s="1106" t="n"/>
      <c r="AU317" s="1106" t="n"/>
      <c r="AV317" s="1106" t="n"/>
      <c r="AW317" s="1106" t="n"/>
      <c r="AX317" s="1106" t="n"/>
      <c r="AY317" s="1106" t="n"/>
      <c r="AZ317" s="144" t="n"/>
      <c r="BA317" s="1106" t="n"/>
      <c r="BB317" s="1106" t="n"/>
      <c r="BC317" s="1106" t="n"/>
      <c r="BD317" s="1106" t="n"/>
      <c r="BE317" s="1106" t="n"/>
      <c r="BF317" s="1106" t="n"/>
      <c r="BG317" s="1106" t="n"/>
      <c r="BH317" s="1106" t="n"/>
      <c r="BI317" s="1106" t="n"/>
      <c r="BJ317" s="1106" t="n"/>
      <c r="BK317" s="1106" t="n"/>
      <c r="BL317" s="1106" t="n"/>
      <c r="BM317" s="1106" t="n"/>
      <c r="BN317" s="1106" t="n"/>
      <c r="BO317" s="1106" t="n"/>
      <c r="BP317" s="1106" t="n"/>
      <c r="BQ317" s="1106" t="n"/>
      <c r="BR317" s="1106" t="n"/>
      <c r="BS317" s="1106" t="n"/>
      <c r="BT317" s="1106" t="n"/>
      <c r="BU317" s="1106" t="n"/>
      <c r="BV317" s="1106" t="n"/>
      <c r="BW317" s="1106" t="n"/>
      <c r="BX317" s="1106" t="n"/>
      <c r="BY317" s="1106" t="n"/>
      <c r="BZ317" s="1106" t="n"/>
      <c r="CA317" s="1106" t="n"/>
      <c r="CB317" s="1106" t="n"/>
      <c r="CC317" s="1106" t="n"/>
      <c r="CD317" s="1106" t="n"/>
      <c r="CE317" s="1106" t="n"/>
      <c r="CF317" s="1106" t="n"/>
      <c r="CG317" s="1106" t="n"/>
      <c r="CH317" s="1106" t="n"/>
      <c r="CI317" s="1106" t="n"/>
      <c r="CJ317" s="1106" t="n"/>
      <c r="CK317" s="1106" t="n"/>
      <c r="CL317" s="1106" t="n"/>
      <c r="CM317" s="1106" t="n"/>
      <c r="CN317" s="1106" t="n"/>
      <c r="CO317" s="1106" t="n"/>
      <c r="CP317" s="1106" t="n"/>
      <c r="CQ317" s="1106" t="n"/>
      <c r="CR317" s="1106" t="n"/>
      <c r="CS317" s="1106" t="n"/>
      <c r="CT317" s="1106" t="n"/>
      <c r="CU317" s="1106" t="n"/>
      <c r="CV317" s="1106" t="n"/>
      <c r="CW317" s="1106" t="n"/>
      <c r="CX317" s="1106" t="n"/>
      <c r="CY317" s="1106" t="n"/>
      <c r="CZ317" s="1106" t="n"/>
      <c r="DA317" s="1106" t="n"/>
      <c r="DB317" s="1106" t="n"/>
      <c r="DC317" s="1106" t="n"/>
      <c r="DD317" s="1106" t="n"/>
      <c r="DE317" s="1106" t="n"/>
      <c r="DF317" s="1106" t="n"/>
      <c r="DG317" s="1106" t="n"/>
      <c r="DH317" s="1106" t="n"/>
      <c r="DI317" s="1106" t="n"/>
    </row>
    <row r="318" ht="13.5" customHeight="1" s="1178">
      <c r="A318" s="1106" t="n"/>
      <c r="B318" s="1106" t="n"/>
      <c r="C318" s="1106" t="n"/>
      <c r="D318" s="1106" t="n"/>
      <c r="E318" s="1106" t="n"/>
      <c r="F318" s="1106" t="n"/>
      <c r="G318" s="144" t="n"/>
      <c r="H318" s="1106" t="n"/>
      <c r="I318" s="1106" t="n"/>
      <c r="J318" s="1106" t="n"/>
      <c r="K318" s="1106" t="n"/>
      <c r="L318" s="1106" t="n"/>
      <c r="M318" s="1106" t="n"/>
      <c r="N318" s="1106" t="n"/>
      <c r="O318" s="1106" t="n"/>
      <c r="P318" s="1106" t="n"/>
      <c r="Q318" s="1106" t="n"/>
      <c r="R318" s="1106" t="n"/>
      <c r="S318" s="1106" t="n"/>
      <c r="T318" s="230" t="n"/>
      <c r="U318" s="1106" t="n"/>
      <c r="V318" s="1106" t="n"/>
      <c r="W318" s="1106" t="n"/>
      <c r="X318" s="1106" t="n"/>
      <c r="Y318" s="1106" t="n"/>
      <c r="Z318" s="1106" t="n"/>
      <c r="AA318" s="144" t="n"/>
      <c r="AB318" s="1106" t="n"/>
      <c r="AC318" s="1106" t="n"/>
      <c r="AD318" s="1106" t="n"/>
      <c r="AE318" s="1106" t="n"/>
      <c r="AF318" s="1106" t="n"/>
      <c r="AG318" s="1106" t="n"/>
      <c r="AH318" s="144" t="n"/>
      <c r="AI318" s="1106" t="n"/>
      <c r="AJ318" s="1106" t="n"/>
      <c r="AK318" s="1106" t="n"/>
      <c r="AL318" s="1106" t="n"/>
      <c r="AM318" s="1106" t="n"/>
      <c r="AN318" s="1106" t="n"/>
      <c r="AO318" s="1106" t="n"/>
      <c r="AP318" s="1106" t="n"/>
      <c r="AQ318" s="1106" t="n"/>
      <c r="AR318" s="1106" t="n"/>
      <c r="AS318" s="1106" t="n"/>
      <c r="AT318" s="1106" t="n"/>
      <c r="AU318" s="1106" t="n"/>
      <c r="AV318" s="1106" t="n"/>
      <c r="AW318" s="1106" t="n"/>
      <c r="AX318" s="1106" t="n"/>
      <c r="AY318" s="1106" t="n"/>
      <c r="AZ318" s="144" t="n"/>
      <c r="BA318" s="1106" t="n"/>
      <c r="BB318" s="1106" t="n"/>
      <c r="BC318" s="1106" t="n"/>
      <c r="BD318" s="1106" t="n"/>
      <c r="BE318" s="1106" t="n"/>
      <c r="BF318" s="1106" t="n"/>
      <c r="BG318" s="1106" t="n"/>
      <c r="BH318" s="1106" t="n"/>
      <c r="BI318" s="1106" t="n"/>
      <c r="BJ318" s="1106" t="n"/>
      <c r="BK318" s="1106" t="n"/>
      <c r="BL318" s="1106" t="n"/>
      <c r="BM318" s="1106" t="n"/>
      <c r="BN318" s="1106" t="n"/>
      <c r="BO318" s="1106" t="n"/>
      <c r="BP318" s="1106" t="n"/>
      <c r="BQ318" s="1106" t="n"/>
      <c r="BR318" s="1106" t="n"/>
      <c r="BS318" s="1106" t="n"/>
      <c r="BT318" s="1106" t="n"/>
      <c r="BU318" s="1106" t="n"/>
      <c r="BV318" s="1106" t="n"/>
      <c r="BW318" s="1106" t="n"/>
      <c r="BX318" s="1106" t="n"/>
      <c r="BY318" s="1106" t="n"/>
      <c r="BZ318" s="1106" t="n"/>
      <c r="CA318" s="1106" t="n"/>
      <c r="CB318" s="1106" t="n"/>
      <c r="CC318" s="1106" t="n"/>
      <c r="CD318" s="1106" t="n"/>
      <c r="CE318" s="1106" t="n"/>
      <c r="CF318" s="1106" t="n"/>
      <c r="CG318" s="1106" t="n"/>
      <c r="CH318" s="1106" t="n"/>
      <c r="CI318" s="1106" t="n"/>
      <c r="CJ318" s="1106" t="n"/>
      <c r="CK318" s="1106" t="n"/>
      <c r="CL318" s="1106" t="n"/>
      <c r="CM318" s="1106" t="n"/>
      <c r="CN318" s="1106" t="n"/>
      <c r="CO318" s="1106" t="n"/>
      <c r="CP318" s="1106" t="n"/>
      <c r="CQ318" s="1106" t="n"/>
      <c r="CR318" s="1106" t="n"/>
      <c r="CS318" s="1106" t="n"/>
      <c r="CT318" s="1106" t="n"/>
      <c r="CU318" s="1106" t="n"/>
      <c r="CV318" s="1106" t="n"/>
      <c r="CW318" s="1106" t="n"/>
      <c r="CX318" s="1106" t="n"/>
      <c r="CY318" s="1106" t="n"/>
      <c r="CZ318" s="1106" t="n"/>
      <c r="DA318" s="1106" t="n"/>
      <c r="DB318" s="1106" t="n"/>
      <c r="DC318" s="1106" t="n"/>
      <c r="DD318" s="1106" t="n"/>
      <c r="DE318" s="1106" t="n"/>
      <c r="DF318" s="1106" t="n"/>
      <c r="DG318" s="1106" t="n"/>
      <c r="DH318" s="1106" t="n"/>
      <c r="DI318" s="1106" t="n"/>
    </row>
    <row r="319" ht="13.5" customHeight="1" s="1178">
      <c r="A319" s="1106" t="n"/>
      <c r="B319" s="1106" t="n"/>
      <c r="C319" s="1106" t="n"/>
      <c r="D319" s="1106" t="n"/>
      <c r="E319" s="1106" t="n"/>
      <c r="F319" s="1106" t="n"/>
      <c r="G319" s="144" t="n"/>
      <c r="H319" s="1106" t="n"/>
      <c r="I319" s="1106" t="n"/>
      <c r="J319" s="1106" t="n"/>
      <c r="K319" s="1106" t="n"/>
      <c r="L319" s="1106" t="n"/>
      <c r="M319" s="1106" t="n"/>
      <c r="N319" s="1106" t="n"/>
      <c r="O319" s="1106" t="n"/>
      <c r="P319" s="1106" t="n"/>
      <c r="Q319" s="1106" t="n"/>
      <c r="R319" s="1106" t="n"/>
      <c r="S319" s="1106" t="n"/>
      <c r="T319" s="230" t="n"/>
      <c r="U319" s="1106" t="n"/>
      <c r="V319" s="1106" t="n"/>
      <c r="W319" s="1106" t="n"/>
      <c r="X319" s="1106" t="n"/>
      <c r="Y319" s="1106" t="n"/>
      <c r="Z319" s="1106" t="n"/>
      <c r="AA319" s="144" t="n"/>
      <c r="AB319" s="1106" t="n"/>
      <c r="AC319" s="1106" t="n"/>
      <c r="AD319" s="1106" t="n"/>
      <c r="AE319" s="1106" t="n"/>
      <c r="AF319" s="1106" t="n"/>
      <c r="AG319" s="1106" t="n"/>
      <c r="AH319" s="144" t="n"/>
      <c r="AI319" s="1106" t="n"/>
      <c r="AJ319" s="1106" t="n"/>
      <c r="AK319" s="1106" t="n"/>
      <c r="AL319" s="1106" t="n"/>
      <c r="AM319" s="1106" t="n"/>
      <c r="AN319" s="1106" t="n"/>
      <c r="AO319" s="1106" t="n"/>
      <c r="AP319" s="1106" t="n"/>
      <c r="AQ319" s="1106" t="n"/>
      <c r="AR319" s="1106" t="n"/>
      <c r="AS319" s="1106" t="n"/>
      <c r="AT319" s="1106" t="n"/>
      <c r="AU319" s="1106" t="n"/>
      <c r="AV319" s="1106" t="n"/>
      <c r="AW319" s="1106" t="n"/>
      <c r="AX319" s="1106" t="n"/>
      <c r="AY319" s="1106" t="n"/>
      <c r="AZ319" s="144" t="n"/>
      <c r="BA319" s="1106" t="n"/>
      <c r="BB319" s="1106" t="n"/>
      <c r="BC319" s="1106" t="n"/>
      <c r="BD319" s="1106" t="n"/>
      <c r="BE319" s="1106" t="n"/>
      <c r="BF319" s="1106" t="n"/>
      <c r="BG319" s="1106" t="n"/>
      <c r="BH319" s="1106" t="n"/>
      <c r="BI319" s="1106" t="n"/>
      <c r="BJ319" s="1106" t="n"/>
      <c r="BK319" s="1106" t="n"/>
      <c r="BL319" s="1106" t="n"/>
      <c r="BM319" s="1106" t="n"/>
      <c r="BN319" s="1106" t="n"/>
      <c r="BO319" s="1106" t="n"/>
      <c r="BP319" s="1106" t="n"/>
      <c r="BQ319" s="1106" t="n"/>
      <c r="BR319" s="1106" t="n"/>
      <c r="BS319" s="1106" t="n"/>
      <c r="BT319" s="1106" t="n"/>
      <c r="BU319" s="1106" t="n"/>
      <c r="BV319" s="1106" t="n"/>
      <c r="BW319" s="1106" t="n"/>
      <c r="BX319" s="1106" t="n"/>
      <c r="BY319" s="1106" t="n"/>
      <c r="BZ319" s="1106" t="n"/>
      <c r="CA319" s="1106" t="n"/>
      <c r="CB319" s="1106" t="n"/>
      <c r="CC319" s="1106" t="n"/>
      <c r="CD319" s="1106" t="n"/>
      <c r="CE319" s="1106" t="n"/>
      <c r="CF319" s="1106" t="n"/>
      <c r="CG319" s="1106" t="n"/>
      <c r="CH319" s="1106" t="n"/>
      <c r="CI319" s="1106" t="n"/>
      <c r="CJ319" s="1106" t="n"/>
      <c r="CK319" s="1106" t="n"/>
      <c r="CL319" s="1106" t="n"/>
      <c r="CM319" s="1106" t="n"/>
      <c r="CN319" s="1106" t="n"/>
      <c r="CO319" s="1106" t="n"/>
      <c r="CP319" s="1106" t="n"/>
      <c r="CQ319" s="1106" t="n"/>
      <c r="CR319" s="1106" t="n"/>
      <c r="CS319" s="1106" t="n"/>
      <c r="CT319" s="1106" t="n"/>
      <c r="CU319" s="1106" t="n"/>
      <c r="CV319" s="1106" t="n"/>
      <c r="CW319" s="1106" t="n"/>
      <c r="CX319" s="1106" t="n"/>
      <c r="CY319" s="1106" t="n"/>
      <c r="CZ319" s="1106" t="n"/>
      <c r="DA319" s="1106" t="n"/>
      <c r="DB319" s="1106" t="n"/>
      <c r="DC319" s="1106" t="n"/>
      <c r="DD319" s="1106" t="n"/>
      <c r="DE319" s="1106" t="n"/>
      <c r="DF319" s="1106" t="n"/>
      <c r="DG319" s="1106" t="n"/>
      <c r="DH319" s="1106" t="n"/>
      <c r="DI319" s="1106" t="n"/>
    </row>
    <row r="320" ht="13.5" customHeight="1" s="1178">
      <c r="A320" s="1106" t="n"/>
      <c r="B320" s="1106" t="n"/>
      <c r="C320" s="1106" t="n"/>
      <c r="D320" s="1106" t="n"/>
      <c r="E320" s="1106" t="n"/>
      <c r="F320" s="1106" t="n"/>
      <c r="G320" s="144" t="n"/>
      <c r="H320" s="1106" t="n"/>
      <c r="I320" s="1106" t="n"/>
      <c r="J320" s="1106" t="n"/>
      <c r="K320" s="1106" t="n"/>
      <c r="L320" s="1106" t="n"/>
      <c r="M320" s="1106" t="n"/>
      <c r="N320" s="1106" t="n"/>
      <c r="O320" s="1106" t="n"/>
      <c r="P320" s="1106" t="n"/>
      <c r="Q320" s="1106" t="n"/>
      <c r="R320" s="1106" t="n"/>
      <c r="S320" s="1106" t="n"/>
      <c r="T320" s="230" t="n"/>
      <c r="U320" s="1106" t="n"/>
      <c r="V320" s="1106" t="n"/>
      <c r="W320" s="1106" t="n"/>
      <c r="X320" s="1106" t="n"/>
      <c r="Y320" s="1106" t="n"/>
      <c r="Z320" s="1106" t="n"/>
      <c r="AA320" s="144" t="n"/>
      <c r="AB320" s="1106" t="n"/>
      <c r="AC320" s="1106" t="n"/>
      <c r="AD320" s="1106" t="n"/>
      <c r="AE320" s="1106" t="n"/>
      <c r="AF320" s="1106" t="n"/>
      <c r="AG320" s="1106" t="n"/>
      <c r="AH320" s="144" t="n"/>
      <c r="AI320" s="1106" t="n"/>
      <c r="AJ320" s="1106" t="n"/>
      <c r="AK320" s="1106" t="n"/>
      <c r="AL320" s="1106" t="n"/>
      <c r="AM320" s="1106" t="n"/>
      <c r="AN320" s="1106" t="n"/>
      <c r="AO320" s="1106" t="n"/>
      <c r="AP320" s="1106" t="n"/>
      <c r="AQ320" s="1106" t="n"/>
      <c r="AR320" s="1106" t="n"/>
      <c r="AS320" s="1106" t="n"/>
      <c r="AT320" s="1106" t="n"/>
      <c r="AU320" s="1106" t="n"/>
      <c r="AV320" s="1106" t="n"/>
      <c r="AW320" s="1106" t="n"/>
      <c r="AX320" s="1106" t="n"/>
      <c r="AY320" s="1106" t="n"/>
      <c r="AZ320" s="144" t="n"/>
      <c r="BA320" s="1106" t="n"/>
      <c r="BB320" s="1106" t="n"/>
      <c r="BC320" s="1106" t="n"/>
      <c r="BD320" s="1106" t="n"/>
      <c r="BE320" s="1106" t="n"/>
      <c r="BF320" s="1106" t="n"/>
      <c r="BG320" s="1106" t="n"/>
      <c r="BH320" s="1106" t="n"/>
      <c r="BI320" s="1106" t="n"/>
      <c r="BJ320" s="1106" t="n"/>
      <c r="BK320" s="1106" t="n"/>
      <c r="BL320" s="1106" t="n"/>
      <c r="BM320" s="1106" t="n"/>
      <c r="BN320" s="1106" t="n"/>
      <c r="BO320" s="1106" t="n"/>
      <c r="BP320" s="1106" t="n"/>
      <c r="BQ320" s="1106" t="n"/>
      <c r="BR320" s="1106" t="n"/>
      <c r="BS320" s="1106" t="n"/>
      <c r="BT320" s="1106" t="n"/>
      <c r="BU320" s="1106" t="n"/>
      <c r="BV320" s="1106" t="n"/>
      <c r="BW320" s="1106" t="n"/>
      <c r="BX320" s="1106" t="n"/>
      <c r="BY320" s="1106" t="n"/>
      <c r="BZ320" s="1106" t="n"/>
      <c r="CA320" s="1106" t="n"/>
      <c r="CB320" s="1106" t="n"/>
      <c r="CC320" s="1106" t="n"/>
      <c r="CD320" s="1106" t="n"/>
      <c r="CE320" s="1106" t="n"/>
      <c r="CF320" s="1106" t="n"/>
      <c r="CG320" s="1106" t="n"/>
      <c r="CH320" s="1106" t="n"/>
      <c r="CI320" s="1106" t="n"/>
      <c r="CJ320" s="1106" t="n"/>
      <c r="CK320" s="1106" t="n"/>
      <c r="CL320" s="1106" t="n"/>
      <c r="CM320" s="1106" t="n"/>
      <c r="CN320" s="1106" t="n"/>
      <c r="CO320" s="1106" t="n"/>
      <c r="CP320" s="1106" t="n"/>
      <c r="CQ320" s="1106" t="n"/>
      <c r="CR320" s="1106" t="n"/>
      <c r="CS320" s="1106" t="n"/>
      <c r="CT320" s="1106" t="n"/>
      <c r="CU320" s="1106" t="n"/>
      <c r="CV320" s="1106" t="n"/>
      <c r="CW320" s="1106" t="n"/>
      <c r="CX320" s="1106" t="n"/>
      <c r="CY320" s="1106" t="n"/>
      <c r="CZ320" s="1106" t="n"/>
      <c r="DA320" s="1106" t="n"/>
      <c r="DB320" s="1106" t="n"/>
      <c r="DC320" s="1106" t="n"/>
      <c r="DD320" s="1106" t="n"/>
      <c r="DE320" s="1106" t="n"/>
      <c r="DF320" s="1106" t="n"/>
      <c r="DG320" s="1106" t="n"/>
      <c r="DH320" s="1106" t="n"/>
      <c r="DI320" s="1106" t="n"/>
    </row>
    <row r="321" ht="13.5" customHeight="1" s="1178">
      <c r="A321" s="1106" t="n"/>
      <c r="B321" s="1106" t="n"/>
      <c r="C321" s="1106" t="n"/>
      <c r="D321" s="1106" t="n"/>
      <c r="E321" s="1106" t="n"/>
      <c r="F321" s="1106" t="n"/>
      <c r="G321" s="144" t="n"/>
      <c r="H321" s="1106" t="n"/>
      <c r="I321" s="1106" t="n"/>
      <c r="J321" s="1106" t="n"/>
      <c r="K321" s="1106" t="n"/>
      <c r="L321" s="1106" t="n"/>
      <c r="M321" s="1106" t="n"/>
      <c r="N321" s="1106" t="n"/>
      <c r="O321" s="1106" t="n"/>
      <c r="P321" s="1106" t="n"/>
      <c r="Q321" s="1106" t="n"/>
      <c r="R321" s="1106" t="n"/>
      <c r="S321" s="1106" t="n"/>
      <c r="T321" s="230" t="n"/>
      <c r="U321" s="1106" t="n"/>
      <c r="V321" s="1106" t="n"/>
      <c r="W321" s="1106" t="n"/>
      <c r="X321" s="1106" t="n"/>
      <c r="Y321" s="1106" t="n"/>
      <c r="Z321" s="1106" t="n"/>
      <c r="AA321" s="144" t="n"/>
      <c r="AB321" s="1106" t="n"/>
      <c r="AC321" s="1106" t="n"/>
      <c r="AD321" s="1106" t="n"/>
      <c r="AE321" s="1106" t="n"/>
      <c r="AF321" s="1106" t="n"/>
      <c r="AG321" s="1106" t="n"/>
      <c r="AH321" s="144" t="n"/>
      <c r="AI321" s="1106" t="n"/>
      <c r="AJ321" s="1106" t="n"/>
      <c r="AK321" s="1106" t="n"/>
      <c r="AL321" s="1106" t="n"/>
      <c r="AM321" s="1106" t="n"/>
      <c r="AN321" s="1106" t="n"/>
      <c r="AO321" s="1106" t="n"/>
      <c r="AP321" s="1106" t="n"/>
      <c r="AQ321" s="1106" t="n"/>
      <c r="AR321" s="1106" t="n"/>
      <c r="AS321" s="1106" t="n"/>
      <c r="AT321" s="1106" t="n"/>
      <c r="AU321" s="1106" t="n"/>
      <c r="AV321" s="1106" t="n"/>
      <c r="AW321" s="1106" t="n"/>
      <c r="AX321" s="1106" t="n"/>
      <c r="AY321" s="1106" t="n"/>
      <c r="AZ321" s="144" t="n"/>
      <c r="BA321" s="1106" t="n"/>
      <c r="BB321" s="1106" t="n"/>
      <c r="BC321" s="1106" t="n"/>
      <c r="BD321" s="1106" t="n"/>
      <c r="BE321" s="1106" t="n"/>
      <c r="BF321" s="1106" t="n"/>
      <c r="BG321" s="1106" t="n"/>
      <c r="BH321" s="1106" t="n"/>
      <c r="BI321" s="1106" t="n"/>
      <c r="BJ321" s="1106" t="n"/>
      <c r="BK321" s="1106" t="n"/>
      <c r="BL321" s="1106" t="n"/>
      <c r="BM321" s="1106" t="n"/>
      <c r="BN321" s="1106" t="n"/>
      <c r="BO321" s="1106" t="n"/>
      <c r="BP321" s="1106" t="n"/>
      <c r="BQ321" s="1106" t="n"/>
      <c r="BR321" s="1106" t="n"/>
      <c r="BS321" s="1106" t="n"/>
      <c r="BT321" s="1106" t="n"/>
      <c r="BU321" s="1106" t="n"/>
      <c r="BV321" s="1106" t="n"/>
      <c r="BW321" s="1106" t="n"/>
      <c r="BX321" s="1106" t="n"/>
      <c r="BY321" s="1106" t="n"/>
      <c r="BZ321" s="1106" t="n"/>
      <c r="CA321" s="1106" t="n"/>
      <c r="CB321" s="1106" t="n"/>
      <c r="CC321" s="1106" t="n"/>
      <c r="CD321" s="1106" t="n"/>
      <c r="CE321" s="1106" t="n"/>
      <c r="CF321" s="1106" t="n"/>
      <c r="CG321" s="1106" t="n"/>
      <c r="CH321" s="1106" t="n"/>
      <c r="CI321" s="1106" t="n"/>
      <c r="CJ321" s="1106" t="n"/>
      <c r="CK321" s="1106" t="n"/>
      <c r="CL321" s="1106" t="n"/>
      <c r="CM321" s="1106" t="n"/>
      <c r="CN321" s="1106" t="n"/>
      <c r="CO321" s="1106" t="n"/>
      <c r="CP321" s="1106" t="n"/>
      <c r="CQ321" s="1106" t="n"/>
      <c r="CR321" s="1106" t="n"/>
      <c r="CS321" s="1106" t="n"/>
      <c r="CT321" s="1106" t="n"/>
      <c r="CU321" s="1106" t="n"/>
      <c r="CV321" s="1106" t="n"/>
      <c r="CW321" s="1106" t="n"/>
      <c r="CX321" s="1106" t="n"/>
      <c r="CY321" s="1106" t="n"/>
      <c r="CZ321" s="1106" t="n"/>
      <c r="DA321" s="1106" t="n"/>
      <c r="DB321" s="1106" t="n"/>
      <c r="DC321" s="1106" t="n"/>
      <c r="DD321" s="1106" t="n"/>
      <c r="DE321" s="1106" t="n"/>
      <c r="DF321" s="1106" t="n"/>
      <c r="DG321" s="1106" t="n"/>
      <c r="DH321" s="1106" t="n"/>
      <c r="DI321" s="1106" t="n"/>
    </row>
    <row r="322" ht="13.5" customHeight="1" s="1178">
      <c r="A322" s="1106" t="n"/>
      <c r="B322" s="1106" t="n"/>
      <c r="C322" s="1106" t="n"/>
      <c r="D322" s="1106" t="n"/>
      <c r="E322" s="1106" t="n"/>
      <c r="F322" s="1106" t="n"/>
      <c r="G322" s="144" t="n"/>
      <c r="H322" s="1106" t="n"/>
      <c r="I322" s="1106" t="n"/>
      <c r="J322" s="1106" t="n"/>
      <c r="K322" s="1106" t="n"/>
      <c r="L322" s="1106" t="n"/>
      <c r="M322" s="1106" t="n"/>
      <c r="N322" s="1106" t="n"/>
      <c r="O322" s="1106" t="n"/>
      <c r="P322" s="1106" t="n"/>
      <c r="Q322" s="1106" t="n"/>
      <c r="R322" s="1106" t="n"/>
      <c r="S322" s="1106" t="n"/>
      <c r="T322" s="230" t="n"/>
      <c r="U322" s="1106" t="n"/>
      <c r="V322" s="1106" t="n"/>
      <c r="W322" s="1106" t="n"/>
      <c r="X322" s="1106" t="n"/>
      <c r="Y322" s="1106" t="n"/>
      <c r="Z322" s="1106" t="n"/>
      <c r="AA322" s="144" t="n"/>
      <c r="AB322" s="1106" t="n"/>
      <c r="AC322" s="1106" t="n"/>
      <c r="AD322" s="1106" t="n"/>
      <c r="AE322" s="1106" t="n"/>
      <c r="AF322" s="1106" t="n"/>
      <c r="AG322" s="1106" t="n"/>
      <c r="AH322" s="144" t="n"/>
      <c r="AI322" s="1106" t="n"/>
      <c r="AJ322" s="1106" t="n"/>
      <c r="AK322" s="1106" t="n"/>
      <c r="AL322" s="1106" t="n"/>
      <c r="AM322" s="1106" t="n"/>
      <c r="AN322" s="1106" t="n"/>
      <c r="AO322" s="1106" t="n"/>
      <c r="AP322" s="1106" t="n"/>
      <c r="AQ322" s="1106" t="n"/>
      <c r="AR322" s="1106" t="n"/>
      <c r="AS322" s="1106" t="n"/>
      <c r="AT322" s="1106" t="n"/>
      <c r="AU322" s="1106" t="n"/>
      <c r="AV322" s="1106" t="n"/>
      <c r="AW322" s="1106" t="n"/>
      <c r="AX322" s="1106" t="n"/>
      <c r="AY322" s="1106" t="n"/>
      <c r="AZ322" s="144" t="n"/>
      <c r="BA322" s="1106" t="n"/>
      <c r="BB322" s="1106" t="n"/>
      <c r="BC322" s="1106" t="n"/>
      <c r="BD322" s="1106" t="n"/>
      <c r="BE322" s="1106" t="n"/>
      <c r="BF322" s="1106" t="n"/>
      <c r="BG322" s="1106" t="n"/>
      <c r="BH322" s="1106" t="n"/>
      <c r="BI322" s="1106" t="n"/>
      <c r="BJ322" s="1106" t="n"/>
      <c r="BK322" s="1106" t="n"/>
      <c r="BL322" s="1106" t="n"/>
      <c r="BM322" s="1106" t="n"/>
      <c r="BN322" s="1106" t="n"/>
      <c r="BO322" s="1106" t="n"/>
      <c r="BP322" s="1106" t="n"/>
      <c r="BQ322" s="1106" t="n"/>
      <c r="BR322" s="1106" t="n"/>
      <c r="BS322" s="1106" t="n"/>
      <c r="BT322" s="1106" t="n"/>
      <c r="BU322" s="1106" t="n"/>
      <c r="BV322" s="1106" t="n"/>
      <c r="BW322" s="1106" t="n"/>
      <c r="BX322" s="1106" t="n"/>
      <c r="BY322" s="1106" t="n"/>
      <c r="BZ322" s="1106" t="n"/>
      <c r="CA322" s="1106" t="n"/>
      <c r="CB322" s="1106" t="n"/>
      <c r="CC322" s="1106" t="n"/>
      <c r="CD322" s="1106" t="n"/>
      <c r="CE322" s="1106" t="n"/>
      <c r="CF322" s="1106" t="n"/>
      <c r="CG322" s="1106" t="n"/>
      <c r="CH322" s="1106" t="n"/>
      <c r="CI322" s="1106" t="n"/>
      <c r="CJ322" s="1106" t="n"/>
      <c r="CK322" s="1106" t="n"/>
      <c r="CL322" s="1106" t="n"/>
      <c r="CM322" s="1106" t="n"/>
      <c r="CN322" s="1106" t="n"/>
      <c r="CO322" s="1106" t="n"/>
      <c r="CP322" s="1106" t="n"/>
      <c r="CQ322" s="1106" t="n"/>
      <c r="CR322" s="1106" t="n"/>
      <c r="CS322" s="1106" t="n"/>
      <c r="CT322" s="1106" t="n"/>
      <c r="CU322" s="1106" t="n"/>
      <c r="CV322" s="1106" t="n"/>
      <c r="CW322" s="1106" t="n"/>
      <c r="CX322" s="1106" t="n"/>
      <c r="CY322" s="1106" t="n"/>
      <c r="CZ322" s="1106" t="n"/>
      <c r="DA322" s="1106" t="n"/>
      <c r="DB322" s="1106" t="n"/>
      <c r="DC322" s="1106" t="n"/>
      <c r="DD322" s="1106" t="n"/>
      <c r="DE322" s="1106" t="n"/>
      <c r="DF322" s="1106" t="n"/>
      <c r="DG322" s="1106" t="n"/>
      <c r="DH322" s="1106" t="n"/>
      <c r="DI322" s="1106" t="n"/>
    </row>
    <row r="323" ht="13.5" customHeight="1" s="1178">
      <c r="A323" s="1106" t="n"/>
      <c r="B323" s="1106" t="n"/>
      <c r="C323" s="1106" t="n"/>
      <c r="D323" s="1106" t="n"/>
      <c r="E323" s="1106" t="n"/>
      <c r="F323" s="1106" t="n"/>
      <c r="G323" s="144" t="n"/>
      <c r="H323" s="1106" t="n"/>
      <c r="I323" s="1106" t="n"/>
      <c r="J323" s="1106" t="n"/>
      <c r="K323" s="1106" t="n"/>
      <c r="L323" s="1106" t="n"/>
      <c r="M323" s="1106" t="n"/>
      <c r="N323" s="1106" t="n"/>
      <c r="O323" s="1106" t="n"/>
      <c r="P323" s="1106" t="n"/>
      <c r="Q323" s="1106" t="n"/>
      <c r="R323" s="1106" t="n"/>
      <c r="S323" s="1106" t="n"/>
      <c r="T323" s="230" t="n"/>
      <c r="U323" s="1106" t="n"/>
      <c r="V323" s="1106" t="n"/>
      <c r="W323" s="1106" t="n"/>
      <c r="X323" s="1106" t="n"/>
      <c r="Y323" s="1106" t="n"/>
      <c r="Z323" s="1106" t="n"/>
      <c r="AA323" s="144" t="n"/>
      <c r="AB323" s="1106" t="n"/>
      <c r="AC323" s="1106" t="n"/>
      <c r="AD323" s="1106" t="n"/>
      <c r="AE323" s="1106" t="n"/>
      <c r="AF323" s="1106" t="n"/>
      <c r="AG323" s="1106" t="n"/>
      <c r="AH323" s="144" t="n"/>
      <c r="AI323" s="1106" t="n"/>
      <c r="AJ323" s="1106" t="n"/>
      <c r="AK323" s="1106" t="n"/>
      <c r="AL323" s="1106" t="n"/>
      <c r="AM323" s="1106" t="n"/>
      <c r="AN323" s="1106" t="n"/>
      <c r="AO323" s="1106" t="n"/>
      <c r="AP323" s="1106" t="n"/>
      <c r="AQ323" s="1106" t="n"/>
      <c r="AR323" s="1106" t="n"/>
      <c r="AS323" s="1106" t="n"/>
      <c r="AT323" s="1106" t="n"/>
      <c r="AU323" s="1106" t="n"/>
      <c r="AV323" s="1106" t="n"/>
      <c r="AW323" s="1106" t="n"/>
      <c r="AX323" s="1106" t="n"/>
      <c r="AY323" s="1106" t="n"/>
      <c r="AZ323" s="144" t="n"/>
      <c r="BA323" s="1106" t="n"/>
      <c r="BB323" s="1106" t="n"/>
      <c r="BC323" s="1106" t="n"/>
      <c r="BD323" s="1106" t="n"/>
      <c r="BE323" s="1106" t="n"/>
      <c r="BF323" s="1106" t="n"/>
      <c r="BG323" s="1106" t="n"/>
      <c r="BH323" s="1106" t="n"/>
      <c r="BI323" s="1106" t="n"/>
      <c r="BJ323" s="1106" t="n"/>
      <c r="BK323" s="1106" t="n"/>
      <c r="BL323" s="1106" t="n"/>
      <c r="BM323" s="1106" t="n"/>
      <c r="BN323" s="1106" t="n"/>
      <c r="BO323" s="1106" t="n"/>
      <c r="BP323" s="1106" t="n"/>
      <c r="BQ323" s="1106" t="n"/>
      <c r="BR323" s="1106" t="n"/>
      <c r="BS323" s="1106" t="n"/>
      <c r="BT323" s="1106" t="n"/>
      <c r="BU323" s="1106" t="n"/>
      <c r="BV323" s="1106" t="n"/>
      <c r="BW323" s="1106" t="n"/>
      <c r="BX323" s="1106" t="n"/>
      <c r="BY323" s="1106" t="n"/>
      <c r="BZ323" s="1106" t="n"/>
      <c r="CA323" s="1106" t="n"/>
      <c r="CB323" s="1106" t="n"/>
      <c r="CC323" s="1106" t="n"/>
      <c r="CD323" s="1106" t="n"/>
      <c r="CE323" s="1106" t="n"/>
      <c r="CF323" s="1106" t="n"/>
      <c r="CG323" s="1106" t="n"/>
      <c r="CH323" s="1106" t="n"/>
      <c r="CI323" s="1106" t="n"/>
      <c r="CJ323" s="1106" t="n"/>
      <c r="CK323" s="1106" t="n"/>
      <c r="CL323" s="1106" t="n"/>
      <c r="CM323" s="1106" t="n"/>
      <c r="CN323" s="1106" t="n"/>
      <c r="CO323" s="1106" t="n"/>
      <c r="CP323" s="1106" t="n"/>
      <c r="CQ323" s="1106" t="n"/>
      <c r="CR323" s="1106" t="n"/>
      <c r="CS323" s="1106" t="n"/>
      <c r="CT323" s="1106" t="n"/>
      <c r="CU323" s="1106" t="n"/>
      <c r="CV323" s="1106" t="n"/>
      <c r="CW323" s="1106" t="n"/>
      <c r="CX323" s="1106" t="n"/>
      <c r="CY323" s="1106" t="n"/>
      <c r="CZ323" s="1106" t="n"/>
      <c r="DA323" s="1106" t="n"/>
      <c r="DB323" s="1106" t="n"/>
      <c r="DC323" s="1106" t="n"/>
      <c r="DD323" s="1106" t="n"/>
      <c r="DE323" s="1106" t="n"/>
      <c r="DF323" s="1106" t="n"/>
      <c r="DG323" s="1106" t="n"/>
      <c r="DH323" s="1106" t="n"/>
      <c r="DI323" s="1106" t="n"/>
    </row>
    <row r="324" ht="13.5" customHeight="1" s="1178">
      <c r="A324" s="1106" t="n"/>
      <c r="B324" s="1106" t="n"/>
      <c r="C324" s="1106" t="n"/>
      <c r="D324" s="1106" t="n"/>
      <c r="E324" s="1106" t="n"/>
      <c r="F324" s="1106" t="n"/>
      <c r="G324" s="144" t="n"/>
      <c r="H324" s="1106" t="n"/>
      <c r="I324" s="1106" t="n"/>
      <c r="J324" s="1106" t="n"/>
      <c r="K324" s="1106" t="n"/>
      <c r="L324" s="1106" t="n"/>
      <c r="M324" s="1106" t="n"/>
      <c r="N324" s="1106" t="n"/>
      <c r="O324" s="1106" t="n"/>
      <c r="P324" s="1106" t="n"/>
      <c r="Q324" s="1106" t="n"/>
      <c r="R324" s="1106" t="n"/>
      <c r="S324" s="1106" t="n"/>
      <c r="T324" s="230" t="n"/>
      <c r="U324" s="1106" t="n"/>
      <c r="V324" s="1106" t="n"/>
      <c r="W324" s="1106" t="n"/>
      <c r="X324" s="1106" t="n"/>
      <c r="Y324" s="1106" t="n"/>
      <c r="Z324" s="1106" t="n"/>
      <c r="AA324" s="144" t="n"/>
      <c r="AB324" s="1106" t="n"/>
      <c r="AC324" s="1106" t="n"/>
      <c r="AD324" s="1106" t="n"/>
      <c r="AE324" s="1106" t="n"/>
      <c r="AF324" s="1106" t="n"/>
      <c r="AG324" s="1106" t="n"/>
      <c r="AH324" s="144" t="n"/>
      <c r="AI324" s="1106" t="n"/>
      <c r="AJ324" s="1106" t="n"/>
      <c r="AK324" s="1106" t="n"/>
      <c r="AL324" s="1106" t="n"/>
      <c r="AM324" s="1106" t="n"/>
      <c r="AN324" s="1106" t="n"/>
      <c r="AO324" s="1106" t="n"/>
      <c r="AP324" s="1106" t="n"/>
      <c r="AQ324" s="1106" t="n"/>
      <c r="AR324" s="1106" t="n"/>
      <c r="AS324" s="1106" t="n"/>
      <c r="AT324" s="1106" t="n"/>
      <c r="AU324" s="1106" t="n"/>
      <c r="AV324" s="1106" t="n"/>
      <c r="AW324" s="1106" t="n"/>
      <c r="AX324" s="1106" t="n"/>
      <c r="AY324" s="1106" t="n"/>
      <c r="AZ324" s="144" t="n"/>
      <c r="BA324" s="1106" t="n"/>
      <c r="BB324" s="1106" t="n"/>
      <c r="BC324" s="1106" t="n"/>
      <c r="BD324" s="1106" t="n"/>
      <c r="BE324" s="1106" t="n"/>
      <c r="BF324" s="1106" t="n"/>
      <c r="BG324" s="1106" t="n"/>
      <c r="BH324" s="1106" t="n"/>
      <c r="BI324" s="1106" t="n"/>
      <c r="BJ324" s="1106" t="n"/>
      <c r="BK324" s="1106" t="n"/>
      <c r="BL324" s="1106" t="n"/>
      <c r="BM324" s="1106" t="n"/>
      <c r="BN324" s="1106" t="n"/>
      <c r="BO324" s="1106" t="n"/>
      <c r="BP324" s="1106" t="n"/>
      <c r="BQ324" s="1106" t="n"/>
      <c r="BR324" s="1106" t="n"/>
      <c r="BS324" s="1106" t="n"/>
      <c r="BT324" s="1106" t="n"/>
      <c r="BU324" s="1106" t="n"/>
      <c r="BV324" s="1106" t="n"/>
      <c r="BW324" s="1106" t="n"/>
      <c r="BX324" s="1106" t="n"/>
      <c r="BY324" s="1106" t="n"/>
      <c r="BZ324" s="1106" t="n"/>
      <c r="CA324" s="1106" t="n"/>
      <c r="CB324" s="1106" t="n"/>
      <c r="CC324" s="1106" t="n"/>
      <c r="CD324" s="1106" t="n"/>
      <c r="CE324" s="1106" t="n"/>
      <c r="CF324" s="1106" t="n"/>
      <c r="CG324" s="1106" t="n"/>
      <c r="CH324" s="1106" t="n"/>
      <c r="CI324" s="1106" t="n"/>
      <c r="CJ324" s="1106" t="n"/>
      <c r="CK324" s="1106" t="n"/>
      <c r="CL324" s="1106" t="n"/>
      <c r="CM324" s="1106" t="n"/>
      <c r="CN324" s="1106" t="n"/>
      <c r="CO324" s="1106" t="n"/>
      <c r="CP324" s="1106" t="n"/>
      <c r="CQ324" s="1106" t="n"/>
      <c r="CR324" s="1106" t="n"/>
      <c r="CS324" s="1106" t="n"/>
      <c r="CT324" s="1106" t="n"/>
      <c r="CU324" s="1106" t="n"/>
      <c r="CV324" s="1106" t="n"/>
      <c r="CW324" s="1106" t="n"/>
      <c r="CX324" s="1106" t="n"/>
      <c r="CY324" s="1106" t="n"/>
      <c r="CZ324" s="1106" t="n"/>
      <c r="DA324" s="1106" t="n"/>
      <c r="DB324" s="1106" t="n"/>
      <c r="DC324" s="1106" t="n"/>
      <c r="DD324" s="1106" t="n"/>
      <c r="DE324" s="1106" t="n"/>
      <c r="DF324" s="1106" t="n"/>
      <c r="DG324" s="1106" t="n"/>
      <c r="DH324" s="1106" t="n"/>
      <c r="DI324" s="1106" t="n"/>
    </row>
    <row r="325" ht="13.5" customHeight="1" s="1178">
      <c r="A325" s="1106" t="n"/>
      <c r="B325" s="1106" t="n"/>
      <c r="C325" s="1106" t="n"/>
      <c r="D325" s="1106" t="n"/>
      <c r="E325" s="1106" t="n"/>
      <c r="F325" s="1106" t="n"/>
      <c r="G325" s="144" t="n"/>
      <c r="H325" s="1106" t="n"/>
      <c r="I325" s="1106" t="n"/>
      <c r="J325" s="1106" t="n"/>
      <c r="K325" s="1106" t="n"/>
      <c r="L325" s="1106" t="n"/>
      <c r="M325" s="1106" t="n"/>
      <c r="N325" s="1106" t="n"/>
      <c r="O325" s="1106" t="n"/>
      <c r="P325" s="1106" t="n"/>
      <c r="Q325" s="1106" t="n"/>
      <c r="R325" s="1106" t="n"/>
      <c r="S325" s="1106" t="n"/>
      <c r="T325" s="230" t="n"/>
      <c r="U325" s="1106" t="n"/>
      <c r="V325" s="1106" t="n"/>
      <c r="W325" s="1106" t="n"/>
      <c r="X325" s="1106" t="n"/>
      <c r="Y325" s="1106" t="n"/>
      <c r="Z325" s="1106" t="n"/>
      <c r="AA325" s="144" t="n"/>
      <c r="AB325" s="1106" t="n"/>
      <c r="AC325" s="1106" t="n"/>
      <c r="AD325" s="1106" t="n"/>
      <c r="AE325" s="1106" t="n"/>
      <c r="AF325" s="1106" t="n"/>
      <c r="AG325" s="1106" t="n"/>
      <c r="AH325" s="144" t="n"/>
      <c r="AI325" s="1106" t="n"/>
      <c r="AJ325" s="1106" t="n"/>
      <c r="AK325" s="1106" t="n"/>
      <c r="AL325" s="1106" t="n"/>
      <c r="AM325" s="1106" t="n"/>
      <c r="AN325" s="1106" t="n"/>
      <c r="AO325" s="1106" t="n"/>
      <c r="AP325" s="1106" t="n"/>
      <c r="AQ325" s="1106" t="n"/>
      <c r="AR325" s="1106" t="n"/>
      <c r="AS325" s="1106" t="n"/>
      <c r="AT325" s="1106" t="n"/>
      <c r="AU325" s="1106" t="n"/>
      <c r="AV325" s="1106" t="n"/>
      <c r="AW325" s="1106" t="n"/>
      <c r="AX325" s="1106" t="n"/>
      <c r="AY325" s="1106" t="n"/>
      <c r="AZ325" s="144" t="n"/>
      <c r="BA325" s="1106" t="n"/>
      <c r="BB325" s="1106" t="n"/>
      <c r="BC325" s="1106" t="n"/>
      <c r="BD325" s="1106" t="n"/>
      <c r="BE325" s="1106" t="n"/>
      <c r="BF325" s="1106" t="n"/>
      <c r="BG325" s="1106" t="n"/>
      <c r="BH325" s="1106" t="n"/>
      <c r="BI325" s="1106" t="n"/>
      <c r="BJ325" s="1106" t="n"/>
      <c r="BK325" s="1106" t="n"/>
      <c r="BL325" s="1106" t="n"/>
      <c r="BM325" s="1106" t="n"/>
      <c r="BN325" s="1106" t="n"/>
      <c r="BO325" s="1106" t="n"/>
      <c r="BP325" s="1106" t="n"/>
      <c r="BQ325" s="1106" t="n"/>
      <c r="BR325" s="1106" t="n"/>
      <c r="BS325" s="1106" t="n"/>
      <c r="BT325" s="1106" t="n"/>
      <c r="BU325" s="1106" t="n"/>
      <c r="BV325" s="1106" t="n"/>
      <c r="BW325" s="1106" t="n"/>
      <c r="BX325" s="1106" t="n"/>
      <c r="BY325" s="1106" t="n"/>
      <c r="BZ325" s="1106" t="n"/>
      <c r="CA325" s="1106" t="n"/>
      <c r="CB325" s="1106" t="n"/>
      <c r="CC325" s="1106" t="n"/>
      <c r="CD325" s="1106" t="n"/>
      <c r="CE325" s="1106" t="n"/>
      <c r="CF325" s="1106" t="n"/>
      <c r="CG325" s="1106" t="n"/>
      <c r="CH325" s="1106" t="n"/>
      <c r="CI325" s="1106" t="n"/>
      <c r="CJ325" s="1106" t="n"/>
      <c r="CK325" s="1106" t="n"/>
      <c r="CL325" s="1106" t="n"/>
      <c r="CM325" s="1106" t="n"/>
      <c r="CN325" s="1106" t="n"/>
      <c r="CO325" s="1106" t="n"/>
      <c r="CP325" s="1106" t="n"/>
      <c r="CQ325" s="1106" t="n"/>
      <c r="CR325" s="1106" t="n"/>
      <c r="CS325" s="1106" t="n"/>
      <c r="CT325" s="1106" t="n"/>
      <c r="CU325" s="1106" t="n"/>
      <c r="CV325" s="1106" t="n"/>
      <c r="CW325" s="1106" t="n"/>
      <c r="CX325" s="1106" t="n"/>
      <c r="CY325" s="1106" t="n"/>
      <c r="CZ325" s="1106" t="n"/>
      <c r="DA325" s="1106" t="n"/>
      <c r="DB325" s="1106" t="n"/>
      <c r="DC325" s="1106" t="n"/>
      <c r="DD325" s="1106" t="n"/>
      <c r="DE325" s="1106" t="n"/>
      <c r="DF325" s="1106" t="n"/>
      <c r="DG325" s="1106" t="n"/>
      <c r="DH325" s="1106" t="n"/>
      <c r="DI325" s="1106" t="n"/>
    </row>
    <row r="326" ht="13.5" customHeight="1" s="1178">
      <c r="A326" s="1106" t="n"/>
      <c r="B326" s="1106" t="n"/>
      <c r="C326" s="1106" t="n"/>
      <c r="D326" s="1106" t="n"/>
      <c r="E326" s="1106" t="n"/>
      <c r="F326" s="1106" t="n"/>
      <c r="G326" s="144" t="n"/>
      <c r="H326" s="1106" t="n"/>
      <c r="I326" s="1106" t="n"/>
      <c r="J326" s="1106" t="n"/>
      <c r="K326" s="1106" t="n"/>
      <c r="L326" s="1106" t="n"/>
      <c r="M326" s="1106" t="n"/>
      <c r="N326" s="1106" t="n"/>
      <c r="O326" s="1106" t="n"/>
      <c r="P326" s="1106" t="n"/>
      <c r="Q326" s="1106" t="n"/>
      <c r="R326" s="1106" t="n"/>
      <c r="S326" s="1106" t="n"/>
      <c r="T326" s="230" t="n"/>
      <c r="U326" s="1106" t="n"/>
      <c r="V326" s="1106" t="n"/>
      <c r="W326" s="1106" t="n"/>
      <c r="X326" s="1106" t="n"/>
      <c r="Y326" s="1106" t="n"/>
      <c r="Z326" s="1106" t="n"/>
      <c r="AA326" s="144" t="n"/>
      <c r="AB326" s="1106" t="n"/>
      <c r="AC326" s="1106" t="n"/>
      <c r="AD326" s="1106" t="n"/>
      <c r="AE326" s="1106" t="n"/>
      <c r="AF326" s="1106" t="n"/>
      <c r="AG326" s="1106" t="n"/>
      <c r="AH326" s="144" t="n"/>
      <c r="AI326" s="1106" t="n"/>
      <c r="AJ326" s="1106" t="n"/>
      <c r="AK326" s="1106" t="n"/>
      <c r="AL326" s="1106" t="n"/>
      <c r="AM326" s="1106" t="n"/>
      <c r="AN326" s="1106" t="n"/>
      <c r="AO326" s="1106" t="n"/>
      <c r="AP326" s="1106" t="n"/>
      <c r="AQ326" s="1106" t="n"/>
      <c r="AR326" s="1106" t="n"/>
      <c r="AS326" s="1106" t="n"/>
      <c r="AT326" s="1106" t="n"/>
      <c r="AU326" s="1106" t="n"/>
      <c r="AV326" s="1106" t="n"/>
      <c r="AW326" s="1106" t="n"/>
      <c r="AX326" s="1106" t="n"/>
      <c r="AY326" s="1106" t="n"/>
      <c r="AZ326" s="144" t="n"/>
      <c r="BA326" s="1106" t="n"/>
      <c r="BB326" s="1106" t="n"/>
      <c r="BC326" s="1106" t="n"/>
      <c r="BD326" s="1106" t="n"/>
      <c r="BE326" s="1106" t="n"/>
      <c r="BF326" s="1106" t="n"/>
      <c r="BG326" s="1106" t="n"/>
      <c r="BH326" s="1106" t="n"/>
      <c r="BI326" s="1106" t="n"/>
      <c r="BJ326" s="1106" t="n"/>
      <c r="BK326" s="1106" t="n"/>
      <c r="BL326" s="1106" t="n"/>
      <c r="BM326" s="1106" t="n"/>
      <c r="BN326" s="1106" t="n"/>
      <c r="BO326" s="1106" t="n"/>
      <c r="BP326" s="1106" t="n"/>
      <c r="BQ326" s="1106" t="n"/>
      <c r="BR326" s="1106" t="n"/>
      <c r="BS326" s="1106" t="n"/>
      <c r="BT326" s="1106" t="n"/>
      <c r="BU326" s="1106" t="n"/>
      <c r="BV326" s="1106" t="n"/>
      <c r="BW326" s="1106" t="n"/>
      <c r="BX326" s="1106" t="n"/>
      <c r="BY326" s="1106" t="n"/>
      <c r="BZ326" s="1106" t="n"/>
      <c r="CA326" s="1106" t="n"/>
      <c r="CB326" s="1106" t="n"/>
      <c r="CC326" s="1106" t="n"/>
      <c r="CD326" s="1106" t="n"/>
      <c r="CE326" s="1106" t="n"/>
      <c r="CF326" s="1106" t="n"/>
      <c r="CG326" s="1106" t="n"/>
      <c r="CH326" s="1106" t="n"/>
      <c r="CI326" s="1106" t="n"/>
      <c r="CJ326" s="1106" t="n"/>
      <c r="CK326" s="1106" t="n"/>
      <c r="CL326" s="1106" t="n"/>
      <c r="CM326" s="1106" t="n"/>
      <c r="CN326" s="1106" t="n"/>
      <c r="CO326" s="1106" t="n"/>
      <c r="CP326" s="1106" t="n"/>
      <c r="CQ326" s="1106" t="n"/>
      <c r="CR326" s="1106" t="n"/>
      <c r="CS326" s="1106" t="n"/>
      <c r="CT326" s="1106" t="n"/>
      <c r="CU326" s="1106" t="n"/>
      <c r="CV326" s="1106" t="n"/>
      <c r="CW326" s="1106" t="n"/>
      <c r="CX326" s="1106" t="n"/>
      <c r="CY326" s="1106" t="n"/>
      <c r="CZ326" s="1106" t="n"/>
      <c r="DA326" s="1106" t="n"/>
      <c r="DB326" s="1106" t="n"/>
      <c r="DC326" s="1106" t="n"/>
      <c r="DD326" s="1106" t="n"/>
      <c r="DE326" s="1106" t="n"/>
      <c r="DF326" s="1106" t="n"/>
      <c r="DG326" s="1106" t="n"/>
      <c r="DH326" s="1106" t="n"/>
      <c r="DI326" s="1106" t="n"/>
    </row>
    <row r="327" ht="13.5" customHeight="1" s="1178">
      <c r="A327" s="1106" t="n"/>
      <c r="B327" s="1106" t="n"/>
      <c r="C327" s="1106" t="n"/>
      <c r="D327" s="1106" t="n"/>
      <c r="E327" s="1106" t="n"/>
      <c r="F327" s="1106" t="n"/>
      <c r="G327" s="144" t="n"/>
      <c r="H327" s="1106" t="n"/>
      <c r="I327" s="1106" t="n"/>
      <c r="J327" s="1106" t="n"/>
      <c r="K327" s="1106" t="n"/>
      <c r="L327" s="1106" t="n"/>
      <c r="M327" s="1106" t="n"/>
      <c r="N327" s="1106" t="n"/>
      <c r="O327" s="1106" t="n"/>
      <c r="P327" s="1106" t="n"/>
      <c r="Q327" s="1106" t="n"/>
      <c r="R327" s="1106" t="n"/>
      <c r="S327" s="1106" t="n"/>
      <c r="T327" s="230" t="n"/>
      <c r="U327" s="1106" t="n"/>
      <c r="V327" s="1106" t="n"/>
      <c r="W327" s="1106" t="n"/>
      <c r="X327" s="1106" t="n"/>
      <c r="Y327" s="1106" t="n"/>
      <c r="Z327" s="1106" t="n"/>
      <c r="AA327" s="144" t="n"/>
      <c r="AB327" s="1106" t="n"/>
      <c r="AC327" s="1106" t="n"/>
      <c r="AD327" s="1106" t="n"/>
      <c r="AE327" s="1106" t="n"/>
      <c r="AF327" s="1106" t="n"/>
      <c r="AG327" s="1106" t="n"/>
      <c r="AH327" s="144" t="n"/>
      <c r="AI327" s="1106" t="n"/>
      <c r="AJ327" s="1106" t="n"/>
      <c r="AK327" s="1106" t="n"/>
      <c r="AL327" s="1106" t="n"/>
      <c r="AM327" s="1106" t="n"/>
      <c r="AN327" s="1106" t="n"/>
      <c r="AO327" s="1106" t="n"/>
      <c r="AP327" s="1106" t="n"/>
      <c r="AQ327" s="1106" t="n"/>
      <c r="AR327" s="1106" t="n"/>
      <c r="AS327" s="1106" t="n"/>
      <c r="AT327" s="1106" t="n"/>
      <c r="AU327" s="1106" t="n"/>
      <c r="AV327" s="1106" t="n"/>
      <c r="AW327" s="1106" t="n"/>
      <c r="AX327" s="1106" t="n"/>
      <c r="AY327" s="1106" t="n"/>
      <c r="AZ327" s="144" t="n"/>
      <c r="BA327" s="1106" t="n"/>
      <c r="BB327" s="1106" t="n"/>
      <c r="BC327" s="1106" t="n"/>
      <c r="BD327" s="1106" t="n"/>
      <c r="BE327" s="1106" t="n"/>
      <c r="BF327" s="1106" t="n"/>
      <c r="BG327" s="1106" t="n"/>
      <c r="BH327" s="1106" t="n"/>
      <c r="BI327" s="1106" t="n"/>
      <c r="BJ327" s="1106" t="n"/>
      <c r="BK327" s="1106" t="n"/>
      <c r="BL327" s="1106" t="n"/>
      <c r="BM327" s="1106" t="n"/>
      <c r="BN327" s="1106" t="n"/>
      <c r="BO327" s="1106" t="n"/>
      <c r="BP327" s="1106" t="n"/>
      <c r="BQ327" s="1106" t="n"/>
      <c r="BR327" s="1106" t="n"/>
      <c r="BS327" s="1106" t="n"/>
      <c r="BT327" s="1106" t="n"/>
      <c r="BU327" s="1106" t="n"/>
      <c r="BV327" s="1106" t="n"/>
      <c r="BW327" s="1106" t="n"/>
      <c r="BX327" s="1106" t="n"/>
      <c r="BY327" s="1106" t="n"/>
      <c r="BZ327" s="1106" t="n"/>
      <c r="CA327" s="1106" t="n"/>
      <c r="CB327" s="1106" t="n"/>
      <c r="CC327" s="1106" t="n"/>
      <c r="CD327" s="1106" t="n"/>
      <c r="CE327" s="1106" t="n"/>
      <c r="CF327" s="1106" t="n"/>
      <c r="CG327" s="1106" t="n"/>
      <c r="CH327" s="1106" t="n"/>
      <c r="CI327" s="1106" t="n"/>
      <c r="CJ327" s="1106" t="n"/>
      <c r="CK327" s="1106" t="n"/>
      <c r="CL327" s="1106" t="n"/>
      <c r="CM327" s="1106" t="n"/>
      <c r="CN327" s="1106" t="n"/>
      <c r="CO327" s="1106" t="n"/>
      <c r="CP327" s="1106" t="n"/>
      <c r="CQ327" s="1106" t="n"/>
      <c r="CR327" s="1106" t="n"/>
      <c r="CS327" s="1106" t="n"/>
      <c r="CT327" s="1106" t="n"/>
      <c r="CU327" s="1106" t="n"/>
      <c r="CV327" s="1106" t="n"/>
      <c r="CW327" s="1106" t="n"/>
      <c r="CX327" s="1106" t="n"/>
      <c r="CY327" s="1106" t="n"/>
      <c r="CZ327" s="1106" t="n"/>
      <c r="DA327" s="1106" t="n"/>
      <c r="DB327" s="1106" t="n"/>
      <c r="DC327" s="1106" t="n"/>
      <c r="DD327" s="1106" t="n"/>
      <c r="DE327" s="1106" t="n"/>
      <c r="DF327" s="1106" t="n"/>
      <c r="DG327" s="1106" t="n"/>
      <c r="DH327" s="1106" t="n"/>
      <c r="DI327" s="1106" t="n"/>
    </row>
    <row r="328" ht="13.5" customHeight="1" s="1178">
      <c r="A328" s="1106" t="n"/>
      <c r="B328" s="1106" t="n"/>
      <c r="C328" s="1106" t="n"/>
      <c r="D328" s="1106" t="n"/>
      <c r="E328" s="1106" t="n"/>
      <c r="F328" s="1106" t="n"/>
      <c r="G328" s="144" t="n"/>
      <c r="H328" s="1106" t="n"/>
      <c r="I328" s="1106" t="n"/>
      <c r="J328" s="1106" t="n"/>
      <c r="K328" s="1106" t="n"/>
      <c r="L328" s="1106" t="n"/>
      <c r="M328" s="1106" t="n"/>
      <c r="N328" s="1106" t="n"/>
      <c r="O328" s="1106" t="n"/>
      <c r="P328" s="1106" t="n"/>
      <c r="Q328" s="1106" t="n"/>
      <c r="R328" s="1106" t="n"/>
      <c r="S328" s="1106" t="n"/>
      <c r="T328" s="230" t="n"/>
      <c r="U328" s="1106" t="n"/>
      <c r="V328" s="1106" t="n"/>
      <c r="W328" s="1106" t="n"/>
      <c r="X328" s="1106" t="n"/>
      <c r="Y328" s="1106" t="n"/>
      <c r="Z328" s="1106" t="n"/>
      <c r="AA328" s="144" t="n"/>
      <c r="AB328" s="1106" t="n"/>
      <c r="AC328" s="1106" t="n"/>
      <c r="AD328" s="1106" t="n"/>
      <c r="AE328" s="1106" t="n"/>
      <c r="AF328" s="1106" t="n"/>
      <c r="AG328" s="1106" t="n"/>
      <c r="AH328" s="144" t="n"/>
      <c r="AI328" s="1106" t="n"/>
      <c r="AJ328" s="1106" t="n"/>
      <c r="AK328" s="1106" t="n"/>
      <c r="AL328" s="1106" t="n"/>
      <c r="AM328" s="1106" t="n"/>
      <c r="AN328" s="1106" t="n"/>
      <c r="AO328" s="1106" t="n"/>
      <c r="AP328" s="1106" t="n"/>
      <c r="AQ328" s="1106" t="n"/>
      <c r="AR328" s="1106" t="n"/>
      <c r="AS328" s="1106" t="n"/>
      <c r="AT328" s="1106" t="n"/>
      <c r="AU328" s="1106" t="n"/>
      <c r="AV328" s="1106" t="n"/>
      <c r="AW328" s="1106" t="n"/>
      <c r="AX328" s="1106" t="n"/>
      <c r="AY328" s="1106" t="n"/>
      <c r="AZ328" s="144" t="n"/>
      <c r="BA328" s="1106" t="n"/>
      <c r="BB328" s="1106" t="n"/>
      <c r="BC328" s="1106" t="n"/>
      <c r="BD328" s="1106" t="n"/>
      <c r="BE328" s="1106" t="n"/>
      <c r="BF328" s="1106" t="n"/>
      <c r="BG328" s="1106" t="n"/>
      <c r="BH328" s="1106" t="n"/>
      <c r="BI328" s="1106" t="n"/>
      <c r="BJ328" s="1106" t="n"/>
      <c r="BK328" s="1106" t="n"/>
      <c r="BL328" s="1106" t="n"/>
      <c r="BM328" s="1106" t="n"/>
      <c r="BN328" s="1106" t="n"/>
      <c r="BO328" s="1106" t="n"/>
      <c r="BP328" s="1106" t="n"/>
      <c r="BQ328" s="1106" t="n"/>
      <c r="BR328" s="1106" t="n"/>
      <c r="BS328" s="1106" t="n"/>
      <c r="BT328" s="1106" t="n"/>
      <c r="BU328" s="1106" t="n"/>
      <c r="BV328" s="1106" t="n"/>
      <c r="BW328" s="1106" t="n"/>
      <c r="BX328" s="1106" t="n"/>
      <c r="BY328" s="1106" t="n"/>
      <c r="BZ328" s="1106" t="n"/>
      <c r="CA328" s="1106" t="n"/>
      <c r="CB328" s="1106" t="n"/>
      <c r="CC328" s="1106" t="n"/>
      <c r="CD328" s="1106" t="n"/>
      <c r="CE328" s="1106" t="n"/>
      <c r="CF328" s="1106" t="n"/>
      <c r="CG328" s="1106" t="n"/>
      <c r="CH328" s="1106" t="n"/>
      <c r="CI328" s="1106" t="n"/>
      <c r="CJ328" s="1106" t="n"/>
      <c r="CK328" s="1106" t="n"/>
      <c r="CL328" s="1106" t="n"/>
      <c r="CM328" s="1106" t="n"/>
      <c r="CN328" s="1106" t="n"/>
      <c r="CO328" s="1106" t="n"/>
      <c r="CP328" s="1106" t="n"/>
      <c r="CQ328" s="1106" t="n"/>
      <c r="CR328" s="1106" t="n"/>
      <c r="CS328" s="1106" t="n"/>
      <c r="CT328" s="1106" t="n"/>
      <c r="CU328" s="1106" t="n"/>
      <c r="CV328" s="1106" t="n"/>
      <c r="CW328" s="1106" t="n"/>
      <c r="CX328" s="1106" t="n"/>
      <c r="CY328" s="1106" t="n"/>
      <c r="CZ328" s="1106" t="n"/>
      <c r="DA328" s="1106" t="n"/>
      <c r="DB328" s="1106" t="n"/>
      <c r="DC328" s="1106" t="n"/>
      <c r="DD328" s="1106" t="n"/>
      <c r="DE328" s="1106" t="n"/>
      <c r="DF328" s="1106" t="n"/>
      <c r="DG328" s="1106" t="n"/>
      <c r="DH328" s="1106" t="n"/>
      <c r="DI328" s="1106" t="n"/>
    </row>
    <row r="329" ht="13.5" customHeight="1" s="1178">
      <c r="A329" s="1106" t="n"/>
      <c r="B329" s="1106" t="n"/>
      <c r="C329" s="1106" t="n"/>
      <c r="D329" s="1106" t="n"/>
      <c r="E329" s="1106" t="n"/>
      <c r="F329" s="1106" t="n"/>
      <c r="G329" s="144" t="n"/>
      <c r="H329" s="1106" t="n"/>
      <c r="I329" s="1106" t="n"/>
      <c r="J329" s="1106" t="n"/>
      <c r="K329" s="1106" t="n"/>
      <c r="L329" s="1106" t="n"/>
      <c r="M329" s="1106" t="n"/>
      <c r="N329" s="1106" t="n"/>
      <c r="O329" s="1106" t="n"/>
      <c r="P329" s="1106" t="n"/>
      <c r="Q329" s="1106" t="n"/>
      <c r="R329" s="1106" t="n"/>
      <c r="S329" s="1106" t="n"/>
      <c r="T329" s="230" t="n"/>
      <c r="U329" s="1106" t="n"/>
      <c r="V329" s="1106" t="n"/>
      <c r="W329" s="1106" t="n"/>
      <c r="X329" s="1106" t="n"/>
      <c r="Y329" s="1106" t="n"/>
      <c r="Z329" s="1106" t="n"/>
      <c r="AA329" s="144" t="n"/>
      <c r="AB329" s="1106" t="n"/>
      <c r="AC329" s="1106" t="n"/>
      <c r="AD329" s="1106" t="n"/>
      <c r="AE329" s="1106" t="n"/>
      <c r="AF329" s="1106" t="n"/>
      <c r="AG329" s="1106" t="n"/>
      <c r="AH329" s="144" t="n"/>
      <c r="AI329" s="1106" t="n"/>
      <c r="AJ329" s="1106" t="n"/>
      <c r="AK329" s="1106" t="n"/>
      <c r="AL329" s="1106" t="n"/>
      <c r="AM329" s="1106" t="n"/>
      <c r="AN329" s="1106" t="n"/>
      <c r="AO329" s="1106" t="n"/>
      <c r="AP329" s="1106" t="n"/>
      <c r="AQ329" s="1106" t="n"/>
      <c r="AR329" s="1106" t="n"/>
      <c r="AS329" s="1106" t="n"/>
      <c r="AT329" s="1106" t="n"/>
      <c r="AU329" s="1106" t="n"/>
      <c r="AV329" s="1106" t="n"/>
      <c r="AW329" s="1106" t="n"/>
      <c r="AX329" s="1106" t="n"/>
      <c r="AY329" s="1106" t="n"/>
      <c r="AZ329" s="144" t="n"/>
      <c r="BA329" s="1106" t="n"/>
      <c r="BB329" s="1106" t="n"/>
      <c r="BC329" s="1106" t="n"/>
      <c r="BD329" s="1106" t="n"/>
      <c r="BE329" s="1106" t="n"/>
      <c r="BF329" s="1106" t="n"/>
      <c r="BG329" s="1106" t="n"/>
      <c r="BH329" s="1106" t="n"/>
      <c r="BI329" s="1106" t="n"/>
      <c r="BJ329" s="1106" t="n"/>
      <c r="BK329" s="1106" t="n"/>
      <c r="BL329" s="1106" t="n"/>
      <c r="BM329" s="1106" t="n"/>
      <c r="BN329" s="1106" t="n"/>
      <c r="BO329" s="1106" t="n"/>
      <c r="BP329" s="1106" t="n"/>
      <c r="BQ329" s="1106" t="n"/>
      <c r="BR329" s="1106" t="n"/>
      <c r="BS329" s="1106" t="n"/>
      <c r="BT329" s="1106" t="n"/>
      <c r="BU329" s="1106" t="n"/>
      <c r="BV329" s="1106" t="n"/>
      <c r="BW329" s="1106" t="n"/>
      <c r="BX329" s="1106" t="n"/>
      <c r="BY329" s="1106" t="n"/>
      <c r="BZ329" s="1106" t="n"/>
      <c r="CA329" s="1106" t="n"/>
      <c r="CB329" s="1106" t="n"/>
      <c r="CC329" s="1106" t="n"/>
      <c r="CD329" s="1106" t="n"/>
      <c r="CE329" s="1106" t="n"/>
      <c r="CF329" s="1106" t="n"/>
      <c r="CG329" s="1106" t="n"/>
      <c r="CH329" s="1106" t="n"/>
      <c r="CI329" s="1106" t="n"/>
      <c r="CJ329" s="1106" t="n"/>
      <c r="CK329" s="1106" t="n"/>
      <c r="CL329" s="1106" t="n"/>
      <c r="CM329" s="1106" t="n"/>
      <c r="CN329" s="1106" t="n"/>
      <c r="CO329" s="1106" t="n"/>
      <c r="CP329" s="1106" t="n"/>
      <c r="CQ329" s="1106" t="n"/>
      <c r="CR329" s="1106" t="n"/>
      <c r="CS329" s="1106" t="n"/>
      <c r="CT329" s="1106" t="n"/>
      <c r="CU329" s="1106" t="n"/>
      <c r="CV329" s="1106" t="n"/>
      <c r="CW329" s="1106" t="n"/>
      <c r="CX329" s="1106" t="n"/>
      <c r="CY329" s="1106" t="n"/>
      <c r="CZ329" s="1106" t="n"/>
      <c r="DA329" s="1106" t="n"/>
      <c r="DB329" s="1106" t="n"/>
      <c r="DC329" s="1106" t="n"/>
      <c r="DD329" s="1106" t="n"/>
      <c r="DE329" s="1106" t="n"/>
      <c r="DF329" s="1106" t="n"/>
      <c r="DG329" s="1106" t="n"/>
      <c r="DH329" s="1106" t="n"/>
      <c r="DI329" s="1106" t="n"/>
    </row>
    <row r="330" ht="13.5" customHeight="1" s="1178">
      <c r="A330" s="1106" t="n"/>
      <c r="B330" s="1106" t="n"/>
      <c r="C330" s="1106" t="n"/>
      <c r="D330" s="1106" t="n"/>
      <c r="E330" s="1106" t="n"/>
      <c r="F330" s="1106" t="n"/>
      <c r="G330" s="144" t="n"/>
      <c r="H330" s="1106" t="n"/>
      <c r="I330" s="1106" t="n"/>
      <c r="J330" s="1106" t="n"/>
      <c r="K330" s="1106" t="n"/>
      <c r="L330" s="1106" t="n"/>
      <c r="M330" s="1106" t="n"/>
      <c r="N330" s="1106" t="n"/>
      <c r="O330" s="1106" t="n"/>
      <c r="P330" s="1106" t="n"/>
      <c r="Q330" s="1106" t="n"/>
      <c r="R330" s="1106" t="n"/>
      <c r="S330" s="1106" t="n"/>
      <c r="T330" s="230" t="n"/>
      <c r="U330" s="1106" t="n"/>
      <c r="V330" s="1106" t="n"/>
      <c r="W330" s="1106" t="n"/>
      <c r="X330" s="1106" t="n"/>
      <c r="Y330" s="1106" t="n"/>
      <c r="Z330" s="1106" t="n"/>
      <c r="AA330" s="144" t="n"/>
      <c r="AB330" s="1106" t="n"/>
      <c r="AC330" s="1106" t="n"/>
      <c r="AD330" s="1106" t="n"/>
      <c r="AE330" s="1106" t="n"/>
      <c r="AF330" s="1106" t="n"/>
      <c r="AG330" s="1106" t="n"/>
      <c r="AH330" s="144" t="n"/>
      <c r="AI330" s="1106" t="n"/>
      <c r="AJ330" s="1106" t="n"/>
      <c r="AK330" s="1106" t="n"/>
      <c r="AL330" s="1106" t="n"/>
      <c r="AM330" s="1106" t="n"/>
      <c r="AN330" s="1106" t="n"/>
      <c r="AO330" s="1106" t="n"/>
      <c r="AP330" s="1106" t="n"/>
      <c r="AQ330" s="1106" t="n"/>
      <c r="AR330" s="1106" t="n"/>
      <c r="AS330" s="1106" t="n"/>
      <c r="AT330" s="1106" t="n"/>
      <c r="AU330" s="1106" t="n"/>
      <c r="AV330" s="1106" t="n"/>
      <c r="AW330" s="1106" t="n"/>
      <c r="AX330" s="1106" t="n"/>
      <c r="AY330" s="1106" t="n"/>
      <c r="AZ330" s="144" t="n"/>
      <c r="BA330" s="1106" t="n"/>
      <c r="BB330" s="1106" t="n"/>
      <c r="BC330" s="1106" t="n"/>
      <c r="BD330" s="1106" t="n"/>
      <c r="BE330" s="1106" t="n"/>
      <c r="BF330" s="1106" t="n"/>
      <c r="BG330" s="1106" t="n"/>
      <c r="BH330" s="1106" t="n"/>
      <c r="BI330" s="1106" t="n"/>
      <c r="BJ330" s="1106" t="n"/>
      <c r="BK330" s="1106" t="n"/>
      <c r="BL330" s="1106" t="n"/>
      <c r="BM330" s="1106" t="n"/>
      <c r="BN330" s="1106" t="n"/>
      <c r="BO330" s="1106" t="n"/>
      <c r="BP330" s="1106" t="n"/>
      <c r="BQ330" s="1106" t="n"/>
      <c r="BR330" s="1106" t="n"/>
      <c r="BS330" s="1106" t="n"/>
      <c r="BT330" s="1106" t="n"/>
      <c r="BU330" s="1106" t="n"/>
      <c r="BV330" s="1106" t="n"/>
      <c r="BW330" s="1106" t="n"/>
      <c r="BX330" s="1106" t="n"/>
      <c r="BY330" s="1106" t="n"/>
      <c r="BZ330" s="1106" t="n"/>
      <c r="CA330" s="1106" t="n"/>
      <c r="CB330" s="1106" t="n"/>
      <c r="CC330" s="1106" t="n"/>
      <c r="CD330" s="1106" t="n"/>
      <c r="CE330" s="1106" t="n"/>
      <c r="CF330" s="1106" t="n"/>
      <c r="CG330" s="1106" t="n"/>
      <c r="CH330" s="1106" t="n"/>
      <c r="CI330" s="1106" t="n"/>
      <c r="CJ330" s="1106" t="n"/>
      <c r="CK330" s="1106" t="n"/>
      <c r="CL330" s="1106" t="n"/>
      <c r="CM330" s="1106" t="n"/>
      <c r="CN330" s="1106" t="n"/>
      <c r="CO330" s="1106" t="n"/>
      <c r="CP330" s="1106" t="n"/>
      <c r="CQ330" s="1106" t="n"/>
      <c r="CR330" s="1106" t="n"/>
      <c r="CS330" s="1106" t="n"/>
      <c r="CT330" s="1106" t="n"/>
      <c r="CU330" s="1106" t="n"/>
      <c r="CV330" s="1106" t="n"/>
      <c r="CW330" s="1106" t="n"/>
      <c r="CX330" s="1106" t="n"/>
      <c r="CY330" s="1106" t="n"/>
      <c r="CZ330" s="1106" t="n"/>
      <c r="DA330" s="1106" t="n"/>
      <c r="DB330" s="1106" t="n"/>
      <c r="DC330" s="1106" t="n"/>
      <c r="DD330" s="1106" t="n"/>
      <c r="DE330" s="1106" t="n"/>
      <c r="DF330" s="1106" t="n"/>
      <c r="DG330" s="1106" t="n"/>
      <c r="DH330" s="1106" t="n"/>
      <c r="DI330" s="1106" t="n"/>
    </row>
    <row r="331" ht="13.5" customHeight="1" s="1178">
      <c r="A331" s="1106" t="n"/>
      <c r="B331" s="1106" t="n"/>
      <c r="C331" s="1106" t="n"/>
      <c r="D331" s="1106" t="n"/>
      <c r="E331" s="1106" t="n"/>
      <c r="F331" s="1106" t="n"/>
      <c r="G331" s="144" t="n"/>
      <c r="H331" s="1106" t="n"/>
      <c r="I331" s="1106" t="n"/>
      <c r="J331" s="1106" t="n"/>
      <c r="K331" s="1106" t="n"/>
      <c r="L331" s="1106" t="n"/>
      <c r="M331" s="1106" t="n"/>
      <c r="N331" s="1106" t="n"/>
      <c r="O331" s="1106" t="n"/>
      <c r="P331" s="1106" t="n"/>
      <c r="Q331" s="1106" t="n"/>
      <c r="R331" s="1106" t="n"/>
      <c r="S331" s="1106" t="n"/>
      <c r="T331" s="230" t="n"/>
      <c r="U331" s="1106" t="n"/>
      <c r="V331" s="1106" t="n"/>
      <c r="W331" s="1106" t="n"/>
      <c r="X331" s="1106" t="n"/>
      <c r="Y331" s="1106" t="n"/>
      <c r="Z331" s="1106" t="n"/>
      <c r="AA331" s="144" t="n"/>
      <c r="AB331" s="1106" t="n"/>
      <c r="AC331" s="1106" t="n"/>
      <c r="AD331" s="1106" t="n"/>
      <c r="AE331" s="1106" t="n"/>
      <c r="AF331" s="1106" t="n"/>
      <c r="AG331" s="1106" t="n"/>
      <c r="AH331" s="144" t="n"/>
      <c r="AI331" s="1106" t="n"/>
      <c r="AJ331" s="1106" t="n"/>
      <c r="AK331" s="1106" t="n"/>
      <c r="AL331" s="1106" t="n"/>
      <c r="AM331" s="1106" t="n"/>
      <c r="AN331" s="1106" t="n"/>
      <c r="AO331" s="1106" t="n"/>
      <c r="AP331" s="1106" t="n"/>
      <c r="AQ331" s="1106" t="n"/>
      <c r="AR331" s="1106" t="n"/>
      <c r="AS331" s="1106" t="n"/>
      <c r="AT331" s="1106" t="n"/>
      <c r="AU331" s="1106" t="n"/>
      <c r="AV331" s="1106" t="n"/>
      <c r="AW331" s="1106" t="n"/>
      <c r="AX331" s="1106" t="n"/>
      <c r="AY331" s="1106" t="n"/>
      <c r="AZ331" s="144" t="n"/>
      <c r="BA331" s="1106" t="n"/>
      <c r="BB331" s="1106" t="n"/>
      <c r="BC331" s="1106" t="n"/>
      <c r="BD331" s="1106" t="n"/>
      <c r="BE331" s="1106" t="n"/>
      <c r="BF331" s="1106" t="n"/>
      <c r="BG331" s="1106" t="n"/>
      <c r="BH331" s="1106" t="n"/>
      <c r="BI331" s="1106" t="n"/>
      <c r="BJ331" s="1106" t="n"/>
      <c r="BK331" s="1106" t="n"/>
      <c r="BL331" s="1106" t="n"/>
      <c r="BM331" s="1106" t="n"/>
      <c r="BN331" s="1106" t="n"/>
      <c r="BO331" s="1106" t="n"/>
      <c r="BP331" s="1106" t="n"/>
      <c r="BQ331" s="1106" t="n"/>
      <c r="BR331" s="1106" t="n"/>
      <c r="BS331" s="1106" t="n"/>
      <c r="BT331" s="1106" t="n"/>
      <c r="BU331" s="1106" t="n"/>
      <c r="BV331" s="1106" t="n"/>
      <c r="BW331" s="1106" t="n"/>
      <c r="BX331" s="1106" t="n"/>
      <c r="BY331" s="1106" t="n"/>
      <c r="BZ331" s="1106" t="n"/>
      <c r="CA331" s="1106" t="n"/>
      <c r="CB331" s="1106" t="n"/>
      <c r="CC331" s="1106" t="n"/>
      <c r="CD331" s="1106" t="n"/>
      <c r="CE331" s="1106" t="n"/>
      <c r="CF331" s="1106" t="n"/>
      <c r="CG331" s="1106" t="n"/>
      <c r="CH331" s="1106" t="n"/>
      <c r="CI331" s="1106" t="n"/>
      <c r="CJ331" s="1106" t="n"/>
      <c r="CK331" s="1106" t="n"/>
      <c r="CL331" s="1106" t="n"/>
      <c r="CM331" s="1106" t="n"/>
      <c r="CN331" s="1106" t="n"/>
      <c r="CO331" s="1106" t="n"/>
      <c r="CP331" s="1106" t="n"/>
      <c r="CQ331" s="1106" t="n"/>
      <c r="CR331" s="1106" t="n"/>
      <c r="CS331" s="1106" t="n"/>
      <c r="CT331" s="1106" t="n"/>
      <c r="CU331" s="1106" t="n"/>
      <c r="CV331" s="1106" t="n"/>
      <c r="CW331" s="1106" t="n"/>
      <c r="CX331" s="1106" t="n"/>
      <c r="CY331" s="1106" t="n"/>
      <c r="CZ331" s="1106" t="n"/>
      <c r="DA331" s="1106" t="n"/>
      <c r="DB331" s="1106" t="n"/>
      <c r="DC331" s="1106" t="n"/>
      <c r="DD331" s="1106" t="n"/>
      <c r="DE331" s="1106" t="n"/>
      <c r="DF331" s="1106" t="n"/>
      <c r="DG331" s="1106" t="n"/>
      <c r="DH331" s="1106" t="n"/>
      <c r="DI331" s="1106" t="n"/>
    </row>
    <row r="332" ht="13.5" customHeight="1" s="1178">
      <c r="A332" s="1106" t="n"/>
      <c r="B332" s="1106" t="n"/>
      <c r="C332" s="1106" t="n"/>
      <c r="D332" s="1106" t="n"/>
      <c r="E332" s="1106" t="n"/>
      <c r="F332" s="1106" t="n"/>
      <c r="G332" s="144" t="n"/>
      <c r="H332" s="1106" t="n"/>
      <c r="I332" s="1106" t="n"/>
      <c r="J332" s="1106" t="n"/>
      <c r="K332" s="1106" t="n"/>
      <c r="L332" s="1106" t="n"/>
      <c r="M332" s="1106" t="n"/>
      <c r="N332" s="1106" t="n"/>
      <c r="O332" s="1106" t="n"/>
      <c r="P332" s="1106" t="n"/>
      <c r="Q332" s="1106" t="n"/>
      <c r="R332" s="1106" t="n"/>
      <c r="S332" s="1106" t="n"/>
      <c r="T332" s="230" t="n"/>
      <c r="U332" s="1106" t="n"/>
      <c r="V332" s="1106" t="n"/>
      <c r="W332" s="1106" t="n"/>
      <c r="X332" s="1106" t="n"/>
      <c r="Y332" s="1106" t="n"/>
      <c r="Z332" s="1106" t="n"/>
      <c r="AA332" s="144" t="n"/>
      <c r="AB332" s="1106" t="n"/>
      <c r="AC332" s="1106" t="n"/>
      <c r="AD332" s="1106" t="n"/>
      <c r="AE332" s="1106" t="n"/>
      <c r="AF332" s="1106" t="n"/>
      <c r="AG332" s="1106" t="n"/>
      <c r="AH332" s="144" t="n"/>
      <c r="AI332" s="1106" t="n"/>
      <c r="AJ332" s="1106" t="n"/>
      <c r="AK332" s="1106" t="n"/>
      <c r="AL332" s="1106" t="n"/>
      <c r="AM332" s="1106" t="n"/>
      <c r="AN332" s="1106" t="n"/>
      <c r="AO332" s="1106" t="n"/>
      <c r="AP332" s="1106" t="n"/>
      <c r="AQ332" s="1106" t="n"/>
      <c r="AR332" s="1106" t="n"/>
      <c r="AS332" s="1106" t="n"/>
      <c r="AT332" s="1106" t="n"/>
      <c r="AU332" s="1106" t="n"/>
      <c r="AV332" s="1106" t="n"/>
      <c r="AW332" s="1106" t="n"/>
      <c r="AX332" s="1106" t="n"/>
      <c r="AY332" s="1106" t="n"/>
      <c r="AZ332" s="144" t="n"/>
      <c r="BA332" s="1106" t="n"/>
      <c r="BB332" s="1106" t="n"/>
      <c r="BC332" s="1106" t="n"/>
      <c r="BD332" s="1106" t="n"/>
      <c r="BE332" s="1106" t="n"/>
      <c r="BF332" s="1106" t="n"/>
      <c r="BG332" s="1106" t="n"/>
      <c r="BH332" s="1106" t="n"/>
      <c r="BI332" s="1106" t="n"/>
      <c r="BJ332" s="1106" t="n"/>
      <c r="BK332" s="1106" t="n"/>
      <c r="BL332" s="1106" t="n"/>
      <c r="BM332" s="1106" t="n"/>
      <c r="BN332" s="1106" t="n"/>
      <c r="BO332" s="1106" t="n"/>
      <c r="BP332" s="1106" t="n"/>
      <c r="BQ332" s="1106" t="n"/>
      <c r="BR332" s="1106" t="n"/>
      <c r="BS332" s="1106" t="n"/>
      <c r="BT332" s="1106" t="n"/>
      <c r="BU332" s="1106" t="n"/>
      <c r="BV332" s="1106" t="n"/>
      <c r="BW332" s="1106" t="n"/>
      <c r="BX332" s="1106" t="n"/>
      <c r="BY332" s="1106" t="n"/>
      <c r="BZ332" s="1106" t="n"/>
      <c r="CA332" s="1106" t="n"/>
      <c r="CB332" s="1106" t="n"/>
      <c r="CC332" s="1106" t="n"/>
      <c r="CD332" s="1106" t="n"/>
      <c r="CE332" s="1106" t="n"/>
      <c r="CF332" s="1106" t="n"/>
      <c r="CG332" s="1106" t="n"/>
      <c r="CH332" s="1106" t="n"/>
      <c r="CI332" s="1106" t="n"/>
      <c r="CJ332" s="1106" t="n"/>
      <c r="CK332" s="1106" t="n"/>
      <c r="CL332" s="1106" t="n"/>
      <c r="CM332" s="1106" t="n"/>
      <c r="CN332" s="1106" t="n"/>
      <c r="CO332" s="1106" t="n"/>
      <c r="CP332" s="1106" t="n"/>
      <c r="CQ332" s="1106" t="n"/>
      <c r="CR332" s="1106" t="n"/>
      <c r="CS332" s="1106" t="n"/>
      <c r="CT332" s="1106" t="n"/>
      <c r="CU332" s="1106" t="n"/>
      <c r="CV332" s="1106" t="n"/>
      <c r="CW332" s="1106" t="n"/>
      <c r="CX332" s="1106" t="n"/>
      <c r="CY332" s="1106" t="n"/>
      <c r="CZ332" s="1106" t="n"/>
      <c r="DA332" s="1106" t="n"/>
      <c r="DB332" s="1106" t="n"/>
      <c r="DC332" s="1106" t="n"/>
      <c r="DD332" s="1106" t="n"/>
      <c r="DE332" s="1106" t="n"/>
      <c r="DF332" s="1106" t="n"/>
      <c r="DG332" s="1106" t="n"/>
      <c r="DH332" s="1106" t="n"/>
      <c r="DI332" s="1106" t="n"/>
    </row>
    <row r="333" ht="13.5" customHeight="1" s="1178">
      <c r="A333" s="1106" t="n"/>
      <c r="B333" s="1106" t="n"/>
      <c r="C333" s="1106" t="n"/>
      <c r="D333" s="1106" t="n"/>
      <c r="E333" s="1106" t="n"/>
      <c r="F333" s="1106" t="n"/>
      <c r="G333" s="144" t="n"/>
      <c r="H333" s="1106" t="n"/>
      <c r="I333" s="1106" t="n"/>
      <c r="J333" s="1106" t="n"/>
      <c r="K333" s="1106" t="n"/>
      <c r="L333" s="1106" t="n"/>
      <c r="M333" s="1106" t="n"/>
      <c r="N333" s="1106" t="n"/>
      <c r="O333" s="1106" t="n"/>
      <c r="P333" s="1106" t="n"/>
      <c r="Q333" s="1106" t="n"/>
      <c r="R333" s="1106" t="n"/>
      <c r="S333" s="1106" t="n"/>
      <c r="T333" s="230" t="n"/>
      <c r="U333" s="1106" t="n"/>
      <c r="V333" s="1106" t="n"/>
      <c r="W333" s="1106" t="n"/>
      <c r="X333" s="1106" t="n"/>
      <c r="Y333" s="1106" t="n"/>
      <c r="Z333" s="1106" t="n"/>
      <c r="AA333" s="144" t="n"/>
      <c r="AB333" s="1106" t="n"/>
      <c r="AC333" s="1106" t="n"/>
      <c r="AD333" s="1106" t="n"/>
      <c r="AE333" s="1106" t="n"/>
      <c r="AF333" s="1106" t="n"/>
      <c r="AG333" s="1106" t="n"/>
      <c r="AH333" s="144" t="n"/>
      <c r="AI333" s="1106" t="n"/>
      <c r="AJ333" s="1106" t="n"/>
      <c r="AK333" s="1106" t="n"/>
      <c r="AL333" s="1106" t="n"/>
      <c r="AM333" s="1106" t="n"/>
      <c r="AN333" s="1106" t="n"/>
      <c r="AO333" s="1106" t="n"/>
      <c r="AP333" s="1106" t="n"/>
      <c r="AQ333" s="1106" t="n"/>
      <c r="AR333" s="1106" t="n"/>
      <c r="AS333" s="1106" t="n"/>
      <c r="AT333" s="1106" t="n"/>
      <c r="AU333" s="1106" t="n"/>
      <c r="AV333" s="1106" t="n"/>
      <c r="AW333" s="1106" t="n"/>
      <c r="AX333" s="1106" t="n"/>
      <c r="AY333" s="1106" t="n"/>
      <c r="AZ333" s="144" t="n"/>
      <c r="BA333" s="1106" t="n"/>
      <c r="BB333" s="1106" t="n"/>
      <c r="BC333" s="1106" t="n"/>
      <c r="BD333" s="1106" t="n"/>
      <c r="BE333" s="1106" t="n"/>
      <c r="BF333" s="1106" t="n"/>
      <c r="BG333" s="1106" t="n"/>
      <c r="BH333" s="1106" t="n"/>
      <c r="BI333" s="1106" t="n"/>
      <c r="BJ333" s="1106" t="n"/>
      <c r="BK333" s="1106" t="n"/>
      <c r="BL333" s="1106" t="n"/>
      <c r="BM333" s="1106" t="n"/>
      <c r="BN333" s="1106" t="n"/>
      <c r="BO333" s="1106" t="n"/>
      <c r="BP333" s="1106" t="n"/>
      <c r="BQ333" s="1106" t="n"/>
      <c r="BR333" s="1106" t="n"/>
      <c r="BS333" s="1106" t="n"/>
      <c r="BT333" s="1106" t="n"/>
      <c r="BU333" s="1106" t="n"/>
      <c r="BV333" s="1106" t="n"/>
      <c r="BW333" s="1106" t="n"/>
      <c r="BX333" s="1106" t="n"/>
      <c r="BY333" s="1106" t="n"/>
      <c r="BZ333" s="1106" t="n"/>
      <c r="CA333" s="1106" t="n"/>
      <c r="CB333" s="1106" t="n"/>
      <c r="CC333" s="1106" t="n"/>
      <c r="CD333" s="1106" t="n"/>
      <c r="CE333" s="1106" t="n"/>
      <c r="CF333" s="1106" t="n"/>
      <c r="CG333" s="1106" t="n"/>
      <c r="CH333" s="1106" t="n"/>
      <c r="CI333" s="1106" t="n"/>
      <c r="CJ333" s="1106" t="n"/>
      <c r="CK333" s="1106" t="n"/>
      <c r="CL333" s="1106" t="n"/>
      <c r="CM333" s="1106" t="n"/>
      <c r="CN333" s="1106" t="n"/>
      <c r="CO333" s="1106" t="n"/>
      <c r="CP333" s="1106" t="n"/>
      <c r="CQ333" s="1106" t="n"/>
      <c r="CR333" s="1106" t="n"/>
      <c r="CS333" s="1106" t="n"/>
      <c r="CT333" s="1106" t="n"/>
      <c r="CU333" s="1106" t="n"/>
      <c r="CV333" s="1106" t="n"/>
      <c r="CW333" s="1106" t="n"/>
      <c r="CX333" s="1106" t="n"/>
      <c r="CY333" s="1106" t="n"/>
      <c r="CZ333" s="1106" t="n"/>
      <c r="DA333" s="1106" t="n"/>
      <c r="DB333" s="1106" t="n"/>
      <c r="DC333" s="1106" t="n"/>
      <c r="DD333" s="1106" t="n"/>
      <c r="DE333" s="1106" t="n"/>
      <c r="DF333" s="1106" t="n"/>
      <c r="DG333" s="1106" t="n"/>
      <c r="DH333" s="1106" t="n"/>
      <c r="DI333" s="1106" t="n"/>
    </row>
    <row r="334" ht="13.5" customHeight="1" s="1178">
      <c r="A334" s="1106" t="n"/>
      <c r="B334" s="1106" t="n"/>
      <c r="C334" s="1106" t="n"/>
      <c r="D334" s="1106" t="n"/>
      <c r="E334" s="1106" t="n"/>
      <c r="F334" s="1106" t="n"/>
      <c r="G334" s="144" t="n"/>
      <c r="H334" s="1106" t="n"/>
      <c r="I334" s="1106" t="n"/>
      <c r="J334" s="1106" t="n"/>
      <c r="K334" s="1106" t="n"/>
      <c r="L334" s="1106" t="n"/>
      <c r="M334" s="1106" t="n"/>
      <c r="N334" s="1106" t="n"/>
      <c r="O334" s="1106" t="n"/>
      <c r="P334" s="1106" t="n"/>
      <c r="Q334" s="1106" t="n"/>
      <c r="R334" s="1106" t="n"/>
      <c r="S334" s="1106" t="n"/>
      <c r="T334" s="230" t="n"/>
      <c r="U334" s="1106" t="n"/>
      <c r="V334" s="1106" t="n"/>
      <c r="W334" s="1106" t="n"/>
      <c r="X334" s="1106" t="n"/>
      <c r="Y334" s="1106" t="n"/>
      <c r="Z334" s="1106" t="n"/>
      <c r="AA334" s="144" t="n"/>
      <c r="AB334" s="1106" t="n"/>
      <c r="AC334" s="1106" t="n"/>
      <c r="AD334" s="1106" t="n"/>
      <c r="AE334" s="1106" t="n"/>
      <c r="AF334" s="1106" t="n"/>
      <c r="AG334" s="1106" t="n"/>
      <c r="AH334" s="144" t="n"/>
      <c r="AI334" s="1106" t="n"/>
      <c r="AJ334" s="1106" t="n"/>
      <c r="AK334" s="1106" t="n"/>
      <c r="AL334" s="1106" t="n"/>
      <c r="AM334" s="1106" t="n"/>
      <c r="AN334" s="1106" t="n"/>
      <c r="AO334" s="1106" t="n"/>
      <c r="AP334" s="1106" t="n"/>
      <c r="AQ334" s="1106" t="n"/>
      <c r="AR334" s="1106" t="n"/>
      <c r="AS334" s="1106" t="n"/>
      <c r="AT334" s="1106" t="n"/>
      <c r="AU334" s="1106" t="n"/>
      <c r="AV334" s="1106" t="n"/>
      <c r="AW334" s="1106" t="n"/>
      <c r="AX334" s="1106" t="n"/>
      <c r="AY334" s="1106" t="n"/>
      <c r="AZ334" s="144" t="n"/>
      <c r="BA334" s="1106" t="n"/>
      <c r="BB334" s="1106" t="n"/>
      <c r="BC334" s="1106" t="n"/>
      <c r="BD334" s="1106" t="n"/>
      <c r="BE334" s="1106" t="n"/>
      <c r="BF334" s="1106" t="n"/>
      <c r="BG334" s="1106" t="n"/>
      <c r="BH334" s="1106" t="n"/>
      <c r="BI334" s="1106" t="n"/>
      <c r="BJ334" s="1106" t="n"/>
      <c r="BK334" s="1106" t="n"/>
      <c r="BL334" s="1106" t="n"/>
      <c r="BM334" s="1106" t="n"/>
      <c r="BN334" s="1106" t="n"/>
      <c r="BO334" s="1106" t="n"/>
      <c r="BP334" s="1106" t="n"/>
      <c r="BQ334" s="1106" t="n"/>
      <c r="BR334" s="1106" t="n"/>
      <c r="BS334" s="1106" t="n"/>
      <c r="BT334" s="1106" t="n"/>
      <c r="BU334" s="1106" t="n"/>
      <c r="BV334" s="1106" t="n"/>
      <c r="BW334" s="1106" t="n"/>
      <c r="BX334" s="1106" t="n"/>
      <c r="BY334" s="1106" t="n"/>
      <c r="BZ334" s="1106" t="n"/>
      <c r="CA334" s="1106" t="n"/>
      <c r="CB334" s="1106" t="n"/>
      <c r="CC334" s="1106" t="n"/>
      <c r="CD334" s="1106" t="n"/>
      <c r="CE334" s="1106" t="n"/>
      <c r="CF334" s="1106" t="n"/>
      <c r="CG334" s="1106" t="n"/>
      <c r="CH334" s="1106" t="n"/>
      <c r="CI334" s="1106" t="n"/>
      <c r="CJ334" s="1106" t="n"/>
      <c r="CK334" s="1106" t="n"/>
      <c r="CL334" s="1106" t="n"/>
      <c r="CM334" s="1106" t="n"/>
      <c r="CN334" s="1106" t="n"/>
      <c r="CO334" s="1106" t="n"/>
      <c r="CP334" s="1106" t="n"/>
      <c r="CQ334" s="1106" t="n"/>
      <c r="CR334" s="1106" t="n"/>
      <c r="CS334" s="1106" t="n"/>
      <c r="CT334" s="1106" t="n"/>
      <c r="CU334" s="1106" t="n"/>
      <c r="CV334" s="1106" t="n"/>
      <c r="CW334" s="1106" t="n"/>
      <c r="CX334" s="1106" t="n"/>
      <c r="CY334" s="1106" t="n"/>
      <c r="CZ334" s="1106" t="n"/>
      <c r="DA334" s="1106" t="n"/>
      <c r="DB334" s="1106" t="n"/>
      <c r="DC334" s="1106" t="n"/>
      <c r="DD334" s="1106" t="n"/>
      <c r="DE334" s="1106" t="n"/>
      <c r="DF334" s="1106" t="n"/>
      <c r="DG334" s="1106" t="n"/>
      <c r="DH334" s="1106" t="n"/>
      <c r="DI334" s="1106" t="n"/>
    </row>
    <row r="335" ht="13.5" customHeight="1" s="1178">
      <c r="A335" s="1106" t="n"/>
      <c r="B335" s="1106" t="n"/>
      <c r="C335" s="1106" t="n"/>
      <c r="D335" s="1106" t="n"/>
      <c r="E335" s="1106" t="n"/>
      <c r="F335" s="1106" t="n"/>
      <c r="G335" s="144" t="n"/>
      <c r="H335" s="1106" t="n"/>
      <c r="I335" s="1106" t="n"/>
      <c r="J335" s="1106" t="n"/>
      <c r="K335" s="1106" t="n"/>
      <c r="L335" s="1106" t="n"/>
      <c r="M335" s="1106" t="n"/>
      <c r="N335" s="1106" t="n"/>
      <c r="O335" s="1106" t="n"/>
      <c r="P335" s="1106" t="n"/>
      <c r="Q335" s="1106" t="n"/>
      <c r="R335" s="1106" t="n"/>
      <c r="S335" s="1106" t="n"/>
      <c r="T335" s="230" t="n"/>
      <c r="U335" s="1106" t="n"/>
      <c r="V335" s="1106" t="n"/>
      <c r="W335" s="1106" t="n"/>
      <c r="X335" s="1106" t="n"/>
      <c r="Y335" s="1106" t="n"/>
      <c r="Z335" s="1106" t="n"/>
      <c r="AA335" s="144" t="n"/>
      <c r="AB335" s="1106" t="n"/>
      <c r="AC335" s="1106" t="n"/>
      <c r="AD335" s="1106" t="n"/>
      <c r="AE335" s="1106" t="n"/>
      <c r="AF335" s="1106" t="n"/>
      <c r="AG335" s="1106" t="n"/>
      <c r="AH335" s="144" t="n"/>
      <c r="AI335" s="1106" t="n"/>
      <c r="AJ335" s="1106" t="n"/>
      <c r="AK335" s="1106" t="n"/>
      <c r="AL335" s="1106" t="n"/>
      <c r="AM335" s="1106" t="n"/>
      <c r="AN335" s="1106" t="n"/>
      <c r="AO335" s="1106" t="n"/>
      <c r="AP335" s="1106" t="n"/>
      <c r="AQ335" s="1106" t="n"/>
      <c r="AR335" s="1106" t="n"/>
      <c r="AS335" s="1106" t="n"/>
      <c r="AT335" s="1106" t="n"/>
      <c r="AU335" s="1106" t="n"/>
      <c r="AV335" s="1106" t="n"/>
      <c r="AW335" s="1106" t="n"/>
      <c r="AX335" s="1106" t="n"/>
      <c r="AY335" s="1106" t="n"/>
      <c r="AZ335" s="144" t="n"/>
      <c r="BA335" s="1106" t="n"/>
      <c r="BB335" s="1106" t="n"/>
      <c r="BC335" s="1106" t="n"/>
      <c r="BD335" s="1106" t="n"/>
      <c r="BE335" s="1106" t="n"/>
      <c r="BF335" s="1106" t="n"/>
      <c r="BG335" s="1106" t="n"/>
      <c r="BH335" s="1106" t="n"/>
      <c r="BI335" s="1106" t="n"/>
      <c r="BJ335" s="1106" t="n"/>
      <c r="BK335" s="1106" t="n"/>
      <c r="BL335" s="1106" t="n"/>
      <c r="BM335" s="1106" t="n"/>
      <c r="BN335" s="1106" t="n"/>
      <c r="BO335" s="1106" t="n"/>
      <c r="BP335" s="1106" t="n"/>
      <c r="BQ335" s="1106" t="n"/>
      <c r="BR335" s="1106" t="n"/>
      <c r="BS335" s="1106" t="n"/>
      <c r="BT335" s="1106" t="n"/>
      <c r="BU335" s="1106" t="n"/>
      <c r="BV335" s="1106" t="n"/>
      <c r="BW335" s="1106" t="n"/>
      <c r="BX335" s="1106" t="n"/>
      <c r="BY335" s="1106" t="n"/>
      <c r="BZ335" s="1106" t="n"/>
      <c r="CA335" s="1106" t="n"/>
      <c r="CB335" s="1106" t="n"/>
      <c r="CC335" s="1106" t="n"/>
      <c r="CD335" s="1106" t="n"/>
      <c r="CE335" s="1106" t="n"/>
      <c r="CF335" s="1106" t="n"/>
      <c r="CG335" s="1106" t="n"/>
      <c r="CH335" s="1106" t="n"/>
      <c r="CI335" s="1106" t="n"/>
      <c r="CJ335" s="1106" t="n"/>
      <c r="CK335" s="1106" t="n"/>
      <c r="CL335" s="1106" t="n"/>
      <c r="CM335" s="1106" t="n"/>
      <c r="CN335" s="1106" t="n"/>
      <c r="CO335" s="1106" t="n"/>
      <c r="CP335" s="1106" t="n"/>
      <c r="CQ335" s="1106" t="n"/>
      <c r="CR335" s="1106" t="n"/>
      <c r="CS335" s="1106" t="n"/>
      <c r="CT335" s="1106" t="n"/>
      <c r="CU335" s="1106" t="n"/>
      <c r="CV335" s="1106" t="n"/>
      <c r="CW335" s="1106" t="n"/>
      <c r="CX335" s="1106" t="n"/>
      <c r="CY335" s="1106" t="n"/>
      <c r="CZ335" s="1106" t="n"/>
      <c r="DA335" s="1106" t="n"/>
      <c r="DB335" s="1106" t="n"/>
      <c r="DC335" s="1106" t="n"/>
      <c r="DD335" s="1106" t="n"/>
      <c r="DE335" s="1106" t="n"/>
      <c r="DF335" s="1106" t="n"/>
      <c r="DG335" s="1106" t="n"/>
      <c r="DH335" s="1106" t="n"/>
      <c r="DI335" s="1106" t="n"/>
    </row>
    <row r="336" ht="13.5" customHeight="1" s="1178">
      <c r="A336" s="1106" t="n"/>
      <c r="B336" s="1106" t="n"/>
      <c r="C336" s="1106" t="n"/>
      <c r="D336" s="1106" t="n"/>
      <c r="E336" s="1106" t="n"/>
      <c r="F336" s="1106" t="n"/>
      <c r="G336" s="144" t="n"/>
      <c r="H336" s="1106" t="n"/>
      <c r="I336" s="1106" t="n"/>
      <c r="J336" s="1106" t="n"/>
      <c r="K336" s="1106" t="n"/>
      <c r="L336" s="1106" t="n"/>
      <c r="M336" s="1106" t="n"/>
      <c r="N336" s="1106" t="n"/>
      <c r="O336" s="1106" t="n"/>
      <c r="P336" s="1106" t="n"/>
      <c r="Q336" s="1106" t="n"/>
      <c r="R336" s="1106" t="n"/>
      <c r="S336" s="1106" t="n"/>
      <c r="T336" s="230" t="n"/>
      <c r="U336" s="1106" t="n"/>
      <c r="V336" s="1106" t="n"/>
      <c r="W336" s="1106" t="n"/>
      <c r="X336" s="1106" t="n"/>
      <c r="Y336" s="1106" t="n"/>
      <c r="Z336" s="1106" t="n"/>
      <c r="AA336" s="144" t="n"/>
      <c r="AB336" s="1106" t="n"/>
      <c r="AC336" s="1106" t="n"/>
      <c r="AD336" s="1106" t="n"/>
      <c r="AE336" s="1106" t="n"/>
      <c r="AF336" s="1106" t="n"/>
      <c r="AG336" s="1106" t="n"/>
      <c r="AH336" s="144" t="n"/>
      <c r="AI336" s="1106" t="n"/>
      <c r="AJ336" s="1106" t="n"/>
      <c r="AK336" s="1106" t="n"/>
      <c r="AL336" s="1106" t="n"/>
      <c r="AM336" s="1106" t="n"/>
      <c r="AN336" s="1106" t="n"/>
      <c r="AO336" s="1106" t="n"/>
      <c r="AP336" s="1106" t="n"/>
      <c r="AQ336" s="1106" t="n"/>
      <c r="AR336" s="1106" t="n"/>
      <c r="AS336" s="1106" t="n"/>
      <c r="AT336" s="1106" t="n"/>
      <c r="AU336" s="1106" t="n"/>
      <c r="AV336" s="1106" t="n"/>
      <c r="AW336" s="1106" t="n"/>
      <c r="AX336" s="1106" t="n"/>
      <c r="AY336" s="1106" t="n"/>
      <c r="AZ336" s="144" t="n"/>
      <c r="BA336" s="1106" t="n"/>
      <c r="BB336" s="1106" t="n"/>
      <c r="BC336" s="1106" t="n"/>
      <c r="BD336" s="1106" t="n"/>
      <c r="BE336" s="1106" t="n"/>
      <c r="BF336" s="1106" t="n"/>
      <c r="BG336" s="1106" t="n"/>
      <c r="BH336" s="1106" t="n"/>
      <c r="BI336" s="1106" t="n"/>
      <c r="BJ336" s="1106" t="n"/>
      <c r="BK336" s="1106" t="n"/>
      <c r="BL336" s="1106" t="n"/>
      <c r="BM336" s="1106" t="n"/>
      <c r="BN336" s="1106" t="n"/>
      <c r="BO336" s="1106" t="n"/>
      <c r="BP336" s="1106" t="n"/>
      <c r="BQ336" s="1106" t="n"/>
      <c r="BR336" s="1106" t="n"/>
      <c r="BS336" s="1106" t="n"/>
      <c r="BT336" s="1106" t="n"/>
      <c r="BU336" s="1106" t="n"/>
      <c r="BV336" s="1106" t="n"/>
      <c r="BW336" s="1106" t="n"/>
      <c r="BX336" s="1106" t="n"/>
      <c r="BY336" s="1106" t="n"/>
      <c r="BZ336" s="1106" t="n"/>
      <c r="CA336" s="1106" t="n"/>
      <c r="CB336" s="1106" t="n"/>
      <c r="CC336" s="1106" t="n"/>
      <c r="CD336" s="1106" t="n"/>
      <c r="CE336" s="1106" t="n"/>
      <c r="CF336" s="1106" t="n"/>
      <c r="CG336" s="1106" t="n"/>
      <c r="CH336" s="1106" t="n"/>
      <c r="CI336" s="1106" t="n"/>
      <c r="CJ336" s="1106" t="n"/>
      <c r="CK336" s="1106" t="n"/>
      <c r="CL336" s="1106" t="n"/>
      <c r="CM336" s="1106" t="n"/>
      <c r="CN336" s="1106" t="n"/>
      <c r="CO336" s="1106" t="n"/>
      <c r="CP336" s="1106" t="n"/>
      <c r="CQ336" s="1106" t="n"/>
      <c r="CR336" s="1106" t="n"/>
      <c r="CS336" s="1106" t="n"/>
      <c r="CT336" s="1106" t="n"/>
      <c r="CU336" s="1106" t="n"/>
      <c r="CV336" s="1106" t="n"/>
      <c r="CW336" s="1106" t="n"/>
      <c r="CX336" s="1106" t="n"/>
      <c r="CY336" s="1106" t="n"/>
      <c r="CZ336" s="1106" t="n"/>
      <c r="DA336" s="1106" t="n"/>
      <c r="DB336" s="1106" t="n"/>
      <c r="DC336" s="1106" t="n"/>
      <c r="DD336" s="1106" t="n"/>
      <c r="DE336" s="1106" t="n"/>
      <c r="DF336" s="1106" t="n"/>
      <c r="DG336" s="1106" t="n"/>
      <c r="DH336" s="1106" t="n"/>
      <c r="DI336" s="1106" t="n"/>
    </row>
    <row r="337" ht="13.5" customHeight="1" s="1178">
      <c r="A337" s="1106" t="n"/>
      <c r="B337" s="1106" t="n"/>
      <c r="C337" s="1106" t="n"/>
      <c r="D337" s="1106" t="n"/>
      <c r="E337" s="1106" t="n"/>
      <c r="F337" s="1106" t="n"/>
      <c r="G337" s="144" t="n"/>
      <c r="H337" s="1106" t="n"/>
      <c r="I337" s="1106" t="n"/>
      <c r="J337" s="1106" t="n"/>
      <c r="K337" s="1106" t="n"/>
      <c r="L337" s="1106" t="n"/>
      <c r="M337" s="1106" t="n"/>
      <c r="N337" s="1106" t="n"/>
      <c r="O337" s="1106" t="n"/>
      <c r="P337" s="1106" t="n"/>
      <c r="Q337" s="1106" t="n"/>
      <c r="R337" s="1106" t="n"/>
      <c r="S337" s="1106" t="n"/>
      <c r="T337" s="230" t="n"/>
      <c r="U337" s="1106" t="n"/>
      <c r="V337" s="1106" t="n"/>
      <c r="W337" s="1106" t="n"/>
      <c r="X337" s="1106" t="n"/>
      <c r="Y337" s="1106" t="n"/>
      <c r="Z337" s="1106" t="n"/>
      <c r="AA337" s="144" t="n"/>
      <c r="AB337" s="1106" t="n"/>
      <c r="AC337" s="1106" t="n"/>
      <c r="AD337" s="1106" t="n"/>
      <c r="AE337" s="1106" t="n"/>
      <c r="AF337" s="1106" t="n"/>
      <c r="AG337" s="1106" t="n"/>
      <c r="AH337" s="144" t="n"/>
      <c r="AI337" s="1106" t="n"/>
      <c r="AJ337" s="1106" t="n"/>
      <c r="AK337" s="1106" t="n"/>
      <c r="AL337" s="1106" t="n"/>
      <c r="AM337" s="1106" t="n"/>
      <c r="AN337" s="1106" t="n"/>
      <c r="AO337" s="1106" t="n"/>
      <c r="AP337" s="1106" t="n"/>
      <c r="AQ337" s="1106" t="n"/>
      <c r="AR337" s="1106" t="n"/>
      <c r="AS337" s="1106" t="n"/>
      <c r="AT337" s="1106" t="n"/>
      <c r="AU337" s="1106" t="n"/>
      <c r="AV337" s="1106" t="n"/>
      <c r="AW337" s="1106" t="n"/>
      <c r="AX337" s="1106" t="n"/>
      <c r="AY337" s="1106" t="n"/>
      <c r="AZ337" s="144" t="n"/>
      <c r="BA337" s="1106" t="n"/>
      <c r="BB337" s="1106" t="n"/>
      <c r="BC337" s="1106" t="n"/>
      <c r="BD337" s="1106" t="n"/>
      <c r="BE337" s="1106" t="n"/>
      <c r="BF337" s="1106" t="n"/>
      <c r="BG337" s="1106" t="n"/>
      <c r="BH337" s="1106" t="n"/>
      <c r="BI337" s="1106" t="n"/>
      <c r="BJ337" s="1106" t="n"/>
      <c r="BK337" s="1106" t="n"/>
      <c r="BL337" s="1106" t="n"/>
      <c r="BM337" s="1106" t="n"/>
      <c r="BN337" s="1106" t="n"/>
      <c r="BO337" s="1106" t="n"/>
      <c r="BP337" s="1106" t="n"/>
      <c r="BQ337" s="1106" t="n"/>
      <c r="BR337" s="1106" t="n"/>
      <c r="BS337" s="1106" t="n"/>
      <c r="BT337" s="1106" t="n"/>
      <c r="BU337" s="1106" t="n"/>
      <c r="BV337" s="1106" t="n"/>
      <c r="BW337" s="1106" t="n"/>
      <c r="BX337" s="1106" t="n"/>
      <c r="BY337" s="1106" t="n"/>
      <c r="BZ337" s="1106" t="n"/>
      <c r="CA337" s="1106" t="n"/>
      <c r="CB337" s="1106" t="n"/>
      <c r="CC337" s="1106" t="n"/>
      <c r="CD337" s="1106" t="n"/>
      <c r="CE337" s="1106" t="n"/>
      <c r="CF337" s="1106" t="n"/>
      <c r="CG337" s="1106" t="n"/>
      <c r="CH337" s="1106" t="n"/>
      <c r="CI337" s="1106" t="n"/>
      <c r="CJ337" s="1106" t="n"/>
      <c r="CK337" s="1106" t="n"/>
      <c r="CL337" s="1106" t="n"/>
      <c r="CM337" s="1106" t="n"/>
      <c r="CN337" s="1106" t="n"/>
      <c r="CO337" s="1106" t="n"/>
      <c r="CP337" s="1106" t="n"/>
      <c r="CQ337" s="1106" t="n"/>
      <c r="CR337" s="1106" t="n"/>
      <c r="CS337" s="1106" t="n"/>
      <c r="CT337" s="1106" t="n"/>
      <c r="CU337" s="1106" t="n"/>
      <c r="CV337" s="1106" t="n"/>
      <c r="CW337" s="1106" t="n"/>
      <c r="CX337" s="1106" t="n"/>
      <c r="CY337" s="1106" t="n"/>
      <c r="CZ337" s="1106" t="n"/>
      <c r="DA337" s="1106" t="n"/>
      <c r="DB337" s="1106" t="n"/>
      <c r="DC337" s="1106" t="n"/>
      <c r="DD337" s="1106" t="n"/>
      <c r="DE337" s="1106" t="n"/>
      <c r="DF337" s="1106" t="n"/>
      <c r="DG337" s="1106" t="n"/>
      <c r="DH337" s="1106" t="n"/>
      <c r="DI337" s="1106" t="n"/>
    </row>
    <row r="338" ht="13.5" customHeight="1" s="1178">
      <c r="A338" s="1106" t="n"/>
      <c r="B338" s="1106" t="n"/>
      <c r="C338" s="1106" t="n"/>
      <c r="D338" s="1106" t="n"/>
      <c r="E338" s="1106" t="n"/>
      <c r="F338" s="1106" t="n"/>
      <c r="G338" s="144" t="n"/>
      <c r="H338" s="1106" t="n"/>
      <c r="I338" s="1106" t="n"/>
      <c r="J338" s="1106" t="n"/>
      <c r="K338" s="1106" t="n"/>
      <c r="L338" s="1106" t="n"/>
      <c r="M338" s="1106" t="n"/>
      <c r="N338" s="1106" t="n"/>
      <c r="O338" s="1106" t="n"/>
      <c r="P338" s="1106" t="n"/>
      <c r="Q338" s="1106" t="n"/>
      <c r="R338" s="1106" t="n"/>
      <c r="S338" s="1106" t="n"/>
      <c r="T338" s="230" t="n"/>
      <c r="U338" s="1106" t="n"/>
      <c r="V338" s="1106" t="n"/>
      <c r="W338" s="1106" t="n"/>
      <c r="X338" s="1106" t="n"/>
      <c r="Y338" s="1106" t="n"/>
      <c r="Z338" s="1106" t="n"/>
      <c r="AA338" s="144" t="n"/>
      <c r="AB338" s="1106" t="n"/>
      <c r="AC338" s="1106" t="n"/>
      <c r="AD338" s="1106" t="n"/>
      <c r="AE338" s="1106" t="n"/>
      <c r="AF338" s="1106" t="n"/>
      <c r="AG338" s="1106" t="n"/>
      <c r="AH338" s="144" t="n"/>
      <c r="AI338" s="1106" t="n"/>
      <c r="AJ338" s="1106" t="n"/>
      <c r="AK338" s="1106" t="n"/>
      <c r="AL338" s="1106" t="n"/>
      <c r="AM338" s="1106" t="n"/>
      <c r="AN338" s="1106" t="n"/>
      <c r="AO338" s="1106" t="n"/>
      <c r="AP338" s="1106" t="n"/>
      <c r="AQ338" s="1106" t="n"/>
      <c r="AR338" s="1106" t="n"/>
      <c r="AS338" s="1106" t="n"/>
      <c r="AT338" s="1106" t="n"/>
      <c r="AU338" s="1106" t="n"/>
      <c r="AV338" s="1106" t="n"/>
      <c r="AW338" s="1106" t="n"/>
      <c r="AX338" s="1106" t="n"/>
      <c r="AY338" s="1106" t="n"/>
      <c r="AZ338" s="144" t="n"/>
      <c r="BA338" s="1106" t="n"/>
      <c r="BB338" s="1106" t="n"/>
      <c r="BC338" s="1106" t="n"/>
      <c r="BD338" s="1106" t="n"/>
      <c r="BE338" s="1106" t="n"/>
      <c r="BF338" s="1106" t="n"/>
      <c r="BG338" s="1106" t="n"/>
      <c r="BH338" s="1106" t="n"/>
      <c r="BI338" s="1106" t="n"/>
      <c r="BJ338" s="1106" t="n"/>
      <c r="BK338" s="1106" t="n"/>
      <c r="BL338" s="1106" t="n"/>
      <c r="BM338" s="1106" t="n"/>
      <c r="BN338" s="1106" t="n"/>
      <c r="BO338" s="1106" t="n"/>
      <c r="BP338" s="1106" t="n"/>
      <c r="BQ338" s="1106" t="n"/>
      <c r="BR338" s="1106" t="n"/>
      <c r="BS338" s="1106" t="n"/>
      <c r="BT338" s="1106" t="n"/>
      <c r="BU338" s="1106" t="n"/>
      <c r="BV338" s="1106" t="n"/>
      <c r="BW338" s="1106" t="n"/>
      <c r="BX338" s="1106" t="n"/>
      <c r="BY338" s="1106" t="n"/>
      <c r="BZ338" s="1106" t="n"/>
      <c r="CA338" s="1106" t="n"/>
      <c r="CB338" s="1106" t="n"/>
      <c r="CC338" s="1106" t="n"/>
      <c r="CD338" s="1106" t="n"/>
      <c r="CE338" s="1106" t="n"/>
      <c r="CF338" s="1106" t="n"/>
      <c r="CG338" s="1106" t="n"/>
      <c r="CH338" s="1106" t="n"/>
      <c r="CI338" s="1106" t="n"/>
      <c r="CJ338" s="1106" t="n"/>
      <c r="CK338" s="1106" t="n"/>
      <c r="CL338" s="1106" t="n"/>
      <c r="CM338" s="1106" t="n"/>
      <c r="CN338" s="1106" t="n"/>
      <c r="CO338" s="1106" t="n"/>
      <c r="CP338" s="1106" t="n"/>
      <c r="CQ338" s="1106" t="n"/>
      <c r="CR338" s="1106" t="n"/>
      <c r="CS338" s="1106" t="n"/>
      <c r="CT338" s="1106" t="n"/>
      <c r="CU338" s="1106" t="n"/>
      <c r="CV338" s="1106" t="n"/>
      <c r="CW338" s="1106" t="n"/>
      <c r="CX338" s="1106" t="n"/>
      <c r="CY338" s="1106" t="n"/>
      <c r="CZ338" s="1106" t="n"/>
      <c r="DA338" s="1106" t="n"/>
      <c r="DB338" s="1106" t="n"/>
      <c r="DC338" s="1106" t="n"/>
      <c r="DD338" s="1106" t="n"/>
      <c r="DE338" s="1106" t="n"/>
      <c r="DF338" s="1106" t="n"/>
      <c r="DG338" s="1106" t="n"/>
      <c r="DH338" s="1106" t="n"/>
      <c r="DI338" s="1106" t="n"/>
    </row>
    <row r="339" ht="13.5" customHeight="1" s="1178">
      <c r="A339" s="1106" t="n"/>
      <c r="B339" s="1106" t="n"/>
      <c r="C339" s="1106" t="n"/>
      <c r="D339" s="1106" t="n"/>
      <c r="E339" s="1106" t="n"/>
      <c r="F339" s="1106" t="n"/>
      <c r="G339" s="144" t="n"/>
      <c r="H339" s="1106" t="n"/>
      <c r="I339" s="1106" t="n"/>
      <c r="J339" s="1106" t="n"/>
      <c r="K339" s="1106" t="n"/>
      <c r="L339" s="1106" t="n"/>
      <c r="M339" s="1106" t="n"/>
      <c r="N339" s="1106" t="n"/>
      <c r="O339" s="1106" t="n"/>
      <c r="P339" s="1106" t="n"/>
      <c r="Q339" s="1106" t="n"/>
      <c r="R339" s="1106" t="n"/>
      <c r="S339" s="1106" t="n"/>
      <c r="T339" s="230" t="n"/>
      <c r="U339" s="1106" t="n"/>
      <c r="V339" s="1106" t="n"/>
      <c r="W339" s="1106" t="n"/>
      <c r="X339" s="1106" t="n"/>
      <c r="Y339" s="1106" t="n"/>
      <c r="Z339" s="1106" t="n"/>
      <c r="AA339" s="144" t="n"/>
      <c r="AB339" s="1106" t="n"/>
      <c r="AC339" s="1106" t="n"/>
      <c r="AD339" s="1106" t="n"/>
      <c r="AE339" s="1106" t="n"/>
      <c r="AF339" s="1106" t="n"/>
      <c r="AG339" s="1106" t="n"/>
      <c r="AH339" s="144" t="n"/>
      <c r="AI339" s="1106" t="n"/>
      <c r="AJ339" s="1106" t="n"/>
      <c r="AK339" s="1106" t="n"/>
      <c r="AL339" s="1106" t="n"/>
      <c r="AM339" s="1106" t="n"/>
      <c r="AN339" s="1106" t="n"/>
      <c r="AO339" s="1106" t="n"/>
      <c r="AP339" s="1106" t="n"/>
      <c r="AQ339" s="1106" t="n"/>
      <c r="AR339" s="1106" t="n"/>
      <c r="AS339" s="1106" t="n"/>
      <c r="AT339" s="1106" t="n"/>
      <c r="AU339" s="1106" t="n"/>
      <c r="AV339" s="1106" t="n"/>
      <c r="AW339" s="1106" t="n"/>
      <c r="AX339" s="1106" t="n"/>
      <c r="AY339" s="1106" t="n"/>
      <c r="AZ339" s="144" t="n"/>
      <c r="BA339" s="1106" t="n"/>
      <c r="BB339" s="1106" t="n"/>
      <c r="BC339" s="1106" t="n"/>
      <c r="BD339" s="1106" t="n"/>
      <c r="BE339" s="1106" t="n"/>
      <c r="BF339" s="1106" t="n"/>
      <c r="BG339" s="1106" t="n"/>
      <c r="BH339" s="1106" t="n"/>
      <c r="BI339" s="1106" t="n"/>
      <c r="BJ339" s="1106" t="n"/>
      <c r="BK339" s="1106" t="n"/>
      <c r="BL339" s="1106" t="n"/>
      <c r="BM339" s="1106" t="n"/>
      <c r="BN339" s="1106" t="n"/>
      <c r="BO339" s="1106" t="n"/>
      <c r="BP339" s="1106" t="n"/>
      <c r="BQ339" s="1106" t="n"/>
      <c r="BR339" s="1106" t="n"/>
      <c r="BS339" s="1106" t="n"/>
      <c r="BT339" s="1106" t="n"/>
      <c r="BU339" s="1106" t="n"/>
      <c r="BV339" s="1106" t="n"/>
      <c r="BW339" s="1106" t="n"/>
      <c r="BX339" s="1106" t="n"/>
      <c r="BY339" s="1106" t="n"/>
      <c r="BZ339" s="1106" t="n"/>
      <c r="CA339" s="1106" t="n"/>
      <c r="CB339" s="1106" t="n"/>
      <c r="CC339" s="1106" t="n"/>
      <c r="CD339" s="1106" t="n"/>
      <c r="CE339" s="1106" t="n"/>
      <c r="CF339" s="1106" t="n"/>
      <c r="CG339" s="1106" t="n"/>
      <c r="CH339" s="1106" t="n"/>
      <c r="CI339" s="1106" t="n"/>
      <c r="CJ339" s="1106" t="n"/>
      <c r="CK339" s="1106" t="n"/>
      <c r="CL339" s="1106" t="n"/>
      <c r="CM339" s="1106" t="n"/>
      <c r="CN339" s="1106" t="n"/>
      <c r="CO339" s="1106" t="n"/>
      <c r="CP339" s="1106" t="n"/>
      <c r="CQ339" s="1106" t="n"/>
      <c r="CR339" s="1106" t="n"/>
      <c r="CS339" s="1106" t="n"/>
      <c r="CT339" s="1106" t="n"/>
      <c r="CU339" s="1106" t="n"/>
      <c r="CV339" s="1106" t="n"/>
      <c r="CW339" s="1106" t="n"/>
      <c r="CX339" s="1106" t="n"/>
      <c r="CY339" s="1106" t="n"/>
      <c r="CZ339" s="1106" t="n"/>
      <c r="DA339" s="1106" t="n"/>
      <c r="DB339" s="1106" t="n"/>
      <c r="DC339" s="1106" t="n"/>
      <c r="DD339" s="1106" t="n"/>
      <c r="DE339" s="1106" t="n"/>
      <c r="DF339" s="1106" t="n"/>
      <c r="DG339" s="1106" t="n"/>
      <c r="DH339" s="1106" t="n"/>
      <c r="DI339" s="1106" t="n"/>
    </row>
    <row r="340" ht="13.5" customHeight="1" s="1178">
      <c r="A340" s="1106" t="n"/>
      <c r="B340" s="1106" t="n"/>
      <c r="C340" s="1106" t="n"/>
      <c r="D340" s="1106" t="n"/>
      <c r="E340" s="1106" t="n"/>
      <c r="F340" s="1106" t="n"/>
      <c r="G340" s="144" t="n"/>
      <c r="H340" s="1106" t="n"/>
      <c r="I340" s="1106" t="n"/>
      <c r="J340" s="1106" t="n"/>
      <c r="K340" s="1106" t="n"/>
      <c r="L340" s="1106" t="n"/>
      <c r="M340" s="1106" t="n"/>
      <c r="N340" s="1106" t="n"/>
      <c r="O340" s="1106" t="n"/>
      <c r="P340" s="1106" t="n"/>
      <c r="Q340" s="1106" t="n"/>
      <c r="R340" s="1106" t="n"/>
      <c r="S340" s="1106" t="n"/>
      <c r="T340" s="230" t="n"/>
      <c r="U340" s="1106" t="n"/>
      <c r="V340" s="1106" t="n"/>
      <c r="W340" s="1106" t="n"/>
      <c r="X340" s="1106" t="n"/>
      <c r="Y340" s="1106" t="n"/>
      <c r="Z340" s="1106" t="n"/>
      <c r="AA340" s="144" t="n"/>
      <c r="AB340" s="1106" t="n"/>
      <c r="AC340" s="1106" t="n"/>
      <c r="AD340" s="1106" t="n"/>
      <c r="AE340" s="1106" t="n"/>
      <c r="AF340" s="1106" t="n"/>
      <c r="AG340" s="1106" t="n"/>
      <c r="AH340" s="144" t="n"/>
      <c r="AI340" s="1106" t="n"/>
      <c r="AJ340" s="1106" t="n"/>
      <c r="AK340" s="1106" t="n"/>
      <c r="AL340" s="1106" t="n"/>
      <c r="AM340" s="1106" t="n"/>
      <c r="AN340" s="1106" t="n"/>
      <c r="AO340" s="1106" t="n"/>
      <c r="AP340" s="1106" t="n"/>
      <c r="AQ340" s="1106" t="n"/>
      <c r="AR340" s="1106" t="n"/>
      <c r="AS340" s="1106" t="n"/>
      <c r="AT340" s="1106" t="n"/>
      <c r="AU340" s="1106" t="n"/>
      <c r="AV340" s="1106" t="n"/>
      <c r="AW340" s="1106" t="n"/>
      <c r="AX340" s="1106" t="n"/>
      <c r="AY340" s="1106" t="n"/>
      <c r="AZ340" s="144" t="n"/>
      <c r="BA340" s="1106" t="n"/>
      <c r="BB340" s="1106" t="n"/>
      <c r="BC340" s="1106" t="n"/>
      <c r="BD340" s="1106" t="n"/>
      <c r="BE340" s="1106" t="n"/>
      <c r="BF340" s="1106" t="n"/>
      <c r="BG340" s="1106" t="n"/>
      <c r="BH340" s="1106" t="n"/>
      <c r="BI340" s="1106" t="n"/>
      <c r="BJ340" s="1106" t="n"/>
      <c r="BK340" s="1106" t="n"/>
      <c r="BL340" s="1106" t="n"/>
      <c r="BM340" s="1106" t="n"/>
      <c r="BN340" s="1106" t="n"/>
      <c r="BO340" s="1106" t="n"/>
      <c r="BP340" s="1106" t="n"/>
      <c r="BQ340" s="1106" t="n"/>
      <c r="BR340" s="1106" t="n"/>
      <c r="BS340" s="1106" t="n"/>
      <c r="BT340" s="1106" t="n"/>
      <c r="BU340" s="1106" t="n"/>
      <c r="BV340" s="1106" t="n"/>
      <c r="BW340" s="1106" t="n"/>
      <c r="BX340" s="1106" t="n"/>
      <c r="BY340" s="1106" t="n"/>
      <c r="BZ340" s="1106" t="n"/>
      <c r="CA340" s="1106" t="n"/>
      <c r="CB340" s="1106" t="n"/>
      <c r="CC340" s="1106" t="n"/>
      <c r="CD340" s="1106" t="n"/>
      <c r="CE340" s="1106" t="n"/>
      <c r="CF340" s="1106" t="n"/>
      <c r="CG340" s="1106" t="n"/>
      <c r="CH340" s="1106" t="n"/>
      <c r="CI340" s="1106" t="n"/>
      <c r="CJ340" s="1106" t="n"/>
      <c r="CK340" s="1106" t="n"/>
      <c r="CL340" s="1106" t="n"/>
      <c r="CM340" s="1106" t="n"/>
      <c r="CN340" s="1106" t="n"/>
      <c r="CO340" s="1106" t="n"/>
      <c r="CP340" s="1106" t="n"/>
      <c r="CQ340" s="1106" t="n"/>
      <c r="CR340" s="1106" t="n"/>
      <c r="CS340" s="1106" t="n"/>
      <c r="CT340" s="1106" t="n"/>
      <c r="CU340" s="1106" t="n"/>
      <c r="CV340" s="1106" t="n"/>
      <c r="CW340" s="1106" t="n"/>
      <c r="CX340" s="1106" t="n"/>
      <c r="CY340" s="1106" t="n"/>
      <c r="CZ340" s="1106" t="n"/>
      <c r="DA340" s="1106" t="n"/>
      <c r="DB340" s="1106" t="n"/>
      <c r="DC340" s="1106" t="n"/>
      <c r="DD340" s="1106" t="n"/>
      <c r="DE340" s="1106" t="n"/>
      <c r="DF340" s="1106" t="n"/>
      <c r="DG340" s="1106" t="n"/>
      <c r="DH340" s="1106" t="n"/>
      <c r="DI340" s="1106" t="n"/>
    </row>
    <row r="341" ht="13.5" customHeight="1" s="1178">
      <c r="A341" s="1106" t="n"/>
      <c r="B341" s="1106" t="n"/>
      <c r="C341" s="1106" t="n"/>
      <c r="D341" s="1106" t="n"/>
      <c r="E341" s="1106" t="n"/>
      <c r="F341" s="1106" t="n"/>
      <c r="G341" s="144" t="n"/>
      <c r="H341" s="1106" t="n"/>
      <c r="I341" s="1106" t="n"/>
      <c r="J341" s="1106" t="n"/>
      <c r="K341" s="1106" t="n"/>
      <c r="L341" s="1106" t="n"/>
      <c r="M341" s="1106" t="n"/>
      <c r="N341" s="1106" t="n"/>
      <c r="O341" s="1106" t="n"/>
      <c r="P341" s="1106" t="n"/>
      <c r="Q341" s="1106" t="n"/>
      <c r="R341" s="1106" t="n"/>
      <c r="S341" s="1106" t="n"/>
      <c r="T341" s="230" t="n"/>
      <c r="U341" s="1106" t="n"/>
      <c r="V341" s="1106" t="n"/>
      <c r="W341" s="1106" t="n"/>
      <c r="X341" s="1106" t="n"/>
      <c r="Y341" s="1106" t="n"/>
      <c r="Z341" s="1106" t="n"/>
      <c r="AA341" s="144" t="n"/>
      <c r="AB341" s="1106" t="n"/>
      <c r="AC341" s="1106" t="n"/>
      <c r="AD341" s="1106" t="n"/>
      <c r="AE341" s="1106" t="n"/>
      <c r="AF341" s="1106" t="n"/>
      <c r="AG341" s="1106" t="n"/>
      <c r="AH341" s="144" t="n"/>
      <c r="AI341" s="1106" t="n"/>
      <c r="AJ341" s="1106" t="n"/>
      <c r="AK341" s="1106" t="n"/>
      <c r="AL341" s="1106" t="n"/>
      <c r="AM341" s="1106" t="n"/>
      <c r="AN341" s="1106" t="n"/>
      <c r="AO341" s="1106" t="n"/>
      <c r="AP341" s="1106" t="n"/>
      <c r="AQ341" s="1106" t="n"/>
      <c r="AR341" s="1106" t="n"/>
      <c r="AS341" s="1106" t="n"/>
      <c r="AT341" s="1106" t="n"/>
      <c r="AU341" s="1106" t="n"/>
      <c r="AV341" s="1106" t="n"/>
      <c r="AW341" s="1106" t="n"/>
      <c r="AX341" s="1106" t="n"/>
      <c r="AY341" s="1106" t="n"/>
      <c r="AZ341" s="144" t="n"/>
      <c r="BA341" s="1106" t="n"/>
      <c r="BB341" s="1106" t="n"/>
      <c r="BC341" s="1106" t="n"/>
      <c r="BD341" s="1106" t="n"/>
      <c r="BE341" s="1106" t="n"/>
      <c r="BF341" s="1106" t="n"/>
      <c r="BG341" s="1106" t="n"/>
      <c r="BH341" s="1106" t="n"/>
      <c r="BI341" s="1106" t="n"/>
      <c r="BJ341" s="1106" t="n"/>
      <c r="BK341" s="1106" t="n"/>
      <c r="BL341" s="1106" t="n"/>
      <c r="BM341" s="1106" t="n"/>
      <c r="BN341" s="1106" t="n"/>
      <c r="BO341" s="1106" t="n"/>
      <c r="BP341" s="1106" t="n"/>
      <c r="BQ341" s="1106" t="n"/>
      <c r="BR341" s="1106" t="n"/>
      <c r="BS341" s="1106" t="n"/>
      <c r="BT341" s="1106" t="n"/>
      <c r="BU341" s="1106" t="n"/>
      <c r="BV341" s="1106" t="n"/>
      <c r="BW341" s="1106" t="n"/>
      <c r="BX341" s="1106" t="n"/>
      <c r="BY341" s="1106" t="n"/>
      <c r="BZ341" s="1106" t="n"/>
      <c r="CA341" s="1106" t="n"/>
      <c r="CB341" s="1106" t="n"/>
      <c r="CC341" s="1106" t="n"/>
      <c r="CD341" s="1106" t="n"/>
      <c r="CE341" s="1106" t="n"/>
      <c r="CF341" s="1106" t="n"/>
      <c r="CG341" s="1106" t="n"/>
      <c r="CH341" s="1106" t="n"/>
      <c r="CI341" s="1106" t="n"/>
      <c r="CJ341" s="1106" t="n"/>
      <c r="CK341" s="1106" t="n"/>
      <c r="CL341" s="1106" t="n"/>
      <c r="CM341" s="1106" t="n"/>
      <c r="CN341" s="1106" t="n"/>
      <c r="CO341" s="1106" t="n"/>
      <c r="CP341" s="1106" t="n"/>
      <c r="CQ341" s="1106" t="n"/>
      <c r="CR341" s="1106" t="n"/>
      <c r="CS341" s="1106" t="n"/>
      <c r="CT341" s="1106" t="n"/>
      <c r="CU341" s="1106" t="n"/>
      <c r="CV341" s="1106" t="n"/>
      <c r="CW341" s="1106" t="n"/>
      <c r="CX341" s="1106" t="n"/>
      <c r="CY341" s="1106" t="n"/>
      <c r="CZ341" s="1106" t="n"/>
      <c r="DA341" s="1106" t="n"/>
      <c r="DB341" s="1106" t="n"/>
      <c r="DC341" s="1106" t="n"/>
      <c r="DD341" s="1106" t="n"/>
      <c r="DE341" s="1106" t="n"/>
      <c r="DF341" s="1106" t="n"/>
      <c r="DG341" s="1106" t="n"/>
      <c r="DH341" s="1106" t="n"/>
      <c r="DI341" s="1106" t="n"/>
    </row>
    <row r="342" ht="13.5" customHeight="1" s="1178">
      <c r="A342" s="1106" t="n"/>
      <c r="B342" s="1106" t="n"/>
      <c r="C342" s="1106" t="n"/>
      <c r="D342" s="1106" t="n"/>
      <c r="E342" s="1106" t="n"/>
      <c r="F342" s="1106" t="n"/>
      <c r="G342" s="144" t="n"/>
      <c r="H342" s="1106" t="n"/>
      <c r="I342" s="1106" t="n"/>
      <c r="J342" s="1106" t="n"/>
      <c r="K342" s="1106" t="n"/>
      <c r="L342" s="1106" t="n"/>
      <c r="M342" s="1106" t="n"/>
      <c r="N342" s="1106" t="n"/>
      <c r="O342" s="1106" t="n"/>
      <c r="P342" s="1106" t="n"/>
      <c r="Q342" s="1106" t="n"/>
      <c r="R342" s="1106" t="n"/>
      <c r="S342" s="1106" t="n"/>
      <c r="T342" s="230" t="n"/>
      <c r="U342" s="1106" t="n"/>
      <c r="V342" s="1106" t="n"/>
      <c r="W342" s="1106" t="n"/>
      <c r="X342" s="1106" t="n"/>
      <c r="Y342" s="1106" t="n"/>
      <c r="Z342" s="1106" t="n"/>
      <c r="AA342" s="144" t="n"/>
      <c r="AB342" s="1106" t="n"/>
      <c r="AC342" s="1106" t="n"/>
      <c r="AD342" s="1106" t="n"/>
      <c r="AE342" s="1106" t="n"/>
      <c r="AF342" s="1106" t="n"/>
      <c r="AG342" s="1106" t="n"/>
      <c r="AH342" s="144" t="n"/>
      <c r="AI342" s="1106" t="n"/>
      <c r="AJ342" s="1106" t="n"/>
      <c r="AK342" s="1106" t="n"/>
      <c r="AL342" s="1106" t="n"/>
      <c r="AM342" s="1106" t="n"/>
      <c r="AN342" s="1106" t="n"/>
      <c r="AO342" s="1106" t="n"/>
      <c r="AP342" s="1106" t="n"/>
      <c r="AQ342" s="1106" t="n"/>
      <c r="AR342" s="1106" t="n"/>
      <c r="AS342" s="1106" t="n"/>
      <c r="AT342" s="1106" t="n"/>
      <c r="AU342" s="1106" t="n"/>
      <c r="AV342" s="1106" t="n"/>
      <c r="AW342" s="1106" t="n"/>
      <c r="AX342" s="1106" t="n"/>
      <c r="AY342" s="1106" t="n"/>
      <c r="AZ342" s="144" t="n"/>
      <c r="BA342" s="1106" t="n"/>
      <c r="BB342" s="1106" t="n"/>
      <c r="BC342" s="1106" t="n"/>
      <c r="BD342" s="1106" t="n"/>
      <c r="BE342" s="1106" t="n"/>
      <c r="BF342" s="1106" t="n"/>
      <c r="BG342" s="1106" t="n"/>
      <c r="BH342" s="1106" t="n"/>
      <c r="BI342" s="1106" t="n"/>
      <c r="BJ342" s="1106" t="n"/>
      <c r="BK342" s="1106" t="n"/>
      <c r="BL342" s="1106" t="n"/>
      <c r="BM342" s="1106" t="n"/>
      <c r="BN342" s="1106" t="n"/>
      <c r="BO342" s="1106" t="n"/>
      <c r="BP342" s="1106" t="n"/>
      <c r="BQ342" s="1106" t="n"/>
      <c r="BR342" s="1106" t="n"/>
      <c r="BS342" s="1106" t="n"/>
      <c r="BT342" s="1106" t="n"/>
      <c r="BU342" s="1106" t="n"/>
      <c r="BV342" s="1106" t="n"/>
      <c r="BW342" s="1106" t="n"/>
      <c r="BX342" s="1106" t="n"/>
      <c r="BY342" s="1106" t="n"/>
      <c r="BZ342" s="1106" t="n"/>
      <c r="CA342" s="1106" t="n"/>
      <c r="CB342" s="1106" t="n"/>
      <c r="CC342" s="1106" t="n"/>
      <c r="CD342" s="1106" t="n"/>
      <c r="CE342" s="1106" t="n"/>
      <c r="CF342" s="1106" t="n"/>
      <c r="CG342" s="1106" t="n"/>
      <c r="CH342" s="1106" t="n"/>
      <c r="CI342" s="1106" t="n"/>
      <c r="CJ342" s="1106" t="n"/>
      <c r="CK342" s="1106" t="n"/>
      <c r="CL342" s="1106" t="n"/>
      <c r="CM342" s="1106" t="n"/>
      <c r="CN342" s="1106" t="n"/>
      <c r="CO342" s="1106" t="n"/>
      <c r="CP342" s="1106" t="n"/>
      <c r="CQ342" s="1106" t="n"/>
      <c r="CR342" s="1106" t="n"/>
      <c r="CS342" s="1106" t="n"/>
      <c r="CT342" s="1106" t="n"/>
      <c r="CU342" s="1106" t="n"/>
      <c r="CV342" s="1106" t="n"/>
      <c r="CW342" s="1106" t="n"/>
      <c r="CX342" s="1106" t="n"/>
      <c r="CY342" s="1106" t="n"/>
      <c r="CZ342" s="1106" t="n"/>
      <c r="DA342" s="1106" t="n"/>
      <c r="DB342" s="1106" t="n"/>
      <c r="DC342" s="1106" t="n"/>
      <c r="DD342" s="1106" t="n"/>
      <c r="DE342" s="1106" t="n"/>
      <c r="DF342" s="1106" t="n"/>
      <c r="DG342" s="1106" t="n"/>
      <c r="DH342" s="1106" t="n"/>
      <c r="DI342" s="1106" t="n"/>
    </row>
    <row r="343" ht="13.5" customHeight="1" s="1178">
      <c r="A343" s="1106" t="n"/>
      <c r="B343" s="1106" t="n"/>
      <c r="C343" s="1106" t="n"/>
      <c r="D343" s="1106" t="n"/>
      <c r="E343" s="1106" t="n"/>
      <c r="F343" s="1106" t="n"/>
      <c r="G343" s="144" t="n"/>
      <c r="H343" s="1106" t="n"/>
      <c r="I343" s="1106" t="n"/>
      <c r="J343" s="1106" t="n"/>
      <c r="K343" s="1106" t="n"/>
      <c r="L343" s="1106" t="n"/>
      <c r="M343" s="1106" t="n"/>
      <c r="N343" s="1106" t="n"/>
      <c r="O343" s="1106" t="n"/>
      <c r="P343" s="1106" t="n"/>
      <c r="Q343" s="1106" t="n"/>
      <c r="R343" s="1106" t="n"/>
      <c r="S343" s="1106" t="n"/>
      <c r="T343" s="230" t="n"/>
      <c r="U343" s="1106" t="n"/>
      <c r="V343" s="1106" t="n"/>
      <c r="W343" s="1106" t="n"/>
      <c r="X343" s="1106" t="n"/>
      <c r="Y343" s="1106" t="n"/>
      <c r="Z343" s="1106" t="n"/>
      <c r="AA343" s="144" t="n"/>
      <c r="AB343" s="1106" t="n"/>
      <c r="AC343" s="1106" t="n"/>
      <c r="AD343" s="1106" t="n"/>
      <c r="AE343" s="1106" t="n"/>
      <c r="AF343" s="1106" t="n"/>
      <c r="AG343" s="1106" t="n"/>
      <c r="AH343" s="144" t="n"/>
      <c r="AI343" s="1106" t="n"/>
      <c r="AJ343" s="1106" t="n"/>
      <c r="AK343" s="1106" t="n"/>
      <c r="AL343" s="1106" t="n"/>
      <c r="AM343" s="1106" t="n"/>
      <c r="AN343" s="1106" t="n"/>
      <c r="AO343" s="1106" t="n"/>
      <c r="AP343" s="1106" t="n"/>
      <c r="AQ343" s="1106" t="n"/>
      <c r="AR343" s="1106" t="n"/>
      <c r="AS343" s="1106" t="n"/>
      <c r="AT343" s="1106" t="n"/>
      <c r="AU343" s="1106" t="n"/>
      <c r="AV343" s="1106" t="n"/>
      <c r="AW343" s="1106" t="n"/>
      <c r="AX343" s="1106" t="n"/>
      <c r="AY343" s="1106" t="n"/>
      <c r="AZ343" s="144" t="n"/>
      <c r="BA343" s="1106" t="n"/>
      <c r="BB343" s="1106" t="n"/>
      <c r="BC343" s="1106" t="n"/>
      <c r="BD343" s="1106" t="n"/>
      <c r="BE343" s="1106" t="n"/>
      <c r="BF343" s="1106" t="n"/>
      <c r="BG343" s="1106" t="n"/>
      <c r="BH343" s="1106" t="n"/>
      <c r="BI343" s="1106" t="n"/>
      <c r="BJ343" s="1106" t="n"/>
      <c r="BK343" s="1106" t="n"/>
      <c r="BL343" s="1106" t="n"/>
      <c r="BM343" s="1106" t="n"/>
      <c r="BN343" s="1106" t="n"/>
      <c r="BO343" s="1106" t="n"/>
      <c r="BP343" s="1106" t="n"/>
      <c r="BQ343" s="1106" t="n"/>
      <c r="BR343" s="1106" t="n"/>
      <c r="BS343" s="1106" t="n"/>
      <c r="BT343" s="1106" t="n"/>
      <c r="BU343" s="1106" t="n"/>
      <c r="BV343" s="1106" t="n"/>
      <c r="BW343" s="1106" t="n"/>
      <c r="BX343" s="1106" t="n"/>
      <c r="BY343" s="1106" t="n"/>
      <c r="BZ343" s="1106" t="n"/>
      <c r="CA343" s="1106" t="n"/>
      <c r="CB343" s="1106" t="n"/>
      <c r="CC343" s="1106" t="n"/>
      <c r="CD343" s="1106" t="n"/>
      <c r="CE343" s="1106" t="n"/>
      <c r="CF343" s="1106" t="n"/>
      <c r="CG343" s="1106" t="n"/>
      <c r="CH343" s="1106" t="n"/>
      <c r="CI343" s="1106" t="n"/>
      <c r="CJ343" s="1106" t="n"/>
      <c r="CK343" s="1106" t="n"/>
      <c r="CL343" s="1106" t="n"/>
      <c r="CM343" s="1106" t="n"/>
      <c r="CN343" s="1106" t="n"/>
      <c r="CO343" s="1106" t="n"/>
      <c r="CP343" s="1106" t="n"/>
      <c r="CQ343" s="1106" t="n"/>
      <c r="CR343" s="1106" t="n"/>
      <c r="CS343" s="1106" t="n"/>
      <c r="CT343" s="1106" t="n"/>
      <c r="CU343" s="1106" t="n"/>
      <c r="CV343" s="1106" t="n"/>
      <c r="CW343" s="1106" t="n"/>
      <c r="CX343" s="1106" t="n"/>
      <c r="CY343" s="1106" t="n"/>
      <c r="CZ343" s="1106" t="n"/>
      <c r="DA343" s="1106" t="n"/>
      <c r="DB343" s="1106" t="n"/>
      <c r="DC343" s="1106" t="n"/>
      <c r="DD343" s="1106" t="n"/>
      <c r="DE343" s="1106" t="n"/>
      <c r="DF343" s="1106" t="n"/>
      <c r="DG343" s="1106" t="n"/>
      <c r="DH343" s="1106" t="n"/>
      <c r="DI343" s="1106" t="n"/>
    </row>
    <row r="344" ht="13.5" customHeight="1" s="1178">
      <c r="A344" s="1106" t="n"/>
      <c r="B344" s="1106" t="n"/>
      <c r="C344" s="1106" t="n"/>
      <c r="D344" s="1106" t="n"/>
      <c r="E344" s="1106" t="n"/>
      <c r="F344" s="1106" t="n"/>
      <c r="G344" s="144" t="n"/>
      <c r="H344" s="1106" t="n"/>
      <c r="I344" s="1106" t="n"/>
      <c r="J344" s="1106" t="n"/>
      <c r="K344" s="1106" t="n"/>
      <c r="L344" s="1106" t="n"/>
      <c r="M344" s="1106" t="n"/>
      <c r="N344" s="1106" t="n"/>
      <c r="O344" s="1106" t="n"/>
      <c r="P344" s="1106" t="n"/>
      <c r="Q344" s="1106" t="n"/>
      <c r="R344" s="1106" t="n"/>
      <c r="S344" s="1106" t="n"/>
      <c r="T344" s="230" t="n"/>
      <c r="U344" s="1106" t="n"/>
      <c r="V344" s="1106" t="n"/>
      <c r="W344" s="1106" t="n"/>
      <c r="X344" s="1106" t="n"/>
      <c r="Y344" s="1106" t="n"/>
      <c r="Z344" s="1106" t="n"/>
      <c r="AA344" s="144" t="n"/>
      <c r="AB344" s="1106" t="n"/>
      <c r="AC344" s="1106" t="n"/>
      <c r="AD344" s="1106" t="n"/>
      <c r="AE344" s="1106" t="n"/>
      <c r="AF344" s="1106" t="n"/>
      <c r="AG344" s="1106" t="n"/>
      <c r="AH344" s="144" t="n"/>
      <c r="AI344" s="1106" t="n"/>
      <c r="AJ344" s="1106" t="n"/>
      <c r="AK344" s="1106" t="n"/>
      <c r="AL344" s="1106" t="n"/>
      <c r="AM344" s="1106" t="n"/>
      <c r="AN344" s="1106" t="n"/>
      <c r="AO344" s="1106" t="n"/>
      <c r="AP344" s="1106" t="n"/>
      <c r="AQ344" s="1106" t="n"/>
      <c r="AR344" s="1106" t="n"/>
      <c r="AS344" s="1106" t="n"/>
      <c r="AT344" s="1106" t="n"/>
      <c r="AU344" s="1106" t="n"/>
      <c r="AV344" s="1106" t="n"/>
      <c r="AW344" s="1106" t="n"/>
      <c r="AX344" s="1106" t="n"/>
      <c r="AY344" s="1106" t="n"/>
      <c r="AZ344" s="144" t="n"/>
      <c r="BA344" s="1106" t="n"/>
      <c r="BB344" s="1106" t="n"/>
      <c r="BC344" s="1106" t="n"/>
      <c r="BD344" s="1106" t="n"/>
      <c r="BE344" s="1106" t="n"/>
      <c r="BF344" s="1106" t="n"/>
      <c r="BG344" s="1106" t="n"/>
      <c r="BH344" s="1106" t="n"/>
      <c r="BI344" s="1106" t="n"/>
      <c r="BJ344" s="1106" t="n"/>
      <c r="BK344" s="1106" t="n"/>
      <c r="BL344" s="1106" t="n"/>
      <c r="BM344" s="1106" t="n"/>
      <c r="BN344" s="1106" t="n"/>
      <c r="BO344" s="1106" t="n"/>
      <c r="BP344" s="1106" t="n"/>
      <c r="BQ344" s="1106" t="n"/>
      <c r="BR344" s="1106" t="n"/>
      <c r="BS344" s="1106" t="n"/>
      <c r="BT344" s="1106" t="n"/>
      <c r="BU344" s="1106" t="n"/>
      <c r="BV344" s="1106" t="n"/>
      <c r="BW344" s="1106" t="n"/>
      <c r="BX344" s="1106" t="n"/>
      <c r="BY344" s="1106" t="n"/>
      <c r="BZ344" s="1106" t="n"/>
      <c r="CA344" s="1106" t="n"/>
      <c r="CB344" s="1106" t="n"/>
      <c r="CC344" s="1106" t="n"/>
      <c r="CD344" s="1106" t="n"/>
      <c r="CE344" s="1106" t="n"/>
      <c r="CF344" s="1106" t="n"/>
      <c r="CG344" s="1106" t="n"/>
      <c r="CH344" s="1106" t="n"/>
      <c r="CI344" s="1106" t="n"/>
      <c r="CJ344" s="1106" t="n"/>
      <c r="CK344" s="1106" t="n"/>
      <c r="CL344" s="1106" t="n"/>
      <c r="CM344" s="1106" t="n"/>
      <c r="CN344" s="1106" t="n"/>
      <c r="CO344" s="1106" t="n"/>
      <c r="CP344" s="1106" t="n"/>
      <c r="CQ344" s="1106" t="n"/>
      <c r="CR344" s="1106" t="n"/>
      <c r="CS344" s="1106" t="n"/>
      <c r="CT344" s="1106" t="n"/>
      <c r="CU344" s="1106" t="n"/>
      <c r="CV344" s="1106" t="n"/>
      <c r="CW344" s="1106" t="n"/>
      <c r="CX344" s="1106" t="n"/>
      <c r="CY344" s="1106" t="n"/>
      <c r="CZ344" s="1106" t="n"/>
      <c r="DA344" s="1106" t="n"/>
      <c r="DB344" s="1106" t="n"/>
      <c r="DC344" s="1106" t="n"/>
      <c r="DD344" s="1106" t="n"/>
      <c r="DE344" s="1106" t="n"/>
      <c r="DF344" s="1106" t="n"/>
      <c r="DG344" s="1106" t="n"/>
      <c r="DH344" s="1106" t="n"/>
      <c r="DI344" s="1106" t="n"/>
    </row>
    <row r="345" ht="13.5" customHeight="1" s="1178">
      <c r="A345" s="1106" t="n"/>
      <c r="B345" s="1106" t="n"/>
      <c r="C345" s="1106" t="n"/>
      <c r="D345" s="1106" t="n"/>
      <c r="E345" s="1106" t="n"/>
      <c r="F345" s="1106" t="n"/>
      <c r="G345" s="144" t="n"/>
      <c r="H345" s="1106" t="n"/>
      <c r="I345" s="1106" t="n"/>
      <c r="J345" s="1106" t="n"/>
      <c r="K345" s="1106" t="n"/>
      <c r="L345" s="1106" t="n"/>
      <c r="M345" s="1106" t="n"/>
      <c r="N345" s="1106" t="n"/>
      <c r="O345" s="1106" t="n"/>
      <c r="P345" s="1106" t="n"/>
      <c r="Q345" s="1106" t="n"/>
      <c r="R345" s="1106" t="n"/>
      <c r="S345" s="1106" t="n"/>
      <c r="T345" s="230" t="n"/>
      <c r="U345" s="1106" t="n"/>
      <c r="V345" s="1106" t="n"/>
      <c r="W345" s="1106" t="n"/>
      <c r="X345" s="1106" t="n"/>
      <c r="Y345" s="1106" t="n"/>
      <c r="Z345" s="1106" t="n"/>
      <c r="AA345" s="144" t="n"/>
      <c r="AB345" s="1106" t="n"/>
      <c r="AC345" s="1106" t="n"/>
      <c r="AD345" s="1106" t="n"/>
      <c r="AE345" s="1106" t="n"/>
      <c r="AF345" s="1106" t="n"/>
      <c r="AG345" s="1106" t="n"/>
      <c r="AH345" s="144" t="n"/>
      <c r="AI345" s="1106" t="n"/>
      <c r="AJ345" s="1106" t="n"/>
      <c r="AK345" s="1106" t="n"/>
      <c r="AL345" s="1106" t="n"/>
      <c r="AM345" s="1106" t="n"/>
      <c r="AN345" s="1106" t="n"/>
      <c r="AO345" s="1106" t="n"/>
      <c r="AP345" s="1106" t="n"/>
      <c r="AQ345" s="1106" t="n"/>
      <c r="AR345" s="1106" t="n"/>
      <c r="AS345" s="1106" t="n"/>
      <c r="AT345" s="1106" t="n"/>
      <c r="AU345" s="1106" t="n"/>
      <c r="AV345" s="1106" t="n"/>
      <c r="AW345" s="1106" t="n"/>
      <c r="AX345" s="1106" t="n"/>
      <c r="AY345" s="1106" t="n"/>
      <c r="AZ345" s="144" t="n"/>
      <c r="BA345" s="1106" t="n"/>
      <c r="BB345" s="1106" t="n"/>
      <c r="BC345" s="1106" t="n"/>
      <c r="BD345" s="1106" t="n"/>
      <c r="BE345" s="1106" t="n"/>
      <c r="BF345" s="1106" t="n"/>
      <c r="BG345" s="1106" t="n"/>
      <c r="BH345" s="1106" t="n"/>
      <c r="BI345" s="1106" t="n"/>
      <c r="BJ345" s="1106" t="n"/>
      <c r="BK345" s="1106" t="n"/>
      <c r="BL345" s="1106" t="n"/>
      <c r="BM345" s="1106" t="n"/>
      <c r="BN345" s="1106" t="n"/>
      <c r="BO345" s="1106" t="n"/>
      <c r="BP345" s="1106" t="n"/>
      <c r="BQ345" s="1106" t="n"/>
      <c r="BR345" s="1106" t="n"/>
      <c r="BS345" s="1106" t="n"/>
      <c r="BT345" s="1106" t="n"/>
      <c r="BU345" s="1106" t="n"/>
      <c r="BV345" s="1106" t="n"/>
      <c r="BW345" s="1106" t="n"/>
      <c r="BX345" s="1106" t="n"/>
      <c r="BY345" s="1106" t="n"/>
      <c r="BZ345" s="1106" t="n"/>
      <c r="CA345" s="1106" t="n"/>
      <c r="CB345" s="1106" t="n"/>
      <c r="CC345" s="1106" t="n"/>
      <c r="CD345" s="1106" t="n"/>
      <c r="CE345" s="1106" t="n"/>
      <c r="CF345" s="1106" t="n"/>
      <c r="CG345" s="1106" t="n"/>
      <c r="CH345" s="1106" t="n"/>
      <c r="CI345" s="1106" t="n"/>
      <c r="CJ345" s="1106" t="n"/>
      <c r="CK345" s="1106" t="n"/>
      <c r="CL345" s="1106" t="n"/>
      <c r="CM345" s="1106" t="n"/>
      <c r="CN345" s="1106" t="n"/>
      <c r="CO345" s="1106" t="n"/>
      <c r="CP345" s="1106" t="n"/>
      <c r="CQ345" s="1106" t="n"/>
      <c r="CR345" s="1106" t="n"/>
      <c r="CS345" s="1106" t="n"/>
      <c r="CT345" s="1106" t="n"/>
      <c r="CU345" s="1106" t="n"/>
      <c r="CV345" s="1106" t="n"/>
      <c r="CW345" s="1106" t="n"/>
      <c r="CX345" s="1106" t="n"/>
      <c r="CY345" s="1106" t="n"/>
      <c r="CZ345" s="1106" t="n"/>
      <c r="DA345" s="1106" t="n"/>
      <c r="DB345" s="1106" t="n"/>
      <c r="DC345" s="1106" t="n"/>
      <c r="DD345" s="1106" t="n"/>
      <c r="DE345" s="1106" t="n"/>
      <c r="DF345" s="1106" t="n"/>
      <c r="DG345" s="1106" t="n"/>
      <c r="DH345" s="1106" t="n"/>
      <c r="DI345" s="1106" t="n"/>
    </row>
    <row r="346" ht="13.5" customHeight="1" s="1178">
      <c r="A346" s="1106" t="n"/>
      <c r="B346" s="1106" t="n"/>
      <c r="C346" s="1106" t="n"/>
      <c r="D346" s="1106" t="n"/>
      <c r="E346" s="1106" t="n"/>
      <c r="F346" s="1106" t="n"/>
      <c r="G346" s="144" t="n"/>
      <c r="H346" s="1106" t="n"/>
      <c r="I346" s="1106" t="n"/>
      <c r="J346" s="1106" t="n"/>
      <c r="K346" s="1106" t="n"/>
      <c r="L346" s="1106" t="n"/>
      <c r="M346" s="1106" t="n"/>
      <c r="N346" s="1106" t="n"/>
      <c r="O346" s="1106" t="n"/>
      <c r="P346" s="1106" t="n"/>
      <c r="Q346" s="1106" t="n"/>
      <c r="R346" s="1106" t="n"/>
      <c r="S346" s="1106" t="n"/>
      <c r="T346" s="230" t="n"/>
      <c r="U346" s="1106" t="n"/>
      <c r="V346" s="1106" t="n"/>
      <c r="W346" s="1106" t="n"/>
      <c r="X346" s="1106" t="n"/>
      <c r="Y346" s="1106" t="n"/>
      <c r="Z346" s="1106" t="n"/>
      <c r="AA346" s="144" t="n"/>
      <c r="AB346" s="1106" t="n"/>
      <c r="AC346" s="1106" t="n"/>
      <c r="AD346" s="1106" t="n"/>
      <c r="AE346" s="1106" t="n"/>
      <c r="AF346" s="1106" t="n"/>
      <c r="AG346" s="1106" t="n"/>
      <c r="AH346" s="144" t="n"/>
      <c r="AI346" s="1106" t="n"/>
      <c r="AJ346" s="1106" t="n"/>
      <c r="AK346" s="1106" t="n"/>
      <c r="AL346" s="1106" t="n"/>
      <c r="AM346" s="1106" t="n"/>
      <c r="AN346" s="1106" t="n"/>
      <c r="AO346" s="1106" t="n"/>
      <c r="AP346" s="1106" t="n"/>
      <c r="AQ346" s="1106" t="n"/>
      <c r="AR346" s="1106" t="n"/>
      <c r="AS346" s="1106" t="n"/>
      <c r="AT346" s="1106" t="n"/>
      <c r="AU346" s="1106" t="n"/>
      <c r="AV346" s="1106" t="n"/>
      <c r="AW346" s="1106" t="n"/>
      <c r="AX346" s="1106" t="n"/>
      <c r="AY346" s="1106" t="n"/>
      <c r="AZ346" s="144" t="n"/>
      <c r="BA346" s="1106" t="n"/>
      <c r="BB346" s="1106" t="n"/>
      <c r="BC346" s="1106" t="n"/>
      <c r="BD346" s="1106" t="n"/>
      <c r="BE346" s="1106" t="n"/>
      <c r="BF346" s="1106" t="n"/>
      <c r="BG346" s="1106" t="n"/>
      <c r="BH346" s="1106" t="n"/>
      <c r="BI346" s="1106" t="n"/>
      <c r="BJ346" s="1106" t="n"/>
      <c r="BK346" s="1106" t="n"/>
      <c r="BL346" s="1106" t="n"/>
      <c r="BM346" s="1106" t="n"/>
      <c r="BN346" s="1106" t="n"/>
      <c r="BO346" s="1106" t="n"/>
      <c r="BP346" s="1106" t="n"/>
      <c r="BQ346" s="1106" t="n"/>
      <c r="BR346" s="1106" t="n"/>
      <c r="BS346" s="1106" t="n"/>
      <c r="BT346" s="1106" t="n"/>
      <c r="BU346" s="1106" t="n"/>
      <c r="BV346" s="1106" t="n"/>
      <c r="BW346" s="1106" t="n"/>
      <c r="BX346" s="1106" t="n"/>
      <c r="BY346" s="1106" t="n"/>
      <c r="BZ346" s="1106" t="n"/>
      <c r="CA346" s="1106" t="n"/>
      <c r="CB346" s="1106" t="n"/>
      <c r="CC346" s="1106" t="n"/>
      <c r="CD346" s="1106" t="n"/>
      <c r="CE346" s="1106" t="n"/>
      <c r="CF346" s="1106" t="n"/>
      <c r="CG346" s="1106" t="n"/>
      <c r="CH346" s="1106" t="n"/>
      <c r="CI346" s="1106" t="n"/>
      <c r="CJ346" s="1106" t="n"/>
      <c r="CK346" s="1106" t="n"/>
      <c r="CL346" s="1106" t="n"/>
      <c r="CM346" s="1106" t="n"/>
      <c r="CN346" s="1106" t="n"/>
      <c r="CO346" s="1106" t="n"/>
      <c r="CP346" s="1106" t="n"/>
      <c r="CQ346" s="1106" t="n"/>
      <c r="CR346" s="1106" t="n"/>
      <c r="CS346" s="1106" t="n"/>
      <c r="CT346" s="1106" t="n"/>
      <c r="CU346" s="1106" t="n"/>
      <c r="CV346" s="1106" t="n"/>
      <c r="CW346" s="1106" t="n"/>
      <c r="CX346" s="1106" t="n"/>
      <c r="CY346" s="1106" t="n"/>
      <c r="CZ346" s="1106" t="n"/>
      <c r="DA346" s="1106" t="n"/>
      <c r="DB346" s="1106" t="n"/>
      <c r="DC346" s="1106" t="n"/>
      <c r="DD346" s="1106" t="n"/>
      <c r="DE346" s="1106" t="n"/>
      <c r="DF346" s="1106" t="n"/>
      <c r="DG346" s="1106" t="n"/>
      <c r="DH346" s="1106" t="n"/>
      <c r="DI346" s="1106" t="n"/>
    </row>
    <row r="347" ht="13.5" customHeight="1" s="1178">
      <c r="A347" s="1106" t="n"/>
      <c r="B347" s="1106" t="n"/>
      <c r="C347" s="1106" t="n"/>
      <c r="D347" s="1106" t="n"/>
      <c r="E347" s="1106" t="n"/>
      <c r="F347" s="1106" t="n"/>
      <c r="G347" s="144" t="n"/>
      <c r="H347" s="1106" t="n"/>
      <c r="I347" s="1106" t="n"/>
      <c r="J347" s="1106" t="n"/>
      <c r="K347" s="1106" t="n"/>
      <c r="L347" s="1106" t="n"/>
      <c r="M347" s="1106" t="n"/>
      <c r="N347" s="1106" t="n"/>
      <c r="O347" s="1106" t="n"/>
      <c r="P347" s="1106" t="n"/>
      <c r="Q347" s="1106" t="n"/>
      <c r="R347" s="1106" t="n"/>
      <c r="S347" s="1106" t="n"/>
      <c r="T347" s="230" t="n"/>
      <c r="U347" s="1106" t="n"/>
      <c r="V347" s="1106" t="n"/>
      <c r="W347" s="1106" t="n"/>
      <c r="X347" s="1106" t="n"/>
      <c r="Y347" s="1106" t="n"/>
      <c r="Z347" s="1106" t="n"/>
      <c r="AA347" s="144" t="n"/>
      <c r="AB347" s="1106" t="n"/>
      <c r="AC347" s="1106" t="n"/>
      <c r="AD347" s="1106" t="n"/>
      <c r="AE347" s="1106" t="n"/>
      <c r="AF347" s="1106" t="n"/>
      <c r="AG347" s="1106" t="n"/>
      <c r="AH347" s="144" t="n"/>
      <c r="AI347" s="1106" t="n"/>
      <c r="AJ347" s="1106" t="n"/>
      <c r="AK347" s="1106" t="n"/>
      <c r="AL347" s="1106" t="n"/>
      <c r="AM347" s="1106" t="n"/>
      <c r="AN347" s="1106" t="n"/>
      <c r="AO347" s="1106" t="n"/>
      <c r="AP347" s="1106" t="n"/>
      <c r="AQ347" s="1106" t="n"/>
      <c r="AR347" s="1106" t="n"/>
      <c r="AS347" s="1106" t="n"/>
      <c r="AT347" s="1106" t="n"/>
      <c r="AU347" s="1106" t="n"/>
      <c r="AV347" s="1106" t="n"/>
      <c r="AW347" s="1106" t="n"/>
      <c r="AX347" s="1106" t="n"/>
      <c r="AY347" s="1106" t="n"/>
      <c r="AZ347" s="144" t="n"/>
      <c r="BA347" s="1106" t="n"/>
      <c r="BB347" s="1106" t="n"/>
      <c r="BC347" s="1106" t="n"/>
      <c r="BD347" s="1106" t="n"/>
      <c r="BE347" s="1106" t="n"/>
      <c r="BF347" s="1106" t="n"/>
      <c r="BG347" s="1106" t="n"/>
      <c r="BH347" s="1106" t="n"/>
      <c r="BI347" s="1106" t="n"/>
      <c r="BJ347" s="1106" t="n"/>
      <c r="BK347" s="1106" t="n"/>
      <c r="BL347" s="1106" t="n"/>
      <c r="BM347" s="1106" t="n"/>
      <c r="BN347" s="1106" t="n"/>
      <c r="BO347" s="1106" t="n"/>
      <c r="BP347" s="1106" t="n"/>
      <c r="BQ347" s="1106" t="n"/>
      <c r="BR347" s="1106" t="n"/>
      <c r="BS347" s="1106" t="n"/>
      <c r="BT347" s="1106" t="n"/>
      <c r="BU347" s="1106" t="n"/>
      <c r="BV347" s="1106" t="n"/>
      <c r="BW347" s="1106" t="n"/>
      <c r="BX347" s="1106" t="n"/>
      <c r="BY347" s="1106" t="n"/>
      <c r="BZ347" s="1106" t="n"/>
      <c r="CA347" s="1106" t="n"/>
      <c r="CB347" s="1106" t="n"/>
      <c r="CC347" s="1106" t="n"/>
      <c r="CD347" s="1106" t="n"/>
      <c r="CE347" s="1106" t="n"/>
      <c r="CF347" s="1106" t="n"/>
      <c r="CG347" s="1106" t="n"/>
      <c r="CH347" s="1106" t="n"/>
      <c r="CI347" s="1106" t="n"/>
      <c r="CJ347" s="1106" t="n"/>
      <c r="CK347" s="1106" t="n"/>
      <c r="CL347" s="1106" t="n"/>
      <c r="CM347" s="1106" t="n"/>
      <c r="CN347" s="1106" t="n"/>
      <c r="CO347" s="1106" t="n"/>
      <c r="CP347" s="1106" t="n"/>
      <c r="CQ347" s="1106" t="n"/>
      <c r="CR347" s="1106" t="n"/>
      <c r="CS347" s="1106" t="n"/>
      <c r="CT347" s="1106" t="n"/>
      <c r="CU347" s="1106" t="n"/>
      <c r="CV347" s="1106" t="n"/>
      <c r="CW347" s="1106" t="n"/>
      <c r="CX347" s="1106" t="n"/>
      <c r="CY347" s="1106" t="n"/>
      <c r="CZ347" s="1106" t="n"/>
      <c r="DA347" s="1106" t="n"/>
      <c r="DB347" s="1106" t="n"/>
      <c r="DC347" s="1106" t="n"/>
      <c r="DD347" s="1106" t="n"/>
      <c r="DE347" s="1106" t="n"/>
      <c r="DF347" s="1106" t="n"/>
      <c r="DG347" s="1106" t="n"/>
      <c r="DH347" s="1106" t="n"/>
      <c r="DI347" s="1106" t="n"/>
    </row>
    <row r="348" ht="13.5" customHeight="1" s="1178">
      <c r="A348" s="1106" t="n"/>
      <c r="B348" s="1106" t="n"/>
      <c r="C348" s="1106" t="n"/>
      <c r="D348" s="1106" t="n"/>
      <c r="E348" s="1106" t="n"/>
      <c r="F348" s="1106" t="n"/>
      <c r="G348" s="144" t="n"/>
      <c r="H348" s="1106" t="n"/>
      <c r="I348" s="1106" t="n"/>
      <c r="J348" s="1106" t="n"/>
      <c r="K348" s="1106" t="n"/>
      <c r="L348" s="1106" t="n"/>
      <c r="M348" s="1106" t="n"/>
      <c r="N348" s="1106" t="n"/>
      <c r="O348" s="1106" t="n"/>
      <c r="P348" s="1106" t="n"/>
      <c r="Q348" s="1106" t="n"/>
      <c r="R348" s="1106" t="n"/>
      <c r="S348" s="1106" t="n"/>
      <c r="T348" s="230" t="n"/>
      <c r="U348" s="1106" t="n"/>
      <c r="V348" s="1106" t="n"/>
      <c r="W348" s="1106" t="n"/>
      <c r="X348" s="1106" t="n"/>
      <c r="Y348" s="1106" t="n"/>
      <c r="Z348" s="1106" t="n"/>
      <c r="AA348" s="144" t="n"/>
      <c r="AB348" s="1106" t="n"/>
      <c r="AC348" s="1106" t="n"/>
      <c r="AD348" s="1106" t="n"/>
      <c r="AE348" s="1106" t="n"/>
      <c r="AF348" s="1106" t="n"/>
      <c r="AG348" s="1106" t="n"/>
      <c r="AH348" s="144" t="n"/>
      <c r="AI348" s="1106" t="n"/>
      <c r="AJ348" s="1106" t="n"/>
      <c r="AK348" s="1106" t="n"/>
      <c r="AL348" s="1106" t="n"/>
      <c r="AM348" s="1106" t="n"/>
      <c r="AN348" s="1106" t="n"/>
      <c r="AO348" s="1106" t="n"/>
      <c r="AP348" s="1106" t="n"/>
      <c r="AQ348" s="1106" t="n"/>
      <c r="AR348" s="1106" t="n"/>
      <c r="AS348" s="1106" t="n"/>
      <c r="AT348" s="1106" t="n"/>
      <c r="AU348" s="1106" t="n"/>
      <c r="AV348" s="1106" t="n"/>
      <c r="AW348" s="1106" t="n"/>
      <c r="AX348" s="1106" t="n"/>
      <c r="AY348" s="1106" t="n"/>
      <c r="AZ348" s="144" t="n"/>
      <c r="BA348" s="1106" t="n"/>
      <c r="BB348" s="1106" t="n"/>
      <c r="BC348" s="1106" t="n"/>
      <c r="BD348" s="1106" t="n"/>
      <c r="BE348" s="1106" t="n"/>
      <c r="BF348" s="1106" t="n"/>
      <c r="BG348" s="1106" t="n"/>
      <c r="BH348" s="1106" t="n"/>
      <c r="BI348" s="1106" t="n"/>
      <c r="BJ348" s="1106" t="n"/>
      <c r="BK348" s="1106" t="n"/>
      <c r="BL348" s="1106" t="n"/>
      <c r="BM348" s="1106" t="n"/>
      <c r="BN348" s="1106" t="n"/>
      <c r="BO348" s="1106" t="n"/>
      <c r="BP348" s="1106" t="n"/>
      <c r="BQ348" s="1106" t="n"/>
      <c r="BR348" s="1106" t="n"/>
      <c r="BS348" s="1106" t="n"/>
      <c r="BT348" s="1106" t="n"/>
      <c r="BU348" s="1106" t="n"/>
      <c r="BV348" s="1106" t="n"/>
      <c r="BW348" s="1106" t="n"/>
      <c r="BX348" s="1106" t="n"/>
      <c r="BY348" s="1106" t="n"/>
      <c r="BZ348" s="1106" t="n"/>
      <c r="CA348" s="1106" t="n"/>
      <c r="CB348" s="1106" t="n"/>
      <c r="CC348" s="1106" t="n"/>
      <c r="CD348" s="1106" t="n"/>
      <c r="CE348" s="1106" t="n"/>
      <c r="CF348" s="1106" t="n"/>
      <c r="CG348" s="1106" t="n"/>
      <c r="CH348" s="1106" t="n"/>
      <c r="CI348" s="1106" t="n"/>
      <c r="CJ348" s="1106" t="n"/>
      <c r="CK348" s="1106" t="n"/>
      <c r="CL348" s="1106" t="n"/>
      <c r="CM348" s="1106" t="n"/>
      <c r="CN348" s="1106" t="n"/>
      <c r="CO348" s="1106" t="n"/>
      <c r="CP348" s="1106" t="n"/>
      <c r="CQ348" s="1106" t="n"/>
      <c r="CR348" s="1106" t="n"/>
      <c r="CS348" s="1106" t="n"/>
      <c r="CT348" s="1106" t="n"/>
      <c r="CU348" s="1106" t="n"/>
      <c r="CV348" s="1106" t="n"/>
      <c r="CW348" s="1106" t="n"/>
      <c r="CX348" s="1106" t="n"/>
      <c r="CY348" s="1106" t="n"/>
      <c r="CZ348" s="1106" t="n"/>
      <c r="DA348" s="1106" t="n"/>
      <c r="DB348" s="1106" t="n"/>
      <c r="DC348" s="1106" t="n"/>
      <c r="DD348" s="1106" t="n"/>
      <c r="DE348" s="1106" t="n"/>
      <c r="DF348" s="1106" t="n"/>
      <c r="DG348" s="1106" t="n"/>
      <c r="DH348" s="1106" t="n"/>
      <c r="DI348" s="1106" t="n"/>
    </row>
  </sheetData>
  <mergeCells count="104">
    <mergeCell ref="BS1:CI2"/>
    <mergeCell ref="A64:B64"/>
    <mergeCell ref="A51:B51"/>
    <mergeCell ref="AR35:AU35"/>
    <mergeCell ref="H41:L41"/>
    <mergeCell ref="AI34:AY34"/>
    <mergeCell ref="A54:B54"/>
    <mergeCell ref="A41:B41"/>
    <mergeCell ref="A56:B56"/>
    <mergeCell ref="AR59:AU59"/>
    <mergeCell ref="AD40:AE40"/>
    <mergeCell ref="AV35:AY35"/>
    <mergeCell ref="AI35:AI36"/>
    <mergeCell ref="H11:L11"/>
    <mergeCell ref="CK3:CS3"/>
    <mergeCell ref="AI6:AQ7"/>
    <mergeCell ref="A33:B33"/>
    <mergeCell ref="N38:O38"/>
    <mergeCell ref="A42:B42"/>
    <mergeCell ref="J39:L39"/>
    <mergeCell ref="A53:B53"/>
    <mergeCell ref="A35:B35"/>
    <mergeCell ref="A62:B62"/>
    <mergeCell ref="BN5:BQ5"/>
    <mergeCell ref="CF28:CI28"/>
    <mergeCell ref="A28:B28"/>
    <mergeCell ref="BA4:BQ4"/>
    <mergeCell ref="A39:B39"/>
    <mergeCell ref="A48:B48"/>
    <mergeCell ref="N4:R4"/>
    <mergeCell ref="AI59:AI60"/>
    <mergeCell ref="A30:B30"/>
    <mergeCell ref="A66:C66"/>
    <mergeCell ref="A59:B59"/>
    <mergeCell ref="BS27:BV27"/>
    <mergeCell ref="A45:B45"/>
    <mergeCell ref="AB41:AC41"/>
    <mergeCell ref="A61:B61"/>
    <mergeCell ref="C28:F28"/>
    <mergeCell ref="BT28:BW28"/>
    <mergeCell ref="A46:B46"/>
    <mergeCell ref="A37:B37"/>
    <mergeCell ref="AB1:AG2"/>
    <mergeCell ref="A21:A22"/>
    <mergeCell ref="AN35:AQ35"/>
    <mergeCell ref="A23:A24"/>
    <mergeCell ref="M23:M24"/>
    <mergeCell ref="BB5:BE5"/>
    <mergeCell ref="A52:B52"/>
    <mergeCell ref="CB28:CE28"/>
    <mergeCell ref="B80:C80"/>
    <mergeCell ref="A63:B63"/>
    <mergeCell ref="A1:F3"/>
    <mergeCell ref="E66:F66"/>
    <mergeCell ref="AN59:AQ59"/>
    <mergeCell ref="BM30:BQ30"/>
    <mergeCell ref="AB42:AC42"/>
    <mergeCell ref="A34:B34"/>
    <mergeCell ref="A49:B49"/>
    <mergeCell ref="AI82:AV82"/>
    <mergeCell ref="N47:R47"/>
    <mergeCell ref="A36:B36"/>
    <mergeCell ref="U1:Z2"/>
    <mergeCell ref="A26:F26"/>
    <mergeCell ref="H4:L4"/>
    <mergeCell ref="AB40:AC40"/>
    <mergeCell ref="K29:L29"/>
    <mergeCell ref="F21:F22"/>
    <mergeCell ref="BJ5:BM5"/>
    <mergeCell ref="BA1:BQ2"/>
    <mergeCell ref="A55:B55"/>
    <mergeCell ref="H45:L45"/>
    <mergeCell ref="A57:B57"/>
    <mergeCell ref="A32:B32"/>
    <mergeCell ref="A38:B38"/>
    <mergeCell ref="A43:B43"/>
    <mergeCell ref="A40:B40"/>
    <mergeCell ref="A60:B60"/>
    <mergeCell ref="AJ35:AM35"/>
    <mergeCell ref="AI4:AY5"/>
    <mergeCell ref="BF5:BI5"/>
    <mergeCell ref="AJ59:AM59"/>
    <mergeCell ref="A4:F4"/>
    <mergeCell ref="AU83:AV83"/>
    <mergeCell ref="AV59:AY59"/>
    <mergeCell ref="A50:B50"/>
    <mergeCell ref="N39:R39"/>
    <mergeCell ref="BA5:BA6"/>
    <mergeCell ref="BX28:CA28"/>
    <mergeCell ref="AD42:AE42"/>
    <mergeCell ref="A47:B47"/>
    <mergeCell ref="H1:R2"/>
    <mergeCell ref="AD41:AE41"/>
    <mergeCell ref="AI1:AY2"/>
    <mergeCell ref="N31:R31"/>
    <mergeCell ref="AI31:AY33"/>
    <mergeCell ref="A29:B29"/>
    <mergeCell ref="AI58:AY58"/>
    <mergeCell ref="A44:B44"/>
    <mergeCell ref="H23:L23"/>
    <mergeCell ref="T18:T19"/>
    <mergeCell ref="A31:B31"/>
    <mergeCell ref="A58:B58"/>
    <mergeCell ref="BS28:BS29"/>
  </mergeCells>
  <conditionalFormatting sqref="G4">
    <cfRule type="cellIs" priority="6" operator="equal" dxfId="13">
      <formula>"""价格打错"""</formula>
    </cfRule>
  </conditionalFormatting>
  <conditionalFormatting sqref="AG11">
    <cfRule type="cellIs" priority="4" operator="equal" dxfId="12" stopIfTrue="1">
      <formula>"正确"</formula>
    </cfRule>
    <cfRule type="cellIs" priority="5" operator="equal" dxfId="11" stopIfTrue="1">
      <formula>"未粘报表"</formula>
    </cfRule>
  </conditionalFormatting>
  <conditionalFormatting sqref="AH11">
    <cfRule type="cellIs" priority="10" operator="equal" dxfId="3" stopIfTrue="1">
      <formula>"未粘报表"</formula>
    </cfRule>
    <cfRule type="cellIs" priority="15" operator="equal" dxfId="3" stopIfTrue="1">
      <formula>"现金错误"</formula>
    </cfRule>
    <cfRule type="cellIs" priority="16" operator="equal" dxfId="2" stopIfTrue="1">
      <formula>"现金正确"</formula>
    </cfRule>
  </conditionalFormatting>
  <conditionalFormatting sqref="AG13">
    <cfRule type="cellIs" priority="1" operator="equal" dxfId="3" stopIfTrue="1">
      <formula>"未粘报表"</formula>
    </cfRule>
    <cfRule type="cellIs" priority="2" operator="equal" dxfId="3" stopIfTrue="1">
      <formula>"成本错误"</formula>
    </cfRule>
    <cfRule type="cellIs" priority="3" operator="equal" dxfId="2" stopIfTrue="1">
      <formula>"成本正确"</formula>
    </cfRule>
  </conditionalFormatting>
  <conditionalFormatting sqref="AH13">
    <cfRule type="cellIs" priority="8" operator="equal" dxfId="3" stopIfTrue="1">
      <formula>"未粘报表"</formula>
    </cfRule>
    <cfRule type="cellIs" priority="11" operator="equal" dxfId="3" stopIfTrue="1">
      <formula>"分红错误"</formula>
    </cfRule>
    <cfRule type="cellIs" priority="12" operator="equal" dxfId="2" stopIfTrue="1">
      <formula>"分红正确"</formula>
    </cfRule>
  </conditionalFormatting>
  <conditionalFormatting sqref="K18">
    <cfRule type="cellIs" priority="20" operator="lessThan" dxfId="0" stopIfTrue="1">
      <formula>$J$17</formula>
    </cfRule>
  </conditionalFormatting>
  <conditionalFormatting sqref="K43">
    <cfRule type="cellIs" priority="21" operator="lessThan" dxfId="0" stopIfTrue="1">
      <formula>$I$43</formula>
    </cfRule>
  </conditionalFormatting>
  <dataValidations count="2">
    <dataValidation sqref="K43" showDropDown="0" showInputMessage="1" showErrorMessage="1" allowBlank="1" error="请输入正确" type="whole">
      <formula1>I43</formula1>
      <formula2>10000000000</formula2>
    </dataValidation>
    <dataValidation sqref="R45" showDropDown="0" showInputMessage="1" showErrorMessage="1" allowBlank="1" error="请输入正确" type="decimal">
      <formula1>1</formula1>
      <formula2>2</formula2>
    </dataValidation>
  </dataValidations>
  <pageMargins left="0.698611111111111" right="0.698611111111111" top="0.75" bottom="0.75" header="0.3" footer="0.3"/>
  <pageSetup orientation="portrait" paperSize="9" firstPageNumber="4294963191" useFirstPageNumber="1"/>
  <legacyDrawing xmlns:r="http://schemas.openxmlformats.org/officeDocument/2006/relationships" r:id="anysvml"/>
</worksheet>
</file>

<file path=xl/worksheets/sheet12.xml><?xml version="1.0" encoding="utf-8"?>
<worksheet xmlns="http://schemas.openxmlformats.org/spreadsheetml/2006/main">
  <sheetPr codeName="Sheet41">
    <outlinePr summaryBelow="1" summaryRight="1"/>
    <pageSetUpPr/>
  </sheetPr>
  <dimension ref="A1:DI348"/>
  <sheetViews>
    <sheetView showGridLines="0" topLeftCell="A7" zoomScale="85" zoomScaleNormal="85" workbookViewId="0">
      <selection activeCell="AE44" sqref="AE44"/>
    </sheetView>
  </sheetViews>
  <sheetFormatPr baseColWidth="8" defaultColWidth="9" defaultRowHeight="13.5" customHeight="1"/>
  <cols>
    <col width="17.26953125" customWidth="1" style="141" min="1" max="1"/>
    <col width="10" customWidth="1" style="141" min="2" max="3"/>
    <col width="13.90625" customWidth="1" style="141" min="4" max="4"/>
    <col width="14.6328125" customWidth="1" style="141" min="5" max="6"/>
    <col width="11.7265625" customWidth="1" style="142" min="7" max="7"/>
    <col width="12.36328125" customWidth="1" style="141" min="8" max="8"/>
    <col width="10" customWidth="1" style="141" min="9" max="10"/>
    <col width="10.08984375" customWidth="1" style="141" min="11" max="11"/>
    <col width="10" customWidth="1" style="141" min="12" max="12"/>
    <col width="11" customWidth="1" style="141" min="13" max="13"/>
    <col width="14.6328125" customWidth="1" style="141" min="14" max="16"/>
    <col width="14.7265625" customWidth="1" style="141" min="17" max="17"/>
    <col width="14.6328125" customWidth="1" style="141" min="18" max="19"/>
    <col width="12.90625" customWidth="1" style="143" min="20" max="20"/>
    <col width="14.6328125" customWidth="1" style="141" min="21" max="21"/>
    <col width="9.6328125" customWidth="1" style="141" min="22" max="26"/>
    <col width="11" customWidth="1" style="142" min="27" max="27"/>
    <col width="14.6328125" customWidth="1" style="141" min="28" max="28"/>
    <col width="10" customWidth="1" style="141" min="29" max="29"/>
    <col width="9.6328125" customWidth="1" style="141" min="30" max="33"/>
    <col width="11" customWidth="1" style="142" min="34" max="34"/>
    <col width="8.90625" customWidth="1" style="141" min="35" max="35"/>
    <col width="13.26953125" customWidth="1" style="141" min="36" max="39"/>
    <col width="10.6328125" customWidth="1" style="141" min="40" max="40"/>
    <col width="13.26953125" customWidth="1" style="141" min="41" max="41"/>
    <col width="14.36328125" customWidth="1" style="141" min="42" max="42"/>
    <col width="10.6328125" customWidth="1" style="141" min="43" max="49"/>
    <col width="15.26953125" customWidth="1" style="141" min="50" max="50"/>
    <col width="10.6328125" customWidth="1" style="141" min="51" max="51"/>
    <col width="11" customWidth="1" style="142" min="52" max="52"/>
    <col width="12.36328125" customWidth="1" style="141" min="53" max="53"/>
    <col width="11.26953125" customWidth="1" style="141" min="54" max="57"/>
    <col width="12.36328125" customWidth="1" style="141" min="58" max="58"/>
    <col width="10" customWidth="1" style="141" min="59" max="59"/>
    <col width="9.6328125" customWidth="1" style="141" min="60" max="69"/>
    <col width="11" customWidth="1" style="141" min="70" max="70"/>
    <col width="9" customWidth="1" style="141" min="71" max="71"/>
    <col width="9.6328125" customWidth="1" style="141" min="72" max="74"/>
    <col width="10" customWidth="1" style="141" min="75" max="75"/>
    <col width="9.6328125" customWidth="1" style="141" min="76" max="76"/>
    <col width="10" customWidth="1" style="141" min="77" max="77"/>
    <col width="11.36328125" customWidth="1" style="141" min="78" max="78"/>
    <col width="9.6328125" customWidth="1" style="141" min="79" max="83"/>
    <col width="13.7265625" customWidth="1" style="141" min="84" max="84"/>
    <col width="9.6328125" customWidth="1" style="141" min="85" max="87"/>
    <col width="11" customWidth="1" style="141" min="88" max="88"/>
    <col width="9" customWidth="1" style="141" min="89" max="16384"/>
  </cols>
  <sheetData>
    <row r="1" ht="16" customHeight="1" s="1178">
      <c r="A1" s="1232" t="inlineStr">
        <is>
          <t>企业状况总揽</t>
        </is>
      </c>
      <c r="B1" s="1210" t="n"/>
      <c r="C1" s="1210" t="n"/>
      <c r="D1" s="1210" t="n"/>
      <c r="E1" s="1210" t="n"/>
      <c r="F1" s="1210" t="n"/>
      <c r="G1" s="144" t="n"/>
      <c r="H1" s="1078" t="inlineStr">
        <is>
          <t xml:space="preserve">      决策部分</t>
        </is>
      </c>
      <c r="S1" s="144" t="n"/>
      <c r="T1" s="230" t="n"/>
      <c r="U1" s="1078" t="inlineStr">
        <is>
          <t>市场信息</t>
        </is>
      </c>
      <c r="AA1" s="144" t="n"/>
      <c r="AB1" s="1077" t="inlineStr">
        <is>
          <t>成本利润分析</t>
        </is>
      </c>
      <c r="AC1" s="1210" t="n"/>
      <c r="AD1" s="1210" t="n"/>
      <c r="AE1" s="1210" t="n"/>
      <c r="AF1" s="1210" t="n"/>
      <c r="AG1" s="1210" t="n"/>
      <c r="AH1" s="144" t="n"/>
      <c r="AI1" s="1078" t="inlineStr">
        <is>
          <t>报表摘抄</t>
        </is>
      </c>
      <c r="AZ1" s="144" t="n"/>
      <c r="BA1" s="1078" t="inlineStr">
        <is>
          <t>对手市场分析</t>
        </is>
      </c>
      <c r="BR1" s="1106" t="n"/>
      <c r="BS1" s="1078" t="inlineStr">
        <is>
          <t>分值计算</t>
        </is>
      </c>
      <c r="CJ1" s="1106" t="n"/>
      <c r="CK1" s="1106" t="n"/>
      <c r="CL1" s="1106" t="n"/>
      <c r="CM1" s="1106" t="n"/>
      <c r="CN1" s="1106" t="n"/>
      <c r="CO1" s="1106" t="n"/>
      <c r="CP1" s="1106" t="n"/>
      <c r="CQ1" s="1106" t="n"/>
      <c r="CR1" s="1106" t="n"/>
      <c r="CS1" s="1106" t="n"/>
      <c r="CT1" s="1106" t="n"/>
      <c r="CU1" s="1106" t="n"/>
      <c r="CV1" s="1106" t="n"/>
      <c r="CW1" s="1106" t="n"/>
      <c r="CX1" s="1106" t="n"/>
      <c r="CY1" s="1106" t="n"/>
      <c r="CZ1" s="1106" t="n"/>
      <c r="DA1" s="1106" t="n"/>
      <c r="DB1" s="1106" t="n"/>
      <c r="DC1" s="1106" t="n"/>
      <c r="DD1" s="1106" t="n"/>
      <c r="DE1" s="1106" t="n"/>
      <c r="DF1" s="1106" t="n"/>
    </row>
    <row r="2" ht="16" customHeight="1" s="1178">
      <c r="A2" s="1228" t="n"/>
      <c r="G2" s="144" t="n"/>
      <c r="S2" s="144" t="n"/>
      <c r="T2" s="230" t="n"/>
      <c r="AA2" s="144" t="n"/>
      <c r="AH2" s="144" t="n"/>
      <c r="AZ2" s="144" t="n"/>
      <c r="BR2" s="1106" t="n"/>
      <c r="CJ2" s="1106" t="n"/>
      <c r="CK2" s="1106" t="n"/>
      <c r="CL2" s="1106" t="n"/>
      <c r="CM2" s="1106" t="n"/>
      <c r="CN2" s="1106" t="n"/>
      <c r="CO2" s="1106" t="n"/>
      <c r="CP2" s="1106" t="n"/>
      <c r="CQ2" s="1106" t="n"/>
      <c r="CR2" s="1106" t="n"/>
      <c r="CS2" s="1106" t="n"/>
      <c r="CT2" s="1106" t="n"/>
      <c r="CU2" s="1106" t="n"/>
      <c r="CV2" s="1106" t="n"/>
      <c r="CW2" s="1106" t="n"/>
      <c r="CX2" s="1106" t="n"/>
      <c r="CY2" s="1106" t="n"/>
      <c r="CZ2" s="1106" t="n"/>
      <c r="DA2" s="1106" t="n"/>
      <c r="DB2" s="1106" t="n"/>
      <c r="DC2" s="1106" t="n"/>
      <c r="DD2" s="1106" t="n"/>
      <c r="DE2" s="1106" t="n"/>
      <c r="DF2" s="1106" t="n"/>
      <c r="DG2" s="1106" t="n"/>
      <c r="DH2" s="1106" t="n"/>
      <c r="DI2" s="1106" t="n"/>
    </row>
    <row r="3" ht="16" customFormat="1" customHeight="1" s="140">
      <c r="A3" s="1222" t="n"/>
      <c r="B3" s="1211" t="n"/>
      <c r="C3" s="1211" t="n"/>
      <c r="D3" s="1211" t="n"/>
      <c r="E3" s="1211" t="n"/>
      <c r="F3" s="1211" t="n"/>
      <c r="G3" s="144" t="n"/>
      <c r="H3" s="1101" t="n"/>
      <c r="I3" s="1101" t="n"/>
      <c r="J3" s="1101" t="n"/>
      <c r="K3" s="1101" t="n"/>
      <c r="L3" s="1101" t="n"/>
      <c r="M3" s="178" t="n"/>
      <c r="N3" s="1101" t="n"/>
      <c r="O3" s="1101" t="n"/>
      <c r="P3" s="1101" t="n"/>
      <c r="Q3" s="1101" t="n"/>
      <c r="R3" s="1101" t="n"/>
      <c r="S3" s="1101" t="n"/>
      <c r="T3" s="230" t="n"/>
      <c r="U3" s="1101" t="n"/>
      <c r="V3" s="1101" t="n"/>
      <c r="W3" s="1101" t="n"/>
      <c r="X3" s="1101" t="n"/>
      <c r="Y3" s="1101" t="n"/>
      <c r="Z3" s="1101" t="n"/>
      <c r="AA3" s="144" t="n"/>
      <c r="AB3" s="257" t="n"/>
      <c r="AC3" s="257" t="n"/>
      <c r="AD3" s="257" t="n"/>
      <c r="AE3" s="257" t="n"/>
      <c r="AF3" s="257" t="n"/>
      <c r="AG3" s="257" t="n"/>
      <c r="AH3" s="144" t="n"/>
      <c r="AI3" s="1101" t="n"/>
      <c r="AJ3" s="1101" t="n"/>
      <c r="AK3" s="1101" t="n"/>
      <c r="AL3" s="1101" t="n"/>
      <c r="AM3" s="1101" t="n"/>
      <c r="AN3" s="1101" t="n"/>
      <c r="AO3" s="1101" t="n"/>
      <c r="AP3" s="1101" t="n"/>
      <c r="AQ3" s="1101" t="n"/>
      <c r="AR3" s="1101" t="n"/>
      <c r="AS3" s="1101" t="n"/>
      <c r="AT3" s="1101" t="n"/>
      <c r="AU3" s="1101" t="n"/>
      <c r="AV3" s="1101" t="n"/>
      <c r="AW3" s="1101" t="n"/>
      <c r="AX3" s="1101" t="n"/>
      <c r="AY3" s="1101" t="n"/>
      <c r="AZ3" s="144" t="n"/>
      <c r="BA3" s="1101" t="n"/>
      <c r="BB3" s="1101" t="n"/>
      <c r="BC3" s="1101" t="n"/>
      <c r="BD3" s="1101" t="n"/>
      <c r="BE3" s="1101" t="n"/>
      <c r="BF3" s="1101" t="n"/>
      <c r="BG3" s="1101" t="n"/>
      <c r="BH3" s="1101" t="n"/>
      <c r="BI3" s="1101" t="n"/>
      <c r="BJ3" s="1101" t="n"/>
      <c r="BK3" s="1101" t="n"/>
      <c r="BL3" s="1101" t="n"/>
      <c r="BM3" s="1101" t="n"/>
      <c r="BN3" s="1101" t="n"/>
      <c r="BO3" s="1101" t="n"/>
      <c r="BP3" s="1101" t="n"/>
      <c r="BQ3" s="1101" t="n"/>
      <c r="BR3" s="1106" t="n"/>
      <c r="BS3" s="1101" t="n"/>
      <c r="BT3" s="1101" t="n"/>
      <c r="BU3" s="1101" t="n"/>
      <c r="BV3" s="1101" t="n"/>
      <c r="BW3" s="1101" t="n"/>
      <c r="BX3" s="1101" t="n"/>
      <c r="BY3" s="1101" t="n"/>
      <c r="BZ3" s="1101" t="n"/>
      <c r="CA3" s="1101" t="n"/>
      <c r="CB3" s="1101" t="n"/>
      <c r="CC3" s="1101" t="n"/>
      <c r="CD3" s="1101" t="n"/>
      <c r="CE3" s="1101" t="inlineStr">
        <is>
          <t>0.5权重</t>
        </is>
      </c>
      <c r="CF3" s="1101" t="n"/>
      <c r="CG3" s="1101" t="n"/>
      <c r="CH3" s="1101" t="n"/>
      <c r="CI3" s="1101" t="n"/>
      <c r="CJ3" s="1106" t="n"/>
      <c r="CK3" s="1100" t="n"/>
      <c r="CT3" s="1101" t="n"/>
      <c r="CU3" s="1101" t="n"/>
      <c r="CV3" s="1101" t="n"/>
      <c r="CW3" s="1101" t="n"/>
      <c r="CX3" s="1101" t="n"/>
      <c r="CY3" s="1101" t="n"/>
      <c r="CZ3" s="1101" t="n"/>
      <c r="DA3" s="1101" t="n"/>
      <c r="DB3" s="1101" t="n"/>
      <c r="DC3" s="1101" t="n"/>
      <c r="DD3" s="1101" t="n"/>
      <c r="DE3" s="1101" t="n"/>
      <c r="DF3" s="1101" t="n"/>
      <c r="DG3" s="1101" t="n"/>
      <c r="DH3" s="1101" t="n"/>
      <c r="DI3" s="1101" t="n"/>
    </row>
    <row r="4" ht="16" customFormat="1" customHeight="1" s="140">
      <c r="A4" s="1233" t="inlineStr">
        <is>
          <t>完成决策</t>
        </is>
      </c>
      <c r="B4" s="1210" t="n"/>
      <c r="C4" s="1210" t="n"/>
      <c r="D4" s="1210" t="n"/>
      <c r="E4" s="1210" t="n"/>
      <c r="F4" s="1234" t="n"/>
      <c r="G4" s="1101">
        <f>IF(O20=0,"未做决策",IF(MAX(T20:T23)&gt;=6,"价格打错","决策无误"))</f>
        <v/>
      </c>
      <c r="H4" s="1233" t="inlineStr">
        <is>
          <t>研发决策</t>
        </is>
      </c>
      <c r="I4" s="1210" t="n"/>
      <c r="J4" s="1210" t="n"/>
      <c r="K4" s="1210" t="n"/>
      <c r="L4" s="1234" t="n"/>
      <c r="M4" s="178" t="n"/>
      <c r="N4" s="1233" t="inlineStr">
        <is>
          <t>销售决策</t>
        </is>
      </c>
      <c r="O4" s="1210" t="n"/>
      <c r="P4" s="1210" t="n"/>
      <c r="Q4" s="1210" t="n"/>
      <c r="R4" s="1234" t="n"/>
      <c r="S4" s="1101" t="n"/>
      <c r="T4" s="230" t="n"/>
      <c r="U4" s="1041" t="inlineStr">
        <is>
          <t>上期库存</t>
        </is>
      </c>
      <c r="V4" s="1053" t="inlineStr">
        <is>
          <t>市场1</t>
        </is>
      </c>
      <c r="W4" s="1053" t="inlineStr">
        <is>
          <t>市场2</t>
        </is>
      </c>
      <c r="X4" s="1053" t="inlineStr">
        <is>
          <t>市场3</t>
        </is>
      </c>
      <c r="Y4" s="1053" t="inlineStr">
        <is>
          <t>市场4</t>
        </is>
      </c>
      <c r="Z4" s="1053" t="inlineStr">
        <is>
          <t>仓库</t>
        </is>
      </c>
      <c r="AA4" s="1090" t="inlineStr">
        <is>
          <t>库存利润</t>
        </is>
      </c>
      <c r="AB4" s="259" t="inlineStr">
        <is>
          <t>产品成本</t>
        </is>
      </c>
      <c r="AC4" s="260" t="inlineStr">
        <is>
          <t>生产成本</t>
        </is>
      </c>
      <c r="AD4" s="260" t="inlineStr">
        <is>
          <t>市场1</t>
        </is>
      </c>
      <c r="AE4" s="260" t="inlineStr">
        <is>
          <t>市场2</t>
        </is>
      </c>
      <c r="AF4" s="260" t="inlineStr">
        <is>
          <t>市场3</t>
        </is>
      </c>
      <c r="AG4" s="268" t="inlineStr">
        <is>
          <t>市场4</t>
        </is>
      </c>
      <c r="AH4" s="144" t="n"/>
      <c r="AI4" s="1235" t="inlineStr">
        <is>
          <t>期末内部报表</t>
        </is>
      </c>
      <c r="AJ4" s="1210" t="n"/>
      <c r="AK4" s="1210" t="n"/>
      <c r="AL4" s="1210" t="n"/>
      <c r="AM4" s="1210" t="n"/>
      <c r="AN4" s="1210" t="n"/>
      <c r="AO4" s="1210" t="n"/>
      <c r="AP4" s="1210" t="n"/>
      <c r="AQ4" s="1210" t="n"/>
      <c r="AR4" s="1210" t="n"/>
      <c r="AS4" s="1210" t="n"/>
      <c r="AT4" s="1210" t="n"/>
      <c r="AU4" s="1210" t="n"/>
      <c r="AV4" s="1210" t="n"/>
      <c r="AW4" s="1210" t="n"/>
      <c r="AX4" s="1210" t="n"/>
      <c r="AY4" s="1234" t="n"/>
      <c r="AZ4" s="144" t="n"/>
      <c r="BA4" s="1044" t="inlineStr">
        <is>
          <t>分项目供货量</t>
        </is>
      </c>
      <c r="BR4" s="1106" t="n"/>
      <c r="BS4" s="1044" t="inlineStr">
        <is>
          <t>公司名</t>
        </is>
      </c>
      <c r="BT4" s="1044" t="inlineStr">
        <is>
          <t>存在检验</t>
        </is>
      </c>
      <c r="BU4" s="1044" t="inlineStr">
        <is>
          <t>上期滞留</t>
        </is>
      </c>
      <c r="BV4" s="1044" t="inlineStr">
        <is>
          <t>市场份额</t>
        </is>
      </c>
      <c r="BW4" s="1044" t="inlineStr">
        <is>
          <t>当期利润</t>
        </is>
      </c>
      <c r="BX4" s="1044" t="inlineStr">
        <is>
          <t>累计纳税</t>
        </is>
      </c>
      <c r="BY4" s="1044" t="inlineStr">
        <is>
          <t>累计分红</t>
        </is>
      </c>
      <c r="BZ4" s="1044" t="inlineStr">
        <is>
          <t>净资产</t>
        </is>
      </c>
      <c r="CA4" s="1044" t="inlineStr">
        <is>
          <t>资本利润率</t>
        </is>
      </c>
      <c r="CB4" s="1044" t="inlineStr">
        <is>
          <t>人均利润率</t>
        </is>
      </c>
      <c r="CC4" s="1044" t="inlineStr">
        <is>
          <t>扣分</t>
        </is>
      </c>
      <c r="CD4" s="1044" t="inlineStr">
        <is>
          <t>本期得分</t>
        </is>
      </c>
      <c r="CE4" s="1044" t="inlineStr">
        <is>
          <t>最终得分</t>
        </is>
      </c>
      <c r="CF4" s="1044" t="inlineStr">
        <is>
          <t>上期得分</t>
        </is>
      </c>
      <c r="CG4" s="1106" t="n"/>
      <c r="CH4" s="1106" t="n"/>
      <c r="CI4" s="1100" t="n"/>
      <c r="CJ4" s="1101" t="n"/>
      <c r="CK4" s="1100" t="n"/>
      <c r="CL4" s="1101" t="n"/>
      <c r="CM4" s="1101" t="n"/>
      <c r="CN4" s="1101" t="n"/>
      <c r="CO4" s="1101" t="n"/>
      <c r="CP4" s="1101" t="n"/>
      <c r="CQ4" s="1101" t="n"/>
      <c r="CR4" s="1101" t="n"/>
      <c r="CS4" s="1101" t="n"/>
      <c r="CT4" s="1100" t="n"/>
      <c r="CU4" s="1100" t="n"/>
      <c r="CV4" s="1100" t="n"/>
      <c r="CW4" s="1100" t="n"/>
      <c r="CX4" s="1100" t="n"/>
      <c r="CY4" s="1100" t="n"/>
      <c r="CZ4" s="1100" t="n"/>
      <c r="DA4" s="1100" t="n"/>
      <c r="DB4" s="1101" t="n"/>
      <c r="DC4" s="1101" t="n"/>
      <c r="DD4" s="1101" t="n"/>
      <c r="DE4" s="1101" t="n"/>
      <c r="DF4" s="1101" t="n"/>
      <c r="DG4" s="1101" t="n"/>
      <c r="DH4" s="1101" t="n"/>
      <c r="DI4" s="1101" t="n"/>
    </row>
    <row r="5" ht="16" customFormat="1" customHeight="1" s="140">
      <c r="A5" s="1047" t="inlineStr">
        <is>
          <t>销售决策</t>
        </is>
      </c>
      <c r="B5" s="1044" t="inlineStr">
        <is>
          <t>市场1</t>
        </is>
      </c>
      <c r="C5" s="1044" t="inlineStr">
        <is>
          <t>市场2</t>
        </is>
      </c>
      <c r="D5" s="1044" t="inlineStr">
        <is>
          <t>市场3</t>
        </is>
      </c>
      <c r="E5" s="1044" t="inlineStr">
        <is>
          <t>市场4</t>
        </is>
      </c>
      <c r="F5" s="1091" t="inlineStr">
        <is>
          <t>广告费</t>
        </is>
      </c>
      <c r="G5" s="1100">
        <f>IF(AI24="","未粘报表","已粘报表")</f>
        <v/>
      </c>
      <c r="H5" s="1047" t="inlineStr">
        <is>
          <t>产品</t>
        </is>
      </c>
      <c r="I5" s="1044" t="inlineStr">
        <is>
          <t>累计研发</t>
        </is>
      </c>
      <c r="J5" s="1044" t="inlineStr">
        <is>
          <t>当期投入</t>
        </is>
      </c>
      <c r="K5" s="1044" t="inlineStr">
        <is>
          <t>产品等级</t>
        </is>
      </c>
      <c r="L5" s="1091" t="inlineStr">
        <is>
          <t>下级需求</t>
        </is>
      </c>
      <c r="M5" s="178" t="n"/>
      <c r="N5" s="1047" t="inlineStr">
        <is>
          <t>广告计划</t>
        </is>
      </c>
      <c r="O5" s="1044" t="inlineStr">
        <is>
          <t>产品1</t>
        </is>
      </c>
      <c r="P5" s="1044" t="inlineStr">
        <is>
          <t>产品2</t>
        </is>
      </c>
      <c r="Q5" s="1044" t="inlineStr">
        <is>
          <t>产品3</t>
        </is>
      </c>
      <c r="R5" s="1091" t="inlineStr">
        <is>
          <t>产品4</t>
        </is>
      </c>
      <c r="S5" s="1100" t="n"/>
      <c r="T5" s="230" t="n"/>
      <c r="U5" s="1047" t="inlineStr">
        <is>
          <t>产品1</t>
        </is>
      </c>
      <c r="V5" s="1061">
        <f>第7期!AP9</f>
        <v/>
      </c>
      <c r="W5" s="1061">
        <f>第7期!AP10</f>
        <v/>
      </c>
      <c r="X5" s="1061">
        <f>第7期!AP11</f>
        <v/>
      </c>
      <c r="Y5" s="1061">
        <f>第7期!AP12</f>
        <v/>
      </c>
      <c r="Z5" s="1061">
        <f>第7期!AJ26</f>
        <v/>
      </c>
      <c r="AA5" s="187">
        <f>(V5+W5+X5+Y5)*AC11</f>
        <v/>
      </c>
      <c r="AB5" s="261" t="inlineStr">
        <is>
          <t>产品1</t>
        </is>
      </c>
      <c r="AC5" s="1236">
        <f>初始化表!$B$8*初始化表!E17*初始化表!$H$5/1300+初始化表!$B$12*初始化表!E17/1300+初始化表!E19+初始化表!E18*(-C35-C44)/(SUM(B17:E17)*初始化表!E18+SUM(B18:E18)*初始化表!F18+SUM(B19:E19)*初始化表!G18+SUM(B20:E20)*初始化表!H18)</f>
        <v/>
      </c>
      <c r="AD5" s="1237">
        <f>$AC5+初始化表!L19+$F6*B6/SUMPRODUCT($B6:$E6,$V42:$Y42)+B$10*B6/SUMPRODUCT(B$6:B$9,V$42:V$45)+初始化表!L13/I63+(IF(I25+J25=0,0,1)*初始化表!H25+IF(K25+L25=0,0,1)*初始化表!I25)/(I63+J63+K63+L63)</f>
        <v/>
      </c>
      <c r="AE5" s="1237">
        <f>$AC5+初始化表!M19+$F6*C6/SUMPRODUCT($B6:$E6,$V42:$Y42)+C$10*C6/SUMPRODUCT(C$6:C$9,W$42:W$45)+初始化表!M13/J63+(IF(I25+J25=0,0,1)*初始化表!H25+IF(K25+L25=0,0,1)*初始化表!I25)/(I63+J63+K63+L63)</f>
        <v/>
      </c>
      <c r="AF5" s="1237">
        <f>$AC5+初始化表!N19+$F6*D6/SUMPRODUCT($B6:$E6,$V42:$Y42)+D$10*D6/SUMPRODUCT(D$6:D$9,X$42:X$45)+初始化表!N13/K63+(IF(I25+J25=0,0,1)*初始化表!H25+IF(K25+L25=0,0,1)*初始化表!I25)/(I63+J63+K63+L63)</f>
        <v/>
      </c>
      <c r="AG5" s="1238">
        <f>$AC5+初始化表!O19+$F6*E6/SUMPRODUCT($B6:$E6,$V42:$Y42)+E$10*E6/SUMPRODUCT(E$6:E$9,Y$42:Y$45)+初始化表!O13/L63+(IF(I25+J25=0,0,1)*初始化表!H25+IF(K25+L25=0,0,1)*初始化表!I25)/(I63+J63+K63+L63)</f>
        <v/>
      </c>
      <c r="AH5" s="144" t="n"/>
      <c r="AI5" s="1228" t="n"/>
      <c r="AY5" s="1239" t="n"/>
      <c r="AZ5" s="144" t="n"/>
      <c r="BA5" s="1044" t="inlineStr">
        <is>
          <t>公司</t>
        </is>
      </c>
      <c r="BB5" s="1044" t="inlineStr">
        <is>
          <t>产品1</t>
        </is>
      </c>
      <c r="BF5" s="1044" t="inlineStr">
        <is>
          <t>产品2</t>
        </is>
      </c>
      <c r="BJ5" s="1044" t="inlineStr">
        <is>
          <t>产品3</t>
        </is>
      </c>
      <c r="BN5" s="1044" t="inlineStr">
        <is>
          <t>产品4</t>
        </is>
      </c>
      <c r="BR5" s="1106" t="n"/>
      <c r="BS5" s="1045">
        <f>BA7</f>
        <v/>
      </c>
      <c r="BT5" s="1061">
        <f>IF(BS5=0,0,1)</f>
        <v/>
      </c>
      <c r="BU5" s="1061">
        <f>第7期!AQ107*0.5</f>
        <v/>
      </c>
      <c r="BV5" s="1240">
        <f>AVERAGE(BT30:CI30)*初始化表!B$31</f>
        <v/>
      </c>
      <c r="BW5" s="1240">
        <f>$BT5*(AL107-BW$25)/BW$26*初始化表!B$30</f>
        <v/>
      </c>
      <c r="BX5" s="1240">
        <f>$BT5*(AM107-BX$25)/BX$26*初始化表!B$33</f>
        <v/>
      </c>
      <c r="BY5" s="1240">
        <f>$BT5*(AN107-BY$25)/BY$26*初始化表!B$32</f>
        <v/>
      </c>
      <c r="BZ5" s="1240">
        <f>$BT5*(AP107-BZ$25)/BZ$26*初始化表!B$34</f>
        <v/>
      </c>
      <c r="CA5" s="1240">
        <f>$BT$5*(AW107-CA$25)/CA$26*初始化表!B$36</f>
        <v/>
      </c>
      <c r="CB5" s="1240">
        <f>CE5-CC5-BU5-SUM(BV5:CA5)/2</f>
        <v/>
      </c>
      <c r="CC5" s="1061">
        <f>IF(AO107-AR107&gt;=0,0,-0.1*(1-EXP(2*10^(-6)*(AO107-AR107))))</f>
        <v/>
      </c>
      <c r="CD5" s="1241">
        <f>SUM(BV5:CB5)</f>
        <v/>
      </c>
      <c r="CE5" s="1241">
        <f>AQ107</f>
        <v/>
      </c>
      <c r="CF5" s="1241">
        <f>BU5*2</f>
        <v/>
      </c>
      <c r="CG5" s="1106" t="n"/>
      <c r="CH5" s="1106" t="n"/>
      <c r="CI5" s="1101" t="n"/>
      <c r="CJ5" s="1101" t="n"/>
      <c r="CK5" s="1101" t="n"/>
      <c r="CL5" s="1101" t="n"/>
      <c r="CM5" s="1101" t="n"/>
      <c r="CN5" s="1101" t="n"/>
      <c r="CO5" s="1101" t="n"/>
      <c r="CP5" s="1101" t="n"/>
      <c r="CQ5" s="1101" t="n"/>
      <c r="CR5" s="1101" t="n"/>
      <c r="CS5" s="1101" t="n"/>
      <c r="CT5" s="1101" t="n"/>
      <c r="CU5" s="1101" t="n"/>
      <c r="CV5" s="1101" t="n"/>
      <c r="CW5" s="1101" t="n"/>
      <c r="CX5" s="1101" t="n"/>
      <c r="CY5" s="1101" t="n"/>
      <c r="CZ5" s="1101" t="n"/>
      <c r="DA5" s="1101" t="n"/>
      <c r="DB5" s="1101" t="n"/>
      <c r="DC5" s="1101" t="n"/>
      <c r="DD5" s="1101" t="n"/>
      <c r="DE5" s="1101" t="n"/>
      <c r="DF5" s="1101" t="n"/>
      <c r="DG5" s="1101" t="n"/>
      <c r="DH5" s="1101" t="n"/>
      <c r="DI5" s="1101" t="n"/>
    </row>
    <row r="6" ht="16" customFormat="1" customHeight="1" s="140">
      <c r="A6" s="1047" t="inlineStr">
        <is>
          <t>产品1</t>
        </is>
      </c>
      <c r="B6" s="1242">
        <f>O20</f>
        <v/>
      </c>
      <c r="C6" s="1242">
        <f>P20</f>
        <v/>
      </c>
      <c r="D6" s="1242">
        <f>Q20</f>
        <v/>
      </c>
      <c r="E6" s="1242">
        <f>R20</f>
        <v/>
      </c>
      <c r="F6" s="1243">
        <f>O28</f>
        <v/>
      </c>
      <c r="G6" s="144" t="n"/>
      <c r="H6" s="1047" t="inlineStr">
        <is>
          <t>产品1</t>
        </is>
      </c>
      <c r="I6" s="1244">
        <f>第7期!I6+第7期!J6</f>
        <v/>
      </c>
      <c r="J6" s="1245" t="n"/>
      <c r="K6" s="1246">
        <f>IF(IF((I6+F17)&gt;=初始化表!I31,5,IF((I6+F17)&gt;=初始化表!H31,4,IF((I6+F17)&gt;=初始化表!G31,3,IF((I6+F17)&gt;=初始化表!F31,2,IF((I6+F17)&gt;=初始化表!E31,1,0)))))+IF(I6+F17&gt;初始化表!E31,O$45)&lt;第7期!K6+1,IF((I6+F17)&gt;=初始化表!I31,5,IF((I6+F17)&gt;=初始化表!H31,4,IF((I6+F17)&gt;=初始化表!G31,3,IF((I6+F17)&gt;=初始化表!F31,2,IF((I6+F17)&gt;=初始化表!E31,1,0)))))+IF(I6+F17&gt;初始化表!E31,O$45),第7期!K6+1)</f>
        <v/>
      </c>
      <c r="L6" s="1243">
        <f>IF(I6&lt;初始化表!E31,初始化表!E31-I6,IF(I6&lt;初始化表!F31,初始化表!F31-I6,IF(I6&lt;初始化表!G31,初始化表!G31-I6,IF(I6&lt;初始化表!H31,初始化表!H31-I6,IF(I6&lt;初始化表!I31,初始化表!I31-I6,0)))))</f>
        <v/>
      </c>
      <c r="M6" s="178" t="n"/>
      <c r="N6" s="1047" t="inlineStr">
        <is>
          <t>投入比例</t>
        </is>
      </c>
      <c r="O6" s="181">
        <f>第7期!O6+0.001</f>
        <v/>
      </c>
      <c r="P6" s="181">
        <f>第7期!P6+0.001</f>
        <v/>
      </c>
      <c r="Q6" s="181">
        <f>第7期!Q6+0.001</f>
        <v/>
      </c>
      <c r="R6" s="231">
        <f>第7期!R6+0.001</f>
        <v/>
      </c>
      <c r="S6" s="181" t="n"/>
      <c r="T6" s="230" t="n"/>
      <c r="U6" s="1047" t="inlineStr">
        <is>
          <t>产品2</t>
        </is>
      </c>
      <c r="V6" s="1061">
        <f>第7期!AP13</f>
        <v/>
      </c>
      <c r="W6" s="1061">
        <f>第7期!AP14</f>
        <v/>
      </c>
      <c r="X6" s="1061">
        <f>第7期!AP15</f>
        <v/>
      </c>
      <c r="Y6" s="1061">
        <f>第7期!AP16</f>
        <v/>
      </c>
      <c r="Z6" s="1061">
        <f>第7期!AJ27</f>
        <v/>
      </c>
      <c r="AA6" s="187">
        <f>(V6+W6+X6+Y6)*AC12</f>
        <v/>
      </c>
      <c r="AB6" s="261" t="inlineStr">
        <is>
          <t>产品2</t>
        </is>
      </c>
      <c r="AC6" s="1236">
        <f>初始化表!$B$8*初始化表!F17*初始化表!$H$5/1300+初始化表!$B$12*初始化表!F17/1300+初始化表!F19+初始化表!F18*(-C35-C44)/(SUM(B17:E17)*初始化表!E18+SUM(B18:E18)*初始化表!F18+SUM(B19:E19)*初始化表!G18+SUM(B20:E20)*初始化表!H18)</f>
        <v/>
      </c>
      <c r="AD6" s="1237">
        <f>$AC6+初始化表!L20+$F7*B7/SUMPRODUCT($B7:$E7,$V43:$Y43)+B$10*B7/SUMPRODUCT(B$6:B$9,V$42:V$45)+初始化表!L14/I64+(IF(I26+J26=0,0,1)*初始化表!H26+IF(K26+L26=0,0,1)*初始化表!I26)/(I64+J64+K64+L64)</f>
        <v/>
      </c>
      <c r="AE6" s="1237">
        <f>$AC6+初始化表!M20+$F7*C7/SUMPRODUCT($B7:$E7,$V43:$Y43)+C$10*C7/SUMPRODUCT(C$6:C$9,W$42:W$45)+初始化表!M14/J64+(IF(I26+J26=0,0,1)*初始化表!H26+IF(K26+L26=0,0,1)*初始化表!I26)/(I64+J64+K64+L64)</f>
        <v/>
      </c>
      <c r="AF6" s="1237">
        <f>$AC6+初始化表!N20+$F7*D7/SUMPRODUCT($B7:$E7,$V43:$Y43)+D$10*D7/SUMPRODUCT(D$6:D$9,X$42:X$45)+初始化表!N14/K64+(IF(I26+J26=0,0,1)*初始化表!H26+IF(K26+L26=0,0,1)*初始化表!I26)/(I64+J64+K64+L64)</f>
        <v/>
      </c>
      <c r="AG6" s="1238">
        <f>$AC6+初始化表!O20+$F7*E7/SUMPRODUCT($B7:$E7,$V43:$Y43)+E$10*E7/SUMPRODUCT(E$6:E$9,Y$42:Y$45)+初始化表!O14/L64+(IF(I26+J26=0,0,1)*初始化表!H26+IF(K26+L26=0,0,1)*初始化表!I26)/(I64+J64+K64+L64)</f>
        <v/>
      </c>
      <c r="AH6" s="144" t="n"/>
      <c r="AI6" s="1233" t="n"/>
      <c r="AJ6" s="1210" t="n"/>
      <c r="AK6" s="1210" t="n"/>
      <c r="AL6" s="1210" t="n"/>
      <c r="AM6" s="1210" t="n"/>
      <c r="AN6" s="1210" t="n"/>
      <c r="AO6" s="1210" t="n"/>
      <c r="AP6" s="1210" t="n"/>
      <c r="AQ6" s="1234" t="n"/>
      <c r="AR6" s="1101" t="n"/>
      <c r="AS6" s="1101" t="n"/>
      <c r="AT6" s="1101" t="n"/>
      <c r="AU6" s="1101" t="n"/>
      <c r="AV6" s="1101" t="n"/>
      <c r="AW6" s="1101" t="n"/>
      <c r="AX6" s="1101" t="n"/>
      <c r="AY6" s="350" t="n"/>
      <c r="AZ6" s="144" t="n"/>
      <c r="BB6" s="1044" t="inlineStr">
        <is>
          <t>市场1</t>
        </is>
      </c>
      <c r="BC6" s="1044" t="inlineStr">
        <is>
          <t>市场2</t>
        </is>
      </c>
      <c r="BD6" s="1044" t="inlineStr">
        <is>
          <t>市场3</t>
        </is>
      </c>
      <c r="BE6" s="1044" t="inlineStr">
        <is>
          <t>市场4</t>
        </is>
      </c>
      <c r="BF6" s="1044" t="inlineStr">
        <is>
          <t>市场1</t>
        </is>
      </c>
      <c r="BG6" s="1044" t="inlineStr">
        <is>
          <t>市场2</t>
        </is>
      </c>
      <c r="BH6" s="1044" t="inlineStr">
        <is>
          <t>市场3</t>
        </is>
      </c>
      <c r="BI6" s="1044" t="inlineStr">
        <is>
          <t>市场4</t>
        </is>
      </c>
      <c r="BJ6" s="1044" t="inlineStr">
        <is>
          <t>市场1</t>
        </is>
      </c>
      <c r="BK6" s="1044" t="inlineStr">
        <is>
          <t>市场2</t>
        </is>
      </c>
      <c r="BL6" s="1044" t="inlineStr">
        <is>
          <t>市场3</t>
        </is>
      </c>
      <c r="BM6" s="1044" t="inlineStr">
        <is>
          <t>市场4</t>
        </is>
      </c>
      <c r="BN6" s="1044" t="inlineStr">
        <is>
          <t>市场1</t>
        </is>
      </c>
      <c r="BO6" s="1044" t="inlineStr">
        <is>
          <t>市场2</t>
        </is>
      </c>
      <c r="BP6" s="1044" t="inlineStr">
        <is>
          <t>市场3</t>
        </is>
      </c>
      <c r="BQ6" s="1044" t="inlineStr">
        <is>
          <t>市场4</t>
        </is>
      </c>
      <c r="BR6" s="1106" t="n"/>
      <c r="BS6" s="1045">
        <f>BA8</f>
        <v/>
      </c>
      <c r="BT6" s="1061">
        <f>IF(BS6=0,0,1)</f>
        <v/>
      </c>
      <c r="BU6" s="1061">
        <f>第7期!AQ108*0.5</f>
        <v/>
      </c>
      <c r="BV6" s="1240">
        <f>AVERAGE(BT31:CI31)*初始化表!B$31</f>
        <v/>
      </c>
      <c r="BW6" s="1240">
        <f>$BT6*(AL108-BW$25)/BW$26*初始化表!B$30</f>
        <v/>
      </c>
      <c r="BX6" s="1240">
        <f>$BT6*(AM108-BX$25)/BX$26*初始化表!B$33</f>
        <v/>
      </c>
      <c r="BY6" s="1240">
        <f>$BT6*(AN108-BY$25)/BY$26*初始化表!B$32</f>
        <v/>
      </c>
      <c r="BZ6" s="1240">
        <f>$BT6*(AP108-BZ$25)/BZ$26*初始化表!B$34</f>
        <v/>
      </c>
      <c r="CA6" s="1240">
        <f>$BT$5*(AW108-CA$25)/CA$26*初始化表!B$36</f>
        <v/>
      </c>
      <c r="CB6" s="1240">
        <f>CE6-CC6-BU6-SUM(BV6:CA6)/2</f>
        <v/>
      </c>
      <c r="CC6" s="1061">
        <f>IF(AO108-AR108&gt;=0,0,-0.1*(1-EXP(2*10^(-6)*(AO108-AR108))))</f>
        <v/>
      </c>
      <c r="CD6" s="1241">
        <f>SUM(BV6:CB6)</f>
        <v/>
      </c>
      <c r="CE6" s="1241">
        <f>AQ108</f>
        <v/>
      </c>
      <c r="CF6" s="1241">
        <f>BU6*2</f>
        <v/>
      </c>
      <c r="CG6" s="1106" t="n"/>
      <c r="CH6" s="1106" t="n"/>
      <c r="CI6" s="1100" t="n"/>
      <c r="CJ6" s="1101" t="n"/>
      <c r="CK6" s="1100" t="n"/>
      <c r="CL6" s="1101" t="n"/>
      <c r="CM6" s="1101" t="n"/>
      <c r="CN6" s="1101" t="n"/>
      <c r="CO6" s="1101" t="n"/>
      <c r="CP6" s="1101" t="n"/>
      <c r="CQ6" s="1101" t="n"/>
      <c r="CR6" s="1101" t="n"/>
      <c r="CS6" s="1101" t="n"/>
      <c r="CT6" s="1101" t="n"/>
      <c r="CU6" s="1101" t="n"/>
      <c r="CV6" s="1101" t="n"/>
      <c r="CW6" s="1101" t="n"/>
      <c r="CX6" s="1101" t="n"/>
      <c r="CY6" s="1101" t="n"/>
      <c r="CZ6" s="1101" t="n"/>
      <c r="DA6" s="1101" t="n"/>
      <c r="DB6" s="1101" t="n"/>
      <c r="DC6" s="1101" t="n"/>
      <c r="DD6" s="1101" t="n"/>
      <c r="DE6" s="1101" t="n"/>
      <c r="DF6" s="1101" t="n"/>
      <c r="DG6" s="1101" t="n"/>
      <c r="DH6" s="1101" t="n"/>
      <c r="DI6" s="1101" t="n"/>
    </row>
    <row r="7" ht="16" customFormat="1" customHeight="1" s="140">
      <c r="A7" s="1047" t="inlineStr">
        <is>
          <t>产品2</t>
        </is>
      </c>
      <c r="B7" s="1242">
        <f>O21</f>
        <v/>
      </c>
      <c r="C7" s="1242">
        <f>P21</f>
        <v/>
      </c>
      <c r="D7" s="1242">
        <f>Q21</f>
        <v/>
      </c>
      <c r="E7" s="1242">
        <f>R21</f>
        <v/>
      </c>
      <c r="F7" s="1243">
        <f>P28</f>
        <v/>
      </c>
      <c r="G7" s="144" t="n"/>
      <c r="H7" s="1047" t="inlineStr">
        <is>
          <t>产品2</t>
        </is>
      </c>
      <c r="I7" s="1244">
        <f>第7期!I7+第7期!J7</f>
        <v/>
      </c>
      <c r="J7" s="1245" t="n"/>
      <c r="K7" s="1246">
        <f>IF(IF((I7+F18)&gt;=初始化表!I32,5,IF((I7+F18)&gt;=初始化表!H32,4,IF((I7+F18)&gt;=初始化表!G32,3,IF((I7+F18)&gt;=初始化表!F32,2,IF((I7+F18)&gt;=初始化表!E32,1,0)))))+IF(I7+F18&gt;初始化表!E32,O$45)&lt;第7期!K7+1,IF((I7+F18)&gt;=初始化表!I32,5,IF((I7+F18)&gt;=初始化表!H32,4,IF((I7+F18)&gt;=初始化表!G32,3,IF((I7+F18)&gt;=初始化表!F32,2,IF((I7+F18)&gt;=初始化表!E32,1,0)))))+IF(I7+F18&gt;初始化表!E32,O$45),第7期!K7+1)</f>
        <v/>
      </c>
      <c r="L7" s="1243">
        <f>IF(I7&lt;初始化表!E32,初始化表!E32-I7,IF(I7&lt;初始化表!F32,初始化表!F32-I7,IF(I7&lt;初始化表!G32,初始化表!G32-I7,IF(I7&lt;初始化表!H32,初始化表!H32-I7,IF(I7&lt;初始化表!I32,初始化表!I32-I7,0)))))</f>
        <v/>
      </c>
      <c r="M7" s="178" t="n"/>
      <c r="N7" s="1047" t="inlineStr">
        <is>
          <t>促销计划</t>
        </is>
      </c>
      <c r="O7" s="1044" t="inlineStr">
        <is>
          <t>市场1</t>
        </is>
      </c>
      <c r="P7" s="1044" t="inlineStr">
        <is>
          <t>市场2</t>
        </is>
      </c>
      <c r="Q7" s="1044" t="inlineStr">
        <is>
          <t>市场3</t>
        </is>
      </c>
      <c r="R7" s="1091" t="inlineStr">
        <is>
          <t>市场4</t>
        </is>
      </c>
      <c r="S7" s="1100" t="n"/>
      <c r="T7" s="230" t="n"/>
      <c r="U7" s="1047" t="inlineStr">
        <is>
          <t>产品3</t>
        </is>
      </c>
      <c r="V7" s="1061">
        <f>第7期!AP17</f>
        <v/>
      </c>
      <c r="W7" s="1061">
        <f>第7期!AP18</f>
        <v/>
      </c>
      <c r="X7" s="1061">
        <f>第7期!AP19</f>
        <v/>
      </c>
      <c r="Y7" s="1061">
        <f>第7期!AP20</f>
        <v/>
      </c>
      <c r="Z7" s="1061">
        <f>第7期!AJ28</f>
        <v/>
      </c>
      <c r="AA7" s="187">
        <f>(V7+W7+X7+Y7)*AC13</f>
        <v/>
      </c>
      <c r="AB7" s="261" t="inlineStr">
        <is>
          <t>产品3</t>
        </is>
      </c>
      <c r="AC7" s="1236">
        <f>初始化表!$B$8*初始化表!G17*初始化表!$H$5/1300+初始化表!$B$12*初始化表!G17/1300+初始化表!G19+初始化表!G18*(-C35-C44)/(SUM(B17:E17)*初始化表!E18+SUM(B18:E18)*初始化表!F18+SUM(B19:E19)*初始化表!G18+SUM(B20:E20)*初始化表!H18)</f>
        <v/>
      </c>
      <c r="AD7" s="1237">
        <f>$AC7+初始化表!L21+$F8*B8/SUMPRODUCT($B8:$E8,$V44:$Y44)+B$10*B8/SUMPRODUCT(B$6:B$9,V$42:V$45)+初始化表!L15/I65+(IF(I27+J27=0,0,1)*初始化表!H27+IF(K27+L27=0,0,1)*初始化表!I27)/(I65+J65+K65+L65)</f>
        <v/>
      </c>
      <c r="AE7" s="1237">
        <f>$AC7+初始化表!M21+$F8*C8/SUMPRODUCT($B8:$E8,$V44:$Y44)+C$10*C8/SUMPRODUCT(C$6:C$9,W$42:W$45)+初始化表!M15/J65+(IF(I27+J27=0,0,1)*初始化表!H27+IF(K27+L27=0,0,1)*初始化表!I27)/(I65+J65+K65+L65)</f>
        <v/>
      </c>
      <c r="AF7" s="1237">
        <f>$AC7+初始化表!N21+$F8*D8/SUMPRODUCT($B8:$E8,$V44:$Y44)+D$10*D8/SUMPRODUCT(D$6:D$9,X$42:X$45)+初始化表!N15/K65+(IF(I27+J27=0,0,1)*初始化表!H27+IF(K27+L27=0,0,1)*初始化表!I27)/(I65+J65+K65+L65)</f>
        <v/>
      </c>
      <c r="AG7" s="1238">
        <f>$AC7+初始化表!O21+$F8*E8/SUMPRODUCT($B8:$E8,$V44:$Y44)+E$10*E8/SUMPRODUCT(E$6:E$9,Y$42:Y$45)+初始化表!O15/L65+(IF(I27+J27=0,0,1)*初始化表!H27+IF(K27+L27=0,0,1)*初始化表!I27)/(I65+J65+K65+L65)</f>
        <v/>
      </c>
      <c r="AH7" s="144" t="n"/>
      <c r="AI7" s="1228" t="n"/>
      <c r="AQ7" s="1239" t="n"/>
      <c r="AR7" s="1101" t="n"/>
      <c r="AS7" s="1101" t="n"/>
      <c r="AT7" s="1101" t="n"/>
      <c r="AU7" s="1101" t="n"/>
      <c r="AV7" s="1101" t="n"/>
      <c r="AW7" s="1101" t="n"/>
      <c r="AX7" s="1101" t="n"/>
      <c r="AY7" s="350" t="n"/>
      <c r="AZ7" s="144" t="n"/>
      <c r="BA7" s="351">
        <f>AI37</f>
        <v/>
      </c>
      <c r="BB7" s="352">
        <f>IF($BA7="","",INT(BB$28*AJ61))</f>
        <v/>
      </c>
      <c r="BC7" s="352">
        <f>IF($BA7="","",INT(BC$28*AK61))</f>
        <v/>
      </c>
      <c r="BD7" s="352">
        <f>IF($BA7="","",INT(BD$28*AL61))</f>
        <v/>
      </c>
      <c r="BE7" s="352">
        <f>IF($BA7="","",INT(BE$28*AM61))</f>
        <v/>
      </c>
      <c r="BF7" s="352">
        <f>IF($BA7="","",INT(BF$28*AN61))</f>
        <v/>
      </c>
      <c r="BG7" s="352">
        <f>IF($BA7="","",INT(BG$28*AO61))</f>
        <v/>
      </c>
      <c r="BH7" s="352">
        <f>IF($BA7="","",INT(BH$28*AP61))</f>
        <v/>
      </c>
      <c r="BI7" s="352">
        <f>IF($BA7="","",INT(BI$28*AQ61))</f>
        <v/>
      </c>
      <c r="BJ7" s="352">
        <f>IF($BA7="","",INT(BJ$28*AR61))</f>
        <v/>
      </c>
      <c r="BK7" s="352">
        <f>IF($BA7="","",INT(BK$28*AS61))</f>
        <v/>
      </c>
      <c r="BL7" s="352">
        <f>IF($BA7="","",INT(BL$28*AT61))</f>
        <v/>
      </c>
      <c r="BM7" s="352">
        <f>IF($BA7="","",INT(BM$28*AU61))</f>
        <v/>
      </c>
      <c r="BN7" s="352">
        <f>IF($BA7="","",INT(BN$28*AV61))</f>
        <v/>
      </c>
      <c r="BO7" s="352">
        <f>IF($BA7="","",INT(BO$28*AW61))</f>
        <v/>
      </c>
      <c r="BP7" s="352">
        <f>IF($BA7="","",INT(BP$28*AX61))</f>
        <v/>
      </c>
      <c r="BQ7" s="352">
        <f>IF($BA7="","",INT(BQ$28*AY61))</f>
        <v/>
      </c>
      <c r="BR7" s="1106" t="n"/>
      <c r="BS7" s="1045">
        <f>BA9</f>
        <v/>
      </c>
      <c r="BT7" s="1061">
        <f>IF(BS7=0,0,1)</f>
        <v/>
      </c>
      <c r="BU7" s="1061">
        <f>第7期!AQ109*0.5</f>
        <v/>
      </c>
      <c r="BV7" s="1240">
        <f>AVERAGE(BT32:CI32)*初始化表!B$31</f>
        <v/>
      </c>
      <c r="BW7" s="1240">
        <f>$BT7*(AL109-BW$25)/BW$26*初始化表!B$30</f>
        <v/>
      </c>
      <c r="BX7" s="1240">
        <f>$BT7*(AM109-BX$25)/BX$26*初始化表!B$33</f>
        <v/>
      </c>
      <c r="BY7" s="1240">
        <f>$BT7*(AN109-BY$25)/BY$26*初始化表!B$32</f>
        <v/>
      </c>
      <c r="BZ7" s="1240">
        <f>$BT7*(AP109-BZ$25)/BZ$26*初始化表!B$34</f>
        <v/>
      </c>
      <c r="CA7" s="1240">
        <f>$BT$5*(AW109-CA$25)/CA$26*初始化表!B$36</f>
        <v/>
      </c>
      <c r="CB7" s="1240">
        <f>CE7-CC7-BU7-SUM(BV7:CA7)/2</f>
        <v/>
      </c>
      <c r="CC7" s="1061">
        <f>IF(AO109-AR109&gt;=0,0,-0.1*(1-EXP(2*10^(-6)*(AO109-AR109))))</f>
        <v/>
      </c>
      <c r="CD7" s="1241">
        <f>SUM(BV7:CB7)</f>
        <v/>
      </c>
      <c r="CE7" s="1241">
        <f>AQ109</f>
        <v/>
      </c>
      <c r="CF7" s="1241">
        <f>BU7*2</f>
        <v/>
      </c>
      <c r="CG7" s="1106" t="n"/>
      <c r="CH7" s="1106" t="n"/>
      <c r="CI7" s="1101" t="n"/>
      <c r="CJ7" s="1101" t="n"/>
      <c r="CK7" s="1101" t="n"/>
      <c r="CL7" s="1101" t="n"/>
      <c r="CM7" s="1101" t="n"/>
      <c r="CN7" s="1101" t="n"/>
      <c r="CO7" s="1101" t="n"/>
      <c r="CP7" s="1101" t="n"/>
      <c r="CQ7" s="1101" t="n"/>
      <c r="CR7" s="1101" t="n"/>
      <c r="CS7" s="1101" t="n"/>
      <c r="CT7" s="1101" t="n"/>
      <c r="CU7" s="1101" t="n"/>
      <c r="CV7" s="1101" t="n"/>
      <c r="CW7" s="1101" t="n"/>
      <c r="CX7" s="1101" t="n"/>
      <c r="CY7" s="1101" t="n"/>
      <c r="CZ7" s="1101" t="n"/>
      <c r="DA7" s="1101" t="n"/>
      <c r="DB7" s="1101" t="n"/>
      <c r="DC7" s="1101" t="n"/>
      <c r="DD7" s="1101" t="n"/>
      <c r="DE7" s="1101" t="n"/>
      <c r="DF7" s="1101" t="n"/>
      <c r="DG7" s="1101" t="n"/>
      <c r="DH7" s="1101" t="n"/>
      <c r="DI7" s="1101" t="n"/>
    </row>
    <row r="8" ht="16" customFormat="1" customHeight="1" s="140">
      <c r="A8" s="1047" t="inlineStr">
        <is>
          <t>产品3</t>
        </is>
      </c>
      <c r="B8" s="1242">
        <f>O22</f>
        <v/>
      </c>
      <c r="C8" s="1242">
        <f>P22</f>
        <v/>
      </c>
      <c r="D8" s="1242">
        <f>Q22</f>
        <v/>
      </c>
      <c r="E8" s="1242">
        <f>R22</f>
        <v/>
      </c>
      <c r="F8" s="1243">
        <f>Q28</f>
        <v/>
      </c>
      <c r="G8" s="144" t="n"/>
      <c r="H8" s="1047" t="inlineStr">
        <is>
          <t>产品3</t>
        </is>
      </c>
      <c r="I8" s="1244">
        <f>第7期!I8+第7期!J8</f>
        <v/>
      </c>
      <c r="J8" s="1245" t="n"/>
      <c r="K8" s="1246">
        <f>IF(IF((I8+F19)&gt;=初始化表!I33,5,IF((I8+F19)&gt;=初始化表!H33,4,IF((I8+F19)&gt;=初始化表!G33,3,IF((I8+F19)&gt;=初始化表!F33,2,IF((I8+F19)&gt;=初始化表!E33,1,0)))))+IF(I8+F19&gt;初始化表!E33,O$45)&lt;第7期!K8+1,IF((I8+F19)&gt;=初始化表!I33,5,IF((I8+F19)&gt;=初始化表!H33,4,IF((I8+F19)&gt;=初始化表!G33,3,IF((I8+F19)&gt;=初始化表!F33,2,IF((I8+F19)&gt;=初始化表!E33,1,0)))))+IF(I8+F19&gt;初始化表!E33,O$45),第7期!K8+1)</f>
        <v/>
      </c>
      <c r="L8" s="1243">
        <f>IF(I8&lt;初始化表!E33,初始化表!E33-I8,IF(I8&lt;初始化表!F33,初始化表!F33-I8,IF(I8&lt;初始化表!G33,初始化表!G33-I8,IF(I8&lt;初始化表!H33,初始化表!H33-I8,IF(I8&lt;初始化表!I33,初始化表!I33-I8,0)))))</f>
        <v/>
      </c>
      <c r="M8" s="178" t="n"/>
      <c r="N8" s="1047" t="inlineStr">
        <is>
          <t>投入比例</t>
        </is>
      </c>
      <c r="O8" s="181">
        <f>第7期!O8+0.001</f>
        <v/>
      </c>
      <c r="P8" s="181">
        <f>第7期!P8+0.001</f>
        <v/>
      </c>
      <c r="Q8" s="181">
        <f>第7期!Q8+0.001</f>
        <v/>
      </c>
      <c r="R8" s="231">
        <f>第7期!R8+0.001</f>
        <v/>
      </c>
      <c r="S8" s="181" t="n"/>
      <c r="T8" s="230" t="n"/>
      <c r="U8" s="1073" t="inlineStr">
        <is>
          <t>产品4</t>
        </is>
      </c>
      <c r="V8" s="1063">
        <f>第7期!AP21</f>
        <v/>
      </c>
      <c r="W8" s="1063">
        <f>第7期!AP22</f>
        <v/>
      </c>
      <c r="X8" s="1063">
        <f>第7期!AP23</f>
        <v/>
      </c>
      <c r="Y8" s="1063">
        <f>第7期!AP24</f>
        <v/>
      </c>
      <c r="Z8" s="1063">
        <f>第7期!AJ29</f>
        <v/>
      </c>
      <c r="AA8" s="1064">
        <f>(V8+W8+X8+Y8)*AC14</f>
        <v/>
      </c>
      <c r="AB8" s="264" t="inlineStr">
        <is>
          <t>产品4</t>
        </is>
      </c>
      <c r="AC8" s="1247">
        <f>初始化表!$B$8*初始化表!H17*初始化表!$H$5/1300+初始化表!$B$12*初始化表!H17/1300+初始化表!H19+初始化表!H18*(-C35-C44)/(SUM(B17:E17)*初始化表!E18+SUM(B18:E18)*初始化表!F18+SUM(B19:E19)*初始化表!G18+SUM(B20:E20)*初始化表!H18)</f>
        <v/>
      </c>
      <c r="AD8" s="1248">
        <f>$AC8+初始化表!L22+$F9*B9/SUMPRODUCT($B9:$E9,$V45:$Y45)+B$10*B9/SUMPRODUCT(B$6:B$9,V$42:V$45)+初始化表!L16/I66+(IF(I28+J28=0,0,1)*初始化表!H28+IF(K28+L28=0,0,1)*初始化表!I28)/(I66+J66+K66+L66)</f>
        <v/>
      </c>
      <c r="AE8" s="1248">
        <f>$AC8+初始化表!M22+$F9*C9/SUMPRODUCT($B9:$E9,$V45:$Y45)+C$10*C9/SUMPRODUCT(C$6:C$9,W$42:W$45)+初始化表!M16/J66+(IF(I28+J28=0,0,1)*初始化表!H28+IF(K28+L28=0,0,1)*初始化表!I28)/(I66+J66+K66+L66)</f>
        <v/>
      </c>
      <c r="AF8" s="1248">
        <f>$AC8+初始化表!N22+$F9*D9/SUMPRODUCT($B9:$E9,$V45:$Y45)+D$10*D9/SUMPRODUCT(D$6:D$9,X$42:X$45)+初始化表!N16/K66+(IF(I28+J28=0,0,1)*初始化表!H28+IF(K28+L28=0,0,1)*初始化表!I28)/(I66+J66+K66+L66)</f>
        <v/>
      </c>
      <c r="AG8" s="1249">
        <f>$AC8+初始化表!O22+$F9*E9/SUMPRODUCT($B9:$E9,$V45:$Y45)+E$10*E9/SUMPRODUCT(E$6:E$9,Y$42:Y$45)+初始化表!O16/L66+(IF(I28+J28=0,0,1)*初始化表!H28+IF(K28+L28=0,0,1)*初始化表!I28)/(I66+J66+K66+L66)</f>
        <v/>
      </c>
      <c r="AH8" s="144" t="n"/>
      <c r="AI8" s="302" t="inlineStr">
        <is>
          <t>产  品</t>
        </is>
      </c>
      <c r="AJ8" s="303" t="inlineStr">
        <is>
          <t>市  场</t>
        </is>
      </c>
      <c r="AK8" s="303" t="inlineStr">
        <is>
          <t>上期预订(件)</t>
        </is>
      </c>
      <c r="AL8" s="303" t="inlineStr">
        <is>
          <t>本期需求(件)</t>
        </is>
      </c>
      <c r="AM8" s="303" t="inlineStr">
        <is>
          <t>本期销售(件)</t>
        </is>
      </c>
      <c r="AN8" s="303" t="inlineStr">
        <is>
          <t>市场份额(%)</t>
        </is>
      </c>
      <c r="AO8" s="303" t="inlineStr">
        <is>
          <t>下期订货(件)</t>
        </is>
      </c>
      <c r="AP8" s="303" t="inlineStr">
        <is>
          <t>期末库存(件)</t>
        </is>
      </c>
      <c r="AQ8" s="303" t="inlineStr">
        <is>
          <t>废  品(件)</t>
        </is>
      </c>
      <c r="AR8" s="338" t="inlineStr">
        <is>
          <t>需求</t>
        </is>
      </c>
      <c r="AS8" s="339" t="inlineStr">
        <is>
          <t>订单是否满足</t>
        </is>
      </c>
      <c r="AT8" s="339" t="inlineStr">
        <is>
          <t>销售（剔除订单）</t>
        </is>
      </c>
      <c r="AU8" s="339" t="inlineStr">
        <is>
          <t>订单</t>
        </is>
      </c>
      <c r="AV8" s="339" t="inlineStr">
        <is>
          <t>市场库存</t>
        </is>
      </c>
      <c r="AW8" s="353" t="inlineStr">
        <is>
          <t>废品</t>
        </is>
      </c>
      <c r="AX8" s="1250" t="n"/>
      <c r="AY8" s="350" t="n"/>
      <c r="AZ8" s="144" t="n"/>
      <c r="BA8" s="351">
        <f>AI38</f>
        <v/>
      </c>
      <c r="BB8" s="352">
        <f>IF($BA8="","",INT(BB$28*AJ62))</f>
        <v/>
      </c>
      <c r="BC8" s="352">
        <f>IF($BA8="","",INT(BC$28*AK62))</f>
        <v/>
      </c>
      <c r="BD8" s="352">
        <f>IF($BA8="","",INT(BD$28*AL62))</f>
        <v/>
      </c>
      <c r="BE8" s="352">
        <f>IF($BA8="","",INT(BE$28*AM62))</f>
        <v/>
      </c>
      <c r="BF8" s="352">
        <f>IF($BA8="","",INT(BF$28*AN62))</f>
        <v/>
      </c>
      <c r="BG8" s="352">
        <f>IF($BA8="","",INT(BG$28*AO62))</f>
        <v/>
      </c>
      <c r="BH8" s="352">
        <f>IF($BA8="","",INT(BH$28*AP62))</f>
        <v/>
      </c>
      <c r="BI8" s="352">
        <f>IF($BA8="","",INT(BI$28*AQ62))</f>
        <v/>
      </c>
      <c r="BJ8" s="352">
        <f>IF($BA8="","",INT(BJ$28*AR62))</f>
        <v/>
      </c>
      <c r="BK8" s="352">
        <f>IF($BA8="","",INT(BK$28*AS62))</f>
        <v/>
      </c>
      <c r="BL8" s="352">
        <f>IF($BA8="","",INT(BL$28*AT62))</f>
        <v/>
      </c>
      <c r="BM8" s="352">
        <f>IF($BA8="","",INT(BM$28*AU62))</f>
        <v/>
      </c>
      <c r="BN8" s="352">
        <f>IF($BA8="","",INT(BN$28*AV62))</f>
        <v/>
      </c>
      <c r="BO8" s="352">
        <f>IF($BA8="","",INT(BO$28*AW62))</f>
        <v/>
      </c>
      <c r="BP8" s="352">
        <f>IF($BA8="","",INT(BP$28*AX62))</f>
        <v/>
      </c>
      <c r="BQ8" s="352">
        <f>IF($BA8="","",INT(BQ$28*AY62))</f>
        <v/>
      </c>
      <c r="BR8" s="1106" t="n"/>
      <c r="BS8" s="1045">
        <f>BA10</f>
        <v/>
      </c>
      <c r="BT8" s="1061">
        <f>IF(BS8=0,0,1)</f>
        <v/>
      </c>
      <c r="BU8" s="1061">
        <f>第7期!AQ110*0.5</f>
        <v/>
      </c>
      <c r="BV8" s="1240">
        <f>AVERAGE(BT33:CI33)*初始化表!B$31</f>
        <v/>
      </c>
      <c r="BW8" s="1240">
        <f>$BT8*(AL110-BW$25)/BW$26*初始化表!B$30</f>
        <v/>
      </c>
      <c r="BX8" s="1240">
        <f>$BT8*(AM110-BX$25)/BX$26*初始化表!B$33</f>
        <v/>
      </c>
      <c r="BY8" s="1240">
        <f>$BT8*(AN110-BY$25)/BY$26*初始化表!B$32</f>
        <v/>
      </c>
      <c r="BZ8" s="1240">
        <f>$BT8*(AP110-BZ$25)/BZ$26*初始化表!B$34</f>
        <v/>
      </c>
      <c r="CA8" s="1240">
        <f>$BT$5*(AW110-CA$25)/CA$26*初始化表!B$36</f>
        <v/>
      </c>
      <c r="CB8" s="1240">
        <f>CE8-CC8-BU8-SUM(BV8:CA8)/2</f>
        <v/>
      </c>
      <c r="CC8" s="1061">
        <f>IF(AO110-AR110&gt;=0,0,-0.1*(1-EXP(2*10^(-6)*(AO110-AR110))))</f>
        <v/>
      </c>
      <c r="CD8" s="1241">
        <f>SUM(BV8:CB8)</f>
        <v/>
      </c>
      <c r="CE8" s="1241">
        <f>AQ110</f>
        <v/>
      </c>
      <c r="CF8" s="1241">
        <f>BU8*2</f>
        <v/>
      </c>
      <c r="CG8" s="1106" t="n"/>
      <c r="CH8" s="1106" t="n"/>
      <c r="CI8" s="1101" t="n"/>
      <c r="CJ8" s="1101" t="n"/>
      <c r="CK8" s="1101" t="n"/>
      <c r="CL8" s="1101" t="n"/>
      <c r="CM8" s="1101" t="n"/>
      <c r="CN8" s="1101" t="n"/>
      <c r="CO8" s="1101" t="n"/>
      <c r="CP8" s="1101" t="n"/>
      <c r="CQ8" s="1101" t="n"/>
      <c r="CR8" s="1101" t="n"/>
      <c r="CS8" s="1101" t="n"/>
      <c r="CT8" s="1101" t="n"/>
      <c r="CU8" s="1101" t="n"/>
      <c r="CV8" s="1101" t="n"/>
      <c r="CW8" s="1101" t="n"/>
      <c r="CX8" s="1101" t="n"/>
      <c r="CY8" s="1101" t="n"/>
      <c r="CZ8" s="1101" t="n"/>
      <c r="DA8" s="1101" t="n"/>
      <c r="DB8" s="1101" t="n"/>
      <c r="DC8" s="1101" t="n"/>
      <c r="DD8" s="1101" t="n"/>
      <c r="DE8" s="1101" t="n"/>
      <c r="DF8" s="1101" t="n"/>
      <c r="DG8" s="1101" t="n"/>
      <c r="DH8" s="1101" t="n"/>
      <c r="DI8" s="1101" t="n"/>
    </row>
    <row r="9" ht="16" customFormat="1" customHeight="1" s="140">
      <c r="A9" s="1047" t="inlineStr">
        <is>
          <t>产品4</t>
        </is>
      </c>
      <c r="B9" s="1242">
        <f>O23</f>
        <v/>
      </c>
      <c r="C9" s="1242">
        <f>P23</f>
        <v/>
      </c>
      <c r="D9" s="1242">
        <f>Q23</f>
        <v/>
      </c>
      <c r="E9" s="1242">
        <f>R23</f>
        <v/>
      </c>
      <c r="F9" s="1243">
        <f>R28</f>
        <v/>
      </c>
      <c r="G9" s="144" t="n"/>
      <c r="H9" s="1073" t="inlineStr">
        <is>
          <t>产品4</t>
        </is>
      </c>
      <c r="I9" s="1251">
        <f>第7期!I9+第7期!J9</f>
        <v/>
      </c>
      <c r="J9" s="1245" t="n"/>
      <c r="K9" s="1252">
        <f>IF(IF((I9+F20)&gt;=初始化表!I34,5,IF((I9+F20)&gt;=初始化表!H34,4,IF((I9+F20)&gt;=初始化表!G34,3,IF((I9+F20)&gt;=初始化表!F34,2,IF((I9+F20)&gt;=初始化表!E34,1,0)))))+IF(I9+F20&gt;初始化表!E34,O$45)&lt;第7期!K9+1,IF((I9+F20)&gt;=初始化表!I34,5,IF((I9+F20)&gt;=初始化表!H34,4,IF((I9+F20)&gt;=初始化表!G34,3,IF((I9+F20)&gt;=初始化表!F34,2,IF((I9+F20)&gt;=初始化表!E34,1,0)))))+IF(I9+F20&gt;初始化表!E34,O$45),第7期!K9+1)</f>
        <v/>
      </c>
      <c r="L9" s="1253">
        <f>IF(I9&lt;初始化表!E34,初始化表!E34-I9,IF(I9&lt;初始化表!F34,初始化表!F34-I9,IF(I9&lt;初始化表!G34,初始化表!G34-I9,IF(I9&lt;初始化表!H34,初始化表!H34-I9,IF(I9&lt;初始化表!I34,初始化表!I34-I9,0)))))</f>
        <v/>
      </c>
      <c r="M9" s="178" t="n"/>
      <c r="N9" s="1047" t="inlineStr">
        <is>
          <t>价格浮动</t>
        </is>
      </c>
      <c r="O9" s="1044" t="inlineStr">
        <is>
          <t>市场1</t>
        </is>
      </c>
      <c r="P9" s="1044" t="inlineStr">
        <is>
          <t>市场2</t>
        </is>
      </c>
      <c r="Q9" s="1044" t="inlineStr">
        <is>
          <t>市场3</t>
        </is>
      </c>
      <c r="R9" s="1091" t="inlineStr">
        <is>
          <t>市场4</t>
        </is>
      </c>
      <c r="S9" s="1101" t="n"/>
      <c r="T9" s="230" t="n"/>
      <c r="U9" s="1101" t="n"/>
      <c r="V9" s="1101" t="n"/>
      <c r="W9" s="1101" t="n"/>
      <c r="X9" s="1101" t="n"/>
      <c r="Y9" s="1101" t="n"/>
      <c r="Z9" s="1101">
        <f>SUMPRODUCT(V5:Y8,V23:Y26)</f>
        <v/>
      </c>
      <c r="AA9" s="144" t="n"/>
      <c r="AB9" s="144" t="n"/>
      <c r="AC9" s="267" t="n"/>
      <c r="AD9" s="267" t="n"/>
      <c r="AE9" s="267" t="n"/>
      <c r="AF9" s="267" t="n"/>
      <c r="AG9" s="267" t="n"/>
      <c r="AH9" s="144" t="n"/>
      <c r="AI9" s="304" t="n"/>
      <c r="AJ9" s="305" t="n"/>
      <c r="AK9" s="306" t="n"/>
      <c r="AL9" s="306" t="n"/>
      <c r="AM9" s="306">
        <f>V42</f>
        <v/>
      </c>
      <c r="AN9" s="307" t="n"/>
      <c r="AO9" s="306" t="n"/>
      <c r="AP9" s="306" t="n"/>
      <c r="AQ9" s="340" t="n"/>
      <c r="AR9" s="1050" t="n"/>
      <c r="AS9" s="1045">
        <f>AM9-AK9</f>
        <v/>
      </c>
      <c r="AT9" s="1045" t="n"/>
      <c r="AU9" s="1045" t="n"/>
      <c r="AV9" s="1045" t="n"/>
      <c r="AW9" s="1052" t="n"/>
      <c r="AX9" s="1101" t="n"/>
      <c r="AY9" s="350" t="n"/>
      <c r="AZ9" s="144" t="n"/>
      <c r="BA9" s="351">
        <f>AI39</f>
        <v/>
      </c>
      <c r="BB9" s="352">
        <f>IF($BA9="","",INT(BB$28*AJ63))</f>
        <v/>
      </c>
      <c r="BC9" s="352">
        <f>IF($BA9="","",INT(BC$28*AK63))</f>
        <v/>
      </c>
      <c r="BD9" s="352">
        <f>IF($BA9="","",INT(BD$28*AL63))</f>
        <v/>
      </c>
      <c r="BE9" s="352">
        <f>IF($BA9="","",INT(BE$28*AM63))</f>
        <v/>
      </c>
      <c r="BF9" s="352">
        <f>IF($BA9="","",INT(BF$28*AN63))</f>
        <v/>
      </c>
      <c r="BG9" s="352">
        <f>IF($BA9="","",INT(BG$28*AO63))</f>
        <v/>
      </c>
      <c r="BH9" s="352">
        <f>IF($BA9="","",INT(BH$28*AP63))</f>
        <v/>
      </c>
      <c r="BI9" s="352">
        <f>IF($BA9="","",INT(BI$28*AQ63))</f>
        <v/>
      </c>
      <c r="BJ9" s="352">
        <f>IF($BA9="","",INT(BJ$28*AR63))</f>
        <v/>
      </c>
      <c r="BK9" s="352">
        <f>IF($BA9="","",INT(BK$28*AS63))</f>
        <v/>
      </c>
      <c r="BL9" s="352">
        <f>IF($BA9="","",INT(BL$28*AT63))</f>
        <v/>
      </c>
      <c r="BM9" s="352">
        <f>IF($BA9="","",INT(BM$28*AU63))</f>
        <v/>
      </c>
      <c r="BN9" s="352">
        <f>IF($BA9="","",INT(BN$28*AV63))</f>
        <v/>
      </c>
      <c r="BO9" s="352">
        <f>IF($BA9="","",INT(BO$28*AW63))</f>
        <v/>
      </c>
      <c r="BP9" s="352">
        <f>IF($BA9="","",INT(BP$28*AX63))</f>
        <v/>
      </c>
      <c r="BQ9" s="352">
        <f>IF($BA9="","",INT(BQ$28*AY63))</f>
        <v/>
      </c>
      <c r="BR9" s="1106" t="n"/>
      <c r="BS9" s="1045">
        <f>BA11</f>
        <v/>
      </c>
      <c r="BT9" s="1061">
        <f>IF(BS9=0,0,1)</f>
        <v/>
      </c>
      <c r="BU9" s="1061">
        <f>第7期!AQ111*0.5</f>
        <v/>
      </c>
      <c r="BV9" s="1240">
        <f>AVERAGE(BT34:CI34)*初始化表!B$31</f>
        <v/>
      </c>
      <c r="BW9" s="1240">
        <f>$BT9*(AL111-BW$25)/BW$26*初始化表!B$30</f>
        <v/>
      </c>
      <c r="BX9" s="1240">
        <f>$BT9*(AM111-BX$25)/BX$26*初始化表!B$33</f>
        <v/>
      </c>
      <c r="BY9" s="1240">
        <f>$BT9*(AN111-BY$25)/BY$26*初始化表!B$32</f>
        <v/>
      </c>
      <c r="BZ9" s="1240">
        <f>$BT9*(AP111-BZ$25)/BZ$26*初始化表!B$34</f>
        <v/>
      </c>
      <c r="CA9" s="1240">
        <f>$BT$5*(AW111-CA$25)/CA$26*初始化表!B$36</f>
        <v/>
      </c>
      <c r="CB9" s="1240">
        <f>CE9-CC9-BU9-SUM(BV9:CA9)/2</f>
        <v/>
      </c>
      <c r="CC9" s="1061">
        <f>IF(AO111-AR111&gt;=0,0,-0.1*(1-EXP(2*10^(-6)*(AO111-AR111))))</f>
        <v/>
      </c>
      <c r="CD9" s="1241">
        <f>SUM(BV9:CB9)</f>
        <v/>
      </c>
      <c r="CE9" s="1241">
        <f>AQ111</f>
        <v/>
      </c>
      <c r="CF9" s="1241">
        <f>BU9*2</f>
        <v/>
      </c>
      <c r="CG9" s="1106" t="n"/>
      <c r="CH9" s="1106" t="n"/>
      <c r="CI9" s="1101" t="n"/>
      <c r="CJ9" s="1266" t="n"/>
      <c r="CK9" s="1101" t="n"/>
      <c r="CL9" s="1266" t="n"/>
      <c r="CM9" s="1266" t="n"/>
      <c r="CN9" s="1266" t="n"/>
      <c r="CO9" s="1266" t="n"/>
      <c r="CP9" s="1101" t="n"/>
      <c r="CQ9" s="1101" t="n"/>
      <c r="CR9" s="1101" t="n"/>
      <c r="CS9" s="1101" t="n"/>
      <c r="CT9" s="1101" t="n"/>
      <c r="CU9" s="1101" t="n"/>
      <c r="CV9" s="1219" t="n"/>
      <c r="CW9" s="1219" t="n"/>
      <c r="CX9" s="1219" t="n"/>
      <c r="CY9" s="1219" t="n"/>
      <c r="CZ9" s="1101" t="n"/>
      <c r="DA9" s="1101" t="n"/>
      <c r="DB9" s="1101" t="n"/>
      <c r="DC9" s="1101" t="n"/>
      <c r="DD9" s="1101" t="n"/>
      <c r="DE9" s="1101" t="n"/>
      <c r="DF9" s="1101" t="n"/>
      <c r="DG9" s="1101" t="n"/>
      <c r="DH9" s="1101" t="n"/>
      <c r="DI9" s="1101" t="n"/>
    </row>
    <row r="10" ht="16" customFormat="1" customHeight="1" s="140">
      <c r="A10" s="1047" t="inlineStr">
        <is>
          <t>促销费</t>
        </is>
      </c>
      <c r="B10" s="1244">
        <f>O29</f>
        <v/>
      </c>
      <c r="C10" s="1244">
        <f>P29</f>
        <v/>
      </c>
      <c r="D10" s="1244">
        <f>Q29</f>
        <v/>
      </c>
      <c r="E10" s="1244">
        <f>R29</f>
        <v/>
      </c>
      <c r="F10" s="1091" t="inlineStr">
        <is>
          <t>利润</t>
        </is>
      </c>
      <c r="G10" s="144" t="n"/>
      <c r="M10" s="178" t="n"/>
      <c r="N10" s="1047" t="inlineStr">
        <is>
          <t>产品1</t>
        </is>
      </c>
      <c r="O10" s="1256" t="n"/>
      <c r="P10" s="1256" t="n"/>
      <c r="Q10" s="1256" t="n"/>
      <c r="R10" s="1465" t="n"/>
      <c r="S10" s="1100" t="n"/>
      <c r="T10" s="230" t="n"/>
      <c r="U10" s="1041" t="inlineStr">
        <is>
          <t>上期预定</t>
        </is>
      </c>
      <c r="V10" s="1053" t="inlineStr">
        <is>
          <t>市场1</t>
        </is>
      </c>
      <c r="W10" s="1053" t="inlineStr">
        <is>
          <t>市场2</t>
        </is>
      </c>
      <c r="X10" s="1053" t="inlineStr">
        <is>
          <t>市场3</t>
        </is>
      </c>
      <c r="Y10" s="1090" t="inlineStr">
        <is>
          <t>市场4</t>
        </is>
      </c>
      <c r="Z10" s="1101" t="n"/>
      <c r="AA10" s="144" t="n"/>
      <c r="AB10" s="259" t="inlineStr">
        <is>
          <t>产品利润</t>
        </is>
      </c>
      <c r="AC10" s="260" t="inlineStr">
        <is>
          <t>市场1</t>
        </is>
      </c>
      <c r="AD10" s="260" t="inlineStr">
        <is>
          <t>市场2</t>
        </is>
      </c>
      <c r="AE10" s="260" t="inlineStr">
        <is>
          <t>市场3</t>
        </is>
      </c>
      <c r="AF10" s="268" t="inlineStr">
        <is>
          <t>市场4</t>
        </is>
      </c>
      <c r="AG10" s="308" t="inlineStr">
        <is>
          <t>废品检验</t>
        </is>
      </c>
      <c r="AH10" s="309" t="inlineStr">
        <is>
          <t>现金流检验</t>
        </is>
      </c>
      <c r="AI10" s="310" t="n"/>
      <c r="AJ10" s="311" t="n"/>
      <c r="AK10" s="312" t="n"/>
      <c r="AL10" s="306" t="n"/>
      <c r="AM10" s="312">
        <f>W42</f>
        <v/>
      </c>
      <c r="AN10" s="313" t="n"/>
      <c r="AO10" s="312" t="n"/>
      <c r="AP10" s="306" t="n"/>
      <c r="AQ10" s="341" t="n"/>
      <c r="AR10" s="1050" t="n"/>
      <c r="AS10" s="1045">
        <f>AM10-AK10</f>
        <v/>
      </c>
      <c r="AT10" s="1045" t="n"/>
      <c r="AU10" s="1045" t="n"/>
      <c r="AV10" s="1045" t="n"/>
      <c r="AW10" s="1052" t="n"/>
      <c r="AX10" s="1101" t="n"/>
      <c r="AY10" s="350" t="n"/>
      <c r="AZ10" s="144" t="n"/>
      <c r="BA10" s="351">
        <f>AI40</f>
        <v/>
      </c>
      <c r="BB10" s="352">
        <f>IF($BA10="","",INT(BB$28*AJ64))</f>
        <v/>
      </c>
      <c r="BC10" s="352">
        <f>IF($BA10="","",INT(BC$28*AK64))</f>
        <v/>
      </c>
      <c r="BD10" s="352">
        <f>IF($BA10="","",INT(BD$28*AL64))</f>
        <v/>
      </c>
      <c r="BE10" s="352">
        <f>IF($BA10="","",INT(BE$28*AM64))</f>
        <v/>
      </c>
      <c r="BF10" s="352">
        <f>IF($BA10="","",INT(BF$28*AN64))</f>
        <v/>
      </c>
      <c r="BG10" s="352">
        <f>IF($BA10="","",INT(BG$28*AO64))</f>
        <v/>
      </c>
      <c r="BH10" s="352">
        <f>IF($BA10="","",INT(BH$28*AP64))</f>
        <v/>
      </c>
      <c r="BI10" s="352">
        <f>IF($BA10="","",INT(BI$28*AQ64))</f>
        <v/>
      </c>
      <c r="BJ10" s="352">
        <f>IF($BA10="","",INT(BJ$28*AR64))</f>
        <v/>
      </c>
      <c r="BK10" s="352">
        <f>IF($BA10="","",INT(BK$28*AS64))</f>
        <v/>
      </c>
      <c r="BL10" s="352">
        <f>IF($BA10="","",INT(BL$28*AT64))</f>
        <v/>
      </c>
      <c r="BM10" s="352">
        <f>IF($BA10="","",INT(BM$28*AU64))</f>
        <v/>
      </c>
      <c r="BN10" s="352">
        <f>IF($BA10="","",INT(BN$28*AV64))</f>
        <v/>
      </c>
      <c r="BO10" s="352">
        <f>IF($BA10="","",INT(BO$28*AW64))</f>
        <v/>
      </c>
      <c r="BP10" s="352">
        <f>IF($BA10="","",INT(BP$28*AX64))</f>
        <v/>
      </c>
      <c r="BQ10" s="352">
        <f>IF($BA10="","",INT(BQ$28*AY64))</f>
        <v/>
      </c>
      <c r="BR10" s="1106" t="n"/>
      <c r="BS10" s="1045">
        <f>BA12</f>
        <v/>
      </c>
      <c r="BT10" s="1061">
        <f>IF(BS10=0,0,1)</f>
        <v/>
      </c>
      <c r="BU10" s="1061">
        <f>第7期!AQ112*0.5</f>
        <v/>
      </c>
      <c r="BV10" s="1240">
        <f>AVERAGE(BT35:CI35)*初始化表!B$31</f>
        <v/>
      </c>
      <c r="BW10" s="1240">
        <f>$BT10*(AL112-BW$25)/BW$26*初始化表!B$30</f>
        <v/>
      </c>
      <c r="BX10" s="1240">
        <f>$BT10*(AM112-BX$25)/BX$26*初始化表!B$33</f>
        <v/>
      </c>
      <c r="BY10" s="1240">
        <f>$BT10*(AN112-BY$25)/BY$26*初始化表!B$32</f>
        <v/>
      </c>
      <c r="BZ10" s="1240">
        <f>$BT10*(AP112-BZ$25)/BZ$26*初始化表!B$34</f>
        <v/>
      </c>
      <c r="CA10" s="1240">
        <f>$BT$5*(AW112-CA$25)/CA$26*初始化表!B$36</f>
        <v/>
      </c>
      <c r="CB10" s="1240">
        <f>CE10-CC10-BU10-SUM(BV10:CA10)/2</f>
        <v/>
      </c>
      <c r="CC10" s="1061">
        <f>IF(AO112-AR112&gt;=0,0,-0.1*(1-EXP(2*10^(-6)*(AO112-AR112))))</f>
        <v/>
      </c>
      <c r="CD10" s="1241">
        <f>SUM(BV10:CB10)</f>
        <v/>
      </c>
      <c r="CE10" s="1241">
        <f>AQ112</f>
        <v/>
      </c>
      <c r="CF10" s="1241">
        <f>BU10*2</f>
        <v/>
      </c>
      <c r="CG10" s="1106" t="n"/>
      <c r="CH10" s="1106" t="n"/>
      <c r="CI10" s="1101" t="n"/>
      <c r="CJ10" s="1101" t="n"/>
      <c r="CK10" s="1101" t="n"/>
      <c r="CL10" s="1101" t="n"/>
      <c r="CM10" s="1101" t="n"/>
      <c r="CN10" s="1101" t="n"/>
      <c r="CO10" s="1101" t="n"/>
      <c r="CP10" s="1101" t="n"/>
      <c r="CQ10" s="1101" t="n"/>
      <c r="CR10" s="1101" t="n"/>
      <c r="CS10" s="1101" t="n"/>
      <c r="CT10" s="1101" t="n"/>
      <c r="CU10" s="1101" t="n"/>
      <c r="CV10" s="1101" t="n"/>
      <c r="CW10" s="1101" t="n"/>
      <c r="CX10" s="1101" t="n"/>
      <c r="CY10" s="1101" t="n"/>
      <c r="CZ10" s="1101" t="n"/>
      <c r="DA10" s="1101" t="n"/>
      <c r="DB10" s="1101" t="n"/>
      <c r="DC10" s="1101" t="n"/>
      <c r="DD10" s="1101" t="n"/>
      <c r="DE10" s="1101" t="n"/>
      <c r="DF10" s="1101" t="n"/>
      <c r="DG10" s="1101" t="n"/>
      <c r="DH10" s="1101" t="n"/>
      <c r="DI10" s="1101" t="n"/>
    </row>
    <row r="11" ht="16" customFormat="1" customHeight="1" s="140">
      <c r="A11" s="1047" t="inlineStr">
        <is>
          <t>运输决策</t>
        </is>
      </c>
      <c r="B11" s="1044" t="inlineStr">
        <is>
          <t>市场1</t>
        </is>
      </c>
      <c r="C11" s="1044" t="inlineStr">
        <is>
          <t>市场2</t>
        </is>
      </c>
      <c r="D11" s="1044" t="inlineStr">
        <is>
          <t>市场3</t>
        </is>
      </c>
      <c r="E11" s="1044" t="inlineStr">
        <is>
          <t>市场4</t>
        </is>
      </c>
      <c r="F11" s="1258">
        <f>F77</f>
        <v/>
      </c>
      <c r="G11" s="144" t="n"/>
      <c r="H11" s="1233" t="inlineStr">
        <is>
          <t>员工决策</t>
        </is>
      </c>
      <c r="I11" s="1210" t="n"/>
      <c r="J11" s="1210" t="n"/>
      <c r="K11" s="1210" t="n"/>
      <c r="L11" s="1234" t="n"/>
      <c r="M11" s="178" t="n"/>
      <c r="N11" s="1047" t="inlineStr">
        <is>
          <t>产品2</t>
        </is>
      </c>
      <c r="O11" s="1256" t="n"/>
      <c r="P11" s="1256" t="n"/>
      <c r="Q11" s="1256" t="n"/>
      <c r="R11" s="1465" t="n"/>
      <c r="S11" s="181" t="n"/>
      <c r="T11" s="230" t="n"/>
      <c r="U11" s="1047" t="inlineStr">
        <is>
          <t>产品1</t>
        </is>
      </c>
      <c r="V11" s="1061">
        <f>第7期!AO9</f>
        <v/>
      </c>
      <c r="W11" s="1061">
        <f>第7期!AO10</f>
        <v/>
      </c>
      <c r="X11" s="1061">
        <f>第7期!AO11</f>
        <v/>
      </c>
      <c r="Y11" s="187">
        <f>第7期!AO12</f>
        <v/>
      </c>
      <c r="Z11" s="1101" t="n"/>
      <c r="AA11" s="144" t="n"/>
      <c r="AB11" s="261" t="inlineStr">
        <is>
          <t>产品1</t>
        </is>
      </c>
      <c r="AC11" s="1237">
        <f>B6-AD5</f>
        <v/>
      </c>
      <c r="AD11" s="1237">
        <f>C6-AE5</f>
        <v/>
      </c>
      <c r="AE11" s="1237">
        <f>D6-AF5</f>
        <v/>
      </c>
      <c r="AF11" s="1238">
        <f>E6-AG5</f>
        <v/>
      </c>
      <c r="AG11" s="1355">
        <f>IF(AJ24="","未粘报表",IF(AND(V36=AQ9,W36=AQ10,X36=AQ11,Y36=AQ12,V37=AQ13,W37=AQ14,X37=AQ15,Y37=AQ16,V38=AQ17,W38=AQ18,X38=AQ19,Y38=AQ20,V39=AQ21,W39=AQ22,X39=AQ23,Y39=AQ24),"正确","错误"))</f>
        <v/>
      </c>
      <c r="AH11" s="1261">
        <f>IF(AJ24="","未粘报表",IF(INT(VLOOKUP(初期!$G$52,$AI$107:$AQ$126,7,0))=INT(F64),"现金正确","现金错误"))</f>
        <v/>
      </c>
      <c r="AI11" s="310" t="n"/>
      <c r="AJ11" s="311" t="n"/>
      <c r="AK11" s="312" t="n"/>
      <c r="AL11" s="306" t="n"/>
      <c r="AM11" s="312">
        <f>X42</f>
        <v/>
      </c>
      <c r="AN11" s="313" t="n"/>
      <c r="AO11" s="312" t="n"/>
      <c r="AP11" s="306" t="n"/>
      <c r="AQ11" s="341" t="n"/>
      <c r="AR11" s="1050" t="n"/>
      <c r="AS11" s="1045">
        <f>AM11-AK11</f>
        <v/>
      </c>
      <c r="AT11" s="1045" t="n"/>
      <c r="AU11" s="1045" t="n"/>
      <c r="AV11" s="1045" t="n"/>
      <c r="AW11" s="1052" t="n"/>
      <c r="AX11" s="1101" t="n"/>
      <c r="AY11" s="350" t="n"/>
      <c r="AZ11" s="144" t="n"/>
      <c r="BA11" s="351">
        <f>AI41</f>
        <v/>
      </c>
      <c r="BB11" s="352">
        <f>IF($BA11="","",INT(BB$28*AJ65))</f>
        <v/>
      </c>
      <c r="BC11" s="352">
        <f>IF($BA11="","",INT(BC$28*AK65))</f>
        <v/>
      </c>
      <c r="BD11" s="352">
        <f>IF($BA11="","",INT(BD$28*AL65))</f>
        <v/>
      </c>
      <c r="BE11" s="352">
        <f>IF($BA11="","",INT(BE$28*AM65))</f>
        <v/>
      </c>
      <c r="BF11" s="352">
        <f>IF($BA11="","",INT(BF$28*AN65))</f>
        <v/>
      </c>
      <c r="BG11" s="352">
        <f>IF($BA11="","",INT(BG$28*AO65))</f>
        <v/>
      </c>
      <c r="BH11" s="352">
        <f>IF($BA11="","",INT(BH$28*AP65))</f>
        <v/>
      </c>
      <c r="BI11" s="352">
        <f>IF($BA11="","",INT(BI$28*AQ65))</f>
        <v/>
      </c>
      <c r="BJ11" s="352">
        <f>IF($BA11="","",INT(BJ$28*AR65))</f>
        <v/>
      </c>
      <c r="BK11" s="352">
        <f>IF($BA11="","",INT(BK$28*AS65))</f>
        <v/>
      </c>
      <c r="BL11" s="352">
        <f>IF($BA11="","",INT(BL$28*AT65))</f>
        <v/>
      </c>
      <c r="BM11" s="352">
        <f>IF($BA11="","",INT(BM$28*AU65))</f>
        <v/>
      </c>
      <c r="BN11" s="352">
        <f>IF($BA11="","",INT(BN$28*AV65))</f>
        <v/>
      </c>
      <c r="BO11" s="352">
        <f>IF($BA11="","",INT(BO$28*AW65))</f>
        <v/>
      </c>
      <c r="BP11" s="352">
        <f>IF($BA11="","",INT(BP$28*AX65))</f>
        <v/>
      </c>
      <c r="BQ11" s="352">
        <f>IF($BA11="","",INT(BQ$28*AY65))</f>
        <v/>
      </c>
      <c r="BR11" s="1106" t="n"/>
      <c r="BS11" s="1045">
        <f>BA13</f>
        <v/>
      </c>
      <c r="BT11" s="1061">
        <f>IF(BS11=0,0,1)</f>
        <v/>
      </c>
      <c r="BU11" s="1061">
        <f>第7期!AQ113*0.5</f>
        <v/>
      </c>
      <c r="BV11" s="1240">
        <f>AVERAGE(BT36:CI36)*初始化表!B$31</f>
        <v/>
      </c>
      <c r="BW11" s="1240">
        <f>$BT11*(AL113-BW$25)/BW$26*初始化表!B$30</f>
        <v/>
      </c>
      <c r="BX11" s="1240">
        <f>$BT11*(AM113-BX$25)/BX$26*初始化表!B$33</f>
        <v/>
      </c>
      <c r="BY11" s="1240">
        <f>$BT11*(AN113-BY$25)/BY$26*初始化表!B$32</f>
        <v/>
      </c>
      <c r="BZ11" s="1240">
        <f>$BT11*(AP113-BZ$25)/BZ$26*初始化表!B$34</f>
        <v/>
      </c>
      <c r="CA11" s="1240">
        <f>$BT$5*(AW113-CA$25)/CA$26*初始化表!B$36</f>
        <v/>
      </c>
      <c r="CB11" s="1240">
        <f>CE11-CC11-BU11-SUM(BV11:CA11)/2</f>
        <v/>
      </c>
      <c r="CC11" s="1061">
        <f>IF(AO113-AR113&gt;=0,0,-0.1*(1-EXP(2*10^(-6)*(AO113-AR113))))</f>
        <v/>
      </c>
      <c r="CD11" s="1241">
        <f>SUM(BV11:CB11)</f>
        <v/>
      </c>
      <c r="CE11" s="1241">
        <f>AQ113</f>
        <v/>
      </c>
      <c r="CF11" s="1241">
        <f>BU11*2</f>
        <v/>
      </c>
      <c r="CG11" s="1106" t="n"/>
      <c r="CH11" s="1106" t="n"/>
      <c r="CI11" s="1100" t="n"/>
      <c r="CJ11" s="1101" t="n"/>
      <c r="CK11" s="1100" t="n"/>
      <c r="CL11" s="1101" t="n"/>
      <c r="CM11" s="1101" t="n"/>
      <c r="CN11" s="1101" t="n"/>
      <c r="CO11" s="1101" t="n"/>
      <c r="CP11" s="1101" t="n"/>
      <c r="CQ11" s="1101" t="n"/>
      <c r="CR11" s="1101" t="n"/>
      <c r="CS11" s="1101" t="n"/>
      <c r="CT11" s="1101" t="n"/>
      <c r="CU11" s="1101" t="n"/>
      <c r="CV11" s="1101" t="n"/>
      <c r="CW11" s="1101" t="n"/>
      <c r="CX11" s="1101" t="n"/>
      <c r="CY11" s="1101" t="n"/>
      <c r="CZ11" s="1101" t="n"/>
      <c r="DA11" s="1101" t="n"/>
      <c r="DB11" s="1101" t="n"/>
      <c r="DC11" s="1101" t="n"/>
      <c r="DD11" s="1101" t="n"/>
      <c r="DE11" s="1101" t="n"/>
      <c r="DF11" s="1101" t="n"/>
      <c r="DG11" s="1101" t="n"/>
      <c r="DH11" s="1101" t="n"/>
      <c r="DI11" s="1101" t="n"/>
    </row>
    <row r="12" ht="16" customFormat="1" customHeight="1" s="140">
      <c r="A12" s="1047" t="inlineStr">
        <is>
          <t>产品1</t>
        </is>
      </c>
      <c r="B12" s="1242">
        <f>I63</f>
        <v/>
      </c>
      <c r="C12" s="1242">
        <f>J63</f>
        <v/>
      </c>
      <c r="D12" s="1242">
        <f>K63</f>
        <v/>
      </c>
      <c r="E12" s="1242">
        <f>L63</f>
        <v/>
      </c>
      <c r="F12" s="1091" t="inlineStr">
        <is>
          <t>成本</t>
        </is>
      </c>
      <c r="G12" s="144" t="n"/>
      <c r="H12" s="1047" t="inlineStr">
        <is>
          <t>产品结构</t>
        </is>
      </c>
      <c r="I12" s="1044" t="inlineStr">
        <is>
          <t>产品1</t>
        </is>
      </c>
      <c r="J12" s="1044" t="inlineStr">
        <is>
          <t>产品2</t>
        </is>
      </c>
      <c r="K12" s="1044" t="inlineStr">
        <is>
          <t>产品3</t>
        </is>
      </c>
      <c r="L12" s="1091" t="inlineStr">
        <is>
          <t>产品4</t>
        </is>
      </c>
      <c r="M12" s="178" t="n"/>
      <c r="N12" s="1047" t="inlineStr">
        <is>
          <t>产品3</t>
        </is>
      </c>
      <c r="O12" s="1256" t="n"/>
      <c r="P12" s="1256" t="n"/>
      <c r="Q12" s="1256" t="n"/>
      <c r="R12" s="1465" t="n"/>
      <c r="S12" s="1100" t="n"/>
      <c r="T12" s="230" t="n"/>
      <c r="U12" s="1047" t="inlineStr">
        <is>
          <t>产品2</t>
        </is>
      </c>
      <c r="V12" s="1061">
        <f>第7期!AO13</f>
        <v/>
      </c>
      <c r="W12" s="1061">
        <f>第7期!AO14</f>
        <v/>
      </c>
      <c r="X12" s="1061">
        <f>第7期!AO15</f>
        <v/>
      </c>
      <c r="Y12" s="187">
        <f>第7期!AO16</f>
        <v/>
      </c>
      <c r="Z12" s="1101" t="n"/>
      <c r="AA12" s="144" t="n"/>
      <c r="AB12" s="261" t="inlineStr">
        <is>
          <t>产品2</t>
        </is>
      </c>
      <c r="AC12" s="1237">
        <f>B7-AD6</f>
        <v/>
      </c>
      <c r="AD12" s="1237">
        <f>C7-AE6</f>
        <v/>
      </c>
      <c r="AE12" s="1237">
        <f>D7-AF6</f>
        <v/>
      </c>
      <c r="AF12" s="1238">
        <f>E7-AG6</f>
        <v/>
      </c>
      <c r="AG12" s="308" t="inlineStr">
        <is>
          <t>成本检验</t>
        </is>
      </c>
      <c r="AH12" s="309" t="inlineStr">
        <is>
          <t>分红检验</t>
        </is>
      </c>
      <c r="AI12" s="310" t="n"/>
      <c r="AJ12" s="311" t="n"/>
      <c r="AK12" s="312" t="n"/>
      <c r="AL12" s="306" t="n"/>
      <c r="AM12" s="312">
        <f>Y42</f>
        <v/>
      </c>
      <c r="AN12" s="313" t="n"/>
      <c r="AO12" s="312" t="n"/>
      <c r="AP12" s="306" t="n"/>
      <c r="AQ12" s="341" t="n"/>
      <c r="AR12" s="1050">
        <f>SUM(AL9:AL12)</f>
        <v/>
      </c>
      <c r="AS12" s="1045">
        <f>AM12-AK12</f>
        <v/>
      </c>
      <c r="AT12" s="1045">
        <f>SUMIF(AS9:AS12,"&gt;=0",AS9:AS12)</f>
        <v/>
      </c>
      <c r="AU12" s="1045">
        <f>SUM(AO9:AO12)</f>
        <v/>
      </c>
      <c r="AV12" s="1045">
        <f>SUM(AP9:AP12)</f>
        <v/>
      </c>
      <c r="AW12" s="1052">
        <f>SUM(AQ9:AQ12)</f>
        <v/>
      </c>
      <c r="AX12" s="1101" t="n"/>
      <c r="AY12" s="350" t="n"/>
      <c r="AZ12" s="144" t="n"/>
      <c r="BA12" s="351">
        <f>AI42</f>
        <v/>
      </c>
      <c r="BB12" s="352">
        <f>IF($BA12="","",INT(BB$28*AJ66))</f>
        <v/>
      </c>
      <c r="BC12" s="352">
        <f>IF($BA12="","",INT(BC$28*AK66))</f>
        <v/>
      </c>
      <c r="BD12" s="352">
        <f>IF($BA12="","",INT(BD$28*AL66))</f>
        <v/>
      </c>
      <c r="BE12" s="352">
        <f>IF($BA12="","",INT(BE$28*AM66))</f>
        <v/>
      </c>
      <c r="BF12" s="352">
        <f>IF($BA12="","",INT(BF$28*AN66))</f>
        <v/>
      </c>
      <c r="BG12" s="352">
        <f>IF($BA12="","",INT(BG$28*AO66))</f>
        <v/>
      </c>
      <c r="BH12" s="352">
        <f>IF($BA12="","",INT(BH$28*AP66))</f>
        <v/>
      </c>
      <c r="BI12" s="352">
        <f>IF($BA12="","",INT(BI$28*AQ66))</f>
        <v/>
      </c>
      <c r="BJ12" s="352">
        <f>IF($BA12="","",INT(BJ$28*AR66))</f>
        <v/>
      </c>
      <c r="BK12" s="352">
        <f>IF($BA12="","",INT(BK$28*AS66))</f>
        <v/>
      </c>
      <c r="BL12" s="352">
        <f>IF($BA12="","",INT(BL$28*AT66))</f>
        <v/>
      </c>
      <c r="BM12" s="352">
        <f>IF($BA12="","",INT(BM$28*AU66))</f>
        <v/>
      </c>
      <c r="BN12" s="352">
        <f>IF($BA12="","",INT(BN$28*AV66))</f>
        <v/>
      </c>
      <c r="BO12" s="352">
        <f>IF($BA12="","",INT(BO$28*AW66))</f>
        <v/>
      </c>
      <c r="BP12" s="352">
        <f>IF($BA12="","",INT(BP$28*AX66))</f>
        <v/>
      </c>
      <c r="BQ12" s="352">
        <f>IF($BA12="","",INT(BQ$28*AY66))</f>
        <v/>
      </c>
      <c r="BR12" s="1106" t="n"/>
      <c r="BS12" s="1045">
        <f>BA14</f>
        <v/>
      </c>
      <c r="BT12" s="1061">
        <f>IF(BS12=0,0,1)</f>
        <v/>
      </c>
      <c r="BU12" s="1061">
        <f>第7期!AQ114*0.5</f>
        <v/>
      </c>
      <c r="BV12" s="1240">
        <f>AVERAGE(BT37:CI37)*初始化表!B$31</f>
        <v/>
      </c>
      <c r="BW12" s="1240">
        <f>$BT12*(AL114-BW$25)/BW$26*初始化表!B$30</f>
        <v/>
      </c>
      <c r="BX12" s="1240">
        <f>$BT12*(AM114-BX$25)/BX$26*初始化表!B$33</f>
        <v/>
      </c>
      <c r="BY12" s="1240">
        <f>$BT12*(AN114-BY$25)/BY$26*初始化表!B$32</f>
        <v/>
      </c>
      <c r="BZ12" s="1240">
        <f>$BT12*(AP114-BZ$25)/BZ$26*初始化表!B$34</f>
        <v/>
      </c>
      <c r="CA12" s="1240">
        <f>$BT$5*(AW114-CA$25)/CA$26*初始化表!B$36</f>
        <v/>
      </c>
      <c r="CB12" s="1240">
        <f>CE12-CC12-BU12-SUM(BV12:CA12)/2</f>
        <v/>
      </c>
      <c r="CC12" s="1061">
        <f>IF(AO114-AR114&gt;=0,0,-0.1*(1-EXP(2*10^(-6)*(AO114-AR114))))</f>
        <v/>
      </c>
      <c r="CD12" s="1241">
        <f>SUM(BV12:CB12)</f>
        <v/>
      </c>
      <c r="CE12" s="1241">
        <f>AQ114</f>
        <v/>
      </c>
      <c r="CF12" s="1241">
        <f>BU12*2</f>
        <v/>
      </c>
      <c r="CG12" s="1106" t="n"/>
      <c r="CH12" s="1106" t="n"/>
      <c r="CI12" s="1219" t="n"/>
      <c r="CJ12" s="1219" t="n"/>
      <c r="CK12" s="1219" t="n"/>
      <c r="CL12" s="1219" t="n"/>
      <c r="CM12" s="1219" t="n"/>
      <c r="CN12" s="1219" t="n"/>
      <c r="CO12" s="1219" t="n"/>
      <c r="CP12" s="1219" t="n"/>
      <c r="CQ12" s="1219" t="n"/>
      <c r="CR12" s="1219" t="n"/>
      <c r="CS12" s="1219" t="n"/>
      <c r="CT12" s="1219" t="n"/>
      <c r="CU12" s="1219" t="n"/>
      <c r="CV12" s="1219" t="n"/>
      <c r="CW12" s="1219" t="n"/>
      <c r="CX12" s="1219" t="n"/>
      <c r="CY12" s="1219" t="n"/>
      <c r="CZ12" s="1219" t="n"/>
      <c r="DA12" s="1101" t="n"/>
      <c r="DB12" s="1101" t="n"/>
      <c r="DC12" s="1101" t="n"/>
      <c r="DD12" s="1101" t="n"/>
      <c r="DE12" s="1101" t="n"/>
      <c r="DF12" s="1101" t="n"/>
      <c r="DG12" s="1101" t="n"/>
      <c r="DH12" s="1101" t="n"/>
      <c r="DI12" s="1101" t="n"/>
    </row>
    <row r="13" ht="16" customFormat="1" customHeight="1" s="140">
      <c r="A13" s="1047" t="inlineStr">
        <is>
          <t>产品2</t>
        </is>
      </c>
      <c r="B13" s="1242">
        <f>I64</f>
        <v/>
      </c>
      <c r="C13" s="1242">
        <f>J64</f>
        <v/>
      </c>
      <c r="D13" s="1242">
        <f>K64</f>
        <v/>
      </c>
      <c r="E13" s="1242">
        <f>L64</f>
        <v/>
      </c>
      <c r="F13" s="1262">
        <f>E60</f>
        <v/>
      </c>
      <c r="G13" s="144" t="n"/>
      <c r="H13" s="1047" t="inlineStr">
        <is>
          <t>比例系数</t>
        </is>
      </c>
      <c r="I13" s="185" t="n"/>
      <c r="J13" s="185" t="n"/>
      <c r="K13" s="185" t="n"/>
      <c r="L13" s="186" t="n"/>
      <c r="M13" s="178" t="n"/>
      <c r="N13" s="1047" t="inlineStr">
        <is>
          <t>产品4</t>
        </is>
      </c>
      <c r="O13" s="1256" t="n"/>
      <c r="P13" s="1256" t="n"/>
      <c r="Q13" s="1256" t="n"/>
      <c r="R13" s="1465" t="n"/>
      <c r="S13" s="1101" t="n"/>
      <c r="T13" s="230" t="n"/>
      <c r="U13" s="1047" t="inlineStr">
        <is>
          <t>产品3</t>
        </is>
      </c>
      <c r="V13" s="1061">
        <f>第7期!AO17</f>
        <v/>
      </c>
      <c r="W13" s="1061">
        <f>第7期!AO18</f>
        <v/>
      </c>
      <c r="X13" s="1061">
        <f>第7期!AO19</f>
        <v/>
      </c>
      <c r="Y13" s="187">
        <f>第7期!AO20</f>
        <v/>
      </c>
      <c r="Z13" s="1101" t="n"/>
      <c r="AA13" s="144" t="n"/>
      <c r="AB13" s="261" t="inlineStr">
        <is>
          <t>产品3</t>
        </is>
      </c>
      <c r="AC13" s="1237">
        <f>B8-AD7</f>
        <v/>
      </c>
      <c r="AD13" s="1237">
        <f>C8-AE7</f>
        <v/>
      </c>
      <c r="AE13" s="1237">
        <f>D8-AF7</f>
        <v/>
      </c>
      <c r="AF13" s="1238">
        <f>E8-AG7</f>
        <v/>
      </c>
      <c r="AG13" s="1264">
        <f>IF(AJ24="","未粘报表",IF(INT(VLOOKUP(初期!$G$52,$AI$107:$AQ$126,3,0))=INT($E$60),"成本正确","成本错误"))</f>
        <v/>
      </c>
      <c r="AH13" s="1261">
        <f>IF(AJ24="","未粘报表",IF(INT(VLOOKUP(初期!$G$52,$AI$107:$AQ$126,6,0))=INT($F$81),"分红正确","分红错误"))</f>
        <v/>
      </c>
      <c r="AI13" s="310" t="n"/>
      <c r="AJ13" s="311" t="n"/>
      <c r="AK13" s="312" t="n"/>
      <c r="AL13" s="306" t="n"/>
      <c r="AM13" s="312">
        <f>V43</f>
        <v/>
      </c>
      <c r="AN13" s="313" t="n"/>
      <c r="AO13" s="312" t="n"/>
      <c r="AP13" s="312" t="n"/>
      <c r="AQ13" s="341" t="n"/>
      <c r="AR13" s="1050" t="n"/>
      <c r="AS13" s="1045">
        <f>AM13-AK13</f>
        <v/>
      </c>
      <c r="AT13" s="1045" t="n"/>
      <c r="AU13" s="1045" t="n"/>
      <c r="AV13" s="1045" t="n"/>
      <c r="AW13" s="1052" t="n"/>
      <c r="AX13" s="1101" t="n"/>
      <c r="AY13" s="350" t="n"/>
      <c r="AZ13" s="144" t="n"/>
      <c r="BA13" s="351">
        <f>AI43</f>
        <v/>
      </c>
      <c r="BB13" s="352">
        <f>IF($BA13="","",INT(BB$28*AJ67))</f>
        <v/>
      </c>
      <c r="BC13" s="352">
        <f>IF($BA13="","",INT(BC$28*AK67))</f>
        <v/>
      </c>
      <c r="BD13" s="352">
        <f>IF($BA13="","",INT(BD$28*AL67))</f>
        <v/>
      </c>
      <c r="BE13" s="352">
        <f>IF($BA13="","",INT(BE$28*AM67))</f>
        <v/>
      </c>
      <c r="BF13" s="352">
        <f>IF($BA13="","",INT(BF$28*AN67))</f>
        <v/>
      </c>
      <c r="BG13" s="352">
        <f>IF($BA13="","",INT(BG$28*AO67))</f>
        <v/>
      </c>
      <c r="BH13" s="352">
        <f>IF($BA13="","",INT(BH$28*AP67))</f>
        <v/>
      </c>
      <c r="BI13" s="352">
        <f>IF($BA13="","",INT(BI$28*AQ67))</f>
        <v/>
      </c>
      <c r="BJ13" s="352">
        <f>IF($BA13="","",INT(BJ$28*AR67))</f>
        <v/>
      </c>
      <c r="BK13" s="352">
        <f>IF($BA13="","",INT(BK$28*AS67))</f>
        <v/>
      </c>
      <c r="BL13" s="352">
        <f>IF($BA13="","",INT(BL$28*AT67))</f>
        <v/>
      </c>
      <c r="BM13" s="352">
        <f>IF($BA13="","",INT(BM$28*AU67))</f>
        <v/>
      </c>
      <c r="BN13" s="352">
        <f>IF($BA13="","",INT(BN$28*AV67))</f>
        <v/>
      </c>
      <c r="BO13" s="352">
        <f>IF($BA13="","",INT(BO$28*AW67))</f>
        <v/>
      </c>
      <c r="BP13" s="352">
        <f>IF($BA13="","",INT(BP$28*AX67))</f>
        <v/>
      </c>
      <c r="BQ13" s="352">
        <f>IF($BA13="","",INT(BQ$28*AY67))</f>
        <v/>
      </c>
      <c r="BR13" s="1106" t="n"/>
      <c r="BS13" s="1045">
        <f>BA15</f>
        <v/>
      </c>
      <c r="BT13" s="1061">
        <f>IF(BS13=0,0,1)</f>
        <v/>
      </c>
      <c r="BU13" s="1061">
        <f>第7期!AQ115*0.5</f>
        <v/>
      </c>
      <c r="BV13" s="1240">
        <f>AVERAGE(BT38:CI38)*初始化表!B$31</f>
        <v/>
      </c>
      <c r="BW13" s="1240">
        <f>$BT13*(AL115-BW$25)/BW$26*初始化表!B$30</f>
        <v/>
      </c>
      <c r="BX13" s="1240">
        <f>$BT13*(AM115-BX$25)/BX$26*初始化表!B$33</f>
        <v/>
      </c>
      <c r="BY13" s="1240">
        <f>$BT13*(AN115-BY$25)/BY$26*初始化表!B$32</f>
        <v/>
      </c>
      <c r="BZ13" s="1240">
        <f>$BT13*(AP115-BZ$25)/BZ$26*初始化表!B$34</f>
        <v/>
      </c>
      <c r="CA13" s="1240">
        <f>$BT$5*(AW115-CA$25)/CA$26*初始化表!B$36</f>
        <v/>
      </c>
      <c r="CB13" s="1240">
        <f>CE13-CC13-BU13-SUM(BV13:CA13)/2</f>
        <v/>
      </c>
      <c r="CC13" s="1061">
        <f>IF(AO115-AR115&gt;=0,0,-0.1*(1-EXP(2*10^(-6)*(AO115-AR115))))</f>
        <v/>
      </c>
      <c r="CD13" s="1241">
        <f>SUM(BV13:CB13)</f>
        <v/>
      </c>
      <c r="CE13" s="1241">
        <f>AQ115</f>
        <v/>
      </c>
      <c r="CF13" s="1241">
        <f>BU13*2</f>
        <v/>
      </c>
      <c r="CG13" s="1106" t="n"/>
      <c r="CH13" s="1106" t="n"/>
      <c r="CI13" s="1101" t="n"/>
      <c r="CJ13" s="1101" t="n"/>
      <c r="CK13" s="1101" t="n"/>
      <c r="CL13" s="1101" t="n"/>
      <c r="CM13" s="1101" t="n"/>
      <c r="CN13" s="1101" t="n"/>
      <c r="CO13" s="1101" t="n"/>
      <c r="CP13" s="1101" t="n"/>
      <c r="CQ13" s="1101" t="n"/>
      <c r="CR13" s="1101" t="n"/>
      <c r="CS13" s="1101" t="n"/>
      <c r="CT13" s="1101" t="n"/>
      <c r="CU13" s="1101" t="n"/>
      <c r="CV13" s="1101" t="n"/>
      <c r="CW13" s="1101" t="n"/>
      <c r="CX13" s="1101" t="n"/>
      <c r="CY13" s="1101" t="n"/>
      <c r="CZ13" s="1101" t="n"/>
      <c r="DA13" s="1101" t="n"/>
      <c r="DB13" s="1101" t="n"/>
      <c r="DC13" s="1101" t="n"/>
      <c r="DD13" s="1101" t="n"/>
      <c r="DE13" s="1101" t="n"/>
      <c r="DF13" s="1101" t="n"/>
      <c r="DG13" s="1101" t="n"/>
      <c r="DH13" s="1101" t="n"/>
      <c r="DI13" s="1101" t="n"/>
    </row>
    <row r="14" ht="16" customFormat="1" customHeight="1" s="140">
      <c r="A14" s="1047" t="inlineStr">
        <is>
          <t>产品3</t>
        </is>
      </c>
      <c r="B14" s="1242">
        <f>I65</f>
        <v/>
      </c>
      <c r="C14" s="1242">
        <f>J65</f>
        <v/>
      </c>
      <c r="D14" s="1242">
        <f>K65</f>
        <v/>
      </c>
      <c r="E14" s="1242">
        <f>L65</f>
        <v/>
      </c>
      <c r="F14" s="1091" t="inlineStr">
        <is>
          <t>期末现金</t>
        </is>
      </c>
      <c r="G14" s="144" t="n"/>
      <c r="H14" s="1047" t="inlineStr">
        <is>
          <t>最优人机比</t>
        </is>
      </c>
      <c r="I14" s="1246">
        <f>2*(I13*初始化表!E18+J13*初始化表!F18+K13*初始化表!G18+初始化表!H18/初始化表!H17*(L13*初始化表!H17-1/5*(I13*初始化表!E17+J13*初始化表!F17+K13*初始化表!G17+L13*初始化表!H17)))/((I13*初始化表!E17+J13*初始化表!F17+K13*初始化表!G17+L13*初始化表!H17)*4/5)</f>
        <v/>
      </c>
      <c r="J14" s="1044" t="inlineStr">
        <is>
          <t>最优浮动</t>
        </is>
      </c>
      <c r="K14" s="1044" t="inlineStr">
        <is>
          <t>上期浮动</t>
        </is>
      </c>
      <c r="L14" s="1091" t="inlineStr">
        <is>
          <t>下期维持</t>
        </is>
      </c>
      <c r="M14" s="178" t="n"/>
      <c r="N14" s="1047" t="inlineStr">
        <is>
          <t>推荐价格</t>
        </is>
      </c>
      <c r="O14" s="1044" t="inlineStr">
        <is>
          <t>市场1</t>
        </is>
      </c>
      <c r="P14" s="1044" t="inlineStr">
        <is>
          <t>市场2</t>
        </is>
      </c>
      <c r="Q14" s="1044" t="inlineStr">
        <is>
          <t>市场3</t>
        </is>
      </c>
      <c r="R14" s="1091" t="inlineStr">
        <is>
          <t>市场4</t>
        </is>
      </c>
      <c r="S14" s="1100" t="n"/>
      <c r="T14" s="230" t="n"/>
      <c r="U14" s="1073" t="inlineStr">
        <is>
          <t>产品4</t>
        </is>
      </c>
      <c r="V14" s="1063">
        <f>第7期!AO21</f>
        <v/>
      </c>
      <c r="W14" s="1063">
        <f>第7期!AO22</f>
        <v/>
      </c>
      <c r="X14" s="1063">
        <f>第7期!AO23</f>
        <v/>
      </c>
      <c r="Y14" s="1064">
        <f>第7期!AO24</f>
        <v/>
      </c>
      <c r="Z14" s="1101" t="n"/>
      <c r="AA14" s="144" t="n"/>
      <c r="AB14" s="264" t="inlineStr">
        <is>
          <t>产品4</t>
        </is>
      </c>
      <c r="AC14" s="1248">
        <f>B9-AD8</f>
        <v/>
      </c>
      <c r="AD14" s="1248">
        <f>C9-AE8</f>
        <v/>
      </c>
      <c r="AE14" s="1248">
        <f>D9-AF8</f>
        <v/>
      </c>
      <c r="AF14" s="1249">
        <f>E9-AG8</f>
        <v/>
      </c>
      <c r="AG14" s="1101" t="n"/>
      <c r="AH14" s="144" t="n"/>
      <c r="AI14" s="317" t="n"/>
      <c r="AJ14" s="311" t="n"/>
      <c r="AK14" s="312" t="n"/>
      <c r="AL14" s="306" t="n"/>
      <c r="AM14" s="312">
        <f>W43</f>
        <v/>
      </c>
      <c r="AN14" s="313" t="n"/>
      <c r="AO14" s="312" t="n"/>
      <c r="AP14" s="312" t="n"/>
      <c r="AQ14" s="341" t="n"/>
      <c r="AR14" s="1050" t="n"/>
      <c r="AS14" s="1045">
        <f>AM14-AK14</f>
        <v/>
      </c>
      <c r="AT14" s="1045" t="n"/>
      <c r="AU14" s="1045" t="n"/>
      <c r="AV14" s="1045" t="n"/>
      <c r="AW14" s="1052" t="n"/>
      <c r="AX14" s="1101" t="n"/>
      <c r="AY14" s="350" t="n"/>
      <c r="AZ14" s="144" t="n"/>
      <c r="BA14" s="351">
        <f>AI44</f>
        <v/>
      </c>
      <c r="BB14" s="352">
        <f>IF($BA14="","",INT(BB$28*AJ68))</f>
        <v/>
      </c>
      <c r="BC14" s="352">
        <f>IF($BA14="","",INT(BC$28*AK68))</f>
        <v/>
      </c>
      <c r="BD14" s="352">
        <f>IF($BA14="","",INT(BD$28*AL68))</f>
        <v/>
      </c>
      <c r="BE14" s="352">
        <f>IF($BA14="","",INT(BE$28*AM68))</f>
        <v/>
      </c>
      <c r="BF14" s="352">
        <f>IF($BA14="","",INT(BF$28*AN68))</f>
        <v/>
      </c>
      <c r="BG14" s="352">
        <f>IF($BA14="","",INT(BG$28*AO68))</f>
        <v/>
      </c>
      <c r="BH14" s="352">
        <f>IF($BA14="","",INT(BH$28*AP68))</f>
        <v/>
      </c>
      <c r="BI14" s="352">
        <f>IF($BA14="","",INT(BI$28*AQ68))</f>
        <v/>
      </c>
      <c r="BJ14" s="352">
        <f>IF($BA14="","",INT(BJ$28*AR68))</f>
        <v/>
      </c>
      <c r="BK14" s="352">
        <f>IF($BA14="","",INT(BK$28*AS68))</f>
        <v/>
      </c>
      <c r="BL14" s="352">
        <f>IF($BA14="","",INT(BL$28*AT68))</f>
        <v/>
      </c>
      <c r="BM14" s="352">
        <f>IF($BA14="","",INT(BM$28*AU68))</f>
        <v/>
      </c>
      <c r="BN14" s="352">
        <f>IF($BA14="","",INT(BN$28*AV68))</f>
        <v/>
      </c>
      <c r="BO14" s="352">
        <f>IF($BA14="","",INT(BO$28*AW68))</f>
        <v/>
      </c>
      <c r="BP14" s="352">
        <f>IF($BA14="","",INT(BP$28*AX68))</f>
        <v/>
      </c>
      <c r="BQ14" s="352">
        <f>IF($BA14="","",INT(BQ$28*AY68))</f>
        <v/>
      </c>
      <c r="BR14" s="1106" t="n"/>
      <c r="BS14" s="1045">
        <f>BA16</f>
        <v/>
      </c>
      <c r="BT14" s="1061">
        <f>IF(BS14=0,0,1)</f>
        <v/>
      </c>
      <c r="BU14" s="1061">
        <f>第7期!AQ116*0.5</f>
        <v/>
      </c>
      <c r="BV14" s="1240">
        <f>AVERAGE(BT39:CI39)*初始化表!B$31</f>
        <v/>
      </c>
      <c r="BW14" s="1240">
        <f>$BT14*(AL116-BW$25)/BW$26*初始化表!B$30</f>
        <v/>
      </c>
      <c r="BX14" s="1240">
        <f>$BT14*(AM116-BX$25)/BX$26*初始化表!B$33</f>
        <v/>
      </c>
      <c r="BY14" s="1240">
        <f>$BT14*(AN116-BY$25)/BY$26*初始化表!B$32</f>
        <v/>
      </c>
      <c r="BZ14" s="1240">
        <f>$BT14*(AP116-BZ$25)/BZ$26*初始化表!B$34</f>
        <v/>
      </c>
      <c r="CA14" s="1240">
        <f>$BT$5*(AW116-CA$25)/CA$26*初始化表!B$36</f>
        <v/>
      </c>
      <c r="CB14" s="1240">
        <f>CE14-CC14-BU14-SUM(BV14:CA14)/2</f>
        <v/>
      </c>
      <c r="CC14" s="1061">
        <f>IF(AO116-AR116&gt;=0,0,-0.1*(1-EXP(2*10^(-6)*(AO116-AR116))))</f>
        <v/>
      </c>
      <c r="CD14" s="1241">
        <f>SUM(BV14:CB14)</f>
        <v/>
      </c>
      <c r="CE14" s="1241">
        <f>AQ116</f>
        <v/>
      </c>
      <c r="CF14" s="1241">
        <f>BU14*2</f>
        <v/>
      </c>
      <c r="CG14" s="1106" t="n"/>
      <c r="CH14" s="1106" t="n"/>
      <c r="CI14" s="1101" t="n"/>
      <c r="CJ14" s="1101" t="n"/>
      <c r="CK14" s="1101" t="n"/>
      <c r="CL14" s="1101" t="n"/>
      <c r="CM14" s="1101" t="n"/>
      <c r="CN14" s="1101" t="n"/>
      <c r="CO14" s="1101" t="n"/>
      <c r="CP14" s="1101" t="n"/>
      <c r="CQ14" s="1101" t="n"/>
      <c r="CR14" s="1101" t="n"/>
      <c r="CS14" s="1101" t="n"/>
      <c r="CT14" s="1101" t="n"/>
      <c r="CU14" s="1101" t="n"/>
      <c r="CV14" s="1101" t="n"/>
      <c r="CW14" s="1101" t="n"/>
      <c r="CX14" s="1101" t="n"/>
      <c r="CY14" s="1101" t="n"/>
      <c r="CZ14" s="1101" t="n"/>
      <c r="DA14" s="1101" t="n"/>
      <c r="DB14" s="1101" t="n"/>
      <c r="DC14" s="1101" t="n"/>
      <c r="DD14" s="1101" t="n"/>
      <c r="DE14" s="1101" t="n"/>
      <c r="DF14" s="1101" t="n"/>
      <c r="DG14" s="1101" t="n"/>
      <c r="DH14" s="1101" t="n"/>
      <c r="DI14" s="1101" t="n"/>
    </row>
    <row r="15" ht="16" customFormat="1" customHeight="1" s="140">
      <c r="A15" s="1047" t="inlineStr">
        <is>
          <t>产品4</t>
        </is>
      </c>
      <c r="B15" s="1242">
        <f>I66</f>
        <v/>
      </c>
      <c r="C15" s="1242">
        <f>J66</f>
        <v/>
      </c>
      <c r="D15" s="1242">
        <f>K66</f>
        <v/>
      </c>
      <c r="E15" s="1242">
        <f>L66</f>
        <v/>
      </c>
      <c r="F15" s="1262">
        <f>F64</f>
        <v/>
      </c>
      <c r="G15" s="144" t="n"/>
      <c r="H15" s="1047" t="inlineStr">
        <is>
          <t>上期人机比</t>
        </is>
      </c>
      <c r="I15" s="1246">
        <f>第7期!H17/第7期!N49</f>
        <v/>
      </c>
      <c r="J15" s="1246">
        <f>N49*I14-H17</f>
        <v/>
      </c>
      <c r="K15" s="1246">
        <f>N49*I15-H17</f>
        <v/>
      </c>
      <c r="L15" s="187">
        <f>C22+I15*(O49-N49)</f>
        <v/>
      </c>
      <c r="M15" s="178" t="n"/>
      <c r="N15" s="1047" t="inlineStr">
        <is>
          <t>产品1</t>
        </is>
      </c>
      <c r="O15" s="1242">
        <f>INT((1+O10+IF(V42&gt;V17,(V17-V42)/V17/15,(V17-V42)/V17/10))*V23)</f>
        <v/>
      </c>
      <c r="P15" s="1242">
        <f>INT((1+P10+IF(W42&gt;W17,(W17-W42)/W17/15,(W17-W42)/W17/10))*W23)</f>
        <v/>
      </c>
      <c r="Q15" s="1242">
        <f>INT((1+Q10+IF(X42&gt;X17,(X17-X42)/X17/15,(X17-X42)/X17/10))*X23)</f>
        <v/>
      </c>
      <c r="R15" s="1265">
        <f>INT((1+R10+IF(Y42&gt;Y17,(Y17-Y42)/Y17/15,(Y17-Y42)/Y17/10))*Y23)</f>
        <v/>
      </c>
      <c r="S15" s="1266" t="n"/>
      <c r="T15" s="230" t="n"/>
      <c r="U15" s="1101" t="n"/>
      <c r="V15" s="1101" t="n"/>
      <c r="W15" s="1101" t="n"/>
      <c r="X15" s="1101" t="n"/>
      <c r="Y15" s="1101" t="n"/>
      <c r="Z15" s="1101" t="n"/>
      <c r="AA15" s="144" t="n"/>
      <c r="AB15" s="144" t="n"/>
      <c r="AC15" s="267" t="n"/>
      <c r="AD15" s="267" t="n"/>
      <c r="AE15" s="267" t="n"/>
      <c r="AF15" s="267" t="n"/>
      <c r="AG15" s="267" t="n"/>
      <c r="AH15" s="144" t="n"/>
      <c r="AI15" s="317" t="n"/>
      <c r="AJ15" s="311" t="n"/>
      <c r="AK15" s="312" t="n"/>
      <c r="AL15" s="306" t="n"/>
      <c r="AM15" s="312">
        <f>X43</f>
        <v/>
      </c>
      <c r="AN15" s="313" t="n"/>
      <c r="AO15" s="312" t="n"/>
      <c r="AP15" s="312" t="n"/>
      <c r="AQ15" s="341" t="n"/>
      <c r="AR15" s="1050" t="n"/>
      <c r="AS15" s="1045">
        <f>AM15-AK15</f>
        <v/>
      </c>
      <c r="AT15" s="1045" t="n"/>
      <c r="AU15" s="1045" t="n"/>
      <c r="AV15" s="1045" t="n"/>
      <c r="AW15" s="1052" t="n"/>
      <c r="AX15" s="1101" t="n"/>
      <c r="AY15" s="350" t="n"/>
      <c r="AZ15" s="144" t="n"/>
      <c r="BA15" s="351">
        <f>AI45</f>
        <v/>
      </c>
      <c r="BB15" s="352">
        <f>IF($BA15="","",INT(BB$28*AJ69))</f>
        <v/>
      </c>
      <c r="BC15" s="352">
        <f>IF($BA15="","",INT(BC$28*AK69))</f>
        <v/>
      </c>
      <c r="BD15" s="352">
        <f>IF($BA15="","",INT(BD$28*AL69))</f>
        <v/>
      </c>
      <c r="BE15" s="352">
        <f>IF($BA15="","",INT(BE$28*AM69))</f>
        <v/>
      </c>
      <c r="BF15" s="352">
        <f>IF($BA15="","",INT(BF$28*AN69))</f>
        <v/>
      </c>
      <c r="BG15" s="352">
        <f>IF($BA15="","",INT(BG$28*AO69))</f>
        <v/>
      </c>
      <c r="BH15" s="352">
        <f>IF($BA15="","",INT(BH$28*AP69))</f>
        <v/>
      </c>
      <c r="BI15" s="352">
        <f>IF($BA15="","",INT(BI$28*AQ69))</f>
        <v/>
      </c>
      <c r="BJ15" s="352">
        <f>IF($BA15="","",INT(BJ$28*AR69))</f>
        <v/>
      </c>
      <c r="BK15" s="352">
        <f>IF($BA15="","",INT(BK$28*AS69))</f>
        <v/>
      </c>
      <c r="BL15" s="352">
        <f>IF($BA15="","",INT(BL$28*AT69))</f>
        <v/>
      </c>
      <c r="BM15" s="352">
        <f>IF($BA15="","",INT(BM$28*AU69))</f>
        <v/>
      </c>
      <c r="BN15" s="352">
        <f>IF($BA15="","",INT(BN$28*AV69))</f>
        <v/>
      </c>
      <c r="BO15" s="352">
        <f>IF($BA15="","",INT(BO$28*AW69))</f>
        <v/>
      </c>
      <c r="BP15" s="352">
        <f>IF($BA15="","",INT(BP$28*AX69))</f>
        <v/>
      </c>
      <c r="BQ15" s="352">
        <f>IF($BA15="","",INT(BQ$28*AY69))</f>
        <v/>
      </c>
      <c r="BR15" s="1106" t="n"/>
      <c r="BS15" s="1045">
        <f>BA17</f>
        <v/>
      </c>
      <c r="BT15" s="1061">
        <f>IF(BS15=0,0,1)</f>
        <v/>
      </c>
      <c r="BU15" s="1061">
        <f>第7期!AQ117*0.5</f>
        <v/>
      </c>
      <c r="BV15" s="1240">
        <f>AVERAGE(BT40:CI40)*初始化表!B$31</f>
        <v/>
      </c>
      <c r="BW15" s="1240">
        <f>$BT15*(AL117-BW$25)/BW$26*初始化表!B$30</f>
        <v/>
      </c>
      <c r="BX15" s="1240">
        <f>$BT15*(AM117-BX$25)/BX$26*初始化表!B$33</f>
        <v/>
      </c>
      <c r="BY15" s="1240">
        <f>$BT15*(AN117-BY$25)/BY$26*初始化表!B$32</f>
        <v/>
      </c>
      <c r="BZ15" s="1240">
        <f>$BT15*(AP117-BZ$25)/BZ$26*初始化表!B$34</f>
        <v/>
      </c>
      <c r="CA15" s="1240">
        <f>$BT$5*(AW117-CA$25)/CA$26*初始化表!B$36</f>
        <v/>
      </c>
      <c r="CB15" s="1240">
        <f>CE15-CC15-BU15-SUM(BV15:CA15)/2</f>
        <v/>
      </c>
      <c r="CC15" s="1061">
        <f>IF(AO117-AR117&gt;=0,0,-0.1*(1-EXP(2*10^(-6)*(AO117-AR117))))</f>
        <v/>
      </c>
      <c r="CD15" s="1241">
        <f>SUM(BV15:CB15)</f>
        <v/>
      </c>
      <c r="CE15" s="1241">
        <f>AQ117</f>
        <v/>
      </c>
      <c r="CF15" s="1241">
        <f>BU15*2</f>
        <v/>
      </c>
      <c r="CG15" s="1106" t="n"/>
      <c r="CH15" s="1106" t="n"/>
      <c r="CI15" s="1101" t="n"/>
      <c r="CJ15" s="1101" t="n"/>
      <c r="CK15" s="1101" t="n"/>
      <c r="CL15" s="1101" t="n"/>
      <c r="CM15" s="1101" t="n"/>
      <c r="CN15" s="1101" t="n"/>
      <c r="CO15" s="1101" t="n"/>
      <c r="CP15" s="1101" t="n"/>
      <c r="CQ15" s="1101" t="n"/>
      <c r="CR15" s="1101" t="n"/>
      <c r="CS15" s="1101" t="n"/>
      <c r="CT15" s="1101" t="n"/>
      <c r="CU15" s="1101" t="n"/>
      <c r="CV15" s="1101" t="n"/>
      <c r="CW15" s="1101" t="n"/>
      <c r="CX15" s="1101" t="n"/>
      <c r="CY15" s="1101" t="n"/>
      <c r="CZ15" s="1101" t="n"/>
      <c r="DA15" s="1101" t="n"/>
      <c r="DB15" s="1101" t="n"/>
      <c r="DC15" s="1101" t="n"/>
      <c r="DD15" s="1101" t="n"/>
      <c r="DE15" s="1101" t="n"/>
      <c r="DF15" s="1101" t="n"/>
      <c r="DG15" s="1101" t="n"/>
      <c r="DH15" s="1101" t="n"/>
      <c r="DI15" s="1101" t="n"/>
    </row>
    <row r="16" ht="16" customFormat="1" customHeight="1" s="140">
      <c r="A16" s="1047" t="inlineStr">
        <is>
          <t>生产决策</t>
        </is>
      </c>
      <c r="B16" s="1044" t="inlineStr">
        <is>
          <t>第一班</t>
        </is>
      </c>
      <c r="C16" s="1044" t="inlineStr">
        <is>
          <t>第一班加</t>
        </is>
      </c>
      <c r="D16" s="1044" t="inlineStr">
        <is>
          <t>第二班</t>
        </is>
      </c>
      <c r="E16" s="1044" t="inlineStr">
        <is>
          <t>第二班加</t>
        </is>
      </c>
      <c r="F16" s="1091" t="inlineStr">
        <is>
          <t>研发费用</t>
        </is>
      </c>
      <c r="G16" s="144" t="n"/>
      <c r="H16" s="1047" t="inlineStr">
        <is>
          <t>期初人数</t>
        </is>
      </c>
      <c r="I16" s="1044" t="inlineStr">
        <is>
          <t>最大可雇</t>
        </is>
      </c>
      <c r="J16" s="1044" t="inlineStr">
        <is>
          <t>必要退休</t>
        </is>
      </c>
      <c r="K16" s="1044" t="inlineStr">
        <is>
          <t>最大辞退</t>
        </is>
      </c>
      <c r="L16" s="1091" t="inlineStr">
        <is>
          <t>期末人数</t>
        </is>
      </c>
      <c r="M16" s="178" t="n"/>
      <c r="N16" s="1047" t="inlineStr">
        <is>
          <t>产品2</t>
        </is>
      </c>
      <c r="O16" s="1242">
        <f>INT((1+O11+IF(V43&gt;V18,(V18-V43)/V18/15,(V18-V43)/V18/10))*V24)</f>
        <v/>
      </c>
      <c r="P16" s="1242">
        <f>INT((1+P11+IF(W43&gt;W18,(W18-W43)/W18/15,(W18-W43)/W18/10))*W24)</f>
        <v/>
      </c>
      <c r="Q16" s="1242">
        <f>INT((1+Q11+IF(X43&gt;X18,(X18-X43)/X18/15,(X18-X43)/X18/10))*X24)</f>
        <v/>
      </c>
      <c r="R16" s="1265">
        <f>INT((1+R11+IF(Y43&gt;Y18,(Y18-Y43)/Y18/15,(Y18-Y43)/Y18/10))*Y24)</f>
        <v/>
      </c>
      <c r="S16" s="1266" t="n"/>
      <c r="T16" s="230" t="n"/>
      <c r="U16" s="1041" t="inlineStr">
        <is>
          <t>上期需求</t>
        </is>
      </c>
      <c r="V16" s="1053" t="inlineStr">
        <is>
          <t>市场1</t>
        </is>
      </c>
      <c r="W16" s="1053" t="inlineStr">
        <is>
          <t>市场2</t>
        </is>
      </c>
      <c r="X16" s="1053" t="inlineStr">
        <is>
          <t>市场3</t>
        </is>
      </c>
      <c r="Y16" s="1053" t="inlineStr">
        <is>
          <t>市场4</t>
        </is>
      </c>
      <c r="Z16" s="1090" t="inlineStr">
        <is>
          <t>总需求</t>
        </is>
      </c>
      <c r="AA16" s="144" t="n"/>
      <c r="AB16" s="259" t="inlineStr">
        <is>
          <t>单位人时利润</t>
        </is>
      </c>
      <c r="AC16" s="260" t="inlineStr">
        <is>
          <t>市场1</t>
        </is>
      </c>
      <c r="AD16" s="260" t="inlineStr">
        <is>
          <t>市场2</t>
        </is>
      </c>
      <c r="AE16" s="260" t="inlineStr">
        <is>
          <t>市场3</t>
        </is>
      </c>
      <c r="AF16" s="268" t="inlineStr">
        <is>
          <t>市场4</t>
        </is>
      </c>
      <c r="AG16" s="1101" t="n"/>
      <c r="AH16" s="144" t="n"/>
      <c r="AI16" s="317" t="n"/>
      <c r="AJ16" s="311" t="n"/>
      <c r="AK16" s="312" t="n"/>
      <c r="AL16" s="306" t="n"/>
      <c r="AM16" s="312">
        <f>Y43</f>
        <v/>
      </c>
      <c r="AN16" s="313" t="n"/>
      <c r="AO16" s="312" t="n"/>
      <c r="AP16" s="312" t="n"/>
      <c r="AQ16" s="341" t="n"/>
      <c r="AR16" s="1050">
        <f>SUM(AL13:AL16)</f>
        <v/>
      </c>
      <c r="AS16" s="1045">
        <f>AM16-AK16</f>
        <v/>
      </c>
      <c r="AT16" s="1045">
        <f>SUMIF(AS13:AS16,"&gt;=0",AS13:AS16)</f>
        <v/>
      </c>
      <c r="AU16" s="1045">
        <f>SUM(AO13:AO16)</f>
        <v/>
      </c>
      <c r="AV16" s="1045">
        <f>SUM(AP13:AP16)</f>
        <v/>
      </c>
      <c r="AW16" s="1052">
        <f>SUM(AQ13:AQ16)</f>
        <v/>
      </c>
      <c r="AX16" s="1101" t="n"/>
      <c r="AY16" s="350" t="n"/>
      <c r="AZ16" s="144" t="n"/>
      <c r="BA16" s="351">
        <f>AI46</f>
        <v/>
      </c>
      <c r="BB16" s="352">
        <f>IF($BA16="","",INT(BB$28*AJ70))</f>
        <v/>
      </c>
      <c r="BC16" s="352">
        <f>IF($BA16="","",INT(BC$28*AK70))</f>
        <v/>
      </c>
      <c r="BD16" s="352">
        <f>IF($BA16="","",INT(BD$28*AL70))</f>
        <v/>
      </c>
      <c r="BE16" s="352">
        <f>IF($BA16="","",INT(BE$28*AM70))</f>
        <v/>
      </c>
      <c r="BF16" s="352">
        <f>IF($BA16="","",INT(BF$28*AN70))</f>
        <v/>
      </c>
      <c r="BG16" s="352">
        <f>IF($BA16="","",INT(BG$28*AO70))</f>
        <v/>
      </c>
      <c r="BH16" s="352">
        <f>IF($BA16="","",INT(BH$28*AP70))</f>
        <v/>
      </c>
      <c r="BI16" s="352">
        <f>IF($BA16="","",INT(BI$28*AQ70))</f>
        <v/>
      </c>
      <c r="BJ16" s="352">
        <f>IF($BA16="","",INT(BJ$28*AR70))</f>
        <v/>
      </c>
      <c r="BK16" s="352">
        <f>IF($BA16="","",INT(BK$28*AS70))</f>
        <v/>
      </c>
      <c r="BL16" s="352">
        <f>IF($BA16="","",INT(BL$28*AT70))</f>
        <v/>
      </c>
      <c r="BM16" s="352">
        <f>IF($BA16="","",INT(BM$28*AU70))</f>
        <v/>
      </c>
      <c r="BN16" s="352">
        <f>IF($BA16="","",INT(BN$28*AV70))</f>
        <v/>
      </c>
      <c r="BO16" s="352">
        <f>IF($BA16="","",INT(BO$28*AW70))</f>
        <v/>
      </c>
      <c r="BP16" s="352">
        <f>IF($BA16="","",INT(BP$28*AX70))</f>
        <v/>
      </c>
      <c r="BQ16" s="352">
        <f>IF($BA16="","",INT(BQ$28*AY70))</f>
        <v/>
      </c>
      <c r="BR16" s="1106" t="n"/>
      <c r="BS16" s="1045">
        <f>BA18</f>
        <v/>
      </c>
      <c r="BT16" s="1061">
        <f>IF(BS16=0,0,1)</f>
        <v/>
      </c>
      <c r="BU16" s="1061">
        <f>第7期!AQ118*0.5</f>
        <v/>
      </c>
      <c r="BV16" s="1240">
        <f>AVERAGE(BT41:CI41)*初始化表!B$31</f>
        <v/>
      </c>
      <c r="BW16" s="1240">
        <f>$BT16*(AL118-BW$25)/BW$26*初始化表!B$30</f>
        <v/>
      </c>
      <c r="BX16" s="1240">
        <f>$BT16*(AM118-BX$25)/BX$26*初始化表!B$33</f>
        <v/>
      </c>
      <c r="BY16" s="1240">
        <f>$BT16*(AN118-BY$25)/BY$26*初始化表!B$32</f>
        <v/>
      </c>
      <c r="BZ16" s="1240">
        <f>$BT16*(AP118-BZ$25)/BZ$26*初始化表!B$34</f>
        <v/>
      </c>
      <c r="CA16" s="1240">
        <f>$BT$5*(AW118-CA$25)/CA$26*初始化表!B$36</f>
        <v/>
      </c>
      <c r="CB16" s="1240">
        <f>CE16-CC16-BU16-SUM(BV16:CA16)/2</f>
        <v/>
      </c>
      <c r="CC16" s="1061">
        <f>IF(AO118-AR118&gt;=0,0,-0.1*(1-EXP(2*10^(-6)*(AO118-AR118))))</f>
        <v/>
      </c>
      <c r="CD16" s="1241">
        <f>SUM(BV16:CB16)</f>
        <v/>
      </c>
      <c r="CE16" s="1241">
        <f>AQ118</f>
        <v/>
      </c>
      <c r="CF16" s="1241">
        <f>BU16*2</f>
        <v/>
      </c>
      <c r="CG16" s="1106" t="n"/>
      <c r="CH16" s="1106" t="n"/>
      <c r="CI16" s="1100" t="n"/>
      <c r="CJ16" s="1101" t="n"/>
      <c r="CK16" s="1100" t="n"/>
      <c r="CL16" s="1101" t="n"/>
      <c r="CM16" s="1101" t="n"/>
      <c r="CN16" s="1101" t="n"/>
      <c r="CO16" s="1101" t="n"/>
      <c r="CP16" s="1101" t="n"/>
      <c r="CQ16" s="1101" t="n"/>
      <c r="CR16" s="1101" t="n"/>
      <c r="CS16" s="1101" t="n"/>
      <c r="CT16" s="1101" t="n"/>
      <c r="CU16" s="1101" t="n"/>
      <c r="CV16" s="1101" t="n"/>
      <c r="CW16" s="1101" t="n"/>
      <c r="CX16" s="1101" t="n"/>
      <c r="CY16" s="1101" t="n"/>
      <c r="CZ16" s="1101" t="n"/>
      <c r="DA16" s="1101" t="n"/>
      <c r="DB16" s="1101" t="n"/>
      <c r="DC16" s="1101" t="n"/>
      <c r="DD16" s="1101" t="n"/>
      <c r="DE16" s="1101" t="n"/>
      <c r="DF16" s="1101" t="n"/>
      <c r="DG16" s="1101" t="n"/>
      <c r="DH16" s="1101" t="n"/>
      <c r="DI16" s="1101" t="n"/>
    </row>
    <row r="17" ht="16" customFormat="1" customHeight="1" s="140">
      <c r="A17" s="1047" t="inlineStr">
        <is>
          <t>产品1</t>
        </is>
      </c>
      <c r="B17" s="1242">
        <f>I25</f>
        <v/>
      </c>
      <c r="C17" s="1242">
        <f>J25</f>
        <v/>
      </c>
      <c r="D17" s="1242">
        <f>K25</f>
        <v/>
      </c>
      <c r="E17" s="1242">
        <f>L25</f>
        <v/>
      </c>
      <c r="F17" s="1243">
        <f>J6</f>
        <v/>
      </c>
      <c r="G17" s="144" t="n"/>
      <c r="H17" s="157">
        <f>第7期!F68</f>
        <v/>
      </c>
      <c r="I17" s="1061">
        <f>INT(0.5*H17)</f>
        <v/>
      </c>
      <c r="J17" s="1061">
        <f>IF(初始化表!B1=1,INT(3%*H17),INT(3%*H17+0.99))</f>
        <v/>
      </c>
      <c r="K17" s="1061">
        <f>INT(0.1*H17)</f>
        <v/>
      </c>
      <c r="L17" s="1064">
        <f>H17+B22-C22</f>
        <v/>
      </c>
      <c r="M17" s="178" t="n"/>
      <c r="N17" s="1047" t="inlineStr">
        <is>
          <t>产品3</t>
        </is>
      </c>
      <c r="O17" s="1242">
        <f>INT((1+O12+IF(V44&gt;V19,(V19-V44)/V19/20,(V19-V44)/V19/8))*V25)</f>
        <v/>
      </c>
      <c r="P17" s="1242">
        <f>INT((1+P12+IF(W44&gt;W19,(W19-W44)/W19/20,(W19-W44)/W19/8))*W25)</f>
        <v/>
      </c>
      <c r="Q17" s="1242">
        <f>INT((1+Q12+IF(X44&gt;X19,(X19-X44)/X19/20,(X19-X44)/X19/8))*X25)</f>
        <v/>
      </c>
      <c r="R17" s="1265">
        <f>INT((1+R12+IF(Y44&gt;Y19,(Y19-Y44)/Y19/20,(Y19-Y44)/Y19/8))*Y25)</f>
        <v/>
      </c>
      <c r="S17" s="1266" t="n"/>
      <c r="T17" s="230" t="n"/>
      <c r="U17" s="1047" t="inlineStr">
        <is>
          <t>产品1</t>
        </is>
      </c>
      <c r="V17" s="1061">
        <f>第7期!AL9</f>
        <v/>
      </c>
      <c r="W17" s="1061">
        <f>第7期!AL10</f>
        <v/>
      </c>
      <c r="X17" s="1061">
        <f>第7期!AL11</f>
        <v/>
      </c>
      <c r="Y17" s="1061">
        <f>第7期!AL12</f>
        <v/>
      </c>
      <c r="Z17" s="271">
        <f>SUM(V17:Y17)</f>
        <v/>
      </c>
      <c r="AA17" s="144" t="n"/>
      <c r="AB17" s="261" t="inlineStr">
        <is>
          <t>产品1</t>
        </is>
      </c>
      <c r="AC17" s="1267">
        <f>AC11/初始化表!$E$18</f>
        <v/>
      </c>
      <c r="AD17" s="1267">
        <f>AD11/初始化表!$E$18</f>
        <v/>
      </c>
      <c r="AE17" s="1267">
        <f>AE11/初始化表!$E$18</f>
        <v/>
      </c>
      <c r="AF17" s="1268">
        <f>AF11/初始化表!$E$18</f>
        <v/>
      </c>
      <c r="AG17" s="1101" t="n"/>
      <c r="AH17" s="144" t="n"/>
      <c r="AI17" s="317" t="n"/>
      <c r="AJ17" s="311" t="n"/>
      <c r="AK17" s="312" t="n"/>
      <c r="AL17" s="306" t="n"/>
      <c r="AM17" s="312">
        <f>V44</f>
        <v/>
      </c>
      <c r="AN17" s="313" t="n"/>
      <c r="AO17" s="312" t="n"/>
      <c r="AP17" s="312" t="n"/>
      <c r="AQ17" s="341" t="n"/>
      <c r="AR17" s="1050" t="n"/>
      <c r="AS17" s="1045">
        <f>AM17-AK17</f>
        <v/>
      </c>
      <c r="AT17" s="1045" t="n"/>
      <c r="AU17" s="1045" t="n"/>
      <c r="AV17" s="1045" t="n"/>
      <c r="AW17" s="1052" t="n"/>
      <c r="AX17" s="1101" t="n"/>
      <c r="AY17" s="350" t="n"/>
      <c r="AZ17" s="144" t="n"/>
      <c r="BA17" s="351">
        <f>AI47</f>
        <v/>
      </c>
      <c r="BB17" s="352">
        <f>IF($BA17="","",INT(BB$28*AJ71))</f>
        <v/>
      </c>
      <c r="BC17" s="352">
        <f>IF($BA17="","",INT(BC$28*AK71))</f>
        <v/>
      </c>
      <c r="BD17" s="352">
        <f>IF($BA17="","",INT(BD$28*AL71))</f>
        <v/>
      </c>
      <c r="BE17" s="352">
        <f>IF($BA17="","",INT(BE$28*AM71))</f>
        <v/>
      </c>
      <c r="BF17" s="352">
        <f>IF($BA17="","",INT(BF$28*AN71))</f>
        <v/>
      </c>
      <c r="BG17" s="352">
        <f>IF($BA17="","",INT(BG$28*AO71))</f>
        <v/>
      </c>
      <c r="BH17" s="352">
        <f>IF($BA17="","",INT(BH$28*AP71))</f>
        <v/>
      </c>
      <c r="BI17" s="352">
        <f>IF($BA17="","",INT(BI$28*AQ71))</f>
        <v/>
      </c>
      <c r="BJ17" s="352">
        <f>IF($BA17="","",INT(BJ$28*AR71))</f>
        <v/>
      </c>
      <c r="BK17" s="352">
        <f>IF($BA17="","",INT(BK$28*AS71))</f>
        <v/>
      </c>
      <c r="BL17" s="352">
        <f>IF($BA17="","",INT(BL$28*AT71))</f>
        <v/>
      </c>
      <c r="BM17" s="352">
        <f>IF($BA17="","",INT(BM$28*AU71))</f>
        <v/>
      </c>
      <c r="BN17" s="352">
        <f>IF($BA17="","",INT(BN$28*AV71))</f>
        <v/>
      </c>
      <c r="BO17" s="352">
        <f>IF($BA17="","",INT(BO$28*AW71))</f>
        <v/>
      </c>
      <c r="BP17" s="352">
        <f>IF($BA17="","",INT(BP$28*AX71))</f>
        <v/>
      </c>
      <c r="BQ17" s="352">
        <f>IF($BA17="","",INT(BQ$28*AY71))</f>
        <v/>
      </c>
      <c r="BR17" s="1106" t="n"/>
      <c r="BS17" s="1045">
        <f>BA19</f>
        <v/>
      </c>
      <c r="BT17" s="1061">
        <f>IF(BS17=0,0,1)</f>
        <v/>
      </c>
      <c r="BU17" s="1061">
        <f>第7期!AQ119*0.5</f>
        <v/>
      </c>
      <c r="BV17" s="1240">
        <f>AVERAGE(BT42:CI42)*初始化表!B$31</f>
        <v/>
      </c>
      <c r="BW17" s="1240">
        <f>$BT17*(AL119-BW$25)/BW$26*初始化表!B$30</f>
        <v/>
      </c>
      <c r="BX17" s="1240">
        <f>$BT17*(AM119-BX$25)/BX$26*初始化表!B$33</f>
        <v/>
      </c>
      <c r="BY17" s="1240">
        <f>$BT17*(AN119-BY$25)/BY$26*初始化表!B$32</f>
        <v/>
      </c>
      <c r="BZ17" s="1240">
        <f>$BT17*(AP119-BZ$25)/BZ$26*初始化表!B$34</f>
        <v/>
      </c>
      <c r="CA17" s="1240">
        <f>$BT$5*(AW119-CA$25)/CA$26*初始化表!B$36</f>
        <v/>
      </c>
      <c r="CB17" s="1240">
        <f>CE17-CC17-BU17-SUM(BV17:CA17)/2</f>
        <v/>
      </c>
      <c r="CC17" s="1061">
        <f>IF(AO119-AR119&gt;=0,0,-0.1*(1-EXP(2*10^(-6)*(AO119-AR119))))</f>
        <v/>
      </c>
      <c r="CD17" s="1241">
        <f>SUM(BV17:CB17)</f>
        <v/>
      </c>
      <c r="CE17" s="1241">
        <f>AQ119</f>
        <v/>
      </c>
      <c r="CF17" s="1241">
        <f>BU17*2</f>
        <v/>
      </c>
      <c r="CG17" s="1106" t="n"/>
      <c r="CH17" s="1106" t="n"/>
      <c r="CI17" s="1101" t="n"/>
      <c r="CJ17" s="1101" t="n"/>
      <c r="CK17" s="1101" t="n"/>
      <c r="CL17" s="1101" t="n"/>
      <c r="CM17" s="1101" t="n"/>
      <c r="CN17" s="1101" t="n"/>
      <c r="CO17" s="1101" t="n"/>
      <c r="CP17" s="1101" t="n"/>
      <c r="CQ17" s="1101" t="n"/>
      <c r="CR17" s="1101" t="n"/>
      <c r="CS17" s="1101" t="n"/>
      <c r="CT17" s="1101" t="n"/>
      <c r="CU17" s="1101" t="n"/>
      <c r="CV17" s="1101" t="n"/>
      <c r="CW17" s="1101" t="n"/>
      <c r="CX17" s="1101" t="n"/>
      <c r="CY17" s="1101" t="n"/>
      <c r="CZ17" s="1101" t="n"/>
      <c r="DA17" s="1101" t="n"/>
      <c r="DB17" s="1101" t="n"/>
      <c r="DC17" s="1101" t="n"/>
      <c r="DD17" s="1101" t="n"/>
      <c r="DE17" s="1101" t="n"/>
      <c r="DF17" s="1101" t="n"/>
      <c r="DG17" s="1101" t="n"/>
      <c r="DH17" s="1101" t="n"/>
      <c r="DI17" s="1101" t="n"/>
    </row>
    <row r="18" ht="16" customFormat="1" customHeight="1" s="140">
      <c r="A18" s="1047" t="inlineStr">
        <is>
          <t>产品2</t>
        </is>
      </c>
      <c r="B18" s="1242">
        <f>I26</f>
        <v/>
      </c>
      <c r="C18" s="1242">
        <f>J26</f>
        <v/>
      </c>
      <c r="D18" s="1242">
        <f>K26</f>
        <v/>
      </c>
      <c r="E18" s="1242">
        <f>L26</f>
        <v/>
      </c>
      <c r="F18" s="1243">
        <f>J7</f>
        <v/>
      </c>
      <c r="G18" s="144" t="n"/>
      <c r="H18" s="1047" t="inlineStr">
        <is>
          <t>当期雇佣</t>
        </is>
      </c>
      <c r="I18" s="188" t="n"/>
      <c r="J18" s="1044" t="inlineStr">
        <is>
          <t>当期辞退</t>
        </is>
      </c>
      <c r="K18" s="189" t="n"/>
      <c r="L18" s="1101" t="n"/>
      <c r="M18" s="178" t="n"/>
      <c r="N18" s="1047" t="inlineStr">
        <is>
          <t>产品4</t>
        </is>
      </c>
      <c r="O18" s="1242">
        <f>INT((1+O13+IF(V45&gt;V20,(V20-V45)/V20/20,(V20-V45)/V20/8))*V26)</f>
        <v/>
      </c>
      <c r="P18" s="1242">
        <f>INT((1+P13+IF(W45&gt;W20,(W20-W45)/W20/20,(W20-W45)/W20/8))*W26)</f>
        <v/>
      </c>
      <c r="Q18" s="1242">
        <f>INT((1+Q13+IF(X45&gt;X20,(X20-X45)/X20/20,(X20-X45)/X20/8))*X26)</f>
        <v/>
      </c>
      <c r="R18" s="1265">
        <f>INT((1+R13+IF(Y45&gt;Y20,(Y20-Y45)/Y20/20,(Y20-Y45)/Y20/8))*Y26)</f>
        <v/>
      </c>
      <c r="S18" s="1266" t="n"/>
      <c r="T18" s="1055" t="inlineStr">
        <is>
          <t>机器利用率检验数(尽可能小）</t>
        </is>
      </c>
      <c r="U18" s="1047" t="inlineStr">
        <is>
          <t>产品2</t>
        </is>
      </c>
      <c r="V18" s="1061">
        <f>第7期!AL13</f>
        <v/>
      </c>
      <c r="W18" s="1061">
        <f>第7期!AL14</f>
        <v/>
      </c>
      <c r="X18" s="1061">
        <f>第7期!AL15</f>
        <v/>
      </c>
      <c r="Y18" s="1061">
        <f>第7期!AL16</f>
        <v/>
      </c>
      <c r="Z18" s="271">
        <f>SUM(V18:Y18)</f>
        <v/>
      </c>
      <c r="AA18" s="144" t="n"/>
      <c r="AB18" s="261" t="inlineStr">
        <is>
          <t>产品2</t>
        </is>
      </c>
      <c r="AC18" s="1267">
        <f>AC12/初始化表!$F$18</f>
        <v/>
      </c>
      <c r="AD18" s="1267">
        <f>AD12/初始化表!$F$18</f>
        <v/>
      </c>
      <c r="AE18" s="1267">
        <f>AE12/初始化表!$F$18</f>
        <v/>
      </c>
      <c r="AF18" s="1268">
        <f>AF12/初始化表!$F$18</f>
        <v/>
      </c>
      <c r="AG18" s="1101" t="n"/>
      <c r="AH18" s="144" t="n"/>
      <c r="AI18" s="317" t="n"/>
      <c r="AJ18" s="311" t="n"/>
      <c r="AK18" s="312" t="n"/>
      <c r="AL18" s="306" t="n"/>
      <c r="AM18" s="312">
        <f>W44</f>
        <v/>
      </c>
      <c r="AN18" s="313" t="n"/>
      <c r="AO18" s="312" t="n"/>
      <c r="AP18" s="312" t="n"/>
      <c r="AQ18" s="341" t="n"/>
      <c r="AR18" s="1050" t="n"/>
      <c r="AS18" s="1045">
        <f>AM18-AK18</f>
        <v/>
      </c>
      <c r="AT18" s="1045" t="n"/>
      <c r="AU18" s="1045" t="n"/>
      <c r="AV18" s="1045" t="n"/>
      <c r="AW18" s="1052" t="n"/>
      <c r="AX18" s="1101" t="n"/>
      <c r="AY18" s="350" t="n"/>
      <c r="AZ18" s="144" t="n"/>
      <c r="BA18" s="351">
        <f>AI48</f>
        <v/>
      </c>
      <c r="BB18" s="352">
        <f>IF($BA18="","",INT(BB$28*AJ72))</f>
        <v/>
      </c>
      <c r="BC18" s="352">
        <f>IF($BA18="","",INT(BC$28*AK72))</f>
        <v/>
      </c>
      <c r="BD18" s="352">
        <f>IF($BA18="","",INT(BD$28*AL72))</f>
        <v/>
      </c>
      <c r="BE18" s="352">
        <f>IF($BA18="","",INT(BE$28*AM72))</f>
        <v/>
      </c>
      <c r="BF18" s="352">
        <f>IF($BA18="","",INT(BF$28*AN72))</f>
        <v/>
      </c>
      <c r="BG18" s="352">
        <f>IF($BA18="","",INT(BG$28*AO72))</f>
        <v/>
      </c>
      <c r="BH18" s="352">
        <f>IF($BA18="","",INT(BH$28*AP72))</f>
        <v/>
      </c>
      <c r="BI18" s="352">
        <f>IF($BA18="","",INT(BI$28*AQ72))</f>
        <v/>
      </c>
      <c r="BJ18" s="352">
        <f>IF($BA18="","",INT(BJ$28*AR72))</f>
        <v/>
      </c>
      <c r="BK18" s="352">
        <f>IF($BA18="","",INT(BK$28*AS72))</f>
        <v/>
      </c>
      <c r="BL18" s="352">
        <f>IF($BA18="","",INT(BL$28*AT72))</f>
        <v/>
      </c>
      <c r="BM18" s="352">
        <f>IF($BA18="","",INT(BM$28*AU72))</f>
        <v/>
      </c>
      <c r="BN18" s="352">
        <f>IF($BA18="","",INT(BN$28*AV72))</f>
        <v/>
      </c>
      <c r="BO18" s="352">
        <f>IF($BA18="","",INT(BO$28*AW72))</f>
        <v/>
      </c>
      <c r="BP18" s="352">
        <f>IF($BA18="","",INT(BP$28*AX72))</f>
        <v/>
      </c>
      <c r="BQ18" s="352">
        <f>IF($BA18="","",INT(BQ$28*AY72))</f>
        <v/>
      </c>
      <c r="BR18" s="1106" t="n"/>
      <c r="BS18" s="1045">
        <f>BA20</f>
        <v/>
      </c>
      <c r="BT18" s="1061">
        <f>IF(BS18=0,0,1)</f>
        <v/>
      </c>
      <c r="BU18" s="1061">
        <f>第7期!AQ120*0.5</f>
        <v/>
      </c>
      <c r="BV18" s="1240">
        <f>AVERAGE(BT43:CI43)*初始化表!B$31</f>
        <v/>
      </c>
      <c r="BW18" s="1240">
        <f>$BT18*(AL120-BW$25)/BW$26*初始化表!B$30</f>
        <v/>
      </c>
      <c r="BX18" s="1240">
        <f>$BT18*(AM120-BX$25)/BX$26*初始化表!B$33</f>
        <v/>
      </c>
      <c r="BY18" s="1240">
        <f>$BT18*(AN120-BY$25)/BY$26*初始化表!B$32</f>
        <v/>
      </c>
      <c r="BZ18" s="1240">
        <f>$BT18*(AP120-BZ$25)/BZ$26*初始化表!B$34</f>
        <v/>
      </c>
      <c r="CA18" s="1240">
        <f>$BT$5*(AW120-CA$25)/CA$26*初始化表!B$36</f>
        <v/>
      </c>
      <c r="CB18" s="1240">
        <f>CE18-CC18-BU18-SUM(BV18:CA18)/2</f>
        <v/>
      </c>
      <c r="CC18" s="1061">
        <f>IF(AO120-AR120&gt;=0,0,-0.1*(1-EXP(2*10^(-6)*(AO120-AR120))))</f>
        <v/>
      </c>
      <c r="CD18" s="1241">
        <f>SUM(BV18:CB18)</f>
        <v/>
      </c>
      <c r="CE18" s="1241">
        <f>AQ120</f>
        <v/>
      </c>
      <c r="CF18" s="1241">
        <f>BU18*2</f>
        <v/>
      </c>
      <c r="CG18" s="1106" t="n"/>
      <c r="CH18" s="1106" t="n"/>
      <c r="CI18" s="1100" t="n"/>
      <c r="CJ18" s="1101" t="n"/>
      <c r="CK18" s="1100" t="n"/>
      <c r="CL18" s="1101" t="n"/>
      <c r="CM18" s="1101" t="n"/>
      <c r="CN18" s="1101" t="n"/>
      <c r="CO18" s="1101" t="n"/>
      <c r="CP18" s="1101" t="n"/>
      <c r="CQ18" s="1101" t="n"/>
      <c r="CR18" s="1101" t="n"/>
      <c r="CS18" s="1101" t="n"/>
      <c r="CT18" s="1101" t="n"/>
      <c r="CU18" s="1101" t="n"/>
      <c r="CV18" s="1101" t="n"/>
      <c r="CW18" s="1101" t="n"/>
      <c r="CX18" s="1101" t="n"/>
      <c r="CY18" s="1101" t="n"/>
      <c r="CZ18" s="1101" t="n"/>
      <c r="DA18" s="1101" t="n"/>
      <c r="DB18" s="1101" t="n"/>
      <c r="DC18" s="1101" t="n"/>
      <c r="DD18" s="1101" t="n"/>
      <c r="DE18" s="1101" t="n"/>
      <c r="DF18" s="1101" t="n"/>
      <c r="DG18" s="1101" t="n"/>
      <c r="DH18" s="1101" t="n"/>
      <c r="DI18" s="1101" t="n"/>
    </row>
    <row r="19" ht="16" customFormat="1" customHeight="1" s="140">
      <c r="A19" s="1047" t="inlineStr">
        <is>
          <t>产品3</t>
        </is>
      </c>
      <c r="B19" s="1242">
        <f>I27</f>
        <v/>
      </c>
      <c r="C19" s="1242">
        <f>J27</f>
        <v/>
      </c>
      <c r="D19" s="1242">
        <f>K27</f>
        <v/>
      </c>
      <c r="E19" s="1242">
        <f>L27</f>
        <v/>
      </c>
      <c r="F19" s="1243">
        <f>J8</f>
        <v/>
      </c>
      <c r="G19" s="144" t="n"/>
      <c r="H19" s="1050" t="n"/>
      <c r="I19" s="1044" t="inlineStr">
        <is>
          <t>下限</t>
        </is>
      </c>
      <c r="J19" s="1044" t="inlineStr">
        <is>
          <t>上限</t>
        </is>
      </c>
      <c r="K19" s="1091" t="inlineStr">
        <is>
          <t>实际</t>
        </is>
      </c>
      <c r="L19" s="1101" t="n"/>
      <c r="M19" s="178" t="n"/>
      <c r="N19" s="1047" t="inlineStr">
        <is>
          <t>实际价格</t>
        </is>
      </c>
      <c r="O19" s="1044" t="inlineStr">
        <is>
          <t>市场1</t>
        </is>
      </c>
      <c r="P19" s="1044" t="inlineStr">
        <is>
          <t>市场2</t>
        </is>
      </c>
      <c r="Q19" s="1044" t="inlineStr">
        <is>
          <t>市场3</t>
        </is>
      </c>
      <c r="R19" s="1091" t="inlineStr">
        <is>
          <t>市场4</t>
        </is>
      </c>
      <c r="S19" s="234" t="n"/>
      <c r="U19" s="1047" t="inlineStr">
        <is>
          <t>产品3</t>
        </is>
      </c>
      <c r="V19" s="1061">
        <f>第7期!AL17</f>
        <v/>
      </c>
      <c r="W19" s="1061">
        <f>第7期!AL18</f>
        <v/>
      </c>
      <c r="X19" s="1061">
        <f>第7期!AL19</f>
        <v/>
      </c>
      <c r="Y19" s="1061">
        <f>第7期!AL20</f>
        <v/>
      </c>
      <c r="Z19" s="271">
        <f>SUM(V19:Y19)</f>
        <v/>
      </c>
      <c r="AA19" s="144" t="n"/>
      <c r="AB19" s="261" t="inlineStr">
        <is>
          <t>产品3</t>
        </is>
      </c>
      <c r="AC19" s="1267">
        <f>AC13/初始化表!$G$18</f>
        <v/>
      </c>
      <c r="AD19" s="1267">
        <f>AD13/初始化表!$G$18</f>
        <v/>
      </c>
      <c r="AE19" s="1267">
        <f>AE13/初始化表!$G$18</f>
        <v/>
      </c>
      <c r="AF19" s="1268">
        <f>AF13/初始化表!$G$18</f>
        <v/>
      </c>
      <c r="AG19" s="1101" t="n"/>
      <c r="AH19" s="144" t="n"/>
      <c r="AI19" s="317" t="n"/>
      <c r="AJ19" s="311" t="n"/>
      <c r="AK19" s="312" t="n"/>
      <c r="AL19" s="306" t="n"/>
      <c r="AM19" s="312">
        <f>X44</f>
        <v/>
      </c>
      <c r="AN19" s="313" t="n"/>
      <c r="AO19" s="312" t="n"/>
      <c r="AP19" s="312" t="n"/>
      <c r="AQ19" s="341" t="n"/>
      <c r="AR19" s="1050" t="n"/>
      <c r="AS19" s="1045">
        <f>AM19-AK19</f>
        <v/>
      </c>
      <c r="AT19" s="1045" t="n"/>
      <c r="AU19" s="1045" t="n"/>
      <c r="AV19" s="1045" t="n"/>
      <c r="AW19" s="1052" t="n"/>
      <c r="AX19" s="1101" t="n"/>
      <c r="AY19" s="350" t="n"/>
      <c r="AZ19" s="144" t="n"/>
      <c r="BA19" s="351">
        <f>AI49</f>
        <v/>
      </c>
      <c r="BB19" s="352">
        <f>IF($BA19="","",INT(BB$28*AJ73))</f>
        <v/>
      </c>
      <c r="BC19" s="352">
        <f>IF($BA19="","",INT(BC$28*AK73))</f>
        <v/>
      </c>
      <c r="BD19" s="352">
        <f>IF($BA19="","",INT(BD$28*AL73))</f>
        <v/>
      </c>
      <c r="BE19" s="352">
        <f>IF($BA19="","",INT(BE$28*AM73))</f>
        <v/>
      </c>
      <c r="BF19" s="352">
        <f>IF($BA19="","",INT(BF$28*AN73))</f>
        <v/>
      </c>
      <c r="BG19" s="352">
        <f>IF($BA19="","",INT(BG$28*AO73))</f>
        <v/>
      </c>
      <c r="BH19" s="352">
        <f>IF($BA19="","",INT(BH$28*AP73))</f>
        <v/>
      </c>
      <c r="BI19" s="352">
        <f>IF($BA19="","",INT(BI$28*AQ73))</f>
        <v/>
      </c>
      <c r="BJ19" s="352">
        <f>IF($BA19="","",INT(BJ$28*AR73))</f>
        <v/>
      </c>
      <c r="BK19" s="352">
        <f>IF($BA19="","",INT(BK$28*AS73))</f>
        <v/>
      </c>
      <c r="BL19" s="352">
        <f>IF($BA19="","",INT(BL$28*AT73))</f>
        <v/>
      </c>
      <c r="BM19" s="352">
        <f>IF($BA19="","",INT(BM$28*AU73))</f>
        <v/>
      </c>
      <c r="BN19" s="352">
        <f>IF($BA19="","",INT(BN$28*AV73))</f>
        <v/>
      </c>
      <c r="BO19" s="352">
        <f>IF($BA19="","",INT(BO$28*AW73))</f>
        <v/>
      </c>
      <c r="BP19" s="352">
        <f>IF($BA19="","",INT(BP$28*AX73))</f>
        <v/>
      </c>
      <c r="BQ19" s="352">
        <f>IF($BA19="","",INT(BQ$28*AY73))</f>
        <v/>
      </c>
      <c r="BR19" s="1106" t="n"/>
      <c r="BS19" s="1045">
        <f>BA21</f>
        <v/>
      </c>
      <c r="BT19" s="1061">
        <f>IF(BS19=0,0,1)</f>
        <v/>
      </c>
      <c r="BU19" s="1061">
        <f>第7期!AQ121*0.5</f>
        <v/>
      </c>
      <c r="BV19" s="1240">
        <f>AVERAGE(BT44:CI44)*初始化表!B$31</f>
        <v/>
      </c>
      <c r="BW19" s="1240">
        <f>$BT19*(AL121-BW$25)/BW$26*初始化表!B$30</f>
        <v/>
      </c>
      <c r="BX19" s="1240">
        <f>$BT19*(AM121-BX$25)/BX$26*初始化表!B$33</f>
        <v/>
      </c>
      <c r="BY19" s="1240">
        <f>$BT19*(AN121-BY$25)/BY$26*初始化表!B$32</f>
        <v/>
      </c>
      <c r="BZ19" s="1240">
        <f>$BT19*(AP121-BZ$25)/BZ$26*初始化表!B$34</f>
        <v/>
      </c>
      <c r="CA19" s="1240">
        <f>$BT$5*(AW121-CA$25)/CA$26*初始化表!B$36</f>
        <v/>
      </c>
      <c r="CB19" s="1240">
        <f>CE19-CC19-BU19-SUM(BV19:CA19)/2</f>
        <v/>
      </c>
      <c r="CC19" s="1061">
        <f>IF(AO121-AR121&gt;=0,0,-0.1*(1-EXP(2*10^(-6)*(AO121-AR121))))</f>
        <v/>
      </c>
      <c r="CD19" s="1241">
        <f>SUM(BV19:CB19)</f>
        <v/>
      </c>
      <c r="CE19" s="1241">
        <f>AQ121</f>
        <v/>
      </c>
      <c r="CF19" s="1241">
        <f>BU19*2</f>
        <v/>
      </c>
      <c r="CG19" s="1106" t="n"/>
      <c r="CH19" s="1106" t="n"/>
      <c r="CI19" s="1101" t="n"/>
      <c r="CJ19" s="1101" t="n"/>
      <c r="CK19" s="1101" t="n"/>
      <c r="CL19" s="1101" t="n"/>
      <c r="CM19" s="1101" t="n"/>
      <c r="CN19" s="1101" t="n"/>
      <c r="CO19" s="1101" t="n"/>
      <c r="CP19" s="1101" t="n"/>
      <c r="CQ19" s="1101" t="n"/>
      <c r="CR19" s="1101" t="n"/>
      <c r="CS19" s="1101" t="n"/>
      <c r="CT19" s="1101" t="n"/>
      <c r="CU19" s="1101" t="n"/>
      <c r="CV19" s="1101" t="n"/>
      <c r="CW19" s="1101" t="n"/>
      <c r="CX19" s="1101" t="n"/>
      <c r="CY19" s="1101" t="n"/>
      <c r="CZ19" s="1101" t="n"/>
      <c r="DA19" s="1101" t="n"/>
      <c r="DB19" s="1101" t="n"/>
      <c r="DC19" s="1101" t="n"/>
      <c r="DD19" s="1101" t="n"/>
      <c r="DE19" s="1101" t="n"/>
      <c r="DF19" s="1101" t="n"/>
      <c r="DG19" s="1101" t="n"/>
      <c r="DH19" s="1101" t="n"/>
      <c r="DI19" s="1101" t="n"/>
    </row>
    <row r="20" ht="16" customFormat="1" customHeight="1" s="140">
      <c r="A20" s="1047" t="inlineStr">
        <is>
          <t>产品4</t>
        </is>
      </c>
      <c r="B20" s="1242">
        <f>I28</f>
        <v/>
      </c>
      <c r="C20" s="1242">
        <f>J28</f>
        <v/>
      </c>
      <c r="D20" s="1242">
        <f>K28</f>
        <v/>
      </c>
      <c r="E20" s="1242">
        <f>L28</f>
        <v/>
      </c>
      <c r="F20" s="1243">
        <f>J9</f>
        <v/>
      </c>
      <c r="G20" s="144" t="n"/>
      <c r="H20" s="1047" t="inlineStr">
        <is>
          <t>期初人机比</t>
        </is>
      </c>
      <c r="I20" s="1241">
        <f>(H17-K18)/N49</f>
        <v/>
      </c>
      <c r="J20" s="1241">
        <f>(H17-K18+I17/4)/N49</f>
        <v/>
      </c>
      <c r="K20" s="1269">
        <f>(H17-K18+I18/4)/N49</f>
        <v/>
      </c>
      <c r="L20" s="1101" t="n"/>
      <c r="M20" s="178" t="n"/>
      <c r="N20" s="1047" t="inlineStr">
        <is>
          <t>产品1</t>
        </is>
      </c>
      <c r="O20" s="1270">
        <f>O15</f>
        <v/>
      </c>
      <c r="P20" s="1270">
        <f>P15</f>
        <v/>
      </c>
      <c r="Q20" s="1270">
        <f>Q15</f>
        <v/>
      </c>
      <c r="R20" s="1270">
        <f>R15</f>
        <v/>
      </c>
      <c r="S20" s="235" t="n"/>
      <c r="T20" s="1271">
        <f>MAX(AC23,AD23,AE23,AF23)-MIN(AC23,AD23,AE23,AF23)</f>
        <v/>
      </c>
      <c r="U20" s="1073" t="inlineStr">
        <is>
          <t>产品4</t>
        </is>
      </c>
      <c r="V20" s="1063">
        <f>第7期!AL21</f>
        <v/>
      </c>
      <c r="W20" s="1063">
        <f>第7期!AL22</f>
        <v/>
      </c>
      <c r="X20" s="1063">
        <f>第7期!AL23</f>
        <v/>
      </c>
      <c r="Y20" s="1063">
        <f>第7期!AL24</f>
        <v/>
      </c>
      <c r="Z20" s="274">
        <f>SUM(V20:Y20)</f>
        <v/>
      </c>
      <c r="AA20" s="144" t="n"/>
      <c r="AB20" s="264" t="inlineStr">
        <is>
          <t>产品4</t>
        </is>
      </c>
      <c r="AC20" s="1272">
        <f>AC14/初始化表!$H$18</f>
        <v/>
      </c>
      <c r="AD20" s="1272">
        <f>AD14/初始化表!$H$18</f>
        <v/>
      </c>
      <c r="AE20" s="1272">
        <f>AE14/初始化表!$H$18</f>
        <v/>
      </c>
      <c r="AF20" s="1273">
        <f>AF14/初始化表!$H$18</f>
        <v/>
      </c>
      <c r="AG20" s="1101" t="n"/>
      <c r="AH20" s="144" t="n"/>
      <c r="AI20" s="317" t="n"/>
      <c r="AJ20" s="311" t="n"/>
      <c r="AK20" s="312" t="n"/>
      <c r="AL20" s="306" t="n"/>
      <c r="AM20" s="312">
        <f>Y44</f>
        <v/>
      </c>
      <c r="AN20" s="313" t="n"/>
      <c r="AO20" s="312" t="n"/>
      <c r="AP20" s="312" t="n"/>
      <c r="AQ20" s="341" t="n"/>
      <c r="AR20" s="1050">
        <f>SUM(AL17:AL20)</f>
        <v/>
      </c>
      <c r="AS20" s="1045">
        <f>AM20-AK20</f>
        <v/>
      </c>
      <c r="AT20" s="1045">
        <f>SUMIF(AS17:AS20,"&gt;=0",AS17:AS20)</f>
        <v/>
      </c>
      <c r="AU20" s="1045">
        <f>SUM(AO17:AO20)</f>
        <v/>
      </c>
      <c r="AV20" s="1045">
        <f>SUM(AP17:AP20)</f>
        <v/>
      </c>
      <c r="AW20" s="1052">
        <f>SUM(AQ17:AQ20)</f>
        <v/>
      </c>
      <c r="AX20" s="1101" t="n"/>
      <c r="AY20" s="350" t="n"/>
      <c r="AZ20" s="144" t="n"/>
      <c r="BA20" s="351">
        <f>AI50</f>
        <v/>
      </c>
      <c r="BB20" s="352">
        <f>IF($BA20="","",INT(BB$28*AJ74))</f>
        <v/>
      </c>
      <c r="BC20" s="352">
        <f>IF($BA20="","",INT(BC$28*AK74))</f>
        <v/>
      </c>
      <c r="BD20" s="352">
        <f>IF($BA20="","",INT(BD$28*AL74))</f>
        <v/>
      </c>
      <c r="BE20" s="352">
        <f>IF($BA20="","",INT(BE$28*AM74))</f>
        <v/>
      </c>
      <c r="BF20" s="352">
        <f>IF($BA20="","",INT(BF$28*AN74))</f>
        <v/>
      </c>
      <c r="BG20" s="352">
        <f>IF($BA20="","",INT(BG$28*AO74))</f>
        <v/>
      </c>
      <c r="BH20" s="352">
        <f>IF($BA20="","",INT(BH$28*AP74))</f>
        <v/>
      </c>
      <c r="BI20" s="352">
        <f>IF($BA20="","",INT(BI$28*AQ74))</f>
        <v/>
      </c>
      <c r="BJ20" s="352">
        <f>IF($BA20="","",INT(BJ$28*AR74))</f>
        <v/>
      </c>
      <c r="BK20" s="352">
        <f>IF($BA20="","",INT(BK$28*AS74))</f>
        <v/>
      </c>
      <c r="BL20" s="352">
        <f>IF($BA20="","",INT(BL$28*AT74))</f>
        <v/>
      </c>
      <c r="BM20" s="352">
        <f>IF($BA20="","",INT(BM$28*AU74))</f>
        <v/>
      </c>
      <c r="BN20" s="352">
        <f>IF($BA20="","",INT(BN$28*AV74))</f>
        <v/>
      </c>
      <c r="BO20" s="352">
        <f>IF($BA20="","",INT(BO$28*AW74))</f>
        <v/>
      </c>
      <c r="BP20" s="352">
        <f>IF($BA20="","",INT(BP$28*AX74))</f>
        <v/>
      </c>
      <c r="BQ20" s="352">
        <f>IF($BA20="","",INT(BQ$28*AY74))</f>
        <v/>
      </c>
      <c r="BR20" s="1106" t="n"/>
      <c r="BS20" s="1045">
        <f>BA22</f>
        <v/>
      </c>
      <c r="BT20" s="1061">
        <f>IF(BS20=0,0,1)</f>
        <v/>
      </c>
      <c r="BU20" s="1061">
        <f>第7期!AQ122*0.5</f>
        <v/>
      </c>
      <c r="BV20" s="1240">
        <f>AVERAGE(BT45:CI45)*初始化表!B$31</f>
        <v/>
      </c>
      <c r="BW20" s="1240">
        <f>$BT20*(AL122-BW$25)/BW$26*初始化表!B$30</f>
        <v/>
      </c>
      <c r="BX20" s="1240">
        <f>$BT20*(AM122-BX$25)/BX$26*初始化表!B$33</f>
        <v/>
      </c>
      <c r="BY20" s="1240">
        <f>$BT20*(AN122-BY$25)/BY$26*初始化表!B$32</f>
        <v/>
      </c>
      <c r="BZ20" s="1240">
        <f>$BT20*(AP122-BZ$25)/BZ$26*初始化表!B$34</f>
        <v/>
      </c>
      <c r="CA20" s="1240">
        <f>$BT$5*(AW122-CA$25)/CA$26*初始化表!B$36</f>
        <v/>
      </c>
      <c r="CB20" s="1240">
        <f>CE20-CC20-BU20-SUM(BV20:CA20)/2</f>
        <v/>
      </c>
      <c r="CC20" s="1061">
        <f>IF(AO122-AR122&gt;=0,0,-0.1*(1-EXP(2*10^(-6)*(AO122-AR122))))</f>
        <v/>
      </c>
      <c r="CD20" s="1241">
        <f>SUM(BV20:CB20)</f>
        <v/>
      </c>
      <c r="CE20" s="1241">
        <f>AQ122</f>
        <v/>
      </c>
      <c r="CF20" s="1241">
        <f>BU20*2</f>
        <v/>
      </c>
      <c r="CG20" s="1106" t="n"/>
      <c r="CH20" s="1106" t="n"/>
      <c r="CI20" s="1101" t="n"/>
      <c r="CJ20" s="1101" t="n"/>
      <c r="CK20" s="1101" t="n"/>
      <c r="CL20" s="1101" t="n"/>
      <c r="CM20" s="1101" t="n"/>
      <c r="CN20" s="1101" t="n"/>
      <c r="CO20" s="1101" t="n"/>
      <c r="CP20" s="1101" t="n"/>
      <c r="CQ20" s="1101" t="n"/>
      <c r="CR20" s="1101" t="n"/>
      <c r="CS20" s="1101" t="n"/>
      <c r="CT20" s="1101" t="n"/>
      <c r="CU20" s="1101" t="n"/>
      <c r="CV20" s="1101" t="n"/>
      <c r="CW20" s="1101" t="n"/>
      <c r="CX20" s="1101" t="n"/>
      <c r="CY20" s="1101" t="n"/>
      <c r="CZ20" s="1101" t="n"/>
      <c r="DA20" s="1101" t="n"/>
      <c r="DB20" s="1101" t="n"/>
      <c r="DC20" s="1101" t="n"/>
      <c r="DD20" s="1101" t="n"/>
      <c r="DE20" s="1101" t="n"/>
      <c r="DF20" s="1101" t="n"/>
      <c r="DG20" s="1101" t="n"/>
      <c r="DH20" s="1101" t="n"/>
      <c r="DI20" s="1101" t="n"/>
    </row>
    <row r="21" ht="16" customFormat="1" customHeight="1" s="140">
      <c r="A21" s="1047" t="inlineStr">
        <is>
          <t>发展</t>
        </is>
      </c>
      <c r="B21" s="1044" t="inlineStr">
        <is>
          <t>新雇员工</t>
        </is>
      </c>
      <c r="C21" s="1044" t="inlineStr">
        <is>
          <t>辞退员工</t>
        </is>
      </c>
      <c r="D21" s="1044" t="inlineStr">
        <is>
          <t>买机器</t>
        </is>
      </c>
      <c r="E21" s="1044" t="inlineStr">
        <is>
          <t>买原材料</t>
        </is>
      </c>
      <c r="F21" s="1052" t="n"/>
      <c r="G21" s="144" t="n"/>
      <c r="H21" s="1073" t="inlineStr">
        <is>
          <t>期末人机比</t>
        </is>
      </c>
      <c r="I21" s="1274">
        <f>(L17-ROUND(L17*0.03,0))/O49</f>
        <v/>
      </c>
      <c r="J21" s="1274">
        <f>(L17-ROUND(L17*0.03,0)+ROUNDDOWN(L17/2,0)/4)/O49</f>
        <v/>
      </c>
      <c r="K21" s="1275" t="n"/>
      <c r="L21" s="1101" t="n"/>
      <c r="M21" s="178" t="n"/>
      <c r="N21" s="1047" t="inlineStr">
        <is>
          <t>产品2</t>
        </is>
      </c>
      <c r="O21" s="1270">
        <f>O16</f>
        <v/>
      </c>
      <c r="P21" s="1270">
        <f>P16</f>
        <v/>
      </c>
      <c r="Q21" s="1270">
        <f>Q16</f>
        <v/>
      </c>
      <c r="R21" s="1270">
        <f>R16</f>
        <v/>
      </c>
      <c r="S21" s="235" t="n"/>
      <c r="T21" s="1271">
        <f>MAX(AC24,AD24,AE24,AF24)-MIN(AC24,AD24,AE24,AF24)</f>
        <v/>
      </c>
      <c r="U21" s="230" t="n"/>
      <c r="V21" s="230" t="n"/>
      <c r="W21" s="230" t="n"/>
      <c r="X21" s="230" t="n"/>
      <c r="Y21" s="230" t="n"/>
      <c r="Z21" s="230" t="n"/>
      <c r="AA21" s="144" t="n"/>
      <c r="AB21" s="267" t="n"/>
      <c r="AC21" s="267" t="n"/>
      <c r="AD21" s="267" t="n"/>
      <c r="AE21" s="267" t="n"/>
      <c r="AF21" s="267" t="n"/>
      <c r="AG21" s="267" t="n"/>
      <c r="AH21" s="144" t="n"/>
      <c r="AI21" s="317" t="n"/>
      <c r="AJ21" s="311" t="n"/>
      <c r="AK21" s="312" t="n"/>
      <c r="AL21" s="306" t="n"/>
      <c r="AM21" s="312">
        <f>V45</f>
        <v/>
      </c>
      <c r="AN21" s="313" t="n"/>
      <c r="AO21" s="312" t="n"/>
      <c r="AP21" s="312" t="n"/>
      <c r="AQ21" s="341" t="n"/>
      <c r="AR21" s="1050" t="n"/>
      <c r="AS21" s="1045">
        <f>AM21-AK21</f>
        <v/>
      </c>
      <c r="AT21" s="1045" t="n"/>
      <c r="AU21" s="1045" t="n"/>
      <c r="AV21" s="1045" t="n"/>
      <c r="AW21" s="1052" t="n"/>
      <c r="AX21" s="1101" t="n"/>
      <c r="AY21" s="350" t="n"/>
      <c r="AZ21" s="144" t="n"/>
      <c r="BA21" s="351">
        <f>AI51</f>
        <v/>
      </c>
      <c r="BB21" s="352">
        <f>IF($BA21="","",INT(BB$28*AJ75))</f>
        <v/>
      </c>
      <c r="BC21" s="352">
        <f>IF($BA21="","",INT(BC$28*AK75))</f>
        <v/>
      </c>
      <c r="BD21" s="352">
        <f>IF($BA21="","",INT(BD$28*AL75))</f>
        <v/>
      </c>
      <c r="BE21" s="352">
        <f>IF($BA21="","",INT(BE$28*AM75))</f>
        <v/>
      </c>
      <c r="BF21" s="352">
        <f>IF($BA21="","",INT(BF$28*AN75))</f>
        <v/>
      </c>
      <c r="BG21" s="352">
        <f>IF($BA21="","",INT(BG$28*AO75))</f>
        <v/>
      </c>
      <c r="BH21" s="352">
        <f>IF($BA21="","",INT(BH$28*AP75))</f>
        <v/>
      </c>
      <c r="BI21" s="352">
        <f>IF($BA21="","",INT(BI$28*AQ75))</f>
        <v/>
      </c>
      <c r="BJ21" s="352">
        <f>IF($BA21="","",INT(BJ$28*AR75))</f>
        <v/>
      </c>
      <c r="BK21" s="352">
        <f>IF($BA21="","",INT(BK$28*AS75))</f>
        <v/>
      </c>
      <c r="BL21" s="352">
        <f>IF($BA21="","",INT(BL$28*AT75))</f>
        <v/>
      </c>
      <c r="BM21" s="352">
        <f>IF($BA21="","",INT(BM$28*AU75))</f>
        <v/>
      </c>
      <c r="BN21" s="352">
        <f>IF($BA21="","",INT(BN$28*AV75))</f>
        <v/>
      </c>
      <c r="BO21" s="352">
        <f>IF($BA21="","",INT(BO$28*AW75))</f>
        <v/>
      </c>
      <c r="BP21" s="352">
        <f>IF($BA21="","",INT(BP$28*AX75))</f>
        <v/>
      </c>
      <c r="BQ21" s="352">
        <f>IF($BA21="","",INT(BQ$28*AY75))</f>
        <v/>
      </c>
      <c r="BR21" s="1106" t="n"/>
      <c r="BS21" s="1045">
        <f>BA23</f>
        <v/>
      </c>
      <c r="BT21" s="1061">
        <f>IF(BS21=0,0,1)</f>
        <v/>
      </c>
      <c r="BU21" s="1061">
        <f>第7期!AQ123*0.5</f>
        <v/>
      </c>
      <c r="BV21" s="1240">
        <f>AVERAGE(BT46:CI46)*初始化表!B$31</f>
        <v/>
      </c>
      <c r="BW21" s="1240">
        <f>$BT21*(AL123-BW$25)/BW$26*初始化表!B$30</f>
        <v/>
      </c>
      <c r="BX21" s="1240">
        <f>$BT21*(AM123-BX$25)/BX$26*初始化表!B$33</f>
        <v/>
      </c>
      <c r="BY21" s="1240">
        <f>$BT21*(AN123-BY$25)/BY$26*初始化表!B$32</f>
        <v/>
      </c>
      <c r="BZ21" s="1240">
        <f>$BT21*(AP123-BZ$25)/BZ$26*初始化表!B$34</f>
        <v/>
      </c>
      <c r="CA21" s="1240">
        <f>$BT$5*(AW123-CA$25)/CA$26*初始化表!B$36</f>
        <v/>
      </c>
      <c r="CB21" s="1240">
        <f>CE21-CC21-BU21-SUM(BV21:CA21)/2</f>
        <v/>
      </c>
      <c r="CC21" s="1061">
        <f>IF(AO123-AR123&gt;=0,0,-0.1*(1-EXP(2*10^(-6)*(AO123-AR123))))</f>
        <v/>
      </c>
      <c r="CD21" s="1241">
        <f>SUM(BV21:CB21)</f>
        <v/>
      </c>
      <c r="CE21" s="1241">
        <f>AQ123</f>
        <v/>
      </c>
      <c r="CF21" s="1241">
        <f>BU21*2</f>
        <v/>
      </c>
      <c r="CG21" s="1106" t="n"/>
      <c r="CH21" s="1106" t="n"/>
      <c r="CI21" s="1101" t="n"/>
      <c r="CJ21" s="1101" t="n"/>
      <c r="CK21" s="1101" t="n"/>
      <c r="CL21" s="1101" t="n"/>
      <c r="CM21" s="1101" t="n"/>
      <c r="CN21" s="1101" t="n"/>
      <c r="CO21" s="1101" t="n"/>
      <c r="CP21" s="1101" t="n"/>
      <c r="CQ21" s="1101" t="n"/>
      <c r="CR21" s="1101" t="n"/>
      <c r="CS21" s="1101" t="n"/>
      <c r="CT21" s="1101" t="n"/>
      <c r="CU21" s="1101" t="n"/>
      <c r="CV21" s="1101" t="n"/>
      <c r="CW21" s="1101" t="n"/>
      <c r="CX21" s="1101" t="n"/>
      <c r="CY21" s="1101" t="n"/>
      <c r="CZ21" s="1101" t="n"/>
      <c r="DA21" s="1101" t="n"/>
      <c r="DB21" s="1101" t="n"/>
      <c r="DC21" s="1101" t="n"/>
      <c r="DD21" s="1101" t="n"/>
      <c r="DE21" s="1101" t="n"/>
      <c r="DF21" s="1101" t="n"/>
      <c r="DG21" s="1101" t="n"/>
      <c r="DH21" s="1101" t="n"/>
      <c r="DI21" s="1101" t="n"/>
    </row>
    <row r="22" ht="16" customFormat="1" customHeight="1" s="140">
      <c r="A22" s="1228" t="n"/>
      <c r="B22" s="1061">
        <f>I18</f>
        <v/>
      </c>
      <c r="C22" s="1061">
        <f>K18</f>
        <v/>
      </c>
      <c r="D22" s="1244">
        <f>R49</f>
        <v/>
      </c>
      <c r="E22" s="1244">
        <f>K43</f>
        <v/>
      </c>
      <c r="F22" s="1239" t="n"/>
      <c r="G22" s="144" t="n"/>
      <c r="H22" s="1101" t="n"/>
      <c r="I22" s="1101" t="n"/>
      <c r="J22" s="1101" t="n"/>
      <c r="K22" s="1101" t="n"/>
      <c r="L22" s="1101" t="n"/>
      <c r="M22" s="178" t="n"/>
      <c r="N22" s="1047" t="inlineStr">
        <is>
          <t>产品3</t>
        </is>
      </c>
      <c r="O22" s="1270">
        <f>O17</f>
        <v/>
      </c>
      <c r="P22" s="1270">
        <f>P17</f>
        <v/>
      </c>
      <c r="Q22" s="1270">
        <f>Q17</f>
        <v/>
      </c>
      <c r="R22" s="1270">
        <f>R17</f>
        <v/>
      </c>
      <c r="S22" s="235" t="n"/>
      <c r="T22" s="1271">
        <f>MAX(AC25,AD25,AE25,AF25)-MIN(AC25,AD25,AE25,AF25)</f>
        <v/>
      </c>
      <c r="U22" s="1041" t="inlineStr">
        <is>
          <t>上期价格</t>
        </is>
      </c>
      <c r="V22" s="1053" t="inlineStr">
        <is>
          <t>市场1</t>
        </is>
      </c>
      <c r="W22" s="1053" t="inlineStr">
        <is>
          <t>市场2</t>
        </is>
      </c>
      <c r="X22" s="1053" t="inlineStr">
        <is>
          <t>市场3</t>
        </is>
      </c>
      <c r="Y22" s="1053" t="inlineStr">
        <is>
          <t>市场4</t>
        </is>
      </c>
      <c r="Z22" s="1090" t="inlineStr">
        <is>
          <t>广告费</t>
        </is>
      </c>
      <c r="AA22" s="144" t="n"/>
      <c r="AB22" s="277" t="inlineStr">
        <is>
          <t>单位机时利润</t>
        </is>
      </c>
      <c r="AC22" s="278" t="inlineStr">
        <is>
          <t>市场1</t>
        </is>
      </c>
      <c r="AD22" s="278" t="inlineStr">
        <is>
          <t>市场2</t>
        </is>
      </c>
      <c r="AE22" s="278" t="inlineStr">
        <is>
          <t>市场3</t>
        </is>
      </c>
      <c r="AF22" s="279" t="inlineStr">
        <is>
          <t>市场4</t>
        </is>
      </c>
      <c r="AG22" s="1101" t="n"/>
      <c r="AH22" s="144" t="n"/>
      <c r="AI22" s="317" t="n"/>
      <c r="AJ22" s="311" t="n"/>
      <c r="AK22" s="312" t="n"/>
      <c r="AL22" s="306" t="n"/>
      <c r="AM22" s="312">
        <f>W45</f>
        <v/>
      </c>
      <c r="AN22" s="313" t="n"/>
      <c r="AO22" s="312" t="n"/>
      <c r="AP22" s="312" t="n"/>
      <c r="AQ22" s="341" t="n"/>
      <c r="AR22" s="1050" t="n"/>
      <c r="AS22" s="1045">
        <f>AM22-AK22</f>
        <v/>
      </c>
      <c r="AT22" s="1045" t="n"/>
      <c r="AU22" s="1045" t="n"/>
      <c r="AV22" s="1045" t="n"/>
      <c r="AW22" s="1052" t="n"/>
      <c r="AX22" s="1101" t="n"/>
      <c r="AY22" s="350" t="n"/>
      <c r="AZ22" s="144" t="n"/>
      <c r="BA22" s="351">
        <f>AI52</f>
        <v/>
      </c>
      <c r="BB22" s="352">
        <f>IF($BA22="","",INT(BB$28*AJ76))</f>
        <v/>
      </c>
      <c r="BC22" s="352">
        <f>IF($BA22="","",INT(BC$28*AK76))</f>
        <v/>
      </c>
      <c r="BD22" s="352">
        <f>IF($BA22="","",INT(BD$28*AL76))</f>
        <v/>
      </c>
      <c r="BE22" s="352">
        <f>IF($BA22="","",INT(BE$28*AM76))</f>
        <v/>
      </c>
      <c r="BF22" s="352">
        <f>IF($BA22="","",INT(BF$28*AN76))</f>
        <v/>
      </c>
      <c r="BG22" s="352">
        <f>IF($BA22="","",INT(BG$28*AO76))</f>
        <v/>
      </c>
      <c r="BH22" s="352">
        <f>IF($BA22="","",INT(BH$28*AP76))</f>
        <v/>
      </c>
      <c r="BI22" s="352">
        <f>IF($BA22="","",INT(BI$28*AQ76))</f>
        <v/>
      </c>
      <c r="BJ22" s="352">
        <f>IF($BA22="","",INT(BJ$28*AR76))</f>
        <v/>
      </c>
      <c r="BK22" s="352">
        <f>IF($BA22="","",INT(BK$28*AS76))</f>
        <v/>
      </c>
      <c r="BL22" s="352">
        <f>IF($BA22="","",INT(BL$28*AT76))</f>
        <v/>
      </c>
      <c r="BM22" s="352">
        <f>IF($BA22="","",INT(BM$28*AU76))</f>
        <v/>
      </c>
      <c r="BN22" s="352">
        <f>IF($BA22="","",INT(BN$28*AV76))</f>
        <v/>
      </c>
      <c r="BO22" s="352">
        <f>IF($BA22="","",INT(BO$28*AW76))</f>
        <v/>
      </c>
      <c r="BP22" s="352">
        <f>IF($BA22="","",INT(BP$28*AX76))</f>
        <v/>
      </c>
      <c r="BQ22" s="352">
        <f>IF($BA22="","",INT(BQ$28*AY76))</f>
        <v/>
      </c>
      <c r="BR22" s="1106" t="n"/>
      <c r="BS22" s="1045">
        <f>BA24</f>
        <v/>
      </c>
      <c r="BT22" s="1061">
        <f>IF(BS22=0,0,1)</f>
        <v/>
      </c>
      <c r="BU22" s="1061">
        <f>第7期!AQ124*0.5</f>
        <v/>
      </c>
      <c r="BV22" s="1240">
        <f>AVERAGE(BT47:CI47)*初始化表!B$31</f>
        <v/>
      </c>
      <c r="BW22" s="1240">
        <f>$BT22*(AL124-BW$25)/BW$26*初始化表!B$30</f>
        <v/>
      </c>
      <c r="BX22" s="1240">
        <f>$BT22*(AM124-BX$25)/BX$26*初始化表!B$33</f>
        <v/>
      </c>
      <c r="BY22" s="1240">
        <f>$BT22*(AN124-BY$25)/BY$26*初始化表!B$32</f>
        <v/>
      </c>
      <c r="BZ22" s="1240">
        <f>$BT22*(AP124-BZ$25)/BZ$26*初始化表!B$34</f>
        <v/>
      </c>
      <c r="CA22" s="1240">
        <f>$BT$5*(AW124-CA$25)/CA$26*初始化表!B$36</f>
        <v/>
      </c>
      <c r="CB22" s="1240">
        <f>CE22-CC22-BU22-SUM(BV22:CA22)/2</f>
        <v/>
      </c>
      <c r="CC22" s="1061">
        <f>IF(AO124-AR124&gt;=0,0,-0.1*(1-EXP(2*10^(-6)*(AO124-AR124))))</f>
        <v/>
      </c>
      <c r="CD22" s="1241">
        <f>SUM(BV22:CB22)</f>
        <v/>
      </c>
      <c r="CE22" s="1241">
        <f>AQ124</f>
        <v/>
      </c>
      <c r="CF22" s="1241">
        <f>BU22*2</f>
        <v/>
      </c>
      <c r="CG22" s="1106" t="n"/>
      <c r="CH22" s="1106" t="n"/>
      <c r="CI22" s="1101" t="n"/>
      <c r="CJ22" s="1101" t="n"/>
      <c r="CK22" s="1101" t="n"/>
      <c r="CL22" s="1101" t="n"/>
      <c r="CM22" s="1101" t="n"/>
      <c r="CN22" s="1101" t="n"/>
      <c r="CO22" s="1101" t="n"/>
      <c r="CP22" s="1101" t="n"/>
      <c r="CQ22" s="1101" t="n"/>
      <c r="CR22" s="1101" t="n"/>
      <c r="CS22" s="1101" t="n"/>
      <c r="CT22" s="1101" t="n"/>
      <c r="CU22" s="1101" t="n"/>
      <c r="CV22" s="1101" t="n"/>
      <c r="CW22" s="1101" t="n"/>
      <c r="CX22" s="1101" t="n"/>
      <c r="CY22" s="1101" t="n"/>
      <c r="CZ22" s="1101" t="n"/>
      <c r="DA22" s="1101" t="n"/>
      <c r="DB22" s="1101" t="n"/>
      <c r="DC22" s="1101" t="n"/>
      <c r="DD22" s="1101" t="n"/>
      <c r="DE22" s="1101" t="n"/>
      <c r="DF22" s="1101" t="n"/>
      <c r="DG22" s="1101" t="n"/>
      <c r="DH22" s="1101" t="n"/>
      <c r="DI22" s="1101" t="n"/>
    </row>
    <row r="23" ht="16" customFormat="1" customHeight="1" s="140">
      <c r="A23" s="1073" t="inlineStr">
        <is>
          <t>财务</t>
        </is>
      </c>
      <c r="B23" s="1044" t="inlineStr">
        <is>
          <t>银行贷款</t>
        </is>
      </c>
      <c r="C23" s="1044" t="inlineStr">
        <is>
          <t>债券</t>
        </is>
      </c>
      <c r="D23" s="1044" t="inlineStr">
        <is>
          <t>国债</t>
        </is>
      </c>
      <c r="E23" s="1044" t="inlineStr">
        <is>
          <t>分红</t>
        </is>
      </c>
      <c r="F23" s="1091" t="inlineStr">
        <is>
          <t>工资系数</t>
        </is>
      </c>
      <c r="G23" s="144" t="n"/>
      <c r="H23" s="1041" t="inlineStr">
        <is>
          <t>生产决策</t>
        </is>
      </c>
      <c r="I23" s="1210" t="n"/>
      <c r="J23" s="1210" t="n"/>
      <c r="K23" s="1210" t="n"/>
      <c r="L23" s="1210" t="n"/>
      <c r="M23" s="1008" t="inlineStr">
        <is>
          <t>总量</t>
        </is>
      </c>
      <c r="N23" s="1047" t="inlineStr">
        <is>
          <t>产品4</t>
        </is>
      </c>
      <c r="O23" s="1270">
        <f>O18</f>
        <v/>
      </c>
      <c r="P23" s="1270">
        <f>P18</f>
        <v/>
      </c>
      <c r="Q23" s="1270">
        <f>Q18</f>
        <v/>
      </c>
      <c r="R23" s="1270">
        <f>R18</f>
        <v/>
      </c>
      <c r="S23" s="235" t="n"/>
      <c r="T23" s="1271">
        <f>MAX(AC26,AD26,AE26,AF26)-MIN(AC26,AD26,AE26,AF26)</f>
        <v/>
      </c>
      <c r="U23" s="1047" t="inlineStr">
        <is>
          <t>产品1</t>
        </is>
      </c>
      <c r="V23" s="1061">
        <f>第7期!B6</f>
        <v/>
      </c>
      <c r="W23" s="1061">
        <f>第7期!C6</f>
        <v/>
      </c>
      <c r="X23" s="1061">
        <f>第7期!D6</f>
        <v/>
      </c>
      <c r="Y23" s="1061">
        <f>第7期!E6</f>
        <v/>
      </c>
      <c r="Z23" s="1276">
        <f>第7期!F6</f>
        <v/>
      </c>
      <c r="AA23" s="144" t="n"/>
      <c r="AB23" s="280" t="inlineStr">
        <is>
          <t>产品1</t>
        </is>
      </c>
      <c r="AC23" s="1277">
        <f>AC11/初始化表!$E$17</f>
        <v/>
      </c>
      <c r="AD23" s="1277">
        <f>AD11/初始化表!$E$17</f>
        <v/>
      </c>
      <c r="AE23" s="1277">
        <f>AE11/初始化表!$E$17</f>
        <v/>
      </c>
      <c r="AF23" s="1278">
        <f>AF11/初始化表!$E$17</f>
        <v/>
      </c>
      <c r="AG23" s="1101" t="n"/>
      <c r="AH23" s="144" t="n"/>
      <c r="AI23" s="317" t="n"/>
      <c r="AJ23" s="311" t="n"/>
      <c r="AK23" s="312" t="n"/>
      <c r="AL23" s="306" t="n"/>
      <c r="AM23" s="312">
        <f>X45</f>
        <v/>
      </c>
      <c r="AN23" s="313" t="n"/>
      <c r="AO23" s="312" t="n"/>
      <c r="AP23" s="312" t="n"/>
      <c r="AQ23" s="341" t="n"/>
      <c r="AR23" s="1050" t="n"/>
      <c r="AS23" s="1045">
        <f>AM23-AK23</f>
        <v/>
      </c>
      <c r="AT23" s="1045" t="n"/>
      <c r="AU23" s="1045" t="n"/>
      <c r="AV23" s="1045" t="n"/>
      <c r="AW23" s="1052" t="n"/>
      <c r="AX23" s="1101" t="n"/>
      <c r="AY23" s="350" t="n"/>
      <c r="AZ23" s="144" t="n"/>
      <c r="BA23" s="351">
        <f>AI53</f>
        <v/>
      </c>
      <c r="BB23" s="352">
        <f>IF($BA23="","",INT(BB$28*AJ77))</f>
        <v/>
      </c>
      <c r="BC23" s="352">
        <f>IF($BA23="","",INT(BC$28*AK77))</f>
        <v/>
      </c>
      <c r="BD23" s="352">
        <f>IF($BA23="","",INT(BD$28*AL77))</f>
        <v/>
      </c>
      <c r="BE23" s="352">
        <f>IF($BA23="","",INT(BE$28*AM77))</f>
        <v/>
      </c>
      <c r="BF23" s="352">
        <f>IF($BA23="","",INT(BF$28*AN77))</f>
        <v/>
      </c>
      <c r="BG23" s="352">
        <f>IF($BA23="","",INT(BG$28*AO77))</f>
        <v/>
      </c>
      <c r="BH23" s="352">
        <f>IF($BA23="","",INT(BH$28*AP77))</f>
        <v/>
      </c>
      <c r="BI23" s="352">
        <f>IF($BA23="","",INT(BI$28*AQ77))</f>
        <v/>
      </c>
      <c r="BJ23" s="352">
        <f>IF($BA23="","",INT(BJ$28*AR77))</f>
        <v/>
      </c>
      <c r="BK23" s="352">
        <f>IF($BA23="","",INT(BK$28*AS77))</f>
        <v/>
      </c>
      <c r="BL23" s="352">
        <f>IF($BA23="","",INT(BL$28*AT77))</f>
        <v/>
      </c>
      <c r="BM23" s="352">
        <f>IF($BA23="","",INT(BM$28*AU77))</f>
        <v/>
      </c>
      <c r="BN23" s="352">
        <f>IF($BA23="","",INT(BN$28*AV77))</f>
        <v/>
      </c>
      <c r="BO23" s="352">
        <f>IF($BA23="","",INT(BO$28*AW77))</f>
        <v/>
      </c>
      <c r="BP23" s="352">
        <f>IF($BA23="","",INT(BP$28*AX77))</f>
        <v/>
      </c>
      <c r="BQ23" s="352">
        <f>IF($BA23="","",INT(BQ$28*AY77))</f>
        <v/>
      </c>
      <c r="BR23" s="1106" t="n"/>
      <c r="BS23" s="1045">
        <f>BA25</f>
        <v/>
      </c>
      <c r="BT23" s="1061">
        <f>IF(BS23=0,0,1)</f>
        <v/>
      </c>
      <c r="BU23" s="1061">
        <f>第7期!AQ125*0.5</f>
        <v/>
      </c>
      <c r="BV23" s="1240">
        <f>AVERAGE(BT48:CI48)*初始化表!B$31</f>
        <v/>
      </c>
      <c r="BW23" s="1240">
        <f>$BT23*(AL125-BW$25)/BW$26*初始化表!B$30</f>
        <v/>
      </c>
      <c r="BX23" s="1240">
        <f>$BT23*(AM125-BX$25)/BX$26*初始化表!B$33</f>
        <v/>
      </c>
      <c r="BY23" s="1240">
        <f>$BT23*(AN125-BY$25)/BY$26*初始化表!B$32</f>
        <v/>
      </c>
      <c r="BZ23" s="1240">
        <f>$BT23*(AP125-BZ$25)/BZ$26*初始化表!B$34</f>
        <v/>
      </c>
      <c r="CA23" s="1240">
        <f>$BT$5*(AW125-CA$25)/CA$26*初始化表!B$36</f>
        <v/>
      </c>
      <c r="CB23" s="1240">
        <f>CE23-CC23-BU23-SUM(BV23:CA23)/2</f>
        <v/>
      </c>
      <c r="CC23" s="1061">
        <f>IF(AO125-AR125&gt;=0,0,-0.1*(1-EXP(2*10^(-6)*(AO125-AR125))))</f>
        <v/>
      </c>
      <c r="CD23" s="1241">
        <f>SUM(BV23:CB23)</f>
        <v/>
      </c>
      <c r="CE23" s="1241">
        <f>AQ125</f>
        <v/>
      </c>
      <c r="CF23" s="1241">
        <f>BU23*2</f>
        <v/>
      </c>
      <c r="CG23" s="1106" t="n"/>
      <c r="CH23" s="1106" t="n"/>
      <c r="CI23" s="1101" t="n"/>
      <c r="CJ23" s="1101" t="n"/>
      <c r="CK23" s="1101" t="n"/>
      <c r="CL23" s="1101" t="n"/>
      <c r="CM23" s="1101" t="n"/>
      <c r="CN23" s="1101" t="n"/>
      <c r="CO23" s="1101" t="n"/>
      <c r="CP23" s="1101" t="n"/>
      <c r="CQ23" s="1101" t="n"/>
      <c r="CR23" s="1101" t="n"/>
      <c r="CS23" s="1101" t="n"/>
      <c r="CT23" s="1101" t="n"/>
      <c r="CU23" s="1101" t="n"/>
      <c r="CV23" s="1101" t="n"/>
      <c r="CW23" s="1101" t="n"/>
      <c r="CX23" s="1101" t="n"/>
      <c r="CY23" s="1101" t="n"/>
      <c r="CZ23" s="1101" t="n"/>
      <c r="DA23" s="1101" t="n"/>
      <c r="DB23" s="1101" t="n"/>
      <c r="DC23" s="1101" t="n"/>
      <c r="DD23" s="1101" t="n"/>
      <c r="DE23" s="1101" t="n"/>
      <c r="DF23" s="1101" t="n"/>
      <c r="DG23" s="1101" t="n"/>
      <c r="DH23" s="1101" t="n"/>
      <c r="DI23" s="1101" t="n"/>
    </row>
    <row r="24" ht="16" customFormat="1" customHeight="1" s="140">
      <c r="A24" s="1222" t="n"/>
      <c r="B24" s="1251">
        <f>Q33</f>
        <v/>
      </c>
      <c r="C24" s="1251">
        <f>R35</f>
        <v/>
      </c>
      <c r="D24" s="1251">
        <f>O37</f>
        <v/>
      </c>
      <c r="E24" s="1251">
        <f>R37</f>
        <v/>
      </c>
      <c r="F24" s="1064">
        <f>R45</f>
        <v/>
      </c>
      <c r="G24" s="144" t="n"/>
      <c r="H24" s="1050" t="n"/>
      <c r="I24" s="1044" t="inlineStr">
        <is>
          <t>第一班</t>
        </is>
      </c>
      <c r="J24" s="1044" t="inlineStr">
        <is>
          <t>第一班加</t>
        </is>
      </c>
      <c r="K24" s="1044" t="inlineStr">
        <is>
          <t>第二班</t>
        </is>
      </c>
      <c r="L24" s="1044" t="inlineStr">
        <is>
          <t>第二班加</t>
        </is>
      </c>
      <c r="M24" s="1211" t="n"/>
      <c r="N24" s="1047" t="inlineStr">
        <is>
          <t>推荐营销</t>
        </is>
      </c>
      <c r="O24" s="1044" t="inlineStr">
        <is>
          <t>产品市场1</t>
        </is>
      </c>
      <c r="P24" s="1044" t="inlineStr">
        <is>
          <t>产品市场2</t>
        </is>
      </c>
      <c r="Q24" s="1044" t="inlineStr">
        <is>
          <t>产品市场3</t>
        </is>
      </c>
      <c r="R24" s="1091" t="inlineStr">
        <is>
          <t>产品市场4</t>
        </is>
      </c>
      <c r="S24" s="1100" t="n"/>
      <c r="T24" s="230" t="n"/>
      <c r="U24" s="1047" t="inlineStr">
        <is>
          <t>产品2</t>
        </is>
      </c>
      <c r="V24" s="1061">
        <f>第7期!B7</f>
        <v/>
      </c>
      <c r="W24" s="1061">
        <f>第7期!C7</f>
        <v/>
      </c>
      <c r="X24" s="1061">
        <f>第7期!D7</f>
        <v/>
      </c>
      <c r="Y24" s="1061">
        <f>第7期!E7</f>
        <v/>
      </c>
      <c r="Z24" s="1276">
        <f>第7期!F7</f>
        <v/>
      </c>
      <c r="AA24" s="144" t="n"/>
      <c r="AB24" s="280" t="inlineStr">
        <is>
          <t>产品2</t>
        </is>
      </c>
      <c r="AC24" s="1277">
        <f>AC12/初始化表!$F$17</f>
        <v/>
      </c>
      <c r="AD24" s="1277">
        <f>AD12/初始化表!$F$17</f>
        <v/>
      </c>
      <c r="AE24" s="1277">
        <f>AE12/初始化表!$F$17</f>
        <v/>
      </c>
      <c r="AF24" s="1278">
        <f>AF12/初始化表!$F$17</f>
        <v/>
      </c>
      <c r="AG24" s="1101" t="n"/>
      <c r="AH24" s="144" t="n"/>
      <c r="AI24" s="317" t="n"/>
      <c r="AJ24" s="311" t="n"/>
      <c r="AK24" s="312" t="n"/>
      <c r="AL24" s="306" t="n"/>
      <c r="AM24" s="312">
        <f>Y45</f>
        <v/>
      </c>
      <c r="AN24" s="313" t="n"/>
      <c r="AO24" s="312" t="n"/>
      <c r="AP24" s="312" t="n"/>
      <c r="AQ24" s="341" t="n"/>
      <c r="AR24" s="1050">
        <f>SUM(AL21:AL24)</f>
        <v/>
      </c>
      <c r="AS24" s="1045">
        <f>AM24-AK24</f>
        <v/>
      </c>
      <c r="AT24" s="1045">
        <f>SUMIF(AS21:AS24,"&gt;=0",AS21:AS24)</f>
        <v/>
      </c>
      <c r="AU24" s="1045">
        <f>SUM(AO21:AO24)</f>
        <v/>
      </c>
      <c r="AV24" s="1045">
        <f>SUM(AP21:AP24)</f>
        <v/>
      </c>
      <c r="AW24" s="1052">
        <f>SUM(AQ21:AQ24)</f>
        <v/>
      </c>
      <c r="AX24" s="1101" t="n"/>
      <c r="AY24" s="350" t="n"/>
      <c r="AZ24" s="144" t="n"/>
      <c r="BA24" s="351">
        <f>AI54</f>
        <v/>
      </c>
      <c r="BB24" s="352">
        <f>IF($BA24="","",INT(BB$28*AJ78))</f>
        <v/>
      </c>
      <c r="BC24" s="352">
        <f>IF($BA24="","",INT(BC$28*AK78))</f>
        <v/>
      </c>
      <c r="BD24" s="352">
        <f>IF($BA24="","",INT(BD$28*AL78))</f>
        <v/>
      </c>
      <c r="BE24" s="352">
        <f>IF($BA24="","",INT(BE$28*AM78))</f>
        <v/>
      </c>
      <c r="BF24" s="352">
        <f>IF($BA24="","",INT(BF$28*AN78))</f>
        <v/>
      </c>
      <c r="BG24" s="352">
        <f>IF($BA24="","",INT(BG$28*AO78))</f>
        <v/>
      </c>
      <c r="BH24" s="352">
        <f>IF($BA24="","",INT(BH$28*AP78))</f>
        <v/>
      </c>
      <c r="BI24" s="352">
        <f>IF($BA24="","",INT(BI$28*AQ78))</f>
        <v/>
      </c>
      <c r="BJ24" s="352">
        <f>IF($BA24="","",INT(BJ$28*AR78))</f>
        <v/>
      </c>
      <c r="BK24" s="352">
        <f>IF($BA24="","",INT(BK$28*AS78))</f>
        <v/>
      </c>
      <c r="BL24" s="352">
        <f>IF($BA24="","",INT(BL$28*AT78))</f>
        <v/>
      </c>
      <c r="BM24" s="352">
        <f>IF($BA24="","",INT(BM$28*AU78))</f>
        <v/>
      </c>
      <c r="BN24" s="352">
        <f>IF($BA24="","",INT(BN$28*AV78))</f>
        <v/>
      </c>
      <c r="BO24" s="352">
        <f>IF($BA24="","",INT(BO$28*AW78))</f>
        <v/>
      </c>
      <c r="BP24" s="352">
        <f>IF($BA24="","",INT(BP$28*AX78))</f>
        <v/>
      </c>
      <c r="BQ24" s="352">
        <f>IF($BA24="","",INT(BQ$28*AY78))</f>
        <v/>
      </c>
      <c r="BR24" s="1106" t="n"/>
      <c r="BS24" s="1045">
        <f>BA26</f>
        <v/>
      </c>
      <c r="BT24" s="1061">
        <f>IF(BS24=0,0,1)</f>
        <v/>
      </c>
      <c r="BU24" s="1061">
        <f>第7期!AQ126*0.5</f>
        <v/>
      </c>
      <c r="BV24" s="1240">
        <f>AVERAGE(BT49:CI49)*初始化表!B$31</f>
        <v/>
      </c>
      <c r="BW24" s="1240">
        <f>$BT24*(AL126-BW$25)/BW$26*初始化表!B$30</f>
        <v/>
      </c>
      <c r="BX24" s="1240">
        <f>$BT24*(AM126-BX$25)/BX$26*初始化表!B$33</f>
        <v/>
      </c>
      <c r="BY24" s="1240">
        <f>$BT24*(AN126-BY$25)/BY$26*初始化表!B$32</f>
        <v/>
      </c>
      <c r="BZ24" s="1240">
        <f>$BT24*(AP126-BZ$25)/BZ$26*初始化表!B$34</f>
        <v/>
      </c>
      <c r="CA24" s="1240">
        <f>$BT$5*(AW126-CA$25)/CA$26*初始化表!B$36</f>
        <v/>
      </c>
      <c r="CB24" s="1240">
        <f>CE24-CC24-BU24-SUM(BV24:CA24)/2</f>
        <v/>
      </c>
      <c r="CC24" s="1061">
        <f>IF(AO126-AR126&gt;=0,0,-0.1*(1-EXP(2*10^(-6)*(AO126-AR126))))</f>
        <v/>
      </c>
      <c r="CD24" s="1241">
        <f>SUM(BV24:CB24)</f>
        <v/>
      </c>
      <c r="CE24" s="1241">
        <f>AQ126</f>
        <v/>
      </c>
      <c r="CF24" s="1241">
        <f>BU24*2</f>
        <v/>
      </c>
      <c r="CG24" s="1106" t="n"/>
      <c r="CH24" s="1106" t="n"/>
      <c r="CI24" s="1101" t="n"/>
      <c r="CJ24" s="1101" t="n"/>
      <c r="CK24" s="1101" t="n"/>
      <c r="CL24" s="1101" t="n"/>
      <c r="CM24" s="1101" t="n"/>
      <c r="CN24" s="1101" t="n"/>
      <c r="CO24" s="1101" t="n"/>
      <c r="CP24" s="1101" t="n"/>
      <c r="CQ24" s="1101" t="n"/>
      <c r="CR24" s="1101" t="n"/>
      <c r="CS24" s="1101" t="n"/>
      <c r="CT24" s="1101" t="n"/>
      <c r="CU24" s="1101" t="n"/>
      <c r="CV24" s="1101" t="n"/>
      <c r="CW24" s="1101" t="n"/>
      <c r="CX24" s="1101" t="n"/>
      <c r="CY24" s="1101" t="n"/>
      <c r="CZ24" s="1101" t="n"/>
      <c r="DA24" s="1101" t="n"/>
      <c r="DB24" s="1101" t="n"/>
      <c r="DC24" s="1101" t="n"/>
      <c r="DD24" s="1101" t="n"/>
      <c r="DE24" s="1101" t="n"/>
      <c r="DF24" s="1101" t="n"/>
      <c r="DG24" s="1101" t="n"/>
      <c r="DH24" s="1101" t="n"/>
      <c r="DI24" s="1101" t="n"/>
    </row>
    <row r="25" ht="16" customFormat="1" customHeight="1" s="140">
      <c r="A25" s="1101" t="n"/>
      <c r="B25" s="1101" t="n"/>
      <c r="C25" s="1101" t="n"/>
      <c r="D25" s="1101" t="n"/>
      <c r="E25" s="1101" t="n"/>
      <c r="F25" s="1101" t="n"/>
      <c r="G25" s="144" t="n"/>
      <c r="H25" s="1047" t="inlineStr">
        <is>
          <t>产品1</t>
        </is>
      </c>
      <c r="I25" s="1279" t="n">
        <v>0</v>
      </c>
      <c r="J25" s="1279" t="n">
        <v>0</v>
      </c>
      <c r="K25" s="1279" t="n">
        <v>0</v>
      </c>
      <c r="L25" s="1279" t="n">
        <v>0</v>
      </c>
      <c r="M25" s="1280">
        <f>I25+J25+K25+L25</f>
        <v/>
      </c>
      <c r="N25" s="1047" t="inlineStr">
        <is>
          <t>广告费</t>
        </is>
      </c>
      <c r="O25" s="1281">
        <f>INT(SUMPRODUCT(V42:Y42,B6:E6)*O6/1000+0.5)*1000</f>
        <v/>
      </c>
      <c r="P25" s="1281">
        <f>INT(SUMPRODUCT(V43:Y43,B7:E7)*P6/1000+0.5)*1000</f>
        <v/>
      </c>
      <c r="Q25" s="1281">
        <f>INT(SUMPRODUCT(V44:Y44,B8:E8)*Q6/1000+0.5)*1000</f>
        <v/>
      </c>
      <c r="R25" s="1276">
        <f>INT(SUMPRODUCT(V45:Y45,B9:E9)*R6/1000+0.5)*1000</f>
        <v/>
      </c>
      <c r="S25" s="1282" t="n"/>
      <c r="T25" s="230" t="n"/>
      <c r="U25" s="1047" t="inlineStr">
        <is>
          <t>产品3</t>
        </is>
      </c>
      <c r="V25" s="1061">
        <f>第7期!B8</f>
        <v/>
      </c>
      <c r="W25" s="1061">
        <f>第7期!C8</f>
        <v/>
      </c>
      <c r="X25" s="1061">
        <f>第7期!D8</f>
        <v/>
      </c>
      <c r="Y25" s="1061">
        <f>第7期!E8</f>
        <v/>
      </c>
      <c r="Z25" s="1276">
        <f>第7期!F8</f>
        <v/>
      </c>
      <c r="AA25" s="144" t="n"/>
      <c r="AB25" s="280" t="inlineStr">
        <is>
          <t>产品3</t>
        </is>
      </c>
      <c r="AC25" s="1277">
        <f>AC13/初始化表!$G$17</f>
        <v/>
      </c>
      <c r="AD25" s="1277">
        <f>AD13/初始化表!$G$17</f>
        <v/>
      </c>
      <c r="AE25" s="1277">
        <f>AE13/初始化表!$G$17</f>
        <v/>
      </c>
      <c r="AF25" s="1278">
        <f>AF13/初始化表!$G$17</f>
        <v/>
      </c>
      <c r="AG25" s="1101" t="n"/>
      <c r="AH25" s="144" t="n"/>
      <c r="AI25" s="318" t="n"/>
      <c r="AJ25" s="319" t="n"/>
      <c r="AK25" s="319" t="n"/>
      <c r="AL25" s="319" t="n"/>
      <c r="AM25" s="319" t="n"/>
      <c r="AN25" s="320" t="n"/>
      <c r="AO25" s="342" t="n"/>
      <c r="AP25" s="342" t="n"/>
      <c r="AQ25" s="342" t="n"/>
      <c r="AR25" s="1050" t="n"/>
      <c r="AS25" s="1045" t="n"/>
      <c r="AT25" s="1045" t="n"/>
      <c r="AU25" s="1283">
        <f>(AU12*初始化表!E17+AU16*初始化表!F17+AU20*初始化表!G17+AU24*初始化表!H17)/1300</f>
        <v/>
      </c>
      <c r="AV25" s="1283">
        <f>(AV12*初始化表!E17+AV16*初始化表!F17+AV20*初始化表!G17+AV24*初始化表!H17)/1300</f>
        <v/>
      </c>
      <c r="AW25" s="1284">
        <f>(AW12*初始化表!E17+AW16*初始化表!F17+AW20*初始化表!G17+AW24*初始化表!H17)/1300</f>
        <v/>
      </c>
      <c r="AX25" s="1101" t="n"/>
      <c r="AY25" s="350" t="n"/>
      <c r="AZ25" s="144" t="n"/>
      <c r="BA25" s="351">
        <f>AI55</f>
        <v/>
      </c>
      <c r="BB25" s="352">
        <f>IF($BA25="","",INT(BB$28*AJ79))</f>
        <v/>
      </c>
      <c r="BC25" s="352">
        <f>IF($BA25="","",INT(BC$28*AK79))</f>
        <v/>
      </c>
      <c r="BD25" s="352">
        <f>IF($BA25="","",INT(BD$28*AL79))</f>
        <v/>
      </c>
      <c r="BE25" s="352">
        <f>IF($BA25="","",INT(BE$28*AM79))</f>
        <v/>
      </c>
      <c r="BF25" s="352">
        <f>IF($BA25="","",INT(BF$28*AN79))</f>
        <v/>
      </c>
      <c r="BG25" s="352">
        <f>IF($BA25="","",INT(BG$28*AO79))</f>
        <v/>
      </c>
      <c r="BH25" s="352">
        <f>IF($BA25="","",INT(BH$28*AP79))</f>
        <v/>
      </c>
      <c r="BI25" s="352">
        <f>IF($BA25="","",INT(BI$28*AQ79))</f>
        <v/>
      </c>
      <c r="BJ25" s="352">
        <f>IF($BA25="","",INT(BJ$28*AR79))</f>
        <v/>
      </c>
      <c r="BK25" s="352">
        <f>IF($BA25="","",INT(BK$28*AS79))</f>
        <v/>
      </c>
      <c r="BL25" s="352">
        <f>IF($BA25="","",INT(BL$28*AT79))</f>
        <v/>
      </c>
      <c r="BM25" s="352">
        <f>IF($BA25="","",INT(BM$28*AU79))</f>
        <v/>
      </c>
      <c r="BN25" s="352">
        <f>IF($BA25="","",INT(BN$28*AV79))</f>
        <v/>
      </c>
      <c r="BO25" s="352">
        <f>IF($BA25="","",INT(BO$28*AW79))</f>
        <v/>
      </c>
      <c r="BP25" s="352">
        <f>IF($BA25="","",INT(BP$28*AX79))</f>
        <v/>
      </c>
      <c r="BQ25" s="352">
        <f>IF($BA25="","",INT(BQ$28*AY79))</f>
        <v/>
      </c>
      <c r="BR25" s="1106" t="n"/>
      <c r="BS25" s="1044" t="inlineStr">
        <is>
          <t>平均值</t>
        </is>
      </c>
      <c r="BT25" s="1101" t="n"/>
      <c r="BU25" s="1101" t="n"/>
      <c r="BV25" s="1101" t="n"/>
      <c r="BW25" s="1061">
        <f>SUM(AL107:AL126)/初始化表!$B5</f>
        <v/>
      </c>
      <c r="BX25" s="1061">
        <f>SUM(AM107:AM126)/初始化表!$B5</f>
        <v/>
      </c>
      <c r="BY25" s="1061">
        <f>SUM(AN107:AN126)/初始化表!$B5</f>
        <v/>
      </c>
      <c r="BZ25" s="1061">
        <f>SUM(AP107:AP126)/初始化表!$B5</f>
        <v/>
      </c>
      <c r="CA25" s="1061" t="n"/>
      <c r="CB25" s="1101" t="n"/>
      <c r="CC25" s="1101" t="n"/>
      <c r="CD25" s="1101" t="n"/>
      <c r="CE25" s="1101" t="n"/>
      <c r="CF25" s="1101" t="n"/>
      <c r="CG25" s="1101" t="n"/>
      <c r="CH25" s="1101" t="n"/>
      <c r="CI25" s="1101" t="n"/>
      <c r="CJ25" s="1106" t="n"/>
      <c r="CK25" s="1101" t="n"/>
      <c r="CL25" s="1101" t="n"/>
      <c r="CM25" s="1101" t="n"/>
      <c r="CN25" s="1101" t="n"/>
      <c r="CO25" s="1101" t="n"/>
      <c r="CP25" s="1101" t="n"/>
      <c r="CQ25" s="1101" t="n"/>
      <c r="CR25" s="1101" t="n"/>
      <c r="CS25" s="1101" t="n"/>
      <c r="CT25" s="1101" t="n"/>
      <c r="CU25" s="1101" t="n"/>
      <c r="CV25" s="1101" t="n"/>
      <c r="CW25" s="1101" t="n"/>
      <c r="CX25" s="1101" t="n"/>
      <c r="CY25" s="1101" t="n"/>
      <c r="CZ25" s="1101" t="n"/>
      <c r="DA25" s="1101" t="n"/>
      <c r="DB25" s="1101" t="n"/>
      <c r="DC25" s="1101" t="n"/>
      <c r="DD25" s="1101" t="n"/>
      <c r="DE25" s="1101" t="n"/>
      <c r="DF25" s="1101" t="n"/>
      <c r="DG25" s="1101" t="n"/>
      <c r="DH25" s="1101" t="n"/>
      <c r="DI25" s="1101" t="n"/>
    </row>
    <row r="26" ht="16" customFormat="1" customHeight="1" s="140">
      <c r="A26" s="1233" t="inlineStr">
        <is>
          <t>公司会计项目</t>
        </is>
      </c>
      <c r="B26" s="1210" t="n"/>
      <c r="C26" s="1210" t="n"/>
      <c r="D26" s="1210" t="n"/>
      <c r="E26" s="1210" t="n"/>
      <c r="F26" s="1234" t="n"/>
      <c r="G26" s="144" t="n"/>
      <c r="H26" s="1047" t="inlineStr">
        <is>
          <t>产品2</t>
        </is>
      </c>
      <c r="I26" s="1279" t="n">
        <v>0</v>
      </c>
      <c r="J26" s="1279" t="n">
        <v>0</v>
      </c>
      <c r="K26" s="1279" t="n">
        <v>0</v>
      </c>
      <c r="L26" s="1279" t="n">
        <v>0</v>
      </c>
      <c r="M26" s="1280">
        <f>I26+J26+K26+L26</f>
        <v/>
      </c>
      <c r="N26" s="1047" t="inlineStr">
        <is>
          <t>促销费</t>
        </is>
      </c>
      <c r="O26" s="1281">
        <f>INT(SUMPRODUCT(V42:V45,B6:B9)*O8/1000+0.5)*1000</f>
        <v/>
      </c>
      <c r="P26" s="1281">
        <f>INT(SUMPRODUCT(W42:W45,C6:C9)*P8/1000+0.5)*1000</f>
        <v/>
      </c>
      <c r="Q26" s="1281">
        <f>INT(SUMPRODUCT(X42:X45,D6:D9)*Q8/1000+0.5)*1000</f>
        <v/>
      </c>
      <c r="R26" s="1276">
        <f>INT(SUMPRODUCT(Y42:Y45,E6:E9)*R8/1000+0.5)*1000</f>
        <v/>
      </c>
      <c r="S26" s="1282" t="n"/>
      <c r="T26" s="230" t="n"/>
      <c r="U26" s="1047" t="inlineStr">
        <is>
          <t>产品4</t>
        </is>
      </c>
      <c r="V26" s="1061">
        <f>第7期!B9</f>
        <v/>
      </c>
      <c r="W26" s="1061">
        <f>第7期!C9</f>
        <v/>
      </c>
      <c r="X26" s="1061">
        <f>第7期!D9</f>
        <v/>
      </c>
      <c r="Y26" s="1061">
        <f>第7期!E9</f>
        <v/>
      </c>
      <c r="Z26" s="1276">
        <f>第7期!F9</f>
        <v/>
      </c>
      <c r="AA26" s="144" t="n"/>
      <c r="AB26" s="283" t="inlineStr">
        <is>
          <t>产品4</t>
        </is>
      </c>
      <c r="AC26" s="1285">
        <f>AC14/初始化表!$H$17</f>
        <v/>
      </c>
      <c r="AD26" s="1285">
        <f>AD14/初始化表!$H$17</f>
        <v/>
      </c>
      <c r="AE26" s="1285">
        <f>AE14/初始化表!$H$17</f>
        <v/>
      </c>
      <c r="AF26" s="1286">
        <f>AF14/初始化表!$H$17</f>
        <v/>
      </c>
      <c r="AG26" s="1101" t="n"/>
      <c r="AH26" s="144" t="n"/>
      <c r="AI26" s="317" t="n"/>
      <c r="AJ26" s="312">
        <f>I56</f>
        <v/>
      </c>
      <c r="AK26" s="321" t="n"/>
      <c r="AL26" s="321" t="n"/>
      <c r="AM26" s="312" t="n"/>
      <c r="AN26" s="1287">
        <f>O43</f>
        <v/>
      </c>
      <c r="AO26" s="342" t="n"/>
      <c r="AP26" s="342" t="n"/>
      <c r="AQ26" s="342" t="n"/>
      <c r="AR26" s="1050" t="n"/>
      <c r="AS26" s="1288" t="inlineStr">
        <is>
          <t>本期销售</t>
        </is>
      </c>
      <c r="AT26" s="1283">
        <f>(SUM(AM9:AM12)*初始化表!E17+SUM(AM13:AM16)*初始化表!F17+SUM(AM17:AM20)*初始化表!G17+SUM(AM21:AM24)*初始化表!H17)/1300</f>
        <v/>
      </c>
      <c r="AU26" s="1045" t="n"/>
      <c r="AV26" s="1045" t="n"/>
      <c r="AW26" s="1052" t="n"/>
      <c r="AX26" s="1101" t="n"/>
      <c r="AY26" s="350" t="n"/>
      <c r="AZ26" s="144" t="n"/>
      <c r="BA26" s="351">
        <f>AI56</f>
        <v/>
      </c>
      <c r="BB26" s="352">
        <f>IF($BA26="","",INT(BB$28*AJ80))</f>
        <v/>
      </c>
      <c r="BC26" s="352">
        <f>IF($BA26="","",INT(BC$28*AK80))</f>
        <v/>
      </c>
      <c r="BD26" s="352">
        <f>IF($BA26="","",INT(BD$28*AL80))</f>
        <v/>
      </c>
      <c r="BE26" s="352">
        <f>IF($BA26="","",INT(BE$28*AM80))</f>
        <v/>
      </c>
      <c r="BF26" s="352">
        <f>IF($BA26="","",INT(BF$28*AN80))</f>
        <v/>
      </c>
      <c r="BG26" s="352">
        <f>IF($BA26="","",INT(BG$28*AO80))</f>
        <v/>
      </c>
      <c r="BH26" s="352">
        <f>IF($BA26="","",INT(BH$28*AP80))</f>
        <v/>
      </c>
      <c r="BI26" s="352">
        <f>IF($BA26="","",INT(BI$28*AQ80))</f>
        <v/>
      </c>
      <c r="BJ26" s="352">
        <f>IF($BA26="","",INT(BJ$28*AR80))</f>
        <v/>
      </c>
      <c r="BK26" s="352">
        <f>IF($BA26="","",INT(BK$28*AS80))</f>
        <v/>
      </c>
      <c r="BL26" s="352">
        <f>IF($BA26="","",INT(BL$28*AT80))</f>
        <v/>
      </c>
      <c r="BM26" s="352">
        <f>IF($BA26="","",INT(BM$28*AU80))</f>
        <v/>
      </c>
      <c r="BN26" s="352">
        <f>IF($BA26="","",INT(BN$28*AV80))</f>
        <v/>
      </c>
      <c r="BO26" s="352">
        <f>IF($BA26="","",INT(BO$28*AW80))</f>
        <v/>
      </c>
      <c r="BP26" s="352">
        <f>IF($BA26="","",INT(BP$28*AX80))</f>
        <v/>
      </c>
      <c r="BQ26" s="352">
        <f>IF($BA26="","",INT(BQ$28*AY80))</f>
        <v/>
      </c>
      <c r="BR26" s="1106" t="n"/>
      <c r="BS26" s="1044" t="inlineStr">
        <is>
          <t>标准差</t>
        </is>
      </c>
      <c r="BT26" s="1101" t="n"/>
      <c r="BU26" s="1101" t="n"/>
      <c r="BV26" s="1101" t="n"/>
      <c r="BW26" s="370">
        <f>_xlfn.STDEV.P(AL107:AL126)</f>
        <v/>
      </c>
      <c r="BX26" s="370">
        <f>_xlfn.STDEV.P(AM107:AM126)</f>
        <v/>
      </c>
      <c r="BY26" s="371">
        <f>_xlfn.STDEV.P(AN107:AN126)</f>
        <v/>
      </c>
      <c r="BZ26" s="371">
        <f>_xlfn.STDEV.P(AP107:AP126)</f>
        <v/>
      </c>
      <c r="CA26" s="1289" t="n"/>
      <c r="CB26" s="1101" t="n"/>
      <c r="CC26" s="1101" t="n"/>
      <c r="CD26" s="1101" t="n"/>
      <c r="CE26" s="1101" t="n"/>
      <c r="CF26" s="1101" t="n"/>
      <c r="CG26" s="1101" t="n"/>
      <c r="CH26" s="1101" t="n"/>
      <c r="CI26" s="1101" t="n"/>
      <c r="CJ26" s="1106" t="n"/>
      <c r="CK26" s="1101" t="n"/>
      <c r="CL26" s="1101" t="n"/>
      <c r="CM26" s="1101" t="n"/>
      <c r="CN26" s="1101" t="n"/>
      <c r="CO26" s="1101" t="n"/>
      <c r="CP26" s="1101" t="n"/>
      <c r="CQ26" s="1101" t="n"/>
      <c r="CR26" s="1101" t="n"/>
      <c r="CS26" s="1101" t="n"/>
      <c r="CT26" s="1101" t="n"/>
      <c r="CU26" s="1101" t="n"/>
      <c r="CV26" s="1101" t="n"/>
      <c r="CW26" s="1101" t="n"/>
      <c r="CX26" s="1101" t="n"/>
      <c r="CY26" s="1101" t="n"/>
      <c r="CZ26" s="1101" t="n"/>
      <c r="DA26" s="1101" t="n"/>
      <c r="DB26" s="1101" t="n"/>
      <c r="DC26" s="1101" t="n"/>
      <c r="DD26" s="1101" t="n"/>
      <c r="DE26" s="1101" t="n"/>
      <c r="DF26" s="1101" t="n"/>
      <c r="DG26" s="1101" t="n"/>
      <c r="DH26" s="1101" t="n"/>
      <c r="DI26" s="1101" t="n"/>
    </row>
    <row r="27" ht="16" customFormat="1" customHeight="1" s="140">
      <c r="A27" s="1047" t="inlineStr">
        <is>
          <t>第8期会计项目</t>
        </is>
      </c>
      <c r="B27" s="1045" t="n"/>
      <c r="C27" s="1044" t="inlineStr">
        <is>
          <t>收  支</t>
        </is>
      </c>
      <c r="D27" s="1044" t="inlineStr">
        <is>
          <t>本期收入</t>
        </is>
      </c>
      <c r="E27" s="1044" t="inlineStr">
        <is>
          <t>本期成本</t>
        </is>
      </c>
      <c r="F27" s="1091" t="inlineStr">
        <is>
          <t>现金累计</t>
        </is>
      </c>
      <c r="G27" s="144" t="n"/>
      <c r="H27" s="1047" t="inlineStr">
        <is>
          <t>产品3</t>
        </is>
      </c>
      <c r="I27" s="1279" t="n">
        <v>0</v>
      </c>
      <c r="J27" s="1279" t="n">
        <v>0</v>
      </c>
      <c r="K27" s="1279" t="n">
        <v>0</v>
      </c>
      <c r="L27" s="1279" t="n">
        <v>0</v>
      </c>
      <c r="M27" s="1280">
        <f>I27+J27+K27+L27</f>
        <v/>
      </c>
      <c r="N27" s="1047" t="inlineStr">
        <is>
          <t>实际营销</t>
        </is>
      </c>
      <c r="O27" s="1044" t="inlineStr">
        <is>
          <t>产品市场1</t>
        </is>
      </c>
      <c r="P27" s="1044" t="inlineStr">
        <is>
          <t>产品市场2</t>
        </is>
      </c>
      <c r="Q27" s="1044" t="inlineStr">
        <is>
          <t>产品市场3</t>
        </is>
      </c>
      <c r="R27" s="1091" t="inlineStr">
        <is>
          <t>产品市场4</t>
        </is>
      </c>
      <c r="S27" s="1100" t="n"/>
      <c r="T27" s="230" t="n"/>
      <c r="U27" s="1073" t="inlineStr">
        <is>
          <t>促销费</t>
        </is>
      </c>
      <c r="V27" s="1290">
        <f>第7期!B10</f>
        <v/>
      </c>
      <c r="W27" s="1290">
        <f>第7期!C10</f>
        <v/>
      </c>
      <c r="X27" s="1290">
        <f>第7期!D10</f>
        <v/>
      </c>
      <c r="Y27" s="1290">
        <f>第7期!E10</f>
        <v/>
      </c>
      <c r="Z27" s="1064" t="n"/>
      <c r="AA27" s="144" t="n"/>
      <c r="AB27" s="267" t="n"/>
      <c r="AC27" s="267" t="n"/>
      <c r="AD27" s="267" t="n"/>
      <c r="AE27" s="267" t="n"/>
      <c r="AF27" s="267" t="n"/>
      <c r="AG27" s="267" t="n"/>
      <c r="AH27" s="144" t="n"/>
      <c r="AI27" s="317" t="n"/>
      <c r="AJ27" s="312">
        <f>J56</f>
        <v/>
      </c>
      <c r="AK27" s="321" t="n"/>
      <c r="AL27" s="321" t="n"/>
      <c r="AM27" s="312" t="n"/>
      <c r="AN27" s="1287">
        <f>P43</f>
        <v/>
      </c>
      <c r="AO27" s="342" t="n"/>
      <c r="AP27" s="342" t="n"/>
      <c r="AQ27" s="342" t="n"/>
      <c r="AR27" s="1050" t="n"/>
      <c r="AS27" s="1288" t="inlineStr">
        <is>
          <t>本期需求</t>
        </is>
      </c>
      <c r="AT27" s="1283">
        <f>(AR12*初始化表!E17+AR16*初始化表!F17+AR20*初始化表!G17+AR24*初始化表!H17)/1300</f>
        <v/>
      </c>
      <c r="AU27" s="1045" t="n"/>
      <c r="AV27" s="1045" t="n"/>
      <c r="AW27" s="1052" t="n"/>
      <c r="AX27" s="1101" t="n"/>
      <c r="AY27" s="350" t="n"/>
      <c r="AZ27" s="144" t="n"/>
      <c r="BA27" s="1044" t="inlineStr">
        <is>
          <t>市场均价</t>
        </is>
      </c>
      <c r="BB27" s="352">
        <f>INT(SUMPRODUCT(AJ37:AJ56,AJ61:AJ80))</f>
        <v/>
      </c>
      <c r="BC27" s="352">
        <f>INT(SUMPRODUCT(AK37:AK56,AK61:AK80))</f>
        <v/>
      </c>
      <c r="BD27" s="352">
        <f>INT(SUMPRODUCT(AL37:AL56,AL61:AL80))</f>
        <v/>
      </c>
      <c r="BE27" s="352">
        <f>INT(SUMPRODUCT(AM37:AM56,AM61:AM80))</f>
        <v/>
      </c>
      <c r="BF27" s="352">
        <f>INT(SUMPRODUCT(AN37:AN56,AN61:AN80))</f>
        <v/>
      </c>
      <c r="BG27" s="352">
        <f>INT(SUMPRODUCT(AO37:AO56,AO61:AO80))</f>
        <v/>
      </c>
      <c r="BH27" s="352">
        <f>INT(SUMPRODUCT(AP37:AP56,AP61:AP80))</f>
        <v/>
      </c>
      <c r="BI27" s="352">
        <f>INT(SUMPRODUCT(AQ37:AQ56,AQ61:AQ80))</f>
        <v/>
      </c>
      <c r="BJ27" s="352">
        <f>INT(SUMPRODUCT(AR37:AR56,AR61:AR80))</f>
        <v/>
      </c>
      <c r="BK27" s="352">
        <f>INT(SUMPRODUCT(AS37:AS56,AS61:AS80))</f>
        <v/>
      </c>
      <c r="BL27" s="352">
        <f>INT(SUMPRODUCT(AT37:AT56,AT61:AT80))</f>
        <v/>
      </c>
      <c r="BM27" s="352">
        <f>INT(SUMPRODUCT(AU37:AU56,AU61:AU80))</f>
        <v/>
      </c>
      <c r="BN27" s="352">
        <f>INT(SUMPRODUCT(AV37:AV56,AV61:AV80))</f>
        <v/>
      </c>
      <c r="BO27" s="352">
        <f>INT(SUMPRODUCT(AW37:AW56,AW61:AW80))</f>
        <v/>
      </c>
      <c r="BP27" s="352">
        <f>INT(SUMPRODUCT(AX37:AX56,AX61:AX80))</f>
        <v/>
      </c>
      <c r="BQ27" s="352">
        <f>INT(SUMPRODUCT(AY37:AY56,AY61:AY80))</f>
        <v/>
      </c>
      <c r="BR27" s="1106" t="n"/>
      <c r="BS27" s="1046" t="inlineStr">
        <is>
          <t>每10W收益</t>
        </is>
      </c>
      <c r="BW27" s="373">
        <f>100000/BW26*初始化表!B30</f>
        <v/>
      </c>
      <c r="BX27" s="373">
        <f>100000/BX26*初始化表!B33</f>
        <v/>
      </c>
      <c r="BY27" s="373">
        <f>100000/BY26*初始化表!B32</f>
        <v/>
      </c>
      <c r="BZ27" s="373">
        <f>100000/BZ26*初始化表!B34</f>
        <v/>
      </c>
      <c r="CA27" s="1106" t="n"/>
      <c r="CB27" s="1106" t="n"/>
      <c r="CC27" s="1106" t="n"/>
      <c r="CD27" s="1106" t="n"/>
      <c r="CE27" s="1106" t="n"/>
      <c r="CF27" s="1106" t="n"/>
      <c r="CG27" s="1106" t="n"/>
      <c r="CH27" s="1106" t="n"/>
      <c r="CI27" s="1106" t="n"/>
      <c r="CJ27" s="1106" t="n"/>
      <c r="CK27" s="1101" t="n"/>
      <c r="CL27" s="1101" t="n"/>
      <c r="CM27" s="1101" t="n"/>
      <c r="CN27" s="1101" t="n"/>
      <c r="CO27" s="1101" t="n"/>
      <c r="CP27" s="1101" t="n"/>
      <c r="CQ27" s="1101" t="n"/>
      <c r="CR27" s="1101" t="n"/>
      <c r="CS27" s="1101" t="n"/>
      <c r="CT27" s="1101" t="n"/>
      <c r="CU27" s="1101" t="n"/>
      <c r="CV27" s="1101" t="n"/>
      <c r="CW27" s="1101" t="n"/>
      <c r="CX27" s="1101" t="n"/>
      <c r="CY27" s="1101" t="n"/>
      <c r="CZ27" s="1101" t="n"/>
      <c r="DA27" s="1101" t="n"/>
      <c r="DB27" s="1101" t="n"/>
      <c r="DC27" s="1101" t="n"/>
      <c r="DD27" s="1101" t="n"/>
      <c r="DE27" s="1101" t="n"/>
      <c r="DF27" s="1101" t="n"/>
      <c r="DG27" s="1101" t="n"/>
      <c r="DH27" s="1101" t="n"/>
      <c r="DI27" s="1101" t="n"/>
    </row>
    <row r="28" ht="16" customFormat="1" customHeight="1" s="140">
      <c r="A28" s="1047" t="inlineStr">
        <is>
          <t>上期转来</t>
        </is>
      </c>
      <c r="C28" s="1291">
        <f>第7期!F64</f>
        <v/>
      </c>
      <c r="F28" s="1239" t="n"/>
      <c r="G28" s="144" t="n"/>
      <c r="H28" s="1047" t="inlineStr">
        <is>
          <t>产品4</t>
        </is>
      </c>
      <c r="I28" s="1279" t="n">
        <v>0</v>
      </c>
      <c r="J28" s="1279" t="n">
        <v>0</v>
      </c>
      <c r="K28" s="1279" t="n">
        <v>0</v>
      </c>
      <c r="L28" s="1279" t="n">
        <v>0</v>
      </c>
      <c r="M28" s="1280">
        <f>I28+J28+K28+L28</f>
        <v/>
      </c>
      <c r="N28" s="1047" t="inlineStr">
        <is>
          <t>广告费</t>
        </is>
      </c>
      <c r="O28" s="1270" t="e">
        <v>#DIV/0!</v>
      </c>
      <c r="P28" s="1270" t="e">
        <v>#DIV/0!</v>
      </c>
      <c r="Q28" s="1270" t="e">
        <v>#DIV/0!</v>
      </c>
      <c r="R28" s="1270" t="e">
        <v>#DIV/0!</v>
      </c>
      <c r="S28" s="1282" t="n"/>
      <c r="T28" s="230" t="n"/>
      <c r="U28" s="1101" t="n"/>
      <c r="V28" s="1101" t="n"/>
      <c r="W28" s="1101" t="n"/>
      <c r="X28" s="1101" t="n"/>
      <c r="Y28" s="1101" t="n"/>
      <c r="Z28" s="1101" t="n"/>
      <c r="AA28" s="144" t="n"/>
      <c r="AB28" s="259" t="inlineStr">
        <is>
          <t>单位成本利润</t>
        </is>
      </c>
      <c r="AC28" s="260" t="inlineStr">
        <is>
          <t>市场1</t>
        </is>
      </c>
      <c r="AD28" s="260" t="inlineStr">
        <is>
          <t>市场2</t>
        </is>
      </c>
      <c r="AE28" s="260" t="inlineStr">
        <is>
          <t>市场3</t>
        </is>
      </c>
      <c r="AF28" s="268" t="inlineStr">
        <is>
          <t>市场4</t>
        </is>
      </c>
      <c r="AG28" s="1101" t="n"/>
      <c r="AH28" s="144" t="n"/>
      <c r="AI28" s="317" t="n"/>
      <c r="AJ28" s="312">
        <f>K56</f>
        <v/>
      </c>
      <c r="AK28" s="321" t="n"/>
      <c r="AL28" s="321" t="n"/>
      <c r="AM28" s="312" t="n"/>
      <c r="AN28" s="1287">
        <f>Q43</f>
        <v/>
      </c>
      <c r="AO28" s="342" t="n"/>
      <c r="AP28" s="342" t="n"/>
      <c r="AQ28" s="342" t="n"/>
      <c r="AR28" s="1050" t="n"/>
      <c r="AS28" s="1288" t="inlineStr">
        <is>
          <t>本期销售（剔除满足上期订单后）</t>
        </is>
      </c>
      <c r="AT28" s="1283">
        <f>(AT12*初始化表!E17+AT16*初始化表!F17+AT20*初始化表!G17+AT24*初始化表!H17)/1300</f>
        <v/>
      </c>
      <c r="AU28" s="1045" t="n"/>
      <c r="AV28" s="1288" t="inlineStr">
        <is>
          <t>当期生产</t>
        </is>
      </c>
      <c r="AW28" s="1284">
        <f>(SUM(I25:L25)*初始化表!E17+SUM(I26:L26)*初始化表!F17+SUM(I27:L27)*初始化表!G17+SUM(I28:L28)*初始化表!H17)/1300</f>
        <v/>
      </c>
      <c r="AX28" s="1101" t="n"/>
      <c r="AY28" s="350" t="n"/>
      <c r="AZ28" s="144" t="n"/>
      <c r="BA28" s="1044" t="inlineStr">
        <is>
          <t>市场总需求</t>
        </is>
      </c>
      <c r="BB28" s="1292">
        <f>IF(ISERROR(AM9/AN9),0,AM9/AN9)</f>
        <v/>
      </c>
      <c r="BC28" s="1292">
        <f>IF(ISERROR($AM$10/$AN$10),0,$AM$10/$AN$10)</f>
        <v/>
      </c>
      <c r="BD28" s="1292">
        <f>IF(ISERROR($AM$11/$AN$11),0,$AM$11/$AN$11)</f>
        <v/>
      </c>
      <c r="BE28" s="1292">
        <f>IF(ISERROR($AM$12/$AN$12),0,$AM$12/$AN$12)</f>
        <v/>
      </c>
      <c r="BF28" s="1292">
        <f>IF(ISERROR($AM$13/$AN$13),0,$AM$13/$AN$13)</f>
        <v/>
      </c>
      <c r="BG28" s="1292">
        <f>IF(ISERROR($AM$14/$AN$14),0,$AM$14/$AN$14)</f>
        <v/>
      </c>
      <c r="BH28" s="1292">
        <f>IF(ISERROR($AM$15/$AN$15),0,$AM$15/$AN$15)</f>
        <v/>
      </c>
      <c r="BI28" s="1292">
        <f>IF(ISERROR($AM$16/$AN$16),0,$AM$16/$AN$16)</f>
        <v/>
      </c>
      <c r="BJ28" s="1292">
        <f>IF(ISERROR($AM$17/$AN$17),0,$AM$17/$AN$17)</f>
        <v/>
      </c>
      <c r="BK28" s="1292">
        <f>IF(ISERROR($AM$18/$AN$18),0,$AM$18/$AN$18)</f>
        <v/>
      </c>
      <c r="BL28" s="1292">
        <f>IF(ISERROR($AM$19/$AN$19),0,$AM$19/$AN$19)</f>
        <v/>
      </c>
      <c r="BM28" s="1292">
        <f>IF(ISERROR($AM$20/$AN$20),0,$AM$20/$AN$20)</f>
        <v/>
      </c>
      <c r="BN28" s="1292">
        <f>IF(ISERROR($AM$21/$AN$21),0,$AM$21/$AN$21)</f>
        <v/>
      </c>
      <c r="BO28" s="1292">
        <f>IF(ISERROR($AM$22/$AN$22),0,$AM$22/$AN$22)</f>
        <v/>
      </c>
      <c r="BP28" s="1292">
        <f>IF(ISERROR($AM$23/$AN$23),0,$AM$23/$AN$23)</f>
        <v/>
      </c>
      <c r="BQ28" s="1292">
        <f>IF(ISERROR($AM$24/$AN$24),0,$AM$24/$AN$24)</f>
        <v/>
      </c>
      <c r="BR28" s="1106" t="n"/>
      <c r="BS28" s="1044" t="inlineStr">
        <is>
          <t>公司</t>
        </is>
      </c>
      <c r="BT28" s="1044" t="inlineStr">
        <is>
          <t>产品1</t>
        </is>
      </c>
      <c r="BX28" s="1044" t="inlineStr">
        <is>
          <t>产品2</t>
        </is>
      </c>
      <c r="CB28" s="1044" t="inlineStr">
        <is>
          <t>产品3</t>
        </is>
      </c>
      <c r="CF28" s="1044" t="inlineStr">
        <is>
          <t>产品4</t>
        </is>
      </c>
      <c r="CJ28" s="1106" t="n"/>
      <c r="CK28" s="1101" t="n"/>
      <c r="CL28" s="1101" t="n"/>
      <c r="CM28" s="1101" t="n"/>
      <c r="CN28" s="1101" t="n"/>
      <c r="CO28" s="1101" t="n"/>
      <c r="CP28" s="1101" t="n"/>
      <c r="CQ28" s="1101" t="n"/>
      <c r="CR28" s="1101" t="n"/>
      <c r="CS28" s="1101" t="n"/>
      <c r="CT28" s="1101" t="n"/>
      <c r="CU28" s="1101" t="n"/>
      <c r="CV28" s="1101" t="n"/>
      <c r="CW28" s="1101" t="n"/>
      <c r="CX28" s="1101" t="n"/>
      <c r="CY28" s="1101" t="n"/>
      <c r="CZ28" s="1101" t="n"/>
      <c r="DA28" s="1101" t="n"/>
      <c r="DB28" s="1101" t="n"/>
      <c r="DC28" s="1101" t="n"/>
      <c r="DD28" s="1101" t="n"/>
      <c r="DE28" s="1101" t="n"/>
      <c r="DF28" s="1101" t="n"/>
      <c r="DG28" s="1101" t="n"/>
      <c r="DH28" s="1101" t="n"/>
      <c r="DI28" s="1101" t="n"/>
    </row>
    <row r="29" ht="16" customFormat="1" customHeight="1" s="140">
      <c r="A29" s="1047" t="inlineStr">
        <is>
          <t>银行贷款</t>
        </is>
      </c>
      <c r="C29" s="1061">
        <f>B24</f>
        <v/>
      </c>
      <c r="D29" s="1293" t="n"/>
      <c r="E29" s="1293" t="n"/>
      <c r="F29" s="1291">
        <f>C28+C29</f>
        <v/>
      </c>
      <c r="G29" s="144" t="n"/>
      <c r="H29" s="167" t="inlineStr">
        <is>
          <t>剩余工人</t>
        </is>
      </c>
      <c r="I29" s="1294">
        <f>(H17-C22+初始化表!H4*B22)-((B17+D17)*初始化表!E18+(B18+D18)*初始化表!F18+(B19+D19)*初始化表!G18+(B20+D20)*初始化表!H18)/520</f>
        <v/>
      </c>
      <c r="J29" s="200" t="inlineStr">
        <is>
          <t>原料剩余</t>
        </is>
      </c>
      <c r="K29" s="1295">
        <f>H43-(SUM(B17:E17)*初始化表!E19+SUM(B18:E18)*初始化表!F19+SUM(B19:E19)*初始化表!G19+SUM(B20:E20)*初始化表!H19)</f>
        <v/>
      </c>
      <c r="L29" s="1239" t="n"/>
      <c r="M29" s="178" t="n"/>
      <c r="N29" s="1073" t="inlineStr">
        <is>
          <t>促销费</t>
        </is>
      </c>
      <c r="O29" s="1270" t="e">
        <v>#DIV/0!</v>
      </c>
      <c r="P29" s="1270" t="e">
        <v>#DIV/0!</v>
      </c>
      <c r="Q29" s="1270" t="e">
        <v>#DIV/0!</v>
      </c>
      <c r="R29" s="1270" t="e">
        <v>#DIV/0!</v>
      </c>
      <c r="S29" s="1282" t="n"/>
      <c r="T29" s="230" t="n"/>
      <c r="U29" s="1041" t="inlineStr">
        <is>
          <t>上期均价</t>
        </is>
      </c>
      <c r="V29" s="1053" t="inlineStr">
        <is>
          <t>市场1</t>
        </is>
      </c>
      <c r="W29" s="1053" t="inlineStr">
        <is>
          <t>市场2</t>
        </is>
      </c>
      <c r="X29" s="1053" t="inlineStr">
        <is>
          <t>市场3</t>
        </is>
      </c>
      <c r="Y29" s="1090" t="inlineStr">
        <is>
          <t>市场4</t>
        </is>
      </c>
      <c r="Z29" s="1101" t="n"/>
      <c r="AA29" s="144" t="n"/>
      <c r="AB29" s="261" t="inlineStr">
        <is>
          <t>产品1</t>
        </is>
      </c>
      <c r="AC29" s="1267">
        <f>AC11/AD5</f>
        <v/>
      </c>
      <c r="AD29" s="1267">
        <f>AD11/AE5</f>
        <v/>
      </c>
      <c r="AE29" s="1267">
        <f>AE11/AF5</f>
        <v/>
      </c>
      <c r="AF29" s="1268">
        <f>AF11/AG5</f>
        <v/>
      </c>
      <c r="AG29" s="1101" t="n"/>
      <c r="AH29" s="144" t="n"/>
      <c r="AI29" s="323" t="n"/>
      <c r="AJ29" s="324">
        <f>L56</f>
        <v/>
      </c>
      <c r="AK29" s="325" t="n"/>
      <c r="AL29" s="325" t="n"/>
      <c r="AM29" s="324" t="n"/>
      <c r="AN29" s="1296">
        <f>R43</f>
        <v/>
      </c>
      <c r="AO29" s="345" t="n"/>
      <c r="AP29" s="345" t="n"/>
      <c r="AQ29" s="345" t="n"/>
      <c r="AR29" s="1050" t="n"/>
      <c r="AS29" s="1288" t="inlineStr">
        <is>
          <t>上期订单</t>
        </is>
      </c>
      <c r="AT29" s="1283">
        <f>(SUM(AK9:AK12)*初始化表!E17+SUM(AK13:AK16)*初始化表!F17+SUM(AK17:AK20)*初始化表!G17+SUM(AK21:AK24)*初始化表!H17)/1300</f>
        <v/>
      </c>
      <c r="AU29" s="1045" t="n"/>
      <c r="AV29" s="1288" t="n"/>
      <c r="AW29" s="1284" t="n"/>
      <c r="AX29" s="1101" t="n"/>
      <c r="AY29" s="350" t="n"/>
      <c r="AZ29" s="144" t="n"/>
      <c r="BA29" s="356" t="inlineStr">
        <is>
          <t>本公司价格</t>
        </is>
      </c>
      <c r="BB29" s="1061">
        <f>B6</f>
        <v/>
      </c>
      <c r="BC29" s="1061">
        <f>C6</f>
        <v/>
      </c>
      <c r="BD29" s="1061">
        <f>D6</f>
        <v/>
      </c>
      <c r="BE29" s="1061">
        <f>E6</f>
        <v/>
      </c>
      <c r="BF29" s="1061">
        <f>B7</f>
        <v/>
      </c>
      <c r="BG29" s="1061">
        <f>C7</f>
        <v/>
      </c>
      <c r="BH29" s="1061">
        <f>D7</f>
        <v/>
      </c>
      <c r="BI29" s="1061">
        <f>E7</f>
        <v/>
      </c>
      <c r="BJ29" s="1061">
        <f>B8</f>
        <v/>
      </c>
      <c r="BK29" s="1061">
        <f>C8</f>
        <v/>
      </c>
      <c r="BL29" s="1061">
        <f>D8</f>
        <v/>
      </c>
      <c r="BM29" s="1061">
        <f>E8</f>
        <v/>
      </c>
      <c r="BN29" s="1061">
        <f>B9</f>
        <v/>
      </c>
      <c r="BO29" s="1061">
        <f>C9</f>
        <v/>
      </c>
      <c r="BP29" s="1061">
        <f>D9</f>
        <v/>
      </c>
      <c r="BQ29" s="1061">
        <f>E9</f>
        <v/>
      </c>
      <c r="BR29" s="1106" t="n"/>
      <c r="BT29" s="1044" t="inlineStr">
        <is>
          <t>市场1</t>
        </is>
      </c>
      <c r="BU29" s="1044" t="inlineStr">
        <is>
          <t>市场2</t>
        </is>
      </c>
      <c r="BV29" s="1044" t="inlineStr">
        <is>
          <t>市场3</t>
        </is>
      </c>
      <c r="BW29" s="1044" t="inlineStr">
        <is>
          <t>市场4</t>
        </is>
      </c>
      <c r="BX29" s="1044" t="inlineStr">
        <is>
          <t>市场1</t>
        </is>
      </c>
      <c r="BY29" s="1044" t="inlineStr">
        <is>
          <t>市场2</t>
        </is>
      </c>
      <c r="BZ29" s="1044" t="inlineStr">
        <is>
          <t>市场3</t>
        </is>
      </c>
      <c r="CA29" s="1044" t="inlineStr">
        <is>
          <t>市场4</t>
        </is>
      </c>
      <c r="CB29" s="1044" t="inlineStr">
        <is>
          <t>市场1</t>
        </is>
      </c>
      <c r="CC29" s="1044" t="inlineStr">
        <is>
          <t>市场2</t>
        </is>
      </c>
      <c r="CD29" s="1044" t="inlineStr">
        <is>
          <t>市场3</t>
        </is>
      </c>
      <c r="CE29" s="1044" t="inlineStr">
        <is>
          <t>市场4</t>
        </is>
      </c>
      <c r="CF29" s="1044" t="inlineStr">
        <is>
          <t>市场1</t>
        </is>
      </c>
      <c r="CG29" s="1044" t="inlineStr">
        <is>
          <t>市场2</t>
        </is>
      </c>
      <c r="CH29" s="1044" t="inlineStr">
        <is>
          <t>市场3</t>
        </is>
      </c>
      <c r="CI29" s="1044" t="inlineStr">
        <is>
          <t>市场4</t>
        </is>
      </c>
      <c r="CJ29" s="1106" t="n"/>
      <c r="CK29" s="1101" t="n"/>
      <c r="CL29" s="1101" t="n"/>
      <c r="CM29" s="1101" t="n"/>
      <c r="CN29" s="1101" t="n"/>
      <c r="CO29" s="1101" t="n"/>
      <c r="CP29" s="1101" t="n"/>
      <c r="CQ29" s="1101" t="n"/>
      <c r="CR29" s="1101" t="n"/>
      <c r="CS29" s="1101" t="n"/>
      <c r="CT29" s="1101" t="n"/>
      <c r="CU29" s="1101" t="n"/>
      <c r="CV29" s="1101" t="n"/>
      <c r="CW29" s="1101" t="n"/>
      <c r="CX29" s="1101" t="n"/>
      <c r="CY29" s="1101" t="n"/>
      <c r="CZ29" s="1101" t="n"/>
      <c r="DA29" s="1101" t="n"/>
      <c r="DB29" s="1101" t="n"/>
      <c r="DC29" s="1101" t="n"/>
      <c r="DD29" s="1101" t="n"/>
      <c r="DE29" s="1101" t="n"/>
      <c r="DF29" s="1101" t="n"/>
      <c r="DG29" s="1101" t="n"/>
      <c r="DH29" s="1101" t="n"/>
      <c r="DI29" s="1101" t="n"/>
    </row>
    <row r="30" ht="16" customFormat="1" customHeight="1" s="140">
      <c r="A30" s="1047" t="inlineStr">
        <is>
          <t>发行债券</t>
        </is>
      </c>
      <c r="C30" s="1061">
        <f>C24</f>
        <v/>
      </c>
      <c r="D30" s="1293" t="n"/>
      <c r="E30" s="1293" t="n"/>
      <c r="F30" s="1291">
        <f>F29+C30</f>
        <v/>
      </c>
      <c r="G30" s="144" t="n"/>
      <c r="H30" s="167" t="inlineStr">
        <is>
          <t>一正机余</t>
        </is>
      </c>
      <c r="I30" s="200" t="inlineStr">
        <is>
          <t>二正机余</t>
        </is>
      </c>
      <c r="J30" s="200" t="inlineStr">
        <is>
          <t>二加机余</t>
        </is>
      </c>
      <c r="K30" s="200" t="inlineStr">
        <is>
          <t>二加工余</t>
        </is>
      </c>
      <c r="L30" s="201" t="inlineStr">
        <is>
          <t>一加工余</t>
        </is>
      </c>
      <c r="M30" s="202" t="n"/>
      <c r="N30" s="202" t="n"/>
      <c r="O30" s="202" t="n"/>
      <c r="P30" s="202" t="n"/>
      <c r="Q30" s="202" t="n"/>
      <c r="R30" s="202" t="n"/>
      <c r="S30" s="178" t="n"/>
      <c r="T30" s="230" t="n"/>
      <c r="U30" s="1047" t="inlineStr">
        <is>
          <t>产品1</t>
        </is>
      </c>
      <c r="V30" s="1061">
        <f>第7期!BB27</f>
        <v/>
      </c>
      <c r="W30" s="1061">
        <f>第7期!BC27</f>
        <v/>
      </c>
      <c r="X30" s="1061">
        <f>第7期!BD27</f>
        <v/>
      </c>
      <c r="Y30" s="187">
        <f>第7期!BE27</f>
        <v/>
      </c>
      <c r="Z30" s="1101" t="n"/>
      <c r="AA30" s="144" t="n"/>
      <c r="AB30" s="261" t="inlineStr">
        <is>
          <t>产品2</t>
        </is>
      </c>
      <c r="AC30" s="1267">
        <f>AC12/AD6</f>
        <v/>
      </c>
      <c r="AD30" s="1267">
        <f>AD12/AE6</f>
        <v/>
      </c>
      <c r="AE30" s="1267">
        <f>AE12/AF6</f>
        <v/>
      </c>
      <c r="AF30" s="1268">
        <f>AF12/AG6</f>
        <v/>
      </c>
      <c r="AG30" s="1101" t="n"/>
      <c r="AH30" s="144" t="n"/>
      <c r="AI30" s="327" t="n"/>
      <c r="AJ30" s="257" t="n"/>
      <c r="AK30" s="257" t="n"/>
      <c r="AL30" s="257" t="n"/>
      <c r="AM30" s="257" t="n"/>
      <c r="AN30" s="257" t="n"/>
      <c r="AO30" s="257" t="n"/>
      <c r="AP30" s="257" t="n"/>
      <c r="AQ30" s="257" t="n"/>
      <c r="AR30" s="1051" t="n"/>
      <c r="AS30" s="1297" t="inlineStr">
        <is>
          <t>本期工厂库存</t>
        </is>
      </c>
      <c r="AT30" s="1298">
        <f>(AJ26*初始化表!E17+AJ27*初始化表!F17+AJ28*初始化表!G17+AJ29*初始化表!H17)/1300</f>
        <v/>
      </c>
      <c r="AU30" s="1074" t="n"/>
      <c r="AV30" s="1074" t="n"/>
      <c r="AW30" s="357" t="n"/>
      <c r="AX30" s="257" t="n"/>
      <c r="AY30" s="358" t="n"/>
      <c r="AZ30" s="144" t="n"/>
      <c r="BA30" s="1044" t="inlineStr">
        <is>
          <t>公司</t>
        </is>
      </c>
      <c r="BB30" s="1044" t="inlineStr">
        <is>
          <t>产品1总量</t>
        </is>
      </c>
      <c r="BC30" s="1044" t="inlineStr">
        <is>
          <t>产品2总量</t>
        </is>
      </c>
      <c r="BD30" s="1044" t="inlineStr">
        <is>
          <t>产品3总量</t>
        </is>
      </c>
      <c r="BE30" s="1044" t="inlineStr">
        <is>
          <t>产品4总量</t>
        </is>
      </c>
      <c r="BF30" s="1044" t="inlineStr">
        <is>
          <t>销售总机时</t>
        </is>
      </c>
      <c r="BG30" s="1044" t="inlineStr">
        <is>
          <t>单机利润</t>
        </is>
      </c>
      <c r="BH30" s="1044" t="inlineStr">
        <is>
          <t>单机销售</t>
        </is>
      </c>
      <c r="BI30" s="365" t="n"/>
      <c r="BJ30" s="1044" t="inlineStr">
        <is>
          <t>单机利润排名</t>
        </is>
      </c>
      <c r="BK30" s="1044" t="inlineStr">
        <is>
          <t>单机销售排名</t>
        </is>
      </c>
      <c r="BL30" s="1101" t="n"/>
      <c r="BM30" s="1044" t="inlineStr">
        <is>
          <t>进入市场公司总数</t>
        </is>
      </c>
      <c r="BR30" s="1106" t="n"/>
      <c r="BS30" s="351">
        <f>BS5</f>
        <v/>
      </c>
      <c r="BT30" s="1299">
        <f>$BT5*(AJ61-BT$50)/BT$51</f>
        <v/>
      </c>
      <c r="BU30" s="1299">
        <f>$BT5*(AK61-BU$50)/BU$51</f>
        <v/>
      </c>
      <c r="BV30" s="1299">
        <f>$BT5*(AL61-BV$50)/BV$51</f>
        <v/>
      </c>
      <c r="BW30" s="1299">
        <f>$BT5*(AM61-BW$50)/BW$51</f>
        <v/>
      </c>
      <c r="BX30" s="1299">
        <f>$BT5*(AN61-BX$50)/BX$51</f>
        <v/>
      </c>
      <c r="BY30" s="1299">
        <f>$BT5*(AO61-BY$50)/BY$51</f>
        <v/>
      </c>
      <c r="BZ30" s="1299">
        <f>$BT5*(AP61-BZ$50)/BZ$51</f>
        <v/>
      </c>
      <c r="CA30" s="1299">
        <f>$BT5*(AQ61-CA$50)/CA$51</f>
        <v/>
      </c>
      <c r="CB30" s="1299">
        <f>$BT5*(AR61-CB$50)/CB$51</f>
        <v/>
      </c>
      <c r="CC30" s="1299">
        <f>$BT5*(AS61-CC$50)/CC$51</f>
        <v/>
      </c>
      <c r="CD30" s="1299">
        <f>$BT5*(AT61-CD$50)/CD$51</f>
        <v/>
      </c>
      <c r="CE30" s="1299">
        <f>$BT5*(AU61-CE$50)/CE$51</f>
        <v/>
      </c>
      <c r="CF30" s="1299">
        <f>$BT5*(AV61-CF$50)/CF$51</f>
        <v/>
      </c>
      <c r="CG30" s="1299">
        <f>$BT5*(AW61-CG$50)/CG$51</f>
        <v/>
      </c>
      <c r="CH30" s="1299">
        <f>$BT5*(AX61-CH$50)/CH$51</f>
        <v/>
      </c>
      <c r="CI30" s="1299">
        <f>$BT5*(AY61-CI$50)/CI$51</f>
        <v/>
      </c>
      <c r="CJ30" s="1106" t="n"/>
      <c r="CK30" s="1101" t="n"/>
      <c r="CL30" s="1101" t="n"/>
      <c r="CM30" s="1101" t="n"/>
      <c r="CN30" s="1101" t="n"/>
      <c r="CO30" s="1101" t="n"/>
      <c r="CP30" s="1101" t="n"/>
      <c r="CQ30" s="1101" t="n"/>
      <c r="CR30" s="1101" t="n"/>
      <c r="CS30" s="1101" t="n"/>
      <c r="CT30" s="1101" t="n"/>
      <c r="CU30" s="1101" t="n"/>
      <c r="CV30" s="1101" t="n"/>
      <c r="CW30" s="1101" t="n"/>
      <c r="CX30" s="1101" t="n"/>
      <c r="CY30" s="1101" t="n"/>
      <c r="CZ30" s="1101" t="n"/>
      <c r="DA30" s="1101" t="n"/>
      <c r="DB30" s="1101" t="n"/>
      <c r="DC30" s="1101" t="n"/>
      <c r="DD30" s="1101" t="n"/>
      <c r="DE30" s="1101" t="n"/>
      <c r="DF30" s="1101" t="n"/>
      <c r="DG30" s="1101" t="n"/>
      <c r="DH30" s="1101" t="n"/>
      <c r="DI30" s="1101" t="n"/>
    </row>
    <row r="31" ht="16" customFormat="1" customHeight="1" s="140">
      <c r="A31" s="1047" t="inlineStr">
        <is>
          <t>还债券本金</t>
        </is>
      </c>
      <c r="C31" s="1061">
        <f>-N35*5%</f>
        <v/>
      </c>
      <c r="D31" s="1293" t="n"/>
      <c r="E31" s="1293" t="n"/>
      <c r="F31" s="1291">
        <f>F30+C31</f>
        <v/>
      </c>
      <c r="G31" s="144" t="n"/>
      <c r="H31" s="1300">
        <f>N49-(B17*初始化表!E17+B18*初始化表!F17+B19*初始化表!G17+B20*初始化表!H17)/520</f>
        <v/>
      </c>
      <c r="I31" s="1294">
        <f>N49-(D17*初始化表!E17+D18*初始化表!F17+D19*初始化表!G17+D20*初始化表!H17)/520-(C17*初始化表!E17+C18*初始化表!F17+C19*初始化表!G17+C20*初始化表!H17)/260</f>
        <v/>
      </c>
      <c r="J31" s="1294">
        <f>N49-(E17*初始化表!E17+E18*初始化表!F17+E19*初始化表!G17+E20*初始化表!H17)/260</f>
        <v/>
      </c>
      <c r="K31" s="1294">
        <f>((D17-2*E17)*初始化表!E18+(D18-2*E18)*初始化表!F18+(D19-2*E19)*初始化表!G18+(D20-2*E20)*初始化表!H18)/520</f>
        <v/>
      </c>
      <c r="L31" s="1301">
        <f>((B17-2*C17)*初始化表!E18+(B18-2*C18)*初始化表!F18+(B19-2*C19)*初始化表!G18+(B20-2*C20)*初始化表!H18)/520</f>
        <v/>
      </c>
      <c r="M31" s="178" t="n"/>
      <c r="N31" s="1179" t="inlineStr">
        <is>
          <t>财务决策</t>
        </is>
      </c>
      <c r="O31" s="1180" t="n"/>
      <c r="P31" s="1180" t="n"/>
      <c r="Q31" s="1180" t="n"/>
      <c r="R31" s="1181" t="n"/>
      <c r="S31" s="1101" t="n"/>
      <c r="T31" s="230" t="n"/>
      <c r="U31" s="1047" t="inlineStr">
        <is>
          <t>产品2</t>
        </is>
      </c>
      <c r="V31" s="1061">
        <f>第7期!BF27</f>
        <v/>
      </c>
      <c r="W31" s="1061">
        <f>第7期!BG27</f>
        <v/>
      </c>
      <c r="X31" s="1061">
        <f>第7期!BH27</f>
        <v/>
      </c>
      <c r="Y31" s="187">
        <f>第7期!BI27</f>
        <v/>
      </c>
      <c r="Z31" s="1101" t="n"/>
      <c r="AA31" s="144" t="n"/>
      <c r="AB31" s="261" t="inlineStr">
        <is>
          <t>产品3</t>
        </is>
      </c>
      <c r="AC31" s="1267">
        <f>AC13/AD7</f>
        <v/>
      </c>
      <c r="AD31" s="1267">
        <f>AD13/AE7</f>
        <v/>
      </c>
      <c r="AE31" s="1267">
        <f>AE13/AF7</f>
        <v/>
      </c>
      <c r="AF31" s="1268">
        <f>AF13/AG7</f>
        <v/>
      </c>
      <c r="AG31" s="1101" t="n"/>
      <c r="AH31" s="144" t="n"/>
      <c r="AI31" s="1302" t="inlineStr">
        <is>
          <t>期末公共报表</t>
        </is>
      </c>
      <c r="AJ31" s="1210" t="n"/>
      <c r="AK31" s="1210" t="n"/>
      <c r="AL31" s="1210" t="n"/>
      <c r="AM31" s="1210" t="n"/>
      <c r="AN31" s="1210" t="n"/>
      <c r="AO31" s="1210" t="n"/>
      <c r="AP31" s="1210" t="n"/>
      <c r="AQ31" s="1210" t="n"/>
      <c r="AR31" s="1210" t="n"/>
      <c r="AS31" s="1210" t="n"/>
      <c r="AT31" s="1210" t="n"/>
      <c r="AU31" s="1210" t="n"/>
      <c r="AV31" s="1210" t="n"/>
      <c r="AW31" s="1210" t="n"/>
      <c r="AX31" s="1210" t="n"/>
      <c r="AY31" s="1234" t="n"/>
      <c r="AZ31" s="144" t="n"/>
      <c r="BA31" s="351">
        <f>BA7</f>
        <v/>
      </c>
      <c r="BB31" s="1061">
        <f>SUM(BB7:BE7)</f>
        <v/>
      </c>
      <c r="BC31" s="1061">
        <f>SUM(BF7:BI7)</f>
        <v/>
      </c>
      <c r="BD31" s="1061">
        <f>SUM(BJ7:BM7)</f>
        <v/>
      </c>
      <c r="BE31" s="1061">
        <f>SUM(BN7:BQ7)</f>
        <v/>
      </c>
      <c r="BF31" s="1242">
        <f>(BB31*初始化表!E$17+BC31*初始化表!F$17+BD31*初始化表!G$17+BE31*初始化表!H$17)/1300</f>
        <v/>
      </c>
      <c r="BG31" s="1292">
        <f>IF(BF31=0,0,AL107/BF31)</f>
        <v/>
      </c>
      <c r="BH31" s="1292">
        <f>IF(BF31=0,0,AJ107/BF31)</f>
        <v/>
      </c>
      <c r="BI31" s="1303" t="n"/>
      <c r="BJ31" s="1061">
        <f>IF(BA31=0,"",RANK(BG31,$BG$31:$BG$50))</f>
        <v/>
      </c>
      <c r="BK31" s="1061">
        <f>IF(BA31=0,"",RANK(BH31,$BH$31:$BH$50))</f>
        <v/>
      </c>
      <c r="BL31" s="1101" t="n"/>
      <c r="BM31" s="1045" t="n"/>
      <c r="BN31" s="1044" t="inlineStr">
        <is>
          <t>市场1</t>
        </is>
      </c>
      <c r="BO31" s="1044" t="inlineStr">
        <is>
          <t>市场2</t>
        </is>
      </c>
      <c r="BP31" s="1044" t="inlineStr">
        <is>
          <t>市场3</t>
        </is>
      </c>
      <c r="BQ31" s="1044" t="inlineStr">
        <is>
          <t>市场4</t>
        </is>
      </c>
      <c r="BR31" s="1106" t="n"/>
      <c r="BS31" s="351">
        <f>BS6</f>
        <v/>
      </c>
      <c r="BT31" s="1299">
        <f>$BT6*(AJ62-BT$50)/BT$51</f>
        <v/>
      </c>
      <c r="BU31" s="1299">
        <f>$BT6*(AK62-BU$50)/BU$51</f>
        <v/>
      </c>
      <c r="BV31" s="1299">
        <f>$BT6*(AL62-BV$50)/BV$51</f>
        <v/>
      </c>
      <c r="BW31" s="1299">
        <f>$BT6*(AM62-BW$50)/BW$51</f>
        <v/>
      </c>
      <c r="BX31" s="1299">
        <f>$BT6*(AN62-BX$50)/BX$51</f>
        <v/>
      </c>
      <c r="BY31" s="1299">
        <f>$BT6*(AO62-BY$50)/BY$51</f>
        <v/>
      </c>
      <c r="BZ31" s="1299">
        <f>$BT6*(AP62-BZ$50)/BZ$51</f>
        <v/>
      </c>
      <c r="CA31" s="1299">
        <f>$BT6*(AQ62-CA$50)/CA$51</f>
        <v/>
      </c>
      <c r="CB31" s="1299">
        <f>$BT6*(AR62-CB$50)/CB$51</f>
        <v/>
      </c>
      <c r="CC31" s="1299">
        <f>$BT6*(AS62-CC$50)/CC$51</f>
        <v/>
      </c>
      <c r="CD31" s="1299">
        <f>$BT6*(AT62-CD$50)/CD$51</f>
        <v/>
      </c>
      <c r="CE31" s="1299">
        <f>$BT6*(AU62-CE$50)/CE$51</f>
        <v/>
      </c>
      <c r="CF31" s="1299">
        <f>$BT6*(AV62-CF$50)/CF$51</f>
        <v/>
      </c>
      <c r="CG31" s="1299">
        <f>$BT6*(AW62-CG$50)/CG$51</f>
        <v/>
      </c>
      <c r="CH31" s="1299">
        <f>$BT6*(AX62-CH$50)/CH$51</f>
        <v/>
      </c>
      <c r="CI31" s="1299">
        <f>$BT6*(AY62-CI$50)/CI$51</f>
        <v/>
      </c>
      <c r="CJ31" s="1106" t="n"/>
      <c r="CK31" s="1101" t="n"/>
      <c r="CL31" s="1101" t="n"/>
      <c r="CM31" s="1101" t="n"/>
      <c r="CN31" s="1101" t="n"/>
      <c r="CO31" s="1101" t="n"/>
      <c r="CP31" s="1101" t="n"/>
      <c r="CQ31" s="1101" t="n"/>
      <c r="CR31" s="1101" t="n"/>
      <c r="CS31" s="1101" t="n"/>
      <c r="CT31" s="1101" t="n"/>
      <c r="CU31" s="1101" t="n"/>
      <c r="CV31" s="1101" t="n"/>
      <c r="CW31" s="1101" t="n"/>
      <c r="CX31" s="1101" t="n"/>
      <c r="CY31" s="1101" t="n"/>
      <c r="CZ31" s="1101" t="n"/>
      <c r="DA31" s="1101" t="n"/>
      <c r="DB31" s="1101" t="n"/>
      <c r="DC31" s="1101" t="n"/>
      <c r="DD31" s="1101" t="n"/>
      <c r="DE31" s="1101" t="n"/>
      <c r="DF31" s="1101" t="n"/>
      <c r="DG31" s="1101" t="n"/>
      <c r="DH31" s="1101" t="n"/>
      <c r="DI31" s="1101" t="n"/>
    </row>
    <row r="32" ht="16" customFormat="1" customHeight="1" s="140">
      <c r="A32" s="1047" t="inlineStr">
        <is>
          <t>还债券利息</t>
        </is>
      </c>
      <c r="C32" s="1061">
        <f>-O35*初始化表!B24/4</f>
        <v/>
      </c>
      <c r="D32" s="1293" t="n"/>
      <c r="E32" s="1293">
        <f>-C32</f>
        <v/>
      </c>
      <c r="F32" s="1291">
        <f>F31+C32</f>
        <v/>
      </c>
      <c r="G32" s="144" t="n"/>
      <c r="H32" s="167" t="inlineStr">
        <is>
          <t>一正机时余</t>
        </is>
      </c>
      <c r="I32" s="200" t="inlineStr">
        <is>
          <t>二正机时余</t>
        </is>
      </c>
      <c r="J32" s="200" t="inlineStr">
        <is>
          <t>二加机时余</t>
        </is>
      </c>
      <c r="K32" s="201" t="inlineStr">
        <is>
          <t>剩余人时</t>
        </is>
      </c>
      <c r="L32" s="178" t="n"/>
      <c r="M32" s="178" t="n"/>
      <c r="N32" s="1047" t="inlineStr">
        <is>
          <t>自动贷款</t>
        </is>
      </c>
      <c r="O32" s="1044" t="inlineStr">
        <is>
          <t>推荐贷款</t>
        </is>
      </c>
      <c r="P32" s="1044" t="inlineStr">
        <is>
          <t>贷款限额</t>
        </is>
      </c>
      <c r="Q32" s="1044" t="inlineStr">
        <is>
          <t>实际贷款</t>
        </is>
      </c>
      <c r="R32" s="1091" t="inlineStr">
        <is>
          <t>上期紧急贷款</t>
        </is>
      </c>
      <c r="S32" s="1100" t="n"/>
      <c r="T32" s="230" t="n"/>
      <c r="U32" s="1047" t="inlineStr">
        <is>
          <t>产品3</t>
        </is>
      </c>
      <c r="V32" s="1061">
        <f>第7期!BJ27</f>
        <v/>
      </c>
      <c r="W32" s="1061">
        <f>第7期!BK27</f>
        <v/>
      </c>
      <c r="X32" s="1061">
        <f>第7期!BL27</f>
        <v/>
      </c>
      <c r="Y32" s="187">
        <f>第7期!BM27</f>
        <v/>
      </c>
      <c r="Z32" s="1101" t="n"/>
      <c r="AA32" s="144" t="n"/>
      <c r="AB32" s="264" t="inlineStr">
        <is>
          <t>产品4</t>
        </is>
      </c>
      <c r="AC32" s="1272">
        <f>AC14/AD8</f>
        <v/>
      </c>
      <c r="AD32" s="1272">
        <f>AD14/AE8</f>
        <v/>
      </c>
      <c r="AE32" s="1272">
        <f>AE14/AF8</f>
        <v/>
      </c>
      <c r="AF32" s="1273">
        <f>AF14/AG8</f>
        <v/>
      </c>
      <c r="AG32" s="1101" t="n"/>
      <c r="AH32" s="144" t="n"/>
      <c r="AI32" s="1228" t="n"/>
      <c r="AY32" s="1239" t="n"/>
      <c r="AZ32" s="144" t="n"/>
      <c r="BA32" s="351">
        <f>BA8</f>
        <v/>
      </c>
      <c r="BB32" s="1061">
        <f>SUM(BB8:BE8)</f>
        <v/>
      </c>
      <c r="BC32" s="1061">
        <f>SUM(BF8:BI8)</f>
        <v/>
      </c>
      <c r="BD32" s="1061">
        <f>SUM(BJ8:BM8)</f>
        <v/>
      </c>
      <c r="BE32" s="1061">
        <f>SUM(BN8:BQ8)</f>
        <v/>
      </c>
      <c r="BF32" s="1242">
        <f>(BB32*初始化表!E$17+BC32*初始化表!F$17+BD32*初始化表!G$17+BE32*初始化表!H$17)/1300</f>
        <v/>
      </c>
      <c r="BG32" s="1292">
        <f>IF(BF32=0,0,AL108/BF32)</f>
        <v/>
      </c>
      <c r="BH32" s="1292">
        <f>IF(BF32=0,0,AJ108/BF32)</f>
        <v/>
      </c>
      <c r="BI32" s="1303" t="n"/>
      <c r="BJ32" s="1061">
        <f>IF(BA32=0,"",RANK(BG32,$BG$31:$BG$50))</f>
        <v/>
      </c>
      <c r="BK32" s="1061">
        <f>IF(BA32=0,"",RANK(BH32,$BH$31:$BH$50))</f>
        <v/>
      </c>
      <c r="BL32" s="1101" t="n"/>
      <c r="BM32" s="1044" t="inlineStr">
        <is>
          <t>产品1</t>
        </is>
      </c>
      <c r="BN32" s="1061">
        <f>COUNTIF(BB7:BB26,"&gt;0")</f>
        <v/>
      </c>
      <c r="BO32" s="1061">
        <f>COUNTIF(BC7:BC26,"&gt;0")</f>
        <v/>
      </c>
      <c r="BP32" s="1061">
        <f>COUNTIF(BD7:BD26,"&gt;0")</f>
        <v/>
      </c>
      <c r="BQ32" s="1061">
        <f>COUNTIF(BE7:BE26,"&gt;0")</f>
        <v/>
      </c>
      <c r="BR32" s="1106" t="n"/>
      <c r="BS32" s="351">
        <f>BS7</f>
        <v/>
      </c>
      <c r="BT32" s="1299">
        <f>$BT7*(AJ63-BT$50)/BT$51</f>
        <v/>
      </c>
      <c r="BU32" s="1299">
        <f>$BT7*(AK63-BU$50)/BU$51</f>
        <v/>
      </c>
      <c r="BV32" s="1299">
        <f>$BT7*(AL63-BV$50)/BV$51</f>
        <v/>
      </c>
      <c r="BW32" s="1299">
        <f>$BT7*(AM63-BW$50)/BW$51</f>
        <v/>
      </c>
      <c r="BX32" s="1299">
        <f>$BT7*(AN63-BX$50)/BX$51</f>
        <v/>
      </c>
      <c r="BY32" s="1299">
        <f>$BT7*(AO63-BY$50)/BY$51</f>
        <v/>
      </c>
      <c r="BZ32" s="1299">
        <f>$BT7*(AP63-BZ$50)/BZ$51</f>
        <v/>
      </c>
      <c r="CA32" s="1299">
        <f>$BT7*(AQ63-CA$50)/CA$51</f>
        <v/>
      </c>
      <c r="CB32" s="1299">
        <f>$BT7*(AR63-CB$50)/CB$51</f>
        <v/>
      </c>
      <c r="CC32" s="1299">
        <f>$BT7*(AS63-CC$50)/CC$51</f>
        <v/>
      </c>
      <c r="CD32" s="1299">
        <f>$BT7*(AT63-CD$50)/CD$51</f>
        <v/>
      </c>
      <c r="CE32" s="1299">
        <f>$BT7*(AU63-CE$50)/CE$51</f>
        <v/>
      </c>
      <c r="CF32" s="1299">
        <f>$BT7*(AV63-CF$50)/CF$51</f>
        <v/>
      </c>
      <c r="CG32" s="1299">
        <f>$BT7*(AW63-CG$50)/CG$51</f>
        <v/>
      </c>
      <c r="CH32" s="1299">
        <f>$BT7*(AX63-CH$50)/CH$51</f>
        <v/>
      </c>
      <c r="CI32" s="1299">
        <f>$BT7*(AY63-CI$50)/CI$51</f>
        <v/>
      </c>
      <c r="CJ32" s="1106" t="n"/>
      <c r="CK32" s="1101" t="n"/>
      <c r="CL32" s="1101" t="n"/>
      <c r="CM32" s="1101" t="n"/>
      <c r="CN32" s="1101" t="n"/>
      <c r="CO32" s="1101" t="n"/>
      <c r="CP32" s="1101" t="n"/>
      <c r="CQ32" s="1101" t="n"/>
      <c r="CR32" s="1101" t="n"/>
      <c r="CS32" s="1101" t="n"/>
      <c r="CT32" s="1101" t="n"/>
      <c r="CU32" s="1101" t="n"/>
      <c r="CV32" s="1101" t="n"/>
      <c r="CW32" s="1101" t="n"/>
      <c r="CX32" s="1101" t="n"/>
      <c r="CY32" s="1101" t="n"/>
      <c r="CZ32" s="1101" t="n"/>
      <c r="DA32" s="1101" t="n"/>
      <c r="DB32" s="1101" t="n"/>
      <c r="DC32" s="1101" t="n"/>
      <c r="DD32" s="1101" t="n"/>
      <c r="DE32" s="1101" t="n"/>
      <c r="DF32" s="1101" t="n"/>
      <c r="DG32" s="1101" t="n"/>
      <c r="DH32" s="1101" t="n"/>
      <c r="DI32" s="1101" t="n"/>
    </row>
    <row r="33" ht="16" customFormat="1" customHeight="1" s="140">
      <c r="A33" s="1047" t="inlineStr">
        <is>
          <t>新工人培训费</t>
        </is>
      </c>
      <c r="C33" s="1061">
        <f>-B22*初始化表!B13</f>
        <v/>
      </c>
      <c r="D33" s="1293" t="n"/>
      <c r="E33" s="1293">
        <f>E32-C33</f>
        <v/>
      </c>
      <c r="F33" s="1291">
        <f>F32+C33</f>
        <v/>
      </c>
      <c r="G33" s="144" t="n"/>
      <c r="H33" s="1304">
        <f>520*H31</f>
        <v/>
      </c>
      <c r="I33" s="1292">
        <f>520*I31</f>
        <v/>
      </c>
      <c r="J33" s="1305">
        <f>260*J31</f>
        <v/>
      </c>
      <c r="K33" s="1306">
        <f>I29*520</f>
        <v/>
      </c>
      <c r="L33" s="207" t="n"/>
      <c r="M33" s="207" t="n"/>
      <c r="N33" s="1307">
        <f>INT(IF(C28&lt;初始化表!B21,MIN((初始化表!B21-C28),P33),0)+1)</f>
        <v/>
      </c>
      <c r="O33" s="1281">
        <f>MAX(N33,IF(F48&lt;0,INT(-F48+1),0))</f>
        <v/>
      </c>
      <c r="P33" s="1281">
        <f>第7期!P33-第7期!B24</f>
        <v/>
      </c>
      <c r="Q33" s="1245" t="n"/>
      <c r="R33" s="1276">
        <f>第7期!C37</f>
        <v/>
      </c>
      <c r="S33" s="1282" t="n"/>
      <c r="T33" s="230" t="n"/>
      <c r="U33" s="1073" t="inlineStr">
        <is>
          <t>产品4</t>
        </is>
      </c>
      <c r="V33" s="1063">
        <f>第7期!BN27</f>
        <v/>
      </c>
      <c r="W33" s="1063">
        <f>第7期!BO27</f>
        <v/>
      </c>
      <c r="X33" s="1063">
        <f>第7期!BP27</f>
        <v/>
      </c>
      <c r="Y33" s="1064">
        <f>第7期!BQ27</f>
        <v/>
      </c>
      <c r="Z33" s="1101" t="n"/>
      <c r="AA33" s="144" t="n"/>
      <c r="AB33" s="267" t="n"/>
      <c r="AC33" s="267" t="n"/>
      <c r="AD33" s="267" t="n"/>
      <c r="AE33" s="267" t="n"/>
      <c r="AF33" s="267" t="n"/>
      <c r="AG33" s="267" t="n"/>
      <c r="AH33" s="144" t="n"/>
      <c r="AI33" s="1228" t="n"/>
      <c r="AY33" s="1239" t="n"/>
      <c r="AZ33" s="144" t="n"/>
      <c r="BA33" s="351">
        <f>BA9</f>
        <v/>
      </c>
      <c r="BB33" s="1061">
        <f>SUM(BB9:BE9)</f>
        <v/>
      </c>
      <c r="BC33" s="1061">
        <f>SUM(BF9:BI9)</f>
        <v/>
      </c>
      <c r="BD33" s="1061">
        <f>SUM(BJ9:BM9)</f>
        <v/>
      </c>
      <c r="BE33" s="1061">
        <f>SUM(BN9:BQ9)</f>
        <v/>
      </c>
      <c r="BF33" s="1242">
        <f>(BB33*初始化表!E$17+BC33*初始化表!F$17+BD33*初始化表!G$17+BE33*初始化表!H$17)/1300</f>
        <v/>
      </c>
      <c r="BG33" s="1292">
        <f>IF(BF33=0,0,AL109/BF33)</f>
        <v/>
      </c>
      <c r="BH33" s="1292">
        <f>IF(BF33=0,0,AJ109/BF33)</f>
        <v/>
      </c>
      <c r="BI33" s="1303" t="n"/>
      <c r="BJ33" s="1061">
        <f>IF(BA33=0,"",RANK(BG33,$BG$31:$BG$50))</f>
        <v/>
      </c>
      <c r="BK33" s="1061">
        <f>IF(BA33=0,"",RANK(BH33,$BH$31:$BH$50))</f>
        <v/>
      </c>
      <c r="BL33" s="1101" t="n"/>
      <c r="BM33" s="1044" t="inlineStr">
        <is>
          <t>产品2</t>
        </is>
      </c>
      <c r="BN33" s="1061">
        <f>COUNTIF(BF7:BF26,"&gt;0")</f>
        <v/>
      </c>
      <c r="BO33" s="1061">
        <f>COUNTIF(BG7:BG26,"&gt;0")</f>
        <v/>
      </c>
      <c r="BP33" s="1061">
        <f>COUNTIF(BH7:BH26,"&gt;0")</f>
        <v/>
      </c>
      <c r="BQ33" s="1061">
        <f>COUNTIF(BI7:BI26,"&gt;0")</f>
        <v/>
      </c>
      <c r="BR33" s="1106" t="n"/>
      <c r="BS33" s="351">
        <f>BS8</f>
        <v/>
      </c>
      <c r="BT33" s="1299">
        <f>$BT8*(AJ64-BT$50)/BT$51</f>
        <v/>
      </c>
      <c r="BU33" s="1299">
        <f>$BT8*(AK64-BU$50)/BU$51</f>
        <v/>
      </c>
      <c r="BV33" s="1299">
        <f>$BT8*(AL64-BV$50)/BV$51</f>
        <v/>
      </c>
      <c r="BW33" s="1299">
        <f>$BT8*(AM64-BW$50)/BW$51</f>
        <v/>
      </c>
      <c r="BX33" s="1299">
        <f>$BT8*(AN64-BX$50)/BX$51</f>
        <v/>
      </c>
      <c r="BY33" s="1299">
        <f>$BT8*(AO64-BY$50)/BY$51</f>
        <v/>
      </c>
      <c r="BZ33" s="1299">
        <f>$BT8*(AP64-BZ$50)/BZ$51</f>
        <v/>
      </c>
      <c r="CA33" s="1299">
        <f>$BT8*(AQ64-CA$50)/CA$51</f>
        <v/>
      </c>
      <c r="CB33" s="1299">
        <f>$BT8*(AR64-CB$50)/CB$51</f>
        <v/>
      </c>
      <c r="CC33" s="1299">
        <f>$BT8*(AS64-CC$50)/CC$51</f>
        <v/>
      </c>
      <c r="CD33" s="1299">
        <f>$BT8*(AT64-CD$50)/CD$51</f>
        <v/>
      </c>
      <c r="CE33" s="1299">
        <f>$BT8*(AU64-CE$50)/CE$51</f>
        <v/>
      </c>
      <c r="CF33" s="1299">
        <f>$BT8*(AV64-CF$50)/CF$51</f>
        <v/>
      </c>
      <c r="CG33" s="1299">
        <f>$BT8*(AW64-CG$50)/CG$51</f>
        <v/>
      </c>
      <c r="CH33" s="1299">
        <f>$BT8*(AX64-CH$50)/CH$51</f>
        <v/>
      </c>
      <c r="CI33" s="1299">
        <f>$BT8*(AY64-CI$50)/CI$51</f>
        <v/>
      </c>
      <c r="CJ33" s="1106" t="n"/>
      <c r="CK33" s="1101" t="n"/>
      <c r="CL33" s="1101" t="n"/>
      <c r="CM33" s="1101" t="n"/>
      <c r="CN33" s="1101" t="n"/>
      <c r="CO33" s="1101" t="n"/>
      <c r="CP33" s="1101" t="n"/>
      <c r="CQ33" s="1101" t="n"/>
      <c r="CR33" s="1101" t="n"/>
      <c r="CS33" s="1101" t="n"/>
      <c r="CT33" s="1101" t="n"/>
      <c r="CU33" s="1101" t="n"/>
      <c r="CV33" s="1101" t="n"/>
      <c r="CW33" s="1101" t="n"/>
      <c r="CX33" s="1101" t="n"/>
      <c r="CY33" s="1101" t="n"/>
      <c r="CZ33" s="1101" t="n"/>
      <c r="DA33" s="1101" t="n"/>
      <c r="DB33" s="1101" t="n"/>
      <c r="DC33" s="1101" t="n"/>
      <c r="DD33" s="1101" t="n"/>
      <c r="DE33" s="1101" t="n"/>
      <c r="DF33" s="1101" t="n"/>
      <c r="DG33" s="1101" t="n"/>
      <c r="DH33" s="1101" t="n"/>
      <c r="DI33" s="1101" t="n"/>
    </row>
    <row r="34" ht="16" customFormat="1" customHeight="1" s="140">
      <c r="A34" s="1047" t="inlineStr">
        <is>
          <t>解雇工人安置费</t>
        </is>
      </c>
      <c r="C34" s="1061">
        <f>-C22*初始化表!B14</f>
        <v/>
      </c>
      <c r="D34" s="1293" t="n"/>
      <c r="E34" s="1293">
        <f>E33-C34</f>
        <v/>
      </c>
      <c r="F34" s="1291">
        <f>F33+C34</f>
        <v/>
      </c>
      <c r="G34" s="144" t="n"/>
      <c r="H34" s="1308" t="inlineStr">
        <is>
          <t>管理费</t>
        </is>
      </c>
      <c r="I34" s="1309">
        <f>-C43</f>
        <v/>
      </c>
      <c r="J34" s="1041" t="inlineStr">
        <is>
          <t>剩余生产</t>
        </is>
      </c>
      <c r="K34" s="210" t="inlineStr">
        <is>
          <t>预估产量</t>
        </is>
      </c>
      <c r="L34" s="211" t="n"/>
      <c r="M34" s="178" t="n"/>
      <c r="N34" s="1047" t="inlineStr">
        <is>
          <t>累发债券</t>
        </is>
      </c>
      <c r="O34" s="1044" t="inlineStr">
        <is>
          <t>未还债券</t>
        </is>
      </c>
      <c r="P34" s="1044" t="inlineStr">
        <is>
          <t>推荐债券</t>
        </is>
      </c>
      <c r="Q34" s="1044" t="inlineStr">
        <is>
          <t>债券限额</t>
        </is>
      </c>
      <c r="R34" s="1091" t="inlineStr">
        <is>
          <t>实发债券</t>
        </is>
      </c>
      <c r="S34" s="1100" t="n"/>
      <c r="T34" s="230" t="n"/>
      <c r="Z34" s="1101" t="n"/>
      <c r="AA34" s="144" t="n"/>
      <c r="AB34" s="259" t="inlineStr">
        <is>
          <t>库存利润</t>
        </is>
      </c>
      <c r="AC34" s="260" t="inlineStr">
        <is>
          <t>仓库</t>
        </is>
      </c>
      <c r="AD34" s="260" t="inlineStr">
        <is>
          <t>市场1</t>
        </is>
      </c>
      <c r="AE34" s="260" t="inlineStr">
        <is>
          <t>市场2</t>
        </is>
      </c>
      <c r="AF34" s="260" t="inlineStr">
        <is>
          <t>市场3</t>
        </is>
      </c>
      <c r="AG34" s="268" t="inlineStr">
        <is>
          <t>市场4</t>
        </is>
      </c>
      <c r="AH34" s="144" t="n"/>
      <c r="AI34" s="1047" t="inlineStr">
        <is>
          <t>市场价格报表</t>
        </is>
      </c>
      <c r="AZ34" s="144" t="n"/>
      <c r="BA34" s="351">
        <f>BA10</f>
        <v/>
      </c>
      <c r="BB34" s="1061">
        <f>SUM(BB10:BE10)</f>
        <v/>
      </c>
      <c r="BC34" s="1061">
        <f>SUM(BF10:BI10)</f>
        <v/>
      </c>
      <c r="BD34" s="1061">
        <f>SUM(BJ10:BM10)</f>
        <v/>
      </c>
      <c r="BE34" s="1061">
        <f>SUM(BN10:BQ10)</f>
        <v/>
      </c>
      <c r="BF34" s="1242">
        <f>(BB34*初始化表!E$17+BC34*初始化表!F$17+BD34*初始化表!G$17+BE34*初始化表!H$17)/1300</f>
        <v/>
      </c>
      <c r="BG34" s="1292">
        <f>IF(BF34=0,0,AL110/BF34)</f>
        <v/>
      </c>
      <c r="BH34" s="1292">
        <f>IF(BF34=0,0,AJ110/BF34)</f>
        <v/>
      </c>
      <c r="BI34" s="1303" t="n"/>
      <c r="BJ34" s="1061">
        <f>IF(BA34=0,"",RANK(BG34,$BG$31:$BG$50))</f>
        <v/>
      </c>
      <c r="BK34" s="1061">
        <f>IF(BA34=0,"",RANK(BH34,$BH$31:$BH$50))</f>
        <v/>
      </c>
      <c r="BL34" s="1101" t="n"/>
      <c r="BM34" s="1044" t="inlineStr">
        <is>
          <t>产品3</t>
        </is>
      </c>
      <c r="BN34" s="1061">
        <f>COUNTIF(BJ7:BJ26,"&gt;0")</f>
        <v/>
      </c>
      <c r="BO34" s="1061">
        <f>COUNTIF(BK7:BK26,"&gt;0")</f>
        <v/>
      </c>
      <c r="BP34" s="1061">
        <f>COUNTIF(BL7:BL26,"&gt;0")</f>
        <v/>
      </c>
      <c r="BQ34" s="1061">
        <f>COUNTIF(BM7:BM26,"&gt;0")</f>
        <v/>
      </c>
      <c r="BR34" s="1106" t="n"/>
      <c r="BS34" s="351">
        <f>BS9</f>
        <v/>
      </c>
      <c r="BT34" s="1299">
        <f>$BT9*(AJ65-BT$50)/BT$51</f>
        <v/>
      </c>
      <c r="BU34" s="1299">
        <f>$BT9*(AK65-BU$50)/BU$51</f>
        <v/>
      </c>
      <c r="BV34" s="1299">
        <f>$BT9*(AL65-BV$50)/BV$51</f>
        <v/>
      </c>
      <c r="BW34" s="1299">
        <f>$BT9*(AM65-BW$50)/BW$51</f>
        <v/>
      </c>
      <c r="BX34" s="1299">
        <f>$BT9*(AN65-BX$50)/BX$51</f>
        <v/>
      </c>
      <c r="BY34" s="1299">
        <f>$BT9*(AO65-BY$50)/BY$51</f>
        <v/>
      </c>
      <c r="BZ34" s="1299">
        <f>$BT9*(AP65-BZ$50)/BZ$51</f>
        <v/>
      </c>
      <c r="CA34" s="1299">
        <f>$BT9*(AQ65-CA$50)/CA$51</f>
        <v/>
      </c>
      <c r="CB34" s="1299">
        <f>$BT9*(AR65-CB$50)/CB$51</f>
        <v/>
      </c>
      <c r="CC34" s="1299">
        <f>$BT9*(AS65-CC$50)/CC$51</f>
        <v/>
      </c>
      <c r="CD34" s="1299">
        <f>$BT9*(AT65-CD$50)/CD$51</f>
        <v/>
      </c>
      <c r="CE34" s="1299">
        <f>$BT9*(AU65-CE$50)/CE$51</f>
        <v/>
      </c>
      <c r="CF34" s="1299">
        <f>$BT9*(AV65-CF$50)/CF$51</f>
        <v/>
      </c>
      <c r="CG34" s="1299">
        <f>$BT9*(AW65-CG$50)/CG$51</f>
        <v/>
      </c>
      <c r="CH34" s="1299">
        <f>$BT9*(AX65-CH$50)/CH$51</f>
        <v/>
      </c>
      <c r="CI34" s="1299">
        <f>$BT9*(AY65-CI$50)/CI$51</f>
        <v/>
      </c>
      <c r="CJ34" s="1106" t="n"/>
      <c r="CK34" s="1101" t="n"/>
      <c r="CL34" s="1101" t="n"/>
      <c r="CM34" s="1101" t="n"/>
      <c r="CN34" s="1101" t="n"/>
      <c r="CO34" s="1101" t="n"/>
      <c r="CP34" s="1101" t="n"/>
      <c r="CQ34" s="1101" t="n"/>
      <c r="CR34" s="1101" t="n"/>
      <c r="CS34" s="1101" t="n"/>
      <c r="CT34" s="1101" t="n"/>
      <c r="CU34" s="1101" t="n"/>
      <c r="CV34" s="1101" t="n"/>
      <c r="CW34" s="1101" t="n"/>
      <c r="CX34" s="1101" t="n"/>
      <c r="CY34" s="1101" t="n"/>
      <c r="CZ34" s="1101" t="n"/>
      <c r="DA34" s="1101" t="n"/>
      <c r="DB34" s="1101" t="n"/>
      <c r="DC34" s="1101" t="n"/>
      <c r="DD34" s="1101" t="n"/>
      <c r="DE34" s="1101" t="n"/>
      <c r="DF34" s="1101" t="n"/>
      <c r="DG34" s="1101" t="n"/>
      <c r="DH34" s="1101" t="n"/>
      <c r="DI34" s="1101" t="n"/>
    </row>
    <row r="35" ht="16" customFormat="1" customHeight="1" s="140">
      <c r="A35" s="1047" t="inlineStr">
        <is>
          <t>工人基本工资</t>
        </is>
      </c>
      <c r="C35" s="1061">
        <f>-(H17-C22+B22*初始化表!H4)*初始化表!B15*520*F24</f>
        <v/>
      </c>
      <c r="D35" s="1293" t="n"/>
      <c r="E35" s="1293">
        <f>E34-C35</f>
        <v/>
      </c>
      <c r="F35" s="1291">
        <f>F34+C35</f>
        <v/>
      </c>
      <c r="G35" s="144" t="n"/>
      <c r="H35" s="1310" t="inlineStr">
        <is>
          <t>新工培训费</t>
        </is>
      </c>
      <c r="I35" s="1311">
        <f>-C33</f>
        <v/>
      </c>
      <c r="J35" s="157">
        <f>INT(($N$49*1300-SUMPRODUCT($L$177:$L$180,$H$177:$H$180))/H177)</f>
        <v/>
      </c>
      <c r="K35" s="1044" t="inlineStr">
        <is>
          <t>产品1</t>
        </is>
      </c>
      <c r="L35" s="1265" t="n"/>
      <c r="M35" s="178" t="n"/>
      <c r="N35" s="1307">
        <f>第7期!C24+第7期!N35</f>
        <v/>
      </c>
      <c r="O35" s="1281">
        <f>第7期!O35+第7期!C31+第7期!C30</f>
        <v/>
      </c>
      <c r="P35" s="1281">
        <f>INT(Q35)</f>
        <v/>
      </c>
      <c r="Q35" s="1312">
        <f>0.5*第7期!B80-O35</f>
        <v/>
      </c>
      <c r="R35" s="1245" t="n"/>
      <c r="S35" s="1282" t="n"/>
      <c r="T35" s="240" t="n"/>
      <c r="U35" s="1041" t="inlineStr">
        <is>
          <t>预计废品</t>
        </is>
      </c>
      <c r="V35" s="1053" t="inlineStr">
        <is>
          <t>市场1</t>
        </is>
      </c>
      <c r="W35" s="1053" t="inlineStr">
        <is>
          <t>市场2</t>
        </is>
      </c>
      <c r="X35" s="1053" t="inlineStr">
        <is>
          <t>市场3</t>
        </is>
      </c>
      <c r="Y35" s="1090" t="inlineStr">
        <is>
          <t>市场4</t>
        </is>
      </c>
      <c r="Z35" s="1101" t="n"/>
      <c r="AA35" s="144" t="n"/>
      <c r="AB35" s="261" t="inlineStr">
        <is>
          <t>产品1</t>
        </is>
      </c>
      <c r="AC35" s="1236">
        <f>初始化表!$E$22-AC5</f>
        <v/>
      </c>
      <c r="AD35" s="1236">
        <f>初始化表!$E$22-AD5</f>
        <v/>
      </c>
      <c r="AE35" s="1236">
        <f>初始化表!$E$22-AE5</f>
        <v/>
      </c>
      <c r="AF35" s="1236">
        <f>初始化表!$E$22-AF5</f>
        <v/>
      </c>
      <c r="AG35" s="1313">
        <f>初始化表!$E$22-AG5</f>
        <v/>
      </c>
      <c r="AH35" s="144" t="n"/>
      <c r="AI35" s="1047" t="inlineStr">
        <is>
          <t>公司</t>
        </is>
      </c>
      <c r="AJ35" s="1044" t="inlineStr">
        <is>
          <t>产品A</t>
        </is>
      </c>
      <c r="AN35" s="1044" t="inlineStr">
        <is>
          <t>产品2</t>
        </is>
      </c>
      <c r="AR35" s="1044" t="inlineStr">
        <is>
          <t>产品3</t>
        </is>
      </c>
      <c r="AV35" s="1091" t="inlineStr">
        <is>
          <t>产品4</t>
        </is>
      </c>
      <c r="AY35" s="1239" t="n"/>
      <c r="AZ35" s="144" t="n"/>
      <c r="BA35" s="351">
        <f>BA11</f>
        <v/>
      </c>
      <c r="BB35" s="1061">
        <f>SUM(BB11:BE11)</f>
        <v/>
      </c>
      <c r="BC35" s="1061">
        <f>SUM(BF11:BI11)</f>
        <v/>
      </c>
      <c r="BD35" s="1061">
        <f>SUM(BJ11:BM11)</f>
        <v/>
      </c>
      <c r="BE35" s="1061">
        <f>SUM(BN11:BQ11)</f>
        <v/>
      </c>
      <c r="BF35" s="1242">
        <f>(BB35*初始化表!E$17+BC35*初始化表!F$17+BD35*初始化表!G$17+BE35*初始化表!H$17)/1300</f>
        <v/>
      </c>
      <c r="BG35" s="1292">
        <f>IF(BF35=0,0,AL111/BF35)</f>
        <v/>
      </c>
      <c r="BH35" s="1292">
        <f>IF(BF35=0,0,AJ111/BF35)</f>
        <v/>
      </c>
      <c r="BI35" s="1303" t="n"/>
      <c r="BJ35" s="1061">
        <f>IF(BA35=0,"",RANK(BG35,$BG$31:$BG$50))</f>
        <v/>
      </c>
      <c r="BK35" s="1061">
        <f>IF(BA35=0,"",RANK(BH35,$BH$31:$BH$50))</f>
        <v/>
      </c>
      <c r="BL35" s="1101" t="n"/>
      <c r="BM35" s="1044" t="inlineStr">
        <is>
          <t>产品4</t>
        </is>
      </c>
      <c r="BN35" s="1061">
        <f>COUNTIF(BN7:BN26,"&gt;0")</f>
        <v/>
      </c>
      <c r="BO35" s="1061">
        <f>COUNTIF(BO7:BO26,"&gt;0")</f>
        <v/>
      </c>
      <c r="BP35" s="1061">
        <f>COUNTIF(BP7:BP26,"&gt;0")</f>
        <v/>
      </c>
      <c r="BQ35" s="1061">
        <f>COUNTIF(BQ7:BQ26,"&gt;0")</f>
        <v/>
      </c>
      <c r="BR35" s="1106" t="n"/>
      <c r="BS35" s="351">
        <f>BS10</f>
        <v/>
      </c>
      <c r="BT35" s="1299">
        <f>$BT10*(AJ66-BT$50)/BT$51</f>
        <v/>
      </c>
      <c r="BU35" s="1299">
        <f>$BT10*(AK66-BU$50)/BU$51</f>
        <v/>
      </c>
      <c r="BV35" s="1299">
        <f>$BT10*(AL66-BV$50)/BV$51</f>
        <v/>
      </c>
      <c r="BW35" s="1299">
        <f>$BT10*(AM66-BW$50)/BW$51</f>
        <v/>
      </c>
      <c r="BX35" s="1299">
        <f>$BT10*(AN66-BX$50)/BX$51</f>
        <v/>
      </c>
      <c r="BY35" s="1299">
        <f>$BT10*(AO66-BY$50)/BY$51</f>
        <v/>
      </c>
      <c r="BZ35" s="1299">
        <f>$BT10*(AP66-BZ$50)/BZ$51</f>
        <v/>
      </c>
      <c r="CA35" s="1299">
        <f>$BT10*(AQ66-CA$50)/CA$51</f>
        <v/>
      </c>
      <c r="CB35" s="1299">
        <f>$BT10*(AR66-CB$50)/CB$51</f>
        <v/>
      </c>
      <c r="CC35" s="1299">
        <f>$BT10*(AS66-CC$50)/CC$51</f>
        <v/>
      </c>
      <c r="CD35" s="1299">
        <f>$BT10*(AT66-CD$50)/CD$51</f>
        <v/>
      </c>
      <c r="CE35" s="1299">
        <f>$BT10*(AU66-CE$50)/CE$51</f>
        <v/>
      </c>
      <c r="CF35" s="1299">
        <f>$BT10*(AV66-CF$50)/CF$51</f>
        <v/>
      </c>
      <c r="CG35" s="1299">
        <f>$BT10*(AW66-CG$50)/CG$51</f>
        <v/>
      </c>
      <c r="CH35" s="1299">
        <f>$BT10*(AX66-CH$50)/CH$51</f>
        <v/>
      </c>
      <c r="CI35" s="1299">
        <f>$BT10*(AY66-CI$50)/CI$51</f>
        <v/>
      </c>
      <c r="CJ35" s="1106" t="n"/>
      <c r="CK35" s="1101" t="n"/>
      <c r="CL35" s="1101" t="n"/>
      <c r="CM35" s="1101" t="n"/>
      <c r="CN35" s="1101" t="n"/>
      <c r="CO35" s="1101" t="n"/>
      <c r="CP35" s="1101" t="n"/>
      <c r="CQ35" s="1101" t="n"/>
      <c r="CR35" s="1101" t="n"/>
      <c r="CS35" s="1101" t="n"/>
      <c r="CT35" s="1101" t="n"/>
      <c r="CU35" s="1101" t="n"/>
      <c r="CV35" s="1101" t="n"/>
      <c r="CW35" s="1101" t="n"/>
      <c r="CX35" s="1101" t="n"/>
      <c r="CY35" s="1101" t="n"/>
      <c r="CZ35" s="1101" t="n"/>
      <c r="DA35" s="1101" t="n"/>
      <c r="DB35" s="1101" t="n"/>
      <c r="DC35" s="1101" t="n"/>
      <c r="DD35" s="1101" t="n"/>
      <c r="DE35" s="1101" t="n"/>
      <c r="DF35" s="1101" t="n"/>
      <c r="DG35" s="1101" t="n"/>
      <c r="DH35" s="1101" t="n"/>
      <c r="DI35" s="1101" t="n"/>
    </row>
    <row r="36" ht="16" customFormat="1" customHeight="1" s="140">
      <c r="A36" s="1047" t="inlineStr">
        <is>
          <t>机器维修费</t>
        </is>
      </c>
      <c r="C36" s="1061">
        <f>-N49*初始化表!B12</f>
        <v/>
      </c>
      <c r="D36" s="1293" t="n"/>
      <c r="E36" s="1293">
        <f>E35-C36</f>
        <v/>
      </c>
      <c r="F36" s="1291">
        <f>F35+C36</f>
        <v/>
      </c>
      <c r="G36" s="144" t="n"/>
      <c r="H36" s="1310" t="inlineStr">
        <is>
          <t>工人安置费</t>
        </is>
      </c>
      <c r="I36" s="1311">
        <f>-C34</f>
        <v/>
      </c>
      <c r="J36" s="157">
        <f>INT(($N$49*1300-SUMPRODUCT($L$177:$L$180,$H$177:$H$180))/H178)</f>
        <v/>
      </c>
      <c r="K36" s="1044" t="inlineStr">
        <is>
          <t>产品2</t>
        </is>
      </c>
      <c r="L36" s="1265" t="n"/>
      <c r="M36" s="178" t="n"/>
      <c r="N36" s="1047" t="inlineStr">
        <is>
          <t>拥有国债</t>
        </is>
      </c>
      <c r="O36" s="1044" t="inlineStr">
        <is>
          <t>购入国债</t>
        </is>
      </c>
      <c r="P36" s="1044" t="inlineStr">
        <is>
          <t>分红额度</t>
        </is>
      </c>
      <c r="Q36" s="1044" t="inlineStr">
        <is>
          <t>分红安值</t>
        </is>
      </c>
      <c r="R36" s="1091" t="inlineStr">
        <is>
          <t>当期分红</t>
        </is>
      </c>
      <c r="S36" s="1100" t="n"/>
      <c r="T36" s="241" t="n"/>
      <c r="U36" s="1047" t="inlineStr">
        <is>
          <t>产品1</t>
        </is>
      </c>
      <c r="V36" s="242">
        <f>INT(B12*(1-$O$43))</f>
        <v/>
      </c>
      <c r="W36" s="242">
        <f>INT(C12*(1-$O$43))</f>
        <v/>
      </c>
      <c r="X36" s="242">
        <f>INT(D12*(1-$O$43))</f>
        <v/>
      </c>
      <c r="Y36" s="286">
        <f>INT(E12*(1-$O$43))</f>
        <v/>
      </c>
      <c r="Z36" s="1101" t="n"/>
      <c r="AA36" s="144" t="n"/>
      <c r="AB36" s="261" t="inlineStr">
        <is>
          <t>产品2</t>
        </is>
      </c>
      <c r="AC36" s="1236">
        <f>初始化表!$F$22-AC6</f>
        <v/>
      </c>
      <c r="AD36" s="1236">
        <f>初始化表!$F$22-AD6</f>
        <v/>
      </c>
      <c r="AE36" s="1236">
        <f>初始化表!$F$22-AE6</f>
        <v/>
      </c>
      <c r="AF36" s="1236">
        <f>初始化表!$F$22-AF6</f>
        <v/>
      </c>
      <c r="AG36" s="1313">
        <f>初始化表!$F$22-AG6</f>
        <v/>
      </c>
      <c r="AH36" s="144" t="n"/>
      <c r="AI36" s="1228" t="n"/>
      <c r="AJ36" s="1044" t="inlineStr">
        <is>
          <t>市场1</t>
        </is>
      </c>
      <c r="AK36" s="1044" t="inlineStr">
        <is>
          <t>市场2</t>
        </is>
      </c>
      <c r="AL36" s="1044" t="inlineStr">
        <is>
          <t>市场3</t>
        </is>
      </c>
      <c r="AM36" s="1044" t="inlineStr">
        <is>
          <t>市场4</t>
        </is>
      </c>
      <c r="AN36" s="1044" t="inlineStr">
        <is>
          <t>市场1</t>
        </is>
      </c>
      <c r="AO36" s="1044" t="inlineStr">
        <is>
          <t>市场2</t>
        </is>
      </c>
      <c r="AP36" s="1044" t="inlineStr">
        <is>
          <t>市场3</t>
        </is>
      </c>
      <c r="AQ36" s="1044" t="inlineStr">
        <is>
          <t>市场4</t>
        </is>
      </c>
      <c r="AR36" s="1044" t="inlineStr">
        <is>
          <t>市场1</t>
        </is>
      </c>
      <c r="AS36" s="1044" t="inlineStr">
        <is>
          <t>市场2</t>
        </is>
      </c>
      <c r="AT36" s="1044" t="inlineStr">
        <is>
          <t>市场3</t>
        </is>
      </c>
      <c r="AU36" s="1044" t="inlineStr">
        <is>
          <t>市场4</t>
        </is>
      </c>
      <c r="AV36" s="1044" t="inlineStr">
        <is>
          <t>市场1</t>
        </is>
      </c>
      <c r="AW36" s="1044" t="inlineStr">
        <is>
          <t>市场2</t>
        </is>
      </c>
      <c r="AX36" s="1044" t="inlineStr">
        <is>
          <t>市场3</t>
        </is>
      </c>
      <c r="AY36" s="1091" t="inlineStr">
        <is>
          <t>市场4</t>
        </is>
      </c>
      <c r="AZ36" s="144" t="n"/>
      <c r="BA36" s="351">
        <f>BA12</f>
        <v/>
      </c>
      <c r="BB36" s="1061">
        <f>SUM(BB12:BE12)</f>
        <v/>
      </c>
      <c r="BC36" s="1061">
        <f>SUM(BF12:BI12)</f>
        <v/>
      </c>
      <c r="BD36" s="1061">
        <f>SUM(BJ12:BM12)</f>
        <v/>
      </c>
      <c r="BE36" s="1061">
        <f>SUM(BN12:BQ12)</f>
        <v/>
      </c>
      <c r="BF36" s="1242">
        <f>(BB36*初始化表!E$17+BC36*初始化表!F$17+BD36*初始化表!G$17+BE36*初始化表!H$17)/1300</f>
        <v/>
      </c>
      <c r="BG36" s="1292">
        <f>IF(BF36=0,0,AL112/BF36)</f>
        <v/>
      </c>
      <c r="BH36" s="1292">
        <f>IF(BF36=0,0,AJ112/BF36)</f>
        <v/>
      </c>
      <c r="BI36" s="1303" t="n"/>
      <c r="BJ36" s="1061">
        <f>IF(BA36=0,"",RANK(BG36,$BG$31:$BG$50))</f>
        <v/>
      </c>
      <c r="BK36" s="1061">
        <f>IF(BA36=0,"",RANK(BH36,$BH$31:$BH$50))</f>
        <v/>
      </c>
      <c r="BL36" s="1101" t="n"/>
      <c r="BM36" s="1045" t="n"/>
      <c r="BN36" s="1044" t="n"/>
      <c r="BO36" s="1044" t="n"/>
      <c r="BP36" s="1044" t="n"/>
      <c r="BQ36" s="1044" t="n"/>
      <c r="BR36" s="1106" t="n"/>
      <c r="BS36" s="351">
        <f>BS11</f>
        <v/>
      </c>
      <c r="BT36" s="1299">
        <f>$BT11*(AJ67-BT$50)/BT$51</f>
        <v/>
      </c>
      <c r="BU36" s="1299">
        <f>$BT11*(AK67-BU$50)/BU$51</f>
        <v/>
      </c>
      <c r="BV36" s="1299">
        <f>$BT11*(AL67-BV$50)/BV$51</f>
        <v/>
      </c>
      <c r="BW36" s="1299">
        <f>$BT11*(AM67-BW$50)/BW$51</f>
        <v/>
      </c>
      <c r="BX36" s="1299">
        <f>$BT11*(AN67-BX$50)/BX$51</f>
        <v/>
      </c>
      <c r="BY36" s="1299">
        <f>$BT11*(AO67-BY$50)/BY$51</f>
        <v/>
      </c>
      <c r="BZ36" s="1299">
        <f>$BT11*(AP67-BZ$50)/BZ$51</f>
        <v/>
      </c>
      <c r="CA36" s="1299">
        <f>$BT11*(AQ67-CA$50)/CA$51</f>
        <v/>
      </c>
      <c r="CB36" s="1299">
        <f>$BT11*(AR67-CB$50)/CB$51</f>
        <v/>
      </c>
      <c r="CC36" s="1299">
        <f>$BT11*(AS67-CC$50)/CC$51</f>
        <v/>
      </c>
      <c r="CD36" s="1299">
        <f>$BT11*(AT67-CD$50)/CD$51</f>
        <v/>
      </c>
      <c r="CE36" s="1299">
        <f>$BT11*(AU67-CE$50)/CE$51</f>
        <v/>
      </c>
      <c r="CF36" s="1299">
        <f>$BT11*(AV67-CF$50)/CF$51</f>
        <v/>
      </c>
      <c r="CG36" s="1299">
        <f>$BT11*(AW67-CG$50)/CG$51</f>
        <v/>
      </c>
      <c r="CH36" s="1299">
        <f>$BT11*(AX67-CH$50)/CH$51</f>
        <v/>
      </c>
      <c r="CI36" s="1299">
        <f>$BT11*(AY67-CI$50)/CI$51</f>
        <v/>
      </c>
      <c r="CJ36" s="1106" t="n"/>
      <c r="CK36" s="1101" t="n"/>
      <c r="CL36" s="1101" t="n"/>
      <c r="CM36" s="1101" t="n"/>
      <c r="CN36" s="1101" t="n"/>
      <c r="CO36" s="1101" t="n"/>
      <c r="CP36" s="1101" t="n"/>
      <c r="CQ36" s="1101" t="n"/>
      <c r="CR36" s="1101" t="n"/>
      <c r="CS36" s="1101" t="n"/>
      <c r="CT36" s="1101" t="n"/>
      <c r="CU36" s="1101" t="n"/>
      <c r="CV36" s="1101" t="n"/>
      <c r="CW36" s="1101" t="n"/>
      <c r="CX36" s="1101" t="n"/>
      <c r="CY36" s="1101" t="n"/>
      <c r="CZ36" s="1101" t="n"/>
      <c r="DA36" s="1101" t="n"/>
      <c r="DB36" s="1101" t="n"/>
      <c r="DC36" s="1101" t="n"/>
      <c r="DD36" s="1101" t="n"/>
      <c r="DE36" s="1101" t="n"/>
      <c r="DF36" s="1101" t="n"/>
      <c r="DG36" s="1101" t="n"/>
      <c r="DH36" s="1101" t="n"/>
      <c r="DI36" s="1101" t="n"/>
    </row>
    <row r="37" ht="16" customFormat="1" customHeight="1" s="140">
      <c r="A37" s="1047" t="inlineStr">
        <is>
          <t>紧急贷款</t>
        </is>
      </c>
      <c r="C37" s="1061">
        <f>IF(F36&lt;0,INT(1-F36),0)</f>
        <v/>
      </c>
      <c r="D37" s="1293" t="n"/>
      <c r="E37" s="1293" t="n"/>
      <c r="F37" s="1291">
        <f>F36+C37</f>
        <v/>
      </c>
      <c r="G37" s="144" t="n"/>
      <c r="H37" s="1310" t="inlineStr">
        <is>
          <t>基本工资</t>
        </is>
      </c>
      <c r="I37" s="1311">
        <f>-C35</f>
        <v/>
      </c>
      <c r="J37" s="157">
        <f>INT(($N$49*1300-SUMPRODUCT($L$177:$L$180,$H$177:$H$180))/H179)</f>
        <v/>
      </c>
      <c r="K37" s="1044" t="inlineStr">
        <is>
          <t>产品3</t>
        </is>
      </c>
      <c r="L37" s="1265" t="n"/>
      <c r="M37" s="178" t="n"/>
      <c r="N37" s="1307">
        <f>第7期!D24</f>
        <v/>
      </c>
      <c r="O37" s="1245" t="n"/>
      <c r="P37" s="1281">
        <f>MAX(0,INT(MIN(D56-E60+C61,F62-初始化表!B21)))</f>
        <v/>
      </c>
      <c r="Q37" s="1281">
        <f>MAX(0,INT(MIN(F62-MAX(E60,C28),F62+#REF!+#REF!-F30+F48,P37)))</f>
        <v/>
      </c>
      <c r="R37" s="1245" t="n"/>
      <c r="S37" s="1466" t="n"/>
      <c r="T37" s="241" t="n"/>
      <c r="U37" s="1047" t="inlineStr">
        <is>
          <t>产品2</t>
        </is>
      </c>
      <c r="V37" s="242">
        <f>INT(B13*(1-$P$43))</f>
        <v/>
      </c>
      <c r="W37" s="242">
        <f>INT(C13*(1-$P$43))</f>
        <v/>
      </c>
      <c r="X37" s="242">
        <f>INT(D13*(1-$P$43))</f>
        <v/>
      </c>
      <c r="Y37" s="286">
        <f>INT(E13*(1-$P$43))</f>
        <v/>
      </c>
      <c r="Z37" s="1101" t="n"/>
      <c r="AA37" s="144" t="n"/>
      <c r="AB37" s="261" t="inlineStr">
        <is>
          <t>产品3</t>
        </is>
      </c>
      <c r="AC37" s="1236">
        <f>初始化表!$G$22-AC7</f>
        <v/>
      </c>
      <c r="AD37" s="1236">
        <f>初始化表!$G$22-AD7</f>
        <v/>
      </c>
      <c r="AE37" s="1236">
        <f>初始化表!$G$22-AE7</f>
        <v/>
      </c>
      <c r="AF37" s="1236">
        <f>初始化表!$G$22-AF7</f>
        <v/>
      </c>
      <c r="AG37" s="1313">
        <f>初始化表!$G$22-AG7</f>
        <v/>
      </c>
      <c r="AH37" s="144" t="n"/>
      <c r="AI37" s="329" t="n"/>
      <c r="AJ37" s="330" t="n"/>
      <c r="AK37" s="330" t="n"/>
      <c r="AL37" s="330" t="n"/>
      <c r="AM37" s="330" t="n"/>
      <c r="AN37" s="330" t="n"/>
      <c r="AO37" s="330" t="n"/>
      <c r="AP37" s="330" t="n"/>
      <c r="AQ37" s="330" t="n"/>
      <c r="AR37" s="330" t="n"/>
      <c r="AS37" s="330" t="n"/>
      <c r="AT37" s="330" t="n"/>
      <c r="AU37" s="330" t="n"/>
      <c r="AV37" s="330" t="n"/>
      <c r="AW37" s="330" t="n"/>
      <c r="AX37" s="330" t="n"/>
      <c r="AY37" s="359" t="n"/>
      <c r="AZ37" s="144" t="n"/>
      <c r="BA37" s="351">
        <f>BA13</f>
        <v/>
      </c>
      <c r="BB37" s="1061">
        <f>SUM(BB13:BE13)</f>
        <v/>
      </c>
      <c r="BC37" s="1061">
        <f>SUM(BF13:BI13)</f>
        <v/>
      </c>
      <c r="BD37" s="1061">
        <f>SUM(BJ13:BM13)</f>
        <v/>
      </c>
      <c r="BE37" s="1061">
        <f>SUM(BN13:BQ13)</f>
        <v/>
      </c>
      <c r="BF37" s="1242">
        <f>(BB37*初始化表!E$17+BC37*初始化表!F$17+BD37*初始化表!G$17+BE37*初始化表!H$17)/1300</f>
        <v/>
      </c>
      <c r="BG37" s="1292">
        <f>IF(BF37=0,0,AL113/BF37)</f>
        <v/>
      </c>
      <c r="BH37" s="1292">
        <f>IF(BF37=0,0,AJ113/BF37)</f>
        <v/>
      </c>
      <c r="BI37" s="1303" t="n"/>
      <c r="BJ37" s="1061">
        <f>IF(BA37=0,"",RANK(BG37,$BG$31:$BG$50))</f>
        <v/>
      </c>
      <c r="BK37" s="1061">
        <f>IF(BA37=0,"",RANK(BH37,$BH$31:$BH$50))</f>
        <v/>
      </c>
      <c r="BL37" s="1101" t="n"/>
      <c r="BM37" s="1044" t="n"/>
      <c r="BN37" s="1061">
        <f>BB28</f>
        <v/>
      </c>
      <c r="BO37" s="1061">
        <f>BC28</f>
        <v/>
      </c>
      <c r="BP37" s="1061">
        <f>BD28</f>
        <v/>
      </c>
      <c r="BQ37" s="1061">
        <f>BE28</f>
        <v/>
      </c>
      <c r="BR37" s="1106" t="n"/>
      <c r="BS37" s="351">
        <f>BS12</f>
        <v/>
      </c>
      <c r="BT37" s="1299">
        <f>$BT12*(AJ68-BT$50)/BT$51</f>
        <v/>
      </c>
      <c r="BU37" s="1299">
        <f>$BT12*(AK68-BU$50)/BU$51</f>
        <v/>
      </c>
      <c r="BV37" s="1299">
        <f>$BT12*(AL68-BV$50)/BV$51</f>
        <v/>
      </c>
      <c r="BW37" s="1299">
        <f>$BT12*(AM68-BW$50)/BW$51</f>
        <v/>
      </c>
      <c r="BX37" s="1299">
        <f>$BT12*(AN68-BX$50)/BX$51</f>
        <v/>
      </c>
      <c r="BY37" s="1299">
        <f>$BT12*(AO68-BY$50)/BY$51</f>
        <v/>
      </c>
      <c r="BZ37" s="1299">
        <f>$BT12*(AP68-BZ$50)/BZ$51</f>
        <v/>
      </c>
      <c r="CA37" s="1299">
        <f>$BT12*(AQ68-CA$50)/CA$51</f>
        <v/>
      </c>
      <c r="CB37" s="1299">
        <f>$BT12*(AR68-CB$50)/CB$51</f>
        <v/>
      </c>
      <c r="CC37" s="1299">
        <f>$BT12*(AS68-CC$50)/CC$51</f>
        <v/>
      </c>
      <c r="CD37" s="1299">
        <f>$BT12*(AT68-CD$50)/CD$51</f>
        <v/>
      </c>
      <c r="CE37" s="1299">
        <f>$BT12*(AU68-CE$50)/CE$51</f>
        <v/>
      </c>
      <c r="CF37" s="1299">
        <f>$BT12*(AV68-CF$50)/CF$51</f>
        <v/>
      </c>
      <c r="CG37" s="1299">
        <f>$BT12*(AW68-CG$50)/CG$51</f>
        <v/>
      </c>
      <c r="CH37" s="1299">
        <f>$BT12*(AX68-CH$50)/CH$51</f>
        <v/>
      </c>
      <c r="CI37" s="1299">
        <f>$BT12*(AY68-CI$50)/CI$51</f>
        <v/>
      </c>
      <c r="CJ37" s="1106" t="n"/>
      <c r="CK37" s="1101" t="n"/>
      <c r="CL37" s="1101" t="n"/>
      <c r="CM37" s="1101" t="n"/>
      <c r="CN37" s="1101" t="n"/>
      <c r="CO37" s="1101" t="n"/>
      <c r="CP37" s="1101" t="n"/>
      <c r="CQ37" s="1101" t="n"/>
      <c r="CR37" s="1101" t="n"/>
      <c r="CS37" s="1101" t="n"/>
      <c r="CT37" s="1101" t="n"/>
      <c r="CU37" s="1101" t="n"/>
      <c r="CV37" s="1101" t="n"/>
      <c r="CW37" s="1101" t="n"/>
      <c r="CX37" s="1101" t="n"/>
      <c r="CY37" s="1101" t="n"/>
      <c r="CZ37" s="1101" t="n"/>
      <c r="DA37" s="1101" t="n"/>
      <c r="DB37" s="1101" t="n"/>
      <c r="DC37" s="1101" t="n"/>
      <c r="DD37" s="1101" t="n"/>
      <c r="DE37" s="1101" t="n"/>
      <c r="DF37" s="1101" t="n"/>
      <c r="DG37" s="1101" t="n"/>
      <c r="DH37" s="1101" t="n"/>
      <c r="DI37" s="1101" t="n"/>
    </row>
    <row r="38" ht="16" customFormat="1" customHeight="1" s="140">
      <c r="A38" s="1047" t="inlineStr">
        <is>
          <t>研发费</t>
        </is>
      </c>
      <c r="C38" s="1061">
        <f>-SUM(F17:F20)</f>
        <v/>
      </c>
      <c r="D38" s="1293" t="n"/>
      <c r="E38" s="1293" t="n"/>
      <c r="F38" s="1291">
        <f>F37+C38</f>
        <v/>
      </c>
      <c r="G38" s="144" t="n"/>
      <c r="H38" s="1310" t="inlineStr">
        <is>
          <t>特殊工资</t>
        </is>
      </c>
      <c r="I38" s="1311">
        <f>-C44</f>
        <v/>
      </c>
      <c r="J38" s="157">
        <f>INT(($N$49*1300-SUMPRODUCT($L$177:$L$180,$H$177:$H$180))/H180)</f>
        <v/>
      </c>
      <c r="K38" s="1044" t="inlineStr">
        <is>
          <t>产品4</t>
        </is>
      </c>
      <c r="L38" s="1265" t="n"/>
      <c r="M38" s="178" t="n"/>
      <c r="N38" s="1060" t="inlineStr">
        <is>
          <t>销售收入实现前现金余额</t>
        </is>
      </c>
      <c r="P38" s="1314">
        <f>F48</f>
        <v/>
      </c>
      <c r="Q38" s="1044" t="inlineStr">
        <is>
          <t>罚分余量</t>
        </is>
      </c>
      <c r="R38" s="1276">
        <f>F64-MAX(E60,第7期!F64)</f>
        <v/>
      </c>
      <c r="S38" s="1282" t="n"/>
      <c r="T38" s="230" t="n"/>
      <c r="U38" s="1047" t="inlineStr">
        <is>
          <t>产品3</t>
        </is>
      </c>
      <c r="V38" s="242">
        <f>INT(B14*(1-$Q$43))</f>
        <v/>
      </c>
      <c r="W38" s="242">
        <f>INT(C14*(1-$Q$43))</f>
        <v/>
      </c>
      <c r="X38" s="242">
        <f>INT(D14*(1-$Q$43))</f>
        <v/>
      </c>
      <c r="Y38" s="286">
        <f>INT(E14*(1-$Q$43))</f>
        <v/>
      </c>
      <c r="Z38" s="1101" t="n"/>
      <c r="AA38" s="144" t="n"/>
      <c r="AB38" s="264" t="inlineStr">
        <is>
          <t>产品4</t>
        </is>
      </c>
      <c r="AC38" s="1247">
        <f>初始化表!$H$22-AC8</f>
        <v/>
      </c>
      <c r="AD38" s="1247">
        <f>初始化表!$H$22-AD8</f>
        <v/>
      </c>
      <c r="AE38" s="1247">
        <f>初始化表!$H$22-AE8</f>
        <v/>
      </c>
      <c r="AF38" s="1247">
        <f>初始化表!$H$22-AF8</f>
        <v/>
      </c>
      <c r="AG38" s="1315">
        <f>初始化表!$H$22-AG8</f>
        <v/>
      </c>
      <c r="AH38" s="144" t="n"/>
      <c r="AI38" s="332" t="n"/>
      <c r="AJ38" s="333" t="n"/>
      <c r="AK38" s="333" t="n"/>
      <c r="AL38" s="333" t="n"/>
      <c r="AM38" s="333" t="n"/>
      <c r="AN38" s="333" t="n"/>
      <c r="AO38" s="333" t="n"/>
      <c r="AP38" s="333" t="n"/>
      <c r="AQ38" s="333" t="n"/>
      <c r="AR38" s="333" t="n"/>
      <c r="AS38" s="333" t="n"/>
      <c r="AT38" s="333" t="n"/>
      <c r="AU38" s="333" t="n"/>
      <c r="AV38" s="333" t="n"/>
      <c r="AW38" s="333" t="n"/>
      <c r="AX38" s="333" t="n"/>
      <c r="AY38" s="360" t="n"/>
      <c r="AZ38" s="144" t="n"/>
      <c r="BA38" s="351">
        <f>BA14</f>
        <v/>
      </c>
      <c r="BB38" s="1061">
        <f>SUM(BB14:BE14)</f>
        <v/>
      </c>
      <c r="BC38" s="1061">
        <f>SUM(BF14:BI14)</f>
        <v/>
      </c>
      <c r="BD38" s="1061">
        <f>SUM(BJ14:BM14)</f>
        <v/>
      </c>
      <c r="BE38" s="1061">
        <f>SUM(BN14:BQ14)</f>
        <v/>
      </c>
      <c r="BF38" s="1242">
        <f>(BB38*初始化表!E$17+BC38*初始化表!F$17+BD38*初始化表!G$17+BE38*初始化表!H$17)/1300</f>
        <v/>
      </c>
      <c r="BG38" s="1292">
        <f>IF(BF38=0,0,AL114/BF38)</f>
        <v/>
      </c>
      <c r="BH38" s="1292">
        <f>IF(BF38=0,0,AJ114/BF38)</f>
        <v/>
      </c>
      <c r="BI38" s="1303" t="n"/>
      <c r="BJ38" s="1061">
        <f>IF(BA38=0,"",RANK(BG38,$BG$31:$BG$50))</f>
        <v/>
      </c>
      <c r="BK38" s="1061">
        <f>IF(BA38=0,"",RANK(BH38,$BH$31:$BH$50))</f>
        <v/>
      </c>
      <c r="BL38" s="1101" t="n"/>
      <c r="BM38" s="1044" t="n"/>
      <c r="BN38" s="1061">
        <f>BF28</f>
        <v/>
      </c>
      <c r="BO38" s="1061">
        <f>BG28</f>
        <v/>
      </c>
      <c r="BP38" s="1061">
        <f>BH28</f>
        <v/>
      </c>
      <c r="BQ38" s="1061">
        <f>BI28</f>
        <v/>
      </c>
      <c r="BR38" s="1106" t="n"/>
      <c r="BS38" s="351">
        <f>BS13</f>
        <v/>
      </c>
      <c r="BT38" s="1299">
        <f>$BT13*(AJ69-BT$50)/BT$51</f>
        <v/>
      </c>
      <c r="BU38" s="1299">
        <f>$BT13*(AK69-BU$50)/BU$51</f>
        <v/>
      </c>
      <c r="BV38" s="1299">
        <f>$BT13*(AL69-BV$50)/BV$51</f>
        <v/>
      </c>
      <c r="BW38" s="1299">
        <f>$BT13*(AM69-BW$50)/BW$51</f>
        <v/>
      </c>
      <c r="BX38" s="1299">
        <f>$BT13*(AN69-BX$50)/BX$51</f>
        <v/>
      </c>
      <c r="BY38" s="1299">
        <f>$BT13*(AO69-BY$50)/BY$51</f>
        <v/>
      </c>
      <c r="BZ38" s="1299">
        <f>$BT13*(AP69-BZ$50)/BZ$51</f>
        <v/>
      </c>
      <c r="CA38" s="1299">
        <f>$BT13*(AQ69-CA$50)/CA$51</f>
        <v/>
      </c>
      <c r="CB38" s="1299">
        <f>$BT13*(AR69-CB$50)/CB$51</f>
        <v/>
      </c>
      <c r="CC38" s="1299">
        <f>$BT13*(AS69-CC$50)/CC$51</f>
        <v/>
      </c>
      <c r="CD38" s="1299">
        <f>$BT13*(AT69-CD$50)/CD$51</f>
        <v/>
      </c>
      <c r="CE38" s="1299">
        <f>$BT13*(AU69-CE$50)/CE$51</f>
        <v/>
      </c>
      <c r="CF38" s="1299">
        <f>$BT13*(AV69-CF$50)/CF$51</f>
        <v/>
      </c>
      <c r="CG38" s="1299">
        <f>$BT13*(AW69-CG$50)/CG$51</f>
        <v/>
      </c>
      <c r="CH38" s="1299">
        <f>$BT13*(AX69-CH$50)/CH$51</f>
        <v/>
      </c>
      <c r="CI38" s="1299">
        <f>$BT13*(AY69-CI$50)/CI$51</f>
        <v/>
      </c>
      <c r="CJ38" s="1106" t="n"/>
      <c r="CK38" s="1101" t="n"/>
      <c r="CL38" s="1101" t="n"/>
      <c r="CM38" s="1101" t="n"/>
      <c r="CN38" s="1101" t="n"/>
      <c r="CO38" s="1101" t="n"/>
      <c r="CP38" s="1101" t="n"/>
      <c r="CQ38" s="1101" t="n"/>
      <c r="CR38" s="1101" t="n"/>
      <c r="CS38" s="1101" t="n"/>
      <c r="CT38" s="1101" t="n"/>
      <c r="CU38" s="1101" t="n"/>
      <c r="CV38" s="1101" t="n"/>
      <c r="CW38" s="1101" t="n"/>
      <c r="CX38" s="1101" t="n"/>
      <c r="CY38" s="1101" t="n"/>
      <c r="CZ38" s="1101" t="n"/>
      <c r="DA38" s="1101" t="n"/>
      <c r="DB38" s="1101" t="n"/>
      <c r="DC38" s="1101" t="n"/>
      <c r="DD38" s="1101" t="n"/>
      <c r="DE38" s="1101" t="n"/>
      <c r="DF38" s="1101" t="n"/>
      <c r="DG38" s="1101" t="n"/>
      <c r="DH38" s="1101" t="n"/>
      <c r="DI38" s="1101" t="n"/>
    </row>
    <row r="39" ht="16" customFormat="1" customHeight="1" s="140">
      <c r="A39" s="1047" t="inlineStr">
        <is>
          <t>研发费分摊</t>
        </is>
      </c>
      <c r="C39" s="1061">
        <f>(C38+第7期!C38)/2</f>
        <v/>
      </c>
      <c r="D39" s="1293" t="n"/>
      <c r="E39" s="1293">
        <f>E36-C39</f>
        <v/>
      </c>
      <c r="F39" s="1291" t="n"/>
      <c r="G39" s="144" t="n"/>
      <c r="H39" s="1316" t="inlineStr">
        <is>
          <t>生产成本</t>
        </is>
      </c>
      <c r="I39" s="1317">
        <f>SUM(I34:I38)</f>
        <v/>
      </c>
      <c r="J39" s="1318" t="n"/>
      <c r="K39" s="1211" t="n"/>
      <c r="L39" s="1183" t="n"/>
      <c r="M39" s="178" t="n"/>
      <c r="N39" s="1319" t="inlineStr">
        <is>
          <t>工资系数决策</t>
        </is>
      </c>
      <c r="R39" s="1239" t="n"/>
      <c r="S39" s="1101" t="n"/>
      <c r="T39" s="230" t="n"/>
      <c r="U39" s="1073" t="inlineStr">
        <is>
          <t>产品4</t>
        </is>
      </c>
      <c r="V39" s="244">
        <f>INT(B15*(1-$R$43))</f>
        <v/>
      </c>
      <c r="W39" s="244">
        <f>INT(C15*(1-$R$43))</f>
        <v/>
      </c>
      <c r="X39" s="244">
        <f>INT(D15*(1-$R$43))</f>
        <v/>
      </c>
      <c r="Y39" s="287">
        <f>INT(E15*(1-$R$43))</f>
        <v/>
      </c>
      <c r="Z39" s="1101" t="n"/>
      <c r="AA39" s="144" t="n"/>
      <c r="AB39" s="1101" t="n"/>
      <c r="AC39" s="1101" t="n"/>
      <c r="AD39" s="1101" t="n"/>
      <c r="AE39" s="1101" t="n"/>
      <c r="AF39" s="1101" t="n"/>
      <c r="AG39" s="1101" t="n"/>
      <c r="AH39" s="144" t="n"/>
      <c r="AI39" s="332" t="n"/>
      <c r="AJ39" s="333" t="n"/>
      <c r="AK39" s="333" t="n"/>
      <c r="AL39" s="333" t="n"/>
      <c r="AM39" s="333" t="n"/>
      <c r="AN39" s="333" t="n"/>
      <c r="AO39" s="333" t="n"/>
      <c r="AP39" s="333" t="n"/>
      <c r="AQ39" s="333" t="n"/>
      <c r="AR39" s="333" t="n"/>
      <c r="AS39" s="333" t="n"/>
      <c r="AT39" s="333" t="n"/>
      <c r="AU39" s="333" t="n"/>
      <c r="AV39" s="333" t="n"/>
      <c r="AW39" s="333" t="n"/>
      <c r="AX39" s="333" t="n"/>
      <c r="AY39" s="360" t="n"/>
      <c r="AZ39" s="144" t="n"/>
      <c r="BA39" s="351">
        <f>BA15</f>
        <v/>
      </c>
      <c r="BB39" s="1061">
        <f>SUM(BB15:BE15)</f>
        <v/>
      </c>
      <c r="BC39" s="1061">
        <f>SUM(BF15:BI15)</f>
        <v/>
      </c>
      <c r="BD39" s="1061">
        <f>SUM(BJ15:BM15)</f>
        <v/>
      </c>
      <c r="BE39" s="1061">
        <f>SUM(BN15:BQ15)</f>
        <v/>
      </c>
      <c r="BF39" s="1242">
        <f>(BB39*初始化表!E$17+BC39*初始化表!F$17+BD39*初始化表!G$17+BE39*初始化表!H$17)/1300</f>
        <v/>
      </c>
      <c r="BG39" s="1292">
        <f>IF(BF39=0,0,AL115/BF39)</f>
        <v/>
      </c>
      <c r="BH39" s="1292">
        <f>IF(BF39=0,0,AJ115/BF39)</f>
        <v/>
      </c>
      <c r="BI39" s="1303" t="n"/>
      <c r="BJ39" s="1061">
        <f>IF(BA39=0,"",RANK(BG39,$BG$31:$BG$50))</f>
        <v/>
      </c>
      <c r="BK39" s="1061">
        <f>IF(BA39=0,"",RANK(BH39,$BH$31:$BH$50))</f>
        <v/>
      </c>
      <c r="BL39" s="1101" t="n"/>
      <c r="BM39" s="1044" t="n"/>
      <c r="BN39" s="1061">
        <f>BJ28</f>
        <v/>
      </c>
      <c r="BO39" s="1061">
        <f>BK28</f>
        <v/>
      </c>
      <c r="BP39" s="1061">
        <f>BL28</f>
        <v/>
      </c>
      <c r="BQ39" s="1061">
        <f>BM28</f>
        <v/>
      </c>
      <c r="BR39" s="1106" t="n"/>
      <c r="BS39" s="351">
        <f>BS14</f>
        <v/>
      </c>
      <c r="BT39" s="1299">
        <f>$BT14*(AJ70-BT$50)/BT$51</f>
        <v/>
      </c>
      <c r="BU39" s="1299">
        <f>$BT14*(AK70-BU$50)/BU$51</f>
        <v/>
      </c>
      <c r="BV39" s="1299">
        <f>$BT14*(AL70-BV$50)/BV$51</f>
        <v/>
      </c>
      <c r="BW39" s="1299">
        <f>$BT14*(AM70-BW$50)/BW$51</f>
        <v/>
      </c>
      <c r="BX39" s="1299">
        <f>$BT14*(AN70-BX$50)/BX$51</f>
        <v/>
      </c>
      <c r="BY39" s="1299">
        <f>$BT14*(AO70-BY$50)/BY$51</f>
        <v/>
      </c>
      <c r="BZ39" s="1299">
        <f>$BT14*(AP70-BZ$50)/BZ$51</f>
        <v/>
      </c>
      <c r="CA39" s="1299">
        <f>$BT14*(AQ70-CA$50)/CA$51</f>
        <v/>
      </c>
      <c r="CB39" s="1299">
        <f>$BT14*(AR70-CB$50)/CB$51</f>
        <v/>
      </c>
      <c r="CC39" s="1299">
        <f>$BT14*(AS70-CC$50)/CC$51</f>
        <v/>
      </c>
      <c r="CD39" s="1299">
        <f>$BT14*(AT70-CD$50)/CD$51</f>
        <v/>
      </c>
      <c r="CE39" s="1299">
        <f>$BT14*(AU70-CE$50)/CE$51</f>
        <v/>
      </c>
      <c r="CF39" s="1299">
        <f>$BT14*(AV70-CF$50)/CF$51</f>
        <v/>
      </c>
      <c r="CG39" s="1299">
        <f>$BT14*(AW70-CG$50)/CG$51</f>
        <v/>
      </c>
      <c r="CH39" s="1299">
        <f>$BT14*(AX70-CH$50)/CH$51</f>
        <v/>
      </c>
      <c r="CI39" s="1299">
        <f>$BT14*(AY70-CI$50)/CI$51</f>
        <v/>
      </c>
      <c r="CJ39" s="1106" t="n"/>
      <c r="CK39" s="1101" t="n"/>
      <c r="CL39" s="1101" t="n"/>
      <c r="CM39" s="1101" t="n"/>
      <c r="CN39" s="1101" t="n"/>
      <c r="CO39" s="1101" t="n"/>
      <c r="CP39" s="1101" t="n"/>
      <c r="CQ39" s="1101" t="n"/>
      <c r="CR39" s="1101" t="n"/>
      <c r="CS39" s="1101" t="n"/>
      <c r="CT39" s="1101" t="n"/>
      <c r="CU39" s="1101" t="n"/>
      <c r="CV39" s="1101" t="n"/>
      <c r="CW39" s="1101" t="n"/>
      <c r="CX39" s="1101" t="n"/>
      <c r="CY39" s="1101" t="n"/>
      <c r="CZ39" s="1101" t="n"/>
      <c r="DA39" s="1101" t="n"/>
      <c r="DB39" s="1101" t="n"/>
      <c r="DC39" s="1101" t="n"/>
      <c r="DD39" s="1101" t="n"/>
      <c r="DE39" s="1101" t="n"/>
      <c r="DF39" s="1101" t="n"/>
      <c r="DG39" s="1101" t="n"/>
      <c r="DH39" s="1101" t="n"/>
      <c r="DI39" s="1101" t="n"/>
    </row>
    <row r="40" ht="16" customFormat="1" customHeight="1" s="140">
      <c r="A40" s="1047" t="inlineStr">
        <is>
          <t>购原材料</t>
        </is>
      </c>
      <c r="C40" s="1061">
        <f>-E22</f>
        <v/>
      </c>
      <c r="D40" s="1293" t="n"/>
      <c r="E40" s="1293" t="n"/>
      <c r="F40" s="1291">
        <f>F38+C40</f>
        <v/>
      </c>
      <c r="G40" s="144" t="n"/>
      <c r="H40" s="1101" t="n"/>
      <c r="I40" s="1101" t="n"/>
      <c r="J40" s="1101" t="n"/>
      <c r="K40" s="1101" t="n"/>
      <c r="L40" s="1101" t="n"/>
      <c r="M40" s="178" t="n"/>
      <c r="N40" s="1047" t="inlineStr">
        <is>
          <t>上期产品状况</t>
        </is>
      </c>
      <c r="O40" s="1044" t="inlineStr">
        <is>
          <t>产品1</t>
        </is>
      </c>
      <c r="P40" s="1044" t="inlineStr">
        <is>
          <t>产品2</t>
        </is>
      </c>
      <c r="Q40" s="1044" t="inlineStr">
        <is>
          <t>产品3</t>
        </is>
      </c>
      <c r="R40" s="1091" t="inlineStr">
        <is>
          <t>产品4</t>
        </is>
      </c>
      <c r="S40" s="1100" t="n"/>
      <c r="T40" s="230" t="n"/>
      <c r="U40" s="1101" t="n"/>
      <c r="V40" s="1101" t="n"/>
      <c r="W40" s="1101" t="n"/>
      <c r="X40" s="1101" t="n"/>
      <c r="Y40" s="1101" t="n"/>
      <c r="Z40" s="1101" t="n"/>
      <c r="AA40" s="144" t="n"/>
      <c r="AB40" s="1065" t="inlineStr">
        <is>
          <t>预计单机利润</t>
        </is>
      </c>
      <c r="AC40" s="1210" t="n"/>
      <c r="AD40" s="1320">
        <f>F77/AD41</f>
        <v/>
      </c>
      <c r="AE40" s="1234" t="n"/>
      <c r="AF40" s="1101" t="n"/>
      <c r="AG40" s="1101" t="n"/>
      <c r="AH40" s="144" t="n"/>
      <c r="AI40" s="332" t="n"/>
      <c r="AJ40" s="333" t="n"/>
      <c r="AK40" s="333" t="n"/>
      <c r="AL40" s="333" t="n"/>
      <c r="AM40" s="333" t="n"/>
      <c r="AN40" s="333" t="n"/>
      <c r="AO40" s="333" t="n"/>
      <c r="AP40" s="333" t="n"/>
      <c r="AQ40" s="333" t="n"/>
      <c r="AR40" s="333" t="n"/>
      <c r="AS40" s="333" t="n"/>
      <c r="AT40" s="333" t="n"/>
      <c r="AU40" s="333" t="n"/>
      <c r="AV40" s="333" t="n"/>
      <c r="AW40" s="333" t="n"/>
      <c r="AX40" s="333" t="n"/>
      <c r="AY40" s="360" t="n"/>
      <c r="AZ40" s="144" t="n"/>
      <c r="BA40" s="351">
        <f>BA16</f>
        <v/>
      </c>
      <c r="BB40" s="1061">
        <f>SUM(BB16:BE16)</f>
        <v/>
      </c>
      <c r="BC40" s="1061">
        <f>SUM(BF16:BI16)</f>
        <v/>
      </c>
      <c r="BD40" s="1061">
        <f>SUM(BJ16:BM16)</f>
        <v/>
      </c>
      <c r="BE40" s="1061">
        <f>SUM(BN16:BQ16)</f>
        <v/>
      </c>
      <c r="BF40" s="1242">
        <f>(BB40*初始化表!E$17+BC40*初始化表!F$17+BD40*初始化表!G$17+BE40*初始化表!H$17)/1300</f>
        <v/>
      </c>
      <c r="BG40" s="1292">
        <f>IF(BF40=0,0,AL116/BF40)</f>
        <v/>
      </c>
      <c r="BH40" s="1292">
        <f>IF(BF40=0,0,AJ116/BF40)</f>
        <v/>
      </c>
      <c r="BI40" s="1303" t="n"/>
      <c r="BJ40" s="1061">
        <f>IF(BA40=0,"",RANK(BG40,$BG$31:$BG$50))</f>
        <v/>
      </c>
      <c r="BK40" s="1061">
        <f>IF(BA40=0,"",RANK(BH40,$BH$31:$BH$50))</f>
        <v/>
      </c>
      <c r="BL40" s="1101" t="n"/>
      <c r="BM40" s="1044" t="n"/>
      <c r="BN40" s="1061">
        <f>BN28</f>
        <v/>
      </c>
      <c r="BO40" s="1061">
        <f>BO28</f>
        <v/>
      </c>
      <c r="BP40" s="1061">
        <f>BP28</f>
        <v/>
      </c>
      <c r="BQ40" s="1061">
        <f>BQ28</f>
        <v/>
      </c>
      <c r="BR40" s="1106" t="n"/>
      <c r="BS40" s="351">
        <f>BS15</f>
        <v/>
      </c>
      <c r="BT40" s="1299">
        <f>$BT15*(AJ71-BT$50)/BT$51</f>
        <v/>
      </c>
      <c r="BU40" s="1299">
        <f>$BT15*(AK71-BU$50)/BU$51</f>
        <v/>
      </c>
      <c r="BV40" s="1299">
        <f>$BT15*(AL71-BV$50)/BV$51</f>
        <v/>
      </c>
      <c r="BW40" s="1299">
        <f>$BT15*(AM71-BW$50)/BW$51</f>
        <v/>
      </c>
      <c r="BX40" s="1299">
        <f>$BT15*(AN71-BX$50)/BX$51</f>
        <v/>
      </c>
      <c r="BY40" s="1299">
        <f>$BT15*(AO71-BY$50)/BY$51</f>
        <v/>
      </c>
      <c r="BZ40" s="1299">
        <f>$BT15*(AP71-BZ$50)/BZ$51</f>
        <v/>
      </c>
      <c r="CA40" s="1299">
        <f>$BT15*(AQ71-CA$50)/CA$51</f>
        <v/>
      </c>
      <c r="CB40" s="1299">
        <f>$BT15*(AR71-CB$50)/CB$51</f>
        <v/>
      </c>
      <c r="CC40" s="1299">
        <f>$BT15*(AS71-CC$50)/CC$51</f>
        <v/>
      </c>
      <c r="CD40" s="1299">
        <f>$BT15*(AT71-CD$50)/CD$51</f>
        <v/>
      </c>
      <c r="CE40" s="1299">
        <f>$BT15*(AU71-CE$50)/CE$51</f>
        <v/>
      </c>
      <c r="CF40" s="1299">
        <f>$BT15*(AV71-CF$50)/CF$51</f>
        <v/>
      </c>
      <c r="CG40" s="1299">
        <f>$BT15*(AW71-CG$50)/CG$51</f>
        <v/>
      </c>
      <c r="CH40" s="1299">
        <f>$BT15*(AX71-CH$50)/CH$51</f>
        <v/>
      </c>
      <c r="CI40" s="1299">
        <f>$BT15*(AY71-CI$50)/CI$51</f>
        <v/>
      </c>
      <c r="CJ40" s="1106" t="n"/>
      <c r="CK40" s="1101" t="n"/>
      <c r="CL40" s="1101" t="n"/>
      <c r="CM40" s="1101" t="n"/>
      <c r="CN40" s="1101" t="n"/>
      <c r="CO40" s="1101" t="n"/>
      <c r="CP40" s="1101" t="n"/>
      <c r="CQ40" s="1101" t="n"/>
      <c r="CR40" s="1101" t="n"/>
      <c r="CS40" s="1101" t="n"/>
      <c r="CT40" s="1101" t="n"/>
      <c r="CU40" s="1101" t="n"/>
      <c r="CV40" s="1101" t="n"/>
      <c r="CW40" s="1101" t="n"/>
      <c r="CX40" s="1101" t="n"/>
      <c r="CY40" s="1101" t="n"/>
      <c r="CZ40" s="1101" t="n"/>
      <c r="DA40" s="1101" t="n"/>
      <c r="DB40" s="1101" t="n"/>
      <c r="DC40" s="1101" t="n"/>
      <c r="DD40" s="1101" t="n"/>
      <c r="DE40" s="1101" t="n"/>
      <c r="DF40" s="1101" t="n"/>
      <c r="DG40" s="1101" t="n"/>
      <c r="DH40" s="1101" t="n"/>
      <c r="DI40" s="1101" t="n"/>
    </row>
    <row r="41" ht="16" customFormat="1" customHeight="1" s="140">
      <c r="A41" s="1047" t="inlineStr">
        <is>
          <t>购原材料折扣</t>
        </is>
      </c>
      <c r="C41" s="1061">
        <f>IF(E22&gt;=初始化表!K30,E22*(1-初始化表!L30),IF(E22&gt;=初始化表!K31,E22*(1-初始化表!L31),IF(E22&gt;=初始化表!K32,E22*(1-初始化表!L32),0)))</f>
        <v/>
      </c>
      <c r="D41" s="1293">
        <f>C41</f>
        <v/>
      </c>
      <c r="E41" s="1293" t="n"/>
      <c r="F41" s="1291">
        <f>F40+C41</f>
        <v/>
      </c>
      <c r="G41" s="144" t="n"/>
      <c r="H41" s="1233" t="inlineStr">
        <is>
          <t>原材料决策</t>
        </is>
      </c>
      <c r="I41" s="1210" t="n"/>
      <c r="J41" s="1210" t="n"/>
      <c r="K41" s="1210" t="n"/>
      <c r="L41" s="1234" t="n"/>
      <c r="M41" s="178" t="n"/>
      <c r="N41" s="1047" t="inlineStr">
        <is>
          <t>正品率</t>
        </is>
      </c>
      <c r="O41" s="1321">
        <f>第7期!AN26</f>
        <v/>
      </c>
      <c r="P41" s="1321">
        <f>第7期!AN27</f>
        <v/>
      </c>
      <c r="Q41" s="1321">
        <f>第7期!AN28</f>
        <v/>
      </c>
      <c r="R41" s="1322">
        <f>第7期!AN29</f>
        <v/>
      </c>
      <c r="S41" s="1323" t="n"/>
      <c r="T41" s="230" t="n"/>
      <c r="U41" s="1041" t="inlineStr">
        <is>
          <t>本期待销</t>
        </is>
      </c>
      <c r="V41" s="1053" t="inlineStr">
        <is>
          <t>市场1</t>
        </is>
      </c>
      <c r="W41" s="1053" t="inlineStr">
        <is>
          <t>市场2</t>
        </is>
      </c>
      <c r="X41" s="1053" t="inlineStr">
        <is>
          <t>市场3</t>
        </is>
      </c>
      <c r="Y41" s="1053" t="inlineStr">
        <is>
          <t>市场4</t>
        </is>
      </c>
      <c r="Z41" s="1090" t="inlineStr">
        <is>
          <t>总量</t>
        </is>
      </c>
      <c r="AA41" s="144" t="n"/>
      <c r="AB41" s="1069" t="inlineStr">
        <is>
          <t>预计销售机时</t>
        </is>
      </c>
      <c r="AD41" s="1324">
        <f>((SUM(V42:Y42,V11:Y11))*初始化表!E17+(SUM(V43:Y43,V12:Y12))*初始化表!F17+(SUM(V44:Y44,V13:Y13))*初始化表!G17+(SUM(V45:Y45,V14:Y14))*初始化表!H17)/1300</f>
        <v/>
      </c>
      <c r="AE41" s="1239" t="n"/>
      <c r="AF41" s="1101" t="n"/>
      <c r="AG41" s="1101" t="n"/>
      <c r="AH41" s="144" t="n"/>
      <c r="AI41" s="332" t="n"/>
      <c r="AJ41" s="333" t="n"/>
      <c r="AK41" s="333" t="n"/>
      <c r="AL41" s="333" t="n"/>
      <c r="AM41" s="333" t="n"/>
      <c r="AN41" s="333" t="n"/>
      <c r="AO41" s="333" t="n"/>
      <c r="AP41" s="333" t="n"/>
      <c r="AQ41" s="333" t="n"/>
      <c r="AR41" s="333" t="n"/>
      <c r="AS41" s="333" t="n"/>
      <c r="AT41" s="333" t="n"/>
      <c r="AU41" s="333" t="n"/>
      <c r="AV41" s="333" t="n"/>
      <c r="AW41" s="333" t="n"/>
      <c r="AX41" s="333" t="n"/>
      <c r="AY41" s="360" t="n"/>
      <c r="AZ41" s="144" t="n"/>
      <c r="BA41" s="351">
        <f>BA17</f>
        <v/>
      </c>
      <c r="BB41" s="1061">
        <f>SUM(BB17:BE17)</f>
        <v/>
      </c>
      <c r="BC41" s="1061">
        <f>SUM(BF17:BI17)</f>
        <v/>
      </c>
      <c r="BD41" s="1061">
        <f>SUM(BJ17:BM17)</f>
        <v/>
      </c>
      <c r="BE41" s="1061">
        <f>SUM(BN17:BQ17)</f>
        <v/>
      </c>
      <c r="BF41" s="1242">
        <f>(BB41*初始化表!E$17+BC41*初始化表!F$17+BD41*初始化表!G$17+BE41*初始化表!H$17)/1300</f>
        <v/>
      </c>
      <c r="BG41" s="1292">
        <f>IF(BF41=0,0,AL117/BF41)</f>
        <v/>
      </c>
      <c r="BH41" s="1292">
        <f>IF(BF41=0,0,AJ117/BF41)</f>
        <v/>
      </c>
      <c r="BI41" s="1303" t="n"/>
      <c r="BJ41" s="1061">
        <f>IF(BA41=0,"",RANK(BG41,$BG$31:$BG$50))</f>
        <v/>
      </c>
      <c r="BK41" s="1061">
        <f>IF(BA41=0,"",RANK(BH41,$BH$31:$BH$50))</f>
        <v/>
      </c>
      <c r="BL41" s="1101" t="n"/>
      <c r="BM41" s="1045" t="n"/>
      <c r="BN41" s="1044" t="n"/>
      <c r="BO41" s="1044" t="n"/>
      <c r="BP41" s="1044" t="n"/>
      <c r="BQ41" s="1044" t="n"/>
      <c r="BR41" s="1106" t="n"/>
      <c r="BS41" s="351">
        <f>BS16</f>
        <v/>
      </c>
      <c r="BT41" s="1299">
        <f>$BT16*(AJ72-BT$50)/BT$51</f>
        <v/>
      </c>
      <c r="BU41" s="1299">
        <f>$BT16*(AK72-BU$50)/BU$51</f>
        <v/>
      </c>
      <c r="BV41" s="1299">
        <f>$BT16*(AL72-BV$50)/BV$51</f>
        <v/>
      </c>
      <c r="BW41" s="1299">
        <f>$BT16*(AM72-BW$50)/BW$51</f>
        <v/>
      </c>
      <c r="BX41" s="1299">
        <f>$BT16*(AN72-BX$50)/BX$51</f>
        <v/>
      </c>
      <c r="BY41" s="1299">
        <f>$BT16*(AO72-BY$50)/BY$51</f>
        <v/>
      </c>
      <c r="BZ41" s="1299">
        <f>$BT16*(AP72-BZ$50)/BZ$51</f>
        <v/>
      </c>
      <c r="CA41" s="1299">
        <f>$BT16*(AQ72-CA$50)/CA$51</f>
        <v/>
      </c>
      <c r="CB41" s="1299">
        <f>$BT16*(AR72-CB$50)/CB$51</f>
        <v/>
      </c>
      <c r="CC41" s="1299">
        <f>$BT16*(AS72-CC$50)/CC$51</f>
        <v/>
      </c>
      <c r="CD41" s="1299">
        <f>$BT16*(AT72-CD$50)/CD$51</f>
        <v/>
      </c>
      <c r="CE41" s="1299">
        <f>$BT16*(AU72-CE$50)/CE$51</f>
        <v/>
      </c>
      <c r="CF41" s="1299">
        <f>$BT16*(AV72-CF$50)/CF$51</f>
        <v/>
      </c>
      <c r="CG41" s="1299">
        <f>$BT16*(AW72-CG$50)/CG$51</f>
        <v/>
      </c>
      <c r="CH41" s="1299">
        <f>$BT16*(AX72-CH$50)/CH$51</f>
        <v/>
      </c>
      <c r="CI41" s="1299">
        <f>$BT16*(AY72-CI$50)/CI$51</f>
        <v/>
      </c>
      <c r="CJ41" s="1106" t="n"/>
      <c r="CK41" s="1101" t="n"/>
      <c r="CL41" s="1101" t="n"/>
      <c r="CM41" s="1101" t="n"/>
      <c r="CN41" s="1101" t="n"/>
      <c r="CO41" s="1101" t="n"/>
      <c r="CP41" s="1101" t="n"/>
      <c r="CQ41" s="1101" t="n"/>
      <c r="CR41" s="1101" t="n"/>
      <c r="CS41" s="1101" t="n"/>
      <c r="CT41" s="1101" t="n"/>
      <c r="CU41" s="1101" t="n"/>
      <c r="CV41" s="1101" t="n"/>
      <c r="CW41" s="1101" t="n"/>
      <c r="CX41" s="1101" t="n"/>
      <c r="CY41" s="1101" t="n"/>
      <c r="CZ41" s="1101" t="n"/>
      <c r="DA41" s="1101" t="n"/>
      <c r="DB41" s="1101" t="n"/>
      <c r="DC41" s="1101" t="n"/>
      <c r="DD41" s="1101" t="n"/>
      <c r="DE41" s="1101" t="n"/>
      <c r="DF41" s="1101" t="n"/>
      <c r="DG41" s="1101" t="n"/>
      <c r="DH41" s="1101" t="n"/>
      <c r="DI41" s="1101" t="n"/>
    </row>
    <row r="42" ht="16" customFormat="1" customHeight="1" s="140">
      <c r="A42" s="1047" t="inlineStr">
        <is>
          <t>购材料运费</t>
        </is>
      </c>
      <c r="C42" s="1061">
        <f>IF(E22&gt;0,-初始化表!B9-初始化表!B10*E22,0)</f>
        <v/>
      </c>
      <c r="D42" s="1293" t="n"/>
      <c r="E42" s="1293">
        <f>E39-C42</f>
        <v/>
      </c>
      <c r="F42" s="1291">
        <f>F41+C42</f>
        <v/>
      </c>
      <c r="G42" s="144" t="n"/>
      <c r="H42" s="1047" t="inlineStr">
        <is>
          <t>期初原材料</t>
        </is>
      </c>
      <c r="I42" s="1044" t="inlineStr">
        <is>
          <t>必要购入</t>
        </is>
      </c>
      <c r="J42" s="1044" t="inlineStr">
        <is>
          <t>推荐购入</t>
        </is>
      </c>
      <c r="K42" s="1044" t="inlineStr">
        <is>
          <t>当期购入</t>
        </is>
      </c>
      <c r="L42" s="1091" t="inlineStr">
        <is>
          <t>期末原料</t>
        </is>
      </c>
      <c r="M42" s="178" t="n"/>
      <c r="N42" s="1047" t="inlineStr">
        <is>
          <t>正品要求</t>
        </is>
      </c>
      <c r="O42" s="1321">
        <f>1-0.5/MAX(B12:E12)</f>
        <v/>
      </c>
      <c r="P42" s="1321">
        <f>1-0.5/MAX(B13:E13)</f>
        <v/>
      </c>
      <c r="Q42" s="1321">
        <f>1-0.5/MAX(B14:E14)</f>
        <v/>
      </c>
      <c r="R42" s="1322">
        <f>1-0.5/MAX(B15:E15)</f>
        <v/>
      </c>
      <c r="S42" s="1323" t="n"/>
      <c r="T42" s="230" t="n"/>
      <c r="U42" s="1047" t="inlineStr">
        <is>
          <t>产品1</t>
        </is>
      </c>
      <c r="V42" s="1061">
        <f>MAX(B12+V5-V11-V36,0)</f>
        <v/>
      </c>
      <c r="W42" s="1061">
        <f>MAX(C12+W5-W11-W36,0)</f>
        <v/>
      </c>
      <c r="X42" s="1061">
        <f>MAX(D12+X5-X11-X36,0)</f>
        <v/>
      </c>
      <c r="Y42" s="1061">
        <f>MAX(E12+Y5-Y11-Y36,0)</f>
        <v/>
      </c>
      <c r="Z42" s="271">
        <f>SUM(V42:Y42)</f>
        <v/>
      </c>
      <c r="AA42" s="144" t="n"/>
      <c r="AB42" s="1073" t="inlineStr">
        <is>
          <t>预计单机销售</t>
        </is>
      </c>
      <c r="AC42" s="1211" t="n"/>
      <c r="AD42" s="1325">
        <f>C49/AD41</f>
        <v/>
      </c>
      <c r="AE42" s="1183" t="n"/>
      <c r="AF42" s="1101" t="n"/>
      <c r="AG42" s="1101" t="n"/>
      <c r="AH42" s="144" t="n"/>
      <c r="AI42" s="332" t="n"/>
      <c r="AJ42" s="333" t="n"/>
      <c r="AK42" s="333" t="n"/>
      <c r="AL42" s="333" t="n"/>
      <c r="AM42" s="333" t="n"/>
      <c r="AN42" s="333" t="n"/>
      <c r="AO42" s="333" t="n"/>
      <c r="AP42" s="333" t="n"/>
      <c r="AQ42" s="333" t="n"/>
      <c r="AR42" s="333" t="n"/>
      <c r="AS42" s="333" t="n"/>
      <c r="AT42" s="333" t="n"/>
      <c r="AU42" s="333" t="n"/>
      <c r="AV42" s="333" t="n"/>
      <c r="AW42" s="333" t="n"/>
      <c r="AX42" s="333" t="n"/>
      <c r="AY42" s="360" t="n"/>
      <c r="AZ42" s="144" t="n"/>
      <c r="BA42" s="351">
        <f>BA18</f>
        <v/>
      </c>
      <c r="BB42" s="1061">
        <f>SUM(BB18:BE18)</f>
        <v/>
      </c>
      <c r="BC42" s="1061">
        <f>SUM(BF18:BI18)</f>
        <v/>
      </c>
      <c r="BD42" s="1061">
        <f>SUM(BJ18:BM18)</f>
        <v/>
      </c>
      <c r="BE42" s="1061">
        <f>SUM(BN18:BQ18)</f>
        <v/>
      </c>
      <c r="BF42" s="1242">
        <f>(BB42*初始化表!E$17+BC42*初始化表!F$17+BD42*初始化表!G$17+BE42*初始化表!H$17)/1300</f>
        <v/>
      </c>
      <c r="BG42" s="1292">
        <f>IF(BF42=0,0,AL118/BF42)</f>
        <v/>
      </c>
      <c r="BH42" s="1292">
        <f>IF(BF42=0,0,AJ118/BF42)</f>
        <v/>
      </c>
      <c r="BI42" s="1303" t="n"/>
      <c r="BJ42" s="1061">
        <f>IF(BA42=0,"",RANK(BG42,$BG$31:$BG$50))</f>
        <v/>
      </c>
      <c r="BK42" s="1061">
        <f>IF(BA42=0,"",RANK(BH42,$BH$31:$BH$50))</f>
        <v/>
      </c>
      <c r="BL42" s="1101" t="n"/>
      <c r="BM42" s="1044" t="n"/>
      <c r="BN42" s="1061">
        <f>INT(1/BN32*BN37)</f>
        <v/>
      </c>
      <c r="BO42" s="1061">
        <f>INT(1/BO32*BO37)</f>
        <v/>
      </c>
      <c r="BP42" s="1061">
        <f>INT(1/BP32*BP37)</f>
        <v/>
      </c>
      <c r="BQ42" s="1061">
        <f>INT(1/BQ32*BQ37)</f>
        <v/>
      </c>
      <c r="BR42" s="1106" t="n"/>
      <c r="BS42" s="351">
        <f>BS17</f>
        <v/>
      </c>
      <c r="BT42" s="1299">
        <f>$BT17*(AJ73-BT$50)/BT$51</f>
        <v/>
      </c>
      <c r="BU42" s="1299">
        <f>$BT17*(AK73-BU$50)/BU$51</f>
        <v/>
      </c>
      <c r="BV42" s="1299">
        <f>$BT17*(AL73-BV$50)/BV$51</f>
        <v/>
      </c>
      <c r="BW42" s="1299">
        <f>$BT17*(AM73-BW$50)/BW$51</f>
        <v/>
      </c>
      <c r="BX42" s="1299">
        <f>$BT17*(AN73-BX$50)/BX$51</f>
        <v/>
      </c>
      <c r="BY42" s="1299">
        <f>$BT17*(AO73-BY$50)/BY$51</f>
        <v/>
      </c>
      <c r="BZ42" s="1299">
        <f>$BT17*(AP73-BZ$50)/BZ$51</f>
        <v/>
      </c>
      <c r="CA42" s="1299">
        <f>$BT17*(AQ73-CA$50)/CA$51</f>
        <v/>
      </c>
      <c r="CB42" s="1299">
        <f>$BT17*(AR73-CB$50)/CB$51</f>
        <v/>
      </c>
      <c r="CC42" s="1299">
        <f>$BT17*(AS73-CC$50)/CC$51</f>
        <v/>
      </c>
      <c r="CD42" s="1299">
        <f>$BT17*(AT73-CD$50)/CD$51</f>
        <v/>
      </c>
      <c r="CE42" s="1299">
        <f>$BT17*(AU73-CE$50)/CE$51</f>
        <v/>
      </c>
      <c r="CF42" s="1299">
        <f>$BT17*(AV73-CF$50)/CF$51</f>
        <v/>
      </c>
      <c r="CG42" s="1299">
        <f>$BT17*(AW73-CG$50)/CG$51</f>
        <v/>
      </c>
      <c r="CH42" s="1299">
        <f>$BT17*(AX73-CH$50)/CH$51</f>
        <v/>
      </c>
      <c r="CI42" s="1299">
        <f>$BT17*(AY73-CI$50)/CI$51</f>
        <v/>
      </c>
      <c r="CJ42" s="1106" t="n"/>
      <c r="CK42" s="1101" t="n"/>
      <c r="CL42" s="1101" t="n"/>
      <c r="CM42" s="1101" t="n"/>
      <c r="CN42" s="1101" t="n"/>
      <c r="CO42" s="1101" t="n"/>
      <c r="CP42" s="1101" t="n"/>
      <c r="CQ42" s="1101" t="n"/>
      <c r="CR42" s="1101" t="n"/>
      <c r="CS42" s="1101" t="n"/>
      <c r="CT42" s="1101" t="n"/>
      <c r="CU42" s="1101" t="n"/>
      <c r="CV42" s="1101" t="n"/>
      <c r="CW42" s="1101" t="n"/>
      <c r="CX42" s="1101" t="n"/>
      <c r="CY42" s="1101" t="n"/>
      <c r="CZ42" s="1101" t="n"/>
      <c r="DA42" s="1101" t="n"/>
      <c r="DB42" s="1101" t="n"/>
      <c r="DC42" s="1101" t="n"/>
      <c r="DD42" s="1101" t="n"/>
      <c r="DE42" s="1101" t="n"/>
      <c r="DF42" s="1101" t="n"/>
      <c r="DG42" s="1101" t="n"/>
      <c r="DH42" s="1101" t="n"/>
      <c r="DI42" s="1101" t="n"/>
    </row>
    <row r="43" ht="16" customFormat="1" customHeight="1" s="140">
      <c r="A43" s="1047" t="inlineStr">
        <is>
          <t>管理费</t>
        </is>
      </c>
      <c r="C43" s="1061">
        <f>-(IF(SUM(B17:C17)=0,0,初始化表!H25)+IF(SUM(B18:C18)=0,0,初始化表!H26)+IF(SUM(B19:C19)=0,0,初始化表!H27)+IF(SUM(B20:C20)=0,0,初始化表!H28)+IF(SUM(D17:E17)=0,0,初始化表!I25)+IF(SUM(D18:E18)=0,0,初始化表!I26)+IF(SUM(D19:E19)=0,0,初始化表!I27)+IF(SUM(D20:E20)=0,0,初始化表!I28))</f>
        <v/>
      </c>
      <c r="D43" s="1293" t="n"/>
      <c r="E43" s="1293">
        <f>E42-C43</f>
        <v/>
      </c>
      <c r="F43" s="1291">
        <f>F42+C43</f>
        <v/>
      </c>
      <c r="G43" s="144" t="n"/>
      <c r="H43" s="1326">
        <f>第7期!F70</f>
        <v/>
      </c>
      <c r="I43" s="1290">
        <f>ROUNDUP(MAX(-K29/初始化表!B11,0),0)</f>
        <v/>
      </c>
      <c r="J43" s="1290">
        <f>IF(I43&lt;=0,0,IF(I43&lt;初始化表!K32,初始化表!K32,IF(I43&lt;初始化表!K31,初始化表!K31,IF(I43&lt;初始化表!K30,初始化表!K30,I43))))</f>
        <v/>
      </c>
      <c r="K43" s="1327" t="n"/>
      <c r="L43" s="1328">
        <f>E22+H43-(SUM(B17:E17)*初始化表!E19+SUM(B18:E18)*初始化表!F19+SUM(B19:E19)*初始化表!G19+SUM(B20:E20)*初始化表!H19)</f>
        <v/>
      </c>
      <c r="M43" s="178" t="n"/>
      <c r="N43" s="1047" t="inlineStr">
        <is>
          <t>预计正品率</t>
        </is>
      </c>
      <c r="O43" s="1321">
        <f>工资系数初始化!D26</f>
        <v/>
      </c>
      <c r="P43" s="1321">
        <f>工资系数初始化!E26</f>
        <v/>
      </c>
      <c r="Q43" s="1321">
        <f>工资系数初始化!F26</f>
        <v/>
      </c>
      <c r="R43" s="1322">
        <f>工资系数初始化!G26</f>
        <v/>
      </c>
      <c r="S43" s="1323" t="n"/>
      <c r="T43" s="230" t="n"/>
      <c r="U43" s="1047" t="inlineStr">
        <is>
          <t>产品2</t>
        </is>
      </c>
      <c r="V43" s="1061">
        <f>MAX(B13+V6-V12-V37,0)</f>
        <v/>
      </c>
      <c r="W43" s="1061">
        <f>MAX(C13+W6-W12-W37,0)</f>
        <v/>
      </c>
      <c r="X43" s="1061">
        <f>MAX(D13+X6-X12-X37,0)</f>
        <v/>
      </c>
      <c r="Y43" s="1061">
        <f>MAX(E13+Y6-Y12-Y37,0)</f>
        <v/>
      </c>
      <c r="Z43" s="271">
        <f>SUM(V43:Y43)</f>
        <v/>
      </c>
      <c r="AA43" s="144" t="n"/>
      <c r="AB43" s="1101" t="n"/>
      <c r="AC43" s="1101" t="n"/>
      <c r="AD43" s="1101" t="n"/>
      <c r="AE43" s="1101" t="n"/>
      <c r="AF43" s="1101" t="n"/>
      <c r="AG43" s="1101" t="n"/>
      <c r="AH43" s="144" t="n"/>
      <c r="AI43" s="332" t="n"/>
      <c r="AJ43" s="333" t="n"/>
      <c r="AK43" s="333" t="n"/>
      <c r="AL43" s="333" t="n"/>
      <c r="AM43" s="333" t="n"/>
      <c r="AN43" s="333" t="n"/>
      <c r="AO43" s="333" t="n"/>
      <c r="AP43" s="333" t="n"/>
      <c r="AQ43" s="333" t="n"/>
      <c r="AR43" s="333" t="n"/>
      <c r="AS43" s="333" t="n"/>
      <c r="AT43" s="333" t="n"/>
      <c r="AU43" s="333" t="n"/>
      <c r="AV43" s="333" t="n"/>
      <c r="AW43" s="333" t="n"/>
      <c r="AX43" s="333" t="n"/>
      <c r="AY43" s="360" t="n"/>
      <c r="AZ43" s="144" t="n"/>
      <c r="BA43" s="351">
        <f>BA19</f>
        <v/>
      </c>
      <c r="BB43" s="1061">
        <f>SUM(BB19:BE19)</f>
        <v/>
      </c>
      <c r="BC43" s="1061">
        <f>SUM(BF19:BI19)</f>
        <v/>
      </c>
      <c r="BD43" s="1061">
        <f>SUM(BJ19:BM19)</f>
        <v/>
      </c>
      <c r="BE43" s="1061">
        <f>SUM(BN19:BQ19)</f>
        <v/>
      </c>
      <c r="BF43" s="1242">
        <f>(BB43*初始化表!E$17+BC43*初始化表!F$17+BD43*初始化表!G$17+BE43*初始化表!H$17)/1300</f>
        <v/>
      </c>
      <c r="BG43" s="1292">
        <f>IF(BF43=0,0,AL119/BF43)</f>
        <v/>
      </c>
      <c r="BH43" s="1292">
        <f>IF(BF43=0,0,AJ119/BF43)</f>
        <v/>
      </c>
      <c r="BI43" s="1303" t="n"/>
      <c r="BJ43" s="1061">
        <f>IF(BA43=0,"",RANK(BG43,$BG$31:$BG$50))</f>
        <v/>
      </c>
      <c r="BK43" s="1061">
        <f>IF(BA43=0,"",RANK(BH43,$BH$31:$BH$50))</f>
        <v/>
      </c>
      <c r="BL43" s="1101" t="n"/>
      <c r="BM43" s="1044" t="n"/>
      <c r="BN43" s="1061">
        <f>INT(1/BN33*BN38)</f>
        <v/>
      </c>
      <c r="BO43" s="1061">
        <f>INT(1/BO33*BO38)</f>
        <v/>
      </c>
      <c r="BP43" s="1061">
        <f>INT(1/BP33*BP38)</f>
        <v/>
      </c>
      <c r="BQ43" s="1061">
        <f>INT(1/BQ33*BQ38)</f>
        <v/>
      </c>
      <c r="BR43" s="1106" t="n"/>
      <c r="BS43" s="351">
        <f>BS18</f>
        <v/>
      </c>
      <c r="BT43" s="1299">
        <f>$BT18*(AJ74-BT$50)/BT$51</f>
        <v/>
      </c>
      <c r="BU43" s="1299">
        <f>$BT18*(AK74-BU$50)/BU$51</f>
        <v/>
      </c>
      <c r="BV43" s="1299">
        <f>$BT18*(AL74-BV$50)/BV$51</f>
        <v/>
      </c>
      <c r="BW43" s="1299">
        <f>$BT18*(AM74-BW$50)/BW$51</f>
        <v/>
      </c>
      <c r="BX43" s="1299">
        <f>$BT18*(AN74-BX$50)/BX$51</f>
        <v/>
      </c>
      <c r="BY43" s="1299">
        <f>$BT18*(AO74-BY$50)/BY$51</f>
        <v/>
      </c>
      <c r="BZ43" s="1299">
        <f>$BT18*(AP74-BZ$50)/BZ$51</f>
        <v/>
      </c>
      <c r="CA43" s="1299">
        <f>$BT18*(AQ74-CA$50)/CA$51</f>
        <v/>
      </c>
      <c r="CB43" s="1299">
        <f>$BT18*(AR74-CB$50)/CB$51</f>
        <v/>
      </c>
      <c r="CC43" s="1299">
        <f>$BT18*(AS74-CC$50)/CC$51</f>
        <v/>
      </c>
      <c r="CD43" s="1299">
        <f>$BT18*(AT74-CD$50)/CD$51</f>
        <v/>
      </c>
      <c r="CE43" s="1299">
        <f>$BT18*(AU74-CE$50)/CE$51</f>
        <v/>
      </c>
      <c r="CF43" s="1299">
        <f>$BT18*(AV74-CF$50)/CF$51</f>
        <v/>
      </c>
      <c r="CG43" s="1299">
        <f>$BT18*(AW74-CG$50)/CG$51</f>
        <v/>
      </c>
      <c r="CH43" s="1299">
        <f>$BT18*(AX74-CH$50)/CH$51</f>
        <v/>
      </c>
      <c r="CI43" s="1299">
        <f>$BT18*(AY74-CI$50)/CI$51</f>
        <v/>
      </c>
      <c r="CJ43" s="1106" t="n"/>
      <c r="CK43" s="1101" t="n"/>
      <c r="CL43" s="1101" t="n"/>
      <c r="CM43" s="1101" t="n"/>
      <c r="CN43" s="1101" t="n"/>
      <c r="CO43" s="1101" t="n"/>
      <c r="CP43" s="1101" t="n"/>
      <c r="CQ43" s="1101" t="n"/>
      <c r="CR43" s="1101" t="n"/>
      <c r="CS43" s="1101" t="n"/>
      <c r="CT43" s="1101" t="n"/>
      <c r="CU43" s="1101" t="n"/>
      <c r="CV43" s="1101" t="n"/>
      <c r="CW43" s="1101" t="n"/>
      <c r="CX43" s="1101" t="n"/>
      <c r="CY43" s="1101" t="n"/>
      <c r="CZ43" s="1101" t="n"/>
      <c r="DA43" s="1101" t="n"/>
      <c r="DB43" s="1101" t="n"/>
      <c r="DC43" s="1101" t="n"/>
      <c r="DD43" s="1101" t="n"/>
      <c r="DE43" s="1101" t="n"/>
      <c r="DF43" s="1101" t="n"/>
      <c r="DG43" s="1101" t="n"/>
      <c r="DH43" s="1101" t="n"/>
      <c r="DI43" s="1101" t="n"/>
    </row>
    <row r="44" ht="16" customFormat="1" customHeight="1" s="140">
      <c r="A44" s="1047" t="inlineStr">
        <is>
          <t>特殊班工资</t>
        </is>
      </c>
      <c r="C44" s="1061">
        <f>-F24*(SUM(C17*初始化表!E18+C18*初始化表!F18+C19*初始化表!G18+C20*初始化表!H18)*初始化表!B16+SUM(D17*初始化表!E18+D18*初始化表!F18+D19*初始化表!G18+D20*初始化表!H18)*(初始化表!B17-初始化表!B15)+SUM(E17*初始化表!E18+E18*初始化表!F18+E19*初始化表!G18+E20*初始化表!H18)*初始化表!B18)</f>
        <v/>
      </c>
      <c r="D44" s="1293" t="n"/>
      <c r="E44" s="1293">
        <f>E43-C44</f>
        <v/>
      </c>
      <c r="F44" s="1291">
        <f>F43+C44</f>
        <v/>
      </c>
      <c r="G44" s="144" t="n"/>
      <c r="H44" s="1101" t="n"/>
      <c r="K44" s="1044" t="inlineStr">
        <is>
          <t>本期利润</t>
        </is>
      </c>
      <c r="L44" s="1329">
        <f>F77</f>
        <v/>
      </c>
      <c r="M44" s="178" t="n"/>
      <c r="N44" s="1047" t="inlineStr">
        <is>
          <t>上期工资系数</t>
        </is>
      </c>
      <c r="O44" s="1044" t="inlineStr">
        <is>
          <t>产品等级浮动</t>
        </is>
      </c>
      <c r="P44" s="1044" t="inlineStr">
        <is>
          <t>推荐工资系数</t>
        </is>
      </c>
      <c r="Q44" s="1044" t="inlineStr">
        <is>
          <t>安全工资系数</t>
        </is>
      </c>
      <c r="R44" s="1091" t="inlineStr">
        <is>
          <t>工资系数</t>
        </is>
      </c>
      <c r="S44" s="247" t="n"/>
      <c r="T44" s="230" t="n"/>
      <c r="U44" s="1047" t="inlineStr">
        <is>
          <t>产品3</t>
        </is>
      </c>
      <c r="V44" s="1061">
        <f>MAX(B14+V7-V13-V38,0)</f>
        <v/>
      </c>
      <c r="W44" s="1061">
        <f>MAX(C14+W7-W13-W38,0)</f>
        <v/>
      </c>
      <c r="X44" s="1061">
        <f>MAX(D14+X7-X13-X38,0)</f>
        <v/>
      </c>
      <c r="Y44" s="1061">
        <f>MAX(E14+Y7-Y13-Y38,0)</f>
        <v/>
      </c>
      <c r="Z44" s="271">
        <f>SUM(V44:Y44)</f>
        <v/>
      </c>
      <c r="AA44" s="144" t="n"/>
      <c r="AB44" s="1101" t="n"/>
      <c r="AC44" s="1101" t="n"/>
      <c r="AD44" s="1101" t="n"/>
      <c r="AE44" s="1101" t="n"/>
      <c r="AF44" s="1101" t="n"/>
      <c r="AG44" s="1101" t="n"/>
      <c r="AH44" s="144" t="n"/>
      <c r="AI44" s="332" t="n"/>
      <c r="AJ44" s="333" t="n"/>
      <c r="AK44" s="333" t="n"/>
      <c r="AL44" s="333" t="n"/>
      <c r="AM44" s="333" t="n"/>
      <c r="AN44" s="333" t="n"/>
      <c r="AO44" s="333" t="n"/>
      <c r="AP44" s="333" t="n"/>
      <c r="AQ44" s="333" t="n"/>
      <c r="AR44" s="333" t="n"/>
      <c r="AS44" s="333" t="n"/>
      <c r="AT44" s="333" t="n"/>
      <c r="AU44" s="333" t="n"/>
      <c r="AV44" s="333" t="n"/>
      <c r="AW44" s="333" t="n"/>
      <c r="AX44" s="333" t="n"/>
      <c r="AY44" s="360" t="n"/>
      <c r="AZ44" s="144" t="n"/>
      <c r="BA44" s="351">
        <f>BA20</f>
        <v/>
      </c>
      <c r="BB44" s="1061">
        <f>SUM(BB20:BE20)</f>
        <v/>
      </c>
      <c r="BC44" s="1061">
        <f>SUM(BF20:BI20)</f>
        <v/>
      </c>
      <c r="BD44" s="1061">
        <f>SUM(BJ20:BM20)</f>
        <v/>
      </c>
      <c r="BE44" s="1061">
        <f>SUM(BN20:BQ20)</f>
        <v/>
      </c>
      <c r="BF44" s="1242">
        <f>(BB44*初始化表!E$17+BC44*初始化表!F$17+BD44*初始化表!G$17+BE44*初始化表!H$17)/1300</f>
        <v/>
      </c>
      <c r="BG44" s="1292">
        <f>IF(BF44=0,0,AL120/BF44)</f>
        <v/>
      </c>
      <c r="BH44" s="1292">
        <f>IF(BF44=0,0,AJ120/BF44)</f>
        <v/>
      </c>
      <c r="BI44" s="1303" t="n"/>
      <c r="BJ44" s="1061">
        <f>IF(BA44=0,"",RANK(BG44,$BG$31:$BG$50))</f>
        <v/>
      </c>
      <c r="BK44" s="1061">
        <f>IF(BA44=0,"",RANK(BH44,$BH$31:$BH$50))</f>
        <v/>
      </c>
      <c r="BL44" s="1101" t="n"/>
      <c r="BM44" s="1044" t="n"/>
      <c r="BN44" s="1061">
        <f>INT(1/BN34*BN39)</f>
        <v/>
      </c>
      <c r="BO44" s="1061">
        <f>INT(1/BO34*BO39)</f>
        <v/>
      </c>
      <c r="BP44" s="1061">
        <f>INT(1/BP34*BP39)</f>
        <v/>
      </c>
      <c r="BQ44" s="1061">
        <f>INT(1/BQ34*BQ39)</f>
        <v/>
      </c>
      <c r="BR44" s="1106" t="n"/>
      <c r="BS44" s="351">
        <f>BS19</f>
        <v/>
      </c>
      <c r="BT44" s="1299">
        <f>$BT19*(AJ75-BT$50)/BT$51</f>
        <v/>
      </c>
      <c r="BU44" s="1299">
        <f>$BT19*(AK75-BU$50)/BU$51</f>
        <v/>
      </c>
      <c r="BV44" s="1299">
        <f>$BT19*(AL75-BV$50)/BV$51</f>
        <v/>
      </c>
      <c r="BW44" s="1299">
        <f>$BT19*(AM75-BW$50)/BW$51</f>
        <v/>
      </c>
      <c r="BX44" s="1299">
        <f>$BT19*(AN75-BX$50)/BX$51</f>
        <v/>
      </c>
      <c r="BY44" s="1299">
        <f>$BT19*(AO75-BY$50)/BY$51</f>
        <v/>
      </c>
      <c r="BZ44" s="1299">
        <f>$BT19*(AP75-BZ$50)/BZ$51</f>
        <v/>
      </c>
      <c r="CA44" s="1299">
        <f>$BT19*(AQ75-CA$50)/CA$51</f>
        <v/>
      </c>
      <c r="CB44" s="1299">
        <f>$BT19*(AR75-CB$50)/CB$51</f>
        <v/>
      </c>
      <c r="CC44" s="1299">
        <f>$BT19*(AS75-CC$50)/CC$51</f>
        <v/>
      </c>
      <c r="CD44" s="1299">
        <f>$BT19*(AT75-CD$50)/CD$51</f>
        <v/>
      </c>
      <c r="CE44" s="1299">
        <f>$BT19*(AU75-CE$50)/CE$51</f>
        <v/>
      </c>
      <c r="CF44" s="1299">
        <f>$BT19*(AV75-CF$50)/CF$51</f>
        <v/>
      </c>
      <c r="CG44" s="1299">
        <f>$BT19*(AW75-CG$50)/CG$51</f>
        <v/>
      </c>
      <c r="CH44" s="1299">
        <f>$BT19*(AX75-CH$50)/CH$51</f>
        <v/>
      </c>
      <c r="CI44" s="1299">
        <f>$BT19*(AY75-CI$50)/CI$51</f>
        <v/>
      </c>
      <c r="CJ44" s="1106" t="n"/>
      <c r="CK44" s="1101" t="n"/>
      <c r="CL44" s="1101" t="n"/>
      <c r="CM44" s="1101" t="n"/>
      <c r="CN44" s="1101" t="n"/>
      <c r="CO44" s="1101" t="n"/>
      <c r="CP44" s="1101" t="n"/>
      <c r="CQ44" s="1101" t="n"/>
      <c r="CR44" s="1101" t="n"/>
      <c r="CS44" s="1101" t="n"/>
      <c r="CT44" s="1101" t="n"/>
      <c r="CU44" s="1101" t="n"/>
      <c r="CV44" s="1101" t="n"/>
      <c r="CW44" s="1101" t="n"/>
      <c r="CX44" s="1101" t="n"/>
      <c r="CY44" s="1101" t="n"/>
      <c r="CZ44" s="1101" t="n"/>
      <c r="DA44" s="1101" t="n"/>
      <c r="DB44" s="1101" t="n"/>
      <c r="DC44" s="1101" t="n"/>
      <c r="DD44" s="1101" t="n"/>
      <c r="DE44" s="1101" t="n"/>
      <c r="DF44" s="1101" t="n"/>
      <c r="DG44" s="1101" t="n"/>
      <c r="DH44" s="1101" t="n"/>
      <c r="DI44" s="1101" t="n"/>
    </row>
    <row r="45" ht="16" customFormat="1" customHeight="1" s="140">
      <c r="A45" s="1047" t="inlineStr">
        <is>
          <t>使用材料费</t>
        </is>
      </c>
      <c r="C45" s="1061">
        <f>-SUM(B17:E17)*初始化表!E19-SUM(B18:E18)*初始化表!F19-SUM(B19:E19)*初始化表!G19-SUM(B20:E20)*初始化表!H19</f>
        <v/>
      </c>
      <c r="D45" s="1293" t="n"/>
      <c r="E45" s="1293">
        <f>E44-C45</f>
        <v/>
      </c>
      <c r="F45" s="1291" t="n"/>
      <c r="G45" s="144" t="n"/>
      <c r="H45" s="1233" t="inlineStr">
        <is>
          <t>运输决策</t>
        </is>
      </c>
      <c r="I45" s="1210" t="n"/>
      <c r="J45" s="1210" t="n"/>
      <c r="K45" s="1210" t="n"/>
      <c r="L45" s="1234" t="n"/>
      <c r="M45" s="178" t="n"/>
      <c r="N45" s="223">
        <f>第7期!F24</f>
        <v/>
      </c>
      <c r="O45" s="1063">
        <f>IF(0.99*LOG(F24,初始化表!B20)&lt;0.99,0.99*LOG(F24,初始化表!B20),0.99)</f>
        <v/>
      </c>
      <c r="P45" s="1063">
        <f>INT(((R42-0.95-(R41-0.95)*0.2)/0.8*10/初始化表!B19+1)*1000+0.5)/1000</f>
        <v/>
      </c>
      <c r="Q45" s="1063">
        <f>INT(((0.05-(R41-0.95)*0.2)/0.8*10/初始化表!B19+1)*1000+0.5)/1000</f>
        <v/>
      </c>
      <c r="R45" s="248" t="n">
        <v>1</v>
      </c>
      <c r="S45" s="1330" t="inlineStr">
        <is>
          <t>记录工资系数</t>
        </is>
      </c>
      <c r="T45" s="1061" t="n">
        <v>1</v>
      </c>
      <c r="U45" s="1073" t="inlineStr">
        <is>
          <t>产品4</t>
        </is>
      </c>
      <c r="V45" s="1063">
        <f>MAX(B15+V8-V14-V39,0)</f>
        <v/>
      </c>
      <c r="W45" s="1063">
        <f>MAX(C15+W8-W14-W39,0)</f>
        <v/>
      </c>
      <c r="X45" s="1063">
        <f>MAX(D15+X8-X14-X39,0)</f>
        <v/>
      </c>
      <c r="Y45" s="1063">
        <f>MAX(E15+Y8-Y14-Y39,0)</f>
        <v/>
      </c>
      <c r="Z45" s="274">
        <f>SUM(V45:Y45)</f>
        <v/>
      </c>
      <c r="AA45" s="144" t="n"/>
      <c r="AB45" s="1101" t="n"/>
      <c r="AC45" s="1101" t="n"/>
      <c r="AD45" s="1101" t="n"/>
      <c r="AE45" s="1101" t="n"/>
      <c r="AF45" s="1101" t="n"/>
      <c r="AG45" s="1101" t="n"/>
      <c r="AH45" s="144" t="n"/>
      <c r="AI45" s="332" t="n"/>
      <c r="AJ45" s="333" t="n"/>
      <c r="AK45" s="333" t="n"/>
      <c r="AL45" s="333" t="n"/>
      <c r="AM45" s="333" t="n"/>
      <c r="AN45" s="333" t="n"/>
      <c r="AO45" s="333" t="n"/>
      <c r="AP45" s="333" t="n"/>
      <c r="AQ45" s="333" t="n"/>
      <c r="AR45" s="333" t="n"/>
      <c r="AS45" s="333" t="n"/>
      <c r="AT45" s="333" t="n"/>
      <c r="AU45" s="333" t="n"/>
      <c r="AV45" s="333" t="n"/>
      <c r="AW45" s="333" t="n"/>
      <c r="AX45" s="333" t="n"/>
      <c r="AY45" s="360" t="n"/>
      <c r="AZ45" s="144" t="n"/>
      <c r="BA45" s="351">
        <f>BA21</f>
        <v/>
      </c>
      <c r="BB45" s="1061">
        <f>SUM(BB21:BE21)</f>
        <v/>
      </c>
      <c r="BC45" s="1061">
        <f>SUM(BF21:BI21)</f>
        <v/>
      </c>
      <c r="BD45" s="1061">
        <f>SUM(BJ21:BM21)</f>
        <v/>
      </c>
      <c r="BE45" s="1061">
        <f>SUM(BN21:BQ21)</f>
        <v/>
      </c>
      <c r="BF45" s="1242">
        <f>(BB45*初始化表!E$17+BC45*初始化表!F$17+BD45*初始化表!G$17+BE45*初始化表!H$17)/1300</f>
        <v/>
      </c>
      <c r="BG45" s="1292">
        <f>IF(BF45=0,0,AL121/BF45)</f>
        <v/>
      </c>
      <c r="BH45" s="1292">
        <f>IF(BF45=0,0,AJ121/BF45)</f>
        <v/>
      </c>
      <c r="BI45" s="1303" t="n"/>
      <c r="BJ45" s="1061">
        <f>IF(BA45=0,"",RANK(BG45,$BG$31:$BG$50))</f>
        <v/>
      </c>
      <c r="BK45" s="1061">
        <f>IF(BA45=0,"",RANK(BH45,$BH$31:$BH$50))</f>
        <v/>
      </c>
      <c r="BL45" s="1101" t="n"/>
      <c r="BM45" s="1044" t="n"/>
      <c r="BN45" s="1061">
        <f>INT(1/BN35*BN40)</f>
        <v/>
      </c>
      <c r="BO45" s="1061">
        <f>INT(1/BO35*BO40)</f>
        <v/>
      </c>
      <c r="BP45" s="1061">
        <f>INT(1/BP35*BP40)</f>
        <v/>
      </c>
      <c r="BQ45" s="1061">
        <f>INT(1/BQ35*BQ40)</f>
        <v/>
      </c>
      <c r="BR45" s="1106" t="n"/>
      <c r="BS45" s="351">
        <f>BS20</f>
        <v/>
      </c>
      <c r="BT45" s="1299">
        <f>$BT20*(AJ76-BT$50)/BT$51</f>
        <v/>
      </c>
      <c r="BU45" s="1299">
        <f>$BT20*(AK76-BU$50)/BU$51</f>
        <v/>
      </c>
      <c r="BV45" s="1299">
        <f>$BT20*(AL76-BV$50)/BV$51</f>
        <v/>
      </c>
      <c r="BW45" s="1299">
        <f>$BT20*(AM76-BW$50)/BW$51</f>
        <v/>
      </c>
      <c r="BX45" s="1299">
        <f>$BT20*(AN76-BX$50)/BX$51</f>
        <v/>
      </c>
      <c r="BY45" s="1299">
        <f>$BT20*(AO76-BY$50)/BY$51</f>
        <v/>
      </c>
      <c r="BZ45" s="1299">
        <f>$BT20*(AP76-BZ$50)/BZ$51</f>
        <v/>
      </c>
      <c r="CA45" s="1299">
        <f>$BT20*(AQ76-CA$50)/CA$51</f>
        <v/>
      </c>
      <c r="CB45" s="1299">
        <f>$BT20*(AR76-CB$50)/CB$51</f>
        <v/>
      </c>
      <c r="CC45" s="1299">
        <f>$BT20*(AS76-CC$50)/CC$51</f>
        <v/>
      </c>
      <c r="CD45" s="1299">
        <f>$BT20*(AT76-CD$50)/CD$51</f>
        <v/>
      </c>
      <c r="CE45" s="1299">
        <f>$BT20*(AU76-CE$50)/CE$51</f>
        <v/>
      </c>
      <c r="CF45" s="1299">
        <f>$BT20*(AV76-CF$50)/CF$51</f>
        <v/>
      </c>
      <c r="CG45" s="1299">
        <f>$BT20*(AW76-CG$50)/CG$51</f>
        <v/>
      </c>
      <c r="CH45" s="1299">
        <f>$BT20*(AX76-CH$50)/CH$51</f>
        <v/>
      </c>
      <c r="CI45" s="1299">
        <f>$BT20*(AY76-CI$50)/CI$51</f>
        <v/>
      </c>
      <c r="CJ45" s="1106" t="n"/>
      <c r="CK45" s="1101" t="n"/>
      <c r="CL45" s="1101" t="n"/>
      <c r="CM45" s="1101" t="n"/>
      <c r="CN45" s="1101" t="n"/>
      <c r="CO45" s="1101" t="n"/>
      <c r="CP45" s="1101" t="n"/>
      <c r="CQ45" s="1101" t="n"/>
      <c r="CR45" s="1101" t="n"/>
      <c r="CS45" s="1101" t="n"/>
      <c r="CT45" s="1101" t="n"/>
      <c r="CU45" s="1101" t="n"/>
      <c r="CV45" s="1101" t="n"/>
      <c r="CW45" s="1101" t="n"/>
      <c r="CX45" s="1101" t="n"/>
      <c r="CY45" s="1101" t="n"/>
      <c r="CZ45" s="1101" t="n"/>
      <c r="DA45" s="1101" t="n"/>
      <c r="DB45" s="1101" t="n"/>
      <c r="DC45" s="1101" t="n"/>
      <c r="DD45" s="1101" t="n"/>
      <c r="DE45" s="1101" t="n"/>
      <c r="DF45" s="1101" t="n"/>
      <c r="DG45" s="1101" t="n"/>
      <c r="DH45" s="1101" t="n"/>
      <c r="DI45" s="1101" t="n"/>
    </row>
    <row r="46" ht="16" customFormat="1" customHeight="1" s="140">
      <c r="A46" s="1047" t="inlineStr">
        <is>
          <t>成品运输费</t>
        </is>
      </c>
      <c r="C46" s="1061">
        <f>-(SUMPRODUCT(B12:E15,初始化表!L19:O22)+IF(B12=0,0,初始化表!L13)+IF(B13=0,0,初始化表!L14)+IF(B14=0,0,初始化表!L15)+IF(B15=0,0,初始化表!L16)+IF(C12=0,0,初始化表!M13)+IF(C13=0,0,初始化表!M14)+IF(C14=0,0,初始化表!M15)+IF(C15=0,0,初始化表!M16)+IF(D12=0,0,初始化表!N13)+IF(D13=0,0,初始化表!N14)+IF(D14=0,0,初始化表!N15)+IF(D15=0,0,初始化表!N16)+IF(E12=0,0,初始化表!O13)+IF(E13=0,0,初始化表!O14)+IF(E14=0,0,初始化表!O15)+IF(E15=0,0,初始化表!O16))</f>
        <v/>
      </c>
      <c r="D46" s="1293" t="n"/>
      <c r="E46" s="1293">
        <f>E45-C46</f>
        <v/>
      </c>
      <c r="F46" s="1291">
        <f>F44+C46</f>
        <v/>
      </c>
      <c r="G46" s="144" t="n"/>
      <c r="H46" s="1047" t="inlineStr">
        <is>
          <t>配货比例</t>
        </is>
      </c>
      <c r="I46" s="1044" t="inlineStr">
        <is>
          <t>市场1</t>
        </is>
      </c>
      <c r="J46" s="1044" t="inlineStr">
        <is>
          <t>市场2</t>
        </is>
      </c>
      <c r="K46" s="1044" t="inlineStr">
        <is>
          <t>市场3</t>
        </is>
      </c>
      <c r="L46" s="1091" t="inlineStr">
        <is>
          <t>市场4</t>
        </is>
      </c>
      <c r="M46" s="178" t="n"/>
      <c r="N46" s="1101" t="n"/>
      <c r="O46" s="1101" t="n"/>
      <c r="P46" s="1101" t="n"/>
      <c r="Q46" s="1044" t="inlineStr">
        <is>
          <t>本期利润</t>
        </is>
      </c>
      <c r="R46" s="1281">
        <f>F77</f>
        <v/>
      </c>
      <c r="S46" s="1330" t="inlineStr">
        <is>
          <t>记录本期利润</t>
        </is>
      </c>
      <c r="T46" s="1061" t="n">
        <v>-2292627.8</v>
      </c>
      <c r="U46" s="1101" t="n"/>
      <c r="V46" s="1101" t="n"/>
      <c r="W46" s="1101" t="n"/>
      <c r="X46" s="1101" t="n"/>
      <c r="Y46" s="1101" t="n"/>
      <c r="Z46" s="1101" t="n"/>
      <c r="AA46" s="144" t="n"/>
      <c r="AB46" s="1101" t="n"/>
      <c r="AC46" s="1101" t="n"/>
      <c r="AD46" s="1101" t="n"/>
      <c r="AE46" s="1101" t="n"/>
      <c r="AF46" s="1101" t="n"/>
      <c r="AG46" s="1101" t="n"/>
      <c r="AH46" s="144" t="n"/>
      <c r="AI46" s="332" t="n"/>
      <c r="AJ46" s="333" t="n"/>
      <c r="AK46" s="333" t="n"/>
      <c r="AL46" s="333" t="n"/>
      <c r="AM46" s="333" t="n"/>
      <c r="AN46" s="333" t="n"/>
      <c r="AO46" s="333" t="n"/>
      <c r="AP46" s="333" t="n"/>
      <c r="AQ46" s="333" t="n"/>
      <c r="AR46" s="333" t="n"/>
      <c r="AS46" s="333" t="n"/>
      <c r="AT46" s="333" t="n"/>
      <c r="AU46" s="333" t="n"/>
      <c r="AV46" s="333" t="n"/>
      <c r="AW46" s="333" t="n"/>
      <c r="AX46" s="333" t="n"/>
      <c r="AY46" s="360" t="n"/>
      <c r="AZ46" s="144" t="n"/>
      <c r="BA46" s="351">
        <f>BA22</f>
        <v/>
      </c>
      <c r="BB46" s="1061">
        <f>SUM(BB22:BE22)</f>
        <v/>
      </c>
      <c r="BC46" s="1061">
        <f>SUM(BF22:BI22)</f>
        <v/>
      </c>
      <c r="BD46" s="1061">
        <f>SUM(BJ22:BM22)</f>
        <v/>
      </c>
      <c r="BE46" s="1061">
        <f>SUM(BN22:BQ22)</f>
        <v/>
      </c>
      <c r="BF46" s="1242">
        <f>(BB46*初始化表!E$17+BC46*初始化表!F$17+BD46*初始化表!G$17+BE46*初始化表!H$17)/1300</f>
        <v/>
      </c>
      <c r="BG46" s="1292">
        <f>IF(BF46=0,0,AL122/BF46)</f>
        <v/>
      </c>
      <c r="BH46" s="1292">
        <f>IF(BF46=0,0,AJ122/BF46)</f>
        <v/>
      </c>
      <c r="BI46" s="1303" t="n"/>
      <c r="BJ46" s="1061">
        <f>IF(BA46=0,"",RANK(BG46,$BG$31:$BG$50))</f>
        <v/>
      </c>
      <c r="BK46" s="1061">
        <f>IF(BA46=0,"",RANK(BH46,$BH$31:$BH$50))</f>
        <v/>
      </c>
      <c r="BL46" s="1101" t="n"/>
      <c r="BM46" s="1101" t="n"/>
      <c r="BN46" s="1101" t="n"/>
      <c r="BO46" s="1101" t="n"/>
      <c r="BP46" s="1101" t="n"/>
      <c r="BQ46" s="1101" t="n"/>
      <c r="BR46" s="1106" t="n"/>
      <c r="BS46" s="351">
        <f>BS21</f>
        <v/>
      </c>
      <c r="BT46" s="1299">
        <f>$BT21*(AJ77-BT$50)/BT$51</f>
        <v/>
      </c>
      <c r="BU46" s="1299">
        <f>$BT21*(AK77-BU$50)/BU$51</f>
        <v/>
      </c>
      <c r="BV46" s="1299">
        <f>$BT21*(AL77-BV$50)/BV$51</f>
        <v/>
      </c>
      <c r="BW46" s="1299">
        <f>$BT21*(AM77-BW$50)/BW$51</f>
        <v/>
      </c>
      <c r="BX46" s="1299">
        <f>$BT21*(AN77-BX$50)/BX$51</f>
        <v/>
      </c>
      <c r="BY46" s="1299">
        <f>$BT21*(AO77-BY$50)/BY$51</f>
        <v/>
      </c>
      <c r="BZ46" s="1299">
        <f>$BT21*(AP77-BZ$50)/BZ$51</f>
        <v/>
      </c>
      <c r="CA46" s="1299">
        <f>$BT21*(AQ77-CA$50)/CA$51</f>
        <v/>
      </c>
      <c r="CB46" s="1299">
        <f>$BT21*(AR77-CB$50)/CB$51</f>
        <v/>
      </c>
      <c r="CC46" s="1299">
        <f>$BT21*(AS77-CC$50)/CC$51</f>
        <v/>
      </c>
      <c r="CD46" s="1299">
        <f>$BT21*(AT77-CD$50)/CD$51</f>
        <v/>
      </c>
      <c r="CE46" s="1299">
        <f>$BT21*(AU77-CE$50)/CE$51</f>
        <v/>
      </c>
      <c r="CF46" s="1299">
        <f>$BT21*(AV77-CF$50)/CF$51</f>
        <v/>
      </c>
      <c r="CG46" s="1299">
        <f>$BT21*(AW77-CG$50)/CG$51</f>
        <v/>
      </c>
      <c r="CH46" s="1299">
        <f>$BT21*(AX77-CH$50)/CH$51</f>
        <v/>
      </c>
      <c r="CI46" s="1299">
        <f>$BT21*(AY77-CI$50)/CI$51</f>
        <v/>
      </c>
      <c r="CJ46" s="1106" t="n"/>
      <c r="CK46" s="1101" t="n"/>
      <c r="CL46" s="1101" t="n"/>
      <c r="CM46" s="1101" t="n"/>
      <c r="CN46" s="1101" t="n"/>
      <c r="CO46" s="1101" t="n"/>
      <c r="CP46" s="1101" t="n"/>
      <c r="CQ46" s="1101" t="n"/>
      <c r="CR46" s="1101" t="n"/>
      <c r="CS46" s="1101" t="n"/>
      <c r="CT46" s="1101" t="n"/>
      <c r="CU46" s="1101" t="n"/>
      <c r="CV46" s="1101" t="n"/>
      <c r="CW46" s="1101" t="n"/>
      <c r="CX46" s="1101" t="n"/>
      <c r="CY46" s="1101" t="n"/>
      <c r="CZ46" s="1101" t="n"/>
      <c r="DA46" s="1101" t="n"/>
      <c r="DB46" s="1101" t="n"/>
      <c r="DC46" s="1101" t="n"/>
      <c r="DD46" s="1101" t="n"/>
      <c r="DE46" s="1101" t="n"/>
      <c r="DF46" s="1101" t="n"/>
      <c r="DG46" s="1101" t="n"/>
      <c r="DH46" s="1101" t="n"/>
      <c r="DI46" s="1101" t="n"/>
    </row>
    <row r="47" ht="16" customFormat="1" customHeight="1" s="140">
      <c r="A47" s="1047" t="inlineStr">
        <is>
          <t>广告费</t>
        </is>
      </c>
      <c r="C47" s="1061">
        <f>-SUM(F6:F9)</f>
        <v/>
      </c>
      <c r="D47" s="1293" t="n"/>
      <c r="E47" s="1293">
        <f>E46-C47</f>
        <v/>
      </c>
      <c r="F47" s="1291">
        <f>F46+C47</f>
        <v/>
      </c>
      <c r="G47" s="144" t="n"/>
      <c r="H47" s="1047" t="inlineStr">
        <is>
          <t>产品1</t>
        </is>
      </c>
      <c r="I47" s="1061" t="n">
        <v>2</v>
      </c>
      <c r="J47" s="1061" t="n">
        <v>2</v>
      </c>
      <c r="K47" s="1061" t="n">
        <v>3</v>
      </c>
      <c r="L47" s="187" t="n">
        <v>3</v>
      </c>
      <c r="M47" s="178" t="n"/>
      <c r="N47" s="1233" t="inlineStr">
        <is>
          <t>扩张决策</t>
        </is>
      </c>
      <c r="O47" s="1210" t="n"/>
      <c r="P47" s="1210" t="n"/>
      <c r="Q47" s="1210" t="n"/>
      <c r="R47" s="1234" t="n"/>
      <c r="S47" s="1330" t="inlineStr">
        <is>
          <t>利润差</t>
        </is>
      </c>
      <c r="T47" s="1061">
        <f>R46-T46</f>
        <v/>
      </c>
      <c r="U47" s="1041" t="inlineStr">
        <is>
          <t>均价变动比例</t>
        </is>
      </c>
      <c r="V47" s="1053" t="inlineStr">
        <is>
          <t>市场1</t>
        </is>
      </c>
      <c r="W47" s="1053" t="inlineStr">
        <is>
          <t>市场2</t>
        </is>
      </c>
      <c r="X47" s="1053" t="inlineStr">
        <is>
          <t>市场3</t>
        </is>
      </c>
      <c r="Y47" s="1090" t="inlineStr">
        <is>
          <t>市场4</t>
        </is>
      </c>
      <c r="Z47" s="1101" t="n"/>
      <c r="AA47" s="144" t="n"/>
      <c r="AB47" s="1101" t="n"/>
      <c r="AC47" s="1101" t="n"/>
      <c r="AD47" s="1101" t="n"/>
      <c r="AE47" s="1101" t="n"/>
      <c r="AF47" s="1101" t="n"/>
      <c r="AG47" s="1101" t="n"/>
      <c r="AH47" s="144" t="n"/>
      <c r="AI47" s="332" t="n"/>
      <c r="AJ47" s="333" t="n"/>
      <c r="AK47" s="333" t="n"/>
      <c r="AL47" s="333" t="n"/>
      <c r="AM47" s="333" t="n"/>
      <c r="AN47" s="333" t="n"/>
      <c r="AO47" s="333" t="n"/>
      <c r="AP47" s="333" t="n"/>
      <c r="AQ47" s="333" t="n"/>
      <c r="AR47" s="333" t="n"/>
      <c r="AS47" s="333" t="n"/>
      <c r="AT47" s="333" t="n"/>
      <c r="AU47" s="333" t="n"/>
      <c r="AV47" s="333" t="n"/>
      <c r="AW47" s="333" t="n"/>
      <c r="AX47" s="333" t="n"/>
      <c r="AY47" s="360" t="n"/>
      <c r="AZ47" s="144" t="n"/>
      <c r="BA47" s="351">
        <f>BA23</f>
        <v/>
      </c>
      <c r="BB47" s="1061">
        <f>SUM(BB23:BE23)</f>
        <v/>
      </c>
      <c r="BC47" s="1061">
        <f>SUM(BF23:BI23)</f>
        <v/>
      </c>
      <c r="BD47" s="1061">
        <f>SUM(BJ23:BM23)</f>
        <v/>
      </c>
      <c r="BE47" s="1061">
        <f>SUM(BN23:BQ23)</f>
        <v/>
      </c>
      <c r="BF47" s="1242">
        <f>(BB47*初始化表!E$17+BC47*初始化表!F$17+BD47*初始化表!G$17+BE47*初始化表!H$17)/1300</f>
        <v/>
      </c>
      <c r="BG47" s="1292">
        <f>IF(BF47=0,0,AL123/BF47)</f>
        <v/>
      </c>
      <c r="BH47" s="1292">
        <f>IF(BF47=0,0,AJ123/BF47)</f>
        <v/>
      </c>
      <c r="BI47" s="1303" t="n"/>
      <c r="BJ47" s="1061">
        <f>IF(BA47=0,"",RANK(BG47,$BG$31:$BG$50))</f>
        <v/>
      </c>
      <c r="BK47" s="1061">
        <f>IF(BA47=0,"",RANK(BH47,$BH$31:$BH$50))</f>
        <v/>
      </c>
      <c r="BL47" s="1101" t="n"/>
      <c r="BM47" s="1101" t="n"/>
      <c r="BN47" s="1101" t="n"/>
      <c r="BO47" s="1101" t="n"/>
      <c r="BP47" s="1101" t="n"/>
      <c r="BQ47" s="1101" t="n"/>
      <c r="BR47" s="1106" t="n"/>
      <c r="BS47" s="351">
        <f>BS22</f>
        <v/>
      </c>
      <c r="BT47" s="1299">
        <f>$BT22*(AJ78-BT$50)/BT$51</f>
        <v/>
      </c>
      <c r="BU47" s="1299">
        <f>$BT22*(AK78-BU$50)/BU$51</f>
        <v/>
      </c>
      <c r="BV47" s="1299">
        <f>$BT22*(AL78-BV$50)/BV$51</f>
        <v/>
      </c>
      <c r="BW47" s="1299">
        <f>$BT22*(AM78-BW$50)/BW$51</f>
        <v/>
      </c>
      <c r="BX47" s="1299">
        <f>$BT22*(AN78-BX$50)/BX$51</f>
        <v/>
      </c>
      <c r="BY47" s="1299">
        <f>$BT22*(AO78-BY$50)/BY$51</f>
        <v/>
      </c>
      <c r="BZ47" s="1299">
        <f>$BT22*(AP78-BZ$50)/BZ$51</f>
        <v/>
      </c>
      <c r="CA47" s="1299">
        <f>$BT22*(AQ78-CA$50)/CA$51</f>
        <v/>
      </c>
      <c r="CB47" s="1299">
        <f>$BT22*(AR78-CB$50)/CB$51</f>
        <v/>
      </c>
      <c r="CC47" s="1299">
        <f>$BT22*(AS78-CC$50)/CC$51</f>
        <v/>
      </c>
      <c r="CD47" s="1299">
        <f>$BT22*(AT78-CD$50)/CD$51</f>
        <v/>
      </c>
      <c r="CE47" s="1299">
        <f>$BT22*(AU78-CE$50)/CE$51</f>
        <v/>
      </c>
      <c r="CF47" s="1299">
        <f>$BT22*(AV78-CF$50)/CF$51</f>
        <v/>
      </c>
      <c r="CG47" s="1299">
        <f>$BT22*(AW78-CG$50)/CG$51</f>
        <v/>
      </c>
      <c r="CH47" s="1299">
        <f>$BT22*(AX78-CH$50)/CH$51</f>
        <v/>
      </c>
      <c r="CI47" s="1299">
        <f>$BT22*(AY78-CI$50)/CI$51</f>
        <v/>
      </c>
      <c r="CJ47" s="1106" t="n"/>
      <c r="CK47" s="1101" t="n"/>
      <c r="CL47" s="1101" t="n"/>
      <c r="CM47" s="1101" t="n"/>
      <c r="CN47" s="1101" t="n"/>
      <c r="CO47" s="1101" t="n"/>
      <c r="CP47" s="1101" t="n"/>
      <c r="CQ47" s="1101" t="n"/>
      <c r="CR47" s="1101" t="n"/>
      <c r="CS47" s="1101" t="n"/>
      <c r="CT47" s="1101" t="n"/>
      <c r="CU47" s="1101" t="n"/>
      <c r="CV47" s="1101" t="n"/>
      <c r="CW47" s="1101" t="n"/>
      <c r="CX47" s="1101" t="n"/>
      <c r="CY47" s="1101" t="n"/>
      <c r="CZ47" s="1101" t="n"/>
      <c r="DA47" s="1101" t="n"/>
      <c r="DB47" s="1101" t="n"/>
      <c r="DC47" s="1101" t="n"/>
      <c r="DD47" s="1101" t="n"/>
      <c r="DE47" s="1101" t="n"/>
      <c r="DF47" s="1101" t="n"/>
      <c r="DG47" s="1101" t="n"/>
      <c r="DH47" s="1101" t="n"/>
      <c r="DI47" s="1101" t="n"/>
    </row>
    <row r="48" ht="16" customFormat="1" customHeight="1" s="140">
      <c r="A48" s="1047" t="inlineStr">
        <is>
          <t>促销费</t>
        </is>
      </c>
      <c r="C48" s="1061">
        <f>-SUM(B10:E10)</f>
        <v/>
      </c>
      <c r="D48" s="1293" t="n"/>
      <c r="E48" s="1293">
        <f>E47-C48</f>
        <v/>
      </c>
      <c r="F48" s="1291">
        <f>F47+C48</f>
        <v/>
      </c>
      <c r="G48" s="144" t="n"/>
      <c r="H48" s="1047" t="inlineStr">
        <is>
          <t>产品2</t>
        </is>
      </c>
      <c r="I48" s="1061" t="n">
        <v>2</v>
      </c>
      <c r="J48" s="1061" t="n">
        <v>2</v>
      </c>
      <c r="K48" s="1061" t="n">
        <v>3</v>
      </c>
      <c r="L48" s="187" t="n">
        <v>3</v>
      </c>
      <c r="M48" s="178" t="n"/>
      <c r="N48" s="1047" t="inlineStr">
        <is>
          <t>期初机器</t>
        </is>
      </c>
      <c r="O48" s="1044" t="inlineStr">
        <is>
          <t>下期机器</t>
        </is>
      </c>
      <c r="P48" s="1044" t="inlineStr">
        <is>
          <t>安全推荐</t>
        </is>
      </c>
      <c r="Q48" s="1044" t="inlineStr">
        <is>
          <t>极限(0分红）</t>
        </is>
      </c>
      <c r="R48" s="1091" t="inlineStr">
        <is>
          <t>当期购入</t>
        </is>
      </c>
      <c r="S48" s="1100" t="n"/>
      <c r="T48" s="230" t="n"/>
      <c r="U48" s="1047" t="inlineStr">
        <is>
          <t>产品1</t>
        </is>
      </c>
      <c r="V48" s="1061">
        <f>IF(第6期!BB27=0,0,第7期!BB27/第6期!BB27)</f>
        <v/>
      </c>
      <c r="W48" s="1061">
        <f>IF(第6期!BC27=0,0,第7期!BC27/第6期!BC27)</f>
        <v/>
      </c>
      <c r="X48" s="1061">
        <f>IF(第6期!BD27=0,0,第7期!BD27/第6期!BD27)</f>
        <v/>
      </c>
      <c r="Y48" s="187">
        <f>IF(第6期!BE27=0,0,第7期!BE27/第6期!BE27)</f>
        <v/>
      </c>
      <c r="Z48" s="1101" t="n"/>
      <c r="AA48" s="144" t="n"/>
      <c r="AB48" s="1101" t="n"/>
      <c r="AC48" s="1101" t="n"/>
      <c r="AD48" s="1101" t="n"/>
      <c r="AE48" s="1101" t="n"/>
      <c r="AF48" s="1101" t="n"/>
      <c r="AG48" s="1101" t="n"/>
      <c r="AH48" s="144" t="n"/>
      <c r="AI48" s="332" t="n"/>
      <c r="AJ48" s="333" t="n"/>
      <c r="AK48" s="333" t="n"/>
      <c r="AL48" s="333" t="n"/>
      <c r="AM48" s="333" t="n"/>
      <c r="AN48" s="333" t="n"/>
      <c r="AO48" s="333" t="n"/>
      <c r="AP48" s="333" t="n"/>
      <c r="AQ48" s="333" t="n"/>
      <c r="AR48" s="333" t="n"/>
      <c r="AS48" s="333" t="n"/>
      <c r="AT48" s="333" t="n"/>
      <c r="AU48" s="333" t="n"/>
      <c r="AV48" s="333" t="n"/>
      <c r="AW48" s="333" t="n"/>
      <c r="AX48" s="333" t="n"/>
      <c r="AY48" s="360" t="n"/>
      <c r="AZ48" s="144" t="n"/>
      <c r="BA48" s="351">
        <f>BA24</f>
        <v/>
      </c>
      <c r="BB48" s="1061">
        <f>SUM(BB24:BE24)</f>
        <v/>
      </c>
      <c r="BC48" s="1061">
        <f>SUM(BF24:BI24)</f>
        <v/>
      </c>
      <c r="BD48" s="1061">
        <f>SUM(BJ24:BM24)</f>
        <v/>
      </c>
      <c r="BE48" s="1061">
        <f>SUM(BN24:BQ24)</f>
        <v/>
      </c>
      <c r="BF48" s="1242">
        <f>(BB48*初始化表!E$17+BC48*初始化表!F$17+BD48*初始化表!G$17+BE48*初始化表!H$17)/1300</f>
        <v/>
      </c>
      <c r="BG48" s="1292">
        <f>IF(BF48=0,0,AL124/BF48)</f>
        <v/>
      </c>
      <c r="BH48" s="1292">
        <f>IF(BF48=0,0,AJ124/BF48)</f>
        <v/>
      </c>
      <c r="BI48" s="1303" t="n"/>
      <c r="BJ48" s="1061">
        <f>IF(BA48=0,"",RANK(BG48,$BG$31:$BG$50))</f>
        <v/>
      </c>
      <c r="BK48" s="1061">
        <f>IF(BA48=0,"",RANK(BH48,$BH$31:$BH$50))</f>
        <v/>
      </c>
      <c r="BL48" s="1101" t="n"/>
      <c r="BM48" s="1101" t="n"/>
      <c r="BN48" s="1101" t="n"/>
      <c r="BO48" s="1101" t="n"/>
      <c r="BP48" s="1101" t="n"/>
      <c r="BQ48" s="1101" t="n"/>
      <c r="BR48" s="1106" t="n"/>
      <c r="BS48" s="351">
        <f>BS23</f>
        <v/>
      </c>
      <c r="BT48" s="1299">
        <f>$BT23*(AJ79-BT$50)/BT$51</f>
        <v/>
      </c>
      <c r="BU48" s="1299">
        <f>$BT23*(AK79-BU$50)/BU$51</f>
        <v/>
      </c>
      <c r="BV48" s="1299">
        <f>$BT23*(AL79-BV$50)/BV$51</f>
        <v/>
      </c>
      <c r="BW48" s="1299">
        <f>$BT23*(AM79-BW$50)/BW$51</f>
        <v/>
      </c>
      <c r="BX48" s="1299">
        <f>$BT23*(AN79-BX$50)/BX$51</f>
        <v/>
      </c>
      <c r="BY48" s="1299">
        <f>$BT23*(AO79-BY$50)/BY$51</f>
        <v/>
      </c>
      <c r="BZ48" s="1299">
        <f>$BT23*(AP79-BZ$50)/BZ$51</f>
        <v/>
      </c>
      <c r="CA48" s="1299">
        <f>$BT23*(AQ79-CA$50)/CA$51</f>
        <v/>
      </c>
      <c r="CB48" s="1299">
        <f>$BT23*(AR79-CB$50)/CB$51</f>
        <v/>
      </c>
      <c r="CC48" s="1299">
        <f>$BT23*(AS79-CC$50)/CC$51</f>
        <v/>
      </c>
      <c r="CD48" s="1299">
        <f>$BT23*(AT79-CD$50)/CD$51</f>
        <v/>
      </c>
      <c r="CE48" s="1299">
        <f>$BT23*(AU79-CE$50)/CE$51</f>
        <v/>
      </c>
      <c r="CF48" s="1299">
        <f>$BT23*(AV79-CF$50)/CF$51</f>
        <v/>
      </c>
      <c r="CG48" s="1299">
        <f>$BT23*(AW79-CG$50)/CG$51</f>
        <v/>
      </c>
      <c r="CH48" s="1299">
        <f>$BT23*(AX79-CH$50)/CH$51</f>
        <v/>
      </c>
      <c r="CI48" s="1299">
        <f>$BT23*(AY79-CI$50)/CI$51</f>
        <v/>
      </c>
      <c r="CJ48" s="1106" t="n"/>
      <c r="CK48" s="1101" t="n"/>
      <c r="CL48" s="1101" t="n"/>
      <c r="CM48" s="1101" t="n"/>
      <c r="CN48" s="1101" t="n"/>
      <c r="CO48" s="1101" t="n"/>
      <c r="CP48" s="1101" t="n"/>
      <c r="CQ48" s="1101" t="n"/>
      <c r="CR48" s="1101" t="n"/>
      <c r="CS48" s="1101" t="n"/>
      <c r="CT48" s="1101" t="n"/>
      <c r="CU48" s="1101" t="n"/>
      <c r="CV48" s="1101" t="n"/>
      <c r="CW48" s="1101" t="n"/>
      <c r="CX48" s="1101" t="n"/>
      <c r="CY48" s="1101" t="n"/>
      <c r="CZ48" s="1101" t="n"/>
      <c r="DA48" s="1101" t="n"/>
      <c r="DB48" s="1101" t="n"/>
      <c r="DC48" s="1101" t="n"/>
      <c r="DD48" s="1101" t="n"/>
      <c r="DE48" s="1101" t="n"/>
      <c r="DF48" s="1101" t="n"/>
      <c r="DG48" s="1101" t="n"/>
      <c r="DH48" s="1101" t="n"/>
      <c r="DI48" s="1101" t="n"/>
    </row>
    <row r="49" ht="16" customFormat="1" customHeight="1" s="140">
      <c r="A49" s="1047" t="inlineStr">
        <is>
          <t>销售收入</t>
        </is>
      </c>
      <c r="C49" s="1061">
        <f>IF(AJ24="",SUMPRODUCT(B6:E9,V42:Y45),B6*MAX(0,AM9-AK9)+MAX(0,AM10-AK10)*C6+MAX(0,AM11-AK11)*D6+MAX(0,AM12-AK12)*E6+MAX(0,AM13-AK13)*B7+MAX(0,AM14-AK14)*C7+MAX(0,AM15-AK15)*D7+MAX(0,AM16-AK16)*E7+MAX(0,AM17-AK17)*B8+MAX(0,AM18-AK18)*C8+MAX(0,AM19-AK19)*D8+MAX(0,AM20-AK20)*E8+MAX(0,AM21-AK21)*B9+MAX(0,AM22-AK22)*C9+MAX(0,AM23-AK23)*D9+MAX(0,AM24-AK24)*E9)+MIN(B6,V23)*MIN(V11,B12-V36)+MIN(W11,C12-W36)*MIN(C6,W23)+MIN(X11,D12-X36)*MIN(D6,X23)+MIN(Y11,E12-Y36)*MIN(E6,Y23)+MIN(B7,V24)*MIN(V12,B13-V37)+MIN(W12,C13-W37)*MIN(C7,W24)+MIN(X12,D13-X37)*MIN(D7,X24)+MIN(Y12,E13-Y37)*MIN(E7,Y24)+MIN(B8,V25)*MIN(V13,B14-V38)+MIN(W13,C14-W38)*MIN(C8,W25)+MIN(X13,D14-X38)*MIN(D8,X25)+MIN(Y13,E14-Y38)*MIN(E8,Y25)+MIN(B9,V26)*MIN(V14,B15-V39)+MIN(W14,C15-W39)*MIN(C9,W26)+MIN(X14,D15-X39)*MIN(D9,X26)+MIN(Y14,E15-Y39)*MIN(E9,Y26)</f>
        <v/>
      </c>
      <c r="D49" s="1293">
        <f>D41+C49</f>
        <v/>
      </c>
      <c r="E49" s="1293" t="n"/>
      <c r="F49" s="1291">
        <f>F48+C49</f>
        <v/>
      </c>
      <c r="G49" s="144" t="n"/>
      <c r="H49" s="1047" t="inlineStr">
        <is>
          <t>产品3</t>
        </is>
      </c>
      <c r="I49" s="1061" t="n">
        <v>2</v>
      </c>
      <c r="J49" s="1061" t="n">
        <v>2</v>
      </c>
      <c r="K49" s="1061" t="n">
        <v>3</v>
      </c>
      <c r="L49" s="187" t="n">
        <v>3</v>
      </c>
      <c r="M49" s="178" t="n"/>
      <c r="N49" s="223">
        <f>第7期!F69</f>
        <v/>
      </c>
      <c r="O49" s="1063">
        <f>N49+第7期!R49</f>
        <v/>
      </c>
      <c r="P49" s="1063" t="n">
        <v>0</v>
      </c>
      <c r="Q49" s="1063" t="n">
        <v>0</v>
      </c>
      <c r="R49" s="1245" t="n"/>
      <c r="S49" s="1101" t="n"/>
      <c r="T49" s="230" t="n"/>
      <c r="U49" s="1047" t="inlineStr">
        <is>
          <t>产品2</t>
        </is>
      </c>
      <c r="V49" s="1061">
        <f>IF(第6期!BF27=0,0,第7期!BF27/第6期!BF27)</f>
        <v/>
      </c>
      <c r="W49" s="1061">
        <f>IF(第6期!BG27=0,0,第7期!BG27/第6期!BG27)</f>
        <v/>
      </c>
      <c r="X49" s="1061">
        <f>IF(第6期!BH27=0,0,第7期!BH27/第6期!BH27)</f>
        <v/>
      </c>
      <c r="Y49" s="187">
        <f>IF(第6期!BI27=0,0,第7期!BI27/第6期!BI27)</f>
        <v/>
      </c>
      <c r="Z49" s="1101" t="n"/>
      <c r="AA49" s="144" t="n"/>
      <c r="AB49" s="1101" t="n"/>
      <c r="AC49" s="1101" t="n"/>
      <c r="AD49" s="1101" t="n"/>
      <c r="AE49" s="1101" t="n"/>
      <c r="AF49" s="1101" t="n"/>
      <c r="AG49" s="1101" t="n"/>
      <c r="AH49" s="144" t="n"/>
      <c r="AI49" s="332" t="n"/>
      <c r="AJ49" s="333" t="n"/>
      <c r="AK49" s="333" t="n"/>
      <c r="AL49" s="333" t="n"/>
      <c r="AM49" s="333" t="n"/>
      <c r="AN49" s="333" t="n"/>
      <c r="AO49" s="333" t="n"/>
      <c r="AP49" s="333" t="n"/>
      <c r="AQ49" s="333" t="n"/>
      <c r="AR49" s="333" t="n"/>
      <c r="AS49" s="333" t="n"/>
      <c r="AT49" s="333" t="n"/>
      <c r="AU49" s="333" t="n"/>
      <c r="AV49" s="333" t="n"/>
      <c r="AW49" s="333" t="n"/>
      <c r="AX49" s="333" t="n"/>
      <c r="AY49" s="360" t="n"/>
      <c r="AZ49" s="144" t="n"/>
      <c r="BA49" s="351">
        <f>BA25</f>
        <v/>
      </c>
      <c r="BB49" s="1061">
        <f>SUM(BB25:BE25)</f>
        <v/>
      </c>
      <c r="BC49" s="1061">
        <f>SUM(BF25:BI25)</f>
        <v/>
      </c>
      <c r="BD49" s="1061">
        <f>SUM(BJ25:BM25)</f>
        <v/>
      </c>
      <c r="BE49" s="1061">
        <f>SUM(BN25:BQ25)</f>
        <v/>
      </c>
      <c r="BF49" s="1242">
        <f>(BB49*初始化表!E$17+BC49*初始化表!F$17+BD49*初始化表!G$17+BE49*初始化表!H$17)/1300</f>
        <v/>
      </c>
      <c r="BG49" s="1292">
        <f>IF(BF49=0,0,AL125/BF49)</f>
        <v/>
      </c>
      <c r="BH49" s="1292">
        <f>IF(BF49=0,0,AJ125/BF49)</f>
        <v/>
      </c>
      <c r="BI49" s="1303" t="n"/>
      <c r="BJ49" s="1061">
        <f>IF(BA49=0,"",RANK(BG49,$BG$31:$BG$50))</f>
        <v/>
      </c>
      <c r="BK49" s="1061">
        <f>IF(BA49=0,"",RANK(BH49,$BH$31:$BH$50))</f>
        <v/>
      </c>
      <c r="BL49" s="1101" t="n"/>
      <c r="BM49" s="1101" t="n"/>
      <c r="BN49" s="1101" t="n"/>
      <c r="BO49" s="1101" t="n"/>
      <c r="BP49" s="1101" t="n"/>
      <c r="BQ49" s="1101" t="n"/>
      <c r="BR49" s="1106" t="n"/>
      <c r="BS49" s="351">
        <f>BS24</f>
        <v/>
      </c>
      <c r="BT49" s="1299">
        <f>$BT24*(AJ80-BT$50)/BT$51</f>
        <v/>
      </c>
      <c r="BU49" s="1299">
        <f>$BT24*(AK80-BU$50)/BU$51</f>
        <v/>
      </c>
      <c r="BV49" s="1299">
        <f>$BT24*(AL80-BV$50)/BV$51</f>
        <v/>
      </c>
      <c r="BW49" s="1299">
        <f>$BT24*(AM80-BW$50)/BW$51</f>
        <v/>
      </c>
      <c r="BX49" s="1299">
        <f>$BT24*(AN80-BX$50)/BX$51</f>
        <v/>
      </c>
      <c r="BY49" s="1299">
        <f>$BT24*(AO80-BY$50)/BY$51</f>
        <v/>
      </c>
      <c r="BZ49" s="1299">
        <f>$BT24*(AP80-BZ$50)/BZ$51</f>
        <v/>
      </c>
      <c r="CA49" s="1299">
        <f>$BT24*(AQ80-CA$50)/CA$51</f>
        <v/>
      </c>
      <c r="CB49" s="1299">
        <f>$BT24*(AR80-CB$50)/CB$51</f>
        <v/>
      </c>
      <c r="CC49" s="1299">
        <f>$BT24*(AS80-CC$50)/CC$51</f>
        <v/>
      </c>
      <c r="CD49" s="1299">
        <f>$BT24*(AT80-CD$50)/CD$51</f>
        <v/>
      </c>
      <c r="CE49" s="1299">
        <f>$BT24*(AU80-CE$50)/CE$51</f>
        <v/>
      </c>
      <c r="CF49" s="1299">
        <f>$BT24*(AV80-CF$50)/CF$51</f>
        <v/>
      </c>
      <c r="CG49" s="1299">
        <f>$BT24*(AW80-CG$50)/CG$51</f>
        <v/>
      </c>
      <c r="CH49" s="1299">
        <f>$BT24*(AX80-CH$50)/CH$51</f>
        <v/>
      </c>
      <c r="CI49" s="1299">
        <f>$BT24*(AY80-CI$50)/CI$51</f>
        <v/>
      </c>
      <c r="CJ49" s="1106" t="n"/>
      <c r="CK49" s="1101" t="n"/>
      <c r="CL49" s="1101" t="n"/>
      <c r="CM49" s="1101" t="n"/>
      <c r="CN49" s="1101" t="n"/>
      <c r="CO49" s="1101" t="n"/>
      <c r="CP49" s="1101" t="n"/>
      <c r="CQ49" s="1101" t="n"/>
      <c r="CR49" s="1101" t="n"/>
      <c r="CS49" s="1101" t="n"/>
      <c r="CT49" s="1101" t="n"/>
      <c r="CU49" s="1101" t="n"/>
      <c r="CV49" s="1101" t="n"/>
      <c r="CW49" s="1101" t="n"/>
      <c r="CX49" s="1101" t="n"/>
      <c r="CY49" s="1101" t="n"/>
      <c r="CZ49" s="1101" t="n"/>
      <c r="DA49" s="1101" t="n"/>
      <c r="DB49" s="1101" t="n"/>
      <c r="DC49" s="1101" t="n"/>
      <c r="DD49" s="1101" t="n"/>
      <c r="DE49" s="1101" t="n"/>
      <c r="DF49" s="1101" t="n"/>
      <c r="DG49" s="1101" t="n"/>
      <c r="DH49" s="1101" t="n"/>
      <c r="DI49" s="1101" t="n"/>
    </row>
    <row r="50" ht="16" customFormat="1" customHeight="1" s="140">
      <c r="A50" s="1047" t="inlineStr">
        <is>
          <t>废品损失</t>
        </is>
      </c>
      <c r="C50" s="1061">
        <f>-IF(AJ24="",0.4*SUMPRODUCT(B6:E9,V36:Y39),0.4*(AQ9*B6+AQ10*C6+AQ11*D6+AQ12*E6+AQ13*B7+AQ14*C7+AQ15*D7+AQ16*E7+AQ17*B8+AQ18*C8+AQ19*D8+AQ20*E8+AQ21*B9+AQ22*C9+AQ23*D9+AQ24*E9))</f>
        <v/>
      </c>
      <c r="D50" s="1293" t="n"/>
      <c r="E50" s="1293">
        <f>E48-C50</f>
        <v/>
      </c>
      <c r="F50" s="1291">
        <f>F49+C50</f>
        <v/>
      </c>
      <c r="G50" s="144" t="n"/>
      <c r="H50" s="1047" t="inlineStr">
        <is>
          <t>产品4</t>
        </is>
      </c>
      <c r="I50" s="1061" t="n">
        <v>2</v>
      </c>
      <c r="J50" s="1061" t="n">
        <v>2</v>
      </c>
      <c r="K50" s="1061" t="n">
        <v>3</v>
      </c>
      <c r="L50" s="187" t="n">
        <v>3</v>
      </c>
      <c r="M50" s="178" t="n"/>
      <c r="N50" s="1101" t="n"/>
      <c r="O50" s="1041" t="inlineStr">
        <is>
          <t>本期成本</t>
        </is>
      </c>
      <c r="P50" s="1331">
        <f>E60</f>
        <v/>
      </c>
      <c r="Q50" s="250" t="n"/>
      <c r="R50" s="1332" t="n"/>
      <c r="S50" s="1333" t="n"/>
      <c r="T50" s="230" t="n"/>
      <c r="U50" s="1047" t="inlineStr">
        <is>
          <t>产品3</t>
        </is>
      </c>
      <c r="V50" s="1061">
        <f>IF(第6期!BJ27=0,0,第7期!BJ27/第6期!BJ27)</f>
        <v/>
      </c>
      <c r="W50" s="1061">
        <f>IF(第6期!BK27=0,0,第7期!BK27/第6期!BK27)</f>
        <v/>
      </c>
      <c r="X50" s="1061">
        <f>IF(第6期!BL27=0,0,第7期!BL27/第6期!BL27)</f>
        <v/>
      </c>
      <c r="Y50" s="187">
        <f>IF(第6期!BM27=0,0,第7期!BM27/第6期!BM27)</f>
        <v/>
      </c>
      <c r="Z50" s="1101" t="n"/>
      <c r="AA50" s="144" t="n"/>
      <c r="AB50" s="1101" t="n"/>
      <c r="AC50" s="1101" t="n"/>
      <c r="AD50" s="1101" t="n"/>
      <c r="AE50" s="1101" t="n"/>
      <c r="AF50" s="1101" t="n"/>
      <c r="AG50" s="1101" t="n"/>
      <c r="AH50" s="144" t="n"/>
      <c r="AI50" s="332" t="n"/>
      <c r="AJ50" s="333" t="n"/>
      <c r="AK50" s="333" t="n"/>
      <c r="AL50" s="333" t="n"/>
      <c r="AM50" s="333" t="n"/>
      <c r="AN50" s="333" t="n"/>
      <c r="AO50" s="333" t="n"/>
      <c r="AP50" s="333" t="n"/>
      <c r="AQ50" s="333" t="n"/>
      <c r="AR50" s="333" t="n"/>
      <c r="AS50" s="333" t="n"/>
      <c r="AT50" s="333" t="n"/>
      <c r="AU50" s="333" t="n"/>
      <c r="AV50" s="333" t="n"/>
      <c r="AW50" s="333" t="n"/>
      <c r="AX50" s="333" t="n"/>
      <c r="AY50" s="360" t="n"/>
      <c r="AZ50" s="144" t="n"/>
      <c r="BA50" s="351">
        <f>BA26</f>
        <v/>
      </c>
      <c r="BB50" s="1061">
        <f>SUM(BB26:BE26)</f>
        <v/>
      </c>
      <c r="BC50" s="1061">
        <f>SUM(BF26:BI26)</f>
        <v/>
      </c>
      <c r="BD50" s="1061">
        <f>SUM(BJ26:BM26)</f>
        <v/>
      </c>
      <c r="BE50" s="1061">
        <f>SUM(BN26:BQ26)</f>
        <v/>
      </c>
      <c r="BF50" s="1242">
        <f>(BB50*初始化表!E$17+BC50*初始化表!F$17+BD50*初始化表!G$17+BE50*初始化表!H$17)/1300</f>
        <v/>
      </c>
      <c r="BG50" s="1292">
        <f>IF(BF50=0,0,AL126/BF50)</f>
        <v/>
      </c>
      <c r="BH50" s="1292">
        <f>IF(BF50=0,0,AJ126/BF50)</f>
        <v/>
      </c>
      <c r="BI50" s="1303" t="n"/>
      <c r="BJ50" s="1061">
        <f>IF(BA50=0,"",RANK(BG50,$BG$31:$BG$50))</f>
        <v/>
      </c>
      <c r="BK50" s="1061">
        <f>IF(BA50=0,"",RANK(BH50,$BH$31:$BH$50))</f>
        <v/>
      </c>
      <c r="BL50" s="1101" t="n"/>
      <c r="BM50" s="1101" t="n"/>
      <c r="BN50" s="1101" t="n"/>
      <c r="BO50" s="1101" t="n"/>
      <c r="BP50" s="1101" t="n"/>
      <c r="BQ50" s="1101" t="n"/>
      <c r="BR50" s="1106" t="n"/>
      <c r="BS50" s="1044" t="inlineStr">
        <is>
          <t>平均值</t>
        </is>
      </c>
      <c r="BT50" s="1299">
        <f>SUM(AJ61:AJ80)/初始化表!$B5</f>
        <v/>
      </c>
      <c r="BU50" s="1299">
        <f>SUM(AK61:AK80)/初始化表!$B5</f>
        <v/>
      </c>
      <c r="BV50" s="1299">
        <f>SUM(AL61:AL80)/初始化表!$B5</f>
        <v/>
      </c>
      <c r="BW50" s="1299">
        <f>SUM(AM61:AM80)/初始化表!$B5</f>
        <v/>
      </c>
      <c r="BX50" s="1299">
        <f>SUM(AN61:AN80)/初始化表!$B5</f>
        <v/>
      </c>
      <c r="BY50" s="1299">
        <f>SUM(AO61:AO80)/初始化表!$B5</f>
        <v/>
      </c>
      <c r="BZ50" s="1299">
        <f>SUM(AP61:AP80)/初始化表!$B5</f>
        <v/>
      </c>
      <c r="CA50" s="1299">
        <f>SUM(AQ61:AQ80)/初始化表!$B5</f>
        <v/>
      </c>
      <c r="CB50" s="1299">
        <f>SUM(AR61:AR80)/初始化表!$B5</f>
        <v/>
      </c>
      <c r="CC50" s="1299">
        <f>SUM(AS61:AS80)/初始化表!$B5</f>
        <v/>
      </c>
      <c r="CD50" s="1299">
        <f>SUM(AT61:AT80)/初始化表!$B5</f>
        <v/>
      </c>
      <c r="CE50" s="1299">
        <f>SUM(AU61:AU80)/初始化表!$B5</f>
        <v/>
      </c>
      <c r="CF50" s="1299">
        <f>SUM(AV61:AV80)/初始化表!$B5</f>
        <v/>
      </c>
      <c r="CG50" s="1299">
        <f>SUM(AW61:AW80)/初始化表!$B5</f>
        <v/>
      </c>
      <c r="CH50" s="1299">
        <f>SUM(AX61:AX80)/初始化表!$B5</f>
        <v/>
      </c>
      <c r="CI50" s="1299">
        <f>SUM(AY61:AY80)/初始化表!$B5</f>
        <v/>
      </c>
      <c r="CJ50" s="1106" t="n"/>
      <c r="CK50" s="1101" t="n"/>
      <c r="CL50" s="1101" t="n"/>
      <c r="CM50" s="1101" t="n"/>
      <c r="CN50" s="1101" t="n"/>
      <c r="CO50" s="1101" t="n"/>
      <c r="CP50" s="1101" t="n"/>
      <c r="CQ50" s="1101" t="n"/>
      <c r="CR50" s="1101" t="n"/>
      <c r="CS50" s="1101" t="n"/>
      <c r="CT50" s="1101" t="n"/>
      <c r="CU50" s="1101" t="n"/>
      <c r="CV50" s="1101" t="n"/>
      <c r="CW50" s="1101" t="n"/>
      <c r="CX50" s="1101" t="n"/>
      <c r="CY50" s="1101" t="n"/>
      <c r="CZ50" s="1101" t="n"/>
      <c r="DA50" s="1101" t="n"/>
      <c r="DB50" s="1101" t="n"/>
      <c r="DC50" s="1101" t="n"/>
      <c r="DD50" s="1101" t="n"/>
      <c r="DE50" s="1101" t="n"/>
      <c r="DF50" s="1101" t="n"/>
      <c r="DG50" s="1101" t="n"/>
      <c r="DH50" s="1101" t="n"/>
      <c r="DI50" s="1101" t="n"/>
    </row>
    <row r="51" ht="16" customFormat="1" customHeight="1" s="140">
      <c r="A51" s="1047" t="inlineStr">
        <is>
          <t>折旧费</t>
        </is>
      </c>
      <c r="C51" s="1061">
        <f>-初始化表!H5*N49*初始化表!B8</f>
        <v/>
      </c>
      <c r="D51" s="1293" t="n"/>
      <c r="E51" s="1293">
        <f>E50-C51</f>
        <v/>
      </c>
      <c r="F51" s="1291" t="n"/>
      <c r="G51" s="144" t="n"/>
      <c r="H51" s="1047" t="inlineStr">
        <is>
          <t>可运输货物</t>
        </is>
      </c>
      <c r="I51" s="1044" t="inlineStr">
        <is>
          <t>产品1</t>
        </is>
      </c>
      <c r="J51" s="1044" t="inlineStr">
        <is>
          <t>产品2</t>
        </is>
      </c>
      <c r="K51" s="1044" t="inlineStr">
        <is>
          <t>产品3</t>
        </is>
      </c>
      <c r="L51" s="1091" t="inlineStr">
        <is>
          <t>产品4</t>
        </is>
      </c>
      <c r="M51" s="178" t="n"/>
      <c r="N51" s="1101" t="n"/>
      <c r="O51" s="1073" t="inlineStr">
        <is>
          <t>期末现金</t>
        </is>
      </c>
      <c r="P51" s="1334">
        <f>F64</f>
        <v/>
      </c>
      <c r="Q51" s="253" t="n"/>
      <c r="R51" s="1275" t="n"/>
      <c r="S51" s="1333" t="n"/>
      <c r="T51" s="230" t="n"/>
      <c r="U51" s="1073" t="inlineStr">
        <is>
          <t>产品4</t>
        </is>
      </c>
      <c r="V51" s="1063">
        <f>IF(第6期!BN27=0,0,第7期!BN27/第6期!BN27)</f>
        <v/>
      </c>
      <c r="W51" s="1063">
        <f>IF(第6期!BO27=0,0,第7期!BO27/第6期!BO27)</f>
        <v/>
      </c>
      <c r="X51" s="1063">
        <f>IF(第6期!BP27=0,0,第7期!BP27/第6期!BP27)</f>
        <v/>
      </c>
      <c r="Y51" s="1064">
        <f>IF(第6期!BQ27=0,0,第7期!BQ27/第6期!BQ27)</f>
        <v/>
      </c>
      <c r="Z51" s="1101" t="n"/>
      <c r="AA51" s="144" t="n"/>
      <c r="AB51" s="1101" t="n"/>
      <c r="AC51" s="1101" t="n"/>
      <c r="AD51" s="1101" t="n"/>
      <c r="AE51" s="1101" t="n"/>
      <c r="AF51" s="1101" t="n"/>
      <c r="AG51" s="1101" t="n"/>
      <c r="AH51" s="144" t="n"/>
      <c r="AI51" s="332" t="n"/>
      <c r="AJ51" s="333" t="n"/>
      <c r="AK51" s="333" t="n"/>
      <c r="AL51" s="333" t="n"/>
      <c r="AM51" s="333" t="n"/>
      <c r="AN51" s="333" t="n"/>
      <c r="AO51" s="333" t="n"/>
      <c r="AP51" s="333" t="n"/>
      <c r="AQ51" s="333" t="n"/>
      <c r="AR51" s="333" t="n"/>
      <c r="AS51" s="333" t="n"/>
      <c r="AT51" s="333" t="n"/>
      <c r="AU51" s="333" t="n"/>
      <c r="AV51" s="333" t="n"/>
      <c r="AW51" s="333" t="n"/>
      <c r="AX51" s="333" t="n"/>
      <c r="AY51" s="360" t="n"/>
      <c r="AZ51" s="144" t="n"/>
      <c r="BA51" s="1044" t="inlineStr">
        <is>
          <t>平均</t>
        </is>
      </c>
      <c r="BB51" s="1242">
        <f>SUM(BB31:BB50)/初始化表!$B$5</f>
        <v/>
      </c>
      <c r="BC51" s="1242">
        <f>SUM(BC31:BC50)/初始化表!$B$5</f>
        <v/>
      </c>
      <c r="BD51" s="1242">
        <f>SUM(BD31:BD50)/初始化表!$B$5</f>
        <v/>
      </c>
      <c r="BE51" s="1242">
        <f>SUM(BE31:BE50)/初始化表!$B$5</f>
        <v/>
      </c>
      <c r="BF51" s="1242">
        <f>SUM(BF31:BF50)/初始化表!$B$5</f>
        <v/>
      </c>
      <c r="BG51" s="1242">
        <f>SUM(BG31:BG50)/初始化表!$B$5</f>
        <v/>
      </c>
      <c r="BH51" s="1242">
        <f>SUM(AJ107:AJ126)/SUM(BF31:BF50)</f>
        <v/>
      </c>
      <c r="BI51" s="1045" t="n"/>
      <c r="BJ51" s="1061" t="n"/>
      <c r="BK51" s="1061" t="n"/>
      <c r="BL51" s="1101" t="n"/>
      <c r="BM51" s="1101" t="n"/>
      <c r="BN51" s="1101" t="n"/>
      <c r="BO51" s="1101" t="n"/>
      <c r="BP51" s="1101" t="n"/>
      <c r="BQ51" s="1101" t="n"/>
      <c r="BR51" s="1106" t="n"/>
      <c r="BS51" s="1044" t="inlineStr">
        <is>
          <t>标准差</t>
        </is>
      </c>
      <c r="BT51" s="1240">
        <f>_xlfn.STDEV.P(AJ61:AJ80)</f>
        <v/>
      </c>
      <c r="BU51" s="1240">
        <f>_xlfn.STDEV.P(AK61:AK80)</f>
        <v/>
      </c>
      <c r="BV51" s="1240">
        <f>_xlfn.STDEV.P(AL61:AL80)</f>
        <v/>
      </c>
      <c r="BW51" s="1240">
        <f>_xlfn.STDEV.P(AM61:AM80)</f>
        <v/>
      </c>
      <c r="BX51" s="1240">
        <f>_xlfn.STDEV.P(AN61:AN80)</f>
        <v/>
      </c>
      <c r="BY51" s="1240">
        <f>_xlfn.STDEV.P(AO61:AO80)</f>
        <v/>
      </c>
      <c r="BZ51" s="1240">
        <f>_xlfn.STDEV.P(AP61:AP80)</f>
        <v/>
      </c>
      <c r="CA51" s="1240">
        <f>_xlfn.STDEV.P(AQ61:AQ80)</f>
        <v/>
      </c>
      <c r="CB51" s="1240">
        <f>_xlfn.STDEV.P(AR61:AR80)</f>
        <v/>
      </c>
      <c r="CC51" s="1240">
        <f>_xlfn.STDEV.P(AS61:AS80)</f>
        <v/>
      </c>
      <c r="CD51" s="1240">
        <f>_xlfn.STDEV.P(AT61:AT80)</f>
        <v/>
      </c>
      <c r="CE51" s="1240">
        <f>_xlfn.STDEV.P(AU61:AU80)</f>
        <v/>
      </c>
      <c r="CF51" s="1240">
        <f>_xlfn.STDEV.P(AV61:AV80)</f>
        <v/>
      </c>
      <c r="CG51" s="1240">
        <f>_xlfn.STDEV.P(AW61:AW80)</f>
        <v/>
      </c>
      <c r="CH51" s="1240">
        <f>_xlfn.STDEV.P(AX61:AX80)</f>
        <v/>
      </c>
      <c r="CI51" s="1240">
        <f>_xlfn.STDEV.P(AY61:AY80)</f>
        <v/>
      </c>
      <c r="CJ51" s="1106" t="n"/>
      <c r="CK51" s="1101" t="n"/>
      <c r="CL51" s="1101" t="n"/>
      <c r="CM51" s="1101" t="n"/>
      <c r="CN51" s="1101" t="n"/>
      <c r="CO51" s="1101" t="n"/>
      <c r="CP51" s="1101" t="n"/>
      <c r="CQ51" s="1101" t="n"/>
      <c r="CR51" s="1101" t="n"/>
      <c r="CS51" s="1101" t="n"/>
      <c r="CT51" s="1101" t="n"/>
      <c r="CU51" s="1101" t="n"/>
      <c r="CV51" s="1101" t="n"/>
      <c r="CW51" s="1101" t="n"/>
      <c r="CX51" s="1101" t="n"/>
      <c r="CY51" s="1101" t="n"/>
      <c r="CZ51" s="1101" t="n"/>
      <c r="DA51" s="1101" t="n"/>
      <c r="DB51" s="1101" t="n"/>
      <c r="DC51" s="1101" t="n"/>
      <c r="DD51" s="1101" t="n"/>
      <c r="DE51" s="1101" t="n"/>
      <c r="DF51" s="1101" t="n"/>
      <c r="DG51" s="1101" t="n"/>
      <c r="DH51" s="1101" t="n"/>
      <c r="DI51" s="1101" t="n"/>
    </row>
    <row r="52" ht="16" customFormat="1" customHeight="1" s="140">
      <c r="A52" s="1047" t="inlineStr">
        <is>
          <t>产品库存变化</t>
        </is>
      </c>
      <c r="C52" s="1061">
        <f>IF(AJ24="",0,SUM(AP9:AP12)*初始化表!E22+SUM(AP13:AP16)*初始化表!F22+SUM(AP17:AP20)*初始化表!G22+SUM(AP21:AP24)*初始化表!H22)-(SUM(V5:Z5,-I56)*初始化表!E22+SUM(V6:Z6,-J56)*初始化表!F22+SUM(V7:Z7,-K56)*初始化表!G22+SUM(V8:Z8,-L56)*初始化表!H22)</f>
        <v/>
      </c>
      <c r="D52" s="1293" t="n"/>
      <c r="E52" s="1293">
        <f>E51-C52</f>
        <v/>
      </c>
      <c r="F52" s="1291" t="n"/>
      <c r="G52" s="144" t="n"/>
      <c r="H52" s="1047" t="inlineStr">
        <is>
          <t>数量</t>
        </is>
      </c>
      <c r="I52" s="1061">
        <f>Z5+初始化表!B4*SUM(B17:E17)</f>
        <v/>
      </c>
      <c r="J52" s="1061">
        <f>Z6+初始化表!B4*SUM(B18:E18)</f>
        <v/>
      </c>
      <c r="K52" s="1061">
        <f>Z7+初始化表!B4*SUM(B19:E19)</f>
        <v/>
      </c>
      <c r="L52" s="187">
        <f>Z8+初始化表!B4*SUM(B20:E20)</f>
        <v/>
      </c>
      <c r="M52" s="178" t="n"/>
      <c r="N52" s="1101" t="n"/>
      <c r="O52" s="181" t="n"/>
      <c r="P52" s="181" t="n"/>
      <c r="Q52" s="181" t="n"/>
      <c r="R52" s="181" t="n"/>
      <c r="S52" s="1101" t="n"/>
      <c r="T52" s="230" t="n"/>
      <c r="U52" s="1333" t="n"/>
      <c r="V52" s="1333" t="n"/>
      <c r="W52" s="1333" t="n"/>
      <c r="X52" s="1333" t="n"/>
      <c r="Y52" s="1333" t="n"/>
      <c r="Z52" s="1101" t="n"/>
      <c r="AA52" s="144" t="n"/>
      <c r="AB52" s="144" t="n"/>
      <c r="AC52" s="144" t="n"/>
      <c r="AD52" s="144" t="n"/>
      <c r="AE52" s="144" t="n"/>
      <c r="AF52" s="144" t="n"/>
      <c r="AG52" s="144" t="n"/>
      <c r="AH52" s="144" t="n"/>
      <c r="AI52" s="332" t="n"/>
      <c r="AJ52" s="333" t="n"/>
      <c r="AK52" s="333" t="n"/>
      <c r="AL52" s="333" t="n"/>
      <c r="AM52" s="333" t="n"/>
      <c r="AN52" s="333" t="n"/>
      <c r="AO52" s="333" t="n"/>
      <c r="AP52" s="333" t="n"/>
      <c r="AQ52" s="333" t="n"/>
      <c r="AR52" s="333" t="n"/>
      <c r="AS52" s="333" t="n"/>
      <c r="AT52" s="333" t="n"/>
      <c r="AU52" s="333" t="n"/>
      <c r="AV52" s="333" t="n"/>
      <c r="AW52" s="333" t="n"/>
      <c r="AX52" s="333" t="n"/>
      <c r="AY52" s="360" t="n"/>
      <c r="AZ52" s="144" t="n"/>
      <c r="BA52" s="1101" t="n"/>
      <c r="BB52" s="1101" t="n"/>
      <c r="BC52" s="1101" t="n"/>
      <c r="BD52" s="1101" t="n"/>
      <c r="BE52" s="1101" t="n"/>
      <c r="BF52" s="1101" t="n"/>
      <c r="BG52" s="1101" t="n"/>
      <c r="BH52" s="1101" t="n"/>
      <c r="BI52" s="1101" t="n"/>
      <c r="BJ52" s="1101" t="n"/>
      <c r="BK52" s="1101" t="n"/>
      <c r="BL52" s="1101" t="n"/>
      <c r="BM52" s="1101" t="n"/>
      <c r="BN52" s="1101" t="n"/>
      <c r="BO52" s="1101" t="n"/>
      <c r="BP52" s="1101" t="n"/>
      <c r="BQ52" s="1101" t="n"/>
      <c r="BR52" s="1106" t="n"/>
      <c r="BS52" s="1106" t="n"/>
      <c r="BT52" s="1106" t="n"/>
      <c r="BU52" s="1106" t="n"/>
      <c r="BV52" s="1106" t="n"/>
      <c r="BW52" s="1106" t="n"/>
      <c r="BX52" s="1106" t="n"/>
      <c r="BY52" s="1106" t="n"/>
      <c r="BZ52" s="1106" t="n"/>
      <c r="CA52" s="1106" t="n"/>
      <c r="CB52" s="1106" t="n"/>
      <c r="CC52" s="1106" t="n"/>
      <c r="CD52" s="1106" t="n"/>
      <c r="CE52" s="1106" t="n"/>
      <c r="CF52" s="1106" t="n"/>
      <c r="CG52" s="1106" t="n"/>
      <c r="CH52" s="1106" t="n"/>
      <c r="CI52" s="1106" t="n"/>
      <c r="CJ52" s="1106" t="n"/>
      <c r="CK52" s="1101" t="n"/>
      <c r="CL52" s="1101" t="n"/>
      <c r="CM52" s="1101" t="n"/>
      <c r="CN52" s="1101" t="n"/>
      <c r="CO52" s="1101" t="n"/>
      <c r="CP52" s="1101" t="n"/>
      <c r="CQ52" s="1101" t="n"/>
      <c r="CR52" s="1101" t="n"/>
      <c r="CS52" s="1101" t="n"/>
      <c r="CT52" s="1101" t="n"/>
      <c r="CU52" s="1101" t="n"/>
      <c r="CV52" s="1101" t="n"/>
      <c r="CW52" s="1101" t="n"/>
      <c r="CX52" s="1101" t="n"/>
      <c r="CY52" s="1101" t="n"/>
      <c r="CZ52" s="1101" t="n"/>
      <c r="DA52" s="1101" t="n"/>
      <c r="DB52" s="1101" t="n"/>
      <c r="DC52" s="1101" t="n"/>
      <c r="DD52" s="1101" t="n"/>
      <c r="DE52" s="1101" t="n"/>
      <c r="DF52" s="1101" t="n"/>
      <c r="DG52" s="1101" t="n"/>
      <c r="DH52" s="1101" t="n"/>
      <c r="DI52" s="1101" t="n"/>
    </row>
    <row r="53" ht="16" customFormat="1" customHeight="1" s="140">
      <c r="A53" s="1047" t="inlineStr">
        <is>
          <t>原材料存储费</t>
        </is>
      </c>
      <c r="C53" s="1061">
        <f>-(H43+L43)/2*初始化表!B7</f>
        <v/>
      </c>
      <c r="D53" s="1293" t="n"/>
      <c r="E53" s="1293">
        <f>E52-C53</f>
        <v/>
      </c>
      <c r="F53" s="1291">
        <f>F50+C53</f>
        <v/>
      </c>
      <c r="G53" s="144" t="n"/>
      <c r="H53" s="1047" t="inlineStr">
        <is>
          <t>可运输余量</t>
        </is>
      </c>
      <c r="I53" s="1044" t="inlineStr">
        <is>
          <t>产品1</t>
        </is>
      </c>
      <c r="J53" s="1044" t="inlineStr">
        <is>
          <t>产品2</t>
        </is>
      </c>
      <c r="K53" s="1044" t="inlineStr">
        <is>
          <t>产品3</t>
        </is>
      </c>
      <c r="L53" s="1091" t="inlineStr">
        <is>
          <t>产品4</t>
        </is>
      </c>
      <c r="M53" s="178" t="n"/>
      <c r="N53" s="1101" t="n"/>
      <c r="O53" s="181" t="n"/>
      <c r="P53" s="181" t="n"/>
      <c r="Q53" s="181" t="n"/>
      <c r="R53" s="181" t="n"/>
      <c r="S53" s="1101" t="n"/>
      <c r="T53" s="230" t="n"/>
      <c r="U53" s="1041" t="inlineStr">
        <is>
          <t>需求变动比例</t>
        </is>
      </c>
      <c r="V53" s="1053" t="inlineStr">
        <is>
          <t>市场1</t>
        </is>
      </c>
      <c r="W53" s="1053" t="inlineStr">
        <is>
          <t>市场2</t>
        </is>
      </c>
      <c r="X53" s="1053" t="inlineStr">
        <is>
          <t>市场3</t>
        </is>
      </c>
      <c r="Y53" s="1090" t="inlineStr">
        <is>
          <t>市场4</t>
        </is>
      </c>
      <c r="Z53" s="1101" t="n"/>
      <c r="AA53" s="288" t="inlineStr">
        <is>
          <t>需求变动</t>
        </is>
      </c>
      <c r="AB53" s="289" t="inlineStr">
        <is>
          <t>市场1</t>
        </is>
      </c>
      <c r="AC53" s="289" t="inlineStr">
        <is>
          <t>市场2</t>
        </is>
      </c>
      <c r="AD53" s="289" t="inlineStr">
        <is>
          <t>市场3</t>
        </is>
      </c>
      <c r="AE53" s="290" t="inlineStr">
        <is>
          <t>市场4</t>
        </is>
      </c>
      <c r="AF53" s="144" t="n"/>
      <c r="AG53" s="144" t="n"/>
      <c r="AH53" s="144" t="n"/>
      <c r="AI53" s="332" t="n"/>
      <c r="AJ53" s="333" t="n"/>
      <c r="AK53" s="333" t="n"/>
      <c r="AL53" s="333" t="n"/>
      <c r="AM53" s="333" t="n"/>
      <c r="AN53" s="333" t="n"/>
      <c r="AO53" s="333" t="n"/>
      <c r="AP53" s="333" t="n"/>
      <c r="AQ53" s="333" t="n"/>
      <c r="AR53" s="333" t="n"/>
      <c r="AS53" s="333" t="n"/>
      <c r="AT53" s="333" t="n"/>
      <c r="AU53" s="333" t="n"/>
      <c r="AV53" s="333" t="n"/>
      <c r="AW53" s="333" t="n"/>
      <c r="AX53" s="333" t="n"/>
      <c r="AY53" s="360" t="n"/>
      <c r="AZ53" s="144" t="n"/>
      <c r="BA53" s="1044" t="inlineStr">
        <is>
          <t>公司</t>
        </is>
      </c>
      <c r="BB53" s="1044" t="inlineStr">
        <is>
          <t>估资本利润</t>
        </is>
      </c>
      <c r="BC53" s="1101" t="n"/>
      <c r="BD53" s="1044" t="inlineStr">
        <is>
          <t>生产结构</t>
        </is>
      </c>
      <c r="BE53" s="1044" t="inlineStr">
        <is>
          <t>产品1</t>
        </is>
      </c>
      <c r="BF53" s="1044" t="inlineStr">
        <is>
          <t>产品2</t>
        </is>
      </c>
      <c r="BG53" s="1044" t="inlineStr">
        <is>
          <t>产品3</t>
        </is>
      </c>
      <c r="BH53" s="1044" t="inlineStr">
        <is>
          <t>产品4</t>
        </is>
      </c>
      <c r="BI53" s="1101" t="n"/>
      <c r="BJ53" s="1101" t="n"/>
      <c r="BK53" s="1101" t="n"/>
      <c r="BL53" s="1101" t="n"/>
      <c r="BM53" s="1101" t="n"/>
      <c r="BN53" s="1101" t="n"/>
      <c r="BO53" s="1101" t="n"/>
      <c r="BP53" s="1101" t="n"/>
      <c r="BQ53" s="1101" t="n"/>
      <c r="BR53" s="1106" t="n"/>
      <c r="BS53" s="1106" t="n"/>
      <c r="BT53" s="1106" t="n"/>
      <c r="BU53" s="1106" t="n"/>
      <c r="BV53" s="1106" t="n"/>
      <c r="BW53" s="1106" t="n"/>
      <c r="BX53" s="1106" t="n"/>
      <c r="BY53" s="1106" t="n"/>
      <c r="BZ53" s="1106" t="n"/>
      <c r="CA53" s="1106" t="n"/>
      <c r="CB53" s="1106" t="n"/>
      <c r="CC53" s="1106" t="n"/>
      <c r="CD53" s="1106" t="n"/>
      <c r="CE53" s="1106" t="n"/>
      <c r="CF53" s="1106" t="n"/>
      <c r="CG53" s="1106" t="n"/>
      <c r="CH53" s="1106" t="n"/>
      <c r="CI53" s="1106" t="n"/>
      <c r="CJ53" s="1106" t="n"/>
      <c r="CK53" s="1101" t="n"/>
      <c r="CL53" s="1101" t="n"/>
      <c r="CM53" s="1101" t="n"/>
      <c r="CN53" s="1101" t="n"/>
      <c r="CO53" s="1101" t="n"/>
      <c r="CP53" s="1101" t="n"/>
      <c r="CQ53" s="1101" t="n"/>
      <c r="CR53" s="1101" t="n"/>
      <c r="CS53" s="1101" t="n"/>
      <c r="CT53" s="1101" t="n"/>
      <c r="CU53" s="1101" t="n"/>
      <c r="CV53" s="1101" t="n"/>
      <c r="CW53" s="1101" t="n"/>
      <c r="CX53" s="1101" t="n"/>
      <c r="CY53" s="1101" t="n"/>
      <c r="CZ53" s="1101" t="n"/>
      <c r="DA53" s="1101" t="n"/>
      <c r="DB53" s="1101" t="n"/>
      <c r="DC53" s="1101" t="n"/>
      <c r="DD53" s="1101" t="n"/>
      <c r="DE53" s="1101" t="n"/>
      <c r="DF53" s="1101" t="n"/>
      <c r="DG53" s="1101" t="n"/>
      <c r="DH53" s="1101" t="n"/>
      <c r="DI53" s="1101" t="n"/>
    </row>
    <row r="54" ht="16" customFormat="1" customHeight="1" s="140">
      <c r="A54" s="1047" t="inlineStr">
        <is>
          <t>成品存储费</t>
        </is>
      </c>
      <c r="C54" s="1061">
        <f>-(SUM(V5:Z5,I56)/2*初始化表!E5+SUM(V6:Z6,J56)/2*初始化表!E6+SUM(V7:Z7,K56)/2*初始化表!E7+SUM(V8:Z8,L56)/2*初始化表!E8+IF(AJ24="",0,(SUM(AP9:AP12)*初始化表!E5+SUM(AP13:AP16)*初始化表!E6+SUM(AP17:AP20)*初始化表!E7+SUM(AP21:AP24)*初始化表!E8)/2))</f>
        <v/>
      </c>
      <c r="D54" s="1293" t="n"/>
      <c r="E54" s="1293">
        <f>E53-C54</f>
        <v/>
      </c>
      <c r="F54" s="1291">
        <f>F53+C54</f>
        <v/>
      </c>
      <c r="G54" s="144" t="n"/>
      <c r="H54" s="1047" t="inlineStr">
        <is>
          <t>数量</t>
        </is>
      </c>
      <c r="I54" s="1292">
        <f>INT(I52)-SUM(B12:E12)</f>
        <v/>
      </c>
      <c r="J54" s="1292">
        <f>INT(J52)-SUM(B13:E13)</f>
        <v/>
      </c>
      <c r="K54" s="1292">
        <f>INT(K52)-SUM(B14:E14)</f>
        <v/>
      </c>
      <c r="L54" s="1335">
        <f>INT(L52)-SUM(B15:E15)</f>
        <v/>
      </c>
      <c r="M54" s="178" t="n"/>
      <c r="N54" s="181" t="n"/>
      <c r="O54" s="181" t="n"/>
      <c r="P54" s="181" t="n"/>
      <c r="Q54" s="181" t="n"/>
      <c r="R54" s="181" t="n"/>
      <c r="S54" s="1101" t="n"/>
      <c r="T54" s="230" t="n"/>
      <c r="U54" s="1047" t="inlineStr">
        <is>
          <t>产品1</t>
        </is>
      </c>
      <c r="V54" s="1061">
        <f>IF(第6期!BB28=0,0,第7期!BB28/第6期!BB28)</f>
        <v/>
      </c>
      <c r="W54" s="1061">
        <f>IF(第6期!BC28=0,0,第7期!BC28/第6期!BC28)</f>
        <v/>
      </c>
      <c r="X54" s="1061">
        <f>IF(第6期!BD28=0,0,第7期!BD28/第6期!BD28)</f>
        <v/>
      </c>
      <c r="Y54" s="187">
        <f>IF(第6期!BE28=0,0,第7期!BE28/第6期!BE28)</f>
        <v/>
      </c>
      <c r="Z54" s="1101" t="n"/>
      <c r="AA54" s="291" t="inlineStr">
        <is>
          <t>产品1</t>
        </is>
      </c>
      <c r="AB54" s="292">
        <f>IF(第6期!BB28=0,0,(第7期!BB28-第6期!BB28)/20)</f>
        <v/>
      </c>
      <c r="AC54" s="292">
        <f>IF(第6期!BC28=0,0,(第7期!BC28-第6期!BC28)/20)</f>
        <v/>
      </c>
      <c r="AD54" s="292">
        <f>IF(第6期!BD28=0,0,(第7期!BD28-第6期!BD28)/20)</f>
        <v/>
      </c>
      <c r="AE54" s="293">
        <f>IF(第6期!BE28=0,0,(第7期!BE28-第6期!BE28)/20)</f>
        <v/>
      </c>
      <c r="AF54" s="144" t="n"/>
      <c r="AG54" s="144" t="n"/>
      <c r="AH54" s="144" t="n"/>
      <c r="AI54" s="332" t="n"/>
      <c r="AJ54" s="333" t="n"/>
      <c r="AK54" s="333" t="n"/>
      <c r="AL54" s="333" t="n"/>
      <c r="AM54" s="333" t="n"/>
      <c r="AN54" s="333" t="n"/>
      <c r="AO54" s="333" t="n"/>
      <c r="AP54" s="333" t="n"/>
      <c r="AQ54" s="333" t="n"/>
      <c r="AR54" s="333" t="n"/>
      <c r="AS54" s="333" t="n"/>
      <c r="AT54" s="333" t="n"/>
      <c r="AU54" s="333" t="n"/>
      <c r="AV54" s="333" t="n"/>
      <c r="AW54" s="333" t="n"/>
      <c r="AX54" s="333" t="n"/>
      <c r="AY54" s="360" t="n"/>
      <c r="AZ54" s="144" t="n"/>
      <c r="BA54" s="1045">
        <f>BA31</f>
        <v/>
      </c>
      <c r="BB54" s="1240">
        <f>IF(BT5=1,AL107/(第7期!AP107/2+AP107),0)</f>
        <v/>
      </c>
      <c r="BC54" s="1101" t="n"/>
      <c r="BD54" s="1044">
        <f>BA54</f>
        <v/>
      </c>
      <c r="BE54" s="1336">
        <f>BB31/$BE$31</f>
        <v/>
      </c>
      <c r="BF54" s="1336">
        <f>BC31/$BE$31</f>
        <v/>
      </c>
      <c r="BG54" s="1336">
        <f>BD31/$BE$31</f>
        <v/>
      </c>
      <c r="BH54" s="1336" t="n">
        <v>1</v>
      </c>
      <c r="BI54" s="1101" t="n"/>
      <c r="BJ54" s="1101" t="n"/>
      <c r="BK54" s="1101" t="n"/>
      <c r="BL54" s="1101" t="n"/>
      <c r="BM54" s="1101" t="n"/>
      <c r="BN54" s="1101" t="n"/>
      <c r="BO54" s="1101" t="n"/>
      <c r="BP54" s="1101" t="n"/>
      <c r="BQ54" s="1101" t="n"/>
      <c r="BR54" s="1106" t="n"/>
      <c r="BS54" s="1106" t="n"/>
      <c r="BT54" s="1106" t="n"/>
      <c r="BU54" s="1106" t="n"/>
      <c r="BV54" s="1106" t="n"/>
      <c r="BW54" s="1106" t="n"/>
      <c r="BX54" s="1106" t="n"/>
      <c r="BY54" s="1106" t="n"/>
      <c r="BZ54" s="1106" t="n"/>
      <c r="CA54" s="1106" t="n"/>
      <c r="CB54" s="1106" t="n"/>
      <c r="CC54" s="1106" t="n"/>
      <c r="CD54" s="1106" t="n"/>
      <c r="CE54" s="1106" t="n"/>
      <c r="CF54" s="1106" t="n"/>
      <c r="CG54" s="1106" t="n"/>
      <c r="CH54" s="1106" t="n"/>
      <c r="CI54" s="1106" t="n"/>
      <c r="CJ54" s="1106" t="n"/>
      <c r="CK54" s="1101" t="n"/>
      <c r="CL54" s="1101" t="n"/>
      <c r="CM54" s="1101" t="n"/>
      <c r="CN54" s="1101" t="n"/>
      <c r="CO54" s="1101" t="n"/>
      <c r="CP54" s="1101" t="n"/>
      <c r="CQ54" s="1101" t="n"/>
      <c r="CR54" s="1101" t="n"/>
      <c r="CS54" s="1101" t="n"/>
      <c r="CT54" s="1101" t="n"/>
      <c r="CU54" s="1101" t="n"/>
      <c r="CV54" s="1101" t="n"/>
      <c r="CW54" s="1101" t="n"/>
      <c r="CX54" s="1101" t="n"/>
      <c r="CY54" s="1101" t="n"/>
      <c r="CZ54" s="1101" t="n"/>
      <c r="DA54" s="1101" t="n"/>
      <c r="DB54" s="1101" t="n"/>
      <c r="DC54" s="1101" t="n"/>
      <c r="DD54" s="1101" t="n"/>
      <c r="DE54" s="1101" t="n"/>
      <c r="DF54" s="1101" t="n"/>
      <c r="DG54" s="1101" t="n"/>
      <c r="DH54" s="1101" t="n"/>
      <c r="DI54" s="1101" t="n"/>
    </row>
    <row r="55" ht="16" customFormat="1" customHeight="1" s="140">
      <c r="A55" s="1047" t="inlineStr">
        <is>
          <t>上期国债返回</t>
        </is>
      </c>
      <c r="C55" s="1061">
        <f>N37</f>
        <v/>
      </c>
      <c r="D55" s="1293" t="n"/>
      <c r="E55" s="1293" t="n"/>
      <c r="F55" s="1291">
        <f>F54+C55</f>
        <v/>
      </c>
      <c r="G55" s="144" t="n"/>
      <c r="H55" s="1047" t="inlineStr">
        <is>
          <t>仓库库存</t>
        </is>
      </c>
      <c r="I55" s="1044" t="inlineStr">
        <is>
          <t>产品1</t>
        </is>
      </c>
      <c r="J55" s="1044" t="inlineStr">
        <is>
          <t>产品2</t>
        </is>
      </c>
      <c r="K55" s="1044" t="inlineStr">
        <is>
          <t>产品3</t>
        </is>
      </c>
      <c r="L55" s="1091" t="inlineStr">
        <is>
          <t>产品4</t>
        </is>
      </c>
      <c r="M55" s="178" t="n"/>
      <c r="N55" s="181" t="n"/>
      <c r="O55" s="181" t="n"/>
      <c r="P55" s="181" t="n"/>
      <c r="Q55" s="181" t="n"/>
      <c r="R55" s="181" t="n"/>
      <c r="S55" s="1101" t="n"/>
      <c r="T55" s="230" t="n"/>
      <c r="U55" s="1047" t="inlineStr">
        <is>
          <t>产品2</t>
        </is>
      </c>
      <c r="V55" s="1061">
        <f>IF(第6期!BF28=0,0,第7期!BF28/第6期!BF28)</f>
        <v/>
      </c>
      <c r="W55" s="1061">
        <f>IF(第6期!BG28=0,0,第7期!BG28/第6期!BG28)</f>
        <v/>
      </c>
      <c r="X55" s="1061">
        <f>IF(第6期!BH28=0,0,第7期!BH28/第6期!BH28)</f>
        <v/>
      </c>
      <c r="Y55" s="187">
        <f>IF(第6期!BI28=0,0,第7期!BI28/第6期!BI28)</f>
        <v/>
      </c>
      <c r="Z55" s="1101" t="n"/>
      <c r="AA55" s="291" t="inlineStr">
        <is>
          <t>产品2</t>
        </is>
      </c>
      <c r="AB55" s="292">
        <f>IF(第6期!BF28=0,0,(第7期!BF28-第6期!BF28)/20)</f>
        <v/>
      </c>
      <c r="AC55" s="292">
        <f>IF(第6期!BG28=0,0,(第7期!BG28-第6期!BG28)/20)</f>
        <v/>
      </c>
      <c r="AD55" s="292">
        <f>IF(第6期!BH28=0,0,(第7期!BH28-第6期!BH28)/20)</f>
        <v/>
      </c>
      <c r="AE55" s="293">
        <f>IF(第6期!BI28=0,0,(第7期!BI28-第6期!BI28)/20)</f>
        <v/>
      </c>
      <c r="AF55" s="144" t="n"/>
      <c r="AG55" s="144" t="n"/>
      <c r="AH55" s="144" t="n"/>
      <c r="AI55" s="332" t="n"/>
      <c r="AJ55" s="333" t="n"/>
      <c r="AK55" s="333" t="n"/>
      <c r="AL55" s="333" t="n"/>
      <c r="AM55" s="333" t="n"/>
      <c r="AN55" s="333" t="n"/>
      <c r="AO55" s="333" t="n"/>
      <c r="AP55" s="333" t="n"/>
      <c r="AQ55" s="333" t="n"/>
      <c r="AR55" s="333" t="n"/>
      <c r="AS55" s="333" t="n"/>
      <c r="AT55" s="333" t="n"/>
      <c r="AU55" s="333" t="n"/>
      <c r="AV55" s="333" t="n"/>
      <c r="AW55" s="333" t="n"/>
      <c r="AX55" s="333" t="n"/>
      <c r="AY55" s="360" t="n"/>
      <c r="AZ55" s="144" t="n"/>
      <c r="BA55" s="1045">
        <f>BA32</f>
        <v/>
      </c>
      <c r="BB55" s="1240">
        <f>IF(BT6=1,AL108/(第7期!AP108/2+AP108),0)</f>
        <v/>
      </c>
      <c r="BC55" s="1101" t="n"/>
      <c r="BD55" s="1044">
        <f>BA55</f>
        <v/>
      </c>
      <c r="BE55" s="1336">
        <f>BB32/$BE$31</f>
        <v/>
      </c>
      <c r="BF55" s="1336">
        <f>BC32/$BE$31</f>
        <v/>
      </c>
      <c r="BG55" s="1336">
        <f>BD32/$BE$31</f>
        <v/>
      </c>
      <c r="BH55" s="1336">
        <f>BE32/$BE$31</f>
        <v/>
      </c>
      <c r="BI55" s="1101" t="n"/>
      <c r="BJ55" s="1101" t="n"/>
      <c r="BK55" s="1101" t="n"/>
      <c r="BL55" s="1101" t="n"/>
      <c r="BM55" s="1101" t="n"/>
      <c r="BN55" s="1101" t="n"/>
      <c r="BO55" s="1101" t="n"/>
      <c r="BP55" s="1101" t="n"/>
      <c r="BQ55" s="1101" t="n"/>
      <c r="BR55" s="1106" t="n"/>
      <c r="BS55" s="1106" t="n"/>
      <c r="BT55" s="1106" t="n"/>
      <c r="BU55" s="1106" t="n"/>
      <c r="BV55" s="1106" t="n"/>
      <c r="BW55" s="1106" t="n"/>
      <c r="BX55" s="1106" t="n"/>
      <c r="BY55" s="1106" t="n"/>
      <c r="BZ55" s="1106" t="n"/>
      <c r="CA55" s="1106" t="n"/>
      <c r="CB55" s="1106" t="n"/>
      <c r="CC55" s="1106" t="n"/>
      <c r="CD55" s="1106" t="n"/>
      <c r="CE55" s="1106" t="n"/>
      <c r="CF55" s="1106" t="n"/>
      <c r="CG55" s="1106" t="n"/>
      <c r="CH55" s="1106" t="n"/>
      <c r="CI55" s="1106" t="n"/>
      <c r="CJ55" s="1106" t="n"/>
      <c r="CK55" s="1101" t="n"/>
      <c r="CL55" s="1101" t="n"/>
      <c r="CM55" s="1101" t="n"/>
      <c r="CN55" s="1101" t="n"/>
      <c r="CO55" s="1101" t="n"/>
      <c r="CP55" s="1101" t="n"/>
      <c r="CQ55" s="1101" t="n"/>
      <c r="CR55" s="1101" t="n"/>
      <c r="CS55" s="1101" t="n"/>
      <c r="CT55" s="1101" t="n"/>
      <c r="CU55" s="1101" t="n"/>
      <c r="CV55" s="1101" t="n"/>
      <c r="CW55" s="1101" t="n"/>
      <c r="CX55" s="1101" t="n"/>
      <c r="CY55" s="1101" t="n"/>
      <c r="CZ55" s="1101" t="n"/>
      <c r="DA55" s="1101" t="n"/>
      <c r="DB55" s="1101" t="n"/>
      <c r="DC55" s="1101" t="n"/>
      <c r="DD55" s="1101" t="n"/>
      <c r="DE55" s="1101" t="n"/>
      <c r="DF55" s="1101" t="n"/>
      <c r="DG55" s="1101" t="n"/>
      <c r="DH55" s="1101" t="n"/>
      <c r="DI55" s="1101" t="n"/>
    </row>
    <row r="56" ht="16" customFormat="1" customHeight="1" s="140">
      <c r="A56" s="1047" t="inlineStr">
        <is>
          <t>上期国债利息</t>
        </is>
      </c>
      <c r="C56" s="1061">
        <f>N37*初始化表!B23/4</f>
        <v/>
      </c>
      <c r="D56" s="1293">
        <f>D49+C56</f>
        <v/>
      </c>
      <c r="E56" s="1293" t="n"/>
      <c r="F56" s="1291">
        <f>F55+C56</f>
        <v/>
      </c>
      <c r="G56" s="144" t="n"/>
      <c r="H56" s="1047" t="inlineStr">
        <is>
          <t>数量</t>
        </is>
      </c>
      <c r="I56" s="1061">
        <f>SUM(B17:E17)+Z5-SUM(B12:E12)</f>
        <v/>
      </c>
      <c r="J56" s="1061">
        <f>SUM(B18:E18)+Z6-SUM(B13:E13)</f>
        <v/>
      </c>
      <c r="K56" s="1061">
        <f>SUM(B19:E19)+Z7-SUM(B14:E14)</f>
        <v/>
      </c>
      <c r="L56" s="187">
        <f>SUM(B20:E20)+Z8-SUM(B15:E15)</f>
        <v/>
      </c>
      <c r="M56" s="178" t="n"/>
      <c r="N56" s="181" t="n"/>
      <c r="O56" s="181" t="n"/>
      <c r="P56" s="181" t="n"/>
      <c r="Q56" s="181" t="n"/>
      <c r="R56" s="181" t="n"/>
      <c r="S56" s="1101" t="n"/>
      <c r="T56" s="230" t="n"/>
      <c r="U56" s="1047" t="inlineStr">
        <is>
          <t>产品3</t>
        </is>
      </c>
      <c r="V56" s="1061">
        <f>IF(第6期!BJ28=0,0,第7期!BJ28/第6期!BJ28)</f>
        <v/>
      </c>
      <c r="W56" s="1061">
        <f>IF(第6期!BK28=0,0,第7期!BK28/第6期!BK28)</f>
        <v/>
      </c>
      <c r="X56" s="1061">
        <f>IF(第6期!BL28=0,0,第7期!BL28/第6期!BL28)</f>
        <v/>
      </c>
      <c r="Y56" s="187">
        <f>IF(第6期!BM28=0,0,第7期!BM28/第6期!BM28)</f>
        <v/>
      </c>
      <c r="Z56" s="1101" t="n"/>
      <c r="AA56" s="291" t="inlineStr">
        <is>
          <t>产品3</t>
        </is>
      </c>
      <c r="AB56" s="292">
        <f>IF(第6期!BJ28=0,0,(第7期!BJ28-第6期!BJ28)/20)</f>
        <v/>
      </c>
      <c r="AC56" s="292">
        <f>IF(第6期!BK28=0,0,(第7期!BK28-第6期!BK28)/20)</f>
        <v/>
      </c>
      <c r="AD56" s="292">
        <f>IF(第6期!BL28=0,0,(第7期!BL28-第6期!BL28)/20)</f>
        <v/>
      </c>
      <c r="AE56" s="293">
        <f>IF(第6期!BM28=0,0,(第7期!BM28-第6期!BM28)/20)</f>
        <v/>
      </c>
      <c r="AF56" s="144" t="n"/>
      <c r="AG56" s="144" t="n"/>
      <c r="AH56" s="144" t="n"/>
      <c r="AI56" s="332" t="n"/>
      <c r="AJ56" s="333" t="n"/>
      <c r="AK56" s="333" t="n"/>
      <c r="AL56" s="333" t="n"/>
      <c r="AM56" s="333" t="n"/>
      <c r="AN56" s="333" t="n"/>
      <c r="AO56" s="333" t="n"/>
      <c r="AP56" s="333" t="n"/>
      <c r="AQ56" s="333" t="n"/>
      <c r="AR56" s="333" t="n"/>
      <c r="AS56" s="333" t="n"/>
      <c r="AT56" s="333" t="n"/>
      <c r="AU56" s="333" t="n"/>
      <c r="AV56" s="333" t="n"/>
      <c r="AW56" s="333" t="n"/>
      <c r="AX56" s="333" t="n"/>
      <c r="AY56" s="360" t="n"/>
      <c r="AZ56" s="144" t="n"/>
      <c r="BA56" s="1045">
        <f>BA33</f>
        <v/>
      </c>
      <c r="BB56" s="1240">
        <f>IF(BT7=1,AL109/(第7期!AP109/2+AP109),0)</f>
        <v/>
      </c>
      <c r="BC56" s="1101" t="n"/>
      <c r="BD56" s="1044">
        <f>BA56</f>
        <v/>
      </c>
      <c r="BE56" s="1336">
        <f>BB33/$BE$31</f>
        <v/>
      </c>
      <c r="BF56" s="1336">
        <f>BC33/$BE$31</f>
        <v/>
      </c>
      <c r="BG56" s="1336">
        <f>BD33/$BE$31</f>
        <v/>
      </c>
      <c r="BH56" s="1336">
        <f>BE33/$BE$31</f>
        <v/>
      </c>
      <c r="BI56" s="1101" t="n"/>
      <c r="BJ56" s="1101" t="n"/>
      <c r="BK56" s="1101" t="n"/>
      <c r="BL56" s="1101" t="n"/>
      <c r="BM56" s="1101" t="n"/>
      <c r="BN56" s="1101" t="n"/>
      <c r="BO56" s="1101" t="n"/>
      <c r="BP56" s="1101" t="n"/>
      <c r="BQ56" s="1101" t="n"/>
      <c r="BR56" s="1106" t="n"/>
      <c r="BS56" s="1106" t="n"/>
      <c r="BT56" s="1106" t="n"/>
      <c r="BU56" s="1106" t="n"/>
      <c r="BV56" s="1106" t="n"/>
      <c r="BW56" s="1106" t="n"/>
      <c r="BX56" s="1106" t="n"/>
      <c r="BY56" s="1106" t="n"/>
      <c r="BZ56" s="1106" t="n"/>
      <c r="CA56" s="1106" t="n"/>
      <c r="CB56" s="1106" t="n"/>
      <c r="CC56" s="1106" t="n"/>
      <c r="CD56" s="1106" t="n"/>
      <c r="CE56" s="1106" t="n"/>
      <c r="CF56" s="1106" t="n"/>
      <c r="CG56" s="1106" t="n"/>
      <c r="CH56" s="1106" t="n"/>
      <c r="CI56" s="1106" t="n"/>
      <c r="CJ56" s="1106" t="n"/>
      <c r="CK56" s="1101" t="n"/>
      <c r="CL56" s="1101" t="n"/>
      <c r="CM56" s="1101" t="n"/>
      <c r="CN56" s="1101" t="n"/>
      <c r="CO56" s="1101" t="n"/>
      <c r="CP56" s="1101" t="n"/>
      <c r="CQ56" s="1101" t="n"/>
      <c r="CR56" s="1101" t="n"/>
      <c r="CS56" s="1101" t="n"/>
      <c r="CT56" s="1101" t="n"/>
      <c r="CU56" s="1101" t="n"/>
      <c r="CV56" s="1101" t="n"/>
      <c r="CW56" s="1101" t="n"/>
      <c r="CX56" s="1101" t="n"/>
      <c r="CY56" s="1101" t="n"/>
      <c r="CZ56" s="1101" t="n"/>
      <c r="DA56" s="1101" t="n"/>
      <c r="DB56" s="1101" t="n"/>
      <c r="DC56" s="1101" t="n"/>
      <c r="DD56" s="1101" t="n"/>
      <c r="DE56" s="1101" t="n"/>
      <c r="DF56" s="1101" t="n"/>
      <c r="DG56" s="1101" t="n"/>
      <c r="DH56" s="1101" t="n"/>
      <c r="DI56" s="1101" t="n"/>
    </row>
    <row r="57" ht="16" customFormat="1" customHeight="1" s="140">
      <c r="A57" s="1047" t="inlineStr">
        <is>
          <t>还银行贷款</t>
        </is>
      </c>
      <c r="C57" s="1061">
        <f>-B24</f>
        <v/>
      </c>
      <c r="D57" s="1293" t="n"/>
      <c r="E57" s="1293" t="n"/>
      <c r="F57" s="1291">
        <f>F56+C57</f>
        <v/>
      </c>
      <c r="G57" s="144" t="n"/>
      <c r="H57" s="1047" t="inlineStr">
        <is>
          <t>推荐运量</t>
        </is>
      </c>
      <c r="I57" s="1044" t="inlineStr">
        <is>
          <t>市场1</t>
        </is>
      </c>
      <c r="J57" s="1044" t="inlineStr">
        <is>
          <t>市场2</t>
        </is>
      </c>
      <c r="K57" s="1044" t="inlineStr">
        <is>
          <t>市场3</t>
        </is>
      </c>
      <c r="L57" s="1091" t="inlineStr">
        <is>
          <t>市场4</t>
        </is>
      </c>
      <c r="M57" s="178" t="n"/>
      <c r="N57" s="1101" t="n"/>
      <c r="O57" s="181" t="n"/>
      <c r="P57" s="181" t="n"/>
      <c r="Q57" s="181" t="n"/>
      <c r="R57" s="181" t="n"/>
      <c r="S57" s="181" t="n"/>
      <c r="T57" s="230" t="n"/>
      <c r="U57" s="1073" t="inlineStr">
        <is>
          <t>产品4</t>
        </is>
      </c>
      <c r="V57" s="1063">
        <f>IF(第6期!BN28=0,0,第7期!BN28/第6期!BN28)</f>
        <v/>
      </c>
      <c r="W57" s="1063">
        <f>IF(第6期!BO28=0,0,第7期!BO28/第6期!BO28)</f>
        <v/>
      </c>
      <c r="X57" s="1063">
        <f>IF(第6期!BP28=0,0,第7期!BP28/第6期!BP28)</f>
        <v/>
      </c>
      <c r="Y57" s="1064">
        <f>IF(第6期!BQ28=0,0,第7期!BQ28/第6期!BQ28)</f>
        <v/>
      </c>
      <c r="Z57" s="1101" t="n"/>
      <c r="AA57" s="294" t="inlineStr">
        <is>
          <t>产品4</t>
        </is>
      </c>
      <c r="AB57" s="295">
        <f>IF(第6期!BN28=0,0,(第7期!BN28-第6期!BN28)/20)</f>
        <v/>
      </c>
      <c r="AC57" s="295">
        <f>IF(第6期!BO28=0,0,(第7期!BO28-第6期!BO28)/20)</f>
        <v/>
      </c>
      <c r="AD57" s="295">
        <f>IF(第6期!BP28=0,0,(第7期!BP28-第6期!BP28)/20)</f>
        <v/>
      </c>
      <c r="AE57" s="296">
        <f>IF(第6期!BQ28=0,0,(第7期!BQ28-第6期!BQ28)/20)</f>
        <v/>
      </c>
      <c r="AF57" s="144" t="n"/>
      <c r="AG57" s="144" t="n"/>
      <c r="AH57" s="144" t="n"/>
      <c r="AI57" s="334" t="inlineStr">
        <is>
          <t>预计均价</t>
        </is>
      </c>
      <c r="AJ57" s="335">
        <f>IF(AJ37="",0,SUM(AJ37:AJ56)/TEXT(COUNTA(AJ37:AJ56),"0;;"))</f>
        <v/>
      </c>
      <c r="AK57" s="335">
        <f>IF(AK37="",0,SUM(AK37:AK56)/TEXT(COUNTA(AK37:AK56),"0;;"))</f>
        <v/>
      </c>
      <c r="AL57" s="335">
        <f>IF(AL37="",0,SUM(AL37:AL56)/TEXT(COUNTA(AL37:AL56),"0;;"))</f>
        <v/>
      </c>
      <c r="AM57" s="335">
        <f>IF(AM37="",0,SUM(AM37:AM56)/TEXT(COUNTA(AM37:AM56),"0;;"))</f>
        <v/>
      </c>
      <c r="AN57" s="335">
        <f>IF(AN37="",0,SUM(AN37:AN56)/TEXT(COUNTA(AN37:AN56),"0;;"))</f>
        <v/>
      </c>
      <c r="AO57" s="335">
        <f>IF(AO37="",0,SUM(AO37:AO56)/TEXT(COUNTA(AO37:AO56),"0;;"))</f>
        <v/>
      </c>
      <c r="AP57" s="335">
        <f>IF(AP37="",0,SUM(AP37:AP56)/TEXT(COUNTA(AP37:AP56),"0;;"))</f>
        <v/>
      </c>
      <c r="AQ57" s="335">
        <f>IF(AQ37="",0,SUM(AQ37:AQ56)/TEXT(COUNTA(AQ37:AQ56),"0;;"))</f>
        <v/>
      </c>
      <c r="AR57" s="335">
        <f>IF(AR37="",0,SUM(AR37:AR56)/TEXT(COUNTA(AR37:AR56),"0;;"))</f>
        <v/>
      </c>
      <c r="AS57" s="335">
        <f>IF(AS37="",0,SUM(AS37:AS56)/TEXT(COUNTA(AS37:AS56),"0;;"))</f>
        <v/>
      </c>
      <c r="AT57" s="335">
        <f>IF(AT37="",0,SUM(AT37:AT56)/TEXT(COUNTA(AT37:AT56),"0;;"))</f>
        <v/>
      </c>
      <c r="AU57" s="335">
        <f>IF(AU37="",0,SUM(AU37:AU56)/TEXT(COUNTA(AU37:AU56),"0;;"))</f>
        <v/>
      </c>
      <c r="AV57" s="335">
        <f>IF(AV37="",0,SUM(AV37:AV56)/TEXT(COUNTA(AV37:AV56),"0;;"))</f>
        <v/>
      </c>
      <c r="AW57" s="335">
        <f>IF(AW37="",0,SUM(AW37:AW56)/TEXT(COUNTA(AW37:AW56),"0;;"))</f>
        <v/>
      </c>
      <c r="AX57" s="335">
        <f>IF(AX37="",0,SUM(AX37:AX56)/TEXT(COUNTA(AX37:AX56),"0;;"))</f>
        <v/>
      </c>
      <c r="AY57" s="362">
        <f>IF(AY37="",0,SUM(AY37:AY56)/TEXT(COUNTA(AY37:AY56),"0;;"))</f>
        <v/>
      </c>
      <c r="AZ57" s="144" t="n"/>
      <c r="BA57" s="1045">
        <f>BA34</f>
        <v/>
      </c>
      <c r="BB57" s="1240">
        <f>IF(BT8=1,AL110/(第7期!AP110/2+AP110),0)</f>
        <v/>
      </c>
      <c r="BC57" s="1101" t="n"/>
      <c r="BD57" s="1044">
        <f>BA57</f>
        <v/>
      </c>
      <c r="BE57" s="1336">
        <f>BB34/$BE$31</f>
        <v/>
      </c>
      <c r="BF57" s="1336">
        <f>BC34/$BE$31</f>
        <v/>
      </c>
      <c r="BG57" s="1336">
        <f>BD34/$BE$31</f>
        <v/>
      </c>
      <c r="BH57" s="1336">
        <f>BE34/$BE$31</f>
        <v/>
      </c>
      <c r="BI57" s="1101" t="n"/>
      <c r="BJ57" s="1101" t="n"/>
      <c r="BK57" s="1101" t="n"/>
      <c r="BL57" s="1101" t="n"/>
      <c r="BM57" s="1101" t="n"/>
      <c r="BN57" s="1101" t="n"/>
      <c r="BO57" s="1101" t="n"/>
      <c r="BP57" s="1101" t="n"/>
      <c r="BQ57" s="1101" t="n"/>
      <c r="BR57" s="1106" t="n"/>
      <c r="BS57" s="1106" t="n"/>
      <c r="BT57" s="1106" t="n"/>
      <c r="BU57" s="1106" t="n"/>
      <c r="BV57" s="1106" t="n"/>
      <c r="BW57" s="1106" t="n"/>
      <c r="BX57" s="1106" t="n"/>
      <c r="BY57" s="1106" t="n"/>
      <c r="BZ57" s="1106" t="n"/>
      <c r="CA57" s="1106" t="n"/>
      <c r="CB57" s="1106" t="n"/>
      <c r="CC57" s="1106" t="n"/>
      <c r="CD57" s="1106" t="n"/>
      <c r="CE57" s="1106" t="n"/>
      <c r="CF57" s="1106" t="n"/>
      <c r="CG57" s="1106" t="n"/>
      <c r="CH57" s="1106" t="n"/>
      <c r="CI57" s="1106" t="n"/>
      <c r="CJ57" s="1106" t="n"/>
      <c r="CK57" s="1101" t="n"/>
      <c r="CL57" s="1101" t="n"/>
      <c r="CM57" s="1101" t="n"/>
      <c r="CN57" s="1101" t="n"/>
      <c r="CO57" s="1101" t="n"/>
      <c r="CP57" s="1101" t="n"/>
      <c r="CQ57" s="1101" t="n"/>
      <c r="CR57" s="1101" t="n"/>
      <c r="CS57" s="1101" t="n"/>
      <c r="CT57" s="1101" t="n"/>
      <c r="CU57" s="1101" t="n"/>
      <c r="CV57" s="1101" t="n"/>
      <c r="CW57" s="1101" t="n"/>
      <c r="CX57" s="1101" t="n"/>
      <c r="CY57" s="1101" t="n"/>
      <c r="CZ57" s="1101" t="n"/>
      <c r="DA57" s="1101" t="n"/>
      <c r="DB57" s="1101" t="n"/>
      <c r="DC57" s="1101" t="n"/>
      <c r="DD57" s="1101" t="n"/>
      <c r="DE57" s="1101" t="n"/>
      <c r="DF57" s="1101" t="n"/>
      <c r="DG57" s="1101" t="n"/>
      <c r="DH57" s="1101" t="n"/>
      <c r="DI57" s="1101" t="n"/>
    </row>
    <row r="58" ht="16" customFormat="1" customHeight="1" s="140">
      <c r="A58" s="1047" t="inlineStr">
        <is>
          <t>银行贷款利息</t>
        </is>
      </c>
      <c r="C58" s="1061">
        <f>-B24*初始化表!B22/4</f>
        <v/>
      </c>
      <c r="D58" s="1293" t="n"/>
      <c r="E58" s="1293">
        <f>E54-C58</f>
        <v/>
      </c>
      <c r="F58" s="1291">
        <f>F57+C58</f>
        <v/>
      </c>
      <c r="G58" s="144" t="n"/>
      <c r="H58" s="1047" t="inlineStr">
        <is>
          <t>产品1</t>
        </is>
      </c>
      <c r="I58" s="1061">
        <f>INT(IF($F$24=1,IF(MOD(($I52+SUM($V5:$Y5)-SUM($V11:$Y11))*I47/SUM($I47:$L47)-V5+V11-9,20)&gt;11,(($I52+SUM($V5:$Y5)-SUM($V11:$Y11))*I47/SUM($I47:$L47)-V5+V11),(($I52+SUM($V5:$Y5)-SUM($V11:$Y11))*I47/SUM($I47:$L47)-V5+V11)-MOD(($I52+SUM($V5:$Y5)-SUM($V11:$Y11))*I47/SUM($I47:$L47)-V5+V11-9,20)),($I52+SUM($V5:$Y5)-SUM($V11:$Y11))*I47/SUM($I47:$L47)-V5+V11))</f>
        <v/>
      </c>
      <c r="J58" s="1061">
        <f>INT(IF($F$24=1,IF(MOD(($I52+SUM($V5:$Y5)-SUM($V11:$Y11))*J47/SUM($I47:$L47)-W5+W11-9,20)&gt;11,(($I52+SUM($V5:$Y5)-SUM($V11:$Y11))*J47/SUM($I47:$L47)-W5+W11),(($I52+SUM($V5:$Y5)-SUM($V11:$Y11))*J47/SUM($I47:$L47)-W5+W11)-MOD(($I52+SUM($V5:$Y5)-SUM($V11:$Y11))*J47/SUM($I47:$L47)-W5+W11-9,20)),($I52+SUM($V5:$Y5)-SUM($V11:$Y11))*J47/SUM($I47:$L47)-W5+W11))</f>
        <v/>
      </c>
      <c r="K58" s="1061">
        <f>INT(IF($F$24=1,IF(MOD(($I52+SUM($V5:$Y5)-SUM($V11:$Y11))*K47/SUM($I47:$L47)-X5+X11-9,20)&gt;11,(($I52+SUM($V5:$Y5)-SUM($V11:$Y11))*K47/SUM($I47:$L47)-X5+X11),(($I52+SUM($V5:$Y5)-SUM($V11:$Y11))*K47/SUM($I47:$L47)-X5+X11)-MOD(($I52+SUM($V5:$Y5)-SUM($V11:$Y11))*K47/SUM($I47:$L47)-X5+X11-9,20)),($I52+SUM($V5:$Y5)-SUM($V11:$Y11))*K47/SUM($I47:$L47)-X5+X11))</f>
        <v/>
      </c>
      <c r="L58" s="187">
        <f>INT(IF($F$24=1,IF(MOD(($I52+SUM($V5:$Y5)-SUM($V11:$Y11))*L47/SUM($I47:$L47)-Y5+Y11-9,20)&gt;11,(($I52+SUM($V5:$Y5)-SUM($V11:$Y11))*L47/SUM($I47:$L47)-Y5+Y11),(($I52+SUM($V5:$Y5)-SUM($V11:$Y11))*L47/SUM($I47:$L47)-Y5+Y11)-MOD(($I52+SUM($V5:$Y5)-SUM($V11:$Y11))*L47/SUM($I47:$L47)-Y5+Y11-9,20)),($I52+SUM($V5:$Y5)-SUM($V11:$Y11))*L47/SUM($I47:$L47)-Y5+Y11))</f>
        <v/>
      </c>
      <c r="M58" s="178" t="n"/>
      <c r="N58" s="1101" t="n"/>
      <c r="O58" s="181" t="n"/>
      <c r="P58" s="181" t="n"/>
      <c r="Q58" s="181" t="n"/>
      <c r="R58" s="181" t="n"/>
      <c r="S58" s="181" t="n"/>
      <c r="T58" s="230" t="n"/>
      <c r="U58" s="1101" t="n"/>
      <c r="V58" s="1101" t="n"/>
      <c r="W58" s="1101" t="n"/>
      <c r="X58" s="1101" t="n"/>
      <c r="Y58" s="1101" t="n"/>
      <c r="Z58" s="1101" t="n"/>
      <c r="AA58" s="1101" t="n"/>
      <c r="AB58" s="1101" t="n"/>
      <c r="AC58" s="1101" t="n"/>
      <c r="AD58" s="1101" t="n"/>
      <c r="AE58" s="1101" t="n"/>
      <c r="AF58" s="1101" t="n"/>
      <c r="AG58" s="144" t="n"/>
      <c r="AH58" s="144" t="n"/>
      <c r="AI58" s="1047" t="inlineStr">
        <is>
          <t>市场份额报表</t>
        </is>
      </c>
      <c r="AZ58" s="144" t="n"/>
      <c r="BA58" s="1045">
        <f>BA35</f>
        <v/>
      </c>
      <c r="BB58" s="1240">
        <f>IF(BT9=1,AL111/(第7期!AP111/2+AP111),0)</f>
        <v/>
      </c>
      <c r="BC58" s="1101" t="n"/>
      <c r="BD58" s="1044">
        <f>BA58</f>
        <v/>
      </c>
      <c r="BE58" s="1336">
        <f>BB35/$BE$31</f>
        <v/>
      </c>
      <c r="BF58" s="1336">
        <f>BC35/$BE$31</f>
        <v/>
      </c>
      <c r="BG58" s="1336">
        <f>BD35/$BE$31</f>
        <v/>
      </c>
      <c r="BH58" s="1336">
        <f>BE35/$BE$31</f>
        <v/>
      </c>
      <c r="BI58" s="1101" t="n"/>
      <c r="BJ58" s="1101" t="n"/>
      <c r="BK58" s="1101" t="n"/>
      <c r="BL58" s="1101" t="n"/>
      <c r="BM58" s="1101" t="n"/>
      <c r="BN58" s="1101" t="n"/>
      <c r="BO58" s="1101" t="n"/>
      <c r="BP58" s="1101" t="n"/>
      <c r="BQ58" s="1101" t="n"/>
      <c r="BR58" s="1106" t="n"/>
      <c r="BS58" s="1106" t="n"/>
      <c r="BT58" s="1106" t="n"/>
      <c r="BU58" s="1106" t="n"/>
      <c r="BV58" s="1106" t="n"/>
      <c r="BW58" s="1106" t="n"/>
      <c r="BX58" s="1106" t="n"/>
      <c r="BY58" s="1106" t="n"/>
      <c r="BZ58" s="1106" t="n"/>
      <c r="CA58" s="1106" t="n"/>
      <c r="CB58" s="1106" t="n"/>
      <c r="CC58" s="1106" t="n"/>
      <c r="CD58" s="1106" t="n"/>
      <c r="CE58" s="1106" t="n"/>
      <c r="CF58" s="1106" t="n"/>
      <c r="CG58" s="1106" t="n"/>
      <c r="CH58" s="1106" t="n"/>
      <c r="CI58" s="1106" t="n"/>
      <c r="CJ58" s="1106" t="n"/>
      <c r="CK58" s="1101" t="n"/>
      <c r="CL58" s="1101" t="n"/>
      <c r="CM58" s="1101" t="n"/>
      <c r="CN58" s="1101" t="n"/>
      <c r="CO58" s="1101" t="n"/>
      <c r="CP58" s="1101" t="n"/>
      <c r="CQ58" s="1101" t="n"/>
      <c r="CR58" s="1101" t="n"/>
      <c r="CS58" s="1101" t="n"/>
      <c r="CT58" s="1101" t="n"/>
      <c r="CU58" s="1101" t="n"/>
      <c r="CV58" s="1101" t="n"/>
      <c r="CW58" s="1101" t="n"/>
      <c r="CX58" s="1101" t="n"/>
      <c r="CY58" s="1101" t="n"/>
      <c r="CZ58" s="1101" t="n"/>
      <c r="DA58" s="1101" t="n"/>
      <c r="DB58" s="1101" t="n"/>
      <c r="DC58" s="1101" t="n"/>
      <c r="DD58" s="1101" t="n"/>
      <c r="DE58" s="1101" t="n"/>
      <c r="DF58" s="1101" t="n"/>
      <c r="DG58" s="1101" t="n"/>
      <c r="DH58" s="1101" t="n"/>
      <c r="DI58" s="1101" t="n"/>
    </row>
    <row r="59" ht="16" customFormat="1" customHeight="1" s="140">
      <c r="A59" s="1047" t="inlineStr">
        <is>
          <t>还上期紧急贷款</t>
        </is>
      </c>
      <c r="C59" s="1061">
        <f>-R33</f>
        <v/>
      </c>
      <c r="D59" s="1293" t="n"/>
      <c r="E59" s="1293" t="n"/>
      <c r="F59" s="1291">
        <f>F58+C59</f>
        <v/>
      </c>
      <c r="G59" s="144" t="n"/>
      <c r="H59" s="1047" t="inlineStr">
        <is>
          <t>产品2</t>
        </is>
      </c>
      <c r="I59" s="1061">
        <f>INT(IF($F$24=1,IF(MOD(($J52+SUM($V6:$Y6)-SUM($V12:$Y12))*I48/SUM($I48:$L48)-V6+V12-9,20)&gt;11,(($J52+SUM($V6:$Y6)-SUM($V12:$Y12))*I48/SUM($I48:$L48)-V6+V12),(($J52+SUM($V6:$Y6)-SUM($V12:$Y12))*I48/SUM($I48:$L48)-V6+V12)-MOD(($J52+SUM($V6:$Y6)-SUM($V12:$Y12))*I48/SUM($I48:$L48)-V6+V12-9,20)),($J52+SUM($V6:$Y6)-SUM($V12:$Y12))*I48/SUM($I48:$L48)-V6+V12))</f>
        <v/>
      </c>
      <c r="J59" s="1061">
        <f>INT(IF($F$24=1,IF(MOD(($J52+SUM($V6:$Y6)-SUM($V12:$Y12))*J48/SUM($I48:$L48)-W6+W12-9,20)&gt;11,(($J52+SUM($V6:$Y6)-SUM($V12:$Y12))*J48/SUM($I48:$L48)-W6+W12),(($J52+SUM($V6:$Y6)-SUM($V12:$Y12))*J48/SUM($I48:$L48)-W6+W12)-MOD(($J52+SUM($V6:$Y6)-SUM($V12:$Y12))*J48/SUM($I48:$L48)-W6+W12-9,20)),($J52+SUM($V6:$Y6)-SUM($V12:$Y12))*J48/SUM($I48:$L48)-W6+W12))</f>
        <v/>
      </c>
      <c r="K59" s="1061">
        <f>INT(IF($F$24=1,IF(MOD(($J52+SUM($V6:$Y6)-SUM($V12:$Y12))*K48/SUM($I48:$L48)-X6+X12-9,20)&gt;11,(($J52+SUM($V6:$Y6)-SUM($V12:$Y12))*K48/SUM($I48:$L48)-X6+X12),(($J52+SUM($V6:$Y6)-SUM($V12:$Y12))*K48/SUM($I48:$L48)-X6+X12)-MOD(($J52+SUM($V6:$Y6)-SUM($V12:$Y12))*K48/SUM($I48:$L48)-X6+X12-9,20)),($J52+SUM($V6:$Y6)-SUM($V12:$Y12))*K48/SUM($I48:$L48)-X6+X12))</f>
        <v/>
      </c>
      <c r="L59" s="187">
        <f>INT(IF($F$24=1,IF(MOD(($J52+SUM($V6:$Y6)-SUM($V12:$Y12))*L48/SUM($I48:$L48)-Y6+Y12-9,20)&gt;11,(($J52+SUM($V6:$Y6)-SUM($V12:$Y12))*L48/SUM($I48:$L48)-Y6+Y12),(($J52+SUM($V6:$Y6)-SUM($V12:$Y12))*L48/SUM($I48:$L48)-Y6+Y12)-MOD(($J52+SUM($V6:$Y6)-SUM($V12:$Y12))*L48/SUM($I48:$L48)-Y6+Y12-9,20)),($J52+SUM($V6:$Y6)-SUM($V12:$Y12))*L48/SUM($I48:$L48)-Y6+Y12))</f>
        <v/>
      </c>
      <c r="M59" s="178" t="n"/>
      <c r="N59" s="1101" t="n"/>
      <c r="O59" s="181" t="n"/>
      <c r="P59" s="181" t="n"/>
      <c r="Q59" s="181" t="n"/>
      <c r="R59" s="181" t="n"/>
      <c r="S59" s="181" t="n"/>
      <c r="T59" s="230" t="n"/>
      <c r="U59" s="1041" t="inlineStr">
        <is>
          <t>均价变动值</t>
        </is>
      </c>
      <c r="V59" s="1053" t="inlineStr">
        <is>
          <t>市场1</t>
        </is>
      </c>
      <c r="W59" s="1053" t="inlineStr">
        <is>
          <t>市场2</t>
        </is>
      </c>
      <c r="X59" s="1053" t="inlineStr">
        <is>
          <t>市场3</t>
        </is>
      </c>
      <c r="Y59" s="1090" t="inlineStr">
        <is>
          <t>市场4</t>
        </is>
      </c>
      <c r="Z59" s="288" t="inlineStr">
        <is>
          <t>平均值</t>
        </is>
      </c>
      <c r="AA59" s="289" t="inlineStr">
        <is>
          <t>市场容量（上一期）</t>
        </is>
      </c>
      <c r="AB59" s="289" t="inlineStr">
        <is>
          <t>市场1</t>
        </is>
      </c>
      <c r="AC59" s="289" t="inlineStr">
        <is>
          <t>市场2</t>
        </is>
      </c>
      <c r="AD59" s="289" t="inlineStr">
        <is>
          <t>市场3</t>
        </is>
      </c>
      <c r="AE59" s="289" t="inlineStr">
        <is>
          <t>市场4</t>
        </is>
      </c>
      <c r="AF59" s="290" t="inlineStr">
        <is>
          <t>总量</t>
        </is>
      </c>
      <c r="AG59" s="144" t="n"/>
      <c r="AH59" s="144" t="n"/>
      <c r="AI59" s="1047" t="inlineStr">
        <is>
          <t>公司</t>
        </is>
      </c>
      <c r="AJ59" s="1044" t="inlineStr">
        <is>
          <t>产品A</t>
        </is>
      </c>
      <c r="AN59" s="1044" t="inlineStr">
        <is>
          <t>产品2</t>
        </is>
      </c>
      <c r="AR59" s="1044" t="inlineStr">
        <is>
          <t>产品3</t>
        </is>
      </c>
      <c r="AV59" s="1091" t="inlineStr">
        <is>
          <t>产品4</t>
        </is>
      </c>
      <c r="AY59" s="1239" t="n"/>
      <c r="AZ59" s="144" t="n"/>
      <c r="BA59" s="1045">
        <f>BA36</f>
        <v/>
      </c>
      <c r="BB59" s="1240">
        <f>IF(BT10=1,AL112/(第7期!AP112/2+AP112),0)</f>
        <v/>
      </c>
      <c r="BC59" s="1101" t="n"/>
      <c r="BD59" s="1044">
        <f>BA59</f>
        <v/>
      </c>
      <c r="BE59" s="1336">
        <f>BB36/$BE$31</f>
        <v/>
      </c>
      <c r="BF59" s="1336">
        <f>BC36/$BE$31</f>
        <v/>
      </c>
      <c r="BG59" s="1336">
        <f>BD36/$BE$31</f>
        <v/>
      </c>
      <c r="BH59" s="1336">
        <f>BE36/$BE$31</f>
        <v/>
      </c>
      <c r="BI59" s="1101" t="n"/>
      <c r="BJ59" s="1101" t="n"/>
      <c r="BK59" s="1101" t="n"/>
      <c r="BL59" s="1101" t="n"/>
      <c r="BM59" s="1101" t="n"/>
      <c r="BN59" s="1101" t="n"/>
      <c r="BO59" s="1101" t="n"/>
      <c r="BP59" s="1101" t="n"/>
      <c r="BQ59" s="1101" t="n"/>
      <c r="BR59" s="1106" t="n"/>
      <c r="BS59" s="1106" t="n"/>
      <c r="BT59" s="1106" t="n"/>
      <c r="BU59" s="1106" t="n"/>
      <c r="BV59" s="1106" t="n"/>
      <c r="BW59" s="1106" t="n"/>
      <c r="BX59" s="1106" t="n"/>
      <c r="BY59" s="1106" t="n"/>
      <c r="BZ59" s="1106" t="n"/>
      <c r="CA59" s="1106" t="n"/>
      <c r="CB59" s="1106" t="n"/>
      <c r="CC59" s="1106" t="n"/>
      <c r="CD59" s="1106" t="n"/>
      <c r="CE59" s="1106" t="n"/>
      <c r="CF59" s="1106" t="n"/>
      <c r="CG59" s="1106" t="n"/>
      <c r="CH59" s="1106" t="n"/>
      <c r="CI59" s="1106" t="n"/>
      <c r="CJ59" s="1106" t="n"/>
      <c r="CK59" s="1101" t="n"/>
      <c r="CL59" s="1101" t="n"/>
      <c r="CM59" s="1101" t="n"/>
      <c r="CN59" s="1101" t="n"/>
      <c r="CO59" s="1101" t="n"/>
      <c r="CP59" s="1101" t="n"/>
      <c r="CQ59" s="1101" t="n"/>
      <c r="CR59" s="1101" t="n"/>
      <c r="CS59" s="1101" t="n"/>
      <c r="CT59" s="1101" t="n"/>
      <c r="CU59" s="1101" t="n"/>
      <c r="CV59" s="1101" t="n"/>
      <c r="CW59" s="1101" t="n"/>
      <c r="CX59" s="1101" t="n"/>
      <c r="CY59" s="1101" t="n"/>
      <c r="CZ59" s="1101" t="n"/>
      <c r="DA59" s="1101" t="n"/>
      <c r="DB59" s="1101" t="n"/>
      <c r="DC59" s="1101" t="n"/>
      <c r="DD59" s="1101" t="n"/>
      <c r="DE59" s="1101" t="n"/>
      <c r="DF59" s="1101" t="n"/>
      <c r="DG59" s="1101" t="n"/>
      <c r="DH59" s="1101" t="n"/>
      <c r="DI59" s="1101" t="n"/>
    </row>
    <row r="60" ht="16" customFormat="1" customHeight="1" s="140">
      <c r="A60" s="1047" t="inlineStr">
        <is>
          <t>上期紧急贷款利息</t>
        </is>
      </c>
      <c r="C60" s="1061">
        <f>C59*0.1</f>
        <v/>
      </c>
      <c r="D60" s="1293" t="n"/>
      <c r="E60" s="1293">
        <f>E58-C60</f>
        <v/>
      </c>
      <c r="F60" s="1291">
        <f>F59+C60</f>
        <v/>
      </c>
      <c r="G60" s="144" t="n"/>
      <c r="H60" s="1047" t="inlineStr">
        <is>
          <t>产品3</t>
        </is>
      </c>
      <c r="I60" s="1061">
        <f>INT(IF($F$24=1,IF(MOD(($K52+SUM($V7:$Y7)-SUM($V13:$Y13))*I49/SUM($I49:$L49)-V7+V13-9,20)&gt;11,(($K52+SUM($V7:$Y7)-SUM($V13:$Y13))*I49/SUM($I49:$L49)-V7+V13),(($K52+SUM($V7:$Y7)-SUM($V13:$Y13))*I49/SUM($I49:$L49)-V7+V13)-MOD(($K52+SUM($V7:$Y7)-SUM($V13:$Y13))*I49/SUM($I49:$L49)-V7+V13-9,20)),($K52+SUM($V7:$Y7)-SUM($V13:$Y13))*I49/SUM($I49:$L49)-V7+V13))</f>
        <v/>
      </c>
      <c r="J60" s="1061">
        <f>INT(IF($F$24=1,IF(MOD(($K52+SUM($V7:$Y7)-SUM($V13:$Y13))*J49/SUM($I49:$L49)-W7+W13-9,20)&gt;11,(($K52+SUM($V7:$Y7)-SUM($V13:$Y13))*J49/SUM($I49:$L49)-W7+W13),(($K52+SUM($V7:$Y7)-SUM($V13:$Y13))*J49/SUM($I49:$L49)-W7+W13)-MOD(($K52+SUM($V7:$Y7)-SUM($V13:$Y13))*J49/SUM($I49:$L49)-W7+W13-9,20)),($K52+SUM($V7:$Y7)-SUM($V13:$Y13))*J49/SUM($I49:$L49)-W7+W13))</f>
        <v/>
      </c>
      <c r="K60" s="1061">
        <f>INT(IF($F$24=1,IF(MOD(($K52+SUM($V7:$Y7)-SUM($V13:$Y13))*K49/SUM($I49:$L49)-X7+X13-9,20)&gt;11,(($K52+SUM($V7:$Y7)-SUM($V13:$Y13))*K49/SUM($I49:$L49)-X7+X13),(($K52+SUM($V7:$Y7)-SUM($V13:$Y13))*K49/SUM($I49:$L49)-X7+X13)-MOD(($K52+SUM($V7:$Y7)-SUM($V13:$Y13))*K49/SUM($I49:$L49)-X7+X13-9,20)),($K52+SUM($V7:$Y7)-SUM($V13:$Y13))*K49/SUM($I49:$L49)-X7+X13))</f>
        <v/>
      </c>
      <c r="L60" s="187">
        <f>INT(IF($F$24=1,IF(MOD(($K52+SUM($V7:$Y7)-SUM($V13:$Y13))*L49/SUM($I49:$L49)-Y7+Y13-9,20)&gt;11,(($K52+SUM($V7:$Y7)-SUM($V13:$Y13))*L49/SUM($I49:$L49)-Y7+Y13),(($K52+SUM($V7:$Y7)-SUM($V13:$Y13))*L49/SUM($I49:$L49)-Y7+Y13)-MOD(($K52+SUM($V7:$Y7)-SUM($V13:$Y13))*L49/SUM($I49:$L49)-Y7+Y13-9,20)),($K52+SUM($V7:$Y7)-SUM($V13:$Y13))*L49/SUM($I49:$L49)-Y7+Y13))</f>
        <v/>
      </c>
      <c r="M60" s="178" t="n"/>
      <c r="N60" s="181" t="n"/>
      <c r="O60" s="181" t="n"/>
      <c r="P60" s="181" t="n"/>
      <c r="Q60" s="181" t="n"/>
      <c r="R60" s="181" t="n"/>
      <c r="S60" s="181" t="n"/>
      <c r="T60" s="230" t="n"/>
      <c r="U60" s="1047" t="inlineStr">
        <is>
          <t>产品1</t>
        </is>
      </c>
      <c r="V60" s="1061">
        <f>V30-第7期!V30</f>
        <v/>
      </c>
      <c r="W60" s="1061">
        <f>W30-第7期!W30</f>
        <v/>
      </c>
      <c r="X60" s="1061">
        <f>X30-第7期!X30</f>
        <v/>
      </c>
      <c r="Y60" s="187">
        <f>Y30-第7期!Y30</f>
        <v/>
      </c>
      <c r="Z60" s="297">
        <f>SUM(V60:Y60)/4</f>
        <v/>
      </c>
      <c r="AA60" s="298" t="inlineStr">
        <is>
          <t>产品1</t>
        </is>
      </c>
      <c r="AB60" s="292">
        <f>第7期!BB28</f>
        <v/>
      </c>
      <c r="AC60" s="292">
        <f>第7期!BC28</f>
        <v/>
      </c>
      <c r="AD60" s="292">
        <f>第7期!BD28</f>
        <v/>
      </c>
      <c r="AE60" s="292">
        <f>第7期!BE28</f>
        <v/>
      </c>
      <c r="AF60" s="293">
        <f>SUM(AB60:AE60)</f>
        <v/>
      </c>
      <c r="AG60" s="144" t="n"/>
      <c r="AH60" s="144" t="n"/>
      <c r="AI60" s="1228" t="n"/>
      <c r="AJ60" s="1044" t="inlineStr">
        <is>
          <t>市场1</t>
        </is>
      </c>
      <c r="AK60" s="1044" t="inlineStr">
        <is>
          <t>市场2</t>
        </is>
      </c>
      <c r="AL60" s="1044" t="inlineStr">
        <is>
          <t>市场3</t>
        </is>
      </c>
      <c r="AM60" s="1044" t="inlineStr">
        <is>
          <t>市场4</t>
        </is>
      </c>
      <c r="AN60" s="1044" t="inlineStr">
        <is>
          <t>市场1</t>
        </is>
      </c>
      <c r="AO60" s="1044" t="inlineStr">
        <is>
          <t>市场2</t>
        </is>
      </c>
      <c r="AP60" s="1044" t="inlineStr">
        <is>
          <t>市场3</t>
        </is>
      </c>
      <c r="AQ60" s="1044" t="inlineStr">
        <is>
          <t>市场4</t>
        </is>
      </c>
      <c r="AR60" s="1044" t="inlineStr">
        <is>
          <t>市场1</t>
        </is>
      </c>
      <c r="AS60" s="1044" t="inlineStr">
        <is>
          <t>市场2</t>
        </is>
      </c>
      <c r="AT60" s="1044" t="inlineStr">
        <is>
          <t>市场3</t>
        </is>
      </c>
      <c r="AU60" s="1044" t="inlineStr">
        <is>
          <t>市场4</t>
        </is>
      </c>
      <c r="AV60" s="1044" t="inlineStr">
        <is>
          <t>市场1</t>
        </is>
      </c>
      <c r="AW60" s="1044" t="inlineStr">
        <is>
          <t>市场2</t>
        </is>
      </c>
      <c r="AX60" s="1044" t="inlineStr">
        <is>
          <t>市场3</t>
        </is>
      </c>
      <c r="AY60" s="1091" t="inlineStr">
        <is>
          <t>市场4</t>
        </is>
      </c>
      <c r="AZ60" s="144" t="n"/>
      <c r="BA60" s="1045">
        <f>BA37</f>
        <v/>
      </c>
      <c r="BB60" s="1240">
        <f>IF(BT11=1,AL113/(第7期!AP113/2+AP113),0)</f>
        <v/>
      </c>
      <c r="BC60" s="1101" t="n"/>
      <c r="BD60" s="1044">
        <f>BA60</f>
        <v/>
      </c>
      <c r="BE60" s="1336">
        <f>BB37/$BE$31</f>
        <v/>
      </c>
      <c r="BF60" s="1336">
        <f>BC37/$BE$31</f>
        <v/>
      </c>
      <c r="BG60" s="1336">
        <f>BD37/$BE$31</f>
        <v/>
      </c>
      <c r="BH60" s="1336">
        <f>BE37/$BE$31</f>
        <v/>
      </c>
      <c r="BI60" s="1101" t="n"/>
      <c r="BJ60" s="1101" t="n"/>
      <c r="BK60" s="1101" t="n"/>
      <c r="BL60" s="1101" t="n"/>
      <c r="BM60" s="1101" t="n"/>
      <c r="BN60" s="1101" t="n"/>
      <c r="BO60" s="1101" t="n"/>
      <c r="BP60" s="1101" t="n"/>
      <c r="BQ60" s="1101" t="n"/>
      <c r="BR60" s="1106" t="n"/>
      <c r="BS60" s="1106" t="n"/>
      <c r="BT60" s="1106" t="n"/>
      <c r="BU60" s="1106" t="n"/>
      <c r="BV60" s="1106" t="n"/>
      <c r="BW60" s="1106" t="n"/>
      <c r="BX60" s="1106" t="n"/>
      <c r="BY60" s="1106" t="n"/>
      <c r="BZ60" s="1106" t="n"/>
      <c r="CA60" s="1106" t="n"/>
      <c r="CB60" s="1106" t="n"/>
      <c r="CC60" s="1106" t="n"/>
      <c r="CD60" s="1106" t="n"/>
      <c r="CE60" s="1106" t="n"/>
      <c r="CF60" s="1106" t="n"/>
      <c r="CG60" s="1106" t="n"/>
      <c r="CH60" s="1106" t="n"/>
      <c r="CI60" s="1106" t="n"/>
      <c r="CJ60" s="1106" t="n"/>
      <c r="CK60" s="1101" t="n"/>
      <c r="CL60" s="1101" t="n"/>
      <c r="CM60" s="1101" t="n"/>
      <c r="CN60" s="1101" t="n"/>
      <c r="CO60" s="1101" t="n"/>
      <c r="CP60" s="1101" t="n"/>
      <c r="CQ60" s="1101" t="n"/>
      <c r="CR60" s="1101" t="n"/>
      <c r="CS60" s="1101" t="n"/>
      <c r="CT60" s="1101" t="n"/>
      <c r="CU60" s="1101" t="n"/>
      <c r="CV60" s="1101" t="n"/>
      <c r="CW60" s="1101" t="n"/>
      <c r="CX60" s="1101" t="n"/>
      <c r="CY60" s="1101" t="n"/>
      <c r="CZ60" s="1101" t="n"/>
      <c r="DA60" s="1101" t="n"/>
      <c r="DB60" s="1101" t="n"/>
      <c r="DC60" s="1101" t="n"/>
      <c r="DD60" s="1101" t="n"/>
      <c r="DE60" s="1101" t="n"/>
      <c r="DF60" s="1101" t="n"/>
      <c r="DG60" s="1101" t="n"/>
      <c r="DH60" s="1101" t="n"/>
      <c r="DI60" s="1101" t="n"/>
    </row>
    <row r="61" ht="16" customFormat="1" customHeight="1" s="140">
      <c r="A61" s="1047" t="inlineStr">
        <is>
          <t>纳  税</t>
        </is>
      </c>
      <c r="C61" s="1061">
        <f>-IF(F77*初始化表!B25&gt;-第7期!F80,F77*初始化表!B25+第7期!F80,0)</f>
        <v/>
      </c>
      <c r="D61" s="1293" t="n"/>
      <c r="E61" s="1293" t="n"/>
      <c r="F61" s="1291">
        <f>F60+C61</f>
        <v/>
      </c>
      <c r="G61" s="144" t="n"/>
      <c r="H61" s="1047" t="inlineStr">
        <is>
          <t>产品4</t>
        </is>
      </c>
      <c r="I61" s="1061">
        <f>INT(IF($F$24=1,IF(MOD(($L52+SUM($V8:$Y8)-SUM($V14:$Y14))*I50/SUM($I50:$L50)-V8+V14-9,20)&gt;11,(($L52+SUM($V8:$Y8)-SUM($V14:$Y14))*I50/SUM($I50:$L50)-V8+V14),(($L52+SUM($V8:$Y8)-SUM($V14:$Y14))*I50/SUM($I50:$L50)-V8+V14)-MOD(($L52+SUM($V8:$Y8)-SUM($V14:$Y14))*I50/SUM($I50:$L50)-V8+V14-9,20)),($L52+SUM($V8:$Y8)-SUM($V14:$Y14))*I50/SUM($I50:$L50)-V8+V14))</f>
        <v/>
      </c>
      <c r="J61" s="1061">
        <f>INT(IF($F$24=1,IF(MOD(($L52+SUM($V8:$Y8)-SUM($V14:$Y14))*J50/SUM($I50:$L50)-W8+W14-9,20)&gt;11,(($L52+SUM($V8:$Y8)-SUM($V14:$Y14))*J50/SUM($I50:$L50)-W8+W14),(($L52+SUM($V8:$Y8)-SUM($V14:$Y14))*J50/SUM($I50:$L50)-W8+W14)-MOD(($L52+SUM($V8:$Y8)-SUM($V14:$Y14))*J50/SUM($I50:$L50)-W8+W14-9,20)),($L52+SUM($V8:$Y8)-SUM($V14:$Y14))*J50/SUM($I50:$L50)-W8+W14))</f>
        <v/>
      </c>
      <c r="K61" s="1061">
        <f>INT(IF($F$24=1,IF(MOD(($L52+SUM($V8:$Y8)-SUM($V14:$Y14))*K50/SUM($I50:$L50)-X8+X14-9,20)&gt;11,(($L52+SUM($V8:$Y8)-SUM($V14:$Y14))*K50/SUM($I50:$L50)-X8+X14),(($L52+SUM($V8:$Y8)-SUM($V14:$Y14))*K50/SUM($I50:$L50)-X8+X14)-MOD(($L52+SUM($V8:$Y8)-SUM($V14:$Y14))*K50/SUM($I50:$L50)-X8+X14-9,20)),($L52+SUM($V8:$Y8)-SUM($V14:$Y14))*K50/SUM($I50:$L50)-X8+X14))</f>
        <v/>
      </c>
      <c r="L61" s="187">
        <f>INT(IF($F$24=1,IF(MOD(($L52+SUM($V8:$Y8)-SUM($V14:$Y14))*L50/SUM($I50:$L50)-Y8+Y14-9,20)&gt;11,(($L52+SUM($V8:$Y8)-SUM($V14:$Y14))*L50/SUM($I50:$L50)-Y8+Y14),(($L52+SUM($V8:$Y8)-SUM($V14:$Y14))*L50/SUM($I50:$L50)-Y8+Y14)-MOD(($L52+SUM($V8:$Y8)-SUM($V14:$Y14))*L50/SUM($I50:$L50)-Y8+Y14-9,20)),($L52+SUM($V8:$Y8)-SUM($V14:$Y14))*L50/SUM($I50:$L50)-Y8+Y14))</f>
        <v/>
      </c>
      <c r="M61" s="178" t="n"/>
      <c r="N61" s="181" t="n"/>
      <c r="O61" s="181" t="n"/>
      <c r="P61" s="181" t="n"/>
      <c r="Q61" s="181" t="n"/>
      <c r="R61" s="181" t="n"/>
      <c r="S61" s="1101" t="n"/>
      <c r="T61" s="230" t="n"/>
      <c r="U61" s="1047" t="inlineStr">
        <is>
          <t>产品2</t>
        </is>
      </c>
      <c r="V61" s="1061">
        <f>V31-第7期!V31</f>
        <v/>
      </c>
      <c r="W61" s="1061">
        <f>W31-第7期!W31</f>
        <v/>
      </c>
      <c r="X61" s="1061">
        <f>X31-第7期!X31</f>
        <v/>
      </c>
      <c r="Y61" s="187">
        <f>Y31-第7期!Y31</f>
        <v/>
      </c>
      <c r="Z61" s="297">
        <f>SUM(V61:Y61)/4</f>
        <v/>
      </c>
      <c r="AA61" s="298" t="inlineStr">
        <is>
          <t>产品2</t>
        </is>
      </c>
      <c r="AB61" s="292">
        <f>第7期!BF28</f>
        <v/>
      </c>
      <c r="AC61" s="292">
        <f>第7期!BG28</f>
        <v/>
      </c>
      <c r="AD61" s="292">
        <f>第7期!BH28</f>
        <v/>
      </c>
      <c r="AE61" s="292">
        <f>第7期!BI28</f>
        <v/>
      </c>
      <c r="AF61" s="293">
        <f>SUM(AB61:AE61)</f>
        <v/>
      </c>
      <c r="AG61" s="144" t="n"/>
      <c r="AH61" s="144" t="n"/>
      <c r="AI61" s="329" t="n"/>
      <c r="AJ61" s="336" t="n"/>
      <c r="AK61" s="336" t="n"/>
      <c r="AL61" s="336" t="n"/>
      <c r="AM61" s="336" t="n"/>
      <c r="AN61" s="336" t="n"/>
      <c r="AO61" s="336" t="n"/>
      <c r="AP61" s="336" t="n"/>
      <c r="AQ61" s="336" t="n"/>
      <c r="AR61" s="336" t="n"/>
      <c r="AS61" s="336" t="n"/>
      <c r="AT61" s="336" t="n"/>
      <c r="AU61" s="336" t="n"/>
      <c r="AV61" s="336" t="n"/>
      <c r="AW61" s="336" t="n"/>
      <c r="AX61" s="336" t="n"/>
      <c r="AY61" s="363" t="n"/>
      <c r="AZ61" s="144" t="n"/>
      <c r="BA61" s="1045">
        <f>BA38</f>
        <v/>
      </c>
      <c r="BB61" s="1240">
        <f>IF(BT12=1,AL114/(第7期!AP114/2+AP114),0)</f>
        <v/>
      </c>
      <c r="BC61" s="1101" t="n"/>
      <c r="BD61" s="1044">
        <f>BA61</f>
        <v/>
      </c>
      <c r="BE61" s="1336">
        <f>BB38/$BE$31</f>
        <v/>
      </c>
      <c r="BF61" s="1336">
        <f>BC38/$BE$31</f>
        <v/>
      </c>
      <c r="BG61" s="1336">
        <f>BD38/$BE$31</f>
        <v/>
      </c>
      <c r="BH61" s="1336">
        <f>BE38/$BE$31</f>
        <v/>
      </c>
      <c r="BI61" s="1101" t="n"/>
      <c r="BJ61" s="1101" t="n"/>
      <c r="BK61" s="1101" t="n"/>
      <c r="BL61" s="1101" t="n"/>
      <c r="BM61" s="1101" t="n"/>
      <c r="BN61" s="1101" t="n"/>
      <c r="BO61" s="1101" t="n"/>
      <c r="BP61" s="1101" t="n"/>
      <c r="BQ61" s="1101" t="n"/>
      <c r="BR61" s="1106" t="n"/>
      <c r="BS61" s="1106" t="n"/>
      <c r="BT61" s="1106" t="n"/>
      <c r="BU61" s="1106" t="n"/>
      <c r="BV61" s="1106" t="n"/>
      <c r="BW61" s="1106" t="n"/>
      <c r="BX61" s="1106" t="n"/>
      <c r="BY61" s="1106" t="n"/>
      <c r="BZ61" s="1106" t="n"/>
      <c r="CA61" s="1106" t="n"/>
      <c r="CB61" s="1106" t="n"/>
      <c r="CC61" s="1106" t="n"/>
      <c r="CD61" s="1106" t="n"/>
      <c r="CE61" s="1106" t="n"/>
      <c r="CF61" s="1106" t="n"/>
      <c r="CG61" s="1106" t="n"/>
      <c r="CH61" s="1106" t="n"/>
      <c r="CI61" s="1106" t="n"/>
      <c r="CJ61" s="1106" t="n"/>
      <c r="CK61" s="1101" t="n"/>
      <c r="CL61" s="1101" t="n"/>
      <c r="CM61" s="1101" t="n"/>
      <c r="CN61" s="1101" t="n"/>
      <c r="CO61" s="1101" t="n"/>
      <c r="CP61" s="1101" t="n"/>
      <c r="CQ61" s="1101" t="n"/>
      <c r="CR61" s="1101" t="n"/>
      <c r="CS61" s="1101" t="n"/>
      <c r="CT61" s="1101" t="n"/>
      <c r="CU61" s="1101" t="n"/>
      <c r="CV61" s="1101" t="n"/>
      <c r="CW61" s="1101" t="n"/>
      <c r="CX61" s="1101" t="n"/>
      <c r="CY61" s="1101" t="n"/>
      <c r="CZ61" s="1101" t="n"/>
      <c r="DA61" s="1101" t="n"/>
      <c r="DB61" s="1101" t="n"/>
      <c r="DC61" s="1101" t="n"/>
      <c r="DD61" s="1101" t="n"/>
      <c r="DE61" s="1101" t="n"/>
      <c r="DF61" s="1101" t="n"/>
      <c r="DG61" s="1101" t="n"/>
      <c r="DH61" s="1101" t="n"/>
      <c r="DI61" s="1101" t="n"/>
    </row>
    <row r="62" ht="16" customFormat="1" customHeight="1" s="140">
      <c r="A62" s="1047" t="inlineStr">
        <is>
          <t>买机器</t>
        </is>
      </c>
      <c r="C62" s="1061">
        <f>-D22*初始化表!B8</f>
        <v/>
      </c>
      <c r="D62" s="1293" t="n"/>
      <c r="E62" s="1293" t="n"/>
      <c r="F62" s="1291">
        <f>F61+C62</f>
        <v/>
      </c>
      <c r="G62" s="144" t="n"/>
      <c r="H62" s="1047" t="inlineStr">
        <is>
          <t>本期运输</t>
        </is>
      </c>
      <c r="I62" s="1044" t="inlineStr">
        <is>
          <t>市场1</t>
        </is>
      </c>
      <c r="J62" s="1044" t="inlineStr">
        <is>
          <t>市场2</t>
        </is>
      </c>
      <c r="K62" s="1044" t="inlineStr">
        <is>
          <t>市场3</t>
        </is>
      </c>
      <c r="L62" s="1091" t="inlineStr">
        <is>
          <t>市场4</t>
        </is>
      </c>
      <c r="M62" s="178" t="n"/>
      <c r="N62" s="226" t="inlineStr">
        <is>
          <t>弹性变化</t>
        </is>
      </c>
      <c r="O62" s="227" t="inlineStr">
        <is>
          <t>市场1</t>
        </is>
      </c>
      <c r="P62" s="227" t="inlineStr">
        <is>
          <t>市场2</t>
        </is>
      </c>
      <c r="Q62" s="227" t="inlineStr">
        <is>
          <t>市场3</t>
        </is>
      </c>
      <c r="R62" s="254" t="inlineStr">
        <is>
          <t>市场4</t>
        </is>
      </c>
      <c r="S62" s="1338" t="n"/>
      <c r="T62" s="230" t="n"/>
      <c r="U62" s="1047" t="inlineStr">
        <is>
          <t>产品3</t>
        </is>
      </c>
      <c r="V62" s="1061">
        <f>V32-第7期!V32</f>
        <v/>
      </c>
      <c r="W62" s="1061">
        <f>W32-第7期!W32</f>
        <v/>
      </c>
      <c r="X62" s="1061">
        <f>X32-第7期!X32</f>
        <v/>
      </c>
      <c r="Y62" s="187">
        <f>Y32-第7期!Y32</f>
        <v/>
      </c>
      <c r="Z62" s="297">
        <f>SUM(V62:Y62)/4</f>
        <v/>
      </c>
      <c r="AA62" s="298" t="inlineStr">
        <is>
          <t>产品3</t>
        </is>
      </c>
      <c r="AB62" s="292">
        <f>第7期!BJ28</f>
        <v/>
      </c>
      <c r="AC62" s="292">
        <f>第7期!BK28</f>
        <v/>
      </c>
      <c r="AD62" s="292">
        <f>第7期!BL28</f>
        <v/>
      </c>
      <c r="AE62" s="292">
        <f>第7期!BM28</f>
        <v/>
      </c>
      <c r="AF62" s="293">
        <f>SUM(AB62:AE62)</f>
        <v/>
      </c>
      <c r="AG62" s="144" t="n"/>
      <c r="AH62" s="144" t="n"/>
      <c r="AI62" s="332" t="n"/>
      <c r="AJ62" s="337" t="n"/>
      <c r="AK62" s="337" t="n"/>
      <c r="AL62" s="337" t="n"/>
      <c r="AM62" s="337" t="n"/>
      <c r="AN62" s="337" t="n"/>
      <c r="AO62" s="337" t="n"/>
      <c r="AP62" s="337" t="n"/>
      <c r="AQ62" s="337" t="n"/>
      <c r="AR62" s="337" t="n"/>
      <c r="AS62" s="337" t="n"/>
      <c r="AT62" s="337" t="n"/>
      <c r="AU62" s="337" t="n"/>
      <c r="AV62" s="337" t="n"/>
      <c r="AW62" s="337" t="n"/>
      <c r="AX62" s="337" t="n"/>
      <c r="AY62" s="364" t="n"/>
      <c r="AZ62" s="144" t="n"/>
      <c r="BA62" s="1045">
        <f>BA39</f>
        <v/>
      </c>
      <c r="BB62" s="1240">
        <f>IF(BT13=1,AL115/(第7期!AP115/2+AP115),0)</f>
        <v/>
      </c>
      <c r="BC62" s="1101" t="n"/>
      <c r="BD62" s="1044">
        <f>BA62</f>
        <v/>
      </c>
      <c r="BE62" s="1336">
        <f>BB39/$BE$31</f>
        <v/>
      </c>
      <c r="BF62" s="1336">
        <f>BC39/$BE$31</f>
        <v/>
      </c>
      <c r="BG62" s="1336">
        <f>BD39/$BE$31</f>
        <v/>
      </c>
      <c r="BH62" s="1336">
        <f>BE39/$BE$31</f>
        <v/>
      </c>
      <c r="BI62" s="1101" t="n"/>
      <c r="BJ62" s="1101" t="n"/>
      <c r="BK62" s="1101" t="n"/>
      <c r="BL62" s="1101" t="n"/>
      <c r="BM62" s="1101" t="n"/>
      <c r="BN62" s="1101" t="n"/>
      <c r="BO62" s="1101" t="n"/>
      <c r="BP62" s="1101" t="n"/>
      <c r="BQ62" s="1101" t="n"/>
      <c r="BR62" s="1106" t="n"/>
      <c r="BS62" s="1106" t="n"/>
      <c r="BT62" s="1106" t="n"/>
      <c r="BU62" s="1106" t="n"/>
      <c r="BV62" s="1106" t="n"/>
      <c r="BW62" s="1106" t="n"/>
      <c r="BX62" s="1106" t="n"/>
      <c r="BY62" s="1106" t="n"/>
      <c r="BZ62" s="1106" t="n"/>
      <c r="CA62" s="1106" t="n"/>
      <c r="CB62" s="1106" t="n"/>
      <c r="CC62" s="1106" t="n"/>
      <c r="CD62" s="1106" t="n"/>
      <c r="CE62" s="1106" t="n"/>
      <c r="CF62" s="1106" t="n"/>
      <c r="CG62" s="1106" t="n"/>
      <c r="CH62" s="1106" t="n"/>
      <c r="CI62" s="1106" t="n"/>
      <c r="CJ62" s="1106" t="n"/>
      <c r="CK62" s="1101" t="n"/>
      <c r="CL62" s="1101" t="n"/>
      <c r="CM62" s="1101" t="n"/>
      <c r="CN62" s="1101" t="n"/>
      <c r="CO62" s="1101" t="n"/>
      <c r="CP62" s="1101" t="n"/>
      <c r="CQ62" s="1101" t="n"/>
      <c r="CR62" s="1101" t="n"/>
      <c r="CS62" s="1101" t="n"/>
      <c r="CT62" s="1101" t="n"/>
      <c r="CU62" s="1101" t="n"/>
      <c r="CV62" s="1101" t="n"/>
      <c r="CW62" s="1101" t="n"/>
      <c r="CX62" s="1101" t="n"/>
      <c r="CY62" s="1101" t="n"/>
      <c r="CZ62" s="1101" t="n"/>
      <c r="DA62" s="1101" t="n"/>
      <c r="DB62" s="1101" t="n"/>
      <c r="DC62" s="1101" t="n"/>
      <c r="DD62" s="1101" t="n"/>
      <c r="DE62" s="1101" t="n"/>
      <c r="DF62" s="1101" t="n"/>
      <c r="DG62" s="1101" t="n"/>
      <c r="DH62" s="1101" t="n"/>
      <c r="DI62" s="1101" t="n"/>
    </row>
    <row r="63" ht="16" customFormat="1" customHeight="1" s="140">
      <c r="A63" s="1047" t="inlineStr">
        <is>
          <t>分  红</t>
        </is>
      </c>
      <c r="C63" s="1061">
        <f>IF(R37&gt;P37,-P37,-R37)</f>
        <v/>
      </c>
      <c r="D63" s="1293" t="n"/>
      <c r="E63" s="1293" t="n"/>
      <c r="F63" s="1291">
        <f>F62+C63</f>
        <v/>
      </c>
      <c r="G63" s="144" t="n"/>
      <c r="H63" s="1047" t="inlineStr">
        <is>
          <t>产品1</t>
        </is>
      </c>
      <c r="I63" s="1279" t="n">
        <v>-11</v>
      </c>
      <c r="J63" s="1279" t="n">
        <v>-11</v>
      </c>
      <c r="K63" s="1279" t="n">
        <v>-11</v>
      </c>
      <c r="L63" s="1279" t="n">
        <v>-11</v>
      </c>
      <c r="M63" s="178" t="n"/>
      <c r="N63" s="228" t="inlineStr">
        <is>
          <t>产品1</t>
        </is>
      </c>
      <c r="O63" s="229">
        <f>O68-第7期!O68</f>
        <v/>
      </c>
      <c r="P63" s="229">
        <f>P68-第7期!P68</f>
        <v/>
      </c>
      <c r="Q63" s="229">
        <f>Q68-第7期!Q68</f>
        <v/>
      </c>
      <c r="R63" s="256">
        <f>R68-第7期!R68</f>
        <v/>
      </c>
      <c r="S63" s="1338" t="n"/>
      <c r="T63" s="230" t="n"/>
      <c r="U63" s="1073" t="inlineStr">
        <is>
          <t>产品4</t>
        </is>
      </c>
      <c r="V63" s="1063">
        <f>V33-第7期!V33</f>
        <v/>
      </c>
      <c r="W63" s="1063">
        <f>W33-第7期!W33</f>
        <v/>
      </c>
      <c r="X63" s="1063">
        <f>X33-第7期!X33</f>
        <v/>
      </c>
      <c r="Y63" s="1064">
        <f>Y33-第7期!Y33</f>
        <v/>
      </c>
      <c r="Z63" s="299">
        <f>SUM(V63:Y63)/4</f>
        <v/>
      </c>
      <c r="AA63" s="300" t="inlineStr">
        <is>
          <t>产品4</t>
        </is>
      </c>
      <c r="AB63" s="295">
        <f>第7期!BN28</f>
        <v/>
      </c>
      <c r="AC63" s="295">
        <f>第7期!BO28</f>
        <v/>
      </c>
      <c r="AD63" s="295">
        <f>第7期!BP28</f>
        <v/>
      </c>
      <c r="AE63" s="295">
        <f>第7期!BQ28</f>
        <v/>
      </c>
      <c r="AF63" s="296">
        <f>SUM(AB63:AE63)</f>
        <v/>
      </c>
      <c r="AG63" s="144" t="n"/>
      <c r="AH63" s="144" t="n"/>
      <c r="AI63" s="332" t="n"/>
      <c r="AJ63" s="337" t="n"/>
      <c r="AK63" s="337" t="n"/>
      <c r="AL63" s="337" t="n"/>
      <c r="AM63" s="337" t="n"/>
      <c r="AN63" s="337" t="n"/>
      <c r="AO63" s="337" t="n"/>
      <c r="AP63" s="337" t="n"/>
      <c r="AQ63" s="337" t="n"/>
      <c r="AR63" s="337" t="n"/>
      <c r="AS63" s="337" t="n"/>
      <c r="AT63" s="337" t="n"/>
      <c r="AU63" s="337" t="n"/>
      <c r="AV63" s="337" t="n"/>
      <c r="AW63" s="337" t="n"/>
      <c r="AX63" s="337" t="n"/>
      <c r="AY63" s="364" t="n"/>
      <c r="AZ63" s="144" t="n"/>
      <c r="BA63" s="1045">
        <f>BA40</f>
        <v/>
      </c>
      <c r="BB63" s="1240">
        <f>IF(BT14=1,AL116/(第7期!AP116/2+AP116),0)</f>
        <v/>
      </c>
      <c r="BC63" s="1101" t="n"/>
      <c r="BD63" s="1044">
        <f>BA63</f>
        <v/>
      </c>
      <c r="BE63" s="1336">
        <f>BB40/$BE$31</f>
        <v/>
      </c>
      <c r="BF63" s="1336">
        <f>BC40/$BE$31</f>
        <v/>
      </c>
      <c r="BG63" s="1336">
        <f>BD40/$BE$31</f>
        <v/>
      </c>
      <c r="BH63" s="1336">
        <f>BE40/$BE$31</f>
        <v/>
      </c>
      <c r="BI63" s="1101" t="n"/>
      <c r="BJ63" s="1101" t="n"/>
      <c r="BK63" s="1101" t="n"/>
      <c r="BL63" s="1101" t="n"/>
      <c r="BM63" s="1101" t="n"/>
      <c r="BN63" s="1101" t="n"/>
      <c r="BO63" s="1101" t="n"/>
      <c r="BP63" s="1101" t="n"/>
      <c r="BQ63" s="1101" t="n"/>
      <c r="BR63" s="1106" t="n"/>
      <c r="BS63" s="1106" t="n"/>
      <c r="BT63" s="1106" t="n"/>
      <c r="BU63" s="1106" t="n"/>
      <c r="BV63" s="1106" t="n"/>
      <c r="BW63" s="1106" t="n"/>
      <c r="BX63" s="1106" t="n"/>
      <c r="BY63" s="1106" t="n"/>
      <c r="BZ63" s="1106" t="n"/>
      <c r="CA63" s="1106" t="n"/>
      <c r="CB63" s="1106" t="n"/>
      <c r="CC63" s="1106" t="n"/>
      <c r="CD63" s="1106" t="n"/>
      <c r="CE63" s="1106" t="n"/>
      <c r="CF63" s="1106" t="n"/>
      <c r="CG63" s="1106" t="n"/>
      <c r="CH63" s="1106" t="n"/>
      <c r="CI63" s="1106" t="n"/>
      <c r="CJ63" s="1106" t="n"/>
      <c r="CK63" s="1101" t="n"/>
      <c r="CL63" s="1101" t="n"/>
      <c r="CM63" s="1101" t="n"/>
      <c r="CN63" s="1101" t="n"/>
      <c r="CO63" s="1101" t="n"/>
      <c r="CP63" s="1101" t="n"/>
      <c r="CQ63" s="1101" t="n"/>
      <c r="CR63" s="1101" t="n"/>
      <c r="CS63" s="1101" t="n"/>
      <c r="CT63" s="1101" t="n"/>
      <c r="CU63" s="1101" t="n"/>
      <c r="CV63" s="1101" t="n"/>
      <c r="CW63" s="1101" t="n"/>
      <c r="CX63" s="1101" t="n"/>
      <c r="CY63" s="1101" t="n"/>
      <c r="CZ63" s="1101" t="n"/>
      <c r="DA63" s="1101" t="n"/>
      <c r="DB63" s="1101" t="n"/>
      <c r="DC63" s="1101" t="n"/>
      <c r="DD63" s="1101" t="n"/>
      <c r="DE63" s="1101" t="n"/>
      <c r="DF63" s="1101" t="n"/>
      <c r="DG63" s="1101" t="n"/>
      <c r="DH63" s="1101" t="n"/>
      <c r="DI63" s="1101" t="n"/>
    </row>
    <row r="64" ht="16" customFormat="1" customHeight="1" s="140">
      <c r="A64" s="1073" t="inlineStr">
        <is>
          <t>买国债</t>
        </is>
      </c>
      <c r="B64" s="1211" t="n"/>
      <c r="C64" s="1063">
        <f>-D24</f>
        <v/>
      </c>
      <c r="D64" s="1334" t="n"/>
      <c r="E64" s="1334" t="n"/>
      <c r="F64" s="1339">
        <f>F63+C64</f>
        <v/>
      </c>
      <c r="G64" s="144" t="n"/>
      <c r="H64" s="1047" t="inlineStr">
        <is>
          <t>产品2</t>
        </is>
      </c>
      <c r="I64" s="1279" t="n">
        <v>-11</v>
      </c>
      <c r="J64" s="1279" t="n">
        <v>-11</v>
      </c>
      <c r="K64" s="1279" t="n">
        <v>-11</v>
      </c>
      <c r="L64" s="1279" t="n">
        <v>-11</v>
      </c>
      <c r="M64" s="178" t="n"/>
      <c r="N64" s="228" t="inlineStr">
        <is>
          <t>产品2</t>
        </is>
      </c>
      <c r="O64" s="229">
        <f>O69-第7期!O69</f>
        <v/>
      </c>
      <c r="P64" s="229">
        <f>P69-第7期!P69</f>
        <v/>
      </c>
      <c r="Q64" s="229">
        <f>Q69-第7期!Q69</f>
        <v/>
      </c>
      <c r="R64" s="256">
        <f>R69-第7期!R69</f>
        <v/>
      </c>
      <c r="S64" s="1338" t="n"/>
      <c r="T64" s="230" t="n"/>
      <c r="U64" s="1101" t="n"/>
      <c r="V64" s="1101" t="n"/>
      <c r="W64" s="1101" t="n"/>
      <c r="X64" s="1101" t="n"/>
      <c r="Y64" s="1101" t="n"/>
      <c r="Z64" s="144" t="n"/>
      <c r="AA64" s="144" t="n"/>
      <c r="AB64" s="144" t="n"/>
      <c r="AC64" s="144" t="n"/>
      <c r="AD64" s="144" t="n"/>
      <c r="AE64" s="144" t="n"/>
      <c r="AF64" s="144" t="n"/>
      <c r="AG64" s="144" t="n"/>
      <c r="AH64" s="144" t="n"/>
      <c r="AI64" s="332" t="n"/>
      <c r="AJ64" s="337" t="n"/>
      <c r="AK64" s="337" t="n"/>
      <c r="AL64" s="337" t="n"/>
      <c r="AM64" s="337" t="n"/>
      <c r="AN64" s="337" t="n"/>
      <c r="AO64" s="337" t="n"/>
      <c r="AP64" s="337" t="n"/>
      <c r="AQ64" s="337" t="n"/>
      <c r="AR64" s="337" t="n"/>
      <c r="AS64" s="337" t="n"/>
      <c r="AT64" s="337" t="n"/>
      <c r="AU64" s="337" t="n"/>
      <c r="AV64" s="337" t="n"/>
      <c r="AW64" s="337" t="n"/>
      <c r="AX64" s="337" t="n"/>
      <c r="AY64" s="364" t="n"/>
      <c r="AZ64" s="144" t="n"/>
      <c r="BA64" s="1045">
        <f>BA41</f>
        <v/>
      </c>
      <c r="BB64" s="1240">
        <f>IF(BT15=1,AL117/(第7期!AP117/2+AP117),0)</f>
        <v/>
      </c>
      <c r="BC64" s="1101" t="n"/>
      <c r="BD64" s="1044">
        <f>BA64</f>
        <v/>
      </c>
      <c r="BE64" s="1336">
        <f>BB41/$BE$31</f>
        <v/>
      </c>
      <c r="BF64" s="1336">
        <f>BC41/$BE$31</f>
        <v/>
      </c>
      <c r="BG64" s="1336">
        <f>BD41/$BE$31</f>
        <v/>
      </c>
      <c r="BH64" s="1336">
        <f>BE41/$BE$31</f>
        <v/>
      </c>
      <c r="BI64" s="1101" t="n"/>
      <c r="BJ64" s="1101" t="n"/>
      <c r="BK64" s="1101" t="n"/>
      <c r="BL64" s="1101" t="n"/>
      <c r="BM64" s="1101" t="n"/>
      <c r="BN64" s="1101" t="n"/>
      <c r="BO64" s="1101" t="n"/>
      <c r="BP64" s="1101" t="n"/>
      <c r="BQ64" s="1101" t="n"/>
      <c r="BR64" s="1106" t="n"/>
      <c r="BS64" s="1106" t="n"/>
      <c r="BT64" s="1106" t="n"/>
      <c r="BU64" s="1106" t="n"/>
      <c r="BV64" s="1106" t="n"/>
      <c r="BW64" s="1106" t="n"/>
      <c r="BX64" s="1106" t="n"/>
      <c r="BY64" s="1106" t="n"/>
      <c r="BZ64" s="1106" t="n"/>
      <c r="CA64" s="1106" t="n"/>
      <c r="CB64" s="1106" t="n"/>
      <c r="CC64" s="1106" t="n"/>
      <c r="CD64" s="1106" t="n"/>
      <c r="CE64" s="1106" t="n"/>
      <c r="CF64" s="1106" t="n"/>
      <c r="CG64" s="1106" t="n"/>
      <c r="CH64" s="1106" t="n"/>
      <c r="CI64" s="1106" t="n"/>
      <c r="CJ64" s="1106" t="n"/>
      <c r="CK64" s="1101" t="n"/>
      <c r="CL64" s="1101" t="n"/>
      <c r="CM64" s="1101" t="n"/>
      <c r="CN64" s="1101" t="n"/>
      <c r="CO64" s="1101" t="n"/>
      <c r="CP64" s="1101" t="n"/>
      <c r="CQ64" s="1101" t="n"/>
      <c r="CR64" s="1101" t="n"/>
      <c r="CS64" s="1101" t="n"/>
      <c r="CT64" s="1101" t="n"/>
      <c r="CU64" s="1101" t="n"/>
      <c r="CV64" s="1101" t="n"/>
      <c r="CW64" s="1101" t="n"/>
      <c r="CX64" s="1101" t="n"/>
      <c r="CY64" s="1101" t="n"/>
      <c r="CZ64" s="1101" t="n"/>
      <c r="DA64" s="1101" t="n"/>
      <c r="DB64" s="1101" t="n"/>
      <c r="DC64" s="1101" t="n"/>
      <c r="DD64" s="1101" t="n"/>
      <c r="DE64" s="1101" t="n"/>
      <c r="DF64" s="1101" t="n"/>
      <c r="DG64" s="1101" t="n"/>
      <c r="DH64" s="1101" t="n"/>
      <c r="DI64" s="1101" t="n"/>
    </row>
    <row r="65" ht="16" customFormat="1" customHeight="1" s="140">
      <c r="A65" s="1101" t="n"/>
      <c r="B65" s="1101" t="n"/>
      <c r="C65" s="1101" t="n"/>
      <c r="D65" s="1101" t="n"/>
      <c r="E65" s="1101" t="n"/>
      <c r="F65" s="1101" t="n"/>
      <c r="G65" s="144" t="n"/>
      <c r="H65" s="1047" t="inlineStr">
        <is>
          <t>产品3</t>
        </is>
      </c>
      <c r="I65" s="1279" t="n">
        <v>-11</v>
      </c>
      <c r="J65" s="1279" t="n">
        <v>-11</v>
      </c>
      <c r="K65" s="1279" t="n">
        <v>-11</v>
      </c>
      <c r="L65" s="1279" t="n">
        <v>-11</v>
      </c>
      <c r="M65" s="178" t="n"/>
      <c r="N65" s="228" t="inlineStr">
        <is>
          <t>产品3</t>
        </is>
      </c>
      <c r="O65" s="229">
        <f>O70-第7期!O70</f>
        <v/>
      </c>
      <c r="P65" s="229">
        <f>P70-第7期!P70</f>
        <v/>
      </c>
      <c r="Q65" s="229">
        <f>Q70-第7期!Q70</f>
        <v/>
      </c>
      <c r="R65" s="256">
        <f>R70-第7期!R70</f>
        <v/>
      </c>
      <c r="S65" s="1338" t="n"/>
      <c r="T65" s="230" t="n"/>
      <c r="U65" s="288" t="inlineStr">
        <is>
          <t>预计弹性</t>
        </is>
      </c>
      <c r="V65" s="289" t="inlineStr">
        <is>
          <t>市场1</t>
        </is>
      </c>
      <c r="W65" s="289" t="inlineStr">
        <is>
          <t>市场2</t>
        </is>
      </c>
      <c r="X65" s="289" t="inlineStr">
        <is>
          <t>市场3</t>
        </is>
      </c>
      <c r="Y65" s="290" t="inlineStr">
        <is>
          <t>市场4</t>
        </is>
      </c>
      <c r="Z65" s="144" t="n"/>
      <c r="AA65" s="144" t="n"/>
      <c r="AB65" s="144" t="n"/>
      <c r="AC65" s="144" t="n"/>
      <c r="AD65" s="144" t="n"/>
      <c r="AE65" s="144" t="n"/>
      <c r="AF65" s="144" t="n"/>
      <c r="AG65" s="144" t="n"/>
      <c r="AH65" s="144" t="n"/>
      <c r="AI65" s="332" t="n"/>
      <c r="AJ65" s="337" t="n"/>
      <c r="AK65" s="337" t="n"/>
      <c r="AL65" s="337" t="n"/>
      <c r="AM65" s="337" t="n"/>
      <c r="AN65" s="337" t="n"/>
      <c r="AO65" s="337" t="n"/>
      <c r="AP65" s="337" t="n"/>
      <c r="AQ65" s="337" t="n"/>
      <c r="AR65" s="337" t="n"/>
      <c r="AS65" s="337" t="n"/>
      <c r="AT65" s="337" t="n"/>
      <c r="AU65" s="337" t="n"/>
      <c r="AV65" s="337" t="n"/>
      <c r="AW65" s="337" t="n"/>
      <c r="AX65" s="337" t="n"/>
      <c r="AY65" s="364" t="n"/>
      <c r="AZ65" s="144" t="n"/>
      <c r="BA65" s="1045">
        <f>BA42</f>
        <v/>
      </c>
      <c r="BB65" s="1240">
        <f>IF(BT16=1,AL118/(第7期!AP118/2+AP118),0)</f>
        <v/>
      </c>
      <c r="BC65" s="1101" t="n"/>
      <c r="BD65" s="1044">
        <f>BA65</f>
        <v/>
      </c>
      <c r="BE65" s="1336">
        <f>BB42/$BE$31</f>
        <v/>
      </c>
      <c r="BF65" s="1336">
        <f>BC42/$BE$31</f>
        <v/>
      </c>
      <c r="BG65" s="1336">
        <f>BD42/$BE$31</f>
        <v/>
      </c>
      <c r="BH65" s="1336">
        <f>BE42/$BE$31</f>
        <v/>
      </c>
      <c r="BI65" s="1101" t="n"/>
      <c r="BJ65" s="1101" t="n"/>
      <c r="BK65" s="1101" t="n"/>
      <c r="BL65" s="1101" t="n"/>
      <c r="BM65" s="1101" t="n"/>
      <c r="BN65" s="1101" t="n"/>
      <c r="BO65" s="1101" t="n"/>
      <c r="BP65" s="1101" t="n"/>
      <c r="BQ65" s="1101" t="n"/>
      <c r="BR65" s="1106" t="n"/>
      <c r="BS65" s="1106" t="n"/>
      <c r="BT65" s="1106" t="n"/>
      <c r="BU65" s="1106" t="n"/>
      <c r="BV65" s="1106" t="n"/>
      <c r="BW65" s="1106" t="n"/>
      <c r="BX65" s="1106" t="n"/>
      <c r="BY65" s="1106" t="n"/>
      <c r="BZ65" s="1106" t="n"/>
      <c r="CA65" s="1106" t="n"/>
      <c r="CB65" s="1106" t="n"/>
      <c r="CC65" s="1106" t="n"/>
      <c r="CD65" s="1106" t="n"/>
      <c r="CE65" s="1106" t="n"/>
      <c r="CF65" s="1106" t="n"/>
      <c r="CG65" s="1106" t="n"/>
      <c r="CH65" s="1106" t="n"/>
      <c r="CI65" s="1106" t="n"/>
      <c r="CJ65" s="1106" t="n"/>
      <c r="CK65" s="1101" t="n"/>
      <c r="CL65" s="1101" t="n"/>
      <c r="CM65" s="1101" t="n"/>
      <c r="CN65" s="1101" t="n"/>
      <c r="CO65" s="1101" t="n"/>
      <c r="CP65" s="1101" t="n"/>
      <c r="CQ65" s="1101" t="n"/>
      <c r="CR65" s="1101" t="n"/>
      <c r="CS65" s="1101" t="n"/>
      <c r="CT65" s="1101" t="n"/>
      <c r="CU65" s="1101" t="n"/>
      <c r="CV65" s="1101" t="n"/>
      <c r="CW65" s="1101" t="n"/>
      <c r="CX65" s="1101" t="n"/>
      <c r="CY65" s="1101" t="n"/>
      <c r="CZ65" s="1101" t="n"/>
      <c r="DA65" s="1101" t="n"/>
      <c r="DB65" s="1101" t="n"/>
      <c r="DC65" s="1101" t="n"/>
      <c r="DD65" s="1101" t="n"/>
      <c r="DE65" s="1101" t="n"/>
      <c r="DF65" s="1101" t="n"/>
      <c r="DG65" s="1101" t="n"/>
      <c r="DH65" s="1101" t="n"/>
      <c r="DI65" s="1101" t="n"/>
    </row>
    <row r="66" ht="16" customFormat="1" customHeight="1" s="140">
      <c r="A66" s="1233" t="inlineStr">
        <is>
          <t>期末净资产</t>
        </is>
      </c>
      <c r="B66" s="1210" t="n"/>
      <c r="C66" s="1234" t="n"/>
      <c r="D66" s="1101" t="n"/>
      <c r="E66" s="1233" t="inlineStr">
        <is>
          <t>期末企业状况</t>
        </is>
      </c>
      <c r="F66" s="1234" t="n"/>
      <c r="G66" s="144" t="n"/>
      <c r="H66" s="1047" t="inlineStr">
        <is>
          <t>产品4</t>
        </is>
      </c>
      <c r="I66" s="1341" t="n">
        <v>-11</v>
      </c>
      <c r="J66" s="1341" t="n">
        <v>-11</v>
      </c>
      <c r="K66" s="1341" t="n">
        <v>-11</v>
      </c>
      <c r="L66" s="1341" t="n">
        <v>-11</v>
      </c>
      <c r="M66" s="178" t="n"/>
      <c r="N66" s="390" t="inlineStr">
        <is>
          <t>产品4</t>
        </is>
      </c>
      <c r="O66" s="391">
        <f>O71-第7期!O71</f>
        <v/>
      </c>
      <c r="P66" s="391">
        <f>P71-第7期!P71</f>
        <v/>
      </c>
      <c r="Q66" s="391">
        <f>Q71-第7期!Q71</f>
        <v/>
      </c>
      <c r="R66" s="420">
        <f>R71-第7期!R71</f>
        <v/>
      </c>
      <c r="S66" s="1101" t="n"/>
      <c r="T66" s="230" t="n"/>
      <c r="U66" s="291" t="inlineStr">
        <is>
          <t>产品1</t>
        </is>
      </c>
      <c r="V66" s="292">
        <f>ABS(IF(AB54=0,0,V60/AB54))</f>
        <v/>
      </c>
      <c r="W66" s="292">
        <f>ABS(IF(AC54=0,0,W60/AC54))</f>
        <v/>
      </c>
      <c r="X66" s="292">
        <f>ABS(IF(AD54=0,0,X60/AD54))</f>
        <v/>
      </c>
      <c r="Y66" s="293">
        <f>ABS(IF(AE54=0,0,Y60/AE54))</f>
        <v/>
      </c>
      <c r="Z66" s="144" t="n"/>
      <c r="AA66" s="144" t="n"/>
      <c r="AB66" s="144" t="n"/>
      <c r="AC66" s="144" t="n"/>
      <c r="AD66" s="144" t="n"/>
      <c r="AE66" s="144" t="n"/>
      <c r="AF66" s="144" t="n"/>
      <c r="AG66" s="144" t="n"/>
      <c r="AH66" s="144" t="n"/>
      <c r="AI66" s="332" t="n"/>
      <c r="AJ66" s="337" t="n"/>
      <c r="AK66" s="337" t="n"/>
      <c r="AL66" s="337" t="n"/>
      <c r="AM66" s="337" t="n"/>
      <c r="AN66" s="337" t="n"/>
      <c r="AO66" s="337" t="n"/>
      <c r="AP66" s="337" t="n"/>
      <c r="AQ66" s="337" t="n"/>
      <c r="AR66" s="337" t="n"/>
      <c r="AS66" s="337" t="n"/>
      <c r="AT66" s="337" t="n"/>
      <c r="AU66" s="337" t="n"/>
      <c r="AV66" s="337" t="n"/>
      <c r="AW66" s="337" t="n"/>
      <c r="AX66" s="337" t="n"/>
      <c r="AY66" s="364" t="n"/>
      <c r="AZ66" s="144" t="n"/>
      <c r="BA66" s="1045">
        <f>BA43</f>
        <v/>
      </c>
      <c r="BB66" s="1240">
        <f>IF(BT17=1,AL119/(第7期!AP119/2+AP119),0)</f>
        <v/>
      </c>
      <c r="BC66" s="1101" t="n"/>
      <c r="BD66" s="1044">
        <f>BA66</f>
        <v/>
      </c>
      <c r="BE66" s="1336">
        <f>BB43/$BE$31</f>
        <v/>
      </c>
      <c r="BF66" s="1336">
        <f>BC43/$BE$31</f>
        <v/>
      </c>
      <c r="BG66" s="1336">
        <f>BD43/$BE$31</f>
        <v/>
      </c>
      <c r="BH66" s="1336">
        <f>BE43/$BE$31</f>
        <v/>
      </c>
      <c r="BI66" s="1101" t="n"/>
      <c r="BJ66" s="1101" t="n"/>
      <c r="BK66" s="1101" t="n"/>
      <c r="BL66" s="1101" t="n"/>
      <c r="BM66" s="1101" t="n"/>
      <c r="BN66" s="1101" t="n"/>
      <c r="BO66" s="1101" t="n"/>
      <c r="BP66" s="1101" t="n"/>
      <c r="BQ66" s="1101" t="n"/>
      <c r="BR66" s="1106" t="n"/>
      <c r="BS66" s="1106" t="n"/>
      <c r="BT66" s="1106" t="n"/>
      <c r="BU66" s="1106" t="n"/>
      <c r="BV66" s="1106" t="n"/>
      <c r="BW66" s="1106" t="n"/>
      <c r="BX66" s="1106" t="n"/>
      <c r="BY66" s="1106" t="n"/>
      <c r="BZ66" s="1106" t="n"/>
      <c r="CA66" s="1106" t="n"/>
      <c r="CB66" s="1106" t="n"/>
      <c r="CC66" s="1106" t="n"/>
      <c r="CD66" s="1106" t="n"/>
      <c r="CE66" s="1106" t="n"/>
      <c r="CF66" s="1106" t="n"/>
      <c r="CG66" s="1106" t="n"/>
      <c r="CH66" s="1106" t="n"/>
      <c r="CI66" s="1106" t="n"/>
      <c r="CJ66" s="1106" t="n"/>
      <c r="CK66" s="1101" t="n"/>
      <c r="CL66" s="1101" t="n"/>
      <c r="CM66" s="1101" t="n"/>
      <c r="CN66" s="1101" t="n"/>
      <c r="CO66" s="1101" t="n"/>
      <c r="CP66" s="1101" t="n"/>
      <c r="CQ66" s="1101" t="n"/>
      <c r="CR66" s="1101" t="n"/>
      <c r="CS66" s="1101" t="n"/>
      <c r="CT66" s="1101" t="n"/>
      <c r="CU66" s="1101" t="n"/>
      <c r="CV66" s="1101" t="n"/>
      <c r="CW66" s="1101" t="n"/>
      <c r="CX66" s="1101" t="n"/>
      <c r="CY66" s="1101" t="n"/>
      <c r="CZ66" s="1101" t="n"/>
      <c r="DA66" s="1101" t="n"/>
      <c r="DB66" s="1101" t="n"/>
      <c r="DC66" s="1101" t="n"/>
      <c r="DD66" s="1101" t="n"/>
      <c r="DE66" s="1101" t="n"/>
      <c r="DF66" s="1101" t="n"/>
      <c r="DG66" s="1101" t="n"/>
      <c r="DH66" s="1101" t="n"/>
      <c r="DI66" s="1101" t="n"/>
    </row>
    <row r="67" ht="16" customFormat="1" customHeight="1" s="140">
      <c r="A67" s="1047" t="inlineStr">
        <is>
          <t>项  目</t>
        </is>
      </c>
      <c r="B67" s="1044" t="inlineStr">
        <is>
          <t>金  额</t>
        </is>
      </c>
      <c r="C67" s="1091" t="inlineStr">
        <is>
          <t>累  计</t>
        </is>
      </c>
      <c r="D67" s="1101" t="n"/>
      <c r="E67" s="375" t="inlineStr">
        <is>
          <t>指  标</t>
        </is>
      </c>
      <c r="F67" s="376" t="inlineStr">
        <is>
          <t>数  值</t>
        </is>
      </c>
      <c r="G67" s="144" t="n"/>
      <c r="H67" s="1041" t="inlineStr">
        <is>
          <t>预计废品</t>
        </is>
      </c>
      <c r="I67" s="1053">
        <f>I62</f>
        <v/>
      </c>
      <c r="J67" s="1053">
        <f>J62</f>
        <v/>
      </c>
      <c r="K67" s="1053">
        <f>K62</f>
        <v/>
      </c>
      <c r="L67" s="1053">
        <f>L62</f>
        <v/>
      </c>
      <c r="M67" s="1125" t="inlineStr">
        <is>
          <t>运输总量</t>
        </is>
      </c>
      <c r="N67" s="288" t="inlineStr">
        <is>
          <t>价格弹性</t>
        </is>
      </c>
      <c r="O67" s="1356" t="inlineStr">
        <is>
          <t>市场1</t>
        </is>
      </c>
      <c r="P67" s="1356" t="inlineStr">
        <is>
          <t>市场2</t>
        </is>
      </c>
      <c r="Q67" s="1356" t="inlineStr">
        <is>
          <t>市场3</t>
        </is>
      </c>
      <c r="R67" s="1357" t="inlineStr">
        <is>
          <t>市场4</t>
        </is>
      </c>
      <c r="S67" s="181" t="n"/>
      <c r="T67" s="230" t="n"/>
      <c r="U67" s="291" t="inlineStr">
        <is>
          <t>产品2</t>
        </is>
      </c>
      <c r="V67" s="292">
        <f>ABS(IF(AB55=0,0,V61/AB55))</f>
        <v/>
      </c>
      <c r="W67" s="292">
        <f>ABS(IF(AC55=0,0,W61/AC55))</f>
        <v/>
      </c>
      <c r="X67" s="292">
        <f>ABS(IF(AD55=0,0,X61/AD55))</f>
        <v/>
      </c>
      <c r="Y67" s="293">
        <f>ABS(IF(AE55=0,0,Y61/AE55))</f>
        <v/>
      </c>
      <c r="Z67" s="144" t="n"/>
      <c r="AA67" s="144" t="n"/>
      <c r="AB67" s="144" t="n"/>
      <c r="AC67" s="144" t="n"/>
      <c r="AD67" s="144" t="n"/>
      <c r="AE67" s="144" t="n"/>
      <c r="AF67" s="144" t="n"/>
      <c r="AG67" s="144" t="n"/>
      <c r="AH67" s="144" t="n"/>
      <c r="AI67" s="332" t="n"/>
      <c r="AJ67" s="337" t="n"/>
      <c r="AK67" s="337" t="n"/>
      <c r="AL67" s="337" t="n"/>
      <c r="AM67" s="337" t="n"/>
      <c r="AN67" s="337" t="n"/>
      <c r="AO67" s="337" t="n"/>
      <c r="AP67" s="337" t="n"/>
      <c r="AQ67" s="337" t="n"/>
      <c r="AR67" s="337" t="n"/>
      <c r="AS67" s="337" t="n"/>
      <c r="AT67" s="337" t="n"/>
      <c r="AU67" s="337" t="n"/>
      <c r="AV67" s="337" t="n"/>
      <c r="AW67" s="337" t="n"/>
      <c r="AX67" s="337" t="n"/>
      <c r="AY67" s="364" t="n"/>
      <c r="AZ67" s="144" t="n"/>
      <c r="BA67" s="1045">
        <f>BA44</f>
        <v/>
      </c>
      <c r="BB67" s="1240">
        <f>IF(BT18=1,AL120/(第7期!AP120/2+AP120),0)</f>
        <v/>
      </c>
      <c r="BC67" s="1101" t="n"/>
      <c r="BD67" s="1044">
        <f>BA67</f>
        <v/>
      </c>
      <c r="BE67" s="1336">
        <f>BB44/$BE$31</f>
        <v/>
      </c>
      <c r="BF67" s="1336">
        <f>BC44/$BE$31</f>
        <v/>
      </c>
      <c r="BG67" s="1336">
        <f>BD44/$BE$31</f>
        <v/>
      </c>
      <c r="BH67" s="1336">
        <f>BE44/$BE$31</f>
        <v/>
      </c>
      <c r="BI67" s="1101" t="n"/>
      <c r="BJ67" s="1101" t="n"/>
      <c r="BK67" s="1101" t="n"/>
      <c r="BL67" s="1101" t="n"/>
      <c r="BM67" s="1101" t="n"/>
      <c r="BN67" s="1101" t="n"/>
      <c r="BO67" s="1101" t="n"/>
      <c r="BP67" s="1101" t="n"/>
      <c r="BQ67" s="1101" t="n"/>
      <c r="BR67" s="1106" t="n"/>
      <c r="BS67" s="1106" t="n"/>
      <c r="BT67" s="1106" t="n"/>
      <c r="BU67" s="1106" t="n"/>
      <c r="BV67" s="1106" t="n"/>
      <c r="BW67" s="1106" t="n"/>
      <c r="BX67" s="1106" t="n"/>
      <c r="BY67" s="1106" t="n"/>
      <c r="BZ67" s="1106" t="n"/>
      <c r="CA67" s="1106" t="n"/>
      <c r="CB67" s="1106" t="n"/>
      <c r="CC67" s="1106" t="n"/>
      <c r="CD67" s="1106" t="n"/>
      <c r="CE67" s="1106" t="n"/>
      <c r="CF67" s="1106" t="n"/>
      <c r="CG67" s="1106" t="n"/>
      <c r="CH67" s="1106" t="n"/>
      <c r="CI67" s="1106" t="n"/>
      <c r="CJ67" s="1106" t="n"/>
      <c r="CK67" s="1101" t="n"/>
      <c r="CL67" s="1101" t="n"/>
      <c r="CM67" s="1101" t="n"/>
      <c r="CN67" s="1101" t="n"/>
      <c r="CO67" s="1101" t="n"/>
      <c r="CP67" s="1101" t="n"/>
      <c r="CQ67" s="1101" t="n"/>
      <c r="CR67" s="1101" t="n"/>
      <c r="CS67" s="1101" t="n"/>
      <c r="CT67" s="1101" t="n"/>
      <c r="CU67" s="1101" t="n"/>
      <c r="CV67" s="1101" t="n"/>
      <c r="CW67" s="1101" t="n"/>
      <c r="CX67" s="1101" t="n"/>
      <c r="CY67" s="1101" t="n"/>
      <c r="CZ67" s="1101" t="n"/>
      <c r="DA67" s="1101" t="n"/>
      <c r="DB67" s="1101" t="n"/>
      <c r="DC67" s="1101" t="n"/>
      <c r="DD67" s="1101" t="n"/>
      <c r="DE67" s="1101" t="n"/>
      <c r="DF67" s="1101" t="n"/>
      <c r="DG67" s="1101" t="n"/>
      <c r="DH67" s="1101" t="n"/>
      <c r="DI67" s="1101" t="n"/>
    </row>
    <row r="68" ht="16" customFormat="1" customHeight="1" s="140">
      <c r="A68" s="1047" t="inlineStr">
        <is>
          <t>现  金</t>
        </is>
      </c>
      <c r="B68" s="1061">
        <f>F64</f>
        <v/>
      </c>
      <c r="C68" s="187">
        <f>B68</f>
        <v/>
      </c>
      <c r="D68" s="1101" t="n"/>
      <c r="E68" s="375" t="inlineStr">
        <is>
          <t>工人数</t>
        </is>
      </c>
      <c r="F68" s="377">
        <f>L17</f>
        <v/>
      </c>
      <c r="G68" s="144" t="n"/>
      <c r="H68" s="1047">
        <f>H63</f>
        <v/>
      </c>
      <c r="I68" s="1061">
        <f>V36</f>
        <v/>
      </c>
      <c r="J68" s="1061">
        <f>W36</f>
        <v/>
      </c>
      <c r="K68" s="1061">
        <f>X36</f>
        <v/>
      </c>
      <c r="L68" s="1061">
        <f>Y36</f>
        <v/>
      </c>
      <c r="M68" s="1343">
        <f>SUM(I63:L63)</f>
        <v/>
      </c>
      <c r="N68" s="291" t="inlineStr">
        <is>
          <t>产品1</t>
        </is>
      </c>
      <c r="O68" s="1358">
        <f>IF(V17-第7期!V17=0,0,IF((V23-第7期!V23)/(V17-第7期!V17)&gt;=0,(V23-第7期!V23)/(V17-第7期!V17),-(V23-第7期!V23)/(V17-第7期!V17)))</f>
        <v/>
      </c>
      <c r="P68" s="1358">
        <f>IF(W17-第7期!W17=0,0,IF((W23-第7期!W23)/(W17-第7期!W17)&gt;=0,(W23-第7期!W23)/(W17-第7期!W17),-(W23-第7期!W23)/(W17-第7期!W17)))</f>
        <v/>
      </c>
      <c r="Q68" s="1358">
        <f>IF(X17-第7期!X17=0,0,IF((X23-第7期!X23)/(X17-第7期!X17)&gt;=0,(X23-第7期!X23)/(X17-第7期!X17),-(X23-第7期!X23)/(X17-第7期!X17)))</f>
        <v/>
      </c>
      <c r="R68" s="1359">
        <f>IF(Y17-第7期!Y17=0,0,IF((Y23-第7期!Y23)/(Y17-第7期!Y17)&gt;=0,(Y23-第7期!Y23)/(Y17-第7期!Y17),-(Y23-第7期!Y23)/(Y17-第7期!Y17)))</f>
        <v/>
      </c>
      <c r="S68" s="181" t="n"/>
      <c r="T68" s="230" t="n"/>
      <c r="U68" s="291" t="inlineStr">
        <is>
          <t>产品3</t>
        </is>
      </c>
      <c r="V68" s="292">
        <f>ABS(IF(AB56=0,0,V62/AB56))</f>
        <v/>
      </c>
      <c r="W68" s="292">
        <f>ABS(IF(AC56=0,0,W62/AC56))</f>
        <v/>
      </c>
      <c r="X68" s="292">
        <f>ABS(IF(AD56=0,0,X62/AD56))</f>
        <v/>
      </c>
      <c r="Y68" s="293">
        <f>ABS(IF(AE56=0,0,Y62/AE56))</f>
        <v/>
      </c>
      <c r="Z68" s="144" t="n"/>
      <c r="AA68" s="144" t="n"/>
      <c r="AB68" s="144" t="n"/>
      <c r="AC68" s="144" t="n"/>
      <c r="AD68" s="144" t="n"/>
      <c r="AE68" s="144" t="n"/>
      <c r="AF68" s="144" t="n"/>
      <c r="AG68" s="144" t="n"/>
      <c r="AH68" s="144" t="n"/>
      <c r="AI68" s="332" t="n"/>
      <c r="AJ68" s="337" t="n"/>
      <c r="AK68" s="337" t="n"/>
      <c r="AL68" s="337" t="n"/>
      <c r="AM68" s="337" t="n"/>
      <c r="AN68" s="337" t="n"/>
      <c r="AO68" s="337" t="n"/>
      <c r="AP68" s="337" t="n"/>
      <c r="AQ68" s="337" t="n"/>
      <c r="AR68" s="337" t="n"/>
      <c r="AS68" s="337" t="n"/>
      <c r="AT68" s="337" t="n"/>
      <c r="AU68" s="337" t="n"/>
      <c r="AV68" s="337" t="n"/>
      <c r="AW68" s="337" t="n"/>
      <c r="AX68" s="337" t="n"/>
      <c r="AY68" s="364" t="n"/>
      <c r="AZ68" s="144" t="n"/>
      <c r="BA68" s="1045">
        <f>BA45</f>
        <v/>
      </c>
      <c r="BB68" s="1240">
        <f>IF(BT19=1,AL121/(第7期!AP121/2+AP121),0)</f>
        <v/>
      </c>
      <c r="BC68" s="1101" t="n"/>
      <c r="BD68" s="1044">
        <f>BA68</f>
        <v/>
      </c>
      <c r="BE68" s="1336">
        <f>BB45/$BE$31</f>
        <v/>
      </c>
      <c r="BF68" s="1336">
        <f>BC45/$BE$31</f>
        <v/>
      </c>
      <c r="BG68" s="1336">
        <f>BD45/$BE$31</f>
        <v/>
      </c>
      <c r="BH68" s="1336">
        <f>BE45/$BE$31</f>
        <v/>
      </c>
      <c r="BI68" s="1101" t="n"/>
      <c r="BJ68" s="1101" t="n"/>
      <c r="BK68" s="1101" t="n"/>
      <c r="BL68" s="1101" t="n"/>
      <c r="BM68" s="1101" t="n"/>
      <c r="BN68" s="1101" t="n"/>
      <c r="BO68" s="1101" t="n"/>
      <c r="BP68" s="1101" t="n"/>
      <c r="BQ68" s="1101" t="n"/>
      <c r="BR68" s="1106" t="n"/>
      <c r="BS68" s="1106" t="n"/>
      <c r="BT68" s="1106" t="n"/>
      <c r="BU68" s="1106" t="n"/>
      <c r="BV68" s="1106" t="n"/>
      <c r="BW68" s="1106" t="n"/>
      <c r="BX68" s="1106" t="n"/>
      <c r="BY68" s="1106" t="n"/>
      <c r="BZ68" s="1106" t="n"/>
      <c r="CA68" s="1106" t="n"/>
      <c r="CB68" s="1106" t="n"/>
      <c r="CC68" s="1106" t="n"/>
      <c r="CD68" s="1106" t="n"/>
      <c r="CE68" s="1106" t="n"/>
      <c r="CF68" s="1106" t="n"/>
      <c r="CG68" s="1106" t="n"/>
      <c r="CH68" s="1106" t="n"/>
      <c r="CI68" s="1106" t="n"/>
      <c r="CJ68" s="1106" t="n"/>
      <c r="CK68" s="1101" t="n"/>
      <c r="CL68" s="1101" t="n"/>
      <c r="CM68" s="1101" t="n"/>
      <c r="CN68" s="1101" t="n"/>
      <c r="CO68" s="1101" t="n"/>
      <c r="CP68" s="1101" t="n"/>
      <c r="CQ68" s="1101" t="n"/>
      <c r="CR68" s="1101" t="n"/>
      <c r="CS68" s="1101" t="n"/>
      <c r="CT68" s="1101" t="n"/>
      <c r="CU68" s="1101" t="n"/>
      <c r="CV68" s="1101" t="n"/>
      <c r="CW68" s="1101" t="n"/>
      <c r="CX68" s="1101" t="n"/>
      <c r="CY68" s="1101" t="n"/>
      <c r="CZ68" s="1101" t="n"/>
      <c r="DA68" s="1101" t="n"/>
      <c r="DB68" s="1101" t="n"/>
      <c r="DC68" s="1101" t="n"/>
      <c r="DD68" s="1101" t="n"/>
      <c r="DE68" s="1101" t="n"/>
      <c r="DF68" s="1101" t="n"/>
      <c r="DG68" s="1101" t="n"/>
      <c r="DH68" s="1101" t="n"/>
      <c r="DI68" s="1101" t="n"/>
    </row>
    <row r="69" ht="16" customFormat="1" customHeight="1" s="140">
      <c r="A69" s="1047" t="inlineStr">
        <is>
          <t>国  债</t>
        </is>
      </c>
      <c r="B69" s="1061">
        <f>D24</f>
        <v/>
      </c>
      <c r="C69" s="187">
        <f>C68+B69</f>
        <v/>
      </c>
      <c r="D69" s="1101" t="n"/>
      <c r="E69" s="375" t="inlineStr">
        <is>
          <t>机器数</t>
        </is>
      </c>
      <c r="F69" s="377">
        <f>O49</f>
        <v/>
      </c>
      <c r="G69" s="144" t="n"/>
      <c r="H69" s="1047">
        <f>H64</f>
        <v/>
      </c>
      <c r="I69" s="1061">
        <f>V37</f>
        <v/>
      </c>
      <c r="J69" s="1061">
        <f>W37</f>
        <v/>
      </c>
      <c r="K69" s="1061">
        <f>X37</f>
        <v/>
      </c>
      <c r="L69" s="1061">
        <f>Y37</f>
        <v/>
      </c>
      <c r="M69" s="1343">
        <f>SUM(I64:L64)</f>
        <v/>
      </c>
      <c r="N69" s="291" t="inlineStr">
        <is>
          <t>产品2</t>
        </is>
      </c>
      <c r="O69" s="229">
        <f>IF(V18-第7期!V18=0,0,IF((V24-第7期!V24)/(V18-第7期!V18)&gt;=0,(V24-第7期!V24)/(V18-第7期!V18),-(V24-第7期!V24)/(V18-第7期!V18)))</f>
        <v/>
      </c>
      <c r="P69" s="229">
        <f>IF(W18-第7期!W18=0,0,IF((W24-第7期!W24)/(W18-第7期!W18)&gt;=0,(W24-第7期!W24)/(W18-第7期!W18),-(W24-第7期!W24)/(W18-第7期!W18)))</f>
        <v/>
      </c>
      <c r="Q69" s="229">
        <f>IF(X18-第7期!X18=0,0,IF((X24-第7期!X24)/(X18-第7期!X18)&gt;=0,(X24-第7期!X24)/(X18-第7期!X18),-(X24-第7期!X24)/(X18-第7期!X18)))</f>
        <v/>
      </c>
      <c r="R69" s="256">
        <f>IF(Y18-第7期!Y18=0,0,IF((Y24-第7期!Y24)/(Y18-第7期!Y18)&gt;=0,(Y24-第7期!Y24)/(Y18-第7期!Y18),-(Y24-第7期!Y24)/(Y18-第7期!Y18)))</f>
        <v/>
      </c>
      <c r="S69" s="181" t="n"/>
      <c r="T69" s="230" t="n"/>
      <c r="U69" s="294" t="inlineStr">
        <is>
          <t>产品4</t>
        </is>
      </c>
      <c r="V69" s="295">
        <f>ABS(IF(AB57=0,0,V63/AB57))</f>
        <v/>
      </c>
      <c r="W69" s="295">
        <f>ABS(IF(AC57=0,0,W63/AC57))</f>
        <v/>
      </c>
      <c r="X69" s="295">
        <f>ABS(IF(AD57=0,0,X63/AD57))</f>
        <v/>
      </c>
      <c r="Y69" s="296">
        <f>ABS(IF(AE57=0,0,Y63/AE57))</f>
        <v/>
      </c>
      <c r="Z69" s="144" t="n"/>
      <c r="AA69" s="144" t="n"/>
      <c r="AB69" s="144" t="n"/>
      <c r="AC69" s="144" t="n"/>
      <c r="AD69" s="144" t="n"/>
      <c r="AE69" s="144" t="n"/>
      <c r="AF69" s="144" t="n"/>
      <c r="AG69" s="144" t="n"/>
      <c r="AH69" s="144" t="n"/>
      <c r="AI69" s="332" t="n"/>
      <c r="AJ69" s="337" t="n"/>
      <c r="AK69" s="337" t="n"/>
      <c r="AL69" s="337" t="n"/>
      <c r="AM69" s="337" t="n"/>
      <c r="AN69" s="337" t="n"/>
      <c r="AO69" s="337" t="n"/>
      <c r="AP69" s="337" t="n"/>
      <c r="AQ69" s="337" t="n"/>
      <c r="AR69" s="337" t="n"/>
      <c r="AS69" s="337" t="n"/>
      <c r="AT69" s="337" t="n"/>
      <c r="AU69" s="337" t="n"/>
      <c r="AV69" s="337" t="n"/>
      <c r="AW69" s="337" t="n"/>
      <c r="AX69" s="337" t="n"/>
      <c r="AY69" s="364" t="n"/>
      <c r="AZ69" s="144" t="n"/>
      <c r="BA69" s="1045">
        <f>BA46</f>
        <v/>
      </c>
      <c r="BB69" s="1240">
        <f>IF(BT20=1,AL122/(第7期!AP122/2+AP122),0)</f>
        <v/>
      </c>
      <c r="BC69" s="1101" t="n"/>
      <c r="BD69" s="1044">
        <f>BA69</f>
        <v/>
      </c>
      <c r="BE69" s="1336">
        <f>BB46/$BE$31</f>
        <v/>
      </c>
      <c r="BF69" s="1336">
        <f>BC46/$BE$31</f>
        <v/>
      </c>
      <c r="BG69" s="1336">
        <f>BD46/$BE$31</f>
        <v/>
      </c>
      <c r="BH69" s="1336">
        <f>BE46/$BE$31</f>
        <v/>
      </c>
      <c r="BI69" s="1101" t="n"/>
      <c r="BJ69" s="1101" t="n"/>
      <c r="BK69" s="1101" t="n"/>
      <c r="BL69" s="1101" t="n"/>
      <c r="BM69" s="1101" t="n"/>
      <c r="BN69" s="1101" t="n"/>
      <c r="BO69" s="1101" t="n"/>
      <c r="BP69" s="1101" t="n"/>
      <c r="BQ69" s="1101" t="n"/>
      <c r="BR69" s="1106" t="n"/>
      <c r="BS69" s="1106" t="n"/>
      <c r="BT69" s="1106" t="n"/>
      <c r="BU69" s="1106" t="n"/>
      <c r="BV69" s="1106" t="n"/>
      <c r="BW69" s="1106" t="n"/>
      <c r="BX69" s="1106" t="n"/>
      <c r="BY69" s="1106" t="n"/>
      <c r="BZ69" s="1106" t="n"/>
      <c r="CA69" s="1106" t="n"/>
      <c r="CB69" s="1106" t="n"/>
      <c r="CC69" s="1106" t="n"/>
      <c r="CD69" s="1106" t="n"/>
      <c r="CE69" s="1106" t="n"/>
      <c r="CF69" s="1106" t="n"/>
      <c r="CG69" s="1106" t="n"/>
      <c r="CH69" s="1106" t="n"/>
      <c r="CI69" s="1106" t="n"/>
      <c r="CJ69" s="1106" t="n"/>
      <c r="CK69" s="1101" t="n"/>
      <c r="CL69" s="1101" t="n"/>
      <c r="CM69" s="1101" t="n"/>
      <c r="CN69" s="1101" t="n"/>
      <c r="CO69" s="1101" t="n"/>
      <c r="CP69" s="1101" t="n"/>
      <c r="CQ69" s="1101" t="n"/>
      <c r="CR69" s="1101" t="n"/>
      <c r="CS69" s="1101" t="n"/>
      <c r="CT69" s="1101" t="n"/>
      <c r="CU69" s="1101" t="n"/>
      <c r="CV69" s="1101" t="n"/>
      <c r="CW69" s="1101" t="n"/>
      <c r="CX69" s="1101" t="n"/>
      <c r="CY69" s="1101" t="n"/>
      <c r="CZ69" s="1101" t="n"/>
      <c r="DA69" s="1101" t="n"/>
      <c r="DB69" s="1101" t="n"/>
      <c r="DC69" s="1101" t="n"/>
      <c r="DD69" s="1101" t="n"/>
      <c r="DE69" s="1101" t="n"/>
      <c r="DF69" s="1101" t="n"/>
      <c r="DG69" s="1101" t="n"/>
      <c r="DH69" s="1101" t="n"/>
      <c r="DI69" s="1101" t="n"/>
    </row>
    <row r="70" ht="16" customFormat="1" customHeight="1" s="140">
      <c r="A70" s="1047" t="inlineStr">
        <is>
          <t>原材料</t>
        </is>
      </c>
      <c r="B70" s="1061">
        <f>L43</f>
        <v/>
      </c>
      <c r="C70" s="187">
        <f>C69+B70</f>
        <v/>
      </c>
      <c r="D70" s="1101" t="n"/>
      <c r="E70" s="375" t="inlineStr">
        <is>
          <t>原材料</t>
        </is>
      </c>
      <c r="F70" s="1344">
        <f>L43</f>
        <v/>
      </c>
      <c r="G70" s="144" t="n"/>
      <c r="H70" s="1047">
        <f>H65</f>
        <v/>
      </c>
      <c r="I70" s="1061">
        <f>V38</f>
        <v/>
      </c>
      <c r="J70" s="1061">
        <f>W38</f>
        <v/>
      </c>
      <c r="K70" s="1061">
        <f>X38</f>
        <v/>
      </c>
      <c r="L70" s="1061">
        <f>Y38</f>
        <v/>
      </c>
      <c r="M70" s="1343">
        <f>SUM(I65:L65)</f>
        <v/>
      </c>
      <c r="N70" s="291" t="inlineStr">
        <is>
          <t>产品3</t>
        </is>
      </c>
      <c r="O70" s="229">
        <f>IF(V19-第7期!V19=0,0,IF((V25-第7期!V25)/(V19-第7期!V19)&gt;=0,(V25-第7期!V25)/(V19-第7期!V19),-(V25-第7期!V25)/(V19-第7期!V19)))</f>
        <v/>
      </c>
      <c r="P70" s="229">
        <f>IF(W19-第7期!W19=0,0,IF((W25-第7期!W25)/(W19-第7期!W19)&gt;=0,(W25-第7期!W25)/(W19-第7期!W19),-(W25-第7期!W25)/(W19-第7期!W19)))</f>
        <v/>
      </c>
      <c r="Q70" s="229">
        <f>IF(X19-第7期!X19=0,0,IF((X25-第7期!X25)/(X19-第7期!X19)&gt;=0,(X25-第7期!X25)/(X19-第7期!X19),-(X25-第7期!X25)/(X19-第7期!X19)))</f>
        <v/>
      </c>
      <c r="R70" s="256">
        <f>IF(Y19-第7期!Y19=0,0,IF((Y25-第7期!Y25)/(Y19-第7期!Y19)&gt;=0,(Y25-第7期!Y25)/(Y19-第7期!Y19),-(Y25-第7期!Y25)/(Y19-第7期!Y19)))</f>
        <v/>
      </c>
      <c r="S70" s="181" t="n"/>
      <c r="T70" s="230" t="n"/>
      <c r="U70" s="144" t="n"/>
      <c r="V70" s="144" t="n"/>
      <c r="W70" s="144" t="n"/>
      <c r="X70" s="144" t="n"/>
      <c r="Y70" s="144" t="n"/>
      <c r="Z70" s="144" t="n"/>
      <c r="AA70" s="144" t="n"/>
      <c r="AB70" s="144" t="n"/>
      <c r="AC70" s="144" t="n"/>
      <c r="AD70" s="144" t="n"/>
      <c r="AE70" s="144" t="n"/>
      <c r="AF70" s="144" t="n"/>
      <c r="AG70" s="144" t="n"/>
      <c r="AH70" s="144" t="n"/>
      <c r="AI70" s="332" t="n"/>
      <c r="AJ70" s="337" t="n"/>
      <c r="AK70" s="337" t="n"/>
      <c r="AL70" s="337" t="n"/>
      <c r="AM70" s="337" t="n"/>
      <c r="AN70" s="337" t="n"/>
      <c r="AO70" s="337" t="n"/>
      <c r="AP70" s="337" t="n"/>
      <c r="AQ70" s="337" t="n"/>
      <c r="AR70" s="337" t="n"/>
      <c r="AS70" s="337" t="n"/>
      <c r="AT70" s="337" t="n"/>
      <c r="AU70" s="337" t="n"/>
      <c r="AV70" s="337" t="n"/>
      <c r="AW70" s="337" t="n"/>
      <c r="AX70" s="337" t="n"/>
      <c r="AY70" s="364" t="n"/>
      <c r="AZ70" s="144" t="n"/>
      <c r="BA70" s="1045">
        <f>BA47</f>
        <v/>
      </c>
      <c r="BB70" s="1240">
        <f>IF(BT21=1,AL123/(第7期!AP123/2+AP123),0)</f>
        <v/>
      </c>
      <c r="BC70" s="1101" t="n"/>
      <c r="BD70" s="1044">
        <f>BA70</f>
        <v/>
      </c>
      <c r="BE70" s="1336">
        <f>BB47/$BE$31</f>
        <v/>
      </c>
      <c r="BF70" s="1336">
        <f>BC47/$BE$31</f>
        <v/>
      </c>
      <c r="BG70" s="1336">
        <f>BD47/$BE$31</f>
        <v/>
      </c>
      <c r="BH70" s="1336">
        <f>BE47/$BE$31</f>
        <v/>
      </c>
      <c r="BI70" s="1101" t="n"/>
      <c r="BJ70" s="1101" t="n"/>
      <c r="BK70" s="1101" t="n"/>
      <c r="BL70" s="1101" t="n"/>
      <c r="BM70" s="1101" t="n"/>
      <c r="BN70" s="1101" t="n"/>
      <c r="BO70" s="1101" t="n"/>
      <c r="BP70" s="1101" t="n"/>
      <c r="BQ70" s="1101" t="n"/>
      <c r="BR70" s="1106" t="n"/>
      <c r="BS70" s="1106" t="n"/>
      <c r="BT70" s="1106" t="n"/>
      <c r="BU70" s="1106" t="n"/>
      <c r="BV70" s="1106" t="n"/>
      <c r="BW70" s="1106" t="n"/>
      <c r="BX70" s="1106" t="n"/>
      <c r="BY70" s="1106" t="n"/>
      <c r="BZ70" s="1106" t="n"/>
      <c r="CA70" s="1106" t="n"/>
      <c r="CB70" s="1106" t="n"/>
      <c r="CC70" s="1106" t="n"/>
      <c r="CD70" s="1106" t="n"/>
      <c r="CE70" s="1106" t="n"/>
      <c r="CF70" s="1106" t="n"/>
      <c r="CG70" s="1106" t="n"/>
      <c r="CH70" s="1106" t="n"/>
      <c r="CI70" s="1106" t="n"/>
      <c r="CJ70" s="1106" t="n"/>
      <c r="CK70" s="1101" t="n"/>
      <c r="CL70" s="1101" t="n"/>
      <c r="CM70" s="1101" t="n"/>
      <c r="CN70" s="1101" t="n"/>
      <c r="CO70" s="1101" t="n"/>
      <c r="CP70" s="1101" t="n"/>
      <c r="CQ70" s="1101" t="n"/>
      <c r="CR70" s="1101" t="n"/>
      <c r="CS70" s="1101" t="n"/>
      <c r="CT70" s="1101" t="n"/>
      <c r="CU70" s="1101" t="n"/>
      <c r="CV70" s="1101" t="n"/>
      <c r="CW70" s="1101" t="n"/>
      <c r="CX70" s="1101" t="n"/>
      <c r="CY70" s="1101" t="n"/>
      <c r="CZ70" s="1101" t="n"/>
      <c r="DA70" s="1101" t="n"/>
      <c r="DB70" s="1101" t="n"/>
      <c r="DC70" s="1101" t="n"/>
      <c r="DD70" s="1101" t="n"/>
      <c r="DE70" s="1101" t="n"/>
      <c r="DF70" s="1101" t="n"/>
      <c r="DG70" s="1101" t="n"/>
      <c r="DH70" s="1101" t="n"/>
      <c r="DI70" s="1101" t="n"/>
    </row>
    <row r="71" ht="16" customFormat="1" customHeight="1" s="140">
      <c r="A71" s="1047" t="inlineStr">
        <is>
          <t>产  品1</t>
        </is>
      </c>
      <c r="B71" s="1061">
        <f>(SUM(AP9:AP12)+I56)*初始化表!E22</f>
        <v/>
      </c>
      <c r="C71" s="187">
        <f>C70+B71</f>
        <v/>
      </c>
      <c r="D71" s="1101" t="n"/>
      <c r="E71" s="375" t="inlineStr">
        <is>
          <t>现  金</t>
        </is>
      </c>
      <c r="F71" s="1344">
        <f>F64</f>
        <v/>
      </c>
      <c r="G71" s="144" t="n"/>
      <c r="H71" s="1073">
        <f>H66</f>
        <v/>
      </c>
      <c r="I71" s="1063">
        <f>V39</f>
        <v/>
      </c>
      <c r="J71" s="1063">
        <f>W39</f>
        <v/>
      </c>
      <c r="K71" s="1063">
        <f>X39</f>
        <v/>
      </c>
      <c r="L71" s="1063">
        <f>Y39</f>
        <v/>
      </c>
      <c r="M71" s="1345">
        <f>SUM(I66:L66)</f>
        <v/>
      </c>
      <c r="N71" s="294" t="inlineStr">
        <is>
          <t>产品4</t>
        </is>
      </c>
      <c r="O71" s="300">
        <f>IF(V20-第7期!V20=0,0,IF((V26-第7期!V26)/(V20-第7期!V20)&gt;=0,(V26-第7期!V26)/(V20-第7期!V20),-(V26-第7期!V26)/(V20-第7期!V20)))</f>
        <v/>
      </c>
      <c r="P71" s="295">
        <f>IF(W20-第7期!W20=0,0,IF((W26-第7期!W26)/(W20-第7期!W20)&gt;=0,(W26-第7期!W26)/(W20-第7期!W20),-(W26-第7期!W26)/(W20-第7期!W20)))</f>
        <v/>
      </c>
      <c r="Q71" s="295">
        <f>IF(X20-第7期!X20=0,0,IF((X26-第7期!X26)/(X20-第7期!X20)&gt;=0,(X26-第7期!X26)/(X20-第7期!X20),-(X26-第7期!X26)/(X20-第7期!X20)))</f>
        <v/>
      </c>
      <c r="R71" s="296">
        <f>IF(Y20-第7期!Y20=0,0,IF((Y26-第7期!Y26)/(Y20-第7期!Y20)&gt;=0,(Y26-第7期!Y26)/(Y20-第7期!Y20),-(Y26-第7期!Y26)/(Y20-第7期!Y20)))</f>
        <v/>
      </c>
      <c r="S71" s="1101" t="n"/>
      <c r="T71" s="230" t="n"/>
      <c r="U71" s="144" t="n"/>
      <c r="V71" s="144" t="n"/>
      <c r="W71" s="144" t="n"/>
      <c r="X71" s="144" t="n"/>
      <c r="Y71" s="144" t="n"/>
      <c r="Z71" s="144" t="n"/>
      <c r="AA71" s="144" t="n"/>
      <c r="AB71" s="144" t="n"/>
      <c r="AC71" s="144" t="n"/>
      <c r="AD71" s="144" t="n"/>
      <c r="AE71" s="144" t="n"/>
      <c r="AF71" s="144" t="n"/>
      <c r="AG71" s="144" t="n"/>
      <c r="AH71" s="144" t="n"/>
      <c r="AI71" s="332" t="n"/>
      <c r="AJ71" s="337" t="n"/>
      <c r="AK71" s="337" t="n"/>
      <c r="AL71" s="337" t="n"/>
      <c r="AM71" s="337" t="n"/>
      <c r="AN71" s="337" t="n"/>
      <c r="AO71" s="337" t="n"/>
      <c r="AP71" s="337" t="n"/>
      <c r="AQ71" s="337" t="n"/>
      <c r="AR71" s="337" t="n"/>
      <c r="AS71" s="337" t="n"/>
      <c r="AT71" s="337" t="n"/>
      <c r="AU71" s="337" t="n"/>
      <c r="AV71" s="337" t="n"/>
      <c r="AW71" s="337" t="n"/>
      <c r="AX71" s="337" t="n"/>
      <c r="AY71" s="364" t="n"/>
      <c r="AZ71" s="144" t="n"/>
      <c r="BA71" s="1045">
        <f>BA48</f>
        <v/>
      </c>
      <c r="BB71" s="1240">
        <f>IF(BT22=1,AL124/(第7期!AP124/2+AP124),0)</f>
        <v/>
      </c>
      <c r="BC71" s="1101" t="n"/>
      <c r="BD71" s="1044">
        <f>BA71</f>
        <v/>
      </c>
      <c r="BE71" s="1336">
        <f>BB48/$BE$31</f>
        <v/>
      </c>
      <c r="BF71" s="1336">
        <f>BC48/$BE$31</f>
        <v/>
      </c>
      <c r="BG71" s="1336">
        <f>BD48/$BE$31</f>
        <v/>
      </c>
      <c r="BH71" s="1336">
        <f>BE48/$BE$31</f>
        <v/>
      </c>
      <c r="BI71" s="1101" t="n"/>
      <c r="BJ71" s="1101" t="n"/>
      <c r="BK71" s="1101" t="n"/>
      <c r="BL71" s="1101" t="n"/>
      <c r="BM71" s="1101" t="n"/>
      <c r="BN71" s="1101" t="n"/>
      <c r="BO71" s="1101" t="n"/>
      <c r="BP71" s="1101" t="n"/>
      <c r="BQ71" s="1101" t="n"/>
      <c r="BR71" s="1106" t="n"/>
      <c r="BS71" s="1106" t="n"/>
      <c r="BT71" s="1106" t="n"/>
      <c r="BU71" s="1106" t="n"/>
      <c r="BV71" s="1106" t="n"/>
      <c r="BW71" s="1106" t="n"/>
      <c r="BX71" s="1106" t="n"/>
      <c r="BY71" s="1106" t="n"/>
      <c r="BZ71" s="1106" t="n"/>
      <c r="CA71" s="1106" t="n"/>
      <c r="CB71" s="1106" t="n"/>
      <c r="CC71" s="1106" t="n"/>
      <c r="CD71" s="1106" t="n"/>
      <c r="CE71" s="1106" t="n"/>
      <c r="CF71" s="1106" t="n"/>
      <c r="CG71" s="1106" t="n"/>
      <c r="CH71" s="1106" t="n"/>
      <c r="CI71" s="1106" t="n"/>
      <c r="CJ71" s="1106" t="n"/>
      <c r="CK71" s="1101" t="n"/>
      <c r="CL71" s="1101" t="n"/>
      <c r="CM71" s="1101" t="n"/>
      <c r="CN71" s="1101" t="n"/>
      <c r="CO71" s="1101" t="n"/>
      <c r="CP71" s="1101" t="n"/>
      <c r="CQ71" s="1101" t="n"/>
      <c r="CR71" s="1101" t="n"/>
      <c r="CS71" s="1101" t="n"/>
      <c r="CT71" s="1101" t="n"/>
      <c r="CU71" s="1101" t="n"/>
      <c r="CV71" s="1101" t="n"/>
      <c r="CW71" s="1101" t="n"/>
      <c r="CX71" s="1101" t="n"/>
      <c r="CY71" s="1101" t="n"/>
      <c r="CZ71" s="1101" t="n"/>
      <c r="DA71" s="1101" t="n"/>
      <c r="DB71" s="1101" t="n"/>
      <c r="DC71" s="1101" t="n"/>
      <c r="DD71" s="1101" t="n"/>
      <c r="DE71" s="1101" t="n"/>
      <c r="DF71" s="1101" t="n"/>
      <c r="DG71" s="1101" t="n"/>
      <c r="DH71" s="1101" t="n"/>
      <c r="DI71" s="1101" t="n"/>
    </row>
    <row r="72" ht="16" customFormat="1" customHeight="1" s="140">
      <c r="A72" s="1047" t="inlineStr">
        <is>
          <t>产  品2</t>
        </is>
      </c>
      <c r="B72" s="1061">
        <f>(SUM(AP13:AP16)+J56)*初始化表!F22</f>
        <v/>
      </c>
      <c r="C72" s="187">
        <f>C71+B72</f>
        <v/>
      </c>
      <c r="D72" s="1101" t="n"/>
      <c r="E72" s="375" t="inlineStr">
        <is>
          <t>累计折旧</t>
        </is>
      </c>
      <c r="F72" s="1344">
        <f>B77</f>
        <v/>
      </c>
      <c r="G72" s="144" t="n"/>
      <c r="H72" s="1041">
        <f>U41</f>
        <v/>
      </c>
      <c r="I72" s="1053">
        <f>V41</f>
        <v/>
      </c>
      <c r="J72" s="1053">
        <f>W41</f>
        <v/>
      </c>
      <c r="K72" s="1053">
        <f>X41</f>
        <v/>
      </c>
      <c r="L72" s="1053">
        <f>Y41</f>
        <v/>
      </c>
      <c r="M72" s="1125" t="inlineStr">
        <is>
          <t>对应产量</t>
        </is>
      </c>
      <c r="N72" s="288" t="inlineStr">
        <is>
          <t>需求差</t>
        </is>
      </c>
      <c r="O72" s="1356" t="inlineStr">
        <is>
          <t>市场1</t>
        </is>
      </c>
      <c r="P72" s="397" t="inlineStr">
        <is>
          <t>市场2</t>
        </is>
      </c>
      <c r="Q72" s="397" t="inlineStr">
        <is>
          <t>市场3</t>
        </is>
      </c>
      <c r="R72" s="423" t="inlineStr">
        <is>
          <t>市场4</t>
        </is>
      </c>
      <c r="S72" s="423" t="inlineStr">
        <is>
          <t>单位价格影响</t>
        </is>
      </c>
      <c r="T72" s="230" t="n"/>
      <c r="U72" s="288" t="inlineStr">
        <is>
          <t>预计需求</t>
        </is>
      </c>
      <c r="V72" s="289" t="inlineStr">
        <is>
          <t>市场1</t>
        </is>
      </c>
      <c r="W72" s="289" t="inlineStr">
        <is>
          <t>市场2</t>
        </is>
      </c>
      <c r="X72" s="289" t="inlineStr">
        <is>
          <t>市场3</t>
        </is>
      </c>
      <c r="Y72" s="290" t="inlineStr">
        <is>
          <t>市场4</t>
        </is>
      </c>
      <c r="Z72" s="144" t="n"/>
      <c r="AA72" s="144" t="n"/>
      <c r="AB72" s="144" t="n"/>
      <c r="AC72" s="288" t="inlineStr">
        <is>
          <t>预计库存</t>
        </is>
      </c>
      <c r="AD72" s="289" t="inlineStr">
        <is>
          <t>市场1</t>
        </is>
      </c>
      <c r="AE72" s="289" t="inlineStr">
        <is>
          <t>市场2</t>
        </is>
      </c>
      <c r="AF72" s="289" t="inlineStr">
        <is>
          <t>市场3</t>
        </is>
      </c>
      <c r="AG72" s="290" t="inlineStr">
        <is>
          <t>市场4</t>
        </is>
      </c>
      <c r="AH72" s="144" t="n"/>
      <c r="AI72" s="332" t="n"/>
      <c r="AJ72" s="337" t="n"/>
      <c r="AK72" s="337" t="n"/>
      <c r="AL72" s="337" t="n"/>
      <c r="AM72" s="337" t="n"/>
      <c r="AN72" s="337" t="n"/>
      <c r="AO72" s="337" t="n"/>
      <c r="AP72" s="337" t="n"/>
      <c r="AQ72" s="337" t="n"/>
      <c r="AR72" s="337" t="n"/>
      <c r="AS72" s="337" t="n"/>
      <c r="AT72" s="337" t="n"/>
      <c r="AU72" s="337" t="n"/>
      <c r="AV72" s="337" t="n"/>
      <c r="AW72" s="337" t="n"/>
      <c r="AX72" s="337" t="n"/>
      <c r="AY72" s="364" t="n"/>
      <c r="AZ72" s="144" t="n"/>
      <c r="BA72" s="1045">
        <f>BA49</f>
        <v/>
      </c>
      <c r="BB72" s="1240">
        <f>IF(BT23=1,AL125/(第7期!AP125/2+AP125),0)</f>
        <v/>
      </c>
      <c r="BC72" s="1101" t="n"/>
      <c r="BD72" s="1044">
        <f>BA72</f>
        <v/>
      </c>
      <c r="BE72" s="1336">
        <f>BB49/$BE$31</f>
        <v/>
      </c>
      <c r="BF72" s="1336">
        <f>BC49/$BE$31</f>
        <v/>
      </c>
      <c r="BG72" s="1336">
        <f>BD49/$BE$31</f>
        <v/>
      </c>
      <c r="BH72" s="1336">
        <f>BE49/$BE$31</f>
        <v/>
      </c>
      <c r="BI72" s="1101" t="n"/>
      <c r="BJ72" s="1101" t="n"/>
      <c r="BK72" s="1101" t="n"/>
      <c r="BL72" s="1101" t="n"/>
      <c r="BM72" s="1101" t="n"/>
      <c r="BN72" s="1101" t="n"/>
      <c r="BO72" s="1101" t="n"/>
      <c r="BP72" s="1101" t="n"/>
      <c r="BQ72" s="1101" t="n"/>
      <c r="BR72" s="1106" t="n"/>
      <c r="BS72" s="1106" t="n"/>
      <c r="BT72" s="1106" t="n"/>
      <c r="BU72" s="1106" t="n"/>
      <c r="BV72" s="1106" t="n"/>
      <c r="BW72" s="1106" t="n"/>
      <c r="BX72" s="1106" t="n"/>
      <c r="BY72" s="1106" t="n"/>
      <c r="BZ72" s="1106" t="n"/>
      <c r="CA72" s="1106" t="n"/>
      <c r="CB72" s="1106" t="n"/>
      <c r="CC72" s="1106" t="n"/>
      <c r="CD72" s="1106" t="n"/>
      <c r="CE72" s="1106" t="n"/>
      <c r="CF72" s="1106" t="n"/>
      <c r="CG72" s="1106" t="n"/>
      <c r="CH72" s="1106" t="n"/>
      <c r="CI72" s="1106" t="n"/>
      <c r="CJ72" s="1106" t="n"/>
      <c r="CK72" s="1101" t="n"/>
      <c r="CL72" s="1101" t="n"/>
      <c r="CM72" s="1101" t="n"/>
      <c r="CN72" s="1101" t="n"/>
      <c r="CO72" s="1101" t="n"/>
      <c r="CP72" s="1101" t="n"/>
      <c r="CQ72" s="1101" t="n"/>
      <c r="CR72" s="1101" t="n"/>
      <c r="CS72" s="1101" t="n"/>
      <c r="CT72" s="1101" t="n"/>
      <c r="CU72" s="1101" t="n"/>
      <c r="CV72" s="1101" t="n"/>
      <c r="CW72" s="1101" t="n"/>
      <c r="CX72" s="1101" t="n"/>
      <c r="CY72" s="1101" t="n"/>
      <c r="CZ72" s="1101" t="n"/>
      <c r="DA72" s="1101" t="n"/>
      <c r="DB72" s="1101" t="n"/>
      <c r="DC72" s="1101" t="n"/>
      <c r="DD72" s="1101" t="n"/>
      <c r="DE72" s="1101" t="n"/>
      <c r="DF72" s="1101" t="n"/>
      <c r="DG72" s="1101" t="n"/>
      <c r="DH72" s="1101" t="n"/>
      <c r="DI72" s="1101" t="n"/>
    </row>
    <row r="73" ht="16" customFormat="1" customHeight="1" s="140">
      <c r="A73" s="1047" t="inlineStr">
        <is>
          <t>产  品3</t>
        </is>
      </c>
      <c r="B73" s="1061">
        <f>(SUM(AP17:AP20)+K56)*初始化表!G22</f>
        <v/>
      </c>
      <c r="C73" s="187">
        <f>C72+B73</f>
        <v/>
      </c>
      <c r="D73" s="1101" t="n"/>
      <c r="E73" s="375" t="inlineStr">
        <is>
          <t>银行信用额度</t>
        </is>
      </c>
      <c r="F73" s="1344">
        <f>MAX(P33-B24,0)</f>
        <v/>
      </c>
      <c r="G73" s="144" t="n"/>
      <c r="H73" s="1047">
        <f>U42</f>
        <v/>
      </c>
      <c r="I73" s="1061">
        <f>V42</f>
        <v/>
      </c>
      <c r="J73" s="1061">
        <f>W42</f>
        <v/>
      </c>
      <c r="K73" s="1061">
        <f>X42</f>
        <v/>
      </c>
      <c r="L73" s="1061">
        <f>Y42</f>
        <v/>
      </c>
      <c r="M73" s="398">
        <f>INT((M68-Z5)/初始化表!$B$4)</f>
        <v/>
      </c>
      <c r="N73" s="291" t="inlineStr">
        <is>
          <t>产品1</t>
        </is>
      </c>
      <c r="O73" s="1358">
        <f>V42-IF(V17=0,第7期!I73,V17)</f>
        <v/>
      </c>
      <c r="P73" s="399">
        <f>W42-IF(W17=0,第7期!J73,W17)</f>
        <v/>
      </c>
      <c r="Q73" s="399">
        <f>X42-IF(X17=0,第7期!K73,X17)</f>
        <v/>
      </c>
      <c r="R73" s="424">
        <f>Y42-IF(Y17=0,第7期!L73,Y17)</f>
        <v/>
      </c>
      <c r="S73" s="424">
        <f>IF(I85=0,0,ABS(P85-O85)/ABS(I85-J85))</f>
        <v/>
      </c>
      <c r="T73" s="230" t="n"/>
      <c r="U73" s="291" t="inlineStr">
        <is>
          <t>产品1</t>
        </is>
      </c>
      <c r="V73" s="292">
        <f>INT(IF(IF(B6&lt;V23,(1+((V23-B6)/V23+O10)*15)*IF($F17&gt;$L6,1.1,1)*V17,(1+((V23-B6)/V23+O10)*5)*IF($F17&gt;$L6,1.1,1)*V17)&gt;0,IF(B6&lt;V23,(1+((V23-B6)/V23+O10)*15)*IF($F17&gt;$L6,1.1,1)*V17,(1+((V23-B6)/V23+O10)*5)*IF($F17&gt;$L6,1.1,1)*V17),0))</f>
        <v/>
      </c>
      <c r="W73" s="292">
        <f>INT(IF(IF(C6&lt;W23,(1+((W23-C6)/W23+P10)*15)*IF($F17&gt;$L6,1.1,1)*W17,(1+((W23-C6)/W23+P10)*5)*IF($F17&gt;$L6,1.1,1)*W17)&gt;0,IF(C6&lt;W23,(1+((W23-C6)/W23+P10)*15)*IF($F17&gt;$L6,1.1,1)*W17,(1+((W23-C6)/W23+P10)*5)*IF($F17&gt;$L6,1.1,1)*W17),0))</f>
        <v/>
      </c>
      <c r="X73" s="292">
        <f>INT(IF(IF(D6&lt;X23,(1+((X23-D6)/X23+Q10)*15)*IF($F17&gt;$L6,1.1,1)*X17,(1+((X23-D6)/X23+Q10)*5)*IF($F17&gt;$L6,1.1,1)*X17)&gt;0,IF(D6&lt;X23,(1+((X23-D6)/X23+Q10)*15)*IF($F17&gt;$L6,1.1,1)*X17,(1+((X23-D6)/X23+Q10)*5)*IF($F17&gt;$L6,1.1,1)*X17),0))</f>
        <v/>
      </c>
      <c r="Y73" s="293">
        <f>INT(IF(IF(E6&lt;Y23,(1+((Y23-E6)/Y23+R10)*15)*IF($F17&gt;$L6,1.1,1)*Y17,(1+((Y23-E6)/Y23+R10)*5)*IF($F17&gt;$L6,1.1,1)*Y17)&gt;0,IF(E6&lt;Y23,(1+((Y23-E6)/Y23+R10)*15)*IF($F17&gt;$L6,1.1,1)*Y17,(1+((Y23-E6)/Y23+R10)*5)*IF($F17&gt;$L6,1.1,1)*Y17),0))</f>
        <v/>
      </c>
      <c r="Z73" s="144" t="n"/>
      <c r="AA73" s="144" t="n"/>
      <c r="AB73" s="144" t="n"/>
      <c r="AC73" s="291" t="inlineStr">
        <is>
          <t>产品1</t>
        </is>
      </c>
      <c r="AD73" s="292">
        <f>IF(V42&gt;V73,V42-V73,0)</f>
        <v/>
      </c>
      <c r="AE73" s="292">
        <f>IF(W42&gt;W73,W42-W73,0)</f>
        <v/>
      </c>
      <c r="AF73" s="292">
        <f>IF(X42&gt;X73,X42-X73,0)</f>
        <v/>
      </c>
      <c r="AG73" s="293">
        <f>IF(Y42&gt;Y73,Y42-Y73,0)</f>
        <v/>
      </c>
      <c r="AH73" s="144" t="n"/>
      <c r="AI73" s="332" t="n"/>
      <c r="AJ73" s="337" t="n"/>
      <c r="AK73" s="337" t="n"/>
      <c r="AL73" s="337" t="n"/>
      <c r="AM73" s="337" t="n"/>
      <c r="AN73" s="337" t="n"/>
      <c r="AO73" s="441" t="n"/>
      <c r="AP73" s="337" t="n"/>
      <c r="AQ73" s="337" t="n"/>
      <c r="AR73" s="337" t="n"/>
      <c r="AS73" s="337" t="n"/>
      <c r="AT73" s="337" t="n"/>
      <c r="AU73" s="337" t="n"/>
      <c r="AV73" s="337" t="n"/>
      <c r="AW73" s="337" t="n"/>
      <c r="AX73" s="337" t="n"/>
      <c r="AY73" s="364" t="n"/>
      <c r="AZ73" s="144" t="n"/>
      <c r="BA73" s="1045">
        <f>BA50</f>
        <v/>
      </c>
      <c r="BB73" s="1240">
        <f>IF(BT24=1,AL126/(第7期!AP126/2+AP126),0)</f>
        <v/>
      </c>
      <c r="BC73" s="1101" t="n"/>
      <c r="BD73" s="1044">
        <f>BA73</f>
        <v/>
      </c>
      <c r="BE73" s="1336">
        <f>BB50/$BE$31</f>
        <v/>
      </c>
      <c r="BF73" s="1336">
        <f>BC50/$BE$31</f>
        <v/>
      </c>
      <c r="BG73" s="1336">
        <f>BD50/$BE$31</f>
        <v/>
      </c>
      <c r="BH73" s="1336">
        <f>BE50/$BE$31</f>
        <v/>
      </c>
      <c r="BI73" s="1101" t="n"/>
      <c r="BJ73" s="1101" t="n"/>
      <c r="BK73" s="1101" t="n"/>
      <c r="BL73" s="1101" t="n"/>
      <c r="BM73" s="1101" t="n"/>
      <c r="BN73" s="1101" t="n"/>
      <c r="BO73" s="1101" t="n"/>
      <c r="BP73" s="1101" t="n"/>
      <c r="BQ73" s="1101" t="n"/>
      <c r="BR73" s="1106" t="n"/>
      <c r="BS73" s="1106" t="n"/>
      <c r="BT73" s="1106" t="n"/>
      <c r="BU73" s="1106" t="n"/>
      <c r="BV73" s="1106" t="n"/>
      <c r="BW73" s="1106" t="n"/>
      <c r="BX73" s="1106" t="n"/>
      <c r="BY73" s="1106" t="n"/>
      <c r="BZ73" s="1106" t="n"/>
      <c r="CA73" s="1106" t="n"/>
      <c r="CB73" s="1106" t="n"/>
      <c r="CC73" s="1106" t="n"/>
      <c r="CD73" s="1106" t="n"/>
      <c r="CE73" s="1106" t="n"/>
      <c r="CF73" s="1106" t="n"/>
      <c r="CG73" s="1106" t="n"/>
      <c r="CH73" s="1106" t="n"/>
      <c r="CI73" s="1106" t="n"/>
      <c r="CJ73" s="1106" t="n"/>
      <c r="CK73" s="1101" t="n"/>
      <c r="CL73" s="1101" t="n"/>
      <c r="CM73" s="1101" t="n"/>
      <c r="CN73" s="1101" t="n"/>
      <c r="CO73" s="1101" t="n"/>
      <c r="CP73" s="1101" t="n"/>
      <c r="CQ73" s="1101" t="n"/>
      <c r="CR73" s="1101" t="n"/>
      <c r="CS73" s="1101" t="n"/>
      <c r="CT73" s="1101" t="n"/>
      <c r="CU73" s="1101" t="n"/>
      <c r="CV73" s="1101" t="n"/>
      <c r="CW73" s="1101" t="n"/>
      <c r="CX73" s="1101" t="n"/>
      <c r="CY73" s="1101" t="n"/>
      <c r="CZ73" s="1101" t="n"/>
      <c r="DA73" s="1101" t="n"/>
      <c r="DB73" s="1101" t="n"/>
      <c r="DC73" s="1101" t="n"/>
      <c r="DD73" s="1101" t="n"/>
      <c r="DE73" s="1101" t="n"/>
      <c r="DF73" s="1101" t="n"/>
      <c r="DG73" s="1101" t="n"/>
      <c r="DH73" s="1101" t="n"/>
      <c r="DI73" s="1101" t="n"/>
    </row>
    <row r="74" ht="16" customFormat="1" customHeight="1" s="140">
      <c r="A74" s="1047" t="inlineStr">
        <is>
          <t>产  品4</t>
        </is>
      </c>
      <c r="B74" s="1061">
        <f>(SUM(AP21:AP24)+L56)*初始化表!H22</f>
        <v/>
      </c>
      <c r="C74" s="187">
        <f>C73+B74</f>
        <v/>
      </c>
      <c r="D74" s="1101" t="n"/>
      <c r="E74" s="375" t="inlineStr">
        <is>
          <t>国  债</t>
        </is>
      </c>
      <c r="F74" s="1344">
        <f>D24</f>
        <v/>
      </c>
      <c r="G74" s="144" t="n"/>
      <c r="H74" s="1047">
        <f>U43</f>
        <v/>
      </c>
      <c r="I74" s="1061">
        <f>V43</f>
        <v/>
      </c>
      <c r="J74" s="1061">
        <f>W43</f>
        <v/>
      </c>
      <c r="K74" s="1061">
        <f>X43</f>
        <v/>
      </c>
      <c r="L74" s="1061">
        <f>Y43</f>
        <v/>
      </c>
      <c r="M74" s="398">
        <f>INT((M69-Z6)/初始化表!$B$4)</f>
        <v/>
      </c>
      <c r="N74" s="291" t="inlineStr">
        <is>
          <t>产品2</t>
        </is>
      </c>
      <c r="O74" s="1358">
        <f>V43-IF(V18=0,第7期!I74,V18)</f>
        <v/>
      </c>
      <c r="P74" s="399">
        <f>W43-IF(W18=0,第7期!J74,W18)</f>
        <v/>
      </c>
      <c r="Q74" s="399">
        <f>X43-IF(X18=0,第7期!K74,X18)</f>
        <v/>
      </c>
      <c r="R74" s="424">
        <f>Y43-IF(Y18=0,第7期!L74,Y18)</f>
        <v/>
      </c>
      <c r="S74" s="424">
        <f>IF(I86=0,0,ABS(P86-O86)/ABS(I86-J86))</f>
        <v/>
      </c>
      <c r="T74" s="230" t="n"/>
      <c r="U74" s="291" t="inlineStr">
        <is>
          <t>产品2</t>
        </is>
      </c>
      <c r="V74" s="292">
        <f>INT(IF(IF(B7&lt;V24,(1+((V24-B7)/V24+O11)*15)*IF($F18&gt;$L7,1.1,1)*V18,(1+((V24-B7)/V24+O11)*5)*IF($F18&gt;$L7,1.1,1)*V18)&gt;0,IF(B7&lt;V24,(1+((V24-B7)/V24+O11)*15)*IF($F18&gt;$L7,1.1,1)*V18,(1+((V24-B7)/V24+O11)*5)*IF($F18&gt;$L7,1.1,1)*V18),0))</f>
        <v/>
      </c>
      <c r="W74" s="292">
        <f>INT(IF(IF(C7&lt;W24,(1+((W24-C7)/W24+P11)*15)*IF($F18&gt;$L7,1.1,1)*W18,(1+((W24-C7)/W24+P11)*5)*IF($F18&gt;$L7,1.1,1)*W18)&gt;0,IF(C7&lt;W24,(1+((W24-C7)/W24+P11)*15)*IF($F18&gt;$L7,1.1,1)*W18,(1+((W24-C7)/W24+P11)*5)*IF($F18&gt;$L7,1.1,1)*W18),0))</f>
        <v/>
      </c>
      <c r="X74" s="292">
        <f>INT(IF(IF(D7&lt;X24,(1+((X24-D7)/X24+Q11)*15)*IF($F18&gt;$L7,1.1,1)*X18,(1+((X24-D7)/X24+Q11)*5)*IF($F18&gt;$L7,1.1,1)*X18)&gt;0,IF(D7&lt;X24,(1+((X24-D7)/X24+Q11)*15)*IF($F18&gt;$L7,1.1,1)*X18,(1+((X24-D7)/X24+Q11)*5)*IF($F18&gt;$L7,1.1,1)*X18),0))</f>
        <v/>
      </c>
      <c r="Y74" s="293">
        <f>INT(IF(IF(E7&lt;Y24,(1+((Y24-E7)/Y24+R11)*15)*IF($F18&gt;$L7,1.1,1)*Y18,(1+((Y24-E7)/Y24+R11)*5)*IF($F18&gt;$L7,1.1,1)*Y18)&gt;0,IF(E7&lt;Y24,(1+((Y24-E7)/Y24+R11)*15)*IF($F18&gt;$L7,1.1,1)*Y18,(1+((Y24-E7)/Y24+R11)*5)*IF($F18&gt;$L7,1.1,1)*Y18),0))</f>
        <v/>
      </c>
      <c r="Z74" s="144" t="n"/>
      <c r="AA74" s="144" t="n"/>
      <c r="AB74" s="144" t="n"/>
      <c r="AC74" s="291" t="inlineStr">
        <is>
          <t>产品2</t>
        </is>
      </c>
      <c r="AD74" s="292">
        <f>IF(V43&gt;V74,V43-V74,0)</f>
        <v/>
      </c>
      <c r="AE74" s="292">
        <f>IF(W43&gt;W74,W43-W74,0)</f>
        <v/>
      </c>
      <c r="AF74" s="292">
        <f>IF(X43&gt;X74,X43-X74,0)</f>
        <v/>
      </c>
      <c r="AG74" s="293">
        <f>IF(Y43&gt;Y74,Y43-Y74,0)</f>
        <v/>
      </c>
      <c r="AH74" s="144" t="n"/>
      <c r="AI74" s="332" t="n"/>
      <c r="AJ74" s="337" t="n"/>
      <c r="AK74" s="337" t="n"/>
      <c r="AL74" s="337" t="n"/>
      <c r="AM74" s="337" t="n"/>
      <c r="AN74" s="337" t="n"/>
      <c r="AO74" s="337" t="n"/>
      <c r="AP74" s="337" t="n"/>
      <c r="AQ74" s="337" t="n"/>
      <c r="AR74" s="337" t="n"/>
      <c r="AS74" s="337" t="n"/>
      <c r="AT74" s="337" t="n"/>
      <c r="AU74" s="337" t="n"/>
      <c r="AV74" s="337" t="n"/>
      <c r="AW74" s="337" t="n"/>
      <c r="AX74" s="337" t="n"/>
      <c r="AY74" s="364" t="n"/>
      <c r="AZ74" s="144" t="n"/>
      <c r="BA74" s="1101" t="n"/>
      <c r="BB74" s="1101" t="n"/>
      <c r="BC74" s="1101" t="n"/>
      <c r="BD74" s="1101" t="n"/>
      <c r="BE74" s="1101" t="n"/>
      <c r="BF74" s="1101" t="n"/>
      <c r="BG74" s="1101" t="n"/>
      <c r="BH74" s="1101" t="n"/>
      <c r="BI74" s="1101" t="n"/>
      <c r="BJ74" s="1101" t="n"/>
      <c r="BK74" s="1101" t="n"/>
      <c r="BL74" s="1101" t="n"/>
      <c r="BM74" s="1101" t="n"/>
      <c r="BN74" s="1101" t="n"/>
      <c r="BO74" s="1101" t="n"/>
      <c r="BP74" s="1101" t="n"/>
      <c r="BQ74" s="1101" t="n"/>
      <c r="BR74" s="1106" t="n"/>
      <c r="BS74" s="1106" t="n"/>
      <c r="BT74" s="1106" t="n"/>
      <c r="BU74" s="1106" t="n"/>
      <c r="BV74" s="1106" t="n"/>
      <c r="BW74" s="1106" t="n"/>
      <c r="BX74" s="1106" t="n"/>
      <c r="BY74" s="1106" t="n"/>
      <c r="BZ74" s="1106" t="n"/>
      <c r="CA74" s="1106" t="n"/>
      <c r="CB74" s="1106" t="n"/>
      <c r="CC74" s="1106" t="n"/>
      <c r="CD74" s="1106" t="n"/>
      <c r="CE74" s="1106" t="n"/>
      <c r="CF74" s="1106" t="n"/>
      <c r="CG74" s="1106" t="n"/>
      <c r="CH74" s="1106" t="n"/>
      <c r="CI74" s="1106" t="n"/>
      <c r="CJ74" s="1106" t="n"/>
      <c r="CK74" s="1101" t="n"/>
      <c r="CL74" s="1101" t="n"/>
      <c r="CM74" s="1101" t="n"/>
      <c r="CN74" s="1101" t="n"/>
      <c r="CO74" s="1101" t="n"/>
      <c r="CP74" s="1101" t="n"/>
      <c r="CQ74" s="1101" t="n"/>
      <c r="CR74" s="1101" t="n"/>
      <c r="CS74" s="1101" t="n"/>
      <c r="CT74" s="1101" t="n"/>
      <c r="CU74" s="1101" t="n"/>
      <c r="CV74" s="1101" t="n"/>
      <c r="CW74" s="1101" t="n"/>
      <c r="CX74" s="1101" t="n"/>
      <c r="CY74" s="1101" t="n"/>
      <c r="CZ74" s="1101" t="n"/>
      <c r="DA74" s="1101" t="n"/>
      <c r="DB74" s="1101" t="n"/>
      <c r="DC74" s="1101" t="n"/>
      <c r="DD74" s="1101" t="n"/>
      <c r="DE74" s="1101" t="n"/>
      <c r="DF74" s="1101" t="n"/>
      <c r="DG74" s="1101" t="n"/>
      <c r="DH74" s="1101" t="n"/>
      <c r="DI74" s="1101" t="n"/>
    </row>
    <row r="75" ht="16" customFormat="1" customHeight="1" s="140">
      <c r="A75" s="1047" t="inlineStr">
        <is>
          <t>研发费用待摊</t>
        </is>
      </c>
      <c r="B75" s="1061">
        <f>SUM(F17:F20)/2</f>
        <v/>
      </c>
      <c r="C75" s="187">
        <f>C74+B75</f>
        <v/>
      </c>
      <c r="D75" s="1101" t="n"/>
      <c r="E75" s="375" t="inlineStr">
        <is>
          <t>债  券</t>
        </is>
      </c>
      <c r="F75" s="1344">
        <f>B78</f>
        <v/>
      </c>
      <c r="G75" s="144" t="n"/>
      <c r="H75" s="1047">
        <f>U44</f>
        <v/>
      </c>
      <c r="I75" s="1061">
        <f>V44</f>
        <v/>
      </c>
      <c r="J75" s="1061">
        <f>W44</f>
        <v/>
      </c>
      <c r="K75" s="1061">
        <f>X44</f>
        <v/>
      </c>
      <c r="L75" s="1061">
        <f>Y44</f>
        <v/>
      </c>
      <c r="M75" s="398">
        <f>INT((M70-Z7)/初始化表!$B$4)</f>
        <v/>
      </c>
      <c r="N75" s="291" t="inlineStr">
        <is>
          <t>产品3</t>
        </is>
      </c>
      <c r="O75" s="1358">
        <f>V44-IF(V19=0,第7期!I75,V19)</f>
        <v/>
      </c>
      <c r="P75" s="399">
        <f>W44-IF(W19=0,第7期!J75,W19)</f>
        <v/>
      </c>
      <c r="Q75" s="399">
        <f>X44-IF(X19=0,第7期!K75,X19)</f>
        <v/>
      </c>
      <c r="R75" s="424">
        <f>Y44-IF(Y19=0,第7期!L75,Y19)</f>
        <v/>
      </c>
      <c r="S75" s="424">
        <f>IF(I87=0,0,ABS(P87-O87)/ABS(I87-J87))</f>
        <v/>
      </c>
      <c r="T75" s="230" t="n"/>
      <c r="U75" s="291" t="inlineStr">
        <is>
          <t>产品3</t>
        </is>
      </c>
      <c r="V75" s="292">
        <f>INT(IF(IF(B8&lt;V25,(1+((V25-B8)/V25+O12)*15)*IF($F19&gt;$L8,1.1,1)*V19,(1+((V25-B8)/V25+O12)*5)*IF($F19&gt;$L8,1.1,1)*V19)&gt;0,IF(B8&lt;V25,(1+((V25-B8)/V25+O12)*15)*IF($F19&gt;$L8,1.1,1)*V19,(1+((V25-B8)/V25+O12)*5)*IF($F19&gt;$L8,1.1,1)*V19),0))</f>
        <v/>
      </c>
      <c r="W75" s="292">
        <f>INT(IF(IF(C8&lt;W25,(1+((W25-C8)/W25+P12)*15)*IF($F19&gt;$L8,1.1,1)*W19,(1+((W25-C8)/W25+P12)*5)*IF($F19&gt;$L8,1.1,1)*W19)&gt;0,IF(C8&lt;W25,(1+((W25-C8)/W25+P12)*15)*IF($F19&gt;$L8,1.1,1)*W19,(1+((W25-C8)/W25+P12)*5)*IF($F19&gt;$L8,1.1,1)*W19),0))</f>
        <v/>
      </c>
      <c r="X75" s="292">
        <f>INT(IF(IF(D8&lt;X25,(1+((X25-D8)/X25+Q12)*15)*IF($F19&gt;$L8,1.1,1)*X19,(1+((X25-D8)/X25+Q12)*5)*IF($F19&gt;$L8,1.1,1)*X19)&gt;0,IF(D8&lt;X25,(1+((X25-D8)/X25+Q12)*15)*IF($F19&gt;$L8,1.1,1)*X19,(1+((X25-D8)/X25+Q12)*5)*IF($F19&gt;$L8,1.1,1)*X19),0))</f>
        <v/>
      </c>
      <c r="Y75" s="293">
        <f>INT(IF(IF(E8&lt;Y25,(1+((Y25-E8)/Y25+R12)*15)*IF($F19&gt;$L8,1.1,1)*Y19,(1+((Y25-E8)/Y25+R12)*5)*IF($F19&gt;$L8,1.1,1)*Y19)&gt;0,IF(E8&lt;Y25,(1+((Y25-E8)/Y25+R12)*15)*IF($F19&gt;$L8,1.1,1)*Y19,(1+((Y25-E8)/Y25+R12)*5)*IF($F19&gt;$L8,1.1,1)*Y19),0))</f>
        <v/>
      </c>
      <c r="Z75" s="144" t="n"/>
      <c r="AA75" s="144" t="n"/>
      <c r="AB75" s="144" t="n"/>
      <c r="AC75" s="291" t="inlineStr">
        <is>
          <t>产品3</t>
        </is>
      </c>
      <c r="AD75" s="292">
        <f>IF(V44&gt;V75,V44-V75,0)</f>
        <v/>
      </c>
      <c r="AE75" s="292">
        <f>IF(W44&gt;W75,W44-W75,0)</f>
        <v/>
      </c>
      <c r="AF75" s="292">
        <f>IF(X44&gt;X75,X44-X75,0)</f>
        <v/>
      </c>
      <c r="AG75" s="293">
        <f>IF(Y44&gt;Y75,Y44-Y75,0)</f>
        <v/>
      </c>
      <c r="AH75" s="144" t="n"/>
      <c r="AI75" s="332" t="n"/>
      <c r="AJ75" s="337" t="n"/>
      <c r="AK75" s="337" t="n"/>
      <c r="AL75" s="337" t="n"/>
      <c r="AM75" s="337" t="n"/>
      <c r="AN75" s="337" t="n"/>
      <c r="AO75" s="337" t="n"/>
      <c r="AP75" s="337" t="n"/>
      <c r="AQ75" s="337" t="n"/>
      <c r="AR75" s="337" t="n"/>
      <c r="AS75" s="337" t="n"/>
      <c r="AT75" s="337" t="n"/>
      <c r="AU75" s="337" t="n"/>
      <c r="AV75" s="337" t="n"/>
      <c r="AW75" s="337" t="n"/>
      <c r="AX75" s="337" t="n"/>
      <c r="AY75" s="364" t="n"/>
      <c r="AZ75" s="144" t="n"/>
      <c r="BA75" s="1101" t="n"/>
      <c r="BB75" s="1101" t="n"/>
      <c r="BC75" s="1101" t="n"/>
      <c r="BD75" s="1101" t="n"/>
      <c r="BE75" s="1101" t="n"/>
      <c r="BF75" s="1101" t="n"/>
      <c r="BG75" s="1101" t="n"/>
      <c r="BH75" s="1101" t="n"/>
      <c r="BI75" s="1101" t="n"/>
      <c r="BJ75" s="1101" t="n"/>
      <c r="BK75" s="1101" t="n"/>
      <c r="BL75" s="1101" t="n"/>
      <c r="BM75" s="1101" t="n"/>
      <c r="BN75" s="1101" t="n"/>
      <c r="BO75" s="1101" t="n"/>
      <c r="BP75" s="1101" t="n"/>
      <c r="BQ75" s="1101" t="n"/>
      <c r="BR75" s="1106" t="n"/>
      <c r="BS75" s="1106" t="n"/>
      <c r="BT75" s="1106" t="n"/>
      <c r="BU75" s="1106" t="n"/>
      <c r="BV75" s="1106" t="n"/>
      <c r="BW75" s="1106" t="n"/>
      <c r="BX75" s="1106" t="n"/>
      <c r="BY75" s="1106" t="n"/>
      <c r="BZ75" s="1106" t="n"/>
      <c r="CA75" s="1106" t="n"/>
      <c r="CB75" s="1106" t="n"/>
      <c r="CC75" s="1106" t="n"/>
      <c r="CD75" s="1106" t="n"/>
      <c r="CE75" s="1106" t="n"/>
      <c r="CF75" s="1106" t="n"/>
      <c r="CG75" s="1106" t="n"/>
      <c r="CH75" s="1106" t="n"/>
      <c r="CI75" s="1106" t="n"/>
      <c r="CJ75" s="1106" t="n"/>
      <c r="CK75" s="1101" t="n"/>
      <c r="CL75" s="1101" t="n"/>
      <c r="CM75" s="1101" t="n"/>
      <c r="CN75" s="1101" t="n"/>
      <c r="CO75" s="1101" t="n"/>
      <c r="CP75" s="1101" t="n"/>
      <c r="CQ75" s="1101" t="n"/>
      <c r="CR75" s="1101" t="n"/>
      <c r="CS75" s="1101" t="n"/>
      <c r="CT75" s="1101" t="n"/>
      <c r="CU75" s="1101" t="n"/>
      <c r="CV75" s="1101" t="n"/>
      <c r="CW75" s="1101" t="n"/>
      <c r="CX75" s="1101" t="n"/>
      <c r="CY75" s="1101" t="n"/>
      <c r="CZ75" s="1101" t="n"/>
      <c r="DA75" s="1101" t="n"/>
      <c r="DB75" s="1101" t="n"/>
      <c r="DC75" s="1101" t="n"/>
      <c r="DD75" s="1101" t="n"/>
      <c r="DE75" s="1101" t="n"/>
      <c r="DF75" s="1101" t="n"/>
      <c r="DG75" s="1101" t="n"/>
      <c r="DH75" s="1101" t="n"/>
      <c r="DI75" s="1101" t="n"/>
    </row>
    <row r="76" ht="16" customFormat="1" customHeight="1" s="140">
      <c r="A76" s="1047" t="inlineStr">
        <is>
          <t>机器原值</t>
        </is>
      </c>
      <c r="B76" s="1061">
        <f>O49*初始化表!B8</f>
        <v/>
      </c>
      <c r="C76" s="187">
        <f>C75+B76</f>
        <v/>
      </c>
      <c r="D76" s="1101" t="n"/>
      <c r="E76" s="375" t="inlineStr">
        <is>
          <t>累计研发费</t>
        </is>
      </c>
      <c r="F76" s="1344">
        <f>SUM(I6:I9,F17:F20)</f>
        <v/>
      </c>
      <c r="G76" s="144" t="n"/>
      <c r="H76" s="1073">
        <f>U45</f>
        <v/>
      </c>
      <c r="I76" s="1063">
        <f>V45</f>
        <v/>
      </c>
      <c r="J76" s="1063">
        <f>W45</f>
        <v/>
      </c>
      <c r="K76" s="1063">
        <f>X45</f>
        <v/>
      </c>
      <c r="L76" s="1063">
        <f>Y45</f>
        <v/>
      </c>
      <c r="M76" s="1151">
        <f>INT((M71-Z8)/初始化表!$B$4)</f>
        <v/>
      </c>
      <c r="N76" s="294" t="inlineStr">
        <is>
          <t>产品4</t>
        </is>
      </c>
      <c r="O76" s="295">
        <f>V45-IF(V20=0,第7期!I76,V20)</f>
        <v/>
      </c>
      <c r="P76" s="295">
        <f>W45-IF(W20=0,第7期!J76,W20)</f>
        <v/>
      </c>
      <c r="Q76" s="295">
        <f>X45-IF(X20=0,第7期!K76,X20)</f>
        <v/>
      </c>
      <c r="R76" s="296">
        <f>Y45-IF(Y20=0,第7期!L76,Y20)</f>
        <v/>
      </c>
      <c r="S76" s="296">
        <f>IF(I88=0,0,ABS(P88-O88)/ABS(I88-J88))</f>
        <v/>
      </c>
      <c r="T76" s="230" t="n"/>
      <c r="U76" s="294" t="inlineStr">
        <is>
          <t>产品4</t>
        </is>
      </c>
      <c r="V76" s="295">
        <f>INT(IF(IF(B9&lt;V26,(1+((V26-B9)/V26+O13)*15)*IF($F20&gt;$L9,1.1,1)*V20,(1+((V26-B9)/V26+O13)*5)*IF($F20&gt;$L9,1.1,1)*V20)&gt;0,IF(B9&lt;V26,(1+((V26-B9)/V26+O13)*15)*IF($F20&gt;$L9,1.1,1)*V20,(1+((V26-B9)/V26+O13)*5)*IF($F20&gt;$L9,1.1,1)*V20),0))</f>
        <v/>
      </c>
      <c r="W76" s="295">
        <f>INT(IF(IF(C9&lt;W26,(1+((W26-C9)/W26+P13)*15)*IF($F20&gt;$L9,1.1,1)*W20,(1+((W26-C9)/W26+P13)*5)*IF($F20&gt;$L9,1.1,1)*W20)&gt;0,IF(C9&lt;W26,(1+((W26-C9)/W26+P13)*15)*IF($F20&gt;$L9,1.1,1)*W20,(1+((W26-C9)/W26+P13)*5)*IF($F20&gt;$L9,1.1,1)*W20),0))</f>
        <v/>
      </c>
      <c r="X76" s="295">
        <f>INT(IF(IF(D9&lt;X26,(1+((X26-D9)/X26+Q13)*15)*IF($F20&gt;$L9,1.1,1)*X20,(1+((X26-D9)/X26+Q13)*5)*IF($F20&gt;$L9,1.1,1)*X20)&gt;0,IF(D9&lt;X26,(1+((X26-D9)/X26+Q13)*15)*IF($F20&gt;$L9,1.1,1)*X20,(1+((X26-D9)/X26+Q13)*5)*IF($F20&gt;$L9,1.1,1)*X20),0))</f>
        <v/>
      </c>
      <c r="Y76" s="296">
        <f>INT(IF(IF(E9&lt;Y26,(1+((Y26-E9)/Y26+R13)*15)*IF($F20&gt;$L9,1.1,1)*Y20,(1+((Y26-E9)/Y26+R13)*5)*IF($F20&gt;$L9,1.1,1)*Y20)&gt;0,IF(E9&lt;Y26,(1+((Y26-E9)/Y26+R13)*15)*IF($F20&gt;$L9,1.1,1)*Y20,(1+((Y26-E9)/Y26+R13)*5)*IF($F20&gt;$L9,1.1,1)*Y20),0))</f>
        <v/>
      </c>
      <c r="Z76" s="144" t="n"/>
      <c r="AA76" s="144" t="n"/>
      <c r="AB76" s="144" t="n"/>
      <c r="AC76" s="294" t="inlineStr">
        <is>
          <t>产品4</t>
        </is>
      </c>
      <c r="AD76" s="295">
        <f>IF(V45&gt;V76,V45-V76,0)</f>
        <v/>
      </c>
      <c r="AE76" s="295">
        <f>IF(W45&gt;W76,W45-W76,0)</f>
        <v/>
      </c>
      <c r="AF76" s="295">
        <f>IF(X45&gt;X76,X45-X76,0)</f>
        <v/>
      </c>
      <c r="AG76" s="296">
        <f>IF(Y45&gt;Y76,Y45-Y76,0)</f>
        <v/>
      </c>
      <c r="AH76" s="144" t="n"/>
      <c r="AI76" s="332" t="n"/>
      <c r="AJ76" s="337" t="n"/>
      <c r="AK76" s="337" t="n"/>
      <c r="AL76" s="337" t="n"/>
      <c r="AM76" s="337" t="n"/>
      <c r="AN76" s="337" t="n"/>
      <c r="AO76" s="337" t="n"/>
      <c r="AP76" s="337" t="n"/>
      <c r="AQ76" s="337" t="n"/>
      <c r="AR76" s="337" t="n"/>
      <c r="AS76" s="337" t="n"/>
      <c r="AT76" s="337" t="n"/>
      <c r="AU76" s="337" t="n"/>
      <c r="AV76" s="337" t="n"/>
      <c r="AW76" s="337" t="n"/>
      <c r="AX76" s="337" t="n"/>
      <c r="AY76" s="364" t="n"/>
      <c r="AZ76" s="144" t="n"/>
      <c r="BA76" s="1101" t="n"/>
      <c r="BB76" s="1101" t="n"/>
      <c r="BC76" s="1101" t="n"/>
      <c r="BD76" s="1101" t="n"/>
      <c r="BE76" s="1101" t="n"/>
      <c r="BF76" s="1101" t="n"/>
      <c r="BG76" s="1101" t="n"/>
      <c r="BH76" s="1101" t="n"/>
      <c r="BI76" s="1101" t="n"/>
      <c r="BJ76" s="1101" t="n"/>
      <c r="BK76" s="1101" t="n"/>
      <c r="BL76" s="1101" t="n"/>
      <c r="BM76" s="1101" t="n"/>
      <c r="BN76" s="1101" t="n"/>
      <c r="BO76" s="1101" t="n"/>
      <c r="BP76" s="1101" t="n"/>
      <c r="BQ76" s="1101" t="n"/>
      <c r="BR76" s="1106" t="n"/>
      <c r="BS76" s="1106" t="n"/>
      <c r="BT76" s="1106" t="n"/>
      <c r="BU76" s="1106" t="n"/>
      <c r="BV76" s="1106" t="n"/>
      <c r="BW76" s="1106" t="n"/>
      <c r="BX76" s="1106" t="n"/>
      <c r="BY76" s="1106" t="n"/>
      <c r="BZ76" s="1106" t="n"/>
      <c r="CA76" s="1106" t="n"/>
      <c r="CB76" s="1106" t="n"/>
      <c r="CC76" s="1106" t="n"/>
      <c r="CD76" s="1106" t="n"/>
      <c r="CE76" s="1106" t="n"/>
      <c r="CF76" s="1106" t="n"/>
      <c r="CG76" s="1106" t="n"/>
      <c r="CH76" s="1106" t="n"/>
      <c r="CI76" s="1106" t="n"/>
      <c r="CJ76" s="1106" t="n"/>
      <c r="CK76" s="1101" t="n"/>
      <c r="CL76" s="1101" t="n"/>
      <c r="CM76" s="1101" t="n"/>
      <c r="CN76" s="1101" t="n"/>
      <c r="CO76" s="1101" t="n"/>
      <c r="CP76" s="1101" t="n"/>
      <c r="CQ76" s="1101" t="n"/>
      <c r="CR76" s="1101" t="n"/>
      <c r="CS76" s="1101" t="n"/>
      <c r="CT76" s="1101" t="n"/>
      <c r="CU76" s="1101" t="n"/>
      <c r="CV76" s="1101" t="n"/>
      <c r="CW76" s="1101" t="n"/>
      <c r="CX76" s="1101" t="n"/>
      <c r="CY76" s="1101" t="n"/>
      <c r="CZ76" s="1101" t="n"/>
      <c r="DA76" s="1101" t="n"/>
      <c r="DB76" s="1101" t="n"/>
      <c r="DC76" s="1101" t="n"/>
      <c r="DD76" s="1101" t="n"/>
      <c r="DE76" s="1101" t="n"/>
      <c r="DF76" s="1101" t="n"/>
      <c r="DG76" s="1101" t="n"/>
      <c r="DH76" s="1101" t="n"/>
      <c r="DI76" s="1101" t="n"/>
    </row>
    <row r="77" ht="16" customFormat="1" customHeight="1" s="140">
      <c r="A77" s="1047" t="inlineStr">
        <is>
          <t>机器折旧</t>
        </is>
      </c>
      <c r="B77" s="1061">
        <f>第7期!B77-C51</f>
        <v/>
      </c>
      <c r="C77" s="187">
        <f>C76-B77</f>
        <v/>
      </c>
      <c r="D77" s="1101" t="n"/>
      <c r="E77" s="375" t="inlineStr">
        <is>
          <t>本期利润</t>
        </is>
      </c>
      <c r="F77" s="1346">
        <f>D56-E60</f>
        <v/>
      </c>
      <c r="G77" s="144" t="n"/>
      <c r="H77" s="380" t="inlineStr">
        <is>
          <t>达到组内上期平均市场份额所必须的产品分销量</t>
        </is>
      </c>
      <c r="I77" s="401" t="n"/>
      <c r="J77" s="401" t="n"/>
      <c r="K77" s="401" t="n"/>
      <c r="L77" s="401" t="n"/>
      <c r="M77" s="402" t="inlineStr">
        <is>
          <t>总计</t>
        </is>
      </c>
      <c r="N77" s="386" t="inlineStr">
        <is>
          <t>估计价格</t>
        </is>
      </c>
      <c r="O77" s="1360" t="inlineStr">
        <is>
          <t>市场1</t>
        </is>
      </c>
      <c r="P77" s="1360" t="inlineStr">
        <is>
          <t>市场2</t>
        </is>
      </c>
      <c r="Q77" s="411" t="inlineStr">
        <is>
          <t>市场3</t>
        </is>
      </c>
      <c r="R77" s="1361" t="inlineStr">
        <is>
          <t>市场4</t>
        </is>
      </c>
      <c r="S77" s="426" t="inlineStr">
        <is>
          <t>破产数量</t>
        </is>
      </c>
      <c r="T77" s="1266" t="n"/>
      <c r="U77" s="144" t="n"/>
      <c r="V77" s="144" t="n"/>
      <c r="W77" s="144" t="n"/>
      <c r="X77" s="144" t="n"/>
      <c r="Y77" s="144" t="n"/>
      <c r="Z77" s="1101" t="n"/>
      <c r="AA77" s="144" t="n"/>
      <c r="AB77" s="1101" t="n"/>
      <c r="AC77" s="1101" t="n"/>
      <c r="AD77" s="1101" t="n"/>
      <c r="AE77" s="1101" t="n"/>
      <c r="AF77" s="1101" t="n"/>
      <c r="AG77" s="1101" t="n"/>
      <c r="AH77" s="144" t="n"/>
      <c r="AI77" s="332" t="n"/>
      <c r="AJ77" s="337" t="n"/>
      <c r="AK77" s="337" t="n"/>
      <c r="AL77" s="337" t="n"/>
      <c r="AM77" s="337" t="n"/>
      <c r="AN77" s="337" t="n"/>
      <c r="AO77" s="337" t="n"/>
      <c r="AP77" s="337" t="n"/>
      <c r="AQ77" s="337" t="n"/>
      <c r="AR77" s="337" t="n"/>
      <c r="AS77" s="337" t="n"/>
      <c r="AT77" s="337" t="n"/>
      <c r="AU77" s="337" t="n"/>
      <c r="AV77" s="337" t="n"/>
      <c r="AW77" s="337" t="n"/>
      <c r="AX77" s="337" t="n"/>
      <c r="AY77" s="364" t="n"/>
      <c r="AZ77" s="144" t="n"/>
      <c r="BA77" s="1101" t="n"/>
      <c r="BB77" s="1101" t="n"/>
      <c r="BC77" s="1101" t="n"/>
      <c r="BD77" s="1101" t="n"/>
      <c r="BE77" s="1101" t="n"/>
      <c r="BF77" s="1101" t="n"/>
      <c r="BG77" s="1101" t="n"/>
      <c r="BH77" s="1101" t="n"/>
      <c r="BI77" s="1101" t="n"/>
      <c r="BJ77" s="1101" t="n"/>
      <c r="BK77" s="1101" t="n"/>
      <c r="BL77" s="1101" t="n"/>
      <c r="BM77" s="1101" t="n"/>
      <c r="BN77" s="1101" t="n"/>
      <c r="BO77" s="1101" t="n"/>
      <c r="BP77" s="1101" t="n"/>
      <c r="BQ77" s="1101" t="n"/>
      <c r="BR77" s="1106" t="n"/>
      <c r="BS77" s="1106" t="n"/>
      <c r="BT77" s="1106" t="n"/>
      <c r="BU77" s="1106" t="n"/>
      <c r="BV77" s="1106" t="n"/>
      <c r="BW77" s="1101" t="n"/>
      <c r="BX77" s="1347" t="n"/>
      <c r="BY77" s="1106" t="n"/>
      <c r="BZ77" s="1106" t="n"/>
      <c r="CA77" s="1106" t="n"/>
      <c r="CB77" s="1106" t="n"/>
      <c r="CC77" s="1106" t="n"/>
      <c r="CD77" s="1106" t="n"/>
      <c r="CE77" s="1106" t="n"/>
      <c r="CF77" s="1106" t="n"/>
      <c r="CG77" s="1106" t="n"/>
      <c r="CH77" s="1106" t="n"/>
      <c r="CI77" s="1106" t="n"/>
      <c r="CJ77" s="1106" t="n"/>
      <c r="CK77" s="1101" t="n"/>
      <c r="CL77" s="1101" t="n"/>
      <c r="CM77" s="1101" t="n"/>
      <c r="CN77" s="1101" t="n"/>
      <c r="CO77" s="1101" t="n"/>
      <c r="CP77" s="1101" t="n"/>
      <c r="CQ77" s="1101" t="n"/>
      <c r="CR77" s="1101" t="n"/>
      <c r="CS77" s="1101" t="n"/>
      <c r="CT77" s="1101" t="n"/>
      <c r="CU77" s="1101" t="n"/>
      <c r="CV77" s="1101" t="n"/>
      <c r="CW77" s="1101" t="n"/>
      <c r="CX77" s="1101" t="n"/>
      <c r="CY77" s="1101" t="n"/>
      <c r="CZ77" s="1101" t="n"/>
      <c r="DA77" s="1101" t="n"/>
      <c r="DB77" s="1101" t="n"/>
      <c r="DC77" s="1101" t="n"/>
      <c r="DD77" s="1101" t="n"/>
      <c r="DE77" s="1101" t="n"/>
      <c r="DF77" s="1101" t="n"/>
      <c r="DG77" s="1101" t="n"/>
      <c r="DH77" s="1101" t="n"/>
      <c r="DI77" s="1101" t="n"/>
    </row>
    <row r="78" ht="16" customFormat="1" customHeight="1" s="140">
      <c r="A78" s="1047" t="inlineStr">
        <is>
          <t>债券</t>
        </is>
      </c>
      <c r="B78" s="1242">
        <f>O35+C24+C31</f>
        <v/>
      </c>
      <c r="C78" s="1265">
        <f>C77-B78</f>
        <v/>
      </c>
      <c r="D78" s="1101" t="n"/>
      <c r="E78" s="375" t="inlineStr">
        <is>
          <t>本期交税</t>
        </is>
      </c>
      <c r="F78" s="1344">
        <f>-C61</f>
        <v/>
      </c>
      <c r="G78" s="144" t="n"/>
      <c r="H78" s="381" t="inlineStr">
        <is>
          <t>产品1</t>
        </is>
      </c>
      <c r="I78" s="404">
        <f>第7期!BN42</f>
        <v/>
      </c>
      <c r="J78" s="404">
        <f>第7期!BO42</f>
        <v/>
      </c>
      <c r="K78" s="404">
        <f>第7期!BP42</f>
        <v/>
      </c>
      <c r="L78" s="404">
        <f>第7期!BQ42</f>
        <v/>
      </c>
      <c r="M78" s="405">
        <f>SUM(I78:L78)</f>
        <v/>
      </c>
      <c r="N78" s="387" t="inlineStr">
        <is>
          <t>产品1</t>
        </is>
      </c>
      <c r="O78" s="1362">
        <f>V23-O68*(O73-IF($J6&gt;0,10,0))</f>
        <v/>
      </c>
      <c r="P78" s="1362">
        <f>W23-P68*(P73-IF($J6&gt;0,10,0))</f>
        <v/>
      </c>
      <c r="Q78" s="416">
        <f>X23-Q68*(Q73-IF($J6&gt;0,10,0))</f>
        <v/>
      </c>
      <c r="R78" s="1363">
        <f>Y23-R68*(R73-IF($J6&gt;0,10,0))</f>
        <v/>
      </c>
      <c r="S78" s="428">
        <f>SUM(第7期!AY107:AY126)</f>
        <v/>
      </c>
      <c r="T78" s="1266" t="n"/>
      <c r="U78" s="144" t="n"/>
      <c r="V78" s="144" t="n"/>
      <c r="W78" s="144" t="n"/>
      <c r="X78" s="144" t="n"/>
      <c r="Y78" s="144" t="n"/>
      <c r="Z78" s="1101" t="n"/>
      <c r="AA78" s="144" t="n"/>
      <c r="AB78" s="1101" t="n"/>
      <c r="AC78" s="1101" t="n"/>
      <c r="AD78" s="1101" t="n"/>
      <c r="AE78" s="1101" t="n"/>
      <c r="AF78" s="1101" t="n"/>
      <c r="AG78" s="1101" t="n"/>
      <c r="AH78" s="144" t="n"/>
      <c r="AI78" s="332" t="n"/>
      <c r="AJ78" s="337" t="n"/>
      <c r="AK78" s="337" t="n"/>
      <c r="AL78" s="337" t="n"/>
      <c r="AM78" s="337" t="n"/>
      <c r="AN78" s="337" t="n"/>
      <c r="AO78" s="337" t="n"/>
      <c r="AP78" s="337" t="n"/>
      <c r="AQ78" s="337" t="n"/>
      <c r="AR78" s="337" t="n"/>
      <c r="AS78" s="337" t="n"/>
      <c r="AT78" s="337" t="n"/>
      <c r="AU78" s="337" t="n"/>
      <c r="AV78" s="337" t="n"/>
      <c r="AW78" s="337" t="n"/>
      <c r="AX78" s="337" t="n"/>
      <c r="AY78" s="364" t="n"/>
      <c r="AZ78" s="144" t="n"/>
      <c r="BA78" s="1101" t="n"/>
      <c r="BB78" s="1101" t="n"/>
      <c r="BC78" s="1101" t="n"/>
      <c r="BD78" s="1101" t="n"/>
      <c r="BE78" s="1101" t="n"/>
      <c r="BF78" s="1101" t="n"/>
      <c r="BG78" s="1101" t="n"/>
      <c r="BH78" s="1101" t="n"/>
      <c r="BI78" s="1101" t="n"/>
      <c r="BJ78" s="1101" t="n"/>
      <c r="BK78" s="1101" t="n"/>
      <c r="BL78" s="1101" t="n"/>
      <c r="BM78" s="1101" t="n"/>
      <c r="BN78" s="1101" t="n"/>
      <c r="BO78" s="1101" t="n"/>
      <c r="BP78" s="1101" t="n"/>
      <c r="BQ78" s="1101" t="n"/>
      <c r="BR78" s="1106" t="n"/>
      <c r="BS78" s="1106" t="n"/>
      <c r="BT78" s="1106" t="n"/>
      <c r="BU78" s="1106" t="n"/>
      <c r="BV78" s="1106" t="n"/>
      <c r="BW78" s="1106" t="n"/>
      <c r="BX78" s="1106" t="n"/>
      <c r="BY78" s="1106" t="n"/>
      <c r="BZ78" s="1106" t="n"/>
      <c r="CA78" s="1106" t="n"/>
      <c r="CB78" s="1106" t="n"/>
      <c r="CC78" s="1106" t="n"/>
      <c r="CD78" s="1106" t="n"/>
      <c r="CE78" s="1106" t="n"/>
      <c r="CF78" s="1106" t="n"/>
      <c r="CG78" s="1106" t="n"/>
      <c r="CH78" s="1106" t="n"/>
      <c r="CI78" s="1106" t="n"/>
      <c r="CJ78" s="1106" t="n"/>
      <c r="CK78" s="1101" t="n"/>
      <c r="CL78" s="1101" t="n"/>
      <c r="CM78" s="1101" t="n"/>
      <c r="CN78" s="1101" t="n"/>
      <c r="CO78" s="1101" t="n"/>
      <c r="CP78" s="1101" t="n"/>
      <c r="CQ78" s="1101" t="n"/>
      <c r="CR78" s="1101" t="n"/>
      <c r="CS78" s="1101" t="n"/>
      <c r="CT78" s="1101" t="n"/>
      <c r="CU78" s="1101" t="n"/>
      <c r="CV78" s="1101" t="n"/>
      <c r="CW78" s="1101" t="n"/>
      <c r="CX78" s="1101" t="n"/>
      <c r="CY78" s="1101" t="n"/>
      <c r="CZ78" s="1101" t="n"/>
      <c r="DA78" s="1101" t="n"/>
      <c r="DB78" s="1101" t="n"/>
      <c r="DC78" s="1101" t="n"/>
      <c r="DD78" s="1101" t="n"/>
      <c r="DE78" s="1101" t="n"/>
      <c r="DF78" s="1101" t="n"/>
      <c r="DG78" s="1101" t="n"/>
      <c r="DH78" s="1101" t="n"/>
      <c r="DI78" s="1101" t="n"/>
    </row>
    <row r="79" ht="16" customFormat="1" customHeight="1" s="140">
      <c r="A79" s="1047" t="inlineStr">
        <is>
          <t>未投产机器原值</t>
        </is>
      </c>
      <c r="B79" s="1061">
        <f>-C62</f>
        <v/>
      </c>
      <c r="C79" s="187">
        <f>C78+B79</f>
        <v/>
      </c>
      <c r="D79" s="1101" t="n"/>
      <c r="E79" s="375" t="inlineStr">
        <is>
          <t>累计交税</t>
        </is>
      </c>
      <c r="F79" s="1344">
        <f>第7期!F79*(1+初始化表!B27/4)+F78</f>
        <v/>
      </c>
      <c r="G79" s="144" t="n"/>
      <c r="H79" s="381" t="inlineStr">
        <is>
          <t>产品2</t>
        </is>
      </c>
      <c r="I79" s="404">
        <f>第7期!BN43</f>
        <v/>
      </c>
      <c r="J79" s="404">
        <f>第7期!BO43</f>
        <v/>
      </c>
      <c r="K79" s="404">
        <f>第7期!BP43</f>
        <v/>
      </c>
      <c r="L79" s="404">
        <f>第7期!BQ43</f>
        <v/>
      </c>
      <c r="M79" s="405">
        <f>SUM(I79:L79)</f>
        <v/>
      </c>
      <c r="N79" s="387" t="inlineStr">
        <is>
          <t>产品2</t>
        </is>
      </c>
      <c r="O79" s="1364">
        <f>V24-O69*(O74-IF($J7&gt;0,10,0))</f>
        <v/>
      </c>
      <c r="P79" s="1364">
        <f>W24-P69*(P74-IF($J7&gt;0,10,0))</f>
        <v/>
      </c>
      <c r="Q79" s="185">
        <f>X24-Q69*(Q74-IF($J7&gt;0,10,0))</f>
        <v/>
      </c>
      <c r="R79" s="186">
        <f>Y24-R69*(R74-IF($J7&gt;0,10,0))</f>
        <v/>
      </c>
      <c r="S79" s="144" t="n"/>
      <c r="T79" s="1101" t="n"/>
      <c r="U79" s="144" t="n"/>
      <c r="V79" s="144" t="n"/>
      <c r="W79" s="144" t="n"/>
      <c r="X79" s="144" t="n"/>
      <c r="Y79" s="144" t="n"/>
      <c r="Z79" s="1101" t="n"/>
      <c r="AA79" s="144" t="n"/>
      <c r="AB79" s="1101" t="n"/>
      <c r="AC79" s="1101" t="n"/>
      <c r="AD79" s="1101" t="n"/>
      <c r="AE79" s="1101" t="n"/>
      <c r="AF79" s="1101" t="n"/>
      <c r="AG79" s="1101" t="n"/>
      <c r="AH79" s="144" t="n"/>
      <c r="AI79" s="332" t="n"/>
      <c r="AJ79" s="337" t="n"/>
      <c r="AK79" s="337" t="n"/>
      <c r="AL79" s="337" t="n"/>
      <c r="AM79" s="337" t="n"/>
      <c r="AN79" s="337" t="n"/>
      <c r="AO79" s="337" t="n"/>
      <c r="AP79" s="337" t="n"/>
      <c r="AQ79" s="337" t="n"/>
      <c r="AR79" s="337" t="n"/>
      <c r="AS79" s="337" t="n"/>
      <c r="AT79" s="337" t="n"/>
      <c r="AU79" s="337" t="n"/>
      <c r="AV79" s="337" t="n"/>
      <c r="AW79" s="337" t="n"/>
      <c r="AX79" s="337" t="n"/>
      <c r="AY79" s="364" t="n"/>
      <c r="AZ79" s="144" t="n"/>
      <c r="BA79" s="1101" t="n"/>
      <c r="BB79" s="1101" t="n"/>
      <c r="BC79" s="1101" t="n"/>
      <c r="BD79" s="1101" t="n"/>
      <c r="BE79" s="1101" t="n"/>
      <c r="BF79" s="1101" t="n"/>
      <c r="BG79" s="1101" t="n"/>
      <c r="BH79" s="1101" t="n"/>
      <c r="BI79" s="1101" t="n"/>
      <c r="BJ79" s="1101" t="n"/>
      <c r="BK79" s="1101" t="n"/>
      <c r="BL79" s="1101" t="n"/>
      <c r="BM79" s="1101" t="n"/>
      <c r="BN79" s="1101" t="n"/>
      <c r="BO79" s="1101" t="n"/>
      <c r="BP79" s="1101" t="n"/>
      <c r="BQ79" s="1101" t="n"/>
      <c r="BR79" s="1106" t="n"/>
      <c r="BS79" s="1106" t="n"/>
      <c r="BT79" s="1106" t="n"/>
      <c r="BU79" s="1106" t="n"/>
      <c r="BV79" s="1106" t="n"/>
      <c r="BW79" s="1106" t="n"/>
      <c r="BX79" s="1106" t="n"/>
      <c r="BY79" s="1106" t="n"/>
      <c r="BZ79" s="1106" t="n"/>
      <c r="CA79" s="1106" t="n"/>
      <c r="CB79" s="1106" t="n"/>
      <c r="CC79" s="1106" t="n"/>
      <c r="CD79" s="1106" t="n"/>
      <c r="CE79" s="1106" t="n"/>
      <c r="CF79" s="1106" t="n"/>
      <c r="CG79" s="1106" t="n"/>
      <c r="CH79" s="1106" t="n"/>
      <c r="CI79" s="1106" t="n"/>
      <c r="CJ79" s="1106" t="n"/>
      <c r="CK79" s="1101" t="n"/>
      <c r="CL79" s="1101" t="n"/>
      <c r="CM79" s="1101" t="n"/>
      <c r="CN79" s="1101" t="n"/>
      <c r="CO79" s="1101" t="n"/>
      <c r="CP79" s="1101" t="n"/>
      <c r="CQ79" s="1101" t="n"/>
      <c r="CR79" s="1101" t="n"/>
      <c r="CS79" s="1101" t="n"/>
      <c r="CT79" s="1101" t="n"/>
      <c r="CU79" s="1101" t="n"/>
      <c r="CV79" s="1101" t="n"/>
      <c r="CW79" s="1101" t="n"/>
      <c r="CX79" s="1101" t="n"/>
      <c r="CY79" s="1101" t="n"/>
      <c r="CZ79" s="1101" t="n"/>
      <c r="DA79" s="1101" t="n"/>
      <c r="DB79" s="1101" t="n"/>
      <c r="DC79" s="1101" t="n"/>
      <c r="DD79" s="1101" t="n"/>
      <c r="DE79" s="1101" t="n"/>
      <c r="DF79" s="1101" t="n"/>
      <c r="DG79" s="1101" t="n"/>
      <c r="DH79" s="1101" t="n"/>
      <c r="DI79" s="1101" t="n"/>
    </row>
    <row r="80" ht="16" customFormat="1" customHeight="1" s="140">
      <c r="A80" s="1073" t="inlineStr">
        <is>
          <t>合  计</t>
        </is>
      </c>
      <c r="B80" s="1064">
        <f>C79</f>
        <v/>
      </c>
      <c r="C80" s="1183" t="n"/>
      <c r="D80" s="1101" t="n"/>
      <c r="E80" s="375" t="inlineStr">
        <is>
          <t>交税信用</t>
        </is>
      </c>
      <c r="F80" s="1344">
        <f>IF(F77&lt;0,F77*初始化表!B26+第7期!F80,IF(F77*初始化表!B25&gt;-第7期!F80,0,第7期!F80+F77*初始化表!B25))</f>
        <v/>
      </c>
      <c r="G80" s="144" t="n"/>
      <c r="H80" s="381" t="inlineStr">
        <is>
          <t>产品3</t>
        </is>
      </c>
      <c r="I80" s="404">
        <f>第7期!BN44</f>
        <v/>
      </c>
      <c r="J80" s="404">
        <f>第7期!BO44</f>
        <v/>
      </c>
      <c r="K80" s="404">
        <f>第7期!BP44</f>
        <v/>
      </c>
      <c r="L80" s="404">
        <f>第7期!BQ44</f>
        <v/>
      </c>
      <c r="M80" s="405">
        <f>SUM(I80:L80)</f>
        <v/>
      </c>
      <c r="N80" s="387" t="inlineStr">
        <is>
          <t>产品3</t>
        </is>
      </c>
      <c r="O80" s="1364">
        <f>V25-O70*(O75-IF($J8&gt;0,5,0))</f>
        <v/>
      </c>
      <c r="P80" s="1364">
        <f>W25-P70*(P75-IF($J8&gt;0,5,0))</f>
        <v/>
      </c>
      <c r="Q80" s="185">
        <f>X25-Q70*(Q75-IF($J8&gt;0,5,0))</f>
        <v/>
      </c>
      <c r="R80" s="186">
        <f>Y25-R70*(R75-IF($J8&gt;0,5,0))</f>
        <v/>
      </c>
      <c r="S80" s="144" t="n"/>
      <c r="T80" s="1101" t="n"/>
      <c r="U80" s="288" t="inlineStr">
        <is>
          <t>预计预定</t>
        </is>
      </c>
      <c r="V80" s="289" t="inlineStr">
        <is>
          <t>市场1</t>
        </is>
      </c>
      <c r="W80" s="289" t="inlineStr">
        <is>
          <t>市场2</t>
        </is>
      </c>
      <c r="X80" s="289" t="inlineStr">
        <is>
          <t>市场3</t>
        </is>
      </c>
      <c r="Y80" s="290" t="inlineStr">
        <is>
          <t>市场4</t>
        </is>
      </c>
      <c r="Z80" s="1101" t="n"/>
      <c r="AA80" s="144" t="n"/>
      <c r="AB80" s="1101" t="n"/>
      <c r="AC80" s="1101" t="n"/>
      <c r="AD80" s="1101" t="n"/>
      <c r="AE80" s="1101" t="n"/>
      <c r="AF80" s="1101" t="n"/>
      <c r="AG80" s="1101" t="n"/>
      <c r="AH80" s="144" t="n"/>
      <c r="AI80" s="332" t="n"/>
      <c r="AJ80" s="337" t="n"/>
      <c r="AK80" s="337" t="n"/>
      <c r="AL80" s="337" t="n"/>
      <c r="AM80" s="337" t="n"/>
      <c r="AN80" s="337" t="n"/>
      <c r="AO80" s="337" t="n"/>
      <c r="AP80" s="337" t="n"/>
      <c r="AQ80" s="337" t="n"/>
      <c r="AR80" s="337" t="n"/>
      <c r="AS80" s="337" t="n"/>
      <c r="AT80" s="337" t="n"/>
      <c r="AU80" s="337" t="n"/>
      <c r="AV80" s="337" t="n"/>
      <c r="AW80" s="337" t="n"/>
      <c r="AX80" s="337" t="n"/>
      <c r="AY80" s="364" t="n"/>
      <c r="AZ80" s="144" t="n"/>
      <c r="BA80" s="1101" t="n"/>
      <c r="BB80" s="1101" t="n"/>
      <c r="BC80" s="1101" t="n"/>
      <c r="BD80" s="1101" t="n"/>
      <c r="BE80" s="1101" t="n"/>
      <c r="BF80" s="1101" t="n"/>
      <c r="BG80" s="1101" t="n"/>
      <c r="BH80" s="1101" t="n"/>
      <c r="BI80" s="1101" t="n"/>
      <c r="BJ80" s="1101" t="n"/>
      <c r="BK80" s="1101" t="n"/>
      <c r="BL80" s="1101" t="n"/>
      <c r="BM80" s="1101" t="n"/>
      <c r="BN80" s="1101" t="n"/>
      <c r="BO80" s="1101" t="n"/>
      <c r="BP80" s="1101" t="n"/>
      <c r="BQ80" s="1101" t="n"/>
      <c r="BR80" s="1106" t="n"/>
      <c r="BS80" s="1106" t="n"/>
      <c r="BT80" s="1106" t="n"/>
      <c r="BU80" s="1106" t="n"/>
      <c r="BV80" s="1106" t="n"/>
      <c r="BW80" s="1106" t="n"/>
      <c r="BX80" s="1106" t="n"/>
      <c r="BY80" s="1106" t="n"/>
      <c r="BZ80" s="1106" t="n"/>
      <c r="CA80" s="1106" t="n"/>
      <c r="CB80" s="1106" t="n"/>
      <c r="CC80" s="1106" t="n"/>
      <c r="CD80" s="1106" t="n"/>
      <c r="CE80" s="1106" t="n"/>
      <c r="CF80" s="1106" t="n"/>
      <c r="CG80" s="1106" t="n"/>
      <c r="CH80" s="1106" t="n"/>
      <c r="CI80" s="1106" t="n"/>
      <c r="CJ80" s="1106" t="n"/>
      <c r="CK80" s="1101" t="n"/>
      <c r="CL80" s="1101" t="n"/>
      <c r="CM80" s="1101" t="n"/>
      <c r="CN80" s="1101" t="n"/>
      <c r="CO80" s="1101" t="n"/>
      <c r="CP80" s="1101" t="n"/>
      <c r="CQ80" s="1101" t="n"/>
      <c r="CR80" s="1101" t="n"/>
      <c r="CS80" s="1101" t="n"/>
      <c r="CT80" s="1101" t="n"/>
      <c r="CU80" s="1101" t="n"/>
      <c r="CV80" s="1101" t="n"/>
      <c r="CW80" s="1101" t="n"/>
      <c r="CX80" s="1101" t="n"/>
      <c r="CY80" s="1101" t="n"/>
      <c r="CZ80" s="1101" t="n"/>
      <c r="DA80" s="1101" t="n"/>
      <c r="DB80" s="1101" t="n"/>
      <c r="DC80" s="1101" t="n"/>
      <c r="DD80" s="1101" t="n"/>
      <c r="DE80" s="1101" t="n"/>
      <c r="DF80" s="1101" t="n"/>
      <c r="DG80" s="1101" t="n"/>
      <c r="DH80" s="1101" t="n"/>
      <c r="DI80" s="1101" t="n"/>
    </row>
    <row r="81" ht="16" customFormat="1" customHeight="1" s="140">
      <c r="A81" s="1101" t="n"/>
      <c r="B81" s="1101" t="n"/>
      <c r="C81" s="1101" t="n"/>
      <c r="D81" s="1101" t="n"/>
      <c r="E81" s="375" t="inlineStr">
        <is>
          <t>累计分红</t>
        </is>
      </c>
      <c r="F81" s="1344">
        <f>第7期!F81*(1+初始化表!B27/4)+E24</f>
        <v/>
      </c>
      <c r="G81" s="144" t="n"/>
      <c r="H81" s="382" t="inlineStr">
        <is>
          <t>产品4</t>
        </is>
      </c>
      <c r="I81" s="408">
        <f>第7期!BN45</f>
        <v/>
      </c>
      <c r="J81" s="408">
        <f>第7期!BO45</f>
        <v/>
      </c>
      <c r="K81" s="408">
        <f>第7期!BP45</f>
        <v/>
      </c>
      <c r="L81" s="408">
        <f>第7期!BQ45</f>
        <v/>
      </c>
      <c r="M81" s="409">
        <f>SUM(I81:L81)</f>
        <v/>
      </c>
      <c r="N81" s="388" t="inlineStr">
        <is>
          <t>产品4</t>
        </is>
      </c>
      <c r="O81" s="410">
        <f>V26-O71*(O76-IF($J9&gt;0,5,0))</f>
        <v/>
      </c>
      <c r="P81" s="410">
        <f>W26-P71*(P76-IF($J9&gt;0,5,0))</f>
        <v/>
      </c>
      <c r="Q81" s="410">
        <f>X26-Q71*(Q76-IF($J9&gt;0,5,0))</f>
        <v/>
      </c>
      <c r="R81" s="419">
        <f>Y26-R71*(R76-IF($J9&gt;0,5,0))</f>
        <v/>
      </c>
      <c r="S81" s="144" t="n"/>
      <c r="T81" s="1101" t="n"/>
      <c r="U81" s="291" t="inlineStr">
        <is>
          <t>产品1</t>
        </is>
      </c>
      <c r="V81" s="292">
        <f>IF(V73&gt;V42,INT((V73-V42)*初始化表!E11),0)</f>
        <v/>
      </c>
      <c r="W81" s="292">
        <f>IF(W73&gt;W42,INT((W73-W42)*初始化表!F11),0)</f>
        <v/>
      </c>
      <c r="X81" s="292">
        <f>IF(X73&gt;X42,INT((X73-X42)*初始化表!G11),0)</f>
        <v/>
      </c>
      <c r="Y81" s="293">
        <f>IF(Y73&gt;Y42,INT((Y73-Y42)*初始化表!H11),0)</f>
        <v/>
      </c>
      <c r="Z81" s="1101" t="n"/>
      <c r="AA81" s="144" t="n"/>
      <c r="AB81" s="1101" t="n"/>
      <c r="AC81" s="1101" t="n"/>
      <c r="AD81" s="1101" t="n"/>
      <c r="AE81" s="1101" t="n"/>
      <c r="AF81" s="1101" t="n"/>
      <c r="AG81" s="1101" t="n"/>
      <c r="AH81" s="144" t="n"/>
      <c r="AI81" s="432" t="n"/>
      <c r="AJ81" s="433" t="n"/>
      <c r="AK81" s="433" t="n"/>
      <c r="AL81" s="433" t="n"/>
      <c r="AM81" s="433" t="n"/>
      <c r="AN81" s="433" t="n"/>
      <c r="AO81" s="433" t="n"/>
      <c r="AP81" s="433" t="n"/>
      <c r="AQ81" s="433" t="n"/>
      <c r="AR81" s="433" t="n"/>
      <c r="AS81" s="433" t="n"/>
      <c r="AT81" s="433" t="n"/>
      <c r="AU81" s="433" t="n"/>
      <c r="AV81" s="433" t="n"/>
      <c r="AW81" s="433" t="n"/>
      <c r="AX81" s="433" t="n"/>
      <c r="AY81" s="451" t="n"/>
      <c r="AZ81" s="144" t="n"/>
      <c r="BA81" s="1101" t="n"/>
      <c r="BB81" s="1101" t="n"/>
      <c r="BC81" s="1101" t="n"/>
      <c r="BD81" s="1101" t="n"/>
      <c r="BE81" s="1101" t="n"/>
      <c r="BF81" s="1101" t="n"/>
      <c r="BG81" s="1101" t="n"/>
      <c r="BH81" s="1101" t="n"/>
      <c r="BI81" s="1101" t="n"/>
      <c r="BJ81" s="1101" t="n"/>
      <c r="BK81" s="1101" t="n"/>
      <c r="BL81" s="1101" t="n"/>
      <c r="BM81" s="1101" t="n"/>
      <c r="BN81" s="1101" t="n"/>
      <c r="BO81" s="1101" t="n"/>
      <c r="BP81" s="1101" t="n"/>
      <c r="BQ81" s="1101" t="n"/>
      <c r="BR81" s="1106" t="n"/>
      <c r="BS81" s="1106" t="n"/>
      <c r="BT81" s="1106" t="n"/>
      <c r="BU81" s="1106" t="n"/>
      <c r="BV81" s="1106" t="n"/>
      <c r="BW81" s="1106" t="n"/>
      <c r="BX81" s="1106" t="n"/>
      <c r="BY81" s="1106" t="n"/>
      <c r="BZ81" s="1106" t="n"/>
      <c r="CA81" s="1106" t="n"/>
      <c r="CB81" s="1106" t="n"/>
      <c r="CC81" s="1106" t="n"/>
      <c r="CD81" s="1106" t="n"/>
      <c r="CE81" s="1106" t="n"/>
      <c r="CF81" s="1106" t="n"/>
      <c r="CG81" s="1106" t="n"/>
      <c r="CH81" s="1106" t="n"/>
      <c r="CI81" s="1106" t="n"/>
      <c r="CJ81" s="1106" t="n"/>
      <c r="CK81" s="1101" t="n"/>
      <c r="CL81" s="1101" t="n"/>
      <c r="CM81" s="1101" t="n"/>
      <c r="CN81" s="1101" t="n"/>
      <c r="CO81" s="1101" t="n"/>
      <c r="CP81" s="1101" t="n"/>
      <c r="CQ81" s="1101" t="n"/>
      <c r="CR81" s="1101" t="n"/>
      <c r="CS81" s="1101" t="n"/>
      <c r="CT81" s="1101" t="n"/>
      <c r="CU81" s="1101" t="n"/>
      <c r="CV81" s="1101" t="n"/>
      <c r="CW81" s="1101" t="n"/>
      <c r="CX81" s="1101" t="n"/>
      <c r="CY81" s="1101" t="n"/>
      <c r="CZ81" s="1101" t="n"/>
      <c r="DA81" s="1101" t="n"/>
      <c r="DB81" s="1101" t="n"/>
      <c r="DC81" s="1101" t="n"/>
      <c r="DD81" s="1101" t="n"/>
      <c r="DE81" s="1101" t="n"/>
      <c r="DF81" s="1101" t="n"/>
      <c r="DG81" s="1101" t="n"/>
      <c r="DH81" s="1101" t="n"/>
      <c r="DI81" s="1101" t="n"/>
    </row>
    <row r="82" ht="16" customFormat="1" customHeight="1" s="140">
      <c r="A82" s="1101" t="n"/>
      <c r="B82" s="1101" t="n"/>
      <c r="C82" s="1101" t="n"/>
      <c r="D82" s="1101" t="n"/>
      <c r="E82" s="375" t="inlineStr">
        <is>
          <t>净资产</t>
        </is>
      </c>
      <c r="F82" s="1344">
        <f>B80</f>
        <v/>
      </c>
      <c r="G82" s="144" t="n"/>
      <c r="H82" s="383" t="inlineStr">
        <is>
          <t>定价区域</t>
        </is>
      </c>
      <c r="I82" s="144" t="n"/>
      <c r="J82" s="144" t="n"/>
      <c r="K82" s="144" t="n"/>
      <c r="L82" s="144" t="n"/>
      <c r="M82" s="144" t="n"/>
      <c r="N82" s="144" t="n"/>
      <c r="O82" s="144" t="n"/>
      <c r="P82" s="144" t="n"/>
      <c r="Q82" s="144" t="n"/>
      <c r="R82" s="144" t="n"/>
      <c r="S82" s="144" t="n"/>
      <c r="T82" s="230" t="n"/>
      <c r="U82" s="291" t="inlineStr">
        <is>
          <t>产品2</t>
        </is>
      </c>
      <c r="V82" s="292">
        <f>IF(V74&gt;V43,INT((V74-V43)*初始化表!E12),0)</f>
        <v/>
      </c>
      <c r="W82" s="292">
        <f>IF(W74&gt;W43,INT((W74-W43)*初始化表!F12),0)</f>
        <v/>
      </c>
      <c r="X82" s="292">
        <f>IF(X74&gt;X43,INT((X74-X43)*初始化表!G12),0)</f>
        <v/>
      </c>
      <c r="Y82" s="293">
        <f>IF(Y74&gt;Y43,INT((Y74-Y43)*初始化表!H12),0)</f>
        <v/>
      </c>
      <c r="Z82" s="1101" t="n"/>
      <c r="AA82" s="144" t="n"/>
      <c r="AB82" s="1101" t="n"/>
      <c r="AC82" s="1101" t="n"/>
      <c r="AD82" s="1101" t="n"/>
      <c r="AE82" s="1101" t="n"/>
      <c r="AF82" s="1101" t="n"/>
      <c r="AG82" s="1101" t="n"/>
      <c r="AH82" s="144" t="n"/>
      <c r="AI82" s="1233" t="inlineStr">
        <is>
          <t>分项指标排序报表</t>
        </is>
      </c>
      <c r="AJ82" s="1210" t="n"/>
      <c r="AK82" s="1210" t="n"/>
      <c r="AL82" s="1210" t="n"/>
      <c r="AM82" s="1210" t="n"/>
      <c r="AN82" s="1210" t="n"/>
      <c r="AO82" s="1210" t="n"/>
      <c r="AP82" s="1210" t="n"/>
      <c r="AQ82" s="1210" t="n"/>
      <c r="AR82" s="1210" t="n"/>
      <c r="AS82" s="1210" t="n"/>
      <c r="AT82" s="1210" t="n"/>
      <c r="AU82" s="1210" t="n"/>
      <c r="AV82" s="1234" t="n"/>
      <c r="AW82" s="1101" t="n"/>
      <c r="AX82" s="1101" t="n"/>
      <c r="AY82" s="1101" t="n"/>
      <c r="AZ82" s="144" t="n"/>
      <c r="BA82" s="1101" t="n"/>
      <c r="BB82" s="1101" t="n"/>
      <c r="BC82" s="1101" t="n"/>
      <c r="BD82" s="1101" t="n"/>
      <c r="BE82" s="1101" t="n"/>
      <c r="BF82" s="1101" t="n"/>
      <c r="BG82" s="1101" t="n"/>
      <c r="BH82" s="1101" t="n"/>
      <c r="BI82" s="1101" t="n"/>
      <c r="BJ82" s="1101" t="n"/>
      <c r="BK82" s="1101" t="n"/>
      <c r="BL82" s="1101" t="n"/>
      <c r="BM82" s="1101" t="n"/>
      <c r="BN82" s="1101" t="n"/>
      <c r="BO82" s="1101" t="n"/>
      <c r="BP82" s="1101" t="n"/>
      <c r="BQ82" s="1101" t="n"/>
      <c r="BR82" s="1106" t="n"/>
      <c r="BS82" s="1106" t="n"/>
      <c r="BT82" s="1106" t="n"/>
      <c r="BU82" s="1106" t="n"/>
      <c r="BV82" s="1106" t="n"/>
      <c r="BW82" s="1106" t="n"/>
      <c r="BX82" s="1106" t="n"/>
      <c r="BY82" s="1106" t="n"/>
      <c r="BZ82" s="1106" t="n"/>
      <c r="CA82" s="1106" t="n"/>
      <c r="CB82" s="1106" t="n"/>
      <c r="CC82" s="1106" t="n"/>
      <c r="CD82" s="1106" t="n"/>
      <c r="CE82" s="1106" t="n"/>
      <c r="CF82" s="1106" t="n"/>
      <c r="CG82" s="1106" t="n"/>
      <c r="CH82" s="1106" t="n"/>
      <c r="CI82" s="1106" t="n"/>
      <c r="CJ82" s="1106" t="n"/>
      <c r="CK82" s="1101" t="n"/>
      <c r="CL82" s="1101" t="n"/>
      <c r="CM82" s="1101" t="n"/>
      <c r="CN82" s="1101" t="n"/>
      <c r="CO82" s="1101" t="n"/>
      <c r="CP82" s="1101" t="n"/>
      <c r="CQ82" s="1101" t="n"/>
      <c r="CR82" s="1101" t="n"/>
      <c r="CS82" s="1101" t="n"/>
      <c r="CT82" s="1101" t="n"/>
      <c r="CU82" s="1101" t="n"/>
      <c r="CV82" s="1101" t="n"/>
      <c r="CW82" s="1101" t="n"/>
      <c r="CX82" s="1101" t="n"/>
      <c r="CY82" s="1101" t="n"/>
      <c r="CZ82" s="1101" t="n"/>
      <c r="DA82" s="1101" t="n"/>
      <c r="DB82" s="1101" t="n"/>
      <c r="DC82" s="1101" t="n"/>
      <c r="DD82" s="1101" t="n"/>
      <c r="DE82" s="1101" t="n"/>
      <c r="DF82" s="1101" t="n"/>
      <c r="DG82" s="1101" t="n"/>
      <c r="DH82" s="1101" t="n"/>
      <c r="DI82" s="1101" t="n"/>
    </row>
    <row r="83" ht="16" customFormat="1" customHeight="1" s="140">
      <c r="A83" s="1101" t="n"/>
      <c r="B83" s="1101" t="n"/>
      <c r="C83" s="1101" t="n"/>
      <c r="D83" s="1101" t="n"/>
      <c r="E83" s="375" t="inlineStr">
        <is>
          <t>人均利润率</t>
        </is>
      </c>
      <c r="F83" s="1344">
        <f>IF(初始化表!B1=1,F77/(L17+K18),F77/L17)</f>
        <v/>
      </c>
      <c r="G83" s="144" t="n"/>
      <c r="H83" s="144" t="n"/>
      <c r="I83" s="144" t="n"/>
      <c r="J83" s="144" t="n"/>
      <c r="K83" s="144" t="n"/>
      <c r="L83" s="144" t="n"/>
      <c r="M83" s="144" t="n"/>
      <c r="N83" s="144" t="n"/>
      <c r="O83" s="144" t="n"/>
      <c r="P83" s="144" t="n"/>
      <c r="Q83" s="144" t="n"/>
      <c r="R83" s="144" t="n"/>
      <c r="S83" s="144" t="n"/>
      <c r="T83" s="230" t="n"/>
      <c r="U83" s="291" t="inlineStr">
        <is>
          <t>产品3</t>
        </is>
      </c>
      <c r="V83" s="292">
        <f>IF(V75&gt;V44,INT((V75-V44)*初始化表!E13),0)</f>
        <v/>
      </c>
      <c r="W83" s="292">
        <f>IF(W75&gt;W44,INT((W75-W44)*初始化表!F13),0)</f>
        <v/>
      </c>
      <c r="X83" s="292">
        <f>IF(X75&gt;X44,INT((X75-X44)*初始化表!G13),0)</f>
        <v/>
      </c>
      <c r="Y83" s="293">
        <f>IF(Y75&gt;Y44,INT((Y75-Y44)*初始化表!H13),0)</f>
        <v/>
      </c>
      <c r="Z83" s="1101" t="n"/>
      <c r="AA83" s="144" t="n"/>
      <c r="AB83" s="1101" t="n"/>
      <c r="AC83" s="1101" t="n"/>
      <c r="AD83" s="1101" t="n"/>
      <c r="AE83" s="1101" t="n"/>
      <c r="AF83" s="1101" t="n"/>
      <c r="AG83" s="1101" t="n"/>
      <c r="AH83" s="144" t="n"/>
      <c r="AI83" s="375" t="inlineStr">
        <is>
          <t>公司</t>
        </is>
      </c>
      <c r="AJ83" s="1044" t="inlineStr">
        <is>
          <t>综合评分</t>
        </is>
      </c>
      <c r="AK83" s="1044" t="inlineStr">
        <is>
          <t>总评名次</t>
        </is>
      </c>
      <c r="AL83" s="1044" t="inlineStr">
        <is>
          <t>工人数</t>
        </is>
      </c>
      <c r="AM83" s="1044" t="inlineStr">
        <is>
          <t>机器数</t>
        </is>
      </c>
      <c r="AN83" s="1044" t="inlineStr">
        <is>
          <t>债券</t>
        </is>
      </c>
      <c r="AO83" s="1044" t="inlineStr">
        <is>
          <t>工资系数</t>
        </is>
      </c>
      <c r="AP83" s="1044" t="inlineStr">
        <is>
          <t>累计研发</t>
        </is>
      </c>
      <c r="AQ83" s="1044" t="inlineStr">
        <is>
          <t>累计分红</t>
        </is>
      </c>
      <c r="AR83" s="1044" t="inlineStr">
        <is>
          <t>净资产</t>
        </is>
      </c>
      <c r="AS83" s="1044" t="inlineStr">
        <is>
          <t>人均利润率</t>
        </is>
      </c>
      <c r="AT83" s="1044" t="inlineStr">
        <is>
          <t>资本利润率</t>
        </is>
      </c>
      <c r="AU83" s="1091">
        <f>IF(初始化表!$B1=1,"综合评分","")</f>
        <v/>
      </c>
      <c r="AV83" s="1239" t="n"/>
      <c r="AW83" s="1101" t="n"/>
      <c r="AX83" s="1105" t="n"/>
      <c r="AY83" s="1101" t="n"/>
      <c r="AZ83" s="144" t="n"/>
      <c r="BA83" s="1101" t="n"/>
      <c r="BB83" s="1101" t="n"/>
      <c r="BC83" s="1101" t="n"/>
      <c r="BD83" s="1101" t="n"/>
      <c r="BE83" s="1101" t="n"/>
      <c r="BF83" s="1101" t="n"/>
      <c r="BG83" s="1101" t="n"/>
      <c r="BH83" s="1101" t="n"/>
      <c r="BI83" s="1101" t="n"/>
      <c r="BJ83" s="1101" t="n"/>
      <c r="BK83" s="1101" t="n"/>
      <c r="BL83" s="1101" t="n"/>
      <c r="BM83" s="1101" t="n"/>
      <c r="BN83" s="1101" t="n"/>
      <c r="BO83" s="1101" t="n"/>
      <c r="BP83" s="1101" t="n"/>
      <c r="BQ83" s="1101" t="n"/>
      <c r="BR83" s="1106" t="n"/>
      <c r="BS83" s="1106" t="n"/>
      <c r="BT83" s="1106" t="n"/>
      <c r="BU83" s="1106" t="n"/>
      <c r="BV83" s="1106" t="n"/>
      <c r="BW83" s="1106" t="n"/>
      <c r="BX83" s="1106" t="n"/>
      <c r="BY83" s="1106" t="n"/>
      <c r="BZ83" s="1106" t="n"/>
      <c r="CA83" s="1106" t="n"/>
      <c r="CB83" s="1106" t="n"/>
      <c r="CC83" s="1106" t="n"/>
      <c r="CD83" s="1106" t="n"/>
      <c r="CE83" s="1106" t="n"/>
      <c r="CF83" s="1106" t="n"/>
      <c r="CG83" s="1106" t="n"/>
      <c r="CH83" s="1106" t="n"/>
      <c r="CI83" s="1106" t="n"/>
      <c r="CJ83" s="1106" t="n"/>
      <c r="CK83" s="1101" t="n"/>
      <c r="CL83" s="1101" t="n"/>
      <c r="CM83" s="1101" t="n"/>
      <c r="CN83" s="1101" t="n"/>
      <c r="CO83" s="1101" t="n"/>
      <c r="CP83" s="1101" t="n"/>
      <c r="CQ83" s="1101" t="n"/>
      <c r="CR83" s="1101" t="n"/>
      <c r="CS83" s="1101" t="n"/>
      <c r="CT83" s="1101" t="n"/>
      <c r="CU83" s="1101" t="n"/>
      <c r="CV83" s="1101" t="n"/>
      <c r="CW83" s="1101" t="n"/>
      <c r="CX83" s="1101" t="n"/>
      <c r="CY83" s="1101" t="n"/>
      <c r="CZ83" s="1101" t="n"/>
      <c r="DA83" s="1101" t="n"/>
      <c r="DB83" s="1101" t="n"/>
      <c r="DC83" s="1101" t="n"/>
      <c r="DD83" s="1101" t="n"/>
      <c r="DE83" s="1101" t="n"/>
      <c r="DF83" s="1101" t="n"/>
      <c r="DG83" s="1101" t="n"/>
      <c r="DH83" s="1101" t="n"/>
      <c r="DI83" s="1101" t="n"/>
    </row>
    <row r="84" ht="16" customFormat="1" customHeight="1" s="140">
      <c r="A84" s="1101" t="n"/>
      <c r="B84" s="1101" t="n"/>
      <c r="C84" s="1101" t="n"/>
      <c r="D84" s="1101" t="n"/>
      <c r="E84" s="384" t="inlineStr">
        <is>
          <t>总资本利润率</t>
        </is>
      </c>
      <c r="F84" s="1349">
        <f>F77/(F82+F75+C37)</f>
        <v/>
      </c>
      <c r="G84" s="144" t="n"/>
      <c r="H84" s="386" t="inlineStr">
        <is>
          <t>上期需求</t>
        </is>
      </c>
      <c r="I84" s="411" t="inlineStr">
        <is>
          <t>市场1</t>
        </is>
      </c>
      <c r="J84" s="411" t="inlineStr">
        <is>
          <t>市场2</t>
        </is>
      </c>
      <c r="K84" s="411" t="inlineStr">
        <is>
          <t>市场3</t>
        </is>
      </c>
      <c r="L84" s="411" t="inlineStr">
        <is>
          <t>市场4</t>
        </is>
      </c>
      <c r="M84" s="402" t="inlineStr">
        <is>
          <t>总需求</t>
        </is>
      </c>
      <c r="N84" s="386" t="inlineStr">
        <is>
          <t>上期价格</t>
        </is>
      </c>
      <c r="O84" s="411" t="inlineStr">
        <is>
          <t>市场1</t>
        </is>
      </c>
      <c r="P84" s="411" t="inlineStr">
        <is>
          <t>市场2</t>
        </is>
      </c>
      <c r="Q84" s="411" t="inlineStr">
        <is>
          <t>市场3</t>
        </is>
      </c>
      <c r="R84" s="414" t="inlineStr">
        <is>
          <t>市场4</t>
        </is>
      </c>
      <c r="S84" s="144" t="n"/>
      <c r="T84" s="230" t="n"/>
      <c r="U84" s="294" t="inlineStr">
        <is>
          <t>产品4</t>
        </is>
      </c>
      <c r="V84" s="295">
        <f>IF(V76&gt;V45,INT((V76-V45)*初始化表!E14),0)</f>
        <v/>
      </c>
      <c r="W84" s="295">
        <f>IF(W76&gt;W45,INT((W76-W45)*初始化表!F14),0)</f>
        <v/>
      </c>
      <c r="X84" s="295">
        <f>IF(X76&gt;X45,INT((X76-X45)*初始化表!G14),0)</f>
        <v/>
      </c>
      <c r="Y84" s="296">
        <f>IF(Y76&gt;Y45,INT((Y76-Y45)*初始化表!H14),0)</f>
        <v/>
      </c>
      <c r="Z84" s="1101" t="n"/>
      <c r="AA84" s="144" t="n"/>
      <c r="AB84" s="1101" t="n"/>
      <c r="AC84" s="1101" t="n"/>
      <c r="AD84" s="1101" t="n"/>
      <c r="AE84" s="1101" t="n"/>
      <c r="AF84" s="1101" t="n"/>
      <c r="AG84" s="1101" t="n"/>
      <c r="AH84" s="144" t="n"/>
      <c r="AI84" s="329" t="n"/>
      <c r="AJ84" s="434" t="n"/>
      <c r="AK84" s="434" t="n"/>
      <c r="AL84" s="434" t="n"/>
      <c r="AM84" s="434" t="n"/>
      <c r="AN84" s="434" t="n"/>
      <c r="AO84" s="434" t="n"/>
      <c r="AP84" s="434" t="n"/>
      <c r="AQ84" s="434" t="n"/>
      <c r="AR84" s="434" t="n"/>
      <c r="AS84" s="434" t="n"/>
      <c r="AT84" s="434" t="n"/>
      <c r="AU84" s="1084" t="n"/>
      <c r="AV84" s="1085" t="n"/>
      <c r="AW84" s="1101" t="n"/>
      <c r="AX84" s="1101" t="n"/>
      <c r="AY84" s="1101" t="n"/>
      <c r="AZ84" s="144" t="n"/>
      <c r="BA84" s="1101" t="n"/>
      <c r="BB84" s="1101" t="n"/>
      <c r="BC84" s="1101" t="n"/>
      <c r="BD84" s="1101" t="n"/>
      <c r="BE84" s="1101" t="n"/>
      <c r="BF84" s="1101" t="n"/>
      <c r="BG84" s="1101" t="n"/>
      <c r="BH84" s="1101" t="n"/>
      <c r="BI84" s="1101" t="n"/>
      <c r="BJ84" s="1101" t="n"/>
      <c r="BK84" s="1101" t="n"/>
      <c r="BL84" s="1101" t="n"/>
      <c r="BM84" s="1101" t="n"/>
      <c r="BN84" s="1101" t="n"/>
      <c r="BO84" s="1101" t="n"/>
      <c r="BP84" s="1101" t="n"/>
      <c r="BQ84" s="1101" t="n"/>
      <c r="BR84" s="1106" t="n"/>
      <c r="BS84" s="1106" t="n"/>
      <c r="BT84" s="1106" t="n"/>
      <c r="BU84" s="1106" t="n"/>
      <c r="BV84" s="1106" t="n"/>
      <c r="BW84" s="1106" t="n"/>
      <c r="BX84" s="1106" t="n"/>
      <c r="BY84" s="1106" t="n"/>
      <c r="BZ84" s="1106" t="n"/>
      <c r="CA84" s="1106" t="n"/>
      <c r="CB84" s="1106" t="n"/>
      <c r="CC84" s="1106" t="n"/>
      <c r="CD84" s="1106" t="n"/>
      <c r="CE84" s="1106" t="n"/>
      <c r="CF84" s="1106" t="n"/>
      <c r="CG84" s="1106" t="n"/>
      <c r="CH84" s="1106" t="n"/>
      <c r="CI84" s="1106" t="n"/>
      <c r="CJ84" s="1106" t="n"/>
      <c r="CK84" s="1101" t="n"/>
      <c r="CL84" s="1101" t="n"/>
      <c r="CM84" s="1101" t="n"/>
      <c r="CN84" s="1101" t="n"/>
      <c r="CO84" s="1101" t="n"/>
      <c r="CP84" s="1101" t="n"/>
      <c r="CQ84" s="1101" t="n"/>
      <c r="CR84" s="1101" t="n"/>
      <c r="CS84" s="1101" t="n"/>
      <c r="CT84" s="1101" t="n"/>
      <c r="CU84" s="1101" t="n"/>
      <c r="CV84" s="1101" t="n"/>
      <c r="CW84" s="1101" t="n"/>
      <c r="CX84" s="1101" t="n"/>
      <c r="CY84" s="1101" t="n"/>
      <c r="CZ84" s="1101" t="n"/>
      <c r="DA84" s="1101" t="n"/>
      <c r="DB84" s="1101" t="n"/>
      <c r="DC84" s="1101" t="n"/>
      <c r="DD84" s="1101" t="n"/>
      <c r="DE84" s="1101" t="n"/>
      <c r="DF84" s="1101" t="n"/>
      <c r="DG84" s="1101" t="n"/>
      <c r="DH84" s="1101" t="n"/>
      <c r="DI84" s="1101" t="n"/>
    </row>
    <row r="85" ht="16" customFormat="1" customHeight="1" s="140">
      <c r="A85" s="1101" t="n"/>
      <c r="B85" s="1101" t="n"/>
      <c r="C85" s="1101" t="n"/>
      <c r="D85" s="1101" t="n"/>
      <c r="E85" s="1101" t="n"/>
      <c r="F85" s="1101" t="n"/>
      <c r="G85" s="144" t="n"/>
      <c r="H85" s="387" t="inlineStr">
        <is>
          <t>产品1</t>
        </is>
      </c>
      <c r="I85" s="185">
        <f>V17</f>
        <v/>
      </c>
      <c r="J85" s="185">
        <f>W17</f>
        <v/>
      </c>
      <c r="K85" s="185">
        <f>X17</f>
        <v/>
      </c>
      <c r="L85" s="185">
        <f>Y17</f>
        <v/>
      </c>
      <c r="M85" s="412">
        <f>SUM(I85:L85)</f>
        <v/>
      </c>
      <c r="N85" s="387" t="inlineStr">
        <is>
          <t>产品1</t>
        </is>
      </c>
      <c r="O85" s="185">
        <f>V23</f>
        <v/>
      </c>
      <c r="P85" s="185">
        <f>W23</f>
        <v/>
      </c>
      <c r="Q85" s="185">
        <f>X23</f>
        <v/>
      </c>
      <c r="R85" s="186">
        <f>Y23</f>
        <v/>
      </c>
      <c r="S85" s="144" t="n"/>
      <c r="T85" s="230" t="n"/>
      <c r="U85" s="1101" t="n"/>
      <c r="V85" s="1101" t="n"/>
      <c r="W85" s="1101" t="n"/>
      <c r="X85" s="1101" t="n"/>
      <c r="Y85" s="1101" t="n"/>
      <c r="Z85" s="1101" t="n"/>
      <c r="AA85" s="144" t="n"/>
      <c r="AB85" s="1101" t="n"/>
      <c r="AC85" s="1101" t="n"/>
      <c r="AD85" s="1101" t="n"/>
      <c r="AE85" s="1101" t="n"/>
      <c r="AF85" s="1101" t="n"/>
      <c r="AG85" s="1101" t="n"/>
      <c r="AH85" s="144" t="n"/>
      <c r="AI85" s="332" t="n"/>
      <c r="AJ85" s="435" t="n"/>
      <c r="AK85" s="435" t="n"/>
      <c r="AL85" s="435" t="n"/>
      <c r="AM85" s="435" t="n"/>
      <c r="AN85" s="435" t="n"/>
      <c r="AO85" s="435" t="n"/>
      <c r="AP85" s="435" t="n"/>
      <c r="AQ85" s="435" t="n"/>
      <c r="AR85" s="435" t="n"/>
      <c r="AS85" s="435" t="n"/>
      <c r="AT85" s="435" t="n"/>
      <c r="AU85" s="1084" t="n"/>
      <c r="AV85" s="1085" t="n"/>
      <c r="AW85" s="1101" t="n"/>
      <c r="AX85" s="1101" t="n"/>
      <c r="AY85" s="1101" t="n"/>
      <c r="AZ85" s="144" t="n"/>
      <c r="BA85" s="1101" t="n"/>
      <c r="BB85" s="1101" t="n"/>
      <c r="BC85" s="1101" t="n"/>
      <c r="BD85" s="1101" t="n"/>
      <c r="BE85" s="1101" t="n"/>
      <c r="BF85" s="1101" t="n"/>
      <c r="BG85" s="1101" t="n"/>
      <c r="BH85" s="1101" t="n"/>
      <c r="BI85" s="1101" t="n"/>
      <c r="BJ85" s="1101" t="n"/>
      <c r="BK85" s="1101" t="n"/>
      <c r="BL85" s="1101" t="n"/>
      <c r="BM85" s="1101" t="n"/>
      <c r="BN85" s="1101" t="n"/>
      <c r="BO85" s="1101" t="n"/>
      <c r="BP85" s="1101" t="n"/>
      <c r="BQ85" s="1101" t="n"/>
      <c r="BR85" s="1106" t="n"/>
      <c r="BS85" s="1106" t="n"/>
      <c r="BT85" s="1106" t="n"/>
      <c r="BU85" s="1106" t="n"/>
      <c r="BV85" s="1106" t="n"/>
      <c r="BW85" s="1106" t="n"/>
      <c r="BX85" s="1106" t="n"/>
      <c r="BY85" s="1106" t="n"/>
      <c r="BZ85" s="1106" t="n"/>
      <c r="CA85" s="1106" t="n"/>
      <c r="CB85" s="1106" t="n"/>
      <c r="CC85" s="1106" t="n"/>
      <c r="CD85" s="1106" t="n"/>
      <c r="CE85" s="1106" t="n"/>
      <c r="CF85" s="1106" t="n"/>
      <c r="CG85" s="1106" t="n"/>
      <c r="CH85" s="1106" t="n"/>
      <c r="CI85" s="1106" t="n"/>
      <c r="CJ85" s="1106" t="n"/>
      <c r="CK85" s="1101" t="n"/>
      <c r="CL85" s="1101" t="n"/>
      <c r="CM85" s="1101" t="n"/>
      <c r="CN85" s="1101" t="n"/>
      <c r="CO85" s="1101" t="n"/>
      <c r="CP85" s="1101" t="n"/>
      <c r="CQ85" s="1101" t="n"/>
      <c r="CR85" s="1101" t="n"/>
      <c r="CS85" s="1101" t="n"/>
      <c r="CT85" s="1101" t="n"/>
      <c r="CU85" s="1101" t="n"/>
      <c r="CV85" s="1101" t="n"/>
      <c r="CW85" s="1101" t="n"/>
      <c r="CX85" s="1101" t="n"/>
      <c r="CY85" s="1101" t="n"/>
      <c r="CZ85" s="1101" t="n"/>
      <c r="DA85" s="1101" t="n"/>
      <c r="DB85" s="1101" t="n"/>
      <c r="DC85" s="1101" t="n"/>
      <c r="DD85" s="1101" t="n"/>
      <c r="DE85" s="1101" t="n"/>
      <c r="DF85" s="1101" t="n"/>
      <c r="DG85" s="1101" t="n"/>
      <c r="DH85" s="1101" t="n"/>
      <c r="DI85" s="1101" t="n"/>
    </row>
    <row r="86" ht="16" customFormat="1" customHeight="1" s="140">
      <c r="A86" s="1101" t="n"/>
      <c r="B86" s="1101" t="n"/>
      <c r="C86" s="1101" t="n"/>
      <c r="D86" s="1101" t="n"/>
      <c r="E86" s="1101" t="n"/>
      <c r="F86" s="1101" t="n"/>
      <c r="G86" s="144" t="n"/>
      <c r="H86" s="387" t="inlineStr">
        <is>
          <t>产品2</t>
        </is>
      </c>
      <c r="I86" s="185">
        <f>V18</f>
        <v/>
      </c>
      <c r="J86" s="185">
        <f>W18</f>
        <v/>
      </c>
      <c r="K86" s="185">
        <f>X18</f>
        <v/>
      </c>
      <c r="L86" s="185">
        <f>Y18</f>
        <v/>
      </c>
      <c r="M86" s="412">
        <f>SUM(I86:L86)</f>
        <v/>
      </c>
      <c r="N86" s="387" t="inlineStr">
        <is>
          <t>产品2</t>
        </is>
      </c>
      <c r="O86" s="185">
        <f>V24</f>
        <v/>
      </c>
      <c r="P86" s="185">
        <f>W24</f>
        <v/>
      </c>
      <c r="Q86" s="185">
        <f>X24</f>
        <v/>
      </c>
      <c r="R86" s="186">
        <f>Y24</f>
        <v/>
      </c>
      <c r="S86" s="144" t="n"/>
      <c r="T86" s="230" t="n"/>
      <c r="U86" s="1101" t="n"/>
      <c r="V86" s="1101" t="n"/>
      <c r="W86" s="1101" t="n"/>
      <c r="X86" s="1101" t="n"/>
      <c r="Y86" s="1101" t="n"/>
      <c r="Z86" s="1101" t="n"/>
      <c r="AA86" s="144" t="n"/>
      <c r="AB86" s="1101" t="n"/>
      <c r="AC86" s="1101" t="n"/>
      <c r="AD86" s="1101" t="n"/>
      <c r="AE86" s="1101" t="n"/>
      <c r="AF86" s="1101" t="n"/>
      <c r="AG86" s="1101" t="n"/>
      <c r="AH86" s="144" t="n"/>
      <c r="AI86" s="332" t="n"/>
      <c r="AJ86" s="435" t="n"/>
      <c r="AK86" s="435" t="n"/>
      <c r="AL86" s="435" t="n"/>
      <c r="AM86" s="435" t="n"/>
      <c r="AN86" s="435" t="n"/>
      <c r="AO86" s="435" t="n"/>
      <c r="AP86" s="435" t="n"/>
      <c r="AQ86" s="435" t="n"/>
      <c r="AR86" s="435" t="n"/>
      <c r="AS86" s="435" t="n"/>
      <c r="AT86" s="435" t="n"/>
      <c r="AU86" s="1084" t="n"/>
      <c r="AV86" s="1085" t="n"/>
      <c r="AW86" s="1101" t="n"/>
      <c r="AX86" s="1101" t="n"/>
      <c r="AY86" s="1101" t="n"/>
      <c r="AZ86" s="144" t="n"/>
      <c r="BA86" s="1101" t="n"/>
      <c r="BB86" s="1101" t="n"/>
      <c r="BC86" s="1101" t="n"/>
      <c r="BD86" s="1101" t="n"/>
      <c r="BE86" s="1101" t="n"/>
      <c r="BF86" s="1101" t="n"/>
      <c r="BG86" s="1101" t="n"/>
      <c r="BH86" s="1101" t="n"/>
      <c r="BI86" s="1101" t="n"/>
      <c r="BJ86" s="1101" t="n"/>
      <c r="BK86" s="1101" t="n"/>
      <c r="BL86" s="1101" t="n"/>
      <c r="BM86" s="1101" t="n"/>
      <c r="BN86" s="1101" t="n"/>
      <c r="BO86" s="1101" t="n"/>
      <c r="BP86" s="1101" t="n"/>
      <c r="BQ86" s="1101" t="n"/>
      <c r="BR86" s="1106" t="n"/>
      <c r="BS86" s="1106" t="n"/>
      <c r="BT86" s="1106" t="n"/>
      <c r="BU86" s="1106" t="n"/>
      <c r="BV86" s="1106" t="n"/>
      <c r="BW86" s="1106" t="n"/>
      <c r="BX86" s="1106" t="n"/>
      <c r="BY86" s="1106" t="n"/>
      <c r="BZ86" s="1106" t="n"/>
      <c r="CA86" s="1106" t="n"/>
      <c r="CB86" s="1106" t="n"/>
      <c r="CC86" s="1106" t="n"/>
      <c r="CD86" s="1106" t="n"/>
      <c r="CE86" s="1106" t="n"/>
      <c r="CF86" s="1106" t="n"/>
      <c r="CG86" s="1106" t="n"/>
      <c r="CH86" s="1106" t="n"/>
      <c r="CI86" s="1106" t="n"/>
      <c r="CJ86" s="1106" t="n"/>
      <c r="CK86" s="1101" t="n"/>
      <c r="CL86" s="1101" t="n"/>
      <c r="CM86" s="1101" t="n"/>
      <c r="CN86" s="1101" t="n"/>
      <c r="CO86" s="1101" t="n"/>
      <c r="CP86" s="1101" t="n"/>
      <c r="CQ86" s="1101" t="n"/>
      <c r="CR86" s="1101" t="n"/>
      <c r="CS86" s="1101" t="n"/>
      <c r="CT86" s="1101" t="n"/>
      <c r="CU86" s="1101" t="n"/>
      <c r="CV86" s="1101" t="n"/>
      <c r="CW86" s="1101" t="n"/>
      <c r="CX86" s="1101" t="n"/>
      <c r="CY86" s="1101" t="n"/>
      <c r="CZ86" s="1101" t="n"/>
      <c r="DA86" s="1101" t="n"/>
      <c r="DB86" s="1101" t="n"/>
      <c r="DC86" s="1101" t="n"/>
      <c r="DD86" s="1101" t="n"/>
      <c r="DE86" s="1101" t="n"/>
      <c r="DF86" s="1101" t="n"/>
      <c r="DG86" s="1101" t="n"/>
      <c r="DH86" s="1101" t="n"/>
      <c r="DI86" s="1101" t="n"/>
    </row>
    <row r="87" ht="16" customFormat="1" customHeight="1" s="140">
      <c r="A87" s="1101" t="n"/>
      <c r="B87" s="1101" t="n"/>
      <c r="C87" s="1101" t="n"/>
      <c r="D87" s="1101" t="n"/>
      <c r="E87" s="1101" t="n"/>
      <c r="F87" s="1101" t="n"/>
      <c r="G87" s="144" t="n"/>
      <c r="H87" s="387" t="inlineStr">
        <is>
          <t>产品3</t>
        </is>
      </c>
      <c r="I87" s="185">
        <f>V19</f>
        <v/>
      </c>
      <c r="J87" s="185">
        <f>W19</f>
        <v/>
      </c>
      <c r="K87" s="185">
        <f>X19</f>
        <v/>
      </c>
      <c r="L87" s="185">
        <f>Y19</f>
        <v/>
      </c>
      <c r="M87" s="412">
        <f>SUM(I87:L87)</f>
        <v/>
      </c>
      <c r="N87" s="387" t="inlineStr">
        <is>
          <t>产品3</t>
        </is>
      </c>
      <c r="O87" s="185">
        <f>V25</f>
        <v/>
      </c>
      <c r="P87" s="185">
        <f>W25</f>
        <v/>
      </c>
      <c r="Q87" s="185">
        <f>X25</f>
        <v/>
      </c>
      <c r="R87" s="186">
        <f>Y25</f>
        <v/>
      </c>
      <c r="S87" s="144" t="n"/>
      <c r="T87" s="230" t="n"/>
      <c r="U87" s="1101" t="n"/>
      <c r="V87" s="1101" t="n"/>
      <c r="W87" s="1101" t="n"/>
      <c r="X87" s="1101" t="n"/>
      <c r="Y87" s="1101" t="n"/>
      <c r="Z87" s="1101" t="n"/>
      <c r="AA87" s="144" t="n"/>
      <c r="AB87" s="1101" t="n"/>
      <c r="AC87" s="1101" t="n"/>
      <c r="AD87" s="1101" t="n"/>
      <c r="AE87" s="1101" t="n"/>
      <c r="AF87" s="1101" t="n"/>
      <c r="AG87" s="1101" t="n"/>
      <c r="AH87" s="144" t="n"/>
      <c r="AI87" s="332" t="n"/>
      <c r="AJ87" s="435" t="n"/>
      <c r="AK87" s="435" t="n"/>
      <c r="AL87" s="435" t="n"/>
      <c r="AM87" s="435" t="n"/>
      <c r="AN87" s="435" t="n"/>
      <c r="AO87" s="435" t="n"/>
      <c r="AP87" s="435" t="n"/>
      <c r="AQ87" s="435" t="n"/>
      <c r="AR87" s="435" t="n"/>
      <c r="AS87" s="435" t="n"/>
      <c r="AT87" s="435" t="n"/>
      <c r="AU87" s="1084" t="n"/>
      <c r="AV87" s="1085" t="n"/>
      <c r="AW87" s="1101" t="n"/>
      <c r="AX87" s="1101" t="n"/>
      <c r="AY87" s="1101" t="n"/>
      <c r="AZ87" s="144" t="n"/>
      <c r="BA87" s="1101" t="n"/>
      <c r="BB87" s="1101" t="n"/>
      <c r="BC87" s="1101" t="n"/>
      <c r="BD87" s="1101" t="n"/>
      <c r="BE87" s="1101" t="n"/>
      <c r="BF87" s="1101" t="n"/>
      <c r="BG87" s="1101" t="n"/>
      <c r="BH87" s="1101" t="n"/>
      <c r="BI87" s="1101" t="n"/>
      <c r="BJ87" s="1101" t="n"/>
      <c r="BK87" s="1101" t="n"/>
      <c r="BL87" s="1101" t="n"/>
      <c r="BM87" s="1101" t="n"/>
      <c r="BN87" s="1101" t="n"/>
      <c r="BO87" s="1101" t="n"/>
      <c r="BP87" s="1101" t="n"/>
      <c r="BQ87" s="1101" t="n"/>
      <c r="BR87" s="1106" t="n"/>
      <c r="BS87" s="1106" t="n"/>
      <c r="BT87" s="1106" t="n"/>
      <c r="BU87" s="1106" t="n"/>
      <c r="BV87" s="1106" t="n"/>
      <c r="BW87" s="1106" t="n"/>
      <c r="BX87" s="1106" t="n"/>
      <c r="BY87" s="1106" t="n"/>
      <c r="BZ87" s="1106" t="n"/>
      <c r="CA87" s="1106" t="n"/>
      <c r="CB87" s="1106" t="n"/>
      <c r="CC87" s="1106" t="n"/>
      <c r="CD87" s="1106" t="n"/>
      <c r="CE87" s="1106" t="n"/>
      <c r="CF87" s="1106" t="n"/>
      <c r="CG87" s="1106" t="n"/>
      <c r="CH87" s="1106" t="n"/>
      <c r="CI87" s="1106" t="n"/>
      <c r="CJ87" s="1106" t="n"/>
      <c r="CK87" s="1101" t="n"/>
      <c r="CL87" s="1101" t="n"/>
      <c r="CM87" s="1101" t="n"/>
      <c r="CN87" s="1101" t="n"/>
      <c r="CO87" s="1101" t="n"/>
      <c r="CP87" s="1101" t="n"/>
      <c r="CQ87" s="1101" t="n"/>
      <c r="CR87" s="1101" t="n"/>
      <c r="CS87" s="1101" t="n"/>
      <c r="CT87" s="1101" t="n"/>
      <c r="CU87" s="1101" t="n"/>
      <c r="CV87" s="1101" t="n"/>
      <c r="CW87" s="1101" t="n"/>
      <c r="CX87" s="1101" t="n"/>
      <c r="CY87" s="1101" t="n"/>
      <c r="CZ87" s="1101" t="n"/>
      <c r="DA87" s="1101" t="n"/>
      <c r="DB87" s="1101" t="n"/>
      <c r="DC87" s="1101" t="n"/>
      <c r="DD87" s="1101" t="n"/>
      <c r="DE87" s="1101" t="n"/>
      <c r="DF87" s="1101" t="n"/>
      <c r="DG87" s="1101" t="n"/>
      <c r="DH87" s="1101" t="n"/>
      <c r="DI87" s="1101" t="n"/>
    </row>
    <row r="88" ht="16" customFormat="1" customHeight="1" s="140">
      <c r="A88" s="1101" t="n"/>
      <c r="B88" s="1101" t="n"/>
      <c r="C88" s="1101" t="n"/>
      <c r="D88" s="1101" t="n"/>
      <c r="E88" s="1101" t="n"/>
      <c r="F88" s="1101" t="n"/>
      <c r="G88" s="144" t="n"/>
      <c r="H88" s="388" t="inlineStr">
        <is>
          <t>产品4</t>
        </is>
      </c>
      <c r="I88" s="410">
        <f>V20</f>
        <v/>
      </c>
      <c r="J88" s="410">
        <f>W20</f>
        <v/>
      </c>
      <c r="K88" s="410">
        <f>X20</f>
        <v/>
      </c>
      <c r="L88" s="410">
        <f>Y20</f>
        <v/>
      </c>
      <c r="M88" s="413">
        <f>SUM(I88:L88)</f>
        <v/>
      </c>
      <c r="N88" s="388" t="inlineStr">
        <is>
          <t>产品4</t>
        </is>
      </c>
      <c r="O88" s="410">
        <f>V26</f>
        <v/>
      </c>
      <c r="P88" s="410">
        <f>W26</f>
        <v/>
      </c>
      <c r="Q88" s="410">
        <f>X26</f>
        <v/>
      </c>
      <c r="R88" s="419">
        <f>Y26</f>
        <v/>
      </c>
      <c r="S88" s="144" t="n"/>
      <c r="T88" s="230" t="n"/>
      <c r="U88" s="1101" t="n"/>
      <c r="V88" s="1101" t="n"/>
      <c r="W88" s="1101" t="n"/>
      <c r="X88" s="1101" t="n"/>
      <c r="Y88" s="1101" t="n"/>
      <c r="Z88" s="1101" t="n"/>
      <c r="AA88" s="144" t="n"/>
      <c r="AB88" s="1101" t="n"/>
      <c r="AC88" s="1101" t="n"/>
      <c r="AD88" s="1101" t="n"/>
      <c r="AE88" s="1101" t="n"/>
      <c r="AF88" s="1101" t="n"/>
      <c r="AG88" s="1101" t="n"/>
      <c r="AH88" s="144" t="n"/>
      <c r="AI88" s="332" t="n"/>
      <c r="AJ88" s="435" t="n"/>
      <c r="AK88" s="435" t="n"/>
      <c r="AL88" s="435" t="n"/>
      <c r="AM88" s="435" t="n"/>
      <c r="AN88" s="435" t="n"/>
      <c r="AO88" s="435" t="n"/>
      <c r="AP88" s="435" t="n"/>
      <c r="AQ88" s="435" t="n"/>
      <c r="AR88" s="435" t="n"/>
      <c r="AS88" s="435" t="n"/>
      <c r="AT88" s="435" t="n"/>
      <c r="AU88" s="1084" t="n"/>
      <c r="AV88" s="1085" t="n"/>
      <c r="AW88" s="1101" t="n"/>
      <c r="AX88" s="1101" t="n"/>
      <c r="AY88" s="1101" t="n"/>
      <c r="AZ88" s="144" t="n"/>
      <c r="BA88" s="1101" t="n"/>
      <c r="BB88" s="1101" t="n"/>
      <c r="BC88" s="1101" t="n"/>
      <c r="BD88" s="1101" t="n"/>
      <c r="BE88" s="1101" t="n"/>
      <c r="BF88" s="1101" t="n"/>
      <c r="BG88" s="1101" t="n"/>
      <c r="BH88" s="1101" t="n"/>
      <c r="BI88" s="1101" t="n"/>
      <c r="BJ88" s="1101" t="n"/>
      <c r="BK88" s="1101" t="n"/>
      <c r="BL88" s="1101" t="n"/>
      <c r="BM88" s="1101" t="n"/>
      <c r="BN88" s="1101" t="n"/>
      <c r="BO88" s="1101" t="n"/>
      <c r="BP88" s="1101" t="n"/>
      <c r="BQ88" s="1101" t="n"/>
      <c r="BR88" s="1106" t="n"/>
      <c r="BS88" s="1106" t="n"/>
      <c r="BT88" s="1106" t="n"/>
      <c r="BU88" s="1106" t="n"/>
      <c r="BV88" s="1106" t="n"/>
      <c r="BW88" s="1106" t="n"/>
      <c r="BX88" s="1106" t="n"/>
      <c r="BY88" s="1106" t="n"/>
      <c r="BZ88" s="1106" t="n"/>
      <c r="CA88" s="1106" t="n"/>
      <c r="CB88" s="1106" t="n"/>
      <c r="CC88" s="1106" t="n"/>
      <c r="CD88" s="1106" t="n"/>
      <c r="CE88" s="1106" t="n"/>
      <c r="CF88" s="1106" t="n"/>
      <c r="CG88" s="1106" t="n"/>
      <c r="CH88" s="1106" t="n"/>
      <c r="CI88" s="1106" t="n"/>
      <c r="CJ88" s="1106" t="n"/>
      <c r="CK88" s="1101" t="n"/>
      <c r="CL88" s="1101" t="n"/>
      <c r="CM88" s="1101" t="n"/>
      <c r="CN88" s="1101" t="n"/>
      <c r="CO88" s="1101" t="n"/>
      <c r="CP88" s="1101" t="n"/>
      <c r="CQ88" s="1101" t="n"/>
      <c r="CR88" s="1101" t="n"/>
      <c r="CS88" s="1101" t="n"/>
      <c r="CT88" s="1101" t="n"/>
      <c r="CU88" s="1101" t="n"/>
      <c r="CV88" s="1101" t="n"/>
      <c r="CW88" s="1101" t="n"/>
      <c r="CX88" s="1101" t="n"/>
      <c r="CY88" s="1101" t="n"/>
      <c r="CZ88" s="1101" t="n"/>
      <c r="DA88" s="1101" t="n"/>
      <c r="DB88" s="1101" t="n"/>
      <c r="DC88" s="1101" t="n"/>
      <c r="DD88" s="1101" t="n"/>
      <c r="DE88" s="1101" t="n"/>
      <c r="DF88" s="1101" t="n"/>
      <c r="DG88" s="1101" t="n"/>
      <c r="DH88" s="1101" t="n"/>
      <c r="DI88" s="1101" t="n"/>
    </row>
    <row r="89" ht="16" customFormat="1" customHeight="1" s="140">
      <c r="A89" s="1101" t="n"/>
      <c r="B89" s="1101" t="n"/>
      <c r="C89" s="1101" t="n"/>
      <c r="D89" s="1101" t="n"/>
      <c r="E89" s="1101" t="n"/>
      <c r="F89" s="1101" t="n"/>
      <c r="G89" s="144" t="n"/>
      <c r="H89" s="144" t="n"/>
      <c r="I89" s="144" t="n"/>
      <c r="J89" s="144" t="n"/>
      <c r="K89" s="144" t="n"/>
      <c r="L89" s="144" t="n"/>
      <c r="M89" s="144" t="n"/>
      <c r="N89" s="144" t="n"/>
      <c r="O89" s="144" t="n"/>
      <c r="P89" s="144" t="n"/>
      <c r="Q89" s="144" t="n"/>
      <c r="R89" s="144" t="n"/>
      <c r="S89" s="144" t="n"/>
      <c r="T89" s="230" t="n"/>
      <c r="U89" s="1101" t="n"/>
      <c r="V89" s="1101" t="n"/>
      <c r="W89" s="1101" t="n"/>
      <c r="X89" s="1101" t="n"/>
      <c r="Y89" s="1101" t="n"/>
      <c r="Z89" s="1101" t="n"/>
      <c r="AA89" s="144" t="n"/>
      <c r="AB89" s="1101" t="n"/>
      <c r="AC89" s="1101" t="n"/>
      <c r="AD89" s="1101" t="n"/>
      <c r="AE89" s="1101" t="n"/>
      <c r="AF89" s="1101" t="n"/>
      <c r="AG89" s="1101" t="n"/>
      <c r="AH89" s="144" t="n"/>
      <c r="AI89" s="332" t="n"/>
      <c r="AJ89" s="435" t="n"/>
      <c r="AK89" s="435" t="n"/>
      <c r="AL89" s="435" t="n"/>
      <c r="AM89" s="435" t="n"/>
      <c r="AN89" s="435" t="n"/>
      <c r="AO89" s="435" t="n"/>
      <c r="AP89" s="435" t="n"/>
      <c r="AQ89" s="435" t="n"/>
      <c r="AR89" s="435" t="n"/>
      <c r="AS89" s="435" t="n"/>
      <c r="AT89" s="435" t="n"/>
      <c r="AU89" s="1084" t="n"/>
      <c r="AV89" s="1085" t="n"/>
      <c r="AW89" s="1101" t="n"/>
      <c r="AX89" s="1101" t="n"/>
      <c r="AY89" s="1101" t="n"/>
      <c r="AZ89" s="144" t="n"/>
      <c r="BA89" s="1101" t="n"/>
      <c r="BB89" s="1101" t="n"/>
      <c r="BC89" s="1101" t="n"/>
      <c r="BD89" s="1101" t="n"/>
      <c r="BE89" s="1101" t="n"/>
      <c r="BF89" s="1101" t="n"/>
      <c r="BG89" s="1101" t="n"/>
      <c r="BH89" s="1101" t="n"/>
      <c r="BI89" s="1101" t="n"/>
      <c r="BJ89" s="1101" t="n"/>
      <c r="BK89" s="1101" t="n"/>
      <c r="BL89" s="1101" t="n"/>
      <c r="BM89" s="1101" t="n"/>
      <c r="BN89" s="1101" t="n"/>
      <c r="BO89" s="1101" t="n"/>
      <c r="BP89" s="1101" t="n"/>
      <c r="BQ89" s="1101" t="n"/>
      <c r="BR89" s="1106" t="n"/>
      <c r="BS89" s="1106" t="n"/>
      <c r="BT89" s="1106" t="n"/>
      <c r="BU89" s="1106" t="n"/>
      <c r="BV89" s="1106" t="n"/>
      <c r="BW89" s="1106" t="n"/>
      <c r="BX89" s="1106" t="n"/>
      <c r="BY89" s="1106" t="n"/>
      <c r="BZ89" s="1106" t="n"/>
      <c r="CA89" s="1106" t="n"/>
      <c r="CB89" s="1106" t="n"/>
      <c r="CC89" s="1106" t="n"/>
      <c r="CD89" s="1106" t="n"/>
      <c r="CE89" s="1106" t="n"/>
      <c r="CF89" s="1106" t="n"/>
      <c r="CG89" s="1106" t="n"/>
      <c r="CH89" s="1106" t="n"/>
      <c r="CI89" s="1106" t="n"/>
      <c r="CJ89" s="1106" t="n"/>
      <c r="CK89" s="1101" t="n"/>
      <c r="CL89" s="1101" t="n"/>
      <c r="CM89" s="1101" t="n"/>
      <c r="CN89" s="1101" t="n"/>
      <c r="CO89" s="1101" t="n"/>
      <c r="CP89" s="1101" t="n"/>
      <c r="CQ89" s="1101" t="n"/>
      <c r="CR89" s="1101" t="n"/>
      <c r="CS89" s="1101" t="n"/>
      <c r="CT89" s="1101" t="n"/>
      <c r="CU89" s="1101" t="n"/>
      <c r="CV89" s="1101" t="n"/>
      <c r="CW89" s="1101" t="n"/>
      <c r="CX89" s="1101" t="n"/>
      <c r="CY89" s="1101" t="n"/>
      <c r="CZ89" s="1101" t="n"/>
      <c r="DA89" s="1101" t="n"/>
      <c r="DB89" s="1101" t="n"/>
      <c r="DC89" s="1101" t="n"/>
      <c r="DD89" s="1101" t="n"/>
      <c r="DE89" s="1101" t="n"/>
      <c r="DF89" s="1101" t="n"/>
      <c r="DG89" s="1101" t="n"/>
      <c r="DH89" s="1101" t="n"/>
      <c r="DI89" s="1101" t="n"/>
    </row>
    <row r="90" ht="16" customFormat="1" customHeight="1" s="140">
      <c r="A90" s="1101" t="n"/>
      <c r="B90" s="1101" t="n"/>
      <c r="C90" s="1101" t="n"/>
      <c r="D90" s="1101" t="n"/>
      <c r="E90" s="1101" t="n"/>
      <c r="F90" s="1101" t="n"/>
      <c r="G90" s="144" t="n"/>
      <c r="H90" s="386" t="inlineStr">
        <is>
          <t>需求变动比例</t>
        </is>
      </c>
      <c r="I90" s="411" t="inlineStr">
        <is>
          <t>市场1</t>
        </is>
      </c>
      <c r="J90" s="411" t="inlineStr">
        <is>
          <t>市场2</t>
        </is>
      </c>
      <c r="K90" s="411" t="inlineStr">
        <is>
          <t>市场3</t>
        </is>
      </c>
      <c r="L90" s="411" t="inlineStr">
        <is>
          <t>市场4</t>
        </is>
      </c>
      <c r="M90" s="414" t="inlineStr">
        <is>
          <t>市场提醒</t>
        </is>
      </c>
      <c r="N90" s="411" t="inlineStr">
        <is>
          <t>单位机时利润</t>
        </is>
      </c>
      <c r="O90" s="411" t="inlineStr">
        <is>
          <t>市场1</t>
        </is>
      </c>
      <c r="P90" s="411" t="inlineStr">
        <is>
          <t>市场2</t>
        </is>
      </c>
      <c r="Q90" s="411" t="inlineStr">
        <is>
          <t>市场3</t>
        </is>
      </c>
      <c r="R90" s="414" t="inlineStr">
        <is>
          <t>市场4</t>
        </is>
      </c>
      <c r="S90" s="144" t="n"/>
      <c r="T90" s="230" t="n"/>
      <c r="U90" s="1101" t="n"/>
      <c r="V90" s="1101" t="n"/>
      <c r="W90" s="1101" t="n"/>
      <c r="X90" s="1101" t="n"/>
      <c r="Y90" s="1101" t="n"/>
      <c r="Z90" s="1101" t="n"/>
      <c r="AA90" s="144" t="n"/>
      <c r="AB90" s="1101" t="n"/>
      <c r="AC90" s="1101" t="n"/>
      <c r="AD90" s="1101" t="n"/>
      <c r="AE90" s="1101" t="n"/>
      <c r="AF90" s="1101" t="n"/>
      <c r="AG90" s="1101" t="n"/>
      <c r="AH90" s="144" t="n"/>
      <c r="AI90" s="332" t="n"/>
      <c r="AJ90" s="435" t="n"/>
      <c r="AK90" s="435" t="n"/>
      <c r="AL90" s="435" t="n"/>
      <c r="AM90" s="435" t="n"/>
      <c r="AN90" s="435" t="n"/>
      <c r="AO90" s="435" t="n"/>
      <c r="AP90" s="435" t="n"/>
      <c r="AQ90" s="435" t="n"/>
      <c r="AR90" s="435" t="n"/>
      <c r="AS90" s="435" t="n"/>
      <c r="AT90" s="435" t="n"/>
      <c r="AU90" s="1084" t="n"/>
      <c r="AV90" s="1085" t="n"/>
      <c r="AW90" s="1101" t="n"/>
      <c r="AX90" s="1101" t="n"/>
      <c r="AY90" s="1101" t="n"/>
      <c r="AZ90" s="144" t="n"/>
      <c r="BA90" s="1101" t="n"/>
      <c r="BB90" s="1101" t="n"/>
      <c r="BC90" s="1101" t="n"/>
      <c r="BD90" s="1101" t="n"/>
      <c r="BE90" s="1101" t="n"/>
      <c r="BF90" s="1101" t="n"/>
      <c r="BG90" s="1101" t="n"/>
      <c r="BH90" s="1101" t="n"/>
      <c r="BI90" s="1101" t="n"/>
      <c r="BJ90" s="1101" t="n"/>
      <c r="BK90" s="1101" t="n"/>
      <c r="BL90" s="1101" t="n"/>
      <c r="BM90" s="1101" t="n"/>
      <c r="BN90" s="1101" t="n"/>
      <c r="BO90" s="1101" t="n"/>
      <c r="BP90" s="1101" t="n"/>
      <c r="BQ90" s="1101" t="n"/>
      <c r="BR90" s="1106" t="n"/>
      <c r="BS90" s="1106" t="n"/>
      <c r="BT90" s="1106" t="n"/>
      <c r="BU90" s="1106" t="n"/>
      <c r="BV90" s="1106" t="n"/>
      <c r="BW90" s="1106" t="n"/>
      <c r="BX90" s="1106" t="n"/>
      <c r="BY90" s="1106" t="n"/>
      <c r="BZ90" s="1106" t="n"/>
      <c r="CA90" s="1106" t="n"/>
      <c r="CB90" s="1106" t="n"/>
      <c r="CC90" s="1106" t="n"/>
      <c r="CD90" s="1106" t="n"/>
      <c r="CE90" s="1106" t="n"/>
      <c r="CF90" s="1106" t="n"/>
      <c r="CG90" s="1106" t="n"/>
      <c r="CH90" s="1106" t="n"/>
      <c r="CI90" s="1106" t="n"/>
      <c r="CJ90" s="1106" t="n"/>
      <c r="CK90" s="1101" t="n"/>
      <c r="CL90" s="1101" t="n"/>
      <c r="CM90" s="1101" t="n"/>
      <c r="CN90" s="1101" t="n"/>
      <c r="CO90" s="1101" t="n"/>
      <c r="CP90" s="1101" t="n"/>
      <c r="CQ90" s="1101" t="n"/>
      <c r="CR90" s="1101" t="n"/>
      <c r="CS90" s="1101" t="n"/>
      <c r="CT90" s="1101" t="n"/>
      <c r="CU90" s="1101" t="n"/>
      <c r="CV90" s="1101" t="n"/>
      <c r="CW90" s="1101" t="n"/>
      <c r="CX90" s="1101" t="n"/>
      <c r="CY90" s="1101" t="n"/>
      <c r="CZ90" s="1101" t="n"/>
      <c r="DA90" s="1101" t="n"/>
      <c r="DB90" s="1101" t="n"/>
      <c r="DC90" s="1101" t="n"/>
      <c r="DD90" s="1101" t="n"/>
      <c r="DE90" s="1101" t="n"/>
      <c r="DF90" s="1101" t="n"/>
      <c r="DG90" s="1101" t="n"/>
      <c r="DH90" s="1101" t="n"/>
      <c r="DI90" s="1101" t="n"/>
    </row>
    <row r="91" ht="16" customFormat="1" customHeight="1" s="140">
      <c r="A91" s="1101" t="n"/>
      <c r="B91" s="1101" t="n"/>
      <c r="C91" s="1101" t="n"/>
      <c r="D91" s="1101" t="n"/>
      <c r="E91" s="1101" t="n"/>
      <c r="F91" s="1101" t="n"/>
      <c r="G91" s="144" t="n"/>
      <c r="H91" s="387" t="inlineStr">
        <is>
          <t>产品1</t>
        </is>
      </c>
      <c r="I91" s="185">
        <f>V54</f>
        <v/>
      </c>
      <c r="J91" s="185">
        <f>W54</f>
        <v/>
      </c>
      <c r="K91" s="185">
        <f>X54</f>
        <v/>
      </c>
      <c r="L91" s="185">
        <f>Y54</f>
        <v/>
      </c>
      <c r="M91" s="415">
        <f>IF((IF(I91&lt;1.1,1,0)+IF(J91&lt;1.1,1,0)+IF(K91&lt;1.1,1,0)+IF(L91&lt;1.1,1,0))&gt;=2,"市场异常","市场正常")</f>
        <v/>
      </c>
      <c r="N91" s="416" t="inlineStr">
        <is>
          <t>产品1</t>
        </is>
      </c>
      <c r="O91" s="185">
        <f>IF(O20="","",AC23)</f>
        <v/>
      </c>
      <c r="P91" s="185">
        <f>IF(P20="","",AD23)</f>
        <v/>
      </c>
      <c r="Q91" s="185">
        <f>IF(Q20="","",AE23)</f>
        <v/>
      </c>
      <c r="R91" s="186">
        <f>IF(R20="","",AF23)</f>
        <v/>
      </c>
      <c r="S91" s="144" t="n"/>
      <c r="T91" s="230" t="n"/>
      <c r="U91" s="1101" t="n"/>
      <c r="V91" s="1101" t="n"/>
      <c r="W91" s="1101" t="n"/>
      <c r="X91" s="1101" t="n"/>
      <c r="Y91" s="1101" t="n"/>
      <c r="Z91" s="1101" t="n"/>
      <c r="AA91" s="144" t="n"/>
      <c r="AB91" s="1101" t="n"/>
      <c r="AC91" s="1101" t="n"/>
      <c r="AD91" s="1101" t="n"/>
      <c r="AE91" s="1101" t="n"/>
      <c r="AF91" s="1101" t="n"/>
      <c r="AG91" s="1101" t="n"/>
      <c r="AH91" s="144" t="n"/>
      <c r="AI91" s="332" t="n"/>
      <c r="AJ91" s="435" t="n"/>
      <c r="AK91" s="435" t="n"/>
      <c r="AL91" s="435" t="n"/>
      <c r="AM91" s="435" t="n"/>
      <c r="AN91" s="435" t="n"/>
      <c r="AO91" s="435" t="n"/>
      <c r="AP91" s="435" t="n"/>
      <c r="AQ91" s="435" t="n"/>
      <c r="AR91" s="435" t="n"/>
      <c r="AS91" s="435" t="n"/>
      <c r="AT91" s="435" t="n"/>
      <c r="AU91" s="1084" t="n"/>
      <c r="AV91" s="1085" t="n"/>
      <c r="AW91" s="1101" t="n"/>
      <c r="AX91" s="1101" t="n"/>
      <c r="AY91" s="1101" t="n"/>
      <c r="AZ91" s="144" t="n"/>
      <c r="BA91" s="1101" t="n"/>
      <c r="BB91" s="1101" t="n"/>
      <c r="BC91" s="1101" t="n"/>
      <c r="BD91" s="1101" t="n"/>
      <c r="BE91" s="1101" t="n"/>
      <c r="BF91" s="1101" t="n"/>
      <c r="BG91" s="1101" t="n"/>
      <c r="BH91" s="1101" t="n"/>
      <c r="BI91" s="1101" t="n"/>
      <c r="BJ91" s="1101" t="n"/>
      <c r="BK91" s="1101" t="n"/>
      <c r="BL91" s="1101" t="n"/>
      <c r="BM91" s="1101" t="n"/>
      <c r="BN91" s="1101" t="n"/>
      <c r="BO91" s="1101" t="n"/>
      <c r="BP91" s="1101" t="n"/>
      <c r="BQ91" s="1101" t="n"/>
      <c r="BR91" s="1106" t="n"/>
      <c r="BS91" s="1106" t="n"/>
      <c r="BT91" s="1106" t="n"/>
      <c r="BU91" s="1106" t="n"/>
      <c r="BV91" s="1106" t="n"/>
      <c r="BW91" s="1106" t="n"/>
      <c r="BX91" s="1106" t="n"/>
      <c r="BY91" s="1106" t="n"/>
      <c r="BZ91" s="1106" t="n"/>
      <c r="CA91" s="1106" t="n"/>
      <c r="CB91" s="1106" t="n"/>
      <c r="CC91" s="1106" t="n"/>
      <c r="CD91" s="1106" t="n"/>
      <c r="CE91" s="1106" t="n"/>
      <c r="CF91" s="1106" t="n"/>
      <c r="CG91" s="1106" t="n"/>
      <c r="CH91" s="1106" t="n"/>
      <c r="CI91" s="1106" t="n"/>
      <c r="CJ91" s="1106" t="n"/>
      <c r="CK91" s="1101" t="n"/>
      <c r="CL91" s="1101" t="n"/>
      <c r="CM91" s="1101" t="n"/>
      <c r="CN91" s="1101" t="n"/>
      <c r="CO91" s="1101" t="n"/>
      <c r="CP91" s="1101" t="n"/>
      <c r="CQ91" s="1101" t="n"/>
      <c r="CR91" s="1101" t="n"/>
      <c r="CS91" s="1101" t="n"/>
      <c r="CT91" s="1101" t="n"/>
      <c r="CU91" s="1101" t="n"/>
      <c r="CV91" s="1101" t="n"/>
      <c r="CW91" s="1101" t="n"/>
      <c r="CX91" s="1101" t="n"/>
      <c r="CY91" s="1101" t="n"/>
      <c r="CZ91" s="1101" t="n"/>
      <c r="DA91" s="1101" t="n"/>
      <c r="DB91" s="1101" t="n"/>
      <c r="DC91" s="1101" t="n"/>
      <c r="DD91" s="1101" t="n"/>
      <c r="DE91" s="1101" t="n"/>
      <c r="DF91" s="1101" t="n"/>
      <c r="DG91" s="1101" t="n"/>
      <c r="DH91" s="1101" t="n"/>
      <c r="DI91" s="1101" t="n"/>
    </row>
    <row r="92" ht="16" customFormat="1" customHeight="1" s="140">
      <c r="A92" s="1101" t="n"/>
      <c r="B92" s="1101" t="n"/>
      <c r="C92" s="1101" t="n"/>
      <c r="D92" s="1101" t="n"/>
      <c r="E92" s="1101" t="n"/>
      <c r="F92" s="1101" t="n"/>
      <c r="G92" s="144" t="n"/>
      <c r="H92" s="387" t="inlineStr">
        <is>
          <t>产品2</t>
        </is>
      </c>
      <c r="I92" s="185">
        <f>V55</f>
        <v/>
      </c>
      <c r="J92" s="185">
        <f>W55</f>
        <v/>
      </c>
      <c r="K92" s="185">
        <f>X55</f>
        <v/>
      </c>
      <c r="L92" s="185">
        <f>Y55</f>
        <v/>
      </c>
      <c r="M92" s="415">
        <f>IF((IF(I92&lt;1.1,1,0)+IF(J92&lt;1.1,1,0)+IF(K92&lt;1.1,1,0)+IF(L92&lt;1.1,1,0))&gt;=2,"市场异常","市场正常")</f>
        <v/>
      </c>
      <c r="N92" s="416" t="inlineStr">
        <is>
          <t>产品2</t>
        </is>
      </c>
      <c r="O92" s="185">
        <f>IF(O21="","",AC24)</f>
        <v/>
      </c>
      <c r="P92" s="185">
        <f>IF(P21="","",AD24)</f>
        <v/>
      </c>
      <c r="Q92" s="185">
        <f>IF(Q21="","",AE24)</f>
        <v/>
      </c>
      <c r="R92" s="186">
        <f>IF(R21="","",AF24)</f>
        <v/>
      </c>
      <c r="S92" s="144" t="n"/>
      <c r="T92" s="230" t="n"/>
      <c r="U92" s="1101" t="n"/>
      <c r="V92" s="1101" t="n"/>
      <c r="W92" s="1101" t="n"/>
      <c r="X92" s="1101" t="n"/>
      <c r="Y92" s="1101" t="n"/>
      <c r="Z92" s="1101" t="n"/>
      <c r="AA92" s="144" t="n"/>
      <c r="AB92" s="1101" t="n"/>
      <c r="AC92" s="1101" t="n"/>
      <c r="AD92" s="1101" t="n"/>
      <c r="AE92" s="1101" t="n"/>
      <c r="AF92" s="1101" t="n"/>
      <c r="AG92" s="1101" t="n"/>
      <c r="AH92" s="144" t="n"/>
      <c r="AI92" s="332" t="n"/>
      <c r="AJ92" s="435" t="n"/>
      <c r="AK92" s="435" t="n"/>
      <c r="AL92" s="435" t="n"/>
      <c r="AM92" s="435" t="n"/>
      <c r="AN92" s="435" t="n"/>
      <c r="AO92" s="435" t="n"/>
      <c r="AP92" s="435" t="n"/>
      <c r="AQ92" s="435" t="n"/>
      <c r="AR92" s="435" t="n"/>
      <c r="AS92" s="435" t="n"/>
      <c r="AT92" s="435" t="n"/>
      <c r="AU92" s="1084" t="n"/>
      <c r="AV92" s="1085" t="n"/>
      <c r="AW92" s="1101" t="n"/>
      <c r="AX92" s="1101" t="n"/>
      <c r="AY92" s="1101" t="n"/>
      <c r="AZ92" s="144" t="n"/>
      <c r="BA92" s="1101" t="n"/>
      <c r="BB92" s="1101" t="n"/>
      <c r="BC92" s="1101" t="n"/>
      <c r="BD92" s="1101" t="n"/>
      <c r="BE92" s="1101" t="n"/>
      <c r="BF92" s="1101" t="n"/>
      <c r="BG92" s="1101" t="n"/>
      <c r="BH92" s="1101" t="n"/>
      <c r="BI92" s="1101" t="n"/>
      <c r="BJ92" s="1101" t="n"/>
      <c r="BK92" s="1101" t="n"/>
      <c r="BL92" s="1101" t="n"/>
      <c r="BM92" s="1101" t="n"/>
      <c r="BN92" s="1101" t="n"/>
      <c r="BO92" s="1101" t="n"/>
      <c r="BP92" s="1101" t="n"/>
      <c r="BQ92" s="1101" t="n"/>
      <c r="BR92" s="1106" t="n"/>
      <c r="BS92" s="1106" t="n"/>
      <c r="BT92" s="1106" t="n"/>
      <c r="BU92" s="1106" t="n"/>
      <c r="BV92" s="1106" t="n"/>
      <c r="BW92" s="1106" t="n"/>
      <c r="BX92" s="1106" t="n"/>
      <c r="BY92" s="1106" t="n"/>
      <c r="BZ92" s="1106" t="n"/>
      <c r="CA92" s="1106" t="n"/>
      <c r="CB92" s="1106" t="n"/>
      <c r="CC92" s="1106" t="n"/>
      <c r="CD92" s="1106" t="n"/>
      <c r="CE92" s="1106" t="n"/>
      <c r="CF92" s="1106" t="n"/>
      <c r="CG92" s="1106" t="n"/>
      <c r="CH92" s="1106" t="n"/>
      <c r="CI92" s="1106" t="n"/>
      <c r="CJ92" s="1106" t="n"/>
      <c r="CK92" s="1101" t="n"/>
      <c r="CL92" s="1101" t="n"/>
      <c r="CM92" s="1101" t="n"/>
      <c r="CN92" s="1101" t="n"/>
      <c r="CO92" s="1101" t="n"/>
      <c r="CP92" s="1101" t="n"/>
      <c r="CQ92" s="1101" t="n"/>
      <c r="CR92" s="1101" t="n"/>
      <c r="CS92" s="1101" t="n"/>
      <c r="CT92" s="1101" t="n"/>
      <c r="CU92" s="1101" t="n"/>
      <c r="CV92" s="1101" t="n"/>
      <c r="CW92" s="1101" t="n"/>
      <c r="CX92" s="1101" t="n"/>
      <c r="CY92" s="1101" t="n"/>
      <c r="CZ92" s="1101" t="n"/>
      <c r="DA92" s="1101" t="n"/>
      <c r="DB92" s="1101" t="n"/>
      <c r="DC92" s="1101" t="n"/>
      <c r="DD92" s="1101" t="n"/>
      <c r="DE92" s="1101" t="n"/>
      <c r="DF92" s="1101" t="n"/>
      <c r="DG92" s="1101" t="n"/>
      <c r="DH92" s="1101" t="n"/>
      <c r="DI92" s="1101" t="n"/>
    </row>
    <row r="93" ht="16" customFormat="1" customHeight="1" s="140">
      <c r="A93" s="1101" t="n"/>
      <c r="B93" s="1101" t="n"/>
      <c r="C93" s="1101" t="n"/>
      <c r="D93" s="1101" t="n"/>
      <c r="E93" s="1101" t="n"/>
      <c r="F93" s="1101" t="n"/>
      <c r="G93" s="144" t="n"/>
      <c r="H93" s="387" t="inlineStr">
        <is>
          <t>产品3</t>
        </is>
      </c>
      <c r="I93" s="185">
        <f>V56</f>
        <v/>
      </c>
      <c r="J93" s="185">
        <f>W56</f>
        <v/>
      </c>
      <c r="K93" s="185">
        <f>X56</f>
        <v/>
      </c>
      <c r="L93" s="185">
        <f>Y56</f>
        <v/>
      </c>
      <c r="M93" s="415">
        <f>IF((IF(I93&lt;1.1,1,0)+IF(J93&lt;1.1,1,0)+IF(K93&lt;1.1,1,0)+IF(L93&lt;1.1,1,0))&gt;=2,"市场异常","市场正常")</f>
        <v/>
      </c>
      <c r="N93" s="416" t="inlineStr">
        <is>
          <t>产品3</t>
        </is>
      </c>
      <c r="O93" s="185">
        <f>IF(O22="","",AC25)</f>
        <v/>
      </c>
      <c r="P93" s="185">
        <f>IF(P22="","",AD25)</f>
        <v/>
      </c>
      <c r="Q93" s="185">
        <f>IF(Q22="","",AE25)</f>
        <v/>
      </c>
      <c r="R93" s="186">
        <f>IF(R22="","",AF25)</f>
        <v/>
      </c>
      <c r="S93" s="144" t="n"/>
      <c r="T93" s="230" t="n"/>
      <c r="U93" s="1101" t="n"/>
      <c r="V93" s="1101" t="n"/>
      <c r="W93" s="1101" t="n"/>
      <c r="X93" s="1101" t="n"/>
      <c r="Y93" s="1101" t="n"/>
      <c r="Z93" s="1101" t="n"/>
      <c r="AA93" s="144" t="n"/>
      <c r="AB93" s="1101" t="n"/>
      <c r="AC93" s="1101" t="n"/>
      <c r="AD93" s="1101" t="n"/>
      <c r="AE93" s="1101" t="n"/>
      <c r="AF93" s="1101" t="n"/>
      <c r="AG93" s="1101" t="n"/>
      <c r="AH93" s="144" t="n"/>
      <c r="AI93" s="332" t="n"/>
      <c r="AJ93" s="435" t="n"/>
      <c r="AK93" s="435" t="n"/>
      <c r="AL93" s="435" t="n"/>
      <c r="AM93" s="435" t="n"/>
      <c r="AN93" s="435" t="n"/>
      <c r="AO93" s="435" t="n"/>
      <c r="AP93" s="435" t="n"/>
      <c r="AQ93" s="435" t="n"/>
      <c r="AR93" s="435" t="n"/>
      <c r="AS93" s="435" t="n"/>
      <c r="AT93" s="435" t="n"/>
      <c r="AU93" s="1084" t="n"/>
      <c r="AV93" s="1085" t="n"/>
      <c r="AW93" s="1101" t="n"/>
      <c r="AX93" s="1101" t="n"/>
      <c r="AY93" s="1101" t="n"/>
      <c r="AZ93" s="144" t="n"/>
      <c r="BA93" s="1101" t="n"/>
      <c r="BB93" s="1101" t="n"/>
      <c r="BC93" s="1101" t="n"/>
      <c r="BD93" s="1101" t="n"/>
      <c r="BE93" s="1101" t="n"/>
      <c r="BF93" s="1101" t="n"/>
      <c r="BG93" s="1101" t="n"/>
      <c r="BH93" s="1101" t="n"/>
      <c r="BI93" s="1101" t="n"/>
      <c r="BJ93" s="1101" t="n"/>
      <c r="BK93" s="1101" t="n"/>
      <c r="BL93" s="1101" t="n"/>
      <c r="BM93" s="1101" t="n"/>
      <c r="BN93" s="1101" t="n"/>
      <c r="BO93" s="1101" t="n"/>
      <c r="BP93" s="1101" t="n"/>
      <c r="BQ93" s="1101" t="n"/>
      <c r="BR93" s="1106" t="n"/>
      <c r="BS93" s="1106" t="n"/>
      <c r="BT93" s="1106" t="n"/>
      <c r="BU93" s="1106" t="n"/>
      <c r="BV93" s="1106" t="n"/>
      <c r="BW93" s="1106" t="n"/>
      <c r="BX93" s="1106" t="n"/>
      <c r="BY93" s="1106" t="n"/>
      <c r="BZ93" s="1106" t="n"/>
      <c r="CA93" s="1106" t="n"/>
      <c r="CB93" s="1106" t="n"/>
      <c r="CC93" s="1106" t="n"/>
      <c r="CD93" s="1106" t="n"/>
      <c r="CE93" s="1106" t="n"/>
      <c r="CF93" s="1106" t="n"/>
      <c r="CG93" s="1106" t="n"/>
      <c r="CH93" s="1106" t="n"/>
      <c r="CI93" s="1106" t="n"/>
      <c r="CJ93" s="1106" t="n"/>
      <c r="CK93" s="1101" t="n"/>
      <c r="CL93" s="1101" t="n"/>
      <c r="CM93" s="1101" t="n"/>
      <c r="CN93" s="1101" t="n"/>
      <c r="CO93" s="1101" t="n"/>
      <c r="CP93" s="1101" t="n"/>
      <c r="CQ93" s="1101" t="n"/>
      <c r="CR93" s="1101" t="n"/>
      <c r="CS93" s="1101" t="n"/>
      <c r="CT93" s="1101" t="n"/>
      <c r="CU93" s="1101" t="n"/>
      <c r="CV93" s="1101" t="n"/>
      <c r="CW93" s="1101" t="n"/>
      <c r="CX93" s="1101" t="n"/>
      <c r="CY93" s="1101" t="n"/>
      <c r="CZ93" s="1101" t="n"/>
      <c r="DA93" s="1101" t="n"/>
      <c r="DB93" s="1101" t="n"/>
      <c r="DC93" s="1101" t="n"/>
      <c r="DD93" s="1101" t="n"/>
      <c r="DE93" s="1101" t="n"/>
      <c r="DF93" s="1101" t="n"/>
      <c r="DG93" s="1101" t="n"/>
      <c r="DH93" s="1101" t="n"/>
      <c r="DI93" s="1101" t="n"/>
    </row>
    <row r="94" ht="16" customFormat="1" customHeight="1" s="140">
      <c r="A94" s="1101" t="n"/>
      <c r="B94" s="1101" t="n"/>
      <c r="C94" s="1101" t="n"/>
      <c r="D94" s="1101" t="n"/>
      <c r="E94" s="1101" t="n"/>
      <c r="F94" s="1101" t="n"/>
      <c r="G94" s="144" t="n"/>
      <c r="H94" s="388" t="inlineStr">
        <is>
          <t>产品4</t>
        </is>
      </c>
      <c r="I94" s="410">
        <f>V57</f>
        <v/>
      </c>
      <c r="J94" s="410">
        <f>W57</f>
        <v/>
      </c>
      <c r="K94" s="410">
        <f>X57</f>
        <v/>
      </c>
      <c r="L94" s="410">
        <f>Y57</f>
        <v/>
      </c>
      <c r="M94" s="417">
        <f>IF((IF(I94&lt;1.1,1,0)+IF(J94&lt;1.1,1,0)+IF(K94&lt;1.1,1,0)+IF(L94&lt;1.1,1,0))&gt;=2,"市场异常","市场正常")</f>
        <v/>
      </c>
      <c r="N94" s="418" t="inlineStr">
        <is>
          <t>产品4</t>
        </is>
      </c>
      <c r="O94" s="410">
        <f>IF(O23="","",AC26)</f>
        <v/>
      </c>
      <c r="P94" s="410">
        <f>IF(P23="","",AD26)</f>
        <v/>
      </c>
      <c r="Q94" s="410">
        <f>IF(Q23="","",AE26)</f>
        <v/>
      </c>
      <c r="R94" s="419">
        <f>IF(R23="","",AF26)</f>
        <v/>
      </c>
      <c r="S94" s="144" t="n"/>
      <c r="T94" s="230" t="n"/>
      <c r="U94" s="1101" t="n"/>
      <c r="V94" s="1101" t="n"/>
      <c r="W94" s="1101" t="n"/>
      <c r="X94" s="1101" t="n"/>
      <c r="Y94" s="1101" t="n"/>
      <c r="Z94" s="1101" t="n"/>
      <c r="AA94" s="144" t="n"/>
      <c r="AB94" s="1101" t="n"/>
      <c r="AC94" s="1101" t="n"/>
      <c r="AD94" s="1101" t="n"/>
      <c r="AE94" s="1101" t="n"/>
      <c r="AF94" s="1101" t="n"/>
      <c r="AG94" s="1101" t="n"/>
      <c r="AH94" s="144" t="n"/>
      <c r="AI94" s="332" t="n"/>
      <c r="AJ94" s="435" t="n"/>
      <c r="AK94" s="435" t="n"/>
      <c r="AL94" s="435" t="n"/>
      <c r="AM94" s="435" t="n"/>
      <c r="AN94" s="435" t="n"/>
      <c r="AO94" s="435" t="n"/>
      <c r="AP94" s="435" t="n"/>
      <c r="AQ94" s="435" t="n"/>
      <c r="AR94" s="435" t="n"/>
      <c r="AS94" s="435" t="n"/>
      <c r="AT94" s="435" t="n"/>
      <c r="AU94" s="1084" t="n"/>
      <c r="AV94" s="1085" t="n"/>
      <c r="AW94" s="1101" t="n"/>
      <c r="AX94" s="1101" t="n"/>
      <c r="AY94" s="1101" t="n"/>
      <c r="AZ94" s="144" t="n"/>
      <c r="BA94" s="1101" t="n"/>
      <c r="BB94" s="1101" t="n"/>
      <c r="BC94" s="1101" t="n"/>
      <c r="BD94" s="1101" t="n"/>
      <c r="BE94" s="1101" t="n"/>
      <c r="BF94" s="1101" t="n"/>
      <c r="BG94" s="1101" t="n"/>
      <c r="BH94" s="1101" t="n"/>
      <c r="BI94" s="1101" t="n"/>
      <c r="BJ94" s="1101" t="n"/>
      <c r="BK94" s="1101" t="n"/>
      <c r="BL94" s="1101" t="n"/>
      <c r="BM94" s="1101" t="n"/>
      <c r="BN94" s="1101" t="n"/>
      <c r="BO94" s="1101" t="n"/>
      <c r="BP94" s="1101" t="n"/>
      <c r="BQ94" s="1101" t="n"/>
      <c r="BR94" s="1106" t="n"/>
      <c r="BS94" s="1106" t="n"/>
      <c r="BT94" s="1106" t="n"/>
      <c r="BU94" s="1106" t="n"/>
      <c r="BV94" s="1106" t="n"/>
      <c r="BW94" s="1106" t="n"/>
      <c r="BX94" s="1106" t="n"/>
      <c r="BY94" s="1106" t="n"/>
      <c r="BZ94" s="1106" t="n"/>
      <c r="CA94" s="1106" t="n"/>
      <c r="CB94" s="1106" t="n"/>
      <c r="CC94" s="1106" t="n"/>
      <c r="CD94" s="1106" t="n"/>
      <c r="CE94" s="1106" t="n"/>
      <c r="CF94" s="1106" t="n"/>
      <c r="CG94" s="1106" t="n"/>
      <c r="CH94" s="1106" t="n"/>
      <c r="CI94" s="1106" t="n"/>
      <c r="CJ94" s="1106" t="n"/>
      <c r="CK94" s="1101" t="n"/>
      <c r="CL94" s="1101" t="n"/>
      <c r="CM94" s="1101" t="n"/>
      <c r="CN94" s="1101" t="n"/>
      <c r="CO94" s="1101" t="n"/>
      <c r="CP94" s="1101" t="n"/>
      <c r="CQ94" s="1101" t="n"/>
      <c r="CR94" s="1101" t="n"/>
      <c r="CS94" s="1101" t="n"/>
      <c r="CT94" s="1101" t="n"/>
      <c r="CU94" s="1101" t="n"/>
      <c r="CV94" s="1101" t="n"/>
      <c r="CW94" s="1101" t="n"/>
      <c r="CX94" s="1101" t="n"/>
      <c r="CY94" s="1101" t="n"/>
      <c r="CZ94" s="1101" t="n"/>
      <c r="DA94" s="1101" t="n"/>
      <c r="DB94" s="1101" t="n"/>
      <c r="DC94" s="1101" t="n"/>
      <c r="DD94" s="1101" t="n"/>
      <c r="DE94" s="1101" t="n"/>
      <c r="DF94" s="1101" t="n"/>
      <c r="DG94" s="1101" t="n"/>
      <c r="DH94" s="1101" t="n"/>
      <c r="DI94" s="1101" t="n"/>
    </row>
    <row r="95" ht="16" customFormat="1" customHeight="1" s="140">
      <c r="A95" s="1101" t="n"/>
      <c r="B95" s="1101" t="n"/>
      <c r="C95" s="1101" t="n"/>
      <c r="D95" s="1101" t="n"/>
      <c r="E95" s="1101" t="n"/>
      <c r="F95" s="1101" t="n"/>
      <c r="G95" s="144" t="n"/>
      <c r="H95" s="144" t="n"/>
      <c r="I95" s="144" t="n"/>
      <c r="J95" s="144" t="n"/>
      <c r="K95" s="144" t="n"/>
      <c r="L95" s="144" t="n"/>
      <c r="M95" s="144" t="n"/>
      <c r="N95" s="144" t="n"/>
      <c r="O95" s="144" t="n"/>
      <c r="P95" s="144" t="n"/>
      <c r="Q95" s="144" t="n"/>
      <c r="R95" s="144" t="n"/>
      <c r="S95" s="144" t="n"/>
      <c r="T95" s="230" t="n"/>
      <c r="U95" s="1101" t="n"/>
      <c r="V95" s="1101" t="n"/>
      <c r="W95" s="1101" t="n"/>
      <c r="X95" s="1101" t="n"/>
      <c r="Y95" s="1101" t="n"/>
      <c r="Z95" s="1101" t="n"/>
      <c r="AA95" s="144" t="n"/>
      <c r="AB95" s="1101" t="n"/>
      <c r="AC95" s="1101" t="n"/>
      <c r="AD95" s="1101" t="n"/>
      <c r="AE95" s="1101" t="n"/>
      <c r="AF95" s="1101" t="n"/>
      <c r="AG95" s="1101" t="n"/>
      <c r="AH95" s="144" t="n"/>
      <c r="AI95" s="332" t="n"/>
      <c r="AJ95" s="435" t="n"/>
      <c r="AK95" s="435" t="n"/>
      <c r="AL95" s="435" t="n"/>
      <c r="AM95" s="435" t="n"/>
      <c r="AN95" s="435" t="n"/>
      <c r="AO95" s="435" t="n"/>
      <c r="AP95" s="435" t="n"/>
      <c r="AQ95" s="435" t="n"/>
      <c r="AR95" s="435" t="n"/>
      <c r="AS95" s="435" t="n"/>
      <c r="AT95" s="435" t="n"/>
      <c r="AU95" s="1084" t="n"/>
      <c r="AV95" s="1085" t="n"/>
      <c r="AW95" s="1101" t="n"/>
      <c r="AX95" s="1101" t="n"/>
      <c r="AY95" s="1101" t="n"/>
      <c r="AZ95" s="144" t="n"/>
      <c r="BA95" s="1101" t="n"/>
      <c r="BB95" s="1101" t="n"/>
      <c r="BC95" s="1101" t="n"/>
      <c r="BD95" s="1101" t="n"/>
      <c r="BE95" s="1101" t="n"/>
      <c r="BF95" s="1101" t="n"/>
      <c r="BG95" s="1101" t="n"/>
      <c r="BH95" s="1101" t="n"/>
      <c r="BI95" s="1101" t="n"/>
      <c r="BJ95" s="1101" t="n"/>
      <c r="BK95" s="1101" t="n"/>
      <c r="BL95" s="1101" t="n"/>
      <c r="BM95" s="1101" t="n"/>
      <c r="BN95" s="1101" t="n"/>
      <c r="BO95" s="1101" t="n"/>
      <c r="BP95" s="1101" t="n"/>
      <c r="BQ95" s="1101" t="n"/>
      <c r="BR95" s="1106" t="n"/>
      <c r="BS95" s="1106" t="n"/>
      <c r="BT95" s="1106" t="n"/>
      <c r="BU95" s="1106" t="n"/>
      <c r="BV95" s="1106" t="n"/>
      <c r="BW95" s="1106" t="n"/>
      <c r="BX95" s="1106" t="n"/>
      <c r="BY95" s="1106" t="n"/>
      <c r="BZ95" s="1106" t="n"/>
      <c r="CA95" s="1106" t="n"/>
      <c r="CB95" s="1106" t="n"/>
      <c r="CC95" s="1106" t="n"/>
      <c r="CD95" s="1106" t="n"/>
      <c r="CE95" s="1106" t="n"/>
      <c r="CF95" s="1106" t="n"/>
      <c r="CG95" s="1106" t="n"/>
      <c r="CH95" s="1106" t="n"/>
      <c r="CI95" s="1106" t="n"/>
      <c r="CJ95" s="1106" t="n"/>
      <c r="CK95" s="1101" t="n"/>
      <c r="CL95" s="1101" t="n"/>
      <c r="CM95" s="1101" t="n"/>
      <c r="CN95" s="1101" t="n"/>
      <c r="CO95" s="1101" t="n"/>
      <c r="CP95" s="1101" t="n"/>
      <c r="CQ95" s="1101" t="n"/>
      <c r="CR95" s="1101" t="n"/>
      <c r="CS95" s="1101" t="n"/>
      <c r="CT95" s="1101" t="n"/>
      <c r="CU95" s="1101" t="n"/>
      <c r="CV95" s="1101" t="n"/>
      <c r="CW95" s="1101" t="n"/>
      <c r="CX95" s="1101" t="n"/>
      <c r="CY95" s="1101" t="n"/>
      <c r="CZ95" s="1101" t="n"/>
      <c r="DA95" s="1101" t="n"/>
      <c r="DB95" s="1101" t="n"/>
      <c r="DC95" s="1101" t="n"/>
      <c r="DD95" s="1101" t="n"/>
      <c r="DE95" s="1101" t="n"/>
      <c r="DF95" s="1101" t="n"/>
      <c r="DG95" s="1101" t="n"/>
      <c r="DH95" s="1101" t="n"/>
      <c r="DI95" s="1101" t="n"/>
    </row>
    <row r="96" ht="16" customFormat="1" customHeight="1" s="140">
      <c r="A96" s="1101" t="n"/>
      <c r="B96" s="1101" t="n"/>
      <c r="C96" s="1101" t="n"/>
      <c r="D96" s="1101" t="n"/>
      <c r="E96" s="1101" t="n"/>
      <c r="F96" s="1101" t="n"/>
      <c r="G96" s="144" t="n"/>
      <c r="H96" s="386" t="inlineStr">
        <is>
          <t>价格变化</t>
        </is>
      </c>
      <c r="I96" s="411" t="inlineStr">
        <is>
          <t>市场1</t>
        </is>
      </c>
      <c r="J96" s="411" t="inlineStr">
        <is>
          <t>市场2</t>
        </is>
      </c>
      <c r="K96" s="411" t="inlineStr">
        <is>
          <t>市场3</t>
        </is>
      </c>
      <c r="L96" s="414" t="inlineStr">
        <is>
          <t>市场4</t>
        </is>
      </c>
      <c r="M96" s="144" t="n"/>
      <c r="N96" s="386" t="inlineStr">
        <is>
          <t>需求变化</t>
        </is>
      </c>
      <c r="O96" s="411" t="inlineStr">
        <is>
          <t>市场1</t>
        </is>
      </c>
      <c r="P96" s="411" t="inlineStr">
        <is>
          <t>市场2</t>
        </is>
      </c>
      <c r="Q96" s="411" t="inlineStr">
        <is>
          <t>市场3</t>
        </is>
      </c>
      <c r="R96" s="411" t="inlineStr">
        <is>
          <t>市场4</t>
        </is>
      </c>
      <c r="S96" s="411" t="inlineStr">
        <is>
          <t>上期市场变动</t>
        </is>
      </c>
      <c r="T96" s="429" t="inlineStr">
        <is>
          <t>市场波动变化</t>
        </is>
      </c>
      <c r="U96" s="1101" t="n"/>
      <c r="V96" s="1101" t="n"/>
      <c r="W96" s="1101" t="n"/>
      <c r="X96" s="1101" t="n"/>
      <c r="Y96" s="1101" t="n"/>
      <c r="Z96" s="1101" t="n"/>
      <c r="AA96" s="144" t="n"/>
      <c r="AB96" s="1101" t="n"/>
      <c r="AC96" s="1101" t="n"/>
      <c r="AD96" s="1101" t="n"/>
      <c r="AE96" s="1101" t="n"/>
      <c r="AF96" s="1101" t="n"/>
      <c r="AG96" s="1101" t="n"/>
      <c r="AH96" s="144" t="n"/>
      <c r="AI96" s="332" t="n"/>
      <c r="AJ96" s="435" t="n"/>
      <c r="AK96" s="435" t="n"/>
      <c r="AL96" s="435" t="n"/>
      <c r="AM96" s="435" t="n"/>
      <c r="AN96" s="435" t="n"/>
      <c r="AO96" s="435" t="n"/>
      <c r="AP96" s="435" t="n"/>
      <c r="AQ96" s="435" t="n"/>
      <c r="AR96" s="435" t="n"/>
      <c r="AS96" s="435" t="n"/>
      <c r="AT96" s="435" t="n"/>
      <c r="AU96" s="1084" t="n"/>
      <c r="AV96" s="1085" t="n"/>
      <c r="AW96" s="1101" t="n"/>
      <c r="AX96" s="1101" t="n"/>
      <c r="AY96" s="1101" t="n"/>
      <c r="AZ96" s="144" t="n"/>
      <c r="BA96" s="1101" t="n"/>
      <c r="BB96" s="1101" t="n"/>
      <c r="BC96" s="1101" t="n"/>
      <c r="BD96" s="1101" t="n"/>
      <c r="BE96" s="1101" t="n"/>
      <c r="BF96" s="1101" t="n"/>
      <c r="BG96" s="1101" t="n"/>
      <c r="BH96" s="1101" t="n"/>
      <c r="BI96" s="1101" t="n"/>
      <c r="BJ96" s="1101" t="n"/>
      <c r="BK96" s="1101" t="n"/>
      <c r="BL96" s="1101" t="n"/>
      <c r="BM96" s="1101" t="n"/>
      <c r="BN96" s="1101" t="n"/>
      <c r="BO96" s="1101" t="n"/>
      <c r="BP96" s="1101" t="n"/>
      <c r="BQ96" s="1101" t="n"/>
      <c r="BR96" s="1106" t="n"/>
      <c r="BS96" s="1106" t="n"/>
      <c r="BT96" s="1106" t="n"/>
      <c r="BU96" s="1106" t="n"/>
      <c r="BV96" s="1106" t="n"/>
      <c r="BW96" s="1106" t="n"/>
      <c r="BX96" s="1106" t="n"/>
      <c r="BY96" s="1106" t="n"/>
      <c r="BZ96" s="1106" t="n"/>
      <c r="CA96" s="1106" t="n"/>
      <c r="CB96" s="1106" t="n"/>
      <c r="CC96" s="1106" t="n"/>
      <c r="CD96" s="1106" t="n"/>
      <c r="CE96" s="1106" t="n"/>
      <c r="CF96" s="1106" t="n"/>
      <c r="CG96" s="1106" t="n"/>
      <c r="CH96" s="1106" t="n"/>
      <c r="CI96" s="1106" t="n"/>
      <c r="CJ96" s="1106" t="n"/>
      <c r="CK96" s="1101" t="n"/>
      <c r="CL96" s="1101" t="n"/>
      <c r="CM96" s="1101" t="n"/>
      <c r="CN96" s="1101" t="n"/>
      <c r="CO96" s="1101" t="n"/>
      <c r="CP96" s="1101" t="n"/>
      <c r="CQ96" s="1101" t="n"/>
      <c r="CR96" s="1101" t="n"/>
      <c r="CS96" s="1101" t="n"/>
      <c r="CT96" s="1101" t="n"/>
      <c r="CU96" s="1101" t="n"/>
      <c r="CV96" s="1101" t="n"/>
      <c r="CW96" s="1101" t="n"/>
      <c r="CX96" s="1101" t="n"/>
      <c r="CY96" s="1101" t="n"/>
      <c r="CZ96" s="1101" t="n"/>
      <c r="DA96" s="1101" t="n"/>
      <c r="DB96" s="1101" t="n"/>
      <c r="DC96" s="1101" t="n"/>
      <c r="DD96" s="1101" t="n"/>
      <c r="DE96" s="1101" t="n"/>
      <c r="DF96" s="1101" t="n"/>
      <c r="DG96" s="1101" t="n"/>
      <c r="DH96" s="1101" t="n"/>
      <c r="DI96" s="1101" t="n"/>
    </row>
    <row r="97" ht="16" customFormat="1" customHeight="1" s="140">
      <c r="A97" s="1101" t="n"/>
      <c r="B97" s="1101" t="n"/>
      <c r="C97" s="1101" t="n"/>
      <c r="D97" s="1101" t="n"/>
      <c r="E97" s="1101" t="n"/>
      <c r="F97" s="1101" t="n"/>
      <c r="G97" s="144" t="n"/>
      <c r="H97" s="387" t="inlineStr">
        <is>
          <t>产品1</t>
        </is>
      </c>
      <c r="I97" s="185">
        <f>第7期!O20-第6期!O20</f>
        <v/>
      </c>
      <c r="J97" s="185">
        <f>第7期!P20-第6期!P20</f>
        <v/>
      </c>
      <c r="K97" s="185">
        <f>第7期!Q20-第6期!Q20</f>
        <v/>
      </c>
      <c r="L97" s="186">
        <f>第7期!R20-第6期!R20</f>
        <v/>
      </c>
      <c r="M97" s="144" t="n"/>
      <c r="N97" s="387" t="inlineStr">
        <is>
          <t>产品1</t>
        </is>
      </c>
      <c r="O97" s="185">
        <f>V17-第7期!V17</f>
        <v/>
      </c>
      <c r="P97" s="185">
        <f>W17-第7期!W17</f>
        <v/>
      </c>
      <c r="Q97" s="185">
        <f>X17-第7期!X17</f>
        <v/>
      </c>
      <c r="R97" s="185">
        <f>Y17-第7期!Y17</f>
        <v/>
      </c>
      <c r="S97" s="185">
        <f>(I97+J97)/2+(O97+P97)/2*S73</f>
        <v/>
      </c>
      <c r="T97" s="430">
        <f>S97-第7期!S97</f>
        <v/>
      </c>
      <c r="U97" s="1101" t="n"/>
      <c r="V97" s="1101" t="n"/>
      <c r="W97" s="1101" t="n"/>
      <c r="X97" s="1101" t="n"/>
      <c r="Y97" s="1101" t="n"/>
      <c r="Z97" s="1101" t="n"/>
      <c r="AA97" s="144" t="n"/>
      <c r="AB97" s="1101" t="n"/>
      <c r="AC97" s="1101" t="n"/>
      <c r="AD97" s="1101" t="n"/>
      <c r="AE97" s="1101" t="n"/>
      <c r="AF97" s="1101" t="n"/>
      <c r="AG97" s="1101" t="n"/>
      <c r="AH97" s="144" t="n"/>
      <c r="AI97" s="332" t="n"/>
      <c r="AJ97" s="435" t="n"/>
      <c r="AK97" s="435" t="n"/>
      <c r="AL97" s="435" t="n"/>
      <c r="AM97" s="435" t="n"/>
      <c r="AN97" s="435" t="n"/>
      <c r="AO97" s="435" t="n"/>
      <c r="AP97" s="435" t="n"/>
      <c r="AQ97" s="435" t="n"/>
      <c r="AR97" s="435" t="n"/>
      <c r="AS97" s="435" t="n"/>
      <c r="AT97" s="435" t="n"/>
      <c r="AU97" s="1084" t="n"/>
      <c r="AV97" s="1085" t="n"/>
      <c r="AW97" s="1101" t="n"/>
      <c r="AX97" s="1101" t="n"/>
      <c r="AY97" s="1101" t="n"/>
      <c r="AZ97" s="144" t="n"/>
      <c r="BA97" s="1101" t="n"/>
      <c r="BB97" s="1101" t="n"/>
      <c r="BC97" s="1101" t="n"/>
      <c r="BD97" s="1101" t="n"/>
      <c r="BE97" s="1101" t="n"/>
      <c r="BF97" s="1101" t="n"/>
      <c r="BG97" s="1101" t="n"/>
      <c r="BH97" s="1101" t="n"/>
      <c r="BI97" s="1101" t="n"/>
      <c r="BJ97" s="1101" t="n"/>
      <c r="BK97" s="1101" t="n"/>
      <c r="BL97" s="1101" t="n"/>
      <c r="BM97" s="1101" t="n"/>
      <c r="BN97" s="1101" t="n"/>
      <c r="BO97" s="1101" t="n"/>
      <c r="BP97" s="1101" t="n"/>
      <c r="BQ97" s="1101" t="n"/>
      <c r="BR97" s="1106" t="n"/>
      <c r="BS97" s="1106" t="n"/>
      <c r="BT97" s="1106" t="n"/>
      <c r="BU97" s="1106" t="n"/>
      <c r="BV97" s="1106" t="n"/>
      <c r="BW97" s="1106" t="n"/>
      <c r="BX97" s="1106" t="n"/>
      <c r="BY97" s="1106" t="n"/>
      <c r="BZ97" s="1106" t="n"/>
      <c r="CA97" s="1106" t="n"/>
      <c r="CB97" s="1106" t="n"/>
      <c r="CC97" s="1106" t="n"/>
      <c r="CD97" s="1106" t="n"/>
      <c r="CE97" s="1106" t="n"/>
      <c r="CF97" s="1106" t="n"/>
      <c r="CG97" s="1106" t="n"/>
      <c r="CH97" s="1106" t="n"/>
      <c r="CI97" s="1106" t="n"/>
      <c r="CJ97" s="1106" t="n"/>
      <c r="CK97" s="1101" t="n"/>
      <c r="CL97" s="1101" t="n"/>
      <c r="CM97" s="1101" t="n"/>
      <c r="CN97" s="1101" t="n"/>
      <c r="CO97" s="1101" t="n"/>
      <c r="CP97" s="1101" t="n"/>
      <c r="CQ97" s="1101" t="n"/>
      <c r="CR97" s="1101" t="n"/>
      <c r="CS97" s="1101" t="n"/>
      <c r="CT97" s="1101" t="n"/>
      <c r="CU97" s="1101" t="n"/>
      <c r="CV97" s="1101" t="n"/>
      <c r="CW97" s="1101" t="n"/>
      <c r="CX97" s="1101" t="n"/>
      <c r="CY97" s="1101" t="n"/>
      <c r="CZ97" s="1101" t="n"/>
      <c r="DA97" s="1101" t="n"/>
      <c r="DB97" s="1101" t="n"/>
      <c r="DC97" s="1101" t="n"/>
      <c r="DD97" s="1101" t="n"/>
      <c r="DE97" s="1101" t="n"/>
      <c r="DF97" s="1101" t="n"/>
      <c r="DG97" s="1101" t="n"/>
      <c r="DH97" s="1101" t="n"/>
      <c r="DI97" s="1101" t="n"/>
    </row>
    <row r="98" ht="16" customFormat="1" customHeight="1" s="140">
      <c r="A98" s="1101" t="n"/>
      <c r="B98" s="1101" t="n"/>
      <c r="C98" s="1101" t="n"/>
      <c r="D98" s="1101" t="n"/>
      <c r="E98" s="1101" t="n"/>
      <c r="F98" s="1101" t="n"/>
      <c r="G98" s="144" t="n"/>
      <c r="H98" s="387" t="inlineStr">
        <is>
          <t>产品2</t>
        </is>
      </c>
      <c r="I98" s="185">
        <f>第7期!O21-第6期!O21</f>
        <v/>
      </c>
      <c r="J98" s="185">
        <f>第7期!P21-第6期!P21</f>
        <v/>
      </c>
      <c r="K98" s="185">
        <f>第7期!Q21-第6期!Q21</f>
        <v/>
      </c>
      <c r="L98" s="186">
        <f>第7期!R21-第6期!R21</f>
        <v/>
      </c>
      <c r="M98" s="144" t="n"/>
      <c r="N98" s="387" t="inlineStr">
        <is>
          <t>产品2</t>
        </is>
      </c>
      <c r="O98" s="185">
        <f>V18-第7期!V18</f>
        <v/>
      </c>
      <c r="P98" s="185">
        <f>W18-第7期!W18</f>
        <v/>
      </c>
      <c r="Q98" s="185">
        <f>X18-第7期!X18</f>
        <v/>
      </c>
      <c r="R98" s="185">
        <f>Y18-第7期!Y18</f>
        <v/>
      </c>
      <c r="S98" s="185">
        <f>(I98+J98)/2+(O98+P98)/2*S74</f>
        <v/>
      </c>
      <c r="T98" s="430">
        <f>S98-第7期!S98</f>
        <v/>
      </c>
      <c r="U98" s="1101" t="n"/>
      <c r="V98" s="1101" t="n"/>
      <c r="W98" s="1101" t="n"/>
      <c r="X98" s="1101" t="n"/>
      <c r="Y98" s="1101" t="n"/>
      <c r="Z98" s="1101" t="n"/>
      <c r="AA98" s="144" t="n"/>
      <c r="AB98" s="1101" t="n"/>
      <c r="AC98" s="1101" t="n"/>
      <c r="AD98" s="1101" t="n"/>
      <c r="AE98" s="1101" t="n"/>
      <c r="AF98" s="1101" t="n"/>
      <c r="AG98" s="1101" t="n"/>
      <c r="AH98" s="144" t="n"/>
      <c r="AI98" s="332" t="n"/>
      <c r="AJ98" s="435" t="n"/>
      <c r="AK98" s="435" t="n"/>
      <c r="AL98" s="435" t="n"/>
      <c r="AM98" s="435" t="n"/>
      <c r="AN98" s="435" t="n"/>
      <c r="AO98" s="435" t="n"/>
      <c r="AP98" s="435" t="n"/>
      <c r="AQ98" s="435" t="n"/>
      <c r="AR98" s="435" t="n"/>
      <c r="AS98" s="435" t="n"/>
      <c r="AT98" s="435" t="n"/>
      <c r="AU98" s="1084" t="n"/>
      <c r="AV98" s="1085" t="n"/>
      <c r="AW98" s="1101" t="n"/>
      <c r="AX98" s="1101" t="n"/>
      <c r="AY98" s="1101" t="n"/>
      <c r="AZ98" s="144" t="n"/>
      <c r="BA98" s="1101" t="n"/>
      <c r="BB98" s="1101" t="n"/>
      <c r="BC98" s="1101" t="n"/>
      <c r="BD98" s="1101" t="n"/>
      <c r="BE98" s="1101" t="n"/>
      <c r="BF98" s="1101" t="n"/>
      <c r="BG98" s="1101" t="n"/>
      <c r="BH98" s="1101" t="n"/>
      <c r="BI98" s="1101" t="n"/>
      <c r="BJ98" s="1101" t="n"/>
      <c r="BK98" s="1101" t="n"/>
      <c r="BL98" s="1101" t="n"/>
      <c r="BM98" s="1101" t="n"/>
      <c r="BN98" s="1101" t="n"/>
      <c r="BO98" s="1101" t="n"/>
      <c r="BP98" s="1101" t="n"/>
      <c r="BQ98" s="1101" t="n"/>
      <c r="BR98" s="1106" t="n"/>
      <c r="BS98" s="1106" t="n"/>
      <c r="BT98" s="1106" t="n"/>
      <c r="BU98" s="1106" t="n"/>
      <c r="BV98" s="1106" t="n"/>
      <c r="BW98" s="1106" t="n"/>
      <c r="BX98" s="1106" t="n"/>
      <c r="BY98" s="1106" t="n"/>
      <c r="BZ98" s="1106" t="n"/>
      <c r="CA98" s="1106" t="n"/>
      <c r="CB98" s="1106" t="n"/>
      <c r="CC98" s="1106" t="n"/>
      <c r="CD98" s="1106" t="n"/>
      <c r="CE98" s="1106" t="n"/>
      <c r="CF98" s="1106" t="n"/>
      <c r="CG98" s="1106" t="n"/>
      <c r="CH98" s="1106" t="n"/>
      <c r="CI98" s="1106" t="n"/>
      <c r="CJ98" s="1106" t="n"/>
      <c r="CK98" s="1101" t="n"/>
      <c r="CL98" s="1101" t="n"/>
      <c r="CM98" s="1101" t="n"/>
      <c r="CN98" s="1101" t="n"/>
      <c r="CO98" s="1101" t="n"/>
      <c r="CP98" s="1101" t="n"/>
      <c r="CQ98" s="1101" t="n"/>
      <c r="CR98" s="1101" t="n"/>
      <c r="CS98" s="1101" t="n"/>
      <c r="CT98" s="1101" t="n"/>
      <c r="CU98" s="1101" t="n"/>
      <c r="CV98" s="1101" t="n"/>
      <c r="CW98" s="1101" t="n"/>
      <c r="CX98" s="1101" t="n"/>
      <c r="CY98" s="1101" t="n"/>
      <c r="CZ98" s="1101" t="n"/>
      <c r="DA98" s="1101" t="n"/>
      <c r="DB98" s="1101" t="n"/>
      <c r="DC98" s="1101" t="n"/>
      <c r="DD98" s="1101" t="n"/>
      <c r="DE98" s="1101" t="n"/>
      <c r="DF98" s="1101" t="n"/>
      <c r="DG98" s="1101" t="n"/>
      <c r="DH98" s="1101" t="n"/>
      <c r="DI98" s="1101" t="n"/>
    </row>
    <row r="99" ht="16" customFormat="1" customHeight="1" s="140">
      <c r="A99" s="1101" t="n"/>
      <c r="B99" s="1101" t="n"/>
      <c r="C99" s="1101" t="n"/>
      <c r="D99" s="1101" t="n"/>
      <c r="E99" s="1101" t="n"/>
      <c r="F99" s="1101" t="n"/>
      <c r="G99" s="144" t="n"/>
      <c r="H99" s="387" t="inlineStr">
        <is>
          <t>产品3</t>
        </is>
      </c>
      <c r="I99" s="185">
        <f>第7期!O22-第6期!O22</f>
        <v/>
      </c>
      <c r="J99" s="185">
        <f>第7期!P22-第6期!P22</f>
        <v/>
      </c>
      <c r="K99" s="185">
        <f>第7期!Q22-第6期!Q22</f>
        <v/>
      </c>
      <c r="L99" s="186">
        <f>第7期!R22-第6期!R22</f>
        <v/>
      </c>
      <c r="M99" s="144" t="n"/>
      <c r="N99" s="387" t="inlineStr">
        <is>
          <t>产品3</t>
        </is>
      </c>
      <c r="O99" s="185">
        <f>V19-第7期!V19</f>
        <v/>
      </c>
      <c r="P99" s="185">
        <f>W19-第7期!W19</f>
        <v/>
      </c>
      <c r="Q99" s="185">
        <f>X19-第7期!X19</f>
        <v/>
      </c>
      <c r="R99" s="185">
        <f>Y19-第7期!Y19</f>
        <v/>
      </c>
      <c r="S99" s="185">
        <f>(I99+J99)/2+(O99+P99)/2*S75</f>
        <v/>
      </c>
      <c r="T99" s="430">
        <f>S99-第7期!S99</f>
        <v/>
      </c>
      <c r="U99" s="1101" t="n"/>
      <c r="V99" s="1101" t="n"/>
      <c r="W99" s="1101" t="n"/>
      <c r="X99" s="1101" t="n"/>
      <c r="Y99" s="1101" t="n"/>
      <c r="Z99" s="1101" t="n"/>
      <c r="AA99" s="144" t="n"/>
      <c r="AB99" s="1101" t="n"/>
      <c r="AC99" s="1101" t="n"/>
      <c r="AD99" s="1101" t="n"/>
      <c r="AE99" s="1101" t="n"/>
      <c r="AF99" s="1101" t="n"/>
      <c r="AG99" s="1101" t="n"/>
      <c r="AH99" s="144" t="n"/>
      <c r="AI99" s="332" t="n"/>
      <c r="AJ99" s="435" t="n"/>
      <c r="AK99" s="435" t="n"/>
      <c r="AL99" s="435" t="n"/>
      <c r="AM99" s="435" t="n"/>
      <c r="AN99" s="435" t="n"/>
      <c r="AO99" s="435" t="n"/>
      <c r="AP99" s="435" t="n"/>
      <c r="AQ99" s="435" t="n"/>
      <c r="AR99" s="435" t="n"/>
      <c r="AS99" s="435" t="n"/>
      <c r="AT99" s="435" t="n"/>
      <c r="AU99" s="1084" t="n"/>
      <c r="AV99" s="1085" t="n"/>
      <c r="AW99" s="1101" t="n"/>
      <c r="AX99" s="1101" t="n"/>
      <c r="AY99" s="1101" t="n"/>
      <c r="AZ99" s="144" t="n"/>
      <c r="BA99" s="1101" t="n"/>
      <c r="BB99" s="1101" t="n"/>
      <c r="BC99" s="1101" t="n"/>
      <c r="BD99" s="1101" t="n"/>
      <c r="BE99" s="1101" t="n"/>
      <c r="BF99" s="1101" t="n"/>
      <c r="BG99" s="1101" t="n"/>
      <c r="BH99" s="1101" t="n"/>
      <c r="BI99" s="1101" t="n"/>
      <c r="BJ99" s="1101" t="n"/>
      <c r="BK99" s="1101" t="n"/>
      <c r="BL99" s="1101" t="n"/>
      <c r="BM99" s="1101" t="n"/>
      <c r="BN99" s="1101" t="n"/>
      <c r="BO99" s="1101" t="n"/>
      <c r="BP99" s="1101" t="n"/>
      <c r="BQ99" s="1101" t="n"/>
      <c r="BR99" s="1106" t="n"/>
      <c r="BS99" s="1106" t="n"/>
      <c r="BT99" s="1106" t="n"/>
      <c r="BU99" s="1106" t="n"/>
      <c r="BV99" s="1106" t="n"/>
      <c r="BW99" s="1106" t="n"/>
      <c r="BX99" s="1106" t="n"/>
      <c r="BY99" s="1106" t="n"/>
      <c r="BZ99" s="1106" t="n"/>
      <c r="CA99" s="1106" t="n"/>
      <c r="CB99" s="1106" t="n"/>
      <c r="CC99" s="1106" t="n"/>
      <c r="CD99" s="1106" t="n"/>
      <c r="CE99" s="1106" t="n"/>
      <c r="CF99" s="1106" t="n"/>
      <c r="CG99" s="1106" t="n"/>
      <c r="CH99" s="1106" t="n"/>
      <c r="CI99" s="1106" t="n"/>
      <c r="CJ99" s="1106" t="n"/>
      <c r="CK99" s="1101" t="n"/>
      <c r="CL99" s="1101" t="n"/>
      <c r="CM99" s="1101" t="n"/>
      <c r="CN99" s="1101" t="n"/>
      <c r="CO99" s="1101" t="n"/>
      <c r="CP99" s="1101" t="n"/>
      <c r="CQ99" s="1101" t="n"/>
      <c r="CR99" s="1101" t="n"/>
      <c r="CS99" s="1101" t="n"/>
      <c r="CT99" s="1101" t="n"/>
      <c r="CU99" s="1101" t="n"/>
      <c r="CV99" s="1101" t="n"/>
      <c r="CW99" s="1101" t="n"/>
      <c r="CX99" s="1101" t="n"/>
      <c r="CY99" s="1101" t="n"/>
      <c r="CZ99" s="1101" t="n"/>
      <c r="DA99" s="1101" t="n"/>
      <c r="DB99" s="1101" t="n"/>
      <c r="DC99" s="1101" t="n"/>
      <c r="DD99" s="1101" t="n"/>
      <c r="DE99" s="1101" t="n"/>
      <c r="DF99" s="1101" t="n"/>
      <c r="DG99" s="1101" t="n"/>
      <c r="DH99" s="1101" t="n"/>
      <c r="DI99" s="1101" t="n"/>
    </row>
    <row r="100" ht="16" customFormat="1" customHeight="1" s="140">
      <c r="A100" s="1101" t="n"/>
      <c r="B100" s="1101" t="n"/>
      <c r="C100" s="1101" t="n"/>
      <c r="D100" s="1101" t="n"/>
      <c r="E100" s="1101" t="n"/>
      <c r="F100" s="1101" t="n"/>
      <c r="G100" s="144" t="n"/>
      <c r="H100" s="388" t="inlineStr">
        <is>
          <t>产品4</t>
        </is>
      </c>
      <c r="I100" s="410">
        <f>第7期!O23-第6期!O23</f>
        <v/>
      </c>
      <c r="J100" s="410">
        <f>第7期!P23-第6期!P23</f>
        <v/>
      </c>
      <c r="K100" s="410">
        <f>第7期!Q23-第6期!Q23</f>
        <v/>
      </c>
      <c r="L100" s="419">
        <f>第7期!R23-第6期!R23</f>
        <v/>
      </c>
      <c r="M100" s="144" t="n"/>
      <c r="N100" s="388" t="inlineStr">
        <is>
          <t>产品4</t>
        </is>
      </c>
      <c r="O100" s="410">
        <f>V20-第7期!V20</f>
        <v/>
      </c>
      <c r="P100" s="410">
        <f>W20-第7期!W20</f>
        <v/>
      </c>
      <c r="Q100" s="410">
        <f>X20-第7期!X20</f>
        <v/>
      </c>
      <c r="R100" s="410">
        <f>Y20-第7期!Y20</f>
        <v/>
      </c>
      <c r="S100" s="410">
        <f>(I100+J100)/2+(O100+P100)/2*S76</f>
        <v/>
      </c>
      <c r="T100" s="431">
        <f>S100-第7期!S100</f>
        <v/>
      </c>
      <c r="U100" s="1101" t="n"/>
      <c r="V100" s="1101" t="n"/>
      <c r="W100" s="1101" t="n"/>
      <c r="X100" s="1101" t="n"/>
      <c r="Y100" s="1101" t="n"/>
      <c r="Z100" s="1101" t="n"/>
      <c r="AA100" s="144" t="n"/>
      <c r="AB100" s="1101" t="n"/>
      <c r="AC100" s="1101" t="n"/>
      <c r="AD100" s="1101" t="n"/>
      <c r="AE100" s="1101" t="n"/>
      <c r="AF100" s="1101" t="n"/>
      <c r="AG100" s="1101" t="n"/>
      <c r="AH100" s="144" t="n"/>
      <c r="AI100" s="332" t="n"/>
      <c r="AJ100" s="435" t="n"/>
      <c r="AK100" s="435" t="n"/>
      <c r="AL100" s="435" t="n"/>
      <c r="AM100" s="435" t="n"/>
      <c r="AN100" s="435" t="n"/>
      <c r="AO100" s="435" t="n"/>
      <c r="AP100" s="435" t="n"/>
      <c r="AQ100" s="435" t="n"/>
      <c r="AR100" s="435" t="n"/>
      <c r="AS100" s="435" t="n"/>
      <c r="AT100" s="435" t="n"/>
      <c r="AU100" s="1084" t="n"/>
      <c r="AV100" s="1085" t="n"/>
      <c r="AW100" s="1101" t="n"/>
      <c r="AX100" s="1101" t="n"/>
      <c r="AY100" s="1101" t="n"/>
      <c r="AZ100" s="144" t="n"/>
      <c r="BA100" s="1101" t="n"/>
      <c r="BB100" s="1101" t="n"/>
      <c r="BC100" s="1101" t="n"/>
      <c r="BD100" s="1101" t="n"/>
      <c r="BE100" s="1101" t="n"/>
      <c r="BF100" s="1101" t="n"/>
      <c r="BG100" s="1101" t="n"/>
      <c r="BH100" s="1101" t="n"/>
      <c r="BI100" s="1101" t="n"/>
      <c r="BJ100" s="1101" t="n"/>
      <c r="BK100" s="1101" t="n"/>
      <c r="BL100" s="1101" t="n"/>
      <c r="BM100" s="1101" t="n"/>
      <c r="BN100" s="1101" t="n"/>
      <c r="BO100" s="1101" t="n"/>
      <c r="BP100" s="1101" t="n"/>
      <c r="BQ100" s="1101" t="n"/>
      <c r="BR100" s="1106" t="n"/>
      <c r="BS100" s="1106" t="n"/>
      <c r="BT100" s="1106" t="n"/>
      <c r="BU100" s="1106" t="n"/>
      <c r="BV100" s="1106" t="n"/>
      <c r="BW100" s="1106" t="n"/>
      <c r="BX100" s="1106" t="n"/>
      <c r="BY100" s="1106" t="n"/>
      <c r="BZ100" s="1106" t="n"/>
      <c r="CA100" s="1106" t="n"/>
      <c r="CB100" s="1106" t="n"/>
      <c r="CC100" s="1106" t="n"/>
      <c r="CD100" s="1106" t="n"/>
      <c r="CE100" s="1106" t="n"/>
      <c r="CF100" s="1106" t="n"/>
      <c r="CG100" s="1106" t="n"/>
      <c r="CH100" s="1106" t="n"/>
      <c r="CI100" s="1106" t="n"/>
      <c r="CJ100" s="1106" t="n"/>
      <c r="CK100" s="1101" t="n"/>
      <c r="CL100" s="1101" t="n"/>
      <c r="CM100" s="1101" t="n"/>
      <c r="CN100" s="1101" t="n"/>
      <c r="CO100" s="1101" t="n"/>
      <c r="CP100" s="1101" t="n"/>
      <c r="CQ100" s="1101" t="n"/>
      <c r="CR100" s="1101" t="n"/>
      <c r="CS100" s="1101" t="n"/>
      <c r="CT100" s="1101" t="n"/>
      <c r="CU100" s="1101" t="n"/>
      <c r="CV100" s="1101" t="n"/>
      <c r="CW100" s="1101" t="n"/>
      <c r="CX100" s="1101" t="n"/>
      <c r="CY100" s="1101" t="n"/>
      <c r="CZ100" s="1101" t="n"/>
      <c r="DA100" s="1101" t="n"/>
      <c r="DB100" s="1101" t="n"/>
      <c r="DC100" s="1101" t="n"/>
      <c r="DD100" s="1101" t="n"/>
      <c r="DE100" s="1101" t="n"/>
      <c r="DF100" s="1101" t="n"/>
      <c r="DG100" s="1101" t="n"/>
      <c r="DH100" s="1101" t="n"/>
      <c r="DI100" s="1101" t="n"/>
    </row>
    <row r="101" ht="16" customFormat="1" customHeight="1" s="140">
      <c r="A101" s="1101" t="n"/>
      <c r="B101" s="1101" t="n"/>
      <c r="C101" s="1101" t="n"/>
      <c r="D101" s="1101" t="n"/>
      <c r="E101" s="1101" t="n"/>
      <c r="F101" s="1101" t="n"/>
      <c r="G101" s="144" t="n"/>
      <c r="H101" s="1101" t="n"/>
      <c r="I101" s="1101" t="n"/>
      <c r="J101" s="1101" t="n"/>
      <c r="K101" s="1101" t="n"/>
      <c r="L101" s="1101" t="n"/>
      <c r="M101" s="178" t="n"/>
      <c r="N101" s="1101" t="n"/>
      <c r="O101" s="1101" t="n"/>
      <c r="P101" s="1101" t="n"/>
      <c r="Q101" s="1101" t="n"/>
      <c r="R101" s="1101" t="n"/>
      <c r="S101" s="1101" t="n"/>
      <c r="T101" s="230" t="n"/>
      <c r="U101" s="1101" t="n"/>
      <c r="V101" s="1101" t="n"/>
      <c r="W101" s="1101" t="n"/>
      <c r="X101" s="1101" t="n"/>
      <c r="Y101" s="1101" t="n"/>
      <c r="Z101" s="1101" t="n"/>
      <c r="AA101" s="144" t="n"/>
      <c r="AB101" s="1101" t="n"/>
      <c r="AC101" s="1101" t="n"/>
      <c r="AD101" s="1101" t="n"/>
      <c r="AE101" s="1101" t="n"/>
      <c r="AF101" s="1101" t="n"/>
      <c r="AG101" s="1101" t="n"/>
      <c r="AH101" s="144" t="n"/>
      <c r="AI101" s="332" t="n"/>
      <c r="AJ101" s="435" t="n"/>
      <c r="AK101" s="435" t="n"/>
      <c r="AL101" s="435" t="n"/>
      <c r="AM101" s="435" t="n"/>
      <c r="AN101" s="435" t="n"/>
      <c r="AO101" s="435" t="n"/>
      <c r="AP101" s="435" t="n"/>
      <c r="AQ101" s="435" t="n"/>
      <c r="AR101" s="435" t="n"/>
      <c r="AS101" s="435" t="n"/>
      <c r="AT101" s="435" t="n"/>
      <c r="AU101" s="1084" t="n"/>
      <c r="AV101" s="1085" t="n"/>
      <c r="AW101" s="1101" t="n"/>
      <c r="AX101" s="1101" t="n"/>
      <c r="AY101" s="1101" t="n"/>
      <c r="AZ101" s="144" t="n"/>
      <c r="BA101" s="1101" t="n"/>
      <c r="BB101" s="1101" t="n"/>
      <c r="BC101" s="1101" t="n"/>
      <c r="BD101" s="1101" t="n"/>
      <c r="BE101" s="1101" t="n"/>
      <c r="BF101" s="1101" t="n"/>
      <c r="BG101" s="1101" t="n"/>
      <c r="BH101" s="1101" t="n"/>
      <c r="BI101" s="1101" t="n"/>
      <c r="BJ101" s="1101" t="n"/>
      <c r="BK101" s="1101" t="n"/>
      <c r="BL101" s="1101" t="n"/>
      <c r="BM101" s="1101" t="n"/>
      <c r="BN101" s="1101" t="n"/>
      <c r="BO101" s="1101" t="n"/>
      <c r="BP101" s="1101" t="n"/>
      <c r="BQ101" s="1101" t="n"/>
      <c r="BR101" s="1106" t="n"/>
      <c r="BS101" s="1106" t="n"/>
      <c r="BT101" s="1106" t="n"/>
      <c r="BU101" s="1106" t="n"/>
      <c r="BV101" s="1106" t="n"/>
      <c r="BW101" s="1106" t="n"/>
      <c r="BX101" s="1106" t="n"/>
      <c r="BY101" s="1106" t="n"/>
      <c r="BZ101" s="1106" t="n"/>
      <c r="CA101" s="1106" t="n"/>
      <c r="CB101" s="1106" t="n"/>
      <c r="CC101" s="1106" t="n"/>
      <c r="CD101" s="1106" t="n"/>
      <c r="CE101" s="1106" t="n"/>
      <c r="CF101" s="1106" t="n"/>
      <c r="CG101" s="1106" t="n"/>
      <c r="CH101" s="1106" t="n"/>
      <c r="CI101" s="1106" t="n"/>
      <c r="CJ101" s="1106" t="n"/>
      <c r="CK101" s="1101" t="n"/>
      <c r="CL101" s="1101" t="n"/>
      <c r="CM101" s="1101" t="n"/>
      <c r="CN101" s="1101" t="n"/>
      <c r="CO101" s="1101" t="n"/>
      <c r="CP101" s="1101" t="n"/>
      <c r="CQ101" s="1101" t="n"/>
      <c r="CR101" s="1101" t="n"/>
      <c r="CS101" s="1101" t="n"/>
      <c r="CT101" s="1101" t="n"/>
      <c r="CU101" s="1101" t="n"/>
      <c r="CV101" s="1101" t="n"/>
      <c r="CW101" s="1101" t="n"/>
      <c r="CX101" s="1101" t="n"/>
      <c r="CY101" s="1101" t="n"/>
      <c r="CZ101" s="1101" t="n"/>
      <c r="DA101" s="1101" t="n"/>
      <c r="DB101" s="1101" t="n"/>
      <c r="DC101" s="1101" t="n"/>
      <c r="DD101" s="1101" t="n"/>
      <c r="DE101" s="1101" t="n"/>
      <c r="DF101" s="1101" t="n"/>
      <c r="DG101" s="1101" t="n"/>
      <c r="DH101" s="1101" t="n"/>
      <c r="DI101" s="1101" t="n"/>
    </row>
    <row r="102" ht="16" customFormat="1" customHeight="1" s="140">
      <c r="A102" s="1101" t="n"/>
      <c r="B102" s="1101" t="n"/>
      <c r="C102" s="1101" t="n"/>
      <c r="D102" s="1101" t="n"/>
      <c r="E102" s="1101" t="n"/>
      <c r="F102" s="1101" t="n"/>
      <c r="G102" s="144" t="n"/>
      <c r="H102" s="1101" t="n"/>
      <c r="I102" s="1101" t="n"/>
      <c r="J102" s="1101" t="n"/>
      <c r="K102" s="1101" t="n"/>
      <c r="L102" s="1101" t="n"/>
      <c r="M102" s="178" t="n"/>
      <c r="N102" s="1101" t="n"/>
      <c r="O102" s="1101" t="n"/>
      <c r="P102" s="1101" t="n"/>
      <c r="Q102" s="1101" t="n"/>
      <c r="R102" s="1101" t="n"/>
      <c r="S102" s="1101" t="n"/>
      <c r="T102" s="230" t="n"/>
      <c r="U102" s="1101" t="n"/>
      <c r="V102" s="1101" t="n"/>
      <c r="W102" s="1101" t="n"/>
      <c r="X102" s="1101" t="n"/>
      <c r="Y102" s="1101" t="n"/>
      <c r="Z102" s="1101" t="n"/>
      <c r="AA102" s="144" t="n"/>
      <c r="AB102" s="1101" t="n"/>
      <c r="AC102" s="1101" t="n"/>
      <c r="AD102" s="1101" t="n"/>
      <c r="AE102" s="1101" t="n"/>
      <c r="AF102" s="1101" t="n"/>
      <c r="AG102" s="1101" t="n"/>
      <c r="AH102" s="144" t="n"/>
      <c r="AI102" s="436" t="n"/>
      <c r="AJ102" s="437" t="n"/>
      <c r="AK102" s="437" t="n"/>
      <c r="AL102" s="437" t="n"/>
      <c r="AM102" s="437" t="n"/>
      <c r="AN102" s="437" t="n"/>
      <c r="AO102" s="437" t="n"/>
      <c r="AP102" s="437" t="n"/>
      <c r="AQ102" s="437" t="n"/>
      <c r="AR102" s="437" t="n"/>
      <c r="AS102" s="437" t="n"/>
      <c r="AT102" s="442" t="n"/>
      <c r="AU102" s="1084" t="n"/>
      <c r="AV102" s="1085" t="n"/>
      <c r="AW102" s="1101" t="n"/>
      <c r="AX102" s="1101" t="n"/>
      <c r="AY102" s="1101" t="n"/>
      <c r="AZ102" s="144" t="n"/>
      <c r="BA102" s="1101" t="n"/>
      <c r="BB102" s="1101" t="n"/>
      <c r="BC102" s="1101" t="n"/>
      <c r="BD102" s="1101" t="n"/>
      <c r="BE102" s="1101" t="n"/>
      <c r="BF102" s="1101" t="n"/>
      <c r="BG102" s="1101" t="n"/>
      <c r="BH102" s="1101" t="n"/>
      <c r="BI102" s="1101" t="n"/>
      <c r="BJ102" s="1101" t="n"/>
      <c r="BK102" s="1101" t="n"/>
      <c r="BL102" s="1101" t="n"/>
      <c r="BM102" s="1101" t="n"/>
      <c r="BN102" s="1101" t="n"/>
      <c r="BO102" s="1101" t="n"/>
      <c r="BP102" s="1101" t="n"/>
      <c r="BQ102" s="1101" t="n"/>
      <c r="BR102" s="1106" t="n"/>
      <c r="BS102" s="1106" t="n"/>
      <c r="BT102" s="1106" t="n"/>
      <c r="BU102" s="1106" t="n"/>
      <c r="BV102" s="1106" t="n"/>
      <c r="BW102" s="1106" t="n"/>
      <c r="BX102" s="1106" t="n"/>
      <c r="BY102" s="1106" t="n"/>
      <c r="BZ102" s="1106" t="n"/>
      <c r="CA102" s="1106" t="n"/>
      <c r="CB102" s="1106" t="n"/>
      <c r="CC102" s="1106" t="n"/>
      <c r="CD102" s="1106" t="n"/>
      <c r="CE102" s="1106" t="n"/>
      <c r="CF102" s="1106" t="n"/>
      <c r="CG102" s="1106" t="n"/>
      <c r="CH102" s="1106" t="n"/>
      <c r="CI102" s="1106" t="n"/>
      <c r="CJ102" s="1106" t="n"/>
      <c r="CK102" s="1101" t="n"/>
      <c r="CL102" s="1101" t="n"/>
      <c r="CM102" s="1101" t="n"/>
      <c r="CN102" s="1101" t="n"/>
      <c r="CO102" s="1101" t="n"/>
      <c r="CP102" s="1101" t="n"/>
      <c r="CQ102" s="1101" t="n"/>
      <c r="CR102" s="1101" t="n"/>
      <c r="CS102" s="1101" t="n"/>
      <c r="CT102" s="1101" t="n"/>
      <c r="CU102" s="1101" t="n"/>
      <c r="CV102" s="1101" t="n"/>
      <c r="CW102" s="1101" t="n"/>
      <c r="CX102" s="1101" t="n"/>
      <c r="CY102" s="1101" t="n"/>
      <c r="CZ102" s="1101" t="n"/>
      <c r="DA102" s="1101" t="n"/>
      <c r="DB102" s="1101" t="n"/>
      <c r="DC102" s="1101" t="n"/>
      <c r="DD102" s="1101" t="n"/>
      <c r="DE102" s="1101" t="n"/>
      <c r="DF102" s="1101" t="n"/>
      <c r="DG102" s="1101" t="n"/>
      <c r="DH102" s="1101" t="n"/>
      <c r="DI102" s="1101" t="n"/>
    </row>
    <row r="103" ht="16" customFormat="1" customHeight="1" s="140">
      <c r="A103" s="1101" t="n"/>
      <c r="B103" s="1101" t="n"/>
      <c r="C103" s="1101" t="n"/>
      <c r="D103" s="1101" t="n"/>
      <c r="E103" s="1101" t="n"/>
      <c r="F103" s="1101" t="n"/>
      <c r="G103" s="144" t="n"/>
      <c r="H103" s="1101" t="n"/>
      <c r="I103" s="1101" t="n"/>
      <c r="J103" s="1101" t="n"/>
      <c r="K103" s="1101" t="n"/>
      <c r="L103" s="1101" t="n"/>
      <c r="M103" s="178" t="n"/>
      <c r="N103" s="1101" t="n"/>
      <c r="O103" s="1101" t="n"/>
      <c r="P103" s="1101" t="n"/>
      <c r="Q103" s="1101" t="n"/>
      <c r="R103" s="1101" t="n"/>
      <c r="S103" s="1101" t="n"/>
      <c r="T103" s="230" t="n"/>
      <c r="U103" s="1101" t="n"/>
      <c r="V103" s="1101" t="n"/>
      <c r="W103" s="1101" t="n"/>
      <c r="X103" s="1101" t="n"/>
      <c r="Y103" s="1101" t="n"/>
      <c r="Z103" s="1101" t="n"/>
      <c r="AA103" s="144" t="n"/>
      <c r="AB103" s="1101" t="n"/>
      <c r="AC103" s="1101" t="n"/>
      <c r="AD103" s="1101" t="n"/>
      <c r="AE103" s="1101" t="n"/>
      <c r="AF103" s="1101" t="n"/>
      <c r="AG103" s="1101" t="n"/>
      <c r="AH103" s="144" t="n"/>
      <c r="AI103" s="436" t="n"/>
      <c r="AJ103" s="437" t="n"/>
      <c r="AK103" s="437" t="n"/>
      <c r="AL103" s="437" t="n"/>
      <c r="AM103" s="437" t="n"/>
      <c r="AN103" s="437" t="n"/>
      <c r="AO103" s="437" t="n"/>
      <c r="AP103" s="437" t="n"/>
      <c r="AQ103" s="437" t="n"/>
      <c r="AR103" s="437" t="n"/>
      <c r="AS103" s="437" t="n"/>
      <c r="AT103" s="437" t="n"/>
      <c r="AU103" s="443" t="n"/>
      <c r="AV103" s="444" t="n"/>
      <c r="AW103" s="1101" t="n"/>
      <c r="AX103" s="1101" t="n"/>
      <c r="AY103" s="1101" t="n"/>
      <c r="AZ103" s="144" t="n"/>
      <c r="BA103" s="1101" t="n"/>
      <c r="BB103" s="1101" t="n"/>
      <c r="BC103" s="1101" t="n"/>
      <c r="BD103" s="1101" t="n"/>
      <c r="BE103" s="1101" t="n"/>
      <c r="BF103" s="1101" t="n"/>
      <c r="BG103" s="1101" t="n"/>
      <c r="BH103" s="1101" t="n"/>
      <c r="BI103" s="1101" t="n"/>
      <c r="BJ103" s="1101" t="n"/>
      <c r="BK103" s="1101" t="n"/>
      <c r="BL103" s="1101" t="n"/>
      <c r="BM103" s="1101" t="n"/>
      <c r="BN103" s="1101" t="n"/>
      <c r="BO103" s="1101" t="n"/>
      <c r="BP103" s="1101" t="n"/>
      <c r="BQ103" s="1101" t="n"/>
      <c r="BR103" s="1106" t="n"/>
      <c r="BS103" s="1106" t="n"/>
      <c r="BT103" s="1106" t="n"/>
      <c r="BU103" s="1106" t="n"/>
      <c r="BV103" s="1106" t="n"/>
      <c r="BW103" s="1106" t="n"/>
      <c r="BX103" s="1106" t="n"/>
      <c r="BY103" s="1106" t="n"/>
      <c r="BZ103" s="1106" t="n"/>
      <c r="CA103" s="1106" t="n"/>
      <c r="CB103" s="1106" t="n"/>
      <c r="CC103" s="1106" t="n"/>
      <c r="CD103" s="1106" t="n"/>
      <c r="CE103" s="1106" t="n"/>
      <c r="CF103" s="1106" t="n"/>
      <c r="CG103" s="1106" t="n"/>
      <c r="CH103" s="1106" t="n"/>
      <c r="CI103" s="1106" t="n"/>
      <c r="CJ103" s="1106" t="n"/>
      <c r="CK103" s="1101" t="n"/>
      <c r="CL103" s="1101" t="n"/>
      <c r="CM103" s="1101" t="n"/>
      <c r="CN103" s="1101" t="n"/>
      <c r="CO103" s="1101" t="n"/>
      <c r="CP103" s="1101" t="n"/>
      <c r="CQ103" s="1101" t="n"/>
      <c r="CR103" s="1101" t="n"/>
      <c r="CS103" s="1101" t="n"/>
      <c r="CT103" s="1101" t="n"/>
      <c r="CU103" s="1101" t="n"/>
      <c r="CV103" s="1101" t="n"/>
      <c r="CW103" s="1101" t="n"/>
      <c r="CX103" s="1101" t="n"/>
      <c r="CY103" s="1101" t="n"/>
      <c r="CZ103" s="1101" t="n"/>
      <c r="DA103" s="1101" t="n"/>
      <c r="DB103" s="1101" t="n"/>
      <c r="DC103" s="1101" t="n"/>
      <c r="DD103" s="1101" t="n"/>
      <c r="DE103" s="1101" t="n"/>
      <c r="DF103" s="1101" t="n"/>
      <c r="DG103" s="1101" t="n"/>
      <c r="DH103" s="1101" t="n"/>
      <c r="DI103" s="1101" t="n"/>
    </row>
    <row r="104" ht="16" customFormat="1" customHeight="1" s="140">
      <c r="A104" s="1101" t="n"/>
      <c r="B104" s="1101" t="n"/>
      <c r="C104" s="1101" t="n"/>
      <c r="D104" s="1101" t="n"/>
      <c r="E104" s="1101" t="n"/>
      <c r="F104" s="1101" t="n"/>
      <c r="G104" s="144" t="n"/>
      <c r="H104" s="1101" t="n"/>
      <c r="I104" s="1101" t="n"/>
      <c r="J104" s="1101" t="n"/>
      <c r="K104" s="1101" t="n"/>
      <c r="L104" s="1101" t="n"/>
      <c r="M104" s="178" t="n"/>
      <c r="N104" s="1101" t="n"/>
      <c r="O104" s="1101" t="n"/>
      <c r="P104" s="1101" t="n"/>
      <c r="Q104" s="1101" t="n"/>
      <c r="R104" s="1101" t="n"/>
      <c r="S104" s="1101" t="n"/>
      <c r="T104" s="230" t="n"/>
      <c r="U104" s="1101" t="n"/>
      <c r="V104" s="1101" t="n"/>
      <c r="W104" s="1101" t="n"/>
      <c r="X104" s="1101" t="n"/>
      <c r="Y104" s="1101" t="n"/>
      <c r="Z104" s="1101" t="n"/>
      <c r="AA104" s="144" t="n"/>
      <c r="AB104" s="1101" t="n"/>
      <c r="AC104" s="1101" t="n"/>
      <c r="AD104" s="1101" t="n"/>
      <c r="AE104" s="1101" t="n"/>
      <c r="AF104" s="1101" t="n"/>
      <c r="AG104" s="1101" t="n"/>
      <c r="AH104" s="144" t="n"/>
      <c r="AI104" s="1101" t="n"/>
      <c r="AJ104" s="1101" t="n"/>
      <c r="AK104" s="1101" t="n"/>
      <c r="AL104" s="1101" t="n"/>
      <c r="AM104" s="1101" t="n"/>
      <c r="AN104" s="1101" t="n"/>
      <c r="AO104" s="1101" t="n"/>
      <c r="AP104" s="1101" t="n"/>
      <c r="AQ104" s="1101" t="n"/>
      <c r="AR104" s="1101" t="n"/>
      <c r="AS104" s="1101" t="n"/>
      <c r="AT104" s="1101" t="n"/>
      <c r="AU104" s="1101" t="n"/>
      <c r="AV104" s="1101" t="n"/>
      <c r="AW104" s="1101" t="n"/>
      <c r="AX104" s="1101" t="n"/>
      <c r="AY104" s="1101" t="n"/>
      <c r="AZ104" s="144" t="n"/>
      <c r="BA104" s="1101" t="n"/>
      <c r="BB104" s="1101" t="n"/>
      <c r="BC104" s="1101" t="n"/>
      <c r="BD104" s="1101" t="n"/>
      <c r="BE104" s="1101" t="n"/>
      <c r="BF104" s="1101" t="n"/>
      <c r="BG104" s="1101" t="n"/>
      <c r="BH104" s="1101" t="n"/>
      <c r="BI104" s="1101" t="n"/>
      <c r="BJ104" s="1101" t="n"/>
      <c r="BK104" s="1101" t="n"/>
      <c r="BL104" s="1101" t="n"/>
      <c r="BM104" s="1101" t="n"/>
      <c r="BN104" s="1101" t="n"/>
      <c r="BO104" s="1101" t="n"/>
      <c r="BP104" s="1101" t="n"/>
      <c r="BQ104" s="1101" t="n"/>
      <c r="BR104" s="1106" t="n"/>
      <c r="BS104" s="1106" t="n"/>
      <c r="BT104" s="1106" t="n"/>
      <c r="BU104" s="1106" t="n"/>
      <c r="BV104" s="1106" t="n"/>
      <c r="BW104" s="1106" t="n"/>
      <c r="BX104" s="1106" t="n"/>
      <c r="BY104" s="1106" t="n"/>
      <c r="BZ104" s="1106" t="n"/>
      <c r="CA104" s="1106" t="n"/>
      <c r="CB104" s="1106" t="n"/>
      <c r="CC104" s="1106" t="n"/>
      <c r="CD104" s="1106" t="n"/>
      <c r="CE104" s="1106" t="n"/>
      <c r="CF104" s="1106" t="n"/>
      <c r="CG104" s="1106" t="n"/>
      <c r="CH104" s="1106" t="n"/>
      <c r="CI104" s="1106" t="n"/>
      <c r="CJ104" s="1106" t="n"/>
      <c r="CK104" s="1101" t="n"/>
      <c r="CL104" s="1101" t="n"/>
      <c r="CM104" s="1101" t="n"/>
      <c r="CN104" s="1101" t="n"/>
      <c r="CO104" s="1101" t="n"/>
      <c r="CP104" s="1101" t="n"/>
      <c r="CQ104" s="1101" t="n"/>
      <c r="CR104" s="1101" t="n"/>
      <c r="CS104" s="1101" t="n"/>
      <c r="CT104" s="1101" t="n"/>
      <c r="CU104" s="1101" t="n"/>
      <c r="CV104" s="1101" t="n"/>
      <c r="CW104" s="1101" t="n"/>
      <c r="CX104" s="1101" t="n"/>
      <c r="CY104" s="1101" t="n"/>
      <c r="CZ104" s="1101" t="n"/>
      <c r="DA104" s="1101" t="n"/>
      <c r="DB104" s="1101" t="n"/>
      <c r="DC104" s="1101" t="n"/>
      <c r="DD104" s="1101" t="n"/>
      <c r="DE104" s="1101" t="n"/>
      <c r="DF104" s="1101" t="n"/>
      <c r="DG104" s="1101" t="n"/>
      <c r="DH104" s="1101" t="n"/>
      <c r="DI104" s="1101" t="n"/>
    </row>
    <row r="105" ht="16" customFormat="1" customHeight="1" s="140">
      <c r="A105" s="1101" t="n"/>
      <c r="B105" s="1101" t="n"/>
      <c r="C105" s="1101" t="n"/>
      <c r="D105" s="1101" t="n"/>
      <c r="E105" s="1101" t="n"/>
      <c r="F105" s="1101" t="n"/>
      <c r="G105" s="144" t="n"/>
      <c r="H105" s="1101" t="n"/>
      <c r="I105" s="1101" t="n"/>
      <c r="J105" s="1101" t="n"/>
      <c r="K105" s="1101" t="n"/>
      <c r="L105" s="1101" t="n"/>
      <c r="M105" s="178" t="n"/>
      <c r="N105" s="1101" t="n"/>
      <c r="O105" s="1101" t="n"/>
      <c r="P105" s="1101" t="n"/>
      <c r="Q105" s="1101" t="n"/>
      <c r="R105" s="1101" t="n"/>
      <c r="S105" s="1101" t="n"/>
      <c r="T105" s="230" t="n"/>
      <c r="U105" s="1101" t="n"/>
      <c r="V105" s="1101" t="n"/>
      <c r="W105" s="1101" t="n"/>
      <c r="X105" s="1101" t="n"/>
      <c r="Y105" s="1101" t="n"/>
      <c r="Z105" s="1101" t="n"/>
      <c r="AA105" s="144" t="n"/>
      <c r="AB105" s="1101" t="n"/>
      <c r="AC105" s="1101" t="n"/>
      <c r="AD105" s="1101" t="n"/>
      <c r="AE105" s="1101" t="n"/>
      <c r="AF105" s="1101" t="n"/>
      <c r="AG105" s="1101" t="n"/>
      <c r="AH105" s="144" t="n"/>
      <c r="AI105" s="1101" t="n"/>
      <c r="AJ105" s="1101" t="n"/>
      <c r="AK105" s="1101" t="n"/>
      <c r="AL105" s="1101" t="n"/>
      <c r="AM105" s="1101" t="n"/>
      <c r="AN105" s="1101" t="n"/>
      <c r="AO105" s="1101" t="n"/>
      <c r="AP105" s="1101" t="n"/>
      <c r="AQ105" s="1101" t="n"/>
      <c r="AR105" s="1101" t="n"/>
      <c r="AS105" s="1101" t="n"/>
      <c r="AT105" s="1101" t="n"/>
      <c r="AU105" s="1101" t="n"/>
      <c r="AV105" s="1101" t="n"/>
      <c r="AW105" s="1101" t="n"/>
      <c r="AX105" s="1101" t="n"/>
      <c r="AY105" s="1101" t="n"/>
      <c r="AZ105" s="144" t="n"/>
      <c r="BA105" s="1101" t="n"/>
      <c r="BB105" s="1101" t="n"/>
      <c r="BC105" s="1101" t="n"/>
      <c r="BD105" s="1101" t="n"/>
      <c r="BE105" s="1101" t="n"/>
      <c r="BF105" s="1101" t="n"/>
      <c r="BG105" s="1101" t="n"/>
      <c r="BH105" s="1101" t="n"/>
      <c r="BI105" s="1101" t="n"/>
      <c r="BJ105" s="1101" t="n"/>
      <c r="BK105" s="1101" t="n"/>
      <c r="BL105" s="1101" t="n"/>
      <c r="BM105" s="1101" t="n"/>
      <c r="BN105" s="1101" t="n"/>
      <c r="BO105" s="1101" t="n"/>
      <c r="BP105" s="1101" t="n"/>
      <c r="BQ105" s="1101" t="n"/>
      <c r="BR105" s="1106" t="n"/>
      <c r="BS105" s="1106" t="n"/>
      <c r="BT105" s="1106" t="n"/>
      <c r="BU105" s="1106" t="n"/>
      <c r="BV105" s="1106" t="n"/>
      <c r="BW105" s="1106" t="n"/>
      <c r="BX105" s="1106" t="n"/>
      <c r="BY105" s="1106" t="n"/>
      <c r="BZ105" s="1106" t="n"/>
      <c r="CA105" s="1106" t="n"/>
      <c r="CB105" s="1106" t="n"/>
      <c r="CC105" s="1106" t="n"/>
      <c r="CD105" s="1106" t="n"/>
      <c r="CE105" s="1106" t="n"/>
      <c r="CF105" s="1106" t="n"/>
      <c r="CG105" s="1106" t="n"/>
      <c r="CH105" s="1106" t="n"/>
      <c r="CI105" s="1106" t="n"/>
      <c r="CJ105" s="1106" t="n"/>
      <c r="CK105" s="1101" t="n"/>
      <c r="CL105" s="1101" t="n"/>
      <c r="CM105" s="1101" t="n"/>
      <c r="CN105" s="1101" t="n"/>
      <c r="CO105" s="1101" t="n"/>
      <c r="CP105" s="1101" t="n"/>
      <c r="CQ105" s="1101" t="n"/>
      <c r="CR105" s="1101" t="n"/>
      <c r="CS105" s="1101" t="n"/>
      <c r="CT105" s="1101" t="n"/>
      <c r="CU105" s="1101" t="n"/>
      <c r="CV105" s="1101" t="n"/>
      <c r="CW105" s="1101" t="n"/>
      <c r="CX105" s="1101" t="n"/>
      <c r="CY105" s="1101" t="n"/>
      <c r="CZ105" s="1101" t="n"/>
      <c r="DA105" s="1101" t="n"/>
      <c r="DB105" s="1101" t="n"/>
      <c r="DC105" s="1101" t="n"/>
      <c r="DD105" s="1101" t="n"/>
      <c r="DE105" s="1101" t="n"/>
      <c r="DF105" s="1101" t="n"/>
      <c r="DG105" s="1101" t="n"/>
      <c r="DH105" s="1101" t="n"/>
      <c r="DI105" s="1101" t="n"/>
    </row>
    <row r="106" ht="16" customFormat="1" customHeight="1" s="140">
      <c r="A106" s="1101" t="n"/>
      <c r="B106" s="1101" t="n"/>
      <c r="C106" s="1101" t="n"/>
      <c r="D106" s="1101" t="n"/>
      <c r="E106" s="1101" t="n"/>
      <c r="F106" s="1101" t="n"/>
      <c r="G106" s="144" t="n"/>
      <c r="H106" s="1101" t="n"/>
      <c r="I106" s="1101" t="n"/>
      <c r="J106" s="1101" t="n"/>
      <c r="K106" s="1101" t="n"/>
      <c r="L106" s="1101" t="n"/>
      <c r="M106" s="178" t="n"/>
      <c r="N106" s="1101" t="n"/>
      <c r="O106" s="1101" t="n"/>
      <c r="P106" s="1101" t="n"/>
      <c r="Q106" s="1101" t="n"/>
      <c r="R106" s="1101" t="n"/>
      <c r="S106" s="1101" t="n"/>
      <c r="T106" s="230" t="n"/>
      <c r="U106" s="1101" t="n"/>
      <c r="V106" s="1101" t="n"/>
      <c r="W106" s="1101" t="n"/>
      <c r="X106" s="1101" t="n"/>
      <c r="Y106" s="1101" t="n"/>
      <c r="Z106" s="1101" t="n"/>
      <c r="AA106" s="144" t="n"/>
      <c r="AB106" s="1101" t="n"/>
      <c r="AC106" s="1101" t="n"/>
      <c r="AD106" s="1101" t="n"/>
      <c r="AE106" s="1101" t="n"/>
      <c r="AF106" s="1101" t="n"/>
      <c r="AG106" s="1101" t="n"/>
      <c r="AH106" s="144" t="n"/>
      <c r="AI106" s="1041" t="inlineStr">
        <is>
          <t>公司</t>
        </is>
      </c>
      <c r="AJ106" s="1053" t="inlineStr">
        <is>
          <t>本期收入(元)</t>
        </is>
      </c>
      <c r="AK106" s="1053" t="inlineStr">
        <is>
          <t>本期成本(元)</t>
        </is>
      </c>
      <c r="AL106" s="1053" t="inlineStr">
        <is>
          <t>本期利润(元)</t>
        </is>
      </c>
      <c r="AM106" s="1053" t="inlineStr">
        <is>
          <t>累计纳税(元)</t>
        </is>
      </c>
      <c r="AN106" s="1053" t="inlineStr">
        <is>
          <t>累计分红(元)</t>
        </is>
      </c>
      <c r="AO106" s="1053" t="inlineStr">
        <is>
          <t>期末现金(元)</t>
        </is>
      </c>
      <c r="AP106" s="1053" t="inlineStr">
        <is>
          <t>净资产(元)</t>
        </is>
      </c>
      <c r="AQ106" s="1053" t="inlineStr">
        <is>
          <t>综合分</t>
        </is>
      </c>
      <c r="AR106" s="445" t="inlineStr">
        <is>
          <t>上期期末现金与本期成本最大值</t>
        </is>
      </c>
      <c r="AS106" s="446" t="inlineStr">
        <is>
          <t>是否破产</t>
        </is>
      </c>
      <c r="AT106" s="446" t="n"/>
      <c r="AU106" s="445" t="n"/>
      <c r="AV106" s="446" t="n"/>
      <c r="AW106" s="453" t="n"/>
      <c r="AX106" s="446" t="n"/>
      <c r="AY106" s="1082" t="n"/>
      <c r="AZ106" s="144" t="n"/>
      <c r="BA106" s="1101" t="n"/>
      <c r="BB106" s="1101" t="n"/>
      <c r="BC106" s="1101" t="n"/>
      <c r="BD106" s="1101" t="n"/>
      <c r="BE106" s="1101" t="n"/>
      <c r="BF106" s="1101" t="n"/>
      <c r="BG106" s="1101" t="n"/>
      <c r="BH106" s="1101" t="n"/>
      <c r="BI106" s="1101" t="n"/>
      <c r="BJ106" s="1101" t="n"/>
      <c r="BK106" s="1101" t="n"/>
      <c r="BL106" s="1101" t="n"/>
      <c r="BM106" s="1101" t="n"/>
      <c r="BN106" s="1101" t="n"/>
      <c r="BO106" s="1101" t="n"/>
      <c r="BP106" s="1101" t="n"/>
      <c r="BQ106" s="1101" t="n"/>
      <c r="BR106" s="1106" t="n"/>
      <c r="BS106" s="1106" t="n"/>
      <c r="BT106" s="1106" t="n"/>
      <c r="BU106" s="1106" t="n"/>
      <c r="BV106" s="1106" t="n"/>
      <c r="BW106" s="1106" t="n"/>
      <c r="BX106" s="1106" t="n"/>
      <c r="BY106" s="1106" t="n"/>
      <c r="BZ106" s="1106" t="n"/>
      <c r="CA106" s="1106" t="n"/>
      <c r="CB106" s="1106" t="n"/>
      <c r="CC106" s="1106" t="n"/>
      <c r="CD106" s="1106" t="n"/>
      <c r="CE106" s="1106" t="n"/>
      <c r="CF106" s="1106" t="n"/>
      <c r="CG106" s="1106" t="n"/>
      <c r="CH106" s="1106" t="n"/>
      <c r="CI106" s="1106" t="n"/>
      <c r="CJ106" s="1106" t="n"/>
      <c r="CK106" s="1101" t="n"/>
      <c r="CL106" s="1101" t="n"/>
      <c r="CM106" s="1101" t="n"/>
      <c r="CN106" s="1101" t="n"/>
      <c r="CO106" s="1101" t="n"/>
      <c r="CP106" s="1101" t="n"/>
      <c r="CQ106" s="1101" t="n"/>
      <c r="CR106" s="1101" t="n"/>
      <c r="CS106" s="1101" t="n"/>
      <c r="CT106" s="1101" t="n"/>
      <c r="CU106" s="1101" t="n"/>
      <c r="CV106" s="1101" t="n"/>
      <c r="CW106" s="1101" t="n"/>
      <c r="CX106" s="1101" t="n"/>
      <c r="CY106" s="1101" t="n"/>
      <c r="CZ106" s="1101" t="n"/>
      <c r="DA106" s="1101" t="n"/>
      <c r="DB106" s="1101" t="n"/>
      <c r="DC106" s="1101" t="n"/>
      <c r="DD106" s="1101" t="n"/>
      <c r="DE106" s="1101" t="n"/>
      <c r="DF106" s="1101" t="n"/>
      <c r="DG106" s="1101" t="n"/>
      <c r="DH106" s="1101" t="n"/>
      <c r="DI106" s="1101" t="n"/>
    </row>
    <row r="107" ht="16" customFormat="1" customHeight="1" s="140">
      <c r="A107" s="1101" t="n"/>
      <c r="B107" s="1101" t="n"/>
      <c r="C107" s="1101" t="n"/>
      <c r="D107" s="1101" t="n"/>
      <c r="E107" s="1101" t="n"/>
      <c r="F107" s="1101" t="n"/>
      <c r="G107" s="144" t="n"/>
      <c r="H107" s="1101" t="n"/>
      <c r="I107" s="1101" t="n"/>
      <c r="J107" s="1101" t="n"/>
      <c r="K107" s="1101" t="n"/>
      <c r="L107" s="1101" t="n"/>
      <c r="M107" s="178" t="n"/>
      <c r="N107" s="1101" t="n"/>
      <c r="O107" s="1101" t="n"/>
      <c r="P107" s="1101" t="n"/>
      <c r="Q107" s="1101" t="n"/>
      <c r="R107" s="1101" t="n"/>
      <c r="S107" s="1101" t="n"/>
      <c r="T107" s="230" t="n"/>
      <c r="U107" s="1101" t="n"/>
      <c r="V107" s="1101" t="n"/>
      <c r="W107" s="1101" t="n"/>
      <c r="X107" s="1101" t="n"/>
      <c r="Y107" s="1101" t="n"/>
      <c r="Z107" s="1101" t="n"/>
      <c r="AA107" s="144" t="n"/>
      <c r="AB107" s="1101" t="n"/>
      <c r="AC107" s="1101" t="n"/>
      <c r="AD107" s="1101" t="n"/>
      <c r="AE107" s="1101" t="n"/>
      <c r="AF107" s="1101" t="n"/>
      <c r="AG107" s="1101" t="n"/>
      <c r="AH107" s="144" t="n"/>
      <c r="AI107" s="329" t="n"/>
      <c r="AJ107" s="438" t="n"/>
      <c r="AK107" s="438" t="n"/>
      <c r="AL107" s="438" t="n"/>
      <c r="AM107" s="438" t="n"/>
      <c r="AN107" s="438" t="n"/>
      <c r="AO107" s="438" t="n"/>
      <c r="AP107" s="438" t="n"/>
      <c r="AQ107" s="434" t="n"/>
      <c r="AR107" s="447">
        <f>MAX(AK107,第7期!AO107)</f>
        <v/>
      </c>
      <c r="AS107" s="447">
        <f>IF(AC107="",0,IF(AJ107&lt;=0,1,0))</f>
        <v/>
      </c>
      <c r="AT107" s="448" t="n"/>
      <c r="AU107" s="447" t="n"/>
      <c r="AV107" s="447" t="n"/>
      <c r="AW107" s="1350" t="n"/>
      <c r="AX107" s="455" t="n"/>
      <c r="AY107" s="1085" t="n"/>
      <c r="AZ107" s="144" t="n"/>
      <c r="BA107" s="1101" t="n"/>
      <c r="BB107" s="1101" t="n"/>
      <c r="BC107" s="1101" t="n"/>
      <c r="BD107" s="1101" t="n"/>
      <c r="BE107" s="1101" t="n"/>
      <c r="BF107" s="1101" t="n"/>
      <c r="BG107" s="1101" t="n"/>
      <c r="BH107" s="1101" t="n"/>
      <c r="BI107" s="1101" t="n"/>
      <c r="BJ107" s="1101" t="n"/>
      <c r="BK107" s="1101" t="n"/>
      <c r="BL107" s="1101" t="n"/>
      <c r="BM107" s="1101" t="n"/>
      <c r="BN107" s="1101" t="n"/>
      <c r="BO107" s="1101" t="n"/>
      <c r="BP107" s="1101" t="n"/>
      <c r="BQ107" s="1101" t="n"/>
      <c r="BR107" s="1106" t="n"/>
      <c r="BS107" s="1106" t="n"/>
      <c r="BT107" s="1106" t="n"/>
      <c r="BU107" s="1106" t="n"/>
      <c r="BV107" s="1106" t="n"/>
      <c r="BW107" s="1106" t="n"/>
      <c r="BX107" s="1106" t="n"/>
      <c r="BY107" s="1106" t="n"/>
      <c r="BZ107" s="1106" t="n"/>
      <c r="CA107" s="1106" t="n"/>
      <c r="CB107" s="1106" t="n"/>
      <c r="CC107" s="1106" t="n"/>
      <c r="CD107" s="1106" t="n"/>
      <c r="CE107" s="1106" t="n"/>
      <c r="CF107" s="1106" t="n"/>
      <c r="CG107" s="1106" t="n"/>
      <c r="CH107" s="1106" t="n"/>
      <c r="CI107" s="1106" t="n"/>
      <c r="CJ107" s="1106" t="n"/>
      <c r="CK107" s="1101" t="n"/>
      <c r="CL107" s="1101" t="n"/>
      <c r="CM107" s="1101" t="n"/>
      <c r="CN107" s="1101" t="n"/>
      <c r="CO107" s="1101" t="n"/>
      <c r="CP107" s="1101" t="n"/>
      <c r="CQ107" s="1101" t="n"/>
      <c r="CR107" s="1101" t="n"/>
      <c r="CS107" s="1101" t="n"/>
      <c r="CT107" s="1101" t="n"/>
      <c r="CU107" s="1101" t="n"/>
      <c r="CV107" s="1101" t="n"/>
      <c r="CW107" s="1101" t="n"/>
      <c r="CX107" s="1101" t="n"/>
      <c r="CY107" s="1101" t="n"/>
      <c r="CZ107" s="1101" t="n"/>
      <c r="DA107" s="1101" t="n"/>
      <c r="DB107" s="1101" t="n"/>
      <c r="DC107" s="1101" t="n"/>
      <c r="DD107" s="1101" t="n"/>
      <c r="DE107" s="1101" t="n"/>
      <c r="DF107" s="1101" t="n"/>
      <c r="DG107" s="1101" t="n"/>
      <c r="DH107" s="1101" t="n"/>
      <c r="DI107" s="1101" t="n"/>
    </row>
    <row r="108" ht="16" customFormat="1" customHeight="1" s="140">
      <c r="A108" s="1101" t="n"/>
      <c r="B108" s="1101" t="n"/>
      <c r="C108" s="1101" t="n"/>
      <c r="D108" s="1101" t="n"/>
      <c r="E108" s="1101" t="n"/>
      <c r="F108" s="1101" t="n"/>
      <c r="G108" s="144" t="n"/>
      <c r="H108" s="1101" t="n"/>
      <c r="I108" s="1101" t="n"/>
      <c r="J108" s="1101" t="n"/>
      <c r="K108" s="1101" t="n"/>
      <c r="L108" s="1101" t="n"/>
      <c r="M108" s="178" t="n"/>
      <c r="N108" s="1101" t="n"/>
      <c r="O108" s="1101" t="n"/>
      <c r="P108" s="1101" t="n"/>
      <c r="Q108" s="1101" t="n"/>
      <c r="R108" s="1101" t="n"/>
      <c r="S108" s="1101" t="n"/>
      <c r="T108" s="230" t="n"/>
      <c r="U108" s="1101" t="n"/>
      <c r="V108" s="1101" t="n"/>
      <c r="W108" s="1101" t="n"/>
      <c r="X108" s="1101" t="n"/>
      <c r="Y108" s="1101" t="n"/>
      <c r="Z108" s="1101" t="n"/>
      <c r="AA108" s="144" t="n"/>
      <c r="AB108" s="1101" t="n"/>
      <c r="AC108" s="1101" t="n"/>
      <c r="AD108" s="1101" t="n"/>
      <c r="AE108" s="1101" t="n"/>
      <c r="AF108" s="1101" t="n"/>
      <c r="AG108" s="1101" t="n"/>
      <c r="AH108" s="144" t="n"/>
      <c r="AI108" s="332" t="n"/>
      <c r="AJ108" s="439" t="n"/>
      <c r="AK108" s="439" t="n"/>
      <c r="AL108" s="439" t="n"/>
      <c r="AM108" s="439" t="n"/>
      <c r="AN108" s="439" t="n"/>
      <c r="AO108" s="439" t="n"/>
      <c r="AP108" s="439" t="n"/>
      <c r="AQ108" s="435" t="n"/>
      <c r="AR108" s="447">
        <f>MAX(AK108,第7期!AO108)</f>
        <v/>
      </c>
      <c r="AS108" s="447">
        <f>IF(AC108="",0,IF(AJ108&lt;=0,1,0))</f>
        <v/>
      </c>
      <c r="AT108" s="448" t="n"/>
      <c r="AU108" s="447" t="n"/>
      <c r="AV108" s="447" t="n"/>
      <c r="AW108" s="1350" t="n"/>
      <c r="AX108" s="455" t="n"/>
      <c r="AY108" s="1085" t="n"/>
      <c r="AZ108" s="144" t="n"/>
      <c r="BA108" s="1101" t="n"/>
      <c r="BB108" s="1101" t="n"/>
      <c r="BC108" s="1101" t="n"/>
      <c r="BD108" s="1101" t="n"/>
      <c r="BE108" s="1101" t="n"/>
      <c r="BF108" s="1101" t="n"/>
      <c r="BG108" s="1101" t="n"/>
      <c r="BH108" s="1101" t="n"/>
      <c r="BI108" s="1101" t="n"/>
      <c r="BJ108" s="1101" t="n"/>
      <c r="BK108" s="1101" t="n"/>
      <c r="BL108" s="1101" t="n"/>
      <c r="BM108" s="1101" t="n"/>
      <c r="BN108" s="1101" t="n"/>
      <c r="BO108" s="1101" t="n"/>
      <c r="BP108" s="1101" t="n"/>
      <c r="BQ108" s="1101" t="n"/>
      <c r="BR108" s="1106" t="n"/>
      <c r="BS108" s="1106" t="n"/>
      <c r="BT108" s="1106" t="n"/>
      <c r="BU108" s="1106" t="n"/>
      <c r="BV108" s="1106" t="n"/>
      <c r="BW108" s="1106" t="n"/>
      <c r="BX108" s="1106" t="n"/>
      <c r="BY108" s="1106" t="n"/>
      <c r="BZ108" s="1106" t="n"/>
      <c r="CA108" s="1106" t="n"/>
      <c r="CB108" s="1106" t="n"/>
      <c r="CC108" s="1106" t="n"/>
      <c r="CD108" s="1106" t="n"/>
      <c r="CE108" s="1106" t="n"/>
      <c r="CF108" s="1106" t="n"/>
      <c r="CG108" s="1106" t="n"/>
      <c r="CH108" s="1106" t="n"/>
      <c r="CI108" s="1106" t="n"/>
      <c r="CJ108" s="1106" t="n"/>
      <c r="CK108" s="1101" t="n"/>
      <c r="CL108" s="1101" t="n"/>
      <c r="CM108" s="1101" t="n"/>
      <c r="CN108" s="1101" t="n"/>
      <c r="CO108" s="1101" t="n"/>
      <c r="CP108" s="1101" t="n"/>
      <c r="CQ108" s="1101" t="n"/>
      <c r="CR108" s="1101" t="n"/>
      <c r="CS108" s="1101" t="n"/>
      <c r="CT108" s="1101" t="n"/>
      <c r="CU108" s="1101" t="n"/>
      <c r="CV108" s="1101" t="n"/>
      <c r="CW108" s="1101" t="n"/>
      <c r="CX108" s="1101" t="n"/>
      <c r="CY108" s="1101" t="n"/>
      <c r="CZ108" s="1101" t="n"/>
      <c r="DA108" s="1101" t="n"/>
      <c r="DB108" s="1101" t="n"/>
      <c r="DC108" s="1101" t="n"/>
      <c r="DD108" s="1101" t="n"/>
      <c r="DE108" s="1101" t="n"/>
      <c r="DF108" s="1101" t="n"/>
      <c r="DG108" s="1101" t="n"/>
      <c r="DH108" s="1101" t="n"/>
      <c r="DI108" s="1101" t="n"/>
    </row>
    <row r="109" ht="16" customFormat="1" customHeight="1" s="140">
      <c r="A109" s="1101" t="n"/>
      <c r="B109" s="1101" t="n"/>
      <c r="C109" s="1101" t="n"/>
      <c r="D109" s="1101" t="n"/>
      <c r="E109" s="1101" t="n"/>
      <c r="F109" s="1101" t="n"/>
      <c r="G109" s="144" t="n"/>
      <c r="H109" s="1101" t="n"/>
      <c r="I109" s="1101" t="n"/>
      <c r="J109" s="1101" t="n"/>
      <c r="K109" s="1101" t="n"/>
      <c r="L109" s="1101" t="n"/>
      <c r="M109" s="178" t="n"/>
      <c r="N109" s="1101" t="n"/>
      <c r="O109" s="1101" t="n"/>
      <c r="P109" s="1101" t="n"/>
      <c r="Q109" s="1101" t="n"/>
      <c r="R109" s="1101" t="n"/>
      <c r="S109" s="1101" t="n"/>
      <c r="T109" s="230" t="n"/>
      <c r="U109" s="1101" t="n"/>
      <c r="V109" s="1101" t="n"/>
      <c r="W109" s="1101" t="n"/>
      <c r="X109" s="1101" t="n"/>
      <c r="Y109" s="1101" t="n"/>
      <c r="Z109" s="1101" t="n"/>
      <c r="AA109" s="144" t="n"/>
      <c r="AB109" s="1101" t="n"/>
      <c r="AC109" s="1101" t="n"/>
      <c r="AD109" s="1101" t="n"/>
      <c r="AE109" s="1101" t="n"/>
      <c r="AF109" s="1101" t="n"/>
      <c r="AG109" s="1101" t="n"/>
      <c r="AH109" s="144" t="n"/>
      <c r="AI109" s="332" t="n"/>
      <c r="AJ109" s="439" t="n"/>
      <c r="AK109" s="439" t="n"/>
      <c r="AL109" s="439" t="n"/>
      <c r="AM109" s="439" t="n"/>
      <c r="AN109" s="439" t="n"/>
      <c r="AO109" s="439" t="n"/>
      <c r="AP109" s="439" t="n"/>
      <c r="AQ109" s="435" t="n"/>
      <c r="AR109" s="447">
        <f>MAX(AK109,第7期!AO109)</f>
        <v/>
      </c>
      <c r="AS109" s="447">
        <f>IF(AC109="",0,IF(AJ109&lt;=0,1,0))</f>
        <v/>
      </c>
      <c r="AT109" s="448" t="n"/>
      <c r="AU109" s="447" t="n"/>
      <c r="AV109" s="447" t="n"/>
      <c r="AW109" s="1350" t="n"/>
      <c r="AX109" s="455" t="n"/>
      <c r="AY109" s="1085" t="n"/>
      <c r="AZ109" s="144" t="n"/>
      <c r="BA109" s="1101" t="n"/>
      <c r="BB109" s="1101" t="n"/>
      <c r="BC109" s="1101" t="n"/>
      <c r="BD109" s="1101" t="n"/>
      <c r="BE109" s="1101" t="n"/>
      <c r="BF109" s="1101" t="n"/>
      <c r="BG109" s="1101" t="n"/>
      <c r="BH109" s="1101" t="n"/>
      <c r="BI109" s="1101" t="n"/>
      <c r="BJ109" s="1101" t="n"/>
      <c r="BK109" s="1101" t="n"/>
      <c r="BL109" s="1101" t="n"/>
      <c r="BM109" s="1101" t="n"/>
      <c r="BN109" s="1101" t="n"/>
      <c r="BO109" s="1101" t="n"/>
      <c r="BP109" s="1101" t="n"/>
      <c r="BQ109" s="1101" t="n"/>
      <c r="BR109" s="1106" t="n"/>
      <c r="BS109" s="1106" t="n"/>
      <c r="BT109" s="1106" t="n"/>
      <c r="BU109" s="1106" t="n"/>
      <c r="BV109" s="1106" t="n"/>
      <c r="BW109" s="1106" t="n"/>
      <c r="BX109" s="1106" t="n"/>
      <c r="BY109" s="1106" t="n"/>
      <c r="BZ109" s="1106" t="n"/>
      <c r="CA109" s="1106" t="n"/>
      <c r="CB109" s="1106" t="n"/>
      <c r="CC109" s="1106" t="n"/>
      <c r="CD109" s="1106" t="n"/>
      <c r="CE109" s="1106" t="n"/>
      <c r="CF109" s="1106" t="n"/>
      <c r="CG109" s="1106" t="n"/>
      <c r="CH109" s="1106" t="n"/>
      <c r="CI109" s="1106" t="n"/>
      <c r="CJ109" s="1106" t="n"/>
      <c r="CK109" s="1101" t="n"/>
      <c r="CL109" s="1101" t="n"/>
      <c r="CM109" s="1101" t="n"/>
      <c r="CN109" s="1101" t="n"/>
      <c r="CO109" s="1101" t="n"/>
      <c r="CP109" s="1101" t="n"/>
      <c r="CQ109" s="1101" t="n"/>
      <c r="CR109" s="1101" t="n"/>
      <c r="CS109" s="1101" t="n"/>
      <c r="CT109" s="1101" t="n"/>
      <c r="CU109" s="1101" t="n"/>
      <c r="CV109" s="1101" t="n"/>
      <c r="CW109" s="1101" t="n"/>
      <c r="CX109" s="1101" t="n"/>
      <c r="CY109" s="1101" t="n"/>
      <c r="CZ109" s="1101" t="n"/>
      <c r="DA109" s="1101" t="n"/>
      <c r="DB109" s="1101" t="n"/>
      <c r="DC109" s="1101" t="n"/>
      <c r="DD109" s="1101" t="n"/>
      <c r="DE109" s="1101" t="n"/>
      <c r="DF109" s="1101" t="n"/>
      <c r="DG109" s="1101" t="n"/>
      <c r="DH109" s="1101" t="n"/>
      <c r="DI109" s="1101" t="n"/>
    </row>
    <row r="110" ht="16" customFormat="1" customHeight="1" s="140">
      <c r="A110" s="1101" t="n"/>
      <c r="B110" s="1101" t="n"/>
      <c r="C110" s="1101" t="n"/>
      <c r="D110" s="1101" t="n"/>
      <c r="E110" s="1101" t="n"/>
      <c r="F110" s="1101" t="n"/>
      <c r="G110" s="144" t="n"/>
      <c r="H110" s="1101" t="n"/>
      <c r="I110" s="1101" t="n"/>
      <c r="J110" s="1101" t="n"/>
      <c r="K110" s="1101" t="n"/>
      <c r="L110" s="1101" t="n"/>
      <c r="M110" s="178" t="n"/>
      <c r="N110" s="1101" t="n"/>
      <c r="O110" s="1101" t="n"/>
      <c r="P110" s="1101" t="n"/>
      <c r="Q110" s="1101" t="n"/>
      <c r="R110" s="1101" t="n"/>
      <c r="S110" s="1101" t="n"/>
      <c r="T110" s="230" t="n"/>
      <c r="U110" s="1101" t="n"/>
      <c r="V110" s="1101" t="n"/>
      <c r="W110" s="1101" t="n"/>
      <c r="X110" s="1101" t="n"/>
      <c r="Y110" s="1101" t="n"/>
      <c r="Z110" s="1101" t="n"/>
      <c r="AA110" s="144" t="n"/>
      <c r="AB110" s="1101" t="n"/>
      <c r="AC110" s="1101" t="n"/>
      <c r="AD110" s="1101" t="n"/>
      <c r="AE110" s="1101" t="n"/>
      <c r="AF110" s="1101" t="n"/>
      <c r="AG110" s="1101" t="n"/>
      <c r="AH110" s="144" t="n"/>
      <c r="AI110" s="332" t="n"/>
      <c r="AJ110" s="439" t="n"/>
      <c r="AK110" s="439" t="n"/>
      <c r="AL110" s="439" t="n"/>
      <c r="AM110" s="439" t="n"/>
      <c r="AN110" s="439" t="n"/>
      <c r="AO110" s="439" t="n"/>
      <c r="AP110" s="439" t="n"/>
      <c r="AQ110" s="435" t="n"/>
      <c r="AR110" s="447">
        <f>MAX(AK110,第7期!AO110)</f>
        <v/>
      </c>
      <c r="AS110" s="447">
        <f>IF(AC110="",0,IF(AJ110&lt;=0,1,0))</f>
        <v/>
      </c>
      <c r="AT110" s="448" t="n"/>
      <c r="AU110" s="447" t="n"/>
      <c r="AV110" s="447" t="n"/>
      <c r="AW110" s="1350" t="n"/>
      <c r="AX110" s="455" t="n"/>
      <c r="AY110" s="1085" t="n"/>
      <c r="AZ110" s="144" t="n"/>
      <c r="BA110" s="1101" t="n"/>
      <c r="BB110" s="1101" t="n"/>
      <c r="BC110" s="1101" t="n"/>
      <c r="BD110" s="1101" t="n"/>
      <c r="BE110" s="1101" t="n"/>
      <c r="BF110" s="1101" t="n"/>
      <c r="BG110" s="1101" t="n"/>
      <c r="BH110" s="1101" t="n"/>
      <c r="BI110" s="1101" t="n"/>
      <c r="BJ110" s="1101" t="n"/>
      <c r="BK110" s="1101" t="n"/>
      <c r="BL110" s="1101" t="n"/>
      <c r="BM110" s="1101" t="n"/>
      <c r="BN110" s="1101" t="n"/>
      <c r="BO110" s="1101" t="n"/>
      <c r="BP110" s="1101" t="n"/>
      <c r="BQ110" s="1101" t="n"/>
      <c r="BR110" s="1106" t="n"/>
      <c r="BS110" s="1106" t="n"/>
      <c r="BT110" s="1106" t="n"/>
      <c r="BU110" s="1106" t="n"/>
      <c r="BV110" s="1106" t="n"/>
      <c r="BW110" s="1106" t="n"/>
      <c r="BX110" s="1106" t="n"/>
      <c r="BY110" s="1106" t="n"/>
      <c r="BZ110" s="1106" t="n"/>
      <c r="CA110" s="1106" t="n"/>
      <c r="CB110" s="1106" t="n"/>
      <c r="CC110" s="1106" t="n"/>
      <c r="CD110" s="1106" t="n"/>
      <c r="CE110" s="1106" t="n"/>
      <c r="CF110" s="1106" t="n"/>
      <c r="CG110" s="1106" t="n"/>
      <c r="CH110" s="1106" t="n"/>
      <c r="CI110" s="1106" t="n"/>
      <c r="CJ110" s="1106" t="n"/>
      <c r="CK110" s="1101" t="n"/>
      <c r="CL110" s="1101" t="n"/>
      <c r="CM110" s="1101" t="n"/>
      <c r="CN110" s="1101" t="n"/>
      <c r="CO110" s="1101" t="n"/>
      <c r="CP110" s="1101" t="n"/>
      <c r="CQ110" s="1101" t="n"/>
      <c r="CR110" s="1101" t="n"/>
      <c r="CS110" s="1101" t="n"/>
      <c r="CT110" s="1101" t="n"/>
      <c r="CU110" s="1101" t="n"/>
      <c r="CV110" s="1101" t="n"/>
      <c r="CW110" s="1101" t="n"/>
      <c r="CX110" s="1101" t="n"/>
      <c r="CY110" s="1101" t="n"/>
      <c r="CZ110" s="1101" t="n"/>
      <c r="DA110" s="1101" t="n"/>
      <c r="DB110" s="1101" t="n"/>
      <c r="DC110" s="1101" t="n"/>
      <c r="DD110" s="1101" t="n"/>
      <c r="DE110" s="1101" t="n"/>
      <c r="DF110" s="1101" t="n"/>
      <c r="DG110" s="1101" t="n"/>
      <c r="DH110" s="1101" t="n"/>
      <c r="DI110" s="1101" t="n"/>
    </row>
    <row r="111" ht="16" customFormat="1" customHeight="1" s="140">
      <c r="A111" s="1101" t="n"/>
      <c r="B111" s="1101" t="n"/>
      <c r="C111" s="1101" t="n"/>
      <c r="D111" s="1101" t="n"/>
      <c r="E111" s="1101" t="n"/>
      <c r="F111" s="1101" t="n"/>
      <c r="G111" s="144" t="n"/>
      <c r="H111" s="1101" t="n"/>
      <c r="I111" s="1101" t="n"/>
      <c r="J111" s="1101" t="n"/>
      <c r="K111" s="1101" t="n"/>
      <c r="L111" s="1101" t="n"/>
      <c r="M111" s="178" t="n"/>
      <c r="N111" s="1101" t="n"/>
      <c r="O111" s="1101" t="n"/>
      <c r="P111" s="1101" t="n"/>
      <c r="Q111" s="1101" t="n"/>
      <c r="R111" s="1101" t="n"/>
      <c r="S111" s="1101" t="n"/>
      <c r="T111" s="230" t="n"/>
      <c r="U111" s="1101" t="n"/>
      <c r="V111" s="1101" t="n"/>
      <c r="W111" s="1101" t="n"/>
      <c r="X111" s="1101" t="n"/>
      <c r="Y111" s="1101" t="n"/>
      <c r="Z111" s="1101" t="n"/>
      <c r="AA111" s="144" t="n"/>
      <c r="AB111" s="1101" t="n"/>
      <c r="AC111" s="1101" t="n"/>
      <c r="AD111" s="1101" t="n"/>
      <c r="AE111" s="1101" t="n"/>
      <c r="AF111" s="1101" t="n"/>
      <c r="AG111" s="1101" t="n"/>
      <c r="AH111" s="144" t="n"/>
      <c r="AI111" s="332" t="n"/>
      <c r="AJ111" s="439" t="n"/>
      <c r="AK111" s="439" t="n"/>
      <c r="AL111" s="439" t="n"/>
      <c r="AM111" s="439" t="n"/>
      <c r="AN111" s="439" t="n"/>
      <c r="AO111" s="439" t="n"/>
      <c r="AP111" s="439" t="n"/>
      <c r="AQ111" s="435" t="n"/>
      <c r="AR111" s="447">
        <f>MAX(AK111,第7期!AO111)</f>
        <v/>
      </c>
      <c r="AS111" s="447">
        <f>IF(AC111="",0,IF(AJ111&lt;=0,1,0))</f>
        <v/>
      </c>
      <c r="AT111" s="448" t="n"/>
      <c r="AU111" s="447" t="n"/>
      <c r="AV111" s="447" t="n"/>
      <c r="AW111" s="1350" t="n"/>
      <c r="AX111" s="455" t="n"/>
      <c r="AY111" s="1085" t="n"/>
      <c r="AZ111" s="144" t="n"/>
      <c r="BA111" s="1101" t="n"/>
      <c r="BB111" s="1101" t="n"/>
      <c r="BC111" s="1101" t="n"/>
      <c r="BD111" s="1101" t="n"/>
      <c r="BE111" s="1101" t="n"/>
      <c r="BF111" s="1101" t="n"/>
      <c r="BG111" s="1101" t="n"/>
      <c r="BH111" s="1101" t="n"/>
      <c r="BI111" s="1101" t="n"/>
      <c r="BJ111" s="1101" t="n"/>
      <c r="BK111" s="1101" t="n"/>
      <c r="BL111" s="1101" t="n"/>
      <c r="BM111" s="1101" t="n"/>
      <c r="BN111" s="1101" t="n"/>
      <c r="BO111" s="1101" t="n"/>
      <c r="BP111" s="1101" t="n"/>
      <c r="BQ111" s="1101" t="n"/>
      <c r="BR111" s="1106" t="n"/>
      <c r="BS111" s="1106" t="n"/>
      <c r="BT111" s="1106" t="n"/>
      <c r="BU111" s="1106" t="n"/>
      <c r="BV111" s="1106" t="n"/>
      <c r="BW111" s="1106" t="n"/>
      <c r="BX111" s="1106" t="n"/>
      <c r="BY111" s="1106" t="n"/>
      <c r="BZ111" s="1106" t="n"/>
      <c r="CA111" s="1106" t="n"/>
      <c r="CB111" s="1106" t="n"/>
      <c r="CC111" s="1106" t="n"/>
      <c r="CD111" s="1106" t="n"/>
      <c r="CE111" s="1106" t="n"/>
      <c r="CF111" s="1106" t="n"/>
      <c r="CG111" s="1106" t="n"/>
      <c r="CH111" s="1106" t="n"/>
      <c r="CI111" s="1106" t="n"/>
      <c r="CJ111" s="1106" t="n"/>
      <c r="CK111" s="1101" t="n"/>
      <c r="CL111" s="1101" t="n"/>
      <c r="CM111" s="1101" t="n"/>
      <c r="CN111" s="1101" t="n"/>
      <c r="CO111" s="1101" t="n"/>
      <c r="CP111" s="1101" t="n"/>
      <c r="CQ111" s="1101" t="n"/>
      <c r="CR111" s="1101" t="n"/>
      <c r="CS111" s="1101" t="n"/>
      <c r="CT111" s="1101" t="n"/>
      <c r="CU111" s="1101" t="n"/>
      <c r="CV111" s="1101" t="n"/>
      <c r="CW111" s="1101" t="n"/>
      <c r="CX111" s="1101" t="n"/>
      <c r="CY111" s="1101" t="n"/>
      <c r="CZ111" s="1101" t="n"/>
      <c r="DA111" s="1101" t="n"/>
      <c r="DB111" s="1101" t="n"/>
      <c r="DC111" s="1101" t="n"/>
      <c r="DD111" s="1101" t="n"/>
      <c r="DE111" s="1101" t="n"/>
      <c r="DF111" s="1101" t="n"/>
      <c r="DG111" s="1101" t="n"/>
      <c r="DH111" s="1101" t="n"/>
      <c r="DI111" s="1101" t="n"/>
    </row>
    <row r="112" ht="16" customFormat="1" customHeight="1" s="140">
      <c r="A112" s="1101" t="n"/>
      <c r="B112" s="1101" t="n"/>
      <c r="C112" s="1101" t="n"/>
      <c r="D112" s="1101" t="n"/>
      <c r="E112" s="1101" t="n"/>
      <c r="F112" s="1101" t="n"/>
      <c r="G112" s="144" t="n"/>
      <c r="H112" s="1101" t="n"/>
      <c r="I112" s="1101" t="n"/>
      <c r="J112" s="1101" t="n"/>
      <c r="K112" s="1101" t="n"/>
      <c r="L112" s="1101" t="n"/>
      <c r="M112" s="178" t="n"/>
      <c r="N112" s="1101" t="n"/>
      <c r="O112" s="1101" t="n"/>
      <c r="P112" s="1101" t="n"/>
      <c r="Q112" s="1101" t="n"/>
      <c r="R112" s="1101" t="n"/>
      <c r="S112" s="1101" t="n"/>
      <c r="T112" s="230" t="n"/>
      <c r="U112" s="1101" t="n"/>
      <c r="V112" s="1101" t="n"/>
      <c r="W112" s="1101" t="n"/>
      <c r="X112" s="1101" t="n"/>
      <c r="Y112" s="1101" t="n"/>
      <c r="Z112" s="1101" t="n"/>
      <c r="AA112" s="144" t="n"/>
      <c r="AB112" s="1101" t="n"/>
      <c r="AC112" s="1101" t="n"/>
      <c r="AD112" s="1101" t="n"/>
      <c r="AE112" s="1101" t="n"/>
      <c r="AF112" s="1101" t="n"/>
      <c r="AG112" s="1101" t="n"/>
      <c r="AH112" s="144" t="n"/>
      <c r="AI112" s="332" t="n"/>
      <c r="AJ112" s="439" t="n"/>
      <c r="AK112" s="439" t="n"/>
      <c r="AL112" s="439" t="n"/>
      <c r="AM112" s="439" t="n"/>
      <c r="AN112" s="439" t="n"/>
      <c r="AO112" s="439" t="n"/>
      <c r="AP112" s="439" t="n"/>
      <c r="AQ112" s="435" t="n"/>
      <c r="AR112" s="447">
        <f>MAX(AK112,第7期!AO112)</f>
        <v/>
      </c>
      <c r="AS112" s="447">
        <f>IF(AC112="",0,IF(AJ112&lt;=0,1,0))</f>
        <v/>
      </c>
      <c r="AT112" s="448" t="n"/>
      <c r="AU112" s="447" t="n"/>
      <c r="AV112" s="447" t="n"/>
      <c r="AW112" s="1350" t="n"/>
      <c r="AX112" s="455" t="n"/>
      <c r="AY112" s="1085" t="n"/>
      <c r="AZ112" s="144" t="n"/>
      <c r="BA112" s="1101" t="n"/>
      <c r="BB112" s="1101" t="n"/>
      <c r="BC112" s="1101" t="n"/>
      <c r="BD112" s="1101" t="n"/>
      <c r="BE112" s="1101" t="n"/>
      <c r="BF112" s="1101" t="n"/>
      <c r="BG112" s="1101" t="n"/>
      <c r="BH112" s="1101" t="n"/>
      <c r="BI112" s="1101" t="n"/>
      <c r="BJ112" s="1101" t="n"/>
      <c r="BK112" s="1101" t="n"/>
      <c r="BL112" s="1101" t="n"/>
      <c r="BM112" s="1101" t="n"/>
      <c r="BN112" s="1101" t="n"/>
      <c r="BO112" s="1101" t="n"/>
      <c r="BP112" s="1101" t="n"/>
      <c r="BQ112" s="1101" t="n"/>
      <c r="BR112" s="1106" t="n"/>
      <c r="BS112" s="1106" t="n"/>
      <c r="BT112" s="1106" t="n"/>
      <c r="BU112" s="1106" t="n"/>
      <c r="BV112" s="1106" t="n"/>
      <c r="BW112" s="1106" t="n"/>
      <c r="BX112" s="1106" t="n"/>
      <c r="BY112" s="1106" t="n"/>
      <c r="BZ112" s="1106" t="n"/>
      <c r="CA112" s="1106" t="n"/>
      <c r="CB112" s="1106" t="n"/>
      <c r="CC112" s="1106" t="n"/>
      <c r="CD112" s="1106" t="n"/>
      <c r="CE112" s="1106" t="n"/>
      <c r="CF112" s="1106" t="n"/>
      <c r="CG112" s="1106" t="n"/>
      <c r="CH112" s="1106" t="n"/>
      <c r="CI112" s="1106" t="n"/>
      <c r="CJ112" s="1106" t="n"/>
      <c r="CK112" s="1101" t="n"/>
      <c r="CL112" s="1101" t="n"/>
      <c r="CM112" s="1101" t="n"/>
      <c r="CN112" s="1101" t="n"/>
      <c r="CO112" s="1101" t="n"/>
      <c r="CP112" s="1101" t="n"/>
      <c r="CQ112" s="1101" t="n"/>
      <c r="CR112" s="1101" t="n"/>
      <c r="CS112" s="1101" t="n"/>
      <c r="CT112" s="1101" t="n"/>
      <c r="CU112" s="1101" t="n"/>
      <c r="CV112" s="1101" t="n"/>
      <c r="CW112" s="1101" t="n"/>
      <c r="CX112" s="1101" t="n"/>
      <c r="CY112" s="1101" t="n"/>
      <c r="CZ112" s="1101" t="n"/>
      <c r="DA112" s="1101" t="n"/>
      <c r="DB112" s="1101" t="n"/>
      <c r="DC112" s="1101" t="n"/>
      <c r="DD112" s="1101" t="n"/>
      <c r="DE112" s="1101" t="n"/>
      <c r="DF112" s="1101" t="n"/>
      <c r="DG112" s="1101" t="n"/>
      <c r="DH112" s="1101" t="n"/>
      <c r="DI112" s="1101" t="n"/>
    </row>
    <row r="113" ht="16" customFormat="1" customHeight="1" s="140">
      <c r="A113" s="1101" t="n"/>
      <c r="B113" s="1101" t="n"/>
      <c r="C113" s="1101" t="n"/>
      <c r="D113" s="1101" t="n"/>
      <c r="E113" s="1101" t="n"/>
      <c r="F113" s="1101" t="n"/>
      <c r="G113" s="144" t="n"/>
      <c r="H113" s="1101" t="n"/>
      <c r="I113" s="1101" t="n"/>
      <c r="J113" s="1101" t="n"/>
      <c r="K113" s="1101" t="n"/>
      <c r="L113" s="1101" t="n"/>
      <c r="M113" s="178" t="n"/>
      <c r="N113" s="1101" t="n"/>
      <c r="O113" s="1101" t="n"/>
      <c r="P113" s="1101" t="n"/>
      <c r="Q113" s="1101" t="n"/>
      <c r="R113" s="1101" t="n"/>
      <c r="S113" s="1101" t="n"/>
      <c r="T113" s="230" t="n"/>
      <c r="U113" s="1101" t="n"/>
      <c r="V113" s="1101" t="n"/>
      <c r="W113" s="1101" t="n"/>
      <c r="X113" s="1101" t="n"/>
      <c r="Y113" s="1101" t="n"/>
      <c r="Z113" s="1101" t="n"/>
      <c r="AA113" s="144" t="n"/>
      <c r="AB113" s="1101" t="n"/>
      <c r="AC113" s="1101" t="n"/>
      <c r="AD113" s="1101" t="n"/>
      <c r="AE113" s="1101" t="n"/>
      <c r="AF113" s="1101" t="n"/>
      <c r="AG113" s="1101" t="n"/>
      <c r="AH113" s="144" t="n"/>
      <c r="AI113" s="332" t="n"/>
      <c r="AJ113" s="439" t="n"/>
      <c r="AK113" s="439" t="n"/>
      <c r="AL113" s="439" t="n"/>
      <c r="AM113" s="439" t="n"/>
      <c r="AN113" s="439" t="n"/>
      <c r="AO113" s="439" t="n"/>
      <c r="AP113" s="439" t="n"/>
      <c r="AQ113" s="435" t="n"/>
      <c r="AR113" s="447">
        <f>MAX(AK113,第7期!AO113)</f>
        <v/>
      </c>
      <c r="AS113" s="447">
        <f>IF(AC113="",0,IF(AJ113&lt;=0,1,0))</f>
        <v/>
      </c>
      <c r="AT113" s="448" t="n"/>
      <c r="AU113" s="447" t="n"/>
      <c r="AV113" s="447" t="n"/>
      <c r="AW113" s="1350" t="n"/>
      <c r="AX113" s="455" t="n"/>
      <c r="AY113" s="1085" t="n"/>
      <c r="AZ113" s="144" t="n"/>
      <c r="BA113" s="1101" t="n"/>
      <c r="BB113" s="1101" t="n"/>
      <c r="BC113" s="1101" t="n"/>
      <c r="BD113" s="1101" t="n"/>
      <c r="BE113" s="1101" t="n"/>
      <c r="BF113" s="1101" t="n"/>
      <c r="BG113" s="1101" t="n"/>
      <c r="BH113" s="1101" t="n"/>
      <c r="BI113" s="1101" t="n"/>
      <c r="BJ113" s="1101" t="n"/>
      <c r="BK113" s="1101" t="n"/>
      <c r="BL113" s="1101" t="n"/>
      <c r="BM113" s="1101" t="n"/>
      <c r="BN113" s="1101" t="n"/>
      <c r="BO113" s="1101" t="n"/>
      <c r="BP113" s="1101" t="n"/>
      <c r="BQ113" s="1101" t="n"/>
      <c r="BR113" s="1106" t="n"/>
      <c r="BS113" s="1106" t="n"/>
      <c r="BT113" s="1106" t="n"/>
      <c r="BU113" s="1106" t="n"/>
      <c r="BV113" s="1106" t="n"/>
      <c r="BW113" s="1106" t="n"/>
      <c r="BX113" s="1106" t="n"/>
      <c r="BY113" s="1106" t="n"/>
      <c r="BZ113" s="1106" t="n"/>
      <c r="CA113" s="1106" t="n"/>
      <c r="CB113" s="1106" t="n"/>
      <c r="CC113" s="1106" t="n"/>
      <c r="CD113" s="1106" t="n"/>
      <c r="CE113" s="1106" t="n"/>
      <c r="CF113" s="1106" t="n"/>
      <c r="CG113" s="1106" t="n"/>
      <c r="CH113" s="1106" t="n"/>
      <c r="CI113" s="1106" t="n"/>
      <c r="CJ113" s="1106" t="n"/>
      <c r="CK113" s="1101" t="n"/>
      <c r="CL113" s="1101" t="n"/>
      <c r="CM113" s="1101" t="n"/>
      <c r="CN113" s="1101" t="n"/>
      <c r="CO113" s="1101" t="n"/>
      <c r="CP113" s="1101" t="n"/>
      <c r="CQ113" s="1101" t="n"/>
      <c r="CR113" s="1101" t="n"/>
      <c r="CS113" s="1101" t="n"/>
      <c r="CT113" s="1101" t="n"/>
      <c r="CU113" s="1101" t="n"/>
      <c r="CV113" s="1101" t="n"/>
      <c r="CW113" s="1101" t="n"/>
      <c r="CX113" s="1101" t="n"/>
      <c r="CY113" s="1101" t="n"/>
      <c r="CZ113" s="1101" t="n"/>
      <c r="DA113" s="1101" t="n"/>
      <c r="DB113" s="1101" t="n"/>
      <c r="DC113" s="1101" t="n"/>
      <c r="DD113" s="1101" t="n"/>
      <c r="DE113" s="1101" t="n"/>
      <c r="DF113" s="1101" t="n"/>
      <c r="DG113" s="1101" t="n"/>
      <c r="DH113" s="1101" t="n"/>
      <c r="DI113" s="1101" t="n"/>
    </row>
    <row r="114" ht="16" customFormat="1" customHeight="1" s="140">
      <c r="A114" s="1101" t="n"/>
      <c r="B114" s="1101" t="n"/>
      <c r="C114" s="1101" t="n"/>
      <c r="D114" s="1101" t="n"/>
      <c r="E114" s="1101" t="n"/>
      <c r="F114" s="1101" t="n"/>
      <c r="G114" s="144" t="n"/>
      <c r="H114" s="1101" t="n"/>
      <c r="I114" s="1101" t="n"/>
      <c r="J114" s="1101" t="n"/>
      <c r="K114" s="1101" t="n"/>
      <c r="L114" s="1101" t="n"/>
      <c r="M114" s="178" t="n"/>
      <c r="N114" s="1101" t="n"/>
      <c r="O114" s="1101" t="n"/>
      <c r="P114" s="1101" t="n"/>
      <c r="Q114" s="1101" t="n"/>
      <c r="R114" s="1101" t="n"/>
      <c r="S114" s="1101" t="n"/>
      <c r="T114" s="230" t="n"/>
      <c r="U114" s="1101" t="n"/>
      <c r="V114" s="1101" t="n"/>
      <c r="W114" s="1101" t="n"/>
      <c r="X114" s="1101" t="n"/>
      <c r="Y114" s="1101" t="n"/>
      <c r="Z114" s="1101" t="n"/>
      <c r="AA114" s="144" t="n"/>
      <c r="AB114" s="1101" t="n"/>
      <c r="AC114" s="1101" t="n"/>
      <c r="AD114" s="1101" t="n"/>
      <c r="AE114" s="1101" t="n"/>
      <c r="AF114" s="1101" t="n"/>
      <c r="AG114" s="1101" t="n"/>
      <c r="AH114" s="144" t="n"/>
      <c r="AI114" s="332" t="n"/>
      <c r="AJ114" s="439" t="n"/>
      <c r="AK114" s="439" t="n"/>
      <c r="AL114" s="439" t="n"/>
      <c r="AM114" s="439" t="n"/>
      <c r="AN114" s="439" t="n"/>
      <c r="AO114" s="439" t="n"/>
      <c r="AP114" s="439" t="n"/>
      <c r="AQ114" s="435" t="n"/>
      <c r="AR114" s="447">
        <f>MAX(AK114,第7期!AO114)</f>
        <v/>
      </c>
      <c r="AS114" s="447">
        <f>IF(AC114="",0,IF(AJ114&lt;=0,1,0))</f>
        <v/>
      </c>
      <c r="AT114" s="448" t="n"/>
      <c r="AU114" s="447" t="n"/>
      <c r="AV114" s="447" t="n"/>
      <c r="AW114" s="1350" t="n"/>
      <c r="AX114" s="455" t="n"/>
      <c r="AY114" s="1085" t="n"/>
      <c r="AZ114" s="144" t="n"/>
      <c r="BA114" s="1101" t="n"/>
      <c r="BB114" s="1101" t="n"/>
      <c r="BC114" s="1101" t="n"/>
      <c r="BD114" s="1101" t="n"/>
      <c r="BE114" s="1101" t="n"/>
      <c r="BF114" s="1101" t="n"/>
      <c r="BG114" s="1101" t="n"/>
      <c r="BH114" s="1101" t="n"/>
      <c r="BI114" s="1101" t="n"/>
      <c r="BJ114" s="1101" t="n"/>
      <c r="BK114" s="1101" t="n"/>
      <c r="BL114" s="1101" t="n"/>
      <c r="BM114" s="1101" t="n"/>
      <c r="BN114" s="1101" t="n"/>
      <c r="BO114" s="1101" t="n"/>
      <c r="BP114" s="1101" t="n"/>
      <c r="BQ114" s="1101" t="n"/>
      <c r="BR114" s="1106" t="n"/>
      <c r="BS114" s="1106" t="n"/>
      <c r="BT114" s="1106" t="n"/>
      <c r="BU114" s="1106" t="n"/>
      <c r="BV114" s="1106" t="n"/>
      <c r="BW114" s="1106" t="n"/>
      <c r="BX114" s="1106" t="n"/>
      <c r="BY114" s="1106" t="n"/>
      <c r="BZ114" s="1106" t="n"/>
      <c r="CA114" s="1106" t="n"/>
      <c r="CB114" s="1106" t="n"/>
      <c r="CC114" s="1106" t="n"/>
      <c r="CD114" s="1106" t="n"/>
      <c r="CE114" s="1106" t="n"/>
      <c r="CF114" s="1106" t="n"/>
      <c r="CG114" s="1106" t="n"/>
      <c r="CH114" s="1106" t="n"/>
      <c r="CI114" s="1106" t="n"/>
      <c r="CJ114" s="1106" t="n"/>
      <c r="CK114" s="1101" t="n"/>
      <c r="CL114" s="1101" t="n"/>
      <c r="CM114" s="1101" t="n"/>
      <c r="CN114" s="1101" t="n"/>
      <c r="CO114" s="1101" t="n"/>
      <c r="CP114" s="1101" t="n"/>
      <c r="CQ114" s="1101" t="n"/>
      <c r="CR114" s="1101" t="n"/>
      <c r="CS114" s="1101" t="n"/>
      <c r="CT114" s="1101" t="n"/>
      <c r="CU114" s="1101" t="n"/>
      <c r="CV114" s="1101" t="n"/>
      <c r="CW114" s="1101" t="n"/>
      <c r="CX114" s="1101" t="n"/>
      <c r="CY114" s="1101" t="n"/>
      <c r="CZ114" s="1101" t="n"/>
      <c r="DA114" s="1101" t="n"/>
      <c r="DB114" s="1101" t="n"/>
      <c r="DC114" s="1101" t="n"/>
      <c r="DD114" s="1101" t="n"/>
      <c r="DE114" s="1101" t="n"/>
      <c r="DF114" s="1101" t="n"/>
      <c r="DG114" s="1101" t="n"/>
      <c r="DH114" s="1101" t="n"/>
      <c r="DI114" s="1101" t="n"/>
    </row>
    <row r="115" ht="16" customFormat="1" customHeight="1" s="140">
      <c r="A115" s="1101" t="n"/>
      <c r="B115" s="1101" t="n"/>
      <c r="C115" s="1101" t="n"/>
      <c r="D115" s="1101" t="n"/>
      <c r="E115" s="1101" t="n"/>
      <c r="F115" s="1101" t="n"/>
      <c r="G115" s="144" t="n"/>
      <c r="H115" s="1101" t="n"/>
      <c r="I115" s="1101" t="n"/>
      <c r="J115" s="1101" t="n"/>
      <c r="K115" s="1101" t="n"/>
      <c r="L115" s="1101" t="n"/>
      <c r="M115" s="178" t="n"/>
      <c r="N115" s="1101" t="n"/>
      <c r="O115" s="1101" t="n"/>
      <c r="P115" s="1101" t="n"/>
      <c r="Q115" s="1101" t="n"/>
      <c r="R115" s="1101" t="n"/>
      <c r="S115" s="1101" t="n"/>
      <c r="T115" s="230" t="n"/>
      <c r="U115" s="1101" t="n"/>
      <c r="V115" s="1101" t="n"/>
      <c r="W115" s="1101" t="n"/>
      <c r="X115" s="1101" t="n"/>
      <c r="Y115" s="1101" t="n"/>
      <c r="Z115" s="1101" t="n"/>
      <c r="AA115" s="144" t="n"/>
      <c r="AB115" s="1101" t="n"/>
      <c r="AC115" s="1101" t="n"/>
      <c r="AD115" s="1101" t="n"/>
      <c r="AE115" s="1101" t="n"/>
      <c r="AF115" s="1101" t="n"/>
      <c r="AG115" s="1101" t="n"/>
      <c r="AH115" s="144" t="n"/>
      <c r="AI115" s="332" t="n"/>
      <c r="AJ115" s="439" t="n"/>
      <c r="AK115" s="439" t="n"/>
      <c r="AL115" s="439" t="n"/>
      <c r="AM115" s="439" t="n"/>
      <c r="AN115" s="439" t="n"/>
      <c r="AO115" s="439" t="n"/>
      <c r="AP115" s="439" t="n"/>
      <c r="AQ115" s="435" t="n"/>
      <c r="AR115" s="447">
        <f>MAX(AK115,第7期!AO115)</f>
        <v/>
      </c>
      <c r="AS115" s="447">
        <f>IF(AC115="",0,IF(AJ115&lt;=0,1,0))</f>
        <v/>
      </c>
      <c r="AT115" s="448" t="n"/>
      <c r="AU115" s="447" t="n"/>
      <c r="AV115" s="447" t="n"/>
      <c r="AW115" s="1350" t="n"/>
      <c r="AX115" s="455" t="n"/>
      <c r="AY115" s="1085" t="n"/>
      <c r="AZ115" s="144" t="n"/>
      <c r="BA115" s="1101" t="n"/>
      <c r="BB115" s="1101" t="n"/>
      <c r="BC115" s="1101" t="n"/>
      <c r="BD115" s="1101" t="n"/>
      <c r="BE115" s="1101" t="n"/>
      <c r="BF115" s="1101" t="n"/>
      <c r="BG115" s="1101" t="n"/>
      <c r="BH115" s="1101" t="n"/>
      <c r="BI115" s="1101" t="n"/>
      <c r="BJ115" s="1101" t="n"/>
      <c r="BK115" s="1101" t="n"/>
      <c r="BL115" s="1101" t="n"/>
      <c r="BM115" s="1101" t="n"/>
      <c r="BN115" s="1101" t="n"/>
      <c r="BO115" s="1101" t="n"/>
      <c r="BP115" s="1101" t="n"/>
      <c r="BQ115" s="1101" t="n"/>
      <c r="BR115" s="1106" t="n"/>
      <c r="BS115" s="1106" t="n"/>
      <c r="BT115" s="1106" t="n"/>
      <c r="BU115" s="1106" t="n"/>
      <c r="BV115" s="1106" t="n"/>
      <c r="BW115" s="1106" t="n"/>
      <c r="BX115" s="1106" t="n"/>
      <c r="BY115" s="1106" t="n"/>
      <c r="BZ115" s="1106" t="n"/>
      <c r="CA115" s="1106" t="n"/>
      <c r="CB115" s="1106" t="n"/>
      <c r="CC115" s="1106" t="n"/>
      <c r="CD115" s="1106" t="n"/>
      <c r="CE115" s="1106" t="n"/>
      <c r="CF115" s="1106" t="n"/>
      <c r="CG115" s="1106" t="n"/>
      <c r="CH115" s="1106" t="n"/>
      <c r="CI115" s="1106" t="n"/>
      <c r="CJ115" s="1106" t="n"/>
      <c r="CK115" s="1101" t="n"/>
      <c r="CL115" s="1101" t="n"/>
      <c r="CM115" s="1101" t="n"/>
      <c r="CN115" s="1101" t="n"/>
      <c r="CO115" s="1101" t="n"/>
      <c r="CP115" s="1101" t="n"/>
      <c r="CQ115" s="1101" t="n"/>
      <c r="CR115" s="1101" t="n"/>
      <c r="CS115" s="1101" t="n"/>
      <c r="CT115" s="1101" t="n"/>
      <c r="CU115" s="1101" t="n"/>
      <c r="CV115" s="1101" t="n"/>
      <c r="CW115" s="1101" t="n"/>
      <c r="CX115" s="1101" t="n"/>
      <c r="CY115" s="1101" t="n"/>
      <c r="CZ115" s="1101" t="n"/>
      <c r="DA115" s="1101" t="n"/>
      <c r="DB115" s="1101" t="n"/>
      <c r="DC115" s="1101" t="n"/>
      <c r="DD115" s="1101" t="n"/>
      <c r="DE115" s="1101" t="n"/>
      <c r="DF115" s="1101" t="n"/>
      <c r="DG115" s="1101" t="n"/>
      <c r="DH115" s="1101" t="n"/>
      <c r="DI115" s="1101" t="n"/>
    </row>
    <row r="116" ht="16" customFormat="1" customHeight="1" s="140">
      <c r="A116" s="1101" t="n"/>
      <c r="B116" s="1101" t="n"/>
      <c r="C116" s="1101" t="n"/>
      <c r="D116" s="1101" t="n"/>
      <c r="E116" s="1101" t="n"/>
      <c r="F116" s="1101" t="n"/>
      <c r="G116" s="144" t="n"/>
      <c r="H116" s="1101" t="n"/>
      <c r="I116" s="1101" t="n"/>
      <c r="J116" s="1101" t="n"/>
      <c r="K116" s="1101" t="n"/>
      <c r="L116" s="1101" t="n"/>
      <c r="M116" s="178" t="n"/>
      <c r="N116" s="1101" t="n"/>
      <c r="O116" s="1101" t="n"/>
      <c r="P116" s="1101" t="n"/>
      <c r="Q116" s="1101" t="n"/>
      <c r="R116" s="1101" t="n"/>
      <c r="S116" s="1101" t="n"/>
      <c r="T116" s="230" t="n"/>
      <c r="U116" s="1101" t="n"/>
      <c r="V116" s="1101" t="n"/>
      <c r="W116" s="1101" t="n"/>
      <c r="X116" s="1101" t="n"/>
      <c r="Y116" s="1101" t="n"/>
      <c r="Z116" s="1101" t="n"/>
      <c r="AA116" s="144" t="n"/>
      <c r="AB116" s="1101" t="n"/>
      <c r="AC116" s="1101" t="n"/>
      <c r="AD116" s="1101" t="n"/>
      <c r="AE116" s="1101" t="n"/>
      <c r="AF116" s="1101" t="n"/>
      <c r="AG116" s="1101" t="n"/>
      <c r="AH116" s="144" t="n"/>
      <c r="AI116" s="332" t="n"/>
      <c r="AJ116" s="439" t="n"/>
      <c r="AK116" s="439" t="n"/>
      <c r="AL116" s="439" t="n"/>
      <c r="AM116" s="439" t="n"/>
      <c r="AN116" s="439" t="n"/>
      <c r="AO116" s="439" t="n"/>
      <c r="AP116" s="439" t="n"/>
      <c r="AQ116" s="435" t="n"/>
      <c r="AR116" s="447">
        <f>MAX(AK116,第7期!AO116)</f>
        <v/>
      </c>
      <c r="AS116" s="447">
        <f>IF(AC116="",0,IF(AJ116&lt;=0,1,0))</f>
        <v/>
      </c>
      <c r="AT116" s="448" t="n"/>
      <c r="AU116" s="447" t="n"/>
      <c r="AV116" s="447" t="n"/>
      <c r="AW116" s="1350" t="n"/>
      <c r="AX116" s="455" t="n"/>
      <c r="AY116" s="1085" t="n"/>
      <c r="AZ116" s="144" t="n"/>
      <c r="BA116" s="1101" t="n"/>
      <c r="BB116" s="1101" t="n"/>
      <c r="BC116" s="1101" t="n"/>
      <c r="BD116" s="1101" t="n"/>
      <c r="BE116" s="1101" t="n"/>
      <c r="BF116" s="1101" t="n"/>
      <c r="BG116" s="1101" t="n"/>
      <c r="BH116" s="1101" t="n"/>
      <c r="BI116" s="1101" t="n"/>
      <c r="BJ116" s="1101" t="n"/>
      <c r="BK116" s="1101" t="n"/>
      <c r="BL116" s="1101" t="n"/>
      <c r="BM116" s="1101" t="n"/>
      <c r="BN116" s="1101" t="n"/>
      <c r="BO116" s="1101" t="n"/>
      <c r="BP116" s="1101" t="n"/>
      <c r="BQ116" s="1101" t="n"/>
      <c r="BR116" s="1106" t="n"/>
      <c r="BS116" s="1106" t="n"/>
      <c r="BT116" s="1106" t="n"/>
      <c r="BU116" s="1106" t="n"/>
      <c r="BV116" s="1106" t="n"/>
      <c r="BW116" s="1106" t="n"/>
      <c r="BX116" s="1106" t="n"/>
      <c r="BY116" s="1106" t="n"/>
      <c r="BZ116" s="1106" t="n"/>
      <c r="CA116" s="1106" t="n"/>
      <c r="CB116" s="1106" t="n"/>
      <c r="CC116" s="1106" t="n"/>
      <c r="CD116" s="1106" t="n"/>
      <c r="CE116" s="1106" t="n"/>
      <c r="CF116" s="1106" t="n"/>
      <c r="CG116" s="1106" t="n"/>
      <c r="CH116" s="1106" t="n"/>
      <c r="CI116" s="1106" t="n"/>
      <c r="CJ116" s="1106" t="n"/>
      <c r="CK116" s="1101" t="n"/>
      <c r="CL116" s="1101" t="n"/>
      <c r="CM116" s="1101" t="n"/>
      <c r="CN116" s="1101" t="n"/>
      <c r="CO116" s="1101" t="n"/>
      <c r="CP116" s="1101" t="n"/>
      <c r="CQ116" s="1101" t="n"/>
      <c r="CR116" s="1101" t="n"/>
      <c r="CS116" s="1101" t="n"/>
      <c r="CT116" s="1101" t="n"/>
      <c r="CU116" s="1101" t="n"/>
      <c r="CV116" s="1101" t="n"/>
      <c r="CW116" s="1101" t="n"/>
      <c r="CX116" s="1101" t="n"/>
      <c r="CY116" s="1101" t="n"/>
      <c r="CZ116" s="1101" t="n"/>
      <c r="DA116" s="1101" t="n"/>
      <c r="DB116" s="1101" t="n"/>
      <c r="DC116" s="1101" t="n"/>
      <c r="DD116" s="1101" t="n"/>
      <c r="DE116" s="1101" t="n"/>
      <c r="DF116" s="1101" t="n"/>
      <c r="DG116" s="1101" t="n"/>
      <c r="DH116" s="1101" t="n"/>
      <c r="DI116" s="1101" t="n"/>
    </row>
    <row r="117" ht="16" customFormat="1" customHeight="1" s="140">
      <c r="A117" s="1101" t="n"/>
      <c r="B117" s="1101" t="n"/>
      <c r="C117" s="1101" t="n"/>
      <c r="D117" s="1101" t="n"/>
      <c r="E117" s="1101" t="n"/>
      <c r="F117" s="1101" t="n"/>
      <c r="G117" s="144" t="n"/>
      <c r="H117" s="1101" t="n"/>
      <c r="I117" s="1101" t="n"/>
      <c r="J117" s="1101" t="n"/>
      <c r="K117" s="1101" t="n"/>
      <c r="L117" s="1101" t="n"/>
      <c r="M117" s="178" t="n"/>
      <c r="N117" s="1101" t="n"/>
      <c r="O117" s="1101" t="n"/>
      <c r="P117" s="1101" t="n"/>
      <c r="Q117" s="1101" t="n"/>
      <c r="R117" s="1101" t="n"/>
      <c r="S117" s="1101" t="n"/>
      <c r="T117" s="230" t="n"/>
      <c r="U117" s="1101" t="n"/>
      <c r="V117" s="1101" t="n"/>
      <c r="W117" s="1101" t="n"/>
      <c r="X117" s="1101" t="n"/>
      <c r="Y117" s="1101" t="n"/>
      <c r="Z117" s="1101" t="n"/>
      <c r="AA117" s="144" t="n"/>
      <c r="AB117" s="1101" t="n"/>
      <c r="AC117" s="1101" t="n"/>
      <c r="AD117" s="1101" t="n"/>
      <c r="AE117" s="1101" t="n"/>
      <c r="AF117" s="1101" t="n"/>
      <c r="AG117" s="1101" t="n"/>
      <c r="AH117" s="144" t="n"/>
      <c r="AI117" s="332" t="n"/>
      <c r="AJ117" s="439" t="n"/>
      <c r="AK117" s="439" t="n"/>
      <c r="AL117" s="439" t="n"/>
      <c r="AM117" s="439" t="n"/>
      <c r="AN117" s="439" t="n"/>
      <c r="AO117" s="439" t="n"/>
      <c r="AP117" s="439" t="n"/>
      <c r="AQ117" s="435" t="n"/>
      <c r="AR117" s="447">
        <f>MAX(AK117,第7期!AO117)</f>
        <v/>
      </c>
      <c r="AS117" s="447">
        <f>IF(AC117="",0,IF(AJ117&lt;=0,1,0))</f>
        <v/>
      </c>
      <c r="AT117" s="448" t="n"/>
      <c r="AU117" s="447" t="n"/>
      <c r="AV117" s="447" t="n"/>
      <c r="AW117" s="1350" t="n"/>
      <c r="AX117" s="455" t="n"/>
      <c r="AY117" s="1085" t="n"/>
      <c r="AZ117" s="144" t="n"/>
      <c r="BA117" s="1101" t="n"/>
      <c r="BB117" s="1101" t="n"/>
      <c r="BC117" s="1101" t="n"/>
      <c r="BD117" s="1101" t="n"/>
      <c r="BE117" s="1101" t="n"/>
      <c r="BF117" s="1101" t="n"/>
      <c r="BG117" s="1101" t="n"/>
      <c r="BH117" s="1101" t="n"/>
      <c r="BI117" s="1101" t="n"/>
      <c r="BJ117" s="1101" t="n"/>
      <c r="BK117" s="1101" t="n"/>
      <c r="BL117" s="1101" t="n"/>
      <c r="BM117" s="1101" t="n"/>
      <c r="BN117" s="1101" t="n"/>
      <c r="BO117" s="1101" t="n"/>
      <c r="BP117" s="1101" t="n"/>
      <c r="BQ117" s="1101" t="n"/>
      <c r="BR117" s="1106" t="n"/>
      <c r="BS117" s="1106" t="n"/>
      <c r="BT117" s="1106" t="n"/>
      <c r="BU117" s="1106" t="n"/>
      <c r="BV117" s="1106" t="n"/>
      <c r="BW117" s="1106" t="n"/>
      <c r="BX117" s="1106" t="n"/>
      <c r="BY117" s="1106" t="n"/>
      <c r="BZ117" s="1106" t="n"/>
      <c r="CA117" s="1106" t="n"/>
      <c r="CB117" s="1106" t="n"/>
      <c r="CC117" s="1106" t="n"/>
      <c r="CD117" s="1106" t="n"/>
      <c r="CE117" s="1106" t="n"/>
      <c r="CF117" s="1106" t="n"/>
      <c r="CG117" s="1106" t="n"/>
      <c r="CH117" s="1106" t="n"/>
      <c r="CI117" s="1106" t="n"/>
      <c r="CJ117" s="1106" t="n"/>
      <c r="CK117" s="1101" t="n"/>
      <c r="CL117" s="1101" t="n"/>
      <c r="CM117" s="1101" t="n"/>
      <c r="CN117" s="1101" t="n"/>
      <c r="CO117" s="1101" t="n"/>
      <c r="CP117" s="1101" t="n"/>
      <c r="CQ117" s="1101" t="n"/>
      <c r="CR117" s="1101" t="n"/>
      <c r="CS117" s="1101" t="n"/>
      <c r="CT117" s="1101" t="n"/>
      <c r="CU117" s="1101" t="n"/>
      <c r="CV117" s="1101" t="n"/>
      <c r="CW117" s="1101" t="n"/>
      <c r="CX117" s="1101" t="n"/>
      <c r="CY117" s="1101" t="n"/>
      <c r="CZ117" s="1101" t="n"/>
      <c r="DA117" s="1101" t="n"/>
      <c r="DB117" s="1101" t="n"/>
      <c r="DC117" s="1101" t="n"/>
      <c r="DD117" s="1101" t="n"/>
      <c r="DE117" s="1101" t="n"/>
      <c r="DF117" s="1101" t="n"/>
      <c r="DG117" s="1101" t="n"/>
      <c r="DH117" s="1101" t="n"/>
      <c r="DI117" s="1101" t="n"/>
    </row>
    <row r="118" ht="16" customFormat="1" customHeight="1" s="140">
      <c r="A118" s="1101" t="n"/>
      <c r="B118" s="1101" t="n"/>
      <c r="C118" s="1101" t="n"/>
      <c r="D118" s="1101" t="n"/>
      <c r="E118" s="1101" t="n"/>
      <c r="F118" s="1101" t="n"/>
      <c r="G118" s="144" t="n"/>
      <c r="H118" s="1101" t="n"/>
      <c r="I118" s="1101" t="n"/>
      <c r="J118" s="1101" t="n"/>
      <c r="K118" s="1101" t="n"/>
      <c r="L118" s="1101" t="n"/>
      <c r="M118" s="178" t="n"/>
      <c r="N118" s="1101" t="n"/>
      <c r="O118" s="1101" t="n"/>
      <c r="P118" s="1101" t="n"/>
      <c r="Q118" s="1101" t="n"/>
      <c r="R118" s="1101" t="n"/>
      <c r="S118" s="1101" t="n"/>
      <c r="T118" s="230" t="n"/>
      <c r="U118" s="1101" t="n"/>
      <c r="V118" s="1101" t="n"/>
      <c r="W118" s="1101" t="n"/>
      <c r="X118" s="1101" t="n"/>
      <c r="Y118" s="1101" t="n"/>
      <c r="Z118" s="1101" t="n"/>
      <c r="AA118" s="144" t="n"/>
      <c r="AB118" s="1101" t="n"/>
      <c r="AC118" s="1101" t="n"/>
      <c r="AD118" s="1101" t="n"/>
      <c r="AE118" s="1101" t="n"/>
      <c r="AF118" s="1101" t="n"/>
      <c r="AG118" s="1101" t="n"/>
      <c r="AH118" s="144" t="n"/>
      <c r="AI118" s="332" t="n"/>
      <c r="AJ118" s="439" t="n"/>
      <c r="AK118" s="439" t="n"/>
      <c r="AL118" s="439" t="n"/>
      <c r="AM118" s="439" t="n"/>
      <c r="AN118" s="439" t="n"/>
      <c r="AO118" s="439" t="n"/>
      <c r="AP118" s="439" t="n"/>
      <c r="AQ118" s="435" t="n"/>
      <c r="AR118" s="447">
        <f>MAX(AK118,第7期!AO118)</f>
        <v/>
      </c>
      <c r="AS118" s="447">
        <f>IF(AC118="",0,IF(AJ118&lt;=0,1,0))</f>
        <v/>
      </c>
      <c r="AT118" s="448" t="n"/>
      <c r="AU118" s="447" t="n"/>
      <c r="AV118" s="447" t="n"/>
      <c r="AW118" s="1350" t="n"/>
      <c r="AX118" s="455" t="n"/>
      <c r="AY118" s="1085" t="n"/>
      <c r="AZ118" s="144" t="n"/>
      <c r="BA118" s="1101" t="n"/>
      <c r="BB118" s="1101" t="n"/>
      <c r="BC118" s="1101" t="n"/>
      <c r="BD118" s="1101" t="n"/>
      <c r="BE118" s="1101" t="n"/>
      <c r="BF118" s="1101" t="n"/>
      <c r="BG118" s="1101" t="n"/>
      <c r="BH118" s="1101" t="n"/>
      <c r="BI118" s="1101" t="n"/>
      <c r="BJ118" s="1101" t="n"/>
      <c r="BK118" s="1101" t="n"/>
      <c r="BL118" s="1101" t="n"/>
      <c r="BM118" s="1101" t="n"/>
      <c r="BN118" s="1101" t="n"/>
      <c r="BO118" s="1101" t="n"/>
      <c r="BP118" s="1101" t="n"/>
      <c r="BQ118" s="1101" t="n"/>
      <c r="BR118" s="1106" t="n"/>
      <c r="BS118" s="1106" t="n"/>
      <c r="BT118" s="1106" t="n"/>
      <c r="BU118" s="1106" t="n"/>
      <c r="BV118" s="1106" t="n"/>
      <c r="BW118" s="1106" t="n"/>
      <c r="BX118" s="1106" t="n"/>
      <c r="BY118" s="1106" t="n"/>
      <c r="BZ118" s="1106" t="n"/>
      <c r="CA118" s="1106" t="n"/>
      <c r="CB118" s="1106" t="n"/>
      <c r="CC118" s="1106" t="n"/>
      <c r="CD118" s="1106" t="n"/>
      <c r="CE118" s="1106" t="n"/>
      <c r="CF118" s="1106" t="n"/>
      <c r="CG118" s="1106" t="n"/>
      <c r="CH118" s="1106" t="n"/>
      <c r="CI118" s="1106" t="n"/>
      <c r="CJ118" s="1106" t="n"/>
      <c r="CK118" s="1101" t="n"/>
      <c r="CL118" s="1101" t="n"/>
      <c r="CM118" s="1101" t="n"/>
      <c r="CN118" s="1101" t="n"/>
      <c r="CO118" s="1101" t="n"/>
      <c r="CP118" s="1101" t="n"/>
      <c r="CQ118" s="1101" t="n"/>
      <c r="CR118" s="1101" t="n"/>
      <c r="CS118" s="1101" t="n"/>
      <c r="CT118" s="1101" t="n"/>
      <c r="CU118" s="1101" t="n"/>
      <c r="CV118" s="1101" t="n"/>
      <c r="CW118" s="1101" t="n"/>
      <c r="CX118" s="1101" t="n"/>
      <c r="CY118" s="1101" t="n"/>
      <c r="CZ118" s="1101" t="n"/>
      <c r="DA118" s="1101" t="n"/>
      <c r="DB118" s="1101" t="n"/>
      <c r="DC118" s="1101" t="n"/>
      <c r="DD118" s="1101" t="n"/>
      <c r="DE118" s="1101" t="n"/>
      <c r="DF118" s="1101" t="n"/>
      <c r="DG118" s="1101" t="n"/>
      <c r="DH118" s="1101" t="n"/>
      <c r="DI118" s="1101" t="n"/>
    </row>
    <row r="119" ht="16" customFormat="1" customHeight="1" s="140">
      <c r="A119" s="1101" t="n"/>
      <c r="B119" s="1101" t="n"/>
      <c r="C119" s="1101" t="n"/>
      <c r="D119" s="1101" t="n"/>
      <c r="E119" s="1101" t="n"/>
      <c r="F119" s="1101" t="n"/>
      <c r="G119" s="144" t="n"/>
      <c r="H119" s="1101" t="n"/>
      <c r="I119" s="1101" t="n"/>
      <c r="J119" s="1101" t="n"/>
      <c r="K119" s="1101" t="n"/>
      <c r="L119" s="1101" t="n"/>
      <c r="M119" s="178" t="n"/>
      <c r="N119" s="1101" t="n"/>
      <c r="O119" s="1101" t="n"/>
      <c r="P119" s="1101" t="n"/>
      <c r="Q119" s="1101" t="n"/>
      <c r="R119" s="1101" t="n"/>
      <c r="S119" s="1101" t="n"/>
      <c r="T119" s="230" t="n"/>
      <c r="U119" s="1101" t="n"/>
      <c r="V119" s="1101" t="n"/>
      <c r="W119" s="1101" t="n"/>
      <c r="X119" s="1101" t="n"/>
      <c r="Y119" s="1101" t="n"/>
      <c r="Z119" s="1101" t="n"/>
      <c r="AA119" s="144" t="n"/>
      <c r="AB119" s="1101" t="n"/>
      <c r="AC119" s="1101" t="n"/>
      <c r="AD119" s="1101" t="n"/>
      <c r="AE119" s="1101" t="n"/>
      <c r="AF119" s="1101" t="n"/>
      <c r="AG119" s="1101" t="n"/>
      <c r="AH119" s="144" t="n"/>
      <c r="AI119" s="332" t="n"/>
      <c r="AJ119" s="439" t="n"/>
      <c r="AK119" s="439" t="n"/>
      <c r="AL119" s="439" t="n"/>
      <c r="AM119" s="439" t="n"/>
      <c r="AN119" s="439" t="n"/>
      <c r="AO119" s="439" t="n"/>
      <c r="AP119" s="439" t="n"/>
      <c r="AQ119" s="435" t="n"/>
      <c r="AR119" s="447">
        <f>MAX(AK119,第7期!AO119)</f>
        <v/>
      </c>
      <c r="AS119" s="447">
        <f>IF(AC119="",0,IF(AJ119&lt;=0,1,0))</f>
        <v/>
      </c>
      <c r="AT119" s="448" t="n"/>
      <c r="AU119" s="447" t="n"/>
      <c r="AV119" s="447" t="n"/>
      <c r="AW119" s="1350" t="n"/>
      <c r="AX119" s="455" t="n"/>
      <c r="AY119" s="1085" t="n"/>
      <c r="AZ119" s="144" t="n"/>
      <c r="BA119" s="1101" t="n"/>
      <c r="BB119" s="1101" t="n"/>
      <c r="BC119" s="1101" t="n"/>
      <c r="BD119" s="1101" t="n"/>
      <c r="BE119" s="1101" t="n"/>
      <c r="BF119" s="1101" t="n"/>
      <c r="BG119" s="1101" t="n"/>
      <c r="BH119" s="1101" t="n"/>
      <c r="BI119" s="1101" t="n"/>
      <c r="BJ119" s="1101" t="n"/>
      <c r="BK119" s="1101" t="n"/>
      <c r="BL119" s="1101" t="n"/>
      <c r="BM119" s="1101" t="n"/>
      <c r="BN119" s="1101" t="n"/>
      <c r="BO119" s="1101" t="n"/>
      <c r="BP119" s="1101" t="n"/>
      <c r="BQ119" s="1101" t="n"/>
      <c r="BR119" s="1106" t="n"/>
      <c r="BS119" s="1106" t="n"/>
      <c r="BT119" s="1106" t="n"/>
      <c r="BU119" s="1106" t="n"/>
      <c r="BV119" s="1106" t="n"/>
      <c r="BW119" s="1106" t="n"/>
      <c r="BX119" s="1106" t="n"/>
      <c r="BY119" s="1106" t="n"/>
      <c r="BZ119" s="1106" t="n"/>
      <c r="CA119" s="1106" t="n"/>
      <c r="CB119" s="1106" t="n"/>
      <c r="CC119" s="1106" t="n"/>
      <c r="CD119" s="1106" t="n"/>
      <c r="CE119" s="1106" t="n"/>
      <c r="CF119" s="1106" t="n"/>
      <c r="CG119" s="1106" t="n"/>
      <c r="CH119" s="1106" t="n"/>
      <c r="CI119" s="1106" t="n"/>
      <c r="CJ119" s="1106" t="n"/>
      <c r="CK119" s="1101" t="n"/>
      <c r="CL119" s="1101" t="n"/>
      <c r="CM119" s="1101" t="n"/>
      <c r="CN119" s="1101" t="n"/>
      <c r="CO119" s="1101" t="n"/>
      <c r="CP119" s="1101" t="n"/>
      <c r="CQ119" s="1101" t="n"/>
      <c r="CR119" s="1101" t="n"/>
      <c r="CS119" s="1101" t="n"/>
      <c r="CT119" s="1101" t="n"/>
      <c r="CU119" s="1101" t="n"/>
      <c r="CV119" s="1101" t="n"/>
      <c r="CW119" s="1101" t="n"/>
      <c r="CX119" s="1101" t="n"/>
      <c r="CY119" s="1101" t="n"/>
      <c r="CZ119" s="1101" t="n"/>
      <c r="DA119" s="1101" t="n"/>
      <c r="DB119" s="1101" t="n"/>
      <c r="DC119" s="1101" t="n"/>
      <c r="DD119" s="1101" t="n"/>
      <c r="DE119" s="1101" t="n"/>
      <c r="DF119" s="1101" t="n"/>
      <c r="DG119" s="1101" t="n"/>
      <c r="DH119" s="1101" t="n"/>
      <c r="DI119" s="1101" t="n"/>
    </row>
    <row r="120" ht="16" customFormat="1" customHeight="1" s="140">
      <c r="A120" s="1101" t="n"/>
      <c r="B120" s="1101" t="n"/>
      <c r="C120" s="1101" t="n"/>
      <c r="D120" s="1101" t="n"/>
      <c r="E120" s="1101" t="n"/>
      <c r="F120" s="1101" t="n"/>
      <c r="G120" s="144" t="n"/>
      <c r="H120" s="1101" t="n"/>
      <c r="I120" s="1101" t="n"/>
      <c r="J120" s="1101" t="n"/>
      <c r="K120" s="1101" t="n"/>
      <c r="L120" s="1101" t="n"/>
      <c r="M120" s="178" t="n"/>
      <c r="N120" s="1101" t="n"/>
      <c r="O120" s="1101" t="n"/>
      <c r="P120" s="1101" t="n"/>
      <c r="Q120" s="1101" t="n"/>
      <c r="R120" s="1101" t="n"/>
      <c r="S120" s="1101" t="n"/>
      <c r="T120" s="230" t="n"/>
      <c r="U120" s="1101" t="n"/>
      <c r="V120" s="1101" t="n"/>
      <c r="W120" s="1101" t="n"/>
      <c r="X120" s="1101" t="n"/>
      <c r="Y120" s="1101" t="n"/>
      <c r="Z120" s="1101" t="n"/>
      <c r="AA120" s="144" t="n"/>
      <c r="AB120" s="1101" t="n"/>
      <c r="AC120" s="1101" t="n"/>
      <c r="AD120" s="1101" t="n"/>
      <c r="AE120" s="1101" t="n"/>
      <c r="AF120" s="1101" t="n"/>
      <c r="AG120" s="1101" t="n"/>
      <c r="AH120" s="144" t="n"/>
      <c r="AI120" s="332" t="n"/>
      <c r="AJ120" s="439" t="n"/>
      <c r="AK120" s="439" t="n"/>
      <c r="AL120" s="439" t="n"/>
      <c r="AM120" s="439" t="n"/>
      <c r="AN120" s="439" t="n"/>
      <c r="AO120" s="439" t="n"/>
      <c r="AP120" s="439" t="n"/>
      <c r="AQ120" s="435" t="n"/>
      <c r="AR120" s="447">
        <f>MAX(AK120,第7期!AO120)</f>
        <v/>
      </c>
      <c r="AS120" s="447">
        <f>IF(AC120="",0,IF(AJ120&lt;=0,1,0))</f>
        <v/>
      </c>
      <c r="AT120" s="448" t="n"/>
      <c r="AU120" s="447" t="n"/>
      <c r="AV120" s="447" t="n"/>
      <c r="AW120" s="1350" t="n"/>
      <c r="AX120" s="455" t="n"/>
      <c r="AY120" s="1085" t="n"/>
      <c r="AZ120" s="144" t="n"/>
      <c r="BA120" s="1101" t="n"/>
      <c r="BB120" s="1101" t="n"/>
      <c r="BC120" s="1101" t="n"/>
      <c r="BD120" s="1101" t="n"/>
      <c r="BE120" s="1101" t="n"/>
      <c r="BF120" s="1101" t="n"/>
      <c r="BG120" s="1101" t="n"/>
      <c r="BH120" s="1101" t="n"/>
      <c r="BI120" s="1101" t="n"/>
      <c r="BJ120" s="1101" t="n"/>
      <c r="BK120" s="1101" t="n"/>
      <c r="BL120" s="1101" t="n"/>
      <c r="BM120" s="1101" t="n"/>
      <c r="BN120" s="1101" t="n"/>
      <c r="BO120" s="1101" t="n"/>
      <c r="BP120" s="1101" t="n"/>
      <c r="BQ120" s="1101" t="n"/>
      <c r="BR120" s="1106" t="n"/>
      <c r="BS120" s="1106" t="n"/>
      <c r="BT120" s="1106" t="n"/>
      <c r="BU120" s="1106" t="n"/>
      <c r="BV120" s="1106" t="n"/>
      <c r="BW120" s="1106" t="n"/>
      <c r="BX120" s="1106" t="n"/>
      <c r="BY120" s="1106" t="n"/>
      <c r="BZ120" s="1106" t="n"/>
      <c r="CA120" s="1106" t="n"/>
      <c r="CB120" s="1106" t="n"/>
      <c r="CC120" s="1106" t="n"/>
      <c r="CD120" s="1106" t="n"/>
      <c r="CE120" s="1106" t="n"/>
      <c r="CF120" s="1106" t="n"/>
      <c r="CG120" s="1106" t="n"/>
      <c r="CH120" s="1106" t="n"/>
      <c r="CI120" s="1106" t="n"/>
      <c r="CJ120" s="1106" t="n"/>
      <c r="CK120" s="1101" t="n"/>
      <c r="CL120" s="1101" t="n"/>
      <c r="CM120" s="1101" t="n"/>
      <c r="CN120" s="1101" t="n"/>
      <c r="CO120" s="1101" t="n"/>
      <c r="CP120" s="1101" t="n"/>
      <c r="CQ120" s="1101" t="n"/>
      <c r="CR120" s="1101" t="n"/>
      <c r="CS120" s="1101" t="n"/>
      <c r="CT120" s="1101" t="n"/>
      <c r="CU120" s="1101" t="n"/>
      <c r="CV120" s="1101" t="n"/>
      <c r="CW120" s="1101" t="n"/>
      <c r="CX120" s="1101" t="n"/>
      <c r="CY120" s="1101" t="n"/>
      <c r="CZ120" s="1101" t="n"/>
      <c r="DA120" s="1101" t="n"/>
      <c r="DB120" s="1101" t="n"/>
      <c r="DC120" s="1101" t="n"/>
      <c r="DD120" s="1101" t="n"/>
      <c r="DE120" s="1101" t="n"/>
      <c r="DF120" s="1101" t="n"/>
      <c r="DG120" s="1101" t="n"/>
      <c r="DH120" s="1101" t="n"/>
      <c r="DI120" s="1101" t="n"/>
    </row>
    <row r="121" ht="16" customFormat="1" customHeight="1" s="140">
      <c r="A121" s="1101" t="n"/>
      <c r="B121" s="1101" t="n"/>
      <c r="C121" s="1101" t="n"/>
      <c r="D121" s="1101" t="n"/>
      <c r="E121" s="1101" t="n"/>
      <c r="F121" s="1101" t="n"/>
      <c r="G121" s="144" t="n"/>
      <c r="H121" s="1101" t="n"/>
      <c r="I121" s="1101" t="n"/>
      <c r="J121" s="1101" t="n"/>
      <c r="K121" s="1101" t="n"/>
      <c r="L121" s="1101" t="n"/>
      <c r="M121" s="178" t="n"/>
      <c r="N121" s="1101" t="n"/>
      <c r="O121" s="1101" t="n"/>
      <c r="P121" s="1101" t="n"/>
      <c r="Q121" s="1101" t="n"/>
      <c r="R121" s="1101" t="n"/>
      <c r="S121" s="1101" t="n"/>
      <c r="T121" s="230" t="n"/>
      <c r="U121" s="1101" t="n"/>
      <c r="V121" s="1101" t="n"/>
      <c r="W121" s="1101" t="n"/>
      <c r="X121" s="1101" t="n"/>
      <c r="Y121" s="1101" t="n"/>
      <c r="Z121" s="1101" t="n"/>
      <c r="AA121" s="144" t="n"/>
      <c r="AB121" s="1101" t="n"/>
      <c r="AC121" s="1101" t="n"/>
      <c r="AD121" s="1101" t="n"/>
      <c r="AE121" s="1101" t="n"/>
      <c r="AF121" s="1101" t="n"/>
      <c r="AG121" s="1101" t="n"/>
      <c r="AH121" s="144" t="n"/>
      <c r="AI121" s="332" t="n"/>
      <c r="AJ121" s="439" t="n"/>
      <c r="AK121" s="439" t="n"/>
      <c r="AL121" s="439" t="n"/>
      <c r="AM121" s="439" t="n"/>
      <c r="AN121" s="439" t="n"/>
      <c r="AO121" s="439" t="n"/>
      <c r="AP121" s="439" t="n"/>
      <c r="AQ121" s="435" t="n"/>
      <c r="AR121" s="447">
        <f>MAX(AK121,第7期!AO121)</f>
        <v/>
      </c>
      <c r="AS121" s="447">
        <f>IF(AC121="",0,IF(AJ121&lt;=0,1,0))</f>
        <v/>
      </c>
      <c r="AT121" s="448" t="n"/>
      <c r="AU121" s="447" t="n"/>
      <c r="AV121" s="447" t="n"/>
      <c r="AW121" s="1350" t="n"/>
      <c r="AX121" s="455" t="n"/>
      <c r="AY121" s="1085" t="n"/>
      <c r="AZ121" s="144" t="n"/>
      <c r="BA121" s="1101" t="n"/>
      <c r="BB121" s="1101" t="n"/>
      <c r="BC121" s="1101" t="n"/>
      <c r="BD121" s="1101" t="n"/>
      <c r="BE121" s="1101" t="n"/>
      <c r="BF121" s="1101" t="n"/>
      <c r="BG121" s="1101" t="n"/>
      <c r="BH121" s="1101" t="n"/>
      <c r="BI121" s="1101" t="n"/>
      <c r="BJ121" s="1101" t="n"/>
      <c r="BK121" s="1101" t="n"/>
      <c r="BL121" s="1101" t="n"/>
      <c r="BM121" s="1101" t="n"/>
      <c r="BN121" s="1101" t="n"/>
      <c r="BO121" s="1101" t="n"/>
      <c r="BP121" s="1101" t="n"/>
      <c r="BQ121" s="1101" t="n"/>
      <c r="BR121" s="1106" t="n"/>
      <c r="BS121" s="1106" t="n"/>
      <c r="BT121" s="1106" t="n"/>
      <c r="BU121" s="1106" t="n"/>
      <c r="BV121" s="1106" t="n"/>
      <c r="BW121" s="1106" t="n"/>
      <c r="BX121" s="1106" t="n"/>
      <c r="BY121" s="1106" t="n"/>
      <c r="BZ121" s="1106" t="n"/>
      <c r="CA121" s="1106" t="n"/>
      <c r="CB121" s="1106" t="n"/>
      <c r="CC121" s="1106" t="n"/>
      <c r="CD121" s="1106" t="n"/>
      <c r="CE121" s="1106" t="n"/>
      <c r="CF121" s="1106" t="n"/>
      <c r="CG121" s="1106" t="n"/>
      <c r="CH121" s="1106" t="n"/>
      <c r="CI121" s="1106" t="n"/>
      <c r="CJ121" s="1106" t="n"/>
      <c r="CK121" s="1101" t="n"/>
      <c r="CL121" s="1101" t="n"/>
      <c r="CM121" s="1101" t="n"/>
      <c r="CN121" s="1101" t="n"/>
      <c r="CO121" s="1101" t="n"/>
      <c r="CP121" s="1101" t="n"/>
      <c r="CQ121" s="1101" t="n"/>
      <c r="CR121" s="1101" t="n"/>
      <c r="CS121" s="1101" t="n"/>
      <c r="CT121" s="1101" t="n"/>
      <c r="CU121" s="1101" t="n"/>
      <c r="CV121" s="1101" t="n"/>
      <c r="CW121" s="1101" t="n"/>
      <c r="CX121" s="1101" t="n"/>
      <c r="CY121" s="1101" t="n"/>
      <c r="CZ121" s="1101" t="n"/>
      <c r="DA121" s="1101" t="n"/>
      <c r="DB121" s="1101" t="n"/>
      <c r="DC121" s="1101" t="n"/>
      <c r="DD121" s="1101" t="n"/>
      <c r="DE121" s="1101" t="n"/>
      <c r="DF121" s="1101" t="n"/>
      <c r="DG121" s="1101" t="n"/>
      <c r="DH121" s="1101" t="n"/>
      <c r="DI121" s="1101" t="n"/>
    </row>
    <row r="122" ht="16" customFormat="1" customHeight="1" s="140">
      <c r="A122" s="1101" t="n"/>
      <c r="B122" s="1101" t="n"/>
      <c r="C122" s="1101" t="n"/>
      <c r="D122" s="1101" t="n"/>
      <c r="E122" s="1101" t="n"/>
      <c r="F122" s="1101" t="n"/>
      <c r="G122" s="144" t="n"/>
      <c r="H122" s="1101" t="n"/>
      <c r="I122" s="1101" t="n"/>
      <c r="J122" s="1101" t="n"/>
      <c r="K122" s="1101" t="n"/>
      <c r="L122" s="1101" t="n"/>
      <c r="M122" s="178" t="n"/>
      <c r="N122" s="1101" t="n"/>
      <c r="O122" s="1101" t="n"/>
      <c r="P122" s="1101" t="n"/>
      <c r="Q122" s="1101" t="n"/>
      <c r="R122" s="1101" t="n"/>
      <c r="S122" s="1101" t="n"/>
      <c r="T122" s="230" t="n"/>
      <c r="U122" s="1101" t="n"/>
      <c r="V122" s="1101" t="n"/>
      <c r="W122" s="1101" t="n"/>
      <c r="X122" s="1101" t="n"/>
      <c r="Y122" s="1101" t="n"/>
      <c r="Z122" s="1101" t="n"/>
      <c r="AA122" s="144" t="n"/>
      <c r="AB122" s="1101" t="n"/>
      <c r="AC122" s="1101" t="n"/>
      <c r="AD122" s="1101" t="n"/>
      <c r="AE122" s="1101" t="n"/>
      <c r="AF122" s="1101" t="n"/>
      <c r="AG122" s="1101" t="n"/>
      <c r="AH122" s="144" t="n"/>
      <c r="AI122" s="332" t="n"/>
      <c r="AJ122" s="439" t="n"/>
      <c r="AK122" s="439" t="n"/>
      <c r="AL122" s="439" t="n"/>
      <c r="AM122" s="439" t="n"/>
      <c r="AN122" s="439" t="n"/>
      <c r="AO122" s="439" t="n"/>
      <c r="AP122" s="439" t="n"/>
      <c r="AQ122" s="435" t="n"/>
      <c r="AR122" s="447">
        <f>MAX(AK122,第7期!AO122)</f>
        <v/>
      </c>
      <c r="AS122" s="447">
        <f>IF(AC122="",0,IF(AJ122&lt;=0,1,0))</f>
        <v/>
      </c>
      <c r="AT122" s="448" t="n"/>
      <c r="AU122" s="447" t="n"/>
      <c r="AV122" s="447" t="n"/>
      <c r="AW122" s="1350" t="n"/>
      <c r="AX122" s="455" t="n"/>
      <c r="AY122" s="1085" t="n"/>
      <c r="AZ122" s="144" t="n"/>
      <c r="BA122" s="1101" t="n"/>
      <c r="BB122" s="1101" t="n"/>
      <c r="BC122" s="1101" t="n"/>
      <c r="BD122" s="1101" t="n"/>
      <c r="BE122" s="1101" t="n"/>
      <c r="BF122" s="1101" t="n"/>
      <c r="BG122" s="1101" t="n"/>
      <c r="BH122" s="1101" t="n"/>
      <c r="BI122" s="1101" t="n"/>
      <c r="BJ122" s="1101" t="n"/>
      <c r="BK122" s="1101" t="n"/>
      <c r="BL122" s="1101" t="n"/>
      <c r="BM122" s="1101" t="n"/>
      <c r="BN122" s="1101" t="n"/>
      <c r="BO122" s="1101" t="n"/>
      <c r="BP122" s="1101" t="n"/>
      <c r="BQ122" s="1101" t="n"/>
      <c r="BR122" s="1106" t="n"/>
      <c r="BS122" s="1106" t="n"/>
      <c r="BT122" s="1106" t="n"/>
      <c r="BU122" s="1106" t="n"/>
      <c r="BV122" s="1106" t="n"/>
      <c r="BW122" s="1106" t="n"/>
      <c r="BX122" s="1106" t="n"/>
      <c r="BY122" s="1106" t="n"/>
      <c r="BZ122" s="1106" t="n"/>
      <c r="CA122" s="1106" t="n"/>
      <c r="CB122" s="1106" t="n"/>
      <c r="CC122" s="1106" t="n"/>
      <c r="CD122" s="1106" t="n"/>
      <c r="CE122" s="1106" t="n"/>
      <c r="CF122" s="1106" t="n"/>
      <c r="CG122" s="1106" t="n"/>
      <c r="CH122" s="1106" t="n"/>
      <c r="CI122" s="1106" t="n"/>
      <c r="CJ122" s="1106" t="n"/>
      <c r="CK122" s="1101" t="n"/>
      <c r="CL122" s="1101" t="n"/>
      <c r="CM122" s="1101" t="n"/>
      <c r="CN122" s="1101" t="n"/>
      <c r="CO122" s="1101" t="n"/>
      <c r="CP122" s="1101" t="n"/>
      <c r="CQ122" s="1101" t="n"/>
      <c r="CR122" s="1101" t="n"/>
      <c r="CS122" s="1101" t="n"/>
      <c r="CT122" s="1101" t="n"/>
      <c r="CU122" s="1101" t="n"/>
      <c r="CV122" s="1101" t="n"/>
      <c r="CW122" s="1101" t="n"/>
      <c r="CX122" s="1101" t="n"/>
      <c r="CY122" s="1101" t="n"/>
      <c r="CZ122" s="1101" t="n"/>
      <c r="DA122" s="1101" t="n"/>
      <c r="DB122" s="1101" t="n"/>
      <c r="DC122" s="1101" t="n"/>
      <c r="DD122" s="1101" t="n"/>
      <c r="DE122" s="1101" t="n"/>
      <c r="DF122" s="1101" t="n"/>
      <c r="DG122" s="1101" t="n"/>
      <c r="DH122" s="1101" t="n"/>
      <c r="DI122" s="1101" t="n"/>
    </row>
    <row r="123" ht="16" customFormat="1" customHeight="1" s="140">
      <c r="A123" s="1101" t="n"/>
      <c r="B123" s="1101" t="n"/>
      <c r="C123" s="1101" t="n"/>
      <c r="D123" s="1101" t="n"/>
      <c r="E123" s="1101" t="n"/>
      <c r="F123" s="1101" t="n"/>
      <c r="G123" s="144" t="n"/>
      <c r="H123" s="1101" t="n"/>
      <c r="I123" s="1101" t="n"/>
      <c r="J123" s="1101" t="n"/>
      <c r="K123" s="1101" t="n"/>
      <c r="L123" s="1101" t="n"/>
      <c r="M123" s="178" t="n"/>
      <c r="N123" s="1101" t="n"/>
      <c r="O123" s="1101" t="n"/>
      <c r="P123" s="1101" t="n"/>
      <c r="Q123" s="1101" t="n"/>
      <c r="R123" s="1101" t="n"/>
      <c r="S123" s="1101" t="n"/>
      <c r="T123" s="230" t="n"/>
      <c r="U123" s="1101" t="n"/>
      <c r="V123" s="1101" t="n"/>
      <c r="W123" s="1101" t="n"/>
      <c r="X123" s="1101" t="n"/>
      <c r="Y123" s="1101" t="n"/>
      <c r="Z123" s="1101" t="n"/>
      <c r="AA123" s="144" t="n"/>
      <c r="AB123" s="1101" t="n"/>
      <c r="AC123" s="1101" t="n"/>
      <c r="AD123" s="1101" t="n"/>
      <c r="AE123" s="1101" t="n"/>
      <c r="AF123" s="1101" t="n"/>
      <c r="AG123" s="1101" t="n"/>
      <c r="AH123" s="144" t="n"/>
      <c r="AI123" s="332" t="n"/>
      <c r="AJ123" s="439" t="n"/>
      <c r="AK123" s="439" t="n"/>
      <c r="AL123" s="439" t="n"/>
      <c r="AM123" s="439" t="n"/>
      <c r="AN123" s="439" t="n"/>
      <c r="AO123" s="439" t="n"/>
      <c r="AP123" s="439" t="n"/>
      <c r="AQ123" s="435" t="n"/>
      <c r="AR123" s="447">
        <f>MAX(AK123,第7期!AO123)</f>
        <v/>
      </c>
      <c r="AS123" s="447">
        <f>IF(AC123="",0,IF(AJ123&lt;=0,1,0))</f>
        <v/>
      </c>
      <c r="AT123" s="448" t="n"/>
      <c r="AU123" s="447" t="n"/>
      <c r="AV123" s="447" t="n"/>
      <c r="AW123" s="1350" t="n"/>
      <c r="AX123" s="455" t="n"/>
      <c r="AY123" s="1085" t="n"/>
      <c r="AZ123" s="144" t="n"/>
      <c r="BA123" s="1101" t="n"/>
      <c r="BB123" s="1101" t="n"/>
      <c r="BC123" s="1101" t="n"/>
      <c r="BD123" s="1101" t="n"/>
      <c r="BE123" s="1101" t="n"/>
      <c r="BF123" s="1101" t="n"/>
      <c r="BG123" s="1101" t="n"/>
      <c r="BH123" s="1101" t="n"/>
      <c r="BI123" s="1101" t="n"/>
      <c r="BJ123" s="1101" t="n"/>
      <c r="BK123" s="1101" t="n"/>
      <c r="BL123" s="1101" t="n"/>
      <c r="BM123" s="1101" t="n"/>
      <c r="BN123" s="1101" t="n"/>
      <c r="BO123" s="1101" t="n"/>
      <c r="BP123" s="1101" t="n"/>
      <c r="BQ123" s="1101" t="n"/>
      <c r="BR123" s="1106" t="n"/>
      <c r="BS123" s="1106" t="n"/>
      <c r="BT123" s="1106" t="n"/>
      <c r="BU123" s="1106" t="n"/>
      <c r="BV123" s="1106" t="n"/>
      <c r="BW123" s="1106" t="n"/>
      <c r="BX123" s="1106" t="n"/>
      <c r="BY123" s="1106" t="n"/>
      <c r="BZ123" s="1106" t="n"/>
      <c r="CA123" s="1106" t="n"/>
      <c r="CB123" s="1106" t="n"/>
      <c r="CC123" s="1106" t="n"/>
      <c r="CD123" s="1106" t="n"/>
      <c r="CE123" s="1106" t="n"/>
      <c r="CF123" s="1106" t="n"/>
      <c r="CG123" s="1106" t="n"/>
      <c r="CH123" s="1106" t="n"/>
      <c r="CI123" s="1106" t="n"/>
      <c r="CJ123" s="1106" t="n"/>
      <c r="CK123" s="1101" t="n"/>
      <c r="CL123" s="1101" t="n"/>
      <c r="CM123" s="1101" t="n"/>
      <c r="CN123" s="1101" t="n"/>
      <c r="CO123" s="1101" t="n"/>
      <c r="CP123" s="1101" t="n"/>
      <c r="CQ123" s="1101" t="n"/>
      <c r="CR123" s="1101" t="n"/>
      <c r="CS123" s="1101" t="n"/>
      <c r="CT123" s="1101" t="n"/>
      <c r="CU123" s="1101" t="n"/>
      <c r="CV123" s="1101" t="n"/>
      <c r="CW123" s="1101" t="n"/>
      <c r="CX123" s="1101" t="n"/>
      <c r="CY123" s="1101" t="n"/>
      <c r="CZ123" s="1101" t="n"/>
      <c r="DA123" s="1101" t="n"/>
      <c r="DB123" s="1101" t="n"/>
      <c r="DC123" s="1101" t="n"/>
      <c r="DD123" s="1101" t="n"/>
      <c r="DE123" s="1101" t="n"/>
      <c r="DF123" s="1101" t="n"/>
      <c r="DG123" s="1101" t="n"/>
      <c r="DH123" s="1101" t="n"/>
      <c r="DI123" s="1101" t="n"/>
    </row>
    <row r="124" ht="16" customFormat="1" customHeight="1" s="140">
      <c r="A124" s="1101" t="n"/>
      <c r="B124" s="1101" t="n"/>
      <c r="C124" s="1101" t="n"/>
      <c r="D124" s="1101" t="n"/>
      <c r="E124" s="1101" t="n"/>
      <c r="F124" s="1101" t="n"/>
      <c r="G124" s="144" t="n"/>
      <c r="H124" s="1101" t="n"/>
      <c r="I124" s="1101" t="n"/>
      <c r="J124" s="1101" t="n"/>
      <c r="K124" s="1101" t="n"/>
      <c r="L124" s="1101" t="n"/>
      <c r="M124" s="178" t="n"/>
      <c r="N124" s="1101" t="n"/>
      <c r="O124" s="1101" t="n"/>
      <c r="P124" s="1101" t="n"/>
      <c r="Q124" s="1101" t="n"/>
      <c r="R124" s="1101" t="n"/>
      <c r="S124" s="1101" t="n"/>
      <c r="T124" s="230" t="n"/>
      <c r="U124" s="1101" t="n"/>
      <c r="V124" s="1101" t="n"/>
      <c r="W124" s="1101" t="n"/>
      <c r="X124" s="1101" t="n"/>
      <c r="Y124" s="1101" t="n"/>
      <c r="Z124" s="1101" t="n"/>
      <c r="AA124" s="144" t="n"/>
      <c r="AB124" s="1101" t="n"/>
      <c r="AC124" s="1101" t="n"/>
      <c r="AD124" s="1101" t="n"/>
      <c r="AE124" s="1101" t="n"/>
      <c r="AF124" s="1101" t="n"/>
      <c r="AG124" s="1101" t="n"/>
      <c r="AH124" s="144" t="n"/>
      <c r="AI124" s="332" t="n"/>
      <c r="AJ124" s="439" t="n"/>
      <c r="AK124" s="439" t="n"/>
      <c r="AL124" s="439" t="n"/>
      <c r="AM124" s="439" t="n"/>
      <c r="AN124" s="439" t="n"/>
      <c r="AO124" s="439" t="n"/>
      <c r="AP124" s="439" t="n"/>
      <c r="AQ124" s="435" t="n"/>
      <c r="AR124" s="447">
        <f>MAX(AK124,第7期!AO124)</f>
        <v/>
      </c>
      <c r="AS124" s="447">
        <f>IF(AC124="",0,IF(AJ124&lt;=0,1,0))</f>
        <v/>
      </c>
      <c r="AT124" s="448" t="n"/>
      <c r="AU124" s="447" t="n"/>
      <c r="AV124" s="447" t="n"/>
      <c r="AW124" s="1350" t="n"/>
      <c r="AX124" s="455" t="n"/>
      <c r="AY124" s="1085" t="n"/>
      <c r="AZ124" s="144" t="n"/>
      <c r="BA124" s="1101" t="n"/>
      <c r="BB124" s="1101" t="n"/>
      <c r="BC124" s="1101" t="n"/>
      <c r="BD124" s="1101" t="n"/>
      <c r="BE124" s="1101" t="n"/>
      <c r="BF124" s="1101" t="n"/>
      <c r="BG124" s="1101" t="n"/>
      <c r="BH124" s="1101" t="n"/>
      <c r="BI124" s="1101" t="n"/>
      <c r="BJ124" s="1101" t="n"/>
      <c r="BK124" s="1101" t="n"/>
      <c r="BL124" s="1101" t="n"/>
      <c r="BM124" s="1101" t="n"/>
      <c r="BN124" s="1101" t="n"/>
      <c r="BO124" s="1101" t="n"/>
      <c r="BP124" s="1101" t="n"/>
      <c r="BQ124" s="1101" t="n"/>
      <c r="BR124" s="1106" t="n"/>
      <c r="BS124" s="1106" t="n"/>
      <c r="BT124" s="1106" t="n"/>
      <c r="BU124" s="1106" t="n"/>
      <c r="BV124" s="1106" t="n"/>
      <c r="BW124" s="1106" t="n"/>
      <c r="BX124" s="1106" t="n"/>
      <c r="BY124" s="1106" t="n"/>
      <c r="BZ124" s="1106" t="n"/>
      <c r="CA124" s="1106" t="n"/>
      <c r="CB124" s="1106" t="n"/>
      <c r="CC124" s="1106" t="n"/>
      <c r="CD124" s="1106" t="n"/>
      <c r="CE124" s="1106" t="n"/>
      <c r="CF124" s="1106" t="n"/>
      <c r="CG124" s="1106" t="n"/>
      <c r="CH124" s="1106" t="n"/>
      <c r="CI124" s="1106" t="n"/>
      <c r="CJ124" s="1106" t="n"/>
      <c r="CK124" s="1101" t="n"/>
      <c r="CL124" s="1101" t="n"/>
      <c r="CM124" s="1101" t="n"/>
      <c r="CN124" s="1101" t="n"/>
      <c r="CO124" s="1101" t="n"/>
      <c r="CP124" s="1101" t="n"/>
      <c r="CQ124" s="1101" t="n"/>
      <c r="CR124" s="1101" t="n"/>
      <c r="CS124" s="1101" t="n"/>
      <c r="CT124" s="1101" t="n"/>
      <c r="CU124" s="1101" t="n"/>
      <c r="CV124" s="1101" t="n"/>
      <c r="CW124" s="1101" t="n"/>
      <c r="CX124" s="1101" t="n"/>
      <c r="CY124" s="1101" t="n"/>
      <c r="CZ124" s="1101" t="n"/>
      <c r="DA124" s="1101" t="n"/>
      <c r="DB124" s="1101" t="n"/>
      <c r="DC124" s="1101" t="n"/>
      <c r="DD124" s="1101" t="n"/>
      <c r="DE124" s="1101" t="n"/>
      <c r="DF124" s="1101" t="n"/>
      <c r="DG124" s="1101" t="n"/>
      <c r="DH124" s="1101" t="n"/>
      <c r="DI124" s="1101" t="n"/>
    </row>
    <row r="125" ht="16" customFormat="1" customHeight="1" s="140">
      <c r="A125" s="1101" t="n"/>
      <c r="B125" s="1101" t="n"/>
      <c r="C125" s="1101" t="n"/>
      <c r="D125" s="1101" t="n"/>
      <c r="E125" s="1101" t="n"/>
      <c r="F125" s="1101" t="n"/>
      <c r="G125" s="144" t="n"/>
      <c r="H125" s="1101" t="n"/>
      <c r="I125" s="1101" t="n"/>
      <c r="J125" s="1101" t="n"/>
      <c r="K125" s="1101" t="n"/>
      <c r="L125" s="1101" t="n"/>
      <c r="M125" s="178" t="n"/>
      <c r="N125" s="1101" t="n"/>
      <c r="O125" s="1101" t="n"/>
      <c r="P125" s="1101" t="n"/>
      <c r="Q125" s="1101" t="n"/>
      <c r="R125" s="1101" t="n"/>
      <c r="S125" s="1101" t="n"/>
      <c r="T125" s="230" t="n"/>
      <c r="U125" s="1101" t="n"/>
      <c r="V125" s="1101" t="n"/>
      <c r="W125" s="1101" t="n"/>
      <c r="X125" s="1101" t="n"/>
      <c r="Y125" s="1101" t="n"/>
      <c r="Z125" s="1101" t="n"/>
      <c r="AA125" s="144" t="n"/>
      <c r="AB125" s="1101" t="n"/>
      <c r="AC125" s="1101" t="n"/>
      <c r="AD125" s="1101" t="n"/>
      <c r="AE125" s="1101" t="n"/>
      <c r="AF125" s="1101" t="n"/>
      <c r="AG125" s="1101" t="n"/>
      <c r="AH125" s="144" t="n"/>
      <c r="AI125" s="332" t="n"/>
      <c r="AJ125" s="439" t="n"/>
      <c r="AK125" s="439" t="n"/>
      <c r="AL125" s="439" t="n"/>
      <c r="AM125" s="439" t="n"/>
      <c r="AN125" s="439" t="n"/>
      <c r="AO125" s="439" t="n"/>
      <c r="AP125" s="439" t="n"/>
      <c r="AQ125" s="435" t="n"/>
      <c r="AR125" s="447">
        <f>MAX(AK125,第7期!AO125)</f>
        <v/>
      </c>
      <c r="AS125" s="447">
        <f>IF(AC125="",0,IF(AJ125&lt;=0,1,0))</f>
        <v/>
      </c>
      <c r="AT125" s="448" t="n"/>
      <c r="AU125" s="447" t="n"/>
      <c r="AV125" s="447" t="n"/>
      <c r="AW125" s="1350" t="n"/>
      <c r="AX125" s="455" t="n"/>
      <c r="AY125" s="1085" t="n"/>
      <c r="AZ125" s="144" t="n"/>
      <c r="BA125" s="1101" t="n"/>
      <c r="BB125" s="1101" t="n"/>
      <c r="BC125" s="1101" t="n"/>
      <c r="BD125" s="1101" t="n"/>
      <c r="BE125" s="1101" t="n"/>
      <c r="BF125" s="1101" t="n"/>
      <c r="BG125" s="1101" t="n"/>
      <c r="BH125" s="1101" t="n"/>
      <c r="BI125" s="1101" t="n"/>
      <c r="BJ125" s="1101" t="n"/>
      <c r="BK125" s="1101" t="n"/>
      <c r="BL125" s="1101" t="n"/>
      <c r="BM125" s="1101" t="n"/>
      <c r="BN125" s="1101" t="n"/>
      <c r="BO125" s="1101" t="n"/>
      <c r="BP125" s="1101" t="n"/>
      <c r="BQ125" s="1101" t="n"/>
      <c r="BR125" s="1106" t="n"/>
      <c r="BS125" s="1106" t="n"/>
      <c r="BT125" s="1106" t="n"/>
      <c r="BU125" s="1106" t="n"/>
      <c r="BV125" s="1106" t="n"/>
      <c r="BW125" s="1106" t="n"/>
      <c r="BX125" s="1106" t="n"/>
      <c r="BY125" s="1106" t="n"/>
      <c r="BZ125" s="1106" t="n"/>
      <c r="CA125" s="1106" t="n"/>
      <c r="CB125" s="1106" t="n"/>
      <c r="CC125" s="1106" t="n"/>
      <c r="CD125" s="1106" t="n"/>
      <c r="CE125" s="1106" t="n"/>
      <c r="CF125" s="1106" t="n"/>
      <c r="CG125" s="1106" t="n"/>
      <c r="CH125" s="1106" t="n"/>
      <c r="CI125" s="1106" t="n"/>
      <c r="CJ125" s="1106" t="n"/>
      <c r="CK125" s="1101" t="n"/>
      <c r="CL125" s="1101" t="n"/>
      <c r="CM125" s="1101" t="n"/>
      <c r="CN125" s="1101" t="n"/>
      <c r="CO125" s="1101" t="n"/>
      <c r="CP125" s="1101" t="n"/>
      <c r="CQ125" s="1101" t="n"/>
      <c r="CR125" s="1101" t="n"/>
      <c r="CS125" s="1101" t="n"/>
      <c r="CT125" s="1101" t="n"/>
      <c r="CU125" s="1101" t="n"/>
      <c r="CV125" s="1101" t="n"/>
      <c r="CW125" s="1101" t="n"/>
      <c r="CX125" s="1101" t="n"/>
      <c r="CY125" s="1101" t="n"/>
      <c r="CZ125" s="1101" t="n"/>
      <c r="DA125" s="1101" t="n"/>
      <c r="DB125" s="1101" t="n"/>
      <c r="DC125" s="1101" t="n"/>
      <c r="DD125" s="1101" t="n"/>
      <c r="DE125" s="1101" t="n"/>
      <c r="DF125" s="1101" t="n"/>
      <c r="DG125" s="1101" t="n"/>
      <c r="DH125" s="1101" t="n"/>
      <c r="DI125" s="1101" t="n"/>
    </row>
    <row r="126" ht="16" customFormat="1" customHeight="1" s="140">
      <c r="A126" s="1101" t="n"/>
      <c r="B126" s="1101" t="n"/>
      <c r="C126" s="1101" t="n"/>
      <c r="D126" s="1101" t="n"/>
      <c r="E126" s="1101" t="n"/>
      <c r="F126" s="1101" t="n"/>
      <c r="G126" s="144" t="n"/>
      <c r="H126" s="1101" t="n"/>
      <c r="I126" s="1101" t="n"/>
      <c r="J126" s="1101" t="n"/>
      <c r="K126" s="1101" t="n"/>
      <c r="L126" s="1101" t="n"/>
      <c r="M126" s="178" t="n"/>
      <c r="N126" s="1101" t="n"/>
      <c r="O126" s="1101" t="n"/>
      <c r="P126" s="1101" t="n"/>
      <c r="Q126" s="1101" t="n"/>
      <c r="R126" s="1101" t="n"/>
      <c r="S126" s="1101" t="n"/>
      <c r="T126" s="230" t="n"/>
      <c r="U126" s="1101" t="n"/>
      <c r="V126" s="1101" t="n"/>
      <c r="W126" s="1101" t="n"/>
      <c r="X126" s="1101" t="n"/>
      <c r="Y126" s="1101" t="n"/>
      <c r="Z126" s="1101" t="n"/>
      <c r="AA126" s="144" t="n"/>
      <c r="AB126" s="1101" t="n"/>
      <c r="AC126" s="1101" t="n"/>
      <c r="AD126" s="1101" t="n"/>
      <c r="AE126" s="1101" t="n"/>
      <c r="AF126" s="1101" t="n"/>
      <c r="AG126" s="1101" t="n"/>
      <c r="AH126" s="144" t="n"/>
      <c r="AI126" s="436" t="n"/>
      <c r="AJ126" s="440" t="n"/>
      <c r="AK126" s="440" t="n"/>
      <c r="AL126" s="440" t="n"/>
      <c r="AM126" s="440" t="n"/>
      <c r="AN126" s="440" t="n"/>
      <c r="AO126" s="440" t="n"/>
      <c r="AP126" s="440" t="n"/>
      <c r="AQ126" s="437" t="n"/>
      <c r="AR126" s="449">
        <f>MAX(AK126,第7期!AO126)</f>
        <v/>
      </c>
      <c r="AS126" s="449">
        <f>IF(AC126="",0,IF(AJ126&lt;=0,1,0))</f>
        <v/>
      </c>
      <c r="AT126" s="450" t="n"/>
      <c r="AU126" s="449" t="n"/>
      <c r="AV126" s="449" t="n"/>
      <c r="AW126" s="1351" t="n"/>
      <c r="AX126" s="457" t="n"/>
      <c r="AY126" s="444" t="n"/>
      <c r="AZ126" s="144" t="n"/>
      <c r="BA126" s="1101" t="n"/>
      <c r="BB126" s="1101" t="n"/>
      <c r="BC126" s="1101" t="n"/>
      <c r="BD126" s="1101" t="n"/>
      <c r="BE126" s="1101" t="n"/>
      <c r="BF126" s="1101" t="n"/>
      <c r="BG126" s="1101" t="n"/>
      <c r="BH126" s="1101" t="n"/>
      <c r="BI126" s="1101" t="n"/>
      <c r="BJ126" s="1101" t="n"/>
      <c r="BK126" s="1101" t="n"/>
      <c r="BL126" s="1101" t="n"/>
      <c r="BM126" s="1101" t="n"/>
      <c r="BN126" s="1101" t="n"/>
      <c r="BO126" s="1101" t="n"/>
      <c r="BP126" s="1101" t="n"/>
      <c r="BQ126" s="1101" t="n"/>
      <c r="BR126" s="1106" t="n"/>
      <c r="BS126" s="1106" t="n"/>
      <c r="BT126" s="1106" t="n"/>
      <c r="BU126" s="1106" t="n"/>
      <c r="BV126" s="1106" t="n"/>
      <c r="BW126" s="1106" t="n"/>
      <c r="BX126" s="1106" t="n"/>
      <c r="BY126" s="1106" t="n"/>
      <c r="BZ126" s="1106" t="n"/>
      <c r="CA126" s="1106" t="n"/>
      <c r="CB126" s="1106" t="n"/>
      <c r="CC126" s="1106" t="n"/>
      <c r="CD126" s="1106" t="n"/>
      <c r="CE126" s="1106" t="n"/>
      <c r="CF126" s="1106" t="n"/>
      <c r="CG126" s="1106" t="n"/>
      <c r="CH126" s="1106" t="n"/>
      <c r="CI126" s="1106" t="n"/>
      <c r="CJ126" s="1106" t="n"/>
      <c r="CK126" s="1101" t="n"/>
      <c r="CL126" s="1101" t="n"/>
      <c r="CM126" s="1101" t="n"/>
      <c r="CN126" s="1101" t="n"/>
      <c r="CO126" s="1101" t="n"/>
      <c r="CP126" s="1101" t="n"/>
      <c r="CQ126" s="1101" t="n"/>
      <c r="CR126" s="1101" t="n"/>
      <c r="CS126" s="1101" t="n"/>
      <c r="CT126" s="1101" t="n"/>
      <c r="CU126" s="1101" t="n"/>
      <c r="CV126" s="1101" t="n"/>
      <c r="CW126" s="1101" t="n"/>
      <c r="CX126" s="1101" t="n"/>
      <c r="CY126" s="1101" t="n"/>
      <c r="CZ126" s="1101" t="n"/>
      <c r="DA126" s="1101" t="n"/>
      <c r="DB126" s="1101" t="n"/>
      <c r="DC126" s="1101" t="n"/>
      <c r="DD126" s="1101" t="n"/>
      <c r="DE126" s="1101" t="n"/>
      <c r="DF126" s="1101" t="n"/>
      <c r="DG126" s="1101" t="n"/>
      <c r="DH126" s="1101" t="n"/>
      <c r="DI126" s="1101" t="n"/>
    </row>
    <row r="127" ht="16" customFormat="1" customHeight="1" s="140">
      <c r="A127" s="1101" t="n"/>
      <c r="B127" s="1101" t="n"/>
      <c r="C127" s="1101" t="n"/>
      <c r="D127" s="1101" t="n"/>
      <c r="E127" s="1101" t="n"/>
      <c r="F127" s="1101" t="n"/>
      <c r="G127" s="144" t="n"/>
      <c r="H127" s="1101" t="n"/>
      <c r="I127" s="1101" t="n"/>
      <c r="J127" s="1101" t="n"/>
      <c r="K127" s="1101" t="n"/>
      <c r="L127" s="1101" t="n"/>
      <c r="M127" s="178" t="n"/>
      <c r="N127" s="1101" t="n"/>
      <c r="O127" s="1101" t="n"/>
      <c r="P127" s="1101" t="n"/>
      <c r="Q127" s="1101" t="n"/>
      <c r="R127" s="1101" t="n"/>
      <c r="S127" s="1101" t="n"/>
      <c r="T127" s="230" t="n"/>
      <c r="U127" s="1101" t="n"/>
      <c r="V127" s="1101" t="n"/>
      <c r="W127" s="1101" t="n"/>
      <c r="X127" s="1101" t="n"/>
      <c r="Y127" s="1101" t="n"/>
      <c r="Z127" s="1101" t="n"/>
      <c r="AA127" s="144" t="n"/>
      <c r="AB127" s="1101" t="n"/>
      <c r="AC127" s="1101" t="n"/>
      <c r="AD127" s="1101" t="n"/>
      <c r="AE127" s="1101" t="n"/>
      <c r="AF127" s="1101" t="n"/>
      <c r="AG127" s="1101" t="n"/>
      <c r="AH127" s="144" t="n"/>
      <c r="AI127" s="1101" t="n"/>
      <c r="AJ127" s="1101" t="n"/>
      <c r="AK127" s="1101" t="n"/>
      <c r="AL127" s="1101" t="n"/>
      <c r="AM127" s="1101" t="n"/>
      <c r="AN127" s="1101" t="n"/>
      <c r="AO127" s="1101" t="n"/>
      <c r="AP127" s="1101" t="n"/>
      <c r="AQ127" s="1101" t="n"/>
      <c r="AR127" s="1101" t="n"/>
      <c r="AS127" s="1101" t="n"/>
      <c r="AT127" s="1101" t="n"/>
      <c r="AU127" s="1101" t="n"/>
      <c r="AV127" s="1101" t="n"/>
      <c r="AW127" s="1101" t="n"/>
      <c r="AX127" s="1101" t="n"/>
      <c r="AY127" s="1101" t="n"/>
      <c r="AZ127" s="144" t="n"/>
      <c r="BA127" s="1101" t="n"/>
      <c r="BB127" s="1101" t="n"/>
      <c r="BC127" s="1101" t="n"/>
      <c r="BD127" s="1101" t="n"/>
      <c r="BE127" s="1101" t="n"/>
      <c r="BF127" s="1101" t="n"/>
      <c r="BG127" s="1101" t="n"/>
      <c r="BH127" s="1101" t="n"/>
      <c r="BI127" s="1101" t="n"/>
      <c r="BJ127" s="1101" t="n"/>
      <c r="BK127" s="1101" t="n"/>
      <c r="BL127" s="1101" t="n"/>
      <c r="BM127" s="1101" t="n"/>
      <c r="BN127" s="1101" t="n"/>
      <c r="BO127" s="1101" t="n"/>
      <c r="BP127" s="1101" t="n"/>
      <c r="BQ127" s="1101" t="n"/>
      <c r="BR127" s="1106" t="n"/>
      <c r="BS127" s="1106" t="n"/>
      <c r="BT127" s="1106" t="n"/>
      <c r="BU127" s="1106" t="n"/>
      <c r="BV127" s="1106" t="n"/>
      <c r="BW127" s="1106" t="n"/>
      <c r="BX127" s="1106" t="n"/>
      <c r="BY127" s="1106" t="n"/>
      <c r="BZ127" s="1106" t="n"/>
      <c r="CA127" s="1106" t="n"/>
      <c r="CB127" s="1106" t="n"/>
      <c r="CC127" s="1106" t="n"/>
      <c r="CD127" s="1106" t="n"/>
      <c r="CE127" s="1106" t="n"/>
      <c r="CF127" s="1106" t="n"/>
      <c r="CG127" s="1106" t="n"/>
      <c r="CH127" s="1106" t="n"/>
      <c r="CI127" s="1106" t="n"/>
      <c r="CJ127" s="1106" t="n"/>
      <c r="CK127" s="1101" t="n"/>
      <c r="CL127" s="1101" t="n"/>
      <c r="CM127" s="1101" t="n"/>
      <c r="CN127" s="1101" t="n"/>
      <c r="CO127" s="1101" t="n"/>
      <c r="CP127" s="1101" t="n"/>
      <c r="CQ127" s="1101" t="n"/>
      <c r="CR127" s="1101" t="n"/>
      <c r="CS127" s="1101" t="n"/>
      <c r="CT127" s="1101" t="n"/>
      <c r="CU127" s="1101" t="n"/>
      <c r="CV127" s="1101" t="n"/>
      <c r="CW127" s="1101" t="n"/>
      <c r="CX127" s="1101" t="n"/>
      <c r="CY127" s="1101" t="n"/>
      <c r="CZ127" s="1101" t="n"/>
      <c r="DA127" s="1101" t="n"/>
      <c r="DB127" s="1101" t="n"/>
      <c r="DC127" s="1101" t="n"/>
      <c r="DD127" s="1101" t="n"/>
      <c r="DE127" s="1101" t="n"/>
      <c r="DF127" s="1101" t="n"/>
      <c r="DG127" s="1101" t="n"/>
      <c r="DH127" s="1101" t="n"/>
      <c r="DI127" s="1101" t="n"/>
    </row>
    <row r="128" ht="16" customFormat="1" customHeight="1" s="140">
      <c r="A128" s="1101" t="n"/>
      <c r="B128" s="1101" t="n"/>
      <c r="C128" s="1101" t="n"/>
      <c r="D128" s="1101" t="n"/>
      <c r="E128" s="1101" t="n"/>
      <c r="F128" s="1101" t="n"/>
      <c r="G128" s="144" t="n"/>
      <c r="H128" s="1101" t="n"/>
      <c r="I128" s="1101" t="n"/>
      <c r="J128" s="1101" t="n"/>
      <c r="K128" s="1101" t="n"/>
      <c r="L128" s="1101" t="n"/>
      <c r="M128" s="178" t="n"/>
      <c r="N128" s="1101" t="n"/>
      <c r="O128" s="1101" t="n"/>
      <c r="P128" s="1101" t="n"/>
      <c r="Q128" s="1101" t="n"/>
      <c r="R128" s="1101" t="n"/>
      <c r="S128" s="1101" t="n"/>
      <c r="T128" s="230" t="n"/>
      <c r="U128" s="1101" t="n"/>
      <c r="V128" s="1101" t="n"/>
      <c r="W128" s="1101" t="n"/>
      <c r="X128" s="1101" t="n"/>
      <c r="Y128" s="1101" t="n"/>
      <c r="Z128" s="1101" t="n"/>
      <c r="AA128" s="144" t="n"/>
      <c r="AB128" s="1101" t="n"/>
      <c r="AC128" s="1101" t="n"/>
      <c r="AD128" s="1101" t="n"/>
      <c r="AE128" s="1101" t="n"/>
      <c r="AF128" s="1101" t="n"/>
      <c r="AG128" s="1101" t="n"/>
      <c r="AH128" s="144" t="n"/>
      <c r="AI128" s="1101" t="n"/>
      <c r="AJ128" s="1101" t="n"/>
      <c r="AK128" s="1101" t="n"/>
      <c r="AL128" s="1101" t="n"/>
      <c r="AM128" s="1101" t="n"/>
      <c r="AN128" s="1101" t="n"/>
      <c r="AO128" s="1101" t="n"/>
      <c r="AP128" s="1101" t="n"/>
      <c r="AQ128" s="1101" t="n"/>
      <c r="AR128" s="1101" t="n"/>
      <c r="AS128" s="1101" t="n"/>
      <c r="AT128" s="1101" t="n"/>
      <c r="AU128" s="1101" t="n"/>
      <c r="AV128" s="1101" t="n"/>
      <c r="AW128" s="1101" t="n"/>
      <c r="AX128" s="1101" t="n"/>
      <c r="AY128" s="1101" t="n"/>
      <c r="AZ128" s="144" t="n"/>
      <c r="BA128" s="1101" t="n"/>
      <c r="BB128" s="1101" t="n"/>
      <c r="BC128" s="1101" t="n"/>
      <c r="BD128" s="1101" t="n"/>
      <c r="BE128" s="1101" t="n"/>
      <c r="BF128" s="1101" t="n"/>
      <c r="BG128" s="1101" t="n"/>
      <c r="BH128" s="1101" t="n"/>
      <c r="BI128" s="1101" t="n"/>
      <c r="BJ128" s="1101" t="n"/>
      <c r="BK128" s="1101" t="n"/>
      <c r="BL128" s="1101" t="n"/>
      <c r="BM128" s="1101" t="n"/>
      <c r="BN128" s="1101" t="n"/>
      <c r="BO128" s="1101" t="n"/>
      <c r="BP128" s="1101" t="n"/>
      <c r="BQ128" s="1101" t="n"/>
      <c r="BR128" s="1106" t="n"/>
      <c r="BS128" s="1106" t="n"/>
      <c r="BT128" s="1106" t="n"/>
      <c r="BU128" s="1106" t="n"/>
      <c r="BV128" s="1106" t="n"/>
      <c r="BW128" s="1106" t="n"/>
      <c r="BX128" s="1106" t="n"/>
      <c r="BY128" s="1106" t="n"/>
      <c r="BZ128" s="1106" t="n"/>
      <c r="CA128" s="1106" t="n"/>
      <c r="CB128" s="1106" t="n"/>
      <c r="CC128" s="1106" t="n"/>
      <c r="CD128" s="1106" t="n"/>
      <c r="CE128" s="1106" t="n"/>
      <c r="CF128" s="1106" t="n"/>
      <c r="CG128" s="1106" t="n"/>
      <c r="CH128" s="1106" t="n"/>
      <c r="CI128" s="1106" t="n"/>
      <c r="CJ128" s="1106" t="n"/>
      <c r="CK128" s="1101" t="n"/>
      <c r="CL128" s="1101" t="n"/>
      <c r="CM128" s="1101" t="n"/>
      <c r="CN128" s="1101" t="n"/>
      <c r="CO128" s="1101" t="n"/>
      <c r="CP128" s="1101" t="n"/>
      <c r="CQ128" s="1101" t="n"/>
      <c r="CR128" s="1101" t="n"/>
      <c r="CS128" s="1101" t="n"/>
      <c r="CT128" s="1101" t="n"/>
      <c r="CU128" s="1101" t="n"/>
      <c r="CV128" s="1101" t="n"/>
      <c r="CW128" s="1101" t="n"/>
      <c r="CX128" s="1101" t="n"/>
      <c r="CY128" s="1101" t="n"/>
      <c r="CZ128" s="1101" t="n"/>
      <c r="DA128" s="1101" t="n"/>
      <c r="DB128" s="1101" t="n"/>
      <c r="DC128" s="1101" t="n"/>
      <c r="DD128" s="1101" t="n"/>
      <c r="DE128" s="1101" t="n"/>
      <c r="DF128" s="1101" t="n"/>
      <c r="DG128" s="1101" t="n"/>
      <c r="DH128" s="1101" t="n"/>
      <c r="DI128" s="1101" t="n"/>
    </row>
    <row r="129" ht="16" customFormat="1" customHeight="1" s="140">
      <c r="A129" s="1101" t="n"/>
      <c r="B129" s="1101" t="n"/>
      <c r="C129" s="1101" t="n"/>
      <c r="D129" s="1101" t="n"/>
      <c r="E129" s="1101" t="n"/>
      <c r="F129" s="1101" t="n"/>
      <c r="G129" s="144" t="n"/>
      <c r="H129" s="1101" t="n"/>
      <c r="I129" s="1101" t="n"/>
      <c r="J129" s="1101" t="n"/>
      <c r="K129" s="1101" t="n"/>
      <c r="L129" s="1101" t="n"/>
      <c r="M129" s="178" t="n"/>
      <c r="N129" s="1101" t="n"/>
      <c r="O129" s="1101" t="n"/>
      <c r="P129" s="1101" t="n"/>
      <c r="Q129" s="1101" t="n"/>
      <c r="R129" s="1101" t="n"/>
      <c r="S129" s="1101" t="n"/>
      <c r="T129" s="230" t="n"/>
      <c r="U129" s="1101" t="n"/>
      <c r="V129" s="1101" t="n"/>
      <c r="W129" s="1101" t="n"/>
      <c r="X129" s="1101" t="n"/>
      <c r="Y129" s="1101" t="n"/>
      <c r="Z129" s="1101" t="n"/>
      <c r="AA129" s="144" t="n"/>
      <c r="AB129" s="1101" t="n"/>
      <c r="AC129" s="1101" t="n"/>
      <c r="AD129" s="1101" t="n"/>
      <c r="AE129" s="1101" t="n"/>
      <c r="AF129" s="1101" t="n"/>
      <c r="AG129" s="1101" t="n"/>
      <c r="AH129" s="144" t="n"/>
      <c r="AI129" s="1101" t="n"/>
      <c r="AJ129" s="1101" t="n"/>
      <c r="AK129" s="1101" t="n"/>
      <c r="AL129" s="1101" t="n"/>
      <c r="AM129" s="1101" t="n"/>
      <c r="AN129" s="1101" t="n"/>
      <c r="AO129" s="1101" t="n"/>
      <c r="AP129" s="1101" t="n"/>
      <c r="AQ129" s="1101" t="n"/>
      <c r="AR129" s="1101" t="n"/>
      <c r="AS129" s="1101" t="n"/>
      <c r="AT129" s="1101" t="n"/>
      <c r="AU129" s="1101" t="n"/>
      <c r="AV129" s="1101" t="n"/>
      <c r="AW129" s="1101" t="n"/>
      <c r="AX129" s="1101" t="n"/>
      <c r="AY129" s="1101" t="n"/>
      <c r="AZ129" s="144" t="n"/>
      <c r="BA129" s="1101" t="n"/>
      <c r="BB129" s="1101" t="n"/>
      <c r="BC129" s="1101" t="n"/>
      <c r="BD129" s="1101" t="n"/>
      <c r="BE129" s="1101" t="n"/>
      <c r="BF129" s="1101" t="n"/>
      <c r="BG129" s="1101" t="n"/>
      <c r="BH129" s="1101" t="n"/>
      <c r="BI129" s="1101" t="n"/>
      <c r="BJ129" s="1101" t="n"/>
      <c r="BK129" s="1101" t="n"/>
      <c r="BL129" s="1101" t="n"/>
      <c r="BM129" s="1101" t="n"/>
      <c r="BN129" s="1101" t="n"/>
      <c r="BO129" s="1101" t="n"/>
      <c r="BP129" s="1101" t="n"/>
      <c r="BQ129" s="1101" t="n"/>
      <c r="BR129" s="1106" t="n"/>
      <c r="BS129" s="1106" t="n"/>
      <c r="BT129" s="1106" t="n"/>
      <c r="BU129" s="1106" t="n"/>
      <c r="BV129" s="1106" t="n"/>
      <c r="BW129" s="1106" t="n"/>
      <c r="BX129" s="1106" t="n"/>
      <c r="BY129" s="1106" t="n"/>
      <c r="BZ129" s="1106" t="n"/>
      <c r="CA129" s="1106" t="n"/>
      <c r="CB129" s="1106" t="n"/>
      <c r="CC129" s="1106" t="n"/>
      <c r="CD129" s="1106" t="n"/>
      <c r="CE129" s="1106" t="n"/>
      <c r="CF129" s="1106" t="n"/>
      <c r="CG129" s="1106" t="n"/>
      <c r="CH129" s="1106" t="n"/>
      <c r="CI129" s="1106" t="n"/>
      <c r="CJ129" s="1106" t="n"/>
      <c r="CK129" s="1101" t="n"/>
      <c r="CL129" s="1101" t="n"/>
      <c r="CM129" s="1101" t="n"/>
      <c r="CN129" s="1101" t="n"/>
      <c r="CO129" s="1101" t="n"/>
      <c r="CP129" s="1101" t="n"/>
      <c r="CQ129" s="1101" t="n"/>
      <c r="CR129" s="1101" t="n"/>
      <c r="CS129" s="1101" t="n"/>
      <c r="CT129" s="1101" t="n"/>
      <c r="CU129" s="1101" t="n"/>
      <c r="CV129" s="1101" t="n"/>
      <c r="CW129" s="1101" t="n"/>
      <c r="CX129" s="1101" t="n"/>
      <c r="CY129" s="1101" t="n"/>
      <c r="CZ129" s="1101" t="n"/>
      <c r="DA129" s="1101" t="n"/>
      <c r="DB129" s="1101" t="n"/>
      <c r="DC129" s="1101" t="n"/>
      <c r="DD129" s="1101" t="n"/>
      <c r="DE129" s="1101" t="n"/>
      <c r="DF129" s="1101" t="n"/>
      <c r="DG129" s="1101" t="n"/>
      <c r="DH129" s="1101" t="n"/>
      <c r="DI129" s="1101" t="n"/>
    </row>
    <row r="130" ht="16" customFormat="1" customHeight="1" s="140">
      <c r="A130" s="1101" t="n"/>
      <c r="B130" s="1101" t="n"/>
      <c r="C130" s="1101" t="n"/>
      <c r="D130" s="1101" t="n"/>
      <c r="E130" s="1101" t="n"/>
      <c r="F130" s="1101" t="n"/>
      <c r="G130" s="144" t="n"/>
      <c r="H130" s="1101" t="n"/>
      <c r="I130" s="1101" t="n"/>
      <c r="J130" s="1101" t="n"/>
      <c r="K130" s="1101" t="n"/>
      <c r="L130" s="1101" t="n"/>
      <c r="M130" s="178" t="n"/>
      <c r="N130" s="1101" t="n"/>
      <c r="O130" s="1101" t="n"/>
      <c r="P130" s="1101" t="n"/>
      <c r="Q130" s="1101" t="n"/>
      <c r="R130" s="1101" t="n"/>
      <c r="S130" s="1101" t="n"/>
      <c r="T130" s="230" t="n"/>
      <c r="U130" s="1101" t="n"/>
      <c r="V130" s="1101" t="n"/>
      <c r="W130" s="1101" t="n"/>
      <c r="X130" s="1101" t="n"/>
      <c r="Y130" s="1101" t="n"/>
      <c r="Z130" s="1101" t="n"/>
      <c r="AA130" s="144" t="n"/>
      <c r="AB130" s="1101" t="n"/>
      <c r="AC130" s="1101" t="n"/>
      <c r="AD130" s="1101" t="n"/>
      <c r="AE130" s="1101" t="n"/>
      <c r="AF130" s="1101" t="n"/>
      <c r="AG130" s="1101" t="n"/>
      <c r="AH130" s="144" t="n"/>
      <c r="AI130" s="1101" t="n"/>
      <c r="AJ130" s="1101" t="n"/>
      <c r="AK130" s="1101" t="n"/>
      <c r="AL130" s="1101" t="n"/>
      <c r="AM130" s="1101" t="n"/>
      <c r="AN130" s="1101" t="n"/>
      <c r="AO130" s="1101" t="n"/>
      <c r="AP130" s="1101" t="n"/>
      <c r="AQ130" s="1101" t="n"/>
      <c r="AR130" s="1101" t="n"/>
      <c r="AS130" s="1101" t="n"/>
      <c r="AT130" s="1101" t="n"/>
      <c r="AU130" s="1101" t="n"/>
      <c r="AV130" s="1101" t="n"/>
      <c r="AW130" s="1101" t="n"/>
      <c r="AX130" s="1101" t="n"/>
      <c r="AY130" s="1101" t="n"/>
      <c r="AZ130" s="144" t="n"/>
      <c r="BA130" s="1101" t="n"/>
      <c r="BB130" s="1101" t="n"/>
      <c r="BC130" s="1101" t="n"/>
      <c r="BD130" s="1101" t="n"/>
      <c r="BE130" s="1101" t="n"/>
      <c r="BF130" s="1101" t="n"/>
      <c r="BG130" s="1101" t="n"/>
      <c r="BH130" s="1101" t="n"/>
      <c r="BI130" s="1101" t="n"/>
      <c r="BJ130" s="1101" t="n"/>
      <c r="BK130" s="1101" t="n"/>
      <c r="BL130" s="1101" t="n"/>
      <c r="BM130" s="1101" t="n"/>
      <c r="BN130" s="1101" t="n"/>
      <c r="BO130" s="1101" t="n"/>
      <c r="BP130" s="1101" t="n"/>
      <c r="BQ130" s="1101" t="n"/>
      <c r="BR130" s="1106" t="n"/>
      <c r="BS130" s="1106" t="n"/>
      <c r="BT130" s="1106" t="n"/>
      <c r="BU130" s="1106" t="n"/>
      <c r="BV130" s="1106" t="n"/>
      <c r="BW130" s="1106" t="n"/>
      <c r="BX130" s="1106" t="n"/>
      <c r="BY130" s="1106" t="n"/>
      <c r="BZ130" s="1106" t="n"/>
      <c r="CA130" s="1106" t="n"/>
      <c r="CB130" s="1106" t="n"/>
      <c r="CC130" s="1106" t="n"/>
      <c r="CD130" s="1106" t="n"/>
      <c r="CE130" s="1106" t="n"/>
      <c r="CF130" s="1106" t="n"/>
      <c r="CG130" s="1106" t="n"/>
      <c r="CH130" s="1106" t="n"/>
      <c r="CI130" s="1106" t="n"/>
      <c r="CJ130" s="1106" t="n"/>
      <c r="CK130" s="1101" t="n"/>
      <c r="CL130" s="1101" t="n"/>
      <c r="CM130" s="1101" t="n"/>
      <c r="CN130" s="1101" t="n"/>
      <c r="CO130" s="1101" t="n"/>
      <c r="CP130" s="1101" t="n"/>
      <c r="CQ130" s="1101" t="n"/>
      <c r="CR130" s="1101" t="n"/>
      <c r="CS130" s="1101" t="n"/>
      <c r="CT130" s="1101" t="n"/>
      <c r="CU130" s="1101" t="n"/>
      <c r="CV130" s="1101" t="n"/>
      <c r="CW130" s="1101" t="n"/>
      <c r="CX130" s="1101" t="n"/>
      <c r="CY130" s="1101" t="n"/>
      <c r="CZ130" s="1101" t="n"/>
      <c r="DA130" s="1101" t="n"/>
      <c r="DB130" s="1101" t="n"/>
      <c r="DC130" s="1101" t="n"/>
      <c r="DD130" s="1101" t="n"/>
      <c r="DE130" s="1101" t="n"/>
      <c r="DF130" s="1101" t="n"/>
      <c r="DG130" s="1101" t="n"/>
      <c r="DH130" s="1101" t="n"/>
      <c r="DI130" s="1101" t="n"/>
    </row>
    <row r="131" ht="16" customFormat="1" customHeight="1" s="140">
      <c r="A131" s="1101" t="n"/>
      <c r="B131" s="1101" t="n"/>
      <c r="C131" s="1101" t="n"/>
      <c r="D131" s="1101" t="n"/>
      <c r="E131" s="1101" t="n"/>
      <c r="F131" s="1101" t="n"/>
      <c r="G131" s="144" t="n"/>
      <c r="H131" s="1101" t="n"/>
      <c r="I131" s="1101" t="n"/>
      <c r="J131" s="1101" t="n"/>
      <c r="K131" s="1101" t="n"/>
      <c r="L131" s="1101" t="n"/>
      <c r="M131" s="178" t="n"/>
      <c r="N131" s="1101" t="n"/>
      <c r="O131" s="1101" t="n"/>
      <c r="P131" s="1101" t="n"/>
      <c r="Q131" s="1101" t="n"/>
      <c r="R131" s="1101" t="n"/>
      <c r="S131" s="1101" t="n"/>
      <c r="T131" s="230" t="n"/>
      <c r="U131" s="1101" t="n"/>
      <c r="V131" s="1101" t="n"/>
      <c r="W131" s="1101" t="n"/>
      <c r="X131" s="1101" t="n"/>
      <c r="Y131" s="1101" t="n"/>
      <c r="Z131" s="1101" t="n"/>
      <c r="AA131" s="144" t="n"/>
      <c r="AB131" s="1101" t="n"/>
      <c r="AC131" s="1101" t="n"/>
      <c r="AD131" s="1101" t="n"/>
      <c r="AE131" s="1101" t="n"/>
      <c r="AF131" s="1101" t="n"/>
      <c r="AG131" s="1101" t="n"/>
      <c r="AH131" s="144" t="n"/>
      <c r="AI131" s="1101" t="n"/>
      <c r="AJ131" s="1101" t="n"/>
      <c r="AK131" s="1101" t="n"/>
      <c r="AL131" s="1101" t="n"/>
      <c r="AM131" s="1101" t="n"/>
      <c r="AN131" s="1101" t="n"/>
      <c r="AO131" s="1101" t="n"/>
      <c r="AP131" s="1101" t="n"/>
      <c r="AQ131" s="1101" t="n"/>
      <c r="AR131" s="1101" t="n"/>
      <c r="AS131" s="1101" t="n"/>
      <c r="AT131" s="1101" t="n"/>
      <c r="AU131" s="1101" t="n"/>
      <c r="AV131" s="1101" t="n"/>
      <c r="AW131" s="1101" t="n"/>
      <c r="AX131" s="1101" t="n"/>
      <c r="AY131" s="1101" t="n"/>
      <c r="AZ131" s="144" t="n"/>
      <c r="BA131" s="1101" t="n"/>
      <c r="BB131" s="1101" t="n"/>
      <c r="BC131" s="1101" t="n"/>
      <c r="BD131" s="1101" t="n"/>
      <c r="BE131" s="1101" t="n"/>
      <c r="BF131" s="1101" t="n"/>
      <c r="BG131" s="1101" t="n"/>
      <c r="BH131" s="1101" t="n"/>
      <c r="BI131" s="1101" t="n"/>
      <c r="BJ131" s="1101" t="n"/>
      <c r="BK131" s="1101" t="n"/>
      <c r="BL131" s="1101" t="n"/>
      <c r="BM131" s="1101" t="n"/>
      <c r="BN131" s="1101" t="n"/>
      <c r="BO131" s="1101" t="n"/>
      <c r="BP131" s="1101" t="n"/>
      <c r="BQ131" s="1101" t="n"/>
      <c r="BR131" s="1106" t="n"/>
      <c r="BS131" s="1106" t="n"/>
      <c r="BT131" s="1106" t="n"/>
      <c r="BU131" s="1106" t="n"/>
      <c r="BV131" s="1106" t="n"/>
      <c r="BW131" s="1106" t="n"/>
      <c r="BX131" s="1106" t="n"/>
      <c r="BY131" s="1106" t="n"/>
      <c r="BZ131" s="1106" t="n"/>
      <c r="CA131" s="1106" t="n"/>
      <c r="CB131" s="1106" t="n"/>
      <c r="CC131" s="1106" t="n"/>
      <c r="CD131" s="1106" t="n"/>
      <c r="CE131" s="1106" t="n"/>
      <c r="CF131" s="1106" t="n"/>
      <c r="CG131" s="1106" t="n"/>
      <c r="CH131" s="1106" t="n"/>
      <c r="CI131" s="1106" t="n"/>
      <c r="CJ131" s="1106" t="n"/>
      <c r="CK131" s="1101" t="n"/>
      <c r="CL131" s="1101" t="n"/>
      <c r="CM131" s="1101" t="n"/>
      <c r="CN131" s="1101" t="n"/>
      <c r="CO131" s="1101" t="n"/>
      <c r="CP131" s="1101" t="n"/>
      <c r="CQ131" s="1101" t="n"/>
      <c r="CR131" s="1101" t="n"/>
      <c r="CS131" s="1101" t="n"/>
      <c r="CT131" s="1101" t="n"/>
      <c r="CU131" s="1101" t="n"/>
      <c r="CV131" s="1101" t="n"/>
      <c r="CW131" s="1101" t="n"/>
      <c r="CX131" s="1101" t="n"/>
      <c r="CY131" s="1101" t="n"/>
      <c r="CZ131" s="1101" t="n"/>
      <c r="DA131" s="1101" t="n"/>
      <c r="DB131" s="1101" t="n"/>
      <c r="DC131" s="1101" t="n"/>
      <c r="DD131" s="1101" t="n"/>
      <c r="DE131" s="1101" t="n"/>
      <c r="DF131" s="1101" t="n"/>
      <c r="DG131" s="1101" t="n"/>
      <c r="DH131" s="1101" t="n"/>
      <c r="DI131" s="1101" t="n"/>
    </row>
    <row r="132" ht="16" customFormat="1" customHeight="1" s="140">
      <c r="A132" s="1101" t="n"/>
      <c r="B132" s="1101" t="n"/>
      <c r="C132" s="1101" t="n"/>
      <c r="D132" s="1101" t="n"/>
      <c r="E132" s="1101" t="n"/>
      <c r="F132" s="1101" t="n"/>
      <c r="G132" s="144" t="n"/>
      <c r="H132" s="1101" t="n"/>
      <c r="I132" s="1101" t="n"/>
      <c r="J132" s="1101" t="n"/>
      <c r="K132" s="1101" t="n"/>
      <c r="L132" s="1101" t="n"/>
      <c r="M132" s="178" t="n"/>
      <c r="N132" s="1101" t="n"/>
      <c r="O132" s="1101" t="n"/>
      <c r="P132" s="1101" t="n"/>
      <c r="Q132" s="1101" t="n"/>
      <c r="R132" s="1101" t="n"/>
      <c r="S132" s="1101" t="n"/>
      <c r="T132" s="230" t="n"/>
      <c r="U132" s="1101" t="n"/>
      <c r="V132" s="1101" t="n"/>
      <c r="W132" s="1101" t="n"/>
      <c r="X132" s="1101" t="n"/>
      <c r="Y132" s="1101" t="n"/>
      <c r="Z132" s="1101" t="n"/>
      <c r="AA132" s="144" t="n"/>
      <c r="AB132" s="1101" t="n"/>
      <c r="AC132" s="1101" t="n"/>
      <c r="AD132" s="1101" t="n"/>
      <c r="AE132" s="1101" t="n"/>
      <c r="AF132" s="1101" t="n"/>
      <c r="AG132" s="1101" t="n"/>
      <c r="AH132" s="144" t="n"/>
      <c r="AI132" s="1101" t="n"/>
      <c r="AJ132" s="1101" t="n"/>
      <c r="AK132" s="1101" t="n"/>
      <c r="AL132" s="1101" t="n"/>
      <c r="AM132" s="1101" t="n"/>
      <c r="AN132" s="1101" t="n"/>
      <c r="AO132" s="1101" t="n"/>
      <c r="AP132" s="1101" t="n"/>
      <c r="AQ132" s="1101" t="n"/>
      <c r="AR132" s="1101" t="n"/>
      <c r="AS132" s="1101" t="n"/>
      <c r="AT132" s="1101" t="n"/>
      <c r="AU132" s="1101" t="n"/>
      <c r="AV132" s="1101" t="n"/>
      <c r="AW132" s="1101" t="n"/>
      <c r="AX132" s="1101" t="n"/>
      <c r="AY132" s="1101" t="n"/>
      <c r="AZ132" s="144" t="n"/>
      <c r="BA132" s="1101" t="n"/>
      <c r="BB132" s="1101" t="n"/>
      <c r="BC132" s="1101" t="n"/>
      <c r="BD132" s="1101" t="n"/>
      <c r="BE132" s="1101" t="n"/>
      <c r="BF132" s="1101" t="n"/>
      <c r="BG132" s="1101" t="n"/>
      <c r="BH132" s="1101" t="n"/>
      <c r="BI132" s="1101" t="n"/>
      <c r="BJ132" s="1101" t="n"/>
      <c r="BK132" s="1101" t="n"/>
      <c r="BL132" s="1101" t="n"/>
      <c r="BM132" s="1101" t="n"/>
      <c r="BN132" s="1101" t="n"/>
      <c r="BO132" s="1101" t="n"/>
      <c r="BP132" s="1101" t="n"/>
      <c r="BQ132" s="1101" t="n"/>
      <c r="BR132" s="1106" t="n"/>
      <c r="BS132" s="1106" t="n"/>
      <c r="BT132" s="1106" t="n"/>
      <c r="BU132" s="1106" t="n"/>
      <c r="BV132" s="1106" t="n"/>
      <c r="BW132" s="1106" t="n"/>
      <c r="BX132" s="1106" t="n"/>
      <c r="BY132" s="1106" t="n"/>
      <c r="BZ132" s="1106" t="n"/>
      <c r="CA132" s="1106" t="n"/>
      <c r="CB132" s="1106" t="n"/>
      <c r="CC132" s="1106" t="n"/>
      <c r="CD132" s="1106" t="n"/>
      <c r="CE132" s="1106" t="n"/>
      <c r="CF132" s="1106" t="n"/>
      <c r="CG132" s="1106" t="n"/>
      <c r="CH132" s="1106" t="n"/>
      <c r="CI132" s="1106" t="n"/>
      <c r="CJ132" s="1106" t="n"/>
      <c r="CK132" s="1101" t="n"/>
      <c r="CL132" s="1101" t="n"/>
      <c r="CM132" s="1101" t="n"/>
      <c r="CN132" s="1101" t="n"/>
      <c r="CO132" s="1101" t="n"/>
      <c r="CP132" s="1101" t="n"/>
      <c r="CQ132" s="1101" t="n"/>
      <c r="CR132" s="1101" t="n"/>
      <c r="CS132" s="1101" t="n"/>
      <c r="CT132" s="1101" t="n"/>
      <c r="CU132" s="1101" t="n"/>
      <c r="CV132" s="1101" t="n"/>
      <c r="CW132" s="1101" t="n"/>
      <c r="CX132" s="1101" t="n"/>
      <c r="CY132" s="1101" t="n"/>
      <c r="CZ132" s="1101" t="n"/>
      <c r="DA132" s="1101" t="n"/>
      <c r="DB132" s="1101" t="n"/>
      <c r="DC132" s="1101" t="n"/>
      <c r="DD132" s="1101" t="n"/>
      <c r="DE132" s="1101" t="n"/>
      <c r="DF132" s="1101" t="n"/>
      <c r="DG132" s="1101" t="n"/>
      <c r="DH132" s="1101" t="n"/>
      <c r="DI132" s="1101" t="n"/>
    </row>
    <row r="133" ht="16" customFormat="1" customHeight="1" s="140">
      <c r="A133" s="1101" t="n"/>
      <c r="B133" s="1101" t="n"/>
      <c r="C133" s="1101" t="n"/>
      <c r="D133" s="1101" t="n"/>
      <c r="E133" s="1101" t="n"/>
      <c r="F133" s="1101" t="n"/>
      <c r="G133" s="144" t="n"/>
      <c r="H133" s="1101" t="n"/>
      <c r="I133" s="1101" t="n"/>
      <c r="J133" s="1101" t="n"/>
      <c r="K133" s="1101" t="n"/>
      <c r="L133" s="1101" t="n"/>
      <c r="M133" s="178" t="n"/>
      <c r="N133" s="1101" t="n"/>
      <c r="O133" s="1101" t="n"/>
      <c r="P133" s="1101" t="n"/>
      <c r="Q133" s="1101" t="n"/>
      <c r="R133" s="1101" t="n"/>
      <c r="S133" s="1101" t="n"/>
      <c r="T133" s="230" t="n"/>
      <c r="U133" s="1101" t="n"/>
      <c r="V133" s="1101" t="n"/>
      <c r="W133" s="1101" t="n"/>
      <c r="X133" s="1101" t="n"/>
      <c r="Y133" s="1101" t="n"/>
      <c r="Z133" s="1101" t="n"/>
      <c r="AA133" s="144" t="n"/>
      <c r="AB133" s="1101" t="n"/>
      <c r="AC133" s="1101" t="n"/>
      <c r="AD133" s="1101" t="n"/>
      <c r="AE133" s="1101" t="n"/>
      <c r="AF133" s="1101" t="n"/>
      <c r="AG133" s="1101" t="n"/>
      <c r="AH133" s="144" t="n"/>
      <c r="AI133" s="1101" t="n"/>
      <c r="AJ133" s="1101" t="n"/>
      <c r="AK133" s="1101" t="n"/>
      <c r="AL133" s="1101" t="n"/>
      <c r="AM133" s="1101" t="n"/>
      <c r="AN133" s="1101" t="n"/>
      <c r="AO133" s="1101" t="n"/>
      <c r="AP133" s="1101" t="n"/>
      <c r="AQ133" s="1101" t="n"/>
      <c r="AR133" s="1101" t="n"/>
      <c r="AS133" s="1101" t="n"/>
      <c r="AT133" s="1101" t="n"/>
      <c r="AU133" s="1101" t="n"/>
      <c r="AV133" s="1101" t="n"/>
      <c r="AW133" s="1101" t="n"/>
      <c r="AX133" s="1101" t="n"/>
      <c r="AY133" s="1101" t="n"/>
      <c r="AZ133" s="144" t="n"/>
      <c r="BA133" s="1101" t="n"/>
      <c r="BB133" s="1101" t="n"/>
      <c r="BC133" s="1101" t="n"/>
      <c r="BD133" s="1101" t="n"/>
      <c r="BE133" s="1101" t="n"/>
      <c r="BF133" s="1101" t="n"/>
      <c r="BG133" s="1101" t="n"/>
      <c r="BH133" s="1101" t="n"/>
      <c r="BI133" s="1101" t="n"/>
      <c r="BJ133" s="1101" t="n"/>
      <c r="BK133" s="1101" t="n"/>
      <c r="BL133" s="1101" t="n"/>
      <c r="BM133" s="1101" t="n"/>
      <c r="BN133" s="1101" t="n"/>
      <c r="BO133" s="1101" t="n"/>
      <c r="BP133" s="1101" t="n"/>
      <c r="BQ133" s="1101" t="n"/>
      <c r="BR133" s="1106" t="n"/>
      <c r="BS133" s="1106" t="n"/>
      <c r="BT133" s="1106" t="n"/>
      <c r="BU133" s="1106" t="n"/>
      <c r="BV133" s="1106" t="n"/>
      <c r="BW133" s="1106" t="n"/>
      <c r="BX133" s="1106" t="n"/>
      <c r="BY133" s="1106" t="n"/>
      <c r="BZ133" s="1106" t="n"/>
      <c r="CA133" s="1106" t="n"/>
      <c r="CB133" s="1106" t="n"/>
      <c r="CC133" s="1106" t="n"/>
      <c r="CD133" s="1106" t="n"/>
      <c r="CE133" s="1106" t="n"/>
      <c r="CF133" s="1106" t="n"/>
      <c r="CG133" s="1106" t="n"/>
      <c r="CH133" s="1106" t="n"/>
      <c r="CI133" s="1106" t="n"/>
      <c r="CJ133" s="1106" t="n"/>
      <c r="CK133" s="1101" t="n"/>
      <c r="CL133" s="1101" t="n"/>
      <c r="CM133" s="1101" t="n"/>
      <c r="CN133" s="1101" t="n"/>
      <c r="CO133" s="1101" t="n"/>
      <c r="CP133" s="1101" t="n"/>
      <c r="CQ133" s="1101" t="n"/>
      <c r="CR133" s="1101" t="n"/>
      <c r="CS133" s="1101" t="n"/>
      <c r="CT133" s="1101" t="n"/>
      <c r="CU133" s="1101" t="n"/>
      <c r="CV133" s="1101" t="n"/>
      <c r="CW133" s="1101" t="n"/>
      <c r="CX133" s="1101" t="n"/>
      <c r="CY133" s="1101" t="n"/>
      <c r="CZ133" s="1101" t="n"/>
      <c r="DA133" s="1101" t="n"/>
      <c r="DB133" s="1101" t="n"/>
      <c r="DC133" s="1101" t="n"/>
      <c r="DD133" s="1101" t="n"/>
      <c r="DE133" s="1101" t="n"/>
      <c r="DF133" s="1101" t="n"/>
      <c r="DG133" s="1101" t="n"/>
      <c r="DH133" s="1101" t="n"/>
      <c r="DI133" s="1101" t="n"/>
    </row>
    <row r="134" ht="16" customFormat="1" customHeight="1" s="140">
      <c r="A134" s="1101" t="n"/>
      <c r="B134" s="1101" t="n"/>
      <c r="C134" s="1101" t="n"/>
      <c r="D134" s="1101" t="n"/>
      <c r="E134" s="1101" t="n"/>
      <c r="F134" s="1101" t="n"/>
      <c r="G134" s="144" t="n"/>
      <c r="H134" s="1101" t="n"/>
      <c r="I134" s="1101" t="n"/>
      <c r="J134" s="1101" t="n"/>
      <c r="K134" s="1101" t="n"/>
      <c r="L134" s="1101" t="n"/>
      <c r="M134" s="178" t="n"/>
      <c r="N134" s="1101" t="n"/>
      <c r="O134" s="1101" t="n"/>
      <c r="P134" s="1101" t="n"/>
      <c r="Q134" s="1101" t="n"/>
      <c r="R134" s="1101" t="n"/>
      <c r="S134" s="1101" t="n"/>
      <c r="T134" s="230" t="n"/>
      <c r="U134" s="1101" t="n"/>
      <c r="V134" s="1101" t="n"/>
      <c r="W134" s="1101" t="n"/>
      <c r="X134" s="1101" t="n"/>
      <c r="Y134" s="1101" t="n"/>
      <c r="Z134" s="1101" t="n"/>
      <c r="AA134" s="144" t="n"/>
      <c r="AB134" s="1101" t="n"/>
      <c r="AC134" s="1101" t="n"/>
      <c r="AD134" s="1101" t="n"/>
      <c r="AE134" s="1101" t="n"/>
      <c r="AF134" s="1101" t="n"/>
      <c r="AG134" s="1101" t="n"/>
      <c r="AH134" s="144" t="n"/>
      <c r="AI134" s="1101" t="n"/>
      <c r="AJ134" s="1101" t="n"/>
      <c r="AK134" s="1101" t="n"/>
      <c r="AL134" s="1101" t="n"/>
      <c r="AM134" s="1101" t="n"/>
      <c r="AN134" s="1101" t="n"/>
      <c r="AO134" s="1101" t="n"/>
      <c r="AP134" s="1101" t="n"/>
      <c r="AQ134" s="1101" t="n"/>
      <c r="AR134" s="1101" t="n"/>
      <c r="AS134" s="1101" t="n"/>
      <c r="AT134" s="1101" t="n"/>
      <c r="AU134" s="1101" t="n"/>
      <c r="AV134" s="1101" t="n"/>
      <c r="AW134" s="1101" t="n"/>
      <c r="AX134" s="1101" t="n"/>
      <c r="AY134" s="1101" t="n"/>
      <c r="AZ134" s="144" t="n"/>
      <c r="BA134" s="1101" t="n"/>
      <c r="BB134" s="1101" t="n"/>
      <c r="BC134" s="1101" t="n"/>
      <c r="BD134" s="1101" t="n"/>
      <c r="BE134" s="1101" t="n"/>
      <c r="BF134" s="1101" t="n"/>
      <c r="BG134" s="1101" t="n"/>
      <c r="BH134" s="1101" t="n"/>
      <c r="BI134" s="1101" t="n"/>
      <c r="BJ134" s="1101" t="n"/>
      <c r="BK134" s="1101" t="n"/>
      <c r="BL134" s="1101" t="n"/>
      <c r="BM134" s="1101" t="n"/>
      <c r="BN134" s="1101" t="n"/>
      <c r="BO134" s="1101" t="n"/>
      <c r="BP134" s="1101" t="n"/>
      <c r="BQ134" s="1101" t="n"/>
      <c r="BR134" s="1106" t="n"/>
      <c r="BS134" s="1106" t="n"/>
      <c r="BT134" s="1106" t="n"/>
      <c r="BU134" s="1106" t="n"/>
      <c r="BV134" s="1106" t="n"/>
      <c r="BW134" s="1106" t="n"/>
      <c r="BX134" s="1106" t="n"/>
      <c r="BY134" s="1106" t="n"/>
      <c r="BZ134" s="1106" t="n"/>
      <c r="CA134" s="1106" t="n"/>
      <c r="CB134" s="1106" t="n"/>
      <c r="CC134" s="1106" t="n"/>
      <c r="CD134" s="1106" t="n"/>
      <c r="CE134" s="1106" t="n"/>
      <c r="CF134" s="1106" t="n"/>
      <c r="CG134" s="1106" t="n"/>
      <c r="CH134" s="1106" t="n"/>
      <c r="CI134" s="1106" t="n"/>
      <c r="CJ134" s="1106" t="n"/>
      <c r="CK134" s="1101" t="n"/>
      <c r="CL134" s="1101" t="n"/>
      <c r="CM134" s="1101" t="n"/>
      <c r="CN134" s="1101" t="n"/>
      <c r="CO134" s="1101" t="n"/>
      <c r="CP134" s="1101" t="n"/>
      <c r="CQ134" s="1101" t="n"/>
      <c r="CR134" s="1101" t="n"/>
      <c r="CS134" s="1101" t="n"/>
      <c r="CT134" s="1101" t="n"/>
      <c r="CU134" s="1101" t="n"/>
      <c r="CV134" s="1101" t="n"/>
      <c r="CW134" s="1101" t="n"/>
      <c r="CX134" s="1101" t="n"/>
      <c r="CY134" s="1101" t="n"/>
      <c r="CZ134" s="1101" t="n"/>
      <c r="DA134" s="1101" t="n"/>
      <c r="DB134" s="1101" t="n"/>
      <c r="DC134" s="1101" t="n"/>
      <c r="DD134" s="1101" t="n"/>
      <c r="DE134" s="1101" t="n"/>
      <c r="DF134" s="1101" t="n"/>
      <c r="DG134" s="1101" t="n"/>
      <c r="DH134" s="1101" t="n"/>
      <c r="DI134" s="1101" t="n"/>
    </row>
    <row r="135" ht="16" customFormat="1" customHeight="1" s="140">
      <c r="A135" s="1101" t="n"/>
      <c r="B135" s="1101" t="n"/>
      <c r="C135" s="1101" t="n"/>
      <c r="D135" s="1101" t="n"/>
      <c r="E135" s="1101" t="n"/>
      <c r="F135" s="1101" t="n"/>
      <c r="G135" s="144" t="n"/>
      <c r="H135" s="1101" t="n"/>
      <c r="I135" s="1101" t="n"/>
      <c r="J135" s="1101" t="n"/>
      <c r="K135" s="1101" t="n"/>
      <c r="L135" s="1101" t="n"/>
      <c r="M135" s="178" t="n"/>
      <c r="N135" s="1101" t="n"/>
      <c r="O135" s="1101" t="n"/>
      <c r="P135" s="1101" t="n"/>
      <c r="Q135" s="1101" t="n"/>
      <c r="R135" s="1101" t="n"/>
      <c r="S135" s="1101" t="n"/>
      <c r="T135" s="230" t="n"/>
      <c r="U135" s="1101" t="n"/>
      <c r="V135" s="1101" t="n"/>
      <c r="W135" s="1101" t="n"/>
      <c r="X135" s="1101" t="n"/>
      <c r="Y135" s="1101" t="n"/>
      <c r="Z135" s="1101" t="n"/>
      <c r="AA135" s="144" t="n"/>
      <c r="AB135" s="1101" t="n"/>
      <c r="AC135" s="1101" t="n"/>
      <c r="AD135" s="1101" t="n"/>
      <c r="AE135" s="1101" t="n"/>
      <c r="AF135" s="1101" t="n"/>
      <c r="AG135" s="1101" t="n"/>
      <c r="AH135" s="144" t="n"/>
      <c r="AI135" s="1101" t="n"/>
      <c r="AJ135" s="1101" t="n"/>
      <c r="AK135" s="1101" t="n"/>
      <c r="AL135" s="1101" t="n"/>
      <c r="AM135" s="1101" t="n"/>
      <c r="AN135" s="1101" t="n"/>
      <c r="AO135" s="1101" t="n"/>
      <c r="AP135" s="1101" t="n"/>
      <c r="AQ135" s="1101" t="n"/>
      <c r="AR135" s="1101" t="n"/>
      <c r="AS135" s="1101" t="n"/>
      <c r="AT135" s="1101" t="n"/>
      <c r="AU135" s="1101" t="n"/>
      <c r="AV135" s="1101" t="n"/>
      <c r="AW135" s="1101" t="n"/>
      <c r="AX135" s="1101" t="n"/>
      <c r="AY135" s="1101" t="n"/>
      <c r="AZ135" s="144" t="n"/>
      <c r="BA135" s="1101" t="n"/>
      <c r="BB135" s="1101" t="n"/>
      <c r="BC135" s="1101" t="n"/>
      <c r="BD135" s="1101" t="n"/>
      <c r="BE135" s="1101" t="n"/>
      <c r="BF135" s="1101" t="n"/>
      <c r="BG135" s="1101" t="n"/>
      <c r="BH135" s="1101" t="n"/>
      <c r="BI135" s="1101" t="n"/>
      <c r="BJ135" s="1101" t="n"/>
      <c r="BK135" s="1101" t="n"/>
      <c r="BL135" s="1101" t="n"/>
      <c r="BM135" s="1101" t="n"/>
      <c r="BN135" s="1101" t="n"/>
      <c r="BO135" s="1101" t="n"/>
      <c r="BP135" s="1101" t="n"/>
      <c r="BQ135" s="1101" t="n"/>
      <c r="BR135" s="1106" t="n"/>
      <c r="BS135" s="1106" t="n"/>
      <c r="BT135" s="1106" t="n"/>
      <c r="BU135" s="1106" t="n"/>
      <c r="BV135" s="1106" t="n"/>
      <c r="BW135" s="1106" t="n"/>
      <c r="BX135" s="1106" t="n"/>
      <c r="BY135" s="1106" t="n"/>
      <c r="BZ135" s="1106" t="n"/>
      <c r="CA135" s="1106" t="n"/>
      <c r="CB135" s="1106" t="n"/>
      <c r="CC135" s="1106" t="n"/>
      <c r="CD135" s="1106" t="n"/>
      <c r="CE135" s="1106" t="n"/>
      <c r="CF135" s="1106" t="n"/>
      <c r="CG135" s="1106" t="n"/>
      <c r="CH135" s="1106" t="n"/>
      <c r="CI135" s="1106" t="n"/>
      <c r="CJ135" s="1106" t="n"/>
      <c r="CK135" s="1101" t="n"/>
      <c r="CL135" s="1101" t="n"/>
      <c r="CM135" s="1101" t="n"/>
      <c r="CN135" s="1101" t="n"/>
      <c r="CO135" s="1101" t="n"/>
      <c r="CP135" s="1101" t="n"/>
      <c r="CQ135" s="1101" t="n"/>
      <c r="CR135" s="1101" t="n"/>
      <c r="CS135" s="1101" t="n"/>
      <c r="CT135" s="1101" t="n"/>
      <c r="CU135" s="1101" t="n"/>
      <c r="CV135" s="1101" t="n"/>
      <c r="CW135" s="1101" t="n"/>
      <c r="CX135" s="1101" t="n"/>
      <c r="CY135" s="1101" t="n"/>
      <c r="CZ135" s="1101" t="n"/>
      <c r="DA135" s="1101" t="n"/>
      <c r="DB135" s="1101" t="n"/>
      <c r="DC135" s="1101" t="n"/>
      <c r="DD135" s="1101" t="n"/>
      <c r="DE135" s="1101" t="n"/>
      <c r="DF135" s="1101" t="n"/>
      <c r="DG135" s="1101" t="n"/>
      <c r="DH135" s="1101" t="n"/>
      <c r="DI135" s="1101" t="n"/>
    </row>
    <row r="136" ht="16" customFormat="1" customHeight="1" s="140">
      <c r="A136" s="1101" t="n"/>
      <c r="B136" s="1101" t="n"/>
      <c r="C136" s="1101" t="n"/>
      <c r="D136" s="1101" t="n"/>
      <c r="E136" s="1101" t="n"/>
      <c r="F136" s="1101" t="n"/>
      <c r="G136" s="144" t="n"/>
      <c r="H136" s="1101" t="n"/>
      <c r="I136" s="1101" t="n"/>
      <c r="J136" s="1101" t="n"/>
      <c r="K136" s="1101" t="n"/>
      <c r="L136" s="1101" t="n"/>
      <c r="M136" s="178" t="n"/>
      <c r="N136" s="1101" t="n"/>
      <c r="O136" s="1101" t="n"/>
      <c r="P136" s="1101" t="n"/>
      <c r="Q136" s="1101" t="n"/>
      <c r="R136" s="1101" t="n"/>
      <c r="S136" s="1101" t="n"/>
      <c r="T136" s="230" t="n"/>
      <c r="U136" s="1101" t="n"/>
      <c r="V136" s="1101" t="n"/>
      <c r="W136" s="1101" t="n"/>
      <c r="X136" s="1101" t="n"/>
      <c r="Y136" s="1101" t="n"/>
      <c r="Z136" s="1101" t="n"/>
      <c r="AA136" s="144" t="n"/>
      <c r="AB136" s="1101" t="n"/>
      <c r="AC136" s="1101" t="n"/>
      <c r="AD136" s="1101" t="n"/>
      <c r="AE136" s="1101" t="n"/>
      <c r="AF136" s="1101" t="n"/>
      <c r="AG136" s="1101" t="n"/>
      <c r="AH136" s="144" t="n"/>
      <c r="AI136" s="1101" t="n"/>
      <c r="AJ136" s="1101" t="n"/>
      <c r="AK136" s="1101" t="n"/>
      <c r="AL136" s="1101" t="n"/>
      <c r="AM136" s="1101" t="n"/>
      <c r="AN136" s="1101" t="n"/>
      <c r="AO136" s="1101" t="n"/>
      <c r="AP136" s="1101" t="n"/>
      <c r="AQ136" s="1101" t="n"/>
      <c r="AR136" s="1101" t="n"/>
      <c r="AS136" s="1101" t="n"/>
      <c r="AT136" s="1101" t="n"/>
      <c r="AU136" s="1101" t="n"/>
      <c r="AV136" s="1101" t="n"/>
      <c r="AW136" s="1101" t="n"/>
      <c r="AX136" s="1101" t="n"/>
      <c r="AY136" s="1101" t="n"/>
      <c r="AZ136" s="144" t="n"/>
      <c r="BA136" s="1101" t="n"/>
      <c r="BB136" s="1101" t="n"/>
      <c r="BC136" s="1101" t="n"/>
      <c r="BD136" s="1101" t="n"/>
      <c r="BE136" s="1101" t="n"/>
      <c r="BF136" s="1101" t="n"/>
      <c r="BG136" s="1101" t="n"/>
      <c r="BH136" s="1101" t="n"/>
      <c r="BI136" s="1101" t="n"/>
      <c r="BJ136" s="1101" t="n"/>
      <c r="BK136" s="1101" t="n"/>
      <c r="BL136" s="1101" t="n"/>
      <c r="BM136" s="1101" t="n"/>
      <c r="BN136" s="1101" t="n"/>
      <c r="BO136" s="1101" t="n"/>
      <c r="BP136" s="1101" t="n"/>
      <c r="BQ136" s="1101" t="n"/>
      <c r="BR136" s="1106" t="n"/>
      <c r="BS136" s="1106" t="n"/>
      <c r="BT136" s="1106" t="n"/>
      <c r="BU136" s="1106" t="n"/>
      <c r="BV136" s="1106" t="n"/>
      <c r="BW136" s="1106" t="n"/>
      <c r="BX136" s="1106" t="n"/>
      <c r="BY136" s="1106" t="n"/>
      <c r="BZ136" s="1106" t="n"/>
      <c r="CA136" s="1106" t="n"/>
      <c r="CB136" s="1106" t="n"/>
      <c r="CC136" s="1106" t="n"/>
      <c r="CD136" s="1106" t="n"/>
      <c r="CE136" s="1106" t="n"/>
      <c r="CF136" s="1106" t="n"/>
      <c r="CG136" s="1106" t="n"/>
      <c r="CH136" s="1106" t="n"/>
      <c r="CI136" s="1106" t="n"/>
      <c r="CJ136" s="1106" t="n"/>
      <c r="CK136" s="1101" t="n"/>
      <c r="CL136" s="1101" t="n"/>
      <c r="CM136" s="1101" t="n"/>
      <c r="CN136" s="1101" t="n"/>
      <c r="CO136" s="1101" t="n"/>
      <c r="CP136" s="1101" t="n"/>
      <c r="CQ136" s="1101" t="n"/>
      <c r="CR136" s="1101" t="n"/>
      <c r="CS136" s="1101" t="n"/>
      <c r="CT136" s="1101" t="n"/>
      <c r="CU136" s="1101" t="n"/>
      <c r="CV136" s="1101" t="n"/>
      <c r="CW136" s="1101" t="n"/>
      <c r="CX136" s="1101" t="n"/>
      <c r="CY136" s="1101" t="n"/>
      <c r="CZ136" s="1101" t="n"/>
      <c r="DA136" s="1101" t="n"/>
      <c r="DB136" s="1101" t="n"/>
      <c r="DC136" s="1101" t="n"/>
      <c r="DD136" s="1101" t="n"/>
      <c r="DE136" s="1101" t="n"/>
      <c r="DF136" s="1101" t="n"/>
      <c r="DG136" s="1101" t="n"/>
      <c r="DH136" s="1101" t="n"/>
      <c r="DI136" s="1101" t="n"/>
    </row>
    <row r="137" ht="16" customFormat="1" customHeight="1" s="140">
      <c r="A137" s="1101" t="n"/>
      <c r="B137" s="1101" t="n"/>
      <c r="C137" s="1101" t="n"/>
      <c r="D137" s="1101" t="n"/>
      <c r="E137" s="1101" t="n"/>
      <c r="F137" s="1101" t="n"/>
      <c r="G137" s="144" t="n"/>
      <c r="H137" s="1101" t="n"/>
      <c r="I137" s="1101" t="n"/>
      <c r="J137" s="1101" t="n"/>
      <c r="K137" s="1101" t="n"/>
      <c r="L137" s="1101" t="n"/>
      <c r="M137" s="178" t="n"/>
      <c r="N137" s="1101" t="n"/>
      <c r="O137" s="1101" t="n"/>
      <c r="P137" s="1101" t="n"/>
      <c r="Q137" s="1101" t="n"/>
      <c r="R137" s="1101" t="n"/>
      <c r="S137" s="1101" t="n"/>
      <c r="T137" s="230" t="n"/>
      <c r="U137" s="1101" t="n"/>
      <c r="V137" s="1101" t="n"/>
      <c r="W137" s="1101" t="n"/>
      <c r="X137" s="1101" t="n"/>
      <c r="Y137" s="1101" t="n"/>
      <c r="Z137" s="1101" t="n"/>
      <c r="AA137" s="144" t="n"/>
      <c r="AB137" s="1101" t="n"/>
      <c r="AC137" s="1101" t="n"/>
      <c r="AD137" s="1101" t="n"/>
      <c r="AE137" s="1101" t="n"/>
      <c r="AF137" s="1101" t="n"/>
      <c r="AG137" s="1101" t="n"/>
      <c r="AH137" s="144" t="n"/>
      <c r="AI137" s="1101" t="n"/>
      <c r="AJ137" s="1101" t="n"/>
      <c r="AK137" s="1101" t="n"/>
      <c r="AL137" s="1101" t="n"/>
      <c r="AM137" s="1101" t="n"/>
      <c r="AN137" s="1101" t="n"/>
      <c r="AO137" s="1101" t="n"/>
      <c r="AP137" s="1101" t="n"/>
      <c r="AQ137" s="1101" t="n"/>
      <c r="AR137" s="1101" t="n"/>
      <c r="AS137" s="1101" t="n"/>
      <c r="AT137" s="1101" t="n"/>
      <c r="AU137" s="1101" t="n"/>
      <c r="AV137" s="1101" t="n"/>
      <c r="AW137" s="1101" t="n"/>
      <c r="AX137" s="1101" t="n"/>
      <c r="AY137" s="1101" t="n"/>
      <c r="AZ137" s="144" t="n"/>
      <c r="BA137" s="1101" t="n"/>
      <c r="BB137" s="1101" t="n"/>
      <c r="BC137" s="1101" t="n"/>
      <c r="BD137" s="1101" t="n"/>
      <c r="BE137" s="1101" t="n"/>
      <c r="BF137" s="1101" t="n"/>
      <c r="BG137" s="1101" t="n"/>
      <c r="BH137" s="1101" t="n"/>
      <c r="BI137" s="1101" t="n"/>
      <c r="BJ137" s="1101" t="n"/>
      <c r="BK137" s="1101" t="n"/>
      <c r="BL137" s="1101" t="n"/>
      <c r="BM137" s="1101" t="n"/>
      <c r="BN137" s="1101" t="n"/>
      <c r="BO137" s="1101" t="n"/>
      <c r="BP137" s="1101" t="n"/>
      <c r="BQ137" s="1101" t="n"/>
      <c r="BR137" s="1106" t="n"/>
      <c r="BS137" s="1106" t="n"/>
      <c r="BT137" s="1106" t="n"/>
      <c r="BU137" s="1106" t="n"/>
      <c r="BV137" s="1106" t="n"/>
      <c r="BW137" s="1106" t="n"/>
      <c r="BX137" s="1106" t="n"/>
      <c r="BY137" s="1106" t="n"/>
      <c r="BZ137" s="1106" t="n"/>
      <c r="CA137" s="1106" t="n"/>
      <c r="CB137" s="1106" t="n"/>
      <c r="CC137" s="1106" t="n"/>
      <c r="CD137" s="1106" t="n"/>
      <c r="CE137" s="1106" t="n"/>
      <c r="CF137" s="1106" t="n"/>
      <c r="CG137" s="1106" t="n"/>
      <c r="CH137" s="1106" t="n"/>
      <c r="CI137" s="1106" t="n"/>
      <c r="CJ137" s="1106" t="n"/>
      <c r="CK137" s="1101" t="n"/>
      <c r="CL137" s="1101" t="n"/>
      <c r="CM137" s="1101" t="n"/>
      <c r="CN137" s="1101" t="n"/>
      <c r="CO137" s="1101" t="n"/>
      <c r="CP137" s="1101" t="n"/>
      <c r="CQ137" s="1101" t="n"/>
      <c r="CR137" s="1101" t="n"/>
      <c r="CS137" s="1101" t="n"/>
      <c r="CT137" s="1101" t="n"/>
      <c r="CU137" s="1101" t="n"/>
      <c r="CV137" s="1101" t="n"/>
      <c r="CW137" s="1101" t="n"/>
      <c r="CX137" s="1101" t="n"/>
      <c r="CY137" s="1101" t="n"/>
      <c r="CZ137" s="1101" t="n"/>
      <c r="DA137" s="1101" t="n"/>
      <c r="DB137" s="1101" t="n"/>
      <c r="DC137" s="1101" t="n"/>
      <c r="DD137" s="1101" t="n"/>
      <c r="DE137" s="1101" t="n"/>
      <c r="DF137" s="1101" t="n"/>
      <c r="DG137" s="1101" t="n"/>
      <c r="DH137" s="1101" t="n"/>
      <c r="DI137" s="1101" t="n"/>
    </row>
    <row r="138" ht="16" customFormat="1" customHeight="1" s="140">
      <c r="A138" s="1101" t="n"/>
      <c r="B138" s="1101" t="n"/>
      <c r="C138" s="1101" t="n"/>
      <c r="D138" s="1101" t="n"/>
      <c r="E138" s="1101" t="n"/>
      <c r="F138" s="1101" t="n"/>
      <c r="G138" s="144" t="n"/>
      <c r="H138" s="1101" t="n"/>
      <c r="I138" s="1101" t="n"/>
      <c r="J138" s="1101" t="n"/>
      <c r="K138" s="1101" t="n"/>
      <c r="L138" s="1101" t="n"/>
      <c r="M138" s="178" t="n"/>
      <c r="N138" s="1101" t="n"/>
      <c r="O138" s="1101" t="n"/>
      <c r="P138" s="1101" t="n"/>
      <c r="Q138" s="1101" t="n"/>
      <c r="R138" s="1101" t="n"/>
      <c r="S138" s="1101" t="n"/>
      <c r="T138" s="230" t="n"/>
      <c r="U138" s="1101" t="n"/>
      <c r="V138" s="1101" t="n"/>
      <c r="W138" s="1101" t="n"/>
      <c r="X138" s="1101" t="n"/>
      <c r="Y138" s="1101" t="n"/>
      <c r="Z138" s="1101" t="n"/>
      <c r="AA138" s="144" t="n"/>
      <c r="AB138" s="1101" t="n"/>
      <c r="AC138" s="1101" t="n"/>
      <c r="AD138" s="1101" t="n"/>
      <c r="AE138" s="1101" t="n"/>
      <c r="AF138" s="1101" t="n"/>
      <c r="AG138" s="1101" t="n"/>
      <c r="AH138" s="144" t="n"/>
      <c r="AI138" s="1101" t="n"/>
      <c r="AJ138" s="1101" t="n"/>
      <c r="AK138" s="1101" t="n"/>
      <c r="AL138" s="1101" t="n"/>
      <c r="AM138" s="1101" t="n"/>
      <c r="AN138" s="1101" t="n"/>
      <c r="AO138" s="1101" t="n"/>
      <c r="AP138" s="1101" t="n"/>
      <c r="AQ138" s="1101" t="n"/>
      <c r="AR138" s="1101" t="n"/>
      <c r="AS138" s="1101" t="n"/>
      <c r="AT138" s="1101" t="n"/>
      <c r="AU138" s="1101" t="n"/>
      <c r="AV138" s="1101" t="n"/>
      <c r="AW138" s="1101" t="n"/>
      <c r="AX138" s="1101" t="n"/>
      <c r="AY138" s="1101" t="n"/>
      <c r="AZ138" s="144" t="n"/>
      <c r="BA138" s="1101" t="n"/>
      <c r="BB138" s="1101" t="n"/>
      <c r="BC138" s="1101" t="n"/>
      <c r="BD138" s="1101" t="n"/>
      <c r="BE138" s="1101" t="n"/>
      <c r="BF138" s="1101" t="n"/>
      <c r="BG138" s="1101" t="n"/>
      <c r="BH138" s="1101" t="n"/>
      <c r="BI138" s="1101" t="n"/>
      <c r="BJ138" s="1101" t="n"/>
      <c r="BK138" s="1101" t="n"/>
      <c r="BL138" s="1101" t="n"/>
      <c r="BM138" s="1101" t="n"/>
      <c r="BN138" s="1101" t="n"/>
      <c r="BO138" s="1101" t="n"/>
      <c r="BP138" s="1101" t="n"/>
      <c r="BQ138" s="1101" t="n"/>
      <c r="BR138" s="1106" t="n"/>
      <c r="BS138" s="1106" t="n"/>
      <c r="BT138" s="1106" t="n"/>
      <c r="BU138" s="1106" t="n"/>
      <c r="BV138" s="1106" t="n"/>
      <c r="BW138" s="1106" t="n"/>
      <c r="BX138" s="1106" t="n"/>
      <c r="BY138" s="1106" t="n"/>
      <c r="BZ138" s="1106" t="n"/>
      <c r="CA138" s="1106" t="n"/>
      <c r="CB138" s="1106" t="n"/>
      <c r="CC138" s="1106" t="n"/>
      <c r="CD138" s="1106" t="n"/>
      <c r="CE138" s="1106" t="n"/>
      <c r="CF138" s="1106" t="n"/>
      <c r="CG138" s="1106" t="n"/>
      <c r="CH138" s="1106" t="n"/>
      <c r="CI138" s="1106" t="n"/>
      <c r="CJ138" s="1106" t="n"/>
      <c r="CK138" s="1101" t="n"/>
      <c r="CL138" s="1101" t="n"/>
      <c r="CM138" s="1101" t="n"/>
      <c r="CN138" s="1101" t="n"/>
      <c r="CO138" s="1101" t="n"/>
      <c r="CP138" s="1101" t="n"/>
      <c r="CQ138" s="1101" t="n"/>
      <c r="CR138" s="1101" t="n"/>
      <c r="CS138" s="1101" t="n"/>
      <c r="CT138" s="1101" t="n"/>
      <c r="CU138" s="1101" t="n"/>
      <c r="CV138" s="1101" t="n"/>
      <c r="CW138" s="1101" t="n"/>
      <c r="CX138" s="1101" t="n"/>
      <c r="CY138" s="1101" t="n"/>
      <c r="CZ138" s="1101" t="n"/>
      <c r="DA138" s="1101" t="n"/>
      <c r="DB138" s="1101" t="n"/>
      <c r="DC138" s="1101" t="n"/>
      <c r="DD138" s="1101" t="n"/>
      <c r="DE138" s="1101" t="n"/>
      <c r="DF138" s="1101" t="n"/>
      <c r="DG138" s="1101" t="n"/>
      <c r="DH138" s="1101" t="n"/>
      <c r="DI138" s="1101" t="n"/>
    </row>
    <row r="139" ht="16" customFormat="1" customHeight="1" s="140">
      <c r="A139" s="1101" t="n"/>
      <c r="B139" s="1101" t="n"/>
      <c r="C139" s="1101" t="n"/>
      <c r="D139" s="1101" t="n"/>
      <c r="E139" s="1101" t="n"/>
      <c r="F139" s="1101" t="n"/>
      <c r="G139" s="144" t="n"/>
      <c r="H139" s="1101" t="n"/>
      <c r="I139" s="1101" t="n"/>
      <c r="J139" s="1101" t="n"/>
      <c r="K139" s="1101" t="n"/>
      <c r="L139" s="1101" t="n"/>
      <c r="M139" s="178" t="n"/>
      <c r="N139" s="1101" t="n"/>
      <c r="O139" s="1101" t="n"/>
      <c r="P139" s="1101" t="n"/>
      <c r="Q139" s="1101" t="n"/>
      <c r="R139" s="1101" t="n"/>
      <c r="S139" s="1101" t="n"/>
      <c r="T139" s="230" t="n"/>
      <c r="U139" s="1101" t="n"/>
      <c r="V139" s="1101" t="n"/>
      <c r="W139" s="1101" t="n"/>
      <c r="X139" s="1101" t="n"/>
      <c r="Y139" s="1101" t="n"/>
      <c r="Z139" s="1101" t="n"/>
      <c r="AA139" s="144" t="n"/>
      <c r="AB139" s="1101" t="n"/>
      <c r="AC139" s="1101" t="n"/>
      <c r="AD139" s="1101" t="n"/>
      <c r="AE139" s="1101" t="n"/>
      <c r="AF139" s="1101" t="n"/>
      <c r="AG139" s="1101" t="n"/>
      <c r="AH139" s="144" t="n"/>
      <c r="AI139" s="1101" t="n"/>
      <c r="AJ139" s="1101" t="n"/>
      <c r="AK139" s="1101" t="n"/>
      <c r="AL139" s="1101" t="n"/>
      <c r="AM139" s="1101" t="n"/>
      <c r="AN139" s="1101" t="n"/>
      <c r="AO139" s="1101" t="n"/>
      <c r="AP139" s="1101" t="n"/>
      <c r="AQ139" s="1101" t="n"/>
      <c r="AR139" s="1101" t="n"/>
      <c r="AS139" s="1101" t="n"/>
      <c r="AT139" s="1101" t="n"/>
      <c r="AU139" s="1101" t="n"/>
      <c r="AV139" s="1101" t="n"/>
      <c r="AW139" s="1101" t="n"/>
      <c r="AX139" s="1101" t="n"/>
      <c r="AY139" s="1101" t="n"/>
      <c r="AZ139" s="144" t="n"/>
      <c r="BA139" s="1101" t="n"/>
      <c r="BB139" s="1101" t="n"/>
      <c r="BC139" s="1101" t="n"/>
      <c r="BD139" s="1101" t="n"/>
      <c r="BE139" s="1101" t="n"/>
      <c r="BF139" s="1101" t="n"/>
      <c r="BG139" s="1101" t="n"/>
      <c r="BH139" s="1101" t="n"/>
      <c r="BI139" s="1101" t="n"/>
      <c r="BJ139" s="1101" t="n"/>
      <c r="BK139" s="1101" t="n"/>
      <c r="BL139" s="1101" t="n"/>
      <c r="BM139" s="1101" t="n"/>
      <c r="BN139" s="1101" t="n"/>
      <c r="BO139" s="1101" t="n"/>
      <c r="BP139" s="1101" t="n"/>
      <c r="BQ139" s="1101" t="n"/>
      <c r="BR139" s="1106" t="n"/>
      <c r="BS139" s="1106" t="n"/>
      <c r="BT139" s="1106" t="n"/>
      <c r="BU139" s="1106" t="n"/>
      <c r="BV139" s="1106" t="n"/>
      <c r="BW139" s="1106" t="n"/>
      <c r="BX139" s="1106" t="n"/>
      <c r="BY139" s="1106" t="n"/>
      <c r="BZ139" s="1106" t="n"/>
      <c r="CA139" s="1106" t="n"/>
      <c r="CB139" s="1106" t="n"/>
      <c r="CC139" s="1106" t="n"/>
      <c r="CD139" s="1106" t="n"/>
      <c r="CE139" s="1106" t="n"/>
      <c r="CF139" s="1106" t="n"/>
      <c r="CG139" s="1106" t="n"/>
      <c r="CH139" s="1106" t="n"/>
      <c r="CI139" s="1106" t="n"/>
      <c r="CJ139" s="1106" t="n"/>
      <c r="CK139" s="1101" t="n"/>
      <c r="CL139" s="1101" t="n"/>
      <c r="CM139" s="1101" t="n"/>
      <c r="CN139" s="1101" t="n"/>
      <c r="CO139" s="1101" t="n"/>
      <c r="CP139" s="1101" t="n"/>
      <c r="CQ139" s="1101" t="n"/>
      <c r="CR139" s="1101" t="n"/>
      <c r="CS139" s="1101" t="n"/>
      <c r="CT139" s="1101" t="n"/>
      <c r="CU139" s="1101" t="n"/>
      <c r="CV139" s="1101" t="n"/>
      <c r="CW139" s="1101" t="n"/>
      <c r="CX139" s="1101" t="n"/>
      <c r="CY139" s="1101" t="n"/>
      <c r="CZ139" s="1101" t="n"/>
      <c r="DA139" s="1101" t="n"/>
      <c r="DB139" s="1101" t="n"/>
      <c r="DC139" s="1101" t="n"/>
      <c r="DD139" s="1101" t="n"/>
      <c r="DE139" s="1101" t="n"/>
      <c r="DF139" s="1101" t="n"/>
      <c r="DG139" s="1101" t="n"/>
      <c r="DH139" s="1101" t="n"/>
      <c r="DI139" s="1101" t="n"/>
    </row>
    <row r="140" ht="16" customFormat="1" customHeight="1" s="140">
      <c r="A140" s="1101" t="n"/>
      <c r="B140" s="1101" t="n"/>
      <c r="C140" s="1101" t="n"/>
      <c r="D140" s="1101" t="n"/>
      <c r="E140" s="1101" t="n"/>
      <c r="F140" s="1101" t="n"/>
      <c r="G140" s="144" t="n"/>
      <c r="H140" s="1101" t="n"/>
      <c r="I140" s="1101" t="n"/>
      <c r="J140" s="1101" t="n"/>
      <c r="K140" s="1101" t="n"/>
      <c r="L140" s="1101" t="n"/>
      <c r="M140" s="178" t="n"/>
      <c r="N140" s="1101" t="n"/>
      <c r="O140" s="1101" t="n"/>
      <c r="P140" s="1101" t="n"/>
      <c r="Q140" s="1101" t="n"/>
      <c r="R140" s="1101" t="n"/>
      <c r="S140" s="1101" t="n"/>
      <c r="T140" s="230" t="n"/>
      <c r="U140" s="1101" t="n"/>
      <c r="V140" s="1101" t="n"/>
      <c r="W140" s="1101" t="n"/>
      <c r="X140" s="1101" t="n"/>
      <c r="Y140" s="1101" t="n"/>
      <c r="Z140" s="1101" t="n"/>
      <c r="AA140" s="144" t="n"/>
      <c r="AB140" s="1101" t="n"/>
      <c r="AC140" s="1101" t="n"/>
      <c r="AD140" s="1101" t="n"/>
      <c r="AE140" s="1101" t="n"/>
      <c r="AF140" s="1101" t="n"/>
      <c r="AG140" s="1101" t="n"/>
      <c r="AH140" s="144" t="n"/>
      <c r="AI140" s="1101" t="n"/>
      <c r="AJ140" s="1101" t="n"/>
      <c r="AK140" s="1101" t="n"/>
      <c r="AL140" s="1101" t="n"/>
      <c r="AM140" s="1101" t="n"/>
      <c r="AN140" s="1101" t="n"/>
      <c r="AO140" s="1101" t="n"/>
      <c r="AP140" s="1101" t="n"/>
      <c r="AQ140" s="1101" t="n"/>
      <c r="AR140" s="1101" t="n"/>
      <c r="AS140" s="1101" t="n"/>
      <c r="AT140" s="1101" t="n"/>
      <c r="AU140" s="1101" t="n"/>
      <c r="AV140" s="1101" t="n"/>
      <c r="AW140" s="1101" t="n"/>
      <c r="AX140" s="1101" t="n"/>
      <c r="AY140" s="1101" t="n"/>
      <c r="AZ140" s="144" t="n"/>
      <c r="BA140" s="1101" t="n"/>
      <c r="BB140" s="1101" t="n"/>
      <c r="BC140" s="1101" t="n"/>
      <c r="BD140" s="1101" t="n"/>
      <c r="BE140" s="1101" t="n"/>
      <c r="BF140" s="1101" t="n"/>
      <c r="BG140" s="1101" t="n"/>
      <c r="BH140" s="1101" t="n"/>
      <c r="BI140" s="1101" t="n"/>
      <c r="BJ140" s="1101" t="n"/>
      <c r="BK140" s="1101" t="n"/>
      <c r="BL140" s="1101" t="n"/>
      <c r="BM140" s="1101" t="n"/>
      <c r="BN140" s="1101" t="n"/>
      <c r="BO140" s="1101" t="n"/>
      <c r="BP140" s="1101" t="n"/>
      <c r="BQ140" s="1101" t="n"/>
      <c r="BR140" s="1106" t="n"/>
      <c r="BS140" s="1106" t="n"/>
      <c r="BT140" s="1106" t="n"/>
      <c r="BU140" s="1106" t="n"/>
      <c r="BV140" s="1106" t="n"/>
      <c r="BW140" s="1106" t="n"/>
      <c r="BX140" s="1106" t="n"/>
      <c r="BY140" s="1106" t="n"/>
      <c r="BZ140" s="1106" t="n"/>
      <c r="CA140" s="1106" t="n"/>
      <c r="CB140" s="1106" t="n"/>
      <c r="CC140" s="1106" t="n"/>
      <c r="CD140" s="1106" t="n"/>
      <c r="CE140" s="1106" t="n"/>
      <c r="CF140" s="1106" t="n"/>
      <c r="CG140" s="1106" t="n"/>
      <c r="CH140" s="1106" t="n"/>
      <c r="CI140" s="1106" t="n"/>
      <c r="CJ140" s="1106" t="n"/>
      <c r="CK140" s="1101" t="n"/>
      <c r="CL140" s="1101" t="n"/>
      <c r="CM140" s="1101" t="n"/>
      <c r="CN140" s="1101" t="n"/>
      <c r="CO140" s="1101" t="n"/>
      <c r="CP140" s="1101" t="n"/>
      <c r="CQ140" s="1101" t="n"/>
      <c r="CR140" s="1101" t="n"/>
      <c r="CS140" s="1101" t="n"/>
      <c r="CT140" s="1101" t="n"/>
      <c r="CU140" s="1101" t="n"/>
      <c r="CV140" s="1101" t="n"/>
      <c r="CW140" s="1101" t="n"/>
      <c r="CX140" s="1101" t="n"/>
      <c r="CY140" s="1101" t="n"/>
      <c r="CZ140" s="1101" t="n"/>
      <c r="DA140" s="1101" t="n"/>
      <c r="DB140" s="1101" t="n"/>
      <c r="DC140" s="1101" t="n"/>
      <c r="DD140" s="1101" t="n"/>
      <c r="DE140" s="1101" t="n"/>
      <c r="DF140" s="1101" t="n"/>
      <c r="DG140" s="1101" t="n"/>
      <c r="DH140" s="1101" t="n"/>
      <c r="DI140" s="1101" t="n"/>
    </row>
    <row r="141" ht="16" customFormat="1" customHeight="1" s="140">
      <c r="A141" s="1101" t="n"/>
      <c r="B141" s="1101" t="n"/>
      <c r="C141" s="1101" t="n"/>
      <c r="D141" s="1101" t="n"/>
      <c r="E141" s="1101" t="n"/>
      <c r="F141" s="1101" t="n"/>
      <c r="G141" s="144" t="n"/>
      <c r="H141" s="1101" t="n"/>
      <c r="I141" s="1101" t="n"/>
      <c r="J141" s="1101" t="n"/>
      <c r="K141" s="1101" t="n"/>
      <c r="L141" s="1101" t="n"/>
      <c r="M141" s="178" t="n"/>
      <c r="N141" s="1101" t="n"/>
      <c r="O141" s="1101" t="n"/>
      <c r="P141" s="1101" t="n"/>
      <c r="Q141" s="1101" t="n"/>
      <c r="R141" s="1101" t="n"/>
      <c r="S141" s="1101" t="n"/>
      <c r="T141" s="230" t="n"/>
      <c r="U141" s="1101" t="n"/>
      <c r="V141" s="1101" t="n"/>
      <c r="W141" s="1101" t="n"/>
      <c r="X141" s="1101" t="n"/>
      <c r="Y141" s="1101" t="n"/>
      <c r="Z141" s="1101" t="n"/>
      <c r="AA141" s="144" t="n"/>
      <c r="AB141" s="1101" t="n"/>
      <c r="AC141" s="1101" t="n"/>
      <c r="AD141" s="1101" t="n"/>
      <c r="AE141" s="1101" t="n"/>
      <c r="AF141" s="1101" t="n"/>
      <c r="AG141" s="1101" t="n"/>
      <c r="AH141" s="144" t="n"/>
      <c r="AI141" s="1101" t="n"/>
      <c r="AJ141" s="1101" t="n"/>
      <c r="AK141" s="1101" t="n"/>
      <c r="AL141" s="1101" t="n"/>
      <c r="AM141" s="1101" t="n"/>
      <c r="AN141" s="1101" t="n"/>
      <c r="AO141" s="1101" t="n"/>
      <c r="AP141" s="1101" t="n"/>
      <c r="AQ141" s="1101" t="n"/>
      <c r="AR141" s="1101" t="n"/>
      <c r="AS141" s="1101" t="n"/>
      <c r="AT141" s="1101" t="n"/>
      <c r="AU141" s="1101" t="n"/>
      <c r="AV141" s="1101" t="n"/>
      <c r="AW141" s="1101" t="n"/>
      <c r="AX141" s="1101" t="n"/>
      <c r="AY141" s="1101" t="n"/>
      <c r="AZ141" s="144" t="n"/>
      <c r="BA141" s="1101" t="n"/>
      <c r="BB141" s="1101" t="n"/>
      <c r="BC141" s="1101" t="n"/>
      <c r="BD141" s="1101" t="n"/>
      <c r="BE141" s="1101" t="n"/>
      <c r="BF141" s="1101" t="n"/>
      <c r="BG141" s="1101" t="n"/>
      <c r="BH141" s="1101" t="n"/>
      <c r="BI141" s="1101" t="n"/>
      <c r="BJ141" s="1101" t="n"/>
      <c r="BK141" s="1101" t="n"/>
      <c r="BL141" s="1101" t="n"/>
      <c r="BM141" s="1101" t="n"/>
      <c r="BN141" s="1101" t="n"/>
      <c r="BO141" s="1101" t="n"/>
      <c r="BP141" s="1101" t="n"/>
      <c r="BQ141" s="1101" t="n"/>
      <c r="BR141" s="1106" t="n"/>
      <c r="BS141" s="1106" t="n"/>
      <c r="BT141" s="1106" t="n"/>
      <c r="BU141" s="1106" t="n"/>
      <c r="BV141" s="1106" t="n"/>
      <c r="BW141" s="1106" t="n"/>
      <c r="BX141" s="1106" t="n"/>
      <c r="BY141" s="1106" t="n"/>
      <c r="BZ141" s="1106" t="n"/>
      <c r="CA141" s="1106" t="n"/>
      <c r="CB141" s="1106" t="n"/>
      <c r="CC141" s="1106" t="n"/>
      <c r="CD141" s="1106" t="n"/>
      <c r="CE141" s="1106" t="n"/>
      <c r="CF141" s="1106" t="n"/>
      <c r="CG141" s="1106" t="n"/>
      <c r="CH141" s="1106" t="n"/>
      <c r="CI141" s="1106" t="n"/>
      <c r="CJ141" s="1106" t="n"/>
      <c r="CK141" s="1101" t="n"/>
      <c r="CL141" s="1101" t="n"/>
      <c r="CM141" s="1101" t="n"/>
      <c r="CN141" s="1101" t="n"/>
      <c r="CO141" s="1101" t="n"/>
      <c r="CP141" s="1101" t="n"/>
      <c r="CQ141" s="1101" t="n"/>
      <c r="CR141" s="1101" t="n"/>
      <c r="CS141" s="1101" t="n"/>
      <c r="CT141" s="1101" t="n"/>
      <c r="CU141" s="1101" t="n"/>
      <c r="CV141" s="1101" t="n"/>
      <c r="CW141" s="1101" t="n"/>
      <c r="CX141" s="1101" t="n"/>
      <c r="CY141" s="1101" t="n"/>
      <c r="CZ141" s="1101" t="n"/>
      <c r="DA141" s="1101" t="n"/>
      <c r="DB141" s="1101" t="n"/>
      <c r="DC141" s="1101" t="n"/>
      <c r="DD141" s="1101" t="n"/>
      <c r="DE141" s="1101" t="n"/>
      <c r="DF141" s="1101" t="n"/>
      <c r="DG141" s="1101" t="n"/>
      <c r="DH141" s="1101" t="n"/>
      <c r="DI141" s="1101" t="n"/>
    </row>
    <row r="142" ht="16" customFormat="1" customHeight="1" s="140">
      <c r="A142" s="1101" t="n"/>
      <c r="B142" s="1101" t="n"/>
      <c r="C142" s="1101" t="n"/>
      <c r="D142" s="1101" t="n"/>
      <c r="E142" s="1101" t="n"/>
      <c r="F142" s="1101" t="n"/>
      <c r="G142" s="144" t="n"/>
      <c r="H142" s="1101" t="n"/>
      <c r="I142" s="1101" t="n"/>
      <c r="J142" s="1101" t="n"/>
      <c r="K142" s="1101" t="n"/>
      <c r="L142" s="1101" t="n"/>
      <c r="M142" s="178" t="n"/>
      <c r="N142" s="1101" t="n"/>
      <c r="O142" s="1101" t="n"/>
      <c r="P142" s="1101" t="n"/>
      <c r="Q142" s="1101" t="n"/>
      <c r="R142" s="1101" t="n"/>
      <c r="S142" s="1101" t="n"/>
      <c r="T142" s="230" t="n"/>
      <c r="U142" s="1101" t="n"/>
      <c r="V142" s="1101" t="n"/>
      <c r="W142" s="1101" t="n"/>
      <c r="X142" s="1101" t="n"/>
      <c r="Y142" s="1101" t="n"/>
      <c r="Z142" s="1101" t="n"/>
      <c r="AA142" s="144" t="n"/>
      <c r="AB142" s="1101" t="n"/>
      <c r="AC142" s="1101" t="n"/>
      <c r="AD142" s="1101" t="n"/>
      <c r="AE142" s="1101" t="n"/>
      <c r="AF142" s="1101" t="n"/>
      <c r="AG142" s="1101" t="n"/>
      <c r="AH142" s="144" t="n"/>
      <c r="AI142" s="1101" t="n"/>
      <c r="AJ142" s="1101" t="n"/>
      <c r="AK142" s="1101" t="n"/>
      <c r="AL142" s="1101" t="n"/>
      <c r="AM142" s="1101" t="n"/>
      <c r="AN142" s="1101" t="n"/>
      <c r="AO142" s="1101" t="n"/>
      <c r="AP142" s="1101" t="n"/>
      <c r="AQ142" s="1101" t="n"/>
      <c r="AR142" s="1101" t="n"/>
      <c r="AS142" s="1101" t="n"/>
      <c r="AT142" s="1101" t="n"/>
      <c r="AU142" s="1101" t="n"/>
      <c r="AV142" s="1101" t="n"/>
      <c r="AW142" s="1101" t="n"/>
      <c r="AX142" s="1101" t="n"/>
      <c r="AY142" s="1101" t="n"/>
      <c r="AZ142" s="144" t="n"/>
      <c r="BA142" s="1101" t="n"/>
      <c r="BB142" s="1101" t="n"/>
      <c r="BC142" s="1101" t="n"/>
      <c r="BD142" s="1101" t="n"/>
      <c r="BE142" s="1101" t="n"/>
      <c r="BF142" s="1101" t="n"/>
      <c r="BG142" s="1101" t="n"/>
      <c r="BH142" s="1101" t="n"/>
      <c r="BI142" s="1101" t="n"/>
      <c r="BJ142" s="1101" t="n"/>
      <c r="BK142" s="1101" t="n"/>
      <c r="BL142" s="1101" t="n"/>
      <c r="BM142" s="1101" t="n"/>
      <c r="BN142" s="1101" t="n"/>
      <c r="BO142" s="1101" t="n"/>
      <c r="BP142" s="1101" t="n"/>
      <c r="BQ142" s="1101" t="n"/>
      <c r="BR142" s="1106" t="n"/>
      <c r="BS142" s="1106" t="n"/>
      <c r="BT142" s="1106" t="n"/>
      <c r="BU142" s="1106" t="n"/>
      <c r="BV142" s="1106" t="n"/>
      <c r="BW142" s="1106" t="n"/>
      <c r="BX142" s="1106" t="n"/>
      <c r="BY142" s="1106" t="n"/>
      <c r="BZ142" s="1106" t="n"/>
      <c r="CA142" s="1106" t="n"/>
      <c r="CB142" s="1106" t="n"/>
      <c r="CC142" s="1106" t="n"/>
      <c r="CD142" s="1106" t="n"/>
      <c r="CE142" s="1106" t="n"/>
      <c r="CF142" s="1106" t="n"/>
      <c r="CG142" s="1106" t="n"/>
      <c r="CH142" s="1106" t="n"/>
      <c r="CI142" s="1106" t="n"/>
      <c r="CJ142" s="1106" t="n"/>
      <c r="CK142" s="1101" t="n"/>
      <c r="CL142" s="1101" t="n"/>
      <c r="CM142" s="1101" t="n"/>
      <c r="CN142" s="1101" t="n"/>
      <c r="CO142" s="1101" t="n"/>
      <c r="CP142" s="1101" t="n"/>
      <c r="CQ142" s="1101" t="n"/>
      <c r="CR142" s="1101" t="n"/>
      <c r="CS142" s="1101" t="n"/>
      <c r="CT142" s="1101" t="n"/>
      <c r="CU142" s="1101" t="n"/>
      <c r="CV142" s="1101" t="n"/>
      <c r="CW142" s="1101" t="n"/>
      <c r="CX142" s="1101" t="n"/>
      <c r="CY142" s="1101" t="n"/>
      <c r="CZ142" s="1101" t="n"/>
      <c r="DA142" s="1101" t="n"/>
      <c r="DB142" s="1101" t="n"/>
      <c r="DC142" s="1101" t="n"/>
      <c r="DD142" s="1101" t="n"/>
      <c r="DE142" s="1101" t="n"/>
      <c r="DF142" s="1101" t="n"/>
      <c r="DG142" s="1101" t="n"/>
      <c r="DH142" s="1101" t="n"/>
      <c r="DI142" s="1101" t="n"/>
    </row>
    <row r="143" ht="16" customFormat="1" customHeight="1" s="140">
      <c r="A143" s="1101" t="n"/>
      <c r="B143" s="1101" t="n"/>
      <c r="C143" s="1101" t="n"/>
      <c r="D143" s="1101" t="n"/>
      <c r="E143" s="1101" t="n"/>
      <c r="F143" s="1101" t="n"/>
      <c r="G143" s="144" t="n"/>
      <c r="H143" s="1101" t="n"/>
      <c r="I143" s="1101" t="n"/>
      <c r="J143" s="1101" t="n"/>
      <c r="K143" s="1101" t="n"/>
      <c r="L143" s="1101" t="n"/>
      <c r="M143" s="178" t="n"/>
      <c r="N143" s="1101" t="n"/>
      <c r="O143" s="1101" t="n"/>
      <c r="P143" s="1101" t="n"/>
      <c r="Q143" s="1101" t="n"/>
      <c r="R143" s="1101" t="n"/>
      <c r="S143" s="1101" t="n"/>
      <c r="T143" s="230" t="n"/>
      <c r="U143" s="1101" t="n"/>
      <c r="V143" s="1101" t="n"/>
      <c r="W143" s="1101" t="n"/>
      <c r="X143" s="1101" t="n"/>
      <c r="Y143" s="1101" t="n"/>
      <c r="Z143" s="1101" t="n"/>
      <c r="AA143" s="144" t="n"/>
      <c r="AB143" s="1101" t="n"/>
      <c r="AC143" s="1101" t="n"/>
      <c r="AD143" s="1101" t="n"/>
      <c r="AE143" s="1101" t="n"/>
      <c r="AF143" s="1101" t="n"/>
      <c r="AG143" s="1101" t="n"/>
      <c r="AH143" s="144" t="n"/>
      <c r="AI143" s="1101" t="n"/>
      <c r="AJ143" s="1101" t="n"/>
      <c r="AK143" s="1101" t="n"/>
      <c r="AL143" s="1101" t="n"/>
      <c r="AM143" s="1101" t="n"/>
      <c r="AN143" s="1101" t="n"/>
      <c r="AO143" s="1101" t="n"/>
      <c r="AP143" s="1101" t="n"/>
      <c r="AQ143" s="1101" t="n"/>
      <c r="AR143" s="1101" t="n"/>
      <c r="AS143" s="1101" t="n"/>
      <c r="AT143" s="1101" t="n"/>
      <c r="AU143" s="1101" t="n"/>
      <c r="AV143" s="1101" t="n"/>
      <c r="AW143" s="1101" t="n"/>
      <c r="AX143" s="1101" t="n"/>
      <c r="AY143" s="1101" t="n"/>
      <c r="AZ143" s="144" t="n"/>
      <c r="BA143" s="1101" t="n"/>
      <c r="BB143" s="1101" t="n"/>
      <c r="BC143" s="1101" t="n"/>
      <c r="BD143" s="1101" t="n"/>
      <c r="BE143" s="1101" t="n"/>
      <c r="BF143" s="1101" t="n"/>
      <c r="BG143" s="1101" t="n"/>
      <c r="BH143" s="1101" t="n"/>
      <c r="BI143" s="1101" t="n"/>
      <c r="BJ143" s="1101" t="n"/>
      <c r="BK143" s="1101" t="n"/>
      <c r="BL143" s="1101" t="n"/>
      <c r="BM143" s="1101" t="n"/>
      <c r="BN143" s="1101" t="n"/>
      <c r="BO143" s="1101" t="n"/>
      <c r="BP143" s="1101" t="n"/>
      <c r="BQ143" s="1101" t="n"/>
      <c r="BR143" s="1106" t="n"/>
      <c r="BS143" s="1106" t="n"/>
      <c r="BT143" s="1106" t="n"/>
      <c r="BU143" s="1106" t="n"/>
      <c r="BV143" s="1106" t="n"/>
      <c r="BW143" s="1106" t="n"/>
      <c r="BX143" s="1106" t="n"/>
      <c r="BY143" s="1106" t="n"/>
      <c r="BZ143" s="1106" t="n"/>
      <c r="CA143" s="1106" t="n"/>
      <c r="CB143" s="1106" t="n"/>
      <c r="CC143" s="1106" t="n"/>
      <c r="CD143" s="1106" t="n"/>
      <c r="CE143" s="1106" t="n"/>
      <c r="CF143" s="1106" t="n"/>
      <c r="CG143" s="1106" t="n"/>
      <c r="CH143" s="1106" t="n"/>
      <c r="CI143" s="1106" t="n"/>
      <c r="CJ143" s="1106" t="n"/>
      <c r="CK143" s="1101" t="n"/>
      <c r="CL143" s="1101" t="n"/>
      <c r="CM143" s="1101" t="n"/>
      <c r="CN143" s="1101" t="n"/>
      <c r="CO143" s="1101" t="n"/>
      <c r="CP143" s="1101" t="n"/>
      <c r="CQ143" s="1101" t="n"/>
      <c r="CR143" s="1101" t="n"/>
      <c r="CS143" s="1101" t="n"/>
      <c r="CT143" s="1101" t="n"/>
      <c r="CU143" s="1101" t="n"/>
      <c r="CV143" s="1101" t="n"/>
      <c r="CW143" s="1101" t="n"/>
      <c r="CX143" s="1101" t="n"/>
      <c r="CY143" s="1101" t="n"/>
      <c r="CZ143" s="1101" t="n"/>
      <c r="DA143" s="1101" t="n"/>
      <c r="DB143" s="1101" t="n"/>
      <c r="DC143" s="1101" t="n"/>
      <c r="DD143" s="1101" t="n"/>
      <c r="DE143" s="1101" t="n"/>
      <c r="DF143" s="1101" t="n"/>
      <c r="DG143" s="1101" t="n"/>
      <c r="DH143" s="1101" t="n"/>
      <c r="DI143" s="1101" t="n"/>
    </row>
    <row r="144" ht="16" customFormat="1" customHeight="1" s="140">
      <c r="A144" s="1101" t="n"/>
      <c r="B144" s="1101" t="n"/>
      <c r="C144" s="1101" t="n"/>
      <c r="D144" s="1101" t="n"/>
      <c r="E144" s="1101" t="n"/>
      <c r="F144" s="1101" t="n"/>
      <c r="G144" s="144" t="n"/>
      <c r="H144" s="1101" t="n"/>
      <c r="I144" s="1101" t="n"/>
      <c r="J144" s="1101" t="n"/>
      <c r="K144" s="1101" t="n"/>
      <c r="L144" s="1101" t="n"/>
      <c r="M144" s="178" t="n"/>
      <c r="N144" s="1101" t="n"/>
      <c r="O144" s="1101" t="n"/>
      <c r="P144" s="1101" t="n"/>
      <c r="Q144" s="1101" t="n"/>
      <c r="R144" s="1101" t="n"/>
      <c r="S144" s="1101" t="n"/>
      <c r="T144" s="230" t="n"/>
      <c r="U144" s="1101" t="n"/>
      <c r="V144" s="1101" t="n"/>
      <c r="W144" s="1101" t="n"/>
      <c r="X144" s="1101" t="n"/>
      <c r="Y144" s="1101" t="n"/>
      <c r="Z144" s="1101" t="n"/>
      <c r="AA144" s="144" t="n"/>
      <c r="AB144" s="1101" t="n"/>
      <c r="AC144" s="1101" t="n"/>
      <c r="AD144" s="1101" t="n"/>
      <c r="AE144" s="1101" t="n"/>
      <c r="AF144" s="1101" t="n"/>
      <c r="AG144" s="1101" t="n"/>
      <c r="AH144" s="144" t="n"/>
      <c r="AI144" s="1101" t="n"/>
      <c r="AJ144" s="1101" t="n"/>
      <c r="AK144" s="1101" t="n"/>
      <c r="AL144" s="1101" t="n"/>
      <c r="AM144" s="1101" t="n"/>
      <c r="AN144" s="1101" t="n"/>
      <c r="AO144" s="1101" t="n"/>
      <c r="AP144" s="1101" t="n"/>
      <c r="AQ144" s="1101" t="n"/>
      <c r="AR144" s="1101" t="n"/>
      <c r="AS144" s="1101" t="n"/>
      <c r="AT144" s="1101" t="n"/>
      <c r="AU144" s="1101" t="n"/>
      <c r="AV144" s="1101" t="n"/>
      <c r="AW144" s="1101" t="n"/>
      <c r="AX144" s="1101" t="n"/>
      <c r="AY144" s="1101" t="n"/>
      <c r="AZ144" s="144" t="n"/>
      <c r="BA144" s="1101" t="n"/>
      <c r="BB144" s="1101" t="n"/>
      <c r="BC144" s="1101" t="n"/>
      <c r="BD144" s="1101" t="n"/>
      <c r="BE144" s="1101" t="n"/>
      <c r="BF144" s="1101" t="n"/>
      <c r="BG144" s="1101" t="n"/>
      <c r="BH144" s="1101" t="n"/>
      <c r="BI144" s="1101" t="n"/>
      <c r="BJ144" s="1101" t="n"/>
      <c r="BK144" s="1101" t="n"/>
      <c r="BL144" s="1101" t="n"/>
      <c r="BM144" s="1101" t="n"/>
      <c r="BN144" s="1101" t="n"/>
      <c r="BO144" s="1101" t="n"/>
      <c r="BP144" s="1101" t="n"/>
      <c r="BQ144" s="1101" t="n"/>
      <c r="BR144" s="1106" t="n"/>
      <c r="BS144" s="1106" t="n"/>
      <c r="BT144" s="1106" t="n"/>
      <c r="BU144" s="1106" t="n"/>
      <c r="BV144" s="1106" t="n"/>
      <c r="BW144" s="1106" t="n"/>
      <c r="BX144" s="1106" t="n"/>
      <c r="BY144" s="1106" t="n"/>
      <c r="BZ144" s="1106" t="n"/>
      <c r="CA144" s="1106" t="n"/>
      <c r="CB144" s="1106" t="n"/>
      <c r="CC144" s="1106" t="n"/>
      <c r="CD144" s="1106" t="n"/>
      <c r="CE144" s="1106" t="n"/>
      <c r="CF144" s="1106" t="n"/>
      <c r="CG144" s="1106" t="n"/>
      <c r="CH144" s="1106" t="n"/>
      <c r="CI144" s="1106" t="n"/>
      <c r="CJ144" s="1106" t="n"/>
      <c r="CK144" s="1101" t="n"/>
      <c r="CL144" s="1101" t="n"/>
      <c r="CM144" s="1101" t="n"/>
      <c r="CN144" s="1101" t="n"/>
      <c r="CO144" s="1101" t="n"/>
      <c r="CP144" s="1101" t="n"/>
      <c r="CQ144" s="1101" t="n"/>
      <c r="CR144" s="1101" t="n"/>
      <c r="CS144" s="1101" t="n"/>
      <c r="CT144" s="1101" t="n"/>
      <c r="CU144" s="1101" t="n"/>
      <c r="CV144" s="1101" t="n"/>
      <c r="CW144" s="1101" t="n"/>
      <c r="CX144" s="1101" t="n"/>
      <c r="CY144" s="1101" t="n"/>
      <c r="CZ144" s="1101" t="n"/>
      <c r="DA144" s="1101" t="n"/>
      <c r="DB144" s="1101" t="n"/>
      <c r="DC144" s="1101" t="n"/>
      <c r="DD144" s="1101" t="n"/>
      <c r="DE144" s="1101" t="n"/>
      <c r="DF144" s="1101" t="n"/>
      <c r="DG144" s="1101" t="n"/>
      <c r="DH144" s="1101" t="n"/>
      <c r="DI144" s="1101" t="n"/>
    </row>
    <row r="145" ht="16" customFormat="1" customHeight="1" s="140">
      <c r="A145" s="1101" t="n"/>
      <c r="B145" s="1101" t="n"/>
      <c r="C145" s="1101" t="n"/>
      <c r="D145" s="1101" t="n"/>
      <c r="E145" s="1101" t="n"/>
      <c r="F145" s="1101" t="n"/>
      <c r="G145" s="144" t="n"/>
      <c r="H145" s="1101" t="n"/>
      <c r="I145" s="1101" t="n"/>
      <c r="J145" s="1101" t="n"/>
      <c r="K145" s="1101" t="n"/>
      <c r="L145" s="1101" t="n"/>
      <c r="M145" s="178" t="n"/>
      <c r="N145" s="1101" t="n"/>
      <c r="O145" s="1101" t="n"/>
      <c r="P145" s="1101" t="n"/>
      <c r="Q145" s="1101" t="n"/>
      <c r="R145" s="1101" t="n"/>
      <c r="S145" s="1101" t="n"/>
      <c r="T145" s="230" t="n"/>
      <c r="U145" s="1101" t="n"/>
      <c r="V145" s="1101" t="n"/>
      <c r="W145" s="1101" t="n"/>
      <c r="X145" s="1101" t="n"/>
      <c r="Y145" s="1101" t="n"/>
      <c r="Z145" s="1101" t="n"/>
      <c r="AA145" s="144" t="n"/>
      <c r="AB145" s="1101" t="n"/>
      <c r="AC145" s="1101" t="n"/>
      <c r="AD145" s="1101" t="n"/>
      <c r="AE145" s="1101" t="n"/>
      <c r="AF145" s="1101" t="n"/>
      <c r="AG145" s="1101" t="n"/>
      <c r="AH145" s="144" t="n"/>
      <c r="AI145" s="1101" t="n"/>
      <c r="AJ145" s="1101" t="n"/>
      <c r="AK145" s="1101" t="n"/>
      <c r="AL145" s="1101" t="n"/>
      <c r="AM145" s="1101" t="n"/>
      <c r="AN145" s="1101" t="n"/>
      <c r="AO145" s="1101" t="n"/>
      <c r="AP145" s="1101" t="n"/>
      <c r="AQ145" s="1101" t="n"/>
      <c r="AR145" s="1101" t="n"/>
      <c r="AS145" s="1101" t="n"/>
      <c r="AT145" s="1101" t="n"/>
      <c r="AU145" s="1101" t="n"/>
      <c r="AV145" s="1101" t="n"/>
      <c r="AW145" s="1101" t="n"/>
      <c r="AX145" s="1101" t="n"/>
      <c r="AY145" s="1101" t="n"/>
      <c r="AZ145" s="144" t="n"/>
      <c r="BA145" s="1101" t="n"/>
      <c r="BB145" s="1101" t="n"/>
      <c r="BC145" s="1101" t="n"/>
      <c r="BD145" s="1101" t="n"/>
      <c r="BE145" s="1101" t="n"/>
      <c r="BF145" s="1101" t="n"/>
      <c r="BG145" s="1101" t="n"/>
      <c r="BH145" s="1101" t="n"/>
      <c r="BI145" s="1101" t="n"/>
      <c r="BJ145" s="1101" t="n"/>
      <c r="BK145" s="1101" t="n"/>
      <c r="BL145" s="1101" t="n"/>
      <c r="BM145" s="1101" t="n"/>
      <c r="BN145" s="1101" t="n"/>
      <c r="BO145" s="1101" t="n"/>
      <c r="BP145" s="1101" t="n"/>
      <c r="BQ145" s="1101" t="n"/>
      <c r="BR145" s="1106" t="n"/>
      <c r="BS145" s="1106" t="n"/>
      <c r="BT145" s="1106" t="n"/>
      <c r="BU145" s="1106" t="n"/>
      <c r="BV145" s="1106" t="n"/>
      <c r="BW145" s="1106" t="n"/>
      <c r="BX145" s="1106" t="n"/>
      <c r="BY145" s="1106" t="n"/>
      <c r="BZ145" s="1106" t="n"/>
      <c r="CA145" s="1106" t="n"/>
      <c r="CB145" s="1106" t="n"/>
      <c r="CC145" s="1106" t="n"/>
      <c r="CD145" s="1106" t="n"/>
      <c r="CE145" s="1106" t="n"/>
      <c r="CF145" s="1106" t="n"/>
      <c r="CG145" s="1106" t="n"/>
      <c r="CH145" s="1106" t="n"/>
      <c r="CI145" s="1106" t="n"/>
      <c r="CJ145" s="1106" t="n"/>
      <c r="CK145" s="1101" t="n"/>
      <c r="CL145" s="1101" t="n"/>
      <c r="CM145" s="1101" t="n"/>
      <c r="CN145" s="1101" t="n"/>
      <c r="CO145" s="1101" t="n"/>
      <c r="CP145" s="1101" t="n"/>
      <c r="CQ145" s="1101" t="n"/>
      <c r="CR145" s="1101" t="n"/>
      <c r="CS145" s="1101" t="n"/>
      <c r="CT145" s="1101" t="n"/>
      <c r="CU145" s="1101" t="n"/>
      <c r="CV145" s="1101" t="n"/>
      <c r="CW145" s="1101" t="n"/>
      <c r="CX145" s="1101" t="n"/>
      <c r="CY145" s="1101" t="n"/>
      <c r="CZ145" s="1101" t="n"/>
      <c r="DA145" s="1101" t="n"/>
      <c r="DB145" s="1101" t="n"/>
      <c r="DC145" s="1101" t="n"/>
      <c r="DD145" s="1101" t="n"/>
      <c r="DE145" s="1101" t="n"/>
      <c r="DF145" s="1101" t="n"/>
      <c r="DG145" s="1101" t="n"/>
      <c r="DH145" s="1101" t="n"/>
      <c r="DI145" s="1101" t="n"/>
    </row>
    <row r="146" ht="16" customFormat="1" customHeight="1" s="140">
      <c r="A146" s="1101" t="n"/>
      <c r="B146" s="1101" t="n"/>
      <c r="C146" s="1101" t="n"/>
      <c r="D146" s="1101" t="n"/>
      <c r="E146" s="1101" t="n"/>
      <c r="F146" s="1101" t="n"/>
      <c r="G146" s="144" t="n"/>
      <c r="H146" s="1101" t="n"/>
      <c r="I146" s="1101" t="n"/>
      <c r="J146" s="1101" t="n"/>
      <c r="K146" s="1101" t="n"/>
      <c r="L146" s="1101" t="n"/>
      <c r="M146" s="178" t="n"/>
      <c r="N146" s="1101" t="n"/>
      <c r="O146" s="1101" t="n"/>
      <c r="P146" s="1101" t="n"/>
      <c r="Q146" s="1101" t="n"/>
      <c r="R146" s="1101" t="n"/>
      <c r="S146" s="1101" t="n"/>
      <c r="T146" s="230" t="n"/>
      <c r="U146" s="1101" t="n"/>
      <c r="V146" s="1101" t="n"/>
      <c r="W146" s="1101" t="n"/>
      <c r="X146" s="1101" t="n"/>
      <c r="Y146" s="1101" t="n"/>
      <c r="Z146" s="1101" t="n"/>
      <c r="AA146" s="144" t="n"/>
      <c r="AB146" s="1101" t="n"/>
      <c r="AC146" s="1101" t="n"/>
      <c r="AD146" s="1101" t="n"/>
      <c r="AE146" s="1101" t="n"/>
      <c r="AF146" s="1101" t="n"/>
      <c r="AG146" s="1101" t="n"/>
      <c r="AH146" s="144" t="n"/>
      <c r="AI146" s="1101" t="n"/>
      <c r="AJ146" s="1101" t="n"/>
      <c r="AK146" s="1101" t="n"/>
      <c r="AL146" s="1101" t="n"/>
      <c r="AM146" s="1101" t="n"/>
      <c r="AN146" s="1101" t="n"/>
      <c r="AO146" s="1101" t="n"/>
      <c r="AP146" s="1101" t="n"/>
      <c r="AQ146" s="1101" t="n"/>
      <c r="AR146" s="1101" t="n"/>
      <c r="AS146" s="1101" t="n"/>
      <c r="AT146" s="1101" t="n"/>
      <c r="AU146" s="1101" t="n"/>
      <c r="AV146" s="1101" t="n"/>
      <c r="AW146" s="1101" t="n"/>
      <c r="AX146" s="1101" t="n"/>
      <c r="AY146" s="1101" t="n"/>
      <c r="AZ146" s="144" t="n"/>
      <c r="BA146" s="1101" t="n"/>
      <c r="BB146" s="1101" t="n"/>
      <c r="BC146" s="1101" t="n"/>
      <c r="BD146" s="1101" t="n"/>
      <c r="BE146" s="1101" t="n"/>
      <c r="BF146" s="1101" t="n"/>
      <c r="BG146" s="1101" t="n"/>
      <c r="BH146" s="1101" t="n"/>
      <c r="BI146" s="1101" t="n"/>
      <c r="BJ146" s="1101" t="n"/>
      <c r="BK146" s="1101" t="n"/>
      <c r="BL146" s="1101" t="n"/>
      <c r="BM146" s="1101" t="n"/>
      <c r="BN146" s="1101" t="n"/>
      <c r="BO146" s="1101" t="n"/>
      <c r="BP146" s="1101" t="n"/>
      <c r="BQ146" s="1101" t="n"/>
      <c r="BR146" s="1106" t="n"/>
      <c r="BS146" s="1106" t="n"/>
      <c r="BT146" s="1106" t="n"/>
      <c r="BU146" s="1106" t="n"/>
      <c r="BV146" s="1106" t="n"/>
      <c r="BW146" s="1106" t="n"/>
      <c r="BX146" s="1106" t="n"/>
      <c r="BY146" s="1106" t="n"/>
      <c r="BZ146" s="1106" t="n"/>
      <c r="CA146" s="1106" t="n"/>
      <c r="CB146" s="1106" t="n"/>
      <c r="CC146" s="1106" t="n"/>
      <c r="CD146" s="1106" t="n"/>
      <c r="CE146" s="1106" t="n"/>
      <c r="CF146" s="1106" t="n"/>
      <c r="CG146" s="1106" t="n"/>
      <c r="CH146" s="1106" t="n"/>
      <c r="CI146" s="1106" t="n"/>
      <c r="CJ146" s="1106" t="n"/>
      <c r="CK146" s="1101" t="n"/>
      <c r="CL146" s="1101" t="n"/>
      <c r="CM146" s="1101" t="n"/>
      <c r="CN146" s="1101" t="n"/>
      <c r="CO146" s="1101" t="n"/>
      <c r="CP146" s="1101" t="n"/>
      <c r="CQ146" s="1101" t="n"/>
      <c r="CR146" s="1101" t="n"/>
      <c r="CS146" s="1101" t="n"/>
      <c r="CT146" s="1101" t="n"/>
      <c r="CU146" s="1101" t="n"/>
      <c r="CV146" s="1101" t="n"/>
      <c r="CW146" s="1101" t="n"/>
      <c r="CX146" s="1101" t="n"/>
      <c r="CY146" s="1101" t="n"/>
      <c r="CZ146" s="1101" t="n"/>
      <c r="DA146" s="1101" t="n"/>
      <c r="DB146" s="1101" t="n"/>
      <c r="DC146" s="1101" t="n"/>
      <c r="DD146" s="1101" t="n"/>
      <c r="DE146" s="1101" t="n"/>
      <c r="DF146" s="1101" t="n"/>
      <c r="DG146" s="1101" t="n"/>
      <c r="DH146" s="1101" t="n"/>
      <c r="DI146" s="1101" t="n"/>
    </row>
    <row r="147" ht="16" customFormat="1" customHeight="1" s="140">
      <c r="A147" s="1101" t="n"/>
      <c r="B147" s="1101" t="n"/>
      <c r="C147" s="1101" t="n"/>
      <c r="D147" s="1101" t="n"/>
      <c r="E147" s="1101" t="n"/>
      <c r="F147" s="1101" t="n"/>
      <c r="G147" s="144" t="n"/>
      <c r="H147" s="1101" t="n"/>
      <c r="I147" s="1101" t="n"/>
      <c r="J147" s="1101" t="n"/>
      <c r="K147" s="1101" t="n"/>
      <c r="L147" s="1101" t="n"/>
      <c r="M147" s="178" t="n"/>
      <c r="N147" s="1101" t="n"/>
      <c r="O147" s="1101" t="n"/>
      <c r="P147" s="1101" t="n"/>
      <c r="Q147" s="1101" t="n"/>
      <c r="R147" s="1101" t="n"/>
      <c r="S147" s="1101" t="n"/>
      <c r="T147" s="230" t="n"/>
      <c r="U147" s="1101" t="n"/>
      <c r="V147" s="1101" t="n"/>
      <c r="W147" s="1101" t="n"/>
      <c r="X147" s="1101" t="n"/>
      <c r="Y147" s="1101" t="n"/>
      <c r="Z147" s="1101" t="n"/>
      <c r="AA147" s="144" t="n"/>
      <c r="AB147" s="1101" t="n"/>
      <c r="AC147" s="1101" t="n"/>
      <c r="AD147" s="1101" t="n"/>
      <c r="AE147" s="1101" t="n"/>
      <c r="AF147" s="1101" t="n"/>
      <c r="AG147" s="1101" t="n"/>
      <c r="AH147" s="144" t="n"/>
      <c r="AI147" s="1101" t="n"/>
      <c r="AJ147" s="1101" t="n"/>
      <c r="AK147" s="1101" t="n"/>
      <c r="AL147" s="1101" t="n"/>
      <c r="AM147" s="1101" t="n"/>
      <c r="AN147" s="1101" t="n"/>
      <c r="AO147" s="1101" t="n"/>
      <c r="AP147" s="1101" t="n"/>
      <c r="AQ147" s="1101" t="n"/>
      <c r="AR147" s="1101" t="n"/>
      <c r="AS147" s="1101" t="n"/>
      <c r="AT147" s="1101" t="n"/>
      <c r="AU147" s="1101" t="n"/>
      <c r="AV147" s="1101" t="n"/>
      <c r="AW147" s="1101" t="n"/>
      <c r="AX147" s="1101" t="n"/>
      <c r="AY147" s="1101" t="n"/>
      <c r="AZ147" s="144" t="n"/>
      <c r="BA147" s="1101" t="n"/>
      <c r="BB147" s="1101" t="n"/>
      <c r="BC147" s="1101" t="n"/>
      <c r="BD147" s="1101" t="n"/>
      <c r="BE147" s="1101" t="n"/>
      <c r="BF147" s="1101" t="n"/>
      <c r="BG147" s="1101" t="n"/>
      <c r="BH147" s="1101" t="n"/>
      <c r="BI147" s="1101" t="n"/>
      <c r="BJ147" s="1101" t="n"/>
      <c r="BK147" s="1101" t="n"/>
      <c r="BL147" s="1101" t="n"/>
      <c r="BM147" s="1101" t="n"/>
      <c r="BN147" s="1101" t="n"/>
      <c r="BO147" s="1101" t="n"/>
      <c r="BP147" s="1101" t="n"/>
      <c r="BQ147" s="1101" t="n"/>
      <c r="BR147" s="1106" t="n"/>
      <c r="BS147" s="1106" t="n"/>
      <c r="BT147" s="1106" t="n"/>
      <c r="BU147" s="1106" t="n"/>
      <c r="BV147" s="1106" t="n"/>
      <c r="BW147" s="1106" t="n"/>
      <c r="BX147" s="1106" t="n"/>
      <c r="BY147" s="1106" t="n"/>
      <c r="BZ147" s="1106" t="n"/>
      <c r="CA147" s="1106" t="n"/>
      <c r="CB147" s="1106" t="n"/>
      <c r="CC147" s="1106" t="n"/>
      <c r="CD147" s="1106" t="n"/>
      <c r="CE147" s="1106" t="n"/>
      <c r="CF147" s="1106" t="n"/>
      <c r="CG147" s="1106" t="n"/>
      <c r="CH147" s="1106" t="n"/>
      <c r="CI147" s="1106" t="n"/>
      <c r="CJ147" s="1106" t="n"/>
      <c r="CK147" s="1101" t="n"/>
      <c r="CL147" s="1101" t="n"/>
      <c r="CM147" s="1101" t="n"/>
      <c r="CN147" s="1101" t="n"/>
      <c r="CO147" s="1101" t="n"/>
      <c r="CP147" s="1101" t="n"/>
      <c r="CQ147" s="1101" t="n"/>
      <c r="CR147" s="1101" t="n"/>
      <c r="CS147" s="1101" t="n"/>
      <c r="CT147" s="1101" t="n"/>
      <c r="CU147" s="1101" t="n"/>
      <c r="CV147" s="1101" t="n"/>
      <c r="CW147" s="1101" t="n"/>
      <c r="CX147" s="1101" t="n"/>
      <c r="CY147" s="1101" t="n"/>
      <c r="CZ147" s="1101" t="n"/>
      <c r="DA147" s="1101" t="n"/>
      <c r="DB147" s="1101" t="n"/>
      <c r="DC147" s="1101" t="n"/>
      <c r="DD147" s="1101" t="n"/>
      <c r="DE147" s="1101" t="n"/>
      <c r="DF147" s="1101" t="n"/>
      <c r="DG147" s="1101" t="n"/>
      <c r="DH147" s="1101" t="n"/>
      <c r="DI147" s="1101" t="n"/>
    </row>
    <row r="148" ht="16" customFormat="1" customHeight="1" s="140">
      <c r="A148" s="1101" t="n"/>
      <c r="B148" s="1101" t="n"/>
      <c r="C148" s="1101" t="n"/>
      <c r="D148" s="1101" t="n"/>
      <c r="E148" s="1101" t="n"/>
      <c r="F148" s="1101" t="n"/>
      <c r="G148" s="144" t="n"/>
      <c r="H148" s="1101" t="n"/>
      <c r="I148" s="1101" t="n"/>
      <c r="J148" s="1101" t="n"/>
      <c r="K148" s="1101" t="n"/>
      <c r="L148" s="1101" t="n"/>
      <c r="M148" s="178" t="n"/>
      <c r="N148" s="1101" t="n"/>
      <c r="O148" s="1101" t="n"/>
      <c r="P148" s="1101" t="n"/>
      <c r="Q148" s="1101" t="n"/>
      <c r="R148" s="1101" t="n"/>
      <c r="S148" s="1101" t="n"/>
      <c r="T148" s="230" t="n"/>
      <c r="U148" s="1101" t="n"/>
      <c r="V148" s="1101" t="n"/>
      <c r="W148" s="1101" t="n"/>
      <c r="X148" s="1101" t="n"/>
      <c r="Y148" s="1101" t="n"/>
      <c r="Z148" s="1101" t="n"/>
      <c r="AA148" s="144" t="n"/>
      <c r="AB148" s="1101" t="n"/>
      <c r="AC148" s="1101" t="n"/>
      <c r="AD148" s="1101" t="n"/>
      <c r="AE148" s="1101" t="n"/>
      <c r="AF148" s="1101" t="n"/>
      <c r="AG148" s="1101" t="n"/>
      <c r="AH148" s="144" t="n"/>
      <c r="AI148" s="1101" t="n"/>
      <c r="AJ148" s="1101" t="n"/>
      <c r="AK148" s="1101" t="n"/>
      <c r="AL148" s="1101" t="n"/>
      <c r="AM148" s="1101" t="n"/>
      <c r="AN148" s="1101" t="n"/>
      <c r="AO148" s="1101" t="n"/>
      <c r="AP148" s="1101" t="n"/>
      <c r="AQ148" s="1101" t="n"/>
      <c r="AR148" s="1101" t="n"/>
      <c r="AS148" s="1101" t="n"/>
      <c r="AT148" s="1101" t="n"/>
      <c r="AU148" s="1101" t="n"/>
      <c r="AV148" s="1101" t="n"/>
      <c r="AW148" s="1101" t="n"/>
      <c r="AX148" s="1101" t="n"/>
      <c r="AY148" s="1101" t="n"/>
      <c r="AZ148" s="144" t="n"/>
      <c r="BA148" s="1101" t="n"/>
      <c r="BB148" s="1101" t="n"/>
      <c r="BC148" s="1101" t="n"/>
      <c r="BD148" s="1101" t="n"/>
      <c r="BE148" s="1101" t="n"/>
      <c r="BF148" s="1101" t="n"/>
      <c r="BG148" s="1101" t="n"/>
      <c r="BH148" s="1101" t="n"/>
      <c r="BI148" s="1101" t="n"/>
      <c r="BJ148" s="1101" t="n"/>
      <c r="BK148" s="1101" t="n"/>
      <c r="BL148" s="1101" t="n"/>
      <c r="BM148" s="1101" t="n"/>
      <c r="BN148" s="1101" t="n"/>
      <c r="BO148" s="1101" t="n"/>
      <c r="BP148" s="1101" t="n"/>
      <c r="BQ148" s="1101" t="n"/>
      <c r="BR148" s="1106" t="n"/>
      <c r="BS148" s="1106" t="n"/>
      <c r="BT148" s="1106" t="n"/>
      <c r="BU148" s="1106" t="n"/>
      <c r="BV148" s="1106" t="n"/>
      <c r="BW148" s="1106" t="n"/>
      <c r="BX148" s="1106" t="n"/>
      <c r="BY148" s="1106" t="n"/>
      <c r="BZ148" s="1106" t="n"/>
      <c r="CA148" s="1106" t="n"/>
      <c r="CB148" s="1106" t="n"/>
      <c r="CC148" s="1106" t="n"/>
      <c r="CD148" s="1106" t="n"/>
      <c r="CE148" s="1106" t="n"/>
      <c r="CF148" s="1106" t="n"/>
      <c r="CG148" s="1106" t="n"/>
      <c r="CH148" s="1106" t="n"/>
      <c r="CI148" s="1106" t="n"/>
      <c r="CJ148" s="1106" t="n"/>
      <c r="CK148" s="1101" t="n"/>
      <c r="CL148" s="1101" t="n"/>
      <c r="CM148" s="1101" t="n"/>
      <c r="CN148" s="1101" t="n"/>
      <c r="CO148" s="1101" t="n"/>
      <c r="CP148" s="1101" t="n"/>
      <c r="CQ148" s="1101" t="n"/>
      <c r="CR148" s="1101" t="n"/>
      <c r="CS148" s="1101" t="n"/>
      <c r="CT148" s="1101" t="n"/>
      <c r="CU148" s="1101" t="n"/>
      <c r="CV148" s="1101" t="n"/>
      <c r="CW148" s="1101" t="n"/>
      <c r="CX148" s="1101" t="n"/>
      <c r="CY148" s="1101" t="n"/>
      <c r="CZ148" s="1101" t="n"/>
      <c r="DA148" s="1101" t="n"/>
      <c r="DB148" s="1101" t="n"/>
      <c r="DC148" s="1101" t="n"/>
      <c r="DD148" s="1101" t="n"/>
      <c r="DE148" s="1101" t="n"/>
      <c r="DF148" s="1101" t="n"/>
      <c r="DG148" s="1101" t="n"/>
      <c r="DH148" s="1101" t="n"/>
      <c r="DI148" s="1101" t="n"/>
    </row>
    <row r="149" ht="16" customFormat="1" customHeight="1" s="140">
      <c r="A149" s="1101" t="n"/>
      <c r="B149" s="1101" t="n"/>
      <c r="C149" s="1101" t="n"/>
      <c r="D149" s="1101" t="n"/>
      <c r="E149" s="1101" t="n"/>
      <c r="F149" s="1101" t="n"/>
      <c r="G149" s="144" t="n"/>
      <c r="H149" s="1101" t="n"/>
      <c r="I149" s="1101" t="n"/>
      <c r="J149" s="1101" t="n"/>
      <c r="K149" s="1101" t="n"/>
      <c r="L149" s="1101" t="n"/>
      <c r="M149" s="178" t="n"/>
      <c r="N149" s="1101" t="n"/>
      <c r="O149" s="1101" t="n"/>
      <c r="P149" s="1101" t="n"/>
      <c r="Q149" s="1101" t="n"/>
      <c r="R149" s="1101" t="n"/>
      <c r="S149" s="1101" t="n"/>
      <c r="T149" s="230" t="n"/>
      <c r="U149" s="1101" t="n"/>
      <c r="V149" s="1101" t="n"/>
      <c r="W149" s="1101" t="n"/>
      <c r="X149" s="1101" t="n"/>
      <c r="Y149" s="1101" t="n"/>
      <c r="Z149" s="1101" t="n"/>
      <c r="AA149" s="144" t="n"/>
      <c r="AB149" s="1101" t="n"/>
      <c r="AC149" s="1101" t="n"/>
      <c r="AD149" s="1101" t="n"/>
      <c r="AE149" s="1101" t="n"/>
      <c r="AF149" s="1101" t="n"/>
      <c r="AG149" s="1101" t="n"/>
      <c r="AH149" s="144" t="n"/>
      <c r="AI149" s="1101" t="n"/>
      <c r="AJ149" s="1101" t="n"/>
      <c r="AK149" s="1101" t="n"/>
      <c r="AL149" s="1101" t="n"/>
      <c r="AM149" s="1101" t="n"/>
      <c r="AN149" s="1101" t="n"/>
      <c r="AO149" s="1101" t="n"/>
      <c r="AP149" s="1101" t="n"/>
      <c r="AQ149" s="1101" t="n"/>
      <c r="AR149" s="1101" t="n"/>
      <c r="AS149" s="1101" t="n"/>
      <c r="AT149" s="1101" t="n"/>
      <c r="AU149" s="1101" t="n"/>
      <c r="AV149" s="1101" t="n"/>
      <c r="AW149" s="1101" t="n"/>
      <c r="AX149" s="1101" t="n"/>
      <c r="AY149" s="1101" t="n"/>
      <c r="AZ149" s="144" t="n"/>
      <c r="BA149" s="1101" t="n"/>
      <c r="BB149" s="1101" t="n"/>
      <c r="BC149" s="1101" t="n"/>
      <c r="BD149" s="1101" t="n"/>
      <c r="BE149" s="1101" t="n"/>
      <c r="BF149" s="1101" t="n"/>
      <c r="BG149" s="1101" t="n"/>
      <c r="BH149" s="1101" t="n"/>
      <c r="BI149" s="1101" t="n"/>
      <c r="BJ149" s="1101" t="n"/>
      <c r="BK149" s="1101" t="n"/>
      <c r="BL149" s="1101" t="n"/>
      <c r="BM149" s="1101" t="n"/>
      <c r="BN149" s="1101" t="n"/>
      <c r="BO149" s="1101" t="n"/>
      <c r="BP149" s="1101" t="n"/>
      <c r="BQ149" s="1101" t="n"/>
      <c r="BR149" s="1106" t="n"/>
      <c r="BS149" s="1106" t="n"/>
      <c r="BT149" s="1106" t="n"/>
      <c r="BU149" s="1106" t="n"/>
      <c r="BV149" s="1106" t="n"/>
      <c r="BW149" s="1106" t="n"/>
      <c r="BX149" s="1106" t="n"/>
      <c r="BY149" s="1106" t="n"/>
      <c r="BZ149" s="1106" t="n"/>
      <c r="CA149" s="1106" t="n"/>
      <c r="CB149" s="1106" t="n"/>
      <c r="CC149" s="1106" t="n"/>
      <c r="CD149" s="1106" t="n"/>
      <c r="CE149" s="1106" t="n"/>
      <c r="CF149" s="1106" t="n"/>
      <c r="CG149" s="1106" t="n"/>
      <c r="CH149" s="1106" t="n"/>
      <c r="CI149" s="1106" t="n"/>
      <c r="CJ149" s="1106" t="n"/>
      <c r="CK149" s="1101" t="n"/>
      <c r="CL149" s="1101" t="n"/>
      <c r="CM149" s="1101" t="n"/>
      <c r="CN149" s="1101" t="n"/>
      <c r="CO149" s="1101" t="n"/>
      <c r="CP149" s="1101" t="n"/>
      <c r="CQ149" s="1101" t="n"/>
      <c r="CR149" s="1101" t="n"/>
      <c r="CS149" s="1101" t="n"/>
      <c r="CT149" s="1101" t="n"/>
      <c r="CU149" s="1101" t="n"/>
      <c r="CV149" s="1101" t="n"/>
      <c r="CW149" s="1101" t="n"/>
      <c r="CX149" s="1101" t="n"/>
      <c r="CY149" s="1101" t="n"/>
      <c r="CZ149" s="1101" t="n"/>
      <c r="DA149" s="1101" t="n"/>
      <c r="DB149" s="1101" t="n"/>
      <c r="DC149" s="1101" t="n"/>
      <c r="DD149" s="1101" t="n"/>
      <c r="DE149" s="1101" t="n"/>
      <c r="DF149" s="1101" t="n"/>
      <c r="DG149" s="1101" t="n"/>
      <c r="DH149" s="1101" t="n"/>
      <c r="DI149" s="1101" t="n"/>
    </row>
    <row r="150" ht="16" customFormat="1" customHeight="1" s="140">
      <c r="A150" s="1101" t="n"/>
      <c r="B150" s="1101" t="n"/>
      <c r="C150" s="1101" t="n"/>
      <c r="D150" s="1101" t="n"/>
      <c r="E150" s="1101" t="n"/>
      <c r="F150" s="1101" t="n"/>
      <c r="G150" s="144" t="n"/>
      <c r="H150" s="1101" t="n"/>
      <c r="I150" s="1101" t="n"/>
      <c r="J150" s="1101" t="n"/>
      <c r="K150" s="1101" t="n"/>
      <c r="L150" s="1101" t="n"/>
      <c r="M150" s="178" t="n"/>
      <c r="N150" s="1101" t="n"/>
      <c r="O150" s="1101" t="n"/>
      <c r="P150" s="1101" t="n"/>
      <c r="Q150" s="1101" t="n"/>
      <c r="R150" s="1101" t="n"/>
      <c r="S150" s="1101" t="n"/>
      <c r="T150" s="230" t="n"/>
      <c r="U150" s="1101" t="n"/>
      <c r="V150" s="1101" t="n"/>
      <c r="W150" s="1101" t="n"/>
      <c r="X150" s="1101" t="n"/>
      <c r="Y150" s="1101" t="n"/>
      <c r="Z150" s="1101" t="n"/>
      <c r="AA150" s="144" t="n"/>
      <c r="AB150" s="1101" t="n"/>
      <c r="AC150" s="1101" t="n"/>
      <c r="AD150" s="1101" t="n"/>
      <c r="AE150" s="1101" t="n"/>
      <c r="AF150" s="1101" t="n"/>
      <c r="AG150" s="1101" t="n"/>
      <c r="AH150" s="144" t="n"/>
      <c r="AI150" s="1101" t="n"/>
      <c r="AJ150" s="1101" t="n"/>
      <c r="AK150" s="1101" t="n"/>
      <c r="AL150" s="1101" t="n"/>
      <c r="AM150" s="1101" t="n"/>
      <c r="AN150" s="1101" t="n"/>
      <c r="AO150" s="1101" t="n"/>
      <c r="AP150" s="1101" t="n"/>
      <c r="AQ150" s="1101" t="n"/>
      <c r="AR150" s="1101" t="n"/>
      <c r="AS150" s="1101" t="n"/>
      <c r="AT150" s="1101" t="n"/>
      <c r="AU150" s="1101" t="n"/>
      <c r="AV150" s="1101" t="n"/>
      <c r="AW150" s="1101" t="n"/>
      <c r="AX150" s="1101" t="n"/>
      <c r="AY150" s="1101" t="n"/>
      <c r="AZ150" s="144" t="n"/>
      <c r="BA150" s="1101" t="n"/>
      <c r="BB150" s="1101" t="n"/>
      <c r="BC150" s="1101" t="n"/>
      <c r="BD150" s="1101" t="n"/>
      <c r="BE150" s="1101" t="n"/>
      <c r="BF150" s="1101" t="n"/>
      <c r="BG150" s="1101" t="n"/>
      <c r="BH150" s="1101" t="n"/>
      <c r="BI150" s="1101" t="n"/>
      <c r="BJ150" s="1101" t="n"/>
      <c r="BK150" s="1101" t="n"/>
      <c r="BL150" s="1101" t="n"/>
      <c r="BM150" s="1101" t="n"/>
      <c r="BN150" s="1101" t="n"/>
      <c r="BO150" s="1101" t="n"/>
      <c r="BP150" s="1101" t="n"/>
      <c r="BQ150" s="1101" t="n"/>
      <c r="BR150" s="1106" t="n"/>
      <c r="BS150" s="1106" t="n"/>
      <c r="BT150" s="1106" t="n"/>
      <c r="BU150" s="1106" t="n"/>
      <c r="BV150" s="1106" t="n"/>
      <c r="BW150" s="1106" t="n"/>
      <c r="BX150" s="1106" t="n"/>
      <c r="BY150" s="1106" t="n"/>
      <c r="BZ150" s="1106" t="n"/>
      <c r="CA150" s="1106" t="n"/>
      <c r="CB150" s="1106" t="n"/>
      <c r="CC150" s="1106" t="n"/>
      <c r="CD150" s="1106" t="n"/>
      <c r="CE150" s="1106" t="n"/>
      <c r="CF150" s="1106" t="n"/>
      <c r="CG150" s="1106" t="n"/>
      <c r="CH150" s="1106" t="n"/>
      <c r="CI150" s="1106" t="n"/>
      <c r="CJ150" s="1106" t="n"/>
      <c r="CK150" s="1101" t="n"/>
      <c r="CL150" s="1101" t="n"/>
      <c r="CM150" s="1101" t="n"/>
      <c r="CN150" s="1101" t="n"/>
      <c r="CO150" s="1101" t="n"/>
      <c r="CP150" s="1101" t="n"/>
      <c r="CQ150" s="1101" t="n"/>
      <c r="CR150" s="1101" t="n"/>
      <c r="CS150" s="1101" t="n"/>
      <c r="CT150" s="1101" t="n"/>
      <c r="CU150" s="1101" t="n"/>
      <c r="CV150" s="1101" t="n"/>
      <c r="CW150" s="1101" t="n"/>
      <c r="CX150" s="1101" t="n"/>
      <c r="CY150" s="1101" t="n"/>
      <c r="CZ150" s="1101" t="n"/>
      <c r="DA150" s="1101" t="n"/>
      <c r="DB150" s="1101" t="n"/>
      <c r="DC150" s="1101" t="n"/>
      <c r="DD150" s="1101" t="n"/>
      <c r="DE150" s="1101" t="n"/>
      <c r="DF150" s="1101" t="n"/>
      <c r="DG150" s="1101" t="n"/>
      <c r="DH150" s="1101" t="n"/>
      <c r="DI150" s="1101" t="n"/>
    </row>
    <row r="151" ht="13.5" customFormat="1" customHeight="1" s="140">
      <c r="A151" s="1101" t="n"/>
      <c r="B151" s="1101" t="n"/>
      <c r="C151" s="1101" t="n"/>
      <c r="D151" s="1101" t="n"/>
      <c r="E151" s="1101" t="n"/>
      <c r="F151" s="1101" t="n"/>
      <c r="G151" s="144" t="n"/>
      <c r="H151" s="1101" t="n"/>
      <c r="I151" s="1101" t="n"/>
      <c r="J151" s="1101" t="n"/>
      <c r="K151" s="1101" t="n"/>
      <c r="L151" s="1101" t="n"/>
      <c r="M151" s="178" t="n"/>
      <c r="N151" s="1106" t="n"/>
      <c r="O151" s="1106" t="n"/>
      <c r="P151" s="1106" t="n"/>
      <c r="Q151" s="1106" t="n"/>
      <c r="R151" s="1106" t="n"/>
      <c r="S151" s="1101" t="n"/>
      <c r="T151" s="230" t="n"/>
      <c r="U151" s="1101" t="n"/>
      <c r="V151" s="1101" t="n"/>
      <c r="W151" s="1101" t="n"/>
      <c r="X151" s="1101" t="n"/>
      <c r="Y151" s="1101" t="n"/>
      <c r="Z151" s="1101" t="n"/>
      <c r="AA151" s="144" t="n"/>
      <c r="AB151" s="1101" t="n"/>
      <c r="AC151" s="1101" t="n"/>
      <c r="AD151" s="1101" t="n"/>
      <c r="AE151" s="1101" t="n"/>
      <c r="AF151" s="1101" t="n"/>
      <c r="AG151" s="1101" t="n"/>
      <c r="AH151" s="144" t="n"/>
      <c r="AI151" s="1101" t="n"/>
      <c r="AJ151" s="1101" t="n"/>
      <c r="AK151" s="1101" t="n"/>
      <c r="AL151" s="1101" t="n"/>
      <c r="AM151" s="1101" t="n"/>
      <c r="AN151" s="1101" t="n"/>
      <c r="AO151" s="1101" t="n"/>
      <c r="AP151" s="1101" t="n"/>
      <c r="AQ151" s="1101" t="n"/>
      <c r="AR151" s="1101" t="n"/>
      <c r="AS151" s="1101" t="n"/>
      <c r="AT151" s="1101" t="n"/>
      <c r="AU151" s="1101" t="n"/>
      <c r="AV151" s="1101" t="n"/>
      <c r="AW151" s="1101" t="n"/>
      <c r="AX151" s="1101" t="n"/>
      <c r="AY151" s="1101" t="n"/>
      <c r="AZ151" s="144" t="n"/>
      <c r="BA151" s="1101" t="n"/>
      <c r="BB151" s="1101" t="n"/>
      <c r="BC151" s="1101" t="n"/>
      <c r="BD151" s="1101" t="n"/>
      <c r="BE151" s="1101" t="n"/>
      <c r="BF151" s="1101" t="n"/>
      <c r="BG151" s="1101" t="n"/>
      <c r="BH151" s="1101" t="n"/>
      <c r="BI151" s="1101" t="n"/>
      <c r="BJ151" s="1101" t="n"/>
      <c r="BK151" s="1101" t="n"/>
      <c r="BL151" s="1101" t="n"/>
      <c r="BM151" s="1101" t="n"/>
      <c r="BN151" s="1101" t="n"/>
      <c r="BO151" s="1101" t="n"/>
      <c r="BP151" s="1101" t="n"/>
      <c r="BQ151" s="1101" t="n"/>
      <c r="BR151" s="1106" t="n"/>
      <c r="BS151" s="1106" t="n"/>
      <c r="BT151" s="1106" t="n"/>
      <c r="BU151" s="1106" t="n"/>
      <c r="BV151" s="1106" t="n"/>
      <c r="BW151" s="1106" t="n"/>
      <c r="BX151" s="1106" t="n"/>
      <c r="BY151" s="1106" t="n"/>
      <c r="BZ151" s="1106" t="n"/>
      <c r="CA151" s="1106" t="n"/>
      <c r="CB151" s="1106" t="n"/>
      <c r="CC151" s="1106" t="n"/>
      <c r="CD151" s="1106" t="n"/>
      <c r="CE151" s="1106" t="n"/>
      <c r="CF151" s="1106" t="n"/>
      <c r="CG151" s="1106" t="n"/>
      <c r="CH151" s="1106" t="n"/>
      <c r="CI151" s="1106" t="n"/>
      <c r="CJ151" s="1106" t="n"/>
      <c r="CK151" s="1101" t="n"/>
      <c r="CL151" s="1101" t="n"/>
      <c r="CM151" s="1101" t="n"/>
      <c r="CN151" s="1101" t="n"/>
      <c r="CO151" s="1101" t="n"/>
      <c r="CP151" s="1101" t="n"/>
      <c r="CQ151" s="1101" t="n"/>
      <c r="CR151" s="1101" t="n"/>
      <c r="CS151" s="1101" t="n"/>
      <c r="CT151" s="1101" t="n"/>
      <c r="CU151" s="1101" t="n"/>
      <c r="CV151" s="1101" t="n"/>
      <c r="CW151" s="1101" t="n"/>
      <c r="CX151" s="1101" t="n"/>
      <c r="CY151" s="1101" t="n"/>
      <c r="CZ151" s="1101" t="n"/>
      <c r="DA151" s="1101" t="n"/>
      <c r="DB151" s="1101" t="n"/>
      <c r="DC151" s="1101" t="n"/>
      <c r="DD151" s="1101" t="n"/>
      <c r="DE151" s="1101" t="n"/>
      <c r="DF151" s="1101" t="n"/>
      <c r="DG151" s="1101" t="n"/>
      <c r="DH151" s="1101" t="n"/>
      <c r="DI151" s="1101" t="n"/>
    </row>
    <row r="152" ht="13.5" customFormat="1" customHeight="1" s="140">
      <c r="A152" s="1101" t="n"/>
      <c r="B152" s="1101" t="n"/>
      <c r="C152" s="1101" t="n"/>
      <c r="D152" s="1101" t="n"/>
      <c r="E152" s="1101" t="n"/>
      <c r="F152" s="1101" t="n"/>
      <c r="G152" s="144" t="n"/>
      <c r="H152" s="1101" t="n"/>
      <c r="I152" s="1101" t="n"/>
      <c r="J152" s="1101" t="n"/>
      <c r="K152" s="1101" t="n"/>
      <c r="L152" s="1101" t="n"/>
      <c r="M152" s="178" t="n"/>
      <c r="N152" s="1106" t="n"/>
      <c r="O152" s="1106" t="n"/>
      <c r="P152" s="1106" t="n"/>
      <c r="Q152" s="1106" t="n"/>
      <c r="R152" s="1106" t="n"/>
      <c r="S152" s="1101" t="n"/>
      <c r="T152" s="230" t="n"/>
      <c r="U152" s="1101" t="n"/>
      <c r="V152" s="1101" t="n"/>
      <c r="W152" s="1101" t="n"/>
      <c r="X152" s="1101" t="n"/>
      <c r="Y152" s="1101" t="n"/>
      <c r="Z152" s="1101" t="n"/>
      <c r="AA152" s="144" t="n"/>
      <c r="AB152" s="1101" t="n"/>
      <c r="AC152" s="1101" t="n"/>
      <c r="AD152" s="1101" t="n"/>
      <c r="AE152" s="1101" t="n"/>
      <c r="AF152" s="1101" t="n"/>
      <c r="AG152" s="1101" t="n"/>
      <c r="AH152" s="144" t="n"/>
      <c r="AI152" s="1101" t="n"/>
      <c r="AJ152" s="1101" t="n"/>
      <c r="AK152" s="1101" t="n"/>
      <c r="AL152" s="1101" t="n"/>
      <c r="AM152" s="1101" t="n"/>
      <c r="AN152" s="1101" t="n"/>
      <c r="AO152" s="1101" t="n"/>
      <c r="AP152" s="1101" t="n"/>
      <c r="AQ152" s="1101" t="n"/>
      <c r="AR152" s="1101" t="n"/>
      <c r="AS152" s="1101" t="n"/>
      <c r="AT152" s="1101" t="n"/>
      <c r="AU152" s="1101" t="n"/>
      <c r="AV152" s="1101" t="n"/>
      <c r="AW152" s="1101" t="n"/>
      <c r="AX152" s="1101" t="n"/>
      <c r="AY152" s="1101" t="n"/>
      <c r="AZ152" s="144" t="n"/>
      <c r="BA152" s="1101" t="n"/>
      <c r="BB152" s="1101" t="n"/>
      <c r="BC152" s="1101" t="n"/>
      <c r="BD152" s="1101" t="n"/>
      <c r="BE152" s="1101" t="n"/>
      <c r="BF152" s="1101" t="n"/>
      <c r="BG152" s="1101" t="n"/>
      <c r="BH152" s="1101" t="n"/>
      <c r="BI152" s="1101" t="n"/>
      <c r="BJ152" s="1101" t="n"/>
      <c r="BK152" s="1101" t="n"/>
      <c r="BL152" s="1101" t="n"/>
      <c r="BM152" s="1101" t="n"/>
      <c r="BN152" s="1101" t="n"/>
      <c r="BO152" s="1101" t="n"/>
      <c r="BP152" s="1101" t="n"/>
      <c r="BQ152" s="1101" t="n"/>
      <c r="BR152" s="1106" t="n"/>
      <c r="BS152" s="1106" t="n"/>
      <c r="BT152" s="1106" t="n"/>
      <c r="BU152" s="1106" t="n"/>
      <c r="BV152" s="1106" t="n"/>
      <c r="BW152" s="1106" t="n"/>
      <c r="BX152" s="1106" t="n"/>
      <c r="BY152" s="1106" t="n"/>
      <c r="BZ152" s="1106" t="n"/>
      <c r="CA152" s="1106" t="n"/>
      <c r="CB152" s="1106" t="n"/>
      <c r="CC152" s="1106" t="n"/>
      <c r="CD152" s="1106" t="n"/>
      <c r="CE152" s="1106" t="n"/>
      <c r="CF152" s="1106" t="n"/>
      <c r="CG152" s="1106" t="n"/>
      <c r="CH152" s="1106" t="n"/>
      <c r="CI152" s="1106" t="n"/>
      <c r="CJ152" s="1106" t="n"/>
      <c r="CK152" s="1101" t="n"/>
      <c r="CL152" s="1101" t="n"/>
      <c r="CM152" s="1101" t="n"/>
      <c r="CN152" s="1101" t="n"/>
      <c r="CO152" s="1101" t="n"/>
      <c r="CP152" s="1101" t="n"/>
      <c r="CQ152" s="1101" t="n"/>
      <c r="CR152" s="1101" t="n"/>
      <c r="CS152" s="1101" t="n"/>
      <c r="CT152" s="1101" t="n"/>
      <c r="CU152" s="1101" t="n"/>
      <c r="CV152" s="1101" t="n"/>
      <c r="CW152" s="1101" t="n"/>
      <c r="CX152" s="1101" t="n"/>
      <c r="CY152" s="1101" t="n"/>
      <c r="CZ152" s="1101" t="n"/>
      <c r="DA152" s="1101" t="n"/>
      <c r="DB152" s="1101" t="n"/>
      <c r="DC152" s="1101" t="n"/>
      <c r="DD152" s="1101" t="n"/>
      <c r="DE152" s="1101" t="n"/>
      <c r="DF152" s="1101" t="n"/>
      <c r="DG152" s="1101" t="n"/>
      <c r="DH152" s="1101" t="n"/>
      <c r="DI152" s="1101" t="n"/>
    </row>
    <row r="153" ht="13.5" customFormat="1" customHeight="1" s="140">
      <c r="A153" s="1101" t="n"/>
      <c r="B153" s="1101" t="n"/>
      <c r="C153" s="1101" t="n"/>
      <c r="D153" s="1101" t="n"/>
      <c r="E153" s="1101" t="n"/>
      <c r="F153" s="1101" t="n"/>
      <c r="G153" s="144" t="n"/>
      <c r="H153" s="1101" t="n"/>
      <c r="I153" s="1101" t="n"/>
      <c r="J153" s="1101" t="n"/>
      <c r="K153" s="1101" t="n"/>
      <c r="L153" s="1101" t="n"/>
      <c r="M153" s="178" t="n"/>
      <c r="N153" s="1106" t="n"/>
      <c r="O153" s="1106" t="n"/>
      <c r="P153" s="1106" t="n"/>
      <c r="Q153" s="1106" t="n"/>
      <c r="R153" s="1106" t="n"/>
      <c r="S153" s="1101" t="n"/>
      <c r="T153" s="230" t="n"/>
      <c r="U153" s="1101" t="n"/>
      <c r="V153" s="1101" t="n"/>
      <c r="W153" s="1101" t="n"/>
      <c r="X153" s="1101" t="n"/>
      <c r="Y153" s="1101" t="n"/>
      <c r="Z153" s="1101" t="n"/>
      <c r="AA153" s="144" t="n"/>
      <c r="AB153" s="1101" t="n"/>
      <c r="AC153" s="1101" t="n"/>
      <c r="AD153" s="1101" t="n"/>
      <c r="AE153" s="1101" t="n"/>
      <c r="AF153" s="1101" t="n"/>
      <c r="AG153" s="1101" t="n"/>
      <c r="AH153" s="144" t="n"/>
      <c r="AI153" s="1101" t="n"/>
      <c r="AJ153" s="1101" t="n"/>
      <c r="AK153" s="1101" t="n"/>
      <c r="AL153" s="1101" t="n"/>
      <c r="AM153" s="1101" t="n"/>
      <c r="AN153" s="1101" t="n"/>
      <c r="AO153" s="1101" t="n"/>
      <c r="AP153" s="1101" t="n"/>
      <c r="AQ153" s="1101" t="n"/>
      <c r="AR153" s="1101" t="n"/>
      <c r="AS153" s="1101" t="n"/>
      <c r="AT153" s="1101" t="n"/>
      <c r="AU153" s="1101" t="n"/>
      <c r="AV153" s="1101" t="n"/>
      <c r="AW153" s="1101" t="n"/>
      <c r="AX153" s="1101" t="n"/>
      <c r="AY153" s="1101" t="n"/>
      <c r="AZ153" s="144" t="n"/>
      <c r="BA153" s="1101" t="n"/>
      <c r="BB153" s="1101" t="n"/>
      <c r="BC153" s="1101" t="n"/>
      <c r="BD153" s="1101" t="n"/>
      <c r="BE153" s="1101" t="n"/>
      <c r="BF153" s="1101" t="n"/>
      <c r="BG153" s="1101" t="n"/>
      <c r="BH153" s="1101" t="n"/>
      <c r="BI153" s="1101" t="n"/>
      <c r="BJ153" s="1101" t="n"/>
      <c r="BK153" s="1101" t="n"/>
      <c r="BL153" s="1101" t="n"/>
      <c r="BM153" s="1101" t="n"/>
      <c r="BN153" s="1101" t="n"/>
      <c r="BO153" s="1101" t="n"/>
      <c r="BP153" s="1101" t="n"/>
      <c r="BQ153" s="1101" t="n"/>
      <c r="BR153" s="1106" t="n"/>
      <c r="BS153" s="1106" t="n"/>
      <c r="BT153" s="1106" t="n"/>
      <c r="BU153" s="1106" t="n"/>
      <c r="BV153" s="1106" t="n"/>
      <c r="BW153" s="1106" t="n"/>
      <c r="BX153" s="1106" t="n"/>
      <c r="BY153" s="1106" t="n"/>
      <c r="BZ153" s="1106" t="n"/>
      <c r="CA153" s="1106" t="n"/>
      <c r="CB153" s="1106" t="n"/>
      <c r="CC153" s="1106" t="n"/>
      <c r="CD153" s="1106" t="n"/>
      <c r="CE153" s="1106" t="n"/>
      <c r="CF153" s="1106" t="n"/>
      <c r="CG153" s="1106" t="n"/>
      <c r="CH153" s="1106" t="n"/>
      <c r="CI153" s="1106" t="n"/>
      <c r="CJ153" s="1106" t="n"/>
      <c r="CK153" s="1101" t="n"/>
      <c r="CL153" s="1101" t="n"/>
      <c r="CM153" s="1101" t="n"/>
      <c r="CN153" s="1101" t="n"/>
      <c r="CO153" s="1101" t="n"/>
      <c r="CP153" s="1101" t="n"/>
      <c r="CQ153" s="1101" t="n"/>
      <c r="CR153" s="1101" t="n"/>
      <c r="CS153" s="1101" t="n"/>
      <c r="CT153" s="1101" t="n"/>
      <c r="CU153" s="1101" t="n"/>
      <c r="CV153" s="1101" t="n"/>
      <c r="CW153" s="1101" t="n"/>
      <c r="CX153" s="1101" t="n"/>
      <c r="CY153" s="1101" t="n"/>
      <c r="CZ153" s="1101" t="n"/>
      <c r="DA153" s="1101" t="n"/>
      <c r="DB153" s="1101" t="n"/>
      <c r="DC153" s="1101" t="n"/>
      <c r="DD153" s="1101" t="n"/>
      <c r="DE153" s="1101" t="n"/>
      <c r="DF153" s="1101" t="n"/>
      <c r="DG153" s="1101" t="n"/>
      <c r="DH153" s="1101" t="n"/>
      <c r="DI153" s="1101" t="n"/>
    </row>
    <row r="154" ht="13.5" customFormat="1" customHeight="1" s="140">
      <c r="A154" s="1101" t="n"/>
      <c r="B154" s="1101" t="n"/>
      <c r="C154" s="1101" t="n"/>
      <c r="D154" s="1101" t="n"/>
      <c r="E154" s="1101" t="n"/>
      <c r="F154" s="1101" t="n"/>
      <c r="G154" s="144" t="n"/>
      <c r="H154" s="1101" t="n"/>
      <c r="I154" s="1101" t="n"/>
      <c r="J154" s="1101" t="n"/>
      <c r="K154" s="1101" t="n"/>
      <c r="L154" s="1101" t="n"/>
      <c r="M154" s="178" t="n"/>
      <c r="N154" s="1106" t="n"/>
      <c r="O154" s="1106" t="n"/>
      <c r="P154" s="1106" t="n"/>
      <c r="Q154" s="1106" t="n"/>
      <c r="R154" s="1106" t="n"/>
      <c r="S154" s="1101" t="n"/>
      <c r="T154" s="230" t="n"/>
      <c r="U154" s="1101" t="n"/>
      <c r="V154" s="1101" t="n"/>
      <c r="W154" s="1101" t="n"/>
      <c r="X154" s="1101" t="n"/>
      <c r="Y154" s="1101" t="n"/>
      <c r="Z154" s="1101" t="n"/>
      <c r="AA154" s="144" t="n"/>
      <c r="AB154" s="1101" t="n"/>
      <c r="AC154" s="1101" t="n"/>
      <c r="AD154" s="1101" t="n"/>
      <c r="AE154" s="1101" t="n"/>
      <c r="AF154" s="1101" t="n"/>
      <c r="AG154" s="1101" t="n"/>
      <c r="AH154" s="144" t="n"/>
      <c r="AI154" s="1101" t="n"/>
      <c r="AJ154" s="1101" t="n"/>
      <c r="AK154" s="1101" t="n"/>
      <c r="AL154" s="1101" t="n"/>
      <c r="AM154" s="1101" t="n"/>
      <c r="AN154" s="1101" t="n"/>
      <c r="AO154" s="1101" t="n"/>
      <c r="AP154" s="1101" t="n"/>
      <c r="AQ154" s="1101" t="n"/>
      <c r="AR154" s="1101" t="n"/>
      <c r="AS154" s="1101" t="n"/>
      <c r="AT154" s="1101" t="n"/>
      <c r="AU154" s="1101" t="n"/>
      <c r="AV154" s="1101" t="n"/>
      <c r="AW154" s="1101" t="n"/>
      <c r="AX154" s="1101" t="n"/>
      <c r="AY154" s="1101" t="n"/>
      <c r="AZ154" s="144" t="n"/>
      <c r="BA154" s="1101" t="n"/>
      <c r="BB154" s="1101" t="n"/>
      <c r="BC154" s="1101" t="n"/>
      <c r="BD154" s="1101" t="n"/>
      <c r="BE154" s="1101" t="n"/>
      <c r="BF154" s="1101" t="n"/>
      <c r="BG154" s="1101" t="n"/>
      <c r="BH154" s="1101" t="n"/>
      <c r="BI154" s="1101" t="n"/>
      <c r="BJ154" s="1101" t="n"/>
      <c r="BK154" s="1101" t="n"/>
      <c r="BL154" s="1101" t="n"/>
      <c r="BM154" s="1101" t="n"/>
      <c r="BN154" s="1101" t="n"/>
      <c r="BO154" s="1101" t="n"/>
      <c r="BP154" s="1101" t="n"/>
      <c r="BQ154" s="1101" t="n"/>
      <c r="BR154" s="1106" t="n"/>
      <c r="BS154" s="1106" t="n"/>
      <c r="BT154" s="1106" t="n"/>
      <c r="BU154" s="1106" t="n"/>
      <c r="BV154" s="1106" t="n"/>
      <c r="BW154" s="1106" t="n"/>
      <c r="BX154" s="1106" t="n"/>
      <c r="BY154" s="1106" t="n"/>
      <c r="BZ154" s="1106" t="n"/>
      <c r="CA154" s="1106" t="n"/>
      <c r="CB154" s="1106" t="n"/>
      <c r="CC154" s="1106" t="n"/>
      <c r="CD154" s="1106" t="n"/>
      <c r="CE154" s="1106" t="n"/>
      <c r="CF154" s="1106" t="n"/>
      <c r="CG154" s="1106" t="n"/>
      <c r="CH154" s="1106" t="n"/>
      <c r="CI154" s="1106" t="n"/>
      <c r="CJ154" s="1106" t="n"/>
      <c r="CK154" s="1101" t="n"/>
      <c r="CL154" s="1101" t="n"/>
      <c r="CM154" s="1101" t="n"/>
      <c r="CN154" s="1101" t="n"/>
      <c r="CO154" s="1101" t="n"/>
      <c r="CP154" s="1101" t="n"/>
      <c r="CQ154" s="1101" t="n"/>
      <c r="CR154" s="1101" t="n"/>
      <c r="CS154" s="1101" t="n"/>
      <c r="CT154" s="1101" t="n"/>
      <c r="CU154" s="1101" t="n"/>
      <c r="CV154" s="1101" t="n"/>
      <c r="CW154" s="1101" t="n"/>
      <c r="CX154" s="1101" t="n"/>
      <c r="CY154" s="1101" t="n"/>
      <c r="CZ154" s="1101" t="n"/>
      <c r="DA154" s="1101" t="n"/>
      <c r="DB154" s="1101" t="n"/>
      <c r="DC154" s="1101" t="n"/>
      <c r="DD154" s="1101" t="n"/>
      <c r="DE154" s="1101" t="n"/>
      <c r="DF154" s="1101" t="n"/>
      <c r="DG154" s="1101" t="n"/>
      <c r="DH154" s="1101" t="n"/>
      <c r="DI154" s="1101" t="n"/>
    </row>
    <row r="155" ht="13.5" customFormat="1" customHeight="1" s="140">
      <c r="A155" s="1101" t="n"/>
      <c r="B155" s="1101" t="n"/>
      <c r="C155" s="1101" t="n"/>
      <c r="D155" s="1101" t="n"/>
      <c r="E155" s="1101" t="n"/>
      <c r="F155" s="1101" t="n"/>
      <c r="G155" s="144" t="n"/>
      <c r="H155" s="1101" t="n"/>
      <c r="I155" s="1101" t="n"/>
      <c r="J155" s="1101" t="n"/>
      <c r="K155" s="1101" t="n"/>
      <c r="L155" s="1101" t="n"/>
      <c r="M155" s="178" t="n"/>
      <c r="N155" s="1106" t="n"/>
      <c r="O155" s="1106" t="n"/>
      <c r="P155" s="1106" t="n"/>
      <c r="Q155" s="1106" t="n"/>
      <c r="R155" s="1106" t="n"/>
      <c r="S155" s="1101" t="n"/>
      <c r="T155" s="230" t="n"/>
      <c r="U155" s="1101" t="n"/>
      <c r="V155" s="1101" t="n"/>
      <c r="W155" s="1101" t="n"/>
      <c r="X155" s="1101" t="n"/>
      <c r="Y155" s="1101" t="n"/>
      <c r="Z155" s="1101" t="n"/>
      <c r="AA155" s="144" t="n"/>
      <c r="AB155" s="1101" t="n"/>
      <c r="AC155" s="1101" t="n"/>
      <c r="AD155" s="1101" t="n"/>
      <c r="AE155" s="1101" t="n"/>
      <c r="AF155" s="1101" t="n"/>
      <c r="AG155" s="1101" t="n"/>
      <c r="AH155" s="144" t="n"/>
      <c r="AI155" s="1101" t="n"/>
      <c r="AJ155" s="1101" t="n"/>
      <c r="AK155" s="1101" t="n"/>
      <c r="AL155" s="1101" t="n"/>
      <c r="AM155" s="1101" t="n"/>
      <c r="AN155" s="1101" t="n"/>
      <c r="AO155" s="1101" t="n"/>
      <c r="AP155" s="1101" t="n"/>
      <c r="AQ155" s="1101" t="n"/>
      <c r="AR155" s="1101" t="n"/>
      <c r="AS155" s="1101" t="n"/>
      <c r="AT155" s="1101" t="n"/>
      <c r="AU155" s="1101" t="n"/>
      <c r="AV155" s="1101" t="n"/>
      <c r="AW155" s="1101" t="n"/>
      <c r="AX155" s="1101" t="n"/>
      <c r="AY155" s="1101" t="n"/>
      <c r="AZ155" s="144" t="n"/>
      <c r="BA155" s="1101" t="n"/>
      <c r="BB155" s="1101" t="n"/>
      <c r="BC155" s="1101" t="n"/>
      <c r="BD155" s="1101" t="n"/>
      <c r="BE155" s="1101" t="n"/>
      <c r="BF155" s="1101" t="n"/>
      <c r="BG155" s="1101" t="n"/>
      <c r="BH155" s="1101" t="n"/>
      <c r="BI155" s="1101" t="n"/>
      <c r="BJ155" s="1101" t="n"/>
      <c r="BK155" s="1101" t="n"/>
      <c r="BL155" s="1101" t="n"/>
      <c r="BM155" s="1101" t="n"/>
      <c r="BN155" s="1101" t="n"/>
      <c r="BO155" s="1101" t="n"/>
      <c r="BP155" s="1101" t="n"/>
      <c r="BQ155" s="1101" t="n"/>
      <c r="BR155" s="1106" t="n"/>
      <c r="BS155" s="1106" t="n"/>
      <c r="BT155" s="1106" t="n"/>
      <c r="BU155" s="1106" t="n"/>
      <c r="BV155" s="1106" t="n"/>
      <c r="BW155" s="1106" t="n"/>
      <c r="BX155" s="1106" t="n"/>
      <c r="BY155" s="1106" t="n"/>
      <c r="BZ155" s="1106" t="n"/>
      <c r="CA155" s="1106" t="n"/>
      <c r="CB155" s="1106" t="n"/>
      <c r="CC155" s="1106" t="n"/>
      <c r="CD155" s="1106" t="n"/>
      <c r="CE155" s="1106" t="n"/>
      <c r="CF155" s="1106" t="n"/>
      <c r="CG155" s="1106" t="n"/>
      <c r="CH155" s="1106" t="n"/>
      <c r="CI155" s="1106" t="n"/>
      <c r="CJ155" s="1106" t="n"/>
      <c r="CK155" s="1101" t="n"/>
      <c r="CL155" s="1101" t="n"/>
      <c r="CM155" s="1101" t="n"/>
      <c r="CN155" s="1101" t="n"/>
      <c r="CO155" s="1101" t="n"/>
      <c r="CP155" s="1101" t="n"/>
      <c r="CQ155" s="1101" t="n"/>
      <c r="CR155" s="1101" t="n"/>
      <c r="CS155" s="1101" t="n"/>
      <c r="CT155" s="1101" t="n"/>
      <c r="CU155" s="1101" t="n"/>
      <c r="CV155" s="1101" t="n"/>
      <c r="CW155" s="1101" t="n"/>
      <c r="CX155" s="1101" t="n"/>
      <c r="CY155" s="1101" t="n"/>
      <c r="CZ155" s="1101" t="n"/>
      <c r="DA155" s="1101" t="n"/>
      <c r="DB155" s="1101" t="n"/>
      <c r="DC155" s="1101" t="n"/>
      <c r="DD155" s="1101" t="n"/>
      <c r="DE155" s="1101" t="n"/>
      <c r="DF155" s="1101" t="n"/>
      <c r="DG155" s="1101" t="n"/>
      <c r="DH155" s="1101" t="n"/>
      <c r="DI155" s="1101" t="n"/>
    </row>
    <row r="156" ht="13.5" customFormat="1" customHeight="1" s="140">
      <c r="A156" s="1101" t="n"/>
      <c r="B156" s="1101" t="n"/>
      <c r="C156" s="1101" t="n"/>
      <c r="D156" s="1101" t="n"/>
      <c r="E156" s="1101" t="n"/>
      <c r="F156" s="1101" t="n"/>
      <c r="G156" s="144" t="n"/>
      <c r="H156" s="1101" t="n"/>
      <c r="I156" s="1101" t="n"/>
      <c r="J156" s="1101" t="n"/>
      <c r="K156" s="1101" t="n"/>
      <c r="L156" s="1101" t="n"/>
      <c r="M156" s="178" t="n"/>
      <c r="N156" s="1106" t="n"/>
      <c r="O156" s="1106" t="n"/>
      <c r="P156" s="1106" t="n"/>
      <c r="Q156" s="1106" t="n"/>
      <c r="R156" s="1106" t="n"/>
      <c r="S156" s="1101" t="n"/>
      <c r="T156" s="230" t="n"/>
      <c r="U156" s="1101" t="n"/>
      <c r="V156" s="1101" t="n"/>
      <c r="W156" s="1101" t="n"/>
      <c r="X156" s="1101" t="n"/>
      <c r="Y156" s="1101" t="n"/>
      <c r="Z156" s="1101" t="n"/>
      <c r="AA156" s="144" t="n"/>
      <c r="AB156" s="1101" t="n"/>
      <c r="AC156" s="1101" t="n"/>
      <c r="AD156" s="1101" t="n"/>
      <c r="AE156" s="1101" t="n"/>
      <c r="AF156" s="1101" t="n"/>
      <c r="AG156" s="1101" t="n"/>
      <c r="AH156" s="144" t="n"/>
      <c r="AI156" s="1101" t="n"/>
      <c r="AJ156" s="1101" t="n"/>
      <c r="AK156" s="1101" t="n"/>
      <c r="AL156" s="1101" t="n"/>
      <c r="AM156" s="1101" t="n"/>
      <c r="AN156" s="1101" t="n"/>
      <c r="AO156" s="1101" t="n"/>
      <c r="AP156" s="1101" t="n"/>
      <c r="AQ156" s="1101" t="n"/>
      <c r="AR156" s="1101" t="n"/>
      <c r="AS156" s="1101" t="n"/>
      <c r="AT156" s="1101" t="n"/>
      <c r="AU156" s="1101" t="n"/>
      <c r="AV156" s="1101" t="n"/>
      <c r="AW156" s="1101" t="n"/>
      <c r="AX156" s="1101" t="n"/>
      <c r="AY156" s="1101" t="n"/>
      <c r="AZ156" s="144" t="n"/>
      <c r="BA156" s="1101" t="n"/>
      <c r="BB156" s="1101" t="n"/>
      <c r="BC156" s="1101" t="n"/>
      <c r="BD156" s="1101" t="n"/>
      <c r="BE156" s="1101" t="n"/>
      <c r="BF156" s="1101" t="n"/>
      <c r="BG156" s="1101" t="n"/>
      <c r="BH156" s="1101" t="n"/>
      <c r="BI156" s="1101" t="n"/>
      <c r="BJ156" s="1101" t="n"/>
      <c r="BK156" s="1101" t="n"/>
      <c r="BL156" s="1101" t="n"/>
      <c r="BM156" s="1101" t="n"/>
      <c r="BN156" s="1101" t="n"/>
      <c r="BO156" s="1101" t="n"/>
      <c r="BP156" s="1101" t="n"/>
      <c r="BQ156" s="1101" t="n"/>
      <c r="BR156" s="1106" t="n"/>
      <c r="BS156" s="1106" t="n"/>
      <c r="BT156" s="1106" t="n"/>
      <c r="BU156" s="1106" t="n"/>
      <c r="BV156" s="1106" t="n"/>
      <c r="BW156" s="1106" t="n"/>
      <c r="BX156" s="1106" t="n"/>
      <c r="BY156" s="1106" t="n"/>
      <c r="BZ156" s="1106" t="n"/>
      <c r="CA156" s="1106" t="n"/>
      <c r="CB156" s="1106" t="n"/>
      <c r="CC156" s="1106" t="n"/>
      <c r="CD156" s="1106" t="n"/>
      <c r="CE156" s="1106" t="n"/>
      <c r="CF156" s="1106" t="n"/>
      <c r="CG156" s="1106" t="n"/>
      <c r="CH156" s="1106" t="n"/>
      <c r="CI156" s="1106" t="n"/>
      <c r="CJ156" s="1106" t="n"/>
      <c r="CK156" s="1101" t="n"/>
      <c r="CL156" s="1101" t="n"/>
      <c r="CM156" s="1101" t="n"/>
      <c r="CN156" s="1101" t="n"/>
      <c r="CO156" s="1101" t="n"/>
      <c r="CP156" s="1101" t="n"/>
      <c r="CQ156" s="1101" t="n"/>
      <c r="CR156" s="1101" t="n"/>
      <c r="CS156" s="1101" t="n"/>
      <c r="CT156" s="1101" t="n"/>
      <c r="CU156" s="1101" t="n"/>
      <c r="CV156" s="1101" t="n"/>
      <c r="CW156" s="1101" t="n"/>
      <c r="CX156" s="1101" t="n"/>
      <c r="CY156" s="1101" t="n"/>
      <c r="CZ156" s="1101" t="n"/>
      <c r="DA156" s="1101" t="n"/>
      <c r="DB156" s="1101" t="n"/>
      <c r="DC156" s="1101" t="n"/>
      <c r="DD156" s="1101" t="n"/>
      <c r="DE156" s="1101" t="n"/>
      <c r="DF156" s="1101" t="n"/>
      <c r="DG156" s="1101" t="n"/>
      <c r="DH156" s="1101" t="n"/>
      <c r="DI156" s="1101" t="n"/>
    </row>
    <row r="157" ht="13.5" customFormat="1" customHeight="1" s="140">
      <c r="A157" s="1101" t="n"/>
      <c r="B157" s="1101" t="n"/>
      <c r="C157" s="1101" t="n"/>
      <c r="D157" s="1101" t="n"/>
      <c r="E157" s="1101" t="n"/>
      <c r="F157" s="1101" t="n"/>
      <c r="G157" s="144" t="n"/>
      <c r="H157" s="1101" t="n"/>
      <c r="I157" s="1101" t="n"/>
      <c r="J157" s="1101" t="n"/>
      <c r="K157" s="1101" t="n"/>
      <c r="L157" s="1101" t="n"/>
      <c r="M157" s="178" t="n"/>
      <c r="N157" s="1106" t="n"/>
      <c r="O157" s="1106" t="n"/>
      <c r="P157" s="1106" t="n"/>
      <c r="Q157" s="1106" t="n"/>
      <c r="R157" s="1106" t="n"/>
      <c r="S157" s="1101" t="n"/>
      <c r="T157" s="230" t="n"/>
      <c r="U157" s="1101" t="n"/>
      <c r="V157" s="1101" t="n"/>
      <c r="W157" s="1101" t="n"/>
      <c r="X157" s="1101" t="n"/>
      <c r="Y157" s="1101" t="n"/>
      <c r="Z157" s="1101" t="n"/>
      <c r="AA157" s="144" t="n"/>
      <c r="AB157" s="1101" t="n"/>
      <c r="AC157" s="1101" t="n"/>
      <c r="AD157" s="1101" t="n"/>
      <c r="AE157" s="1101" t="n"/>
      <c r="AF157" s="1101" t="n"/>
      <c r="AG157" s="1101" t="n"/>
      <c r="AH157" s="144" t="n"/>
      <c r="AI157" s="1101" t="n"/>
      <c r="AJ157" s="1101" t="n"/>
      <c r="AK157" s="1101" t="n"/>
      <c r="AL157" s="1101" t="n"/>
      <c r="AM157" s="1101" t="n"/>
      <c r="AN157" s="1101" t="n"/>
      <c r="AO157" s="1101" t="n"/>
      <c r="AP157" s="1101" t="n"/>
      <c r="AQ157" s="1101" t="n"/>
      <c r="AR157" s="1101" t="n"/>
      <c r="AS157" s="1101" t="n"/>
      <c r="AT157" s="1101" t="n"/>
      <c r="AU157" s="1101" t="n"/>
      <c r="AV157" s="1101" t="n"/>
      <c r="AW157" s="1101" t="n"/>
      <c r="AX157" s="1101" t="n"/>
      <c r="AY157" s="1101" t="n"/>
      <c r="AZ157" s="144" t="n"/>
      <c r="BA157" s="1101" t="n"/>
      <c r="BB157" s="1101" t="n"/>
      <c r="BC157" s="1101" t="n"/>
      <c r="BD157" s="1101" t="n"/>
      <c r="BE157" s="1101" t="n"/>
      <c r="BF157" s="1101" t="n"/>
      <c r="BG157" s="1101" t="n"/>
      <c r="BH157" s="1101" t="n"/>
      <c r="BI157" s="1101" t="n"/>
      <c r="BJ157" s="1101" t="n"/>
      <c r="BK157" s="1101" t="n"/>
      <c r="BL157" s="1101" t="n"/>
      <c r="BM157" s="1101" t="n"/>
      <c r="BN157" s="1101" t="n"/>
      <c r="BO157" s="1101" t="n"/>
      <c r="BP157" s="1101" t="n"/>
      <c r="BQ157" s="1101" t="n"/>
      <c r="BR157" s="1106" t="n"/>
      <c r="BS157" s="1106" t="n"/>
      <c r="BT157" s="1106" t="n"/>
      <c r="BU157" s="1106" t="n"/>
      <c r="BV157" s="1106" t="n"/>
      <c r="BW157" s="1106" t="n"/>
      <c r="BX157" s="1106" t="n"/>
      <c r="BY157" s="1106" t="n"/>
      <c r="BZ157" s="1106" t="n"/>
      <c r="CA157" s="1106" t="n"/>
      <c r="CB157" s="1106" t="n"/>
      <c r="CC157" s="1106" t="n"/>
      <c r="CD157" s="1106" t="n"/>
      <c r="CE157" s="1106" t="n"/>
      <c r="CF157" s="1106" t="n"/>
      <c r="CG157" s="1106" t="n"/>
      <c r="CH157" s="1106" t="n"/>
      <c r="CI157" s="1106" t="n"/>
      <c r="CJ157" s="1106" t="n"/>
      <c r="CK157" s="1101" t="n"/>
      <c r="CL157" s="1101" t="n"/>
      <c r="CM157" s="1101" t="n"/>
      <c r="CN157" s="1101" t="n"/>
      <c r="CO157" s="1101" t="n"/>
      <c r="CP157" s="1101" t="n"/>
      <c r="CQ157" s="1101" t="n"/>
      <c r="CR157" s="1101" t="n"/>
      <c r="CS157" s="1101" t="n"/>
      <c r="CT157" s="1101" t="n"/>
      <c r="CU157" s="1101" t="n"/>
      <c r="CV157" s="1101" t="n"/>
      <c r="CW157" s="1101" t="n"/>
      <c r="CX157" s="1101" t="n"/>
      <c r="CY157" s="1101" t="n"/>
      <c r="CZ157" s="1101" t="n"/>
      <c r="DA157" s="1101" t="n"/>
      <c r="DB157" s="1101" t="n"/>
      <c r="DC157" s="1101" t="n"/>
      <c r="DD157" s="1101" t="n"/>
      <c r="DE157" s="1101" t="n"/>
      <c r="DF157" s="1101" t="n"/>
      <c r="DG157" s="1101" t="n"/>
      <c r="DH157" s="1101" t="n"/>
      <c r="DI157" s="1101" t="n"/>
    </row>
    <row r="158" ht="13.5" customFormat="1" customHeight="1" s="140">
      <c r="A158" s="1101" t="n"/>
      <c r="B158" s="1101" t="n"/>
      <c r="C158" s="1101" t="n"/>
      <c r="D158" s="1101" t="n"/>
      <c r="E158" s="1101" t="n"/>
      <c r="F158" s="1101" t="n"/>
      <c r="G158" s="144" t="n"/>
      <c r="H158" s="1101" t="n"/>
      <c r="I158" s="1101" t="n"/>
      <c r="J158" s="1101" t="n"/>
      <c r="K158" s="1101" t="n"/>
      <c r="L158" s="1101" t="n"/>
      <c r="M158" s="178" t="n"/>
      <c r="N158" s="1106" t="n"/>
      <c r="O158" s="1106" t="n"/>
      <c r="P158" s="1106" t="n"/>
      <c r="Q158" s="1106" t="n"/>
      <c r="R158" s="1106" t="n"/>
      <c r="S158" s="1101" t="n"/>
      <c r="T158" s="230" t="n"/>
      <c r="U158" s="1101" t="n"/>
      <c r="V158" s="1101" t="n"/>
      <c r="W158" s="1101" t="n"/>
      <c r="X158" s="1101" t="n"/>
      <c r="Y158" s="1101" t="n"/>
      <c r="Z158" s="1101" t="n"/>
      <c r="AA158" s="144" t="n"/>
      <c r="AB158" s="1101" t="n"/>
      <c r="AC158" s="1101" t="n"/>
      <c r="AD158" s="1101" t="n"/>
      <c r="AE158" s="1101" t="n"/>
      <c r="AF158" s="1101" t="n"/>
      <c r="AG158" s="1101" t="n"/>
      <c r="AH158" s="144" t="n"/>
      <c r="AI158" s="1101" t="n"/>
      <c r="AJ158" s="1101" t="n"/>
      <c r="AK158" s="1101" t="n"/>
      <c r="AL158" s="1101" t="n"/>
      <c r="AM158" s="1101" t="n"/>
      <c r="AN158" s="1101" t="n"/>
      <c r="AO158" s="1101" t="n"/>
      <c r="AP158" s="1101" t="n"/>
      <c r="AQ158" s="1101" t="n"/>
      <c r="AR158" s="1101" t="n"/>
      <c r="AS158" s="1101" t="n"/>
      <c r="AT158" s="1101" t="n"/>
      <c r="AU158" s="1101" t="n"/>
      <c r="AV158" s="1101" t="n"/>
      <c r="AW158" s="1101" t="n"/>
      <c r="AX158" s="1101" t="n"/>
      <c r="AY158" s="1101" t="n"/>
      <c r="AZ158" s="144" t="n"/>
      <c r="BA158" s="1101" t="n"/>
      <c r="BB158" s="1101" t="n"/>
      <c r="BC158" s="1101" t="n"/>
      <c r="BD158" s="1101" t="n"/>
      <c r="BE158" s="1101" t="n"/>
      <c r="BF158" s="1101" t="n"/>
      <c r="BG158" s="1101" t="n"/>
      <c r="BH158" s="1101" t="n"/>
      <c r="BI158" s="1101" t="n"/>
      <c r="BJ158" s="1101" t="n"/>
      <c r="BK158" s="1101" t="n"/>
      <c r="BL158" s="1101" t="n"/>
      <c r="BM158" s="1101" t="n"/>
      <c r="BN158" s="1101" t="n"/>
      <c r="BO158" s="1101" t="n"/>
      <c r="BP158" s="1101" t="n"/>
      <c r="BQ158" s="1101" t="n"/>
      <c r="BR158" s="1106" t="n"/>
      <c r="BS158" s="1106" t="n"/>
      <c r="BT158" s="1106" t="n"/>
      <c r="BU158" s="1106" t="n"/>
      <c r="BV158" s="1106" t="n"/>
      <c r="BW158" s="1106" t="n"/>
      <c r="BX158" s="1106" t="n"/>
      <c r="BY158" s="1106" t="n"/>
      <c r="BZ158" s="1106" t="n"/>
      <c r="CA158" s="1106" t="n"/>
      <c r="CB158" s="1106" t="n"/>
      <c r="CC158" s="1106" t="n"/>
      <c r="CD158" s="1106" t="n"/>
      <c r="CE158" s="1106" t="n"/>
      <c r="CF158" s="1106" t="n"/>
      <c r="CG158" s="1106" t="n"/>
      <c r="CH158" s="1106" t="n"/>
      <c r="CI158" s="1106" t="n"/>
      <c r="CJ158" s="1106" t="n"/>
      <c r="CK158" s="1101" t="n"/>
      <c r="CL158" s="1101" t="n"/>
      <c r="CM158" s="1101" t="n"/>
      <c r="CN158" s="1101" t="n"/>
      <c r="CO158" s="1101" t="n"/>
      <c r="CP158" s="1101" t="n"/>
      <c r="CQ158" s="1101" t="n"/>
      <c r="CR158" s="1101" t="n"/>
      <c r="CS158" s="1101" t="n"/>
      <c r="CT158" s="1101" t="n"/>
      <c r="CU158" s="1101" t="n"/>
      <c r="CV158" s="1101" t="n"/>
      <c r="CW158" s="1101" t="n"/>
      <c r="CX158" s="1101" t="n"/>
      <c r="CY158" s="1101" t="n"/>
      <c r="CZ158" s="1101" t="n"/>
      <c r="DA158" s="1101" t="n"/>
      <c r="DB158" s="1101" t="n"/>
      <c r="DC158" s="1101" t="n"/>
      <c r="DD158" s="1101" t="n"/>
      <c r="DE158" s="1101" t="n"/>
      <c r="DF158" s="1101" t="n"/>
      <c r="DG158" s="1101" t="n"/>
      <c r="DH158" s="1101" t="n"/>
      <c r="DI158" s="1101" t="n"/>
    </row>
    <row r="159" ht="13.5" customFormat="1" customHeight="1" s="140">
      <c r="A159" s="1101" t="n"/>
      <c r="B159" s="1101" t="n"/>
      <c r="C159" s="1101" t="n"/>
      <c r="D159" s="1101" t="n"/>
      <c r="E159" s="1101" t="n"/>
      <c r="F159" s="1101" t="n"/>
      <c r="G159" s="144" t="n"/>
      <c r="H159" s="1101" t="n"/>
      <c r="I159" s="1101" t="n"/>
      <c r="J159" s="1101" t="n"/>
      <c r="K159" s="1101" t="n"/>
      <c r="L159" s="1101" t="n"/>
      <c r="M159" s="178" t="n"/>
      <c r="N159" s="1106" t="n"/>
      <c r="O159" s="1106" t="n"/>
      <c r="P159" s="1106" t="n"/>
      <c r="Q159" s="1106" t="n"/>
      <c r="R159" s="1106" t="n"/>
      <c r="S159" s="1101" t="n"/>
      <c r="T159" s="230" t="n"/>
      <c r="U159" s="1101" t="n"/>
      <c r="V159" s="1101" t="n"/>
      <c r="W159" s="1101" t="n"/>
      <c r="X159" s="1101" t="n"/>
      <c r="Y159" s="1101" t="n"/>
      <c r="Z159" s="1101" t="n"/>
      <c r="AA159" s="144" t="n"/>
      <c r="AB159" s="1101" t="n"/>
      <c r="AC159" s="1101" t="n"/>
      <c r="AD159" s="1101" t="n"/>
      <c r="AE159" s="1101" t="n"/>
      <c r="AF159" s="1101" t="n"/>
      <c r="AG159" s="1101" t="n"/>
      <c r="AH159" s="144" t="n"/>
      <c r="AI159" s="1101" t="n"/>
      <c r="AJ159" s="1101" t="n"/>
      <c r="AK159" s="1101" t="n"/>
      <c r="AL159" s="1101" t="n"/>
      <c r="AM159" s="1101" t="n"/>
      <c r="AN159" s="1101" t="n"/>
      <c r="AO159" s="1101" t="n"/>
      <c r="AP159" s="1101" t="n"/>
      <c r="AQ159" s="1101" t="n"/>
      <c r="AR159" s="1101" t="n"/>
      <c r="AS159" s="1101" t="n"/>
      <c r="AT159" s="1101" t="n"/>
      <c r="AU159" s="1101" t="n"/>
      <c r="AV159" s="1101" t="n"/>
      <c r="AW159" s="1101" t="n"/>
      <c r="AX159" s="1101" t="n"/>
      <c r="AY159" s="1101" t="n"/>
      <c r="AZ159" s="144" t="n"/>
      <c r="BA159" s="1101" t="n"/>
      <c r="BB159" s="1101" t="n"/>
      <c r="BC159" s="1101" t="n"/>
      <c r="BD159" s="1101" t="n"/>
      <c r="BE159" s="1101" t="n"/>
      <c r="BF159" s="1101" t="n"/>
      <c r="BG159" s="1101" t="n"/>
      <c r="BH159" s="1101" t="n"/>
      <c r="BI159" s="1101" t="n"/>
      <c r="BJ159" s="1101" t="n"/>
      <c r="BK159" s="1101" t="n"/>
      <c r="BL159" s="1101" t="n"/>
      <c r="BM159" s="1101" t="n"/>
      <c r="BN159" s="1101" t="n"/>
      <c r="BO159" s="1101" t="n"/>
      <c r="BP159" s="1101" t="n"/>
      <c r="BQ159" s="1101" t="n"/>
      <c r="BR159" s="1106" t="n"/>
      <c r="BS159" s="1106" t="n"/>
      <c r="BT159" s="1106" t="n"/>
      <c r="BU159" s="1106" t="n"/>
      <c r="BV159" s="1106" t="n"/>
      <c r="BW159" s="1106" t="n"/>
      <c r="BX159" s="1106" t="n"/>
      <c r="BY159" s="1106" t="n"/>
      <c r="BZ159" s="1106" t="n"/>
      <c r="CA159" s="1106" t="n"/>
      <c r="CB159" s="1106" t="n"/>
      <c r="CC159" s="1106" t="n"/>
      <c r="CD159" s="1106" t="n"/>
      <c r="CE159" s="1106" t="n"/>
      <c r="CF159" s="1106" t="n"/>
      <c r="CG159" s="1106" t="n"/>
      <c r="CH159" s="1106" t="n"/>
      <c r="CI159" s="1106" t="n"/>
      <c r="CJ159" s="1106" t="n"/>
      <c r="CK159" s="1101" t="n"/>
      <c r="CL159" s="1101" t="n"/>
      <c r="CM159" s="1101" t="n"/>
      <c r="CN159" s="1101" t="n"/>
      <c r="CO159" s="1101" t="n"/>
      <c r="CP159" s="1101" t="n"/>
      <c r="CQ159" s="1101" t="n"/>
      <c r="CR159" s="1101" t="n"/>
      <c r="CS159" s="1101" t="n"/>
      <c r="CT159" s="1101" t="n"/>
      <c r="CU159" s="1101" t="n"/>
      <c r="CV159" s="1101" t="n"/>
      <c r="CW159" s="1101" t="n"/>
      <c r="CX159" s="1101" t="n"/>
      <c r="CY159" s="1101" t="n"/>
      <c r="CZ159" s="1101" t="n"/>
      <c r="DA159" s="1101" t="n"/>
      <c r="DB159" s="1101" t="n"/>
      <c r="DC159" s="1101" t="n"/>
      <c r="DD159" s="1101" t="n"/>
      <c r="DE159" s="1101" t="n"/>
      <c r="DF159" s="1101" t="n"/>
      <c r="DG159" s="1101" t="n"/>
      <c r="DH159" s="1101" t="n"/>
      <c r="DI159" s="1101" t="n"/>
    </row>
    <row r="160" ht="13.5" customFormat="1" customHeight="1" s="140">
      <c r="A160" s="1101" t="n"/>
      <c r="B160" s="1101" t="n"/>
      <c r="C160" s="1101" t="n"/>
      <c r="D160" s="1101" t="n"/>
      <c r="E160" s="1101" t="n"/>
      <c r="F160" s="1101" t="n"/>
      <c r="G160" s="144" t="n"/>
      <c r="H160" s="1101" t="n"/>
      <c r="I160" s="1101" t="n"/>
      <c r="J160" s="1101" t="n"/>
      <c r="K160" s="1101" t="n"/>
      <c r="L160" s="1101" t="n"/>
      <c r="M160" s="178" t="n"/>
      <c r="N160" s="1106" t="n"/>
      <c r="O160" s="1106" t="n"/>
      <c r="P160" s="1106" t="n"/>
      <c r="Q160" s="1106" t="n"/>
      <c r="R160" s="1106" t="n"/>
      <c r="S160" s="1101" t="n"/>
      <c r="T160" s="230" t="n"/>
      <c r="U160" s="1101" t="n"/>
      <c r="V160" s="1101" t="n"/>
      <c r="W160" s="1101" t="n"/>
      <c r="X160" s="1101" t="n"/>
      <c r="Y160" s="1101" t="n"/>
      <c r="Z160" s="1101" t="n"/>
      <c r="AA160" s="144" t="n"/>
      <c r="AB160" s="1101" t="n"/>
      <c r="AC160" s="1101" t="n"/>
      <c r="AD160" s="1101" t="n"/>
      <c r="AE160" s="1101" t="n"/>
      <c r="AF160" s="1101" t="n"/>
      <c r="AG160" s="1101" t="n"/>
      <c r="AH160" s="144" t="n"/>
      <c r="AI160" s="1101" t="n"/>
      <c r="AJ160" s="1101" t="n"/>
      <c r="AK160" s="1101" t="n"/>
      <c r="AL160" s="1101" t="n"/>
      <c r="AM160" s="1101" t="n"/>
      <c r="AN160" s="1101" t="n"/>
      <c r="AO160" s="1101" t="n"/>
      <c r="AP160" s="1101" t="n"/>
      <c r="AQ160" s="1101" t="n"/>
      <c r="AR160" s="1101" t="n"/>
      <c r="AS160" s="1101" t="n"/>
      <c r="AT160" s="1101" t="n"/>
      <c r="AU160" s="1101" t="n"/>
      <c r="AV160" s="1101" t="n"/>
      <c r="AW160" s="1101" t="n"/>
      <c r="AX160" s="1101" t="n"/>
      <c r="AY160" s="1101" t="n"/>
      <c r="AZ160" s="144" t="n"/>
      <c r="BA160" s="1101" t="n"/>
      <c r="BB160" s="1101" t="n"/>
      <c r="BC160" s="1101" t="n"/>
      <c r="BD160" s="1101" t="n"/>
      <c r="BE160" s="1101" t="n"/>
      <c r="BF160" s="1101" t="n"/>
      <c r="BG160" s="1101" t="n"/>
      <c r="BH160" s="1101" t="n"/>
      <c r="BI160" s="1101" t="n"/>
      <c r="BJ160" s="1101" t="n"/>
      <c r="BK160" s="1101" t="n"/>
      <c r="BL160" s="1101" t="n"/>
      <c r="BM160" s="1101" t="n"/>
      <c r="BN160" s="1101" t="n"/>
      <c r="BO160" s="1101" t="n"/>
      <c r="BP160" s="1101" t="n"/>
      <c r="BQ160" s="1101" t="n"/>
      <c r="BR160" s="1106" t="n"/>
      <c r="BS160" s="1106" t="n"/>
      <c r="BT160" s="1106" t="n"/>
      <c r="BU160" s="1106" t="n"/>
      <c r="BV160" s="1106" t="n"/>
      <c r="BW160" s="1106" t="n"/>
      <c r="BX160" s="1106" t="n"/>
      <c r="BY160" s="1106" t="n"/>
      <c r="BZ160" s="1106" t="n"/>
      <c r="CA160" s="1106" t="n"/>
      <c r="CB160" s="1106" t="n"/>
      <c r="CC160" s="1106" t="n"/>
      <c r="CD160" s="1106" t="n"/>
      <c r="CE160" s="1106" t="n"/>
      <c r="CF160" s="1106" t="n"/>
      <c r="CG160" s="1106" t="n"/>
      <c r="CH160" s="1106" t="n"/>
      <c r="CI160" s="1106" t="n"/>
      <c r="CJ160" s="1106" t="n"/>
      <c r="CK160" s="1101" t="n"/>
      <c r="CL160" s="1101" t="n"/>
      <c r="CM160" s="1101" t="n"/>
      <c r="CN160" s="1101" t="n"/>
      <c r="CO160" s="1101" t="n"/>
      <c r="CP160" s="1101" t="n"/>
      <c r="CQ160" s="1101" t="n"/>
      <c r="CR160" s="1101" t="n"/>
      <c r="CS160" s="1101" t="n"/>
      <c r="CT160" s="1101" t="n"/>
      <c r="CU160" s="1101" t="n"/>
      <c r="CV160" s="1101" t="n"/>
      <c r="CW160" s="1101" t="n"/>
      <c r="CX160" s="1101" t="n"/>
      <c r="CY160" s="1101" t="n"/>
      <c r="CZ160" s="1101" t="n"/>
      <c r="DA160" s="1101" t="n"/>
      <c r="DB160" s="1101" t="n"/>
      <c r="DC160" s="1101" t="n"/>
      <c r="DD160" s="1101" t="n"/>
      <c r="DE160" s="1101" t="n"/>
      <c r="DF160" s="1101" t="n"/>
      <c r="DG160" s="1101" t="n"/>
      <c r="DH160" s="1101" t="n"/>
      <c r="DI160" s="1101" t="n"/>
    </row>
    <row r="161" ht="13.5" customHeight="1" s="1178">
      <c r="A161" s="1106" t="n"/>
      <c r="B161" s="1106" t="n"/>
      <c r="C161" s="1106" t="n"/>
      <c r="D161" s="1106" t="n"/>
      <c r="E161" s="1106" t="n"/>
      <c r="F161" s="1106" t="n"/>
      <c r="G161" s="144" t="n"/>
      <c r="H161" s="1106" t="n"/>
      <c r="I161" s="1106" t="n"/>
      <c r="J161" s="1106" t="n"/>
      <c r="K161" s="1106" t="n"/>
      <c r="L161" s="1106" t="n"/>
      <c r="M161" s="178" t="n"/>
      <c r="N161" s="1106" t="n"/>
      <c r="O161" s="1106" t="n"/>
      <c r="P161" s="1106" t="n"/>
      <c r="Q161" s="1106" t="n"/>
      <c r="R161" s="1106" t="n"/>
      <c r="S161" s="1106" t="n"/>
      <c r="T161" s="230" t="n"/>
      <c r="U161" s="1106" t="n"/>
      <c r="V161" s="1106" t="n"/>
      <c r="W161" s="1106" t="n"/>
      <c r="X161" s="1106" t="n"/>
      <c r="Y161" s="1106" t="n"/>
      <c r="Z161" s="1106" t="n"/>
      <c r="AA161" s="144" t="n"/>
      <c r="AB161" s="1106" t="n"/>
      <c r="AC161" s="1106" t="n"/>
      <c r="AD161" s="1106" t="n"/>
      <c r="AE161" s="1106" t="n"/>
      <c r="AF161" s="1106" t="n"/>
      <c r="AG161" s="1106" t="n"/>
      <c r="AH161" s="144" t="n"/>
      <c r="AI161" s="1106" t="n"/>
      <c r="AJ161" s="1106" t="n"/>
      <c r="AK161" s="1106" t="n"/>
      <c r="AL161" s="1106" t="n"/>
      <c r="AM161" s="1106" t="n"/>
      <c r="AN161" s="1106" t="n"/>
      <c r="AO161" s="1106" t="n"/>
      <c r="AP161" s="1106" t="n"/>
      <c r="AQ161" s="1106" t="n"/>
      <c r="AR161" s="1106" t="n"/>
      <c r="AS161" s="1106" t="n"/>
      <c r="AT161" s="1106" t="n"/>
      <c r="AU161" s="1106" t="n"/>
      <c r="AV161" s="1106" t="n"/>
      <c r="AW161" s="1106" t="n"/>
      <c r="AX161" s="1106" t="n"/>
      <c r="AY161" s="1106" t="n"/>
      <c r="AZ161" s="144" t="n"/>
      <c r="BA161" s="1106" t="n"/>
      <c r="BB161" s="1106" t="n"/>
      <c r="BC161" s="1106" t="n"/>
      <c r="BD161" s="1106" t="n"/>
      <c r="BE161" s="1106" t="n"/>
      <c r="BF161" s="1106" t="n"/>
      <c r="BG161" s="1106" t="n"/>
      <c r="BH161" s="1106" t="n"/>
      <c r="BI161" s="1106" t="n"/>
      <c r="BJ161" s="1106" t="n"/>
      <c r="BK161" s="1106" t="n"/>
      <c r="BL161" s="1106" t="n"/>
      <c r="BM161" s="1106" t="n"/>
      <c r="BN161" s="1106" t="n"/>
      <c r="BO161" s="1106" t="n"/>
      <c r="BP161" s="1106" t="n"/>
      <c r="BQ161" s="1106" t="n"/>
      <c r="BR161" s="1106" t="n"/>
      <c r="BS161" s="1106" t="n"/>
      <c r="BT161" s="1106" t="n"/>
      <c r="BU161" s="1106" t="n"/>
      <c r="BV161" s="1106" t="n"/>
      <c r="BW161" s="1106" t="n"/>
      <c r="BX161" s="1106" t="n"/>
      <c r="BY161" s="1106" t="n"/>
      <c r="BZ161" s="1106" t="n"/>
      <c r="CA161" s="1106" t="n"/>
      <c r="CB161" s="1106" t="n"/>
      <c r="CC161" s="1106" t="n"/>
      <c r="CD161" s="1106" t="n"/>
      <c r="CE161" s="1106" t="n"/>
      <c r="CF161" s="1106" t="n"/>
      <c r="CG161" s="1106" t="n"/>
      <c r="CH161" s="1106" t="n"/>
      <c r="CI161" s="1106" t="n"/>
      <c r="CJ161" s="1106" t="n"/>
      <c r="CK161" s="1106" t="n"/>
      <c r="CL161" s="1106" t="n"/>
      <c r="CM161" s="1106" t="n"/>
      <c r="CN161" s="1106" t="n"/>
      <c r="CO161" s="1106" t="n"/>
      <c r="CP161" s="1106" t="n"/>
      <c r="CQ161" s="1106" t="n"/>
      <c r="CR161" s="1106" t="n"/>
      <c r="CS161" s="1106" t="n"/>
      <c r="CT161" s="1106" t="n"/>
      <c r="CU161" s="1106" t="n"/>
      <c r="CV161" s="1106" t="n"/>
      <c r="CW161" s="1106" t="n"/>
      <c r="CX161" s="1106" t="n"/>
      <c r="CY161" s="1106" t="n"/>
      <c r="CZ161" s="1106" t="n"/>
      <c r="DA161" s="1106" t="n"/>
      <c r="DB161" s="1106" t="n"/>
      <c r="DC161" s="1106" t="n"/>
      <c r="DD161" s="1106" t="n"/>
      <c r="DE161" s="1106" t="n"/>
      <c r="DF161" s="1106" t="n"/>
      <c r="DG161" s="1106" t="n"/>
      <c r="DH161" s="1106" t="n"/>
      <c r="DI161" s="1106" t="n"/>
    </row>
    <row r="162" ht="13.5" customHeight="1" s="1178">
      <c r="A162" s="1106" t="n"/>
      <c r="B162" s="1106" t="n"/>
      <c r="C162" s="1106" t="n"/>
      <c r="D162" s="1106" t="n"/>
      <c r="E162" s="1106" t="n"/>
      <c r="F162" s="1106" t="n"/>
      <c r="G162" s="144" t="n"/>
      <c r="H162" s="1106" t="n"/>
      <c r="I162" s="1106" t="n"/>
      <c r="J162" s="1106" t="n"/>
      <c r="K162" s="1106" t="n"/>
      <c r="L162" s="1106" t="n"/>
      <c r="M162" s="178" t="n"/>
      <c r="N162" s="1106" t="n"/>
      <c r="O162" s="1106" t="n"/>
      <c r="P162" s="1106" t="n"/>
      <c r="Q162" s="1106" t="n"/>
      <c r="R162" s="1106" t="n"/>
      <c r="S162" s="1106" t="n"/>
      <c r="T162" s="230" t="n"/>
      <c r="U162" s="1106" t="n"/>
      <c r="V162" s="1106" t="n"/>
      <c r="W162" s="1106" t="n"/>
      <c r="X162" s="1106" t="n"/>
      <c r="Y162" s="1106" t="n"/>
      <c r="Z162" s="1106" t="n"/>
      <c r="AA162" s="144" t="n"/>
      <c r="AB162" s="1106" t="n"/>
      <c r="AC162" s="1106" t="n"/>
      <c r="AD162" s="1106" t="n"/>
      <c r="AE162" s="1106" t="n"/>
      <c r="AF162" s="1106" t="n"/>
      <c r="AG162" s="1106" t="n"/>
      <c r="AH162" s="144" t="n"/>
      <c r="AI162" s="1106" t="n"/>
      <c r="AJ162" s="1106" t="n"/>
      <c r="AK162" s="1106" t="n"/>
      <c r="AL162" s="1106" t="n"/>
      <c r="AM162" s="1106" t="n"/>
      <c r="AN162" s="1106" t="n"/>
      <c r="AO162" s="1106" t="n"/>
      <c r="AP162" s="1106" t="n"/>
      <c r="AQ162" s="1106" t="n"/>
      <c r="AR162" s="1106" t="n"/>
      <c r="AS162" s="1106" t="n"/>
      <c r="AT162" s="1106" t="n"/>
      <c r="AU162" s="1106" t="n"/>
      <c r="AV162" s="1106" t="n"/>
      <c r="AW162" s="1106" t="n"/>
      <c r="AX162" s="1106" t="n"/>
      <c r="AY162" s="1106" t="n"/>
      <c r="AZ162" s="144" t="n"/>
      <c r="BA162" s="1106" t="n"/>
      <c r="BB162" s="1106" t="n"/>
      <c r="BC162" s="1106" t="n"/>
      <c r="BD162" s="1106" t="n"/>
      <c r="BE162" s="1106" t="n"/>
      <c r="BF162" s="1106" t="n"/>
      <c r="BG162" s="1106" t="n"/>
      <c r="BH162" s="1106" t="n"/>
      <c r="BI162" s="1106" t="n"/>
      <c r="BJ162" s="1106" t="n"/>
      <c r="BK162" s="1106" t="n"/>
      <c r="BL162" s="1106" t="n"/>
      <c r="BM162" s="1106" t="n"/>
      <c r="BN162" s="1106" t="n"/>
      <c r="BO162" s="1106" t="n"/>
      <c r="BP162" s="1106" t="n"/>
      <c r="BQ162" s="1106" t="n"/>
      <c r="BR162" s="1106" t="n"/>
      <c r="BS162" s="1106" t="n"/>
      <c r="BT162" s="1106" t="n"/>
      <c r="BU162" s="1106" t="n"/>
      <c r="BV162" s="1106" t="n"/>
      <c r="BW162" s="1106" t="n"/>
      <c r="BX162" s="1106" t="n"/>
      <c r="BY162" s="1106" t="n"/>
      <c r="BZ162" s="1106" t="n"/>
      <c r="CA162" s="1106" t="n"/>
      <c r="CB162" s="1106" t="n"/>
      <c r="CC162" s="1106" t="n"/>
      <c r="CD162" s="1106" t="n"/>
      <c r="CE162" s="1106" t="n"/>
      <c r="CF162" s="1106" t="n"/>
      <c r="CG162" s="1106" t="n"/>
      <c r="CH162" s="1106" t="n"/>
      <c r="CI162" s="1106" t="n"/>
      <c r="CJ162" s="1106" t="n"/>
      <c r="CK162" s="1106" t="n"/>
      <c r="CL162" s="1106" t="n"/>
      <c r="CM162" s="1106" t="n"/>
      <c r="CN162" s="1106" t="n"/>
      <c r="CO162" s="1106" t="n"/>
      <c r="CP162" s="1106" t="n"/>
      <c r="CQ162" s="1106" t="n"/>
      <c r="CR162" s="1106" t="n"/>
      <c r="CS162" s="1106" t="n"/>
      <c r="CT162" s="1106" t="n"/>
      <c r="CU162" s="1106" t="n"/>
      <c r="CV162" s="1106" t="n"/>
      <c r="CW162" s="1106" t="n"/>
      <c r="CX162" s="1106" t="n"/>
      <c r="CY162" s="1106" t="n"/>
      <c r="CZ162" s="1106" t="n"/>
      <c r="DA162" s="1106" t="n"/>
      <c r="DB162" s="1106" t="n"/>
      <c r="DC162" s="1106" t="n"/>
      <c r="DD162" s="1106" t="n"/>
      <c r="DE162" s="1106" t="n"/>
      <c r="DF162" s="1106" t="n"/>
      <c r="DG162" s="1106" t="n"/>
      <c r="DH162" s="1106" t="n"/>
      <c r="DI162" s="1106" t="n"/>
    </row>
    <row r="163" ht="13.5" customHeight="1" s="1178">
      <c r="A163" s="1106" t="n"/>
      <c r="B163" s="1106" t="n"/>
      <c r="C163" s="1106" t="n"/>
      <c r="D163" s="1106" t="n"/>
      <c r="E163" s="1106" t="n"/>
      <c r="F163" s="1106" t="n"/>
      <c r="G163" s="144" t="n"/>
      <c r="H163" s="1106" t="n"/>
      <c r="I163" s="1106" t="n"/>
      <c r="J163" s="1106" t="n"/>
      <c r="K163" s="1106" t="n"/>
      <c r="L163" s="1106" t="n"/>
      <c r="M163" s="178" t="n"/>
      <c r="N163" s="1106" t="n"/>
      <c r="O163" s="1106" t="n"/>
      <c r="P163" s="1106" t="n"/>
      <c r="Q163" s="1106" t="n"/>
      <c r="R163" s="1106" t="n"/>
      <c r="S163" s="1106" t="n"/>
      <c r="T163" s="230" t="n"/>
      <c r="U163" s="1106" t="n"/>
      <c r="V163" s="1106" t="n"/>
      <c r="W163" s="1106" t="n"/>
      <c r="X163" s="1106" t="n"/>
      <c r="Y163" s="1106" t="n"/>
      <c r="Z163" s="1106" t="n"/>
      <c r="AA163" s="144" t="n"/>
      <c r="AB163" s="1106" t="n"/>
      <c r="AC163" s="1106" t="n"/>
      <c r="AD163" s="1106" t="n"/>
      <c r="AE163" s="1106" t="n"/>
      <c r="AF163" s="1106" t="n"/>
      <c r="AG163" s="1106" t="n"/>
      <c r="AH163" s="144" t="n"/>
      <c r="AI163" s="1106" t="n"/>
      <c r="AJ163" s="1106" t="n"/>
      <c r="AK163" s="1106" t="n"/>
      <c r="AL163" s="1106" t="n"/>
      <c r="AM163" s="1106" t="n"/>
      <c r="AN163" s="1106" t="n"/>
      <c r="AO163" s="1106" t="n"/>
      <c r="AP163" s="1106" t="n"/>
      <c r="AQ163" s="1106" t="n"/>
      <c r="AR163" s="1106" t="n"/>
      <c r="AS163" s="1106" t="n"/>
      <c r="AT163" s="1106" t="n"/>
      <c r="AU163" s="1106" t="n"/>
      <c r="AV163" s="1106" t="n"/>
      <c r="AW163" s="1106" t="n"/>
      <c r="AX163" s="1106" t="n"/>
      <c r="AY163" s="1106" t="n"/>
      <c r="AZ163" s="144" t="n"/>
      <c r="BA163" s="1106" t="n"/>
      <c r="BB163" s="1106" t="n"/>
      <c r="BC163" s="1106" t="n"/>
      <c r="BD163" s="1106" t="n"/>
      <c r="BE163" s="1106" t="n"/>
      <c r="BF163" s="1106" t="n"/>
      <c r="BG163" s="1106" t="n"/>
      <c r="BH163" s="1106" t="n"/>
      <c r="BI163" s="1106" t="n"/>
      <c r="BJ163" s="1106" t="n"/>
      <c r="BK163" s="1106" t="n"/>
      <c r="BL163" s="1106" t="n"/>
      <c r="BM163" s="1106" t="n"/>
      <c r="BN163" s="1106" t="n"/>
      <c r="BO163" s="1106" t="n"/>
      <c r="BP163" s="1106" t="n"/>
      <c r="BQ163" s="1106" t="n"/>
      <c r="BR163" s="1106" t="n"/>
      <c r="BS163" s="1106" t="n"/>
      <c r="BT163" s="1106" t="n"/>
      <c r="BU163" s="1106" t="n"/>
      <c r="BV163" s="1106" t="n"/>
      <c r="BW163" s="1106" t="n"/>
      <c r="BX163" s="1106" t="n"/>
      <c r="BY163" s="1106" t="n"/>
      <c r="BZ163" s="1106" t="n"/>
      <c r="CA163" s="1106" t="n"/>
      <c r="CB163" s="1106" t="n"/>
      <c r="CC163" s="1106" t="n"/>
      <c r="CD163" s="1106" t="n"/>
      <c r="CE163" s="1106" t="n"/>
      <c r="CF163" s="1106" t="n"/>
      <c r="CG163" s="1106" t="n"/>
      <c r="CH163" s="1106" t="n"/>
      <c r="CI163" s="1106" t="n"/>
      <c r="CJ163" s="1106" t="n"/>
      <c r="CK163" s="1106" t="n"/>
      <c r="CL163" s="1106" t="n"/>
      <c r="CM163" s="1106" t="n"/>
      <c r="CN163" s="1106" t="n"/>
      <c r="CO163" s="1106" t="n"/>
      <c r="CP163" s="1106" t="n"/>
      <c r="CQ163" s="1106" t="n"/>
      <c r="CR163" s="1106" t="n"/>
      <c r="CS163" s="1106" t="n"/>
      <c r="CT163" s="1106" t="n"/>
      <c r="CU163" s="1106" t="n"/>
      <c r="CV163" s="1106" t="n"/>
      <c r="CW163" s="1106" t="n"/>
      <c r="CX163" s="1106" t="n"/>
      <c r="CY163" s="1106" t="n"/>
      <c r="CZ163" s="1106" t="n"/>
      <c r="DA163" s="1106" t="n"/>
      <c r="DB163" s="1106" t="n"/>
      <c r="DC163" s="1106" t="n"/>
      <c r="DD163" s="1106" t="n"/>
      <c r="DE163" s="1106" t="n"/>
      <c r="DF163" s="1106" t="n"/>
      <c r="DG163" s="1106" t="n"/>
      <c r="DH163" s="1106" t="n"/>
      <c r="DI163" s="1106" t="n"/>
    </row>
    <row r="164" ht="13.5" customHeight="1" s="1178">
      <c r="A164" s="1106" t="n"/>
      <c r="B164" s="1106" t="n"/>
      <c r="C164" s="1106" t="n"/>
      <c r="D164" s="1106" t="n"/>
      <c r="E164" s="1106" t="n"/>
      <c r="F164" s="1106" t="n"/>
      <c r="G164" s="144" t="n"/>
      <c r="H164" s="1106" t="n"/>
      <c r="I164" s="1106" t="n"/>
      <c r="J164" s="1106" t="n"/>
      <c r="K164" s="1106" t="n"/>
      <c r="L164" s="1106" t="n"/>
      <c r="M164" s="178" t="n"/>
      <c r="N164" s="1106" t="n"/>
      <c r="O164" s="1106" t="n"/>
      <c r="P164" s="1106" t="n"/>
      <c r="Q164" s="1106" t="n"/>
      <c r="R164" s="1106" t="n"/>
      <c r="S164" s="1106" t="n"/>
      <c r="T164" s="230" t="n"/>
      <c r="U164" s="1106" t="n"/>
      <c r="V164" s="1106" t="n"/>
      <c r="W164" s="1106" t="n"/>
      <c r="X164" s="1106" t="n"/>
      <c r="Y164" s="1106" t="n"/>
      <c r="Z164" s="1106" t="n"/>
      <c r="AA164" s="144" t="n"/>
      <c r="AB164" s="1106" t="n"/>
      <c r="AC164" s="1106" t="n"/>
      <c r="AD164" s="1106" t="n"/>
      <c r="AE164" s="1106" t="n"/>
      <c r="AF164" s="1106" t="n"/>
      <c r="AG164" s="1106" t="n"/>
      <c r="AH164" s="144" t="n"/>
      <c r="AI164" s="1106" t="n"/>
      <c r="AJ164" s="1106" t="n"/>
      <c r="AK164" s="1106" t="n"/>
      <c r="AL164" s="1106" t="n"/>
      <c r="AM164" s="1106" t="n"/>
      <c r="AN164" s="1106" t="n"/>
      <c r="AO164" s="1106" t="n"/>
      <c r="AP164" s="1106" t="n"/>
      <c r="AQ164" s="1106" t="n"/>
      <c r="AR164" s="1106" t="n"/>
      <c r="AS164" s="1106" t="n"/>
      <c r="AT164" s="1106" t="n"/>
      <c r="AU164" s="1106" t="n"/>
      <c r="AV164" s="1106" t="n"/>
      <c r="AW164" s="1106" t="n"/>
      <c r="AX164" s="1106" t="n"/>
      <c r="AY164" s="1106" t="n"/>
      <c r="AZ164" s="144" t="n"/>
      <c r="BA164" s="1106" t="n"/>
      <c r="BB164" s="1106" t="n"/>
      <c r="BC164" s="1106" t="n"/>
      <c r="BD164" s="1106" t="n"/>
      <c r="BE164" s="1106" t="n"/>
      <c r="BF164" s="1106" t="n"/>
      <c r="BG164" s="1106" t="n"/>
      <c r="BH164" s="1106" t="n"/>
      <c r="BI164" s="1106" t="n"/>
      <c r="BJ164" s="1106" t="n"/>
      <c r="BK164" s="1106" t="n"/>
      <c r="BL164" s="1106" t="n"/>
      <c r="BM164" s="1106" t="n"/>
      <c r="BN164" s="1106" t="n"/>
      <c r="BO164" s="1106" t="n"/>
      <c r="BP164" s="1106" t="n"/>
      <c r="BQ164" s="1106" t="n"/>
      <c r="BR164" s="1106" t="n"/>
      <c r="BS164" s="1106" t="n"/>
      <c r="BT164" s="1106" t="n"/>
      <c r="BU164" s="1106" t="n"/>
      <c r="BV164" s="1106" t="n"/>
      <c r="BW164" s="1106" t="n"/>
      <c r="BX164" s="1106" t="n"/>
      <c r="BY164" s="1106" t="n"/>
      <c r="BZ164" s="1106" t="n"/>
      <c r="CA164" s="1106" t="n"/>
      <c r="CB164" s="1106" t="n"/>
      <c r="CC164" s="1106" t="n"/>
      <c r="CD164" s="1106" t="n"/>
      <c r="CE164" s="1106" t="n"/>
      <c r="CF164" s="1106" t="n"/>
      <c r="CG164" s="1106" t="n"/>
      <c r="CH164" s="1106" t="n"/>
      <c r="CI164" s="1106" t="n"/>
      <c r="CJ164" s="1106" t="n"/>
      <c r="CK164" s="1106" t="n"/>
      <c r="CL164" s="1106" t="n"/>
      <c r="CM164" s="1106" t="n"/>
      <c r="CN164" s="1106" t="n"/>
      <c r="CO164" s="1106" t="n"/>
      <c r="CP164" s="1106" t="n"/>
      <c r="CQ164" s="1106" t="n"/>
      <c r="CR164" s="1106" t="n"/>
      <c r="CS164" s="1106" t="n"/>
      <c r="CT164" s="1106" t="n"/>
      <c r="CU164" s="1106" t="n"/>
      <c r="CV164" s="1106" t="n"/>
      <c r="CW164" s="1106" t="n"/>
      <c r="CX164" s="1106" t="n"/>
      <c r="CY164" s="1106" t="n"/>
      <c r="CZ164" s="1106" t="n"/>
      <c r="DA164" s="1106" t="n"/>
      <c r="DB164" s="1106" t="n"/>
      <c r="DC164" s="1106" t="n"/>
      <c r="DD164" s="1106" t="n"/>
      <c r="DE164" s="1106" t="n"/>
      <c r="DF164" s="1106" t="n"/>
      <c r="DG164" s="1106" t="n"/>
      <c r="DH164" s="1106" t="n"/>
      <c r="DI164" s="1106" t="n"/>
    </row>
    <row r="165" ht="13.5" customHeight="1" s="1178">
      <c r="A165" s="1106" t="n"/>
      <c r="B165" s="1106" t="n"/>
      <c r="C165" s="1106" t="n"/>
      <c r="D165" s="1106" t="n"/>
      <c r="E165" s="1106" t="n"/>
      <c r="F165" s="1106" t="n"/>
      <c r="G165" s="144" t="n"/>
      <c r="H165" s="1106" t="n"/>
      <c r="I165" s="1106" t="n"/>
      <c r="J165" s="1106" t="n"/>
      <c r="K165" s="1106" t="n"/>
      <c r="L165" s="1106" t="n"/>
      <c r="M165" s="178" t="n"/>
      <c r="N165" s="1106" t="n"/>
      <c r="O165" s="1106" t="n"/>
      <c r="P165" s="1106" t="n"/>
      <c r="Q165" s="1106" t="n"/>
      <c r="R165" s="1106" t="n"/>
      <c r="S165" s="1106" t="n"/>
      <c r="T165" s="230" t="n"/>
      <c r="U165" s="1106" t="n"/>
      <c r="V165" s="1106" t="n"/>
      <c r="W165" s="1106" t="n"/>
      <c r="X165" s="1106" t="n"/>
      <c r="Y165" s="1106" t="n"/>
      <c r="Z165" s="1106" t="n"/>
      <c r="AA165" s="144" t="n"/>
      <c r="AB165" s="1106" t="n"/>
      <c r="AC165" s="1106" t="n"/>
      <c r="AD165" s="1106" t="n"/>
      <c r="AE165" s="1106" t="n"/>
      <c r="AF165" s="1106" t="n"/>
      <c r="AG165" s="1106" t="n"/>
      <c r="AH165" s="144" t="n"/>
      <c r="AI165" s="1106" t="n"/>
      <c r="AJ165" s="1106" t="n"/>
      <c r="AK165" s="1106" t="n"/>
      <c r="AL165" s="1106" t="n"/>
      <c r="AM165" s="1106" t="n"/>
      <c r="AN165" s="1106" t="n"/>
      <c r="AO165" s="1106" t="n"/>
      <c r="AP165" s="1106" t="n"/>
      <c r="AQ165" s="1106" t="n"/>
      <c r="AR165" s="1106" t="n"/>
      <c r="AS165" s="1106" t="n"/>
      <c r="AT165" s="1106" t="n"/>
      <c r="AU165" s="1106" t="n"/>
      <c r="AV165" s="1106" t="n"/>
      <c r="AW165" s="1106" t="n"/>
      <c r="AX165" s="1106" t="n"/>
      <c r="AY165" s="1106" t="n"/>
      <c r="AZ165" s="144" t="n"/>
      <c r="BA165" s="1106" t="n"/>
      <c r="BB165" s="1106" t="n"/>
      <c r="BC165" s="1106" t="n"/>
      <c r="BD165" s="1106" t="n"/>
      <c r="BE165" s="1106" t="n"/>
      <c r="BF165" s="1106" t="n"/>
      <c r="BG165" s="1106" t="n"/>
      <c r="BH165" s="1106" t="n"/>
      <c r="BI165" s="1106" t="n"/>
      <c r="BJ165" s="1106" t="n"/>
      <c r="BK165" s="1106" t="n"/>
      <c r="BL165" s="1106" t="n"/>
      <c r="BM165" s="1106" t="n"/>
      <c r="BN165" s="1106" t="n"/>
      <c r="BO165" s="1106" t="n"/>
      <c r="BP165" s="1106" t="n"/>
      <c r="BQ165" s="1106" t="n"/>
      <c r="BR165" s="1106" t="n"/>
      <c r="BS165" s="1106" t="n"/>
      <c r="BT165" s="1106" t="n"/>
      <c r="BU165" s="1106" t="n"/>
      <c r="BV165" s="1106" t="n"/>
      <c r="BW165" s="1106" t="n"/>
      <c r="BX165" s="1106" t="n"/>
      <c r="BY165" s="1106" t="n"/>
      <c r="BZ165" s="1106" t="n"/>
      <c r="CA165" s="1106" t="n"/>
      <c r="CB165" s="1106" t="n"/>
      <c r="CC165" s="1106" t="n"/>
      <c r="CD165" s="1106" t="n"/>
      <c r="CE165" s="1106" t="n"/>
      <c r="CF165" s="1106" t="n"/>
      <c r="CG165" s="1106" t="n"/>
      <c r="CH165" s="1106" t="n"/>
      <c r="CI165" s="1106" t="n"/>
      <c r="CJ165" s="1106" t="n"/>
      <c r="CK165" s="1106" t="n"/>
      <c r="CL165" s="1106" t="n"/>
      <c r="CM165" s="1106" t="n"/>
      <c r="CN165" s="1106" t="n"/>
      <c r="CO165" s="1106" t="n"/>
      <c r="CP165" s="1106" t="n"/>
      <c r="CQ165" s="1106" t="n"/>
      <c r="CR165" s="1106" t="n"/>
      <c r="CS165" s="1106" t="n"/>
      <c r="CT165" s="1106" t="n"/>
      <c r="CU165" s="1106" t="n"/>
      <c r="CV165" s="1106" t="n"/>
      <c r="CW165" s="1106" t="n"/>
      <c r="CX165" s="1106" t="n"/>
      <c r="CY165" s="1106" t="n"/>
      <c r="CZ165" s="1106" t="n"/>
      <c r="DA165" s="1106" t="n"/>
      <c r="DB165" s="1106" t="n"/>
      <c r="DC165" s="1106" t="n"/>
      <c r="DD165" s="1106" t="n"/>
      <c r="DE165" s="1106" t="n"/>
      <c r="DF165" s="1106" t="n"/>
      <c r="DG165" s="1106" t="n"/>
      <c r="DH165" s="1106" t="n"/>
      <c r="DI165" s="1106" t="n"/>
    </row>
    <row r="166" ht="13.5" customHeight="1" s="1178">
      <c r="A166" s="1106" t="n"/>
      <c r="B166" s="1106" t="n"/>
      <c r="C166" s="1106" t="n"/>
      <c r="D166" s="1106" t="n"/>
      <c r="E166" s="1106" t="n"/>
      <c r="F166" s="1106" t="n"/>
      <c r="G166" s="144" t="n"/>
      <c r="H166" s="1106" t="n"/>
      <c r="I166" s="1106" t="n"/>
      <c r="J166" s="1106" t="n"/>
      <c r="K166" s="1106" t="n"/>
      <c r="L166" s="1106" t="n"/>
      <c r="M166" s="178" t="n"/>
      <c r="N166" s="1106" t="n"/>
      <c r="O166" s="1106" t="n"/>
      <c r="P166" s="1106" t="n"/>
      <c r="Q166" s="1106" t="n"/>
      <c r="R166" s="1106" t="n"/>
      <c r="S166" s="1106" t="n"/>
      <c r="T166" s="230" t="n"/>
      <c r="U166" s="1106" t="n"/>
      <c r="V166" s="1106" t="n"/>
      <c r="W166" s="1106" t="n"/>
      <c r="X166" s="1106" t="n"/>
      <c r="Y166" s="1106" t="n"/>
      <c r="Z166" s="1106" t="n"/>
      <c r="AA166" s="144" t="n"/>
      <c r="AB166" s="1106" t="n"/>
      <c r="AC166" s="1106" t="n"/>
      <c r="AD166" s="1106" t="n"/>
      <c r="AE166" s="1106" t="n"/>
      <c r="AF166" s="1106" t="n"/>
      <c r="AG166" s="1106" t="n"/>
      <c r="AH166" s="144" t="n"/>
      <c r="AI166" s="1106" t="n"/>
      <c r="AJ166" s="1106" t="n"/>
      <c r="AK166" s="1106" t="n"/>
      <c r="AL166" s="1106" t="n"/>
      <c r="AM166" s="1106" t="n"/>
      <c r="AN166" s="1106" t="n"/>
      <c r="AO166" s="1106" t="n"/>
      <c r="AP166" s="1106" t="n"/>
      <c r="AQ166" s="1106" t="n"/>
      <c r="AR166" s="1106" t="n"/>
      <c r="AS166" s="1106" t="n"/>
      <c r="AT166" s="1106" t="n"/>
      <c r="AU166" s="1106" t="n"/>
      <c r="AV166" s="1106" t="n"/>
      <c r="AW166" s="1106" t="n"/>
      <c r="AX166" s="1106" t="n"/>
      <c r="AY166" s="1106" t="n"/>
      <c r="AZ166" s="144" t="n"/>
      <c r="BA166" s="1106" t="n"/>
      <c r="BB166" s="1106" t="n"/>
      <c r="BC166" s="1106" t="n"/>
      <c r="BD166" s="1106" t="n"/>
      <c r="BE166" s="1106" t="n"/>
      <c r="BF166" s="1106" t="n"/>
      <c r="BG166" s="1106" t="n"/>
      <c r="BH166" s="1106" t="n"/>
      <c r="BI166" s="1106" t="n"/>
      <c r="BJ166" s="1106" t="n"/>
      <c r="BK166" s="1106" t="n"/>
      <c r="BL166" s="1106" t="n"/>
      <c r="BM166" s="1106" t="n"/>
      <c r="BN166" s="1106" t="n"/>
      <c r="BO166" s="1106" t="n"/>
      <c r="BP166" s="1106" t="n"/>
      <c r="BQ166" s="1106" t="n"/>
      <c r="BR166" s="1106" t="n"/>
      <c r="BS166" s="1106" t="n"/>
      <c r="BT166" s="1106" t="n"/>
      <c r="BU166" s="1106" t="n"/>
      <c r="BV166" s="1106" t="n"/>
      <c r="BW166" s="1106" t="n"/>
      <c r="BX166" s="1106" t="n"/>
      <c r="BY166" s="1106" t="n"/>
      <c r="BZ166" s="1106" t="n"/>
      <c r="CA166" s="1106" t="n"/>
      <c r="CB166" s="1106" t="n"/>
      <c r="CC166" s="1106" t="n"/>
      <c r="CD166" s="1106" t="n"/>
      <c r="CE166" s="1106" t="n"/>
      <c r="CF166" s="1106" t="n"/>
      <c r="CG166" s="1106" t="n"/>
      <c r="CH166" s="1106" t="n"/>
      <c r="CI166" s="1106" t="n"/>
      <c r="CJ166" s="1106" t="n"/>
      <c r="CK166" s="1106" t="n"/>
      <c r="CL166" s="1106" t="n"/>
      <c r="CM166" s="1106" t="n"/>
      <c r="CN166" s="1106" t="n"/>
      <c r="CO166" s="1106" t="n"/>
      <c r="CP166" s="1106" t="n"/>
      <c r="CQ166" s="1106" t="n"/>
      <c r="CR166" s="1106" t="n"/>
      <c r="CS166" s="1106" t="n"/>
      <c r="CT166" s="1106" t="n"/>
      <c r="CU166" s="1106" t="n"/>
      <c r="CV166" s="1106" t="n"/>
      <c r="CW166" s="1106" t="n"/>
      <c r="CX166" s="1106" t="n"/>
      <c r="CY166" s="1106" t="n"/>
      <c r="CZ166" s="1106" t="n"/>
      <c r="DA166" s="1106" t="n"/>
      <c r="DB166" s="1106" t="n"/>
      <c r="DC166" s="1106" t="n"/>
      <c r="DD166" s="1106" t="n"/>
      <c r="DE166" s="1106" t="n"/>
      <c r="DF166" s="1106" t="n"/>
      <c r="DG166" s="1106" t="n"/>
      <c r="DH166" s="1106" t="n"/>
      <c r="DI166" s="1106" t="n"/>
    </row>
    <row r="167" ht="13.5" customHeight="1" s="1178">
      <c r="A167" s="1106" t="n"/>
      <c r="B167" s="1106" t="n"/>
      <c r="C167" s="1106" t="n"/>
      <c r="D167" s="1106" t="n"/>
      <c r="E167" s="1106" t="n"/>
      <c r="F167" s="1106" t="n"/>
      <c r="G167" s="144" t="n"/>
      <c r="H167" s="1106" t="n"/>
      <c r="I167" s="1106" t="n"/>
      <c r="J167" s="1106" t="n"/>
      <c r="K167" s="1106" t="n"/>
      <c r="L167" s="1106" t="n"/>
      <c r="M167" s="178" t="n"/>
      <c r="N167" s="1106" t="n"/>
      <c r="O167" s="1106" t="n"/>
      <c r="P167" s="1106" t="n"/>
      <c r="Q167" s="1106" t="n"/>
      <c r="R167" s="1106" t="n"/>
      <c r="S167" s="1106" t="n"/>
      <c r="T167" s="230" t="n"/>
      <c r="U167" s="1106" t="n"/>
      <c r="V167" s="1106" t="n"/>
      <c r="W167" s="1106" t="n"/>
      <c r="X167" s="1106" t="n"/>
      <c r="Y167" s="1106" t="n"/>
      <c r="Z167" s="1106" t="n"/>
      <c r="AA167" s="144" t="n"/>
      <c r="AB167" s="1106" t="n"/>
      <c r="AC167" s="1106" t="n"/>
      <c r="AD167" s="1106" t="n"/>
      <c r="AE167" s="1106" t="n"/>
      <c r="AF167" s="1106" t="n"/>
      <c r="AG167" s="1106" t="n"/>
      <c r="AH167" s="144" t="n"/>
      <c r="AI167" s="1106" t="n"/>
      <c r="AJ167" s="1106" t="n"/>
      <c r="AK167" s="1106" t="n"/>
      <c r="AL167" s="1106" t="n"/>
      <c r="AM167" s="1106" t="n"/>
      <c r="AN167" s="1106" t="n"/>
      <c r="AO167" s="1106" t="n"/>
      <c r="AP167" s="1106" t="n"/>
      <c r="AQ167" s="1106" t="n"/>
      <c r="AR167" s="1106" t="n"/>
      <c r="AS167" s="1106" t="n"/>
      <c r="AT167" s="1106" t="n"/>
      <c r="AU167" s="1106" t="n"/>
      <c r="AV167" s="1106" t="n"/>
      <c r="AW167" s="1106" t="n"/>
      <c r="AX167" s="1106" t="n"/>
      <c r="AY167" s="1106" t="n"/>
      <c r="AZ167" s="144" t="n"/>
      <c r="BA167" s="1106" t="n"/>
      <c r="BB167" s="1106" t="n"/>
      <c r="BC167" s="1106" t="n"/>
      <c r="BD167" s="1106" t="n"/>
      <c r="BE167" s="1106" t="n"/>
      <c r="BF167" s="1106" t="n"/>
      <c r="BG167" s="1106" t="n"/>
      <c r="BH167" s="1106" t="n"/>
      <c r="BI167" s="1106" t="n"/>
      <c r="BJ167" s="1106" t="n"/>
      <c r="BK167" s="1106" t="n"/>
      <c r="BL167" s="1106" t="n"/>
      <c r="BM167" s="1106" t="n"/>
      <c r="BN167" s="1106" t="n"/>
      <c r="BO167" s="1106" t="n"/>
      <c r="BP167" s="1106" t="n"/>
      <c r="BQ167" s="1106" t="n"/>
      <c r="BR167" s="1106" t="n"/>
      <c r="BS167" s="1106" t="n"/>
      <c r="BT167" s="1106" t="n"/>
      <c r="BU167" s="1106" t="n"/>
      <c r="BV167" s="1106" t="n"/>
      <c r="BW167" s="1106" t="n"/>
      <c r="BX167" s="1106" t="n"/>
      <c r="BY167" s="1106" t="n"/>
      <c r="BZ167" s="1106" t="n"/>
      <c r="CA167" s="1106" t="n"/>
      <c r="CB167" s="1106" t="n"/>
      <c r="CC167" s="1106" t="n"/>
      <c r="CD167" s="1106" t="n"/>
      <c r="CE167" s="1106" t="n"/>
      <c r="CF167" s="1106" t="n"/>
      <c r="CG167" s="1106" t="n"/>
      <c r="CH167" s="1106" t="n"/>
      <c r="CI167" s="1106" t="n"/>
      <c r="CJ167" s="1106" t="n"/>
      <c r="CK167" s="1106" t="n"/>
      <c r="CL167" s="1106" t="n"/>
      <c r="CM167" s="1106" t="n"/>
      <c r="CN167" s="1106" t="n"/>
      <c r="CO167" s="1106" t="n"/>
      <c r="CP167" s="1106" t="n"/>
      <c r="CQ167" s="1106" t="n"/>
      <c r="CR167" s="1106" t="n"/>
      <c r="CS167" s="1106" t="n"/>
      <c r="CT167" s="1106" t="n"/>
      <c r="CU167" s="1106" t="n"/>
      <c r="CV167" s="1106" t="n"/>
      <c r="CW167" s="1106" t="n"/>
      <c r="CX167" s="1106" t="n"/>
      <c r="CY167" s="1106" t="n"/>
      <c r="CZ167" s="1106" t="n"/>
      <c r="DA167" s="1106" t="n"/>
      <c r="DB167" s="1106" t="n"/>
      <c r="DC167" s="1106" t="n"/>
      <c r="DD167" s="1106" t="n"/>
      <c r="DE167" s="1106" t="n"/>
      <c r="DF167" s="1106" t="n"/>
      <c r="DG167" s="1106" t="n"/>
      <c r="DH167" s="1106" t="n"/>
      <c r="DI167" s="1106" t="n"/>
    </row>
    <row r="168" ht="13.5" customHeight="1" s="1178">
      <c r="A168" s="1106" t="n"/>
      <c r="B168" s="1106" t="n"/>
      <c r="C168" s="1106" t="n"/>
      <c r="D168" s="1106" t="n"/>
      <c r="E168" s="1106" t="n"/>
      <c r="F168" s="1106" t="n"/>
      <c r="G168" s="144" t="n"/>
      <c r="H168" s="1106" t="n"/>
      <c r="I168" s="1106" t="n"/>
      <c r="J168" s="1106" t="n"/>
      <c r="K168" s="1106" t="n"/>
      <c r="L168" s="1106" t="n"/>
      <c r="M168" s="178" t="n"/>
      <c r="N168" s="1106" t="n"/>
      <c r="O168" s="1106" t="n"/>
      <c r="P168" s="1106" t="n"/>
      <c r="Q168" s="1106" t="n"/>
      <c r="R168" s="1106" t="n"/>
      <c r="S168" s="1106" t="n"/>
      <c r="T168" s="230" t="n"/>
      <c r="U168" s="1106" t="n"/>
      <c r="V168" s="1106" t="n"/>
      <c r="W168" s="1106" t="n"/>
      <c r="X168" s="1106" t="n"/>
      <c r="Y168" s="1106" t="n"/>
      <c r="Z168" s="1106" t="n"/>
      <c r="AA168" s="144" t="n"/>
      <c r="AB168" s="1106" t="n"/>
      <c r="AC168" s="1106" t="n"/>
      <c r="AD168" s="1106" t="n"/>
      <c r="AE168" s="1106" t="n"/>
      <c r="AF168" s="1106" t="n"/>
      <c r="AG168" s="1106" t="n"/>
      <c r="AH168" s="144" t="n"/>
      <c r="AI168" s="1106" t="n"/>
      <c r="AJ168" s="1106" t="n"/>
      <c r="AK168" s="1106" t="n"/>
      <c r="AL168" s="1106" t="n"/>
      <c r="AM168" s="1106" t="n"/>
      <c r="AN168" s="1106" t="n"/>
      <c r="AO168" s="1106" t="n"/>
      <c r="AP168" s="1106" t="n"/>
      <c r="AQ168" s="1106" t="n"/>
      <c r="AR168" s="1106" t="n"/>
      <c r="AS168" s="1106" t="n"/>
      <c r="AT168" s="1106" t="n"/>
      <c r="AU168" s="1106" t="n"/>
      <c r="AV168" s="1106" t="n"/>
      <c r="AW168" s="1106" t="n"/>
      <c r="AX168" s="1106" t="n"/>
      <c r="AY168" s="1106" t="n"/>
      <c r="AZ168" s="144" t="n"/>
      <c r="BA168" s="1106" t="n"/>
      <c r="BB168" s="1106" t="n"/>
      <c r="BC168" s="1106" t="n"/>
      <c r="BD168" s="1106" t="n"/>
      <c r="BE168" s="1106" t="n"/>
      <c r="BF168" s="1106" t="n"/>
      <c r="BG168" s="1106" t="n"/>
      <c r="BH168" s="1106" t="n"/>
      <c r="BI168" s="1106" t="n"/>
      <c r="BJ168" s="1106" t="n"/>
      <c r="BK168" s="1106" t="n"/>
      <c r="BL168" s="1106" t="n"/>
      <c r="BM168" s="1106" t="n"/>
      <c r="BN168" s="1106" t="n"/>
      <c r="BO168" s="1106" t="n"/>
      <c r="BP168" s="1106" t="n"/>
      <c r="BQ168" s="1106" t="n"/>
      <c r="BR168" s="1106" t="n"/>
      <c r="BS168" s="1106" t="n"/>
      <c r="BT168" s="1106" t="n"/>
      <c r="BU168" s="1106" t="n"/>
      <c r="BV168" s="1106" t="n"/>
      <c r="BW168" s="1106" t="n"/>
      <c r="BX168" s="1106" t="n"/>
      <c r="BY168" s="1106" t="n"/>
      <c r="BZ168" s="1106" t="n"/>
      <c r="CA168" s="1106" t="n"/>
      <c r="CB168" s="1106" t="n"/>
      <c r="CC168" s="1106" t="n"/>
      <c r="CD168" s="1106" t="n"/>
      <c r="CE168" s="1106" t="n"/>
      <c r="CF168" s="1106" t="n"/>
      <c r="CG168" s="1106" t="n"/>
      <c r="CH168" s="1106" t="n"/>
      <c r="CI168" s="1106" t="n"/>
      <c r="CJ168" s="1106" t="n"/>
      <c r="CK168" s="1106" t="n"/>
      <c r="CL168" s="1106" t="n"/>
      <c r="CM168" s="1106" t="n"/>
      <c r="CN168" s="1106" t="n"/>
      <c r="CO168" s="1106" t="n"/>
      <c r="CP168" s="1106" t="n"/>
      <c r="CQ168" s="1106" t="n"/>
      <c r="CR168" s="1106" t="n"/>
      <c r="CS168" s="1106" t="n"/>
      <c r="CT168" s="1106" t="n"/>
      <c r="CU168" s="1106" t="n"/>
      <c r="CV168" s="1106" t="n"/>
      <c r="CW168" s="1106" t="n"/>
      <c r="CX168" s="1106" t="n"/>
      <c r="CY168" s="1106" t="n"/>
      <c r="CZ168" s="1106" t="n"/>
      <c r="DA168" s="1106" t="n"/>
      <c r="DB168" s="1106" t="n"/>
      <c r="DC168" s="1106" t="n"/>
      <c r="DD168" s="1106" t="n"/>
      <c r="DE168" s="1106" t="n"/>
      <c r="DF168" s="1106" t="n"/>
      <c r="DG168" s="1106" t="n"/>
      <c r="DH168" s="1106" t="n"/>
      <c r="DI168" s="1106" t="n"/>
    </row>
    <row r="169" ht="13.5" customHeight="1" s="1178">
      <c r="A169" s="1106" t="n"/>
      <c r="B169" s="1106" t="n"/>
      <c r="C169" s="1106" t="n"/>
      <c r="D169" s="1106" t="n"/>
      <c r="E169" s="1106" t="n"/>
      <c r="F169" s="1106" t="n"/>
      <c r="G169" s="144" t="n"/>
      <c r="H169" s="1106" t="n"/>
      <c r="I169" s="1106" t="n"/>
      <c r="J169" s="1106" t="n"/>
      <c r="K169" s="1106" t="n"/>
      <c r="L169" s="1106" t="n"/>
      <c r="M169" s="178" t="n"/>
      <c r="N169" s="1106" t="n"/>
      <c r="O169" s="1106" t="n"/>
      <c r="P169" s="1106" t="n"/>
      <c r="Q169" s="1106" t="n"/>
      <c r="R169" s="1106" t="n"/>
      <c r="S169" s="1106" t="n"/>
      <c r="T169" s="230" t="n"/>
      <c r="U169" s="1106" t="n"/>
      <c r="V169" s="1106" t="n"/>
      <c r="W169" s="1106" t="n"/>
      <c r="X169" s="1106" t="n"/>
      <c r="Y169" s="1106" t="n"/>
      <c r="Z169" s="1106" t="n"/>
      <c r="AA169" s="144" t="n"/>
      <c r="AB169" s="1106" t="n"/>
      <c r="AC169" s="1106" t="n"/>
      <c r="AD169" s="1106" t="n"/>
      <c r="AE169" s="1106" t="n"/>
      <c r="AF169" s="1106" t="n"/>
      <c r="AG169" s="1106" t="n"/>
      <c r="AH169" s="144" t="n"/>
      <c r="AI169" s="1106" t="n"/>
      <c r="AJ169" s="1106" t="n"/>
      <c r="AK169" s="1106" t="n"/>
      <c r="AL169" s="1106" t="n"/>
      <c r="AM169" s="1106" t="n"/>
      <c r="AN169" s="1106" t="n"/>
      <c r="AO169" s="1106" t="n"/>
      <c r="AP169" s="1106" t="n"/>
      <c r="AQ169" s="1106" t="n"/>
      <c r="AR169" s="1106" t="n"/>
      <c r="AS169" s="1106" t="n"/>
      <c r="AT169" s="1106" t="n"/>
      <c r="AU169" s="1106" t="n"/>
      <c r="AV169" s="1106" t="n"/>
      <c r="AW169" s="1106" t="n"/>
      <c r="AX169" s="1106" t="n"/>
      <c r="AY169" s="1106" t="n"/>
      <c r="AZ169" s="144" t="n"/>
      <c r="BA169" s="1106" t="n"/>
      <c r="BB169" s="1106" t="n"/>
      <c r="BC169" s="1106" t="n"/>
      <c r="BD169" s="1106" t="n"/>
      <c r="BE169" s="1106" t="n"/>
      <c r="BF169" s="1106" t="n"/>
      <c r="BG169" s="1106" t="n"/>
      <c r="BH169" s="1106" t="n"/>
      <c r="BI169" s="1106" t="n"/>
      <c r="BJ169" s="1106" t="n"/>
      <c r="BK169" s="1106" t="n"/>
      <c r="BL169" s="1106" t="n"/>
      <c r="BM169" s="1106" t="n"/>
      <c r="BN169" s="1106" t="n"/>
      <c r="BO169" s="1106" t="n"/>
      <c r="BP169" s="1106" t="n"/>
      <c r="BQ169" s="1106" t="n"/>
      <c r="BR169" s="1106" t="n"/>
      <c r="BS169" s="1106" t="n"/>
      <c r="BT169" s="1106" t="n"/>
      <c r="BU169" s="1106" t="n"/>
      <c r="BV169" s="1106" t="n"/>
      <c r="BW169" s="1106" t="n"/>
      <c r="BX169" s="1106" t="n"/>
      <c r="BY169" s="1106" t="n"/>
      <c r="BZ169" s="1106" t="n"/>
      <c r="CA169" s="1106" t="n"/>
      <c r="CB169" s="1106" t="n"/>
      <c r="CC169" s="1106" t="n"/>
      <c r="CD169" s="1106" t="n"/>
      <c r="CE169" s="1106" t="n"/>
      <c r="CF169" s="1106" t="n"/>
      <c r="CG169" s="1106" t="n"/>
      <c r="CH169" s="1106" t="n"/>
      <c r="CI169" s="1106" t="n"/>
      <c r="CJ169" s="1106" t="n"/>
      <c r="CK169" s="1106" t="n"/>
      <c r="CL169" s="1106" t="n"/>
      <c r="CM169" s="1106" t="n"/>
      <c r="CN169" s="1106" t="n"/>
      <c r="CO169" s="1106" t="n"/>
      <c r="CP169" s="1106" t="n"/>
      <c r="CQ169" s="1106" t="n"/>
      <c r="CR169" s="1106" t="n"/>
      <c r="CS169" s="1106" t="n"/>
      <c r="CT169" s="1106" t="n"/>
      <c r="CU169" s="1106" t="n"/>
      <c r="CV169" s="1106" t="n"/>
      <c r="CW169" s="1106" t="n"/>
      <c r="CX169" s="1106" t="n"/>
      <c r="CY169" s="1106" t="n"/>
      <c r="CZ169" s="1106" t="n"/>
      <c r="DA169" s="1106" t="n"/>
      <c r="DB169" s="1106" t="n"/>
      <c r="DC169" s="1106" t="n"/>
      <c r="DD169" s="1106" t="n"/>
      <c r="DE169" s="1106" t="n"/>
      <c r="DF169" s="1106" t="n"/>
      <c r="DG169" s="1106" t="n"/>
      <c r="DH169" s="1106" t="n"/>
      <c r="DI169" s="1106" t="n"/>
    </row>
    <row r="170" ht="13.5" customHeight="1" s="1178">
      <c r="A170" s="1106" t="n"/>
      <c r="B170" s="1106" t="n"/>
      <c r="C170" s="1106" t="n"/>
      <c r="D170" s="1106" t="n"/>
      <c r="E170" s="1106" t="n"/>
      <c r="F170" s="1106" t="n"/>
      <c r="G170" s="144" t="n"/>
      <c r="H170" s="1106" t="n"/>
      <c r="I170" s="1106" t="n"/>
      <c r="J170" s="1106" t="n"/>
      <c r="K170" s="1106" t="n"/>
      <c r="L170" s="1106" t="n"/>
      <c r="M170" s="178" t="n"/>
      <c r="N170" s="1106" t="n"/>
      <c r="O170" s="1106" t="n"/>
      <c r="P170" s="1106" t="n"/>
      <c r="Q170" s="1106" t="n"/>
      <c r="R170" s="1106" t="n"/>
      <c r="S170" s="1106" t="n"/>
      <c r="T170" s="230" t="n"/>
      <c r="U170" s="1106" t="n"/>
      <c r="V170" s="1106" t="n"/>
      <c r="W170" s="1106" t="n"/>
      <c r="X170" s="1106" t="n"/>
      <c r="Y170" s="1106" t="n"/>
      <c r="Z170" s="1106" t="n"/>
      <c r="AA170" s="144" t="n"/>
      <c r="AB170" s="1106" t="n"/>
      <c r="AC170" s="1106" t="n"/>
      <c r="AD170" s="1106" t="n"/>
      <c r="AE170" s="1106" t="n"/>
      <c r="AF170" s="1106" t="n"/>
      <c r="AG170" s="1106" t="n"/>
      <c r="AH170" s="144" t="n"/>
      <c r="AI170" s="1106" t="n"/>
      <c r="AJ170" s="1106" t="n"/>
      <c r="AK170" s="1106" t="n"/>
      <c r="AL170" s="1106" t="n"/>
      <c r="AM170" s="1106" t="n"/>
      <c r="AN170" s="1106" t="n"/>
      <c r="AO170" s="1106" t="n"/>
      <c r="AP170" s="1106" t="n"/>
      <c r="AQ170" s="1106" t="n"/>
      <c r="AR170" s="1106" t="n"/>
      <c r="AS170" s="1106" t="n"/>
      <c r="AT170" s="1106" t="n"/>
      <c r="AU170" s="1106" t="n"/>
      <c r="AV170" s="1106" t="n"/>
      <c r="AW170" s="1106" t="n"/>
      <c r="AX170" s="1106" t="n"/>
      <c r="AY170" s="1106" t="n"/>
      <c r="AZ170" s="144" t="n"/>
      <c r="BA170" s="1106" t="n"/>
      <c r="BB170" s="1106" t="n"/>
      <c r="BC170" s="1106" t="n"/>
      <c r="BD170" s="1106" t="n"/>
      <c r="BE170" s="1106" t="n"/>
      <c r="BF170" s="1106" t="n"/>
      <c r="BG170" s="1106" t="n"/>
      <c r="BH170" s="1106" t="n"/>
      <c r="BI170" s="1106" t="n"/>
      <c r="BJ170" s="1106" t="n"/>
      <c r="BK170" s="1106" t="n"/>
      <c r="BL170" s="1106" t="n"/>
      <c r="BM170" s="1106" t="n"/>
      <c r="BN170" s="1106" t="n"/>
      <c r="BO170" s="1106" t="n"/>
      <c r="BP170" s="1106" t="n"/>
      <c r="BQ170" s="1106" t="n"/>
      <c r="BR170" s="1106" t="n"/>
      <c r="BS170" s="1106" t="n"/>
      <c r="BT170" s="1106" t="n"/>
      <c r="BU170" s="1106" t="n"/>
      <c r="BV170" s="1106" t="n"/>
      <c r="BW170" s="1106" t="n"/>
      <c r="BX170" s="1106" t="n"/>
      <c r="BY170" s="1106" t="n"/>
      <c r="BZ170" s="1106" t="n"/>
      <c r="CA170" s="1106" t="n"/>
      <c r="CB170" s="1106" t="n"/>
      <c r="CC170" s="1106" t="n"/>
      <c r="CD170" s="1106" t="n"/>
      <c r="CE170" s="1106" t="n"/>
      <c r="CF170" s="1106" t="n"/>
      <c r="CG170" s="1106" t="n"/>
      <c r="CH170" s="1106" t="n"/>
      <c r="CI170" s="1106" t="n"/>
      <c r="CJ170" s="1106" t="n"/>
      <c r="CK170" s="1106" t="n"/>
      <c r="CL170" s="1106" t="n"/>
      <c r="CM170" s="1106" t="n"/>
      <c r="CN170" s="1106" t="n"/>
      <c r="CO170" s="1106" t="n"/>
      <c r="CP170" s="1106" t="n"/>
      <c r="CQ170" s="1106" t="n"/>
      <c r="CR170" s="1106" t="n"/>
      <c r="CS170" s="1106" t="n"/>
      <c r="CT170" s="1106" t="n"/>
      <c r="CU170" s="1106" t="n"/>
      <c r="CV170" s="1106" t="n"/>
      <c r="CW170" s="1106" t="n"/>
      <c r="CX170" s="1106" t="n"/>
      <c r="CY170" s="1106" t="n"/>
      <c r="CZ170" s="1106" t="n"/>
      <c r="DA170" s="1106" t="n"/>
      <c r="DB170" s="1106" t="n"/>
      <c r="DC170" s="1106" t="n"/>
      <c r="DD170" s="1106" t="n"/>
      <c r="DE170" s="1106" t="n"/>
      <c r="DF170" s="1106" t="n"/>
      <c r="DG170" s="1106" t="n"/>
      <c r="DH170" s="1106" t="n"/>
      <c r="DI170" s="1106" t="n"/>
    </row>
    <row r="171" ht="13.5" customHeight="1" s="1178">
      <c r="A171" s="1106" t="n"/>
      <c r="B171" s="1106" t="n"/>
      <c r="C171" s="1106" t="n"/>
      <c r="D171" s="1106" t="n"/>
      <c r="E171" s="1106" t="n"/>
      <c r="F171" s="1106" t="n"/>
      <c r="G171" s="144" t="n"/>
      <c r="H171" s="1106" t="n"/>
      <c r="I171" s="1106" t="n"/>
      <c r="J171" s="1106" t="n"/>
      <c r="K171" s="1106" t="n"/>
      <c r="L171" s="1106" t="n"/>
      <c r="M171" s="178" t="n"/>
      <c r="N171" s="1106" t="n"/>
      <c r="O171" s="1106" t="n"/>
      <c r="P171" s="1106" t="n"/>
      <c r="Q171" s="1106" t="n"/>
      <c r="R171" s="1106" t="n"/>
      <c r="S171" s="1106" t="n"/>
      <c r="T171" s="230" t="n"/>
      <c r="U171" s="1106" t="n"/>
      <c r="V171" s="1106" t="n"/>
      <c r="W171" s="1106" t="n"/>
      <c r="X171" s="1106" t="n"/>
      <c r="Y171" s="1106" t="n"/>
      <c r="Z171" s="1106" t="n"/>
      <c r="AA171" s="144" t="n"/>
      <c r="AB171" s="1106" t="n"/>
      <c r="AC171" s="1106" t="n"/>
      <c r="AD171" s="1106" t="n"/>
      <c r="AE171" s="1106" t="n"/>
      <c r="AF171" s="1106" t="n"/>
      <c r="AG171" s="1106" t="n"/>
      <c r="AH171" s="144" t="n"/>
      <c r="AI171" s="1106" t="n"/>
      <c r="AJ171" s="1106" t="n"/>
      <c r="AK171" s="1106" t="n"/>
      <c r="AL171" s="1106" t="n"/>
      <c r="AM171" s="1106" t="n"/>
      <c r="AN171" s="1106" t="n"/>
      <c r="AO171" s="1106" t="n"/>
      <c r="AP171" s="1106" t="n"/>
      <c r="AQ171" s="1106" t="n"/>
      <c r="AR171" s="1106" t="n"/>
      <c r="AS171" s="1106" t="n"/>
      <c r="AT171" s="1106" t="n"/>
      <c r="AU171" s="1106" t="n"/>
      <c r="AV171" s="1106" t="n"/>
      <c r="AW171" s="1106" t="n"/>
      <c r="AX171" s="1106" t="n"/>
      <c r="AY171" s="1106" t="n"/>
      <c r="AZ171" s="144" t="n"/>
      <c r="BA171" s="1106" t="n"/>
      <c r="BB171" s="1106" t="n"/>
      <c r="BC171" s="1106" t="n"/>
      <c r="BD171" s="1106" t="n"/>
      <c r="BE171" s="1106" t="n"/>
      <c r="BF171" s="1106" t="n"/>
      <c r="BG171" s="1106" t="n"/>
      <c r="BH171" s="1106" t="n"/>
      <c r="BI171" s="1106" t="n"/>
      <c r="BJ171" s="1106" t="n"/>
      <c r="BK171" s="1106" t="n"/>
      <c r="BL171" s="1106" t="n"/>
      <c r="BM171" s="1106" t="n"/>
      <c r="BN171" s="1106" t="n"/>
      <c r="BO171" s="1106" t="n"/>
      <c r="BP171" s="1106" t="n"/>
      <c r="BQ171" s="1106" t="n"/>
      <c r="BR171" s="1106" t="n"/>
      <c r="BS171" s="1106" t="n"/>
      <c r="BT171" s="1106" t="n"/>
      <c r="BU171" s="1106" t="n"/>
      <c r="BV171" s="1106" t="n"/>
      <c r="BW171" s="1106" t="n"/>
      <c r="BX171" s="1106" t="n"/>
      <c r="BY171" s="1106" t="n"/>
      <c r="BZ171" s="1106" t="n"/>
      <c r="CA171" s="1106" t="n"/>
      <c r="CB171" s="1106" t="n"/>
      <c r="CC171" s="1106" t="n"/>
      <c r="CD171" s="1106" t="n"/>
      <c r="CE171" s="1106" t="n"/>
      <c r="CF171" s="1106" t="n"/>
      <c r="CG171" s="1106" t="n"/>
      <c r="CH171" s="1106" t="n"/>
      <c r="CI171" s="1106" t="n"/>
      <c r="CJ171" s="1106" t="n"/>
      <c r="CK171" s="1106" t="n"/>
      <c r="CL171" s="1106" t="n"/>
      <c r="CM171" s="1106" t="n"/>
      <c r="CN171" s="1106" t="n"/>
      <c r="CO171" s="1106" t="n"/>
      <c r="CP171" s="1106" t="n"/>
      <c r="CQ171" s="1106" t="n"/>
      <c r="CR171" s="1106" t="n"/>
      <c r="CS171" s="1106" t="n"/>
      <c r="CT171" s="1106" t="n"/>
      <c r="CU171" s="1106" t="n"/>
      <c r="CV171" s="1106" t="n"/>
      <c r="CW171" s="1106" t="n"/>
      <c r="CX171" s="1106" t="n"/>
      <c r="CY171" s="1106" t="n"/>
      <c r="CZ171" s="1106" t="n"/>
      <c r="DA171" s="1106" t="n"/>
      <c r="DB171" s="1106" t="n"/>
      <c r="DC171" s="1106" t="n"/>
      <c r="DD171" s="1106" t="n"/>
      <c r="DE171" s="1106" t="n"/>
      <c r="DF171" s="1106" t="n"/>
      <c r="DG171" s="1106" t="n"/>
      <c r="DH171" s="1106" t="n"/>
      <c r="DI171" s="1106" t="n"/>
    </row>
    <row r="172" ht="13.5" customHeight="1" s="1178">
      <c r="A172" s="1106" t="n"/>
      <c r="B172" s="1106" t="n"/>
      <c r="C172" s="1106" t="n"/>
      <c r="D172" s="1106" t="n"/>
      <c r="E172" s="1106" t="n"/>
      <c r="F172" s="1106" t="n"/>
      <c r="G172" s="144" t="n"/>
      <c r="H172" s="1122">
        <f>MIN(L177,INT(N49*520/H177))</f>
        <v/>
      </c>
      <c r="I172" s="1122" t="n"/>
      <c r="J172" s="1122" t="n"/>
      <c r="K172" s="1122" t="n"/>
      <c r="L172" s="1122" t="n"/>
      <c r="M172" s="178" t="n"/>
      <c r="N172" s="1106" t="n"/>
      <c r="O172" s="1106" t="n"/>
      <c r="P172" s="1106" t="n"/>
      <c r="Q172" s="1106" t="n"/>
      <c r="R172" s="1106" t="n"/>
      <c r="S172" s="1106" t="n"/>
      <c r="T172" s="230" t="n"/>
      <c r="U172" s="1106" t="n"/>
      <c r="V172" s="1106" t="n"/>
      <c r="W172" s="1106" t="n"/>
      <c r="X172" s="1106" t="n"/>
      <c r="Y172" s="1106" t="n"/>
      <c r="Z172" s="1106" t="n"/>
      <c r="AA172" s="144" t="n"/>
      <c r="AB172" s="1106" t="n"/>
      <c r="AC172" s="1106" t="n"/>
      <c r="AD172" s="1106" t="n"/>
      <c r="AE172" s="1106" t="n"/>
      <c r="AF172" s="1106" t="n"/>
      <c r="AG172" s="1106" t="n"/>
      <c r="AH172" s="144" t="n"/>
      <c r="AI172" s="1106" t="n"/>
      <c r="AJ172" s="1106" t="n"/>
      <c r="AK172" s="1106" t="n"/>
      <c r="AL172" s="1106" t="n"/>
      <c r="AM172" s="1106" t="n"/>
      <c r="AN172" s="1106" t="n"/>
      <c r="AO172" s="1106" t="n"/>
      <c r="AP172" s="1106" t="n"/>
      <c r="AQ172" s="1106" t="n"/>
      <c r="AR172" s="1106" t="n"/>
      <c r="AS172" s="1106" t="n"/>
      <c r="AT172" s="1106" t="n"/>
      <c r="AU172" s="1106" t="n"/>
      <c r="AV172" s="1106" t="n"/>
      <c r="AW172" s="1106" t="n"/>
      <c r="AX172" s="1106" t="n"/>
      <c r="AY172" s="1106" t="n"/>
      <c r="AZ172" s="144" t="n"/>
      <c r="BA172" s="1106" t="n"/>
      <c r="BB172" s="1106" t="n"/>
      <c r="BC172" s="1106" t="n"/>
      <c r="BD172" s="1106" t="n"/>
      <c r="BE172" s="1106" t="n"/>
      <c r="BF172" s="1106" t="n"/>
      <c r="BG172" s="1106" t="n"/>
      <c r="BH172" s="1106" t="n"/>
      <c r="BI172" s="1106" t="n"/>
      <c r="BJ172" s="1106" t="n"/>
      <c r="BK172" s="1106" t="n"/>
      <c r="BL172" s="1106" t="n"/>
      <c r="BM172" s="1106" t="n"/>
      <c r="BN172" s="1106" t="n"/>
      <c r="BO172" s="1106" t="n"/>
      <c r="BP172" s="1106" t="n"/>
      <c r="BQ172" s="1106" t="n"/>
      <c r="BR172" s="1106" t="n"/>
      <c r="BS172" s="1106" t="n"/>
      <c r="BT172" s="1106" t="n"/>
      <c r="BU172" s="1106" t="n"/>
      <c r="BV172" s="1106" t="n"/>
      <c r="BW172" s="1106" t="n"/>
      <c r="BX172" s="1106" t="n"/>
      <c r="BY172" s="1106" t="n"/>
      <c r="BZ172" s="1106" t="n"/>
      <c r="CA172" s="1106" t="n"/>
      <c r="CB172" s="1106" t="n"/>
      <c r="CC172" s="1106" t="n"/>
      <c r="CD172" s="1106" t="n"/>
      <c r="CE172" s="1106" t="n"/>
      <c r="CF172" s="1106" t="n"/>
      <c r="CG172" s="1106" t="n"/>
      <c r="CH172" s="1106" t="n"/>
      <c r="CI172" s="1106" t="n"/>
      <c r="CJ172" s="1106" t="n"/>
      <c r="CK172" s="1106" t="n"/>
      <c r="CL172" s="1106" t="n"/>
      <c r="CM172" s="1106" t="n"/>
      <c r="CN172" s="1106" t="n"/>
      <c r="CO172" s="1106" t="n"/>
      <c r="CP172" s="1106" t="n"/>
      <c r="CQ172" s="1106" t="n"/>
      <c r="CR172" s="1106" t="n"/>
      <c r="CS172" s="1106" t="n"/>
      <c r="CT172" s="1106" t="n"/>
      <c r="CU172" s="1106" t="n"/>
      <c r="CV172" s="1106" t="n"/>
      <c r="CW172" s="1106" t="n"/>
      <c r="CX172" s="1106" t="n"/>
      <c r="CY172" s="1106" t="n"/>
      <c r="CZ172" s="1106" t="n"/>
      <c r="DA172" s="1106" t="n"/>
      <c r="DB172" s="1106" t="n"/>
      <c r="DC172" s="1106" t="n"/>
      <c r="DD172" s="1106" t="n"/>
      <c r="DE172" s="1106" t="n"/>
      <c r="DF172" s="1106" t="n"/>
      <c r="DG172" s="1106" t="n"/>
      <c r="DH172" s="1106" t="n"/>
      <c r="DI172" s="1106" t="n"/>
    </row>
    <row r="173" ht="13.5" customHeight="1" s="1178">
      <c r="A173" s="1106" t="n"/>
      <c r="B173" s="1106" t="n"/>
      <c r="C173" s="1106" t="n"/>
      <c r="D173" s="1106" t="n"/>
      <c r="E173" s="1106" t="n"/>
      <c r="F173" s="1106" t="n"/>
      <c r="G173" s="144" t="n"/>
      <c r="H173" s="1122">
        <f>MIN(L178,MAX(0,INT((520*N49-H172*H177)/H178)))</f>
        <v/>
      </c>
      <c r="I173" s="1122" t="n"/>
      <c r="J173" s="1122">
        <f>L178-H173</f>
        <v/>
      </c>
      <c r="K173" s="1122" t="n"/>
      <c r="L173" s="1122" t="n"/>
      <c r="M173" s="178" t="n"/>
      <c r="N173" s="1106" t="n"/>
      <c r="O173" s="1106" t="n"/>
      <c r="P173" s="1106" t="n"/>
      <c r="Q173" s="1106" t="n"/>
      <c r="R173" s="1106" t="n"/>
      <c r="S173" s="1106" t="n"/>
      <c r="T173" s="230" t="n"/>
      <c r="U173" s="1106" t="n"/>
      <c r="V173" s="1106" t="n"/>
      <c r="W173" s="1106" t="n"/>
      <c r="X173" s="1106" t="n"/>
      <c r="Y173" s="1106" t="n"/>
      <c r="Z173" s="1106" t="n"/>
      <c r="AA173" s="144" t="n"/>
      <c r="AB173" s="1106" t="n"/>
      <c r="AC173" s="1106" t="n"/>
      <c r="AD173" s="1106" t="n"/>
      <c r="AE173" s="1106" t="n"/>
      <c r="AF173" s="1106" t="n"/>
      <c r="AG173" s="1106" t="n"/>
      <c r="AH173" s="144" t="n"/>
      <c r="AI173" s="1106" t="n"/>
      <c r="AJ173" s="1106" t="n"/>
      <c r="AK173" s="1106" t="n"/>
      <c r="AL173" s="1106" t="n"/>
      <c r="AM173" s="1106" t="n"/>
      <c r="AN173" s="1106" t="n"/>
      <c r="AO173" s="1106" t="n"/>
      <c r="AP173" s="1106" t="n"/>
      <c r="AQ173" s="1106" t="n"/>
      <c r="AR173" s="1106" t="n"/>
      <c r="AS173" s="1106" t="n"/>
      <c r="AT173" s="1106" t="n"/>
      <c r="AU173" s="1106" t="n"/>
      <c r="AV173" s="1106" t="n"/>
      <c r="AW173" s="1106" t="n"/>
      <c r="AX173" s="1106" t="n"/>
      <c r="AY173" s="1106" t="n"/>
      <c r="AZ173" s="144" t="n"/>
      <c r="BA173" s="1106" t="n"/>
      <c r="BB173" s="1106" t="n"/>
      <c r="BC173" s="1106" t="n"/>
      <c r="BD173" s="1106" t="n"/>
      <c r="BE173" s="1106" t="n"/>
      <c r="BF173" s="1106" t="n"/>
      <c r="BG173" s="1106" t="n"/>
      <c r="BH173" s="1106" t="n"/>
      <c r="BI173" s="1106" t="n"/>
      <c r="BJ173" s="1106" t="n"/>
      <c r="BK173" s="1106" t="n"/>
      <c r="BL173" s="1106" t="n"/>
      <c r="BM173" s="1106" t="n"/>
      <c r="BN173" s="1106" t="n"/>
      <c r="BO173" s="1106" t="n"/>
      <c r="BP173" s="1106" t="n"/>
      <c r="BQ173" s="1106" t="n"/>
      <c r="BR173" s="1106" t="n"/>
      <c r="BS173" s="1106" t="n"/>
      <c r="BT173" s="1106" t="n"/>
      <c r="BU173" s="1106" t="n"/>
      <c r="BV173" s="1106" t="n"/>
      <c r="BW173" s="1106" t="n"/>
      <c r="BX173" s="1106" t="n"/>
      <c r="BY173" s="1106" t="n"/>
      <c r="BZ173" s="1106" t="n"/>
      <c r="CA173" s="1106" t="n"/>
      <c r="CB173" s="1106" t="n"/>
      <c r="CC173" s="1106" t="n"/>
      <c r="CD173" s="1106" t="n"/>
      <c r="CE173" s="1106" t="n"/>
      <c r="CF173" s="1106" t="n"/>
      <c r="CG173" s="1106" t="n"/>
      <c r="CH173" s="1106" t="n"/>
      <c r="CI173" s="1106" t="n"/>
      <c r="CJ173" s="1106" t="n"/>
      <c r="CK173" s="1106" t="n"/>
      <c r="CL173" s="1106" t="n"/>
      <c r="CM173" s="1106" t="n"/>
      <c r="CN173" s="1106" t="n"/>
      <c r="CO173" s="1106" t="n"/>
      <c r="CP173" s="1106" t="n"/>
      <c r="CQ173" s="1106" t="n"/>
      <c r="CR173" s="1106" t="n"/>
      <c r="CS173" s="1106" t="n"/>
      <c r="CT173" s="1106" t="n"/>
      <c r="CU173" s="1106" t="n"/>
      <c r="CV173" s="1106" t="n"/>
      <c r="CW173" s="1106" t="n"/>
      <c r="CX173" s="1106" t="n"/>
      <c r="CY173" s="1106" t="n"/>
      <c r="CZ173" s="1106" t="n"/>
      <c r="DA173" s="1106" t="n"/>
      <c r="DB173" s="1106" t="n"/>
      <c r="DC173" s="1106" t="n"/>
      <c r="DD173" s="1106" t="n"/>
      <c r="DE173" s="1106" t="n"/>
      <c r="DF173" s="1106" t="n"/>
      <c r="DG173" s="1106" t="n"/>
      <c r="DH173" s="1106" t="n"/>
      <c r="DI173" s="1106" t="n"/>
    </row>
    <row r="174" ht="13.5" customHeight="1" s="1178">
      <c r="A174" s="1106" t="n"/>
      <c r="B174" s="1106" t="n"/>
      <c r="C174" s="1106" t="n"/>
      <c r="D174" s="1106" t="n"/>
      <c r="E174" s="1106" t="n"/>
      <c r="F174" s="1106" t="n"/>
      <c r="G174" s="144" t="n"/>
      <c r="H174" s="1122">
        <f>MIN(L179,MAX(0,INT((520*N49-H172*H177-H173*H178)/H179)))</f>
        <v/>
      </c>
      <c r="I174" s="1122" t="n"/>
      <c r="J174" s="1122">
        <f>IF(MIN((L179-H174),MIN(L179,INT((520*N49-J172*H177-J173*H178)/H179)))&lt;0,0,MIN((L179-H174),MIN(L179,INT((520*N49-J172*H177-J173*H178)/H179))))</f>
        <v/>
      </c>
      <c r="K174" s="1122">
        <f>MIN(L180,INT((260*N49-K175*H180)/H179))</f>
        <v/>
      </c>
      <c r="L174" s="1122" t="n"/>
      <c r="M174" s="178" t="n"/>
      <c r="N174" s="1106" t="n"/>
      <c r="O174" s="1106" t="n"/>
      <c r="P174" s="1106" t="n"/>
      <c r="Q174" s="1106" t="n"/>
      <c r="R174" s="1106" t="n"/>
      <c r="S174" s="1106" t="n"/>
      <c r="T174" s="230" t="n"/>
      <c r="U174" s="1106" t="n"/>
      <c r="V174" s="1106" t="n"/>
      <c r="W174" s="1106" t="n"/>
      <c r="X174" s="1106" t="n"/>
      <c r="Y174" s="1106" t="n"/>
      <c r="Z174" s="1106" t="n"/>
      <c r="AA174" s="144" t="n"/>
      <c r="AB174" s="1106" t="n"/>
      <c r="AC174" s="1106" t="n"/>
      <c r="AD174" s="1106" t="n"/>
      <c r="AE174" s="1106" t="n"/>
      <c r="AF174" s="1106" t="n"/>
      <c r="AG174" s="1106" t="n"/>
      <c r="AH174" s="144" t="n"/>
      <c r="AI174" s="1106" t="n"/>
      <c r="AJ174" s="1106" t="n"/>
      <c r="AK174" s="1106" t="n"/>
      <c r="AL174" s="1106" t="n"/>
      <c r="AM174" s="1106" t="n"/>
      <c r="AN174" s="1106" t="n"/>
      <c r="AO174" s="1106" t="n"/>
      <c r="AP174" s="1106" t="n"/>
      <c r="AQ174" s="1106" t="n"/>
      <c r="AR174" s="1106" t="n"/>
      <c r="AS174" s="1106" t="n"/>
      <c r="AT174" s="1106" t="n"/>
      <c r="AU174" s="1106" t="n"/>
      <c r="AV174" s="1106" t="n"/>
      <c r="AW174" s="1106" t="n"/>
      <c r="AX174" s="1106" t="n"/>
      <c r="AY174" s="1106" t="n"/>
      <c r="AZ174" s="144" t="n"/>
      <c r="BA174" s="1106" t="n"/>
      <c r="BB174" s="1106" t="n"/>
      <c r="BC174" s="1106" t="n"/>
      <c r="BD174" s="1106" t="n"/>
      <c r="BE174" s="1106" t="n"/>
      <c r="BF174" s="1106" t="n"/>
      <c r="BG174" s="1106" t="n"/>
      <c r="BH174" s="1106" t="n"/>
      <c r="BI174" s="1106" t="n"/>
      <c r="BJ174" s="1106" t="n"/>
      <c r="BK174" s="1106" t="n"/>
      <c r="BL174" s="1106" t="n"/>
      <c r="BM174" s="1106" t="n"/>
      <c r="BN174" s="1106" t="n"/>
      <c r="BO174" s="1106" t="n"/>
      <c r="BP174" s="1106" t="n"/>
      <c r="BQ174" s="1106" t="n"/>
      <c r="BR174" s="1106" t="n"/>
      <c r="BS174" s="1106" t="n"/>
      <c r="BT174" s="1106" t="n"/>
      <c r="BU174" s="1106" t="n"/>
      <c r="BV174" s="1106" t="n"/>
      <c r="BW174" s="1106" t="n"/>
      <c r="BX174" s="1106" t="n"/>
      <c r="BY174" s="1106" t="n"/>
      <c r="BZ174" s="1106" t="n"/>
      <c r="CA174" s="1106" t="n"/>
      <c r="CB174" s="1106" t="n"/>
      <c r="CC174" s="1106" t="n"/>
      <c r="CD174" s="1106" t="n"/>
      <c r="CE174" s="1106" t="n"/>
      <c r="CF174" s="1106" t="n"/>
      <c r="CG174" s="1106" t="n"/>
      <c r="CH174" s="1106" t="n"/>
      <c r="CI174" s="1106" t="n"/>
      <c r="CJ174" s="1106" t="n"/>
      <c r="CK174" s="1106" t="n"/>
      <c r="CL174" s="1106" t="n"/>
      <c r="CM174" s="1106" t="n"/>
      <c r="CN174" s="1106" t="n"/>
      <c r="CO174" s="1106" t="n"/>
      <c r="CP174" s="1106" t="n"/>
      <c r="CQ174" s="1106" t="n"/>
      <c r="CR174" s="1106" t="n"/>
      <c r="CS174" s="1106" t="n"/>
      <c r="CT174" s="1106" t="n"/>
      <c r="CU174" s="1106" t="n"/>
      <c r="CV174" s="1106" t="n"/>
      <c r="CW174" s="1106" t="n"/>
      <c r="CX174" s="1106" t="n"/>
      <c r="CY174" s="1106" t="n"/>
      <c r="CZ174" s="1106" t="n"/>
      <c r="DA174" s="1106" t="n"/>
      <c r="DB174" s="1106" t="n"/>
      <c r="DC174" s="1106" t="n"/>
      <c r="DD174" s="1106" t="n"/>
      <c r="DE174" s="1106" t="n"/>
      <c r="DF174" s="1106" t="n"/>
      <c r="DG174" s="1106" t="n"/>
      <c r="DH174" s="1106" t="n"/>
      <c r="DI174" s="1106" t="n"/>
    </row>
    <row r="175" ht="13.5" customHeight="1" s="1178">
      <c r="A175" s="1106" t="n"/>
      <c r="B175" s="1106" t="n"/>
      <c r="C175" s="1106" t="n"/>
      <c r="D175" s="1106" t="n"/>
      <c r="E175" s="1106" t="n"/>
      <c r="F175" s="1106" t="n"/>
      <c r="G175" s="144" t="n"/>
      <c r="H175" s="1122">
        <f>MAX(0,INT((N49*520-H172*H177-H173*H178-H174*H179)/H180))</f>
        <v/>
      </c>
      <c r="I175" s="1122" t="n"/>
      <c r="J175" s="1122">
        <f>IF(MIN(L180-K175,INT((520*N49-H177*J172-H178*J173-H179*J174)/H180))&lt;0,0,MIN(L180-K175,INT((520*N49-H177*J172-H178*J173-H179*J174)/H180)))</f>
        <v/>
      </c>
      <c r="K175" s="1122">
        <f>MIN(L180,INT(260*N49/H180))</f>
        <v/>
      </c>
      <c r="L175" s="1122" t="n"/>
      <c r="M175" s="178" t="n"/>
      <c r="N175" s="1106" t="n"/>
      <c r="O175" s="1106" t="n"/>
      <c r="P175" s="1106" t="n"/>
      <c r="Q175" s="1106" t="n"/>
      <c r="R175" s="1106" t="n"/>
      <c r="S175" s="1106" t="n"/>
      <c r="T175" s="230" t="n"/>
      <c r="U175" s="1106" t="n"/>
      <c r="V175" s="1106" t="n"/>
      <c r="W175" s="1106" t="n"/>
      <c r="X175" s="1106" t="n"/>
      <c r="Y175" s="1106" t="n"/>
      <c r="Z175" s="1106" t="n"/>
      <c r="AA175" s="144" t="n"/>
      <c r="AB175" s="1106" t="n"/>
      <c r="AC175" s="1106" t="n"/>
      <c r="AD175" s="1106" t="n"/>
      <c r="AE175" s="1106" t="n"/>
      <c r="AF175" s="1106" t="n"/>
      <c r="AG175" s="1106" t="n"/>
      <c r="AH175" s="144" t="n"/>
      <c r="AI175" s="1106" t="n"/>
      <c r="AJ175" s="1106" t="n"/>
      <c r="AK175" s="1106" t="n"/>
      <c r="AL175" s="1106" t="n"/>
      <c r="AM175" s="1106" t="n"/>
      <c r="AN175" s="1106" t="n"/>
      <c r="AO175" s="1106" t="n"/>
      <c r="AP175" s="1106" t="n"/>
      <c r="AQ175" s="1106" t="n"/>
      <c r="AR175" s="1106" t="n"/>
      <c r="AS175" s="1106" t="n"/>
      <c r="AT175" s="1106" t="n"/>
      <c r="AU175" s="1106" t="n"/>
      <c r="AV175" s="1106" t="n"/>
      <c r="AW175" s="1106" t="n"/>
      <c r="AX175" s="1106" t="n"/>
      <c r="AY175" s="1106" t="n"/>
      <c r="AZ175" s="144" t="n"/>
      <c r="BA175" s="1106" t="n"/>
      <c r="BB175" s="1106" t="n"/>
      <c r="BC175" s="1106" t="n"/>
      <c r="BD175" s="1106" t="n"/>
      <c r="BE175" s="1106" t="n"/>
      <c r="BF175" s="1106" t="n"/>
      <c r="BG175" s="1106" t="n"/>
      <c r="BH175" s="1106" t="n"/>
      <c r="BI175" s="1106" t="n"/>
      <c r="BJ175" s="1106" t="n"/>
      <c r="BK175" s="1106" t="n"/>
      <c r="BL175" s="1106" t="n"/>
      <c r="BM175" s="1106" t="n"/>
      <c r="BN175" s="1106" t="n"/>
      <c r="BO175" s="1106" t="n"/>
      <c r="BP175" s="1106" t="n"/>
      <c r="BQ175" s="1106" t="n"/>
      <c r="BR175" s="1106" t="n"/>
      <c r="BS175" s="1106" t="n"/>
      <c r="BT175" s="1106" t="n"/>
      <c r="BU175" s="1106" t="n"/>
      <c r="BV175" s="1106" t="n"/>
      <c r="BW175" s="1106" t="n"/>
      <c r="BX175" s="1106" t="n"/>
      <c r="BY175" s="1106" t="n"/>
      <c r="BZ175" s="1106" t="n"/>
      <c r="CA175" s="1106" t="n"/>
      <c r="CB175" s="1106" t="n"/>
      <c r="CC175" s="1106" t="n"/>
      <c r="CD175" s="1106" t="n"/>
      <c r="CE175" s="1106" t="n"/>
      <c r="CF175" s="1106" t="n"/>
      <c r="CG175" s="1106" t="n"/>
      <c r="CH175" s="1106" t="n"/>
      <c r="CI175" s="1106" t="n"/>
      <c r="CJ175" s="1106" t="n"/>
      <c r="CK175" s="1106" t="n"/>
      <c r="CL175" s="1106" t="n"/>
      <c r="CM175" s="1106" t="n"/>
      <c r="CN175" s="1106" t="n"/>
      <c r="CO175" s="1106" t="n"/>
      <c r="CP175" s="1106" t="n"/>
      <c r="CQ175" s="1106" t="n"/>
      <c r="CR175" s="1106" t="n"/>
      <c r="CS175" s="1106" t="n"/>
      <c r="CT175" s="1106" t="n"/>
      <c r="CU175" s="1106" t="n"/>
      <c r="CV175" s="1106" t="n"/>
      <c r="CW175" s="1106" t="n"/>
      <c r="CX175" s="1106" t="n"/>
      <c r="CY175" s="1106" t="n"/>
      <c r="CZ175" s="1106" t="n"/>
      <c r="DA175" s="1106" t="n"/>
      <c r="DB175" s="1106" t="n"/>
      <c r="DC175" s="1106" t="n"/>
      <c r="DD175" s="1106" t="n"/>
      <c r="DE175" s="1106" t="n"/>
      <c r="DF175" s="1106" t="n"/>
      <c r="DG175" s="1106" t="n"/>
      <c r="DH175" s="1106" t="n"/>
      <c r="DI175" s="1106" t="n"/>
    </row>
    <row r="176" ht="13.5" customHeight="1" s="1178">
      <c r="A176" s="1106" t="n"/>
      <c r="B176" s="1106" t="n"/>
      <c r="C176" s="1106" t="n"/>
      <c r="D176" s="1106" t="n"/>
      <c r="E176" s="1106" t="n"/>
      <c r="F176" s="1106" t="n"/>
      <c r="G176" s="144" t="n"/>
      <c r="H176" s="1122" t="n"/>
      <c r="I176" s="1122" t="n"/>
      <c r="J176" s="1122" t="n"/>
      <c r="K176" s="1122" t="n"/>
      <c r="L176" s="1122" t="n"/>
      <c r="M176" s="1106" t="n"/>
      <c r="N176" s="1106" t="n"/>
      <c r="O176" s="1106" t="n"/>
      <c r="P176" s="1106" t="n"/>
      <c r="Q176" s="1106" t="n"/>
      <c r="R176" s="1106" t="n"/>
      <c r="S176" s="1106" t="n"/>
      <c r="T176" s="230" t="n"/>
      <c r="U176" s="1106" t="n"/>
      <c r="V176" s="1106" t="n"/>
      <c r="W176" s="1106" t="n"/>
      <c r="X176" s="1106" t="n"/>
      <c r="Y176" s="1106" t="n"/>
      <c r="Z176" s="1106" t="n"/>
      <c r="AA176" s="144" t="n"/>
      <c r="AB176" s="1106" t="n"/>
      <c r="AC176" s="1106" t="n"/>
      <c r="AD176" s="1106" t="n"/>
      <c r="AE176" s="1106" t="n"/>
      <c r="AF176" s="1106" t="n"/>
      <c r="AG176" s="1106" t="n"/>
      <c r="AH176" s="144" t="n"/>
      <c r="AI176" s="1106" t="n"/>
      <c r="AJ176" s="1106" t="n"/>
      <c r="AK176" s="1106" t="n"/>
      <c r="AL176" s="1106" t="n"/>
      <c r="AM176" s="1106" t="n"/>
      <c r="AN176" s="1106" t="n"/>
      <c r="AO176" s="1106" t="n"/>
      <c r="AP176" s="1106" t="n"/>
      <c r="AQ176" s="1106" t="n"/>
      <c r="AR176" s="1106" t="n"/>
      <c r="AS176" s="1106" t="n"/>
      <c r="AT176" s="1106" t="n"/>
      <c r="AU176" s="1106" t="n"/>
      <c r="AV176" s="1106" t="n"/>
      <c r="AW176" s="1106" t="n"/>
      <c r="AX176" s="1106" t="n"/>
      <c r="AY176" s="1106" t="n"/>
      <c r="AZ176" s="144" t="n"/>
      <c r="BA176" s="1106" t="n"/>
      <c r="BB176" s="1106" t="n"/>
      <c r="BC176" s="1106" t="n"/>
      <c r="BD176" s="1106" t="n"/>
      <c r="BE176" s="1106" t="n"/>
      <c r="BF176" s="1106" t="n"/>
      <c r="BG176" s="1106" t="n"/>
      <c r="BH176" s="1106" t="n"/>
      <c r="BI176" s="1106" t="n"/>
      <c r="BJ176" s="1106" t="n"/>
      <c r="BK176" s="1106" t="n"/>
      <c r="BL176" s="1106" t="n"/>
      <c r="BM176" s="1106" t="n"/>
      <c r="BN176" s="1106" t="n"/>
      <c r="BO176" s="1106" t="n"/>
      <c r="BP176" s="1106" t="n"/>
      <c r="BQ176" s="1106" t="n"/>
      <c r="BR176" s="1106" t="n"/>
      <c r="BS176" s="1106" t="n"/>
      <c r="BT176" s="1106" t="n"/>
      <c r="BU176" s="1106" t="n"/>
      <c r="BV176" s="1106" t="n"/>
      <c r="BW176" s="1106" t="n"/>
      <c r="BX176" s="1106" t="n"/>
      <c r="BY176" s="1106" t="n"/>
      <c r="BZ176" s="1106" t="n"/>
      <c r="CA176" s="1106" t="n"/>
      <c r="CB176" s="1106" t="n"/>
      <c r="CC176" s="1106" t="n"/>
      <c r="CD176" s="1106" t="n"/>
      <c r="CE176" s="1106" t="n"/>
      <c r="CF176" s="1106" t="n"/>
      <c r="CG176" s="1106" t="n"/>
      <c r="CH176" s="1106" t="n"/>
      <c r="CI176" s="1106" t="n"/>
      <c r="CJ176" s="1106" t="n"/>
      <c r="CK176" s="1106" t="n"/>
      <c r="CL176" s="1106" t="n"/>
      <c r="CM176" s="1106" t="n"/>
      <c r="CN176" s="1106" t="n"/>
      <c r="CO176" s="1106" t="n"/>
      <c r="CP176" s="1106" t="n"/>
      <c r="CQ176" s="1106" t="n"/>
      <c r="CR176" s="1106" t="n"/>
      <c r="CS176" s="1106" t="n"/>
      <c r="CT176" s="1106" t="n"/>
      <c r="CU176" s="1106" t="n"/>
      <c r="CV176" s="1106" t="n"/>
      <c r="CW176" s="1106" t="n"/>
      <c r="CX176" s="1106" t="n"/>
      <c r="CY176" s="1106" t="n"/>
      <c r="CZ176" s="1106" t="n"/>
      <c r="DA176" s="1106" t="n"/>
      <c r="DB176" s="1106" t="n"/>
      <c r="DC176" s="1106" t="n"/>
      <c r="DD176" s="1106" t="n"/>
      <c r="DE176" s="1106" t="n"/>
      <c r="DF176" s="1106" t="n"/>
      <c r="DG176" s="1106" t="n"/>
      <c r="DH176" s="1106" t="n"/>
      <c r="DI176" s="1106" t="n"/>
    </row>
    <row r="177" ht="13.5" customHeight="1" s="1178">
      <c r="A177" s="1106" t="n"/>
      <c r="B177" s="1106" t="n"/>
      <c r="C177" s="1106" t="n"/>
      <c r="D177" s="1106" t="n"/>
      <c r="E177" s="1106" t="n"/>
      <c r="F177" s="1106" t="n"/>
      <c r="G177" s="144" t="n"/>
      <c r="H177" s="1122">
        <f>初始化表!E17</f>
        <v/>
      </c>
      <c r="I177" s="1122">
        <f>初始化表!E18</f>
        <v/>
      </c>
      <c r="J177" s="1122">
        <f>初始化表!E19</f>
        <v/>
      </c>
      <c r="K177" s="1122" t="n"/>
      <c r="L177" s="1122">
        <f>L35</f>
        <v/>
      </c>
      <c r="M177" s="1106" t="n"/>
      <c r="N177" s="1106" t="n"/>
      <c r="O177" s="1106" t="n"/>
      <c r="P177" s="1106" t="n"/>
      <c r="Q177" s="1106" t="n"/>
      <c r="R177" s="1106" t="n"/>
      <c r="S177" s="1106" t="n"/>
      <c r="T177" s="230" t="n"/>
      <c r="U177" s="1106" t="n"/>
      <c r="V177" s="1106" t="n"/>
      <c r="W177" s="1106" t="n"/>
      <c r="X177" s="1106" t="n"/>
      <c r="Y177" s="1106" t="n"/>
      <c r="Z177" s="1106" t="n"/>
      <c r="AA177" s="144" t="n"/>
      <c r="AB177" s="1106" t="n"/>
      <c r="AC177" s="1106" t="n"/>
      <c r="AD177" s="1106" t="n"/>
      <c r="AE177" s="1106" t="n"/>
      <c r="AF177" s="1106" t="n"/>
      <c r="AG177" s="1106" t="n"/>
      <c r="AH177" s="144" t="n"/>
      <c r="AI177" s="1106" t="n"/>
      <c r="AJ177" s="1106" t="n"/>
      <c r="AK177" s="1106" t="n"/>
      <c r="AL177" s="1106" t="n"/>
      <c r="AM177" s="1106" t="n"/>
      <c r="AN177" s="1106" t="n"/>
      <c r="AO177" s="1106" t="n"/>
      <c r="AP177" s="1106" t="n"/>
      <c r="AQ177" s="1106" t="n"/>
      <c r="AR177" s="1106" t="n"/>
      <c r="AS177" s="1106" t="n"/>
      <c r="AT177" s="1106" t="n"/>
      <c r="AU177" s="1106" t="n"/>
      <c r="AV177" s="1106" t="n"/>
      <c r="AW177" s="1106" t="n"/>
      <c r="AX177" s="1106" t="n"/>
      <c r="AY177" s="1106" t="n"/>
      <c r="AZ177" s="144" t="n"/>
      <c r="BA177" s="1106" t="n"/>
      <c r="BB177" s="1106" t="n"/>
      <c r="BC177" s="1106" t="n"/>
      <c r="BD177" s="1106" t="n"/>
      <c r="BE177" s="1106" t="n"/>
      <c r="BF177" s="1106" t="n"/>
      <c r="BG177" s="1106" t="n"/>
      <c r="BH177" s="1106" t="n"/>
      <c r="BI177" s="1106" t="n"/>
      <c r="BJ177" s="1106" t="n"/>
      <c r="BK177" s="1106" t="n"/>
      <c r="BL177" s="1106" t="n"/>
      <c r="BM177" s="1106" t="n"/>
      <c r="BN177" s="1106" t="n"/>
      <c r="BO177" s="1106" t="n"/>
      <c r="BP177" s="1106" t="n"/>
      <c r="BQ177" s="1106" t="n"/>
      <c r="BR177" s="1106" t="n"/>
      <c r="BS177" s="1106" t="n"/>
      <c r="BT177" s="1106" t="n"/>
      <c r="BU177" s="1106" t="n"/>
      <c r="BV177" s="1106" t="n"/>
      <c r="BW177" s="1106" t="n"/>
      <c r="BX177" s="1106" t="n"/>
      <c r="BY177" s="1106" t="n"/>
      <c r="BZ177" s="1106" t="n"/>
      <c r="CA177" s="1106" t="n"/>
      <c r="CB177" s="1106" t="n"/>
      <c r="CC177" s="1106" t="n"/>
      <c r="CD177" s="1106" t="n"/>
      <c r="CE177" s="1106" t="n"/>
      <c r="CF177" s="1106" t="n"/>
      <c r="CG177" s="1106" t="n"/>
      <c r="CH177" s="1106" t="n"/>
      <c r="CI177" s="1106" t="n"/>
      <c r="CJ177" s="1106" t="n"/>
      <c r="CK177" s="1106" t="n"/>
      <c r="CL177" s="1106" t="n"/>
      <c r="CM177" s="1106" t="n"/>
      <c r="CN177" s="1106" t="n"/>
      <c r="CO177" s="1106" t="n"/>
      <c r="CP177" s="1106" t="n"/>
      <c r="CQ177" s="1106" t="n"/>
      <c r="CR177" s="1106" t="n"/>
      <c r="CS177" s="1106" t="n"/>
      <c r="CT177" s="1106" t="n"/>
      <c r="CU177" s="1106" t="n"/>
      <c r="CV177" s="1106" t="n"/>
      <c r="CW177" s="1106" t="n"/>
      <c r="CX177" s="1106" t="n"/>
      <c r="CY177" s="1106" t="n"/>
      <c r="CZ177" s="1106" t="n"/>
      <c r="DA177" s="1106" t="n"/>
      <c r="DB177" s="1106" t="n"/>
      <c r="DC177" s="1106" t="n"/>
      <c r="DD177" s="1106" t="n"/>
      <c r="DE177" s="1106" t="n"/>
      <c r="DF177" s="1106" t="n"/>
      <c r="DG177" s="1106" t="n"/>
      <c r="DH177" s="1106" t="n"/>
      <c r="DI177" s="1106" t="n"/>
    </row>
    <row r="178" ht="13.5" customHeight="1" s="1178">
      <c r="A178" s="1106" t="n"/>
      <c r="B178" s="1106" t="n"/>
      <c r="C178" s="1106" t="n"/>
      <c r="D178" s="1106" t="n"/>
      <c r="E178" s="1106" t="n"/>
      <c r="F178" s="1106" t="n"/>
      <c r="G178" s="144" t="n"/>
      <c r="H178" s="1122">
        <f>初始化表!F17</f>
        <v/>
      </c>
      <c r="I178" s="1122">
        <f>初始化表!F18</f>
        <v/>
      </c>
      <c r="J178" s="1122">
        <f>初始化表!F19</f>
        <v/>
      </c>
      <c r="K178" s="1122" t="n"/>
      <c r="L178" s="1122">
        <f>L36</f>
        <v/>
      </c>
      <c r="M178" s="1106" t="n"/>
      <c r="N178" s="1106" t="n"/>
      <c r="O178" s="1106" t="n"/>
      <c r="P178" s="1106" t="n"/>
      <c r="Q178" s="1106" t="n"/>
      <c r="R178" s="1106" t="n"/>
      <c r="S178" s="1106" t="n"/>
      <c r="T178" s="230" t="n"/>
      <c r="U178" s="1106" t="n"/>
      <c r="V178" s="1106" t="n"/>
      <c r="W178" s="1106" t="n"/>
      <c r="X178" s="1106" t="n"/>
      <c r="Y178" s="1106" t="n"/>
      <c r="Z178" s="1106" t="n"/>
      <c r="AA178" s="144" t="n"/>
      <c r="AB178" s="1106" t="n"/>
      <c r="AC178" s="1106" t="n"/>
      <c r="AD178" s="1106" t="n"/>
      <c r="AE178" s="1106" t="n"/>
      <c r="AF178" s="1106" t="n"/>
      <c r="AG178" s="1106" t="n"/>
      <c r="AH178" s="144" t="n"/>
      <c r="AI178" s="1106" t="n"/>
      <c r="AJ178" s="1106" t="n"/>
      <c r="AK178" s="1106" t="n"/>
      <c r="AL178" s="1106" t="n"/>
      <c r="AM178" s="1106" t="n"/>
      <c r="AN178" s="1106" t="n"/>
      <c r="AO178" s="1106" t="n"/>
      <c r="AP178" s="1106" t="n"/>
      <c r="AQ178" s="1106" t="n"/>
      <c r="AR178" s="1106" t="n"/>
      <c r="AS178" s="1106" t="n"/>
      <c r="AT178" s="1106" t="n"/>
      <c r="AU178" s="1106" t="n"/>
      <c r="AV178" s="1106" t="n"/>
      <c r="AW178" s="1106" t="n"/>
      <c r="AX178" s="1106" t="n"/>
      <c r="AY178" s="1106" t="n"/>
      <c r="AZ178" s="144" t="n"/>
      <c r="BA178" s="1106" t="n"/>
      <c r="BB178" s="1106" t="n"/>
      <c r="BC178" s="1106" t="n"/>
      <c r="BD178" s="1106" t="n"/>
      <c r="BE178" s="1106" t="n"/>
      <c r="BF178" s="1106" t="n"/>
      <c r="BG178" s="1106" t="n"/>
      <c r="BH178" s="1106" t="n"/>
      <c r="BI178" s="1106" t="n"/>
      <c r="BJ178" s="1106" t="n"/>
      <c r="BK178" s="1106" t="n"/>
      <c r="BL178" s="1106" t="n"/>
      <c r="BM178" s="1106" t="n"/>
      <c r="BN178" s="1106" t="n"/>
      <c r="BO178" s="1106" t="n"/>
      <c r="BP178" s="1106" t="n"/>
      <c r="BQ178" s="1106" t="n"/>
      <c r="BR178" s="1106" t="n"/>
      <c r="BS178" s="1106" t="n"/>
      <c r="BT178" s="1106" t="n"/>
      <c r="BU178" s="1106" t="n"/>
      <c r="BV178" s="1106" t="n"/>
      <c r="BW178" s="1106" t="n"/>
      <c r="BX178" s="1106" t="n"/>
      <c r="BY178" s="1106" t="n"/>
      <c r="BZ178" s="1106" t="n"/>
      <c r="CA178" s="1106" t="n"/>
      <c r="CB178" s="1106" t="n"/>
      <c r="CC178" s="1106" t="n"/>
      <c r="CD178" s="1106" t="n"/>
      <c r="CE178" s="1106" t="n"/>
      <c r="CF178" s="1106" t="n"/>
      <c r="CG178" s="1106" t="n"/>
      <c r="CH178" s="1106" t="n"/>
      <c r="CI178" s="1106" t="n"/>
      <c r="CJ178" s="1106" t="n"/>
      <c r="CK178" s="1106" t="n"/>
      <c r="CL178" s="1106" t="n"/>
      <c r="CM178" s="1106" t="n"/>
      <c r="CN178" s="1106" t="n"/>
      <c r="CO178" s="1106" t="n"/>
      <c r="CP178" s="1106" t="n"/>
      <c r="CQ178" s="1106" t="n"/>
      <c r="CR178" s="1106" t="n"/>
      <c r="CS178" s="1106" t="n"/>
      <c r="CT178" s="1106" t="n"/>
      <c r="CU178" s="1106" t="n"/>
      <c r="CV178" s="1106" t="n"/>
      <c r="CW178" s="1106" t="n"/>
      <c r="CX178" s="1106" t="n"/>
      <c r="CY178" s="1106" t="n"/>
      <c r="CZ178" s="1106" t="n"/>
      <c r="DA178" s="1106" t="n"/>
      <c r="DB178" s="1106" t="n"/>
      <c r="DC178" s="1106" t="n"/>
      <c r="DD178" s="1106" t="n"/>
      <c r="DE178" s="1106" t="n"/>
      <c r="DF178" s="1106" t="n"/>
      <c r="DG178" s="1106" t="n"/>
      <c r="DH178" s="1106" t="n"/>
      <c r="DI178" s="1106" t="n"/>
    </row>
    <row r="179" ht="13.5" customHeight="1" s="1178">
      <c r="A179" s="1106" t="n"/>
      <c r="B179" s="1106" t="n"/>
      <c r="C179" s="1106" t="n"/>
      <c r="D179" s="1106" t="n"/>
      <c r="E179" s="1106" t="n"/>
      <c r="F179" s="1106" t="n"/>
      <c r="G179" s="144" t="n"/>
      <c r="H179" s="1122">
        <f>初始化表!G17</f>
        <v/>
      </c>
      <c r="I179" s="1122">
        <f>初始化表!G18</f>
        <v/>
      </c>
      <c r="J179" s="1122">
        <f>初始化表!G19</f>
        <v/>
      </c>
      <c r="K179" s="1122" t="n"/>
      <c r="L179" s="1122">
        <f>L37</f>
        <v/>
      </c>
      <c r="M179" s="1106" t="n"/>
      <c r="N179" s="1106" t="n"/>
      <c r="O179" s="1106" t="n"/>
      <c r="P179" s="1106" t="n"/>
      <c r="Q179" s="1106" t="n"/>
      <c r="R179" s="1106" t="n"/>
      <c r="S179" s="1106" t="n"/>
      <c r="T179" s="230" t="n"/>
      <c r="U179" s="1106" t="n"/>
      <c r="V179" s="1106" t="n"/>
      <c r="W179" s="1106" t="n"/>
      <c r="X179" s="1106" t="n"/>
      <c r="Y179" s="1106" t="n"/>
      <c r="Z179" s="1106" t="n"/>
      <c r="AA179" s="144" t="n"/>
      <c r="AB179" s="1106" t="n"/>
      <c r="AC179" s="1106" t="n"/>
      <c r="AD179" s="1106" t="n"/>
      <c r="AE179" s="1106" t="n"/>
      <c r="AF179" s="1106" t="n"/>
      <c r="AG179" s="1106" t="n"/>
      <c r="AH179" s="144" t="n"/>
      <c r="AI179" s="1106" t="n"/>
      <c r="AJ179" s="1106" t="n"/>
      <c r="AK179" s="1106" t="n"/>
      <c r="AL179" s="1106" t="n"/>
      <c r="AM179" s="1106" t="n"/>
      <c r="AN179" s="1106" t="n"/>
      <c r="AO179" s="1106" t="n"/>
      <c r="AP179" s="1106" t="n"/>
      <c r="AQ179" s="1106" t="n"/>
      <c r="AR179" s="1106" t="n"/>
      <c r="AS179" s="1106" t="n"/>
      <c r="AT179" s="1106" t="n"/>
      <c r="AU179" s="1106" t="n"/>
      <c r="AV179" s="1106" t="n"/>
      <c r="AW179" s="1106" t="n"/>
      <c r="AX179" s="1106" t="n"/>
      <c r="AY179" s="1106" t="n"/>
      <c r="AZ179" s="144" t="n"/>
      <c r="BA179" s="1106" t="n"/>
      <c r="BB179" s="1106" t="n"/>
      <c r="BC179" s="1106" t="n"/>
      <c r="BD179" s="1106" t="n"/>
      <c r="BE179" s="1106" t="n"/>
      <c r="BF179" s="1106" t="n"/>
      <c r="BG179" s="1106" t="n"/>
      <c r="BH179" s="1106" t="n"/>
      <c r="BI179" s="1106" t="n"/>
      <c r="BJ179" s="1106" t="n"/>
      <c r="BK179" s="1106" t="n"/>
      <c r="BL179" s="1106" t="n"/>
      <c r="BM179" s="1106" t="n"/>
      <c r="BN179" s="1106" t="n"/>
      <c r="BO179" s="1106" t="n"/>
      <c r="BP179" s="1106" t="n"/>
      <c r="BQ179" s="1106" t="n"/>
      <c r="BR179" s="1106" t="n"/>
      <c r="BS179" s="1106" t="n"/>
      <c r="BT179" s="1106" t="n"/>
      <c r="BU179" s="1106" t="n"/>
      <c r="BV179" s="1106" t="n"/>
      <c r="BW179" s="1106" t="n"/>
      <c r="BX179" s="1106" t="n"/>
      <c r="BY179" s="1106" t="n"/>
      <c r="BZ179" s="1106" t="n"/>
      <c r="CA179" s="1106" t="n"/>
      <c r="CB179" s="1106" t="n"/>
      <c r="CC179" s="1106" t="n"/>
      <c r="CD179" s="1106" t="n"/>
      <c r="CE179" s="1106" t="n"/>
      <c r="CF179" s="1106" t="n"/>
      <c r="CG179" s="1106" t="n"/>
      <c r="CH179" s="1106" t="n"/>
      <c r="CI179" s="1106" t="n"/>
      <c r="CJ179" s="1106" t="n"/>
      <c r="CK179" s="1106" t="n"/>
      <c r="CL179" s="1106" t="n"/>
      <c r="CM179" s="1106" t="n"/>
      <c r="CN179" s="1106" t="n"/>
      <c r="CO179" s="1106" t="n"/>
      <c r="CP179" s="1106" t="n"/>
      <c r="CQ179" s="1106" t="n"/>
      <c r="CR179" s="1106" t="n"/>
      <c r="CS179" s="1106" t="n"/>
      <c r="CT179" s="1106" t="n"/>
      <c r="CU179" s="1106" t="n"/>
      <c r="CV179" s="1106" t="n"/>
      <c r="CW179" s="1106" t="n"/>
      <c r="CX179" s="1106" t="n"/>
      <c r="CY179" s="1106" t="n"/>
      <c r="CZ179" s="1106" t="n"/>
      <c r="DA179" s="1106" t="n"/>
      <c r="DB179" s="1106" t="n"/>
      <c r="DC179" s="1106" t="n"/>
      <c r="DD179" s="1106" t="n"/>
      <c r="DE179" s="1106" t="n"/>
      <c r="DF179" s="1106" t="n"/>
      <c r="DG179" s="1106" t="n"/>
      <c r="DH179" s="1106" t="n"/>
      <c r="DI179" s="1106" t="n"/>
    </row>
    <row r="180" ht="13.5" customHeight="1" s="1178">
      <c r="A180" s="1106" t="n"/>
      <c r="B180" s="1106" t="n"/>
      <c r="C180" s="1106" t="n"/>
      <c r="D180" s="1106" t="n"/>
      <c r="E180" s="1106" t="n"/>
      <c r="F180" s="1106" t="n"/>
      <c r="G180" s="144" t="n"/>
      <c r="H180" s="1122">
        <f>初始化表!H17</f>
        <v/>
      </c>
      <c r="I180" s="1122">
        <f>初始化表!H18</f>
        <v/>
      </c>
      <c r="J180" s="1122">
        <f>初始化表!H19</f>
        <v/>
      </c>
      <c r="K180" s="1122" t="n"/>
      <c r="L180" s="1122">
        <f>L38</f>
        <v/>
      </c>
      <c r="M180" s="1106" t="n"/>
      <c r="N180" s="1106" t="n"/>
      <c r="O180" s="1106" t="n"/>
      <c r="P180" s="1106" t="n"/>
      <c r="Q180" s="1106" t="n"/>
      <c r="R180" s="1106" t="n"/>
      <c r="S180" s="1106" t="n"/>
      <c r="T180" s="230" t="n"/>
      <c r="U180" s="1106" t="n"/>
      <c r="V180" s="1106" t="n"/>
      <c r="W180" s="1106" t="n"/>
      <c r="X180" s="1106" t="n"/>
      <c r="Y180" s="1106" t="n"/>
      <c r="Z180" s="1106" t="n"/>
      <c r="AA180" s="144" t="n"/>
      <c r="AB180" s="1106" t="n"/>
      <c r="AC180" s="1106" t="n"/>
      <c r="AD180" s="1106" t="n"/>
      <c r="AE180" s="1106" t="n"/>
      <c r="AF180" s="1106" t="n"/>
      <c r="AG180" s="1106" t="n"/>
      <c r="AH180" s="144" t="n"/>
      <c r="AI180" s="1106" t="n"/>
      <c r="AJ180" s="1106" t="n"/>
      <c r="AK180" s="1106" t="n"/>
      <c r="AL180" s="1106" t="n"/>
      <c r="AM180" s="1106" t="n"/>
      <c r="AN180" s="1106" t="n"/>
      <c r="AO180" s="1106" t="n"/>
      <c r="AP180" s="1106" t="n"/>
      <c r="AQ180" s="1106" t="n"/>
      <c r="AR180" s="1106" t="n"/>
      <c r="AS180" s="1106" t="n"/>
      <c r="AT180" s="1106" t="n"/>
      <c r="AU180" s="1106" t="n"/>
      <c r="AV180" s="1106" t="n"/>
      <c r="AW180" s="1106" t="n"/>
      <c r="AX180" s="1106" t="n"/>
      <c r="AY180" s="1106" t="n"/>
      <c r="AZ180" s="144" t="n"/>
      <c r="BA180" s="1106" t="n"/>
      <c r="BB180" s="1106" t="n"/>
      <c r="BC180" s="1106" t="n"/>
      <c r="BD180" s="1106" t="n"/>
      <c r="BE180" s="1106" t="n"/>
      <c r="BF180" s="1106" t="n"/>
      <c r="BG180" s="1106" t="n"/>
      <c r="BH180" s="1106" t="n"/>
      <c r="BI180" s="1106" t="n"/>
      <c r="BJ180" s="1106" t="n"/>
      <c r="BK180" s="1106" t="n"/>
      <c r="BL180" s="1106" t="n"/>
      <c r="BM180" s="1106" t="n"/>
      <c r="BN180" s="1106" t="n"/>
      <c r="BO180" s="1106" t="n"/>
      <c r="BP180" s="1106" t="n"/>
      <c r="BQ180" s="1106" t="n"/>
      <c r="BR180" s="1106" t="n"/>
      <c r="BS180" s="1106" t="n"/>
      <c r="BT180" s="1106" t="n"/>
      <c r="BU180" s="1106" t="n"/>
      <c r="BV180" s="1106" t="n"/>
      <c r="BW180" s="1106" t="n"/>
      <c r="BX180" s="1106" t="n"/>
      <c r="BY180" s="1106" t="n"/>
      <c r="BZ180" s="1106" t="n"/>
      <c r="CA180" s="1106" t="n"/>
      <c r="CB180" s="1106" t="n"/>
      <c r="CC180" s="1106" t="n"/>
      <c r="CD180" s="1106" t="n"/>
      <c r="CE180" s="1106" t="n"/>
      <c r="CF180" s="1106" t="n"/>
      <c r="CG180" s="1106" t="n"/>
      <c r="CH180" s="1106" t="n"/>
      <c r="CI180" s="1106" t="n"/>
      <c r="CJ180" s="1106" t="n"/>
      <c r="CK180" s="1106" t="n"/>
      <c r="CL180" s="1106" t="n"/>
      <c r="CM180" s="1106" t="n"/>
      <c r="CN180" s="1106" t="n"/>
      <c r="CO180" s="1106" t="n"/>
      <c r="CP180" s="1106" t="n"/>
      <c r="CQ180" s="1106" t="n"/>
      <c r="CR180" s="1106" t="n"/>
      <c r="CS180" s="1106" t="n"/>
      <c r="CT180" s="1106" t="n"/>
      <c r="CU180" s="1106" t="n"/>
      <c r="CV180" s="1106" t="n"/>
      <c r="CW180" s="1106" t="n"/>
      <c r="CX180" s="1106" t="n"/>
      <c r="CY180" s="1106" t="n"/>
      <c r="CZ180" s="1106" t="n"/>
      <c r="DA180" s="1106" t="n"/>
      <c r="DB180" s="1106" t="n"/>
      <c r="DC180" s="1106" t="n"/>
      <c r="DD180" s="1106" t="n"/>
      <c r="DE180" s="1106" t="n"/>
      <c r="DF180" s="1106" t="n"/>
      <c r="DG180" s="1106" t="n"/>
      <c r="DH180" s="1106" t="n"/>
      <c r="DI180" s="1106" t="n"/>
    </row>
    <row r="181" ht="13.5" customHeight="1" s="1178">
      <c r="A181" s="1106" t="n"/>
      <c r="B181" s="1106" t="n"/>
      <c r="C181" s="1106" t="n"/>
      <c r="D181" s="1106" t="n"/>
      <c r="E181" s="1106" t="n"/>
      <c r="F181" s="1106" t="n"/>
      <c r="G181" s="144" t="n"/>
      <c r="H181" s="1122" t="n"/>
      <c r="I181" s="1122" t="n"/>
      <c r="J181" s="1122" t="n"/>
      <c r="K181" s="1122" t="n"/>
      <c r="L181" s="1122" t="n"/>
      <c r="M181" s="1106" t="n"/>
      <c r="N181" s="1106" t="n"/>
      <c r="O181" s="1106" t="n"/>
      <c r="P181" s="1106" t="n"/>
      <c r="Q181" s="1106" t="n"/>
      <c r="R181" s="1106" t="n"/>
      <c r="S181" s="1106" t="n"/>
      <c r="T181" s="230" t="n"/>
      <c r="U181" s="1106" t="n"/>
      <c r="V181" s="1106" t="n"/>
      <c r="W181" s="1106" t="n"/>
      <c r="X181" s="1106" t="n"/>
      <c r="Y181" s="1106" t="n"/>
      <c r="Z181" s="1106" t="n"/>
      <c r="AA181" s="144" t="n"/>
      <c r="AB181" s="1106" t="n"/>
      <c r="AC181" s="1106" t="n"/>
      <c r="AD181" s="1106" t="n"/>
      <c r="AE181" s="1106" t="n"/>
      <c r="AF181" s="1106" t="n"/>
      <c r="AG181" s="1106" t="n"/>
      <c r="AH181" s="144" t="n"/>
      <c r="AI181" s="1106" t="n"/>
      <c r="AJ181" s="1106" t="n"/>
      <c r="AK181" s="1106" t="n"/>
      <c r="AL181" s="1106" t="n"/>
      <c r="AM181" s="1106" t="n"/>
      <c r="AN181" s="1106" t="n"/>
      <c r="AO181" s="1106" t="n"/>
      <c r="AP181" s="1106" t="n"/>
      <c r="AQ181" s="1106" t="n"/>
      <c r="AR181" s="1106" t="n"/>
      <c r="AS181" s="1106" t="n"/>
      <c r="AT181" s="1106" t="n"/>
      <c r="AU181" s="1106" t="n"/>
      <c r="AV181" s="1106" t="n"/>
      <c r="AW181" s="1106" t="n"/>
      <c r="AX181" s="1106" t="n"/>
      <c r="AY181" s="1106" t="n"/>
      <c r="AZ181" s="144" t="n"/>
      <c r="BA181" s="1106" t="n"/>
      <c r="BB181" s="1106" t="n"/>
      <c r="BC181" s="1106" t="n"/>
      <c r="BD181" s="1106" t="n"/>
      <c r="BE181" s="1106" t="n"/>
      <c r="BF181" s="1106" t="n"/>
      <c r="BG181" s="1106" t="n"/>
      <c r="BH181" s="1106" t="n"/>
      <c r="BI181" s="1106" t="n"/>
      <c r="BJ181" s="1106" t="n"/>
      <c r="BK181" s="1106" t="n"/>
      <c r="BL181" s="1106" t="n"/>
      <c r="BM181" s="1106" t="n"/>
      <c r="BN181" s="1106" t="n"/>
      <c r="BO181" s="1106" t="n"/>
      <c r="BP181" s="1106" t="n"/>
      <c r="BQ181" s="1106" t="n"/>
      <c r="BR181" s="1106" t="n"/>
      <c r="BS181" s="1106" t="n"/>
      <c r="BT181" s="1106" t="n"/>
      <c r="BU181" s="1106" t="n"/>
      <c r="BV181" s="1106" t="n"/>
      <c r="BW181" s="1106" t="n"/>
      <c r="BX181" s="1106" t="n"/>
      <c r="BY181" s="1106" t="n"/>
      <c r="BZ181" s="1106" t="n"/>
      <c r="CA181" s="1106" t="n"/>
      <c r="CB181" s="1106" t="n"/>
      <c r="CC181" s="1106" t="n"/>
      <c r="CD181" s="1106" t="n"/>
      <c r="CE181" s="1106" t="n"/>
      <c r="CF181" s="1106" t="n"/>
      <c r="CG181" s="1106" t="n"/>
      <c r="CH181" s="1106" t="n"/>
      <c r="CI181" s="1106" t="n"/>
      <c r="CJ181" s="1106" t="n"/>
      <c r="CK181" s="1106" t="n"/>
      <c r="CL181" s="1106" t="n"/>
      <c r="CM181" s="1106" t="n"/>
      <c r="CN181" s="1106" t="n"/>
      <c r="CO181" s="1106" t="n"/>
      <c r="CP181" s="1106" t="n"/>
      <c r="CQ181" s="1106" t="n"/>
      <c r="CR181" s="1106" t="n"/>
      <c r="CS181" s="1106" t="n"/>
      <c r="CT181" s="1106" t="n"/>
      <c r="CU181" s="1106" t="n"/>
      <c r="CV181" s="1106" t="n"/>
      <c r="CW181" s="1106" t="n"/>
      <c r="CX181" s="1106" t="n"/>
      <c r="CY181" s="1106" t="n"/>
      <c r="CZ181" s="1106" t="n"/>
      <c r="DA181" s="1106" t="n"/>
      <c r="DB181" s="1106" t="n"/>
      <c r="DC181" s="1106" t="n"/>
      <c r="DD181" s="1106" t="n"/>
      <c r="DE181" s="1106" t="n"/>
      <c r="DF181" s="1106" t="n"/>
      <c r="DG181" s="1106" t="n"/>
      <c r="DH181" s="1106" t="n"/>
      <c r="DI181" s="1106" t="n"/>
    </row>
    <row r="182" ht="13.5" customHeight="1" s="1178">
      <c r="A182" s="1106" t="n"/>
      <c r="B182" s="1106" t="n"/>
      <c r="C182" s="1106" t="n"/>
      <c r="D182" s="1106" t="n"/>
      <c r="E182" s="1106" t="n"/>
      <c r="F182" s="1106" t="n"/>
      <c r="G182" s="144" t="n"/>
      <c r="H182" s="1122">
        <f>MIN(L177,INT(N49*520/H177))</f>
        <v/>
      </c>
      <c r="I182" s="1122" t="n"/>
      <c r="J182" s="1122" t="n"/>
      <c r="K182" s="1122" t="n"/>
      <c r="L182" s="1122" t="n"/>
      <c r="M182" s="1106" t="n"/>
      <c r="N182" s="1106" t="n"/>
      <c r="O182" s="1106" t="n"/>
      <c r="P182" s="1106" t="n"/>
      <c r="Q182" s="1106" t="n"/>
      <c r="R182" s="1106" t="n"/>
      <c r="S182" s="1106" t="n"/>
      <c r="T182" s="230" t="n"/>
      <c r="U182" s="1106" t="n"/>
      <c r="V182" s="1106" t="n"/>
      <c r="W182" s="1106" t="n"/>
      <c r="X182" s="1106" t="n"/>
      <c r="Y182" s="1106" t="n"/>
      <c r="Z182" s="1106" t="n"/>
      <c r="AA182" s="144" t="n"/>
      <c r="AB182" s="1106" t="n"/>
      <c r="AC182" s="1106" t="n"/>
      <c r="AD182" s="1106" t="n"/>
      <c r="AE182" s="1106" t="n"/>
      <c r="AF182" s="1106" t="n"/>
      <c r="AG182" s="1106" t="n"/>
      <c r="AH182" s="144" t="n"/>
      <c r="AI182" s="1106" t="n"/>
      <c r="AJ182" s="1106" t="n"/>
      <c r="AK182" s="1106" t="n"/>
      <c r="AL182" s="1106" t="n"/>
      <c r="AM182" s="1106" t="n"/>
      <c r="AN182" s="1106" t="n"/>
      <c r="AO182" s="1106" t="n"/>
      <c r="AP182" s="1106" t="n"/>
      <c r="AQ182" s="1106" t="n"/>
      <c r="AR182" s="1106" t="n"/>
      <c r="AS182" s="1106" t="n"/>
      <c r="AT182" s="1106" t="n"/>
      <c r="AU182" s="1106" t="n"/>
      <c r="AV182" s="1106" t="n"/>
      <c r="AW182" s="1106" t="n"/>
      <c r="AX182" s="1106" t="n"/>
      <c r="AY182" s="1106" t="n"/>
      <c r="AZ182" s="144" t="n"/>
      <c r="BA182" s="1106" t="n"/>
      <c r="BB182" s="1106" t="n"/>
      <c r="BC182" s="1106" t="n"/>
      <c r="BD182" s="1106" t="n"/>
      <c r="BE182" s="1106" t="n"/>
      <c r="BF182" s="1106" t="n"/>
      <c r="BG182" s="1106" t="n"/>
      <c r="BH182" s="1106" t="n"/>
      <c r="BI182" s="1106" t="n"/>
      <c r="BJ182" s="1106" t="n"/>
      <c r="BK182" s="1106" t="n"/>
      <c r="BL182" s="1106" t="n"/>
      <c r="BM182" s="1106" t="n"/>
      <c r="BN182" s="1106" t="n"/>
      <c r="BO182" s="1106" t="n"/>
      <c r="BP182" s="1106" t="n"/>
      <c r="BQ182" s="1106" t="n"/>
      <c r="BR182" s="1106" t="n"/>
      <c r="BS182" s="1106" t="n"/>
      <c r="BT182" s="1106" t="n"/>
      <c r="BU182" s="1106" t="n"/>
      <c r="BV182" s="1106" t="n"/>
      <c r="BW182" s="1106" t="n"/>
      <c r="BX182" s="1106" t="n"/>
      <c r="BY182" s="1106" t="n"/>
      <c r="BZ182" s="1106" t="n"/>
      <c r="CA182" s="1106" t="n"/>
      <c r="CB182" s="1106" t="n"/>
      <c r="CC182" s="1106" t="n"/>
      <c r="CD182" s="1106" t="n"/>
      <c r="CE182" s="1106" t="n"/>
      <c r="CF182" s="1106" t="n"/>
      <c r="CG182" s="1106" t="n"/>
      <c r="CH182" s="1106" t="n"/>
      <c r="CI182" s="1106" t="n"/>
      <c r="CJ182" s="1106" t="n"/>
      <c r="CK182" s="1106" t="n"/>
      <c r="CL182" s="1106" t="n"/>
      <c r="CM182" s="1106" t="n"/>
      <c r="CN182" s="1106" t="n"/>
      <c r="CO182" s="1106" t="n"/>
      <c r="CP182" s="1106" t="n"/>
      <c r="CQ182" s="1106" t="n"/>
      <c r="CR182" s="1106" t="n"/>
      <c r="CS182" s="1106" t="n"/>
      <c r="CT182" s="1106" t="n"/>
      <c r="CU182" s="1106" t="n"/>
      <c r="CV182" s="1106" t="n"/>
      <c r="CW182" s="1106" t="n"/>
      <c r="CX182" s="1106" t="n"/>
      <c r="CY182" s="1106" t="n"/>
      <c r="CZ182" s="1106" t="n"/>
      <c r="DA182" s="1106" t="n"/>
      <c r="DB182" s="1106" t="n"/>
      <c r="DC182" s="1106" t="n"/>
      <c r="DD182" s="1106" t="n"/>
      <c r="DE182" s="1106" t="n"/>
      <c r="DF182" s="1106" t="n"/>
      <c r="DG182" s="1106" t="n"/>
      <c r="DH182" s="1106" t="n"/>
      <c r="DI182" s="1106" t="n"/>
    </row>
    <row r="183" ht="13.5" customHeight="1" s="1178">
      <c r="A183" s="1106" t="n"/>
      <c r="B183" s="1106" t="n"/>
      <c r="C183" s="1106" t="n"/>
      <c r="D183" s="1106" t="n"/>
      <c r="E183" s="1106" t="n"/>
      <c r="F183" s="1106" t="n"/>
      <c r="G183" s="144" t="n"/>
      <c r="H183" s="1122">
        <f>MIN(L178,MAX(0,INT((520*N49-H172*H177)/H178)))</f>
        <v/>
      </c>
      <c r="I183" s="1122" t="n"/>
      <c r="J183" s="1122">
        <f>L188-H183</f>
        <v/>
      </c>
      <c r="K183" s="1122" t="n"/>
      <c r="L183" s="1122" t="n"/>
      <c r="M183" s="1106" t="n"/>
      <c r="N183" s="1106" t="n"/>
      <c r="O183" s="1106" t="n"/>
      <c r="P183" s="1106" t="n"/>
      <c r="Q183" s="1106" t="n"/>
      <c r="R183" s="1106" t="n"/>
      <c r="S183" s="1106" t="n"/>
      <c r="T183" s="230" t="n"/>
      <c r="U183" s="1106" t="n"/>
      <c r="V183" s="1106" t="n"/>
      <c r="W183" s="1106" t="n"/>
      <c r="X183" s="1106" t="n"/>
      <c r="Y183" s="1106" t="n"/>
      <c r="Z183" s="1106" t="n"/>
      <c r="AA183" s="144" t="n"/>
      <c r="AB183" s="1106" t="n"/>
      <c r="AC183" s="1106" t="n"/>
      <c r="AD183" s="1106" t="n"/>
      <c r="AE183" s="1106" t="n"/>
      <c r="AF183" s="1106" t="n"/>
      <c r="AG183" s="1106" t="n"/>
      <c r="AH183" s="144" t="n"/>
      <c r="AI183" s="1106" t="n"/>
      <c r="AJ183" s="1106" t="n"/>
      <c r="AK183" s="1106" t="n"/>
      <c r="AL183" s="1106" t="n"/>
      <c r="AM183" s="1106" t="n"/>
      <c r="AN183" s="1106" t="n"/>
      <c r="AO183" s="1106" t="n"/>
      <c r="AP183" s="1106" t="n"/>
      <c r="AQ183" s="1106" t="n"/>
      <c r="AR183" s="1106" t="n"/>
      <c r="AS183" s="1106" t="n"/>
      <c r="AT183" s="1106" t="n"/>
      <c r="AU183" s="1106" t="n"/>
      <c r="AV183" s="1106" t="n"/>
      <c r="AW183" s="1106" t="n"/>
      <c r="AX183" s="1106" t="n"/>
      <c r="AY183" s="1106" t="n"/>
      <c r="AZ183" s="144" t="n"/>
      <c r="BA183" s="1106" t="n"/>
      <c r="BB183" s="1106" t="n"/>
      <c r="BC183" s="1106" t="n"/>
      <c r="BD183" s="1106" t="n"/>
      <c r="BE183" s="1106" t="n"/>
      <c r="BF183" s="1106" t="n"/>
      <c r="BG183" s="1106" t="n"/>
      <c r="BH183" s="1106" t="n"/>
      <c r="BI183" s="1106" t="n"/>
      <c r="BJ183" s="1106" t="n"/>
      <c r="BK183" s="1106" t="n"/>
      <c r="BL183" s="1106" t="n"/>
      <c r="BM183" s="1106" t="n"/>
      <c r="BN183" s="1106" t="n"/>
      <c r="BO183" s="1106" t="n"/>
      <c r="BP183" s="1106" t="n"/>
      <c r="BQ183" s="1106" t="n"/>
      <c r="BR183" s="1106" t="n"/>
      <c r="BS183" s="1106" t="n"/>
      <c r="BT183" s="1106" t="n"/>
      <c r="BU183" s="1106" t="n"/>
      <c r="BV183" s="1106" t="n"/>
      <c r="BW183" s="1106" t="n"/>
      <c r="BX183" s="1106" t="n"/>
      <c r="BY183" s="1106" t="n"/>
      <c r="BZ183" s="1106" t="n"/>
      <c r="CA183" s="1106" t="n"/>
      <c r="CB183" s="1106" t="n"/>
      <c r="CC183" s="1106" t="n"/>
      <c r="CD183" s="1106" t="n"/>
      <c r="CE183" s="1106" t="n"/>
      <c r="CF183" s="1106" t="n"/>
      <c r="CG183" s="1106" t="n"/>
      <c r="CH183" s="1106" t="n"/>
      <c r="CI183" s="1106" t="n"/>
      <c r="CJ183" s="1106" t="n"/>
      <c r="CK183" s="1106" t="n"/>
      <c r="CL183" s="1106" t="n"/>
      <c r="CM183" s="1106" t="n"/>
      <c r="CN183" s="1106" t="n"/>
      <c r="CO183" s="1106" t="n"/>
      <c r="CP183" s="1106" t="n"/>
      <c r="CQ183" s="1106" t="n"/>
      <c r="CR183" s="1106" t="n"/>
      <c r="CS183" s="1106" t="n"/>
      <c r="CT183" s="1106" t="n"/>
      <c r="CU183" s="1106" t="n"/>
      <c r="CV183" s="1106" t="n"/>
      <c r="CW183" s="1106" t="n"/>
      <c r="CX183" s="1106" t="n"/>
      <c r="CY183" s="1106" t="n"/>
      <c r="CZ183" s="1106" t="n"/>
      <c r="DA183" s="1106" t="n"/>
      <c r="DB183" s="1106" t="n"/>
      <c r="DC183" s="1106" t="n"/>
      <c r="DD183" s="1106" t="n"/>
      <c r="DE183" s="1106" t="n"/>
      <c r="DF183" s="1106" t="n"/>
      <c r="DG183" s="1106" t="n"/>
      <c r="DH183" s="1106" t="n"/>
      <c r="DI183" s="1106" t="n"/>
    </row>
    <row r="184" ht="13.5" customHeight="1" s="1178">
      <c r="A184" s="1106" t="n"/>
      <c r="B184" s="1106" t="n"/>
      <c r="C184" s="1106" t="n"/>
      <c r="D184" s="1106" t="n"/>
      <c r="E184" s="1106" t="n"/>
      <c r="F184" s="1106" t="n"/>
      <c r="G184" s="144" t="n"/>
      <c r="H184" s="1122">
        <f>MIN(L179,MAX(0,INT((520*N49-H172*H177-H173*H178)/H179)))</f>
        <v/>
      </c>
      <c r="I184" s="1122" t="n"/>
      <c r="J184" s="1122">
        <f>INT(L179/3*2)</f>
        <v/>
      </c>
      <c r="K184" s="1122">
        <f>INT(J184/2)</f>
        <v/>
      </c>
      <c r="L184" s="1122" t="n"/>
      <c r="M184" s="1106" t="n"/>
      <c r="N184" s="1106" t="n"/>
      <c r="O184" s="1106" t="n"/>
      <c r="P184" s="1106" t="n"/>
      <c r="Q184" s="1106" t="n"/>
      <c r="R184" s="1106" t="n"/>
      <c r="S184" s="1106" t="n"/>
      <c r="T184" s="230" t="n"/>
      <c r="U184" s="1106" t="n"/>
      <c r="V184" s="1106" t="n"/>
      <c r="W184" s="1106" t="n"/>
      <c r="X184" s="1106" t="n"/>
      <c r="Y184" s="1106" t="n"/>
      <c r="Z184" s="1106" t="n"/>
      <c r="AA184" s="144" t="n"/>
      <c r="AB184" s="1106" t="n"/>
      <c r="AC184" s="1106" t="n"/>
      <c r="AD184" s="1106" t="n"/>
      <c r="AE184" s="1106" t="n"/>
      <c r="AF184" s="1106" t="n"/>
      <c r="AG184" s="1106" t="n"/>
      <c r="AH184" s="144" t="n"/>
      <c r="AI184" s="1106" t="n"/>
      <c r="AJ184" s="1106" t="n"/>
      <c r="AK184" s="1106" t="n"/>
      <c r="AL184" s="1106" t="n"/>
      <c r="AM184" s="1106" t="n"/>
      <c r="AN184" s="1106" t="n"/>
      <c r="AO184" s="1106" t="n"/>
      <c r="AP184" s="1106" t="n"/>
      <c r="AQ184" s="1106" t="n"/>
      <c r="AR184" s="1106" t="n"/>
      <c r="AS184" s="1106" t="n"/>
      <c r="AT184" s="1106" t="n"/>
      <c r="AU184" s="1106" t="n"/>
      <c r="AV184" s="1106" t="n"/>
      <c r="AW184" s="1106" t="n"/>
      <c r="AX184" s="1106" t="n"/>
      <c r="AY184" s="1106" t="n"/>
      <c r="AZ184" s="144" t="n"/>
      <c r="BA184" s="1106" t="n"/>
      <c r="BB184" s="1106" t="n"/>
      <c r="BC184" s="1106" t="n"/>
      <c r="BD184" s="1106" t="n"/>
      <c r="BE184" s="1106" t="n"/>
      <c r="BF184" s="1106" t="n"/>
      <c r="BG184" s="1106" t="n"/>
      <c r="BH184" s="1106" t="n"/>
      <c r="BI184" s="1106" t="n"/>
      <c r="BJ184" s="1106" t="n"/>
      <c r="BK184" s="1106" t="n"/>
      <c r="BL184" s="1106" t="n"/>
      <c r="BM184" s="1106" t="n"/>
      <c r="BN184" s="1106" t="n"/>
      <c r="BO184" s="1106" t="n"/>
      <c r="BP184" s="1106" t="n"/>
      <c r="BQ184" s="1106" t="n"/>
      <c r="BR184" s="1106" t="n"/>
      <c r="BS184" s="1106" t="n"/>
      <c r="BT184" s="1106" t="n"/>
      <c r="BU184" s="1106" t="n"/>
      <c r="BV184" s="1106" t="n"/>
      <c r="BW184" s="1106" t="n"/>
      <c r="BX184" s="1106" t="n"/>
      <c r="BY184" s="1106" t="n"/>
      <c r="BZ184" s="1106" t="n"/>
      <c r="CA184" s="1106" t="n"/>
      <c r="CB184" s="1106" t="n"/>
      <c r="CC184" s="1106" t="n"/>
      <c r="CD184" s="1106" t="n"/>
      <c r="CE184" s="1106" t="n"/>
      <c r="CF184" s="1106" t="n"/>
      <c r="CG184" s="1106" t="n"/>
      <c r="CH184" s="1106" t="n"/>
      <c r="CI184" s="1106" t="n"/>
      <c r="CJ184" s="1106" t="n"/>
      <c r="CK184" s="1106" t="n"/>
      <c r="CL184" s="1106" t="n"/>
      <c r="CM184" s="1106" t="n"/>
      <c r="CN184" s="1106" t="n"/>
      <c r="CO184" s="1106" t="n"/>
      <c r="CP184" s="1106" t="n"/>
      <c r="CQ184" s="1106" t="n"/>
      <c r="CR184" s="1106" t="n"/>
      <c r="CS184" s="1106" t="n"/>
      <c r="CT184" s="1106" t="n"/>
      <c r="CU184" s="1106" t="n"/>
      <c r="CV184" s="1106" t="n"/>
      <c r="CW184" s="1106" t="n"/>
      <c r="CX184" s="1106" t="n"/>
      <c r="CY184" s="1106" t="n"/>
      <c r="CZ184" s="1106" t="n"/>
      <c r="DA184" s="1106" t="n"/>
      <c r="DB184" s="1106" t="n"/>
      <c r="DC184" s="1106" t="n"/>
      <c r="DD184" s="1106" t="n"/>
      <c r="DE184" s="1106" t="n"/>
      <c r="DF184" s="1106" t="n"/>
      <c r="DG184" s="1106" t="n"/>
      <c r="DH184" s="1106" t="n"/>
      <c r="DI184" s="1106" t="n"/>
    </row>
    <row r="185" ht="13.5" customHeight="1" s="1178">
      <c r="A185" s="1106" t="n"/>
      <c r="B185" s="1106" t="n"/>
      <c r="C185" s="1106" t="n"/>
      <c r="D185" s="1106" t="n"/>
      <c r="E185" s="1106" t="n"/>
      <c r="F185" s="1106" t="n"/>
      <c r="G185" s="144" t="n"/>
      <c r="H185" s="1122">
        <f>MAX(0,INT((N49*520-H172*H177-H173*H178-H174*H179)/H180))</f>
        <v/>
      </c>
      <c r="I185" s="1122" t="n"/>
      <c r="J185" s="1122">
        <f>INT(L180/3*2)</f>
        <v/>
      </c>
      <c r="K185" s="1122">
        <f>INT(J185/2)</f>
        <v/>
      </c>
      <c r="L185" s="1122" t="n"/>
      <c r="M185" s="1106" t="n"/>
      <c r="N185" s="1106" t="n"/>
      <c r="O185" s="1106" t="n"/>
      <c r="P185" s="1106" t="n"/>
      <c r="Q185" s="1106" t="n"/>
      <c r="R185" s="1106" t="n"/>
      <c r="S185" s="1106" t="n"/>
      <c r="T185" s="230" t="n"/>
      <c r="U185" s="1106" t="n"/>
      <c r="V185" s="1106" t="n"/>
      <c r="W185" s="1106" t="n"/>
      <c r="X185" s="1106" t="n"/>
      <c r="Y185" s="1106" t="n"/>
      <c r="Z185" s="1106" t="n"/>
      <c r="AA185" s="144" t="n"/>
      <c r="AB185" s="1106" t="n"/>
      <c r="AC185" s="1106" t="n"/>
      <c r="AD185" s="1106" t="n"/>
      <c r="AE185" s="1106" t="n"/>
      <c r="AF185" s="1106" t="n"/>
      <c r="AG185" s="1106" t="n"/>
      <c r="AH185" s="144" t="n"/>
      <c r="AI185" s="1106" t="n"/>
      <c r="AJ185" s="1106" t="n"/>
      <c r="AK185" s="1106" t="n"/>
      <c r="AL185" s="1106" t="n"/>
      <c r="AM185" s="1106" t="n"/>
      <c r="AN185" s="1106" t="n"/>
      <c r="AO185" s="1106" t="n"/>
      <c r="AP185" s="1106" t="n"/>
      <c r="AQ185" s="1106" t="n"/>
      <c r="AR185" s="1106" t="n"/>
      <c r="AS185" s="1106" t="n"/>
      <c r="AT185" s="1106" t="n"/>
      <c r="AU185" s="1106" t="n"/>
      <c r="AV185" s="1106" t="n"/>
      <c r="AW185" s="1106" t="n"/>
      <c r="AX185" s="1106" t="n"/>
      <c r="AY185" s="1106" t="n"/>
      <c r="AZ185" s="144" t="n"/>
      <c r="BA185" s="1106" t="n"/>
      <c r="BB185" s="1106" t="n"/>
      <c r="BC185" s="1106" t="n"/>
      <c r="BD185" s="1106" t="n"/>
      <c r="BE185" s="1106" t="n"/>
      <c r="BF185" s="1106" t="n"/>
      <c r="BG185" s="1106" t="n"/>
      <c r="BH185" s="1106" t="n"/>
      <c r="BI185" s="1106" t="n"/>
      <c r="BJ185" s="1106" t="n"/>
      <c r="BK185" s="1106" t="n"/>
      <c r="BL185" s="1106" t="n"/>
      <c r="BM185" s="1106" t="n"/>
      <c r="BN185" s="1106" t="n"/>
      <c r="BO185" s="1106" t="n"/>
      <c r="BP185" s="1106" t="n"/>
      <c r="BQ185" s="1106" t="n"/>
      <c r="BR185" s="1106" t="n"/>
      <c r="BS185" s="1106" t="n"/>
      <c r="BT185" s="1106" t="n"/>
      <c r="BU185" s="1106" t="n"/>
      <c r="BV185" s="1106" t="n"/>
      <c r="BW185" s="1106" t="n"/>
      <c r="BX185" s="1106" t="n"/>
      <c r="BY185" s="1106" t="n"/>
      <c r="BZ185" s="1106" t="n"/>
      <c r="CA185" s="1106" t="n"/>
      <c r="CB185" s="1106" t="n"/>
      <c r="CC185" s="1106" t="n"/>
      <c r="CD185" s="1106" t="n"/>
      <c r="CE185" s="1106" t="n"/>
      <c r="CF185" s="1106" t="n"/>
      <c r="CG185" s="1106" t="n"/>
      <c r="CH185" s="1106" t="n"/>
      <c r="CI185" s="1106" t="n"/>
      <c r="CJ185" s="1106" t="n"/>
      <c r="CK185" s="1106" t="n"/>
      <c r="CL185" s="1106" t="n"/>
      <c r="CM185" s="1106" t="n"/>
      <c r="CN185" s="1106" t="n"/>
      <c r="CO185" s="1106" t="n"/>
      <c r="CP185" s="1106" t="n"/>
      <c r="CQ185" s="1106" t="n"/>
      <c r="CR185" s="1106" t="n"/>
      <c r="CS185" s="1106" t="n"/>
      <c r="CT185" s="1106" t="n"/>
      <c r="CU185" s="1106" t="n"/>
      <c r="CV185" s="1106" t="n"/>
      <c r="CW185" s="1106" t="n"/>
      <c r="CX185" s="1106" t="n"/>
      <c r="CY185" s="1106" t="n"/>
      <c r="CZ185" s="1106" t="n"/>
      <c r="DA185" s="1106" t="n"/>
      <c r="DB185" s="1106" t="n"/>
      <c r="DC185" s="1106" t="n"/>
      <c r="DD185" s="1106" t="n"/>
      <c r="DE185" s="1106" t="n"/>
      <c r="DF185" s="1106" t="n"/>
      <c r="DG185" s="1106" t="n"/>
      <c r="DH185" s="1106" t="n"/>
      <c r="DI185" s="1106" t="n"/>
    </row>
    <row r="186" ht="13.5" customHeight="1" s="1178">
      <c r="A186" s="1106" t="n"/>
      <c r="B186" s="1106" t="n"/>
      <c r="C186" s="1106" t="n"/>
      <c r="D186" s="1106" t="n"/>
      <c r="E186" s="1106" t="n"/>
      <c r="F186" s="1106" t="n"/>
      <c r="G186" s="144" t="n"/>
      <c r="H186" s="1106" t="n"/>
      <c r="I186" s="1106" t="n"/>
      <c r="J186" s="1106" t="n"/>
      <c r="K186" s="1106" t="n"/>
      <c r="L186" s="1106" t="n"/>
      <c r="M186" s="1106" t="n"/>
      <c r="N186" s="1106" t="n"/>
      <c r="O186" s="1106" t="n"/>
      <c r="P186" s="1106" t="n"/>
      <c r="Q186" s="1106" t="n"/>
      <c r="R186" s="1106" t="n"/>
      <c r="S186" s="1106" t="n"/>
      <c r="T186" s="230" t="n"/>
      <c r="U186" s="1106" t="n"/>
      <c r="V186" s="1106" t="n"/>
      <c r="W186" s="1106" t="n"/>
      <c r="X186" s="1106" t="n"/>
      <c r="Y186" s="1106" t="n"/>
      <c r="Z186" s="1106" t="n"/>
      <c r="AA186" s="144" t="n"/>
      <c r="AB186" s="1106" t="n"/>
      <c r="AC186" s="1106" t="n"/>
      <c r="AD186" s="1106" t="n"/>
      <c r="AE186" s="1106" t="n"/>
      <c r="AF186" s="1106" t="n"/>
      <c r="AG186" s="1106" t="n"/>
      <c r="AH186" s="144" t="n"/>
      <c r="AI186" s="1106" t="n"/>
      <c r="AJ186" s="1106" t="n"/>
      <c r="AK186" s="1106" t="n"/>
      <c r="AL186" s="1106" t="n"/>
      <c r="AM186" s="1106" t="n"/>
      <c r="AN186" s="1106" t="n"/>
      <c r="AO186" s="1106" t="n"/>
      <c r="AP186" s="1106" t="n"/>
      <c r="AQ186" s="1106" t="n"/>
      <c r="AR186" s="1106" t="n"/>
      <c r="AS186" s="1106" t="n"/>
      <c r="AT186" s="1106" t="n"/>
      <c r="AU186" s="1106" t="n"/>
      <c r="AV186" s="1106" t="n"/>
      <c r="AW186" s="1106" t="n"/>
      <c r="AX186" s="1106" t="n"/>
      <c r="AY186" s="1106" t="n"/>
      <c r="AZ186" s="144" t="n"/>
      <c r="BA186" s="1106" t="n"/>
      <c r="BB186" s="1106" t="n"/>
      <c r="BC186" s="1106" t="n"/>
      <c r="BD186" s="1106" t="n"/>
      <c r="BE186" s="1106" t="n"/>
      <c r="BF186" s="1106" t="n"/>
      <c r="BG186" s="1106" t="n"/>
      <c r="BH186" s="1106" t="n"/>
      <c r="BI186" s="1106" t="n"/>
      <c r="BJ186" s="1106" t="n"/>
      <c r="BK186" s="1106" t="n"/>
      <c r="BL186" s="1106" t="n"/>
      <c r="BM186" s="1106" t="n"/>
      <c r="BN186" s="1106" t="n"/>
      <c r="BO186" s="1106" t="n"/>
      <c r="BP186" s="1106" t="n"/>
      <c r="BQ186" s="1106" t="n"/>
      <c r="BR186" s="1106" t="n"/>
      <c r="BS186" s="1106" t="n"/>
      <c r="BT186" s="1106" t="n"/>
      <c r="BU186" s="1106" t="n"/>
      <c r="BV186" s="1106" t="n"/>
      <c r="BW186" s="1106" t="n"/>
      <c r="BX186" s="1106" t="n"/>
      <c r="BY186" s="1106" t="n"/>
      <c r="BZ186" s="1106" t="n"/>
      <c r="CA186" s="1106" t="n"/>
      <c r="CB186" s="1106" t="n"/>
      <c r="CC186" s="1106" t="n"/>
      <c r="CD186" s="1106" t="n"/>
      <c r="CE186" s="1106" t="n"/>
      <c r="CF186" s="1106" t="n"/>
      <c r="CG186" s="1106" t="n"/>
      <c r="CH186" s="1106" t="n"/>
      <c r="CI186" s="1106" t="n"/>
      <c r="CJ186" s="1106" t="n"/>
      <c r="CK186" s="1106" t="n"/>
      <c r="CL186" s="1106" t="n"/>
      <c r="CM186" s="1106" t="n"/>
      <c r="CN186" s="1106" t="n"/>
      <c r="CO186" s="1106" t="n"/>
      <c r="CP186" s="1106" t="n"/>
      <c r="CQ186" s="1106" t="n"/>
      <c r="CR186" s="1106" t="n"/>
      <c r="CS186" s="1106" t="n"/>
      <c r="CT186" s="1106" t="n"/>
      <c r="CU186" s="1106" t="n"/>
      <c r="CV186" s="1106" t="n"/>
      <c r="CW186" s="1106" t="n"/>
      <c r="CX186" s="1106" t="n"/>
      <c r="CY186" s="1106" t="n"/>
      <c r="CZ186" s="1106" t="n"/>
      <c r="DA186" s="1106" t="n"/>
      <c r="DB186" s="1106" t="n"/>
      <c r="DC186" s="1106" t="n"/>
      <c r="DD186" s="1106" t="n"/>
      <c r="DE186" s="1106" t="n"/>
      <c r="DF186" s="1106" t="n"/>
      <c r="DG186" s="1106" t="n"/>
      <c r="DH186" s="1106" t="n"/>
      <c r="DI186" s="1106" t="n"/>
    </row>
    <row r="187" ht="13.5" customHeight="1" s="1178">
      <c r="A187" s="1106" t="n"/>
      <c r="B187" s="1106" t="n"/>
      <c r="C187" s="1106" t="n"/>
      <c r="D187" s="1106" t="n"/>
      <c r="E187" s="1106" t="n"/>
      <c r="F187" s="1106" t="n"/>
      <c r="G187" s="144" t="n"/>
      <c r="H187" s="1106" t="n"/>
      <c r="I187" s="1106" t="n"/>
      <c r="J187" s="1106" t="n"/>
      <c r="K187" s="1106" t="n"/>
      <c r="L187" s="1106" t="n"/>
      <c r="M187" s="1106" t="n"/>
      <c r="N187" s="1106" t="n"/>
      <c r="O187" s="1106" t="n"/>
      <c r="P187" s="1106" t="n"/>
      <c r="Q187" s="1106" t="n"/>
      <c r="R187" s="1106" t="n"/>
      <c r="S187" s="1106" t="n"/>
      <c r="T187" s="230" t="n"/>
      <c r="U187" s="1106" t="n"/>
      <c r="V187" s="1106" t="n"/>
      <c r="W187" s="1106" t="n"/>
      <c r="X187" s="1106" t="n"/>
      <c r="Y187" s="1106" t="n"/>
      <c r="Z187" s="1106" t="n"/>
      <c r="AA187" s="144" t="n"/>
      <c r="AB187" s="1106" t="n"/>
      <c r="AC187" s="1106" t="n"/>
      <c r="AD187" s="1106" t="n"/>
      <c r="AE187" s="1106" t="n"/>
      <c r="AF187" s="1106" t="n"/>
      <c r="AG187" s="1106" t="n"/>
      <c r="AH187" s="144" t="n"/>
      <c r="AI187" s="1106" t="n"/>
      <c r="AJ187" s="1106" t="n"/>
      <c r="AK187" s="1106" t="n"/>
      <c r="AL187" s="1106" t="n"/>
      <c r="AM187" s="1106" t="n"/>
      <c r="AN187" s="1106" t="n"/>
      <c r="AO187" s="1106" t="n"/>
      <c r="AP187" s="1106" t="n"/>
      <c r="AQ187" s="1106" t="n"/>
      <c r="AR187" s="1106" t="n"/>
      <c r="AS187" s="1106" t="n"/>
      <c r="AT187" s="1106" t="n"/>
      <c r="AU187" s="1106" t="n"/>
      <c r="AV187" s="1106" t="n"/>
      <c r="AW187" s="1106" t="n"/>
      <c r="AX187" s="1106" t="n"/>
      <c r="AY187" s="1106" t="n"/>
      <c r="AZ187" s="144" t="n"/>
      <c r="BA187" s="1106" t="n"/>
      <c r="BB187" s="1106" t="n"/>
      <c r="BC187" s="1106" t="n"/>
      <c r="BD187" s="1106" t="n"/>
      <c r="BE187" s="1106" t="n"/>
      <c r="BF187" s="1106" t="n"/>
      <c r="BG187" s="1106" t="n"/>
      <c r="BH187" s="1106" t="n"/>
      <c r="BI187" s="1106" t="n"/>
      <c r="BJ187" s="1106" t="n"/>
      <c r="BK187" s="1106" t="n"/>
      <c r="BL187" s="1106" t="n"/>
      <c r="BM187" s="1106" t="n"/>
      <c r="BN187" s="1106" t="n"/>
      <c r="BO187" s="1106" t="n"/>
      <c r="BP187" s="1106" t="n"/>
      <c r="BQ187" s="1106" t="n"/>
      <c r="BR187" s="1106" t="n"/>
      <c r="BS187" s="1106" t="n"/>
      <c r="BT187" s="1106" t="n"/>
      <c r="BU187" s="1106" t="n"/>
      <c r="BV187" s="1106" t="n"/>
      <c r="BW187" s="1106" t="n"/>
      <c r="BX187" s="1106" t="n"/>
      <c r="BY187" s="1106" t="n"/>
      <c r="BZ187" s="1106" t="n"/>
      <c r="CA187" s="1106" t="n"/>
      <c r="CB187" s="1106" t="n"/>
      <c r="CC187" s="1106" t="n"/>
      <c r="CD187" s="1106" t="n"/>
      <c r="CE187" s="1106" t="n"/>
      <c r="CF187" s="1106" t="n"/>
      <c r="CG187" s="1106" t="n"/>
      <c r="CH187" s="1106" t="n"/>
      <c r="CI187" s="1106" t="n"/>
      <c r="CJ187" s="1106" t="n"/>
      <c r="CK187" s="1106" t="n"/>
      <c r="CL187" s="1106" t="n"/>
      <c r="CM187" s="1106" t="n"/>
      <c r="CN187" s="1106" t="n"/>
      <c r="CO187" s="1106" t="n"/>
      <c r="CP187" s="1106" t="n"/>
      <c r="CQ187" s="1106" t="n"/>
      <c r="CR187" s="1106" t="n"/>
      <c r="CS187" s="1106" t="n"/>
      <c r="CT187" s="1106" t="n"/>
      <c r="CU187" s="1106" t="n"/>
      <c r="CV187" s="1106" t="n"/>
      <c r="CW187" s="1106" t="n"/>
      <c r="CX187" s="1106" t="n"/>
      <c r="CY187" s="1106" t="n"/>
      <c r="CZ187" s="1106" t="n"/>
      <c r="DA187" s="1106" t="n"/>
      <c r="DB187" s="1106" t="n"/>
      <c r="DC187" s="1106" t="n"/>
      <c r="DD187" s="1106" t="n"/>
      <c r="DE187" s="1106" t="n"/>
      <c r="DF187" s="1106" t="n"/>
      <c r="DG187" s="1106" t="n"/>
      <c r="DH187" s="1106" t="n"/>
      <c r="DI187" s="1106" t="n"/>
    </row>
    <row r="188" ht="13.5" customHeight="1" s="1178">
      <c r="A188" s="1106" t="n"/>
      <c r="B188" s="1106" t="n"/>
      <c r="C188" s="1106" t="n"/>
      <c r="D188" s="1106" t="n"/>
      <c r="E188" s="1106" t="n"/>
      <c r="F188" s="1106" t="n"/>
      <c r="G188" s="144" t="n"/>
      <c r="H188" s="1106" t="n"/>
      <c r="I188" s="1106" t="n"/>
      <c r="J188" s="1106" t="n"/>
      <c r="K188" s="1106" t="n"/>
      <c r="L188" s="1106" t="n"/>
      <c r="M188" s="1106" t="n"/>
      <c r="N188" s="1106" t="n"/>
      <c r="O188" s="1106" t="n"/>
      <c r="P188" s="1106" t="n"/>
      <c r="Q188" s="1106" t="n"/>
      <c r="R188" s="1106" t="n"/>
      <c r="S188" s="1106" t="n"/>
      <c r="T188" s="230" t="n"/>
      <c r="U188" s="1106" t="n"/>
      <c r="V188" s="1106" t="n"/>
      <c r="W188" s="1106" t="n"/>
      <c r="X188" s="1106" t="n"/>
      <c r="Y188" s="1106" t="n"/>
      <c r="Z188" s="1106" t="n"/>
      <c r="AA188" s="144" t="n"/>
      <c r="AB188" s="1106" t="n"/>
      <c r="AC188" s="1106" t="n"/>
      <c r="AD188" s="1106" t="n"/>
      <c r="AE188" s="1106" t="n"/>
      <c r="AF188" s="1106" t="n"/>
      <c r="AG188" s="1106" t="n"/>
      <c r="AH188" s="144" t="n"/>
      <c r="AI188" s="1106" t="n"/>
      <c r="AJ188" s="1106" t="n"/>
      <c r="AK188" s="1106" t="n"/>
      <c r="AL188" s="1106" t="n"/>
      <c r="AM188" s="1106" t="n"/>
      <c r="AN188" s="1106" t="n"/>
      <c r="AO188" s="1106" t="n"/>
      <c r="AP188" s="1106" t="n"/>
      <c r="AQ188" s="1106" t="n"/>
      <c r="AR188" s="1106" t="n"/>
      <c r="AS188" s="1106" t="n"/>
      <c r="AT188" s="1106" t="n"/>
      <c r="AU188" s="1106" t="n"/>
      <c r="AV188" s="1106" t="n"/>
      <c r="AW188" s="1106" t="n"/>
      <c r="AX188" s="1106" t="n"/>
      <c r="AY188" s="1106" t="n"/>
      <c r="AZ188" s="144" t="n"/>
      <c r="BA188" s="1106" t="n"/>
      <c r="BB188" s="1106" t="n"/>
      <c r="BC188" s="1106" t="n"/>
      <c r="BD188" s="1106" t="n"/>
      <c r="BE188" s="1106" t="n"/>
      <c r="BF188" s="1106" t="n"/>
      <c r="BG188" s="1106" t="n"/>
      <c r="BH188" s="1106" t="n"/>
      <c r="BI188" s="1106" t="n"/>
      <c r="BJ188" s="1106" t="n"/>
      <c r="BK188" s="1106" t="n"/>
      <c r="BL188" s="1106" t="n"/>
      <c r="BM188" s="1106" t="n"/>
      <c r="BN188" s="1106" t="n"/>
      <c r="BO188" s="1106" t="n"/>
      <c r="BP188" s="1106" t="n"/>
      <c r="BQ188" s="1106" t="n"/>
      <c r="BR188" s="1106" t="n"/>
      <c r="BS188" s="1106" t="n"/>
      <c r="BT188" s="1106" t="n"/>
      <c r="BU188" s="1106" t="n"/>
      <c r="BV188" s="1106" t="n"/>
      <c r="BW188" s="1106" t="n"/>
      <c r="BX188" s="1106" t="n"/>
      <c r="BY188" s="1106" t="n"/>
      <c r="BZ188" s="1106" t="n"/>
      <c r="CA188" s="1106" t="n"/>
      <c r="CB188" s="1106" t="n"/>
      <c r="CC188" s="1106" t="n"/>
      <c r="CD188" s="1106" t="n"/>
      <c r="CE188" s="1106" t="n"/>
      <c r="CF188" s="1106" t="n"/>
      <c r="CG188" s="1106" t="n"/>
      <c r="CH188" s="1106" t="n"/>
      <c r="CI188" s="1106" t="n"/>
      <c r="CJ188" s="1106" t="n"/>
      <c r="CK188" s="1106" t="n"/>
      <c r="CL188" s="1106" t="n"/>
      <c r="CM188" s="1106" t="n"/>
      <c r="CN188" s="1106" t="n"/>
      <c r="CO188" s="1106" t="n"/>
      <c r="CP188" s="1106" t="n"/>
      <c r="CQ188" s="1106" t="n"/>
      <c r="CR188" s="1106" t="n"/>
      <c r="CS188" s="1106" t="n"/>
      <c r="CT188" s="1106" t="n"/>
      <c r="CU188" s="1106" t="n"/>
      <c r="CV188" s="1106" t="n"/>
      <c r="CW188" s="1106" t="n"/>
      <c r="CX188" s="1106" t="n"/>
      <c r="CY188" s="1106" t="n"/>
      <c r="CZ188" s="1106" t="n"/>
      <c r="DA188" s="1106" t="n"/>
      <c r="DB188" s="1106" t="n"/>
      <c r="DC188" s="1106" t="n"/>
      <c r="DD188" s="1106" t="n"/>
      <c r="DE188" s="1106" t="n"/>
      <c r="DF188" s="1106" t="n"/>
      <c r="DG188" s="1106" t="n"/>
      <c r="DH188" s="1106" t="n"/>
      <c r="DI188" s="1106" t="n"/>
    </row>
    <row r="189" ht="13.5" customHeight="1" s="1178">
      <c r="A189" s="1106" t="n"/>
      <c r="B189" s="1106" t="n"/>
      <c r="C189" s="1106" t="n"/>
      <c r="D189" s="1106" t="n"/>
      <c r="E189" s="1106" t="n"/>
      <c r="F189" s="1106" t="n"/>
      <c r="G189" s="144" t="n"/>
      <c r="H189" s="1106" t="n"/>
      <c r="I189" s="1106" t="n"/>
      <c r="J189" s="1106" t="n"/>
      <c r="K189" s="1106" t="n"/>
      <c r="L189" s="1106" t="n"/>
      <c r="M189" s="1106" t="n"/>
      <c r="N189" s="1106" t="n"/>
      <c r="O189" s="1106" t="n"/>
      <c r="P189" s="1106" t="n"/>
      <c r="Q189" s="1106" t="n"/>
      <c r="R189" s="1106" t="n"/>
      <c r="S189" s="1106" t="n"/>
      <c r="T189" s="230" t="n"/>
      <c r="U189" s="1106" t="n"/>
      <c r="V189" s="1106" t="n"/>
      <c r="W189" s="1106" t="n"/>
      <c r="X189" s="1106" t="n"/>
      <c r="Y189" s="1106" t="n"/>
      <c r="Z189" s="1106" t="n"/>
      <c r="AA189" s="144" t="n"/>
      <c r="AB189" s="1106" t="n"/>
      <c r="AC189" s="1106" t="n"/>
      <c r="AD189" s="1106" t="n"/>
      <c r="AE189" s="1106" t="n"/>
      <c r="AF189" s="1106" t="n"/>
      <c r="AG189" s="1106" t="n"/>
      <c r="AH189" s="144" t="n"/>
      <c r="AI189" s="1106" t="n"/>
      <c r="AJ189" s="1106" t="n"/>
      <c r="AK189" s="1106" t="n"/>
      <c r="AL189" s="1106" t="n"/>
      <c r="AM189" s="1106" t="n"/>
      <c r="AN189" s="1106" t="n"/>
      <c r="AO189" s="1106" t="n"/>
      <c r="AP189" s="1106" t="n"/>
      <c r="AQ189" s="1106" t="n"/>
      <c r="AR189" s="1106" t="n"/>
      <c r="AS189" s="1106" t="n"/>
      <c r="AT189" s="1106" t="n"/>
      <c r="AU189" s="1106" t="n"/>
      <c r="AV189" s="1106" t="n"/>
      <c r="AW189" s="1106" t="n"/>
      <c r="AX189" s="1106" t="n"/>
      <c r="AY189" s="1106" t="n"/>
      <c r="AZ189" s="144" t="n"/>
      <c r="BA189" s="1106" t="n"/>
      <c r="BB189" s="1106" t="n"/>
      <c r="BC189" s="1106" t="n"/>
      <c r="BD189" s="1106" t="n"/>
      <c r="BE189" s="1106" t="n"/>
      <c r="BF189" s="1106" t="n"/>
      <c r="BG189" s="1106" t="n"/>
      <c r="BH189" s="1106" t="n"/>
      <c r="BI189" s="1106" t="n"/>
      <c r="BJ189" s="1106" t="n"/>
      <c r="BK189" s="1106" t="n"/>
      <c r="BL189" s="1106" t="n"/>
      <c r="BM189" s="1106" t="n"/>
      <c r="BN189" s="1106" t="n"/>
      <c r="BO189" s="1106" t="n"/>
      <c r="BP189" s="1106" t="n"/>
      <c r="BQ189" s="1106" t="n"/>
      <c r="BR189" s="1106" t="n"/>
      <c r="BS189" s="1106" t="n"/>
      <c r="BT189" s="1106" t="n"/>
      <c r="BU189" s="1106" t="n"/>
      <c r="BV189" s="1106" t="n"/>
      <c r="BW189" s="1106" t="n"/>
      <c r="BX189" s="1106" t="n"/>
      <c r="BY189" s="1106" t="n"/>
      <c r="BZ189" s="1106" t="n"/>
      <c r="CA189" s="1106" t="n"/>
      <c r="CB189" s="1106" t="n"/>
      <c r="CC189" s="1106" t="n"/>
      <c r="CD189" s="1106" t="n"/>
      <c r="CE189" s="1106" t="n"/>
      <c r="CF189" s="1106" t="n"/>
      <c r="CG189" s="1106" t="n"/>
      <c r="CH189" s="1106" t="n"/>
      <c r="CI189" s="1106" t="n"/>
      <c r="CJ189" s="1106" t="n"/>
      <c r="CK189" s="1106" t="n"/>
      <c r="CL189" s="1106" t="n"/>
      <c r="CM189" s="1106" t="n"/>
      <c r="CN189" s="1106" t="n"/>
      <c r="CO189" s="1106" t="n"/>
      <c r="CP189" s="1106" t="n"/>
      <c r="CQ189" s="1106" t="n"/>
      <c r="CR189" s="1106" t="n"/>
      <c r="CS189" s="1106" t="n"/>
      <c r="CT189" s="1106" t="n"/>
      <c r="CU189" s="1106" t="n"/>
      <c r="CV189" s="1106" t="n"/>
      <c r="CW189" s="1106" t="n"/>
      <c r="CX189" s="1106" t="n"/>
      <c r="CY189" s="1106" t="n"/>
      <c r="CZ189" s="1106" t="n"/>
      <c r="DA189" s="1106" t="n"/>
      <c r="DB189" s="1106" t="n"/>
      <c r="DC189" s="1106" t="n"/>
      <c r="DD189" s="1106" t="n"/>
      <c r="DE189" s="1106" t="n"/>
      <c r="DF189" s="1106" t="n"/>
      <c r="DG189" s="1106" t="n"/>
      <c r="DH189" s="1106" t="n"/>
      <c r="DI189" s="1106" t="n"/>
    </row>
    <row r="190" ht="13.5" customHeight="1" s="1178">
      <c r="A190" s="1106" t="n"/>
      <c r="B190" s="1106" t="n"/>
      <c r="C190" s="1106" t="n"/>
      <c r="D190" s="1106" t="n"/>
      <c r="E190" s="1106" t="n"/>
      <c r="F190" s="1106" t="n"/>
      <c r="G190" s="144" t="n"/>
      <c r="H190" s="1106" t="n"/>
      <c r="I190" s="1106" t="n"/>
      <c r="J190" s="1106" t="n"/>
      <c r="K190" s="1106" t="n"/>
      <c r="L190" s="1106" t="n"/>
      <c r="M190" s="1106" t="n"/>
      <c r="N190" s="1106" t="n"/>
      <c r="O190" s="1106" t="n"/>
      <c r="P190" s="1106" t="n"/>
      <c r="Q190" s="1106" t="n"/>
      <c r="R190" s="1106" t="n"/>
      <c r="S190" s="1106" t="n"/>
      <c r="T190" s="230" t="n"/>
      <c r="U190" s="1106" t="n"/>
      <c r="V190" s="1106" t="n"/>
      <c r="W190" s="1106" t="n"/>
      <c r="X190" s="1106" t="n"/>
      <c r="Y190" s="1106" t="n"/>
      <c r="Z190" s="1106" t="n"/>
      <c r="AA190" s="144" t="n"/>
      <c r="AB190" s="1106" t="n"/>
      <c r="AC190" s="1106" t="n"/>
      <c r="AD190" s="1106" t="n"/>
      <c r="AE190" s="1106" t="n"/>
      <c r="AF190" s="1106" t="n"/>
      <c r="AG190" s="1106" t="n"/>
      <c r="AH190" s="144" t="n"/>
      <c r="AI190" s="1106" t="n"/>
      <c r="AJ190" s="1106" t="n"/>
      <c r="AK190" s="1106" t="n"/>
      <c r="AL190" s="1106" t="n"/>
      <c r="AM190" s="1106" t="n"/>
      <c r="AN190" s="1106" t="n"/>
      <c r="AO190" s="1106" t="n"/>
      <c r="AP190" s="1106" t="n"/>
      <c r="AQ190" s="1106" t="n"/>
      <c r="AR190" s="1106" t="n"/>
      <c r="AS190" s="1106" t="n"/>
      <c r="AT190" s="1106" t="n"/>
      <c r="AU190" s="1106" t="n"/>
      <c r="AV190" s="1106" t="n"/>
      <c r="AW190" s="1106" t="n"/>
      <c r="AX190" s="1106" t="n"/>
      <c r="AY190" s="1106" t="n"/>
      <c r="AZ190" s="144" t="n"/>
      <c r="BA190" s="1106" t="n"/>
      <c r="BB190" s="1106" t="n"/>
      <c r="BC190" s="1106" t="n"/>
      <c r="BD190" s="1106" t="n"/>
      <c r="BE190" s="1106" t="n"/>
      <c r="BF190" s="1106" t="n"/>
      <c r="BG190" s="1106" t="n"/>
      <c r="BH190" s="1106" t="n"/>
      <c r="BI190" s="1106" t="n"/>
      <c r="BJ190" s="1106" t="n"/>
      <c r="BK190" s="1106" t="n"/>
      <c r="BL190" s="1106" t="n"/>
      <c r="BM190" s="1106" t="n"/>
      <c r="BN190" s="1106" t="n"/>
      <c r="BO190" s="1106" t="n"/>
      <c r="BP190" s="1106" t="n"/>
      <c r="BQ190" s="1106" t="n"/>
      <c r="BR190" s="1106" t="n"/>
      <c r="BS190" s="1106" t="n"/>
      <c r="BT190" s="1106" t="n"/>
      <c r="BU190" s="1106" t="n"/>
      <c r="BV190" s="1106" t="n"/>
      <c r="BW190" s="1106" t="n"/>
      <c r="BX190" s="1106" t="n"/>
      <c r="BY190" s="1106" t="n"/>
      <c r="BZ190" s="1106" t="n"/>
      <c r="CA190" s="1106" t="n"/>
      <c r="CB190" s="1106" t="n"/>
      <c r="CC190" s="1106" t="n"/>
      <c r="CD190" s="1106" t="n"/>
      <c r="CE190" s="1106" t="n"/>
      <c r="CF190" s="1106" t="n"/>
      <c r="CG190" s="1106" t="n"/>
      <c r="CH190" s="1106" t="n"/>
      <c r="CI190" s="1106" t="n"/>
      <c r="CJ190" s="1106" t="n"/>
      <c r="CK190" s="1106" t="n"/>
      <c r="CL190" s="1106" t="n"/>
      <c r="CM190" s="1106" t="n"/>
      <c r="CN190" s="1106" t="n"/>
      <c r="CO190" s="1106" t="n"/>
      <c r="CP190" s="1106" t="n"/>
      <c r="CQ190" s="1106" t="n"/>
      <c r="CR190" s="1106" t="n"/>
      <c r="CS190" s="1106" t="n"/>
      <c r="CT190" s="1106" t="n"/>
      <c r="CU190" s="1106" t="n"/>
      <c r="CV190" s="1106" t="n"/>
      <c r="CW190" s="1106" t="n"/>
      <c r="CX190" s="1106" t="n"/>
      <c r="CY190" s="1106" t="n"/>
      <c r="CZ190" s="1106" t="n"/>
      <c r="DA190" s="1106" t="n"/>
      <c r="DB190" s="1106" t="n"/>
      <c r="DC190" s="1106" t="n"/>
      <c r="DD190" s="1106" t="n"/>
      <c r="DE190" s="1106" t="n"/>
      <c r="DF190" s="1106" t="n"/>
      <c r="DG190" s="1106" t="n"/>
      <c r="DH190" s="1106" t="n"/>
      <c r="DI190" s="1106" t="n"/>
    </row>
    <row r="191" ht="13.5" customHeight="1" s="1178">
      <c r="A191" s="1106" t="n"/>
      <c r="B191" s="1106" t="n"/>
      <c r="C191" s="1106" t="n"/>
      <c r="D191" s="1106" t="n"/>
      <c r="E191" s="1106" t="n"/>
      <c r="F191" s="1106" t="n"/>
      <c r="G191" s="144" t="n"/>
      <c r="H191" s="1106" t="n"/>
      <c r="I191" s="1106" t="n"/>
      <c r="J191" s="1106" t="n"/>
      <c r="K191" s="1106" t="n"/>
      <c r="L191" s="1106" t="n"/>
      <c r="M191" s="1106" t="n"/>
      <c r="N191" s="1106" t="n"/>
      <c r="O191" s="1106" t="n"/>
      <c r="P191" s="1106" t="n"/>
      <c r="Q191" s="1106" t="n"/>
      <c r="R191" s="1106" t="n"/>
      <c r="S191" s="1106" t="n"/>
      <c r="T191" s="230" t="n"/>
      <c r="U191" s="1106" t="n"/>
      <c r="V191" s="1106" t="n"/>
      <c r="W191" s="1106" t="n"/>
      <c r="X191" s="1106" t="n"/>
      <c r="Y191" s="1106" t="n"/>
      <c r="Z191" s="1106" t="n"/>
      <c r="AA191" s="144" t="n"/>
      <c r="AB191" s="1106" t="n"/>
      <c r="AC191" s="1106" t="n"/>
      <c r="AD191" s="1106" t="n"/>
      <c r="AE191" s="1106" t="n"/>
      <c r="AF191" s="1106" t="n"/>
      <c r="AG191" s="1106" t="n"/>
      <c r="AH191" s="144" t="n"/>
      <c r="AI191" s="1106" t="n"/>
      <c r="AJ191" s="1106" t="n"/>
      <c r="AK191" s="1106" t="n"/>
      <c r="AL191" s="1106" t="n"/>
      <c r="AM191" s="1106" t="n"/>
      <c r="AN191" s="1106" t="n"/>
      <c r="AO191" s="1106" t="n"/>
      <c r="AP191" s="1106" t="n"/>
      <c r="AQ191" s="1106" t="n"/>
      <c r="AR191" s="1106" t="n"/>
      <c r="AS191" s="1106" t="n"/>
      <c r="AT191" s="1106" t="n"/>
      <c r="AU191" s="1106" t="n"/>
      <c r="AV191" s="1106" t="n"/>
      <c r="AW191" s="1106" t="n"/>
      <c r="AX191" s="1106" t="n"/>
      <c r="AY191" s="1106" t="n"/>
      <c r="AZ191" s="144" t="n"/>
      <c r="BA191" s="1106" t="n"/>
      <c r="BB191" s="1106" t="n"/>
      <c r="BC191" s="1106" t="n"/>
      <c r="BD191" s="1106" t="n"/>
      <c r="BE191" s="1106" t="n"/>
      <c r="BF191" s="1106" t="n"/>
      <c r="BG191" s="1106" t="n"/>
      <c r="BH191" s="1106" t="n"/>
      <c r="BI191" s="1106" t="n"/>
      <c r="BJ191" s="1106" t="n"/>
      <c r="BK191" s="1106" t="n"/>
      <c r="BL191" s="1106" t="n"/>
      <c r="BM191" s="1106" t="n"/>
      <c r="BN191" s="1106" t="n"/>
      <c r="BO191" s="1106" t="n"/>
      <c r="BP191" s="1106" t="n"/>
      <c r="BQ191" s="1106" t="n"/>
      <c r="BR191" s="1106" t="n"/>
      <c r="BS191" s="1106" t="n"/>
      <c r="BT191" s="1106" t="n"/>
      <c r="BU191" s="1106" t="n"/>
      <c r="BV191" s="1106" t="n"/>
      <c r="BW191" s="1106" t="n"/>
      <c r="BX191" s="1106" t="n"/>
      <c r="BY191" s="1106" t="n"/>
      <c r="BZ191" s="1106" t="n"/>
      <c r="CA191" s="1106" t="n"/>
      <c r="CB191" s="1106" t="n"/>
      <c r="CC191" s="1106" t="n"/>
      <c r="CD191" s="1106" t="n"/>
      <c r="CE191" s="1106" t="n"/>
      <c r="CF191" s="1106" t="n"/>
      <c r="CG191" s="1106" t="n"/>
      <c r="CH191" s="1106" t="n"/>
      <c r="CI191" s="1106" t="n"/>
      <c r="CJ191" s="1106" t="n"/>
      <c r="CK191" s="1106" t="n"/>
      <c r="CL191" s="1106" t="n"/>
      <c r="CM191" s="1106" t="n"/>
      <c r="CN191" s="1106" t="n"/>
      <c r="CO191" s="1106" t="n"/>
      <c r="CP191" s="1106" t="n"/>
      <c r="CQ191" s="1106" t="n"/>
      <c r="CR191" s="1106" t="n"/>
      <c r="CS191" s="1106" t="n"/>
      <c r="CT191" s="1106" t="n"/>
      <c r="CU191" s="1106" t="n"/>
      <c r="CV191" s="1106" t="n"/>
      <c r="CW191" s="1106" t="n"/>
      <c r="CX191" s="1106" t="n"/>
      <c r="CY191" s="1106" t="n"/>
      <c r="CZ191" s="1106" t="n"/>
      <c r="DA191" s="1106" t="n"/>
      <c r="DB191" s="1106" t="n"/>
      <c r="DC191" s="1106" t="n"/>
      <c r="DD191" s="1106" t="n"/>
      <c r="DE191" s="1106" t="n"/>
      <c r="DF191" s="1106" t="n"/>
      <c r="DG191" s="1106" t="n"/>
      <c r="DH191" s="1106" t="n"/>
      <c r="DI191" s="1106" t="n"/>
    </row>
    <row r="192" ht="13.5" customHeight="1" s="1178">
      <c r="A192" s="1106" t="n"/>
      <c r="B192" s="1106" t="n"/>
      <c r="C192" s="1106" t="n"/>
      <c r="D192" s="1106" t="n"/>
      <c r="E192" s="1106" t="n"/>
      <c r="F192" s="1106" t="n"/>
      <c r="G192" s="144" t="n"/>
      <c r="H192" s="1106" t="n"/>
      <c r="I192" s="1106" t="n"/>
      <c r="J192" s="1106" t="n"/>
      <c r="K192" s="1106" t="n"/>
      <c r="L192" s="1106" t="n"/>
      <c r="M192" s="1106" t="n"/>
      <c r="N192" s="1106" t="n"/>
      <c r="O192" s="1106" t="n"/>
      <c r="P192" s="1106" t="n"/>
      <c r="Q192" s="1106" t="n"/>
      <c r="R192" s="1106" t="n"/>
      <c r="S192" s="1106" t="n"/>
      <c r="T192" s="230" t="n"/>
      <c r="U192" s="1106" t="n"/>
      <c r="V192" s="1106" t="n"/>
      <c r="W192" s="1106" t="n"/>
      <c r="X192" s="1106" t="n"/>
      <c r="Y192" s="1106" t="n"/>
      <c r="Z192" s="1106" t="n"/>
      <c r="AA192" s="144" t="n"/>
      <c r="AB192" s="1106" t="n"/>
      <c r="AC192" s="1106" t="n"/>
      <c r="AD192" s="1106" t="n"/>
      <c r="AE192" s="1106" t="n"/>
      <c r="AF192" s="1106" t="n"/>
      <c r="AG192" s="1106" t="n"/>
      <c r="AH192" s="144" t="n"/>
      <c r="AI192" s="1106" t="n"/>
      <c r="AJ192" s="1106" t="n"/>
      <c r="AK192" s="1106" t="n"/>
      <c r="AL192" s="1106" t="n"/>
      <c r="AM192" s="1106" t="n"/>
      <c r="AN192" s="1106" t="n"/>
      <c r="AO192" s="1106" t="n"/>
      <c r="AP192" s="1106" t="n"/>
      <c r="AQ192" s="1106" t="n"/>
      <c r="AR192" s="1106" t="n"/>
      <c r="AS192" s="1106" t="n"/>
      <c r="AT192" s="1106" t="n"/>
      <c r="AU192" s="1106" t="n"/>
      <c r="AV192" s="1106" t="n"/>
      <c r="AW192" s="1106" t="n"/>
      <c r="AX192" s="1106" t="n"/>
      <c r="AY192" s="1106" t="n"/>
      <c r="AZ192" s="144" t="n"/>
      <c r="BA192" s="1106" t="n"/>
      <c r="BB192" s="1106" t="n"/>
      <c r="BC192" s="1106" t="n"/>
      <c r="BD192" s="1106" t="n"/>
      <c r="BE192" s="1106" t="n"/>
      <c r="BF192" s="1106" t="n"/>
      <c r="BG192" s="1106" t="n"/>
      <c r="BH192" s="1106" t="n"/>
      <c r="BI192" s="1106" t="n"/>
      <c r="BJ192" s="1106" t="n"/>
      <c r="BK192" s="1106" t="n"/>
      <c r="BL192" s="1106" t="n"/>
      <c r="BM192" s="1106" t="n"/>
      <c r="BN192" s="1106" t="n"/>
      <c r="BO192" s="1106" t="n"/>
      <c r="BP192" s="1106" t="n"/>
      <c r="BQ192" s="1106" t="n"/>
      <c r="BR192" s="1106" t="n"/>
      <c r="BS192" s="1106" t="n"/>
      <c r="BT192" s="1106" t="n"/>
      <c r="BU192" s="1106" t="n"/>
      <c r="BV192" s="1106" t="n"/>
      <c r="BW192" s="1106" t="n"/>
      <c r="BX192" s="1106" t="n"/>
      <c r="BY192" s="1106" t="n"/>
      <c r="BZ192" s="1106" t="n"/>
      <c r="CA192" s="1106" t="n"/>
      <c r="CB192" s="1106" t="n"/>
      <c r="CC192" s="1106" t="n"/>
      <c r="CD192" s="1106" t="n"/>
      <c r="CE192" s="1106" t="n"/>
      <c r="CF192" s="1106" t="n"/>
      <c r="CG192" s="1106" t="n"/>
      <c r="CH192" s="1106" t="n"/>
      <c r="CI192" s="1106" t="n"/>
      <c r="CJ192" s="1106" t="n"/>
      <c r="CK192" s="1106" t="n"/>
      <c r="CL192" s="1106" t="n"/>
      <c r="CM192" s="1106" t="n"/>
      <c r="CN192" s="1106" t="n"/>
      <c r="CO192" s="1106" t="n"/>
      <c r="CP192" s="1106" t="n"/>
      <c r="CQ192" s="1106" t="n"/>
      <c r="CR192" s="1106" t="n"/>
      <c r="CS192" s="1106" t="n"/>
      <c r="CT192" s="1106" t="n"/>
      <c r="CU192" s="1106" t="n"/>
      <c r="CV192" s="1106" t="n"/>
      <c r="CW192" s="1106" t="n"/>
      <c r="CX192" s="1106" t="n"/>
      <c r="CY192" s="1106" t="n"/>
      <c r="CZ192" s="1106" t="n"/>
      <c r="DA192" s="1106" t="n"/>
      <c r="DB192" s="1106" t="n"/>
      <c r="DC192" s="1106" t="n"/>
      <c r="DD192" s="1106" t="n"/>
      <c r="DE192" s="1106" t="n"/>
      <c r="DF192" s="1106" t="n"/>
      <c r="DG192" s="1106" t="n"/>
      <c r="DH192" s="1106" t="n"/>
      <c r="DI192" s="1106" t="n"/>
    </row>
    <row r="193" ht="13.5" customHeight="1" s="1178">
      <c r="A193" s="1106" t="n"/>
      <c r="B193" s="1106" t="n"/>
      <c r="C193" s="1106" t="n"/>
      <c r="D193" s="1106" t="n"/>
      <c r="E193" s="1106" t="n"/>
      <c r="F193" s="1106" t="n"/>
      <c r="G193" s="144" t="n"/>
      <c r="H193" s="1106" t="n"/>
      <c r="I193" s="1106" t="n"/>
      <c r="J193" s="1106" t="n"/>
      <c r="K193" s="1106" t="n"/>
      <c r="L193" s="1106" t="n"/>
      <c r="M193" s="1106" t="n"/>
      <c r="N193" s="1106" t="n"/>
      <c r="O193" s="1106" t="n"/>
      <c r="P193" s="1106" t="n"/>
      <c r="Q193" s="1106" t="n"/>
      <c r="R193" s="1106" t="n"/>
      <c r="S193" s="1106" t="n"/>
      <c r="T193" s="230" t="n"/>
      <c r="U193" s="1106" t="n"/>
      <c r="V193" s="1106" t="n"/>
      <c r="W193" s="1106" t="n"/>
      <c r="X193" s="1106" t="n"/>
      <c r="Y193" s="1106" t="n"/>
      <c r="Z193" s="1106" t="n"/>
      <c r="AA193" s="144" t="n"/>
      <c r="AB193" s="1106" t="n"/>
      <c r="AC193" s="1106" t="n"/>
      <c r="AD193" s="1106" t="n"/>
      <c r="AE193" s="1106" t="n"/>
      <c r="AF193" s="1106" t="n"/>
      <c r="AG193" s="1106" t="n"/>
      <c r="AH193" s="144" t="n"/>
      <c r="AI193" s="1106" t="n"/>
      <c r="AJ193" s="1106" t="n"/>
      <c r="AK193" s="1106" t="n"/>
      <c r="AL193" s="1106" t="n"/>
      <c r="AM193" s="1106" t="n"/>
      <c r="AN193" s="1106" t="n"/>
      <c r="AO193" s="1106" t="n"/>
      <c r="AP193" s="1106" t="n"/>
      <c r="AQ193" s="1106" t="n"/>
      <c r="AR193" s="1106" t="n"/>
      <c r="AS193" s="1106" t="n"/>
      <c r="AT193" s="1106" t="n"/>
      <c r="AU193" s="1106" t="n"/>
      <c r="AV193" s="1106" t="n"/>
      <c r="AW193" s="1106" t="n"/>
      <c r="AX193" s="1106" t="n"/>
      <c r="AY193" s="1106" t="n"/>
      <c r="AZ193" s="144" t="n"/>
      <c r="BA193" s="1106" t="n"/>
      <c r="BB193" s="1106" t="n"/>
      <c r="BC193" s="1106" t="n"/>
      <c r="BD193" s="1106" t="n"/>
      <c r="BE193" s="1106" t="n"/>
      <c r="BF193" s="1106" t="n"/>
      <c r="BG193" s="1106" t="n"/>
      <c r="BH193" s="1106" t="n"/>
      <c r="BI193" s="1106" t="n"/>
      <c r="BJ193" s="1106" t="n"/>
      <c r="BK193" s="1106" t="n"/>
      <c r="BL193" s="1106" t="n"/>
      <c r="BM193" s="1106" t="n"/>
      <c r="BN193" s="1106" t="n"/>
      <c r="BO193" s="1106" t="n"/>
      <c r="BP193" s="1106" t="n"/>
      <c r="BQ193" s="1106" t="n"/>
      <c r="BR193" s="1106" t="n"/>
      <c r="BS193" s="1106" t="n"/>
      <c r="BT193" s="1106" t="n"/>
      <c r="BU193" s="1106" t="n"/>
      <c r="BV193" s="1106" t="n"/>
      <c r="BW193" s="1106" t="n"/>
      <c r="BX193" s="1106" t="n"/>
      <c r="BY193" s="1106" t="n"/>
      <c r="BZ193" s="1106" t="n"/>
      <c r="CA193" s="1106" t="n"/>
      <c r="CB193" s="1106" t="n"/>
      <c r="CC193" s="1106" t="n"/>
      <c r="CD193" s="1106" t="n"/>
      <c r="CE193" s="1106" t="n"/>
      <c r="CF193" s="1106" t="n"/>
      <c r="CG193" s="1106" t="n"/>
      <c r="CH193" s="1106" t="n"/>
      <c r="CI193" s="1106" t="n"/>
      <c r="CJ193" s="1106" t="n"/>
      <c r="CK193" s="1106" t="n"/>
      <c r="CL193" s="1106" t="n"/>
      <c r="CM193" s="1106" t="n"/>
      <c r="CN193" s="1106" t="n"/>
      <c r="CO193" s="1106" t="n"/>
      <c r="CP193" s="1106" t="n"/>
      <c r="CQ193" s="1106" t="n"/>
      <c r="CR193" s="1106" t="n"/>
      <c r="CS193" s="1106" t="n"/>
      <c r="CT193" s="1106" t="n"/>
      <c r="CU193" s="1106" t="n"/>
      <c r="CV193" s="1106" t="n"/>
      <c r="CW193" s="1106" t="n"/>
      <c r="CX193" s="1106" t="n"/>
      <c r="CY193" s="1106" t="n"/>
      <c r="CZ193" s="1106" t="n"/>
      <c r="DA193" s="1106" t="n"/>
      <c r="DB193" s="1106" t="n"/>
      <c r="DC193" s="1106" t="n"/>
      <c r="DD193" s="1106" t="n"/>
      <c r="DE193" s="1106" t="n"/>
      <c r="DF193" s="1106" t="n"/>
      <c r="DG193" s="1106" t="n"/>
      <c r="DH193" s="1106" t="n"/>
      <c r="DI193" s="1106" t="n"/>
    </row>
    <row r="194" ht="13.5" customHeight="1" s="1178">
      <c r="A194" s="1106" t="n"/>
      <c r="B194" s="1106" t="n"/>
      <c r="C194" s="1106" t="n"/>
      <c r="D194" s="1106" t="n"/>
      <c r="E194" s="1106" t="n"/>
      <c r="F194" s="1106" t="n"/>
      <c r="G194" s="144" t="n"/>
      <c r="H194" s="1106" t="n"/>
      <c r="I194" s="1106" t="n"/>
      <c r="J194" s="1106" t="n"/>
      <c r="K194" s="1106" t="n"/>
      <c r="L194" s="1106" t="n"/>
      <c r="M194" s="1106" t="n"/>
      <c r="N194" s="1106" t="n"/>
      <c r="O194" s="1106" t="n"/>
      <c r="P194" s="1106" t="n"/>
      <c r="Q194" s="1106" t="n"/>
      <c r="R194" s="1106" t="n"/>
      <c r="S194" s="1106" t="n"/>
      <c r="T194" s="230" t="n"/>
      <c r="U194" s="1106" t="n"/>
      <c r="V194" s="1106" t="n"/>
      <c r="W194" s="1106" t="n"/>
      <c r="X194" s="1106" t="n"/>
      <c r="Y194" s="1106" t="n"/>
      <c r="Z194" s="1106" t="n"/>
      <c r="AA194" s="144" t="n"/>
      <c r="AB194" s="1106" t="n"/>
      <c r="AC194" s="1106" t="n"/>
      <c r="AD194" s="1106" t="n"/>
      <c r="AE194" s="1106" t="n"/>
      <c r="AF194" s="1106" t="n"/>
      <c r="AG194" s="1106" t="n"/>
      <c r="AH194" s="144" t="n"/>
      <c r="AI194" s="1106" t="n"/>
      <c r="AJ194" s="1106" t="n"/>
      <c r="AK194" s="1106" t="n"/>
      <c r="AL194" s="1106" t="n"/>
      <c r="AM194" s="1106" t="n"/>
      <c r="AN194" s="1106" t="n"/>
      <c r="AO194" s="1106" t="n"/>
      <c r="AP194" s="1106" t="n"/>
      <c r="AQ194" s="1106" t="n"/>
      <c r="AR194" s="1106" t="n"/>
      <c r="AS194" s="1106" t="n"/>
      <c r="AT194" s="1106" t="n"/>
      <c r="AU194" s="1106" t="n"/>
      <c r="AV194" s="1106" t="n"/>
      <c r="AW194" s="1106" t="n"/>
      <c r="AX194" s="1106" t="n"/>
      <c r="AY194" s="1106" t="n"/>
      <c r="AZ194" s="144" t="n"/>
      <c r="BA194" s="1106" t="n"/>
      <c r="BB194" s="1106" t="n"/>
      <c r="BC194" s="1106" t="n"/>
      <c r="BD194" s="1106" t="n"/>
      <c r="BE194" s="1106" t="n"/>
      <c r="BF194" s="1106" t="n"/>
      <c r="BG194" s="1106" t="n"/>
      <c r="BH194" s="1106" t="n"/>
      <c r="BI194" s="1106" t="n"/>
      <c r="BJ194" s="1106" t="n"/>
      <c r="BK194" s="1106" t="n"/>
      <c r="BL194" s="1106" t="n"/>
      <c r="BM194" s="1106" t="n"/>
      <c r="BN194" s="1106" t="n"/>
      <c r="BO194" s="1106" t="n"/>
      <c r="BP194" s="1106" t="n"/>
      <c r="BQ194" s="1106" t="n"/>
      <c r="BR194" s="1106" t="n"/>
      <c r="BS194" s="1106" t="n"/>
      <c r="BT194" s="1106" t="n"/>
      <c r="BU194" s="1106" t="n"/>
      <c r="BV194" s="1106" t="n"/>
      <c r="BW194" s="1106" t="n"/>
      <c r="BX194" s="1106" t="n"/>
      <c r="BY194" s="1106" t="n"/>
      <c r="BZ194" s="1106" t="n"/>
      <c r="CA194" s="1106" t="n"/>
      <c r="CB194" s="1106" t="n"/>
      <c r="CC194" s="1106" t="n"/>
      <c r="CD194" s="1106" t="n"/>
      <c r="CE194" s="1106" t="n"/>
      <c r="CF194" s="1106" t="n"/>
      <c r="CG194" s="1106" t="n"/>
      <c r="CH194" s="1106" t="n"/>
      <c r="CI194" s="1106" t="n"/>
      <c r="CJ194" s="1106" t="n"/>
      <c r="CK194" s="1106" t="n"/>
      <c r="CL194" s="1106" t="n"/>
      <c r="CM194" s="1106" t="n"/>
      <c r="CN194" s="1106" t="n"/>
      <c r="CO194" s="1106" t="n"/>
      <c r="CP194" s="1106" t="n"/>
      <c r="CQ194" s="1106" t="n"/>
      <c r="CR194" s="1106" t="n"/>
      <c r="CS194" s="1106" t="n"/>
      <c r="CT194" s="1106" t="n"/>
      <c r="CU194" s="1106" t="n"/>
      <c r="CV194" s="1106" t="n"/>
      <c r="CW194" s="1106" t="n"/>
      <c r="CX194" s="1106" t="n"/>
      <c r="CY194" s="1106" t="n"/>
      <c r="CZ194" s="1106" t="n"/>
      <c r="DA194" s="1106" t="n"/>
      <c r="DB194" s="1106" t="n"/>
      <c r="DC194" s="1106" t="n"/>
      <c r="DD194" s="1106" t="n"/>
      <c r="DE194" s="1106" t="n"/>
      <c r="DF194" s="1106" t="n"/>
      <c r="DG194" s="1106" t="n"/>
      <c r="DH194" s="1106" t="n"/>
      <c r="DI194" s="1106" t="n"/>
    </row>
    <row r="195" ht="13.5" customHeight="1" s="1178">
      <c r="A195" s="1106" t="n"/>
      <c r="B195" s="1106" t="n"/>
      <c r="C195" s="1106" t="n"/>
      <c r="D195" s="1106" t="n"/>
      <c r="E195" s="1106" t="n"/>
      <c r="F195" s="1106" t="n"/>
      <c r="G195" s="144" t="n"/>
      <c r="H195" s="1106" t="n"/>
      <c r="I195" s="1106" t="n"/>
      <c r="J195" s="1106" t="n"/>
      <c r="K195" s="1106" t="n"/>
      <c r="L195" s="1106" t="n"/>
      <c r="M195" s="1106" t="n"/>
      <c r="N195" s="1106" t="n"/>
      <c r="O195" s="1106" t="n"/>
      <c r="P195" s="1106" t="n"/>
      <c r="Q195" s="1106" t="n"/>
      <c r="R195" s="1106" t="n"/>
      <c r="S195" s="1106" t="n"/>
      <c r="T195" s="230" t="n"/>
      <c r="U195" s="1106" t="n"/>
      <c r="V195" s="1106" t="n"/>
      <c r="W195" s="1106" t="n"/>
      <c r="X195" s="1106" t="n"/>
      <c r="Y195" s="1106" t="n"/>
      <c r="Z195" s="1106" t="n"/>
      <c r="AA195" s="144" t="n"/>
      <c r="AB195" s="1106" t="n"/>
      <c r="AC195" s="1106" t="n"/>
      <c r="AD195" s="1106" t="n"/>
      <c r="AE195" s="1106" t="n"/>
      <c r="AF195" s="1106" t="n"/>
      <c r="AG195" s="1106" t="n"/>
      <c r="AH195" s="144" t="n"/>
      <c r="AI195" s="1106" t="n"/>
      <c r="AJ195" s="1106" t="n"/>
      <c r="AK195" s="1106" t="n"/>
      <c r="AL195" s="1106" t="n"/>
      <c r="AM195" s="1106" t="n"/>
      <c r="AN195" s="1106" t="n"/>
      <c r="AO195" s="1106" t="n"/>
      <c r="AP195" s="1106" t="n"/>
      <c r="AQ195" s="1106" t="n"/>
      <c r="AR195" s="1106" t="n"/>
      <c r="AS195" s="1106" t="n"/>
      <c r="AT195" s="1106" t="n"/>
      <c r="AU195" s="1106" t="n"/>
      <c r="AV195" s="1106" t="n"/>
      <c r="AW195" s="1106" t="n"/>
      <c r="AX195" s="1106" t="n"/>
      <c r="AY195" s="1106" t="n"/>
      <c r="AZ195" s="144" t="n"/>
      <c r="BA195" s="1106" t="n"/>
      <c r="BB195" s="1106" t="n"/>
      <c r="BC195" s="1106" t="n"/>
      <c r="BD195" s="1106" t="n"/>
      <c r="BE195" s="1106" t="n"/>
      <c r="BF195" s="1106" t="n"/>
      <c r="BG195" s="1106" t="n"/>
      <c r="BH195" s="1106" t="n"/>
      <c r="BI195" s="1106" t="n"/>
      <c r="BJ195" s="1106" t="n"/>
      <c r="BK195" s="1106" t="n"/>
      <c r="BL195" s="1106" t="n"/>
      <c r="BM195" s="1106" t="n"/>
      <c r="BN195" s="1106" t="n"/>
      <c r="BO195" s="1106" t="n"/>
      <c r="BP195" s="1106" t="n"/>
      <c r="BQ195" s="1106" t="n"/>
      <c r="BR195" s="1106" t="n"/>
      <c r="BS195" s="1106" t="n"/>
      <c r="BT195" s="1106" t="n"/>
      <c r="BU195" s="1106" t="n"/>
      <c r="BV195" s="1106" t="n"/>
      <c r="BW195" s="1106" t="n"/>
      <c r="BX195" s="1106" t="n"/>
      <c r="BY195" s="1106" t="n"/>
      <c r="BZ195" s="1106" t="n"/>
      <c r="CA195" s="1106" t="n"/>
      <c r="CB195" s="1106" t="n"/>
      <c r="CC195" s="1106" t="n"/>
      <c r="CD195" s="1106" t="n"/>
      <c r="CE195" s="1106" t="n"/>
      <c r="CF195" s="1106" t="n"/>
      <c r="CG195" s="1106" t="n"/>
      <c r="CH195" s="1106" t="n"/>
      <c r="CI195" s="1106" t="n"/>
      <c r="CJ195" s="1106" t="n"/>
      <c r="CK195" s="1106" t="n"/>
      <c r="CL195" s="1106" t="n"/>
      <c r="CM195" s="1106" t="n"/>
      <c r="CN195" s="1106" t="n"/>
      <c r="CO195" s="1106" t="n"/>
      <c r="CP195" s="1106" t="n"/>
      <c r="CQ195" s="1106" t="n"/>
      <c r="CR195" s="1106" t="n"/>
      <c r="CS195" s="1106" t="n"/>
      <c r="CT195" s="1106" t="n"/>
      <c r="CU195" s="1106" t="n"/>
      <c r="CV195" s="1106" t="n"/>
      <c r="CW195" s="1106" t="n"/>
      <c r="CX195" s="1106" t="n"/>
      <c r="CY195" s="1106" t="n"/>
      <c r="CZ195" s="1106" t="n"/>
      <c r="DA195" s="1106" t="n"/>
      <c r="DB195" s="1106" t="n"/>
      <c r="DC195" s="1106" t="n"/>
      <c r="DD195" s="1106" t="n"/>
      <c r="DE195" s="1106" t="n"/>
      <c r="DF195" s="1106" t="n"/>
      <c r="DG195" s="1106" t="n"/>
      <c r="DH195" s="1106" t="n"/>
      <c r="DI195" s="1106" t="n"/>
    </row>
    <row r="196" ht="13.5" customHeight="1" s="1178">
      <c r="A196" s="1106" t="n"/>
      <c r="B196" s="1106" t="n"/>
      <c r="C196" s="1106" t="n"/>
      <c r="D196" s="1106" t="n"/>
      <c r="E196" s="1106" t="n"/>
      <c r="F196" s="1106" t="n"/>
      <c r="G196" s="144" t="n"/>
      <c r="H196" s="1106" t="n"/>
      <c r="I196" s="1106" t="n"/>
      <c r="J196" s="1106" t="n"/>
      <c r="K196" s="1106" t="n"/>
      <c r="L196" s="1106" t="n"/>
      <c r="M196" s="1106" t="n"/>
      <c r="N196" s="1106" t="n"/>
      <c r="O196" s="1106" t="n"/>
      <c r="P196" s="1106" t="n"/>
      <c r="Q196" s="1106" t="n"/>
      <c r="R196" s="1106" t="n"/>
      <c r="S196" s="1106" t="n"/>
      <c r="T196" s="230" t="n"/>
      <c r="U196" s="1106" t="n"/>
      <c r="V196" s="1106" t="n"/>
      <c r="W196" s="1106" t="n"/>
      <c r="X196" s="1106" t="n"/>
      <c r="Y196" s="1106" t="n"/>
      <c r="Z196" s="1106" t="n"/>
      <c r="AA196" s="144" t="n"/>
      <c r="AB196" s="1106" t="n"/>
      <c r="AC196" s="1106" t="n"/>
      <c r="AD196" s="1106" t="n"/>
      <c r="AE196" s="1106" t="n"/>
      <c r="AF196" s="1106" t="n"/>
      <c r="AG196" s="1106" t="n"/>
      <c r="AH196" s="144" t="n"/>
      <c r="AI196" s="1106" t="n"/>
      <c r="AJ196" s="1106" t="n"/>
      <c r="AK196" s="1106" t="n"/>
      <c r="AL196" s="1106" t="n"/>
      <c r="AM196" s="1106" t="n"/>
      <c r="AN196" s="1106" t="n"/>
      <c r="AO196" s="1106" t="n"/>
      <c r="AP196" s="1106" t="n"/>
      <c r="AQ196" s="1106" t="n"/>
      <c r="AR196" s="1106" t="n"/>
      <c r="AS196" s="1106" t="n"/>
      <c r="AT196" s="1106" t="n"/>
      <c r="AU196" s="1106" t="n"/>
      <c r="AV196" s="1106" t="n"/>
      <c r="AW196" s="1106" t="n"/>
      <c r="AX196" s="1106" t="n"/>
      <c r="AY196" s="1106" t="n"/>
      <c r="AZ196" s="144" t="n"/>
      <c r="BA196" s="1106" t="n"/>
      <c r="BB196" s="1106" t="n"/>
      <c r="BC196" s="1106" t="n"/>
      <c r="BD196" s="1106" t="n"/>
      <c r="BE196" s="1106" t="n"/>
      <c r="BF196" s="1106" t="n"/>
      <c r="BG196" s="1106" t="n"/>
      <c r="BH196" s="1106" t="n"/>
      <c r="BI196" s="1106" t="n"/>
      <c r="BJ196" s="1106" t="n"/>
      <c r="BK196" s="1106" t="n"/>
      <c r="BL196" s="1106" t="n"/>
      <c r="BM196" s="1106" t="n"/>
      <c r="BN196" s="1106" t="n"/>
      <c r="BO196" s="1106" t="n"/>
      <c r="BP196" s="1106" t="n"/>
      <c r="BQ196" s="1106" t="n"/>
      <c r="BR196" s="1106" t="n"/>
      <c r="BS196" s="1106" t="n"/>
      <c r="BT196" s="1106" t="n"/>
      <c r="BU196" s="1106" t="n"/>
      <c r="BV196" s="1106" t="n"/>
      <c r="BW196" s="1106" t="n"/>
      <c r="BX196" s="1106" t="n"/>
      <c r="BY196" s="1106" t="n"/>
      <c r="BZ196" s="1106" t="n"/>
      <c r="CA196" s="1106" t="n"/>
      <c r="CB196" s="1106" t="n"/>
      <c r="CC196" s="1106" t="n"/>
      <c r="CD196" s="1106" t="n"/>
      <c r="CE196" s="1106" t="n"/>
      <c r="CF196" s="1106" t="n"/>
      <c r="CG196" s="1106" t="n"/>
      <c r="CH196" s="1106" t="n"/>
      <c r="CI196" s="1106" t="n"/>
      <c r="CJ196" s="1106" t="n"/>
      <c r="CK196" s="1106" t="n"/>
      <c r="CL196" s="1106" t="n"/>
      <c r="CM196" s="1106" t="n"/>
      <c r="CN196" s="1106" t="n"/>
      <c r="CO196" s="1106" t="n"/>
      <c r="CP196" s="1106" t="n"/>
      <c r="CQ196" s="1106" t="n"/>
      <c r="CR196" s="1106" t="n"/>
      <c r="CS196" s="1106" t="n"/>
      <c r="CT196" s="1106" t="n"/>
      <c r="CU196" s="1106" t="n"/>
      <c r="CV196" s="1106" t="n"/>
      <c r="CW196" s="1106" t="n"/>
      <c r="CX196" s="1106" t="n"/>
      <c r="CY196" s="1106" t="n"/>
      <c r="CZ196" s="1106" t="n"/>
      <c r="DA196" s="1106" t="n"/>
      <c r="DB196" s="1106" t="n"/>
      <c r="DC196" s="1106" t="n"/>
      <c r="DD196" s="1106" t="n"/>
      <c r="DE196" s="1106" t="n"/>
      <c r="DF196" s="1106" t="n"/>
      <c r="DG196" s="1106" t="n"/>
      <c r="DH196" s="1106" t="n"/>
      <c r="DI196" s="1106" t="n"/>
    </row>
    <row r="197" ht="13.5" customHeight="1" s="1178">
      <c r="A197" s="1106" t="n"/>
      <c r="B197" s="1106" t="n"/>
      <c r="C197" s="1106" t="n"/>
      <c r="D197" s="1106" t="n"/>
      <c r="E197" s="1106" t="n"/>
      <c r="F197" s="1106" t="n"/>
      <c r="G197" s="144" t="n"/>
      <c r="H197" s="1106" t="n"/>
      <c r="I197" s="1106" t="n"/>
      <c r="J197" s="1106" t="n"/>
      <c r="K197" s="1106" t="n"/>
      <c r="L197" s="1106" t="n"/>
      <c r="M197" s="1106" t="n"/>
      <c r="N197" s="1106" t="n"/>
      <c r="O197" s="1106" t="n"/>
      <c r="P197" s="1106" t="n"/>
      <c r="Q197" s="1106" t="n"/>
      <c r="R197" s="1106" t="n"/>
      <c r="S197" s="1106" t="n"/>
      <c r="T197" s="230" t="n"/>
      <c r="U197" s="1106" t="n"/>
      <c r="V197" s="1106" t="n"/>
      <c r="W197" s="1106" t="n"/>
      <c r="X197" s="1106" t="n"/>
      <c r="Y197" s="1106" t="n"/>
      <c r="Z197" s="1106" t="n"/>
      <c r="AA197" s="144" t="n"/>
      <c r="AB197" s="1106" t="n"/>
      <c r="AC197" s="1106" t="n"/>
      <c r="AD197" s="1106" t="n"/>
      <c r="AE197" s="1106" t="n"/>
      <c r="AF197" s="1106" t="n"/>
      <c r="AG197" s="1106" t="n"/>
      <c r="AH197" s="144" t="n"/>
      <c r="AI197" s="1106" t="n"/>
      <c r="AJ197" s="1106" t="n"/>
      <c r="AK197" s="1106" t="n"/>
      <c r="AL197" s="1106" t="n"/>
      <c r="AM197" s="1106" t="n"/>
      <c r="AN197" s="1106" t="n"/>
      <c r="AO197" s="1106" t="n"/>
      <c r="AP197" s="1106" t="n"/>
      <c r="AQ197" s="1106" t="n"/>
      <c r="AR197" s="1106" t="n"/>
      <c r="AS197" s="1106" t="n"/>
      <c r="AT197" s="1106" t="n"/>
      <c r="AU197" s="1106" t="n"/>
      <c r="AV197" s="1106" t="n"/>
      <c r="AW197" s="1106" t="n"/>
      <c r="AX197" s="1106" t="n"/>
      <c r="AY197" s="1106" t="n"/>
      <c r="AZ197" s="144" t="n"/>
      <c r="BA197" s="1106" t="n"/>
      <c r="BB197" s="1106" t="n"/>
      <c r="BC197" s="1106" t="n"/>
      <c r="BD197" s="1106" t="n"/>
      <c r="BE197" s="1106" t="n"/>
      <c r="BF197" s="1106" t="n"/>
      <c r="BG197" s="1106" t="n"/>
      <c r="BH197" s="1106" t="n"/>
      <c r="BI197" s="1106" t="n"/>
      <c r="BJ197" s="1106" t="n"/>
      <c r="BK197" s="1106" t="n"/>
      <c r="BL197" s="1106" t="n"/>
      <c r="BM197" s="1106" t="n"/>
      <c r="BN197" s="1106" t="n"/>
      <c r="BO197" s="1106" t="n"/>
      <c r="BP197" s="1106" t="n"/>
      <c r="BQ197" s="1106" t="n"/>
      <c r="BR197" s="1106" t="n"/>
      <c r="BS197" s="1106" t="n"/>
      <c r="BT197" s="1106" t="n"/>
      <c r="BU197" s="1106" t="n"/>
      <c r="BV197" s="1106" t="n"/>
      <c r="BW197" s="1106" t="n"/>
      <c r="BX197" s="1106" t="n"/>
      <c r="BY197" s="1106" t="n"/>
      <c r="BZ197" s="1106" t="n"/>
      <c r="CA197" s="1106" t="n"/>
      <c r="CB197" s="1106" t="n"/>
      <c r="CC197" s="1106" t="n"/>
      <c r="CD197" s="1106" t="n"/>
      <c r="CE197" s="1106" t="n"/>
      <c r="CF197" s="1106" t="n"/>
      <c r="CG197" s="1106" t="n"/>
      <c r="CH197" s="1106" t="n"/>
      <c r="CI197" s="1106" t="n"/>
      <c r="CJ197" s="1106" t="n"/>
      <c r="CK197" s="1106" t="n"/>
      <c r="CL197" s="1106" t="n"/>
      <c r="CM197" s="1106" t="n"/>
      <c r="CN197" s="1106" t="n"/>
      <c r="CO197" s="1106" t="n"/>
      <c r="CP197" s="1106" t="n"/>
      <c r="CQ197" s="1106" t="n"/>
      <c r="CR197" s="1106" t="n"/>
      <c r="CS197" s="1106" t="n"/>
      <c r="CT197" s="1106" t="n"/>
      <c r="CU197" s="1106" t="n"/>
      <c r="CV197" s="1106" t="n"/>
      <c r="CW197" s="1106" t="n"/>
      <c r="CX197" s="1106" t="n"/>
      <c r="CY197" s="1106" t="n"/>
      <c r="CZ197" s="1106" t="n"/>
      <c r="DA197" s="1106" t="n"/>
      <c r="DB197" s="1106" t="n"/>
      <c r="DC197" s="1106" t="n"/>
      <c r="DD197" s="1106" t="n"/>
      <c r="DE197" s="1106" t="n"/>
      <c r="DF197" s="1106" t="n"/>
      <c r="DG197" s="1106" t="n"/>
      <c r="DH197" s="1106" t="n"/>
      <c r="DI197" s="1106" t="n"/>
    </row>
    <row r="198" ht="13.5" customHeight="1" s="1178">
      <c r="A198" s="1106" t="n"/>
      <c r="B198" s="1106" t="n"/>
      <c r="C198" s="1106" t="n"/>
      <c r="D198" s="1106" t="n"/>
      <c r="E198" s="1106" t="n"/>
      <c r="F198" s="1106" t="n"/>
      <c r="G198" s="144" t="n"/>
      <c r="H198" s="1106" t="n"/>
      <c r="I198" s="1106" t="n"/>
      <c r="J198" s="1106" t="n"/>
      <c r="K198" s="1106" t="n"/>
      <c r="L198" s="1106" t="n"/>
      <c r="M198" s="1106" t="n"/>
      <c r="N198" s="1106" t="n"/>
      <c r="O198" s="1106" t="n"/>
      <c r="P198" s="1106" t="n"/>
      <c r="Q198" s="1106" t="n"/>
      <c r="R198" s="1106" t="n"/>
      <c r="S198" s="1106" t="n"/>
      <c r="T198" s="230" t="n"/>
      <c r="U198" s="1106" t="n"/>
      <c r="V198" s="1106" t="n"/>
      <c r="W198" s="1106" t="n"/>
      <c r="X198" s="1106" t="n"/>
      <c r="Y198" s="1106" t="n"/>
      <c r="Z198" s="1106" t="n"/>
      <c r="AA198" s="144" t="n"/>
      <c r="AB198" s="1106" t="n"/>
      <c r="AC198" s="1106" t="n"/>
      <c r="AD198" s="1106" t="n"/>
      <c r="AE198" s="1106" t="n"/>
      <c r="AF198" s="1106" t="n"/>
      <c r="AG198" s="1106" t="n"/>
      <c r="AH198" s="144" t="n"/>
      <c r="AI198" s="1106" t="n"/>
      <c r="AJ198" s="1106" t="n"/>
      <c r="AK198" s="1106" t="n"/>
      <c r="AL198" s="1106" t="n"/>
      <c r="AM198" s="1106" t="n"/>
      <c r="AN198" s="1106" t="n"/>
      <c r="AO198" s="1106" t="n"/>
      <c r="AP198" s="1106" t="n"/>
      <c r="AQ198" s="1106" t="n"/>
      <c r="AR198" s="1106" t="n"/>
      <c r="AS198" s="1106" t="n"/>
      <c r="AT198" s="1106" t="n"/>
      <c r="AU198" s="1106" t="n"/>
      <c r="AV198" s="1106" t="n"/>
      <c r="AW198" s="1106" t="n"/>
      <c r="AX198" s="1106" t="n"/>
      <c r="AY198" s="1106" t="n"/>
      <c r="AZ198" s="144" t="n"/>
      <c r="BA198" s="1106" t="n"/>
      <c r="BB198" s="1106" t="n"/>
      <c r="BC198" s="1106" t="n"/>
      <c r="BD198" s="1106" t="n"/>
      <c r="BE198" s="1106" t="n"/>
      <c r="BF198" s="1106" t="n"/>
      <c r="BG198" s="1106" t="n"/>
      <c r="BH198" s="1106" t="n"/>
      <c r="BI198" s="1106" t="n"/>
      <c r="BJ198" s="1106" t="n"/>
      <c r="BK198" s="1106" t="n"/>
      <c r="BL198" s="1106" t="n"/>
      <c r="BM198" s="1106" t="n"/>
      <c r="BN198" s="1106" t="n"/>
      <c r="BO198" s="1106" t="n"/>
      <c r="BP198" s="1106" t="n"/>
      <c r="BQ198" s="1106" t="n"/>
      <c r="BR198" s="1106" t="n"/>
      <c r="BS198" s="1106" t="n"/>
      <c r="BT198" s="1106" t="n"/>
      <c r="BU198" s="1106" t="n"/>
      <c r="BV198" s="1106" t="n"/>
      <c r="BW198" s="1106" t="n"/>
      <c r="BX198" s="1106" t="n"/>
      <c r="BY198" s="1106" t="n"/>
      <c r="BZ198" s="1106" t="n"/>
      <c r="CA198" s="1106" t="n"/>
      <c r="CB198" s="1106" t="n"/>
      <c r="CC198" s="1106" t="n"/>
      <c r="CD198" s="1106" t="n"/>
      <c r="CE198" s="1106" t="n"/>
      <c r="CF198" s="1106" t="n"/>
      <c r="CG198" s="1106" t="n"/>
      <c r="CH198" s="1106" t="n"/>
      <c r="CI198" s="1106" t="n"/>
      <c r="CJ198" s="1106" t="n"/>
      <c r="CK198" s="1106" t="n"/>
      <c r="CL198" s="1106" t="n"/>
      <c r="CM198" s="1106" t="n"/>
      <c r="CN198" s="1106" t="n"/>
      <c r="CO198" s="1106" t="n"/>
      <c r="CP198" s="1106" t="n"/>
      <c r="CQ198" s="1106" t="n"/>
      <c r="CR198" s="1106" t="n"/>
      <c r="CS198" s="1106" t="n"/>
      <c r="CT198" s="1106" t="n"/>
      <c r="CU198" s="1106" t="n"/>
      <c r="CV198" s="1106" t="n"/>
      <c r="CW198" s="1106" t="n"/>
      <c r="CX198" s="1106" t="n"/>
      <c r="CY198" s="1106" t="n"/>
      <c r="CZ198" s="1106" t="n"/>
      <c r="DA198" s="1106" t="n"/>
      <c r="DB198" s="1106" t="n"/>
      <c r="DC198" s="1106" t="n"/>
      <c r="DD198" s="1106" t="n"/>
      <c r="DE198" s="1106" t="n"/>
      <c r="DF198" s="1106" t="n"/>
      <c r="DG198" s="1106" t="n"/>
      <c r="DH198" s="1106" t="n"/>
      <c r="DI198" s="1106" t="n"/>
    </row>
    <row r="199" ht="13.5" customHeight="1" s="1178">
      <c r="A199" s="1106" t="n"/>
      <c r="B199" s="1106" t="n"/>
      <c r="C199" s="1106" t="n"/>
      <c r="D199" s="1106" t="n"/>
      <c r="E199" s="1106" t="n"/>
      <c r="F199" s="1106" t="n"/>
      <c r="G199" s="144" t="n"/>
      <c r="H199" s="1106" t="n"/>
      <c r="I199" s="1106" t="n"/>
      <c r="J199" s="1106" t="n"/>
      <c r="K199" s="1106" t="n"/>
      <c r="L199" s="1106" t="n"/>
      <c r="M199" s="1106" t="n"/>
      <c r="N199" s="1106" t="n"/>
      <c r="O199" s="1106" t="n"/>
      <c r="P199" s="1106" t="n"/>
      <c r="Q199" s="1106" t="n"/>
      <c r="R199" s="1106" t="n"/>
      <c r="S199" s="1106" t="n"/>
      <c r="T199" s="230" t="n"/>
      <c r="U199" s="1106" t="n"/>
      <c r="V199" s="1106" t="n"/>
      <c r="W199" s="1106" t="n"/>
      <c r="X199" s="1106" t="n"/>
      <c r="Y199" s="1106" t="n"/>
      <c r="Z199" s="1106" t="n"/>
      <c r="AA199" s="144" t="n"/>
      <c r="AB199" s="1106" t="n"/>
      <c r="AC199" s="1106" t="n"/>
      <c r="AD199" s="1106" t="n"/>
      <c r="AE199" s="1106" t="n"/>
      <c r="AF199" s="1106" t="n"/>
      <c r="AG199" s="1106" t="n"/>
      <c r="AH199" s="144" t="n"/>
      <c r="AI199" s="1106" t="n"/>
      <c r="AJ199" s="1106" t="n"/>
      <c r="AK199" s="1106" t="n"/>
      <c r="AL199" s="1106" t="n"/>
      <c r="AM199" s="1106" t="n"/>
      <c r="AN199" s="1106" t="n"/>
      <c r="AO199" s="1106" t="n"/>
      <c r="AP199" s="1106" t="n"/>
      <c r="AQ199" s="1106" t="n"/>
      <c r="AR199" s="1106" t="n"/>
      <c r="AS199" s="1106" t="n"/>
      <c r="AT199" s="1106" t="n"/>
      <c r="AU199" s="1106" t="n"/>
      <c r="AV199" s="1106" t="n"/>
      <c r="AW199" s="1106" t="n"/>
      <c r="AX199" s="1106" t="n"/>
      <c r="AY199" s="1106" t="n"/>
      <c r="AZ199" s="144" t="n"/>
      <c r="BA199" s="1106" t="n"/>
      <c r="BB199" s="1106" t="n"/>
      <c r="BC199" s="1106" t="n"/>
      <c r="BD199" s="1106" t="n"/>
      <c r="BE199" s="1106" t="n"/>
      <c r="BF199" s="1106" t="n"/>
      <c r="BG199" s="1106" t="n"/>
      <c r="BH199" s="1106" t="n"/>
      <c r="BI199" s="1106" t="n"/>
      <c r="BJ199" s="1106" t="n"/>
      <c r="BK199" s="1106" t="n"/>
      <c r="BL199" s="1106" t="n"/>
      <c r="BM199" s="1106" t="n"/>
      <c r="BN199" s="1106" t="n"/>
      <c r="BO199" s="1106" t="n"/>
      <c r="BP199" s="1106" t="n"/>
      <c r="BQ199" s="1106" t="n"/>
      <c r="BR199" s="1106" t="n"/>
      <c r="BS199" s="1106" t="n"/>
      <c r="BT199" s="1106" t="n"/>
      <c r="BU199" s="1106" t="n"/>
      <c r="BV199" s="1106" t="n"/>
      <c r="BW199" s="1106" t="n"/>
      <c r="BX199" s="1106" t="n"/>
      <c r="BY199" s="1106" t="n"/>
      <c r="BZ199" s="1106" t="n"/>
      <c r="CA199" s="1106" t="n"/>
      <c r="CB199" s="1106" t="n"/>
      <c r="CC199" s="1106" t="n"/>
      <c r="CD199" s="1106" t="n"/>
      <c r="CE199" s="1106" t="n"/>
      <c r="CF199" s="1106" t="n"/>
      <c r="CG199" s="1106" t="n"/>
      <c r="CH199" s="1106" t="n"/>
      <c r="CI199" s="1106" t="n"/>
      <c r="CJ199" s="1106" t="n"/>
      <c r="CK199" s="1106" t="n"/>
      <c r="CL199" s="1106" t="n"/>
      <c r="CM199" s="1106" t="n"/>
      <c r="CN199" s="1106" t="n"/>
      <c r="CO199" s="1106" t="n"/>
      <c r="CP199" s="1106" t="n"/>
      <c r="CQ199" s="1106" t="n"/>
      <c r="CR199" s="1106" t="n"/>
      <c r="CS199" s="1106" t="n"/>
      <c r="CT199" s="1106" t="n"/>
      <c r="CU199" s="1106" t="n"/>
      <c r="CV199" s="1106" t="n"/>
      <c r="CW199" s="1106" t="n"/>
      <c r="CX199" s="1106" t="n"/>
      <c r="CY199" s="1106" t="n"/>
      <c r="CZ199" s="1106" t="n"/>
      <c r="DA199" s="1106" t="n"/>
      <c r="DB199" s="1106" t="n"/>
      <c r="DC199" s="1106" t="n"/>
      <c r="DD199" s="1106" t="n"/>
      <c r="DE199" s="1106" t="n"/>
      <c r="DF199" s="1106" t="n"/>
      <c r="DG199" s="1106" t="n"/>
      <c r="DH199" s="1106" t="n"/>
      <c r="DI199" s="1106" t="n"/>
    </row>
    <row r="200" ht="13.5" customHeight="1" s="1178">
      <c r="A200" s="460" t="inlineStr">
        <is>
          <t>产品</t>
        </is>
      </c>
      <c r="B200" s="460" t="inlineStr">
        <is>
          <t>工厂库存（件）</t>
        </is>
      </c>
      <c r="C200" s="460" t="inlineStr">
        <is>
          <t>本期研发（元）</t>
        </is>
      </c>
      <c r="D200" s="460" t="inlineStr">
        <is>
          <t>累积研发（元）</t>
        </is>
      </c>
      <c r="E200" s="460" t="inlineStr">
        <is>
          <t>产品等级（级）</t>
        </is>
      </c>
      <c r="F200" s="460" t="inlineStr">
        <is>
          <t>成品比率（%）</t>
        </is>
      </c>
      <c r="G200" s="144" t="n"/>
      <c r="H200" s="1106" t="n"/>
      <c r="I200" s="1106" t="n"/>
      <c r="J200" s="1106" t="n"/>
      <c r="K200" s="1106" t="n"/>
      <c r="L200" s="1106" t="n"/>
      <c r="M200" s="1106" t="n"/>
      <c r="N200" s="1106" t="n"/>
      <c r="O200" s="1106" t="n"/>
      <c r="P200" s="1106" t="n"/>
      <c r="Q200" s="1106" t="n"/>
      <c r="R200" s="1106" t="n"/>
      <c r="S200" s="1106" t="n"/>
      <c r="T200" s="230" t="n"/>
      <c r="U200" s="1106" t="n"/>
      <c r="V200" s="1106" t="n"/>
      <c r="W200" s="1106" t="n"/>
      <c r="X200" s="1106" t="n"/>
      <c r="Y200" s="1106" t="n"/>
      <c r="Z200" s="1106" t="n"/>
      <c r="AA200" s="144" t="n"/>
      <c r="AB200" s="1106" t="n"/>
      <c r="AC200" s="1106" t="n"/>
      <c r="AD200" s="1106" t="n"/>
      <c r="AE200" s="1106" t="n"/>
      <c r="AF200" s="1106" t="n"/>
      <c r="AG200" s="1106" t="n"/>
      <c r="AH200" s="144" t="n"/>
      <c r="AI200" s="1106" t="n"/>
      <c r="AJ200" s="1106" t="n"/>
      <c r="AK200" s="1106" t="n"/>
      <c r="AL200" s="1106" t="n"/>
      <c r="AM200" s="1106" t="n"/>
      <c r="AN200" s="1106" t="n"/>
      <c r="AO200" s="1106" t="n"/>
      <c r="AP200" s="1106" t="n"/>
      <c r="AQ200" s="1106" t="n"/>
      <c r="AR200" s="1106" t="n"/>
      <c r="AS200" s="1106" t="n"/>
      <c r="AT200" s="1106" t="n"/>
      <c r="AU200" s="1106" t="n"/>
      <c r="AV200" s="1106" t="n"/>
      <c r="AW200" s="1106" t="n"/>
      <c r="AX200" s="1106" t="n"/>
      <c r="AY200" s="1106" t="n"/>
      <c r="AZ200" s="144" t="n"/>
      <c r="BA200" s="1106" t="n"/>
      <c r="BB200" s="1106" t="n"/>
      <c r="BC200" s="1106" t="n"/>
      <c r="BD200" s="1106" t="n"/>
      <c r="BE200" s="1106" t="n"/>
      <c r="BF200" s="1106" t="n"/>
      <c r="BG200" s="1106" t="n"/>
      <c r="BH200" s="1106" t="n"/>
      <c r="BI200" s="1106" t="n"/>
      <c r="BJ200" s="1106" t="n"/>
      <c r="BK200" s="1106" t="n"/>
      <c r="BL200" s="1106" t="n"/>
      <c r="BM200" s="1106" t="n"/>
      <c r="BN200" s="1106" t="n"/>
      <c r="BO200" s="1106" t="n"/>
      <c r="BP200" s="1106" t="n"/>
      <c r="BQ200" s="1106" t="n"/>
      <c r="BR200" s="1106" t="n"/>
      <c r="BS200" s="1106" t="n"/>
      <c r="BT200" s="1106" t="n"/>
      <c r="BU200" s="1106" t="n"/>
      <c r="BV200" s="1106" t="n"/>
      <c r="BW200" s="1106" t="n"/>
      <c r="BX200" s="1106" t="n"/>
      <c r="BY200" s="1106" t="n"/>
      <c r="BZ200" s="1106" t="n"/>
      <c r="CA200" s="1106" t="n"/>
      <c r="CB200" s="1106" t="n"/>
      <c r="CC200" s="1106" t="n"/>
      <c r="CD200" s="1106" t="n"/>
      <c r="CE200" s="1106" t="n"/>
      <c r="CF200" s="1106" t="n"/>
      <c r="CG200" s="1106" t="n"/>
      <c r="CH200" s="1106" t="n"/>
      <c r="CI200" s="1106" t="n"/>
      <c r="CJ200" s="1106" t="n"/>
      <c r="CK200" s="1106" t="n"/>
      <c r="CL200" s="1106" t="n"/>
      <c r="CM200" s="1106" t="n"/>
      <c r="CN200" s="1106" t="n"/>
      <c r="CO200" s="1106" t="n"/>
      <c r="CP200" s="1106" t="n"/>
      <c r="CQ200" s="1106" t="n"/>
      <c r="CR200" s="1106" t="n"/>
      <c r="CS200" s="1106" t="n"/>
      <c r="CT200" s="1106" t="n"/>
      <c r="CU200" s="1106" t="n"/>
      <c r="CV200" s="1106" t="n"/>
      <c r="CW200" s="1106" t="n"/>
      <c r="CX200" s="1106" t="n"/>
      <c r="CY200" s="1106" t="n"/>
      <c r="CZ200" s="1106" t="n"/>
      <c r="DA200" s="1106" t="n"/>
      <c r="DB200" s="1106" t="n"/>
      <c r="DC200" s="1106" t="n"/>
      <c r="DD200" s="1106" t="n"/>
      <c r="DE200" s="1106" t="n"/>
      <c r="DF200" s="1106" t="n"/>
      <c r="DG200" s="1106" t="n"/>
      <c r="DH200" s="1106" t="n"/>
      <c r="DI200" s="1106" t="n"/>
    </row>
    <row r="201" ht="13.5" customHeight="1" s="1178">
      <c r="A201" s="460" t="inlineStr">
        <is>
          <t>产品A</t>
        </is>
      </c>
      <c r="B201" s="1122" t="n">
        <v>48</v>
      </c>
      <c r="C201" s="461" t="n">
        <v>0</v>
      </c>
      <c r="D201" s="461" t="n">
        <v>120000</v>
      </c>
      <c r="E201" s="1122" t="n">
        <v>1</v>
      </c>
      <c r="F201" s="1122" t="n">
        <v>0.961</v>
      </c>
      <c r="G201" s="144" t="n"/>
      <c r="H201" s="1106" t="n"/>
      <c r="I201" s="1106" t="n"/>
      <c r="J201" s="1106" t="n"/>
      <c r="K201" s="1106" t="n"/>
      <c r="L201" s="1106" t="n"/>
      <c r="M201" s="1106" t="n"/>
      <c r="N201" s="1106" t="n"/>
      <c r="O201" s="1106" t="n"/>
      <c r="P201" s="1106" t="n"/>
      <c r="Q201" s="1106" t="n"/>
      <c r="R201" s="1106" t="n"/>
      <c r="S201" s="1106" t="n"/>
      <c r="T201" s="230" t="n"/>
      <c r="U201" s="1106" t="n"/>
      <c r="V201" s="1106" t="n"/>
      <c r="W201" s="1106" t="n"/>
      <c r="X201" s="1106" t="n"/>
      <c r="Y201" s="1106" t="n"/>
      <c r="Z201" s="1106" t="n"/>
      <c r="AA201" s="144" t="n"/>
      <c r="AB201" s="1106" t="n"/>
      <c r="AC201" s="1106" t="n"/>
      <c r="AD201" s="1106" t="n"/>
      <c r="AE201" s="1106" t="n"/>
      <c r="AF201" s="1106" t="n"/>
      <c r="AG201" s="1106" t="n"/>
      <c r="AH201" s="144" t="n"/>
      <c r="AI201" s="1106" t="n"/>
      <c r="AJ201" s="1106" t="n"/>
      <c r="AK201" s="1106" t="n"/>
      <c r="AL201" s="1106" t="n"/>
      <c r="AM201" s="1106" t="n"/>
      <c r="AN201" s="1106" t="n"/>
      <c r="AO201" s="1106" t="n"/>
      <c r="AP201" s="1106" t="n"/>
      <c r="AQ201" s="1106" t="n"/>
      <c r="AR201" s="1106" t="n"/>
      <c r="AS201" s="1106" t="n"/>
      <c r="AT201" s="1106" t="n"/>
      <c r="AU201" s="1106" t="n"/>
      <c r="AV201" s="1106" t="n"/>
      <c r="AW201" s="1106" t="n"/>
      <c r="AX201" s="1106" t="n"/>
      <c r="AY201" s="1106" t="n"/>
      <c r="AZ201" s="144" t="n"/>
      <c r="BA201" s="1106" t="n"/>
      <c r="BB201" s="1106" t="n"/>
      <c r="BC201" s="1106" t="n"/>
      <c r="BD201" s="1106" t="n"/>
      <c r="BE201" s="1106" t="n"/>
      <c r="BF201" s="1106" t="n"/>
      <c r="BG201" s="1106" t="n"/>
      <c r="BH201" s="1106" t="n"/>
      <c r="BI201" s="1106" t="n"/>
      <c r="BJ201" s="1106" t="n"/>
      <c r="BK201" s="1106" t="n"/>
      <c r="BL201" s="1106" t="n"/>
      <c r="BM201" s="1106" t="n"/>
      <c r="BN201" s="1106" t="n"/>
      <c r="BO201" s="1106" t="n"/>
      <c r="BP201" s="1106" t="n"/>
      <c r="BQ201" s="1106" t="n"/>
      <c r="BR201" s="1106" t="n"/>
      <c r="BS201" s="1106" t="n"/>
      <c r="BT201" s="1106" t="n"/>
      <c r="BU201" s="1106" t="n"/>
      <c r="BV201" s="1106" t="n"/>
      <c r="BW201" s="1106" t="n"/>
      <c r="BX201" s="1106" t="n"/>
      <c r="BY201" s="1106" t="n"/>
      <c r="BZ201" s="1106" t="n"/>
      <c r="CA201" s="1106" t="n"/>
      <c r="CB201" s="1106" t="n"/>
      <c r="CC201" s="1106" t="n"/>
      <c r="CD201" s="1106" t="n"/>
      <c r="CE201" s="1106" t="n"/>
      <c r="CF201" s="1106" t="n"/>
      <c r="CG201" s="1106" t="n"/>
      <c r="CH201" s="1106" t="n"/>
      <c r="CI201" s="1106" t="n"/>
      <c r="CJ201" s="1106" t="n"/>
      <c r="CK201" s="1106" t="n"/>
      <c r="CL201" s="1106" t="n"/>
      <c r="CM201" s="1106" t="n"/>
      <c r="CN201" s="1106" t="n"/>
      <c r="CO201" s="1106" t="n"/>
      <c r="CP201" s="1106" t="n"/>
      <c r="CQ201" s="1106" t="n"/>
      <c r="CR201" s="1106" t="n"/>
      <c r="CS201" s="1106" t="n"/>
      <c r="CT201" s="1106" t="n"/>
      <c r="CU201" s="1106" t="n"/>
      <c r="CV201" s="1106" t="n"/>
      <c r="CW201" s="1106" t="n"/>
      <c r="CX201" s="1106" t="n"/>
      <c r="CY201" s="1106" t="n"/>
      <c r="CZ201" s="1106" t="n"/>
      <c r="DA201" s="1106" t="n"/>
      <c r="DB201" s="1106" t="n"/>
      <c r="DC201" s="1106" t="n"/>
      <c r="DD201" s="1106" t="n"/>
      <c r="DE201" s="1106" t="n"/>
      <c r="DF201" s="1106" t="n"/>
      <c r="DG201" s="1106" t="n"/>
      <c r="DH201" s="1106" t="n"/>
      <c r="DI201" s="1106" t="n"/>
    </row>
    <row r="202" ht="13.5" customHeight="1" s="1178">
      <c r="A202" s="460" t="inlineStr">
        <is>
          <t>产品B</t>
        </is>
      </c>
      <c r="B202" s="1122" t="n">
        <v>37</v>
      </c>
      <c r="C202" s="461" t="n">
        <v>0</v>
      </c>
      <c r="D202" s="461" t="n">
        <v>240000</v>
      </c>
      <c r="E202" s="1122" t="n">
        <v>1</v>
      </c>
      <c r="F202" s="1122" t="n">
        <v>0.961</v>
      </c>
      <c r="G202" s="144" t="n"/>
      <c r="H202" s="1106" t="n"/>
      <c r="I202" s="1106" t="n"/>
      <c r="J202" s="1106" t="n"/>
      <c r="K202" s="1106" t="n"/>
      <c r="L202" s="1106" t="n"/>
      <c r="M202" s="1106" t="n"/>
      <c r="N202" s="1106" t="n"/>
      <c r="O202" s="1106" t="n"/>
      <c r="P202" s="1106" t="n"/>
      <c r="Q202" s="1106" t="n"/>
      <c r="R202" s="1106" t="n"/>
      <c r="S202" s="1106" t="n"/>
      <c r="T202" s="230" t="n"/>
      <c r="U202" s="1106" t="n"/>
      <c r="V202" s="1106" t="n"/>
      <c r="W202" s="1106" t="n"/>
      <c r="X202" s="1106" t="n"/>
      <c r="Y202" s="1106" t="n"/>
      <c r="Z202" s="1106" t="n"/>
      <c r="AA202" s="144" t="n"/>
      <c r="AB202" s="1106" t="n"/>
      <c r="AC202" s="1106" t="n"/>
      <c r="AD202" s="1106" t="n"/>
      <c r="AE202" s="1106" t="n"/>
      <c r="AF202" s="1106" t="n"/>
      <c r="AG202" s="1106" t="n"/>
      <c r="AH202" s="144" t="n"/>
      <c r="AI202" s="1106" t="n"/>
      <c r="AJ202" s="1106" t="n"/>
      <c r="AK202" s="1106" t="n"/>
      <c r="AL202" s="1106" t="n"/>
      <c r="AM202" s="1106" t="n"/>
      <c r="AN202" s="1106" t="n"/>
      <c r="AO202" s="1106" t="n"/>
      <c r="AP202" s="1106" t="n"/>
      <c r="AQ202" s="1106" t="n"/>
      <c r="AR202" s="1106" t="n"/>
      <c r="AS202" s="1106" t="n"/>
      <c r="AT202" s="1106" t="n"/>
      <c r="AU202" s="1106" t="n"/>
      <c r="AV202" s="1106" t="n"/>
      <c r="AW202" s="1106" t="n"/>
      <c r="AX202" s="1106" t="n"/>
      <c r="AY202" s="1106" t="n"/>
      <c r="AZ202" s="144" t="n"/>
      <c r="BA202" s="1106" t="n"/>
      <c r="BB202" s="1106" t="n"/>
      <c r="BC202" s="1106" t="n"/>
      <c r="BD202" s="1106" t="n"/>
      <c r="BE202" s="1106" t="n"/>
      <c r="BF202" s="1106" t="n"/>
      <c r="BG202" s="1106" t="n"/>
      <c r="BH202" s="1106" t="n"/>
      <c r="BI202" s="1106" t="n"/>
      <c r="BJ202" s="1106" t="n"/>
      <c r="BK202" s="1106" t="n"/>
      <c r="BL202" s="1106" t="n"/>
      <c r="BM202" s="1106" t="n"/>
      <c r="BN202" s="1106" t="n"/>
      <c r="BO202" s="1106" t="n"/>
      <c r="BP202" s="1106" t="n"/>
      <c r="BQ202" s="1106" t="n"/>
      <c r="BR202" s="1106" t="n"/>
      <c r="BS202" s="1106" t="n"/>
      <c r="BT202" s="1106" t="n"/>
      <c r="BU202" s="1106" t="n"/>
      <c r="BV202" s="1106" t="n"/>
      <c r="BW202" s="1106" t="n"/>
      <c r="BX202" s="1106" t="n"/>
      <c r="BY202" s="1106" t="n"/>
      <c r="BZ202" s="1106" t="n"/>
      <c r="CA202" s="1106" t="n"/>
      <c r="CB202" s="1106" t="n"/>
      <c r="CC202" s="1106" t="n"/>
      <c r="CD202" s="1106" t="n"/>
      <c r="CE202" s="1106" t="n"/>
      <c r="CF202" s="1106" t="n"/>
      <c r="CG202" s="1106" t="n"/>
      <c r="CH202" s="1106" t="n"/>
      <c r="CI202" s="1106" t="n"/>
      <c r="CJ202" s="1106" t="n"/>
      <c r="CK202" s="1106" t="n"/>
      <c r="CL202" s="1106" t="n"/>
      <c r="CM202" s="1106" t="n"/>
      <c r="CN202" s="1106" t="n"/>
      <c r="CO202" s="1106" t="n"/>
      <c r="CP202" s="1106" t="n"/>
      <c r="CQ202" s="1106" t="n"/>
      <c r="CR202" s="1106" t="n"/>
      <c r="CS202" s="1106" t="n"/>
      <c r="CT202" s="1106" t="n"/>
      <c r="CU202" s="1106" t="n"/>
      <c r="CV202" s="1106" t="n"/>
      <c r="CW202" s="1106" t="n"/>
      <c r="CX202" s="1106" t="n"/>
      <c r="CY202" s="1106" t="n"/>
      <c r="CZ202" s="1106" t="n"/>
      <c r="DA202" s="1106" t="n"/>
      <c r="DB202" s="1106" t="n"/>
      <c r="DC202" s="1106" t="n"/>
      <c r="DD202" s="1106" t="n"/>
      <c r="DE202" s="1106" t="n"/>
      <c r="DF202" s="1106" t="n"/>
      <c r="DG202" s="1106" t="n"/>
      <c r="DH202" s="1106" t="n"/>
      <c r="DI202" s="1106" t="n"/>
    </row>
    <row r="203" ht="13.5" customHeight="1" s="1178">
      <c r="A203" s="460" t="inlineStr">
        <is>
          <t>产品C</t>
        </is>
      </c>
      <c r="B203" s="1122" t="n">
        <v>0</v>
      </c>
      <c r="C203" s="1122" t="n">
        <v>0</v>
      </c>
      <c r="D203" s="1122" t="n">
        <v>0</v>
      </c>
      <c r="E203" s="1122" t="n">
        <v>0</v>
      </c>
      <c r="F203" s="1122" t="n">
        <v>0.961</v>
      </c>
      <c r="G203" s="144" t="n"/>
      <c r="H203" s="1106" t="n"/>
      <c r="I203" s="1106" t="n"/>
      <c r="J203" s="1106" t="n"/>
      <c r="K203" s="1106" t="n"/>
      <c r="L203" s="1106" t="n"/>
      <c r="M203" s="1106" t="n"/>
      <c r="N203" s="1106" t="n"/>
      <c r="O203" s="1106" t="n"/>
      <c r="P203" s="1106" t="n"/>
      <c r="Q203" s="1106" t="n"/>
      <c r="R203" s="1106" t="n"/>
      <c r="S203" s="1106" t="n"/>
      <c r="T203" s="230" t="n"/>
      <c r="U203" s="1106" t="n"/>
      <c r="V203" s="1106" t="n"/>
      <c r="W203" s="1106" t="n"/>
      <c r="X203" s="1106" t="n"/>
      <c r="Y203" s="1106" t="n"/>
      <c r="Z203" s="1106" t="n"/>
      <c r="AA203" s="144" t="n"/>
      <c r="AB203" s="1106" t="n"/>
      <c r="AC203" s="1106" t="n"/>
      <c r="AD203" s="1106" t="n"/>
      <c r="AE203" s="1106" t="n"/>
      <c r="AF203" s="1106" t="n"/>
      <c r="AG203" s="1106" t="n"/>
      <c r="AH203" s="144" t="n"/>
      <c r="AI203" s="1106" t="n"/>
      <c r="AJ203" s="1106" t="n"/>
      <c r="AK203" s="1106" t="n"/>
      <c r="AL203" s="1106" t="n"/>
      <c r="AM203" s="1106" t="n"/>
      <c r="AN203" s="1106" t="n"/>
      <c r="AO203" s="1106" t="n"/>
      <c r="AP203" s="1106" t="n"/>
      <c r="AQ203" s="1106" t="n"/>
      <c r="AR203" s="1106" t="n"/>
      <c r="AS203" s="1106" t="n"/>
      <c r="AT203" s="1106" t="n"/>
      <c r="AU203" s="1106" t="n"/>
      <c r="AV203" s="1106" t="n"/>
      <c r="AW203" s="1106" t="n"/>
      <c r="AX203" s="1106" t="n"/>
      <c r="AY203" s="1106" t="n"/>
      <c r="AZ203" s="144" t="n"/>
      <c r="BA203" s="1106" t="n"/>
      <c r="BB203" s="1106" t="n"/>
      <c r="BC203" s="1106" t="n"/>
      <c r="BD203" s="1106" t="n"/>
      <c r="BE203" s="1106" t="n"/>
      <c r="BF203" s="1106" t="n"/>
      <c r="BG203" s="1106" t="n"/>
      <c r="BH203" s="1106" t="n"/>
      <c r="BI203" s="1106" t="n"/>
      <c r="BJ203" s="1106" t="n"/>
      <c r="BK203" s="1106" t="n"/>
      <c r="BL203" s="1106" t="n"/>
      <c r="BM203" s="1106" t="n"/>
      <c r="BN203" s="1106" t="n"/>
      <c r="BO203" s="1106" t="n"/>
      <c r="BP203" s="1106" t="n"/>
      <c r="BQ203" s="1106" t="n"/>
      <c r="BR203" s="1106" t="n"/>
      <c r="BS203" s="1106" t="n"/>
      <c r="BT203" s="1106" t="n"/>
      <c r="BU203" s="1106" t="n"/>
      <c r="BV203" s="1106" t="n"/>
      <c r="BW203" s="1106" t="n"/>
      <c r="BX203" s="1106" t="n"/>
      <c r="BY203" s="1106" t="n"/>
      <c r="BZ203" s="1106" t="n"/>
      <c r="CA203" s="1106" t="n"/>
      <c r="CB203" s="1106" t="n"/>
      <c r="CC203" s="1106" t="n"/>
      <c r="CD203" s="1106" t="n"/>
      <c r="CE203" s="1106" t="n"/>
      <c r="CF203" s="1106" t="n"/>
      <c r="CG203" s="1106" t="n"/>
      <c r="CH203" s="1106" t="n"/>
      <c r="CI203" s="1106" t="n"/>
      <c r="CJ203" s="1106" t="n"/>
      <c r="CK203" s="1106" t="n"/>
      <c r="CL203" s="1106" t="n"/>
      <c r="CM203" s="1106" t="n"/>
      <c r="CN203" s="1106" t="n"/>
      <c r="CO203" s="1106" t="n"/>
      <c r="CP203" s="1106" t="n"/>
      <c r="CQ203" s="1106" t="n"/>
      <c r="CR203" s="1106" t="n"/>
      <c r="CS203" s="1106" t="n"/>
      <c r="CT203" s="1106" t="n"/>
      <c r="CU203" s="1106" t="n"/>
      <c r="CV203" s="1106" t="n"/>
      <c r="CW203" s="1106" t="n"/>
      <c r="CX203" s="1106" t="n"/>
      <c r="CY203" s="1106" t="n"/>
      <c r="CZ203" s="1106" t="n"/>
      <c r="DA203" s="1106" t="n"/>
      <c r="DB203" s="1106" t="n"/>
      <c r="DC203" s="1106" t="n"/>
      <c r="DD203" s="1106" t="n"/>
      <c r="DE203" s="1106" t="n"/>
      <c r="DF203" s="1106" t="n"/>
      <c r="DG203" s="1106" t="n"/>
      <c r="DH203" s="1106" t="n"/>
      <c r="DI203" s="1106" t="n"/>
    </row>
    <row r="204" ht="13.5" customHeight="1" s="1178">
      <c r="A204" s="460" t="inlineStr">
        <is>
          <t>产品D</t>
        </is>
      </c>
      <c r="B204" s="1122" t="n">
        <v>0</v>
      </c>
      <c r="C204" s="1122" t="n">
        <v>0</v>
      </c>
      <c r="D204" s="1122" t="n">
        <v>0</v>
      </c>
      <c r="E204" s="1122" t="n">
        <v>0</v>
      </c>
      <c r="F204" s="1122" t="n">
        <v>0.962</v>
      </c>
      <c r="G204" s="144" t="n"/>
      <c r="H204" s="1106" t="n"/>
      <c r="I204" s="1106" t="n"/>
      <c r="J204" s="1106" t="n"/>
      <c r="K204" s="1106" t="n"/>
      <c r="L204" s="1106" t="n"/>
      <c r="M204" s="1106" t="n"/>
      <c r="N204" s="1106" t="n"/>
      <c r="O204" s="1106" t="n"/>
      <c r="P204" s="1106" t="n"/>
      <c r="Q204" s="1106" t="n"/>
      <c r="R204" s="1106" t="n"/>
      <c r="S204" s="1106" t="n"/>
      <c r="T204" s="230" t="n"/>
      <c r="U204" s="1106" t="n"/>
      <c r="V204" s="1106" t="n"/>
      <c r="W204" s="1106" t="n"/>
      <c r="X204" s="1106" t="n"/>
      <c r="Y204" s="1106" t="n"/>
      <c r="Z204" s="1106" t="n"/>
      <c r="AA204" s="144" t="n"/>
      <c r="AB204" s="1106" t="n"/>
      <c r="AC204" s="1106" t="n"/>
      <c r="AD204" s="1106" t="n"/>
      <c r="AE204" s="1106" t="n"/>
      <c r="AF204" s="1106" t="n"/>
      <c r="AG204" s="1106" t="n"/>
      <c r="AH204" s="144" t="n"/>
      <c r="AI204" s="1106" t="n"/>
      <c r="AJ204" s="1106" t="n"/>
      <c r="AK204" s="1106" t="n"/>
      <c r="AL204" s="1106" t="n"/>
      <c r="AM204" s="1106" t="n"/>
      <c r="AN204" s="1106" t="n"/>
      <c r="AO204" s="1106" t="n"/>
      <c r="AP204" s="1106" t="n"/>
      <c r="AQ204" s="1106" t="n"/>
      <c r="AR204" s="1106" t="n"/>
      <c r="AS204" s="1106" t="n"/>
      <c r="AT204" s="1106" t="n"/>
      <c r="AU204" s="1106" t="n"/>
      <c r="AV204" s="1106" t="n"/>
      <c r="AW204" s="1106" t="n"/>
      <c r="AX204" s="1106" t="n"/>
      <c r="AY204" s="1106" t="n"/>
      <c r="AZ204" s="144" t="n"/>
      <c r="BA204" s="1106" t="n"/>
      <c r="BB204" s="1106" t="n"/>
      <c r="BC204" s="1106" t="n"/>
      <c r="BD204" s="1106" t="n"/>
      <c r="BE204" s="1106" t="n"/>
      <c r="BF204" s="1106" t="n"/>
      <c r="BG204" s="1106" t="n"/>
      <c r="BH204" s="1106" t="n"/>
      <c r="BI204" s="1106" t="n"/>
      <c r="BJ204" s="1106" t="n"/>
      <c r="BK204" s="1106" t="n"/>
      <c r="BL204" s="1106" t="n"/>
      <c r="BM204" s="1106" t="n"/>
      <c r="BN204" s="1106" t="n"/>
      <c r="BO204" s="1106" t="n"/>
      <c r="BP204" s="1106" t="n"/>
      <c r="BQ204" s="1106" t="n"/>
      <c r="BR204" s="1106" t="n"/>
      <c r="BS204" s="1106" t="n"/>
      <c r="BT204" s="1106" t="n"/>
      <c r="BU204" s="1106" t="n"/>
      <c r="BV204" s="1106" t="n"/>
      <c r="BW204" s="1106" t="n"/>
      <c r="BX204" s="1106" t="n"/>
      <c r="BY204" s="1106" t="n"/>
      <c r="BZ204" s="1106" t="n"/>
      <c r="CA204" s="1106" t="n"/>
      <c r="CB204" s="1106" t="n"/>
      <c r="CC204" s="1106" t="n"/>
      <c r="CD204" s="1106" t="n"/>
      <c r="CE204" s="1106" t="n"/>
      <c r="CF204" s="1106" t="n"/>
      <c r="CG204" s="1106" t="n"/>
      <c r="CH204" s="1106" t="n"/>
      <c r="CI204" s="1106" t="n"/>
      <c r="CJ204" s="1106" t="n"/>
      <c r="CK204" s="1106" t="n"/>
      <c r="CL204" s="1106" t="n"/>
      <c r="CM204" s="1106" t="n"/>
      <c r="CN204" s="1106" t="n"/>
      <c r="CO204" s="1106" t="n"/>
      <c r="CP204" s="1106" t="n"/>
      <c r="CQ204" s="1106" t="n"/>
      <c r="CR204" s="1106" t="n"/>
      <c r="CS204" s="1106" t="n"/>
      <c r="CT204" s="1106" t="n"/>
      <c r="CU204" s="1106" t="n"/>
      <c r="CV204" s="1106" t="n"/>
      <c r="CW204" s="1106" t="n"/>
      <c r="CX204" s="1106" t="n"/>
      <c r="CY204" s="1106" t="n"/>
      <c r="CZ204" s="1106" t="n"/>
      <c r="DA204" s="1106" t="n"/>
      <c r="DB204" s="1106" t="n"/>
      <c r="DC204" s="1106" t="n"/>
      <c r="DD204" s="1106" t="n"/>
      <c r="DE204" s="1106" t="n"/>
      <c r="DF204" s="1106" t="n"/>
      <c r="DG204" s="1106" t="n"/>
      <c r="DH204" s="1106" t="n"/>
      <c r="DI204" s="1106" t="n"/>
    </row>
    <row r="205" ht="13.5" customHeight="1" s="1178">
      <c r="A205" s="1106" t="n"/>
      <c r="B205" s="1106" t="n"/>
      <c r="C205" s="1106" t="n"/>
      <c r="D205" s="1106" t="n"/>
      <c r="E205" s="1106" t="n"/>
      <c r="F205" s="1106" t="n"/>
      <c r="G205" s="144" t="n"/>
      <c r="H205" s="1106" t="n"/>
      <c r="I205" s="1106" t="n"/>
      <c r="J205" s="1106" t="n"/>
      <c r="K205" s="1106" t="n"/>
      <c r="L205" s="1106" t="n"/>
      <c r="M205" s="1106" t="n"/>
      <c r="N205" s="1106" t="n"/>
      <c r="O205" s="1106" t="n"/>
      <c r="P205" s="1106" t="n"/>
      <c r="Q205" s="1106" t="n"/>
      <c r="R205" s="1106" t="n"/>
      <c r="S205" s="1106" t="n"/>
      <c r="T205" s="230" t="n"/>
      <c r="U205" s="1106" t="n"/>
      <c r="V205" s="1106" t="n"/>
      <c r="W205" s="1106" t="n"/>
      <c r="X205" s="1106" t="n"/>
      <c r="Y205" s="1106" t="n"/>
      <c r="Z205" s="1106" t="n"/>
      <c r="AA205" s="144" t="n"/>
      <c r="AB205" s="1106" t="n"/>
      <c r="AC205" s="1106" t="n"/>
      <c r="AD205" s="1106" t="n"/>
      <c r="AE205" s="1106" t="n"/>
      <c r="AF205" s="1106" t="n"/>
      <c r="AG205" s="1106" t="n"/>
      <c r="AH205" s="144" t="n"/>
      <c r="AI205" s="1106" t="n"/>
      <c r="AJ205" s="1106" t="n"/>
      <c r="AK205" s="1106" t="n"/>
      <c r="AL205" s="1106" t="n"/>
      <c r="AM205" s="1106" t="n"/>
      <c r="AN205" s="1106" t="n"/>
      <c r="AO205" s="1106" t="n"/>
      <c r="AP205" s="1106" t="n"/>
      <c r="AQ205" s="1106" t="n"/>
      <c r="AR205" s="1106" t="n"/>
      <c r="AS205" s="1106" t="n"/>
      <c r="AT205" s="1106" t="n"/>
      <c r="AU205" s="1106" t="n"/>
      <c r="AV205" s="1106" t="n"/>
      <c r="AW205" s="1106" t="n"/>
      <c r="AX205" s="1106" t="n"/>
      <c r="AY205" s="1106" t="n"/>
      <c r="AZ205" s="144" t="n"/>
      <c r="BA205" s="1106" t="n"/>
      <c r="BB205" s="1106" t="n"/>
      <c r="BC205" s="1106" t="n"/>
      <c r="BD205" s="1106" t="n"/>
      <c r="BE205" s="1106" t="n"/>
      <c r="BF205" s="1106" t="n"/>
      <c r="BG205" s="1106" t="n"/>
      <c r="BH205" s="1106" t="n"/>
      <c r="BI205" s="1106" t="n"/>
      <c r="BJ205" s="1106" t="n"/>
      <c r="BK205" s="1106" t="n"/>
      <c r="BL205" s="1106" t="n"/>
      <c r="BM205" s="1106" t="n"/>
      <c r="BN205" s="1106" t="n"/>
      <c r="BO205" s="1106" t="n"/>
      <c r="BP205" s="1106" t="n"/>
      <c r="BQ205" s="1106" t="n"/>
      <c r="BR205" s="1106" t="n"/>
      <c r="BS205" s="1106" t="n"/>
      <c r="BT205" s="1106" t="n"/>
      <c r="BU205" s="1106" t="n"/>
      <c r="BV205" s="1106" t="n"/>
      <c r="BW205" s="1106" t="n"/>
      <c r="BX205" s="1106" t="n"/>
      <c r="BY205" s="1106" t="n"/>
      <c r="BZ205" s="1106" t="n"/>
      <c r="CA205" s="1106" t="n"/>
      <c r="CB205" s="1106" t="n"/>
      <c r="CC205" s="1106" t="n"/>
      <c r="CD205" s="1106" t="n"/>
      <c r="CE205" s="1106" t="n"/>
      <c r="CF205" s="1106" t="n"/>
      <c r="CG205" s="1106" t="n"/>
      <c r="CH205" s="1106" t="n"/>
      <c r="CI205" s="1106" t="n"/>
      <c r="CJ205" s="1106" t="n"/>
      <c r="CK205" s="1106" t="n"/>
      <c r="CL205" s="1106" t="n"/>
      <c r="CM205" s="1106" t="n"/>
      <c r="CN205" s="1106" t="n"/>
      <c r="CO205" s="1106" t="n"/>
      <c r="CP205" s="1106" t="n"/>
      <c r="CQ205" s="1106" t="n"/>
      <c r="CR205" s="1106" t="n"/>
      <c r="CS205" s="1106" t="n"/>
      <c r="CT205" s="1106" t="n"/>
      <c r="CU205" s="1106" t="n"/>
      <c r="CV205" s="1106" t="n"/>
      <c r="CW205" s="1106" t="n"/>
      <c r="CX205" s="1106" t="n"/>
      <c r="CY205" s="1106" t="n"/>
      <c r="CZ205" s="1106" t="n"/>
      <c r="DA205" s="1106" t="n"/>
      <c r="DB205" s="1106" t="n"/>
      <c r="DC205" s="1106" t="n"/>
      <c r="DD205" s="1106" t="n"/>
      <c r="DE205" s="1106" t="n"/>
      <c r="DF205" s="1106" t="n"/>
      <c r="DG205" s="1106" t="n"/>
      <c r="DH205" s="1106" t="n"/>
      <c r="DI205" s="1106" t="n"/>
    </row>
    <row r="206" ht="13.5" customHeight="1" s="1178">
      <c r="A206" s="1106" t="n"/>
      <c r="B206" s="1106" t="n"/>
      <c r="C206" s="1106" t="n"/>
      <c r="D206" s="1106" t="n"/>
      <c r="E206" s="1106" t="n"/>
      <c r="F206" s="1106" t="n"/>
      <c r="G206" s="144" t="n"/>
      <c r="H206" s="1106" t="n"/>
      <c r="I206" s="1106" t="n"/>
      <c r="J206" s="1106" t="n"/>
      <c r="K206" s="1106" t="n"/>
      <c r="L206" s="1106" t="n"/>
      <c r="M206" s="1106" t="n"/>
      <c r="N206" s="1106" t="n"/>
      <c r="O206" s="1106" t="n"/>
      <c r="P206" s="1106" t="n"/>
      <c r="Q206" s="1106" t="n"/>
      <c r="R206" s="1106" t="n"/>
      <c r="S206" s="1106" t="n"/>
      <c r="T206" s="230" t="n"/>
      <c r="U206" s="1106" t="n"/>
      <c r="V206" s="1106" t="n"/>
      <c r="W206" s="1106" t="n"/>
      <c r="X206" s="1106" t="n"/>
      <c r="Y206" s="1106" t="n"/>
      <c r="Z206" s="1106" t="n"/>
      <c r="AA206" s="144" t="n"/>
      <c r="AB206" s="1106" t="n"/>
      <c r="AC206" s="1106" t="n"/>
      <c r="AD206" s="1106" t="n"/>
      <c r="AE206" s="1106" t="n"/>
      <c r="AF206" s="1106" t="n"/>
      <c r="AG206" s="1106" t="n"/>
      <c r="AH206" s="144" t="n"/>
      <c r="AI206" s="1106" t="n"/>
      <c r="AJ206" s="1106" t="n"/>
      <c r="AK206" s="1106" t="n"/>
      <c r="AL206" s="1106" t="n"/>
      <c r="AM206" s="1106" t="n"/>
      <c r="AN206" s="1106" t="n"/>
      <c r="AO206" s="1106" t="n"/>
      <c r="AP206" s="1106" t="n"/>
      <c r="AQ206" s="1106" t="n"/>
      <c r="AR206" s="1106" t="n"/>
      <c r="AS206" s="1106" t="n"/>
      <c r="AT206" s="1106" t="n"/>
      <c r="AU206" s="1106" t="n"/>
      <c r="AV206" s="1106" t="n"/>
      <c r="AW206" s="1106" t="n"/>
      <c r="AX206" s="1106" t="n"/>
      <c r="AY206" s="1106" t="n"/>
      <c r="AZ206" s="144" t="n"/>
      <c r="BA206" s="1106" t="n"/>
      <c r="BB206" s="1106" t="n"/>
      <c r="BC206" s="1106" t="n"/>
      <c r="BD206" s="1106" t="n"/>
      <c r="BE206" s="1106" t="n"/>
      <c r="BF206" s="1106" t="n"/>
      <c r="BG206" s="1106" t="n"/>
      <c r="BH206" s="1106" t="n"/>
      <c r="BI206" s="1106" t="n"/>
      <c r="BJ206" s="1106" t="n"/>
      <c r="BK206" s="1106" t="n"/>
      <c r="BL206" s="1106" t="n"/>
      <c r="BM206" s="1106" t="n"/>
      <c r="BN206" s="1106" t="n"/>
      <c r="BO206" s="1106" t="n"/>
      <c r="BP206" s="1106" t="n"/>
      <c r="BQ206" s="1106" t="n"/>
      <c r="BR206" s="1106" t="n"/>
      <c r="BS206" s="1106" t="n"/>
      <c r="BT206" s="1106" t="n"/>
      <c r="BU206" s="1106" t="n"/>
      <c r="BV206" s="1106" t="n"/>
      <c r="BW206" s="1106" t="n"/>
      <c r="BX206" s="1106" t="n"/>
      <c r="BY206" s="1106" t="n"/>
      <c r="BZ206" s="1106" t="n"/>
      <c r="CA206" s="1106" t="n"/>
      <c r="CB206" s="1106" t="n"/>
      <c r="CC206" s="1106" t="n"/>
      <c r="CD206" s="1106" t="n"/>
      <c r="CE206" s="1106" t="n"/>
      <c r="CF206" s="1106" t="n"/>
      <c r="CG206" s="1106" t="n"/>
      <c r="CH206" s="1106" t="n"/>
      <c r="CI206" s="1106" t="n"/>
      <c r="CJ206" s="1106" t="n"/>
      <c r="CK206" s="1106" t="n"/>
      <c r="CL206" s="1106" t="n"/>
      <c r="CM206" s="1106" t="n"/>
      <c r="CN206" s="1106" t="n"/>
      <c r="CO206" s="1106" t="n"/>
      <c r="CP206" s="1106" t="n"/>
      <c r="CQ206" s="1106" t="n"/>
      <c r="CR206" s="1106" t="n"/>
      <c r="CS206" s="1106" t="n"/>
      <c r="CT206" s="1106" t="n"/>
      <c r="CU206" s="1106" t="n"/>
      <c r="CV206" s="1106" t="n"/>
      <c r="CW206" s="1106" t="n"/>
      <c r="CX206" s="1106" t="n"/>
      <c r="CY206" s="1106" t="n"/>
      <c r="CZ206" s="1106" t="n"/>
      <c r="DA206" s="1106" t="n"/>
      <c r="DB206" s="1106" t="n"/>
      <c r="DC206" s="1106" t="n"/>
      <c r="DD206" s="1106" t="n"/>
      <c r="DE206" s="1106" t="n"/>
      <c r="DF206" s="1106" t="n"/>
      <c r="DG206" s="1106" t="n"/>
      <c r="DH206" s="1106" t="n"/>
      <c r="DI206" s="1106" t="n"/>
    </row>
    <row r="207" ht="13.5" customHeight="1" s="1178">
      <c r="A207" s="1106" t="n"/>
      <c r="B207" s="1106" t="n"/>
      <c r="C207" s="1106" t="n"/>
      <c r="D207" s="1106" t="n"/>
      <c r="E207" s="1106" t="n"/>
      <c r="F207" s="1106" t="n"/>
      <c r="G207" s="144" t="n"/>
      <c r="H207" s="1106" t="n"/>
      <c r="I207" s="1106" t="n"/>
      <c r="J207" s="1106" t="n"/>
      <c r="K207" s="1106" t="n"/>
      <c r="L207" s="1106" t="n"/>
      <c r="M207" s="1106" t="n"/>
      <c r="N207" s="1106" t="n"/>
      <c r="O207" s="1106" t="n"/>
      <c r="P207" s="1106" t="n"/>
      <c r="Q207" s="1106" t="n"/>
      <c r="R207" s="1106" t="n"/>
      <c r="S207" s="1106" t="n"/>
      <c r="T207" s="230" t="n"/>
      <c r="U207" s="1106" t="n"/>
      <c r="V207" s="1106" t="n"/>
      <c r="W207" s="1106" t="n"/>
      <c r="X207" s="1106" t="n"/>
      <c r="Y207" s="1106" t="n"/>
      <c r="Z207" s="1106" t="n"/>
      <c r="AA207" s="144" t="n"/>
      <c r="AB207" s="1106" t="n"/>
      <c r="AC207" s="1106" t="n"/>
      <c r="AD207" s="1106" t="n"/>
      <c r="AE207" s="1106" t="n"/>
      <c r="AF207" s="1106" t="n"/>
      <c r="AG207" s="1106" t="n"/>
      <c r="AH207" s="144" t="n"/>
      <c r="AI207" s="1106" t="n"/>
      <c r="AJ207" s="1106" t="n"/>
      <c r="AK207" s="1106" t="n"/>
      <c r="AL207" s="1106" t="n"/>
      <c r="AM207" s="1106" t="n"/>
      <c r="AN207" s="1106" t="n"/>
      <c r="AO207" s="1106" t="n"/>
      <c r="AP207" s="1106" t="n"/>
      <c r="AQ207" s="1106" t="n"/>
      <c r="AR207" s="1106" t="n"/>
      <c r="AS207" s="1106" t="n"/>
      <c r="AT207" s="1106" t="n"/>
      <c r="AU207" s="1106" t="n"/>
      <c r="AV207" s="1106" t="n"/>
      <c r="AW207" s="1106" t="n"/>
      <c r="AX207" s="1106" t="n"/>
      <c r="AY207" s="1106" t="n"/>
      <c r="AZ207" s="144" t="n"/>
      <c r="BA207" s="1106" t="n"/>
      <c r="BB207" s="1106" t="n"/>
      <c r="BC207" s="1106" t="n"/>
      <c r="BD207" s="1106" t="n"/>
      <c r="BE207" s="1106" t="n"/>
      <c r="BF207" s="1106" t="n"/>
      <c r="BG207" s="1106" t="n"/>
      <c r="BH207" s="1106" t="n"/>
      <c r="BI207" s="1106" t="n"/>
      <c r="BJ207" s="1106" t="n"/>
      <c r="BK207" s="1106" t="n"/>
      <c r="BL207" s="1106" t="n"/>
      <c r="BM207" s="1106" t="n"/>
      <c r="BN207" s="1106" t="n"/>
      <c r="BO207" s="1106" t="n"/>
      <c r="BP207" s="1106" t="n"/>
      <c r="BQ207" s="1106" t="n"/>
      <c r="BR207" s="1106" t="n"/>
      <c r="BS207" s="1106" t="n"/>
      <c r="BT207" s="1106" t="n"/>
      <c r="BU207" s="1106" t="n"/>
      <c r="BV207" s="1106" t="n"/>
      <c r="BW207" s="1106" t="n"/>
      <c r="BX207" s="1106" t="n"/>
      <c r="BY207" s="1106" t="n"/>
      <c r="BZ207" s="1106" t="n"/>
      <c r="CA207" s="1106" t="n"/>
      <c r="CB207" s="1106" t="n"/>
      <c r="CC207" s="1106" t="n"/>
      <c r="CD207" s="1106" t="n"/>
      <c r="CE207" s="1106" t="n"/>
      <c r="CF207" s="1106" t="n"/>
      <c r="CG207" s="1106" t="n"/>
      <c r="CH207" s="1106" t="n"/>
      <c r="CI207" s="1106" t="n"/>
      <c r="CJ207" s="1106" t="n"/>
      <c r="CK207" s="1106" t="n"/>
      <c r="CL207" s="1106" t="n"/>
      <c r="CM207" s="1106" t="n"/>
      <c r="CN207" s="1106" t="n"/>
      <c r="CO207" s="1106" t="n"/>
      <c r="CP207" s="1106" t="n"/>
      <c r="CQ207" s="1106" t="n"/>
      <c r="CR207" s="1106" t="n"/>
      <c r="CS207" s="1106" t="n"/>
      <c r="CT207" s="1106" t="n"/>
      <c r="CU207" s="1106" t="n"/>
      <c r="CV207" s="1106" t="n"/>
      <c r="CW207" s="1106" t="n"/>
      <c r="CX207" s="1106" t="n"/>
      <c r="CY207" s="1106" t="n"/>
      <c r="CZ207" s="1106" t="n"/>
      <c r="DA207" s="1106" t="n"/>
      <c r="DB207" s="1106" t="n"/>
      <c r="DC207" s="1106" t="n"/>
      <c r="DD207" s="1106" t="n"/>
      <c r="DE207" s="1106" t="n"/>
      <c r="DF207" s="1106" t="n"/>
      <c r="DG207" s="1106" t="n"/>
      <c r="DH207" s="1106" t="n"/>
      <c r="DI207" s="1106" t="n"/>
    </row>
    <row r="208" ht="13.5" customHeight="1" s="1178">
      <c r="A208" s="1106" t="n"/>
      <c r="B208" s="1106" t="n"/>
      <c r="C208" s="1106" t="n"/>
      <c r="D208" s="1106" t="n"/>
      <c r="E208" s="1106" t="n"/>
      <c r="F208" s="1106" t="n"/>
      <c r="G208" s="144" t="n"/>
      <c r="H208" s="1106" t="n"/>
      <c r="I208" s="1106" t="n"/>
      <c r="J208" s="1106" t="n"/>
      <c r="K208" s="1106" t="n"/>
      <c r="L208" s="1106" t="n"/>
      <c r="M208" s="1106" t="n"/>
      <c r="N208" s="1106" t="n"/>
      <c r="O208" s="1106" t="n"/>
      <c r="P208" s="1106" t="n"/>
      <c r="Q208" s="1106" t="n"/>
      <c r="R208" s="1106" t="n"/>
      <c r="S208" s="1106" t="n"/>
      <c r="T208" s="230" t="n"/>
      <c r="U208" s="1106" t="n"/>
      <c r="V208" s="1106" t="n"/>
      <c r="W208" s="1106" t="n"/>
      <c r="X208" s="1106" t="n"/>
      <c r="Y208" s="1106" t="n"/>
      <c r="Z208" s="1106" t="n"/>
      <c r="AA208" s="144" t="n"/>
      <c r="AB208" s="1106" t="n"/>
      <c r="AC208" s="1106" t="n"/>
      <c r="AD208" s="1106" t="n"/>
      <c r="AE208" s="1106" t="n"/>
      <c r="AF208" s="1106" t="n"/>
      <c r="AG208" s="1106" t="n"/>
      <c r="AH208" s="144" t="n"/>
      <c r="AI208" s="1106" t="n"/>
      <c r="AJ208" s="1106" t="n"/>
      <c r="AK208" s="1106" t="n"/>
      <c r="AL208" s="1106" t="n"/>
      <c r="AM208" s="1106" t="n"/>
      <c r="AN208" s="1106" t="n"/>
      <c r="AO208" s="1106" t="n"/>
      <c r="AP208" s="1106" t="n"/>
      <c r="AQ208" s="1106" t="n"/>
      <c r="AR208" s="1106" t="n"/>
      <c r="AS208" s="1106" t="n"/>
      <c r="AT208" s="1106" t="n"/>
      <c r="AU208" s="1106" t="n"/>
      <c r="AV208" s="1106" t="n"/>
      <c r="AW208" s="1106" t="n"/>
      <c r="AX208" s="1106" t="n"/>
      <c r="AY208" s="1106" t="n"/>
      <c r="AZ208" s="144" t="n"/>
      <c r="BA208" s="1106" t="n"/>
      <c r="BB208" s="1106" t="n"/>
      <c r="BC208" s="1106" t="n"/>
      <c r="BD208" s="1106" t="n"/>
      <c r="BE208" s="1106" t="n"/>
      <c r="BF208" s="1106" t="n"/>
      <c r="BG208" s="1106" t="n"/>
      <c r="BH208" s="1106" t="n"/>
      <c r="BI208" s="1106" t="n"/>
      <c r="BJ208" s="1106" t="n"/>
      <c r="BK208" s="1106" t="n"/>
      <c r="BL208" s="1106" t="n"/>
      <c r="BM208" s="1106" t="n"/>
      <c r="BN208" s="1106" t="n"/>
      <c r="BO208" s="1106" t="n"/>
      <c r="BP208" s="1106" t="n"/>
      <c r="BQ208" s="1106" t="n"/>
      <c r="BR208" s="1106" t="n"/>
      <c r="BS208" s="1106" t="n"/>
      <c r="BT208" s="1106" t="n"/>
      <c r="BU208" s="1106" t="n"/>
      <c r="BV208" s="1106" t="n"/>
      <c r="BW208" s="1106" t="n"/>
      <c r="BX208" s="1106" t="n"/>
      <c r="BY208" s="1106" t="n"/>
      <c r="BZ208" s="1106" t="n"/>
      <c r="CA208" s="1106" t="n"/>
      <c r="CB208" s="1106" t="n"/>
      <c r="CC208" s="1106" t="n"/>
      <c r="CD208" s="1106" t="n"/>
      <c r="CE208" s="1106" t="n"/>
      <c r="CF208" s="1106" t="n"/>
      <c r="CG208" s="1106" t="n"/>
      <c r="CH208" s="1106" t="n"/>
      <c r="CI208" s="1106" t="n"/>
      <c r="CJ208" s="1106" t="n"/>
      <c r="CK208" s="1106" t="n"/>
      <c r="CL208" s="1106" t="n"/>
      <c r="CM208" s="1106" t="n"/>
      <c r="CN208" s="1106" t="n"/>
      <c r="CO208" s="1106" t="n"/>
      <c r="CP208" s="1106" t="n"/>
      <c r="CQ208" s="1106" t="n"/>
      <c r="CR208" s="1106" t="n"/>
      <c r="CS208" s="1106" t="n"/>
      <c r="CT208" s="1106" t="n"/>
      <c r="CU208" s="1106" t="n"/>
      <c r="CV208" s="1106" t="n"/>
      <c r="CW208" s="1106" t="n"/>
      <c r="CX208" s="1106" t="n"/>
      <c r="CY208" s="1106" t="n"/>
      <c r="CZ208" s="1106" t="n"/>
      <c r="DA208" s="1106" t="n"/>
      <c r="DB208" s="1106" t="n"/>
      <c r="DC208" s="1106" t="n"/>
      <c r="DD208" s="1106" t="n"/>
      <c r="DE208" s="1106" t="n"/>
      <c r="DF208" s="1106" t="n"/>
      <c r="DG208" s="1106" t="n"/>
      <c r="DH208" s="1106" t="n"/>
      <c r="DI208" s="1106" t="n"/>
    </row>
    <row r="209" ht="13.5" customHeight="1" s="1178">
      <c r="A209" s="1106" t="n"/>
      <c r="B209" s="1106" t="n"/>
      <c r="C209" s="1106" t="n"/>
      <c r="D209" s="1106" t="n"/>
      <c r="E209" s="1106" t="n"/>
      <c r="F209" s="1106" t="n"/>
      <c r="G209" s="144" t="n"/>
      <c r="H209" s="1106" t="n"/>
      <c r="I209" s="1106" t="n"/>
      <c r="J209" s="1106" t="n"/>
      <c r="K209" s="1106" t="n"/>
      <c r="L209" s="1106" t="n"/>
      <c r="M209" s="1106" t="n"/>
      <c r="N209" s="1106" t="n"/>
      <c r="O209" s="1106" t="n"/>
      <c r="P209" s="1106" t="n"/>
      <c r="Q209" s="1106" t="n"/>
      <c r="R209" s="1106" t="n"/>
      <c r="S209" s="1106" t="n"/>
      <c r="T209" s="230" t="n"/>
      <c r="U209" s="1106" t="n"/>
      <c r="V209" s="1106" t="n"/>
      <c r="W209" s="1106" t="n"/>
      <c r="X209" s="1106" t="n"/>
      <c r="Y209" s="1106" t="n"/>
      <c r="Z209" s="1106" t="n"/>
      <c r="AA209" s="144" t="n"/>
      <c r="AB209" s="1106" t="n"/>
      <c r="AC209" s="1106" t="n"/>
      <c r="AD209" s="1106" t="n"/>
      <c r="AE209" s="1106" t="n"/>
      <c r="AF209" s="1106" t="n"/>
      <c r="AG209" s="1106" t="n"/>
      <c r="AH209" s="144" t="n"/>
      <c r="AI209" s="1106" t="n"/>
      <c r="AJ209" s="1106" t="n"/>
      <c r="AK209" s="1106" t="n"/>
      <c r="AL209" s="1106" t="n"/>
      <c r="AM209" s="1106" t="n"/>
      <c r="AN209" s="1106" t="n"/>
      <c r="AO209" s="1106" t="n"/>
      <c r="AP209" s="1106" t="n"/>
      <c r="AQ209" s="1106" t="n"/>
      <c r="AR209" s="1106" t="n"/>
      <c r="AS209" s="1106" t="n"/>
      <c r="AT209" s="1106" t="n"/>
      <c r="AU209" s="1106" t="n"/>
      <c r="AV209" s="1106" t="n"/>
      <c r="AW209" s="1106" t="n"/>
      <c r="AX209" s="1106" t="n"/>
      <c r="AY209" s="1106" t="n"/>
      <c r="AZ209" s="144" t="n"/>
      <c r="BA209" s="1106" t="n"/>
      <c r="BB209" s="1106" t="n"/>
      <c r="BC209" s="1106" t="n"/>
      <c r="BD209" s="1106" t="n"/>
      <c r="BE209" s="1106" t="n"/>
      <c r="BF209" s="1106" t="n"/>
      <c r="BG209" s="1106" t="n"/>
      <c r="BH209" s="1106" t="n"/>
      <c r="BI209" s="1106" t="n"/>
      <c r="BJ209" s="1106" t="n"/>
      <c r="BK209" s="1106" t="n"/>
      <c r="BL209" s="1106" t="n"/>
      <c r="BM209" s="1106" t="n"/>
      <c r="BN209" s="1106" t="n"/>
      <c r="BO209" s="1106" t="n"/>
      <c r="BP209" s="1106" t="n"/>
      <c r="BQ209" s="1106" t="n"/>
      <c r="BR209" s="1106" t="n"/>
      <c r="BS209" s="1106" t="n"/>
      <c r="BT209" s="1106" t="n"/>
      <c r="BU209" s="1106" t="n"/>
      <c r="BV209" s="1106" t="n"/>
      <c r="BW209" s="1106" t="n"/>
      <c r="BX209" s="1106" t="n"/>
      <c r="BY209" s="1106" t="n"/>
      <c r="BZ209" s="1106" t="n"/>
      <c r="CA209" s="1106" t="n"/>
      <c r="CB209" s="1106" t="n"/>
      <c r="CC209" s="1106" t="n"/>
      <c r="CD209" s="1106" t="n"/>
      <c r="CE209" s="1106" t="n"/>
      <c r="CF209" s="1106" t="n"/>
      <c r="CG209" s="1106" t="n"/>
      <c r="CH209" s="1106" t="n"/>
      <c r="CI209" s="1106" t="n"/>
      <c r="CJ209" s="1106" t="n"/>
      <c r="CK209" s="1106" t="n"/>
      <c r="CL209" s="1106" t="n"/>
      <c r="CM209" s="1106" t="n"/>
      <c r="CN209" s="1106" t="n"/>
      <c r="CO209" s="1106" t="n"/>
      <c r="CP209" s="1106" t="n"/>
      <c r="CQ209" s="1106" t="n"/>
      <c r="CR209" s="1106" t="n"/>
      <c r="CS209" s="1106" t="n"/>
      <c r="CT209" s="1106" t="n"/>
      <c r="CU209" s="1106" t="n"/>
      <c r="CV209" s="1106" t="n"/>
      <c r="CW209" s="1106" t="n"/>
      <c r="CX209" s="1106" t="n"/>
      <c r="CY209" s="1106" t="n"/>
      <c r="CZ209" s="1106" t="n"/>
      <c r="DA209" s="1106" t="n"/>
      <c r="DB209" s="1106" t="n"/>
      <c r="DC209" s="1106" t="n"/>
      <c r="DD209" s="1106" t="n"/>
      <c r="DE209" s="1106" t="n"/>
      <c r="DF209" s="1106" t="n"/>
      <c r="DG209" s="1106" t="n"/>
      <c r="DH209" s="1106" t="n"/>
      <c r="DI209" s="1106" t="n"/>
    </row>
    <row r="210" ht="13.5" customHeight="1" s="1178">
      <c r="A210" s="1106" t="n"/>
      <c r="B210" s="1106" t="n"/>
      <c r="C210" s="1106" t="n"/>
      <c r="D210" s="1106" t="n"/>
      <c r="E210" s="1106" t="n"/>
      <c r="F210" s="1106" t="n"/>
      <c r="G210" s="144" t="n"/>
      <c r="H210" s="1106" t="n"/>
      <c r="I210" s="1106" t="n"/>
      <c r="J210" s="1106" t="n"/>
      <c r="K210" s="1106" t="n"/>
      <c r="L210" s="1106" t="n"/>
      <c r="M210" s="1106" t="n"/>
      <c r="N210" s="1106" t="n"/>
      <c r="O210" s="1106" t="n"/>
      <c r="P210" s="1106" t="n"/>
      <c r="Q210" s="1106" t="n"/>
      <c r="R210" s="1106" t="n"/>
      <c r="S210" s="1106" t="n"/>
      <c r="T210" s="230" t="n"/>
      <c r="U210" s="1106" t="n"/>
      <c r="V210" s="1106" t="n"/>
      <c r="W210" s="1106" t="n"/>
      <c r="X210" s="1106" t="n"/>
      <c r="Y210" s="1106" t="n"/>
      <c r="Z210" s="1106" t="n"/>
      <c r="AA210" s="144" t="n"/>
      <c r="AB210" s="1106" t="n"/>
      <c r="AC210" s="1106" t="n"/>
      <c r="AD210" s="1106" t="n"/>
      <c r="AE210" s="1106" t="n"/>
      <c r="AF210" s="1106" t="n"/>
      <c r="AG210" s="1106" t="n"/>
      <c r="AH210" s="144" t="n"/>
      <c r="AI210" s="1106" t="n"/>
      <c r="AJ210" s="1106" t="n"/>
      <c r="AK210" s="1106" t="n"/>
      <c r="AL210" s="1106" t="n"/>
      <c r="AM210" s="1106" t="n"/>
      <c r="AN210" s="1106" t="n"/>
      <c r="AO210" s="1106" t="n"/>
      <c r="AP210" s="1106" t="n"/>
      <c r="AQ210" s="1106" t="n"/>
      <c r="AR210" s="1106" t="n"/>
      <c r="AS210" s="1106" t="n"/>
      <c r="AT210" s="1106" t="n"/>
      <c r="AU210" s="1106" t="n"/>
      <c r="AV210" s="1106" t="n"/>
      <c r="AW210" s="1106" t="n"/>
      <c r="AX210" s="1106" t="n"/>
      <c r="AY210" s="1106" t="n"/>
      <c r="AZ210" s="144" t="n"/>
      <c r="BA210" s="1106" t="n"/>
      <c r="BB210" s="1106" t="n"/>
      <c r="BC210" s="1106" t="n"/>
      <c r="BD210" s="1106" t="n"/>
      <c r="BE210" s="1106" t="n"/>
      <c r="BF210" s="1106" t="n"/>
      <c r="BG210" s="1106" t="n"/>
      <c r="BH210" s="1106" t="n"/>
      <c r="BI210" s="1106" t="n"/>
      <c r="BJ210" s="1106" t="n"/>
      <c r="BK210" s="1106" t="n"/>
      <c r="BL210" s="1106" t="n"/>
      <c r="BM210" s="1106" t="n"/>
      <c r="BN210" s="1106" t="n"/>
      <c r="BO210" s="1106" t="n"/>
      <c r="BP210" s="1106" t="n"/>
      <c r="BQ210" s="1106" t="n"/>
      <c r="BR210" s="1106" t="n"/>
      <c r="BS210" s="1106" t="n"/>
      <c r="BT210" s="1106" t="n"/>
      <c r="BU210" s="1106" t="n"/>
      <c r="BV210" s="1106" t="n"/>
      <c r="BW210" s="1106" t="n"/>
      <c r="BX210" s="1106" t="n"/>
      <c r="BY210" s="1106" t="n"/>
      <c r="BZ210" s="1106" t="n"/>
      <c r="CA210" s="1106" t="n"/>
      <c r="CB210" s="1106" t="n"/>
      <c r="CC210" s="1106" t="n"/>
      <c r="CD210" s="1106" t="n"/>
      <c r="CE210" s="1106" t="n"/>
      <c r="CF210" s="1106" t="n"/>
      <c r="CG210" s="1106" t="n"/>
      <c r="CH210" s="1106" t="n"/>
      <c r="CI210" s="1106" t="n"/>
      <c r="CJ210" s="1106" t="n"/>
      <c r="CK210" s="1106" t="n"/>
      <c r="CL210" s="1106" t="n"/>
      <c r="CM210" s="1106" t="n"/>
      <c r="CN210" s="1106" t="n"/>
      <c r="CO210" s="1106" t="n"/>
      <c r="CP210" s="1106" t="n"/>
      <c r="CQ210" s="1106" t="n"/>
      <c r="CR210" s="1106" t="n"/>
      <c r="CS210" s="1106" t="n"/>
      <c r="CT210" s="1106" t="n"/>
      <c r="CU210" s="1106" t="n"/>
      <c r="CV210" s="1106" t="n"/>
      <c r="CW210" s="1106" t="n"/>
      <c r="CX210" s="1106" t="n"/>
      <c r="CY210" s="1106" t="n"/>
      <c r="CZ210" s="1106" t="n"/>
      <c r="DA210" s="1106" t="n"/>
      <c r="DB210" s="1106" t="n"/>
      <c r="DC210" s="1106" t="n"/>
      <c r="DD210" s="1106" t="n"/>
      <c r="DE210" s="1106" t="n"/>
      <c r="DF210" s="1106" t="n"/>
      <c r="DG210" s="1106" t="n"/>
      <c r="DH210" s="1106" t="n"/>
      <c r="DI210" s="1106" t="n"/>
    </row>
    <row r="211" ht="13.5" customHeight="1" s="1178">
      <c r="A211" s="1106" t="n"/>
      <c r="B211" s="1106" t="n"/>
      <c r="C211" s="1106" t="n"/>
      <c r="D211" s="1106" t="n"/>
      <c r="E211" s="1106" t="n"/>
      <c r="F211" s="1106" t="n"/>
      <c r="G211" s="144" t="n"/>
      <c r="H211" s="1106" t="n"/>
      <c r="I211" s="1106" t="n"/>
      <c r="J211" s="1106" t="n"/>
      <c r="K211" s="1106" t="n"/>
      <c r="L211" s="1106" t="n"/>
      <c r="M211" s="1106" t="n"/>
      <c r="N211" s="1106" t="n"/>
      <c r="O211" s="1106" t="n"/>
      <c r="P211" s="1106" t="n"/>
      <c r="Q211" s="1106" t="n"/>
      <c r="R211" s="1106" t="n"/>
      <c r="S211" s="1106" t="n"/>
      <c r="T211" s="230" t="n"/>
      <c r="U211" s="1106" t="n"/>
      <c r="V211" s="1106" t="n"/>
      <c r="W211" s="1106" t="n"/>
      <c r="X211" s="1106" t="n"/>
      <c r="Y211" s="1106" t="n"/>
      <c r="Z211" s="1106" t="n"/>
      <c r="AA211" s="144" t="n"/>
      <c r="AB211" s="1106" t="n"/>
      <c r="AC211" s="1106" t="n"/>
      <c r="AD211" s="1106" t="n"/>
      <c r="AE211" s="1106" t="n"/>
      <c r="AF211" s="1106" t="n"/>
      <c r="AG211" s="1106" t="n"/>
      <c r="AH211" s="144" t="n"/>
      <c r="AI211" s="1106" t="n"/>
      <c r="AJ211" s="1106" t="n"/>
      <c r="AK211" s="1106" t="n"/>
      <c r="AL211" s="1106" t="n"/>
      <c r="AM211" s="1106" t="n"/>
      <c r="AN211" s="1106" t="n"/>
      <c r="AO211" s="1106" t="n"/>
      <c r="AP211" s="1106" t="n"/>
      <c r="AQ211" s="1106" t="n"/>
      <c r="AR211" s="1106" t="n"/>
      <c r="AS211" s="1106" t="n"/>
      <c r="AT211" s="1106" t="n"/>
      <c r="AU211" s="1106" t="n"/>
      <c r="AV211" s="1106" t="n"/>
      <c r="AW211" s="1106" t="n"/>
      <c r="AX211" s="1106" t="n"/>
      <c r="AY211" s="1106" t="n"/>
      <c r="AZ211" s="144" t="n"/>
      <c r="BA211" s="1106" t="n"/>
      <c r="BB211" s="1106" t="n"/>
      <c r="BC211" s="1106" t="n"/>
      <c r="BD211" s="1106" t="n"/>
      <c r="BE211" s="1106" t="n"/>
      <c r="BF211" s="1106" t="n"/>
      <c r="BG211" s="1106" t="n"/>
      <c r="BH211" s="1106" t="n"/>
      <c r="BI211" s="1106" t="n"/>
      <c r="BJ211" s="1106" t="n"/>
      <c r="BK211" s="1106" t="n"/>
      <c r="BL211" s="1106" t="n"/>
      <c r="BM211" s="1106" t="n"/>
      <c r="BN211" s="1106" t="n"/>
      <c r="BO211" s="1106" t="n"/>
      <c r="BP211" s="1106" t="n"/>
      <c r="BQ211" s="1106" t="n"/>
      <c r="BR211" s="1106" t="n"/>
      <c r="BS211" s="1106" t="n"/>
      <c r="BT211" s="1106" t="n"/>
      <c r="BU211" s="1106" t="n"/>
      <c r="BV211" s="1106" t="n"/>
      <c r="BW211" s="1106" t="n"/>
      <c r="BX211" s="1106" t="n"/>
      <c r="BY211" s="1106" t="n"/>
      <c r="BZ211" s="1106" t="n"/>
      <c r="CA211" s="1106" t="n"/>
      <c r="CB211" s="1106" t="n"/>
      <c r="CC211" s="1106" t="n"/>
      <c r="CD211" s="1106" t="n"/>
      <c r="CE211" s="1106" t="n"/>
      <c r="CF211" s="1106" t="n"/>
      <c r="CG211" s="1106" t="n"/>
      <c r="CH211" s="1106" t="n"/>
      <c r="CI211" s="1106" t="n"/>
      <c r="CJ211" s="1106" t="n"/>
      <c r="CK211" s="1106" t="n"/>
      <c r="CL211" s="1106" t="n"/>
      <c r="CM211" s="1106" t="n"/>
      <c r="CN211" s="1106" t="n"/>
      <c r="CO211" s="1106" t="n"/>
      <c r="CP211" s="1106" t="n"/>
      <c r="CQ211" s="1106" t="n"/>
      <c r="CR211" s="1106" t="n"/>
      <c r="CS211" s="1106" t="n"/>
      <c r="CT211" s="1106" t="n"/>
      <c r="CU211" s="1106" t="n"/>
      <c r="CV211" s="1106" t="n"/>
      <c r="CW211" s="1106" t="n"/>
      <c r="CX211" s="1106" t="n"/>
      <c r="CY211" s="1106" t="n"/>
      <c r="CZ211" s="1106" t="n"/>
      <c r="DA211" s="1106" t="n"/>
      <c r="DB211" s="1106" t="n"/>
      <c r="DC211" s="1106" t="n"/>
      <c r="DD211" s="1106" t="n"/>
      <c r="DE211" s="1106" t="n"/>
      <c r="DF211" s="1106" t="n"/>
      <c r="DG211" s="1106" t="n"/>
      <c r="DH211" s="1106" t="n"/>
      <c r="DI211" s="1106" t="n"/>
    </row>
    <row r="212" ht="13.5" customHeight="1" s="1178">
      <c r="A212" s="1106" t="n"/>
      <c r="B212" s="1106" t="n"/>
      <c r="C212" s="1106" t="n"/>
      <c r="D212" s="1106" t="n"/>
      <c r="E212" s="1106" t="n"/>
      <c r="F212" s="1106" t="n"/>
      <c r="G212" s="144" t="n"/>
      <c r="H212" s="1106" t="n"/>
      <c r="I212" s="1106" t="n"/>
      <c r="J212" s="1106" t="n"/>
      <c r="K212" s="1106" t="n"/>
      <c r="L212" s="1106" t="n"/>
      <c r="M212" s="1106" t="n"/>
      <c r="N212" s="1106" t="n"/>
      <c r="O212" s="1106" t="n"/>
      <c r="P212" s="1106" t="n"/>
      <c r="Q212" s="1106" t="n"/>
      <c r="R212" s="1106" t="n"/>
      <c r="S212" s="1106" t="n"/>
      <c r="T212" s="230" t="n"/>
      <c r="U212" s="1106" t="n"/>
      <c r="V212" s="1106" t="n"/>
      <c r="W212" s="1106" t="n"/>
      <c r="X212" s="1106" t="n"/>
      <c r="Y212" s="1106" t="n"/>
      <c r="Z212" s="1106" t="n"/>
      <c r="AA212" s="144" t="n"/>
      <c r="AB212" s="1106" t="n"/>
      <c r="AC212" s="1106" t="n"/>
      <c r="AD212" s="1106" t="n"/>
      <c r="AE212" s="1106" t="n"/>
      <c r="AF212" s="1106" t="n"/>
      <c r="AG212" s="1106" t="n"/>
      <c r="AH212" s="144" t="n"/>
      <c r="AI212" s="1106" t="n"/>
      <c r="AJ212" s="1106" t="n"/>
      <c r="AK212" s="1106" t="n"/>
      <c r="AL212" s="1106" t="n"/>
      <c r="AM212" s="1106" t="n"/>
      <c r="AN212" s="1106" t="n"/>
      <c r="AO212" s="1106" t="n"/>
      <c r="AP212" s="1106" t="n"/>
      <c r="AQ212" s="1106" t="n"/>
      <c r="AR212" s="1106" t="n"/>
      <c r="AS212" s="1106" t="n"/>
      <c r="AT212" s="1106" t="n"/>
      <c r="AU212" s="1106" t="n"/>
      <c r="AV212" s="1106" t="n"/>
      <c r="AW212" s="1106" t="n"/>
      <c r="AX212" s="1106" t="n"/>
      <c r="AY212" s="1106" t="n"/>
      <c r="AZ212" s="144" t="n"/>
      <c r="BA212" s="1106" t="n"/>
      <c r="BB212" s="1106" t="n"/>
      <c r="BC212" s="1106" t="n"/>
      <c r="BD212" s="1106" t="n"/>
      <c r="BE212" s="1106" t="n"/>
      <c r="BF212" s="1106" t="n"/>
      <c r="BG212" s="1106" t="n"/>
      <c r="BH212" s="1106" t="n"/>
      <c r="BI212" s="1106" t="n"/>
      <c r="BJ212" s="1106" t="n"/>
      <c r="BK212" s="1106" t="n"/>
      <c r="BL212" s="1106" t="n"/>
      <c r="BM212" s="1106" t="n"/>
      <c r="BN212" s="1106" t="n"/>
      <c r="BO212" s="1106" t="n"/>
      <c r="BP212" s="1106" t="n"/>
      <c r="BQ212" s="1106" t="n"/>
      <c r="BR212" s="1106" t="n"/>
      <c r="BS212" s="1106" t="n"/>
      <c r="BT212" s="1106" t="n"/>
      <c r="BU212" s="1106" t="n"/>
      <c r="BV212" s="1106" t="n"/>
      <c r="BW212" s="1106" t="n"/>
      <c r="BX212" s="1106" t="n"/>
      <c r="BY212" s="1106" t="n"/>
      <c r="BZ212" s="1106" t="n"/>
      <c r="CA212" s="1106" t="n"/>
      <c r="CB212" s="1106" t="n"/>
      <c r="CC212" s="1106" t="n"/>
      <c r="CD212" s="1106" t="n"/>
      <c r="CE212" s="1106" t="n"/>
      <c r="CF212" s="1106" t="n"/>
      <c r="CG212" s="1106" t="n"/>
      <c r="CH212" s="1106" t="n"/>
      <c r="CI212" s="1106" t="n"/>
      <c r="CJ212" s="1106" t="n"/>
      <c r="CK212" s="1106" t="n"/>
      <c r="CL212" s="1106" t="n"/>
      <c r="CM212" s="1106" t="n"/>
      <c r="CN212" s="1106" t="n"/>
      <c r="CO212" s="1106" t="n"/>
      <c r="CP212" s="1106" t="n"/>
      <c r="CQ212" s="1106" t="n"/>
      <c r="CR212" s="1106" t="n"/>
      <c r="CS212" s="1106" t="n"/>
      <c r="CT212" s="1106" t="n"/>
      <c r="CU212" s="1106" t="n"/>
      <c r="CV212" s="1106" t="n"/>
      <c r="CW212" s="1106" t="n"/>
      <c r="CX212" s="1106" t="n"/>
      <c r="CY212" s="1106" t="n"/>
      <c r="CZ212" s="1106" t="n"/>
      <c r="DA212" s="1106" t="n"/>
      <c r="DB212" s="1106" t="n"/>
      <c r="DC212" s="1106" t="n"/>
      <c r="DD212" s="1106" t="n"/>
      <c r="DE212" s="1106" t="n"/>
      <c r="DF212" s="1106" t="n"/>
      <c r="DG212" s="1106" t="n"/>
      <c r="DH212" s="1106" t="n"/>
      <c r="DI212" s="1106" t="n"/>
    </row>
    <row r="213" ht="13.5" customHeight="1" s="1178">
      <c r="A213" s="1106" t="n"/>
      <c r="B213" s="1106" t="n"/>
      <c r="C213" s="1106" t="n"/>
      <c r="D213" s="1106" t="n"/>
      <c r="E213" s="1106" t="n"/>
      <c r="F213" s="1106" t="n"/>
      <c r="G213" s="144" t="n"/>
      <c r="H213" s="1106" t="n"/>
      <c r="I213" s="1106" t="n"/>
      <c r="J213" s="1106" t="n"/>
      <c r="K213" s="1106" t="n"/>
      <c r="L213" s="1106" t="n"/>
      <c r="M213" s="1106" t="n"/>
      <c r="N213" s="1106" t="n"/>
      <c r="O213" s="1106" t="n"/>
      <c r="P213" s="1106" t="n"/>
      <c r="Q213" s="1106" t="n"/>
      <c r="R213" s="1106" t="n"/>
      <c r="S213" s="1106" t="n"/>
      <c r="T213" s="230" t="n"/>
      <c r="U213" s="1106" t="n"/>
      <c r="V213" s="1106" t="n"/>
      <c r="W213" s="1106" t="n"/>
      <c r="X213" s="1106" t="n"/>
      <c r="Y213" s="1106" t="n"/>
      <c r="Z213" s="1106" t="n"/>
      <c r="AA213" s="144" t="n"/>
      <c r="AB213" s="1106" t="n"/>
      <c r="AC213" s="1106" t="n"/>
      <c r="AD213" s="1106" t="n"/>
      <c r="AE213" s="1106" t="n"/>
      <c r="AF213" s="1106" t="n"/>
      <c r="AG213" s="1106" t="n"/>
      <c r="AH213" s="144" t="n"/>
      <c r="AI213" s="1106" t="n"/>
      <c r="AJ213" s="1106" t="n"/>
      <c r="AK213" s="1106" t="n"/>
      <c r="AL213" s="1106" t="n"/>
      <c r="AM213" s="1106" t="n"/>
      <c r="AN213" s="1106" t="n"/>
      <c r="AO213" s="1106" t="n"/>
      <c r="AP213" s="1106" t="n"/>
      <c r="AQ213" s="1106" t="n"/>
      <c r="AR213" s="1106" t="n"/>
      <c r="AS213" s="1106" t="n"/>
      <c r="AT213" s="1106" t="n"/>
      <c r="AU213" s="1106" t="n"/>
      <c r="AV213" s="1106" t="n"/>
      <c r="AW213" s="1106" t="n"/>
      <c r="AX213" s="1106" t="n"/>
      <c r="AY213" s="1106" t="n"/>
      <c r="AZ213" s="144" t="n"/>
      <c r="BA213" s="1106" t="n"/>
      <c r="BB213" s="1106" t="n"/>
      <c r="BC213" s="1106" t="n"/>
      <c r="BD213" s="1106" t="n"/>
      <c r="BE213" s="1106" t="n"/>
      <c r="BF213" s="1106" t="n"/>
      <c r="BG213" s="1106" t="n"/>
      <c r="BH213" s="1106" t="n"/>
      <c r="BI213" s="1106" t="n"/>
      <c r="BJ213" s="1106" t="n"/>
      <c r="BK213" s="1106" t="n"/>
      <c r="BL213" s="1106" t="n"/>
      <c r="BM213" s="1106" t="n"/>
      <c r="BN213" s="1106" t="n"/>
      <c r="BO213" s="1106" t="n"/>
      <c r="BP213" s="1106" t="n"/>
      <c r="BQ213" s="1106" t="n"/>
      <c r="BR213" s="1106" t="n"/>
      <c r="BS213" s="1106" t="n"/>
      <c r="BT213" s="1106" t="n"/>
      <c r="BU213" s="1106" t="n"/>
      <c r="BV213" s="1106" t="n"/>
      <c r="BW213" s="1106" t="n"/>
      <c r="BX213" s="1106" t="n"/>
      <c r="BY213" s="1106" t="n"/>
      <c r="BZ213" s="1106" t="n"/>
      <c r="CA213" s="1106" t="n"/>
      <c r="CB213" s="1106" t="n"/>
      <c r="CC213" s="1106" t="n"/>
      <c r="CD213" s="1106" t="n"/>
      <c r="CE213" s="1106" t="n"/>
      <c r="CF213" s="1106" t="n"/>
      <c r="CG213" s="1106" t="n"/>
      <c r="CH213" s="1106" t="n"/>
      <c r="CI213" s="1106" t="n"/>
      <c r="CJ213" s="1106" t="n"/>
      <c r="CK213" s="1106" t="n"/>
      <c r="CL213" s="1106" t="n"/>
      <c r="CM213" s="1106" t="n"/>
      <c r="CN213" s="1106" t="n"/>
      <c r="CO213" s="1106" t="n"/>
      <c r="CP213" s="1106" t="n"/>
      <c r="CQ213" s="1106" t="n"/>
      <c r="CR213" s="1106" t="n"/>
      <c r="CS213" s="1106" t="n"/>
      <c r="CT213" s="1106" t="n"/>
      <c r="CU213" s="1106" t="n"/>
      <c r="CV213" s="1106" t="n"/>
      <c r="CW213" s="1106" t="n"/>
      <c r="CX213" s="1106" t="n"/>
      <c r="CY213" s="1106" t="n"/>
      <c r="CZ213" s="1106" t="n"/>
      <c r="DA213" s="1106" t="n"/>
      <c r="DB213" s="1106" t="n"/>
      <c r="DC213" s="1106" t="n"/>
      <c r="DD213" s="1106" t="n"/>
      <c r="DE213" s="1106" t="n"/>
      <c r="DF213" s="1106" t="n"/>
      <c r="DG213" s="1106" t="n"/>
      <c r="DH213" s="1106" t="n"/>
      <c r="DI213" s="1106" t="n"/>
    </row>
    <row r="214" ht="13.5" customHeight="1" s="1178">
      <c r="A214" s="1106" t="n"/>
      <c r="B214" s="1106" t="n"/>
      <c r="C214" s="1106" t="n"/>
      <c r="D214" s="1106" t="n"/>
      <c r="E214" s="1106" t="n"/>
      <c r="F214" s="1106" t="n"/>
      <c r="G214" s="144" t="n"/>
      <c r="H214" s="1106" t="n"/>
      <c r="I214" s="1106" t="n"/>
      <c r="J214" s="1106" t="n"/>
      <c r="K214" s="1106" t="n"/>
      <c r="L214" s="1106" t="n"/>
      <c r="M214" s="1106" t="n"/>
      <c r="N214" s="1106" t="n"/>
      <c r="O214" s="1106" t="n"/>
      <c r="P214" s="1106" t="n"/>
      <c r="Q214" s="1106" t="n"/>
      <c r="R214" s="1106" t="n"/>
      <c r="S214" s="1106" t="n"/>
      <c r="T214" s="230" t="n"/>
      <c r="U214" s="1106" t="n"/>
      <c r="V214" s="1106" t="n"/>
      <c r="W214" s="1106" t="n"/>
      <c r="X214" s="1106" t="n"/>
      <c r="Y214" s="1106" t="n"/>
      <c r="Z214" s="1106" t="n"/>
      <c r="AA214" s="144" t="n"/>
      <c r="AB214" s="1106" t="n"/>
      <c r="AC214" s="1106" t="n"/>
      <c r="AD214" s="1106" t="n"/>
      <c r="AE214" s="1106" t="n"/>
      <c r="AF214" s="1106" t="n"/>
      <c r="AG214" s="1106" t="n"/>
      <c r="AH214" s="144" t="n"/>
      <c r="AI214" s="1106" t="n"/>
      <c r="AJ214" s="1106" t="n"/>
      <c r="AK214" s="1106" t="n"/>
      <c r="AL214" s="1106" t="n"/>
      <c r="AM214" s="1106" t="n"/>
      <c r="AN214" s="1106" t="n"/>
      <c r="AO214" s="1106" t="n"/>
      <c r="AP214" s="1106" t="n"/>
      <c r="AQ214" s="1106" t="n"/>
      <c r="AR214" s="1106" t="n"/>
      <c r="AS214" s="1106" t="n"/>
      <c r="AT214" s="1106" t="n"/>
      <c r="AU214" s="1106" t="n"/>
      <c r="AV214" s="1106" t="n"/>
      <c r="AW214" s="1106" t="n"/>
      <c r="AX214" s="1106" t="n"/>
      <c r="AY214" s="1106" t="n"/>
      <c r="AZ214" s="144" t="n"/>
      <c r="BA214" s="1106" t="n"/>
      <c r="BB214" s="1106" t="n"/>
      <c r="BC214" s="1106" t="n"/>
      <c r="BD214" s="1106" t="n"/>
      <c r="BE214" s="1106" t="n"/>
      <c r="BF214" s="1106" t="n"/>
      <c r="BG214" s="1106" t="n"/>
      <c r="BH214" s="1106" t="n"/>
      <c r="BI214" s="1106" t="n"/>
      <c r="BJ214" s="1106" t="n"/>
      <c r="BK214" s="1106" t="n"/>
      <c r="BL214" s="1106" t="n"/>
      <c r="BM214" s="1106" t="n"/>
      <c r="BN214" s="1106" t="n"/>
      <c r="BO214" s="1106" t="n"/>
      <c r="BP214" s="1106" t="n"/>
      <c r="BQ214" s="1106" t="n"/>
      <c r="BR214" s="1106" t="n"/>
      <c r="BS214" s="1106" t="n"/>
      <c r="BT214" s="1106" t="n"/>
      <c r="BU214" s="1106" t="n"/>
      <c r="BV214" s="1106" t="n"/>
      <c r="BW214" s="1106" t="n"/>
      <c r="BX214" s="1106" t="n"/>
      <c r="BY214" s="1106" t="n"/>
      <c r="BZ214" s="1106" t="n"/>
      <c r="CA214" s="1106" t="n"/>
      <c r="CB214" s="1106" t="n"/>
      <c r="CC214" s="1106" t="n"/>
      <c r="CD214" s="1106" t="n"/>
      <c r="CE214" s="1106" t="n"/>
      <c r="CF214" s="1106" t="n"/>
      <c r="CG214" s="1106" t="n"/>
      <c r="CH214" s="1106" t="n"/>
      <c r="CI214" s="1106" t="n"/>
      <c r="CJ214" s="1106" t="n"/>
      <c r="CK214" s="1106" t="n"/>
      <c r="CL214" s="1106" t="n"/>
      <c r="CM214" s="1106" t="n"/>
      <c r="CN214" s="1106" t="n"/>
      <c r="CO214" s="1106" t="n"/>
      <c r="CP214" s="1106" t="n"/>
      <c r="CQ214" s="1106" t="n"/>
      <c r="CR214" s="1106" t="n"/>
      <c r="CS214" s="1106" t="n"/>
      <c r="CT214" s="1106" t="n"/>
      <c r="CU214" s="1106" t="n"/>
      <c r="CV214" s="1106" t="n"/>
      <c r="CW214" s="1106" t="n"/>
      <c r="CX214" s="1106" t="n"/>
      <c r="CY214" s="1106" t="n"/>
      <c r="CZ214" s="1106" t="n"/>
      <c r="DA214" s="1106" t="n"/>
      <c r="DB214" s="1106" t="n"/>
      <c r="DC214" s="1106" t="n"/>
      <c r="DD214" s="1106" t="n"/>
      <c r="DE214" s="1106" t="n"/>
      <c r="DF214" s="1106" t="n"/>
      <c r="DG214" s="1106" t="n"/>
      <c r="DH214" s="1106" t="n"/>
      <c r="DI214" s="1106" t="n"/>
    </row>
    <row r="215" ht="13.5" customHeight="1" s="1178">
      <c r="A215" s="1106" t="n"/>
      <c r="B215" s="1106" t="n"/>
      <c r="C215" s="1106" t="n"/>
      <c r="D215" s="1106" t="n"/>
      <c r="E215" s="1106" t="n"/>
      <c r="F215" s="1106" t="n"/>
      <c r="G215" s="144" t="n"/>
      <c r="H215" s="1106" t="n"/>
      <c r="I215" s="1106" t="n"/>
      <c r="J215" s="1106" t="n"/>
      <c r="K215" s="1106" t="n"/>
      <c r="L215" s="1106" t="n"/>
      <c r="M215" s="1106" t="n"/>
      <c r="N215" s="1106" t="n"/>
      <c r="O215" s="1106" t="n"/>
      <c r="P215" s="1106" t="n"/>
      <c r="Q215" s="1106" t="n"/>
      <c r="R215" s="1106" t="n"/>
      <c r="S215" s="1106" t="n"/>
      <c r="T215" s="230" t="n"/>
      <c r="U215" s="1106" t="n"/>
      <c r="V215" s="1106" t="n"/>
      <c r="W215" s="1106" t="n"/>
      <c r="X215" s="1106" t="n"/>
      <c r="Y215" s="1106" t="n"/>
      <c r="Z215" s="1106" t="n"/>
      <c r="AA215" s="144" t="n"/>
      <c r="AB215" s="1106" t="n"/>
      <c r="AC215" s="1106" t="n"/>
      <c r="AD215" s="1106" t="n"/>
      <c r="AE215" s="1106" t="n"/>
      <c r="AF215" s="1106" t="n"/>
      <c r="AG215" s="1106" t="n"/>
      <c r="AH215" s="144" t="n"/>
      <c r="AI215" s="1106" t="n"/>
      <c r="AJ215" s="1106" t="n"/>
      <c r="AK215" s="1106" t="n"/>
      <c r="AL215" s="1106" t="n"/>
      <c r="AM215" s="1106" t="n"/>
      <c r="AN215" s="1106" t="n"/>
      <c r="AO215" s="1106" t="n"/>
      <c r="AP215" s="1106" t="n"/>
      <c r="AQ215" s="1106" t="n"/>
      <c r="AR215" s="1106" t="n"/>
      <c r="AS215" s="1106" t="n"/>
      <c r="AT215" s="1106" t="n"/>
      <c r="AU215" s="1106" t="n"/>
      <c r="AV215" s="1106" t="n"/>
      <c r="AW215" s="1106" t="n"/>
      <c r="AX215" s="1106" t="n"/>
      <c r="AY215" s="1106" t="n"/>
      <c r="AZ215" s="144" t="n"/>
      <c r="BA215" s="1106" t="n"/>
      <c r="BB215" s="1106" t="n"/>
      <c r="BC215" s="1106" t="n"/>
      <c r="BD215" s="1106" t="n"/>
      <c r="BE215" s="1106" t="n"/>
      <c r="BF215" s="1106" t="n"/>
      <c r="BG215" s="1106" t="n"/>
      <c r="BH215" s="1106" t="n"/>
      <c r="BI215" s="1106" t="n"/>
      <c r="BJ215" s="1106" t="n"/>
      <c r="BK215" s="1106" t="n"/>
      <c r="BL215" s="1106" t="n"/>
      <c r="BM215" s="1106" t="n"/>
      <c r="BN215" s="1106" t="n"/>
      <c r="BO215" s="1106" t="n"/>
      <c r="BP215" s="1106" t="n"/>
      <c r="BQ215" s="1106" t="n"/>
      <c r="BR215" s="1106" t="n"/>
      <c r="BS215" s="1106" t="n"/>
      <c r="BT215" s="1106" t="n"/>
      <c r="BU215" s="1106" t="n"/>
      <c r="BV215" s="1106" t="n"/>
      <c r="BW215" s="1106" t="n"/>
      <c r="BX215" s="1106" t="n"/>
      <c r="BY215" s="1106" t="n"/>
      <c r="BZ215" s="1106" t="n"/>
      <c r="CA215" s="1106" t="n"/>
      <c r="CB215" s="1106" t="n"/>
      <c r="CC215" s="1106" t="n"/>
      <c r="CD215" s="1106" t="n"/>
      <c r="CE215" s="1106" t="n"/>
      <c r="CF215" s="1106" t="n"/>
      <c r="CG215" s="1106" t="n"/>
      <c r="CH215" s="1106" t="n"/>
      <c r="CI215" s="1106" t="n"/>
      <c r="CJ215" s="1106" t="n"/>
      <c r="CK215" s="1106" t="n"/>
      <c r="CL215" s="1106" t="n"/>
      <c r="CM215" s="1106" t="n"/>
      <c r="CN215" s="1106" t="n"/>
      <c r="CO215" s="1106" t="n"/>
      <c r="CP215" s="1106" t="n"/>
      <c r="CQ215" s="1106" t="n"/>
      <c r="CR215" s="1106" t="n"/>
      <c r="CS215" s="1106" t="n"/>
      <c r="CT215" s="1106" t="n"/>
      <c r="CU215" s="1106" t="n"/>
      <c r="CV215" s="1106" t="n"/>
      <c r="CW215" s="1106" t="n"/>
      <c r="CX215" s="1106" t="n"/>
      <c r="CY215" s="1106" t="n"/>
      <c r="CZ215" s="1106" t="n"/>
      <c r="DA215" s="1106" t="n"/>
      <c r="DB215" s="1106" t="n"/>
      <c r="DC215" s="1106" t="n"/>
      <c r="DD215" s="1106" t="n"/>
      <c r="DE215" s="1106" t="n"/>
      <c r="DF215" s="1106" t="n"/>
      <c r="DG215" s="1106" t="n"/>
      <c r="DH215" s="1106" t="n"/>
      <c r="DI215" s="1106" t="n"/>
    </row>
    <row r="216" ht="13.5" customHeight="1" s="1178">
      <c r="A216" s="1106" t="n"/>
      <c r="B216" s="1106" t="n"/>
      <c r="C216" s="1106" t="n"/>
      <c r="D216" s="1106" t="n"/>
      <c r="E216" s="1106" t="n"/>
      <c r="F216" s="1106" t="n"/>
      <c r="G216" s="144" t="n"/>
      <c r="H216" s="1106" t="n"/>
      <c r="I216" s="1106" t="n"/>
      <c r="J216" s="1106" t="n"/>
      <c r="K216" s="1106" t="n"/>
      <c r="L216" s="1106" t="n"/>
      <c r="M216" s="1106" t="n"/>
      <c r="N216" s="1106" t="n"/>
      <c r="O216" s="1106" t="n"/>
      <c r="P216" s="1106" t="n"/>
      <c r="Q216" s="1106" t="n"/>
      <c r="R216" s="1106" t="n"/>
      <c r="S216" s="1106" t="n"/>
      <c r="T216" s="230" t="n"/>
      <c r="U216" s="1106" t="n"/>
      <c r="V216" s="1106" t="n"/>
      <c r="W216" s="1106" t="n"/>
      <c r="X216" s="1106" t="n"/>
      <c r="Y216" s="1106" t="n"/>
      <c r="Z216" s="1106" t="n"/>
      <c r="AA216" s="144" t="n"/>
      <c r="AB216" s="1106" t="n"/>
      <c r="AC216" s="1106" t="n"/>
      <c r="AD216" s="1106" t="n"/>
      <c r="AE216" s="1106" t="n"/>
      <c r="AF216" s="1106" t="n"/>
      <c r="AG216" s="1106" t="n"/>
      <c r="AH216" s="144" t="n"/>
      <c r="AI216" s="1106" t="n"/>
      <c r="AJ216" s="1106" t="n"/>
      <c r="AK216" s="1106" t="n"/>
      <c r="AL216" s="1106" t="n"/>
      <c r="AM216" s="1106" t="n"/>
      <c r="AN216" s="1106" t="n"/>
      <c r="AO216" s="1106" t="n"/>
      <c r="AP216" s="1106" t="n"/>
      <c r="AQ216" s="1106" t="n"/>
      <c r="AR216" s="1106" t="n"/>
      <c r="AS216" s="1106" t="n"/>
      <c r="AT216" s="1106" t="n"/>
      <c r="AU216" s="1106" t="n"/>
      <c r="AV216" s="1106" t="n"/>
      <c r="AW216" s="1106" t="n"/>
      <c r="AX216" s="1106" t="n"/>
      <c r="AY216" s="1106" t="n"/>
      <c r="AZ216" s="144" t="n"/>
      <c r="BA216" s="1106" t="n"/>
      <c r="BB216" s="1106" t="n"/>
      <c r="BC216" s="1106" t="n"/>
      <c r="BD216" s="1106" t="n"/>
      <c r="BE216" s="1106" t="n"/>
      <c r="BF216" s="1106" t="n"/>
      <c r="BG216" s="1106" t="n"/>
      <c r="BH216" s="1106" t="n"/>
      <c r="BI216" s="1106" t="n"/>
      <c r="BJ216" s="1106" t="n"/>
      <c r="BK216" s="1106" t="n"/>
      <c r="BL216" s="1106" t="n"/>
      <c r="BM216" s="1106" t="n"/>
      <c r="BN216" s="1106" t="n"/>
      <c r="BO216" s="1106" t="n"/>
      <c r="BP216" s="1106" t="n"/>
      <c r="BQ216" s="1106" t="n"/>
      <c r="BR216" s="1106" t="n"/>
      <c r="BS216" s="1106" t="n"/>
      <c r="BT216" s="1106" t="n"/>
      <c r="BU216" s="1106" t="n"/>
      <c r="BV216" s="1106" t="n"/>
      <c r="BW216" s="1106" t="n"/>
      <c r="BX216" s="1106" t="n"/>
      <c r="BY216" s="1106" t="n"/>
      <c r="BZ216" s="1106" t="n"/>
      <c r="CA216" s="1106" t="n"/>
      <c r="CB216" s="1106" t="n"/>
      <c r="CC216" s="1106" t="n"/>
      <c r="CD216" s="1106" t="n"/>
      <c r="CE216" s="1106" t="n"/>
      <c r="CF216" s="1106" t="n"/>
      <c r="CG216" s="1106" t="n"/>
      <c r="CH216" s="1106" t="n"/>
      <c r="CI216" s="1106" t="n"/>
      <c r="CJ216" s="1106" t="n"/>
      <c r="CK216" s="1106" t="n"/>
      <c r="CL216" s="1106" t="n"/>
      <c r="CM216" s="1106" t="n"/>
      <c r="CN216" s="1106" t="n"/>
      <c r="CO216" s="1106" t="n"/>
      <c r="CP216" s="1106" t="n"/>
      <c r="CQ216" s="1106" t="n"/>
      <c r="CR216" s="1106" t="n"/>
      <c r="CS216" s="1106" t="n"/>
      <c r="CT216" s="1106" t="n"/>
      <c r="CU216" s="1106" t="n"/>
      <c r="CV216" s="1106" t="n"/>
      <c r="CW216" s="1106" t="n"/>
      <c r="CX216" s="1106" t="n"/>
      <c r="CY216" s="1106" t="n"/>
      <c r="CZ216" s="1106" t="n"/>
      <c r="DA216" s="1106" t="n"/>
      <c r="DB216" s="1106" t="n"/>
      <c r="DC216" s="1106" t="n"/>
      <c r="DD216" s="1106" t="n"/>
      <c r="DE216" s="1106" t="n"/>
      <c r="DF216" s="1106" t="n"/>
      <c r="DG216" s="1106" t="n"/>
      <c r="DH216" s="1106" t="n"/>
      <c r="DI216" s="1106" t="n"/>
    </row>
    <row r="217" ht="13.5" customHeight="1" s="1178">
      <c r="A217" s="1106" t="n"/>
      <c r="B217" s="1106" t="n"/>
      <c r="C217" s="1106" t="n"/>
      <c r="D217" s="1106" t="n"/>
      <c r="E217" s="1106" t="n"/>
      <c r="F217" s="1106" t="n"/>
      <c r="G217" s="144" t="n"/>
      <c r="H217" s="1106" t="n"/>
      <c r="I217" s="1106" t="n"/>
      <c r="J217" s="1106" t="n"/>
      <c r="K217" s="1106" t="n"/>
      <c r="L217" s="1106" t="n"/>
      <c r="M217" s="1106" t="n"/>
      <c r="N217" s="1106" t="n"/>
      <c r="O217" s="1106" t="n"/>
      <c r="P217" s="1106" t="n"/>
      <c r="Q217" s="1106" t="n"/>
      <c r="R217" s="1106" t="n"/>
      <c r="S217" s="1106" t="n"/>
      <c r="T217" s="230" t="n"/>
      <c r="U217" s="1106" t="n"/>
      <c r="V217" s="1106" t="n"/>
      <c r="W217" s="1106" t="n"/>
      <c r="X217" s="1106" t="n"/>
      <c r="Y217" s="1106" t="n"/>
      <c r="Z217" s="1106" t="n"/>
      <c r="AA217" s="144" t="n"/>
      <c r="AB217" s="1106" t="n"/>
      <c r="AC217" s="1106" t="n"/>
      <c r="AD217" s="1106" t="n"/>
      <c r="AE217" s="1106" t="n"/>
      <c r="AF217" s="1106" t="n"/>
      <c r="AG217" s="1106" t="n"/>
      <c r="AH217" s="144" t="n"/>
      <c r="AI217" s="1106" t="n"/>
      <c r="AJ217" s="1106" t="n"/>
      <c r="AK217" s="1106" t="n"/>
      <c r="AL217" s="1106" t="n"/>
      <c r="AM217" s="1106" t="n"/>
      <c r="AN217" s="1106" t="n"/>
      <c r="AO217" s="1106" t="n"/>
      <c r="AP217" s="1106" t="n"/>
      <c r="AQ217" s="1106" t="n"/>
      <c r="AR217" s="1106" t="n"/>
      <c r="AS217" s="1106" t="n"/>
      <c r="AT217" s="1106" t="n"/>
      <c r="AU217" s="1106" t="n"/>
      <c r="AV217" s="1106" t="n"/>
      <c r="AW217" s="1106" t="n"/>
      <c r="AX217" s="1106" t="n"/>
      <c r="AY217" s="1106" t="n"/>
      <c r="AZ217" s="144" t="n"/>
      <c r="BA217" s="1106" t="n"/>
      <c r="BB217" s="1106" t="n"/>
      <c r="BC217" s="1106" t="n"/>
      <c r="BD217" s="1106" t="n"/>
      <c r="BE217" s="1106" t="n"/>
      <c r="BF217" s="1106" t="n"/>
      <c r="BG217" s="1106" t="n"/>
      <c r="BH217" s="1106" t="n"/>
      <c r="BI217" s="1106" t="n"/>
      <c r="BJ217" s="1106" t="n"/>
      <c r="BK217" s="1106" t="n"/>
      <c r="BL217" s="1106" t="n"/>
      <c r="BM217" s="1106" t="n"/>
      <c r="BN217" s="1106" t="n"/>
      <c r="BO217" s="1106" t="n"/>
      <c r="BP217" s="1106" t="n"/>
      <c r="BQ217" s="1106" t="n"/>
      <c r="BR217" s="1106" t="n"/>
      <c r="BS217" s="1106" t="n"/>
      <c r="BT217" s="1106" t="n"/>
      <c r="BU217" s="1106" t="n"/>
      <c r="BV217" s="1106" t="n"/>
      <c r="BW217" s="1106" t="n"/>
      <c r="BX217" s="1106" t="n"/>
      <c r="BY217" s="1106" t="n"/>
      <c r="BZ217" s="1106" t="n"/>
      <c r="CA217" s="1106" t="n"/>
      <c r="CB217" s="1106" t="n"/>
      <c r="CC217" s="1106" t="n"/>
      <c r="CD217" s="1106" t="n"/>
      <c r="CE217" s="1106" t="n"/>
      <c r="CF217" s="1106" t="n"/>
      <c r="CG217" s="1106" t="n"/>
      <c r="CH217" s="1106" t="n"/>
      <c r="CI217" s="1106" t="n"/>
      <c r="CJ217" s="1106" t="n"/>
      <c r="CK217" s="1106" t="n"/>
      <c r="CL217" s="1106" t="n"/>
      <c r="CM217" s="1106" t="n"/>
      <c r="CN217" s="1106" t="n"/>
      <c r="CO217" s="1106" t="n"/>
      <c r="CP217" s="1106" t="n"/>
      <c r="CQ217" s="1106" t="n"/>
      <c r="CR217" s="1106" t="n"/>
      <c r="CS217" s="1106" t="n"/>
      <c r="CT217" s="1106" t="n"/>
      <c r="CU217" s="1106" t="n"/>
      <c r="CV217" s="1106" t="n"/>
      <c r="CW217" s="1106" t="n"/>
      <c r="CX217" s="1106" t="n"/>
      <c r="CY217" s="1106" t="n"/>
      <c r="CZ217" s="1106" t="n"/>
      <c r="DA217" s="1106" t="n"/>
      <c r="DB217" s="1106" t="n"/>
      <c r="DC217" s="1106" t="n"/>
      <c r="DD217" s="1106" t="n"/>
      <c r="DE217" s="1106" t="n"/>
      <c r="DF217" s="1106" t="n"/>
      <c r="DG217" s="1106" t="n"/>
      <c r="DH217" s="1106" t="n"/>
      <c r="DI217" s="1106" t="n"/>
    </row>
    <row r="218" ht="13.5" customHeight="1" s="1178">
      <c r="A218" s="1106" t="n"/>
      <c r="B218" s="1106" t="n"/>
      <c r="C218" s="1106" t="n"/>
      <c r="D218" s="1106" t="n"/>
      <c r="E218" s="1106" t="n"/>
      <c r="F218" s="1106" t="n"/>
      <c r="G218" s="144" t="n"/>
      <c r="H218" s="1106" t="n"/>
      <c r="I218" s="1106" t="n"/>
      <c r="J218" s="1106" t="n"/>
      <c r="K218" s="1106" t="n"/>
      <c r="L218" s="1106" t="n"/>
      <c r="M218" s="1106" t="n"/>
      <c r="N218" s="1106" t="n"/>
      <c r="O218" s="1106" t="n"/>
      <c r="P218" s="1106" t="n"/>
      <c r="Q218" s="1106" t="n"/>
      <c r="R218" s="1106" t="n"/>
      <c r="S218" s="1106" t="n"/>
      <c r="T218" s="230" t="n"/>
      <c r="U218" s="1106" t="n"/>
      <c r="V218" s="1106" t="n"/>
      <c r="W218" s="1106" t="n"/>
      <c r="X218" s="1106" t="n"/>
      <c r="Y218" s="1106" t="n"/>
      <c r="Z218" s="1106" t="n"/>
      <c r="AA218" s="144" t="n"/>
      <c r="AB218" s="1106" t="n"/>
      <c r="AC218" s="1106" t="n"/>
      <c r="AD218" s="1106" t="n"/>
      <c r="AE218" s="1106" t="n"/>
      <c r="AF218" s="1106" t="n"/>
      <c r="AG218" s="1106" t="n"/>
      <c r="AH218" s="144" t="n"/>
      <c r="AI218" s="1106" t="n"/>
      <c r="AJ218" s="1106" t="n"/>
      <c r="AK218" s="1106" t="n"/>
      <c r="AL218" s="1106" t="n"/>
      <c r="AM218" s="1106" t="n"/>
      <c r="AN218" s="1106" t="n"/>
      <c r="AO218" s="1106" t="n"/>
      <c r="AP218" s="1106" t="n"/>
      <c r="AQ218" s="1106" t="n"/>
      <c r="AR218" s="1106" t="n"/>
      <c r="AS218" s="1106" t="n"/>
      <c r="AT218" s="1106" t="n"/>
      <c r="AU218" s="1106" t="n"/>
      <c r="AV218" s="1106" t="n"/>
      <c r="AW218" s="1106" t="n"/>
      <c r="AX218" s="1106" t="n"/>
      <c r="AY218" s="1106" t="n"/>
      <c r="AZ218" s="144" t="n"/>
      <c r="BA218" s="1106" t="n"/>
      <c r="BB218" s="1106" t="n"/>
      <c r="BC218" s="1106" t="n"/>
      <c r="BD218" s="1106" t="n"/>
      <c r="BE218" s="1106" t="n"/>
      <c r="BF218" s="1106" t="n"/>
      <c r="BG218" s="1106" t="n"/>
      <c r="BH218" s="1106" t="n"/>
      <c r="BI218" s="1106" t="n"/>
      <c r="BJ218" s="1106" t="n"/>
      <c r="BK218" s="1106" t="n"/>
      <c r="BL218" s="1106" t="n"/>
      <c r="BM218" s="1106" t="n"/>
      <c r="BN218" s="1106" t="n"/>
      <c r="BO218" s="1106" t="n"/>
      <c r="BP218" s="1106" t="n"/>
      <c r="BQ218" s="1106" t="n"/>
      <c r="BR218" s="1106" t="n"/>
      <c r="BS218" s="1106" t="n"/>
      <c r="BT218" s="1106" t="n"/>
      <c r="BU218" s="1106" t="n"/>
      <c r="BV218" s="1106" t="n"/>
      <c r="BW218" s="1106" t="n"/>
      <c r="BX218" s="1106" t="n"/>
      <c r="BY218" s="1106" t="n"/>
      <c r="BZ218" s="1106" t="n"/>
      <c r="CA218" s="1106" t="n"/>
      <c r="CB218" s="1106" t="n"/>
      <c r="CC218" s="1106" t="n"/>
      <c r="CD218" s="1106" t="n"/>
      <c r="CE218" s="1106" t="n"/>
      <c r="CF218" s="1106" t="n"/>
      <c r="CG218" s="1106" t="n"/>
      <c r="CH218" s="1106" t="n"/>
      <c r="CI218" s="1106" t="n"/>
      <c r="CJ218" s="1106" t="n"/>
      <c r="CK218" s="1106" t="n"/>
      <c r="CL218" s="1106" t="n"/>
      <c r="CM218" s="1106" t="n"/>
      <c r="CN218" s="1106" t="n"/>
      <c r="CO218" s="1106" t="n"/>
      <c r="CP218" s="1106" t="n"/>
      <c r="CQ218" s="1106" t="n"/>
      <c r="CR218" s="1106" t="n"/>
      <c r="CS218" s="1106" t="n"/>
      <c r="CT218" s="1106" t="n"/>
      <c r="CU218" s="1106" t="n"/>
      <c r="CV218" s="1106" t="n"/>
      <c r="CW218" s="1106" t="n"/>
      <c r="CX218" s="1106" t="n"/>
      <c r="CY218" s="1106" t="n"/>
      <c r="CZ218" s="1106" t="n"/>
      <c r="DA218" s="1106" t="n"/>
      <c r="DB218" s="1106" t="n"/>
      <c r="DC218" s="1106" t="n"/>
      <c r="DD218" s="1106" t="n"/>
      <c r="DE218" s="1106" t="n"/>
      <c r="DF218" s="1106" t="n"/>
      <c r="DG218" s="1106" t="n"/>
      <c r="DH218" s="1106" t="n"/>
      <c r="DI218" s="1106" t="n"/>
    </row>
    <row r="219" ht="13.5" customHeight="1" s="1178">
      <c r="A219" s="1106" t="n"/>
      <c r="B219" s="1106" t="n"/>
      <c r="C219" s="1106" t="n"/>
      <c r="D219" s="1106" t="n"/>
      <c r="E219" s="1106" t="n"/>
      <c r="F219" s="1106" t="n"/>
      <c r="G219" s="144" t="n"/>
      <c r="H219" s="1106" t="n"/>
      <c r="I219" s="1106" t="n"/>
      <c r="J219" s="1106" t="n"/>
      <c r="K219" s="1106" t="n"/>
      <c r="L219" s="1106" t="n"/>
      <c r="M219" s="1106" t="n"/>
      <c r="N219" s="1106" t="n"/>
      <c r="O219" s="1106" t="n"/>
      <c r="P219" s="1106" t="n"/>
      <c r="Q219" s="1106" t="n"/>
      <c r="R219" s="1106" t="n"/>
      <c r="S219" s="1106" t="n"/>
      <c r="T219" s="230" t="n"/>
      <c r="U219" s="1106" t="n"/>
      <c r="V219" s="1106" t="n"/>
      <c r="W219" s="1106" t="n"/>
      <c r="X219" s="1106" t="n"/>
      <c r="Y219" s="1106" t="n"/>
      <c r="Z219" s="1106" t="n"/>
      <c r="AA219" s="144" t="n"/>
      <c r="AB219" s="1106" t="n"/>
      <c r="AC219" s="1106" t="n"/>
      <c r="AD219" s="1106" t="n"/>
      <c r="AE219" s="1106" t="n"/>
      <c r="AF219" s="1106" t="n"/>
      <c r="AG219" s="1106" t="n"/>
      <c r="AH219" s="144" t="n"/>
      <c r="AI219" s="1106" t="n"/>
      <c r="AJ219" s="1106" t="n"/>
      <c r="AK219" s="1106" t="n"/>
      <c r="AL219" s="1106" t="n"/>
      <c r="AM219" s="1106" t="n"/>
      <c r="AN219" s="1106" t="n"/>
      <c r="AO219" s="1106" t="n"/>
      <c r="AP219" s="1106" t="n"/>
      <c r="AQ219" s="1106" t="n"/>
      <c r="AR219" s="1106" t="n"/>
      <c r="AS219" s="1106" t="n"/>
      <c r="AT219" s="1106" t="n"/>
      <c r="AU219" s="1106" t="n"/>
      <c r="AV219" s="1106" t="n"/>
      <c r="AW219" s="1106" t="n"/>
      <c r="AX219" s="1106" t="n"/>
      <c r="AY219" s="1106" t="n"/>
      <c r="AZ219" s="144" t="n"/>
      <c r="BA219" s="1106" t="n"/>
      <c r="BB219" s="1106" t="n"/>
      <c r="BC219" s="1106" t="n"/>
      <c r="BD219" s="1106" t="n"/>
      <c r="BE219" s="1106" t="n"/>
      <c r="BF219" s="1106" t="n"/>
      <c r="BG219" s="1106" t="n"/>
      <c r="BH219" s="1106" t="n"/>
      <c r="BI219" s="1106" t="n"/>
      <c r="BJ219" s="1106" t="n"/>
      <c r="BK219" s="1106" t="n"/>
      <c r="BL219" s="1106" t="n"/>
      <c r="BM219" s="1106" t="n"/>
      <c r="BN219" s="1106" t="n"/>
      <c r="BO219" s="1106" t="n"/>
      <c r="BP219" s="1106" t="n"/>
      <c r="BQ219" s="1106" t="n"/>
      <c r="BR219" s="1106" t="n"/>
      <c r="BS219" s="1106" t="n"/>
      <c r="BT219" s="1106" t="n"/>
      <c r="BU219" s="1106" t="n"/>
      <c r="BV219" s="1106" t="n"/>
      <c r="BW219" s="1106" t="n"/>
      <c r="BX219" s="1106" t="n"/>
      <c r="BY219" s="1106" t="n"/>
      <c r="BZ219" s="1106" t="n"/>
      <c r="CA219" s="1106" t="n"/>
      <c r="CB219" s="1106" t="n"/>
      <c r="CC219" s="1106" t="n"/>
      <c r="CD219" s="1106" t="n"/>
      <c r="CE219" s="1106" t="n"/>
      <c r="CF219" s="1106" t="n"/>
      <c r="CG219" s="1106" t="n"/>
      <c r="CH219" s="1106" t="n"/>
      <c r="CI219" s="1106" t="n"/>
      <c r="CJ219" s="1106" t="n"/>
      <c r="CK219" s="1106" t="n"/>
      <c r="CL219" s="1106" t="n"/>
      <c r="CM219" s="1106" t="n"/>
      <c r="CN219" s="1106" t="n"/>
      <c r="CO219" s="1106" t="n"/>
      <c r="CP219" s="1106" t="n"/>
      <c r="CQ219" s="1106" t="n"/>
      <c r="CR219" s="1106" t="n"/>
      <c r="CS219" s="1106" t="n"/>
      <c r="CT219" s="1106" t="n"/>
      <c r="CU219" s="1106" t="n"/>
      <c r="CV219" s="1106" t="n"/>
      <c r="CW219" s="1106" t="n"/>
      <c r="CX219" s="1106" t="n"/>
      <c r="CY219" s="1106" t="n"/>
      <c r="CZ219" s="1106" t="n"/>
      <c r="DA219" s="1106" t="n"/>
      <c r="DB219" s="1106" t="n"/>
      <c r="DC219" s="1106" t="n"/>
      <c r="DD219" s="1106" t="n"/>
      <c r="DE219" s="1106" t="n"/>
      <c r="DF219" s="1106" t="n"/>
      <c r="DG219" s="1106" t="n"/>
      <c r="DH219" s="1106" t="n"/>
      <c r="DI219" s="1106" t="n"/>
    </row>
    <row r="220" ht="13.5" customHeight="1" s="1178">
      <c r="A220" s="1106" t="n"/>
      <c r="B220" s="1106" t="n"/>
      <c r="C220" s="1106" t="n"/>
      <c r="D220" s="1106" t="n"/>
      <c r="E220" s="1106" t="n"/>
      <c r="F220" s="1106" t="n"/>
      <c r="G220" s="144" t="n"/>
      <c r="H220" s="1106" t="n"/>
      <c r="I220" s="1106" t="n"/>
      <c r="J220" s="1106" t="n"/>
      <c r="K220" s="1106" t="n"/>
      <c r="L220" s="1106" t="n"/>
      <c r="M220" s="1106" t="n"/>
      <c r="N220" s="1106" t="n"/>
      <c r="O220" s="1106" t="n"/>
      <c r="P220" s="1106" t="n"/>
      <c r="Q220" s="1106" t="n"/>
      <c r="R220" s="1106" t="n"/>
      <c r="S220" s="1106" t="n"/>
      <c r="T220" s="230" t="n"/>
      <c r="U220" s="1106" t="n"/>
      <c r="V220" s="1106" t="n"/>
      <c r="W220" s="1106" t="n"/>
      <c r="X220" s="1106" t="n"/>
      <c r="Y220" s="1106" t="n"/>
      <c r="Z220" s="1106" t="n"/>
      <c r="AA220" s="144" t="n"/>
      <c r="AB220" s="1106" t="n"/>
      <c r="AC220" s="1106" t="n"/>
      <c r="AD220" s="1106" t="n"/>
      <c r="AE220" s="1106" t="n"/>
      <c r="AF220" s="1106" t="n"/>
      <c r="AG220" s="1106" t="n"/>
      <c r="AH220" s="144" t="n"/>
      <c r="AI220" s="1106" t="n"/>
      <c r="AJ220" s="1106" t="n"/>
      <c r="AK220" s="1106" t="n"/>
      <c r="AL220" s="1106" t="n"/>
      <c r="AM220" s="1106" t="n"/>
      <c r="AN220" s="1106" t="n"/>
      <c r="AO220" s="1106" t="n"/>
      <c r="AP220" s="1106" t="n"/>
      <c r="AQ220" s="1106" t="n"/>
      <c r="AR220" s="1106" t="n"/>
      <c r="AS220" s="1106" t="n"/>
      <c r="AT220" s="1106" t="n"/>
      <c r="AU220" s="1106" t="n"/>
      <c r="AV220" s="1106" t="n"/>
      <c r="AW220" s="1106" t="n"/>
      <c r="AX220" s="1106" t="n"/>
      <c r="AY220" s="1106" t="n"/>
      <c r="AZ220" s="144" t="n"/>
      <c r="BA220" s="1106" t="n"/>
      <c r="BB220" s="1106" t="n"/>
      <c r="BC220" s="1106" t="n"/>
      <c r="BD220" s="1106" t="n"/>
      <c r="BE220" s="1106" t="n"/>
      <c r="BF220" s="1106" t="n"/>
      <c r="BG220" s="1106" t="n"/>
      <c r="BH220" s="1106" t="n"/>
      <c r="BI220" s="1106" t="n"/>
      <c r="BJ220" s="1106" t="n"/>
      <c r="BK220" s="1106" t="n"/>
      <c r="BL220" s="1106" t="n"/>
      <c r="BM220" s="1106" t="n"/>
      <c r="BN220" s="1106" t="n"/>
      <c r="BO220" s="1106" t="n"/>
      <c r="BP220" s="1106" t="n"/>
      <c r="BQ220" s="1106" t="n"/>
      <c r="BR220" s="1106" t="n"/>
      <c r="BS220" s="1106" t="n"/>
      <c r="BT220" s="1106" t="n"/>
      <c r="BU220" s="1106" t="n"/>
      <c r="BV220" s="1106" t="n"/>
      <c r="BW220" s="1106" t="n"/>
      <c r="BX220" s="1106" t="n"/>
      <c r="BY220" s="1106" t="n"/>
      <c r="BZ220" s="1106" t="n"/>
      <c r="CA220" s="1106" t="n"/>
      <c r="CB220" s="1106" t="n"/>
      <c r="CC220" s="1106" t="n"/>
      <c r="CD220" s="1106" t="n"/>
      <c r="CE220" s="1106" t="n"/>
      <c r="CF220" s="1106" t="n"/>
      <c r="CG220" s="1106" t="n"/>
      <c r="CH220" s="1106" t="n"/>
      <c r="CI220" s="1106" t="n"/>
      <c r="CJ220" s="1106" t="n"/>
      <c r="CK220" s="1106" t="n"/>
      <c r="CL220" s="1106" t="n"/>
      <c r="CM220" s="1106" t="n"/>
      <c r="CN220" s="1106" t="n"/>
      <c r="CO220" s="1106" t="n"/>
      <c r="CP220" s="1106" t="n"/>
      <c r="CQ220" s="1106" t="n"/>
      <c r="CR220" s="1106" t="n"/>
      <c r="CS220" s="1106" t="n"/>
      <c r="CT220" s="1106" t="n"/>
      <c r="CU220" s="1106" t="n"/>
      <c r="CV220" s="1106" t="n"/>
      <c r="CW220" s="1106" t="n"/>
      <c r="CX220" s="1106" t="n"/>
      <c r="CY220" s="1106" t="n"/>
      <c r="CZ220" s="1106" t="n"/>
      <c r="DA220" s="1106" t="n"/>
      <c r="DB220" s="1106" t="n"/>
      <c r="DC220" s="1106" t="n"/>
      <c r="DD220" s="1106" t="n"/>
      <c r="DE220" s="1106" t="n"/>
      <c r="DF220" s="1106" t="n"/>
      <c r="DG220" s="1106" t="n"/>
      <c r="DH220" s="1106" t="n"/>
      <c r="DI220" s="1106" t="n"/>
    </row>
    <row r="221" ht="13.5" customHeight="1" s="1178">
      <c r="A221" s="1106" t="n"/>
      <c r="B221" s="1106" t="n"/>
      <c r="C221" s="1106" t="n"/>
      <c r="D221" s="1106" t="n"/>
      <c r="E221" s="1106" t="n"/>
      <c r="F221" s="1106" t="n"/>
      <c r="G221" s="144" t="n"/>
      <c r="H221" s="1106" t="n"/>
      <c r="I221" s="1106" t="n"/>
      <c r="J221" s="1106" t="n"/>
      <c r="K221" s="1106" t="n"/>
      <c r="L221" s="1106" t="n"/>
      <c r="M221" s="1106" t="n"/>
      <c r="N221" s="1106" t="n"/>
      <c r="O221" s="1106" t="n"/>
      <c r="P221" s="1106" t="n"/>
      <c r="Q221" s="1106" t="n"/>
      <c r="R221" s="1106" t="n"/>
      <c r="S221" s="1106" t="n"/>
      <c r="T221" s="230" t="n"/>
      <c r="U221" s="1106" t="n"/>
      <c r="V221" s="1106" t="n"/>
      <c r="W221" s="1106" t="n"/>
      <c r="X221" s="1106" t="n"/>
      <c r="Y221" s="1106" t="n"/>
      <c r="Z221" s="1106" t="n"/>
      <c r="AA221" s="144" t="n"/>
      <c r="AB221" s="1106" t="n"/>
      <c r="AC221" s="1106" t="n"/>
      <c r="AD221" s="1106" t="n"/>
      <c r="AE221" s="1106" t="n"/>
      <c r="AF221" s="1106" t="n"/>
      <c r="AG221" s="1106" t="n"/>
      <c r="AH221" s="144" t="n"/>
      <c r="AI221" s="1106" t="n"/>
      <c r="AJ221" s="1106" t="n"/>
      <c r="AK221" s="1106" t="n"/>
      <c r="AL221" s="1106" t="n"/>
      <c r="AM221" s="1106" t="n"/>
      <c r="AN221" s="1106" t="n"/>
      <c r="AO221" s="1106" t="n"/>
      <c r="AP221" s="1106" t="n"/>
      <c r="AQ221" s="1106" t="n"/>
      <c r="AR221" s="1106" t="n"/>
      <c r="AS221" s="1106" t="n"/>
      <c r="AT221" s="1106" t="n"/>
      <c r="AU221" s="1106" t="n"/>
      <c r="AV221" s="1106" t="n"/>
      <c r="AW221" s="1106" t="n"/>
      <c r="AX221" s="1106" t="n"/>
      <c r="AY221" s="1106" t="n"/>
      <c r="AZ221" s="144" t="n"/>
      <c r="BA221" s="1106" t="n"/>
      <c r="BB221" s="1106" t="n"/>
      <c r="BC221" s="1106" t="n"/>
      <c r="BD221" s="1106" t="n"/>
      <c r="BE221" s="1106" t="n"/>
      <c r="BF221" s="1106" t="n"/>
      <c r="BG221" s="1106" t="n"/>
      <c r="BH221" s="1106" t="n"/>
      <c r="BI221" s="1106" t="n"/>
      <c r="BJ221" s="1106" t="n"/>
      <c r="BK221" s="1106" t="n"/>
      <c r="BL221" s="1106" t="n"/>
      <c r="BM221" s="1106" t="n"/>
      <c r="BN221" s="1106" t="n"/>
      <c r="BO221" s="1106" t="n"/>
      <c r="BP221" s="1106" t="n"/>
      <c r="BQ221" s="1106" t="n"/>
      <c r="BR221" s="1106" t="n"/>
      <c r="BS221" s="1106" t="n"/>
      <c r="BT221" s="1106" t="n"/>
      <c r="BU221" s="1106" t="n"/>
      <c r="BV221" s="1106" t="n"/>
      <c r="BW221" s="1106" t="n"/>
      <c r="BX221" s="1106" t="n"/>
      <c r="BY221" s="1106" t="n"/>
      <c r="BZ221" s="1106" t="n"/>
      <c r="CA221" s="1106" t="n"/>
      <c r="CB221" s="1106" t="n"/>
      <c r="CC221" s="1106" t="n"/>
      <c r="CD221" s="1106" t="n"/>
      <c r="CE221" s="1106" t="n"/>
      <c r="CF221" s="1106" t="n"/>
      <c r="CG221" s="1106" t="n"/>
      <c r="CH221" s="1106" t="n"/>
      <c r="CI221" s="1106" t="n"/>
      <c r="CJ221" s="1106" t="n"/>
      <c r="CK221" s="1106" t="n"/>
      <c r="CL221" s="1106" t="n"/>
      <c r="CM221" s="1106" t="n"/>
      <c r="CN221" s="1106" t="n"/>
      <c r="CO221" s="1106" t="n"/>
      <c r="CP221" s="1106" t="n"/>
      <c r="CQ221" s="1106" t="n"/>
      <c r="CR221" s="1106" t="n"/>
      <c r="CS221" s="1106" t="n"/>
      <c r="CT221" s="1106" t="n"/>
      <c r="CU221" s="1106" t="n"/>
      <c r="CV221" s="1106" t="n"/>
      <c r="CW221" s="1106" t="n"/>
      <c r="CX221" s="1106" t="n"/>
      <c r="CY221" s="1106" t="n"/>
      <c r="CZ221" s="1106" t="n"/>
      <c r="DA221" s="1106" t="n"/>
      <c r="DB221" s="1106" t="n"/>
      <c r="DC221" s="1106" t="n"/>
      <c r="DD221" s="1106" t="n"/>
      <c r="DE221" s="1106" t="n"/>
      <c r="DF221" s="1106" t="n"/>
      <c r="DG221" s="1106" t="n"/>
      <c r="DH221" s="1106" t="n"/>
      <c r="DI221" s="1106" t="n"/>
    </row>
    <row r="222" ht="13.5" customHeight="1" s="1178">
      <c r="A222" s="1106" t="n"/>
      <c r="B222" s="1106" t="n"/>
      <c r="C222" s="1106" t="n"/>
      <c r="D222" s="1106" t="n"/>
      <c r="E222" s="1106" t="n"/>
      <c r="F222" s="1106" t="n"/>
      <c r="G222" s="144" t="n"/>
      <c r="H222" s="1106" t="n"/>
      <c r="I222" s="1106" t="n"/>
      <c r="J222" s="1106" t="n"/>
      <c r="K222" s="1106" t="n"/>
      <c r="L222" s="1106" t="n"/>
      <c r="M222" s="1106" t="n"/>
      <c r="N222" s="1106" t="n"/>
      <c r="O222" s="1106" t="n"/>
      <c r="P222" s="1106" t="n"/>
      <c r="Q222" s="1106" t="n"/>
      <c r="R222" s="1106" t="n"/>
      <c r="S222" s="1106" t="n"/>
      <c r="T222" s="230" t="n"/>
      <c r="U222" s="1106" t="n"/>
      <c r="V222" s="1106" t="n"/>
      <c r="W222" s="1106" t="n"/>
      <c r="X222" s="1106" t="n"/>
      <c r="Y222" s="1106" t="n"/>
      <c r="Z222" s="1106" t="n"/>
      <c r="AA222" s="144" t="n"/>
      <c r="AB222" s="1106" t="n"/>
      <c r="AC222" s="1106" t="n"/>
      <c r="AD222" s="1106" t="n"/>
      <c r="AE222" s="1106" t="n"/>
      <c r="AF222" s="1106" t="n"/>
      <c r="AG222" s="1106" t="n"/>
      <c r="AH222" s="144" t="n"/>
      <c r="AI222" s="1105" t="inlineStr">
        <is>
          <t>第8期会计项目</t>
        </is>
      </c>
      <c r="AJ222" s="1105" t="inlineStr">
        <is>
          <t>收  支(元)</t>
        </is>
      </c>
      <c r="AK222" s="1105" t="inlineStr">
        <is>
          <t>本期收入(元)</t>
        </is>
      </c>
      <c r="AL222" s="1105" t="inlineStr">
        <is>
          <t>本期成本(元)</t>
        </is>
      </c>
      <c r="AM222" s="1105" t="inlineStr">
        <is>
          <t>现金累计(元)</t>
        </is>
      </c>
      <c r="AN222" s="1106" t="n"/>
      <c r="AO222" s="1106" t="n"/>
      <c r="AP222" s="1106" t="n"/>
      <c r="AQ222" s="1106" t="n"/>
      <c r="AR222" s="1106" t="n"/>
      <c r="AS222" s="1106" t="n"/>
      <c r="AT222" s="1106" t="n"/>
      <c r="AU222" s="1106" t="n"/>
      <c r="AV222" s="1106" t="n"/>
      <c r="AW222" s="1106" t="n"/>
      <c r="AX222" s="1106" t="n"/>
      <c r="AY222" s="1106" t="n"/>
      <c r="AZ222" s="144" t="n"/>
      <c r="BA222" s="1106" t="n"/>
      <c r="BB222" s="1106" t="n"/>
      <c r="BC222" s="1106" t="n"/>
      <c r="BD222" s="1106" t="n"/>
      <c r="BE222" s="1106" t="n"/>
      <c r="BF222" s="1106" t="n"/>
      <c r="BG222" s="1106" t="n"/>
      <c r="BH222" s="1106" t="n"/>
      <c r="BI222" s="1106" t="n"/>
      <c r="BJ222" s="1106" t="n"/>
      <c r="BK222" s="1106" t="n"/>
      <c r="BL222" s="1106" t="n"/>
      <c r="BM222" s="1106" t="n"/>
      <c r="BN222" s="1106" t="n"/>
      <c r="BO222" s="1106" t="n"/>
      <c r="BP222" s="1106" t="n"/>
      <c r="BQ222" s="1106" t="n"/>
      <c r="BR222" s="1106" t="n"/>
      <c r="BS222" s="1106" t="n"/>
      <c r="BT222" s="1106" t="n"/>
      <c r="BU222" s="1106" t="n"/>
      <c r="BV222" s="1106" t="n"/>
      <c r="BW222" s="1106" t="n"/>
      <c r="BX222" s="1106" t="n"/>
      <c r="BY222" s="1106" t="n"/>
      <c r="BZ222" s="1106" t="n"/>
      <c r="CA222" s="1106" t="n"/>
      <c r="CB222" s="1106" t="n"/>
      <c r="CC222" s="1106" t="n"/>
      <c r="CD222" s="1106" t="n"/>
      <c r="CE222" s="1106" t="n"/>
      <c r="CF222" s="1106" t="n"/>
      <c r="CG222" s="1106" t="n"/>
      <c r="CH222" s="1106" t="n"/>
      <c r="CI222" s="1106" t="n"/>
      <c r="CJ222" s="1106" t="n"/>
      <c r="CK222" s="1106" t="n"/>
      <c r="CL222" s="1106" t="n"/>
      <c r="CM222" s="1106" t="n"/>
      <c r="CN222" s="1106" t="n"/>
      <c r="CO222" s="1106" t="n"/>
      <c r="CP222" s="1106" t="n"/>
      <c r="CQ222" s="1106" t="n"/>
      <c r="CR222" s="1106" t="n"/>
      <c r="CS222" s="1106" t="n"/>
      <c r="CT222" s="1106" t="n"/>
      <c r="CU222" s="1106" t="n"/>
      <c r="CV222" s="1106" t="n"/>
      <c r="CW222" s="1106" t="n"/>
      <c r="CX222" s="1106" t="n"/>
      <c r="CY222" s="1106" t="n"/>
      <c r="CZ222" s="1106" t="n"/>
      <c r="DA222" s="1106" t="n"/>
      <c r="DB222" s="1106" t="n"/>
      <c r="DC222" s="1106" t="n"/>
      <c r="DD222" s="1106" t="n"/>
      <c r="DE222" s="1106" t="n"/>
      <c r="DF222" s="1106" t="n"/>
      <c r="DG222" s="1106" t="n"/>
      <c r="DH222" s="1106" t="n"/>
      <c r="DI222" s="1106" t="n"/>
    </row>
    <row r="223" ht="13.5" customHeight="1" s="1178">
      <c r="A223" s="1106" t="n"/>
      <c r="B223" s="1106" t="n"/>
      <c r="C223" s="1106" t="n"/>
      <c r="D223" s="1106" t="n"/>
      <c r="E223" s="1106" t="n"/>
      <c r="F223" s="1106" t="n"/>
      <c r="G223" s="144" t="n"/>
      <c r="H223" s="1106" t="n"/>
      <c r="I223" s="1106" t="n"/>
      <c r="J223" s="1106" t="n"/>
      <c r="K223" s="1106" t="n"/>
      <c r="L223" s="1106" t="n"/>
      <c r="M223" s="1106" t="n"/>
      <c r="N223" s="1106" t="n"/>
      <c r="O223" s="1106" t="n"/>
      <c r="P223" s="1106" t="n"/>
      <c r="Q223" s="1106" t="n"/>
      <c r="R223" s="1106" t="n"/>
      <c r="S223" s="1106" t="n"/>
      <c r="T223" s="230" t="n"/>
      <c r="U223" s="1106" t="n"/>
      <c r="V223" s="1106" t="n"/>
      <c r="W223" s="1106" t="n"/>
      <c r="X223" s="1106" t="n"/>
      <c r="Y223" s="1106" t="n"/>
      <c r="Z223" s="1106" t="n"/>
      <c r="AA223" s="144" t="n"/>
      <c r="AB223" s="1106" t="n"/>
      <c r="AC223" s="1106" t="n"/>
      <c r="AD223" s="1106" t="n"/>
      <c r="AE223" s="1106" t="n"/>
      <c r="AF223" s="1106" t="n"/>
      <c r="AG223" s="1106" t="n"/>
      <c r="AH223" s="144" t="n"/>
      <c r="AI223" s="1105" t="inlineStr">
        <is>
          <t>上期转来</t>
        </is>
      </c>
      <c r="AJ223" s="462" t="n">
        <v>5780270.3</v>
      </c>
      <c r="AK223" s="1106" t="n"/>
      <c r="AL223" s="1106" t="n"/>
      <c r="AM223" s="1106" t="n"/>
      <c r="AN223" s="1106" t="n"/>
      <c r="AO223" s="1106" t="n"/>
      <c r="AP223" s="1106" t="n"/>
      <c r="AQ223" s="1106" t="n"/>
      <c r="AR223" s="1106" t="n"/>
      <c r="AS223" s="1106" t="n"/>
      <c r="AT223" s="1106" t="n"/>
      <c r="AU223" s="1106" t="n"/>
      <c r="AV223" s="1106" t="n"/>
      <c r="AW223" s="1106" t="n"/>
      <c r="AX223" s="1106" t="n"/>
      <c r="AY223" s="1106" t="n"/>
      <c r="AZ223" s="144" t="n"/>
      <c r="BA223" s="1106" t="n"/>
      <c r="BB223" s="1106" t="n"/>
      <c r="BC223" s="1106" t="n"/>
      <c r="BD223" s="1106" t="n"/>
      <c r="BE223" s="1106" t="n"/>
      <c r="BF223" s="1106" t="n"/>
      <c r="BG223" s="1106" t="n"/>
      <c r="BH223" s="1106" t="n"/>
      <c r="BI223" s="1106" t="n"/>
      <c r="BJ223" s="1106" t="n"/>
      <c r="BK223" s="1106" t="n"/>
      <c r="BL223" s="1106" t="n"/>
      <c r="BM223" s="1106" t="n"/>
      <c r="BN223" s="1106" t="n"/>
      <c r="BO223" s="1106" t="n"/>
      <c r="BP223" s="1106" t="n"/>
      <c r="BQ223" s="1106" t="n"/>
      <c r="BR223" s="1106" t="n"/>
      <c r="BS223" s="1106" t="n"/>
      <c r="BT223" s="1106" t="n"/>
      <c r="BU223" s="1106" t="n"/>
      <c r="BV223" s="1106" t="n"/>
      <c r="BW223" s="1106" t="n"/>
      <c r="BX223" s="1106" t="n"/>
      <c r="BY223" s="1106" t="n"/>
      <c r="BZ223" s="1106" t="n"/>
      <c r="CA223" s="1106" t="n"/>
      <c r="CB223" s="1106" t="n"/>
      <c r="CC223" s="1106" t="n"/>
      <c r="CD223" s="1106" t="n"/>
      <c r="CE223" s="1106" t="n"/>
      <c r="CF223" s="1106" t="n"/>
      <c r="CG223" s="1106" t="n"/>
      <c r="CH223" s="1106" t="n"/>
      <c r="CI223" s="1106" t="n"/>
      <c r="CJ223" s="1106" t="n"/>
      <c r="CK223" s="1106" t="n"/>
      <c r="CL223" s="1106" t="n"/>
      <c r="CM223" s="1106" t="n"/>
      <c r="CN223" s="1106" t="n"/>
      <c r="CO223" s="1106" t="n"/>
      <c r="CP223" s="1106" t="n"/>
      <c r="CQ223" s="1106" t="n"/>
      <c r="CR223" s="1106" t="n"/>
      <c r="CS223" s="1106" t="n"/>
      <c r="CT223" s="1106" t="n"/>
      <c r="CU223" s="1106" t="n"/>
      <c r="CV223" s="1106" t="n"/>
      <c r="CW223" s="1106" t="n"/>
      <c r="CX223" s="1106" t="n"/>
      <c r="CY223" s="1106" t="n"/>
      <c r="CZ223" s="1106" t="n"/>
      <c r="DA223" s="1106" t="n"/>
      <c r="DB223" s="1106" t="n"/>
      <c r="DC223" s="1106" t="n"/>
      <c r="DD223" s="1106" t="n"/>
      <c r="DE223" s="1106" t="n"/>
      <c r="DF223" s="1106" t="n"/>
      <c r="DG223" s="1106" t="n"/>
      <c r="DH223" s="1106" t="n"/>
      <c r="DI223" s="1106" t="n"/>
    </row>
    <row r="224" ht="13.5" customHeight="1" s="1178">
      <c r="A224" s="1106" t="n"/>
      <c r="B224" s="1106" t="n"/>
      <c r="C224" s="1106" t="n"/>
      <c r="D224" s="1106" t="n"/>
      <c r="E224" s="1106" t="n"/>
      <c r="F224" s="1106" t="n"/>
      <c r="G224" s="144" t="n"/>
      <c r="H224" s="1106" t="n"/>
      <c r="I224" s="1106" t="n"/>
      <c r="J224" s="1106" t="n"/>
      <c r="K224" s="1106" t="n"/>
      <c r="L224" s="1106" t="n"/>
      <c r="M224" s="1106" t="n"/>
      <c r="N224" s="1106" t="n"/>
      <c r="O224" s="1106" t="n"/>
      <c r="P224" s="1106" t="n"/>
      <c r="Q224" s="1106" t="n"/>
      <c r="R224" s="1106" t="n"/>
      <c r="S224" s="1106" t="n"/>
      <c r="T224" s="230" t="n"/>
      <c r="U224" s="1106" t="n"/>
      <c r="V224" s="1106" t="n"/>
      <c r="W224" s="1106" t="n"/>
      <c r="X224" s="1106" t="n"/>
      <c r="Y224" s="1106" t="n"/>
      <c r="Z224" s="1106" t="n"/>
      <c r="AA224" s="144" t="n"/>
      <c r="AB224" s="1106" t="n"/>
      <c r="AC224" s="1106" t="n"/>
      <c r="AD224" s="1106" t="n"/>
      <c r="AE224" s="1106" t="n"/>
      <c r="AF224" s="1106" t="n"/>
      <c r="AG224" s="1106" t="n"/>
      <c r="AH224" s="144" t="n"/>
      <c r="AI224" s="1105" t="inlineStr">
        <is>
          <t>银行贷款</t>
        </is>
      </c>
      <c r="AJ224" s="462" t="n">
        <v>0</v>
      </c>
      <c r="AK224" s="1106" t="n"/>
      <c r="AL224" s="1106" t="n"/>
      <c r="AM224" s="462" t="n">
        <v>5780270.3</v>
      </c>
      <c r="AN224" s="1106" t="n"/>
      <c r="AO224" s="1106" t="n"/>
      <c r="AP224" s="1106" t="n"/>
      <c r="AQ224" s="1106" t="n"/>
      <c r="AR224" s="1106" t="n"/>
      <c r="AS224" s="1106" t="n"/>
      <c r="AT224" s="1106" t="n"/>
      <c r="AU224" s="1106" t="n"/>
      <c r="AV224" s="1106" t="n"/>
      <c r="AW224" s="1106" t="n"/>
      <c r="AX224" s="1106" t="n"/>
      <c r="AY224" s="1106" t="n"/>
      <c r="AZ224" s="144" t="n"/>
      <c r="BA224" s="1106" t="n"/>
      <c r="BB224" s="1106" t="n"/>
      <c r="BC224" s="1106" t="n"/>
      <c r="BD224" s="1106" t="n"/>
      <c r="BE224" s="1106" t="n"/>
      <c r="BF224" s="1106" t="n"/>
      <c r="BG224" s="1106" t="n"/>
      <c r="BH224" s="1106" t="n"/>
      <c r="BI224" s="1106" t="n"/>
      <c r="BJ224" s="1106" t="n"/>
      <c r="BK224" s="1106" t="n"/>
      <c r="BL224" s="1106" t="n"/>
      <c r="BM224" s="1106" t="n"/>
      <c r="BN224" s="1106" t="n"/>
      <c r="BO224" s="1106" t="n"/>
      <c r="BP224" s="1106" t="n"/>
      <c r="BQ224" s="1106" t="n"/>
      <c r="BR224" s="1106" t="n"/>
      <c r="BS224" s="1106" t="n"/>
      <c r="BT224" s="1106" t="n"/>
      <c r="BU224" s="1106" t="n"/>
      <c r="BV224" s="1106" t="n"/>
      <c r="BW224" s="1106" t="n"/>
      <c r="BX224" s="1106" t="n"/>
      <c r="BY224" s="1106" t="n"/>
      <c r="BZ224" s="1106" t="n"/>
      <c r="CA224" s="1106" t="n"/>
      <c r="CB224" s="1106" t="n"/>
      <c r="CC224" s="1106" t="n"/>
      <c r="CD224" s="1106" t="n"/>
      <c r="CE224" s="1106" t="n"/>
      <c r="CF224" s="1106" t="n"/>
      <c r="CG224" s="1106" t="n"/>
      <c r="CH224" s="1106" t="n"/>
      <c r="CI224" s="1106" t="n"/>
      <c r="CJ224" s="1106" t="n"/>
      <c r="CK224" s="1106" t="n"/>
      <c r="CL224" s="1106" t="n"/>
      <c r="CM224" s="1106" t="n"/>
      <c r="CN224" s="1106" t="n"/>
      <c r="CO224" s="1106" t="n"/>
      <c r="CP224" s="1106" t="n"/>
      <c r="CQ224" s="1106" t="n"/>
      <c r="CR224" s="1106" t="n"/>
      <c r="CS224" s="1106" t="n"/>
      <c r="CT224" s="1106" t="n"/>
      <c r="CU224" s="1106" t="n"/>
      <c r="CV224" s="1106" t="n"/>
      <c r="CW224" s="1106" t="n"/>
      <c r="CX224" s="1106" t="n"/>
      <c r="CY224" s="1106" t="n"/>
      <c r="CZ224" s="1106" t="n"/>
      <c r="DA224" s="1106" t="n"/>
      <c r="DB224" s="1106" t="n"/>
      <c r="DC224" s="1106" t="n"/>
      <c r="DD224" s="1106" t="n"/>
      <c r="DE224" s="1106" t="n"/>
      <c r="DF224" s="1106" t="n"/>
      <c r="DG224" s="1106" t="n"/>
      <c r="DH224" s="1106" t="n"/>
      <c r="DI224" s="1106" t="n"/>
    </row>
    <row r="225" ht="13.5" customHeight="1" s="1178">
      <c r="A225" s="1106" t="n"/>
      <c r="B225" s="1106" t="n"/>
      <c r="C225" s="1106" t="n"/>
      <c r="D225" s="1106" t="n"/>
      <c r="E225" s="1106" t="n"/>
      <c r="F225" s="1106" t="n"/>
      <c r="G225" s="144" t="n"/>
      <c r="H225" s="1106" t="n"/>
      <c r="I225" s="1106" t="n"/>
      <c r="J225" s="1106" t="n"/>
      <c r="K225" s="1106" t="n"/>
      <c r="L225" s="1106" t="n"/>
      <c r="M225" s="1106" t="n"/>
      <c r="N225" s="1106" t="n"/>
      <c r="O225" s="1106" t="n"/>
      <c r="P225" s="1106" t="n"/>
      <c r="Q225" s="1106" t="n"/>
      <c r="R225" s="1106" t="n"/>
      <c r="S225" s="1106" t="n"/>
      <c r="T225" s="230" t="n"/>
      <c r="U225" s="1106" t="n"/>
      <c r="V225" s="1106" t="n"/>
      <c r="W225" s="1106" t="n"/>
      <c r="X225" s="1106" t="n"/>
      <c r="Y225" s="1106" t="n"/>
      <c r="Z225" s="1106" t="n"/>
      <c r="AA225" s="144" t="n"/>
      <c r="AB225" s="1106" t="n"/>
      <c r="AC225" s="1106" t="n"/>
      <c r="AD225" s="1106" t="n"/>
      <c r="AE225" s="1106" t="n"/>
      <c r="AF225" s="1106" t="n"/>
      <c r="AG225" s="1106" t="n"/>
      <c r="AH225" s="144" t="n"/>
      <c r="AI225" s="1105" t="inlineStr">
        <is>
          <t>发行债券</t>
        </is>
      </c>
      <c r="AJ225" s="462" t="n">
        <v>0</v>
      </c>
      <c r="AK225" s="1106" t="n"/>
      <c r="AL225" s="1106" t="n"/>
      <c r="AM225" s="462" t="n">
        <v>5780270.3</v>
      </c>
      <c r="AN225" s="1106" t="n"/>
      <c r="AO225" s="1106" t="n"/>
      <c r="AP225" s="1106" t="n"/>
      <c r="AQ225" s="1106" t="n"/>
      <c r="AR225" s="1106" t="n"/>
      <c r="AS225" s="1106" t="n"/>
      <c r="AT225" s="1106" t="n"/>
      <c r="AU225" s="1106" t="n"/>
      <c r="AV225" s="1106" t="n"/>
      <c r="AW225" s="1106" t="n"/>
      <c r="AX225" s="1106" t="n"/>
      <c r="AY225" s="1106" t="n"/>
      <c r="AZ225" s="144" t="n"/>
      <c r="BA225" s="1106" t="n"/>
      <c r="BB225" s="1106" t="n"/>
      <c r="BC225" s="1106" t="n"/>
      <c r="BD225" s="1106" t="n"/>
      <c r="BE225" s="1106" t="n"/>
      <c r="BF225" s="1106" t="n"/>
      <c r="BG225" s="1106" t="n"/>
      <c r="BH225" s="1106" t="n"/>
      <c r="BI225" s="1106" t="n"/>
      <c r="BJ225" s="1106" t="n"/>
      <c r="BK225" s="1106" t="n"/>
      <c r="BL225" s="1106" t="n"/>
      <c r="BM225" s="1106" t="n"/>
      <c r="BN225" s="1106" t="n"/>
      <c r="BO225" s="1106" t="n"/>
      <c r="BP225" s="1106" t="n"/>
      <c r="BQ225" s="1106" t="n"/>
      <c r="BR225" s="1106" t="n"/>
      <c r="BS225" s="1106" t="n"/>
      <c r="BT225" s="1106" t="n"/>
      <c r="BU225" s="1106" t="n"/>
      <c r="BV225" s="1106" t="n"/>
      <c r="BW225" s="1106" t="n"/>
      <c r="BX225" s="1106" t="n"/>
      <c r="BY225" s="1106" t="n"/>
      <c r="BZ225" s="1106" t="n"/>
      <c r="CA225" s="1106" t="n"/>
      <c r="CB225" s="1106" t="n"/>
      <c r="CC225" s="1106" t="n"/>
      <c r="CD225" s="1106" t="n"/>
      <c r="CE225" s="1106" t="n"/>
      <c r="CF225" s="1106" t="n"/>
      <c r="CG225" s="1106" t="n"/>
      <c r="CH225" s="1106" t="n"/>
      <c r="CI225" s="1106" t="n"/>
      <c r="CJ225" s="1106" t="n"/>
      <c r="CK225" s="1106" t="n"/>
      <c r="CL225" s="1106" t="n"/>
      <c r="CM225" s="1106" t="n"/>
      <c r="CN225" s="1106" t="n"/>
      <c r="CO225" s="1106" t="n"/>
      <c r="CP225" s="1106" t="n"/>
      <c r="CQ225" s="1106" t="n"/>
      <c r="CR225" s="1106" t="n"/>
      <c r="CS225" s="1106" t="n"/>
      <c r="CT225" s="1106" t="n"/>
      <c r="CU225" s="1106" t="n"/>
      <c r="CV225" s="1106" t="n"/>
      <c r="CW225" s="1106" t="n"/>
      <c r="CX225" s="1106" t="n"/>
      <c r="CY225" s="1106" t="n"/>
      <c r="CZ225" s="1106" t="n"/>
      <c r="DA225" s="1106" t="n"/>
      <c r="DB225" s="1106" t="n"/>
      <c r="DC225" s="1106" t="n"/>
      <c r="DD225" s="1106" t="n"/>
      <c r="DE225" s="1106" t="n"/>
      <c r="DF225" s="1106" t="n"/>
      <c r="DG225" s="1106" t="n"/>
      <c r="DH225" s="1106" t="n"/>
      <c r="DI225" s="1106" t="n"/>
    </row>
    <row r="226" ht="13.5" customHeight="1" s="1178">
      <c r="A226" s="1106" t="n"/>
      <c r="B226" s="1106" t="n"/>
      <c r="C226" s="1106" t="n"/>
      <c r="D226" s="1106" t="n"/>
      <c r="E226" s="1106" t="n"/>
      <c r="F226" s="1106" t="n"/>
      <c r="G226" s="144" t="n"/>
      <c r="H226" s="1106" t="n"/>
      <c r="I226" s="1106" t="n"/>
      <c r="J226" s="1106" t="n"/>
      <c r="K226" s="1106" t="n"/>
      <c r="L226" s="1106" t="n"/>
      <c r="M226" s="1106" t="n"/>
      <c r="N226" s="1106" t="n"/>
      <c r="O226" s="1106" t="n"/>
      <c r="P226" s="1106" t="n"/>
      <c r="Q226" s="1106" t="n"/>
      <c r="R226" s="1106" t="n"/>
      <c r="S226" s="1106" t="n"/>
      <c r="T226" s="230" t="n"/>
      <c r="U226" s="1106" t="n"/>
      <c r="V226" s="1106" t="n"/>
      <c r="W226" s="1106" t="n"/>
      <c r="X226" s="1106" t="n"/>
      <c r="Y226" s="1106" t="n"/>
      <c r="Z226" s="1106" t="n"/>
      <c r="AA226" s="144" t="n"/>
      <c r="AB226" s="1106" t="n"/>
      <c r="AC226" s="1106" t="n"/>
      <c r="AD226" s="1106" t="n"/>
      <c r="AE226" s="1106" t="n"/>
      <c r="AF226" s="1106" t="n"/>
      <c r="AG226" s="1106" t="n"/>
      <c r="AH226" s="144" t="n"/>
      <c r="AI226" s="1105" t="inlineStr">
        <is>
          <t>还债券本金</t>
        </is>
      </c>
      <c r="AJ226" s="462" t="n">
        <v>-50000</v>
      </c>
      <c r="AK226" s="1106" t="n"/>
      <c r="AL226" s="1106" t="n"/>
      <c r="AM226" s="462" t="n">
        <v>5730270.3</v>
      </c>
      <c r="AN226" s="1106" t="n"/>
      <c r="AO226" s="1106" t="n"/>
      <c r="AP226" s="1106" t="n"/>
      <c r="AQ226" s="1106" t="n"/>
      <c r="AR226" s="1106" t="n"/>
      <c r="AS226" s="1106" t="n"/>
      <c r="AT226" s="1106" t="n"/>
      <c r="AU226" s="1106" t="n"/>
      <c r="AV226" s="1106" t="n"/>
      <c r="AW226" s="1106" t="n"/>
      <c r="AX226" s="1106" t="n"/>
      <c r="AY226" s="1106" t="n"/>
      <c r="AZ226" s="144" t="n"/>
      <c r="BA226" s="1106" t="n"/>
      <c r="BB226" s="1106" t="n"/>
      <c r="BC226" s="1106" t="n"/>
      <c r="BD226" s="1106" t="n"/>
      <c r="BE226" s="1106" t="n"/>
      <c r="BF226" s="1106" t="n"/>
      <c r="BG226" s="1106" t="n"/>
      <c r="BH226" s="1106" t="n"/>
      <c r="BI226" s="1106" t="n"/>
      <c r="BJ226" s="1106" t="n"/>
      <c r="BK226" s="1106" t="n"/>
      <c r="BL226" s="1106" t="n"/>
      <c r="BM226" s="1106" t="n"/>
      <c r="BN226" s="1106" t="n"/>
      <c r="BO226" s="1106" t="n"/>
      <c r="BP226" s="1106" t="n"/>
      <c r="BQ226" s="1106" t="n"/>
      <c r="BR226" s="1106" t="n"/>
      <c r="BS226" s="1106" t="n"/>
      <c r="BT226" s="1106" t="n"/>
      <c r="BU226" s="1106" t="n"/>
      <c r="BV226" s="1106" t="n"/>
      <c r="BW226" s="1106" t="n"/>
      <c r="BX226" s="1106" t="n"/>
      <c r="BY226" s="1106" t="n"/>
      <c r="BZ226" s="1106" t="n"/>
      <c r="CA226" s="1106" t="n"/>
      <c r="CB226" s="1106" t="n"/>
      <c r="CC226" s="1106" t="n"/>
      <c r="CD226" s="1106" t="n"/>
      <c r="CE226" s="1106" t="n"/>
      <c r="CF226" s="1106" t="n"/>
      <c r="CG226" s="1106" t="n"/>
      <c r="CH226" s="1106" t="n"/>
      <c r="CI226" s="1106" t="n"/>
      <c r="CJ226" s="1106" t="n"/>
      <c r="CK226" s="1106" t="n"/>
      <c r="CL226" s="1106" t="n"/>
      <c r="CM226" s="1106" t="n"/>
      <c r="CN226" s="1106" t="n"/>
      <c r="CO226" s="1106" t="n"/>
      <c r="CP226" s="1106" t="n"/>
      <c r="CQ226" s="1106" t="n"/>
      <c r="CR226" s="1106" t="n"/>
      <c r="CS226" s="1106" t="n"/>
      <c r="CT226" s="1106" t="n"/>
      <c r="CU226" s="1106" t="n"/>
      <c r="CV226" s="1106" t="n"/>
      <c r="CW226" s="1106" t="n"/>
      <c r="CX226" s="1106" t="n"/>
      <c r="CY226" s="1106" t="n"/>
      <c r="CZ226" s="1106" t="n"/>
      <c r="DA226" s="1106" t="n"/>
      <c r="DB226" s="1106" t="n"/>
      <c r="DC226" s="1106" t="n"/>
      <c r="DD226" s="1106" t="n"/>
      <c r="DE226" s="1106" t="n"/>
      <c r="DF226" s="1106" t="n"/>
      <c r="DG226" s="1106" t="n"/>
      <c r="DH226" s="1106" t="n"/>
      <c r="DI226" s="1106" t="n"/>
    </row>
    <row r="227" ht="13.5" customHeight="1" s="1178">
      <c r="A227" s="1106" t="n"/>
      <c r="B227" s="1106" t="n"/>
      <c r="C227" s="1106" t="n"/>
      <c r="D227" s="1106" t="n"/>
      <c r="E227" s="1106" t="n"/>
      <c r="F227" s="1106" t="n"/>
      <c r="G227" s="144" t="n"/>
      <c r="H227" s="1106" t="n"/>
      <c r="I227" s="1106" t="n"/>
      <c r="J227" s="1106" t="n"/>
      <c r="K227" s="1106" t="n"/>
      <c r="L227" s="1106" t="n"/>
      <c r="M227" s="1106" t="n"/>
      <c r="N227" s="1106" t="n"/>
      <c r="O227" s="1106" t="n"/>
      <c r="P227" s="1106" t="n"/>
      <c r="Q227" s="1106" t="n"/>
      <c r="R227" s="1106" t="n"/>
      <c r="S227" s="1106" t="n"/>
      <c r="T227" s="230" t="n"/>
      <c r="U227" s="1106" t="n"/>
      <c r="V227" s="1106" t="n"/>
      <c r="W227" s="1106" t="n"/>
      <c r="X227" s="1106" t="n"/>
      <c r="Y227" s="1106" t="n"/>
      <c r="Z227" s="1106" t="n"/>
      <c r="AA227" s="144" t="n"/>
      <c r="AB227" s="1106" t="n"/>
      <c r="AC227" s="1106" t="n"/>
      <c r="AD227" s="1106" t="n"/>
      <c r="AE227" s="1106" t="n"/>
      <c r="AF227" s="1106" t="n"/>
      <c r="AG227" s="1106" t="n"/>
      <c r="AH227" s="144" t="n"/>
      <c r="AI227" s="1105" t="inlineStr">
        <is>
          <t>还债券利息</t>
        </is>
      </c>
      <c r="AJ227" s="462" t="n">
        <v>-21125</v>
      </c>
      <c r="AK227" s="1106" t="n"/>
      <c r="AL227" s="462" t="n">
        <v>21125</v>
      </c>
      <c r="AM227" s="462" t="n">
        <v>5709145.3</v>
      </c>
      <c r="AN227" s="1106" t="n"/>
      <c r="AO227" s="1106" t="n"/>
      <c r="AP227" s="1106" t="n"/>
      <c r="AQ227" s="1106" t="n"/>
      <c r="AR227" s="1106" t="n"/>
      <c r="AS227" s="1106" t="n"/>
      <c r="AT227" s="1106" t="n"/>
      <c r="AU227" s="1106" t="n"/>
      <c r="AV227" s="1106" t="n"/>
      <c r="AW227" s="1106" t="n"/>
      <c r="AX227" s="1106" t="n"/>
      <c r="AY227" s="1106" t="n"/>
      <c r="AZ227" s="144" t="n"/>
      <c r="BA227" s="1106" t="n"/>
      <c r="BB227" s="1106" t="n"/>
      <c r="BC227" s="1106" t="n"/>
      <c r="BD227" s="1106" t="n"/>
      <c r="BE227" s="1106" t="n"/>
      <c r="BF227" s="1106" t="n"/>
      <c r="BG227" s="1106" t="n"/>
      <c r="BH227" s="1106" t="n"/>
      <c r="BI227" s="1106" t="n"/>
      <c r="BJ227" s="1106" t="n"/>
      <c r="BK227" s="1106" t="n"/>
      <c r="BL227" s="1106" t="n"/>
      <c r="BM227" s="1106" t="n"/>
      <c r="BN227" s="1106" t="n"/>
      <c r="BO227" s="1106" t="n"/>
      <c r="BP227" s="1106" t="n"/>
      <c r="BQ227" s="1106" t="n"/>
      <c r="BR227" s="1106" t="n"/>
      <c r="BS227" s="1106" t="n"/>
      <c r="BT227" s="1106" t="n"/>
      <c r="BU227" s="1106" t="n"/>
      <c r="BV227" s="1106" t="n"/>
      <c r="BW227" s="1106" t="n"/>
      <c r="BX227" s="1106" t="n"/>
      <c r="BY227" s="1106" t="n"/>
      <c r="BZ227" s="1106" t="n"/>
      <c r="CA227" s="1106" t="n"/>
      <c r="CB227" s="1106" t="n"/>
      <c r="CC227" s="1106" t="n"/>
      <c r="CD227" s="1106" t="n"/>
      <c r="CE227" s="1106" t="n"/>
      <c r="CF227" s="1106" t="n"/>
      <c r="CG227" s="1106" t="n"/>
      <c r="CH227" s="1106" t="n"/>
      <c r="CI227" s="1106" t="n"/>
      <c r="CJ227" s="1106" t="n"/>
      <c r="CK227" s="1106" t="n"/>
      <c r="CL227" s="1106" t="n"/>
      <c r="CM227" s="1106" t="n"/>
      <c r="CN227" s="1106" t="n"/>
      <c r="CO227" s="1106" t="n"/>
      <c r="CP227" s="1106" t="n"/>
      <c r="CQ227" s="1106" t="n"/>
      <c r="CR227" s="1106" t="n"/>
      <c r="CS227" s="1106" t="n"/>
      <c r="CT227" s="1106" t="n"/>
      <c r="CU227" s="1106" t="n"/>
      <c r="CV227" s="1106" t="n"/>
      <c r="CW227" s="1106" t="n"/>
      <c r="CX227" s="1106" t="n"/>
      <c r="CY227" s="1106" t="n"/>
      <c r="CZ227" s="1106" t="n"/>
      <c r="DA227" s="1106" t="n"/>
      <c r="DB227" s="1106" t="n"/>
      <c r="DC227" s="1106" t="n"/>
      <c r="DD227" s="1106" t="n"/>
      <c r="DE227" s="1106" t="n"/>
      <c r="DF227" s="1106" t="n"/>
      <c r="DG227" s="1106" t="n"/>
      <c r="DH227" s="1106" t="n"/>
      <c r="DI227" s="1106" t="n"/>
    </row>
    <row r="228" ht="13.5" customHeight="1" s="1178">
      <c r="A228" s="1106" t="n"/>
      <c r="B228" s="1106" t="n"/>
      <c r="C228" s="1106" t="n"/>
      <c r="D228" s="1106" t="n"/>
      <c r="E228" s="1106" t="n"/>
      <c r="F228" s="1106" t="n"/>
      <c r="G228" s="144" t="n"/>
      <c r="H228" s="1106" t="n"/>
      <c r="I228" s="1106" t="n"/>
      <c r="J228" s="1106" t="n"/>
      <c r="K228" s="1106" t="n"/>
      <c r="L228" s="1106" t="n"/>
      <c r="M228" s="1106" t="n"/>
      <c r="N228" s="1106" t="n"/>
      <c r="O228" s="1106" t="n"/>
      <c r="P228" s="1106" t="n"/>
      <c r="Q228" s="1106" t="n"/>
      <c r="R228" s="1106" t="n"/>
      <c r="S228" s="1106" t="n"/>
      <c r="T228" s="230" t="n"/>
      <c r="U228" s="1106" t="n"/>
      <c r="V228" s="1106" t="n"/>
      <c r="W228" s="1106" t="n"/>
      <c r="X228" s="1106" t="n"/>
      <c r="Y228" s="1106" t="n"/>
      <c r="Z228" s="1106" t="n"/>
      <c r="AA228" s="144" t="n"/>
      <c r="AB228" s="1106" t="n"/>
      <c r="AC228" s="1106" t="n"/>
      <c r="AD228" s="1106" t="n"/>
      <c r="AE228" s="1106" t="n"/>
      <c r="AF228" s="1106" t="n"/>
      <c r="AG228" s="1106" t="n"/>
      <c r="AH228" s="144" t="n"/>
      <c r="AI228" s="1105" t="inlineStr">
        <is>
          <t>新工人培训费</t>
        </is>
      </c>
      <c r="AJ228" s="462" t="n">
        <v>-5000</v>
      </c>
      <c r="AK228" s="1106" t="n"/>
      <c r="AL228" s="462" t="n">
        <v>26125</v>
      </c>
      <c r="AM228" s="462" t="n">
        <v>5704145.3</v>
      </c>
      <c r="AN228" s="1106" t="n"/>
      <c r="AO228" s="1106" t="n"/>
      <c r="AP228" s="1106" t="n"/>
      <c r="AQ228" s="1106" t="n"/>
      <c r="AR228" s="1106" t="n"/>
      <c r="AS228" s="1106" t="n"/>
      <c r="AT228" s="1106" t="n"/>
      <c r="AU228" s="1106" t="n"/>
      <c r="AV228" s="1106" t="n"/>
      <c r="AW228" s="1106" t="n"/>
      <c r="AX228" s="1106" t="n"/>
      <c r="AY228" s="1106" t="n"/>
      <c r="AZ228" s="144" t="n"/>
      <c r="BA228" s="1106" t="n"/>
      <c r="BB228" s="1106" t="n"/>
      <c r="BC228" s="1106" t="n"/>
      <c r="BD228" s="1106" t="n"/>
      <c r="BE228" s="1106" t="n"/>
      <c r="BF228" s="1106" t="n"/>
      <c r="BG228" s="1106" t="n"/>
      <c r="BH228" s="1106" t="n"/>
      <c r="BI228" s="1106" t="n"/>
      <c r="BJ228" s="1106" t="n"/>
      <c r="BK228" s="1106" t="n"/>
      <c r="BL228" s="1106" t="n"/>
      <c r="BM228" s="1106" t="n"/>
      <c r="BN228" s="1106" t="n"/>
      <c r="BO228" s="1106" t="n"/>
      <c r="BP228" s="1106" t="n"/>
      <c r="BQ228" s="1106" t="n"/>
      <c r="BR228" s="1106" t="n"/>
      <c r="BS228" s="1106" t="n"/>
      <c r="BT228" s="1106" t="n"/>
      <c r="BU228" s="1106" t="n"/>
      <c r="BV228" s="1106" t="n"/>
      <c r="BW228" s="1106" t="n"/>
      <c r="BX228" s="1106" t="n"/>
      <c r="BY228" s="1106" t="n"/>
      <c r="BZ228" s="1106" t="n"/>
      <c r="CA228" s="1106" t="n"/>
      <c r="CB228" s="1106" t="n"/>
      <c r="CC228" s="1106" t="n"/>
      <c r="CD228" s="1106" t="n"/>
      <c r="CE228" s="1106" t="n"/>
      <c r="CF228" s="1106" t="n"/>
      <c r="CG228" s="1106" t="n"/>
      <c r="CH228" s="1106" t="n"/>
      <c r="CI228" s="1106" t="n"/>
      <c r="CJ228" s="1106" t="n"/>
      <c r="CK228" s="1106" t="n"/>
      <c r="CL228" s="1106" t="n"/>
      <c r="CM228" s="1106" t="n"/>
      <c r="CN228" s="1106" t="n"/>
      <c r="CO228" s="1106" t="n"/>
      <c r="CP228" s="1106" t="n"/>
      <c r="CQ228" s="1106" t="n"/>
      <c r="CR228" s="1106" t="n"/>
      <c r="CS228" s="1106" t="n"/>
      <c r="CT228" s="1106" t="n"/>
      <c r="CU228" s="1106" t="n"/>
      <c r="CV228" s="1106" t="n"/>
      <c r="CW228" s="1106" t="n"/>
      <c r="CX228" s="1106" t="n"/>
      <c r="CY228" s="1106" t="n"/>
      <c r="CZ228" s="1106" t="n"/>
      <c r="DA228" s="1106" t="n"/>
      <c r="DB228" s="1106" t="n"/>
      <c r="DC228" s="1106" t="n"/>
      <c r="DD228" s="1106" t="n"/>
      <c r="DE228" s="1106" t="n"/>
      <c r="DF228" s="1106" t="n"/>
      <c r="DG228" s="1106" t="n"/>
      <c r="DH228" s="1106" t="n"/>
      <c r="DI228" s="1106" t="n"/>
    </row>
    <row r="229" ht="13.5" customHeight="1" s="1178">
      <c r="A229" s="1106" t="n"/>
      <c r="B229" s="1106" t="n"/>
      <c r="C229" s="1106" t="n"/>
      <c r="D229" s="1106" t="n"/>
      <c r="E229" s="1106" t="n"/>
      <c r="F229" s="1106" t="n"/>
      <c r="G229" s="144" t="n"/>
      <c r="H229" s="1106" t="n"/>
      <c r="I229" s="1106" t="n"/>
      <c r="J229" s="1106" t="n"/>
      <c r="K229" s="1106" t="n"/>
      <c r="L229" s="1106" t="n"/>
      <c r="M229" s="1106" t="n"/>
      <c r="N229" s="1106" t="n"/>
      <c r="O229" s="1106" t="n"/>
      <c r="P229" s="1106" t="n"/>
      <c r="Q229" s="1106" t="n"/>
      <c r="R229" s="1106" t="n"/>
      <c r="S229" s="1106" t="n"/>
      <c r="T229" s="230" t="n"/>
      <c r="U229" s="1106" t="n"/>
      <c r="V229" s="1106" t="n"/>
      <c r="W229" s="1106" t="n"/>
      <c r="X229" s="1106" t="n"/>
      <c r="Y229" s="1106" t="n"/>
      <c r="Z229" s="1106" t="n"/>
      <c r="AA229" s="144" t="n"/>
      <c r="AB229" s="1106" t="n"/>
      <c r="AC229" s="1106" t="n"/>
      <c r="AD229" s="1106" t="n"/>
      <c r="AE229" s="1106" t="n"/>
      <c r="AF229" s="1106" t="n"/>
      <c r="AG229" s="1106" t="n"/>
      <c r="AH229" s="144" t="n"/>
      <c r="AI229" s="1105" t="inlineStr">
        <is>
          <t>解雇工人安置费</t>
        </is>
      </c>
      <c r="AJ229" s="462" t="n">
        <v>-10000</v>
      </c>
      <c r="AK229" s="1106" t="n"/>
      <c r="AL229" s="462" t="n">
        <v>36125</v>
      </c>
      <c r="AM229" s="462" t="n">
        <v>5694145.3</v>
      </c>
      <c r="AN229" s="1106" t="n"/>
      <c r="AO229" s="1106" t="n"/>
      <c r="AP229" s="1106" t="n"/>
      <c r="AQ229" s="1106" t="n"/>
      <c r="AR229" s="1106" t="n"/>
      <c r="AS229" s="1106" t="n"/>
      <c r="AT229" s="1106" t="n"/>
      <c r="AU229" s="1106" t="n"/>
      <c r="AV229" s="1106" t="n"/>
      <c r="AW229" s="1106" t="n"/>
      <c r="AX229" s="1106" t="n"/>
      <c r="AY229" s="1106" t="n"/>
      <c r="AZ229" s="144" t="n"/>
      <c r="BA229" s="1106" t="n"/>
      <c r="BB229" s="1106" t="n"/>
      <c r="BC229" s="1106" t="n"/>
      <c r="BD229" s="1106" t="n"/>
      <c r="BE229" s="1106" t="n"/>
      <c r="BF229" s="1106" t="n"/>
      <c r="BG229" s="1106" t="n"/>
      <c r="BH229" s="1106" t="n"/>
      <c r="BI229" s="1106" t="n"/>
      <c r="BJ229" s="1106" t="n"/>
      <c r="BK229" s="1106" t="n"/>
      <c r="BL229" s="1106" t="n"/>
      <c r="BM229" s="1106" t="n"/>
      <c r="BN229" s="1106" t="n"/>
      <c r="BO229" s="1106" t="n"/>
      <c r="BP229" s="1106" t="n"/>
      <c r="BQ229" s="1106" t="n"/>
      <c r="BR229" s="1106" t="n"/>
      <c r="BS229" s="1106" t="n"/>
      <c r="BT229" s="1106" t="n"/>
      <c r="BU229" s="1106" t="n"/>
      <c r="BV229" s="1106" t="n"/>
      <c r="BW229" s="1106" t="n"/>
      <c r="BX229" s="1106" t="n"/>
      <c r="BY229" s="1106" t="n"/>
      <c r="BZ229" s="1106" t="n"/>
      <c r="CA229" s="1106" t="n"/>
      <c r="CB229" s="1106" t="n"/>
      <c r="CC229" s="1106" t="n"/>
      <c r="CD229" s="1106" t="n"/>
      <c r="CE229" s="1106" t="n"/>
      <c r="CF229" s="1106" t="n"/>
      <c r="CG229" s="1106" t="n"/>
      <c r="CH229" s="1106" t="n"/>
      <c r="CI229" s="1106" t="n"/>
      <c r="CJ229" s="1106" t="n"/>
      <c r="CK229" s="1106" t="n"/>
      <c r="CL229" s="1106" t="n"/>
      <c r="CM229" s="1106" t="n"/>
      <c r="CN229" s="1106" t="n"/>
      <c r="CO229" s="1106" t="n"/>
      <c r="CP229" s="1106" t="n"/>
      <c r="CQ229" s="1106" t="n"/>
      <c r="CR229" s="1106" t="n"/>
      <c r="CS229" s="1106" t="n"/>
      <c r="CT229" s="1106" t="n"/>
      <c r="CU229" s="1106" t="n"/>
      <c r="CV229" s="1106" t="n"/>
      <c r="CW229" s="1106" t="n"/>
      <c r="CX229" s="1106" t="n"/>
      <c r="CY229" s="1106" t="n"/>
      <c r="CZ229" s="1106" t="n"/>
      <c r="DA229" s="1106" t="n"/>
      <c r="DB229" s="1106" t="n"/>
      <c r="DC229" s="1106" t="n"/>
      <c r="DD229" s="1106" t="n"/>
      <c r="DE229" s="1106" t="n"/>
      <c r="DF229" s="1106" t="n"/>
      <c r="DG229" s="1106" t="n"/>
      <c r="DH229" s="1106" t="n"/>
      <c r="DI229" s="1106" t="n"/>
    </row>
    <row r="230" ht="13.5" customHeight="1" s="1178">
      <c r="A230" s="1106" t="n"/>
      <c r="B230" s="1106" t="n"/>
      <c r="C230" s="1106" t="n"/>
      <c r="D230" s="1106" t="n"/>
      <c r="E230" s="1106" t="n"/>
      <c r="F230" s="1106" t="n"/>
      <c r="G230" s="144" t="n"/>
      <c r="H230" s="1106" t="n"/>
      <c r="I230" s="1106" t="n"/>
      <c r="J230" s="1106" t="n"/>
      <c r="K230" s="1106" t="n"/>
      <c r="L230" s="1106" t="n"/>
      <c r="M230" s="1106" t="n"/>
      <c r="N230" s="1106" t="n"/>
      <c r="O230" s="1106" t="n"/>
      <c r="P230" s="1106" t="n"/>
      <c r="Q230" s="1106" t="n"/>
      <c r="R230" s="1106" t="n"/>
      <c r="S230" s="1106" t="n"/>
      <c r="T230" s="230" t="n"/>
      <c r="U230" s="1106" t="n"/>
      <c r="V230" s="1106" t="n"/>
      <c r="W230" s="1106" t="n"/>
      <c r="X230" s="1106" t="n"/>
      <c r="Y230" s="1106" t="n"/>
      <c r="Z230" s="1106" t="n"/>
      <c r="AA230" s="144" t="n"/>
      <c r="AB230" s="1106" t="n"/>
      <c r="AC230" s="1106" t="n"/>
      <c r="AD230" s="1106" t="n"/>
      <c r="AE230" s="1106" t="n"/>
      <c r="AF230" s="1106" t="n"/>
      <c r="AG230" s="1106" t="n"/>
      <c r="AH230" s="144" t="n"/>
      <c r="AI230" s="1105" t="inlineStr">
        <is>
          <t>工人基本工资</t>
        </is>
      </c>
      <c r="AJ230" s="462" t="n">
        <v>-656500</v>
      </c>
      <c r="AK230" s="1106" t="n"/>
      <c r="AL230" s="462" t="n">
        <v>692625</v>
      </c>
      <c r="AM230" s="462" t="n">
        <v>5037645.3</v>
      </c>
      <c r="AN230" s="1106" t="n"/>
      <c r="AO230" s="1106" t="n"/>
      <c r="AP230" s="1106" t="n"/>
      <c r="AQ230" s="1106" t="n"/>
      <c r="AR230" s="1106" t="n"/>
      <c r="AS230" s="1106" t="n"/>
      <c r="AT230" s="1106" t="n"/>
      <c r="AU230" s="1106" t="n"/>
      <c r="AV230" s="1106" t="n"/>
      <c r="AW230" s="1106" t="n"/>
      <c r="AX230" s="1106" t="n"/>
      <c r="AY230" s="1106" t="n"/>
      <c r="AZ230" s="144" t="n"/>
      <c r="BA230" s="1106" t="n"/>
      <c r="BB230" s="1106" t="n"/>
      <c r="BC230" s="1106" t="n"/>
      <c r="BD230" s="1106" t="n"/>
      <c r="BE230" s="1106" t="n"/>
      <c r="BF230" s="1106" t="n"/>
      <c r="BG230" s="1106" t="n"/>
      <c r="BH230" s="1106" t="n"/>
      <c r="BI230" s="1106" t="n"/>
      <c r="BJ230" s="1106" t="n"/>
      <c r="BK230" s="1106" t="n"/>
      <c r="BL230" s="1106" t="n"/>
      <c r="BM230" s="1106" t="n"/>
      <c r="BN230" s="1106" t="n"/>
      <c r="BO230" s="1106" t="n"/>
      <c r="BP230" s="1106" t="n"/>
      <c r="BQ230" s="1106" t="n"/>
      <c r="BR230" s="1106" t="n"/>
      <c r="BS230" s="1106" t="n"/>
      <c r="BT230" s="1106" t="n"/>
      <c r="BU230" s="1106" t="n"/>
      <c r="BV230" s="1106" t="n"/>
      <c r="BW230" s="1106" t="n"/>
      <c r="BX230" s="1106" t="n"/>
      <c r="BY230" s="1106" t="n"/>
      <c r="BZ230" s="1106" t="n"/>
      <c r="CA230" s="1106" t="n"/>
      <c r="CB230" s="1106" t="n"/>
      <c r="CC230" s="1106" t="n"/>
      <c r="CD230" s="1106" t="n"/>
      <c r="CE230" s="1106" t="n"/>
      <c r="CF230" s="1106" t="n"/>
      <c r="CG230" s="1106" t="n"/>
      <c r="CH230" s="1106" t="n"/>
      <c r="CI230" s="1106" t="n"/>
      <c r="CJ230" s="1106" t="n"/>
      <c r="CK230" s="1106" t="n"/>
      <c r="CL230" s="1106" t="n"/>
      <c r="CM230" s="1106" t="n"/>
      <c r="CN230" s="1106" t="n"/>
      <c r="CO230" s="1106" t="n"/>
      <c r="CP230" s="1106" t="n"/>
      <c r="CQ230" s="1106" t="n"/>
      <c r="CR230" s="1106" t="n"/>
      <c r="CS230" s="1106" t="n"/>
      <c r="CT230" s="1106" t="n"/>
      <c r="CU230" s="1106" t="n"/>
      <c r="CV230" s="1106" t="n"/>
      <c r="CW230" s="1106" t="n"/>
      <c r="CX230" s="1106" t="n"/>
      <c r="CY230" s="1106" t="n"/>
      <c r="CZ230" s="1106" t="n"/>
      <c r="DA230" s="1106" t="n"/>
      <c r="DB230" s="1106" t="n"/>
      <c r="DC230" s="1106" t="n"/>
      <c r="DD230" s="1106" t="n"/>
      <c r="DE230" s="1106" t="n"/>
      <c r="DF230" s="1106" t="n"/>
      <c r="DG230" s="1106" t="n"/>
      <c r="DH230" s="1106" t="n"/>
      <c r="DI230" s="1106" t="n"/>
    </row>
    <row r="231" ht="13.5" customHeight="1" s="1178">
      <c r="A231" s="1106" t="n"/>
      <c r="B231" s="1106" t="n"/>
      <c r="C231" s="1106" t="n"/>
      <c r="D231" s="1106" t="n"/>
      <c r="E231" s="1106" t="n"/>
      <c r="F231" s="1106" t="n"/>
      <c r="G231" s="144" t="n"/>
      <c r="H231" s="1106" t="n"/>
      <c r="I231" s="1106" t="n"/>
      <c r="J231" s="1106" t="n"/>
      <c r="K231" s="1106" t="n"/>
      <c r="L231" s="1106" t="n"/>
      <c r="M231" s="1106" t="n"/>
      <c r="N231" s="1106" t="n"/>
      <c r="O231" s="1106" t="n"/>
      <c r="P231" s="1106" t="n"/>
      <c r="Q231" s="1106" t="n"/>
      <c r="R231" s="1106" t="n"/>
      <c r="S231" s="1106" t="n"/>
      <c r="T231" s="230" t="n"/>
      <c r="U231" s="1106" t="n"/>
      <c r="V231" s="1106" t="n"/>
      <c r="W231" s="1106" t="n"/>
      <c r="X231" s="1106" t="n"/>
      <c r="Y231" s="1106" t="n"/>
      <c r="Z231" s="1106" t="n"/>
      <c r="AA231" s="144" t="n"/>
      <c r="AB231" s="1106" t="n"/>
      <c r="AC231" s="1106" t="n"/>
      <c r="AD231" s="1106" t="n"/>
      <c r="AE231" s="1106" t="n"/>
      <c r="AF231" s="1106" t="n"/>
      <c r="AG231" s="1106" t="n"/>
      <c r="AH231" s="144" t="n"/>
      <c r="AI231" s="1105" t="inlineStr">
        <is>
          <t>机器维修费</t>
        </is>
      </c>
      <c r="AJ231" s="462" t="n">
        <v>-46500</v>
      </c>
      <c r="AK231" s="1106" t="n"/>
      <c r="AL231" s="462" t="n">
        <v>739125</v>
      </c>
      <c r="AM231" s="462" t="n">
        <v>4991145.3</v>
      </c>
      <c r="AN231" s="1106" t="n"/>
      <c r="AO231" s="1106" t="n"/>
      <c r="AP231" s="1106" t="n"/>
      <c r="AQ231" s="1106" t="n"/>
      <c r="AR231" s="1106" t="n"/>
      <c r="AS231" s="1106" t="n"/>
      <c r="AT231" s="1106" t="n"/>
      <c r="AU231" s="1106" t="n"/>
      <c r="AV231" s="1106" t="n"/>
      <c r="AW231" s="1106" t="n"/>
      <c r="AX231" s="1106" t="n"/>
      <c r="AY231" s="1106" t="n"/>
      <c r="AZ231" s="144" t="n"/>
      <c r="BA231" s="1106" t="n"/>
      <c r="BB231" s="1106" t="n"/>
      <c r="BC231" s="1106" t="n"/>
      <c r="BD231" s="1106" t="n"/>
      <c r="BE231" s="1106" t="n"/>
      <c r="BF231" s="1106" t="n"/>
      <c r="BG231" s="1106" t="n"/>
      <c r="BH231" s="1106" t="n"/>
      <c r="BI231" s="1106" t="n"/>
      <c r="BJ231" s="1106" t="n"/>
      <c r="BK231" s="1106" t="n"/>
      <c r="BL231" s="1106" t="n"/>
      <c r="BM231" s="1106" t="n"/>
      <c r="BN231" s="1106" t="n"/>
      <c r="BO231" s="1106" t="n"/>
      <c r="BP231" s="1106" t="n"/>
      <c r="BQ231" s="1106" t="n"/>
      <c r="BR231" s="1106" t="n"/>
      <c r="BS231" s="1106" t="n"/>
      <c r="BT231" s="1106" t="n"/>
      <c r="BU231" s="1106" t="n"/>
      <c r="BV231" s="1106" t="n"/>
      <c r="BW231" s="1106" t="n"/>
      <c r="BX231" s="1106" t="n"/>
      <c r="BY231" s="1106" t="n"/>
      <c r="BZ231" s="1106" t="n"/>
      <c r="CA231" s="1106" t="n"/>
      <c r="CB231" s="1106" t="n"/>
      <c r="CC231" s="1106" t="n"/>
      <c r="CD231" s="1106" t="n"/>
      <c r="CE231" s="1106" t="n"/>
      <c r="CF231" s="1106" t="n"/>
      <c r="CG231" s="1106" t="n"/>
      <c r="CH231" s="1106" t="n"/>
      <c r="CI231" s="1106" t="n"/>
      <c r="CJ231" s="1106" t="n"/>
      <c r="CK231" s="1106" t="n"/>
      <c r="CL231" s="1106" t="n"/>
      <c r="CM231" s="1106" t="n"/>
      <c r="CN231" s="1106" t="n"/>
      <c r="CO231" s="1106" t="n"/>
      <c r="CP231" s="1106" t="n"/>
      <c r="CQ231" s="1106" t="n"/>
      <c r="CR231" s="1106" t="n"/>
      <c r="CS231" s="1106" t="n"/>
      <c r="CT231" s="1106" t="n"/>
      <c r="CU231" s="1106" t="n"/>
      <c r="CV231" s="1106" t="n"/>
      <c r="CW231" s="1106" t="n"/>
      <c r="CX231" s="1106" t="n"/>
      <c r="CY231" s="1106" t="n"/>
      <c r="CZ231" s="1106" t="n"/>
      <c r="DA231" s="1106" t="n"/>
      <c r="DB231" s="1106" t="n"/>
      <c r="DC231" s="1106" t="n"/>
      <c r="DD231" s="1106" t="n"/>
      <c r="DE231" s="1106" t="n"/>
      <c r="DF231" s="1106" t="n"/>
      <c r="DG231" s="1106" t="n"/>
      <c r="DH231" s="1106" t="n"/>
      <c r="DI231" s="1106" t="n"/>
    </row>
    <row r="232" ht="13.5" customHeight="1" s="1178">
      <c r="A232" s="1106" t="n"/>
      <c r="B232" s="1106" t="n"/>
      <c r="C232" s="1106" t="n"/>
      <c r="D232" s="1106" t="n"/>
      <c r="E232" s="1106" t="n"/>
      <c r="F232" s="1106" t="n"/>
      <c r="G232" s="144" t="n"/>
      <c r="H232" s="1106" t="n"/>
      <c r="I232" s="1106" t="n"/>
      <c r="J232" s="1106" t="n"/>
      <c r="K232" s="1106" t="n"/>
      <c r="L232" s="1106" t="n"/>
      <c r="M232" s="1106" t="n"/>
      <c r="N232" s="1106" t="n"/>
      <c r="O232" s="1106" t="n"/>
      <c r="P232" s="1106" t="n"/>
      <c r="Q232" s="1106" t="n"/>
      <c r="R232" s="1106" t="n"/>
      <c r="S232" s="1106" t="n"/>
      <c r="T232" s="230" t="n"/>
      <c r="U232" s="1106" t="n"/>
      <c r="V232" s="1106" t="n"/>
      <c r="W232" s="1106" t="n"/>
      <c r="X232" s="1106" t="n"/>
      <c r="Y232" s="1106" t="n"/>
      <c r="Z232" s="1106" t="n"/>
      <c r="AA232" s="144" t="n"/>
      <c r="AB232" s="1106" t="n"/>
      <c r="AC232" s="1106" t="n"/>
      <c r="AD232" s="1106" t="n"/>
      <c r="AE232" s="1106" t="n"/>
      <c r="AF232" s="1106" t="n"/>
      <c r="AG232" s="1106" t="n"/>
      <c r="AH232" s="144" t="n"/>
      <c r="AI232" s="1105" t="inlineStr">
        <is>
          <t>紧急贷款</t>
        </is>
      </c>
      <c r="AJ232" s="1106" t="n">
        <v>0</v>
      </c>
      <c r="AK232" s="1106" t="n"/>
      <c r="AL232" s="1106" t="n"/>
      <c r="AM232" s="462" t="n">
        <v>4991145.3</v>
      </c>
      <c r="AN232" s="1106" t="n"/>
      <c r="AO232" s="1106" t="n"/>
      <c r="AP232" s="1106" t="n"/>
      <c r="AQ232" s="1106" t="n"/>
      <c r="AR232" s="1106" t="n"/>
      <c r="AS232" s="1106" t="n"/>
      <c r="AT232" s="1106" t="n"/>
      <c r="AU232" s="1106" t="n"/>
      <c r="AV232" s="1106" t="n"/>
      <c r="AW232" s="1106" t="n"/>
      <c r="AX232" s="1106" t="n"/>
      <c r="AY232" s="1106" t="n"/>
      <c r="AZ232" s="144" t="n"/>
      <c r="BA232" s="1106" t="n"/>
      <c r="BB232" s="1106" t="n"/>
      <c r="BC232" s="1106" t="n"/>
      <c r="BD232" s="1106" t="n"/>
      <c r="BE232" s="1106" t="n"/>
      <c r="BF232" s="1106" t="n"/>
      <c r="BG232" s="1106" t="n"/>
      <c r="BH232" s="1106" t="n"/>
      <c r="BI232" s="1106" t="n"/>
      <c r="BJ232" s="1106" t="n"/>
      <c r="BK232" s="1106" t="n"/>
      <c r="BL232" s="1106" t="n"/>
      <c r="BM232" s="1106" t="n"/>
      <c r="BN232" s="1106" t="n"/>
      <c r="BO232" s="1106" t="n"/>
      <c r="BP232" s="1106" t="n"/>
      <c r="BQ232" s="1106" t="n"/>
      <c r="BR232" s="1106" t="n"/>
      <c r="BS232" s="1106" t="n"/>
      <c r="BT232" s="1106" t="n"/>
      <c r="BU232" s="1106" t="n"/>
      <c r="BV232" s="1106" t="n"/>
      <c r="BW232" s="1106" t="n"/>
      <c r="BX232" s="1106" t="n"/>
      <c r="BY232" s="1106" t="n"/>
      <c r="BZ232" s="1106" t="n"/>
      <c r="CA232" s="1106" t="n"/>
      <c r="CB232" s="1106" t="n"/>
      <c r="CC232" s="1106" t="n"/>
      <c r="CD232" s="1106" t="n"/>
      <c r="CE232" s="1106" t="n"/>
      <c r="CF232" s="1106" t="n"/>
      <c r="CG232" s="1106" t="n"/>
      <c r="CH232" s="1106" t="n"/>
      <c r="CI232" s="1106" t="n"/>
      <c r="CJ232" s="1106" t="n"/>
      <c r="CK232" s="1106" t="n"/>
      <c r="CL232" s="1106" t="n"/>
      <c r="CM232" s="1106" t="n"/>
      <c r="CN232" s="1106" t="n"/>
      <c r="CO232" s="1106" t="n"/>
      <c r="CP232" s="1106" t="n"/>
      <c r="CQ232" s="1106" t="n"/>
      <c r="CR232" s="1106" t="n"/>
      <c r="CS232" s="1106" t="n"/>
      <c r="CT232" s="1106" t="n"/>
      <c r="CU232" s="1106" t="n"/>
      <c r="CV232" s="1106" t="n"/>
      <c r="CW232" s="1106" t="n"/>
      <c r="CX232" s="1106" t="n"/>
      <c r="CY232" s="1106" t="n"/>
      <c r="CZ232" s="1106" t="n"/>
      <c r="DA232" s="1106" t="n"/>
      <c r="DB232" s="1106" t="n"/>
      <c r="DC232" s="1106" t="n"/>
      <c r="DD232" s="1106" t="n"/>
      <c r="DE232" s="1106" t="n"/>
      <c r="DF232" s="1106" t="n"/>
      <c r="DG232" s="1106" t="n"/>
      <c r="DH232" s="1106" t="n"/>
      <c r="DI232" s="1106" t="n"/>
    </row>
    <row r="233" ht="13.5" customHeight="1" s="1178">
      <c r="A233" s="1106" t="n"/>
      <c r="B233" s="1106" t="n"/>
      <c r="C233" s="1106" t="n"/>
      <c r="D233" s="1106" t="n"/>
      <c r="E233" s="1106" t="n"/>
      <c r="F233" s="1106" t="n"/>
      <c r="G233" s="144" t="n"/>
      <c r="H233" s="1106" t="n"/>
      <c r="I233" s="1106" t="n"/>
      <c r="J233" s="1106" t="n"/>
      <c r="K233" s="1106" t="n"/>
      <c r="L233" s="1106" t="n"/>
      <c r="M233" s="1106" t="n"/>
      <c r="N233" s="1106" t="n"/>
      <c r="O233" s="1106" t="n"/>
      <c r="P233" s="1106" t="n"/>
      <c r="Q233" s="1106" t="n"/>
      <c r="R233" s="1106" t="n"/>
      <c r="S233" s="1106" t="n"/>
      <c r="T233" s="230" t="n"/>
      <c r="U233" s="1106" t="n"/>
      <c r="V233" s="1106" t="n"/>
      <c r="W233" s="1106" t="n"/>
      <c r="X233" s="1106" t="n"/>
      <c r="Y233" s="1106" t="n"/>
      <c r="Z233" s="1106" t="n"/>
      <c r="AA233" s="144" t="n"/>
      <c r="AB233" s="1106" t="n"/>
      <c r="AC233" s="1106" t="n"/>
      <c r="AD233" s="1106" t="n"/>
      <c r="AE233" s="1106" t="n"/>
      <c r="AF233" s="1106" t="n"/>
      <c r="AG233" s="1106" t="n"/>
      <c r="AH233" s="144" t="n"/>
      <c r="AI233" s="1105" t="inlineStr">
        <is>
          <t>研发费</t>
        </is>
      </c>
      <c r="AJ233" s="462" t="n">
        <v>0</v>
      </c>
      <c r="AK233" s="1106" t="n"/>
      <c r="AL233" s="1106" t="n"/>
      <c r="AM233" s="462" t="n">
        <v>4991145.3</v>
      </c>
      <c r="AN233" s="1106" t="n"/>
      <c r="AO233" s="1106" t="n"/>
      <c r="AP233" s="1106" t="n"/>
      <c r="AQ233" s="1106" t="n"/>
      <c r="AR233" s="1106" t="n"/>
      <c r="AS233" s="1106" t="n"/>
      <c r="AT233" s="1106" t="n"/>
      <c r="AU233" s="1106" t="n"/>
      <c r="AV233" s="1106" t="n"/>
      <c r="AW233" s="1106" t="n"/>
      <c r="AX233" s="1106" t="n"/>
      <c r="AY233" s="1106" t="n"/>
      <c r="AZ233" s="144" t="n"/>
      <c r="BA233" s="1106" t="n"/>
      <c r="BB233" s="1106" t="n"/>
      <c r="BC233" s="1106" t="n"/>
      <c r="BD233" s="1106" t="n"/>
      <c r="BE233" s="1106" t="n"/>
      <c r="BF233" s="1106" t="n"/>
      <c r="BG233" s="1106" t="n"/>
      <c r="BH233" s="1106" t="n"/>
      <c r="BI233" s="1106" t="n"/>
      <c r="BJ233" s="1106" t="n"/>
      <c r="BK233" s="1106" t="n"/>
      <c r="BL233" s="1106" t="n"/>
      <c r="BM233" s="1106" t="n"/>
      <c r="BN233" s="1106" t="n"/>
      <c r="BO233" s="1106" t="n"/>
      <c r="BP233" s="1106" t="n"/>
      <c r="BQ233" s="1106" t="n"/>
      <c r="BR233" s="1106" t="n"/>
      <c r="BS233" s="1106" t="n"/>
      <c r="BT233" s="1106" t="n"/>
      <c r="BU233" s="1106" t="n"/>
      <c r="BV233" s="1106" t="n"/>
      <c r="BW233" s="1106" t="n"/>
      <c r="BX233" s="1106" t="n"/>
      <c r="BY233" s="1106" t="n"/>
      <c r="BZ233" s="1106" t="n"/>
      <c r="CA233" s="1106" t="n"/>
      <c r="CB233" s="1106" t="n"/>
      <c r="CC233" s="1106" t="n"/>
      <c r="CD233" s="1106" t="n"/>
      <c r="CE233" s="1106" t="n"/>
      <c r="CF233" s="1106" t="n"/>
      <c r="CG233" s="1106" t="n"/>
      <c r="CH233" s="1106" t="n"/>
      <c r="CI233" s="1106" t="n"/>
      <c r="CJ233" s="1106" t="n"/>
      <c r="CK233" s="1106" t="n"/>
      <c r="CL233" s="1106" t="n"/>
      <c r="CM233" s="1106" t="n"/>
      <c r="CN233" s="1106" t="n"/>
      <c r="CO233" s="1106" t="n"/>
      <c r="CP233" s="1106" t="n"/>
      <c r="CQ233" s="1106" t="n"/>
      <c r="CR233" s="1106" t="n"/>
      <c r="CS233" s="1106" t="n"/>
      <c r="CT233" s="1106" t="n"/>
      <c r="CU233" s="1106" t="n"/>
      <c r="CV233" s="1106" t="n"/>
      <c r="CW233" s="1106" t="n"/>
      <c r="CX233" s="1106" t="n"/>
      <c r="CY233" s="1106" t="n"/>
      <c r="CZ233" s="1106" t="n"/>
      <c r="DA233" s="1106" t="n"/>
      <c r="DB233" s="1106" t="n"/>
      <c r="DC233" s="1106" t="n"/>
      <c r="DD233" s="1106" t="n"/>
      <c r="DE233" s="1106" t="n"/>
      <c r="DF233" s="1106" t="n"/>
      <c r="DG233" s="1106" t="n"/>
      <c r="DH233" s="1106" t="n"/>
      <c r="DI233" s="1106" t="n"/>
    </row>
    <row r="234" ht="13.5" customHeight="1" s="1178">
      <c r="A234" s="1106" t="n"/>
      <c r="B234" s="1106" t="n"/>
      <c r="C234" s="1106" t="n"/>
      <c r="D234" s="1106" t="n"/>
      <c r="E234" s="1106" t="n"/>
      <c r="F234" s="1106" t="n"/>
      <c r="G234" s="144" t="n"/>
      <c r="H234" s="1106" t="n"/>
      <c r="I234" s="1106" t="n"/>
      <c r="J234" s="1106" t="n"/>
      <c r="K234" s="1106" t="n"/>
      <c r="L234" s="1106" t="n"/>
      <c r="M234" s="1106" t="n"/>
      <c r="N234" s="1106" t="n"/>
      <c r="O234" s="1106" t="n"/>
      <c r="P234" s="1106" t="n"/>
      <c r="Q234" s="1106" t="n"/>
      <c r="R234" s="1106" t="n"/>
      <c r="S234" s="1106" t="n"/>
      <c r="T234" s="230" t="n"/>
      <c r="U234" s="1106" t="n"/>
      <c r="V234" s="1106" t="n"/>
      <c r="W234" s="1106" t="n"/>
      <c r="X234" s="1106" t="n"/>
      <c r="Y234" s="1106" t="n"/>
      <c r="Z234" s="1106" t="n"/>
      <c r="AA234" s="144" t="n"/>
      <c r="AB234" s="1106" t="n"/>
      <c r="AC234" s="1106" t="n"/>
      <c r="AD234" s="1106" t="n"/>
      <c r="AE234" s="1106" t="n"/>
      <c r="AF234" s="1106" t="n"/>
      <c r="AG234" s="1106" t="n"/>
      <c r="AH234" s="144" t="n"/>
      <c r="AI234" s="1105" t="inlineStr">
        <is>
          <t>研发费分摊</t>
        </is>
      </c>
      <c r="AJ234" s="462" t="n">
        <v>0</v>
      </c>
      <c r="AK234" s="1106" t="n"/>
      <c r="AL234" s="462" t="n">
        <v>739125</v>
      </c>
      <c r="AM234" s="1106" t="n"/>
      <c r="AN234" s="1106" t="n"/>
      <c r="AO234" s="1106" t="n"/>
      <c r="AP234" s="1106" t="n"/>
      <c r="AQ234" s="1106" t="n"/>
      <c r="AR234" s="1106" t="n"/>
      <c r="AS234" s="1106" t="n"/>
      <c r="AT234" s="1106" t="n"/>
      <c r="AU234" s="1106" t="n"/>
      <c r="AV234" s="1106" t="n"/>
      <c r="AW234" s="1106" t="n"/>
      <c r="AX234" s="1106" t="n"/>
      <c r="AY234" s="1106" t="n"/>
      <c r="AZ234" s="144" t="n"/>
      <c r="BA234" s="1106" t="n"/>
      <c r="BB234" s="1106" t="n"/>
      <c r="BC234" s="1106" t="n"/>
      <c r="BD234" s="1106" t="n"/>
      <c r="BE234" s="1106" t="n"/>
      <c r="BF234" s="1106" t="n"/>
      <c r="BG234" s="1106" t="n"/>
      <c r="BH234" s="1106" t="n"/>
      <c r="BI234" s="1106" t="n"/>
      <c r="BJ234" s="1106" t="n"/>
      <c r="BK234" s="1106" t="n"/>
      <c r="BL234" s="1106" t="n"/>
      <c r="BM234" s="1106" t="n"/>
      <c r="BN234" s="1106" t="n"/>
      <c r="BO234" s="1106" t="n"/>
      <c r="BP234" s="1106" t="n"/>
      <c r="BQ234" s="1106" t="n"/>
      <c r="BR234" s="1106" t="n"/>
      <c r="BS234" s="1106" t="n"/>
      <c r="BT234" s="1106" t="n"/>
      <c r="BU234" s="1106" t="n"/>
      <c r="BV234" s="1106" t="n"/>
      <c r="BW234" s="1106" t="n"/>
      <c r="BX234" s="1106" t="n"/>
      <c r="BY234" s="1106" t="n"/>
      <c r="BZ234" s="1106" t="n"/>
      <c r="CA234" s="1106" t="n"/>
      <c r="CB234" s="1106" t="n"/>
      <c r="CC234" s="1106" t="n"/>
      <c r="CD234" s="1106" t="n"/>
      <c r="CE234" s="1106" t="n"/>
      <c r="CF234" s="1106" t="n"/>
      <c r="CG234" s="1106" t="n"/>
      <c r="CH234" s="1106" t="n"/>
      <c r="CI234" s="1106" t="n"/>
      <c r="CJ234" s="1106" t="n"/>
      <c r="CK234" s="1106" t="n"/>
      <c r="CL234" s="1106" t="n"/>
      <c r="CM234" s="1106" t="n"/>
      <c r="CN234" s="1106" t="n"/>
      <c r="CO234" s="1106" t="n"/>
      <c r="CP234" s="1106" t="n"/>
      <c r="CQ234" s="1106" t="n"/>
      <c r="CR234" s="1106" t="n"/>
      <c r="CS234" s="1106" t="n"/>
      <c r="CT234" s="1106" t="n"/>
      <c r="CU234" s="1106" t="n"/>
      <c r="CV234" s="1106" t="n"/>
      <c r="CW234" s="1106" t="n"/>
      <c r="CX234" s="1106" t="n"/>
      <c r="CY234" s="1106" t="n"/>
      <c r="CZ234" s="1106" t="n"/>
      <c r="DA234" s="1106" t="n"/>
      <c r="DB234" s="1106" t="n"/>
      <c r="DC234" s="1106" t="n"/>
      <c r="DD234" s="1106" t="n"/>
      <c r="DE234" s="1106" t="n"/>
      <c r="DF234" s="1106" t="n"/>
      <c r="DG234" s="1106" t="n"/>
      <c r="DH234" s="1106" t="n"/>
      <c r="DI234" s="1106" t="n"/>
    </row>
    <row r="235" ht="13.5" customHeight="1" s="1178">
      <c r="A235" s="1106" t="n"/>
      <c r="B235" s="1106" t="n"/>
      <c r="C235" s="1106" t="n"/>
      <c r="D235" s="1106" t="n"/>
      <c r="E235" s="1106" t="n"/>
      <c r="F235" s="1106" t="n"/>
      <c r="G235" s="144" t="n"/>
      <c r="H235" s="1106" t="n"/>
      <c r="I235" s="1106" t="n"/>
      <c r="J235" s="1106" t="n"/>
      <c r="K235" s="1106" t="n"/>
      <c r="L235" s="1106" t="n"/>
      <c r="M235" s="1106" t="n"/>
      <c r="N235" s="1106" t="n"/>
      <c r="O235" s="1106" t="n"/>
      <c r="P235" s="1106" t="n"/>
      <c r="Q235" s="1106" t="n"/>
      <c r="R235" s="1106" t="n"/>
      <c r="S235" s="1106" t="n"/>
      <c r="T235" s="230" t="n"/>
      <c r="U235" s="1106" t="n"/>
      <c r="V235" s="1106" t="n"/>
      <c r="W235" s="1106" t="n"/>
      <c r="X235" s="1106" t="n"/>
      <c r="Y235" s="1106" t="n"/>
      <c r="Z235" s="1106" t="n"/>
      <c r="AA235" s="144" t="n"/>
      <c r="AB235" s="1106" t="n"/>
      <c r="AC235" s="1106" t="n"/>
      <c r="AD235" s="1106" t="n"/>
      <c r="AE235" s="1106" t="n"/>
      <c r="AF235" s="1106" t="n"/>
      <c r="AG235" s="1106" t="n"/>
      <c r="AH235" s="144" t="n"/>
      <c r="AI235" s="1105" t="inlineStr">
        <is>
          <t>购原材料</t>
        </is>
      </c>
      <c r="AJ235" s="462" t="n">
        <v>-500000</v>
      </c>
      <c r="AK235" s="1106" t="n"/>
      <c r="AL235" s="1106" t="n"/>
      <c r="AM235" s="462" t="n">
        <v>4491145.3</v>
      </c>
      <c r="AN235" s="1106" t="n"/>
      <c r="AO235" s="1106" t="n"/>
      <c r="AP235" s="1106" t="n"/>
      <c r="AQ235" s="1106" t="n"/>
      <c r="AR235" s="1106" t="n"/>
      <c r="AS235" s="1106" t="n"/>
      <c r="AT235" s="1106" t="n"/>
      <c r="AU235" s="1106" t="n"/>
      <c r="AV235" s="1106" t="n"/>
      <c r="AW235" s="1106" t="n"/>
      <c r="AX235" s="1106" t="n"/>
      <c r="AY235" s="1106" t="n"/>
      <c r="AZ235" s="144" t="n"/>
      <c r="BA235" s="1106" t="n"/>
      <c r="BB235" s="1106" t="n"/>
      <c r="BC235" s="1106" t="n"/>
      <c r="BD235" s="1106" t="n"/>
      <c r="BE235" s="1106" t="n"/>
      <c r="BF235" s="1106" t="n"/>
      <c r="BG235" s="1106" t="n"/>
      <c r="BH235" s="1106" t="n"/>
      <c r="BI235" s="1106" t="n"/>
      <c r="BJ235" s="1106" t="n"/>
      <c r="BK235" s="1106" t="n"/>
      <c r="BL235" s="1106" t="n"/>
      <c r="BM235" s="1106" t="n"/>
      <c r="BN235" s="1106" t="n"/>
      <c r="BO235" s="1106" t="n"/>
      <c r="BP235" s="1106" t="n"/>
      <c r="BQ235" s="1106" t="n"/>
      <c r="BR235" s="1106" t="n"/>
      <c r="BS235" s="1106" t="n"/>
      <c r="BT235" s="1106" t="n"/>
      <c r="BU235" s="1106" t="n"/>
      <c r="BV235" s="1106" t="n"/>
      <c r="BW235" s="1106" t="n"/>
      <c r="BX235" s="1106" t="n"/>
      <c r="BY235" s="1106" t="n"/>
      <c r="BZ235" s="1106" t="n"/>
      <c r="CA235" s="1106" t="n"/>
      <c r="CB235" s="1106" t="n"/>
      <c r="CC235" s="1106" t="n"/>
      <c r="CD235" s="1106" t="n"/>
      <c r="CE235" s="1106" t="n"/>
      <c r="CF235" s="1106" t="n"/>
      <c r="CG235" s="1106" t="n"/>
      <c r="CH235" s="1106" t="n"/>
      <c r="CI235" s="1106" t="n"/>
      <c r="CJ235" s="1106" t="n"/>
      <c r="CK235" s="1106" t="n"/>
      <c r="CL235" s="1106" t="n"/>
      <c r="CM235" s="1106" t="n"/>
      <c r="CN235" s="1106" t="n"/>
      <c r="CO235" s="1106" t="n"/>
      <c r="CP235" s="1106" t="n"/>
      <c r="CQ235" s="1106" t="n"/>
      <c r="CR235" s="1106" t="n"/>
      <c r="CS235" s="1106" t="n"/>
      <c r="CT235" s="1106" t="n"/>
      <c r="CU235" s="1106" t="n"/>
      <c r="CV235" s="1106" t="n"/>
      <c r="CW235" s="1106" t="n"/>
      <c r="CX235" s="1106" t="n"/>
      <c r="CY235" s="1106" t="n"/>
      <c r="CZ235" s="1106" t="n"/>
      <c r="DA235" s="1106" t="n"/>
      <c r="DB235" s="1106" t="n"/>
      <c r="DC235" s="1106" t="n"/>
      <c r="DD235" s="1106" t="n"/>
      <c r="DE235" s="1106" t="n"/>
      <c r="DF235" s="1106" t="n"/>
      <c r="DG235" s="1106" t="n"/>
      <c r="DH235" s="1106" t="n"/>
      <c r="DI235" s="1106" t="n"/>
    </row>
    <row r="236" ht="13.5" customHeight="1" s="1178">
      <c r="A236" s="1106" t="n"/>
      <c r="B236" s="1106" t="n"/>
      <c r="C236" s="1106" t="n"/>
      <c r="D236" s="1106" t="n"/>
      <c r="E236" s="1106" t="n"/>
      <c r="F236" s="1106" t="n"/>
      <c r="G236" s="144" t="n"/>
      <c r="H236" s="1106" t="n"/>
      <c r="I236" s="1106" t="n"/>
      <c r="J236" s="1106" t="n"/>
      <c r="K236" s="1106" t="n"/>
      <c r="L236" s="1106" t="n"/>
      <c r="M236" s="1106" t="n"/>
      <c r="N236" s="1106" t="n"/>
      <c r="O236" s="1106" t="n"/>
      <c r="P236" s="1106" t="n"/>
      <c r="Q236" s="1106" t="n"/>
      <c r="R236" s="1106" t="n"/>
      <c r="S236" s="1106" t="n"/>
      <c r="T236" s="230" t="n"/>
      <c r="U236" s="1106" t="n"/>
      <c r="V236" s="1106" t="n"/>
      <c r="W236" s="1106" t="n"/>
      <c r="X236" s="1106" t="n"/>
      <c r="Y236" s="1106" t="n"/>
      <c r="Z236" s="1106" t="n"/>
      <c r="AA236" s="144" t="n"/>
      <c r="AB236" s="1106" t="n"/>
      <c r="AC236" s="1106" t="n"/>
      <c r="AD236" s="1106" t="n"/>
      <c r="AE236" s="1106" t="n"/>
      <c r="AF236" s="1106" t="n"/>
      <c r="AG236" s="1106" t="n"/>
      <c r="AH236" s="144" t="n"/>
      <c r="AI236" s="1105" t="inlineStr">
        <is>
          <t>购原材料折扣</t>
        </is>
      </c>
      <c r="AJ236" s="462" t="n">
        <v>0</v>
      </c>
      <c r="AK236" s="462" t="n">
        <v>0</v>
      </c>
      <c r="AL236" s="1106" t="n"/>
      <c r="AM236" s="462" t="n">
        <v>4491145.3</v>
      </c>
      <c r="AN236" s="1106" t="n"/>
      <c r="AO236" s="1106" t="n"/>
      <c r="AP236" s="1106" t="n"/>
      <c r="AQ236" s="1106" t="n"/>
      <c r="AR236" s="1106" t="n"/>
      <c r="AS236" s="1106" t="n"/>
      <c r="AT236" s="1106" t="n"/>
      <c r="AU236" s="1106" t="n"/>
      <c r="AV236" s="1106" t="n"/>
      <c r="AW236" s="1106" t="n"/>
      <c r="AX236" s="1106" t="n"/>
      <c r="AY236" s="1106" t="n"/>
      <c r="AZ236" s="144" t="n"/>
      <c r="BA236" s="1106" t="n"/>
      <c r="BB236" s="1106" t="n"/>
      <c r="BC236" s="1106" t="n"/>
      <c r="BD236" s="1106" t="n"/>
      <c r="BE236" s="1106" t="n"/>
      <c r="BF236" s="1106" t="n"/>
      <c r="BG236" s="1106" t="n"/>
      <c r="BH236" s="1106" t="n"/>
      <c r="BI236" s="1106" t="n"/>
      <c r="BJ236" s="1106" t="n"/>
      <c r="BK236" s="1106" t="n"/>
      <c r="BL236" s="1106" t="n"/>
      <c r="BM236" s="1106" t="n"/>
      <c r="BN236" s="1106" t="n"/>
      <c r="BO236" s="1106" t="n"/>
      <c r="BP236" s="1106" t="n"/>
      <c r="BQ236" s="1106" t="n"/>
      <c r="BR236" s="1106" t="n"/>
      <c r="BS236" s="1106" t="n"/>
      <c r="BT236" s="1106" t="n"/>
      <c r="BU236" s="1106" t="n"/>
      <c r="BV236" s="1106" t="n"/>
      <c r="BW236" s="1106" t="n"/>
      <c r="BX236" s="1106" t="n"/>
      <c r="BY236" s="1106" t="n"/>
      <c r="BZ236" s="1106" t="n"/>
      <c r="CA236" s="1106" t="n"/>
      <c r="CB236" s="1106" t="n"/>
      <c r="CC236" s="1106" t="n"/>
      <c r="CD236" s="1106" t="n"/>
      <c r="CE236" s="1106" t="n"/>
      <c r="CF236" s="1106" t="n"/>
      <c r="CG236" s="1106" t="n"/>
      <c r="CH236" s="1106" t="n"/>
      <c r="CI236" s="1106" t="n"/>
      <c r="CJ236" s="1106" t="n"/>
      <c r="CK236" s="1106" t="n"/>
      <c r="CL236" s="1106" t="n"/>
      <c r="CM236" s="1106" t="n"/>
      <c r="CN236" s="1106" t="n"/>
      <c r="CO236" s="1106" t="n"/>
      <c r="CP236" s="1106" t="n"/>
      <c r="CQ236" s="1106" t="n"/>
      <c r="CR236" s="1106" t="n"/>
      <c r="CS236" s="1106" t="n"/>
      <c r="CT236" s="1106" t="n"/>
      <c r="CU236" s="1106" t="n"/>
      <c r="CV236" s="1106" t="n"/>
      <c r="CW236" s="1106" t="n"/>
      <c r="CX236" s="1106" t="n"/>
      <c r="CY236" s="1106" t="n"/>
      <c r="CZ236" s="1106" t="n"/>
      <c r="DA236" s="1106" t="n"/>
      <c r="DB236" s="1106" t="n"/>
      <c r="DC236" s="1106" t="n"/>
      <c r="DD236" s="1106" t="n"/>
      <c r="DE236" s="1106" t="n"/>
      <c r="DF236" s="1106" t="n"/>
      <c r="DG236" s="1106" t="n"/>
      <c r="DH236" s="1106" t="n"/>
      <c r="DI236" s="1106" t="n"/>
    </row>
    <row r="237" ht="13.5" customHeight="1" s="1178">
      <c r="A237" s="1106" t="n"/>
      <c r="B237" s="1106" t="n"/>
      <c r="C237" s="1106" t="n"/>
      <c r="D237" s="1106" t="n"/>
      <c r="E237" s="1106" t="n"/>
      <c r="F237" s="1106" t="n"/>
      <c r="G237" s="144" t="n"/>
      <c r="H237" s="1106" t="n"/>
      <c r="I237" s="1106" t="n"/>
      <c r="J237" s="1106" t="n"/>
      <c r="K237" s="1106" t="n"/>
      <c r="L237" s="1106" t="n"/>
      <c r="M237" s="1106" t="n"/>
      <c r="N237" s="1106" t="n"/>
      <c r="O237" s="1106" t="n"/>
      <c r="P237" s="1106" t="n"/>
      <c r="Q237" s="1106" t="n"/>
      <c r="R237" s="1106" t="n"/>
      <c r="S237" s="1106" t="n"/>
      <c r="T237" s="230" t="n"/>
      <c r="U237" s="1106" t="n"/>
      <c r="V237" s="1106" t="n"/>
      <c r="W237" s="1106" t="n"/>
      <c r="X237" s="1106" t="n"/>
      <c r="Y237" s="1106" t="n"/>
      <c r="Z237" s="1106" t="n"/>
      <c r="AA237" s="144" t="n"/>
      <c r="AB237" s="1106" t="n"/>
      <c r="AC237" s="1106" t="n"/>
      <c r="AD237" s="1106" t="n"/>
      <c r="AE237" s="1106" t="n"/>
      <c r="AF237" s="1106" t="n"/>
      <c r="AG237" s="1106" t="n"/>
      <c r="AH237" s="144" t="n"/>
      <c r="AI237" s="1105" t="inlineStr">
        <is>
          <t>购材料运费</t>
        </is>
      </c>
      <c r="AJ237" s="462" t="n">
        <v>-15000</v>
      </c>
      <c r="AK237" s="1106" t="n"/>
      <c r="AL237" s="462" t="n">
        <v>754125</v>
      </c>
      <c r="AM237" s="462" t="n">
        <v>4476145.3</v>
      </c>
      <c r="AN237" s="1106" t="n"/>
      <c r="AO237" s="1106" t="n"/>
      <c r="AP237" s="1106" t="n"/>
      <c r="AQ237" s="1106" t="n"/>
      <c r="AR237" s="1106" t="n"/>
      <c r="AS237" s="1106" t="n"/>
      <c r="AT237" s="1106" t="n"/>
      <c r="AU237" s="1106" t="n"/>
      <c r="AV237" s="1106" t="n"/>
      <c r="AW237" s="1106" t="n"/>
      <c r="AX237" s="1106" t="n"/>
      <c r="AY237" s="1106" t="n"/>
      <c r="AZ237" s="144" t="n"/>
      <c r="BA237" s="1106" t="n"/>
      <c r="BB237" s="1106" t="n"/>
      <c r="BC237" s="1106" t="n"/>
      <c r="BD237" s="1106" t="n"/>
      <c r="BE237" s="1106" t="n"/>
      <c r="BF237" s="1106" t="n"/>
      <c r="BG237" s="1106" t="n"/>
      <c r="BH237" s="1106" t="n"/>
      <c r="BI237" s="1106" t="n"/>
      <c r="BJ237" s="1106" t="n"/>
      <c r="BK237" s="1106" t="n"/>
      <c r="BL237" s="1106" t="n"/>
      <c r="BM237" s="1106" t="n"/>
      <c r="BN237" s="1106" t="n"/>
      <c r="BO237" s="1106" t="n"/>
      <c r="BP237" s="1106" t="n"/>
      <c r="BQ237" s="1106" t="n"/>
      <c r="BR237" s="1106" t="n"/>
      <c r="BS237" s="1106" t="n"/>
      <c r="BT237" s="1106" t="n"/>
      <c r="BU237" s="1106" t="n"/>
      <c r="BV237" s="1106" t="n"/>
      <c r="BW237" s="1106" t="n"/>
      <c r="BX237" s="1106" t="n"/>
      <c r="BY237" s="1106" t="n"/>
      <c r="BZ237" s="1106" t="n"/>
      <c r="CA237" s="1106" t="n"/>
      <c r="CB237" s="1106" t="n"/>
      <c r="CC237" s="1106" t="n"/>
      <c r="CD237" s="1106" t="n"/>
      <c r="CE237" s="1106" t="n"/>
      <c r="CF237" s="1106" t="n"/>
      <c r="CG237" s="1106" t="n"/>
      <c r="CH237" s="1106" t="n"/>
      <c r="CI237" s="1106" t="n"/>
      <c r="CJ237" s="1106" t="n"/>
      <c r="CK237" s="1106" t="n"/>
      <c r="CL237" s="1106" t="n"/>
      <c r="CM237" s="1106" t="n"/>
      <c r="CN237" s="1106" t="n"/>
      <c r="CO237" s="1106" t="n"/>
      <c r="CP237" s="1106" t="n"/>
      <c r="CQ237" s="1106" t="n"/>
      <c r="CR237" s="1106" t="n"/>
      <c r="CS237" s="1106" t="n"/>
      <c r="CT237" s="1106" t="n"/>
      <c r="CU237" s="1106" t="n"/>
      <c r="CV237" s="1106" t="n"/>
      <c r="CW237" s="1106" t="n"/>
      <c r="CX237" s="1106" t="n"/>
      <c r="CY237" s="1106" t="n"/>
      <c r="CZ237" s="1106" t="n"/>
      <c r="DA237" s="1106" t="n"/>
      <c r="DB237" s="1106" t="n"/>
      <c r="DC237" s="1106" t="n"/>
      <c r="DD237" s="1106" t="n"/>
      <c r="DE237" s="1106" t="n"/>
      <c r="DF237" s="1106" t="n"/>
      <c r="DG237" s="1106" t="n"/>
      <c r="DH237" s="1106" t="n"/>
      <c r="DI237" s="1106" t="n"/>
    </row>
    <row r="238" ht="13.5" customHeight="1" s="1178">
      <c r="A238" s="1106" t="n"/>
      <c r="B238" s="1106" t="n"/>
      <c r="C238" s="1106" t="n"/>
      <c r="D238" s="1106" t="n"/>
      <c r="E238" s="1106" t="n"/>
      <c r="F238" s="1106" t="n"/>
      <c r="G238" s="144" t="n"/>
      <c r="H238" s="1106" t="n"/>
      <c r="I238" s="1106" t="n"/>
      <c r="J238" s="1106" t="n"/>
      <c r="K238" s="1106" t="n"/>
      <c r="L238" s="1106" t="n"/>
      <c r="M238" s="1106" t="n"/>
      <c r="N238" s="1106" t="n"/>
      <c r="O238" s="1106" t="n"/>
      <c r="P238" s="1106" t="n"/>
      <c r="Q238" s="1106" t="n"/>
      <c r="R238" s="1106" t="n"/>
      <c r="S238" s="1106" t="n"/>
      <c r="T238" s="230" t="n"/>
      <c r="U238" s="1106" t="n"/>
      <c r="V238" s="1106" t="n"/>
      <c r="W238" s="1106" t="n"/>
      <c r="X238" s="1106" t="n"/>
      <c r="Y238" s="1106" t="n"/>
      <c r="Z238" s="1106" t="n"/>
      <c r="AA238" s="144" t="n"/>
      <c r="AB238" s="1106" t="n"/>
      <c r="AC238" s="1106" t="n"/>
      <c r="AD238" s="1106" t="n"/>
      <c r="AE238" s="1106" t="n"/>
      <c r="AF238" s="1106" t="n"/>
      <c r="AG238" s="1106" t="n"/>
      <c r="AH238" s="144" t="n"/>
      <c r="AI238" s="1105" t="inlineStr">
        <is>
          <t>管理费</t>
        </is>
      </c>
      <c r="AJ238" s="462" t="n">
        <v>-25000</v>
      </c>
      <c r="AK238" s="1106" t="n"/>
      <c r="AL238" s="462" t="n">
        <v>779125</v>
      </c>
      <c r="AM238" s="462" t="n">
        <v>4451145.3</v>
      </c>
      <c r="AN238" s="1106" t="n"/>
      <c r="AO238" s="1106" t="n"/>
      <c r="AP238" s="1106" t="n"/>
      <c r="AQ238" s="1106" t="n"/>
      <c r="AR238" s="1106" t="n"/>
      <c r="AS238" s="1106" t="n"/>
      <c r="AT238" s="1106" t="n"/>
      <c r="AU238" s="1106" t="n"/>
      <c r="AV238" s="1106" t="n"/>
      <c r="AW238" s="1106" t="n"/>
      <c r="AX238" s="1106" t="n"/>
      <c r="AY238" s="1106" t="n"/>
      <c r="AZ238" s="144" t="n"/>
      <c r="BA238" s="1106" t="n"/>
      <c r="BB238" s="1106" t="n"/>
      <c r="BC238" s="1106" t="n"/>
      <c r="BD238" s="1106" t="n"/>
      <c r="BE238" s="1106" t="n"/>
      <c r="BF238" s="1106" t="n"/>
      <c r="BG238" s="1106" t="n"/>
      <c r="BH238" s="1106" t="n"/>
      <c r="BI238" s="1106" t="n"/>
      <c r="BJ238" s="1106" t="n"/>
      <c r="BK238" s="1106" t="n"/>
      <c r="BL238" s="1106" t="n"/>
      <c r="BM238" s="1106" t="n"/>
      <c r="BN238" s="1106" t="n"/>
      <c r="BO238" s="1106" t="n"/>
      <c r="BP238" s="1106" t="n"/>
      <c r="BQ238" s="1106" t="n"/>
      <c r="BR238" s="1106" t="n"/>
      <c r="BS238" s="1106" t="n"/>
      <c r="BT238" s="1106" t="n"/>
      <c r="BU238" s="1106" t="n"/>
      <c r="BV238" s="1106" t="n"/>
      <c r="BW238" s="1106" t="n"/>
      <c r="BX238" s="1106" t="n"/>
      <c r="BY238" s="1106" t="n"/>
      <c r="BZ238" s="1106" t="n"/>
      <c r="CA238" s="1106" t="n"/>
      <c r="CB238" s="1106" t="n"/>
      <c r="CC238" s="1106" t="n"/>
      <c r="CD238" s="1106" t="n"/>
      <c r="CE238" s="1106" t="n"/>
      <c r="CF238" s="1106" t="n"/>
      <c r="CG238" s="1106" t="n"/>
      <c r="CH238" s="1106" t="n"/>
      <c r="CI238" s="1106" t="n"/>
      <c r="CJ238" s="1106" t="n"/>
      <c r="CK238" s="1106" t="n"/>
      <c r="CL238" s="1106" t="n"/>
      <c r="CM238" s="1106" t="n"/>
      <c r="CN238" s="1106" t="n"/>
      <c r="CO238" s="1106" t="n"/>
      <c r="CP238" s="1106" t="n"/>
      <c r="CQ238" s="1106" t="n"/>
      <c r="CR238" s="1106" t="n"/>
      <c r="CS238" s="1106" t="n"/>
      <c r="CT238" s="1106" t="n"/>
      <c r="CU238" s="1106" t="n"/>
      <c r="CV238" s="1106" t="n"/>
      <c r="CW238" s="1106" t="n"/>
      <c r="CX238" s="1106" t="n"/>
      <c r="CY238" s="1106" t="n"/>
      <c r="CZ238" s="1106" t="n"/>
      <c r="DA238" s="1106" t="n"/>
      <c r="DB238" s="1106" t="n"/>
      <c r="DC238" s="1106" t="n"/>
      <c r="DD238" s="1106" t="n"/>
      <c r="DE238" s="1106" t="n"/>
      <c r="DF238" s="1106" t="n"/>
      <c r="DG238" s="1106" t="n"/>
      <c r="DH238" s="1106" t="n"/>
      <c r="DI238" s="1106" t="n"/>
    </row>
    <row r="239" ht="13.5" customHeight="1" s="1178">
      <c r="A239" s="1106" t="n"/>
      <c r="B239" s="1106" t="n"/>
      <c r="C239" s="1106" t="n"/>
      <c r="D239" s="1106" t="n"/>
      <c r="E239" s="1106" t="n"/>
      <c r="F239" s="1106" t="n"/>
      <c r="G239" s="144" t="n"/>
      <c r="H239" s="1106" t="n"/>
      <c r="I239" s="1106" t="n"/>
      <c r="J239" s="1106" t="n"/>
      <c r="K239" s="1106" t="n"/>
      <c r="L239" s="1106" t="n"/>
      <c r="M239" s="1106" t="n"/>
      <c r="N239" s="1106" t="n"/>
      <c r="O239" s="1106" t="n"/>
      <c r="P239" s="1106" t="n"/>
      <c r="Q239" s="1106" t="n"/>
      <c r="R239" s="1106" t="n"/>
      <c r="S239" s="1106" t="n"/>
      <c r="T239" s="230" t="n"/>
      <c r="U239" s="1106" t="n"/>
      <c r="V239" s="1106" t="n"/>
      <c r="W239" s="1106" t="n"/>
      <c r="X239" s="1106" t="n"/>
      <c r="Y239" s="1106" t="n"/>
      <c r="Z239" s="1106" t="n"/>
      <c r="AA239" s="144" t="n"/>
      <c r="AB239" s="1106" t="n"/>
      <c r="AC239" s="1106" t="n"/>
      <c r="AD239" s="1106" t="n"/>
      <c r="AE239" s="1106" t="n"/>
      <c r="AF239" s="1106" t="n"/>
      <c r="AG239" s="1106" t="n"/>
      <c r="AH239" s="144" t="n"/>
      <c r="AI239" s="1105" t="inlineStr">
        <is>
          <t>特殊班工资</t>
        </is>
      </c>
      <c r="AJ239" s="462" t="n">
        <v>-490950</v>
      </c>
      <c r="AK239" s="1106" t="n"/>
      <c r="AL239" s="462" t="n">
        <v>1270075</v>
      </c>
      <c r="AM239" s="462" t="n">
        <v>3960195.3</v>
      </c>
      <c r="AN239" s="1106" t="n"/>
      <c r="AO239" s="1106" t="n"/>
      <c r="AP239" s="1106" t="n"/>
      <c r="AQ239" s="1106" t="n"/>
      <c r="AR239" s="1106" t="n"/>
      <c r="AS239" s="1106" t="n"/>
      <c r="AT239" s="1106" t="n"/>
      <c r="AU239" s="1106" t="n"/>
      <c r="AV239" s="1106" t="n"/>
      <c r="AW239" s="1106" t="n"/>
      <c r="AX239" s="1106" t="n"/>
      <c r="AY239" s="1106" t="n"/>
      <c r="AZ239" s="144" t="n"/>
      <c r="BA239" s="1106" t="n"/>
      <c r="BB239" s="1106" t="n"/>
      <c r="BC239" s="1106" t="n"/>
      <c r="BD239" s="1106" t="n"/>
      <c r="BE239" s="1106" t="n"/>
      <c r="BF239" s="1106" t="n"/>
      <c r="BG239" s="1106" t="n"/>
      <c r="BH239" s="1106" t="n"/>
      <c r="BI239" s="1106" t="n"/>
      <c r="BJ239" s="1106" t="n"/>
      <c r="BK239" s="1106" t="n"/>
      <c r="BL239" s="1106" t="n"/>
      <c r="BM239" s="1106" t="n"/>
      <c r="BN239" s="1106" t="n"/>
      <c r="BO239" s="1106" t="n"/>
      <c r="BP239" s="1106" t="n"/>
      <c r="BQ239" s="1106" t="n"/>
      <c r="BR239" s="1106" t="n"/>
      <c r="BS239" s="1106" t="n"/>
      <c r="BT239" s="1106" t="n"/>
      <c r="BU239" s="1106" t="n"/>
      <c r="BV239" s="1106" t="n"/>
      <c r="BW239" s="1106" t="n"/>
      <c r="BX239" s="1106" t="n"/>
      <c r="BY239" s="1106" t="n"/>
      <c r="BZ239" s="1106" t="n"/>
      <c r="CA239" s="1106" t="n"/>
      <c r="CB239" s="1106" t="n"/>
      <c r="CC239" s="1106" t="n"/>
      <c r="CD239" s="1106" t="n"/>
      <c r="CE239" s="1106" t="n"/>
      <c r="CF239" s="1106" t="n"/>
      <c r="CG239" s="1106" t="n"/>
      <c r="CH239" s="1106" t="n"/>
      <c r="CI239" s="1106" t="n"/>
      <c r="CJ239" s="1106" t="n"/>
      <c r="CK239" s="1106" t="n"/>
      <c r="CL239" s="1106" t="n"/>
      <c r="CM239" s="1106" t="n"/>
      <c r="CN239" s="1106" t="n"/>
      <c r="CO239" s="1106" t="n"/>
      <c r="CP239" s="1106" t="n"/>
      <c r="CQ239" s="1106" t="n"/>
      <c r="CR239" s="1106" t="n"/>
      <c r="CS239" s="1106" t="n"/>
      <c r="CT239" s="1106" t="n"/>
      <c r="CU239" s="1106" t="n"/>
      <c r="CV239" s="1106" t="n"/>
      <c r="CW239" s="1106" t="n"/>
      <c r="CX239" s="1106" t="n"/>
      <c r="CY239" s="1106" t="n"/>
      <c r="CZ239" s="1106" t="n"/>
      <c r="DA239" s="1106" t="n"/>
      <c r="DB239" s="1106" t="n"/>
      <c r="DC239" s="1106" t="n"/>
      <c r="DD239" s="1106" t="n"/>
      <c r="DE239" s="1106" t="n"/>
      <c r="DF239" s="1106" t="n"/>
      <c r="DG239" s="1106" t="n"/>
      <c r="DH239" s="1106" t="n"/>
      <c r="DI239" s="1106" t="n"/>
    </row>
    <row r="240" ht="13.5" customHeight="1" s="1178">
      <c r="A240" s="1106" t="n"/>
      <c r="B240" s="1106" t="n"/>
      <c r="C240" s="1106" t="n"/>
      <c r="D240" s="1106" t="n"/>
      <c r="E240" s="1106" t="n"/>
      <c r="F240" s="1106" t="n"/>
      <c r="G240" s="144" t="n"/>
      <c r="H240" s="1106" t="n"/>
      <c r="I240" s="1106" t="n"/>
      <c r="J240" s="1106" t="n"/>
      <c r="K240" s="1106" t="n"/>
      <c r="L240" s="1106" t="n"/>
      <c r="M240" s="1106" t="n"/>
      <c r="N240" s="1106" t="n"/>
      <c r="O240" s="1106" t="n"/>
      <c r="P240" s="1106" t="n"/>
      <c r="Q240" s="1106" t="n"/>
      <c r="R240" s="1106" t="n"/>
      <c r="S240" s="1106" t="n"/>
      <c r="T240" s="230" t="n"/>
      <c r="U240" s="1106" t="n"/>
      <c r="V240" s="1106" t="n"/>
      <c r="W240" s="1106" t="n"/>
      <c r="X240" s="1106" t="n"/>
      <c r="Y240" s="1106" t="n"/>
      <c r="Z240" s="1106" t="n"/>
      <c r="AA240" s="144" t="n"/>
      <c r="AB240" s="1106" t="n"/>
      <c r="AC240" s="1106" t="n"/>
      <c r="AD240" s="1106" t="n"/>
      <c r="AE240" s="1106" t="n"/>
      <c r="AF240" s="1106" t="n"/>
      <c r="AG240" s="1106" t="n"/>
      <c r="AH240" s="144" t="n"/>
      <c r="AI240" s="1105" t="inlineStr">
        <is>
          <t>使用材料费</t>
        </is>
      </c>
      <c r="AJ240" s="462" t="n">
        <v>-471900</v>
      </c>
      <c r="AK240" s="1106" t="n"/>
      <c r="AL240" s="462" t="n">
        <v>1741975</v>
      </c>
      <c r="AM240" s="1106" t="n"/>
      <c r="AN240" s="1106" t="n"/>
      <c r="AO240" s="1106" t="n"/>
      <c r="AP240" s="1106" t="n"/>
      <c r="AQ240" s="1106" t="n"/>
      <c r="AR240" s="1106" t="n"/>
      <c r="AS240" s="1106" t="n"/>
      <c r="AT240" s="1106" t="n"/>
      <c r="AU240" s="1106" t="n"/>
      <c r="AV240" s="1106" t="n"/>
      <c r="AW240" s="1106" t="n"/>
      <c r="AX240" s="1106" t="n"/>
      <c r="AY240" s="1106" t="n"/>
      <c r="AZ240" s="144" t="n"/>
      <c r="BA240" s="1106" t="n"/>
      <c r="BB240" s="1106" t="n"/>
      <c r="BC240" s="1106" t="n"/>
      <c r="BD240" s="1106" t="n"/>
      <c r="BE240" s="1106" t="n"/>
      <c r="BF240" s="1106" t="n"/>
      <c r="BG240" s="1106" t="n"/>
      <c r="BH240" s="1106" t="n"/>
      <c r="BI240" s="1106" t="n"/>
      <c r="BJ240" s="1106" t="n"/>
      <c r="BK240" s="1106" t="n"/>
      <c r="BL240" s="1106" t="n"/>
      <c r="BM240" s="1106" t="n"/>
      <c r="BN240" s="1106" t="n"/>
      <c r="BO240" s="1106" t="n"/>
      <c r="BP240" s="1106" t="n"/>
      <c r="BQ240" s="1106" t="n"/>
      <c r="BR240" s="1106" t="n"/>
      <c r="BS240" s="1106" t="n"/>
      <c r="BT240" s="1106" t="n"/>
      <c r="BU240" s="1106" t="n"/>
      <c r="BV240" s="1106" t="n"/>
      <c r="BW240" s="1106" t="n"/>
      <c r="BX240" s="1106" t="n"/>
      <c r="BY240" s="1106" t="n"/>
      <c r="BZ240" s="1106" t="n"/>
      <c r="CA240" s="1106" t="n"/>
      <c r="CB240" s="1106" t="n"/>
      <c r="CC240" s="1106" t="n"/>
      <c r="CD240" s="1106" t="n"/>
      <c r="CE240" s="1106" t="n"/>
      <c r="CF240" s="1106" t="n"/>
      <c r="CG240" s="1106" t="n"/>
      <c r="CH240" s="1106" t="n"/>
      <c r="CI240" s="1106" t="n"/>
      <c r="CJ240" s="1106" t="n"/>
      <c r="CK240" s="1106" t="n"/>
      <c r="CL240" s="1106" t="n"/>
      <c r="CM240" s="1106" t="n"/>
      <c r="CN240" s="1106" t="n"/>
      <c r="CO240" s="1106" t="n"/>
      <c r="CP240" s="1106" t="n"/>
      <c r="CQ240" s="1106" t="n"/>
      <c r="CR240" s="1106" t="n"/>
      <c r="CS240" s="1106" t="n"/>
      <c r="CT240" s="1106" t="n"/>
      <c r="CU240" s="1106" t="n"/>
      <c r="CV240" s="1106" t="n"/>
      <c r="CW240" s="1106" t="n"/>
      <c r="CX240" s="1106" t="n"/>
      <c r="CY240" s="1106" t="n"/>
      <c r="CZ240" s="1106" t="n"/>
      <c r="DA240" s="1106" t="n"/>
      <c r="DB240" s="1106" t="n"/>
      <c r="DC240" s="1106" t="n"/>
      <c r="DD240" s="1106" t="n"/>
      <c r="DE240" s="1106" t="n"/>
      <c r="DF240" s="1106" t="n"/>
      <c r="DG240" s="1106" t="n"/>
      <c r="DH240" s="1106" t="n"/>
      <c r="DI240" s="1106" t="n"/>
    </row>
    <row r="241" ht="13.5" customHeight="1" s="1178">
      <c r="A241" s="1106" t="n"/>
      <c r="B241" s="1106" t="n"/>
      <c r="C241" s="1106" t="n"/>
      <c r="D241" s="1106" t="n"/>
      <c r="E241" s="1106" t="n"/>
      <c r="F241" s="1106" t="n"/>
      <c r="G241" s="144" t="n"/>
      <c r="H241" s="1106" t="n"/>
      <c r="I241" s="1106" t="n"/>
      <c r="J241" s="1106" t="n"/>
      <c r="K241" s="1106" t="n"/>
      <c r="L241" s="1106" t="n"/>
      <c r="M241" s="1106" t="n"/>
      <c r="N241" s="1106" t="n"/>
      <c r="O241" s="1106" t="n"/>
      <c r="P241" s="1106" t="n"/>
      <c r="Q241" s="1106" t="n"/>
      <c r="R241" s="1106" t="n"/>
      <c r="S241" s="1106" t="n"/>
      <c r="T241" s="230" t="n"/>
      <c r="U241" s="1106" t="n"/>
      <c r="V241" s="1106" t="n"/>
      <c r="W241" s="1106" t="n"/>
      <c r="X241" s="1106" t="n"/>
      <c r="Y241" s="1106" t="n"/>
      <c r="Z241" s="1106" t="n"/>
      <c r="AA241" s="144" t="n"/>
      <c r="AB241" s="1106" t="n"/>
      <c r="AC241" s="1106" t="n"/>
      <c r="AD241" s="1106" t="n"/>
      <c r="AE241" s="1106" t="n"/>
      <c r="AF241" s="1106" t="n"/>
      <c r="AG241" s="1106" t="n"/>
      <c r="AH241" s="144" t="n"/>
      <c r="AI241" s="1105" t="inlineStr">
        <is>
          <t>成品运输费</t>
        </is>
      </c>
      <c r="AJ241" s="462" t="n">
        <v>-276050</v>
      </c>
      <c r="AK241" s="1106" t="n"/>
      <c r="AL241" s="462" t="n">
        <v>2018025</v>
      </c>
      <c r="AM241" s="462" t="n">
        <v>3684145.3</v>
      </c>
      <c r="AN241" s="1106" t="n"/>
      <c r="AO241" s="1106" t="n"/>
      <c r="AP241" s="1106" t="n"/>
      <c r="AQ241" s="1106" t="n"/>
      <c r="AR241" s="1106" t="n"/>
      <c r="AS241" s="1106" t="n"/>
      <c r="AT241" s="1106" t="n"/>
      <c r="AU241" s="1106" t="n"/>
      <c r="AV241" s="1106" t="n"/>
      <c r="AW241" s="1106" t="n"/>
      <c r="AX241" s="1106" t="n"/>
      <c r="AY241" s="1106" t="n"/>
      <c r="AZ241" s="144" t="n"/>
      <c r="BA241" s="1106" t="n"/>
      <c r="BB241" s="1106" t="n"/>
      <c r="BC241" s="1106" t="n"/>
      <c r="BD241" s="1106" t="n"/>
      <c r="BE241" s="1106" t="n"/>
      <c r="BF241" s="1106" t="n"/>
      <c r="BG241" s="1106" t="n"/>
      <c r="BH241" s="1106" t="n"/>
      <c r="BI241" s="1106" t="n"/>
      <c r="BJ241" s="1106" t="n"/>
      <c r="BK241" s="1106" t="n"/>
      <c r="BL241" s="1106" t="n"/>
      <c r="BM241" s="1106" t="n"/>
      <c r="BN241" s="1106" t="n"/>
      <c r="BO241" s="1106" t="n"/>
      <c r="BP241" s="1106" t="n"/>
      <c r="BQ241" s="1106" t="n"/>
      <c r="BR241" s="1106" t="n"/>
      <c r="BS241" s="1106" t="n"/>
      <c r="BT241" s="1106" t="n"/>
      <c r="BU241" s="1106" t="n"/>
      <c r="BV241" s="1106" t="n"/>
      <c r="BW241" s="1106" t="n"/>
      <c r="BX241" s="1106" t="n"/>
      <c r="BY241" s="1106" t="n"/>
      <c r="BZ241" s="1106" t="n"/>
      <c r="CA241" s="1106" t="n"/>
      <c r="CB241" s="1106" t="n"/>
      <c r="CC241" s="1106" t="n"/>
      <c r="CD241" s="1106" t="n"/>
      <c r="CE241" s="1106" t="n"/>
      <c r="CF241" s="1106" t="n"/>
      <c r="CG241" s="1106" t="n"/>
      <c r="CH241" s="1106" t="n"/>
      <c r="CI241" s="1106" t="n"/>
      <c r="CJ241" s="1106" t="n"/>
      <c r="CK241" s="1106" t="n"/>
      <c r="CL241" s="1106" t="n"/>
      <c r="CM241" s="1106" t="n"/>
      <c r="CN241" s="1106" t="n"/>
      <c r="CO241" s="1106" t="n"/>
      <c r="CP241" s="1106" t="n"/>
      <c r="CQ241" s="1106" t="n"/>
      <c r="CR241" s="1106" t="n"/>
      <c r="CS241" s="1106" t="n"/>
      <c r="CT241" s="1106" t="n"/>
      <c r="CU241" s="1106" t="n"/>
      <c r="CV241" s="1106" t="n"/>
      <c r="CW241" s="1106" t="n"/>
      <c r="CX241" s="1106" t="n"/>
      <c r="CY241" s="1106" t="n"/>
      <c r="CZ241" s="1106" t="n"/>
      <c r="DA241" s="1106" t="n"/>
      <c r="DB241" s="1106" t="n"/>
      <c r="DC241" s="1106" t="n"/>
      <c r="DD241" s="1106" t="n"/>
      <c r="DE241" s="1106" t="n"/>
      <c r="DF241" s="1106" t="n"/>
      <c r="DG241" s="1106" t="n"/>
      <c r="DH241" s="1106" t="n"/>
      <c r="DI241" s="1106" t="n"/>
    </row>
    <row r="242" ht="13.5" customHeight="1" s="1178">
      <c r="A242" s="1106" t="n"/>
      <c r="B242" s="1106" t="n"/>
      <c r="C242" s="1106" t="n"/>
      <c r="D242" s="1106" t="n"/>
      <c r="E242" s="1106" t="n"/>
      <c r="F242" s="1106" t="n"/>
      <c r="G242" s="144" t="n"/>
      <c r="H242" s="1106" t="n"/>
      <c r="I242" s="1106" t="n"/>
      <c r="J242" s="1106" t="n"/>
      <c r="K242" s="1106" t="n"/>
      <c r="L242" s="1106" t="n"/>
      <c r="M242" s="1106" t="n"/>
      <c r="N242" s="1106" t="n"/>
      <c r="O242" s="1106" t="n"/>
      <c r="P242" s="1106" t="n"/>
      <c r="Q242" s="1106" t="n"/>
      <c r="R242" s="1106" t="n"/>
      <c r="S242" s="1106" t="n"/>
      <c r="T242" s="230" t="n"/>
      <c r="U242" s="1106" t="n"/>
      <c r="V242" s="1106" t="n"/>
      <c r="W242" s="1106" t="n"/>
      <c r="X242" s="1106" t="n"/>
      <c r="Y242" s="1106" t="n"/>
      <c r="Z242" s="1106" t="n"/>
      <c r="AA242" s="144" t="n"/>
      <c r="AB242" s="1106" t="n"/>
      <c r="AC242" s="1106" t="n"/>
      <c r="AD242" s="1106" t="n"/>
      <c r="AE242" s="1106" t="n"/>
      <c r="AF242" s="1106" t="n"/>
      <c r="AG242" s="1106" t="n"/>
      <c r="AH242" s="144" t="n"/>
      <c r="AI242" s="1105" t="inlineStr">
        <is>
          <t>广告费</t>
        </is>
      </c>
      <c r="AJ242" s="462" t="n">
        <v>-20000</v>
      </c>
      <c r="AK242" s="1106" t="n"/>
      <c r="AL242" s="462" t="n">
        <v>2038025</v>
      </c>
      <c r="AM242" s="462" t="n">
        <v>3664145.3</v>
      </c>
      <c r="AN242" s="1106" t="n"/>
      <c r="AO242" s="1106" t="n"/>
      <c r="AP242" s="1106" t="n"/>
      <c r="AQ242" s="1106" t="n"/>
      <c r="AR242" s="1106" t="n"/>
      <c r="AS242" s="1106" t="n"/>
      <c r="AT242" s="1106" t="n"/>
      <c r="AU242" s="1106" t="n"/>
      <c r="AV242" s="1106" t="n"/>
      <c r="AW242" s="1106" t="n"/>
      <c r="AX242" s="1106" t="n"/>
      <c r="AY242" s="1106" t="n"/>
      <c r="AZ242" s="144" t="n"/>
      <c r="BA242" s="1106" t="n"/>
      <c r="BB242" s="1106" t="n"/>
      <c r="BC242" s="1106" t="n"/>
      <c r="BD242" s="1106" t="n"/>
      <c r="BE242" s="1106" t="n"/>
      <c r="BF242" s="1106" t="n"/>
      <c r="BG242" s="1106" t="n"/>
      <c r="BH242" s="1106" t="n"/>
      <c r="BI242" s="1106" t="n"/>
      <c r="BJ242" s="1106" t="n"/>
      <c r="BK242" s="1106" t="n"/>
      <c r="BL242" s="1106" t="n"/>
      <c r="BM242" s="1106" t="n"/>
      <c r="BN242" s="1106" t="n"/>
      <c r="BO242" s="1106" t="n"/>
      <c r="BP242" s="1106" t="n"/>
      <c r="BQ242" s="1106" t="n"/>
      <c r="BR242" s="1106" t="n"/>
      <c r="BS242" s="1106" t="n"/>
      <c r="BT242" s="1106" t="n"/>
      <c r="BU242" s="1106" t="n"/>
      <c r="BV242" s="1106" t="n"/>
      <c r="BW242" s="1106" t="n"/>
      <c r="BX242" s="1106" t="n"/>
      <c r="BY242" s="1106" t="n"/>
      <c r="BZ242" s="1106" t="n"/>
      <c r="CA242" s="1106" t="n"/>
      <c r="CB242" s="1106" t="n"/>
      <c r="CC242" s="1106" t="n"/>
      <c r="CD242" s="1106" t="n"/>
      <c r="CE242" s="1106" t="n"/>
      <c r="CF242" s="1106" t="n"/>
      <c r="CG242" s="1106" t="n"/>
      <c r="CH242" s="1106" t="n"/>
      <c r="CI242" s="1106" t="n"/>
      <c r="CJ242" s="1106" t="n"/>
      <c r="CK242" s="1106" t="n"/>
      <c r="CL242" s="1106" t="n"/>
      <c r="CM242" s="1106" t="n"/>
      <c r="CN242" s="1106" t="n"/>
      <c r="CO242" s="1106" t="n"/>
      <c r="CP242" s="1106" t="n"/>
      <c r="CQ242" s="1106" t="n"/>
      <c r="CR242" s="1106" t="n"/>
      <c r="CS242" s="1106" t="n"/>
      <c r="CT242" s="1106" t="n"/>
      <c r="CU242" s="1106" t="n"/>
      <c r="CV242" s="1106" t="n"/>
      <c r="CW242" s="1106" t="n"/>
      <c r="CX242" s="1106" t="n"/>
      <c r="CY242" s="1106" t="n"/>
      <c r="CZ242" s="1106" t="n"/>
      <c r="DA242" s="1106" t="n"/>
      <c r="DB242" s="1106" t="n"/>
      <c r="DC242" s="1106" t="n"/>
      <c r="DD242" s="1106" t="n"/>
      <c r="DE242" s="1106" t="n"/>
      <c r="DF242" s="1106" t="n"/>
      <c r="DG242" s="1106" t="n"/>
      <c r="DH242" s="1106" t="n"/>
      <c r="DI242" s="1106" t="n"/>
    </row>
    <row r="243" ht="13.5" customHeight="1" s="1178">
      <c r="A243" s="1106" t="n"/>
      <c r="B243" s="1106" t="n"/>
      <c r="C243" s="1106" t="n"/>
      <c r="D243" s="1106" t="n"/>
      <c r="E243" s="1106" t="n"/>
      <c r="F243" s="1106" t="n"/>
      <c r="G243" s="144" t="n"/>
      <c r="H243" s="1106" t="n"/>
      <c r="I243" s="1106" t="n"/>
      <c r="J243" s="1106" t="n"/>
      <c r="K243" s="1106" t="n"/>
      <c r="L243" s="1106" t="n"/>
      <c r="M243" s="1106" t="n"/>
      <c r="N243" s="1106" t="n"/>
      <c r="O243" s="1106" t="n"/>
      <c r="P243" s="1106" t="n"/>
      <c r="Q243" s="1106" t="n"/>
      <c r="R243" s="1106" t="n"/>
      <c r="S243" s="1106" t="n"/>
      <c r="T243" s="230" t="n"/>
      <c r="U243" s="1106" t="n"/>
      <c r="V243" s="1106" t="n"/>
      <c r="W243" s="1106" t="n"/>
      <c r="X243" s="1106" t="n"/>
      <c r="Y243" s="1106" t="n"/>
      <c r="Z243" s="1106" t="n"/>
      <c r="AA243" s="144" t="n"/>
      <c r="AB243" s="1106" t="n"/>
      <c r="AC243" s="1106" t="n"/>
      <c r="AD243" s="1106" t="n"/>
      <c r="AE243" s="1106" t="n"/>
      <c r="AF243" s="1106" t="n"/>
      <c r="AG243" s="1106" t="n"/>
      <c r="AH243" s="144" t="n"/>
      <c r="AI243" s="1105" t="inlineStr">
        <is>
          <t>促销费</t>
        </is>
      </c>
      <c r="AJ243" s="462" t="n">
        <v>-40000</v>
      </c>
      <c r="AK243" s="1106" t="n"/>
      <c r="AL243" s="462" t="n">
        <v>2078025</v>
      </c>
      <c r="AM243" s="462" t="n">
        <v>3624145.3</v>
      </c>
      <c r="AN243" s="1106" t="n"/>
      <c r="AO243" s="1106" t="n"/>
      <c r="AP243" s="1106" t="n"/>
      <c r="AQ243" s="1106" t="n"/>
      <c r="AR243" s="1106" t="n"/>
      <c r="AS243" s="1106" t="n"/>
      <c r="AT243" s="1106" t="n"/>
      <c r="AU243" s="1106" t="n"/>
      <c r="AV243" s="1106" t="n"/>
      <c r="AW243" s="1106" t="n"/>
      <c r="AX243" s="1106" t="n"/>
      <c r="AY243" s="1106" t="n"/>
      <c r="AZ243" s="144" t="n"/>
      <c r="BA243" s="1106" t="n"/>
      <c r="BB243" s="1106" t="n"/>
      <c r="BC243" s="1106" t="n"/>
      <c r="BD243" s="1106" t="n"/>
      <c r="BE243" s="1106" t="n"/>
      <c r="BF243" s="1106" t="n"/>
      <c r="BG243" s="1106" t="n"/>
      <c r="BH243" s="1106" t="n"/>
      <c r="BI243" s="1106" t="n"/>
      <c r="BJ243" s="1106" t="n"/>
      <c r="BK243" s="1106" t="n"/>
      <c r="BL243" s="1106" t="n"/>
      <c r="BM243" s="1106" t="n"/>
      <c r="BN243" s="1106" t="n"/>
      <c r="BO243" s="1106" t="n"/>
      <c r="BP243" s="1106" t="n"/>
      <c r="BQ243" s="1106" t="n"/>
      <c r="BR243" s="1106" t="n"/>
      <c r="BS243" s="1106" t="n"/>
      <c r="BT243" s="1106" t="n"/>
      <c r="BU243" s="1106" t="n"/>
      <c r="BV243" s="1106" t="n"/>
      <c r="BW243" s="1106" t="n"/>
      <c r="BX243" s="1106" t="n"/>
      <c r="BY243" s="1106" t="n"/>
      <c r="BZ243" s="1106" t="n"/>
      <c r="CA243" s="1106" t="n"/>
      <c r="CB243" s="1106" t="n"/>
      <c r="CC243" s="1106" t="n"/>
      <c r="CD243" s="1106" t="n"/>
      <c r="CE243" s="1106" t="n"/>
      <c r="CF243" s="1106" t="n"/>
      <c r="CG243" s="1106" t="n"/>
      <c r="CH243" s="1106" t="n"/>
      <c r="CI243" s="1106" t="n"/>
      <c r="CJ243" s="1106" t="n"/>
      <c r="CK243" s="1106" t="n"/>
      <c r="CL243" s="1106" t="n"/>
      <c r="CM243" s="1106" t="n"/>
      <c r="CN243" s="1106" t="n"/>
      <c r="CO243" s="1106" t="n"/>
      <c r="CP243" s="1106" t="n"/>
      <c r="CQ243" s="1106" t="n"/>
      <c r="CR243" s="1106" t="n"/>
      <c r="CS243" s="1106" t="n"/>
      <c r="CT243" s="1106" t="n"/>
      <c r="CU243" s="1106" t="n"/>
      <c r="CV243" s="1106" t="n"/>
      <c r="CW243" s="1106" t="n"/>
      <c r="CX243" s="1106" t="n"/>
      <c r="CY243" s="1106" t="n"/>
      <c r="CZ243" s="1106" t="n"/>
      <c r="DA243" s="1106" t="n"/>
      <c r="DB243" s="1106" t="n"/>
      <c r="DC243" s="1106" t="n"/>
      <c r="DD243" s="1106" t="n"/>
      <c r="DE243" s="1106" t="n"/>
      <c r="DF243" s="1106" t="n"/>
      <c r="DG243" s="1106" t="n"/>
      <c r="DH243" s="1106" t="n"/>
      <c r="DI243" s="1106" t="n"/>
    </row>
    <row r="244" ht="13.5" customHeight="1" s="1178">
      <c r="A244" s="1106" t="n"/>
      <c r="B244" s="1106" t="n"/>
      <c r="C244" s="1106" t="n"/>
      <c r="D244" s="1106" t="n"/>
      <c r="E244" s="1106" t="n"/>
      <c r="F244" s="1106" t="n"/>
      <c r="G244" s="144" t="n"/>
      <c r="H244" s="1106" t="n"/>
      <c r="I244" s="1106" t="n"/>
      <c r="J244" s="1106" t="n"/>
      <c r="K244" s="1106" t="n"/>
      <c r="L244" s="1106" t="n"/>
      <c r="M244" s="1106" t="n"/>
      <c r="N244" s="1106" t="n"/>
      <c r="O244" s="1106" t="n"/>
      <c r="P244" s="1106" t="n"/>
      <c r="Q244" s="1106" t="n"/>
      <c r="R244" s="1106" t="n"/>
      <c r="S244" s="1106" t="n"/>
      <c r="T244" s="230" t="n"/>
      <c r="U244" s="1106" t="n"/>
      <c r="V244" s="1106" t="n"/>
      <c r="W244" s="1106" t="n"/>
      <c r="X244" s="1106" t="n"/>
      <c r="Y244" s="1106" t="n"/>
      <c r="Z244" s="1106" t="n"/>
      <c r="AA244" s="144" t="n"/>
      <c r="AB244" s="1106" t="n"/>
      <c r="AC244" s="1106" t="n"/>
      <c r="AD244" s="1106" t="n"/>
      <c r="AE244" s="1106" t="n"/>
      <c r="AF244" s="1106" t="n"/>
      <c r="AG244" s="1106" t="n"/>
      <c r="AH244" s="144" t="n"/>
      <c r="AI244" s="1105" t="inlineStr">
        <is>
          <t>销售收入</t>
        </is>
      </c>
      <c r="AJ244" s="462" t="n">
        <v>3017600</v>
      </c>
      <c r="AK244" s="462" t="n">
        <v>3017600</v>
      </c>
      <c r="AL244" s="1106" t="n"/>
      <c r="AM244" s="462" t="n">
        <v>6641745.3</v>
      </c>
      <c r="AN244" s="1106" t="n"/>
      <c r="AO244" s="1106" t="n"/>
      <c r="AP244" s="1106" t="n"/>
      <c r="AQ244" s="1106" t="n"/>
      <c r="AR244" s="1106" t="n"/>
      <c r="AS244" s="1106" t="n"/>
      <c r="AT244" s="1106" t="n"/>
      <c r="AU244" s="1106" t="n"/>
      <c r="AV244" s="1106" t="n"/>
      <c r="AW244" s="1106" t="n"/>
      <c r="AX244" s="1106" t="n"/>
      <c r="AY244" s="1106" t="n"/>
      <c r="AZ244" s="144" t="n"/>
      <c r="BA244" s="1106" t="n"/>
      <c r="BB244" s="1106" t="n"/>
      <c r="BC244" s="1106" t="n"/>
      <c r="BD244" s="1106" t="n"/>
      <c r="BE244" s="1106" t="n"/>
      <c r="BF244" s="1106" t="n"/>
      <c r="BG244" s="1106" t="n"/>
      <c r="BH244" s="1106" t="n"/>
      <c r="BI244" s="1106" t="n"/>
      <c r="BJ244" s="1106" t="n"/>
      <c r="BK244" s="1106" t="n"/>
      <c r="BL244" s="1106" t="n"/>
      <c r="BM244" s="1106" t="n"/>
      <c r="BN244" s="1106" t="n"/>
      <c r="BO244" s="1106" t="n"/>
      <c r="BP244" s="1106" t="n"/>
      <c r="BQ244" s="1106" t="n"/>
      <c r="BR244" s="1106" t="n"/>
      <c r="BS244" s="1106" t="n"/>
      <c r="BT244" s="1106" t="n"/>
      <c r="BU244" s="1106" t="n"/>
      <c r="BV244" s="1106" t="n"/>
      <c r="BW244" s="1106" t="n"/>
      <c r="BX244" s="1106" t="n"/>
      <c r="BY244" s="1106" t="n"/>
      <c r="BZ244" s="1106" t="n"/>
      <c r="CA244" s="1106" t="n"/>
      <c r="CB244" s="1106" t="n"/>
      <c r="CC244" s="1106" t="n"/>
      <c r="CD244" s="1106" t="n"/>
      <c r="CE244" s="1106" t="n"/>
      <c r="CF244" s="1106" t="n"/>
      <c r="CG244" s="1106" t="n"/>
      <c r="CH244" s="1106" t="n"/>
      <c r="CI244" s="1106" t="n"/>
      <c r="CJ244" s="1106" t="n"/>
      <c r="CK244" s="1106" t="n"/>
      <c r="CL244" s="1106" t="n"/>
      <c r="CM244" s="1106" t="n"/>
      <c r="CN244" s="1106" t="n"/>
      <c r="CO244" s="1106" t="n"/>
      <c r="CP244" s="1106" t="n"/>
      <c r="CQ244" s="1106" t="n"/>
      <c r="CR244" s="1106" t="n"/>
      <c r="CS244" s="1106" t="n"/>
      <c r="CT244" s="1106" t="n"/>
      <c r="CU244" s="1106" t="n"/>
      <c r="CV244" s="1106" t="n"/>
      <c r="CW244" s="1106" t="n"/>
      <c r="CX244" s="1106" t="n"/>
      <c r="CY244" s="1106" t="n"/>
      <c r="CZ244" s="1106" t="n"/>
      <c r="DA244" s="1106" t="n"/>
      <c r="DB244" s="1106" t="n"/>
      <c r="DC244" s="1106" t="n"/>
      <c r="DD244" s="1106" t="n"/>
      <c r="DE244" s="1106" t="n"/>
      <c r="DF244" s="1106" t="n"/>
      <c r="DG244" s="1106" t="n"/>
      <c r="DH244" s="1106" t="n"/>
      <c r="DI244" s="1106" t="n"/>
    </row>
    <row r="245" ht="13.5" customHeight="1" s="1178">
      <c r="A245" s="1106" t="n"/>
      <c r="B245" s="1106" t="n"/>
      <c r="C245" s="1106" t="n"/>
      <c r="D245" s="1106" t="n"/>
      <c r="E245" s="1106" t="n"/>
      <c r="F245" s="1106" t="n"/>
      <c r="G245" s="144" t="n"/>
      <c r="H245" s="1106" t="n"/>
      <c r="I245" s="1106" t="n"/>
      <c r="J245" s="1106" t="n"/>
      <c r="K245" s="1106" t="n"/>
      <c r="L245" s="1106" t="n"/>
      <c r="M245" s="1106" t="n"/>
      <c r="N245" s="1106" t="n"/>
      <c r="O245" s="1106" t="n"/>
      <c r="P245" s="1106" t="n"/>
      <c r="Q245" s="1106" t="n"/>
      <c r="R245" s="1106" t="n"/>
      <c r="S245" s="1106" t="n"/>
      <c r="T245" s="230" t="n"/>
      <c r="U245" s="1106" t="n"/>
      <c r="V245" s="1106" t="n"/>
      <c r="W245" s="1106" t="n"/>
      <c r="X245" s="1106" t="n"/>
      <c r="Y245" s="1106" t="n"/>
      <c r="Z245" s="1106" t="n"/>
      <c r="AA245" s="144" t="n"/>
      <c r="AB245" s="1106" t="n"/>
      <c r="AC245" s="1106" t="n"/>
      <c r="AD245" s="1106" t="n"/>
      <c r="AE245" s="1106" t="n"/>
      <c r="AF245" s="1106" t="n"/>
      <c r="AG245" s="1106" t="n"/>
      <c r="AH245" s="144" t="n"/>
      <c r="AI245" s="1105" t="inlineStr">
        <is>
          <t>废品损失</t>
        </is>
      </c>
      <c r="AJ245" s="462" t="n">
        <v>-50240</v>
      </c>
      <c r="AK245" s="1106" t="n"/>
      <c r="AL245" s="462" t="n">
        <v>2128265</v>
      </c>
      <c r="AM245" s="462" t="n">
        <v>6591505.3</v>
      </c>
      <c r="AN245" s="1106" t="n"/>
      <c r="AO245" s="1106" t="n"/>
      <c r="AP245" s="1106" t="n"/>
      <c r="AQ245" s="1106" t="n"/>
      <c r="AR245" s="1106" t="n"/>
      <c r="AS245" s="1106" t="n"/>
      <c r="AT245" s="1106" t="n"/>
      <c r="AU245" s="1106" t="n"/>
      <c r="AV245" s="1106" t="n"/>
      <c r="AW245" s="1106" t="n"/>
      <c r="AX245" s="1106" t="n"/>
      <c r="AY245" s="1106" t="n"/>
      <c r="AZ245" s="144" t="n"/>
      <c r="BA245" s="1106" t="n"/>
      <c r="BB245" s="1106" t="n"/>
      <c r="BC245" s="1106" t="n"/>
      <c r="BD245" s="1106" t="n"/>
      <c r="BE245" s="1106" t="n"/>
      <c r="BF245" s="1106" t="n"/>
      <c r="BG245" s="1106" t="n"/>
      <c r="BH245" s="1106" t="n"/>
      <c r="BI245" s="1106" t="n"/>
      <c r="BJ245" s="1106" t="n"/>
      <c r="BK245" s="1106" t="n"/>
      <c r="BL245" s="1106" t="n"/>
      <c r="BM245" s="1106" t="n"/>
      <c r="BN245" s="1106" t="n"/>
      <c r="BO245" s="1106" t="n"/>
      <c r="BP245" s="1106" t="n"/>
      <c r="BQ245" s="1106" t="n"/>
      <c r="BR245" s="1106" t="n"/>
      <c r="BS245" s="1106" t="n"/>
      <c r="BT245" s="1106" t="n"/>
      <c r="BU245" s="1106" t="n"/>
      <c r="BV245" s="1106" t="n"/>
      <c r="BW245" s="1106" t="n"/>
      <c r="BX245" s="1106" t="n"/>
      <c r="BY245" s="1106" t="n"/>
      <c r="BZ245" s="1106" t="n"/>
      <c r="CA245" s="1106" t="n"/>
      <c r="CB245" s="1106" t="n"/>
      <c r="CC245" s="1106" t="n"/>
      <c r="CD245" s="1106" t="n"/>
      <c r="CE245" s="1106" t="n"/>
      <c r="CF245" s="1106" t="n"/>
      <c r="CG245" s="1106" t="n"/>
      <c r="CH245" s="1106" t="n"/>
      <c r="CI245" s="1106" t="n"/>
      <c r="CJ245" s="1106" t="n"/>
      <c r="CK245" s="1106" t="n"/>
      <c r="CL245" s="1106" t="n"/>
      <c r="CM245" s="1106" t="n"/>
      <c r="CN245" s="1106" t="n"/>
      <c r="CO245" s="1106" t="n"/>
      <c r="CP245" s="1106" t="n"/>
      <c r="CQ245" s="1106" t="n"/>
      <c r="CR245" s="1106" t="n"/>
      <c r="CS245" s="1106" t="n"/>
      <c r="CT245" s="1106" t="n"/>
      <c r="CU245" s="1106" t="n"/>
      <c r="CV245" s="1106" t="n"/>
      <c r="CW245" s="1106" t="n"/>
      <c r="CX245" s="1106" t="n"/>
      <c r="CY245" s="1106" t="n"/>
      <c r="CZ245" s="1106" t="n"/>
      <c r="DA245" s="1106" t="n"/>
      <c r="DB245" s="1106" t="n"/>
      <c r="DC245" s="1106" t="n"/>
      <c r="DD245" s="1106" t="n"/>
      <c r="DE245" s="1106" t="n"/>
      <c r="DF245" s="1106" t="n"/>
      <c r="DG245" s="1106" t="n"/>
      <c r="DH245" s="1106" t="n"/>
      <c r="DI245" s="1106" t="n"/>
    </row>
    <row r="246" ht="13.5" customHeight="1" s="1178">
      <c r="A246" s="1106" t="n"/>
      <c r="B246" s="1106" t="n"/>
      <c r="C246" s="1106" t="n"/>
      <c r="D246" s="1106" t="n"/>
      <c r="E246" s="1106" t="n"/>
      <c r="F246" s="1106" t="n"/>
      <c r="G246" s="144" t="n"/>
      <c r="H246" s="1106" t="n"/>
      <c r="I246" s="1106" t="n"/>
      <c r="J246" s="1106" t="n"/>
      <c r="K246" s="1106" t="n"/>
      <c r="L246" s="1106" t="n"/>
      <c r="M246" s="1106" t="n"/>
      <c r="N246" s="1106" t="n"/>
      <c r="O246" s="1106" t="n"/>
      <c r="P246" s="1106" t="n"/>
      <c r="Q246" s="1106" t="n"/>
      <c r="R246" s="1106" t="n"/>
      <c r="S246" s="1106" t="n"/>
      <c r="T246" s="230" t="n"/>
      <c r="U246" s="1106" t="n"/>
      <c r="V246" s="1106" t="n"/>
      <c r="W246" s="1106" t="n"/>
      <c r="X246" s="1106" t="n"/>
      <c r="Y246" s="1106" t="n"/>
      <c r="Z246" s="1106" t="n"/>
      <c r="AA246" s="144" t="n"/>
      <c r="AB246" s="1106" t="n"/>
      <c r="AC246" s="1106" t="n"/>
      <c r="AD246" s="1106" t="n"/>
      <c r="AE246" s="1106" t="n"/>
      <c r="AF246" s="1106" t="n"/>
      <c r="AG246" s="1106" t="n"/>
      <c r="AH246" s="144" t="n"/>
      <c r="AI246" s="1105" t="inlineStr">
        <is>
          <t>折旧费</t>
        </is>
      </c>
      <c r="AJ246" s="462" t="n">
        <v>-620000</v>
      </c>
      <c r="AK246" s="1106" t="n"/>
      <c r="AL246" s="462" t="n">
        <v>2748265</v>
      </c>
      <c r="AM246" s="1106" t="n"/>
      <c r="AN246" s="1106" t="n"/>
      <c r="AO246" s="1106" t="n"/>
      <c r="AP246" s="1106" t="n"/>
      <c r="AQ246" s="1106" t="n"/>
      <c r="AR246" s="1106" t="n"/>
      <c r="AS246" s="1106" t="n"/>
      <c r="AT246" s="1106" t="n"/>
      <c r="AU246" s="1106" t="n"/>
      <c r="AV246" s="1106" t="n"/>
      <c r="AW246" s="1106" t="n"/>
      <c r="AX246" s="1106" t="n"/>
      <c r="AY246" s="1106" t="n"/>
      <c r="AZ246" s="144" t="n"/>
      <c r="BA246" s="1106" t="n"/>
      <c r="BB246" s="1106" t="n"/>
      <c r="BC246" s="1106" t="n"/>
      <c r="BD246" s="1106" t="n"/>
      <c r="BE246" s="1106" t="n"/>
      <c r="BF246" s="1106" t="n"/>
      <c r="BG246" s="1106" t="n"/>
      <c r="BH246" s="1106" t="n"/>
      <c r="BI246" s="1106" t="n"/>
      <c r="BJ246" s="1106" t="n"/>
      <c r="BK246" s="1106" t="n"/>
      <c r="BL246" s="1106" t="n"/>
      <c r="BM246" s="1106" t="n"/>
      <c r="BN246" s="1106" t="n"/>
      <c r="BO246" s="1106" t="n"/>
      <c r="BP246" s="1106" t="n"/>
      <c r="BQ246" s="1106" t="n"/>
      <c r="BR246" s="1106" t="n"/>
      <c r="BS246" s="1106" t="n"/>
      <c r="BT246" s="1106" t="n"/>
      <c r="BU246" s="1106" t="n"/>
      <c r="BV246" s="1106" t="n"/>
      <c r="BW246" s="1106" t="n"/>
      <c r="BX246" s="1106" t="n"/>
      <c r="BY246" s="1106" t="n"/>
      <c r="BZ246" s="1106" t="n"/>
      <c r="CA246" s="1106" t="n"/>
      <c r="CB246" s="1106" t="n"/>
      <c r="CC246" s="1106" t="n"/>
      <c r="CD246" s="1106" t="n"/>
      <c r="CE246" s="1106" t="n"/>
      <c r="CF246" s="1106" t="n"/>
      <c r="CG246" s="1106" t="n"/>
      <c r="CH246" s="1106" t="n"/>
      <c r="CI246" s="1106" t="n"/>
      <c r="CJ246" s="1106" t="n"/>
      <c r="CK246" s="1106" t="n"/>
      <c r="CL246" s="1106" t="n"/>
      <c r="CM246" s="1106" t="n"/>
      <c r="CN246" s="1106" t="n"/>
      <c r="CO246" s="1106" t="n"/>
      <c r="CP246" s="1106" t="n"/>
      <c r="CQ246" s="1106" t="n"/>
      <c r="CR246" s="1106" t="n"/>
      <c r="CS246" s="1106" t="n"/>
      <c r="CT246" s="1106" t="n"/>
      <c r="CU246" s="1106" t="n"/>
      <c r="CV246" s="1106" t="n"/>
      <c r="CW246" s="1106" t="n"/>
      <c r="CX246" s="1106" t="n"/>
      <c r="CY246" s="1106" t="n"/>
      <c r="CZ246" s="1106" t="n"/>
      <c r="DA246" s="1106" t="n"/>
      <c r="DB246" s="1106" t="n"/>
      <c r="DC246" s="1106" t="n"/>
      <c r="DD246" s="1106" t="n"/>
      <c r="DE246" s="1106" t="n"/>
      <c r="DF246" s="1106" t="n"/>
      <c r="DG246" s="1106" t="n"/>
      <c r="DH246" s="1106" t="n"/>
      <c r="DI246" s="1106" t="n"/>
    </row>
    <row r="247" ht="13.5" customHeight="1" s="1178">
      <c r="A247" s="1106" t="n"/>
      <c r="B247" s="1106" t="n"/>
      <c r="C247" s="1106" t="n"/>
      <c r="D247" s="1106" t="n"/>
      <c r="E247" s="1106" t="n"/>
      <c r="F247" s="1106" t="n"/>
      <c r="G247" s="144" t="n"/>
      <c r="H247" s="1106" t="n"/>
      <c r="I247" s="1106" t="n"/>
      <c r="J247" s="1106" t="n"/>
      <c r="K247" s="1106" t="n"/>
      <c r="L247" s="1106" t="n"/>
      <c r="M247" s="1106" t="n"/>
      <c r="N247" s="1106" t="n"/>
      <c r="O247" s="1106" t="n"/>
      <c r="P247" s="1106" t="n"/>
      <c r="Q247" s="1106" t="n"/>
      <c r="R247" s="1106" t="n"/>
      <c r="S247" s="1106" t="n"/>
      <c r="T247" s="230" t="n"/>
      <c r="U247" s="1106" t="n"/>
      <c r="V247" s="1106" t="n"/>
      <c r="W247" s="1106" t="n"/>
      <c r="X247" s="1106" t="n"/>
      <c r="Y247" s="1106" t="n"/>
      <c r="Z247" s="1106" t="n"/>
      <c r="AA247" s="144" t="n"/>
      <c r="AB247" s="1106" t="n"/>
      <c r="AC247" s="1106" t="n"/>
      <c r="AD247" s="1106" t="n"/>
      <c r="AE247" s="1106" t="n"/>
      <c r="AF247" s="1106" t="n"/>
      <c r="AG247" s="1106" t="n"/>
      <c r="AH247" s="144" t="n"/>
      <c r="AI247" s="1105" t="inlineStr">
        <is>
          <t>产品库存变化</t>
        </is>
      </c>
      <c r="AJ247" s="462" t="n">
        <v>-167923.08</v>
      </c>
      <c r="AK247" s="1106" t="n"/>
      <c r="AL247" s="462" t="n">
        <v>2916188.08</v>
      </c>
      <c r="AM247" s="1106" t="n"/>
      <c r="AN247" s="1106" t="n"/>
      <c r="AO247" s="1106" t="n"/>
      <c r="AP247" s="1106" t="n"/>
      <c r="AQ247" s="1106" t="n"/>
      <c r="AR247" s="1106" t="n"/>
      <c r="AS247" s="1106" t="n"/>
      <c r="AT247" s="1106" t="n"/>
      <c r="AU247" s="1106" t="n"/>
      <c r="AV247" s="1106" t="n"/>
      <c r="AW247" s="1106" t="n"/>
      <c r="AX247" s="1106" t="n"/>
      <c r="AY247" s="1106" t="n"/>
      <c r="AZ247" s="144" t="n"/>
      <c r="BA247" s="1106" t="n"/>
      <c r="BB247" s="1106" t="n"/>
      <c r="BC247" s="1106" t="n"/>
      <c r="BD247" s="1106" t="n"/>
      <c r="BE247" s="1106" t="n"/>
      <c r="BF247" s="1106" t="n"/>
      <c r="BG247" s="1106" t="n"/>
      <c r="BH247" s="1106" t="n"/>
      <c r="BI247" s="1106" t="n"/>
      <c r="BJ247" s="1106" t="n"/>
      <c r="BK247" s="1106" t="n"/>
      <c r="BL247" s="1106" t="n"/>
      <c r="BM247" s="1106" t="n"/>
      <c r="BN247" s="1106" t="n"/>
      <c r="BO247" s="1106" t="n"/>
      <c r="BP247" s="1106" t="n"/>
      <c r="BQ247" s="1106" t="n"/>
      <c r="BR247" s="1106" t="n"/>
      <c r="BS247" s="1106" t="n"/>
      <c r="BT247" s="1106" t="n"/>
      <c r="BU247" s="1106" t="n"/>
      <c r="BV247" s="1106" t="n"/>
      <c r="BW247" s="1106" t="n"/>
      <c r="BX247" s="1106" t="n"/>
      <c r="BY247" s="1106" t="n"/>
      <c r="BZ247" s="1106" t="n"/>
      <c r="CA247" s="1106" t="n"/>
      <c r="CB247" s="1106" t="n"/>
      <c r="CC247" s="1106" t="n"/>
      <c r="CD247" s="1106" t="n"/>
      <c r="CE247" s="1106" t="n"/>
      <c r="CF247" s="1106" t="n"/>
      <c r="CG247" s="1106" t="n"/>
      <c r="CH247" s="1106" t="n"/>
      <c r="CI247" s="1106" t="n"/>
      <c r="CJ247" s="1106" t="n"/>
      <c r="CK247" s="1106" t="n"/>
      <c r="CL247" s="1106" t="n"/>
      <c r="CM247" s="1106" t="n"/>
      <c r="CN247" s="1106" t="n"/>
      <c r="CO247" s="1106" t="n"/>
      <c r="CP247" s="1106" t="n"/>
      <c r="CQ247" s="1106" t="n"/>
      <c r="CR247" s="1106" t="n"/>
      <c r="CS247" s="1106" t="n"/>
      <c r="CT247" s="1106" t="n"/>
      <c r="CU247" s="1106" t="n"/>
      <c r="CV247" s="1106" t="n"/>
      <c r="CW247" s="1106" t="n"/>
      <c r="CX247" s="1106" t="n"/>
      <c r="CY247" s="1106" t="n"/>
      <c r="CZ247" s="1106" t="n"/>
      <c r="DA247" s="1106" t="n"/>
      <c r="DB247" s="1106" t="n"/>
      <c r="DC247" s="1106" t="n"/>
      <c r="DD247" s="1106" t="n"/>
      <c r="DE247" s="1106" t="n"/>
      <c r="DF247" s="1106" t="n"/>
      <c r="DG247" s="1106" t="n"/>
      <c r="DH247" s="1106" t="n"/>
      <c r="DI247" s="1106" t="n"/>
    </row>
    <row r="248" ht="13.5" customHeight="1" s="1178">
      <c r="A248" s="1106" t="n"/>
      <c r="B248" s="1106" t="n"/>
      <c r="C248" s="1106" t="n"/>
      <c r="D248" s="1106" t="n"/>
      <c r="E248" s="1106" t="n"/>
      <c r="F248" s="1106" t="n"/>
      <c r="G248" s="144" t="n"/>
      <c r="H248" s="1106" t="n"/>
      <c r="I248" s="1106" t="n"/>
      <c r="J248" s="1106" t="n"/>
      <c r="K248" s="1106" t="n"/>
      <c r="L248" s="1106" t="n"/>
      <c r="M248" s="1106" t="n"/>
      <c r="N248" s="1106" t="n"/>
      <c r="O248" s="1106" t="n"/>
      <c r="P248" s="1106" t="n"/>
      <c r="Q248" s="1106" t="n"/>
      <c r="R248" s="1106" t="n"/>
      <c r="S248" s="1106" t="n"/>
      <c r="T248" s="230" t="n"/>
      <c r="U248" s="1106" t="n"/>
      <c r="V248" s="1106" t="n"/>
      <c r="W248" s="1106" t="n"/>
      <c r="X248" s="1106" t="n"/>
      <c r="Y248" s="1106" t="n"/>
      <c r="Z248" s="1106" t="n"/>
      <c r="AA248" s="144" t="n"/>
      <c r="AB248" s="1106" t="n"/>
      <c r="AC248" s="1106" t="n"/>
      <c r="AD248" s="1106" t="n"/>
      <c r="AE248" s="1106" t="n"/>
      <c r="AF248" s="1106" t="n"/>
      <c r="AG248" s="1106" t="n"/>
      <c r="AH248" s="144" t="n"/>
      <c r="AI248" s="1105" t="inlineStr">
        <is>
          <t>原材料存储费</t>
        </is>
      </c>
      <c r="AJ248" s="462" t="n">
        <v>-9322.5</v>
      </c>
      <c r="AK248" s="1106" t="n"/>
      <c r="AL248" s="462" t="n">
        <v>2925510.58</v>
      </c>
      <c r="AM248" s="462" t="n">
        <v>6582182.8</v>
      </c>
      <c r="AN248" s="1106" t="n"/>
      <c r="AO248" s="1106" t="n"/>
      <c r="AP248" s="1106" t="n"/>
      <c r="AQ248" s="1106" t="n"/>
      <c r="AR248" s="1106" t="n"/>
      <c r="AS248" s="1106" t="n"/>
      <c r="AT248" s="1106" t="n"/>
      <c r="AU248" s="1106" t="n"/>
      <c r="AV248" s="1106" t="n"/>
      <c r="AW248" s="1106" t="n"/>
      <c r="AX248" s="1106" t="n"/>
      <c r="AY248" s="1106" t="n"/>
      <c r="AZ248" s="144" t="n"/>
      <c r="BA248" s="1106" t="n"/>
      <c r="BB248" s="1106" t="n"/>
      <c r="BC248" s="1106" t="n"/>
      <c r="BD248" s="1106" t="n"/>
      <c r="BE248" s="1106" t="n"/>
      <c r="BF248" s="1106" t="n"/>
      <c r="BG248" s="1106" t="n"/>
      <c r="BH248" s="1106" t="n"/>
      <c r="BI248" s="1106" t="n"/>
      <c r="BJ248" s="1106" t="n"/>
      <c r="BK248" s="1106" t="n"/>
      <c r="BL248" s="1106" t="n"/>
      <c r="BM248" s="1106" t="n"/>
      <c r="BN248" s="1106" t="n"/>
      <c r="BO248" s="1106" t="n"/>
      <c r="BP248" s="1106" t="n"/>
      <c r="BQ248" s="1106" t="n"/>
      <c r="BR248" s="1106" t="n"/>
      <c r="BS248" s="1106" t="n"/>
      <c r="BT248" s="1106" t="n"/>
      <c r="BU248" s="1106" t="n"/>
      <c r="BV248" s="1106" t="n"/>
      <c r="BW248" s="1106" t="n"/>
      <c r="BX248" s="1106" t="n"/>
      <c r="BY248" s="1106" t="n"/>
      <c r="BZ248" s="1106" t="n"/>
      <c r="CA248" s="1106" t="n"/>
      <c r="CB248" s="1106" t="n"/>
      <c r="CC248" s="1106" t="n"/>
      <c r="CD248" s="1106" t="n"/>
      <c r="CE248" s="1106" t="n"/>
      <c r="CF248" s="1106" t="n"/>
      <c r="CG248" s="1106" t="n"/>
      <c r="CH248" s="1106" t="n"/>
      <c r="CI248" s="1106" t="n"/>
      <c r="CJ248" s="1106" t="n"/>
      <c r="CK248" s="1106" t="n"/>
      <c r="CL248" s="1106" t="n"/>
      <c r="CM248" s="1106" t="n"/>
      <c r="CN248" s="1106" t="n"/>
      <c r="CO248" s="1106" t="n"/>
      <c r="CP248" s="1106" t="n"/>
      <c r="CQ248" s="1106" t="n"/>
      <c r="CR248" s="1106" t="n"/>
      <c r="CS248" s="1106" t="n"/>
      <c r="CT248" s="1106" t="n"/>
      <c r="CU248" s="1106" t="n"/>
      <c r="CV248" s="1106" t="n"/>
      <c r="CW248" s="1106" t="n"/>
      <c r="CX248" s="1106" t="n"/>
      <c r="CY248" s="1106" t="n"/>
      <c r="CZ248" s="1106" t="n"/>
      <c r="DA248" s="1106" t="n"/>
      <c r="DB248" s="1106" t="n"/>
      <c r="DC248" s="1106" t="n"/>
      <c r="DD248" s="1106" t="n"/>
      <c r="DE248" s="1106" t="n"/>
      <c r="DF248" s="1106" t="n"/>
      <c r="DG248" s="1106" t="n"/>
      <c r="DH248" s="1106" t="n"/>
      <c r="DI248" s="1106" t="n"/>
    </row>
    <row r="249" ht="13.5" customHeight="1" s="1178">
      <c r="A249" s="1106" t="n"/>
      <c r="B249" s="1106" t="n"/>
      <c r="C249" s="1106" t="n"/>
      <c r="D249" s="1106" t="n"/>
      <c r="E249" s="1106" t="n"/>
      <c r="F249" s="1106" t="n"/>
      <c r="G249" s="144" t="n"/>
      <c r="H249" s="1106" t="n"/>
      <c r="I249" s="1106" t="n"/>
      <c r="J249" s="1106" t="n"/>
      <c r="K249" s="1106" t="n"/>
      <c r="L249" s="1106" t="n"/>
      <c r="M249" s="1106" t="n"/>
      <c r="N249" s="1106" t="n"/>
      <c r="O249" s="1106" t="n"/>
      <c r="P249" s="1106" t="n"/>
      <c r="Q249" s="1106" t="n"/>
      <c r="R249" s="1106" t="n"/>
      <c r="S249" s="1106" t="n"/>
      <c r="T249" s="230" t="n"/>
      <c r="U249" s="1106" t="n"/>
      <c r="V249" s="1106" t="n"/>
      <c r="W249" s="1106" t="n"/>
      <c r="X249" s="1106" t="n"/>
      <c r="Y249" s="1106" t="n"/>
      <c r="Z249" s="1106" t="n"/>
      <c r="AA249" s="144" t="n"/>
      <c r="AB249" s="1106" t="n"/>
      <c r="AC249" s="1106" t="n"/>
      <c r="AD249" s="1106" t="n"/>
      <c r="AE249" s="1106" t="n"/>
      <c r="AF249" s="1106" t="n"/>
      <c r="AG249" s="1106" t="n"/>
      <c r="AH249" s="144" t="n"/>
      <c r="AI249" s="1105" t="inlineStr">
        <is>
          <t>成品存储费</t>
        </is>
      </c>
      <c r="AJ249" s="462" t="n">
        <v>-15580</v>
      </c>
      <c r="AK249" s="1106" t="n"/>
      <c r="AL249" s="462" t="n">
        <v>2941090.58</v>
      </c>
      <c r="AM249" s="462" t="n">
        <v>6566602.8</v>
      </c>
      <c r="AN249" s="1106" t="n"/>
      <c r="AO249" s="1106" t="n"/>
      <c r="AP249" s="1106" t="n"/>
      <c r="AQ249" s="1106" t="n"/>
      <c r="AR249" s="1106" t="n"/>
      <c r="AS249" s="1106" t="n"/>
      <c r="AT249" s="1106" t="n"/>
      <c r="AU249" s="1106" t="n"/>
      <c r="AV249" s="1106" t="n"/>
      <c r="AW249" s="1106" t="n"/>
      <c r="AX249" s="1106" t="n"/>
      <c r="AY249" s="1106" t="n"/>
      <c r="AZ249" s="144" t="n"/>
      <c r="BA249" s="1106" t="n"/>
      <c r="BB249" s="1106" t="n"/>
      <c r="BC249" s="1106" t="n"/>
      <c r="BD249" s="1106" t="n"/>
      <c r="BE249" s="1106" t="n"/>
      <c r="BF249" s="1106" t="n"/>
      <c r="BG249" s="1106" t="n"/>
      <c r="BH249" s="1106" t="n"/>
      <c r="BI249" s="1106" t="n"/>
      <c r="BJ249" s="1106" t="n"/>
      <c r="BK249" s="1106" t="n"/>
      <c r="BL249" s="1106" t="n"/>
      <c r="BM249" s="1106" t="n"/>
      <c r="BN249" s="1106" t="n"/>
      <c r="BO249" s="1106" t="n"/>
      <c r="BP249" s="1106" t="n"/>
      <c r="BQ249" s="1106" t="n"/>
      <c r="BR249" s="1106" t="n"/>
      <c r="BS249" s="1106" t="n"/>
      <c r="BT249" s="1106" t="n"/>
      <c r="BU249" s="1106" t="n"/>
      <c r="BV249" s="1106" t="n"/>
      <c r="BW249" s="1106" t="n"/>
      <c r="BX249" s="1106" t="n"/>
      <c r="BY249" s="1106" t="n"/>
      <c r="BZ249" s="1106" t="n"/>
      <c r="CA249" s="1106" t="n"/>
      <c r="CB249" s="1106" t="n"/>
      <c r="CC249" s="1106" t="n"/>
      <c r="CD249" s="1106" t="n"/>
      <c r="CE249" s="1106" t="n"/>
      <c r="CF249" s="1106" t="n"/>
      <c r="CG249" s="1106" t="n"/>
      <c r="CH249" s="1106" t="n"/>
      <c r="CI249" s="1106" t="n"/>
      <c r="CJ249" s="1106" t="n"/>
      <c r="CK249" s="1106" t="n"/>
      <c r="CL249" s="1106" t="n"/>
      <c r="CM249" s="1106" t="n"/>
      <c r="CN249" s="1106" t="n"/>
      <c r="CO249" s="1106" t="n"/>
      <c r="CP249" s="1106" t="n"/>
      <c r="CQ249" s="1106" t="n"/>
      <c r="CR249" s="1106" t="n"/>
      <c r="CS249" s="1106" t="n"/>
      <c r="CT249" s="1106" t="n"/>
      <c r="CU249" s="1106" t="n"/>
      <c r="CV249" s="1106" t="n"/>
      <c r="CW249" s="1106" t="n"/>
      <c r="CX249" s="1106" t="n"/>
      <c r="CY249" s="1106" t="n"/>
      <c r="CZ249" s="1106" t="n"/>
      <c r="DA249" s="1106" t="n"/>
      <c r="DB249" s="1106" t="n"/>
      <c r="DC249" s="1106" t="n"/>
      <c r="DD249" s="1106" t="n"/>
      <c r="DE249" s="1106" t="n"/>
      <c r="DF249" s="1106" t="n"/>
      <c r="DG249" s="1106" t="n"/>
      <c r="DH249" s="1106" t="n"/>
      <c r="DI249" s="1106" t="n"/>
    </row>
    <row r="250" ht="13.5" customHeight="1" s="1178">
      <c r="A250" s="1106" t="n"/>
      <c r="B250" s="1106" t="n"/>
      <c r="C250" s="1106" t="n"/>
      <c r="D250" s="1106" t="n"/>
      <c r="E250" s="1106" t="n"/>
      <c r="F250" s="1106" t="n"/>
      <c r="G250" s="144" t="n"/>
      <c r="H250" s="1106" t="n"/>
      <c r="I250" s="1106" t="n"/>
      <c r="J250" s="1106" t="n"/>
      <c r="K250" s="1106" t="n"/>
      <c r="L250" s="1106" t="n"/>
      <c r="M250" s="1106" t="n"/>
      <c r="N250" s="1106" t="n"/>
      <c r="O250" s="1106" t="n"/>
      <c r="P250" s="1106" t="n"/>
      <c r="Q250" s="1106" t="n"/>
      <c r="R250" s="1106" t="n"/>
      <c r="S250" s="1106" t="n"/>
      <c r="T250" s="230" t="n"/>
      <c r="U250" s="1106" t="n"/>
      <c r="V250" s="1106" t="n"/>
      <c r="W250" s="1106" t="n"/>
      <c r="X250" s="1106" t="n"/>
      <c r="Y250" s="1106" t="n"/>
      <c r="Z250" s="1106" t="n"/>
      <c r="AA250" s="144" t="n"/>
      <c r="AB250" s="1106" t="n"/>
      <c r="AC250" s="1106" t="n"/>
      <c r="AD250" s="1106" t="n"/>
      <c r="AE250" s="1106" t="n"/>
      <c r="AF250" s="1106" t="n"/>
      <c r="AG250" s="1106" t="n"/>
      <c r="AH250" s="144" t="n"/>
      <c r="AI250" s="1105" t="inlineStr">
        <is>
          <t>上期国债返回</t>
        </is>
      </c>
      <c r="AJ250" s="1106" t="n">
        <v>0</v>
      </c>
      <c r="AK250" s="1106" t="n"/>
      <c r="AL250" s="1106" t="n"/>
      <c r="AM250" s="462" t="n">
        <v>6566602.8</v>
      </c>
      <c r="AN250" s="1106" t="n"/>
      <c r="AO250" s="1106" t="n"/>
      <c r="AP250" s="1106" t="n"/>
      <c r="AQ250" s="1106" t="n"/>
      <c r="AR250" s="1106" t="n"/>
      <c r="AS250" s="1106" t="n"/>
      <c r="AT250" s="1106" t="n"/>
      <c r="AU250" s="1106" t="n"/>
      <c r="AV250" s="1106" t="n"/>
      <c r="AW250" s="1106" t="n"/>
      <c r="AX250" s="1106" t="n"/>
      <c r="AY250" s="1106" t="n"/>
      <c r="AZ250" s="144" t="n"/>
      <c r="BA250" s="1106" t="n"/>
      <c r="BB250" s="1106" t="n"/>
      <c r="BC250" s="1106" t="n"/>
      <c r="BD250" s="1106" t="n"/>
      <c r="BE250" s="1106" t="n"/>
      <c r="BF250" s="1106" t="n"/>
      <c r="BG250" s="1106" t="n"/>
      <c r="BH250" s="1106" t="n"/>
      <c r="BI250" s="1106" t="n"/>
      <c r="BJ250" s="1106" t="n"/>
      <c r="BK250" s="1106" t="n"/>
      <c r="BL250" s="1106" t="n"/>
      <c r="BM250" s="1106" t="n"/>
      <c r="BN250" s="1106" t="n"/>
      <c r="BO250" s="1106" t="n"/>
      <c r="BP250" s="1106" t="n"/>
      <c r="BQ250" s="1106" t="n"/>
      <c r="BR250" s="1106" t="n"/>
      <c r="BS250" s="1106" t="n"/>
      <c r="BT250" s="1106" t="n"/>
      <c r="BU250" s="1106" t="n"/>
      <c r="BV250" s="1106" t="n"/>
      <c r="BW250" s="1106" t="n"/>
      <c r="BX250" s="1106" t="n"/>
      <c r="BY250" s="1106" t="n"/>
      <c r="BZ250" s="1106" t="n"/>
      <c r="CA250" s="1106" t="n"/>
      <c r="CB250" s="1106" t="n"/>
      <c r="CC250" s="1106" t="n"/>
      <c r="CD250" s="1106" t="n"/>
      <c r="CE250" s="1106" t="n"/>
      <c r="CF250" s="1106" t="n"/>
      <c r="CG250" s="1106" t="n"/>
      <c r="CH250" s="1106" t="n"/>
      <c r="CI250" s="1106" t="n"/>
      <c r="CJ250" s="1106" t="n"/>
      <c r="CK250" s="1106" t="n"/>
      <c r="CL250" s="1106" t="n"/>
      <c r="CM250" s="1106" t="n"/>
      <c r="CN250" s="1106" t="n"/>
      <c r="CO250" s="1106" t="n"/>
      <c r="CP250" s="1106" t="n"/>
      <c r="CQ250" s="1106" t="n"/>
      <c r="CR250" s="1106" t="n"/>
      <c r="CS250" s="1106" t="n"/>
      <c r="CT250" s="1106" t="n"/>
      <c r="CU250" s="1106" t="n"/>
      <c r="CV250" s="1106" t="n"/>
      <c r="CW250" s="1106" t="n"/>
      <c r="CX250" s="1106" t="n"/>
      <c r="CY250" s="1106" t="n"/>
      <c r="CZ250" s="1106" t="n"/>
      <c r="DA250" s="1106" t="n"/>
      <c r="DB250" s="1106" t="n"/>
      <c r="DC250" s="1106" t="n"/>
      <c r="DD250" s="1106" t="n"/>
      <c r="DE250" s="1106" t="n"/>
      <c r="DF250" s="1106" t="n"/>
      <c r="DG250" s="1106" t="n"/>
      <c r="DH250" s="1106" t="n"/>
      <c r="DI250" s="1106" t="n"/>
    </row>
    <row r="251" ht="13.5" customHeight="1" s="1178">
      <c r="A251" s="1106" t="n"/>
      <c r="B251" s="1106" t="n"/>
      <c r="C251" s="1106" t="n"/>
      <c r="D251" s="1106" t="n"/>
      <c r="E251" s="1106" t="n"/>
      <c r="F251" s="1106" t="n"/>
      <c r="G251" s="144" t="n"/>
      <c r="H251" s="1106" t="n"/>
      <c r="I251" s="1106" t="n"/>
      <c r="J251" s="1106" t="n"/>
      <c r="K251" s="1106" t="n"/>
      <c r="L251" s="1106" t="n"/>
      <c r="M251" s="1106" t="n"/>
      <c r="N251" s="1106" t="n"/>
      <c r="O251" s="1106" t="n"/>
      <c r="P251" s="1106" t="n"/>
      <c r="Q251" s="1106" t="n"/>
      <c r="R251" s="1106" t="n"/>
      <c r="S251" s="1106" t="n"/>
      <c r="T251" s="230" t="n"/>
      <c r="U251" s="1106" t="n"/>
      <c r="V251" s="1106" t="n"/>
      <c r="W251" s="1106" t="n"/>
      <c r="X251" s="1106" t="n"/>
      <c r="Y251" s="1106" t="n"/>
      <c r="Z251" s="1106" t="n"/>
      <c r="AA251" s="144" t="n"/>
      <c r="AB251" s="1106" t="n"/>
      <c r="AC251" s="1106" t="n"/>
      <c r="AD251" s="1106" t="n"/>
      <c r="AE251" s="1106" t="n"/>
      <c r="AF251" s="1106" t="n"/>
      <c r="AG251" s="1106" t="n"/>
      <c r="AH251" s="144" t="n"/>
      <c r="AI251" s="1105" t="inlineStr">
        <is>
          <t>上期国债利息</t>
        </is>
      </c>
      <c r="AJ251" s="1106" t="n">
        <v>0</v>
      </c>
      <c r="AK251" s="462" t="n">
        <v>3017600</v>
      </c>
      <c r="AL251" s="1106" t="n"/>
      <c r="AM251" s="462" t="n">
        <v>6566602.8</v>
      </c>
      <c r="AN251" s="1106" t="n"/>
      <c r="AO251" s="1106" t="n"/>
      <c r="AP251" s="1106" t="n"/>
      <c r="AQ251" s="1106" t="n"/>
      <c r="AR251" s="1106" t="n"/>
      <c r="AS251" s="1106" t="n"/>
      <c r="AT251" s="1106" t="n"/>
      <c r="AU251" s="1106" t="n"/>
      <c r="AV251" s="1106" t="n"/>
      <c r="AW251" s="1106" t="n"/>
      <c r="AX251" s="1106" t="n"/>
      <c r="AY251" s="1106" t="n"/>
      <c r="AZ251" s="144" t="n"/>
      <c r="BA251" s="1106" t="n"/>
      <c r="BB251" s="1106" t="n"/>
      <c r="BC251" s="1106" t="n"/>
      <c r="BD251" s="1106" t="n"/>
      <c r="BE251" s="1106" t="n"/>
      <c r="BF251" s="1106" t="n"/>
      <c r="BG251" s="1106" t="n"/>
      <c r="BH251" s="1106" t="n"/>
      <c r="BI251" s="1106" t="n"/>
      <c r="BJ251" s="1106" t="n"/>
      <c r="BK251" s="1106" t="n"/>
      <c r="BL251" s="1106" t="n"/>
      <c r="BM251" s="1106" t="n"/>
      <c r="BN251" s="1106" t="n"/>
      <c r="BO251" s="1106" t="n"/>
      <c r="BP251" s="1106" t="n"/>
      <c r="BQ251" s="1106" t="n"/>
      <c r="BR251" s="1106" t="n"/>
      <c r="BS251" s="1106" t="n"/>
      <c r="BT251" s="1106" t="n"/>
      <c r="BU251" s="1106" t="n"/>
      <c r="BV251" s="1106" t="n"/>
      <c r="BW251" s="1106" t="n"/>
      <c r="BX251" s="1106" t="n"/>
      <c r="BY251" s="1106" t="n"/>
      <c r="BZ251" s="1106" t="n"/>
      <c r="CA251" s="1106" t="n"/>
      <c r="CB251" s="1106" t="n"/>
      <c r="CC251" s="1106" t="n"/>
      <c r="CD251" s="1106" t="n"/>
      <c r="CE251" s="1106" t="n"/>
      <c r="CF251" s="1106" t="n"/>
      <c r="CG251" s="1106" t="n"/>
      <c r="CH251" s="1106" t="n"/>
      <c r="CI251" s="1106" t="n"/>
      <c r="CJ251" s="1106" t="n"/>
      <c r="CK251" s="1106" t="n"/>
      <c r="CL251" s="1106" t="n"/>
      <c r="CM251" s="1106" t="n"/>
      <c r="CN251" s="1106" t="n"/>
      <c r="CO251" s="1106" t="n"/>
      <c r="CP251" s="1106" t="n"/>
      <c r="CQ251" s="1106" t="n"/>
      <c r="CR251" s="1106" t="n"/>
      <c r="CS251" s="1106" t="n"/>
      <c r="CT251" s="1106" t="n"/>
      <c r="CU251" s="1106" t="n"/>
      <c r="CV251" s="1106" t="n"/>
      <c r="CW251" s="1106" t="n"/>
      <c r="CX251" s="1106" t="n"/>
      <c r="CY251" s="1106" t="n"/>
      <c r="CZ251" s="1106" t="n"/>
      <c r="DA251" s="1106" t="n"/>
      <c r="DB251" s="1106" t="n"/>
      <c r="DC251" s="1106" t="n"/>
      <c r="DD251" s="1106" t="n"/>
      <c r="DE251" s="1106" t="n"/>
      <c r="DF251" s="1106" t="n"/>
      <c r="DG251" s="1106" t="n"/>
      <c r="DH251" s="1106" t="n"/>
      <c r="DI251" s="1106" t="n"/>
    </row>
    <row r="252" ht="13.5" customHeight="1" s="1178">
      <c r="A252" s="1106" t="n"/>
      <c r="B252" s="1106" t="n"/>
      <c r="C252" s="1106" t="n"/>
      <c r="D252" s="1106" t="n"/>
      <c r="E252" s="1106" t="n"/>
      <c r="F252" s="1106" t="n"/>
      <c r="G252" s="144" t="n"/>
      <c r="H252" s="1106" t="n"/>
      <c r="I252" s="1106" t="n"/>
      <c r="J252" s="1106" t="n"/>
      <c r="K252" s="1106" t="n"/>
      <c r="L252" s="1106" t="n"/>
      <c r="M252" s="1106" t="n"/>
      <c r="N252" s="1106" t="n"/>
      <c r="O252" s="1106" t="n"/>
      <c r="P252" s="1106" t="n"/>
      <c r="Q252" s="1106" t="n"/>
      <c r="R252" s="1106" t="n"/>
      <c r="S252" s="1106" t="n"/>
      <c r="T252" s="230" t="n"/>
      <c r="U252" s="1106" t="n"/>
      <c r="V252" s="1106" t="n"/>
      <c r="W252" s="1106" t="n"/>
      <c r="X252" s="1106" t="n"/>
      <c r="Y252" s="1106" t="n"/>
      <c r="Z252" s="1106" t="n"/>
      <c r="AA252" s="144" t="n"/>
      <c r="AB252" s="1106" t="n"/>
      <c r="AC252" s="1106" t="n"/>
      <c r="AD252" s="1106" t="n"/>
      <c r="AE252" s="1106" t="n"/>
      <c r="AF252" s="1106" t="n"/>
      <c r="AG252" s="1106" t="n"/>
      <c r="AH252" s="144" t="n"/>
      <c r="AI252" s="1105" t="inlineStr">
        <is>
          <t>还银行贷款</t>
        </is>
      </c>
      <c r="AJ252" s="462" t="n">
        <v>0</v>
      </c>
      <c r="AK252" s="1106" t="n"/>
      <c r="AL252" s="1106" t="n"/>
      <c r="AM252" s="462" t="n">
        <v>6566602.8</v>
      </c>
      <c r="AN252" s="1106" t="n"/>
      <c r="AO252" s="1106" t="n"/>
      <c r="AP252" s="1106" t="n"/>
      <c r="AQ252" s="1106" t="n"/>
      <c r="AR252" s="1106" t="n"/>
      <c r="AS252" s="1106" t="n"/>
      <c r="AT252" s="1106" t="n"/>
      <c r="AU252" s="1106" t="n"/>
      <c r="AV252" s="1106" t="n"/>
      <c r="AW252" s="1106" t="n"/>
      <c r="AX252" s="1106" t="n"/>
      <c r="AY252" s="1106" t="n"/>
      <c r="AZ252" s="144" t="n"/>
      <c r="BA252" s="1106" t="n"/>
      <c r="BB252" s="1106" t="n"/>
      <c r="BC252" s="1106" t="n"/>
      <c r="BD252" s="1106" t="n"/>
      <c r="BE252" s="1106" t="n"/>
      <c r="BF252" s="1106" t="n"/>
      <c r="BG252" s="1106" t="n"/>
      <c r="BH252" s="1106" t="n"/>
      <c r="BI252" s="1106" t="n"/>
      <c r="BJ252" s="1106" t="n"/>
      <c r="BK252" s="1106" t="n"/>
      <c r="BL252" s="1106" t="n"/>
      <c r="BM252" s="1106" t="n"/>
      <c r="BN252" s="1106" t="n"/>
      <c r="BO252" s="1106" t="n"/>
      <c r="BP252" s="1106" t="n"/>
      <c r="BQ252" s="1106" t="n"/>
      <c r="BR252" s="1106" t="n"/>
      <c r="BS252" s="1106" t="n"/>
      <c r="BT252" s="1106" t="n"/>
      <c r="BU252" s="1106" t="n"/>
      <c r="BV252" s="1106" t="n"/>
      <c r="BW252" s="1106" t="n"/>
      <c r="BX252" s="1106" t="n"/>
      <c r="BY252" s="1106" t="n"/>
      <c r="BZ252" s="1106" t="n"/>
      <c r="CA252" s="1106" t="n"/>
      <c r="CB252" s="1106" t="n"/>
      <c r="CC252" s="1106" t="n"/>
      <c r="CD252" s="1106" t="n"/>
      <c r="CE252" s="1106" t="n"/>
      <c r="CF252" s="1106" t="n"/>
      <c r="CG252" s="1106" t="n"/>
      <c r="CH252" s="1106" t="n"/>
      <c r="CI252" s="1106" t="n"/>
      <c r="CJ252" s="1106" t="n"/>
      <c r="CK252" s="1106" t="n"/>
      <c r="CL252" s="1106" t="n"/>
      <c r="CM252" s="1106" t="n"/>
      <c r="CN252" s="1106" t="n"/>
      <c r="CO252" s="1106" t="n"/>
      <c r="CP252" s="1106" t="n"/>
      <c r="CQ252" s="1106" t="n"/>
      <c r="CR252" s="1106" t="n"/>
      <c r="CS252" s="1106" t="n"/>
      <c r="CT252" s="1106" t="n"/>
      <c r="CU252" s="1106" t="n"/>
      <c r="CV252" s="1106" t="n"/>
      <c r="CW252" s="1106" t="n"/>
      <c r="CX252" s="1106" t="n"/>
      <c r="CY252" s="1106" t="n"/>
      <c r="CZ252" s="1106" t="n"/>
      <c r="DA252" s="1106" t="n"/>
      <c r="DB252" s="1106" t="n"/>
      <c r="DC252" s="1106" t="n"/>
      <c r="DD252" s="1106" t="n"/>
      <c r="DE252" s="1106" t="n"/>
      <c r="DF252" s="1106" t="n"/>
      <c r="DG252" s="1106" t="n"/>
      <c r="DH252" s="1106" t="n"/>
      <c r="DI252" s="1106" t="n"/>
    </row>
    <row r="253" ht="13.5" customHeight="1" s="1178">
      <c r="A253" s="1106" t="n"/>
      <c r="B253" s="1106" t="n"/>
      <c r="C253" s="1106" t="n"/>
      <c r="D253" s="1106" t="n"/>
      <c r="E253" s="1106" t="n"/>
      <c r="F253" s="1106" t="n"/>
      <c r="G253" s="144" t="n"/>
      <c r="H253" s="1106" t="n"/>
      <c r="I253" s="1106" t="n"/>
      <c r="J253" s="1106" t="n"/>
      <c r="K253" s="1106" t="n"/>
      <c r="L253" s="1106" t="n"/>
      <c r="M253" s="1106" t="n"/>
      <c r="N253" s="1106" t="n"/>
      <c r="O253" s="1106" t="n"/>
      <c r="P253" s="1106" t="n"/>
      <c r="Q253" s="1106" t="n"/>
      <c r="R253" s="1106" t="n"/>
      <c r="S253" s="1106" t="n"/>
      <c r="T253" s="230" t="n"/>
      <c r="U253" s="1106" t="n"/>
      <c r="V253" s="1106" t="n"/>
      <c r="W253" s="1106" t="n"/>
      <c r="X253" s="1106" t="n"/>
      <c r="Y253" s="1106" t="n"/>
      <c r="Z253" s="1106" t="n"/>
      <c r="AA253" s="144" t="n"/>
      <c r="AB253" s="1106" t="n"/>
      <c r="AC253" s="1106" t="n"/>
      <c r="AD253" s="1106" t="n"/>
      <c r="AE253" s="1106" t="n"/>
      <c r="AF253" s="1106" t="n"/>
      <c r="AG253" s="1106" t="n"/>
      <c r="AH253" s="144" t="n"/>
      <c r="AI253" s="1105" t="inlineStr">
        <is>
          <t>银行贷款利息</t>
        </is>
      </c>
      <c r="AJ253" s="1106" t="n">
        <v>0</v>
      </c>
      <c r="AK253" s="1106" t="n"/>
      <c r="AL253" s="462" t="n">
        <v>2941090.58</v>
      </c>
      <c r="AM253" s="462" t="n">
        <v>6566602.8</v>
      </c>
      <c r="AN253" s="1106" t="n"/>
      <c r="AO253" s="1106" t="n"/>
      <c r="AP253" s="1106" t="n"/>
      <c r="AQ253" s="1106" t="n"/>
      <c r="AR253" s="1106" t="n"/>
      <c r="AS253" s="1106" t="n"/>
      <c r="AT253" s="1106" t="n"/>
      <c r="AU253" s="1106" t="n"/>
      <c r="AV253" s="1106" t="n"/>
      <c r="AW253" s="1106" t="n"/>
      <c r="AX253" s="1106" t="n"/>
      <c r="AY253" s="1106" t="n"/>
      <c r="AZ253" s="144" t="n"/>
      <c r="BA253" s="1106" t="n"/>
      <c r="BB253" s="1106" t="n"/>
      <c r="BC253" s="1106" t="n"/>
      <c r="BD253" s="1106" t="n"/>
      <c r="BE253" s="1106" t="n"/>
      <c r="BF253" s="1106" t="n"/>
      <c r="BG253" s="1106" t="n"/>
      <c r="BH253" s="1106" t="n"/>
      <c r="BI253" s="1106" t="n"/>
      <c r="BJ253" s="1106" t="n"/>
      <c r="BK253" s="1106" t="n"/>
      <c r="BL253" s="1106" t="n"/>
      <c r="BM253" s="1106" t="n"/>
      <c r="BN253" s="1106" t="n"/>
      <c r="BO253" s="1106" t="n"/>
      <c r="BP253" s="1106" t="n"/>
      <c r="BQ253" s="1106" t="n"/>
      <c r="BR253" s="1106" t="n"/>
      <c r="BS253" s="1106" t="n"/>
      <c r="BT253" s="1106" t="n"/>
      <c r="BU253" s="1106" t="n"/>
      <c r="BV253" s="1106" t="n"/>
      <c r="BW253" s="1106" t="n"/>
      <c r="BX253" s="1106" t="n"/>
      <c r="BY253" s="1106" t="n"/>
      <c r="BZ253" s="1106" t="n"/>
      <c r="CA253" s="1106" t="n"/>
      <c r="CB253" s="1106" t="n"/>
      <c r="CC253" s="1106" t="n"/>
      <c r="CD253" s="1106" t="n"/>
      <c r="CE253" s="1106" t="n"/>
      <c r="CF253" s="1106" t="n"/>
      <c r="CG253" s="1106" t="n"/>
      <c r="CH253" s="1106" t="n"/>
      <c r="CI253" s="1106" t="n"/>
      <c r="CJ253" s="1106" t="n"/>
      <c r="CK253" s="1106" t="n"/>
      <c r="CL253" s="1106" t="n"/>
      <c r="CM253" s="1106" t="n"/>
      <c r="CN253" s="1106" t="n"/>
      <c r="CO253" s="1106" t="n"/>
      <c r="CP253" s="1106" t="n"/>
      <c r="CQ253" s="1106" t="n"/>
      <c r="CR253" s="1106" t="n"/>
      <c r="CS253" s="1106" t="n"/>
      <c r="CT253" s="1106" t="n"/>
      <c r="CU253" s="1106" t="n"/>
      <c r="CV253" s="1106" t="n"/>
      <c r="CW253" s="1106" t="n"/>
      <c r="CX253" s="1106" t="n"/>
      <c r="CY253" s="1106" t="n"/>
      <c r="CZ253" s="1106" t="n"/>
      <c r="DA253" s="1106" t="n"/>
      <c r="DB253" s="1106" t="n"/>
      <c r="DC253" s="1106" t="n"/>
      <c r="DD253" s="1106" t="n"/>
      <c r="DE253" s="1106" t="n"/>
      <c r="DF253" s="1106" t="n"/>
      <c r="DG253" s="1106" t="n"/>
      <c r="DH253" s="1106" t="n"/>
      <c r="DI253" s="1106" t="n"/>
    </row>
    <row r="254" ht="13.5" customHeight="1" s="1178">
      <c r="A254" s="1106" t="n"/>
      <c r="B254" s="1106" t="n"/>
      <c r="C254" s="1106" t="n"/>
      <c r="D254" s="1106" t="n"/>
      <c r="E254" s="1106" t="n"/>
      <c r="F254" s="1106" t="n"/>
      <c r="G254" s="144" t="n"/>
      <c r="H254" s="1106" t="n"/>
      <c r="I254" s="1106" t="n"/>
      <c r="J254" s="1106" t="n"/>
      <c r="K254" s="1106" t="n"/>
      <c r="L254" s="1106" t="n"/>
      <c r="M254" s="1106" t="n"/>
      <c r="N254" s="1106" t="n"/>
      <c r="O254" s="1106" t="n"/>
      <c r="P254" s="1106" t="n"/>
      <c r="Q254" s="1106" t="n"/>
      <c r="R254" s="1106" t="n"/>
      <c r="S254" s="1106" t="n"/>
      <c r="T254" s="230" t="n"/>
      <c r="U254" s="1106" t="n"/>
      <c r="V254" s="1106" t="n"/>
      <c r="W254" s="1106" t="n"/>
      <c r="X254" s="1106" t="n"/>
      <c r="Y254" s="1106" t="n"/>
      <c r="Z254" s="1106" t="n"/>
      <c r="AA254" s="144" t="n"/>
      <c r="AB254" s="1106" t="n"/>
      <c r="AC254" s="1106" t="n"/>
      <c r="AD254" s="1106" t="n"/>
      <c r="AE254" s="1106" t="n"/>
      <c r="AF254" s="1106" t="n"/>
      <c r="AG254" s="1106" t="n"/>
      <c r="AH254" s="144" t="n"/>
      <c r="AI254" s="1105" t="inlineStr">
        <is>
          <t>还上期紧急贷款</t>
        </is>
      </c>
      <c r="AJ254" s="1106" t="n">
        <v>0</v>
      </c>
      <c r="AK254" s="1106" t="n"/>
      <c r="AL254" s="1106" t="n"/>
      <c r="AM254" s="462" t="n">
        <v>6566602.8</v>
      </c>
      <c r="AN254" s="1106" t="n"/>
      <c r="AO254" s="1106" t="n"/>
      <c r="AP254" s="1106" t="n"/>
      <c r="AQ254" s="1106" t="n"/>
      <c r="AR254" s="1106" t="n"/>
      <c r="AS254" s="1106" t="n"/>
      <c r="AT254" s="1106" t="n"/>
      <c r="AU254" s="1106" t="n"/>
      <c r="AV254" s="1106" t="n"/>
      <c r="AW254" s="1106" t="n"/>
      <c r="AX254" s="1106" t="n"/>
      <c r="AY254" s="1106" t="n"/>
      <c r="AZ254" s="144" t="n"/>
      <c r="BA254" s="1106" t="n"/>
      <c r="BB254" s="1106" t="n"/>
      <c r="BC254" s="1106" t="n"/>
      <c r="BD254" s="1106" t="n"/>
      <c r="BE254" s="1106" t="n"/>
      <c r="BF254" s="1106" t="n"/>
      <c r="BG254" s="1106" t="n"/>
      <c r="BH254" s="1106" t="n"/>
      <c r="BI254" s="1106" t="n"/>
      <c r="BJ254" s="1106" t="n"/>
      <c r="BK254" s="1106" t="n"/>
      <c r="BL254" s="1106" t="n"/>
      <c r="BM254" s="1106" t="n"/>
      <c r="BN254" s="1106" t="n"/>
      <c r="BO254" s="1106" t="n"/>
      <c r="BP254" s="1106" t="n"/>
      <c r="BQ254" s="1106" t="n"/>
      <c r="BR254" s="1106" t="n"/>
      <c r="BS254" s="1106" t="n"/>
      <c r="BT254" s="1106" t="n"/>
      <c r="BU254" s="1106" t="n"/>
      <c r="BV254" s="1106" t="n"/>
      <c r="BW254" s="1106" t="n"/>
      <c r="BX254" s="1106" t="n"/>
      <c r="BY254" s="1106" t="n"/>
      <c r="BZ254" s="1106" t="n"/>
      <c r="CA254" s="1106" t="n"/>
      <c r="CB254" s="1106" t="n"/>
      <c r="CC254" s="1106" t="n"/>
      <c r="CD254" s="1106" t="n"/>
      <c r="CE254" s="1106" t="n"/>
      <c r="CF254" s="1106" t="n"/>
      <c r="CG254" s="1106" t="n"/>
      <c r="CH254" s="1106" t="n"/>
      <c r="CI254" s="1106" t="n"/>
      <c r="CJ254" s="1106" t="n"/>
      <c r="CK254" s="1106" t="n"/>
      <c r="CL254" s="1106" t="n"/>
      <c r="CM254" s="1106" t="n"/>
      <c r="CN254" s="1106" t="n"/>
      <c r="CO254" s="1106" t="n"/>
      <c r="CP254" s="1106" t="n"/>
      <c r="CQ254" s="1106" t="n"/>
      <c r="CR254" s="1106" t="n"/>
      <c r="CS254" s="1106" t="n"/>
      <c r="CT254" s="1106" t="n"/>
      <c r="CU254" s="1106" t="n"/>
      <c r="CV254" s="1106" t="n"/>
      <c r="CW254" s="1106" t="n"/>
      <c r="CX254" s="1106" t="n"/>
      <c r="CY254" s="1106" t="n"/>
      <c r="CZ254" s="1106" t="n"/>
      <c r="DA254" s="1106" t="n"/>
      <c r="DB254" s="1106" t="n"/>
      <c r="DC254" s="1106" t="n"/>
      <c r="DD254" s="1106" t="n"/>
      <c r="DE254" s="1106" t="n"/>
      <c r="DF254" s="1106" t="n"/>
      <c r="DG254" s="1106" t="n"/>
      <c r="DH254" s="1106" t="n"/>
      <c r="DI254" s="1106" t="n"/>
    </row>
    <row r="255" ht="13.5" customHeight="1" s="1178">
      <c r="A255" s="1106" t="n"/>
      <c r="B255" s="1106" t="n"/>
      <c r="C255" s="1106" t="n"/>
      <c r="D255" s="1106" t="n"/>
      <c r="E255" s="1106" t="n"/>
      <c r="F255" s="1106" t="n"/>
      <c r="G255" s="144" t="n"/>
      <c r="H255" s="1106" t="n"/>
      <c r="I255" s="1106" t="n"/>
      <c r="J255" s="1106" t="n"/>
      <c r="K255" s="1106" t="n"/>
      <c r="L255" s="1106" t="n"/>
      <c r="M255" s="1106" t="n"/>
      <c r="N255" s="1106" t="n"/>
      <c r="O255" s="1106" t="n"/>
      <c r="P255" s="1106" t="n"/>
      <c r="Q255" s="1106" t="n"/>
      <c r="R255" s="1106" t="n"/>
      <c r="S255" s="1106" t="n"/>
      <c r="T255" s="230" t="n"/>
      <c r="U255" s="1106" t="n"/>
      <c r="V255" s="1106" t="n"/>
      <c r="W255" s="1106" t="n"/>
      <c r="X255" s="1106" t="n"/>
      <c r="Y255" s="1106" t="n"/>
      <c r="Z255" s="1106" t="n"/>
      <c r="AA255" s="144" t="n"/>
      <c r="AB255" s="1106" t="n"/>
      <c r="AC255" s="1106" t="n"/>
      <c r="AD255" s="1106" t="n"/>
      <c r="AE255" s="1106" t="n"/>
      <c r="AF255" s="1106" t="n"/>
      <c r="AG255" s="1106" t="n"/>
      <c r="AH255" s="144" t="n"/>
      <c r="AI255" s="1105" t="inlineStr">
        <is>
          <t>上期紧急贷款利息</t>
        </is>
      </c>
      <c r="AJ255" s="1106" t="n">
        <v>0</v>
      </c>
      <c r="AK255" s="1106" t="n"/>
      <c r="AL255" s="462" t="n">
        <v>2941090.58</v>
      </c>
      <c r="AM255" s="462" t="n">
        <v>6566602.8</v>
      </c>
      <c r="AN255" s="1106" t="n"/>
      <c r="AO255" s="1106" t="n"/>
      <c r="AP255" s="1106" t="n"/>
      <c r="AQ255" s="1106" t="n"/>
      <c r="AR255" s="1106" t="n"/>
      <c r="AS255" s="1106" t="n"/>
      <c r="AT255" s="1106" t="n"/>
      <c r="AU255" s="1106" t="n"/>
      <c r="AV255" s="1106" t="n"/>
      <c r="AW255" s="1106" t="n"/>
      <c r="AX255" s="1106" t="n"/>
      <c r="AY255" s="1106" t="n"/>
      <c r="AZ255" s="144" t="n"/>
      <c r="BA255" s="1106" t="n"/>
      <c r="BB255" s="1106" t="n"/>
      <c r="BC255" s="1106" t="n"/>
      <c r="BD255" s="1106" t="n"/>
      <c r="BE255" s="1106" t="n"/>
      <c r="BF255" s="1106" t="n"/>
      <c r="BG255" s="1106" t="n"/>
      <c r="BH255" s="1106" t="n"/>
      <c r="BI255" s="1106" t="n"/>
      <c r="BJ255" s="1106" t="n"/>
      <c r="BK255" s="1106" t="n"/>
      <c r="BL255" s="1106" t="n"/>
      <c r="BM255" s="1106" t="n"/>
      <c r="BN255" s="1106" t="n"/>
      <c r="BO255" s="1106" t="n"/>
      <c r="BP255" s="1106" t="n"/>
      <c r="BQ255" s="1106" t="n"/>
      <c r="BR255" s="1106" t="n"/>
      <c r="BS255" s="1106" t="n"/>
      <c r="BT255" s="1106" t="n"/>
      <c r="BU255" s="1106" t="n"/>
      <c r="BV255" s="1106" t="n"/>
      <c r="BW255" s="1106" t="n"/>
      <c r="BX255" s="1106" t="n"/>
      <c r="BY255" s="1106" t="n"/>
      <c r="BZ255" s="1106" t="n"/>
      <c r="CA255" s="1106" t="n"/>
      <c r="CB255" s="1106" t="n"/>
      <c r="CC255" s="1106" t="n"/>
      <c r="CD255" s="1106" t="n"/>
      <c r="CE255" s="1106" t="n"/>
      <c r="CF255" s="1106" t="n"/>
      <c r="CG255" s="1106" t="n"/>
      <c r="CH255" s="1106" t="n"/>
      <c r="CI255" s="1106" t="n"/>
      <c r="CJ255" s="1106" t="n"/>
      <c r="CK255" s="1106" t="n"/>
      <c r="CL255" s="1106" t="n"/>
      <c r="CM255" s="1106" t="n"/>
      <c r="CN255" s="1106" t="n"/>
      <c r="CO255" s="1106" t="n"/>
      <c r="CP255" s="1106" t="n"/>
      <c r="CQ255" s="1106" t="n"/>
      <c r="CR255" s="1106" t="n"/>
      <c r="CS255" s="1106" t="n"/>
      <c r="CT255" s="1106" t="n"/>
      <c r="CU255" s="1106" t="n"/>
      <c r="CV255" s="1106" t="n"/>
      <c r="CW255" s="1106" t="n"/>
      <c r="CX255" s="1106" t="n"/>
      <c r="CY255" s="1106" t="n"/>
      <c r="CZ255" s="1106" t="n"/>
      <c r="DA255" s="1106" t="n"/>
      <c r="DB255" s="1106" t="n"/>
      <c r="DC255" s="1106" t="n"/>
      <c r="DD255" s="1106" t="n"/>
      <c r="DE255" s="1106" t="n"/>
      <c r="DF255" s="1106" t="n"/>
      <c r="DG255" s="1106" t="n"/>
      <c r="DH255" s="1106" t="n"/>
      <c r="DI255" s="1106" t="n"/>
    </row>
    <row r="256" ht="13.5" customHeight="1" s="1178">
      <c r="A256" s="1106" t="n"/>
      <c r="B256" s="1106" t="n"/>
      <c r="C256" s="1106" t="n"/>
      <c r="D256" s="1106" t="n"/>
      <c r="E256" s="1106" t="n"/>
      <c r="F256" s="1106" t="n"/>
      <c r="G256" s="144" t="n"/>
      <c r="H256" s="1106" t="n"/>
      <c r="I256" s="1106" t="n"/>
      <c r="J256" s="1106" t="n"/>
      <c r="K256" s="1106" t="n"/>
      <c r="L256" s="1106" t="n"/>
      <c r="M256" s="1106" t="n"/>
      <c r="N256" s="1106" t="n"/>
      <c r="O256" s="1106" t="n"/>
      <c r="P256" s="1106" t="n"/>
      <c r="Q256" s="1106" t="n"/>
      <c r="R256" s="1106" t="n"/>
      <c r="S256" s="1106" t="n"/>
      <c r="T256" s="230" t="n"/>
      <c r="U256" s="1106" t="n"/>
      <c r="V256" s="1106" t="n"/>
      <c r="W256" s="1106" t="n"/>
      <c r="X256" s="1106" t="n"/>
      <c r="Y256" s="1106" t="n"/>
      <c r="Z256" s="1106" t="n"/>
      <c r="AA256" s="144" t="n"/>
      <c r="AB256" s="1106" t="n"/>
      <c r="AC256" s="1106" t="n"/>
      <c r="AD256" s="1106" t="n"/>
      <c r="AE256" s="1106" t="n"/>
      <c r="AF256" s="1106" t="n"/>
      <c r="AG256" s="1106" t="n"/>
      <c r="AH256" s="144" t="n"/>
      <c r="AI256" s="1105" t="inlineStr">
        <is>
          <t>纳  税</t>
        </is>
      </c>
      <c r="AJ256" s="462" t="n">
        <v>-13557.49</v>
      </c>
      <c r="AK256" s="1106" t="n"/>
      <c r="AL256" s="1106" t="n"/>
      <c r="AM256" s="462" t="n">
        <v>6553045.31</v>
      </c>
      <c r="AN256" s="1106" t="n"/>
      <c r="AO256" s="1106" t="n"/>
      <c r="AP256" s="1106" t="n"/>
      <c r="AQ256" s="1106" t="n"/>
      <c r="AR256" s="1106" t="n"/>
      <c r="AS256" s="1106" t="n"/>
      <c r="AT256" s="1106" t="n"/>
      <c r="AU256" s="1106" t="n"/>
      <c r="AV256" s="1106" t="n"/>
      <c r="AW256" s="1106" t="n"/>
      <c r="AX256" s="1106" t="n"/>
      <c r="AY256" s="1106" t="n"/>
      <c r="AZ256" s="144" t="n"/>
      <c r="BA256" s="1106" t="n"/>
      <c r="BB256" s="1106" t="n"/>
      <c r="BC256" s="1106" t="n"/>
      <c r="BD256" s="1106" t="n"/>
      <c r="BE256" s="1106" t="n"/>
      <c r="BF256" s="1106" t="n"/>
      <c r="BG256" s="1106" t="n"/>
      <c r="BH256" s="1106" t="n"/>
      <c r="BI256" s="1106" t="n"/>
      <c r="BJ256" s="1106" t="n"/>
      <c r="BK256" s="1106" t="n"/>
      <c r="BL256" s="1106" t="n"/>
      <c r="BM256" s="1106" t="n"/>
      <c r="BN256" s="1106" t="n"/>
      <c r="BO256" s="1106" t="n"/>
      <c r="BP256" s="1106" t="n"/>
      <c r="BQ256" s="1106" t="n"/>
      <c r="BR256" s="1106" t="n"/>
      <c r="BS256" s="1106" t="n"/>
      <c r="BT256" s="1106" t="n"/>
      <c r="BU256" s="1106" t="n"/>
      <c r="BV256" s="1106" t="n"/>
      <c r="BW256" s="1106" t="n"/>
      <c r="BX256" s="1106" t="n"/>
      <c r="BY256" s="1106" t="n"/>
      <c r="BZ256" s="1106" t="n"/>
      <c r="CA256" s="1106" t="n"/>
      <c r="CB256" s="1106" t="n"/>
      <c r="CC256" s="1106" t="n"/>
      <c r="CD256" s="1106" t="n"/>
      <c r="CE256" s="1106" t="n"/>
      <c r="CF256" s="1106" t="n"/>
      <c r="CG256" s="1106" t="n"/>
      <c r="CH256" s="1106" t="n"/>
      <c r="CI256" s="1106" t="n"/>
      <c r="CJ256" s="1106" t="n"/>
      <c r="CK256" s="1106" t="n"/>
      <c r="CL256" s="1106" t="n"/>
      <c r="CM256" s="1106" t="n"/>
      <c r="CN256" s="1106" t="n"/>
      <c r="CO256" s="1106" t="n"/>
      <c r="CP256" s="1106" t="n"/>
      <c r="CQ256" s="1106" t="n"/>
      <c r="CR256" s="1106" t="n"/>
      <c r="CS256" s="1106" t="n"/>
      <c r="CT256" s="1106" t="n"/>
      <c r="CU256" s="1106" t="n"/>
      <c r="CV256" s="1106" t="n"/>
      <c r="CW256" s="1106" t="n"/>
      <c r="CX256" s="1106" t="n"/>
      <c r="CY256" s="1106" t="n"/>
      <c r="CZ256" s="1106" t="n"/>
      <c r="DA256" s="1106" t="n"/>
      <c r="DB256" s="1106" t="n"/>
      <c r="DC256" s="1106" t="n"/>
      <c r="DD256" s="1106" t="n"/>
      <c r="DE256" s="1106" t="n"/>
      <c r="DF256" s="1106" t="n"/>
      <c r="DG256" s="1106" t="n"/>
      <c r="DH256" s="1106" t="n"/>
      <c r="DI256" s="1106" t="n"/>
    </row>
    <row r="257" ht="13.5" customHeight="1" s="1178">
      <c r="A257" s="1106" t="n"/>
      <c r="B257" s="1106" t="n"/>
      <c r="C257" s="1106" t="n"/>
      <c r="D257" s="1106" t="n"/>
      <c r="E257" s="1106" t="n"/>
      <c r="F257" s="1106" t="n"/>
      <c r="G257" s="144" t="n"/>
      <c r="H257" s="1106" t="n"/>
      <c r="I257" s="1106" t="n"/>
      <c r="J257" s="1106" t="n"/>
      <c r="K257" s="1106" t="n"/>
      <c r="L257" s="1106" t="n"/>
      <c r="M257" s="1106" t="n"/>
      <c r="N257" s="1106" t="n"/>
      <c r="O257" s="1106" t="n"/>
      <c r="P257" s="1106" t="n"/>
      <c r="Q257" s="1106" t="n"/>
      <c r="R257" s="1106" t="n"/>
      <c r="S257" s="1106" t="n"/>
      <c r="T257" s="230" t="n"/>
      <c r="U257" s="1106" t="n"/>
      <c r="V257" s="1106" t="n"/>
      <c r="W257" s="1106" t="n"/>
      <c r="X257" s="1106" t="n"/>
      <c r="Y257" s="1106" t="n"/>
      <c r="Z257" s="1106" t="n"/>
      <c r="AA257" s="144" t="n"/>
      <c r="AB257" s="1106" t="n"/>
      <c r="AC257" s="1106" t="n"/>
      <c r="AD257" s="1106" t="n"/>
      <c r="AE257" s="1106" t="n"/>
      <c r="AF257" s="1106" t="n"/>
      <c r="AG257" s="1106" t="n"/>
      <c r="AH257" s="144" t="n"/>
      <c r="AI257" s="1105" t="inlineStr">
        <is>
          <t>买机器</t>
        </is>
      </c>
      <c r="AJ257" s="462" t="n">
        <v>0</v>
      </c>
      <c r="AK257" s="1106" t="n"/>
      <c r="AL257" s="1106" t="n"/>
      <c r="AM257" s="462" t="n">
        <v>6553045.31</v>
      </c>
      <c r="AN257" s="1106" t="n"/>
      <c r="AO257" s="1106" t="n"/>
      <c r="AP257" s="1106" t="n"/>
      <c r="AQ257" s="1106" t="n"/>
      <c r="AR257" s="1106" t="n"/>
      <c r="AS257" s="1106" t="n"/>
      <c r="AT257" s="1106" t="n"/>
      <c r="AU257" s="1106" t="n"/>
      <c r="AV257" s="1106" t="n"/>
      <c r="AW257" s="1106" t="n"/>
      <c r="AX257" s="1106" t="n"/>
      <c r="AY257" s="1106" t="n"/>
      <c r="AZ257" s="144" t="n"/>
      <c r="BA257" s="1106" t="n"/>
      <c r="BB257" s="1106" t="n"/>
      <c r="BC257" s="1106" t="n"/>
      <c r="BD257" s="1106" t="n"/>
      <c r="BE257" s="1106" t="n"/>
      <c r="BF257" s="1106" t="n"/>
      <c r="BG257" s="1106" t="n"/>
      <c r="BH257" s="1106" t="n"/>
      <c r="BI257" s="1106" t="n"/>
      <c r="BJ257" s="1106" t="n"/>
      <c r="BK257" s="1106" t="n"/>
      <c r="BL257" s="1106" t="n"/>
      <c r="BM257" s="1106" t="n"/>
      <c r="BN257" s="1106" t="n"/>
      <c r="BO257" s="1106" t="n"/>
      <c r="BP257" s="1106" t="n"/>
      <c r="BQ257" s="1106" t="n"/>
      <c r="BR257" s="1106" t="n"/>
      <c r="BS257" s="1106" t="n"/>
      <c r="BT257" s="1106" t="n"/>
      <c r="BU257" s="1106" t="n"/>
      <c r="BV257" s="1106" t="n"/>
      <c r="BW257" s="1106" t="n"/>
      <c r="BX257" s="1106" t="n"/>
      <c r="BY257" s="1106" t="n"/>
      <c r="BZ257" s="1106" t="n"/>
      <c r="CA257" s="1106" t="n"/>
      <c r="CB257" s="1106" t="n"/>
      <c r="CC257" s="1106" t="n"/>
      <c r="CD257" s="1106" t="n"/>
      <c r="CE257" s="1106" t="n"/>
      <c r="CF257" s="1106" t="n"/>
      <c r="CG257" s="1106" t="n"/>
      <c r="CH257" s="1106" t="n"/>
      <c r="CI257" s="1106" t="n"/>
      <c r="CJ257" s="1106" t="n"/>
      <c r="CK257" s="1106" t="n"/>
      <c r="CL257" s="1106" t="n"/>
      <c r="CM257" s="1106" t="n"/>
      <c r="CN257" s="1106" t="n"/>
      <c r="CO257" s="1106" t="n"/>
      <c r="CP257" s="1106" t="n"/>
      <c r="CQ257" s="1106" t="n"/>
      <c r="CR257" s="1106" t="n"/>
      <c r="CS257" s="1106" t="n"/>
      <c r="CT257" s="1106" t="n"/>
      <c r="CU257" s="1106" t="n"/>
      <c r="CV257" s="1106" t="n"/>
      <c r="CW257" s="1106" t="n"/>
      <c r="CX257" s="1106" t="n"/>
      <c r="CY257" s="1106" t="n"/>
      <c r="CZ257" s="1106" t="n"/>
      <c r="DA257" s="1106" t="n"/>
      <c r="DB257" s="1106" t="n"/>
      <c r="DC257" s="1106" t="n"/>
      <c r="DD257" s="1106" t="n"/>
      <c r="DE257" s="1106" t="n"/>
      <c r="DF257" s="1106" t="n"/>
      <c r="DG257" s="1106" t="n"/>
      <c r="DH257" s="1106" t="n"/>
      <c r="DI257" s="1106" t="n"/>
    </row>
    <row r="258" ht="13.5" customHeight="1" s="1178">
      <c r="A258" s="1106" t="n"/>
      <c r="B258" s="1106" t="n"/>
      <c r="C258" s="1106" t="n"/>
      <c r="D258" s="1106" t="n"/>
      <c r="E258" s="1106" t="n"/>
      <c r="F258" s="1106" t="n"/>
      <c r="G258" s="144" t="n"/>
      <c r="H258" s="1106" t="n"/>
      <c r="I258" s="1106" t="n"/>
      <c r="J258" s="1106" t="n"/>
      <c r="K258" s="1106" t="n"/>
      <c r="L258" s="1106" t="n"/>
      <c r="M258" s="1106" t="n"/>
      <c r="N258" s="1106" t="n"/>
      <c r="O258" s="1106" t="n"/>
      <c r="P258" s="1106" t="n"/>
      <c r="Q258" s="1106" t="n"/>
      <c r="R258" s="1106" t="n"/>
      <c r="S258" s="1106" t="n"/>
      <c r="T258" s="230" t="n"/>
      <c r="U258" s="1106" t="n"/>
      <c r="V258" s="1106" t="n"/>
      <c r="W258" s="1106" t="n"/>
      <c r="X258" s="1106" t="n"/>
      <c r="Y258" s="1106" t="n"/>
      <c r="Z258" s="1106" t="n"/>
      <c r="AA258" s="144" t="n"/>
      <c r="AB258" s="1106" t="n"/>
      <c r="AC258" s="1106" t="n"/>
      <c r="AD258" s="1106" t="n"/>
      <c r="AE258" s="1106" t="n"/>
      <c r="AF258" s="1106" t="n"/>
      <c r="AG258" s="1106" t="n"/>
      <c r="AH258" s="144" t="n"/>
      <c r="AI258" s="1105" t="inlineStr">
        <is>
          <t>分  红</t>
        </is>
      </c>
      <c r="AJ258" s="462" t="n">
        <v>0</v>
      </c>
      <c r="AK258" s="1106" t="n"/>
      <c r="AL258" s="1106" t="n"/>
      <c r="AM258" s="462" t="n">
        <v>6553045.31</v>
      </c>
      <c r="AN258" s="1106" t="n"/>
      <c r="AO258" s="1106" t="n"/>
      <c r="AP258" s="1106" t="n"/>
      <c r="AQ258" s="1106" t="n"/>
      <c r="AR258" s="1106" t="n"/>
      <c r="AS258" s="1106" t="n"/>
      <c r="AT258" s="1106" t="n"/>
      <c r="AU258" s="1106" t="n"/>
      <c r="AV258" s="1106" t="n"/>
      <c r="AW258" s="1106" t="n"/>
      <c r="AX258" s="1106" t="n"/>
      <c r="AY258" s="1106" t="n"/>
      <c r="AZ258" s="144" t="n"/>
      <c r="BA258" s="1106" t="n"/>
      <c r="BB258" s="1106" t="n"/>
      <c r="BC258" s="1106" t="n"/>
      <c r="BD258" s="1106" t="n"/>
      <c r="BE258" s="1106" t="n"/>
      <c r="BF258" s="1106" t="n"/>
      <c r="BG258" s="1106" t="n"/>
      <c r="BH258" s="1106" t="n"/>
      <c r="BI258" s="1106" t="n"/>
      <c r="BJ258" s="1106" t="n"/>
      <c r="BK258" s="1106" t="n"/>
      <c r="BL258" s="1106" t="n"/>
      <c r="BM258" s="1106" t="n"/>
      <c r="BN258" s="1106" t="n"/>
      <c r="BO258" s="1106" t="n"/>
      <c r="BP258" s="1106" t="n"/>
      <c r="BQ258" s="1106" t="n"/>
      <c r="BR258" s="1106" t="n"/>
      <c r="BS258" s="1106" t="n"/>
      <c r="BT258" s="1106" t="n"/>
      <c r="BU258" s="1106" t="n"/>
      <c r="BV258" s="1106" t="n"/>
      <c r="BW258" s="1106" t="n"/>
      <c r="BX258" s="1106" t="n"/>
      <c r="BY258" s="1106" t="n"/>
      <c r="BZ258" s="1106" t="n"/>
      <c r="CA258" s="1106" t="n"/>
      <c r="CB258" s="1106" t="n"/>
      <c r="CC258" s="1106" t="n"/>
      <c r="CD258" s="1106" t="n"/>
      <c r="CE258" s="1106" t="n"/>
      <c r="CF258" s="1106" t="n"/>
      <c r="CG258" s="1106" t="n"/>
      <c r="CH258" s="1106" t="n"/>
      <c r="CI258" s="1106" t="n"/>
      <c r="CJ258" s="1106" t="n"/>
      <c r="CK258" s="1106" t="n"/>
      <c r="CL258" s="1106" t="n"/>
      <c r="CM258" s="1106" t="n"/>
      <c r="CN258" s="1106" t="n"/>
      <c r="CO258" s="1106" t="n"/>
      <c r="CP258" s="1106" t="n"/>
      <c r="CQ258" s="1106" t="n"/>
      <c r="CR258" s="1106" t="n"/>
      <c r="CS258" s="1106" t="n"/>
      <c r="CT258" s="1106" t="n"/>
      <c r="CU258" s="1106" t="n"/>
      <c r="CV258" s="1106" t="n"/>
      <c r="CW258" s="1106" t="n"/>
      <c r="CX258" s="1106" t="n"/>
      <c r="CY258" s="1106" t="n"/>
      <c r="CZ258" s="1106" t="n"/>
      <c r="DA258" s="1106" t="n"/>
      <c r="DB258" s="1106" t="n"/>
      <c r="DC258" s="1106" t="n"/>
      <c r="DD258" s="1106" t="n"/>
      <c r="DE258" s="1106" t="n"/>
      <c r="DF258" s="1106" t="n"/>
      <c r="DG258" s="1106" t="n"/>
      <c r="DH258" s="1106" t="n"/>
      <c r="DI258" s="1106" t="n"/>
    </row>
    <row r="259" ht="13.5" customHeight="1" s="1178">
      <c r="A259" s="1106" t="n"/>
      <c r="B259" s="1106" t="n"/>
      <c r="C259" s="1106" t="n"/>
      <c r="D259" s="1106" t="n"/>
      <c r="E259" s="1106" t="n"/>
      <c r="F259" s="1106" t="n"/>
      <c r="G259" s="144" t="n"/>
      <c r="H259" s="1106" t="n"/>
      <c r="I259" s="1106" t="n"/>
      <c r="J259" s="1106" t="n"/>
      <c r="K259" s="1106" t="n"/>
      <c r="L259" s="1106" t="n"/>
      <c r="M259" s="1106" t="n"/>
      <c r="N259" s="1106" t="n"/>
      <c r="O259" s="1106" t="n"/>
      <c r="P259" s="1106" t="n"/>
      <c r="Q259" s="1106" t="n"/>
      <c r="R259" s="1106" t="n"/>
      <c r="S259" s="1106" t="n"/>
      <c r="T259" s="230" t="n"/>
      <c r="U259" s="1106" t="n"/>
      <c r="V259" s="1106" t="n"/>
      <c r="W259" s="1106" t="n"/>
      <c r="X259" s="1106" t="n"/>
      <c r="Y259" s="1106" t="n"/>
      <c r="Z259" s="1106" t="n"/>
      <c r="AA259" s="144" t="n"/>
      <c r="AB259" s="1106" t="n"/>
      <c r="AC259" s="1106" t="n"/>
      <c r="AD259" s="1106" t="n"/>
      <c r="AE259" s="1106" t="n"/>
      <c r="AF259" s="1106" t="n"/>
      <c r="AG259" s="1106" t="n"/>
      <c r="AH259" s="144" t="n"/>
      <c r="AI259" s="1105" t="inlineStr">
        <is>
          <t>买国债</t>
        </is>
      </c>
      <c r="AJ259" s="462" t="n">
        <v>0</v>
      </c>
      <c r="AK259" s="1106" t="n"/>
      <c r="AL259" s="1106" t="n"/>
      <c r="AM259" s="462" t="n">
        <v>6553045.31</v>
      </c>
      <c r="AN259" s="1106" t="n"/>
      <c r="AO259" s="1106" t="n"/>
      <c r="AP259" s="1106" t="n"/>
      <c r="AQ259" s="1106" t="n"/>
      <c r="AR259" s="1106" t="n"/>
      <c r="AS259" s="1106" t="n"/>
      <c r="AT259" s="1106" t="n"/>
      <c r="AU259" s="1106" t="n"/>
      <c r="AV259" s="1106" t="n"/>
      <c r="AW259" s="1106" t="n"/>
      <c r="AX259" s="1106" t="n"/>
      <c r="AY259" s="1106" t="n"/>
      <c r="AZ259" s="144" t="n"/>
      <c r="BA259" s="1106" t="n"/>
      <c r="BB259" s="1106" t="n"/>
      <c r="BC259" s="1106" t="n"/>
      <c r="BD259" s="1106" t="n"/>
      <c r="BE259" s="1106" t="n"/>
      <c r="BF259" s="1106" t="n"/>
      <c r="BG259" s="1106" t="n"/>
      <c r="BH259" s="1106" t="n"/>
      <c r="BI259" s="1106" t="n"/>
      <c r="BJ259" s="1106" t="n"/>
      <c r="BK259" s="1106" t="n"/>
      <c r="BL259" s="1106" t="n"/>
      <c r="BM259" s="1106" t="n"/>
      <c r="BN259" s="1106" t="n"/>
      <c r="BO259" s="1106" t="n"/>
      <c r="BP259" s="1106" t="n"/>
      <c r="BQ259" s="1106" t="n"/>
      <c r="BR259" s="1106" t="n"/>
      <c r="BS259" s="1106" t="n"/>
      <c r="BT259" s="1106" t="n"/>
      <c r="BU259" s="1106" t="n"/>
      <c r="BV259" s="1106" t="n"/>
      <c r="BW259" s="1106" t="n"/>
      <c r="BX259" s="1106" t="n"/>
      <c r="BY259" s="1106" t="n"/>
      <c r="BZ259" s="1106" t="n"/>
      <c r="CA259" s="1106" t="n"/>
      <c r="CB259" s="1106" t="n"/>
      <c r="CC259" s="1106" t="n"/>
      <c r="CD259" s="1106" t="n"/>
      <c r="CE259" s="1106" t="n"/>
      <c r="CF259" s="1106" t="n"/>
      <c r="CG259" s="1106" t="n"/>
      <c r="CH259" s="1106" t="n"/>
      <c r="CI259" s="1106" t="n"/>
      <c r="CJ259" s="1106" t="n"/>
      <c r="CK259" s="1106" t="n"/>
      <c r="CL259" s="1106" t="n"/>
      <c r="CM259" s="1106" t="n"/>
      <c r="CN259" s="1106" t="n"/>
      <c r="CO259" s="1106" t="n"/>
      <c r="CP259" s="1106" t="n"/>
      <c r="CQ259" s="1106" t="n"/>
      <c r="CR259" s="1106" t="n"/>
      <c r="CS259" s="1106" t="n"/>
      <c r="CT259" s="1106" t="n"/>
      <c r="CU259" s="1106" t="n"/>
      <c r="CV259" s="1106" t="n"/>
      <c r="CW259" s="1106" t="n"/>
      <c r="CX259" s="1106" t="n"/>
      <c r="CY259" s="1106" t="n"/>
      <c r="CZ259" s="1106" t="n"/>
      <c r="DA259" s="1106" t="n"/>
      <c r="DB259" s="1106" t="n"/>
      <c r="DC259" s="1106" t="n"/>
      <c r="DD259" s="1106" t="n"/>
      <c r="DE259" s="1106" t="n"/>
      <c r="DF259" s="1106" t="n"/>
      <c r="DG259" s="1106" t="n"/>
      <c r="DH259" s="1106" t="n"/>
      <c r="DI259" s="1106" t="n"/>
    </row>
    <row r="260" ht="13.5" customHeight="1" s="1178">
      <c r="A260" s="1106" t="n"/>
      <c r="B260" s="1106" t="n"/>
      <c r="C260" s="1106" t="n"/>
      <c r="D260" s="1106" t="n"/>
      <c r="E260" s="1106" t="n"/>
      <c r="F260" s="1106" t="n"/>
      <c r="G260" s="144" t="n"/>
      <c r="H260" s="1106" t="n"/>
      <c r="I260" s="1106" t="n"/>
      <c r="J260" s="1106" t="n"/>
      <c r="K260" s="1106" t="n"/>
      <c r="L260" s="1106" t="n"/>
      <c r="M260" s="1106" t="n"/>
      <c r="N260" s="1106" t="n"/>
      <c r="O260" s="1106" t="n"/>
      <c r="P260" s="1106" t="n"/>
      <c r="Q260" s="1106" t="n"/>
      <c r="R260" s="1106" t="n"/>
      <c r="S260" s="1106" t="n"/>
      <c r="T260" s="230" t="n"/>
      <c r="U260" s="1106" t="n"/>
      <c r="V260" s="1106" t="n"/>
      <c r="W260" s="1106" t="n"/>
      <c r="X260" s="1106" t="n"/>
      <c r="Y260" s="1106" t="n"/>
      <c r="Z260" s="1106" t="n"/>
      <c r="AA260" s="144" t="n"/>
      <c r="AB260" s="1106" t="n"/>
      <c r="AC260" s="1106" t="n"/>
      <c r="AD260" s="1106" t="n"/>
      <c r="AE260" s="1106" t="n"/>
      <c r="AF260" s="1106" t="n"/>
      <c r="AG260" s="1106" t="n"/>
      <c r="AH260" s="144" t="n"/>
      <c r="AI260" s="1106" t="n"/>
      <c r="AJ260" s="1106" t="n"/>
      <c r="AK260" s="1106" t="n"/>
      <c r="AL260" s="1106" t="n"/>
      <c r="AM260" s="1106" t="n"/>
      <c r="AN260" s="1106" t="n"/>
      <c r="AO260" s="1106" t="n"/>
      <c r="AP260" s="1106" t="n"/>
      <c r="AQ260" s="1106" t="n"/>
      <c r="AR260" s="1106" t="n"/>
      <c r="AS260" s="1106" t="n"/>
      <c r="AT260" s="1106" t="n"/>
      <c r="AU260" s="1106" t="n"/>
      <c r="AV260" s="1106" t="n"/>
      <c r="AW260" s="1106" t="n"/>
      <c r="AX260" s="1106" t="n"/>
      <c r="AY260" s="1106" t="n"/>
      <c r="AZ260" s="144" t="n"/>
      <c r="BA260" s="1106" t="n"/>
      <c r="BB260" s="1106" t="n"/>
      <c r="BC260" s="1106" t="n"/>
      <c r="BD260" s="1106" t="n"/>
      <c r="BE260" s="1106" t="n"/>
      <c r="BF260" s="1106" t="n"/>
      <c r="BG260" s="1106" t="n"/>
      <c r="BH260" s="1106" t="n"/>
      <c r="BI260" s="1106" t="n"/>
      <c r="BJ260" s="1106" t="n"/>
      <c r="BK260" s="1106" t="n"/>
      <c r="BL260" s="1106" t="n"/>
      <c r="BM260" s="1106" t="n"/>
      <c r="BN260" s="1106" t="n"/>
      <c r="BO260" s="1106" t="n"/>
      <c r="BP260" s="1106" t="n"/>
      <c r="BQ260" s="1106" t="n"/>
      <c r="BR260" s="1106" t="n"/>
      <c r="BS260" s="1106" t="n"/>
      <c r="BT260" s="1106" t="n"/>
      <c r="BU260" s="1106" t="n"/>
      <c r="BV260" s="1106" t="n"/>
      <c r="BW260" s="1106" t="n"/>
      <c r="BX260" s="1106" t="n"/>
      <c r="BY260" s="1106" t="n"/>
      <c r="BZ260" s="1106" t="n"/>
      <c r="CA260" s="1106" t="n"/>
      <c r="CB260" s="1106" t="n"/>
      <c r="CC260" s="1106" t="n"/>
      <c r="CD260" s="1106" t="n"/>
      <c r="CE260" s="1106" t="n"/>
      <c r="CF260" s="1106" t="n"/>
      <c r="CG260" s="1106" t="n"/>
      <c r="CH260" s="1106" t="n"/>
      <c r="CI260" s="1106" t="n"/>
      <c r="CJ260" s="1106" t="n"/>
      <c r="CK260" s="1106" t="n"/>
      <c r="CL260" s="1106" t="n"/>
      <c r="CM260" s="1106" t="n"/>
      <c r="CN260" s="1106" t="n"/>
      <c r="CO260" s="1106" t="n"/>
      <c r="CP260" s="1106" t="n"/>
      <c r="CQ260" s="1106" t="n"/>
      <c r="CR260" s="1106" t="n"/>
      <c r="CS260" s="1106" t="n"/>
      <c r="CT260" s="1106" t="n"/>
      <c r="CU260" s="1106" t="n"/>
      <c r="CV260" s="1106" t="n"/>
      <c r="CW260" s="1106" t="n"/>
      <c r="CX260" s="1106" t="n"/>
      <c r="CY260" s="1106" t="n"/>
      <c r="CZ260" s="1106" t="n"/>
      <c r="DA260" s="1106" t="n"/>
      <c r="DB260" s="1106" t="n"/>
      <c r="DC260" s="1106" t="n"/>
      <c r="DD260" s="1106" t="n"/>
      <c r="DE260" s="1106" t="n"/>
      <c r="DF260" s="1106" t="n"/>
      <c r="DG260" s="1106" t="n"/>
      <c r="DH260" s="1106" t="n"/>
      <c r="DI260" s="1106" t="n"/>
    </row>
    <row r="261" ht="13.5" customHeight="1" s="1178">
      <c r="A261" s="1106" t="n"/>
      <c r="B261" s="1106" t="n"/>
      <c r="C261" s="1106" t="n"/>
      <c r="D261" s="1106" t="n"/>
      <c r="E261" s="1106" t="n"/>
      <c r="F261" s="1106" t="n"/>
      <c r="G261" s="144" t="n"/>
      <c r="H261" s="1106" t="n"/>
      <c r="I261" s="1106" t="n"/>
      <c r="J261" s="1106" t="n"/>
      <c r="K261" s="1106" t="n"/>
      <c r="L261" s="1106" t="n"/>
      <c r="M261" s="1106" t="n"/>
      <c r="N261" s="1106" t="n"/>
      <c r="O261" s="1106" t="n"/>
      <c r="P261" s="1106" t="n"/>
      <c r="Q261" s="1106" t="n"/>
      <c r="R261" s="1106" t="n"/>
      <c r="S261" s="1106" t="n"/>
      <c r="T261" s="230" t="n"/>
      <c r="U261" s="1106" t="n"/>
      <c r="V261" s="1106" t="n"/>
      <c r="W261" s="1106" t="n"/>
      <c r="X261" s="1106" t="n"/>
      <c r="Y261" s="1106" t="n"/>
      <c r="Z261" s="1106" t="n"/>
      <c r="AA261" s="144" t="n"/>
      <c r="AB261" s="1106" t="n"/>
      <c r="AC261" s="1106" t="n"/>
      <c r="AD261" s="1106" t="n"/>
      <c r="AE261" s="1106" t="n"/>
      <c r="AF261" s="1106" t="n"/>
      <c r="AG261" s="1106" t="n"/>
      <c r="AH261" s="144" t="n"/>
      <c r="AI261" s="1106" t="n"/>
      <c r="AJ261" s="1106" t="n"/>
      <c r="AK261" s="1106" t="n"/>
      <c r="AL261" s="1106" t="n"/>
      <c r="AM261" s="1106" t="n"/>
      <c r="AN261" s="1106" t="n"/>
      <c r="AO261" s="1106" t="n"/>
      <c r="AP261" s="1106" t="n"/>
      <c r="AQ261" s="1106" t="n"/>
      <c r="AR261" s="1106" t="n"/>
      <c r="AS261" s="1106" t="n"/>
      <c r="AT261" s="1106" t="n"/>
      <c r="AU261" s="1106" t="n"/>
      <c r="AV261" s="1106" t="n"/>
      <c r="AW261" s="1106" t="n"/>
      <c r="AX261" s="1106" t="n"/>
      <c r="AY261" s="1106" t="n"/>
      <c r="AZ261" s="144" t="n"/>
      <c r="BA261" s="1106" t="n"/>
      <c r="BB261" s="1106" t="n"/>
      <c r="BC261" s="1106" t="n"/>
      <c r="BD261" s="1106" t="n"/>
      <c r="BE261" s="1106" t="n"/>
      <c r="BF261" s="1106" t="n"/>
      <c r="BG261" s="1106" t="n"/>
      <c r="BH261" s="1106" t="n"/>
      <c r="BI261" s="1106" t="n"/>
      <c r="BJ261" s="1106" t="n"/>
      <c r="BK261" s="1106" t="n"/>
      <c r="BL261" s="1106" t="n"/>
      <c r="BM261" s="1106" t="n"/>
      <c r="BN261" s="1106" t="n"/>
      <c r="BO261" s="1106" t="n"/>
      <c r="BP261" s="1106" t="n"/>
      <c r="BQ261" s="1106" t="n"/>
      <c r="BR261" s="1106" t="n"/>
      <c r="BS261" s="1106" t="n"/>
      <c r="BT261" s="1106" t="n"/>
      <c r="BU261" s="1106" t="n"/>
      <c r="BV261" s="1106" t="n"/>
      <c r="BW261" s="1106" t="n"/>
      <c r="BX261" s="1106" t="n"/>
      <c r="BY261" s="1106" t="n"/>
      <c r="BZ261" s="1106" t="n"/>
      <c r="CA261" s="1106" t="n"/>
      <c r="CB261" s="1106" t="n"/>
      <c r="CC261" s="1106" t="n"/>
      <c r="CD261" s="1106" t="n"/>
      <c r="CE261" s="1106" t="n"/>
      <c r="CF261" s="1106" t="n"/>
      <c r="CG261" s="1106" t="n"/>
      <c r="CH261" s="1106" t="n"/>
      <c r="CI261" s="1106" t="n"/>
      <c r="CJ261" s="1106" t="n"/>
      <c r="CK261" s="1106" t="n"/>
      <c r="CL261" s="1106" t="n"/>
      <c r="CM261" s="1106" t="n"/>
      <c r="CN261" s="1106" t="n"/>
      <c r="CO261" s="1106" t="n"/>
      <c r="CP261" s="1106" t="n"/>
      <c r="CQ261" s="1106" t="n"/>
      <c r="CR261" s="1106" t="n"/>
      <c r="CS261" s="1106" t="n"/>
      <c r="CT261" s="1106" t="n"/>
      <c r="CU261" s="1106" t="n"/>
      <c r="CV261" s="1106" t="n"/>
      <c r="CW261" s="1106" t="n"/>
      <c r="CX261" s="1106" t="n"/>
      <c r="CY261" s="1106" t="n"/>
      <c r="CZ261" s="1106" t="n"/>
      <c r="DA261" s="1106" t="n"/>
      <c r="DB261" s="1106" t="n"/>
      <c r="DC261" s="1106" t="n"/>
      <c r="DD261" s="1106" t="n"/>
      <c r="DE261" s="1106" t="n"/>
      <c r="DF261" s="1106" t="n"/>
      <c r="DG261" s="1106" t="n"/>
      <c r="DH261" s="1106" t="n"/>
      <c r="DI261" s="1106" t="n"/>
    </row>
    <row r="262" ht="13.5" customHeight="1" s="1178">
      <c r="A262" s="1106" t="n"/>
      <c r="B262" s="1106" t="n"/>
      <c r="C262" s="1106" t="n"/>
      <c r="D262" s="1106" t="n"/>
      <c r="E262" s="1106" t="n"/>
      <c r="F262" s="1106" t="n"/>
      <c r="G262" s="144" t="n"/>
      <c r="H262" s="1106" t="n"/>
      <c r="I262" s="1106" t="n"/>
      <c r="J262" s="1106" t="n"/>
      <c r="K262" s="1106" t="n"/>
      <c r="L262" s="1106" t="n"/>
      <c r="M262" s="1106" t="n"/>
      <c r="N262" s="1106" t="n"/>
      <c r="O262" s="1106" t="n"/>
      <c r="P262" s="1106" t="n"/>
      <c r="Q262" s="1106" t="n"/>
      <c r="R262" s="1106" t="n"/>
      <c r="S262" s="1106" t="n"/>
      <c r="T262" s="230" t="n"/>
      <c r="U262" s="1106" t="n"/>
      <c r="V262" s="1106" t="n"/>
      <c r="W262" s="1106" t="n"/>
      <c r="X262" s="1106" t="n"/>
      <c r="Y262" s="1106" t="n"/>
      <c r="Z262" s="1106" t="n"/>
      <c r="AA262" s="144" t="n"/>
      <c r="AB262" s="1106" t="n"/>
      <c r="AC262" s="1106" t="n"/>
      <c r="AD262" s="1106" t="n"/>
      <c r="AE262" s="1106" t="n"/>
      <c r="AF262" s="1106" t="n"/>
      <c r="AG262" s="1106" t="n"/>
      <c r="AH262" s="144" t="n"/>
      <c r="AI262" s="1106" t="n"/>
      <c r="AJ262" s="1106" t="n"/>
      <c r="AK262" s="1106" t="n"/>
      <c r="AL262" s="1106" t="n"/>
      <c r="AM262" s="1106" t="n"/>
      <c r="AN262" s="1106" t="n"/>
      <c r="AO262" s="1106" t="n"/>
      <c r="AP262" s="1106" t="n"/>
      <c r="AQ262" s="1106" t="n"/>
      <c r="AR262" s="1106" t="n"/>
      <c r="AS262" s="1106" t="n"/>
      <c r="AT262" s="1106" t="n"/>
      <c r="AU262" s="1106" t="n"/>
      <c r="AV262" s="1106" t="n"/>
      <c r="AW262" s="1106" t="n"/>
      <c r="AX262" s="1106" t="n"/>
      <c r="AY262" s="1106" t="n"/>
      <c r="AZ262" s="144" t="n"/>
      <c r="BA262" s="1106" t="n"/>
      <c r="BB262" s="1106" t="n"/>
      <c r="BC262" s="1106" t="n"/>
      <c r="BD262" s="1106" t="n"/>
      <c r="BE262" s="1106" t="n"/>
      <c r="BF262" s="1106" t="n"/>
      <c r="BG262" s="1106" t="n"/>
      <c r="BH262" s="1106" t="n"/>
      <c r="BI262" s="1106" t="n"/>
      <c r="BJ262" s="1106" t="n"/>
      <c r="BK262" s="1106" t="n"/>
      <c r="BL262" s="1106" t="n"/>
      <c r="BM262" s="1106" t="n"/>
      <c r="BN262" s="1106" t="n"/>
      <c r="BO262" s="1106" t="n"/>
      <c r="BP262" s="1106" t="n"/>
      <c r="BQ262" s="1106" t="n"/>
      <c r="BR262" s="1106" t="n"/>
      <c r="BS262" s="1106" t="n"/>
      <c r="BT262" s="1106" t="n"/>
      <c r="BU262" s="1106" t="n"/>
      <c r="BV262" s="1106" t="n"/>
      <c r="BW262" s="1106" t="n"/>
      <c r="BX262" s="1106" t="n"/>
      <c r="BY262" s="1106" t="n"/>
      <c r="BZ262" s="1106" t="n"/>
      <c r="CA262" s="1106" t="n"/>
      <c r="CB262" s="1106" t="n"/>
      <c r="CC262" s="1106" t="n"/>
      <c r="CD262" s="1106" t="n"/>
      <c r="CE262" s="1106" t="n"/>
      <c r="CF262" s="1106" t="n"/>
      <c r="CG262" s="1106" t="n"/>
      <c r="CH262" s="1106" t="n"/>
      <c r="CI262" s="1106" t="n"/>
      <c r="CJ262" s="1106" t="n"/>
      <c r="CK262" s="1106" t="n"/>
      <c r="CL262" s="1106" t="n"/>
      <c r="CM262" s="1106" t="n"/>
      <c r="CN262" s="1106" t="n"/>
      <c r="CO262" s="1106" t="n"/>
      <c r="CP262" s="1106" t="n"/>
      <c r="CQ262" s="1106" t="n"/>
      <c r="CR262" s="1106" t="n"/>
      <c r="CS262" s="1106" t="n"/>
      <c r="CT262" s="1106" t="n"/>
      <c r="CU262" s="1106" t="n"/>
      <c r="CV262" s="1106" t="n"/>
      <c r="CW262" s="1106" t="n"/>
      <c r="CX262" s="1106" t="n"/>
      <c r="CY262" s="1106" t="n"/>
      <c r="CZ262" s="1106" t="n"/>
      <c r="DA262" s="1106" t="n"/>
      <c r="DB262" s="1106" t="n"/>
      <c r="DC262" s="1106" t="n"/>
      <c r="DD262" s="1106" t="n"/>
      <c r="DE262" s="1106" t="n"/>
      <c r="DF262" s="1106" t="n"/>
      <c r="DG262" s="1106" t="n"/>
      <c r="DH262" s="1106" t="n"/>
      <c r="DI262" s="1106" t="n"/>
    </row>
    <row r="263" ht="13.5" customHeight="1" s="1178">
      <c r="A263" s="1106" t="n"/>
      <c r="B263" s="1106" t="n"/>
      <c r="C263" s="1106" t="n"/>
      <c r="D263" s="1106" t="n"/>
      <c r="E263" s="1106" t="n"/>
      <c r="F263" s="1106" t="n"/>
      <c r="G263" s="144" t="n"/>
      <c r="H263" s="1106" t="n"/>
      <c r="I263" s="1106" t="n"/>
      <c r="J263" s="1106" t="n"/>
      <c r="K263" s="1106" t="n"/>
      <c r="L263" s="1106" t="n"/>
      <c r="M263" s="1106" t="n"/>
      <c r="N263" s="1106" t="n"/>
      <c r="O263" s="1106" t="n"/>
      <c r="P263" s="1106" t="n"/>
      <c r="Q263" s="1106" t="n"/>
      <c r="R263" s="1106" t="n"/>
      <c r="S263" s="1106" t="n"/>
      <c r="T263" s="230" t="n"/>
      <c r="U263" s="1106" t="n"/>
      <c r="V263" s="1106" t="n"/>
      <c r="W263" s="1106" t="n"/>
      <c r="X263" s="1106" t="n"/>
      <c r="Y263" s="1106" t="n"/>
      <c r="Z263" s="1106" t="n"/>
      <c r="AA263" s="144" t="n"/>
      <c r="AB263" s="1106" t="n"/>
      <c r="AC263" s="1106" t="n"/>
      <c r="AD263" s="1106" t="n"/>
      <c r="AE263" s="1106" t="n"/>
      <c r="AF263" s="1106" t="n"/>
      <c r="AG263" s="1106" t="n"/>
      <c r="AH263" s="144" t="n"/>
      <c r="AI263" s="1106" t="n"/>
      <c r="AJ263" s="1106" t="n"/>
      <c r="AK263" s="1106" t="n"/>
      <c r="AL263" s="1106" t="n"/>
      <c r="AM263" s="1106" t="n"/>
      <c r="AN263" s="1106" t="n"/>
      <c r="AO263" s="1106" t="n"/>
      <c r="AP263" s="1106" t="n"/>
      <c r="AQ263" s="1106" t="n"/>
      <c r="AR263" s="1106" t="n"/>
      <c r="AS263" s="1106" t="n"/>
      <c r="AT263" s="1106" t="n"/>
      <c r="AU263" s="1106" t="n"/>
      <c r="AV263" s="1106" t="n"/>
      <c r="AW263" s="1106" t="n"/>
      <c r="AX263" s="1106" t="n"/>
      <c r="AY263" s="1106" t="n"/>
      <c r="AZ263" s="144" t="n"/>
      <c r="BA263" s="1106" t="n"/>
      <c r="BB263" s="1106" t="n"/>
      <c r="BC263" s="1106" t="n"/>
      <c r="BD263" s="1106" t="n"/>
      <c r="BE263" s="1106" t="n"/>
      <c r="BF263" s="1106" t="n"/>
      <c r="BG263" s="1106" t="n"/>
      <c r="BH263" s="1106" t="n"/>
      <c r="BI263" s="1106" t="n"/>
      <c r="BJ263" s="1106" t="n"/>
      <c r="BK263" s="1106" t="n"/>
      <c r="BL263" s="1106" t="n"/>
      <c r="BM263" s="1106" t="n"/>
      <c r="BN263" s="1106" t="n"/>
      <c r="BO263" s="1106" t="n"/>
      <c r="BP263" s="1106" t="n"/>
      <c r="BQ263" s="1106" t="n"/>
      <c r="BR263" s="1106" t="n"/>
      <c r="BS263" s="1106" t="n"/>
      <c r="BT263" s="1106" t="n"/>
      <c r="BU263" s="1106" t="n"/>
      <c r="BV263" s="1106" t="n"/>
      <c r="BW263" s="1106" t="n"/>
      <c r="BX263" s="1106" t="n"/>
      <c r="BY263" s="1106" t="n"/>
      <c r="BZ263" s="1106" t="n"/>
      <c r="CA263" s="1106" t="n"/>
      <c r="CB263" s="1106" t="n"/>
      <c r="CC263" s="1106" t="n"/>
      <c r="CD263" s="1106" t="n"/>
      <c r="CE263" s="1106" t="n"/>
      <c r="CF263" s="1106" t="n"/>
      <c r="CG263" s="1106" t="n"/>
      <c r="CH263" s="1106" t="n"/>
      <c r="CI263" s="1106" t="n"/>
      <c r="CJ263" s="1106" t="n"/>
      <c r="CK263" s="1106" t="n"/>
      <c r="CL263" s="1106" t="n"/>
      <c r="CM263" s="1106" t="n"/>
      <c r="CN263" s="1106" t="n"/>
      <c r="CO263" s="1106" t="n"/>
      <c r="CP263" s="1106" t="n"/>
      <c r="CQ263" s="1106" t="n"/>
      <c r="CR263" s="1106" t="n"/>
      <c r="CS263" s="1106" t="n"/>
      <c r="CT263" s="1106" t="n"/>
      <c r="CU263" s="1106" t="n"/>
      <c r="CV263" s="1106" t="n"/>
      <c r="CW263" s="1106" t="n"/>
      <c r="CX263" s="1106" t="n"/>
      <c r="CY263" s="1106" t="n"/>
      <c r="CZ263" s="1106" t="n"/>
      <c r="DA263" s="1106" t="n"/>
      <c r="DB263" s="1106" t="n"/>
      <c r="DC263" s="1106" t="n"/>
      <c r="DD263" s="1106" t="n"/>
      <c r="DE263" s="1106" t="n"/>
      <c r="DF263" s="1106" t="n"/>
      <c r="DG263" s="1106" t="n"/>
      <c r="DH263" s="1106" t="n"/>
      <c r="DI263" s="1106" t="n"/>
    </row>
    <row r="264" ht="13.5" customHeight="1" s="1178">
      <c r="A264" s="1106" t="n"/>
      <c r="B264" s="1106" t="n"/>
      <c r="C264" s="1106" t="n"/>
      <c r="D264" s="1106" t="n"/>
      <c r="E264" s="1106" t="n"/>
      <c r="F264" s="1106" t="n"/>
      <c r="G264" s="144" t="n"/>
      <c r="H264" s="1106" t="n"/>
      <c r="I264" s="1106" t="n"/>
      <c r="J264" s="1106" t="n"/>
      <c r="K264" s="1106" t="n"/>
      <c r="L264" s="1106" t="n"/>
      <c r="M264" s="1106" t="n"/>
      <c r="N264" s="1106" t="n"/>
      <c r="O264" s="1106" t="n"/>
      <c r="P264" s="1106" t="n"/>
      <c r="Q264" s="1106" t="n"/>
      <c r="R264" s="1106" t="n"/>
      <c r="S264" s="1106" t="n"/>
      <c r="T264" s="230" t="n"/>
      <c r="U264" s="1106" t="n"/>
      <c r="V264" s="1106" t="n"/>
      <c r="W264" s="1106" t="n"/>
      <c r="X264" s="1106" t="n"/>
      <c r="Y264" s="1106" t="n"/>
      <c r="Z264" s="1106" t="n"/>
      <c r="AA264" s="144" t="n"/>
      <c r="AB264" s="1106" t="n"/>
      <c r="AC264" s="1106" t="n"/>
      <c r="AD264" s="1106" t="n"/>
      <c r="AE264" s="1106" t="n"/>
      <c r="AF264" s="1106" t="n"/>
      <c r="AG264" s="1106" t="n"/>
      <c r="AH264" s="144" t="n"/>
      <c r="AI264" s="1106" t="n"/>
      <c r="AJ264" s="1106" t="n"/>
      <c r="AK264" s="1106" t="n"/>
      <c r="AL264" s="1106" t="n"/>
      <c r="AM264" s="1106" t="n"/>
      <c r="AN264" s="1106" t="n"/>
      <c r="AO264" s="1106" t="n"/>
      <c r="AP264" s="1106" t="n"/>
      <c r="AQ264" s="1106" t="n"/>
      <c r="AR264" s="1106" t="n"/>
      <c r="AS264" s="1106" t="n"/>
      <c r="AT264" s="1106" t="n"/>
      <c r="AU264" s="1106" t="n"/>
      <c r="AV264" s="1106" t="n"/>
      <c r="AW264" s="1106" t="n"/>
      <c r="AX264" s="1106" t="n"/>
      <c r="AY264" s="1106" t="n"/>
      <c r="AZ264" s="144" t="n"/>
      <c r="BA264" s="1106" t="n"/>
      <c r="BB264" s="1106" t="n"/>
      <c r="BC264" s="1106" t="n"/>
      <c r="BD264" s="1106" t="n"/>
      <c r="BE264" s="1106" t="n"/>
      <c r="BF264" s="1106" t="n"/>
      <c r="BG264" s="1106" t="n"/>
      <c r="BH264" s="1106" t="n"/>
      <c r="BI264" s="1106" t="n"/>
      <c r="BJ264" s="1106" t="n"/>
      <c r="BK264" s="1106" t="n"/>
      <c r="BL264" s="1106" t="n"/>
      <c r="BM264" s="1106" t="n"/>
      <c r="BN264" s="1106" t="n"/>
      <c r="BO264" s="1106" t="n"/>
      <c r="BP264" s="1106" t="n"/>
      <c r="BQ264" s="1106" t="n"/>
      <c r="BR264" s="1106" t="n"/>
      <c r="BS264" s="1106" t="n"/>
      <c r="BT264" s="1106" t="n"/>
      <c r="BU264" s="1106" t="n"/>
      <c r="BV264" s="1106" t="n"/>
      <c r="BW264" s="1106" t="n"/>
      <c r="BX264" s="1106" t="n"/>
      <c r="BY264" s="1106" t="n"/>
      <c r="BZ264" s="1106" t="n"/>
      <c r="CA264" s="1106" t="n"/>
      <c r="CB264" s="1106" t="n"/>
      <c r="CC264" s="1106" t="n"/>
      <c r="CD264" s="1106" t="n"/>
      <c r="CE264" s="1106" t="n"/>
      <c r="CF264" s="1106" t="n"/>
      <c r="CG264" s="1106" t="n"/>
      <c r="CH264" s="1106" t="n"/>
      <c r="CI264" s="1106" t="n"/>
      <c r="CJ264" s="1106" t="n"/>
      <c r="CK264" s="1106" t="n"/>
      <c r="CL264" s="1106" t="n"/>
      <c r="CM264" s="1106" t="n"/>
      <c r="CN264" s="1106" t="n"/>
      <c r="CO264" s="1106" t="n"/>
      <c r="CP264" s="1106" t="n"/>
      <c r="CQ264" s="1106" t="n"/>
      <c r="CR264" s="1106" t="n"/>
      <c r="CS264" s="1106" t="n"/>
      <c r="CT264" s="1106" t="n"/>
      <c r="CU264" s="1106" t="n"/>
      <c r="CV264" s="1106" t="n"/>
      <c r="CW264" s="1106" t="n"/>
      <c r="CX264" s="1106" t="n"/>
      <c r="CY264" s="1106" t="n"/>
      <c r="CZ264" s="1106" t="n"/>
      <c r="DA264" s="1106" t="n"/>
      <c r="DB264" s="1106" t="n"/>
      <c r="DC264" s="1106" t="n"/>
      <c r="DD264" s="1106" t="n"/>
      <c r="DE264" s="1106" t="n"/>
      <c r="DF264" s="1106" t="n"/>
      <c r="DG264" s="1106" t="n"/>
      <c r="DH264" s="1106" t="n"/>
      <c r="DI264" s="1106" t="n"/>
    </row>
    <row r="265" ht="13.5" customHeight="1" s="1178">
      <c r="A265" s="1106" t="n"/>
      <c r="B265" s="1106" t="n"/>
      <c r="C265" s="1106" t="n"/>
      <c r="D265" s="1106" t="n"/>
      <c r="E265" s="1106" t="n"/>
      <c r="F265" s="1106" t="n"/>
      <c r="G265" s="144" t="n"/>
      <c r="H265" s="1106" t="n"/>
      <c r="I265" s="1106" t="n"/>
      <c r="J265" s="1106" t="n"/>
      <c r="K265" s="1106" t="n"/>
      <c r="L265" s="1106" t="n"/>
      <c r="M265" s="1106" t="n"/>
      <c r="N265" s="1106" t="n"/>
      <c r="O265" s="1106" t="n"/>
      <c r="P265" s="1106" t="n"/>
      <c r="Q265" s="1106" t="n"/>
      <c r="R265" s="1106" t="n"/>
      <c r="S265" s="1106" t="n"/>
      <c r="T265" s="230" t="n"/>
      <c r="U265" s="1106" t="n"/>
      <c r="V265" s="1106" t="n"/>
      <c r="W265" s="1106" t="n"/>
      <c r="X265" s="1106" t="n"/>
      <c r="Y265" s="1106" t="n"/>
      <c r="Z265" s="1106" t="n"/>
      <c r="AA265" s="144" t="n"/>
      <c r="AB265" s="1106" t="n"/>
      <c r="AC265" s="1106" t="n"/>
      <c r="AD265" s="1106" t="n"/>
      <c r="AE265" s="1106" t="n"/>
      <c r="AF265" s="1106" t="n"/>
      <c r="AG265" s="1106" t="n"/>
      <c r="AH265" s="144" t="n"/>
      <c r="AI265" s="1106" t="n"/>
      <c r="AJ265" s="1106" t="n"/>
      <c r="AK265" s="1106" t="n"/>
      <c r="AL265" s="1106" t="n"/>
      <c r="AM265" s="1106" t="n"/>
      <c r="AN265" s="1106" t="n"/>
      <c r="AO265" s="1106" t="n"/>
      <c r="AP265" s="1106" t="n"/>
      <c r="AQ265" s="1106" t="n"/>
      <c r="AR265" s="1106" t="n"/>
      <c r="AS265" s="1106" t="n"/>
      <c r="AT265" s="1106" t="n"/>
      <c r="AU265" s="1106" t="n"/>
      <c r="AV265" s="1106" t="n"/>
      <c r="AW265" s="1106" t="n"/>
      <c r="AX265" s="1106" t="n"/>
      <c r="AY265" s="1106" t="n"/>
      <c r="AZ265" s="144" t="n"/>
      <c r="BA265" s="1106" t="n"/>
      <c r="BB265" s="1106" t="n"/>
      <c r="BC265" s="1106" t="n"/>
      <c r="BD265" s="1106" t="n"/>
      <c r="BE265" s="1106" t="n"/>
      <c r="BF265" s="1106" t="n"/>
      <c r="BG265" s="1106" t="n"/>
      <c r="BH265" s="1106" t="n"/>
      <c r="BI265" s="1106" t="n"/>
      <c r="BJ265" s="1106" t="n"/>
      <c r="BK265" s="1106" t="n"/>
      <c r="BL265" s="1106" t="n"/>
      <c r="BM265" s="1106" t="n"/>
      <c r="BN265" s="1106" t="n"/>
      <c r="BO265" s="1106" t="n"/>
      <c r="BP265" s="1106" t="n"/>
      <c r="BQ265" s="1106" t="n"/>
      <c r="BR265" s="1106" t="n"/>
      <c r="BS265" s="1106" t="n"/>
      <c r="BT265" s="1106" t="n"/>
      <c r="BU265" s="1106" t="n"/>
      <c r="BV265" s="1106" t="n"/>
      <c r="BW265" s="1106" t="n"/>
      <c r="BX265" s="1106" t="n"/>
      <c r="BY265" s="1106" t="n"/>
      <c r="BZ265" s="1106" t="n"/>
      <c r="CA265" s="1106" t="n"/>
      <c r="CB265" s="1106" t="n"/>
      <c r="CC265" s="1106" t="n"/>
      <c r="CD265" s="1106" t="n"/>
      <c r="CE265" s="1106" t="n"/>
      <c r="CF265" s="1106" t="n"/>
      <c r="CG265" s="1106" t="n"/>
      <c r="CH265" s="1106" t="n"/>
      <c r="CI265" s="1106" t="n"/>
      <c r="CJ265" s="1106" t="n"/>
      <c r="CK265" s="1106" t="n"/>
      <c r="CL265" s="1106" t="n"/>
      <c r="CM265" s="1106" t="n"/>
      <c r="CN265" s="1106" t="n"/>
      <c r="CO265" s="1106" t="n"/>
      <c r="CP265" s="1106" t="n"/>
      <c r="CQ265" s="1106" t="n"/>
      <c r="CR265" s="1106" t="n"/>
      <c r="CS265" s="1106" t="n"/>
      <c r="CT265" s="1106" t="n"/>
      <c r="CU265" s="1106" t="n"/>
      <c r="CV265" s="1106" t="n"/>
      <c r="CW265" s="1106" t="n"/>
      <c r="CX265" s="1106" t="n"/>
      <c r="CY265" s="1106" t="n"/>
      <c r="CZ265" s="1106" t="n"/>
      <c r="DA265" s="1106" t="n"/>
      <c r="DB265" s="1106" t="n"/>
      <c r="DC265" s="1106" t="n"/>
      <c r="DD265" s="1106" t="n"/>
      <c r="DE265" s="1106" t="n"/>
      <c r="DF265" s="1106" t="n"/>
      <c r="DG265" s="1106" t="n"/>
      <c r="DH265" s="1106" t="n"/>
      <c r="DI265" s="1106" t="n"/>
    </row>
    <row r="266" ht="13.5" customHeight="1" s="1178">
      <c r="A266" s="1106" t="n"/>
      <c r="B266" s="1106" t="n"/>
      <c r="C266" s="1106" t="n"/>
      <c r="D266" s="1106" t="n"/>
      <c r="E266" s="1106" t="n"/>
      <c r="F266" s="1106" t="n"/>
      <c r="G266" s="144" t="n"/>
      <c r="H266" s="1106" t="n"/>
      <c r="I266" s="1106" t="n"/>
      <c r="J266" s="1106" t="n"/>
      <c r="K266" s="1106" t="n"/>
      <c r="L266" s="1106" t="n"/>
      <c r="M266" s="1106" t="n"/>
      <c r="N266" s="1106" t="n"/>
      <c r="O266" s="1106" t="n"/>
      <c r="P266" s="1106" t="n"/>
      <c r="Q266" s="1106" t="n"/>
      <c r="R266" s="1106" t="n"/>
      <c r="S266" s="1106" t="n"/>
      <c r="T266" s="230" t="n"/>
      <c r="U266" s="1106" t="n"/>
      <c r="V266" s="1106" t="n"/>
      <c r="W266" s="1106" t="n"/>
      <c r="X266" s="1106" t="n"/>
      <c r="Y266" s="1106" t="n"/>
      <c r="Z266" s="1106" t="n"/>
      <c r="AA266" s="144" t="n"/>
      <c r="AB266" s="1106" t="n"/>
      <c r="AC266" s="1106" t="n"/>
      <c r="AD266" s="1106" t="n"/>
      <c r="AE266" s="1106" t="n"/>
      <c r="AF266" s="1106" t="n"/>
      <c r="AG266" s="1106" t="n"/>
      <c r="AH266" s="144" t="n"/>
      <c r="AI266" s="1106" t="n"/>
      <c r="AJ266" s="1106" t="n"/>
      <c r="AK266" s="1106" t="n"/>
      <c r="AL266" s="1106" t="n"/>
      <c r="AM266" s="1106" t="n"/>
      <c r="AN266" s="1106" t="n"/>
      <c r="AO266" s="1106" t="n"/>
      <c r="AP266" s="1106" t="n"/>
      <c r="AQ266" s="1106" t="n"/>
      <c r="AR266" s="1106" t="n"/>
      <c r="AS266" s="1106" t="n"/>
      <c r="AT266" s="1106" t="n"/>
      <c r="AU266" s="1106" t="n"/>
      <c r="AV266" s="1106" t="n"/>
      <c r="AW266" s="1106" t="n"/>
      <c r="AX266" s="1106" t="n"/>
      <c r="AY266" s="1106" t="n"/>
      <c r="AZ266" s="144" t="n"/>
      <c r="BA266" s="1106" t="n"/>
      <c r="BB266" s="1106" t="n"/>
      <c r="BC266" s="1106" t="n"/>
      <c r="BD266" s="1106" t="n"/>
      <c r="BE266" s="1106" t="n"/>
      <c r="BF266" s="1106" t="n"/>
      <c r="BG266" s="1106" t="n"/>
      <c r="BH266" s="1106" t="n"/>
      <c r="BI266" s="1106" t="n"/>
      <c r="BJ266" s="1106" t="n"/>
      <c r="BK266" s="1106" t="n"/>
      <c r="BL266" s="1106" t="n"/>
      <c r="BM266" s="1106" t="n"/>
      <c r="BN266" s="1106" t="n"/>
      <c r="BO266" s="1106" t="n"/>
      <c r="BP266" s="1106" t="n"/>
      <c r="BQ266" s="1106" t="n"/>
      <c r="BR266" s="1106" t="n"/>
      <c r="BS266" s="1106" t="n"/>
      <c r="BT266" s="1106" t="n"/>
      <c r="BU266" s="1106" t="n"/>
      <c r="BV266" s="1106" t="n"/>
      <c r="BW266" s="1106" t="n"/>
      <c r="BX266" s="1106" t="n"/>
      <c r="BY266" s="1106" t="n"/>
      <c r="BZ266" s="1106" t="n"/>
      <c r="CA266" s="1106" t="n"/>
      <c r="CB266" s="1106" t="n"/>
      <c r="CC266" s="1106" t="n"/>
      <c r="CD266" s="1106" t="n"/>
      <c r="CE266" s="1106" t="n"/>
      <c r="CF266" s="1106" t="n"/>
      <c r="CG266" s="1106" t="n"/>
      <c r="CH266" s="1106" t="n"/>
      <c r="CI266" s="1106" t="n"/>
      <c r="CJ266" s="1106" t="n"/>
      <c r="CK266" s="1106" t="n"/>
      <c r="CL266" s="1106" t="n"/>
      <c r="CM266" s="1106" t="n"/>
      <c r="CN266" s="1106" t="n"/>
      <c r="CO266" s="1106" t="n"/>
      <c r="CP266" s="1106" t="n"/>
      <c r="CQ266" s="1106" t="n"/>
      <c r="CR266" s="1106" t="n"/>
      <c r="CS266" s="1106" t="n"/>
      <c r="CT266" s="1106" t="n"/>
      <c r="CU266" s="1106" t="n"/>
      <c r="CV266" s="1106" t="n"/>
      <c r="CW266" s="1106" t="n"/>
      <c r="CX266" s="1106" t="n"/>
      <c r="CY266" s="1106" t="n"/>
      <c r="CZ266" s="1106" t="n"/>
      <c r="DA266" s="1106" t="n"/>
      <c r="DB266" s="1106" t="n"/>
      <c r="DC266" s="1106" t="n"/>
      <c r="DD266" s="1106" t="n"/>
      <c r="DE266" s="1106" t="n"/>
      <c r="DF266" s="1106" t="n"/>
      <c r="DG266" s="1106" t="n"/>
      <c r="DH266" s="1106" t="n"/>
      <c r="DI266" s="1106" t="n"/>
    </row>
    <row r="267" ht="13.5" customHeight="1" s="1178">
      <c r="A267" s="1106" t="n"/>
      <c r="B267" s="1106" t="n"/>
      <c r="C267" s="1106" t="n"/>
      <c r="D267" s="1106" t="n"/>
      <c r="E267" s="1106" t="n"/>
      <c r="F267" s="1106" t="n"/>
      <c r="G267" s="144" t="n"/>
      <c r="H267" s="1106" t="n"/>
      <c r="I267" s="1106" t="n"/>
      <c r="J267" s="1106" t="n"/>
      <c r="K267" s="1106" t="n"/>
      <c r="L267" s="1106" t="n"/>
      <c r="M267" s="1106" t="n"/>
      <c r="N267" s="1106" t="n"/>
      <c r="O267" s="1106" t="n"/>
      <c r="P267" s="1106" t="n"/>
      <c r="Q267" s="1106" t="n"/>
      <c r="R267" s="1106" t="n"/>
      <c r="S267" s="1106" t="n"/>
      <c r="T267" s="230" t="n"/>
      <c r="U267" s="1106" t="n"/>
      <c r="V267" s="1106" t="n"/>
      <c r="W267" s="1106" t="n"/>
      <c r="X267" s="1106" t="n"/>
      <c r="Y267" s="1106" t="n"/>
      <c r="Z267" s="1106" t="n"/>
      <c r="AA267" s="144" t="n"/>
      <c r="AB267" s="1106" t="n"/>
      <c r="AC267" s="1106" t="n"/>
      <c r="AD267" s="1106" t="n"/>
      <c r="AE267" s="1106" t="n"/>
      <c r="AF267" s="1106" t="n"/>
      <c r="AG267" s="1106" t="n"/>
      <c r="AH267" s="144" t="n"/>
      <c r="AI267" s="1106" t="n"/>
      <c r="AJ267" s="1106" t="n"/>
      <c r="AK267" s="1106" t="n"/>
      <c r="AL267" s="1106" t="n"/>
      <c r="AM267" s="1106" t="n"/>
      <c r="AN267" s="1106" t="n"/>
      <c r="AO267" s="1106" t="n"/>
      <c r="AP267" s="1106" t="n"/>
      <c r="AQ267" s="1106" t="n"/>
      <c r="AR267" s="1106" t="n"/>
      <c r="AS267" s="1106" t="n"/>
      <c r="AT267" s="1106" t="n"/>
      <c r="AU267" s="1106" t="n"/>
      <c r="AV267" s="1106" t="n"/>
      <c r="AW267" s="1106" t="n"/>
      <c r="AX267" s="1106" t="n"/>
      <c r="AY267" s="1106" t="n"/>
      <c r="AZ267" s="144" t="n"/>
      <c r="BA267" s="1106" t="n"/>
      <c r="BB267" s="1106" t="n"/>
      <c r="BC267" s="1106" t="n"/>
      <c r="BD267" s="1106" t="n"/>
      <c r="BE267" s="1106" t="n"/>
      <c r="BF267" s="1106" t="n"/>
      <c r="BG267" s="1106" t="n"/>
      <c r="BH267" s="1106" t="n"/>
      <c r="BI267" s="1106" t="n"/>
      <c r="BJ267" s="1106" t="n"/>
      <c r="BK267" s="1106" t="n"/>
      <c r="BL267" s="1106" t="n"/>
      <c r="BM267" s="1106" t="n"/>
      <c r="BN267" s="1106" t="n"/>
      <c r="BO267" s="1106" t="n"/>
      <c r="BP267" s="1106" t="n"/>
      <c r="BQ267" s="1106" t="n"/>
      <c r="BR267" s="1106" t="n"/>
      <c r="BS267" s="1106" t="n"/>
      <c r="BT267" s="1106" t="n"/>
      <c r="BU267" s="1106" t="n"/>
      <c r="BV267" s="1106" t="n"/>
      <c r="BW267" s="1106" t="n"/>
      <c r="BX267" s="1106" t="n"/>
      <c r="BY267" s="1106" t="n"/>
      <c r="BZ267" s="1106" t="n"/>
      <c r="CA267" s="1106" t="n"/>
      <c r="CB267" s="1106" t="n"/>
      <c r="CC267" s="1106" t="n"/>
      <c r="CD267" s="1106" t="n"/>
      <c r="CE267" s="1106" t="n"/>
      <c r="CF267" s="1106" t="n"/>
      <c r="CG267" s="1106" t="n"/>
      <c r="CH267" s="1106" t="n"/>
      <c r="CI267" s="1106" t="n"/>
      <c r="CJ267" s="1106" t="n"/>
      <c r="CK267" s="1106" t="n"/>
      <c r="CL267" s="1106" t="n"/>
      <c r="CM267" s="1106" t="n"/>
      <c r="CN267" s="1106" t="n"/>
      <c r="CO267" s="1106" t="n"/>
      <c r="CP267" s="1106" t="n"/>
      <c r="CQ267" s="1106" t="n"/>
      <c r="CR267" s="1106" t="n"/>
      <c r="CS267" s="1106" t="n"/>
      <c r="CT267" s="1106" t="n"/>
      <c r="CU267" s="1106" t="n"/>
      <c r="CV267" s="1106" t="n"/>
      <c r="CW267" s="1106" t="n"/>
      <c r="CX267" s="1106" t="n"/>
      <c r="CY267" s="1106" t="n"/>
      <c r="CZ267" s="1106" t="n"/>
      <c r="DA267" s="1106" t="n"/>
      <c r="DB267" s="1106" t="n"/>
      <c r="DC267" s="1106" t="n"/>
      <c r="DD267" s="1106" t="n"/>
      <c r="DE267" s="1106" t="n"/>
      <c r="DF267" s="1106" t="n"/>
      <c r="DG267" s="1106" t="n"/>
      <c r="DH267" s="1106" t="n"/>
      <c r="DI267" s="1106" t="n"/>
    </row>
    <row r="268" ht="13.5" customHeight="1" s="1178">
      <c r="A268" s="1106" t="n"/>
      <c r="B268" s="1106" t="n"/>
      <c r="C268" s="1106" t="n"/>
      <c r="D268" s="1106" t="n"/>
      <c r="E268" s="1106" t="n"/>
      <c r="F268" s="1106" t="n"/>
      <c r="G268" s="144" t="n"/>
      <c r="H268" s="1106" t="n"/>
      <c r="I268" s="1106" t="n"/>
      <c r="J268" s="1106" t="n"/>
      <c r="K268" s="1106" t="n"/>
      <c r="L268" s="1106" t="n"/>
      <c r="M268" s="1106" t="n"/>
      <c r="N268" s="1106" t="n"/>
      <c r="O268" s="1106" t="n"/>
      <c r="P268" s="1106" t="n"/>
      <c r="Q268" s="1106" t="n"/>
      <c r="R268" s="1106" t="n"/>
      <c r="S268" s="1106" t="n"/>
      <c r="T268" s="230" t="n"/>
      <c r="U268" s="1106" t="n"/>
      <c r="V268" s="1106" t="n"/>
      <c r="W268" s="1106" t="n"/>
      <c r="X268" s="1106" t="n"/>
      <c r="Y268" s="1106" t="n"/>
      <c r="Z268" s="1106" t="n"/>
      <c r="AA268" s="144" t="n"/>
      <c r="AB268" s="1106" t="n"/>
      <c r="AC268" s="1106" t="n"/>
      <c r="AD268" s="1106" t="n"/>
      <c r="AE268" s="1106" t="n"/>
      <c r="AF268" s="1106" t="n"/>
      <c r="AG268" s="1106" t="n"/>
      <c r="AH268" s="144" t="n"/>
      <c r="AI268" s="1106" t="n"/>
      <c r="AJ268" s="1106" t="n"/>
      <c r="AK268" s="1106" t="n"/>
      <c r="AL268" s="1106" t="n"/>
      <c r="AM268" s="1106" t="n"/>
      <c r="AN268" s="1106" t="n"/>
      <c r="AO268" s="1106" t="n"/>
      <c r="AP268" s="1106" t="n"/>
      <c r="AQ268" s="1106" t="n"/>
      <c r="AR268" s="1106" t="n"/>
      <c r="AS268" s="1106" t="n"/>
      <c r="AT268" s="1106" t="n"/>
      <c r="AU268" s="1106" t="n"/>
      <c r="AV268" s="1106" t="n"/>
      <c r="AW268" s="1106" t="n"/>
      <c r="AX268" s="1106" t="n"/>
      <c r="AY268" s="1106" t="n"/>
      <c r="AZ268" s="144" t="n"/>
      <c r="BA268" s="1106" t="n"/>
      <c r="BB268" s="1106" t="n"/>
      <c r="BC268" s="1106" t="n"/>
      <c r="BD268" s="1106" t="n"/>
      <c r="BE268" s="1106" t="n"/>
      <c r="BF268" s="1106" t="n"/>
      <c r="BG268" s="1106" t="n"/>
      <c r="BH268" s="1106" t="n"/>
      <c r="BI268" s="1106" t="n"/>
      <c r="BJ268" s="1106" t="n"/>
      <c r="BK268" s="1106" t="n"/>
      <c r="BL268" s="1106" t="n"/>
      <c r="BM268" s="1106" t="n"/>
      <c r="BN268" s="1106" t="n"/>
      <c r="BO268" s="1106" t="n"/>
      <c r="BP268" s="1106" t="n"/>
      <c r="BQ268" s="1106" t="n"/>
      <c r="BR268" s="1106" t="n"/>
      <c r="BS268" s="1106" t="n"/>
      <c r="BT268" s="1106" t="n"/>
      <c r="BU268" s="1106" t="n"/>
      <c r="BV268" s="1106" t="n"/>
      <c r="BW268" s="1106" t="n"/>
      <c r="BX268" s="1106" t="n"/>
      <c r="BY268" s="1106" t="n"/>
      <c r="BZ268" s="1106" t="n"/>
      <c r="CA268" s="1106" t="n"/>
      <c r="CB268" s="1106" t="n"/>
      <c r="CC268" s="1106" t="n"/>
      <c r="CD268" s="1106" t="n"/>
      <c r="CE268" s="1106" t="n"/>
      <c r="CF268" s="1106" t="n"/>
      <c r="CG268" s="1106" t="n"/>
      <c r="CH268" s="1106" t="n"/>
      <c r="CI268" s="1106" t="n"/>
      <c r="CJ268" s="1106" t="n"/>
      <c r="CK268" s="1106" t="n"/>
      <c r="CL268" s="1106" t="n"/>
      <c r="CM268" s="1106" t="n"/>
      <c r="CN268" s="1106" t="n"/>
      <c r="CO268" s="1106" t="n"/>
      <c r="CP268" s="1106" t="n"/>
      <c r="CQ268" s="1106" t="n"/>
      <c r="CR268" s="1106" t="n"/>
      <c r="CS268" s="1106" t="n"/>
      <c r="CT268" s="1106" t="n"/>
      <c r="CU268" s="1106" t="n"/>
      <c r="CV268" s="1106" t="n"/>
      <c r="CW268" s="1106" t="n"/>
      <c r="CX268" s="1106" t="n"/>
      <c r="CY268" s="1106" t="n"/>
      <c r="CZ268" s="1106" t="n"/>
      <c r="DA268" s="1106" t="n"/>
      <c r="DB268" s="1106" t="n"/>
      <c r="DC268" s="1106" t="n"/>
      <c r="DD268" s="1106" t="n"/>
      <c r="DE268" s="1106" t="n"/>
      <c r="DF268" s="1106" t="n"/>
      <c r="DG268" s="1106" t="n"/>
      <c r="DH268" s="1106" t="n"/>
      <c r="DI268" s="1106" t="n"/>
    </row>
    <row r="269" ht="13.5" customHeight="1" s="1178">
      <c r="A269" s="1106" t="n"/>
      <c r="B269" s="1106" t="n"/>
      <c r="C269" s="1106" t="n"/>
      <c r="D269" s="1106" t="n"/>
      <c r="E269" s="1106" t="n"/>
      <c r="F269" s="1106" t="n"/>
      <c r="G269" s="144" t="n"/>
      <c r="H269" s="1106" t="n"/>
      <c r="I269" s="1106" t="n"/>
      <c r="J269" s="1106" t="n"/>
      <c r="K269" s="1106" t="n"/>
      <c r="L269" s="1106" t="n"/>
      <c r="M269" s="1106" t="n"/>
      <c r="N269" s="1106" t="n"/>
      <c r="O269" s="1106" t="n"/>
      <c r="P269" s="1106" t="n"/>
      <c r="Q269" s="1106" t="n"/>
      <c r="R269" s="1106" t="n"/>
      <c r="S269" s="1106" t="n"/>
      <c r="T269" s="230" t="n"/>
      <c r="U269" s="1106" t="n"/>
      <c r="V269" s="1106" t="n"/>
      <c r="W269" s="1106" t="n"/>
      <c r="X269" s="1106" t="n"/>
      <c r="Y269" s="1106" t="n"/>
      <c r="Z269" s="1106" t="n"/>
      <c r="AA269" s="144" t="n"/>
      <c r="AB269" s="1106" t="n"/>
      <c r="AC269" s="1106" t="n"/>
      <c r="AD269" s="1106" t="n"/>
      <c r="AE269" s="1106" t="n"/>
      <c r="AF269" s="1106" t="n"/>
      <c r="AG269" s="1106" t="n"/>
      <c r="AH269" s="144" t="n"/>
      <c r="AI269" s="1106" t="n"/>
      <c r="AJ269" s="1106" t="n"/>
      <c r="AK269" s="1106" t="n"/>
      <c r="AL269" s="1106" t="n"/>
      <c r="AM269" s="1106" t="n"/>
      <c r="AN269" s="1106" t="n"/>
      <c r="AO269" s="1106" t="n"/>
      <c r="AP269" s="1106" t="n"/>
      <c r="AQ269" s="1106" t="n"/>
      <c r="AR269" s="1106" t="n"/>
      <c r="AS269" s="1106" t="n"/>
      <c r="AT269" s="1106" t="n"/>
      <c r="AU269" s="1106" t="n"/>
      <c r="AV269" s="1106" t="n"/>
      <c r="AW269" s="1106" t="n"/>
      <c r="AX269" s="1106" t="n"/>
      <c r="AY269" s="1106" t="n"/>
      <c r="AZ269" s="144" t="n"/>
      <c r="BA269" s="1106" t="n"/>
      <c r="BB269" s="1106" t="n"/>
      <c r="BC269" s="1106" t="n"/>
      <c r="BD269" s="1106" t="n"/>
      <c r="BE269" s="1106" t="n"/>
      <c r="BF269" s="1106" t="n"/>
      <c r="BG269" s="1106" t="n"/>
      <c r="BH269" s="1106" t="n"/>
      <c r="BI269" s="1106" t="n"/>
      <c r="BJ269" s="1106" t="n"/>
      <c r="BK269" s="1106" t="n"/>
      <c r="BL269" s="1106" t="n"/>
      <c r="BM269" s="1106" t="n"/>
      <c r="BN269" s="1106" t="n"/>
      <c r="BO269" s="1106" t="n"/>
      <c r="BP269" s="1106" t="n"/>
      <c r="BQ269" s="1106" t="n"/>
      <c r="BR269" s="1106" t="n"/>
      <c r="BS269" s="1106" t="n"/>
      <c r="BT269" s="1106" t="n"/>
      <c r="BU269" s="1106" t="n"/>
      <c r="BV269" s="1106" t="n"/>
      <c r="BW269" s="1106" t="n"/>
      <c r="BX269" s="1106" t="n"/>
      <c r="BY269" s="1106" t="n"/>
      <c r="BZ269" s="1106" t="n"/>
      <c r="CA269" s="1106" t="n"/>
      <c r="CB269" s="1106" t="n"/>
      <c r="CC269" s="1106" t="n"/>
      <c r="CD269" s="1106" t="n"/>
      <c r="CE269" s="1106" t="n"/>
      <c r="CF269" s="1106" t="n"/>
      <c r="CG269" s="1106" t="n"/>
      <c r="CH269" s="1106" t="n"/>
      <c r="CI269" s="1106" t="n"/>
      <c r="CJ269" s="1106" t="n"/>
      <c r="CK269" s="1106" t="n"/>
      <c r="CL269" s="1106" t="n"/>
      <c r="CM269" s="1106" t="n"/>
      <c r="CN269" s="1106" t="n"/>
      <c r="CO269" s="1106" t="n"/>
      <c r="CP269" s="1106" t="n"/>
      <c r="CQ269" s="1106" t="n"/>
      <c r="CR269" s="1106" t="n"/>
      <c r="CS269" s="1106" t="n"/>
      <c r="CT269" s="1106" t="n"/>
      <c r="CU269" s="1106" t="n"/>
      <c r="CV269" s="1106" t="n"/>
      <c r="CW269" s="1106" t="n"/>
      <c r="CX269" s="1106" t="n"/>
      <c r="CY269" s="1106" t="n"/>
      <c r="CZ269" s="1106" t="n"/>
      <c r="DA269" s="1106" t="n"/>
      <c r="DB269" s="1106" t="n"/>
      <c r="DC269" s="1106" t="n"/>
      <c r="DD269" s="1106" t="n"/>
      <c r="DE269" s="1106" t="n"/>
      <c r="DF269" s="1106" t="n"/>
      <c r="DG269" s="1106" t="n"/>
      <c r="DH269" s="1106" t="n"/>
      <c r="DI269" s="1106" t="n"/>
    </row>
    <row r="270" ht="13.5" customHeight="1" s="1178">
      <c r="A270" s="1106" t="n"/>
      <c r="B270" s="1106" t="n"/>
      <c r="C270" s="1106" t="n"/>
      <c r="D270" s="1106" t="n"/>
      <c r="E270" s="1106" t="n"/>
      <c r="F270" s="1106" t="n"/>
      <c r="G270" s="144" t="n"/>
      <c r="H270" s="1106" t="n"/>
      <c r="I270" s="1106" t="n"/>
      <c r="J270" s="1106" t="n"/>
      <c r="K270" s="1106" t="n"/>
      <c r="L270" s="1106" t="n"/>
      <c r="M270" s="1106" t="n"/>
      <c r="N270" s="1106" t="n"/>
      <c r="O270" s="1106" t="n"/>
      <c r="P270" s="1106" t="n"/>
      <c r="Q270" s="1106" t="n"/>
      <c r="R270" s="1106" t="n"/>
      <c r="S270" s="1106" t="n"/>
      <c r="T270" s="230" t="n"/>
      <c r="U270" s="1106" t="n"/>
      <c r="V270" s="1106" t="n"/>
      <c r="W270" s="1106" t="n"/>
      <c r="X270" s="1106" t="n"/>
      <c r="Y270" s="1106" t="n"/>
      <c r="Z270" s="1106" t="n"/>
      <c r="AA270" s="144" t="n"/>
      <c r="AB270" s="1106" t="n"/>
      <c r="AC270" s="1106" t="n"/>
      <c r="AD270" s="1106" t="n"/>
      <c r="AE270" s="1106" t="n"/>
      <c r="AF270" s="1106" t="n"/>
      <c r="AG270" s="1106" t="n"/>
      <c r="AH270" s="144" t="n"/>
      <c r="AI270" s="1106" t="n"/>
      <c r="AJ270" s="1106" t="n"/>
      <c r="AK270" s="1106" t="n"/>
      <c r="AL270" s="1106" t="n"/>
      <c r="AM270" s="1106" t="n"/>
      <c r="AN270" s="1106" t="n"/>
      <c r="AO270" s="1106" t="n"/>
      <c r="AP270" s="1106" t="n"/>
      <c r="AQ270" s="1106" t="n"/>
      <c r="AR270" s="1106" t="n"/>
      <c r="AS270" s="1106" t="n"/>
      <c r="AT270" s="1106" t="n"/>
      <c r="AU270" s="1106" t="n"/>
      <c r="AV270" s="1106" t="n"/>
      <c r="AW270" s="1106" t="n"/>
      <c r="AX270" s="1106" t="n"/>
      <c r="AY270" s="1106" t="n"/>
      <c r="AZ270" s="144" t="n"/>
      <c r="BA270" s="1106" t="n"/>
      <c r="BB270" s="1106" t="n"/>
      <c r="BC270" s="1106" t="n"/>
      <c r="BD270" s="1106" t="n"/>
      <c r="BE270" s="1106" t="n"/>
      <c r="BF270" s="1106" t="n"/>
      <c r="BG270" s="1106" t="n"/>
      <c r="BH270" s="1106" t="n"/>
      <c r="BI270" s="1106" t="n"/>
      <c r="BJ270" s="1106" t="n"/>
      <c r="BK270" s="1106" t="n"/>
      <c r="BL270" s="1106" t="n"/>
      <c r="BM270" s="1106" t="n"/>
      <c r="BN270" s="1106" t="n"/>
      <c r="BO270" s="1106" t="n"/>
      <c r="BP270" s="1106" t="n"/>
      <c r="BQ270" s="1106" t="n"/>
      <c r="BR270" s="1106" t="n"/>
      <c r="BS270" s="1106" t="n"/>
      <c r="BT270" s="1106" t="n"/>
      <c r="BU270" s="1106" t="n"/>
      <c r="BV270" s="1106" t="n"/>
      <c r="BW270" s="1106" t="n"/>
      <c r="BX270" s="1106" t="n"/>
      <c r="BY270" s="1106" t="n"/>
      <c r="BZ270" s="1106" t="n"/>
      <c r="CA270" s="1106" t="n"/>
      <c r="CB270" s="1106" t="n"/>
      <c r="CC270" s="1106" t="n"/>
      <c r="CD270" s="1106" t="n"/>
      <c r="CE270" s="1106" t="n"/>
      <c r="CF270" s="1106" t="n"/>
      <c r="CG270" s="1106" t="n"/>
      <c r="CH270" s="1106" t="n"/>
      <c r="CI270" s="1106" t="n"/>
      <c r="CJ270" s="1106" t="n"/>
      <c r="CK270" s="1106" t="n"/>
      <c r="CL270" s="1106" t="n"/>
      <c r="CM270" s="1106" t="n"/>
      <c r="CN270" s="1106" t="n"/>
      <c r="CO270" s="1106" t="n"/>
      <c r="CP270" s="1106" t="n"/>
      <c r="CQ270" s="1106" t="n"/>
      <c r="CR270" s="1106" t="n"/>
      <c r="CS270" s="1106" t="n"/>
      <c r="CT270" s="1106" t="n"/>
      <c r="CU270" s="1106" t="n"/>
      <c r="CV270" s="1106" t="n"/>
      <c r="CW270" s="1106" t="n"/>
      <c r="CX270" s="1106" t="n"/>
      <c r="CY270" s="1106" t="n"/>
      <c r="CZ270" s="1106" t="n"/>
      <c r="DA270" s="1106" t="n"/>
      <c r="DB270" s="1106" t="n"/>
      <c r="DC270" s="1106" t="n"/>
      <c r="DD270" s="1106" t="n"/>
      <c r="DE270" s="1106" t="n"/>
      <c r="DF270" s="1106" t="n"/>
      <c r="DG270" s="1106" t="n"/>
      <c r="DH270" s="1106" t="n"/>
      <c r="DI270" s="1106" t="n"/>
    </row>
    <row r="271" ht="13.5" customHeight="1" s="1178">
      <c r="A271" s="1106" t="n"/>
      <c r="B271" s="1106" t="n"/>
      <c r="C271" s="1106" t="n"/>
      <c r="D271" s="1106" t="n"/>
      <c r="E271" s="1106" t="n"/>
      <c r="F271" s="1106" t="n"/>
      <c r="G271" s="144" t="n"/>
      <c r="H271" s="1106" t="n"/>
      <c r="I271" s="1106" t="n"/>
      <c r="J271" s="1106" t="n"/>
      <c r="K271" s="1106" t="n"/>
      <c r="L271" s="1106" t="n"/>
      <c r="M271" s="1106" t="n"/>
      <c r="N271" s="1106" t="n"/>
      <c r="O271" s="1106" t="n"/>
      <c r="P271" s="1106" t="n"/>
      <c r="Q271" s="1106" t="n"/>
      <c r="R271" s="1106" t="n"/>
      <c r="S271" s="1106" t="n"/>
      <c r="T271" s="230" t="n"/>
      <c r="U271" s="1106" t="n"/>
      <c r="V271" s="1106" t="n"/>
      <c r="W271" s="1106" t="n"/>
      <c r="X271" s="1106" t="n"/>
      <c r="Y271" s="1106" t="n"/>
      <c r="Z271" s="1106" t="n"/>
      <c r="AA271" s="144" t="n"/>
      <c r="AB271" s="1106" t="n"/>
      <c r="AC271" s="1106" t="n"/>
      <c r="AD271" s="1106" t="n"/>
      <c r="AE271" s="1106" t="n"/>
      <c r="AF271" s="1106" t="n"/>
      <c r="AG271" s="1106" t="n"/>
      <c r="AH271" s="144" t="n"/>
      <c r="AI271" s="1106" t="n"/>
      <c r="AJ271" s="1106" t="n"/>
      <c r="AK271" s="1106" t="n"/>
      <c r="AL271" s="1106" t="n"/>
      <c r="AM271" s="1106" t="n"/>
      <c r="AN271" s="1106" t="n"/>
      <c r="AO271" s="1106" t="n"/>
      <c r="AP271" s="1106" t="n"/>
      <c r="AQ271" s="1106" t="n"/>
      <c r="AR271" s="1106" t="n"/>
      <c r="AS271" s="1106" t="n"/>
      <c r="AT271" s="1106" t="n"/>
      <c r="AU271" s="1106" t="n"/>
      <c r="AV271" s="1106" t="n"/>
      <c r="AW271" s="1106" t="n"/>
      <c r="AX271" s="1106" t="n"/>
      <c r="AY271" s="1106" t="n"/>
      <c r="AZ271" s="144" t="n"/>
      <c r="BA271" s="1106" t="n"/>
      <c r="BB271" s="1106" t="n"/>
      <c r="BC271" s="1106" t="n"/>
      <c r="BD271" s="1106" t="n"/>
      <c r="BE271" s="1106" t="n"/>
      <c r="BF271" s="1106" t="n"/>
      <c r="BG271" s="1106" t="n"/>
      <c r="BH271" s="1106" t="n"/>
      <c r="BI271" s="1106" t="n"/>
      <c r="BJ271" s="1106" t="n"/>
      <c r="BK271" s="1106" t="n"/>
      <c r="BL271" s="1106" t="n"/>
      <c r="BM271" s="1106" t="n"/>
      <c r="BN271" s="1106" t="n"/>
      <c r="BO271" s="1106" t="n"/>
      <c r="BP271" s="1106" t="n"/>
      <c r="BQ271" s="1106" t="n"/>
      <c r="BR271" s="1106" t="n"/>
      <c r="BS271" s="1106" t="n"/>
      <c r="BT271" s="1106" t="n"/>
      <c r="BU271" s="1106" t="n"/>
      <c r="BV271" s="1106" t="n"/>
      <c r="BW271" s="1106" t="n"/>
      <c r="BX271" s="1106" t="n"/>
      <c r="BY271" s="1106" t="n"/>
      <c r="BZ271" s="1106" t="n"/>
      <c r="CA271" s="1106" t="n"/>
      <c r="CB271" s="1106" t="n"/>
      <c r="CC271" s="1106" t="n"/>
      <c r="CD271" s="1106" t="n"/>
      <c r="CE271" s="1106" t="n"/>
      <c r="CF271" s="1106" t="n"/>
      <c r="CG271" s="1106" t="n"/>
      <c r="CH271" s="1106" t="n"/>
      <c r="CI271" s="1106" t="n"/>
      <c r="CJ271" s="1106" t="n"/>
      <c r="CK271" s="1106" t="n"/>
      <c r="CL271" s="1106" t="n"/>
      <c r="CM271" s="1106" t="n"/>
      <c r="CN271" s="1106" t="n"/>
      <c r="CO271" s="1106" t="n"/>
      <c r="CP271" s="1106" t="n"/>
      <c r="CQ271" s="1106" t="n"/>
      <c r="CR271" s="1106" t="n"/>
      <c r="CS271" s="1106" t="n"/>
      <c r="CT271" s="1106" t="n"/>
      <c r="CU271" s="1106" t="n"/>
      <c r="CV271" s="1106" t="n"/>
      <c r="CW271" s="1106" t="n"/>
      <c r="CX271" s="1106" t="n"/>
      <c r="CY271" s="1106" t="n"/>
      <c r="CZ271" s="1106" t="n"/>
      <c r="DA271" s="1106" t="n"/>
      <c r="DB271" s="1106" t="n"/>
      <c r="DC271" s="1106" t="n"/>
      <c r="DD271" s="1106" t="n"/>
      <c r="DE271" s="1106" t="n"/>
      <c r="DF271" s="1106" t="n"/>
      <c r="DG271" s="1106" t="n"/>
      <c r="DH271" s="1106" t="n"/>
      <c r="DI271" s="1106" t="n"/>
    </row>
    <row r="272" ht="13.5" customHeight="1" s="1178">
      <c r="A272" s="1106" t="n"/>
      <c r="B272" s="1106" t="n"/>
      <c r="C272" s="1106" t="n"/>
      <c r="D272" s="1106" t="n"/>
      <c r="E272" s="1106" t="n"/>
      <c r="F272" s="1106" t="n"/>
      <c r="G272" s="144" t="n"/>
      <c r="H272" s="1106" t="n"/>
      <c r="I272" s="1106" t="n"/>
      <c r="J272" s="1106" t="n"/>
      <c r="K272" s="1106" t="n"/>
      <c r="L272" s="1106" t="n"/>
      <c r="M272" s="1106" t="n"/>
      <c r="N272" s="1106" t="n"/>
      <c r="O272" s="1106" t="n"/>
      <c r="P272" s="1106" t="n"/>
      <c r="Q272" s="1106" t="n"/>
      <c r="R272" s="1106" t="n"/>
      <c r="S272" s="1106" t="n"/>
      <c r="T272" s="230" t="n"/>
      <c r="U272" s="1106" t="n"/>
      <c r="V272" s="1106" t="n"/>
      <c r="W272" s="1106" t="n"/>
      <c r="X272" s="1106" t="n"/>
      <c r="Y272" s="1106" t="n"/>
      <c r="Z272" s="1106" t="n"/>
      <c r="AA272" s="144" t="n"/>
      <c r="AB272" s="1106" t="n"/>
      <c r="AC272" s="1106" t="n"/>
      <c r="AD272" s="1106" t="n"/>
      <c r="AE272" s="1106" t="n"/>
      <c r="AF272" s="1106" t="n"/>
      <c r="AG272" s="1106" t="n"/>
      <c r="AH272" s="144" t="n"/>
      <c r="AI272" s="1106" t="n"/>
      <c r="AJ272" s="1106" t="n"/>
      <c r="AK272" s="1106" t="n"/>
      <c r="AL272" s="1106" t="n"/>
      <c r="AM272" s="1106" t="n"/>
      <c r="AN272" s="1106" t="n"/>
      <c r="AO272" s="1106" t="n"/>
      <c r="AP272" s="1106" t="n"/>
      <c r="AQ272" s="1106" t="n"/>
      <c r="AR272" s="1106" t="n"/>
      <c r="AS272" s="1106" t="n"/>
      <c r="AT272" s="1106" t="n"/>
      <c r="AU272" s="1106" t="n"/>
      <c r="AV272" s="1106" t="n"/>
      <c r="AW272" s="1106" t="n"/>
      <c r="AX272" s="1106" t="n"/>
      <c r="AY272" s="1106" t="n"/>
      <c r="AZ272" s="144" t="n"/>
      <c r="BA272" s="1106" t="n"/>
      <c r="BB272" s="1106" t="n"/>
      <c r="BC272" s="1106" t="n"/>
      <c r="BD272" s="1106" t="n"/>
      <c r="BE272" s="1106" t="n"/>
      <c r="BF272" s="1106" t="n"/>
      <c r="BG272" s="1106" t="n"/>
      <c r="BH272" s="1106" t="n"/>
      <c r="BI272" s="1106" t="n"/>
      <c r="BJ272" s="1106" t="n"/>
      <c r="BK272" s="1106" t="n"/>
      <c r="BL272" s="1106" t="n"/>
      <c r="BM272" s="1106" t="n"/>
      <c r="BN272" s="1106" t="n"/>
      <c r="BO272" s="1106" t="n"/>
      <c r="BP272" s="1106" t="n"/>
      <c r="BQ272" s="1106" t="n"/>
      <c r="BR272" s="1106" t="n"/>
      <c r="BS272" s="1106" t="n"/>
      <c r="BT272" s="1106" t="n"/>
      <c r="BU272" s="1106" t="n"/>
      <c r="BV272" s="1106" t="n"/>
      <c r="BW272" s="1106" t="n"/>
      <c r="BX272" s="1106" t="n"/>
      <c r="BY272" s="1106" t="n"/>
      <c r="BZ272" s="1106" t="n"/>
      <c r="CA272" s="1106" t="n"/>
      <c r="CB272" s="1106" t="n"/>
      <c r="CC272" s="1106" t="n"/>
      <c r="CD272" s="1106" t="n"/>
      <c r="CE272" s="1106" t="n"/>
      <c r="CF272" s="1106" t="n"/>
      <c r="CG272" s="1106" t="n"/>
      <c r="CH272" s="1106" t="n"/>
      <c r="CI272" s="1106" t="n"/>
      <c r="CJ272" s="1106" t="n"/>
      <c r="CK272" s="1106" t="n"/>
      <c r="CL272" s="1106" t="n"/>
      <c r="CM272" s="1106" t="n"/>
      <c r="CN272" s="1106" t="n"/>
      <c r="CO272" s="1106" t="n"/>
      <c r="CP272" s="1106" t="n"/>
      <c r="CQ272" s="1106" t="n"/>
      <c r="CR272" s="1106" t="n"/>
      <c r="CS272" s="1106" t="n"/>
      <c r="CT272" s="1106" t="n"/>
      <c r="CU272" s="1106" t="n"/>
      <c r="CV272" s="1106" t="n"/>
      <c r="CW272" s="1106" t="n"/>
      <c r="CX272" s="1106" t="n"/>
      <c r="CY272" s="1106" t="n"/>
      <c r="CZ272" s="1106" t="n"/>
      <c r="DA272" s="1106" t="n"/>
      <c r="DB272" s="1106" t="n"/>
      <c r="DC272" s="1106" t="n"/>
      <c r="DD272" s="1106" t="n"/>
      <c r="DE272" s="1106" t="n"/>
      <c r="DF272" s="1106" t="n"/>
      <c r="DG272" s="1106" t="n"/>
      <c r="DH272" s="1106" t="n"/>
      <c r="DI272" s="1106" t="n"/>
    </row>
    <row r="273" ht="13.5" customHeight="1" s="1178">
      <c r="A273" s="1106" t="n"/>
      <c r="B273" s="1106" t="n"/>
      <c r="C273" s="1106" t="n"/>
      <c r="D273" s="1106" t="n"/>
      <c r="E273" s="1106" t="n"/>
      <c r="F273" s="1106" t="n"/>
      <c r="G273" s="144" t="n"/>
      <c r="H273" s="1106" t="n"/>
      <c r="I273" s="1106" t="n"/>
      <c r="J273" s="1106" t="n"/>
      <c r="K273" s="1106" t="n"/>
      <c r="L273" s="1106" t="n"/>
      <c r="M273" s="1106" t="n"/>
      <c r="N273" s="1106" t="n"/>
      <c r="O273" s="1106" t="n"/>
      <c r="P273" s="1106" t="n"/>
      <c r="Q273" s="1106" t="n"/>
      <c r="R273" s="1106" t="n"/>
      <c r="S273" s="1106" t="n"/>
      <c r="T273" s="230" t="n"/>
      <c r="U273" s="1106" t="n"/>
      <c r="V273" s="1106" t="n"/>
      <c r="W273" s="1106" t="n"/>
      <c r="X273" s="1106" t="n"/>
      <c r="Y273" s="1106" t="n"/>
      <c r="Z273" s="1106" t="n"/>
      <c r="AA273" s="144" t="n"/>
      <c r="AB273" s="1106" t="n"/>
      <c r="AC273" s="1106" t="n"/>
      <c r="AD273" s="1106" t="n"/>
      <c r="AE273" s="1106" t="n"/>
      <c r="AF273" s="1106" t="n"/>
      <c r="AG273" s="1106" t="n"/>
      <c r="AH273" s="144" t="n"/>
      <c r="AI273" s="1106" t="n"/>
      <c r="AJ273" s="1106" t="n"/>
      <c r="AK273" s="1106" t="n"/>
      <c r="AL273" s="1106" t="n"/>
      <c r="AM273" s="1106" t="n"/>
      <c r="AN273" s="1106" t="n"/>
      <c r="AO273" s="1106" t="n"/>
      <c r="AP273" s="1106" t="n"/>
      <c r="AQ273" s="1106" t="n"/>
      <c r="AR273" s="1106" t="n"/>
      <c r="AS273" s="1106" t="n"/>
      <c r="AT273" s="1106" t="n"/>
      <c r="AU273" s="1106" t="n"/>
      <c r="AV273" s="1106" t="n"/>
      <c r="AW273" s="1106" t="n"/>
      <c r="AX273" s="1106" t="n"/>
      <c r="AY273" s="1106" t="n"/>
      <c r="AZ273" s="144" t="n"/>
      <c r="BA273" s="1106" t="n"/>
      <c r="BB273" s="1106" t="n"/>
      <c r="BC273" s="1106" t="n"/>
      <c r="BD273" s="1106" t="n"/>
      <c r="BE273" s="1106" t="n"/>
      <c r="BF273" s="1106" t="n"/>
      <c r="BG273" s="1106" t="n"/>
      <c r="BH273" s="1106" t="n"/>
      <c r="BI273" s="1106" t="n"/>
      <c r="BJ273" s="1106" t="n"/>
      <c r="BK273" s="1106" t="n"/>
      <c r="BL273" s="1106" t="n"/>
      <c r="BM273" s="1106" t="n"/>
      <c r="BN273" s="1106" t="n"/>
      <c r="BO273" s="1106" t="n"/>
      <c r="BP273" s="1106" t="n"/>
      <c r="BQ273" s="1106" t="n"/>
      <c r="BR273" s="1106" t="n"/>
      <c r="BS273" s="1106" t="n"/>
      <c r="BT273" s="1106" t="n"/>
      <c r="BU273" s="1106" t="n"/>
      <c r="BV273" s="1106" t="n"/>
      <c r="BW273" s="1106" t="n"/>
      <c r="BX273" s="1106" t="n"/>
      <c r="BY273" s="1106" t="n"/>
      <c r="BZ273" s="1106" t="n"/>
      <c r="CA273" s="1106" t="n"/>
      <c r="CB273" s="1106" t="n"/>
      <c r="CC273" s="1106" t="n"/>
      <c r="CD273" s="1106" t="n"/>
      <c r="CE273" s="1106" t="n"/>
      <c r="CF273" s="1106" t="n"/>
      <c r="CG273" s="1106" t="n"/>
      <c r="CH273" s="1106" t="n"/>
      <c r="CI273" s="1106" t="n"/>
      <c r="CJ273" s="1106" t="n"/>
      <c r="CK273" s="1106" t="n"/>
      <c r="CL273" s="1106" t="n"/>
      <c r="CM273" s="1106" t="n"/>
      <c r="CN273" s="1106" t="n"/>
      <c r="CO273" s="1106" t="n"/>
      <c r="CP273" s="1106" t="n"/>
      <c r="CQ273" s="1106" t="n"/>
      <c r="CR273" s="1106" t="n"/>
      <c r="CS273" s="1106" t="n"/>
      <c r="CT273" s="1106" t="n"/>
      <c r="CU273" s="1106" t="n"/>
      <c r="CV273" s="1106" t="n"/>
      <c r="CW273" s="1106" t="n"/>
      <c r="CX273" s="1106" t="n"/>
      <c r="CY273" s="1106" t="n"/>
      <c r="CZ273" s="1106" t="n"/>
      <c r="DA273" s="1106" t="n"/>
      <c r="DB273" s="1106" t="n"/>
      <c r="DC273" s="1106" t="n"/>
      <c r="DD273" s="1106" t="n"/>
      <c r="DE273" s="1106" t="n"/>
      <c r="DF273" s="1106" t="n"/>
      <c r="DG273" s="1106" t="n"/>
      <c r="DH273" s="1106" t="n"/>
      <c r="DI273" s="1106" t="n"/>
    </row>
    <row r="274" ht="13.5" customHeight="1" s="1178">
      <c r="A274" s="1106" t="n"/>
      <c r="B274" s="1106" t="n"/>
      <c r="C274" s="1106" t="n"/>
      <c r="D274" s="1106" t="n"/>
      <c r="E274" s="1106" t="n"/>
      <c r="F274" s="1106" t="n"/>
      <c r="G274" s="144" t="n"/>
      <c r="H274" s="1106" t="n"/>
      <c r="I274" s="1106" t="n"/>
      <c r="J274" s="1106" t="n"/>
      <c r="K274" s="1106" t="n"/>
      <c r="L274" s="1106" t="n"/>
      <c r="M274" s="1106" t="n"/>
      <c r="N274" s="1106" t="n"/>
      <c r="O274" s="1106" t="n"/>
      <c r="P274" s="1106" t="n"/>
      <c r="Q274" s="1106" t="n"/>
      <c r="R274" s="1106" t="n"/>
      <c r="S274" s="1106" t="n"/>
      <c r="T274" s="230" t="n"/>
      <c r="U274" s="1106" t="n"/>
      <c r="V274" s="1106" t="n"/>
      <c r="W274" s="1106" t="n"/>
      <c r="X274" s="1106" t="n"/>
      <c r="Y274" s="1106" t="n"/>
      <c r="Z274" s="1106" t="n"/>
      <c r="AA274" s="144" t="n"/>
      <c r="AB274" s="1106" t="n"/>
      <c r="AC274" s="1106" t="n"/>
      <c r="AD274" s="1106" t="n"/>
      <c r="AE274" s="1106" t="n"/>
      <c r="AF274" s="1106" t="n"/>
      <c r="AG274" s="1106" t="n"/>
      <c r="AH274" s="144" t="n"/>
      <c r="AI274" s="1106" t="n"/>
      <c r="AJ274" s="1106" t="n"/>
      <c r="AK274" s="1106" t="n"/>
      <c r="AL274" s="1106" t="n"/>
      <c r="AM274" s="1106" t="n"/>
      <c r="AN274" s="1106" t="n"/>
      <c r="AO274" s="1106" t="n"/>
      <c r="AP274" s="1106" t="n"/>
      <c r="AQ274" s="1106" t="n"/>
      <c r="AR274" s="1106" t="n"/>
      <c r="AS274" s="1106" t="n"/>
      <c r="AT274" s="1106" t="n"/>
      <c r="AU274" s="1106" t="n"/>
      <c r="AV274" s="1106" t="n"/>
      <c r="AW274" s="1106" t="n"/>
      <c r="AX274" s="1106" t="n"/>
      <c r="AY274" s="1106" t="n"/>
      <c r="AZ274" s="144" t="n"/>
      <c r="BA274" s="1106" t="n"/>
      <c r="BB274" s="1106" t="n"/>
      <c r="BC274" s="1106" t="n"/>
      <c r="BD274" s="1106" t="n"/>
      <c r="BE274" s="1106" t="n"/>
      <c r="BF274" s="1106" t="n"/>
      <c r="BG274" s="1106" t="n"/>
      <c r="BH274" s="1106" t="n"/>
      <c r="BI274" s="1106" t="n"/>
      <c r="BJ274" s="1106" t="n"/>
      <c r="BK274" s="1106" t="n"/>
      <c r="BL274" s="1106" t="n"/>
      <c r="BM274" s="1106" t="n"/>
      <c r="BN274" s="1106" t="n"/>
      <c r="BO274" s="1106" t="n"/>
      <c r="BP274" s="1106" t="n"/>
      <c r="BQ274" s="1106" t="n"/>
      <c r="BR274" s="1106" t="n"/>
      <c r="BS274" s="1106" t="n"/>
      <c r="BT274" s="1106" t="n"/>
      <c r="BU274" s="1106" t="n"/>
      <c r="BV274" s="1106" t="n"/>
      <c r="BW274" s="1106" t="n"/>
      <c r="BX274" s="1106" t="n"/>
      <c r="BY274" s="1106" t="n"/>
      <c r="BZ274" s="1106" t="n"/>
      <c r="CA274" s="1106" t="n"/>
      <c r="CB274" s="1106" t="n"/>
      <c r="CC274" s="1106" t="n"/>
      <c r="CD274" s="1106" t="n"/>
      <c r="CE274" s="1106" t="n"/>
      <c r="CF274" s="1106" t="n"/>
      <c r="CG274" s="1106" t="n"/>
      <c r="CH274" s="1106" t="n"/>
      <c r="CI274" s="1106" t="n"/>
      <c r="CJ274" s="1106" t="n"/>
      <c r="CK274" s="1106" t="n"/>
      <c r="CL274" s="1106" t="n"/>
      <c r="CM274" s="1106" t="n"/>
      <c r="CN274" s="1106" t="n"/>
      <c r="CO274" s="1106" t="n"/>
      <c r="CP274" s="1106" t="n"/>
      <c r="CQ274" s="1106" t="n"/>
      <c r="CR274" s="1106" t="n"/>
      <c r="CS274" s="1106" t="n"/>
      <c r="CT274" s="1106" t="n"/>
      <c r="CU274" s="1106" t="n"/>
      <c r="CV274" s="1106" t="n"/>
      <c r="CW274" s="1106" t="n"/>
      <c r="CX274" s="1106" t="n"/>
      <c r="CY274" s="1106" t="n"/>
      <c r="CZ274" s="1106" t="n"/>
      <c r="DA274" s="1106" t="n"/>
      <c r="DB274" s="1106" t="n"/>
      <c r="DC274" s="1106" t="n"/>
      <c r="DD274" s="1106" t="n"/>
      <c r="DE274" s="1106" t="n"/>
      <c r="DF274" s="1106" t="n"/>
      <c r="DG274" s="1106" t="n"/>
      <c r="DH274" s="1106" t="n"/>
      <c r="DI274" s="1106" t="n"/>
    </row>
    <row r="275" ht="13.5" customHeight="1" s="1178">
      <c r="A275" s="1106" t="n"/>
      <c r="B275" s="1106" t="n"/>
      <c r="C275" s="1106" t="n"/>
      <c r="D275" s="1106" t="n"/>
      <c r="E275" s="1106" t="n"/>
      <c r="F275" s="1106" t="n"/>
      <c r="G275" s="144" t="n"/>
      <c r="H275" s="1106" t="n"/>
      <c r="I275" s="1106" t="n"/>
      <c r="J275" s="1106" t="n"/>
      <c r="K275" s="1106" t="n"/>
      <c r="L275" s="1106" t="n"/>
      <c r="M275" s="1106" t="n"/>
      <c r="N275" s="1106" t="n"/>
      <c r="O275" s="1106" t="n"/>
      <c r="P275" s="1106" t="n"/>
      <c r="Q275" s="1106" t="n"/>
      <c r="R275" s="1106" t="n"/>
      <c r="S275" s="1106" t="n"/>
      <c r="T275" s="230" t="n"/>
      <c r="U275" s="1106" t="n"/>
      <c r="V275" s="1106" t="n"/>
      <c r="W275" s="1106" t="n"/>
      <c r="X275" s="1106" t="n"/>
      <c r="Y275" s="1106" t="n"/>
      <c r="Z275" s="1106" t="n"/>
      <c r="AA275" s="144" t="n"/>
      <c r="AB275" s="1106" t="n"/>
      <c r="AC275" s="1106" t="n"/>
      <c r="AD275" s="1106" t="n"/>
      <c r="AE275" s="1106" t="n"/>
      <c r="AF275" s="1106" t="n"/>
      <c r="AG275" s="1106" t="n"/>
      <c r="AH275" s="144" t="n"/>
      <c r="AI275" s="1106" t="n"/>
      <c r="AJ275" s="1106" t="n"/>
      <c r="AK275" s="1106" t="n"/>
      <c r="AL275" s="1106" t="n"/>
      <c r="AM275" s="1106" t="n"/>
      <c r="AN275" s="1106" t="n"/>
      <c r="AO275" s="1106" t="n"/>
      <c r="AP275" s="1106" t="n"/>
      <c r="AQ275" s="1106" t="n"/>
      <c r="AR275" s="1106" t="n"/>
      <c r="AS275" s="1106" t="n"/>
      <c r="AT275" s="1106" t="n"/>
      <c r="AU275" s="1106" t="n"/>
      <c r="AV275" s="1106" t="n"/>
      <c r="AW275" s="1106" t="n"/>
      <c r="AX275" s="1106" t="n"/>
      <c r="AY275" s="1106" t="n"/>
      <c r="AZ275" s="144" t="n"/>
      <c r="BA275" s="1106" t="n"/>
      <c r="BB275" s="1106" t="n"/>
      <c r="BC275" s="1106" t="n"/>
      <c r="BD275" s="1106" t="n"/>
      <c r="BE275" s="1106" t="n"/>
      <c r="BF275" s="1106" t="n"/>
      <c r="BG275" s="1106" t="n"/>
      <c r="BH275" s="1106" t="n"/>
      <c r="BI275" s="1106" t="n"/>
      <c r="BJ275" s="1106" t="n"/>
      <c r="BK275" s="1106" t="n"/>
      <c r="BL275" s="1106" t="n"/>
      <c r="BM275" s="1106" t="n"/>
      <c r="BN275" s="1106" t="n"/>
      <c r="BO275" s="1106" t="n"/>
      <c r="BP275" s="1106" t="n"/>
      <c r="BQ275" s="1106" t="n"/>
      <c r="BR275" s="1106" t="n"/>
      <c r="BS275" s="1106" t="n"/>
      <c r="BT275" s="1106" t="n"/>
      <c r="BU275" s="1106" t="n"/>
      <c r="BV275" s="1106" t="n"/>
      <c r="BW275" s="1106" t="n"/>
      <c r="BX275" s="1106" t="n"/>
      <c r="BY275" s="1106" t="n"/>
      <c r="BZ275" s="1106" t="n"/>
      <c r="CA275" s="1106" t="n"/>
      <c r="CB275" s="1106" t="n"/>
      <c r="CC275" s="1106" t="n"/>
      <c r="CD275" s="1106" t="n"/>
      <c r="CE275" s="1106" t="n"/>
      <c r="CF275" s="1106" t="n"/>
      <c r="CG275" s="1106" t="n"/>
      <c r="CH275" s="1106" t="n"/>
      <c r="CI275" s="1106" t="n"/>
      <c r="CJ275" s="1106" t="n"/>
      <c r="CK275" s="1106" t="n"/>
      <c r="CL275" s="1106" t="n"/>
      <c r="CM275" s="1106" t="n"/>
      <c r="CN275" s="1106" t="n"/>
      <c r="CO275" s="1106" t="n"/>
      <c r="CP275" s="1106" t="n"/>
      <c r="CQ275" s="1106" t="n"/>
      <c r="CR275" s="1106" t="n"/>
      <c r="CS275" s="1106" t="n"/>
      <c r="CT275" s="1106" t="n"/>
      <c r="CU275" s="1106" t="n"/>
      <c r="CV275" s="1106" t="n"/>
      <c r="CW275" s="1106" t="n"/>
      <c r="CX275" s="1106" t="n"/>
      <c r="CY275" s="1106" t="n"/>
      <c r="CZ275" s="1106" t="n"/>
      <c r="DA275" s="1106" t="n"/>
      <c r="DB275" s="1106" t="n"/>
      <c r="DC275" s="1106" t="n"/>
      <c r="DD275" s="1106" t="n"/>
      <c r="DE275" s="1106" t="n"/>
      <c r="DF275" s="1106" t="n"/>
      <c r="DG275" s="1106" t="n"/>
      <c r="DH275" s="1106" t="n"/>
      <c r="DI275" s="1106" t="n"/>
    </row>
    <row r="276" ht="13.5" customHeight="1" s="1178">
      <c r="A276" s="1106" t="n"/>
      <c r="B276" s="1106" t="n"/>
      <c r="C276" s="1106" t="n"/>
      <c r="D276" s="1106" t="n"/>
      <c r="E276" s="1106" t="n"/>
      <c r="F276" s="1106" t="n"/>
      <c r="G276" s="144" t="n"/>
      <c r="H276" s="1106" t="n"/>
      <c r="I276" s="1106" t="n"/>
      <c r="J276" s="1106" t="n"/>
      <c r="K276" s="1106" t="n"/>
      <c r="L276" s="1106" t="n"/>
      <c r="M276" s="1106" t="n"/>
      <c r="N276" s="1106" t="n"/>
      <c r="O276" s="1106" t="n"/>
      <c r="P276" s="1106" t="n"/>
      <c r="Q276" s="1106" t="n"/>
      <c r="R276" s="1106" t="n"/>
      <c r="S276" s="1106" t="n"/>
      <c r="T276" s="230" t="n"/>
      <c r="U276" s="1106" t="n"/>
      <c r="V276" s="1106" t="n"/>
      <c r="W276" s="1106" t="n"/>
      <c r="X276" s="1106" t="n"/>
      <c r="Y276" s="1106" t="n"/>
      <c r="Z276" s="1106" t="n"/>
      <c r="AA276" s="144" t="n"/>
      <c r="AB276" s="1106" t="n"/>
      <c r="AC276" s="1106" t="n"/>
      <c r="AD276" s="1106" t="n"/>
      <c r="AE276" s="1106" t="n"/>
      <c r="AF276" s="1106" t="n"/>
      <c r="AG276" s="1106" t="n"/>
      <c r="AH276" s="144" t="n"/>
      <c r="AI276" s="1106" t="n"/>
      <c r="AJ276" s="1106" t="n"/>
      <c r="AK276" s="1106" t="n"/>
      <c r="AL276" s="1106" t="n"/>
      <c r="AM276" s="1106" t="n"/>
      <c r="AN276" s="1106" t="n"/>
      <c r="AO276" s="1106" t="n"/>
      <c r="AP276" s="1106" t="n"/>
      <c r="AQ276" s="1106" t="n"/>
      <c r="AR276" s="1106" t="n"/>
      <c r="AS276" s="1106" t="n"/>
      <c r="AT276" s="1106" t="n"/>
      <c r="AU276" s="1106" t="n"/>
      <c r="AV276" s="1106" t="n"/>
      <c r="AW276" s="1106" t="n"/>
      <c r="AX276" s="1106" t="n"/>
      <c r="AY276" s="1106" t="n"/>
      <c r="AZ276" s="144" t="n"/>
      <c r="BA276" s="1106" t="n"/>
      <c r="BB276" s="1106" t="n"/>
      <c r="BC276" s="1106" t="n"/>
      <c r="BD276" s="1106" t="n"/>
      <c r="BE276" s="1106" t="n"/>
      <c r="BF276" s="1106" t="n"/>
      <c r="BG276" s="1106" t="n"/>
      <c r="BH276" s="1106" t="n"/>
      <c r="BI276" s="1106" t="n"/>
      <c r="BJ276" s="1106" t="n"/>
      <c r="BK276" s="1106" t="n"/>
      <c r="BL276" s="1106" t="n"/>
      <c r="BM276" s="1106" t="n"/>
      <c r="BN276" s="1106" t="n"/>
      <c r="BO276" s="1106" t="n"/>
      <c r="BP276" s="1106" t="n"/>
      <c r="BQ276" s="1106" t="n"/>
      <c r="BR276" s="1106" t="n"/>
      <c r="BS276" s="1106" t="n"/>
      <c r="BT276" s="1106" t="n"/>
      <c r="BU276" s="1106" t="n"/>
      <c r="BV276" s="1106" t="n"/>
      <c r="BW276" s="1106" t="n"/>
      <c r="BX276" s="1106" t="n"/>
      <c r="BY276" s="1106" t="n"/>
      <c r="BZ276" s="1106" t="n"/>
      <c r="CA276" s="1106" t="n"/>
      <c r="CB276" s="1106" t="n"/>
      <c r="CC276" s="1106" t="n"/>
      <c r="CD276" s="1106" t="n"/>
      <c r="CE276" s="1106" t="n"/>
      <c r="CF276" s="1106" t="n"/>
      <c r="CG276" s="1106" t="n"/>
      <c r="CH276" s="1106" t="n"/>
      <c r="CI276" s="1106" t="n"/>
      <c r="CJ276" s="1106" t="n"/>
      <c r="CK276" s="1106" t="n"/>
      <c r="CL276" s="1106" t="n"/>
      <c r="CM276" s="1106" t="n"/>
      <c r="CN276" s="1106" t="n"/>
      <c r="CO276" s="1106" t="n"/>
      <c r="CP276" s="1106" t="n"/>
      <c r="CQ276" s="1106" t="n"/>
      <c r="CR276" s="1106" t="n"/>
      <c r="CS276" s="1106" t="n"/>
      <c r="CT276" s="1106" t="n"/>
      <c r="CU276" s="1106" t="n"/>
      <c r="CV276" s="1106" t="n"/>
      <c r="CW276" s="1106" t="n"/>
      <c r="CX276" s="1106" t="n"/>
      <c r="CY276" s="1106" t="n"/>
      <c r="CZ276" s="1106" t="n"/>
      <c r="DA276" s="1106" t="n"/>
      <c r="DB276" s="1106" t="n"/>
      <c r="DC276" s="1106" t="n"/>
      <c r="DD276" s="1106" t="n"/>
      <c r="DE276" s="1106" t="n"/>
      <c r="DF276" s="1106" t="n"/>
      <c r="DG276" s="1106" t="n"/>
      <c r="DH276" s="1106" t="n"/>
      <c r="DI276" s="1106" t="n"/>
    </row>
    <row r="277" ht="13.5" customHeight="1" s="1178">
      <c r="A277" s="1106" t="n"/>
      <c r="B277" s="1106" t="n"/>
      <c r="C277" s="1106" t="n"/>
      <c r="D277" s="1106" t="n"/>
      <c r="E277" s="1106" t="n"/>
      <c r="F277" s="1106" t="n"/>
      <c r="G277" s="144" t="n"/>
      <c r="H277" s="1106" t="n"/>
      <c r="I277" s="1106" t="n"/>
      <c r="J277" s="1106" t="n"/>
      <c r="K277" s="1106" t="n"/>
      <c r="L277" s="1106" t="n"/>
      <c r="M277" s="1106" t="n"/>
      <c r="N277" s="1106" t="n"/>
      <c r="O277" s="1106" t="n"/>
      <c r="P277" s="1106" t="n"/>
      <c r="Q277" s="1106" t="n"/>
      <c r="R277" s="1106" t="n"/>
      <c r="S277" s="1106" t="n"/>
      <c r="T277" s="230" t="n"/>
      <c r="U277" s="1106" t="n"/>
      <c r="V277" s="1106" t="n"/>
      <c r="W277" s="1106" t="n"/>
      <c r="X277" s="1106" t="n"/>
      <c r="Y277" s="1106" t="n"/>
      <c r="Z277" s="1106" t="n"/>
      <c r="AA277" s="144" t="n"/>
      <c r="AB277" s="1106" t="n"/>
      <c r="AC277" s="1106" t="n"/>
      <c r="AD277" s="1106" t="n"/>
      <c r="AE277" s="1106" t="n"/>
      <c r="AF277" s="1106" t="n"/>
      <c r="AG277" s="1106" t="n"/>
      <c r="AH277" s="144" t="n"/>
      <c r="AI277" s="1106" t="n"/>
      <c r="AJ277" s="1106" t="n"/>
      <c r="AK277" s="1106" t="n"/>
      <c r="AL277" s="1106" t="n"/>
      <c r="AM277" s="1106" t="n"/>
      <c r="AN277" s="1106" t="n"/>
      <c r="AO277" s="1106" t="n"/>
      <c r="AP277" s="1106" t="n"/>
      <c r="AQ277" s="1106" t="n"/>
      <c r="AR277" s="1106" t="n"/>
      <c r="AS277" s="1106" t="n"/>
      <c r="AT277" s="1106" t="n"/>
      <c r="AU277" s="1106" t="n"/>
      <c r="AV277" s="1106" t="n"/>
      <c r="AW277" s="1106" t="n"/>
      <c r="AX277" s="1106" t="n"/>
      <c r="AY277" s="1106" t="n"/>
      <c r="AZ277" s="144" t="n"/>
      <c r="BA277" s="1106" t="n"/>
      <c r="BB277" s="1106" t="n"/>
      <c r="BC277" s="1106" t="n"/>
      <c r="BD277" s="1106" t="n"/>
      <c r="BE277" s="1106" t="n"/>
      <c r="BF277" s="1106" t="n"/>
      <c r="BG277" s="1106" t="n"/>
      <c r="BH277" s="1106" t="n"/>
      <c r="BI277" s="1106" t="n"/>
      <c r="BJ277" s="1106" t="n"/>
      <c r="BK277" s="1106" t="n"/>
      <c r="BL277" s="1106" t="n"/>
      <c r="BM277" s="1106" t="n"/>
      <c r="BN277" s="1106" t="n"/>
      <c r="BO277" s="1106" t="n"/>
      <c r="BP277" s="1106" t="n"/>
      <c r="BQ277" s="1106" t="n"/>
      <c r="BR277" s="1106" t="n"/>
      <c r="BS277" s="1106" t="n"/>
      <c r="BT277" s="1106" t="n"/>
      <c r="BU277" s="1106" t="n"/>
      <c r="BV277" s="1106" t="n"/>
      <c r="BW277" s="1106" t="n"/>
      <c r="BX277" s="1106" t="n"/>
      <c r="BY277" s="1106" t="n"/>
      <c r="BZ277" s="1106" t="n"/>
      <c r="CA277" s="1106" t="n"/>
      <c r="CB277" s="1106" t="n"/>
      <c r="CC277" s="1106" t="n"/>
      <c r="CD277" s="1106" t="n"/>
      <c r="CE277" s="1106" t="n"/>
      <c r="CF277" s="1106" t="n"/>
      <c r="CG277" s="1106" t="n"/>
      <c r="CH277" s="1106" t="n"/>
      <c r="CI277" s="1106" t="n"/>
      <c r="CJ277" s="1106" t="n"/>
      <c r="CK277" s="1106" t="n"/>
      <c r="CL277" s="1106" t="n"/>
      <c r="CM277" s="1106" t="n"/>
      <c r="CN277" s="1106" t="n"/>
      <c r="CO277" s="1106" t="n"/>
      <c r="CP277" s="1106" t="n"/>
      <c r="CQ277" s="1106" t="n"/>
      <c r="CR277" s="1106" t="n"/>
      <c r="CS277" s="1106" t="n"/>
      <c r="CT277" s="1106" t="n"/>
      <c r="CU277" s="1106" t="n"/>
      <c r="CV277" s="1106" t="n"/>
      <c r="CW277" s="1106" t="n"/>
      <c r="CX277" s="1106" t="n"/>
      <c r="CY277" s="1106" t="n"/>
      <c r="CZ277" s="1106" t="n"/>
      <c r="DA277" s="1106" t="n"/>
      <c r="DB277" s="1106" t="n"/>
      <c r="DC277" s="1106" t="n"/>
      <c r="DD277" s="1106" t="n"/>
      <c r="DE277" s="1106" t="n"/>
      <c r="DF277" s="1106" t="n"/>
      <c r="DG277" s="1106" t="n"/>
      <c r="DH277" s="1106" t="n"/>
      <c r="DI277" s="1106" t="n"/>
    </row>
    <row r="278" ht="13.5" customHeight="1" s="1178">
      <c r="A278" s="1106" t="n"/>
      <c r="B278" s="1106" t="n"/>
      <c r="C278" s="1106" t="n"/>
      <c r="D278" s="1106" t="n"/>
      <c r="E278" s="1106" t="n"/>
      <c r="F278" s="1106" t="n"/>
      <c r="G278" s="144" t="n"/>
      <c r="H278" s="1106" t="n"/>
      <c r="I278" s="1106" t="n"/>
      <c r="J278" s="1106" t="n"/>
      <c r="K278" s="1106" t="n"/>
      <c r="L278" s="1106" t="n"/>
      <c r="M278" s="1106" t="n"/>
      <c r="N278" s="1106" t="n"/>
      <c r="O278" s="1106" t="n"/>
      <c r="P278" s="1106" t="n"/>
      <c r="Q278" s="1106" t="n"/>
      <c r="R278" s="1106" t="n"/>
      <c r="S278" s="1106" t="n"/>
      <c r="T278" s="230" t="n"/>
      <c r="U278" s="1106" t="n"/>
      <c r="V278" s="1106" t="n"/>
      <c r="W278" s="1106" t="n"/>
      <c r="X278" s="1106" t="n"/>
      <c r="Y278" s="1106" t="n"/>
      <c r="Z278" s="1106" t="n"/>
      <c r="AA278" s="144" t="n"/>
      <c r="AB278" s="1106" t="n"/>
      <c r="AC278" s="1106" t="n"/>
      <c r="AD278" s="1106" t="n"/>
      <c r="AE278" s="1106" t="n"/>
      <c r="AF278" s="1106" t="n"/>
      <c r="AG278" s="1106" t="n"/>
      <c r="AH278" s="144" t="n"/>
      <c r="AI278" s="1106" t="n"/>
      <c r="AJ278" s="1106" t="n"/>
      <c r="AK278" s="1106" t="n"/>
      <c r="AL278" s="1106" t="n"/>
      <c r="AM278" s="1106" t="n"/>
      <c r="AN278" s="1106" t="n"/>
      <c r="AO278" s="1106" t="n"/>
      <c r="AP278" s="1106" t="n"/>
      <c r="AQ278" s="1106" t="n"/>
      <c r="AR278" s="1106" t="n"/>
      <c r="AS278" s="1106" t="n"/>
      <c r="AT278" s="1106" t="n"/>
      <c r="AU278" s="1106" t="n"/>
      <c r="AV278" s="1106" t="n"/>
      <c r="AW278" s="1106" t="n"/>
      <c r="AX278" s="1106" t="n"/>
      <c r="AY278" s="1106" t="n"/>
      <c r="AZ278" s="144" t="n"/>
      <c r="BA278" s="1106" t="n"/>
      <c r="BB278" s="1106" t="n"/>
      <c r="BC278" s="1106" t="n"/>
      <c r="BD278" s="1106" t="n"/>
      <c r="BE278" s="1106" t="n"/>
      <c r="BF278" s="1106" t="n"/>
      <c r="BG278" s="1106" t="n"/>
      <c r="BH278" s="1106" t="n"/>
      <c r="BI278" s="1106" t="n"/>
      <c r="BJ278" s="1106" t="n"/>
      <c r="BK278" s="1106" t="n"/>
      <c r="BL278" s="1106" t="n"/>
      <c r="BM278" s="1106" t="n"/>
      <c r="BN278" s="1106" t="n"/>
      <c r="BO278" s="1106" t="n"/>
      <c r="BP278" s="1106" t="n"/>
      <c r="BQ278" s="1106" t="n"/>
      <c r="BR278" s="1106" t="n"/>
      <c r="BS278" s="1106" t="n"/>
      <c r="BT278" s="1106" t="n"/>
      <c r="BU278" s="1106" t="n"/>
      <c r="BV278" s="1106" t="n"/>
      <c r="BW278" s="1106" t="n"/>
      <c r="BX278" s="1106" t="n"/>
      <c r="BY278" s="1106" t="n"/>
      <c r="BZ278" s="1106" t="n"/>
      <c r="CA278" s="1106" t="n"/>
      <c r="CB278" s="1106" t="n"/>
      <c r="CC278" s="1106" t="n"/>
      <c r="CD278" s="1106" t="n"/>
      <c r="CE278" s="1106" t="n"/>
      <c r="CF278" s="1106" t="n"/>
      <c r="CG278" s="1106" t="n"/>
      <c r="CH278" s="1106" t="n"/>
      <c r="CI278" s="1106" t="n"/>
      <c r="CJ278" s="1106" t="n"/>
      <c r="CK278" s="1106" t="n"/>
      <c r="CL278" s="1106" t="n"/>
      <c r="CM278" s="1106" t="n"/>
      <c r="CN278" s="1106" t="n"/>
      <c r="CO278" s="1106" t="n"/>
      <c r="CP278" s="1106" t="n"/>
      <c r="CQ278" s="1106" t="n"/>
      <c r="CR278" s="1106" t="n"/>
      <c r="CS278" s="1106" t="n"/>
      <c r="CT278" s="1106" t="n"/>
      <c r="CU278" s="1106" t="n"/>
      <c r="CV278" s="1106" t="n"/>
      <c r="CW278" s="1106" t="n"/>
      <c r="CX278" s="1106" t="n"/>
      <c r="CY278" s="1106" t="n"/>
      <c r="CZ278" s="1106" t="n"/>
      <c r="DA278" s="1106" t="n"/>
      <c r="DB278" s="1106" t="n"/>
      <c r="DC278" s="1106" t="n"/>
      <c r="DD278" s="1106" t="n"/>
      <c r="DE278" s="1106" t="n"/>
      <c r="DF278" s="1106" t="n"/>
      <c r="DG278" s="1106" t="n"/>
      <c r="DH278" s="1106" t="n"/>
      <c r="DI278" s="1106" t="n"/>
    </row>
    <row r="279" ht="13.5" customHeight="1" s="1178">
      <c r="A279" s="1106" t="n"/>
      <c r="B279" s="1106" t="n"/>
      <c r="C279" s="1106" t="n"/>
      <c r="D279" s="1106" t="n"/>
      <c r="E279" s="1106" t="n"/>
      <c r="F279" s="1106" t="n"/>
      <c r="G279" s="144" t="n"/>
      <c r="H279" s="1106" t="n"/>
      <c r="I279" s="1106" t="n"/>
      <c r="J279" s="1106" t="n"/>
      <c r="K279" s="1106" t="n"/>
      <c r="L279" s="1106" t="n"/>
      <c r="M279" s="1106" t="n"/>
      <c r="N279" s="1106" t="n"/>
      <c r="O279" s="1106" t="n"/>
      <c r="P279" s="1106" t="n"/>
      <c r="Q279" s="1106" t="n"/>
      <c r="R279" s="1106" t="n"/>
      <c r="S279" s="1106" t="n"/>
      <c r="T279" s="230" t="n"/>
      <c r="U279" s="1106" t="n"/>
      <c r="V279" s="1106" t="n"/>
      <c r="W279" s="1106" t="n"/>
      <c r="X279" s="1106" t="n"/>
      <c r="Y279" s="1106" t="n"/>
      <c r="Z279" s="1106" t="n"/>
      <c r="AA279" s="144" t="n"/>
      <c r="AB279" s="1106" t="n"/>
      <c r="AC279" s="1106" t="n"/>
      <c r="AD279" s="1106" t="n"/>
      <c r="AE279" s="1106" t="n"/>
      <c r="AF279" s="1106" t="n"/>
      <c r="AG279" s="1106" t="n"/>
      <c r="AH279" s="144" t="n"/>
      <c r="AI279" s="1106" t="n"/>
      <c r="AJ279" s="1106" t="n"/>
      <c r="AK279" s="1106" t="n"/>
      <c r="AL279" s="1106" t="n"/>
      <c r="AM279" s="1106" t="n"/>
      <c r="AN279" s="1106" t="n"/>
      <c r="AO279" s="1106" t="n"/>
      <c r="AP279" s="1106" t="n"/>
      <c r="AQ279" s="1106" t="n"/>
      <c r="AR279" s="1106" t="n"/>
      <c r="AS279" s="1106" t="n"/>
      <c r="AT279" s="1106" t="n"/>
      <c r="AU279" s="1106" t="n"/>
      <c r="AV279" s="1106" t="n"/>
      <c r="AW279" s="1106" t="n"/>
      <c r="AX279" s="1106" t="n"/>
      <c r="AY279" s="1106" t="n"/>
      <c r="AZ279" s="144" t="n"/>
      <c r="BA279" s="1106" t="n"/>
      <c r="BB279" s="1106" t="n"/>
      <c r="BC279" s="1106" t="n"/>
      <c r="BD279" s="1106" t="n"/>
      <c r="BE279" s="1106" t="n"/>
      <c r="BF279" s="1106" t="n"/>
      <c r="BG279" s="1106" t="n"/>
      <c r="BH279" s="1106" t="n"/>
      <c r="BI279" s="1106" t="n"/>
      <c r="BJ279" s="1106" t="n"/>
      <c r="BK279" s="1106" t="n"/>
      <c r="BL279" s="1106" t="n"/>
      <c r="BM279" s="1106" t="n"/>
      <c r="BN279" s="1106" t="n"/>
      <c r="BO279" s="1106" t="n"/>
      <c r="BP279" s="1106" t="n"/>
      <c r="BQ279" s="1106" t="n"/>
      <c r="BR279" s="1106" t="n"/>
      <c r="BS279" s="1106" t="n"/>
      <c r="BT279" s="1106" t="n"/>
      <c r="BU279" s="1106" t="n"/>
      <c r="BV279" s="1106" t="n"/>
      <c r="BW279" s="1106" t="n"/>
      <c r="BX279" s="1106" t="n"/>
      <c r="BY279" s="1106" t="n"/>
      <c r="BZ279" s="1106" t="n"/>
      <c r="CA279" s="1106" t="n"/>
      <c r="CB279" s="1106" t="n"/>
      <c r="CC279" s="1106" t="n"/>
      <c r="CD279" s="1106" t="n"/>
      <c r="CE279" s="1106" t="n"/>
      <c r="CF279" s="1106" t="n"/>
      <c r="CG279" s="1106" t="n"/>
      <c r="CH279" s="1106" t="n"/>
      <c r="CI279" s="1106" t="n"/>
      <c r="CJ279" s="1106" t="n"/>
      <c r="CK279" s="1106" t="n"/>
      <c r="CL279" s="1106" t="n"/>
      <c r="CM279" s="1106" t="n"/>
      <c r="CN279" s="1106" t="n"/>
      <c r="CO279" s="1106" t="n"/>
      <c r="CP279" s="1106" t="n"/>
      <c r="CQ279" s="1106" t="n"/>
      <c r="CR279" s="1106" t="n"/>
      <c r="CS279" s="1106" t="n"/>
      <c r="CT279" s="1106" t="n"/>
      <c r="CU279" s="1106" t="n"/>
      <c r="CV279" s="1106" t="n"/>
      <c r="CW279" s="1106" t="n"/>
      <c r="CX279" s="1106" t="n"/>
      <c r="CY279" s="1106" t="n"/>
      <c r="CZ279" s="1106" t="n"/>
      <c r="DA279" s="1106" t="n"/>
      <c r="DB279" s="1106" t="n"/>
      <c r="DC279" s="1106" t="n"/>
      <c r="DD279" s="1106" t="n"/>
      <c r="DE279" s="1106" t="n"/>
      <c r="DF279" s="1106" t="n"/>
      <c r="DG279" s="1106" t="n"/>
      <c r="DH279" s="1106" t="n"/>
      <c r="DI279" s="1106" t="n"/>
    </row>
    <row r="280" ht="13.5" customHeight="1" s="1178">
      <c r="A280" s="1106" t="n"/>
      <c r="B280" s="1106" t="n"/>
      <c r="C280" s="1106" t="n"/>
      <c r="D280" s="1106" t="n"/>
      <c r="E280" s="1106" t="n"/>
      <c r="F280" s="1106" t="n"/>
      <c r="G280" s="144" t="n"/>
      <c r="H280" s="1106" t="n"/>
      <c r="I280" s="1106" t="n"/>
      <c r="J280" s="1106" t="n"/>
      <c r="K280" s="1106" t="n"/>
      <c r="L280" s="1106" t="n"/>
      <c r="M280" s="1106" t="n"/>
      <c r="N280" s="1106" t="n"/>
      <c r="O280" s="1106" t="n"/>
      <c r="P280" s="1106" t="n"/>
      <c r="Q280" s="1106" t="n"/>
      <c r="R280" s="1106" t="n"/>
      <c r="S280" s="1106" t="n"/>
      <c r="T280" s="230" t="n"/>
      <c r="U280" s="1106" t="n"/>
      <c r="V280" s="1106" t="n"/>
      <c r="W280" s="1106" t="n"/>
      <c r="X280" s="1106" t="n"/>
      <c r="Y280" s="1106" t="n"/>
      <c r="Z280" s="1106" t="n"/>
      <c r="AA280" s="144" t="n"/>
      <c r="AB280" s="1106" t="n"/>
      <c r="AC280" s="1106" t="n"/>
      <c r="AD280" s="1106" t="n"/>
      <c r="AE280" s="1106" t="n"/>
      <c r="AF280" s="1106" t="n"/>
      <c r="AG280" s="1106" t="n"/>
      <c r="AH280" s="144" t="n"/>
      <c r="AI280" s="1106" t="n"/>
      <c r="AJ280" s="1106" t="n"/>
      <c r="AK280" s="1106" t="n"/>
      <c r="AL280" s="1106" t="n"/>
      <c r="AM280" s="1106" t="n"/>
      <c r="AN280" s="1106" t="n"/>
      <c r="AO280" s="1106" t="n"/>
      <c r="AP280" s="1106" t="n"/>
      <c r="AQ280" s="1106" t="n"/>
      <c r="AR280" s="1106" t="n"/>
      <c r="AS280" s="1106" t="n"/>
      <c r="AT280" s="1106" t="n"/>
      <c r="AU280" s="1106" t="n"/>
      <c r="AV280" s="1106" t="n"/>
      <c r="AW280" s="1106" t="n"/>
      <c r="AX280" s="1106" t="n"/>
      <c r="AY280" s="1106" t="n"/>
      <c r="AZ280" s="144" t="n"/>
      <c r="BA280" s="1106" t="n"/>
      <c r="BB280" s="1106" t="n"/>
      <c r="BC280" s="1106" t="n"/>
      <c r="BD280" s="1106" t="n"/>
      <c r="BE280" s="1106" t="n"/>
      <c r="BF280" s="1106" t="n"/>
      <c r="BG280" s="1106" t="n"/>
      <c r="BH280" s="1106" t="n"/>
      <c r="BI280" s="1106" t="n"/>
      <c r="BJ280" s="1106" t="n"/>
      <c r="BK280" s="1106" t="n"/>
      <c r="BL280" s="1106" t="n"/>
      <c r="BM280" s="1106" t="n"/>
      <c r="BN280" s="1106" t="n"/>
      <c r="BO280" s="1106" t="n"/>
      <c r="BP280" s="1106" t="n"/>
      <c r="BQ280" s="1106" t="n"/>
      <c r="BR280" s="1106" t="n"/>
      <c r="BS280" s="1106" t="n"/>
      <c r="BT280" s="1106" t="n"/>
      <c r="BU280" s="1106" t="n"/>
      <c r="BV280" s="1106" t="n"/>
      <c r="BW280" s="1106" t="n"/>
      <c r="BX280" s="1106" t="n"/>
      <c r="BY280" s="1106" t="n"/>
      <c r="BZ280" s="1106" t="n"/>
      <c r="CA280" s="1106" t="n"/>
      <c r="CB280" s="1106" t="n"/>
      <c r="CC280" s="1106" t="n"/>
      <c r="CD280" s="1106" t="n"/>
      <c r="CE280" s="1106" t="n"/>
      <c r="CF280" s="1106" t="n"/>
      <c r="CG280" s="1106" t="n"/>
      <c r="CH280" s="1106" t="n"/>
      <c r="CI280" s="1106" t="n"/>
      <c r="CJ280" s="1106" t="n"/>
      <c r="CK280" s="1106" t="n"/>
      <c r="CL280" s="1106" t="n"/>
      <c r="CM280" s="1106" t="n"/>
      <c r="CN280" s="1106" t="n"/>
      <c r="CO280" s="1106" t="n"/>
      <c r="CP280" s="1106" t="n"/>
      <c r="CQ280" s="1106" t="n"/>
      <c r="CR280" s="1106" t="n"/>
      <c r="CS280" s="1106" t="n"/>
      <c r="CT280" s="1106" t="n"/>
      <c r="CU280" s="1106" t="n"/>
      <c r="CV280" s="1106" t="n"/>
      <c r="CW280" s="1106" t="n"/>
      <c r="CX280" s="1106" t="n"/>
      <c r="CY280" s="1106" t="n"/>
      <c r="CZ280" s="1106" t="n"/>
      <c r="DA280" s="1106" t="n"/>
      <c r="DB280" s="1106" t="n"/>
      <c r="DC280" s="1106" t="n"/>
      <c r="DD280" s="1106" t="n"/>
      <c r="DE280" s="1106" t="n"/>
      <c r="DF280" s="1106" t="n"/>
      <c r="DG280" s="1106" t="n"/>
      <c r="DH280" s="1106" t="n"/>
      <c r="DI280" s="1106" t="n"/>
    </row>
    <row r="281" ht="13.5" customHeight="1" s="1178">
      <c r="A281" s="1106" t="n"/>
      <c r="B281" s="1106" t="n"/>
      <c r="C281" s="1106" t="n"/>
      <c r="D281" s="1106" t="n"/>
      <c r="E281" s="1106" t="n"/>
      <c r="F281" s="1106" t="n"/>
      <c r="G281" s="144" t="n"/>
      <c r="H281" s="1106" t="n"/>
      <c r="I281" s="1106" t="n"/>
      <c r="J281" s="1106" t="n"/>
      <c r="K281" s="1106" t="n"/>
      <c r="L281" s="1106" t="n"/>
      <c r="M281" s="1106" t="n"/>
      <c r="N281" s="1106" t="n"/>
      <c r="O281" s="1106" t="n"/>
      <c r="P281" s="1106" t="n"/>
      <c r="Q281" s="1106" t="n"/>
      <c r="R281" s="1106" t="n"/>
      <c r="S281" s="1106" t="n"/>
      <c r="T281" s="230" t="n"/>
      <c r="U281" s="1106" t="n"/>
      <c r="V281" s="1106" t="n"/>
      <c r="W281" s="1106" t="n"/>
      <c r="X281" s="1106" t="n"/>
      <c r="Y281" s="1106" t="n"/>
      <c r="Z281" s="1106" t="n"/>
      <c r="AA281" s="144" t="n"/>
      <c r="AB281" s="1106" t="n"/>
      <c r="AC281" s="1106" t="n"/>
      <c r="AD281" s="1106" t="n"/>
      <c r="AE281" s="1106" t="n"/>
      <c r="AF281" s="1106" t="n"/>
      <c r="AG281" s="1106" t="n"/>
      <c r="AH281" s="144" t="n"/>
      <c r="AI281" s="1106" t="n"/>
      <c r="AJ281" s="1106" t="n"/>
      <c r="AK281" s="1106" t="n"/>
      <c r="AL281" s="1106" t="n"/>
      <c r="AM281" s="1106" t="n"/>
      <c r="AN281" s="1106" t="n"/>
      <c r="AO281" s="1106" t="n"/>
      <c r="AP281" s="1106" t="n"/>
      <c r="AQ281" s="1106" t="n"/>
      <c r="AR281" s="1106" t="n"/>
      <c r="AS281" s="1106" t="n"/>
      <c r="AT281" s="1106" t="n"/>
      <c r="AU281" s="1106" t="n"/>
      <c r="AV281" s="1106" t="n"/>
      <c r="AW281" s="1106" t="n"/>
      <c r="AX281" s="1106" t="n"/>
      <c r="AY281" s="1106" t="n"/>
      <c r="AZ281" s="144" t="n"/>
      <c r="BA281" s="1106" t="n"/>
      <c r="BB281" s="1106" t="n"/>
      <c r="BC281" s="1106" t="n"/>
      <c r="BD281" s="1106" t="n"/>
      <c r="BE281" s="1106" t="n"/>
      <c r="BF281" s="1106" t="n"/>
      <c r="BG281" s="1106" t="n"/>
      <c r="BH281" s="1106" t="n"/>
      <c r="BI281" s="1106" t="n"/>
      <c r="BJ281" s="1106" t="n"/>
      <c r="BK281" s="1106" t="n"/>
      <c r="BL281" s="1106" t="n"/>
      <c r="BM281" s="1106" t="n"/>
      <c r="BN281" s="1106" t="n"/>
      <c r="BO281" s="1106" t="n"/>
      <c r="BP281" s="1106" t="n"/>
      <c r="BQ281" s="1106" t="n"/>
      <c r="BR281" s="1106" t="n"/>
      <c r="BS281" s="1106" t="n"/>
      <c r="BT281" s="1106" t="n"/>
      <c r="BU281" s="1106" t="n"/>
      <c r="BV281" s="1106" t="n"/>
      <c r="BW281" s="1106" t="n"/>
      <c r="BX281" s="1106" t="n"/>
      <c r="BY281" s="1106" t="n"/>
      <c r="BZ281" s="1106" t="n"/>
      <c r="CA281" s="1106" t="n"/>
      <c r="CB281" s="1106" t="n"/>
      <c r="CC281" s="1106" t="n"/>
      <c r="CD281" s="1106" t="n"/>
      <c r="CE281" s="1106" t="n"/>
      <c r="CF281" s="1106" t="n"/>
      <c r="CG281" s="1106" t="n"/>
      <c r="CH281" s="1106" t="n"/>
      <c r="CI281" s="1106" t="n"/>
      <c r="CJ281" s="1106" t="n"/>
      <c r="CK281" s="1106" t="n"/>
      <c r="CL281" s="1106" t="n"/>
      <c r="CM281" s="1106" t="n"/>
      <c r="CN281" s="1106" t="n"/>
      <c r="CO281" s="1106" t="n"/>
      <c r="CP281" s="1106" t="n"/>
      <c r="CQ281" s="1106" t="n"/>
      <c r="CR281" s="1106" t="n"/>
      <c r="CS281" s="1106" t="n"/>
      <c r="CT281" s="1106" t="n"/>
      <c r="CU281" s="1106" t="n"/>
      <c r="CV281" s="1106" t="n"/>
      <c r="CW281" s="1106" t="n"/>
      <c r="CX281" s="1106" t="n"/>
      <c r="CY281" s="1106" t="n"/>
      <c r="CZ281" s="1106" t="n"/>
      <c r="DA281" s="1106" t="n"/>
      <c r="DB281" s="1106" t="n"/>
      <c r="DC281" s="1106" t="n"/>
      <c r="DD281" s="1106" t="n"/>
      <c r="DE281" s="1106" t="n"/>
      <c r="DF281" s="1106" t="n"/>
      <c r="DG281" s="1106" t="n"/>
      <c r="DH281" s="1106" t="n"/>
      <c r="DI281" s="1106" t="n"/>
    </row>
    <row r="282" ht="13.5" customHeight="1" s="1178">
      <c r="A282" s="1106" t="n"/>
      <c r="B282" s="1106" t="n"/>
      <c r="C282" s="1106" t="n"/>
      <c r="D282" s="1106" t="n"/>
      <c r="E282" s="1106" t="n"/>
      <c r="F282" s="1106" t="n"/>
      <c r="G282" s="144" t="n"/>
      <c r="H282" s="1106" t="n"/>
      <c r="I282" s="1106" t="n"/>
      <c r="J282" s="1106" t="n"/>
      <c r="K282" s="1106" t="n"/>
      <c r="L282" s="1106" t="n"/>
      <c r="M282" s="1106" t="n"/>
      <c r="N282" s="1106" t="n"/>
      <c r="O282" s="1106" t="n"/>
      <c r="P282" s="1106" t="n"/>
      <c r="Q282" s="1106" t="n"/>
      <c r="R282" s="1106" t="n"/>
      <c r="S282" s="1106" t="n"/>
      <c r="T282" s="230" t="n"/>
      <c r="U282" s="1106" t="n"/>
      <c r="V282" s="1106" t="n"/>
      <c r="W282" s="1106" t="n"/>
      <c r="X282" s="1106" t="n"/>
      <c r="Y282" s="1106" t="n"/>
      <c r="Z282" s="1106" t="n"/>
      <c r="AA282" s="144" t="n"/>
      <c r="AB282" s="1106" t="n"/>
      <c r="AC282" s="1106" t="n"/>
      <c r="AD282" s="1106" t="n"/>
      <c r="AE282" s="1106" t="n"/>
      <c r="AF282" s="1106" t="n"/>
      <c r="AG282" s="1106" t="n"/>
      <c r="AH282" s="144" t="n"/>
      <c r="AI282" s="1106" t="n"/>
      <c r="AJ282" s="1106" t="n"/>
      <c r="AK282" s="1106" t="n"/>
      <c r="AL282" s="1106" t="n"/>
      <c r="AM282" s="1106" t="n"/>
      <c r="AN282" s="1106" t="n"/>
      <c r="AO282" s="1106" t="n"/>
      <c r="AP282" s="1106" t="n"/>
      <c r="AQ282" s="1106" t="n"/>
      <c r="AR282" s="1106" t="n"/>
      <c r="AS282" s="1106" t="n"/>
      <c r="AT282" s="1106" t="n"/>
      <c r="AU282" s="1106" t="n"/>
      <c r="AV282" s="1106" t="n"/>
      <c r="AW282" s="1106" t="n"/>
      <c r="AX282" s="1106" t="n"/>
      <c r="AY282" s="1106" t="n"/>
      <c r="AZ282" s="144" t="n"/>
      <c r="BA282" s="1106" t="n"/>
      <c r="BB282" s="1106" t="n"/>
      <c r="BC282" s="1106" t="n"/>
      <c r="BD282" s="1106" t="n"/>
      <c r="BE282" s="1106" t="n"/>
      <c r="BF282" s="1106" t="n"/>
      <c r="BG282" s="1106" t="n"/>
      <c r="BH282" s="1106" t="n"/>
      <c r="BI282" s="1106" t="n"/>
      <c r="BJ282" s="1106" t="n"/>
      <c r="BK282" s="1106" t="n"/>
      <c r="BL282" s="1106" t="n"/>
      <c r="BM282" s="1106" t="n"/>
      <c r="BN282" s="1106" t="n"/>
      <c r="BO282" s="1106" t="n"/>
      <c r="BP282" s="1106" t="n"/>
      <c r="BQ282" s="1106" t="n"/>
      <c r="BR282" s="1106" t="n"/>
      <c r="BS282" s="1106" t="n"/>
      <c r="BT282" s="1106" t="n"/>
      <c r="BU282" s="1106" t="n"/>
      <c r="BV282" s="1106" t="n"/>
      <c r="BW282" s="1106" t="n"/>
      <c r="BX282" s="1106" t="n"/>
      <c r="BY282" s="1106" t="n"/>
      <c r="BZ282" s="1106" t="n"/>
      <c r="CA282" s="1106" t="n"/>
      <c r="CB282" s="1106" t="n"/>
      <c r="CC282" s="1106" t="n"/>
      <c r="CD282" s="1106" t="n"/>
      <c r="CE282" s="1106" t="n"/>
      <c r="CF282" s="1106" t="n"/>
      <c r="CG282" s="1106" t="n"/>
      <c r="CH282" s="1106" t="n"/>
      <c r="CI282" s="1106" t="n"/>
      <c r="CJ282" s="1106" t="n"/>
      <c r="CK282" s="1106" t="n"/>
      <c r="CL282" s="1106" t="n"/>
      <c r="CM282" s="1106" t="n"/>
      <c r="CN282" s="1106" t="n"/>
      <c r="CO282" s="1106" t="n"/>
      <c r="CP282" s="1106" t="n"/>
      <c r="CQ282" s="1106" t="n"/>
      <c r="CR282" s="1106" t="n"/>
      <c r="CS282" s="1106" t="n"/>
      <c r="CT282" s="1106" t="n"/>
      <c r="CU282" s="1106" t="n"/>
      <c r="CV282" s="1106" t="n"/>
      <c r="CW282" s="1106" t="n"/>
      <c r="CX282" s="1106" t="n"/>
      <c r="CY282" s="1106" t="n"/>
      <c r="CZ282" s="1106" t="n"/>
      <c r="DA282" s="1106" t="n"/>
      <c r="DB282" s="1106" t="n"/>
      <c r="DC282" s="1106" t="n"/>
      <c r="DD282" s="1106" t="n"/>
      <c r="DE282" s="1106" t="n"/>
      <c r="DF282" s="1106" t="n"/>
      <c r="DG282" s="1106" t="n"/>
      <c r="DH282" s="1106" t="n"/>
      <c r="DI282" s="1106" t="n"/>
    </row>
    <row r="283" ht="13.5" customHeight="1" s="1178">
      <c r="A283" s="1106" t="n"/>
      <c r="B283" s="1106" t="n"/>
      <c r="C283" s="1106" t="n"/>
      <c r="D283" s="1106" t="n"/>
      <c r="E283" s="1106" t="n"/>
      <c r="F283" s="1106" t="n"/>
      <c r="G283" s="144" t="n"/>
      <c r="H283" s="1106" t="n"/>
      <c r="I283" s="1106" t="n"/>
      <c r="J283" s="1106" t="n"/>
      <c r="K283" s="1106" t="n"/>
      <c r="L283" s="1106" t="n"/>
      <c r="M283" s="1106" t="n"/>
      <c r="N283" s="1106" t="n"/>
      <c r="O283" s="1106" t="n"/>
      <c r="P283" s="1106" t="n"/>
      <c r="Q283" s="1106" t="n"/>
      <c r="R283" s="1106" t="n"/>
      <c r="S283" s="1106" t="n"/>
      <c r="T283" s="230" t="n"/>
      <c r="U283" s="1106" t="n"/>
      <c r="V283" s="1106" t="n"/>
      <c r="W283" s="1106" t="n"/>
      <c r="X283" s="1106" t="n"/>
      <c r="Y283" s="1106" t="n"/>
      <c r="Z283" s="1106" t="n"/>
      <c r="AA283" s="144" t="n"/>
      <c r="AB283" s="1106" t="n"/>
      <c r="AC283" s="1106" t="n"/>
      <c r="AD283" s="1106" t="n"/>
      <c r="AE283" s="1106" t="n"/>
      <c r="AF283" s="1106" t="n"/>
      <c r="AG283" s="1106" t="n"/>
      <c r="AH283" s="144" t="n"/>
      <c r="AI283" s="1106" t="n"/>
      <c r="AJ283" s="1106" t="n"/>
      <c r="AK283" s="1106" t="n"/>
      <c r="AL283" s="1106" t="n"/>
      <c r="AM283" s="1106" t="n"/>
      <c r="AN283" s="1106" t="n"/>
      <c r="AO283" s="1106" t="n"/>
      <c r="AP283" s="1106" t="n"/>
      <c r="AQ283" s="1106" t="n"/>
      <c r="AR283" s="1106" t="n"/>
      <c r="AS283" s="1106" t="n"/>
      <c r="AT283" s="1106" t="n"/>
      <c r="AU283" s="1106" t="n"/>
      <c r="AV283" s="1106" t="n"/>
      <c r="AW283" s="1106" t="n"/>
      <c r="AX283" s="1106" t="n"/>
      <c r="AY283" s="1106" t="n"/>
      <c r="AZ283" s="144" t="n"/>
      <c r="BA283" s="1106" t="n"/>
      <c r="BB283" s="1106" t="n"/>
      <c r="BC283" s="1106" t="n"/>
      <c r="BD283" s="1106" t="n"/>
      <c r="BE283" s="1106" t="n"/>
      <c r="BF283" s="1106" t="n"/>
      <c r="BG283" s="1106" t="n"/>
      <c r="BH283" s="1106" t="n"/>
      <c r="BI283" s="1106" t="n"/>
      <c r="BJ283" s="1106" t="n"/>
      <c r="BK283" s="1106" t="n"/>
      <c r="BL283" s="1106" t="n"/>
      <c r="BM283" s="1106" t="n"/>
      <c r="BN283" s="1106" t="n"/>
      <c r="BO283" s="1106" t="n"/>
      <c r="BP283" s="1106" t="n"/>
      <c r="BQ283" s="1106" t="n"/>
      <c r="BR283" s="1106" t="n"/>
      <c r="BS283" s="1106" t="n"/>
      <c r="BT283" s="1106" t="n"/>
      <c r="BU283" s="1106" t="n"/>
      <c r="BV283" s="1106" t="n"/>
      <c r="BW283" s="1106" t="n"/>
      <c r="BX283" s="1106" t="n"/>
      <c r="BY283" s="1106" t="n"/>
      <c r="BZ283" s="1106" t="n"/>
      <c r="CA283" s="1106" t="n"/>
      <c r="CB283" s="1106" t="n"/>
      <c r="CC283" s="1106" t="n"/>
      <c r="CD283" s="1106" t="n"/>
      <c r="CE283" s="1106" t="n"/>
      <c r="CF283" s="1106" t="n"/>
      <c r="CG283" s="1106" t="n"/>
      <c r="CH283" s="1106" t="n"/>
      <c r="CI283" s="1106" t="n"/>
      <c r="CJ283" s="1106" t="n"/>
      <c r="CK283" s="1106" t="n"/>
      <c r="CL283" s="1106" t="n"/>
      <c r="CM283" s="1106" t="n"/>
      <c r="CN283" s="1106" t="n"/>
      <c r="CO283" s="1106" t="n"/>
      <c r="CP283" s="1106" t="n"/>
      <c r="CQ283" s="1106" t="n"/>
      <c r="CR283" s="1106" t="n"/>
      <c r="CS283" s="1106" t="n"/>
      <c r="CT283" s="1106" t="n"/>
      <c r="CU283" s="1106" t="n"/>
      <c r="CV283" s="1106" t="n"/>
      <c r="CW283" s="1106" t="n"/>
      <c r="CX283" s="1106" t="n"/>
      <c r="CY283" s="1106" t="n"/>
      <c r="CZ283" s="1106" t="n"/>
      <c r="DA283" s="1106" t="n"/>
      <c r="DB283" s="1106" t="n"/>
      <c r="DC283" s="1106" t="n"/>
      <c r="DD283" s="1106" t="n"/>
      <c r="DE283" s="1106" t="n"/>
      <c r="DF283" s="1106" t="n"/>
      <c r="DG283" s="1106" t="n"/>
      <c r="DH283" s="1106" t="n"/>
      <c r="DI283" s="1106" t="n"/>
    </row>
    <row r="284" ht="13.5" customHeight="1" s="1178">
      <c r="A284" s="1106" t="n"/>
      <c r="B284" s="1106" t="n"/>
      <c r="C284" s="1106" t="n"/>
      <c r="D284" s="1106" t="n"/>
      <c r="E284" s="1106" t="n"/>
      <c r="F284" s="1106" t="n"/>
      <c r="G284" s="144" t="n"/>
      <c r="H284" s="1106" t="n"/>
      <c r="I284" s="1106" t="n"/>
      <c r="J284" s="1106" t="n"/>
      <c r="K284" s="1106" t="n"/>
      <c r="L284" s="1106" t="n"/>
      <c r="M284" s="1106" t="n"/>
      <c r="N284" s="1106" t="n"/>
      <c r="O284" s="1106" t="n"/>
      <c r="P284" s="1106" t="n"/>
      <c r="Q284" s="1106" t="n"/>
      <c r="R284" s="1106" t="n"/>
      <c r="S284" s="1106" t="n"/>
      <c r="T284" s="230" t="n"/>
      <c r="U284" s="1106" t="n"/>
      <c r="V284" s="1106" t="n"/>
      <c r="W284" s="1106" t="n"/>
      <c r="X284" s="1106" t="n"/>
      <c r="Y284" s="1106" t="n"/>
      <c r="Z284" s="1106" t="n"/>
      <c r="AA284" s="144" t="n"/>
      <c r="AB284" s="1106" t="n"/>
      <c r="AC284" s="1106" t="n"/>
      <c r="AD284" s="1106" t="n"/>
      <c r="AE284" s="1106" t="n"/>
      <c r="AF284" s="1106" t="n"/>
      <c r="AG284" s="1106" t="n"/>
      <c r="AH284" s="144" t="n"/>
      <c r="AI284" s="1106" t="n"/>
      <c r="AJ284" s="1106" t="n"/>
      <c r="AK284" s="1106" t="n"/>
      <c r="AL284" s="1106" t="n"/>
      <c r="AM284" s="1106" t="n"/>
      <c r="AN284" s="1106" t="n"/>
      <c r="AO284" s="1106" t="n"/>
      <c r="AP284" s="1106" t="n"/>
      <c r="AQ284" s="1106" t="n"/>
      <c r="AR284" s="1106" t="n"/>
      <c r="AS284" s="1106" t="n"/>
      <c r="AT284" s="1106" t="n"/>
      <c r="AU284" s="1106" t="n"/>
      <c r="AV284" s="1106" t="n"/>
      <c r="AW284" s="1106" t="n"/>
      <c r="AX284" s="1106" t="n"/>
      <c r="AY284" s="1106" t="n"/>
      <c r="AZ284" s="144" t="n"/>
      <c r="BA284" s="1106" t="n"/>
      <c r="BB284" s="1106" t="n"/>
      <c r="BC284" s="1106" t="n"/>
      <c r="BD284" s="1106" t="n"/>
      <c r="BE284" s="1106" t="n"/>
      <c r="BF284" s="1106" t="n"/>
      <c r="BG284" s="1106" t="n"/>
      <c r="BH284" s="1106" t="n"/>
      <c r="BI284" s="1106" t="n"/>
      <c r="BJ284" s="1106" t="n"/>
      <c r="BK284" s="1106" t="n"/>
      <c r="BL284" s="1106" t="n"/>
      <c r="BM284" s="1106" t="n"/>
      <c r="BN284" s="1106" t="n"/>
      <c r="BO284" s="1106" t="n"/>
      <c r="BP284" s="1106" t="n"/>
      <c r="BQ284" s="1106" t="n"/>
      <c r="BR284" s="1106" t="n"/>
      <c r="BS284" s="1106" t="n"/>
      <c r="BT284" s="1106" t="n"/>
      <c r="BU284" s="1106" t="n"/>
      <c r="BV284" s="1106" t="n"/>
      <c r="BW284" s="1106" t="n"/>
      <c r="BX284" s="1106" t="n"/>
      <c r="BY284" s="1106" t="n"/>
      <c r="BZ284" s="1106" t="n"/>
      <c r="CA284" s="1106" t="n"/>
      <c r="CB284" s="1106" t="n"/>
      <c r="CC284" s="1106" t="n"/>
      <c r="CD284" s="1106" t="n"/>
      <c r="CE284" s="1106" t="n"/>
      <c r="CF284" s="1106" t="n"/>
      <c r="CG284" s="1106" t="n"/>
      <c r="CH284" s="1106" t="n"/>
      <c r="CI284" s="1106" t="n"/>
      <c r="CJ284" s="1106" t="n"/>
      <c r="CK284" s="1106" t="n"/>
      <c r="CL284" s="1106" t="n"/>
      <c r="CM284" s="1106" t="n"/>
      <c r="CN284" s="1106" t="n"/>
      <c r="CO284" s="1106" t="n"/>
      <c r="CP284" s="1106" t="n"/>
      <c r="CQ284" s="1106" t="n"/>
      <c r="CR284" s="1106" t="n"/>
      <c r="CS284" s="1106" t="n"/>
      <c r="CT284" s="1106" t="n"/>
      <c r="CU284" s="1106" t="n"/>
      <c r="CV284" s="1106" t="n"/>
      <c r="CW284" s="1106" t="n"/>
      <c r="CX284" s="1106" t="n"/>
      <c r="CY284" s="1106" t="n"/>
      <c r="CZ284" s="1106" t="n"/>
      <c r="DA284" s="1106" t="n"/>
      <c r="DB284" s="1106" t="n"/>
      <c r="DC284" s="1106" t="n"/>
      <c r="DD284" s="1106" t="n"/>
      <c r="DE284" s="1106" t="n"/>
      <c r="DF284" s="1106" t="n"/>
      <c r="DG284" s="1106" t="n"/>
      <c r="DH284" s="1106" t="n"/>
      <c r="DI284" s="1106" t="n"/>
    </row>
    <row r="285" ht="13.5" customHeight="1" s="1178">
      <c r="A285" s="1106" t="n"/>
      <c r="B285" s="1106" t="n"/>
      <c r="C285" s="1106" t="n"/>
      <c r="D285" s="1106" t="n"/>
      <c r="E285" s="1106" t="n"/>
      <c r="F285" s="1106" t="n"/>
      <c r="G285" s="144" t="n"/>
      <c r="H285" s="1106" t="n"/>
      <c r="I285" s="1106" t="n"/>
      <c r="J285" s="1106" t="n"/>
      <c r="K285" s="1106" t="n"/>
      <c r="L285" s="1106" t="n"/>
      <c r="M285" s="1106" t="n"/>
      <c r="N285" s="1106" t="n"/>
      <c r="O285" s="1106" t="n"/>
      <c r="P285" s="1106" t="n"/>
      <c r="Q285" s="1106" t="n"/>
      <c r="R285" s="1106" t="n"/>
      <c r="S285" s="1106" t="n"/>
      <c r="T285" s="230" t="n"/>
      <c r="U285" s="1106" t="n"/>
      <c r="V285" s="1106" t="n"/>
      <c r="W285" s="1106" t="n"/>
      <c r="X285" s="1106" t="n"/>
      <c r="Y285" s="1106" t="n"/>
      <c r="Z285" s="1106" t="n"/>
      <c r="AA285" s="144" t="n"/>
      <c r="AB285" s="1106" t="n"/>
      <c r="AC285" s="1106" t="n"/>
      <c r="AD285" s="1106" t="n"/>
      <c r="AE285" s="1106" t="n"/>
      <c r="AF285" s="1106" t="n"/>
      <c r="AG285" s="1106" t="n"/>
      <c r="AH285" s="144" t="n"/>
      <c r="AI285" s="1106" t="n"/>
      <c r="AJ285" s="1106" t="n"/>
      <c r="AK285" s="1106" t="n"/>
      <c r="AL285" s="1106" t="n"/>
      <c r="AM285" s="1106" t="n"/>
      <c r="AN285" s="1106" t="n"/>
      <c r="AO285" s="1106" t="n"/>
      <c r="AP285" s="1106" t="n"/>
      <c r="AQ285" s="1106" t="n"/>
      <c r="AR285" s="1106" t="n"/>
      <c r="AS285" s="1106" t="n"/>
      <c r="AT285" s="1106" t="n"/>
      <c r="AU285" s="1106" t="n"/>
      <c r="AV285" s="1106" t="n"/>
      <c r="AW285" s="1106" t="n"/>
      <c r="AX285" s="1106" t="n"/>
      <c r="AY285" s="1106" t="n"/>
      <c r="AZ285" s="144" t="n"/>
      <c r="BA285" s="1106" t="n"/>
      <c r="BB285" s="1106" t="n"/>
      <c r="BC285" s="1106" t="n"/>
      <c r="BD285" s="1106" t="n"/>
      <c r="BE285" s="1106" t="n"/>
      <c r="BF285" s="1106" t="n"/>
      <c r="BG285" s="1106" t="n"/>
      <c r="BH285" s="1106" t="n"/>
      <c r="BI285" s="1106" t="n"/>
      <c r="BJ285" s="1106" t="n"/>
      <c r="BK285" s="1106" t="n"/>
      <c r="BL285" s="1106" t="n"/>
      <c r="BM285" s="1106" t="n"/>
      <c r="BN285" s="1106" t="n"/>
      <c r="BO285" s="1106" t="n"/>
      <c r="BP285" s="1106" t="n"/>
      <c r="BQ285" s="1106" t="n"/>
      <c r="BR285" s="1106" t="n"/>
      <c r="BS285" s="1106" t="n"/>
      <c r="BT285" s="1106" t="n"/>
      <c r="BU285" s="1106" t="n"/>
      <c r="BV285" s="1106" t="n"/>
      <c r="BW285" s="1106" t="n"/>
      <c r="BX285" s="1106" t="n"/>
      <c r="BY285" s="1106" t="n"/>
      <c r="BZ285" s="1106" t="n"/>
      <c r="CA285" s="1106" t="n"/>
      <c r="CB285" s="1106" t="n"/>
      <c r="CC285" s="1106" t="n"/>
      <c r="CD285" s="1106" t="n"/>
      <c r="CE285" s="1106" t="n"/>
      <c r="CF285" s="1106" t="n"/>
      <c r="CG285" s="1106" t="n"/>
      <c r="CH285" s="1106" t="n"/>
      <c r="CI285" s="1106" t="n"/>
      <c r="CJ285" s="1106" t="n"/>
      <c r="CK285" s="1106" t="n"/>
      <c r="CL285" s="1106" t="n"/>
      <c r="CM285" s="1106" t="n"/>
      <c r="CN285" s="1106" t="n"/>
      <c r="CO285" s="1106" t="n"/>
      <c r="CP285" s="1106" t="n"/>
      <c r="CQ285" s="1106" t="n"/>
      <c r="CR285" s="1106" t="n"/>
      <c r="CS285" s="1106" t="n"/>
      <c r="CT285" s="1106" t="n"/>
      <c r="CU285" s="1106" t="n"/>
      <c r="CV285" s="1106" t="n"/>
      <c r="CW285" s="1106" t="n"/>
      <c r="CX285" s="1106" t="n"/>
      <c r="CY285" s="1106" t="n"/>
      <c r="CZ285" s="1106" t="n"/>
      <c r="DA285" s="1106" t="n"/>
      <c r="DB285" s="1106" t="n"/>
      <c r="DC285" s="1106" t="n"/>
      <c r="DD285" s="1106" t="n"/>
      <c r="DE285" s="1106" t="n"/>
      <c r="DF285" s="1106" t="n"/>
      <c r="DG285" s="1106" t="n"/>
      <c r="DH285" s="1106" t="n"/>
      <c r="DI285" s="1106" t="n"/>
    </row>
    <row r="286" ht="13.5" customHeight="1" s="1178">
      <c r="A286" s="1106" t="n"/>
      <c r="B286" s="1106" t="n"/>
      <c r="C286" s="1106" t="n"/>
      <c r="D286" s="1106" t="n"/>
      <c r="E286" s="1106" t="n"/>
      <c r="F286" s="1106" t="n"/>
      <c r="G286" s="144" t="n"/>
      <c r="H286" s="1106" t="n"/>
      <c r="I286" s="1106" t="n"/>
      <c r="J286" s="1106" t="n"/>
      <c r="K286" s="1106" t="n"/>
      <c r="L286" s="1106" t="n"/>
      <c r="M286" s="1106" t="n"/>
      <c r="N286" s="1106" t="n"/>
      <c r="O286" s="1106" t="n"/>
      <c r="P286" s="1106" t="n"/>
      <c r="Q286" s="1106" t="n"/>
      <c r="R286" s="1106" t="n"/>
      <c r="S286" s="1106" t="n"/>
      <c r="T286" s="230" t="n"/>
      <c r="U286" s="1106" t="n"/>
      <c r="V286" s="1106" t="n"/>
      <c r="W286" s="1106" t="n"/>
      <c r="X286" s="1106" t="n"/>
      <c r="Y286" s="1106" t="n"/>
      <c r="Z286" s="1106" t="n"/>
      <c r="AA286" s="144" t="n"/>
      <c r="AB286" s="1106" t="n"/>
      <c r="AC286" s="1106" t="n"/>
      <c r="AD286" s="1106" t="n"/>
      <c r="AE286" s="1106" t="n"/>
      <c r="AF286" s="1106" t="n"/>
      <c r="AG286" s="1106" t="n"/>
      <c r="AH286" s="144" t="n"/>
      <c r="AI286" s="1106" t="n"/>
      <c r="AJ286" s="1106" t="n"/>
      <c r="AK286" s="1106" t="n"/>
      <c r="AL286" s="1106" t="n"/>
      <c r="AM286" s="1106" t="n"/>
      <c r="AN286" s="1106" t="n"/>
      <c r="AO286" s="1106" t="n"/>
      <c r="AP286" s="1106" t="n"/>
      <c r="AQ286" s="1106" t="n"/>
      <c r="AR286" s="1106" t="n"/>
      <c r="AS286" s="1106" t="n"/>
      <c r="AT286" s="1106" t="n"/>
      <c r="AU286" s="1106" t="n"/>
      <c r="AV286" s="1106" t="n"/>
      <c r="AW286" s="1106" t="n"/>
      <c r="AX286" s="1106" t="n"/>
      <c r="AY286" s="1106" t="n"/>
      <c r="AZ286" s="144" t="n"/>
      <c r="BA286" s="1106" t="n"/>
      <c r="BB286" s="1106" t="n"/>
      <c r="BC286" s="1106" t="n"/>
      <c r="BD286" s="1106" t="n"/>
      <c r="BE286" s="1106" t="n"/>
      <c r="BF286" s="1106" t="n"/>
      <c r="BG286" s="1106" t="n"/>
      <c r="BH286" s="1106" t="n"/>
      <c r="BI286" s="1106" t="n"/>
      <c r="BJ286" s="1106" t="n"/>
      <c r="BK286" s="1106" t="n"/>
      <c r="BL286" s="1106" t="n"/>
      <c r="BM286" s="1106" t="n"/>
      <c r="BN286" s="1106" t="n"/>
      <c r="BO286" s="1106" t="n"/>
      <c r="BP286" s="1106" t="n"/>
      <c r="BQ286" s="1106" t="n"/>
      <c r="BR286" s="1106" t="n"/>
      <c r="BS286" s="1106" t="n"/>
      <c r="BT286" s="1106" t="n"/>
      <c r="BU286" s="1106" t="n"/>
      <c r="BV286" s="1106" t="n"/>
      <c r="BW286" s="1106" t="n"/>
      <c r="BX286" s="1106" t="n"/>
      <c r="BY286" s="1106" t="n"/>
      <c r="BZ286" s="1106" t="n"/>
      <c r="CA286" s="1106" t="n"/>
      <c r="CB286" s="1106" t="n"/>
      <c r="CC286" s="1106" t="n"/>
      <c r="CD286" s="1106" t="n"/>
      <c r="CE286" s="1106" t="n"/>
      <c r="CF286" s="1106" t="n"/>
      <c r="CG286" s="1106" t="n"/>
      <c r="CH286" s="1106" t="n"/>
      <c r="CI286" s="1106" t="n"/>
      <c r="CJ286" s="1106" t="n"/>
      <c r="CK286" s="1106" t="n"/>
      <c r="CL286" s="1106" t="n"/>
      <c r="CM286" s="1106" t="n"/>
      <c r="CN286" s="1106" t="n"/>
      <c r="CO286" s="1106" t="n"/>
      <c r="CP286" s="1106" t="n"/>
      <c r="CQ286" s="1106" t="n"/>
      <c r="CR286" s="1106" t="n"/>
      <c r="CS286" s="1106" t="n"/>
      <c r="CT286" s="1106" t="n"/>
      <c r="CU286" s="1106" t="n"/>
      <c r="CV286" s="1106" t="n"/>
      <c r="CW286" s="1106" t="n"/>
      <c r="CX286" s="1106" t="n"/>
      <c r="CY286" s="1106" t="n"/>
      <c r="CZ286" s="1106" t="n"/>
      <c r="DA286" s="1106" t="n"/>
      <c r="DB286" s="1106" t="n"/>
      <c r="DC286" s="1106" t="n"/>
      <c r="DD286" s="1106" t="n"/>
      <c r="DE286" s="1106" t="n"/>
      <c r="DF286" s="1106" t="n"/>
      <c r="DG286" s="1106" t="n"/>
      <c r="DH286" s="1106" t="n"/>
      <c r="DI286" s="1106" t="n"/>
    </row>
    <row r="287" ht="13.5" customHeight="1" s="1178">
      <c r="A287" s="1106" t="n"/>
      <c r="B287" s="1106" t="n"/>
      <c r="C287" s="1106" t="n"/>
      <c r="D287" s="1106" t="n"/>
      <c r="E287" s="1106" t="n"/>
      <c r="F287" s="1106" t="n"/>
      <c r="G287" s="144" t="n"/>
      <c r="H287" s="1106" t="n"/>
      <c r="I287" s="1106" t="n"/>
      <c r="J287" s="1106" t="n"/>
      <c r="K287" s="1106" t="n"/>
      <c r="L287" s="1106" t="n"/>
      <c r="M287" s="1106" t="n"/>
      <c r="N287" s="1106" t="n"/>
      <c r="O287" s="1106" t="n"/>
      <c r="P287" s="1106" t="n"/>
      <c r="Q287" s="1106" t="n"/>
      <c r="R287" s="1106" t="n"/>
      <c r="S287" s="1106" t="n"/>
      <c r="T287" s="230" t="n"/>
      <c r="U287" s="1106" t="n"/>
      <c r="V287" s="1106" t="n"/>
      <c r="W287" s="1106" t="n"/>
      <c r="X287" s="1106" t="n"/>
      <c r="Y287" s="1106" t="n"/>
      <c r="Z287" s="1106" t="n"/>
      <c r="AA287" s="144" t="n"/>
      <c r="AB287" s="1106" t="n"/>
      <c r="AC287" s="1106" t="n"/>
      <c r="AD287" s="1106" t="n"/>
      <c r="AE287" s="1106" t="n"/>
      <c r="AF287" s="1106" t="n"/>
      <c r="AG287" s="1106" t="n"/>
      <c r="AH287" s="144" t="n"/>
      <c r="AI287" s="1106" t="n"/>
      <c r="AJ287" s="1106" t="n"/>
      <c r="AK287" s="1106" t="n"/>
      <c r="AL287" s="1106" t="n"/>
      <c r="AM287" s="1106" t="n"/>
      <c r="AN287" s="1106" t="n"/>
      <c r="AO287" s="1106" t="n"/>
      <c r="AP287" s="1106" t="n"/>
      <c r="AQ287" s="1106" t="n"/>
      <c r="AR287" s="1106" t="n"/>
      <c r="AS287" s="1106" t="n"/>
      <c r="AT287" s="1106" t="n"/>
      <c r="AU287" s="1106" t="n"/>
      <c r="AV287" s="1106" t="n"/>
      <c r="AW287" s="1106" t="n"/>
      <c r="AX287" s="1106" t="n"/>
      <c r="AY287" s="1106" t="n"/>
      <c r="AZ287" s="144" t="n"/>
      <c r="BA287" s="1106" t="n"/>
      <c r="BB287" s="1106" t="n"/>
      <c r="BC287" s="1106" t="n"/>
      <c r="BD287" s="1106" t="n"/>
      <c r="BE287" s="1106" t="n"/>
      <c r="BF287" s="1106" t="n"/>
      <c r="BG287" s="1106" t="n"/>
      <c r="BH287" s="1106" t="n"/>
      <c r="BI287" s="1106" t="n"/>
      <c r="BJ287" s="1106" t="n"/>
      <c r="BK287" s="1106" t="n"/>
      <c r="BL287" s="1106" t="n"/>
      <c r="BM287" s="1106" t="n"/>
      <c r="BN287" s="1106" t="n"/>
      <c r="BO287" s="1106" t="n"/>
      <c r="BP287" s="1106" t="n"/>
      <c r="BQ287" s="1106" t="n"/>
      <c r="BR287" s="1106" t="n"/>
      <c r="BS287" s="1106" t="n"/>
      <c r="BT287" s="1106" t="n"/>
      <c r="BU287" s="1106" t="n"/>
      <c r="BV287" s="1106" t="n"/>
      <c r="BW287" s="1106" t="n"/>
      <c r="BX287" s="1106" t="n"/>
      <c r="BY287" s="1106" t="n"/>
      <c r="BZ287" s="1106" t="n"/>
      <c r="CA287" s="1106" t="n"/>
      <c r="CB287" s="1106" t="n"/>
      <c r="CC287" s="1106" t="n"/>
      <c r="CD287" s="1106" t="n"/>
      <c r="CE287" s="1106" t="n"/>
      <c r="CF287" s="1106" t="n"/>
      <c r="CG287" s="1106" t="n"/>
      <c r="CH287" s="1106" t="n"/>
      <c r="CI287" s="1106" t="n"/>
      <c r="CJ287" s="1106" t="n"/>
      <c r="CK287" s="1106" t="n"/>
      <c r="CL287" s="1106" t="n"/>
      <c r="CM287" s="1106" t="n"/>
      <c r="CN287" s="1106" t="n"/>
      <c r="CO287" s="1106" t="n"/>
      <c r="CP287" s="1106" t="n"/>
      <c r="CQ287" s="1106" t="n"/>
      <c r="CR287" s="1106" t="n"/>
      <c r="CS287" s="1106" t="n"/>
      <c r="CT287" s="1106" t="n"/>
      <c r="CU287" s="1106" t="n"/>
      <c r="CV287" s="1106" t="n"/>
      <c r="CW287" s="1106" t="n"/>
      <c r="CX287" s="1106" t="n"/>
      <c r="CY287" s="1106" t="n"/>
      <c r="CZ287" s="1106" t="n"/>
      <c r="DA287" s="1106" t="n"/>
      <c r="DB287" s="1106" t="n"/>
      <c r="DC287" s="1106" t="n"/>
      <c r="DD287" s="1106" t="n"/>
      <c r="DE287" s="1106" t="n"/>
      <c r="DF287" s="1106" t="n"/>
      <c r="DG287" s="1106" t="n"/>
      <c r="DH287" s="1106" t="n"/>
      <c r="DI287" s="1106" t="n"/>
    </row>
    <row r="288" ht="13.5" customHeight="1" s="1178">
      <c r="A288" s="1106" t="n"/>
      <c r="B288" s="1106" t="n"/>
      <c r="C288" s="1106" t="n"/>
      <c r="D288" s="1106" t="n"/>
      <c r="E288" s="1106" t="n"/>
      <c r="F288" s="1106" t="n"/>
      <c r="G288" s="144" t="n"/>
      <c r="H288" s="1106" t="n"/>
      <c r="I288" s="1106" t="n"/>
      <c r="J288" s="1106" t="n"/>
      <c r="K288" s="1106" t="n"/>
      <c r="L288" s="1106" t="n"/>
      <c r="M288" s="1106" t="n"/>
      <c r="N288" s="1106" t="n"/>
      <c r="O288" s="1106" t="n"/>
      <c r="P288" s="1106" t="n"/>
      <c r="Q288" s="1106" t="n"/>
      <c r="R288" s="1106" t="n"/>
      <c r="S288" s="1106" t="n"/>
      <c r="T288" s="230" t="n"/>
      <c r="U288" s="1106" t="n"/>
      <c r="V288" s="1106" t="n"/>
      <c r="W288" s="1106" t="n"/>
      <c r="X288" s="1106" t="n"/>
      <c r="Y288" s="1106" t="n"/>
      <c r="Z288" s="1106" t="n"/>
      <c r="AA288" s="144" t="n"/>
      <c r="AB288" s="1106" t="n"/>
      <c r="AC288" s="1106" t="n"/>
      <c r="AD288" s="1106" t="n"/>
      <c r="AE288" s="1106" t="n"/>
      <c r="AF288" s="1106" t="n"/>
      <c r="AG288" s="1106" t="n"/>
      <c r="AH288" s="144" t="n"/>
      <c r="AI288" s="1106" t="n"/>
      <c r="AJ288" s="1106" t="n"/>
      <c r="AK288" s="1106" t="n"/>
      <c r="AL288" s="1106" t="n"/>
      <c r="AM288" s="1106" t="n"/>
      <c r="AN288" s="1106" t="n"/>
      <c r="AO288" s="1106" t="n"/>
      <c r="AP288" s="1106" t="n"/>
      <c r="AQ288" s="1106" t="n"/>
      <c r="AR288" s="1106" t="n"/>
      <c r="AS288" s="1106" t="n"/>
      <c r="AT288" s="1106" t="n"/>
      <c r="AU288" s="1106" t="n"/>
      <c r="AV288" s="1106" t="n"/>
      <c r="AW288" s="1106" t="n"/>
      <c r="AX288" s="1106" t="n"/>
      <c r="AY288" s="1106" t="n"/>
      <c r="AZ288" s="144" t="n"/>
      <c r="BA288" s="1106" t="n"/>
      <c r="BB288" s="1106" t="n"/>
      <c r="BC288" s="1106" t="n"/>
      <c r="BD288" s="1106" t="n"/>
      <c r="BE288" s="1106" t="n"/>
      <c r="BF288" s="1106" t="n"/>
      <c r="BG288" s="1106" t="n"/>
      <c r="BH288" s="1106" t="n"/>
      <c r="BI288" s="1106" t="n"/>
      <c r="BJ288" s="1106" t="n"/>
      <c r="BK288" s="1106" t="n"/>
      <c r="BL288" s="1106" t="n"/>
      <c r="BM288" s="1106" t="n"/>
      <c r="BN288" s="1106" t="n"/>
      <c r="BO288" s="1106" t="n"/>
      <c r="BP288" s="1106" t="n"/>
      <c r="BQ288" s="1106" t="n"/>
      <c r="BR288" s="1106" t="n"/>
      <c r="BS288" s="1106" t="n"/>
      <c r="BT288" s="1106" t="n"/>
      <c r="BU288" s="1106" t="n"/>
      <c r="BV288" s="1106" t="n"/>
      <c r="BW288" s="1106" t="n"/>
      <c r="BX288" s="1106" t="n"/>
      <c r="BY288" s="1106" t="n"/>
      <c r="BZ288" s="1106" t="n"/>
      <c r="CA288" s="1106" t="n"/>
      <c r="CB288" s="1106" t="n"/>
      <c r="CC288" s="1106" t="n"/>
      <c r="CD288" s="1106" t="n"/>
      <c r="CE288" s="1106" t="n"/>
      <c r="CF288" s="1106" t="n"/>
      <c r="CG288" s="1106" t="n"/>
      <c r="CH288" s="1106" t="n"/>
      <c r="CI288" s="1106" t="n"/>
      <c r="CJ288" s="1106" t="n"/>
      <c r="CK288" s="1106" t="n"/>
      <c r="CL288" s="1106" t="n"/>
      <c r="CM288" s="1106" t="n"/>
      <c r="CN288" s="1106" t="n"/>
      <c r="CO288" s="1106" t="n"/>
      <c r="CP288" s="1106" t="n"/>
      <c r="CQ288" s="1106" t="n"/>
      <c r="CR288" s="1106" t="n"/>
      <c r="CS288" s="1106" t="n"/>
      <c r="CT288" s="1106" t="n"/>
      <c r="CU288" s="1106" t="n"/>
      <c r="CV288" s="1106" t="n"/>
      <c r="CW288" s="1106" t="n"/>
      <c r="CX288" s="1106" t="n"/>
      <c r="CY288" s="1106" t="n"/>
      <c r="CZ288" s="1106" t="n"/>
      <c r="DA288" s="1106" t="n"/>
      <c r="DB288" s="1106" t="n"/>
      <c r="DC288" s="1106" t="n"/>
      <c r="DD288" s="1106" t="n"/>
      <c r="DE288" s="1106" t="n"/>
      <c r="DF288" s="1106" t="n"/>
      <c r="DG288" s="1106" t="n"/>
      <c r="DH288" s="1106" t="n"/>
      <c r="DI288" s="1106" t="n"/>
    </row>
    <row r="289" ht="13.5" customHeight="1" s="1178">
      <c r="A289" s="1106" t="n"/>
      <c r="B289" s="1106" t="n"/>
      <c r="C289" s="1106" t="n"/>
      <c r="D289" s="1106" t="n"/>
      <c r="E289" s="1106" t="n"/>
      <c r="F289" s="1106" t="n"/>
      <c r="G289" s="144" t="n"/>
      <c r="H289" s="1106" t="n"/>
      <c r="I289" s="1106" t="n"/>
      <c r="J289" s="1106" t="n"/>
      <c r="K289" s="1106" t="n"/>
      <c r="L289" s="1106" t="n"/>
      <c r="M289" s="1106" t="n"/>
      <c r="N289" s="1106" t="n"/>
      <c r="O289" s="1106" t="n"/>
      <c r="P289" s="1106" t="n"/>
      <c r="Q289" s="1106" t="n"/>
      <c r="R289" s="1106" t="n"/>
      <c r="S289" s="1106" t="n"/>
      <c r="T289" s="230" t="n"/>
      <c r="U289" s="1106" t="n"/>
      <c r="V289" s="1106" t="n"/>
      <c r="W289" s="1106" t="n"/>
      <c r="X289" s="1106" t="n"/>
      <c r="Y289" s="1106" t="n"/>
      <c r="Z289" s="1106" t="n"/>
      <c r="AA289" s="144" t="n"/>
      <c r="AB289" s="1106" t="n"/>
      <c r="AC289" s="1106" t="n"/>
      <c r="AD289" s="1106" t="n"/>
      <c r="AE289" s="1106" t="n"/>
      <c r="AF289" s="1106" t="n"/>
      <c r="AG289" s="1106" t="n"/>
      <c r="AH289" s="144" t="n"/>
      <c r="AI289" s="1106" t="n"/>
      <c r="AJ289" s="1106" t="n"/>
      <c r="AK289" s="1106" t="n"/>
      <c r="AL289" s="1106" t="n"/>
      <c r="AM289" s="1106" t="n"/>
      <c r="AN289" s="1106" t="n"/>
      <c r="AO289" s="1106" t="n"/>
      <c r="AP289" s="1106" t="n"/>
      <c r="AQ289" s="1106" t="n"/>
      <c r="AR289" s="1106" t="n"/>
      <c r="AS289" s="1106" t="n"/>
      <c r="AT289" s="1106" t="n"/>
      <c r="AU289" s="1106" t="n"/>
      <c r="AV289" s="1106" t="n"/>
      <c r="AW289" s="1106" t="n"/>
      <c r="AX289" s="1106" t="n"/>
      <c r="AY289" s="1106" t="n"/>
      <c r="AZ289" s="144" t="n"/>
      <c r="BA289" s="1106" t="n"/>
      <c r="BB289" s="1106" t="n"/>
      <c r="BC289" s="1106" t="n"/>
      <c r="BD289" s="1106" t="n"/>
      <c r="BE289" s="1106" t="n"/>
      <c r="BF289" s="1106" t="n"/>
      <c r="BG289" s="1106" t="n"/>
      <c r="BH289" s="1106" t="n"/>
      <c r="BI289" s="1106" t="n"/>
      <c r="BJ289" s="1106" t="n"/>
      <c r="BK289" s="1106" t="n"/>
      <c r="BL289" s="1106" t="n"/>
      <c r="BM289" s="1106" t="n"/>
      <c r="BN289" s="1106" t="n"/>
      <c r="BO289" s="1106" t="n"/>
      <c r="BP289" s="1106" t="n"/>
      <c r="BQ289" s="1106" t="n"/>
      <c r="BR289" s="1106" t="n"/>
      <c r="BS289" s="1106" t="n"/>
      <c r="BT289" s="1106" t="n"/>
      <c r="BU289" s="1106" t="n"/>
      <c r="BV289" s="1106" t="n"/>
      <c r="BW289" s="1106" t="n"/>
      <c r="BX289" s="1106" t="n"/>
      <c r="BY289" s="1106" t="n"/>
      <c r="BZ289" s="1106" t="n"/>
      <c r="CA289" s="1106" t="n"/>
      <c r="CB289" s="1106" t="n"/>
      <c r="CC289" s="1106" t="n"/>
      <c r="CD289" s="1106" t="n"/>
      <c r="CE289" s="1106" t="n"/>
      <c r="CF289" s="1106" t="n"/>
      <c r="CG289" s="1106" t="n"/>
      <c r="CH289" s="1106" t="n"/>
      <c r="CI289" s="1106" t="n"/>
      <c r="CJ289" s="1106" t="n"/>
      <c r="CK289" s="1106" t="n"/>
      <c r="CL289" s="1106" t="n"/>
      <c r="CM289" s="1106" t="n"/>
      <c r="CN289" s="1106" t="n"/>
      <c r="CO289" s="1106" t="n"/>
      <c r="CP289" s="1106" t="n"/>
      <c r="CQ289" s="1106" t="n"/>
      <c r="CR289" s="1106" t="n"/>
      <c r="CS289" s="1106" t="n"/>
      <c r="CT289" s="1106" t="n"/>
      <c r="CU289" s="1106" t="n"/>
      <c r="CV289" s="1106" t="n"/>
      <c r="CW289" s="1106" t="n"/>
      <c r="CX289" s="1106" t="n"/>
      <c r="CY289" s="1106" t="n"/>
      <c r="CZ289" s="1106" t="n"/>
      <c r="DA289" s="1106" t="n"/>
      <c r="DB289" s="1106" t="n"/>
      <c r="DC289" s="1106" t="n"/>
      <c r="DD289" s="1106" t="n"/>
      <c r="DE289" s="1106" t="n"/>
      <c r="DF289" s="1106" t="n"/>
      <c r="DG289" s="1106" t="n"/>
      <c r="DH289" s="1106" t="n"/>
      <c r="DI289" s="1106" t="n"/>
    </row>
    <row r="290" ht="13.5" customHeight="1" s="1178">
      <c r="A290" s="1106" t="n"/>
      <c r="B290" s="1106" t="n"/>
      <c r="C290" s="1106" t="n"/>
      <c r="D290" s="1106" t="n"/>
      <c r="E290" s="1106" t="n"/>
      <c r="F290" s="1106" t="n"/>
      <c r="G290" s="144" t="n"/>
      <c r="H290" s="1106" t="n"/>
      <c r="I290" s="1106" t="n"/>
      <c r="J290" s="1106" t="n"/>
      <c r="K290" s="1106" t="n"/>
      <c r="L290" s="1106" t="n"/>
      <c r="M290" s="1106" t="n"/>
      <c r="N290" s="1106" t="n"/>
      <c r="O290" s="1106" t="n"/>
      <c r="P290" s="1106" t="n"/>
      <c r="Q290" s="1106" t="n"/>
      <c r="R290" s="1106" t="n"/>
      <c r="S290" s="1106" t="n"/>
      <c r="T290" s="230" t="n"/>
      <c r="U290" s="1106" t="n"/>
      <c r="V290" s="1106" t="n"/>
      <c r="W290" s="1106" t="n"/>
      <c r="X290" s="1106" t="n"/>
      <c r="Y290" s="1106" t="n"/>
      <c r="Z290" s="1106" t="n"/>
      <c r="AA290" s="144" t="n"/>
      <c r="AB290" s="1106" t="n"/>
      <c r="AC290" s="1106" t="n"/>
      <c r="AD290" s="1106" t="n"/>
      <c r="AE290" s="1106" t="n"/>
      <c r="AF290" s="1106" t="n"/>
      <c r="AG290" s="1106" t="n"/>
      <c r="AH290" s="144" t="n"/>
      <c r="AI290" s="1106" t="n"/>
      <c r="AJ290" s="1106" t="n"/>
      <c r="AK290" s="1106" t="n"/>
      <c r="AL290" s="1106" t="n"/>
      <c r="AM290" s="1106" t="n"/>
      <c r="AN290" s="1106" t="n"/>
      <c r="AO290" s="1106" t="n"/>
      <c r="AP290" s="1106" t="n"/>
      <c r="AQ290" s="1106" t="n"/>
      <c r="AR290" s="1106" t="n"/>
      <c r="AS290" s="1106" t="n"/>
      <c r="AT290" s="1106" t="n"/>
      <c r="AU290" s="1106" t="n"/>
      <c r="AV290" s="1106" t="n"/>
      <c r="AW290" s="1106" t="n"/>
      <c r="AX290" s="1106" t="n"/>
      <c r="AY290" s="1106" t="n"/>
      <c r="AZ290" s="144" t="n"/>
      <c r="BA290" s="1106" t="n"/>
      <c r="BB290" s="1106" t="n"/>
      <c r="BC290" s="1106" t="n"/>
      <c r="BD290" s="1106" t="n"/>
      <c r="BE290" s="1106" t="n"/>
      <c r="BF290" s="1106" t="n"/>
      <c r="BG290" s="1106" t="n"/>
      <c r="BH290" s="1106" t="n"/>
      <c r="BI290" s="1106" t="n"/>
      <c r="BJ290" s="1106" t="n"/>
      <c r="BK290" s="1106" t="n"/>
      <c r="BL290" s="1106" t="n"/>
      <c r="BM290" s="1106" t="n"/>
      <c r="BN290" s="1106" t="n"/>
      <c r="BO290" s="1106" t="n"/>
      <c r="BP290" s="1106" t="n"/>
      <c r="BQ290" s="1106" t="n"/>
      <c r="BR290" s="1106" t="n"/>
      <c r="BS290" s="1106" t="n"/>
      <c r="BT290" s="1106" t="n"/>
      <c r="BU290" s="1106" t="n"/>
      <c r="BV290" s="1106" t="n"/>
      <c r="BW290" s="1106" t="n"/>
      <c r="BX290" s="1106" t="n"/>
      <c r="BY290" s="1106" t="n"/>
      <c r="BZ290" s="1106" t="n"/>
      <c r="CA290" s="1106" t="n"/>
      <c r="CB290" s="1106" t="n"/>
      <c r="CC290" s="1106" t="n"/>
      <c r="CD290" s="1106" t="n"/>
      <c r="CE290" s="1106" t="n"/>
      <c r="CF290" s="1106" t="n"/>
      <c r="CG290" s="1106" t="n"/>
      <c r="CH290" s="1106" t="n"/>
      <c r="CI290" s="1106" t="n"/>
      <c r="CJ290" s="1106" t="n"/>
      <c r="CK290" s="1106" t="n"/>
      <c r="CL290" s="1106" t="n"/>
      <c r="CM290" s="1106" t="n"/>
      <c r="CN290" s="1106" t="n"/>
      <c r="CO290" s="1106" t="n"/>
      <c r="CP290" s="1106" t="n"/>
      <c r="CQ290" s="1106" t="n"/>
      <c r="CR290" s="1106" t="n"/>
      <c r="CS290" s="1106" t="n"/>
      <c r="CT290" s="1106" t="n"/>
      <c r="CU290" s="1106" t="n"/>
      <c r="CV290" s="1106" t="n"/>
      <c r="CW290" s="1106" t="n"/>
      <c r="CX290" s="1106" t="n"/>
      <c r="CY290" s="1106" t="n"/>
      <c r="CZ290" s="1106" t="n"/>
      <c r="DA290" s="1106" t="n"/>
      <c r="DB290" s="1106" t="n"/>
      <c r="DC290" s="1106" t="n"/>
      <c r="DD290" s="1106" t="n"/>
      <c r="DE290" s="1106" t="n"/>
      <c r="DF290" s="1106" t="n"/>
      <c r="DG290" s="1106" t="n"/>
      <c r="DH290" s="1106" t="n"/>
      <c r="DI290" s="1106" t="n"/>
    </row>
    <row r="291" ht="13.5" customHeight="1" s="1178">
      <c r="A291" s="1106" t="n"/>
      <c r="B291" s="1106" t="n"/>
      <c r="C291" s="1106" t="n"/>
      <c r="D291" s="1106" t="n"/>
      <c r="E291" s="1106" t="n"/>
      <c r="F291" s="1106" t="n"/>
      <c r="G291" s="144" t="n"/>
      <c r="H291" s="1106" t="n"/>
      <c r="I291" s="1106" t="n"/>
      <c r="J291" s="1106" t="n"/>
      <c r="K291" s="1106" t="n"/>
      <c r="L291" s="1106" t="n"/>
      <c r="M291" s="1106" t="n"/>
      <c r="N291" s="1106" t="n"/>
      <c r="O291" s="1106" t="n"/>
      <c r="P291" s="1106" t="n"/>
      <c r="Q291" s="1106" t="n"/>
      <c r="R291" s="1106" t="n"/>
      <c r="S291" s="1106" t="n"/>
      <c r="T291" s="230" t="n"/>
      <c r="U291" s="1106" t="n"/>
      <c r="V291" s="1106" t="n"/>
      <c r="W291" s="1106" t="n"/>
      <c r="X291" s="1106" t="n"/>
      <c r="Y291" s="1106" t="n"/>
      <c r="Z291" s="1106" t="n"/>
      <c r="AA291" s="144" t="n"/>
      <c r="AB291" s="1106" t="n"/>
      <c r="AC291" s="1106" t="n"/>
      <c r="AD291" s="1106" t="n"/>
      <c r="AE291" s="1106" t="n"/>
      <c r="AF291" s="1106" t="n"/>
      <c r="AG291" s="1106" t="n"/>
      <c r="AH291" s="144" t="n"/>
      <c r="AI291" s="1106" t="n"/>
      <c r="AJ291" s="1106" t="n"/>
      <c r="AK291" s="1106" t="n"/>
      <c r="AL291" s="1106" t="n"/>
      <c r="AM291" s="1106" t="n"/>
      <c r="AN291" s="1106" t="n"/>
      <c r="AO291" s="1106" t="n"/>
      <c r="AP291" s="1106" t="n"/>
      <c r="AQ291" s="1106" t="n"/>
      <c r="AR291" s="1106" t="n"/>
      <c r="AS291" s="1106" t="n"/>
      <c r="AT291" s="1106" t="n"/>
      <c r="AU291" s="1106" t="n"/>
      <c r="AV291" s="1106" t="n"/>
      <c r="AW291" s="1106" t="n"/>
      <c r="AX291" s="1106" t="n"/>
      <c r="AY291" s="1106" t="n"/>
      <c r="AZ291" s="144" t="n"/>
      <c r="BA291" s="1106" t="n"/>
      <c r="BB291" s="1106" t="n"/>
      <c r="BC291" s="1106" t="n"/>
      <c r="BD291" s="1106" t="n"/>
      <c r="BE291" s="1106" t="n"/>
      <c r="BF291" s="1106" t="n"/>
      <c r="BG291" s="1106" t="n"/>
      <c r="BH291" s="1106" t="n"/>
      <c r="BI291" s="1106" t="n"/>
      <c r="BJ291" s="1106" t="n"/>
      <c r="BK291" s="1106" t="n"/>
      <c r="BL291" s="1106" t="n"/>
      <c r="BM291" s="1106" t="n"/>
      <c r="BN291" s="1106" t="n"/>
      <c r="BO291" s="1106" t="n"/>
      <c r="BP291" s="1106" t="n"/>
      <c r="BQ291" s="1106" t="n"/>
      <c r="BR291" s="1106" t="n"/>
      <c r="BS291" s="1106" t="n"/>
      <c r="BT291" s="1106" t="n"/>
      <c r="BU291" s="1106" t="n"/>
      <c r="BV291" s="1106" t="n"/>
      <c r="BW291" s="1106" t="n"/>
      <c r="BX291" s="1106" t="n"/>
      <c r="BY291" s="1106" t="n"/>
      <c r="BZ291" s="1106" t="n"/>
      <c r="CA291" s="1106" t="n"/>
      <c r="CB291" s="1106" t="n"/>
      <c r="CC291" s="1106" t="n"/>
      <c r="CD291" s="1106" t="n"/>
      <c r="CE291" s="1106" t="n"/>
      <c r="CF291" s="1106" t="n"/>
      <c r="CG291" s="1106" t="n"/>
      <c r="CH291" s="1106" t="n"/>
      <c r="CI291" s="1106" t="n"/>
      <c r="CJ291" s="1106" t="n"/>
      <c r="CK291" s="1106" t="n"/>
      <c r="CL291" s="1106" t="n"/>
      <c r="CM291" s="1106" t="n"/>
      <c r="CN291" s="1106" t="n"/>
      <c r="CO291" s="1106" t="n"/>
      <c r="CP291" s="1106" t="n"/>
      <c r="CQ291" s="1106" t="n"/>
      <c r="CR291" s="1106" t="n"/>
      <c r="CS291" s="1106" t="n"/>
      <c r="CT291" s="1106" t="n"/>
      <c r="CU291" s="1106" t="n"/>
      <c r="CV291" s="1106" t="n"/>
      <c r="CW291" s="1106" t="n"/>
      <c r="CX291" s="1106" t="n"/>
      <c r="CY291" s="1106" t="n"/>
      <c r="CZ291" s="1106" t="n"/>
      <c r="DA291" s="1106" t="n"/>
      <c r="DB291" s="1106" t="n"/>
      <c r="DC291" s="1106" t="n"/>
      <c r="DD291" s="1106" t="n"/>
      <c r="DE291" s="1106" t="n"/>
      <c r="DF291" s="1106" t="n"/>
      <c r="DG291" s="1106" t="n"/>
      <c r="DH291" s="1106" t="n"/>
      <c r="DI291" s="1106" t="n"/>
    </row>
    <row r="292" ht="13.5" customHeight="1" s="1178">
      <c r="A292" s="1106" t="n"/>
      <c r="B292" s="1106" t="n"/>
      <c r="C292" s="1106" t="n"/>
      <c r="D292" s="1106" t="n"/>
      <c r="E292" s="1106" t="n"/>
      <c r="F292" s="1106" t="n"/>
      <c r="G292" s="144" t="n"/>
      <c r="H292" s="1106" t="n"/>
      <c r="I292" s="1106" t="n"/>
      <c r="J292" s="1106" t="n"/>
      <c r="K292" s="1106" t="n"/>
      <c r="L292" s="1106" t="n"/>
      <c r="M292" s="1106" t="n"/>
      <c r="N292" s="1106" t="n"/>
      <c r="O292" s="1106" t="n"/>
      <c r="P292" s="1106" t="n"/>
      <c r="Q292" s="1106" t="n"/>
      <c r="R292" s="1106" t="n"/>
      <c r="S292" s="1106" t="n"/>
      <c r="T292" s="230" t="n"/>
      <c r="U292" s="1106" t="n"/>
      <c r="V292" s="1106" t="n"/>
      <c r="W292" s="1106" t="n"/>
      <c r="X292" s="1106" t="n"/>
      <c r="Y292" s="1106" t="n"/>
      <c r="Z292" s="1106" t="n"/>
      <c r="AA292" s="144" t="n"/>
      <c r="AB292" s="1106" t="n"/>
      <c r="AC292" s="1106" t="n"/>
      <c r="AD292" s="1106" t="n"/>
      <c r="AE292" s="1106" t="n"/>
      <c r="AF292" s="1106" t="n"/>
      <c r="AG292" s="1106" t="n"/>
      <c r="AH292" s="144" t="n"/>
      <c r="AI292" s="1106" t="n"/>
      <c r="AJ292" s="1106" t="n"/>
      <c r="AK292" s="1106" t="n"/>
      <c r="AL292" s="1106" t="n"/>
      <c r="AM292" s="1106" t="n"/>
      <c r="AN292" s="1106" t="n"/>
      <c r="AO292" s="1106" t="n"/>
      <c r="AP292" s="1106" t="n"/>
      <c r="AQ292" s="1106" t="n"/>
      <c r="AR292" s="1106" t="n"/>
      <c r="AS292" s="1106" t="n"/>
      <c r="AT292" s="1106" t="n"/>
      <c r="AU292" s="1106" t="n"/>
      <c r="AV292" s="1106" t="n"/>
      <c r="AW292" s="1106" t="n"/>
      <c r="AX292" s="1106" t="n"/>
      <c r="AY292" s="1106" t="n"/>
      <c r="AZ292" s="144" t="n"/>
      <c r="BA292" s="1106" t="n"/>
      <c r="BB292" s="1106" t="n"/>
      <c r="BC292" s="1106" t="n"/>
      <c r="BD292" s="1106" t="n"/>
      <c r="BE292" s="1106" t="n"/>
      <c r="BF292" s="1106" t="n"/>
      <c r="BG292" s="1106" t="n"/>
      <c r="BH292" s="1106" t="n"/>
      <c r="BI292" s="1106" t="n"/>
      <c r="BJ292" s="1106" t="n"/>
      <c r="BK292" s="1106" t="n"/>
      <c r="BL292" s="1106" t="n"/>
      <c r="BM292" s="1106" t="n"/>
      <c r="BN292" s="1106" t="n"/>
      <c r="BO292" s="1106" t="n"/>
      <c r="BP292" s="1106" t="n"/>
      <c r="BQ292" s="1106" t="n"/>
      <c r="BR292" s="1106" t="n"/>
      <c r="BS292" s="1106" t="n"/>
      <c r="BT292" s="1106" t="n"/>
      <c r="BU292" s="1106" t="n"/>
      <c r="BV292" s="1106" t="n"/>
      <c r="BW292" s="1106" t="n"/>
      <c r="BX292" s="1106" t="n"/>
      <c r="BY292" s="1106" t="n"/>
      <c r="BZ292" s="1106" t="n"/>
      <c r="CA292" s="1106" t="n"/>
      <c r="CB292" s="1106" t="n"/>
      <c r="CC292" s="1106" t="n"/>
      <c r="CD292" s="1106" t="n"/>
      <c r="CE292" s="1106" t="n"/>
      <c r="CF292" s="1106" t="n"/>
      <c r="CG292" s="1106" t="n"/>
      <c r="CH292" s="1106" t="n"/>
      <c r="CI292" s="1106" t="n"/>
      <c r="CJ292" s="1106" t="n"/>
      <c r="CK292" s="1106" t="n"/>
      <c r="CL292" s="1106" t="n"/>
      <c r="CM292" s="1106" t="n"/>
      <c r="CN292" s="1106" t="n"/>
      <c r="CO292" s="1106" t="n"/>
      <c r="CP292" s="1106" t="n"/>
      <c r="CQ292" s="1106" t="n"/>
      <c r="CR292" s="1106" t="n"/>
      <c r="CS292" s="1106" t="n"/>
      <c r="CT292" s="1106" t="n"/>
      <c r="CU292" s="1106" t="n"/>
      <c r="CV292" s="1106" t="n"/>
      <c r="CW292" s="1106" t="n"/>
      <c r="CX292" s="1106" t="n"/>
      <c r="CY292" s="1106" t="n"/>
      <c r="CZ292" s="1106" t="n"/>
      <c r="DA292" s="1106" t="n"/>
      <c r="DB292" s="1106" t="n"/>
      <c r="DC292" s="1106" t="n"/>
      <c r="DD292" s="1106" t="n"/>
      <c r="DE292" s="1106" t="n"/>
      <c r="DF292" s="1106" t="n"/>
      <c r="DG292" s="1106" t="n"/>
      <c r="DH292" s="1106" t="n"/>
      <c r="DI292" s="1106" t="n"/>
    </row>
    <row r="293" ht="13.5" customHeight="1" s="1178">
      <c r="A293" s="1106" t="n"/>
      <c r="B293" s="1106" t="n"/>
      <c r="C293" s="1106" t="n"/>
      <c r="D293" s="1106" t="n"/>
      <c r="E293" s="1106" t="n"/>
      <c r="F293" s="1106" t="n"/>
      <c r="G293" s="144" t="n"/>
      <c r="H293" s="1106" t="n"/>
      <c r="I293" s="1106" t="n"/>
      <c r="J293" s="1106" t="n"/>
      <c r="K293" s="1106" t="n"/>
      <c r="L293" s="1106" t="n"/>
      <c r="M293" s="1106" t="n"/>
      <c r="N293" s="1106" t="n"/>
      <c r="O293" s="1106" t="n"/>
      <c r="P293" s="1106" t="n"/>
      <c r="Q293" s="1106" t="n"/>
      <c r="R293" s="1106" t="n"/>
      <c r="S293" s="1106" t="n"/>
      <c r="T293" s="230" t="n"/>
      <c r="U293" s="1106" t="n"/>
      <c r="V293" s="1106" t="n"/>
      <c r="W293" s="1106" t="n"/>
      <c r="X293" s="1106" t="n"/>
      <c r="Y293" s="1106" t="n"/>
      <c r="Z293" s="1106" t="n"/>
      <c r="AA293" s="144" t="n"/>
      <c r="AB293" s="1106" t="n"/>
      <c r="AC293" s="1106" t="n"/>
      <c r="AD293" s="1106" t="n"/>
      <c r="AE293" s="1106" t="n"/>
      <c r="AF293" s="1106" t="n"/>
      <c r="AG293" s="1106" t="n"/>
      <c r="AH293" s="144" t="n"/>
      <c r="AI293" s="1106" t="n"/>
      <c r="AJ293" s="1106" t="n"/>
      <c r="AK293" s="1106" t="n"/>
      <c r="AL293" s="1106" t="n"/>
      <c r="AM293" s="1106" t="n"/>
      <c r="AN293" s="1106" t="n"/>
      <c r="AO293" s="1106" t="n"/>
      <c r="AP293" s="1106" t="n"/>
      <c r="AQ293" s="1106" t="n"/>
      <c r="AR293" s="1106" t="n"/>
      <c r="AS293" s="1106" t="n"/>
      <c r="AT293" s="1106" t="n"/>
      <c r="AU293" s="1106" t="n"/>
      <c r="AV293" s="1106" t="n"/>
      <c r="AW293" s="1106" t="n"/>
      <c r="AX293" s="1106" t="n"/>
      <c r="AY293" s="1106" t="n"/>
      <c r="AZ293" s="144" t="n"/>
      <c r="BA293" s="1106" t="n"/>
      <c r="BB293" s="1106" t="n"/>
      <c r="BC293" s="1106" t="n"/>
      <c r="BD293" s="1106" t="n"/>
      <c r="BE293" s="1106" t="n"/>
      <c r="BF293" s="1106" t="n"/>
      <c r="BG293" s="1106" t="n"/>
      <c r="BH293" s="1106" t="n"/>
      <c r="BI293" s="1106" t="n"/>
      <c r="BJ293" s="1106" t="n"/>
      <c r="BK293" s="1106" t="n"/>
      <c r="BL293" s="1106" t="n"/>
      <c r="BM293" s="1106" t="n"/>
      <c r="BN293" s="1106" t="n"/>
      <c r="BO293" s="1106" t="n"/>
      <c r="BP293" s="1106" t="n"/>
      <c r="BQ293" s="1106" t="n"/>
      <c r="BR293" s="1106" t="n"/>
      <c r="BS293" s="1106" t="n"/>
      <c r="BT293" s="1106" t="n"/>
      <c r="BU293" s="1106" t="n"/>
      <c r="BV293" s="1106" t="n"/>
      <c r="BW293" s="1106" t="n"/>
      <c r="BX293" s="1106" t="n"/>
      <c r="BY293" s="1106" t="n"/>
      <c r="BZ293" s="1106" t="n"/>
      <c r="CA293" s="1106" t="n"/>
      <c r="CB293" s="1106" t="n"/>
      <c r="CC293" s="1106" t="n"/>
      <c r="CD293" s="1106" t="n"/>
      <c r="CE293" s="1106" t="n"/>
      <c r="CF293" s="1106" t="n"/>
      <c r="CG293" s="1106" t="n"/>
      <c r="CH293" s="1106" t="n"/>
      <c r="CI293" s="1106" t="n"/>
      <c r="CJ293" s="1106" t="n"/>
      <c r="CK293" s="1106" t="n"/>
      <c r="CL293" s="1106" t="n"/>
      <c r="CM293" s="1106" t="n"/>
      <c r="CN293" s="1106" t="n"/>
      <c r="CO293" s="1106" t="n"/>
      <c r="CP293" s="1106" t="n"/>
      <c r="CQ293" s="1106" t="n"/>
      <c r="CR293" s="1106" t="n"/>
      <c r="CS293" s="1106" t="n"/>
      <c r="CT293" s="1106" t="n"/>
      <c r="CU293" s="1106" t="n"/>
      <c r="CV293" s="1106" t="n"/>
      <c r="CW293" s="1106" t="n"/>
      <c r="CX293" s="1106" t="n"/>
      <c r="CY293" s="1106" t="n"/>
      <c r="CZ293" s="1106" t="n"/>
      <c r="DA293" s="1106" t="n"/>
      <c r="DB293" s="1106" t="n"/>
      <c r="DC293" s="1106" t="n"/>
      <c r="DD293" s="1106" t="n"/>
      <c r="DE293" s="1106" t="n"/>
      <c r="DF293" s="1106" t="n"/>
      <c r="DG293" s="1106" t="n"/>
      <c r="DH293" s="1106" t="n"/>
      <c r="DI293" s="1106" t="n"/>
    </row>
    <row r="294" ht="13.5" customHeight="1" s="1178">
      <c r="A294" s="1106" t="n"/>
      <c r="B294" s="1106" t="n"/>
      <c r="C294" s="1106" t="n"/>
      <c r="D294" s="1106" t="n"/>
      <c r="E294" s="1106" t="n"/>
      <c r="F294" s="1106" t="n"/>
      <c r="G294" s="144" t="n"/>
      <c r="H294" s="1106" t="n"/>
      <c r="I294" s="1106" t="n"/>
      <c r="J294" s="1106" t="n"/>
      <c r="K294" s="1106" t="n"/>
      <c r="L294" s="1106" t="n"/>
      <c r="M294" s="1106" t="n"/>
      <c r="N294" s="1106" t="n"/>
      <c r="O294" s="1106" t="n"/>
      <c r="P294" s="1106" t="n"/>
      <c r="Q294" s="1106" t="n"/>
      <c r="R294" s="1106" t="n"/>
      <c r="S294" s="1106" t="n"/>
      <c r="T294" s="230" t="n"/>
      <c r="U294" s="1106" t="n"/>
      <c r="V294" s="1106" t="n"/>
      <c r="W294" s="1106" t="n"/>
      <c r="X294" s="1106" t="n"/>
      <c r="Y294" s="1106" t="n"/>
      <c r="Z294" s="1106" t="n"/>
      <c r="AA294" s="144" t="n"/>
      <c r="AB294" s="1106" t="n"/>
      <c r="AC294" s="1106" t="n"/>
      <c r="AD294" s="1106" t="n"/>
      <c r="AE294" s="1106" t="n"/>
      <c r="AF294" s="1106" t="n"/>
      <c r="AG294" s="1106" t="n"/>
      <c r="AH294" s="144" t="n"/>
      <c r="AI294" s="1106" t="n"/>
      <c r="AJ294" s="1106" t="n"/>
      <c r="AK294" s="1106" t="n"/>
      <c r="AL294" s="1106" t="n"/>
      <c r="AM294" s="1106" t="n"/>
      <c r="AN294" s="1106" t="n"/>
      <c r="AO294" s="1106" t="n"/>
      <c r="AP294" s="1106" t="n"/>
      <c r="AQ294" s="1106" t="n"/>
      <c r="AR294" s="1106" t="n"/>
      <c r="AS294" s="1106" t="n"/>
      <c r="AT294" s="1106" t="n"/>
      <c r="AU294" s="1106" t="n"/>
      <c r="AV294" s="1106" t="n"/>
      <c r="AW294" s="1106" t="n"/>
      <c r="AX294" s="1106" t="n"/>
      <c r="AY294" s="1106" t="n"/>
      <c r="AZ294" s="144" t="n"/>
      <c r="BA294" s="1106" t="n"/>
      <c r="BB294" s="1106" t="n"/>
      <c r="BC294" s="1106" t="n"/>
      <c r="BD294" s="1106" t="n"/>
      <c r="BE294" s="1106" t="n"/>
      <c r="BF294" s="1106" t="n"/>
      <c r="BG294" s="1106" t="n"/>
      <c r="BH294" s="1106" t="n"/>
      <c r="BI294" s="1106" t="n"/>
      <c r="BJ294" s="1106" t="n"/>
      <c r="BK294" s="1106" t="n"/>
      <c r="BL294" s="1106" t="n"/>
      <c r="BM294" s="1106" t="n"/>
      <c r="BN294" s="1106" t="n"/>
      <c r="BO294" s="1106" t="n"/>
      <c r="BP294" s="1106" t="n"/>
      <c r="BQ294" s="1106" t="n"/>
      <c r="BR294" s="1106" t="n"/>
      <c r="BS294" s="1106" t="n"/>
      <c r="BT294" s="1106" t="n"/>
      <c r="BU294" s="1106" t="n"/>
      <c r="BV294" s="1106" t="n"/>
      <c r="BW294" s="1106" t="n"/>
      <c r="BX294" s="1106" t="n"/>
      <c r="BY294" s="1106" t="n"/>
      <c r="BZ294" s="1106" t="n"/>
      <c r="CA294" s="1106" t="n"/>
      <c r="CB294" s="1106" t="n"/>
      <c r="CC294" s="1106" t="n"/>
      <c r="CD294" s="1106" t="n"/>
      <c r="CE294" s="1106" t="n"/>
      <c r="CF294" s="1106" t="n"/>
      <c r="CG294" s="1106" t="n"/>
      <c r="CH294" s="1106" t="n"/>
      <c r="CI294" s="1106" t="n"/>
      <c r="CJ294" s="1106" t="n"/>
      <c r="CK294" s="1106" t="n"/>
      <c r="CL294" s="1106" t="n"/>
      <c r="CM294" s="1106" t="n"/>
      <c r="CN294" s="1106" t="n"/>
      <c r="CO294" s="1106" t="n"/>
      <c r="CP294" s="1106" t="n"/>
      <c r="CQ294" s="1106" t="n"/>
      <c r="CR294" s="1106" t="n"/>
      <c r="CS294" s="1106" t="n"/>
      <c r="CT294" s="1106" t="n"/>
      <c r="CU294" s="1106" t="n"/>
      <c r="CV294" s="1106" t="n"/>
      <c r="CW294" s="1106" t="n"/>
      <c r="CX294" s="1106" t="n"/>
      <c r="CY294" s="1106" t="n"/>
      <c r="CZ294" s="1106" t="n"/>
      <c r="DA294" s="1106" t="n"/>
      <c r="DB294" s="1106" t="n"/>
      <c r="DC294" s="1106" t="n"/>
      <c r="DD294" s="1106" t="n"/>
      <c r="DE294" s="1106" t="n"/>
      <c r="DF294" s="1106" t="n"/>
      <c r="DG294" s="1106" t="n"/>
      <c r="DH294" s="1106" t="n"/>
      <c r="DI294" s="1106" t="n"/>
    </row>
    <row r="295" ht="13.5" customHeight="1" s="1178">
      <c r="A295" s="1106" t="n"/>
      <c r="B295" s="1106" t="n"/>
      <c r="C295" s="1106" t="n"/>
      <c r="D295" s="1106" t="n"/>
      <c r="E295" s="1106" t="n"/>
      <c r="F295" s="1106" t="n"/>
      <c r="G295" s="144" t="n"/>
      <c r="H295" s="1106" t="n"/>
      <c r="I295" s="1106" t="n"/>
      <c r="J295" s="1106" t="n"/>
      <c r="K295" s="1106" t="n"/>
      <c r="L295" s="1106" t="n"/>
      <c r="M295" s="1106" t="n"/>
      <c r="N295" s="1106" t="n"/>
      <c r="O295" s="1106" t="n"/>
      <c r="P295" s="1106" t="n"/>
      <c r="Q295" s="1106" t="n"/>
      <c r="R295" s="1106" t="n"/>
      <c r="S295" s="1106" t="n"/>
      <c r="T295" s="230" t="n"/>
      <c r="U295" s="1106" t="n"/>
      <c r="V295" s="1106" t="n"/>
      <c r="W295" s="1106" t="n"/>
      <c r="X295" s="1106" t="n"/>
      <c r="Y295" s="1106" t="n"/>
      <c r="Z295" s="1106" t="n"/>
      <c r="AA295" s="144" t="n"/>
      <c r="AB295" s="1106" t="n"/>
      <c r="AC295" s="1106" t="n"/>
      <c r="AD295" s="1106" t="n"/>
      <c r="AE295" s="1106" t="n"/>
      <c r="AF295" s="1106" t="n"/>
      <c r="AG295" s="1106" t="n"/>
      <c r="AH295" s="144" t="n"/>
      <c r="AI295" s="1106" t="n"/>
      <c r="AJ295" s="1106" t="n"/>
      <c r="AK295" s="1106" t="n"/>
      <c r="AL295" s="1106" t="n"/>
      <c r="AM295" s="1106" t="n"/>
      <c r="AN295" s="1106" t="n"/>
      <c r="AO295" s="1106" t="n"/>
      <c r="AP295" s="1106" t="n"/>
      <c r="AQ295" s="1106" t="n"/>
      <c r="AR295" s="1106" t="n"/>
      <c r="AS295" s="1106" t="n"/>
      <c r="AT295" s="1106" t="n"/>
      <c r="AU295" s="1106" t="n"/>
      <c r="AV295" s="1106" t="n"/>
      <c r="AW295" s="1106" t="n"/>
      <c r="AX295" s="1106" t="n"/>
      <c r="AY295" s="1106" t="n"/>
      <c r="AZ295" s="144" t="n"/>
      <c r="BA295" s="1106" t="n"/>
      <c r="BB295" s="1106" t="n"/>
      <c r="BC295" s="1106" t="n"/>
      <c r="BD295" s="1106" t="n"/>
      <c r="BE295" s="1106" t="n"/>
      <c r="BF295" s="1106" t="n"/>
      <c r="BG295" s="1106" t="n"/>
      <c r="BH295" s="1106" t="n"/>
      <c r="BI295" s="1106" t="n"/>
      <c r="BJ295" s="1106" t="n"/>
      <c r="BK295" s="1106" t="n"/>
      <c r="BL295" s="1106" t="n"/>
      <c r="BM295" s="1106" t="n"/>
      <c r="BN295" s="1106" t="n"/>
      <c r="BO295" s="1106" t="n"/>
      <c r="BP295" s="1106" t="n"/>
      <c r="BQ295" s="1106" t="n"/>
      <c r="BR295" s="1106" t="n"/>
      <c r="BS295" s="1106" t="n"/>
      <c r="BT295" s="1106" t="n"/>
      <c r="BU295" s="1106" t="n"/>
      <c r="BV295" s="1106" t="n"/>
      <c r="BW295" s="1106" t="n"/>
      <c r="BX295" s="1106" t="n"/>
      <c r="BY295" s="1106" t="n"/>
      <c r="BZ295" s="1106" t="n"/>
      <c r="CA295" s="1106" t="n"/>
      <c r="CB295" s="1106" t="n"/>
      <c r="CC295" s="1106" t="n"/>
      <c r="CD295" s="1106" t="n"/>
      <c r="CE295" s="1106" t="n"/>
      <c r="CF295" s="1106" t="n"/>
      <c r="CG295" s="1106" t="n"/>
      <c r="CH295" s="1106" t="n"/>
      <c r="CI295" s="1106" t="n"/>
      <c r="CJ295" s="1106" t="n"/>
      <c r="CK295" s="1106" t="n"/>
      <c r="CL295" s="1106" t="n"/>
      <c r="CM295" s="1106" t="n"/>
      <c r="CN295" s="1106" t="n"/>
      <c r="CO295" s="1106" t="n"/>
      <c r="CP295" s="1106" t="n"/>
      <c r="CQ295" s="1106" t="n"/>
      <c r="CR295" s="1106" t="n"/>
      <c r="CS295" s="1106" t="n"/>
      <c r="CT295" s="1106" t="n"/>
      <c r="CU295" s="1106" t="n"/>
      <c r="CV295" s="1106" t="n"/>
      <c r="CW295" s="1106" t="n"/>
      <c r="CX295" s="1106" t="n"/>
      <c r="CY295" s="1106" t="n"/>
      <c r="CZ295" s="1106" t="n"/>
      <c r="DA295" s="1106" t="n"/>
      <c r="DB295" s="1106" t="n"/>
      <c r="DC295" s="1106" t="n"/>
      <c r="DD295" s="1106" t="n"/>
      <c r="DE295" s="1106" t="n"/>
      <c r="DF295" s="1106" t="n"/>
      <c r="DG295" s="1106" t="n"/>
      <c r="DH295" s="1106" t="n"/>
      <c r="DI295" s="1106" t="n"/>
    </row>
    <row r="296" ht="13.5" customHeight="1" s="1178">
      <c r="A296" s="1106" t="n"/>
      <c r="B296" s="1106" t="n"/>
      <c r="C296" s="1106" t="n"/>
      <c r="D296" s="1106" t="n"/>
      <c r="E296" s="1106" t="n"/>
      <c r="F296" s="1106" t="n"/>
      <c r="G296" s="144" t="n"/>
      <c r="H296" s="1106" t="n"/>
      <c r="I296" s="1106" t="n"/>
      <c r="J296" s="1106" t="n"/>
      <c r="K296" s="1106" t="n"/>
      <c r="L296" s="1106" t="n"/>
      <c r="M296" s="1106" t="n"/>
      <c r="N296" s="1106" t="n"/>
      <c r="O296" s="1106" t="n"/>
      <c r="P296" s="1106" t="n"/>
      <c r="Q296" s="1106" t="n"/>
      <c r="R296" s="1106" t="n"/>
      <c r="S296" s="1106" t="n"/>
      <c r="T296" s="230" t="n"/>
      <c r="U296" s="1106" t="n"/>
      <c r="V296" s="1106" t="n"/>
      <c r="W296" s="1106" t="n"/>
      <c r="X296" s="1106" t="n"/>
      <c r="Y296" s="1106" t="n"/>
      <c r="Z296" s="1106" t="n"/>
      <c r="AA296" s="144" t="n"/>
      <c r="AB296" s="1106" t="n"/>
      <c r="AC296" s="1106" t="n"/>
      <c r="AD296" s="1106" t="n"/>
      <c r="AE296" s="1106" t="n"/>
      <c r="AF296" s="1106" t="n"/>
      <c r="AG296" s="1106" t="n"/>
      <c r="AH296" s="144" t="n"/>
      <c r="AI296" s="1106" t="n"/>
      <c r="AJ296" s="1106" t="n"/>
      <c r="AK296" s="1106" t="n"/>
      <c r="AL296" s="1106" t="n"/>
      <c r="AM296" s="1106" t="n"/>
      <c r="AN296" s="1106" t="n"/>
      <c r="AO296" s="1106" t="n"/>
      <c r="AP296" s="1106" t="n"/>
      <c r="AQ296" s="1106" t="n"/>
      <c r="AR296" s="1106" t="n"/>
      <c r="AS296" s="1106" t="n"/>
      <c r="AT296" s="1106" t="n"/>
      <c r="AU296" s="1106" t="n"/>
      <c r="AV296" s="1106" t="n"/>
      <c r="AW296" s="1106" t="n"/>
      <c r="AX296" s="1106" t="n"/>
      <c r="AY296" s="1106" t="n"/>
      <c r="AZ296" s="144" t="n"/>
      <c r="BA296" s="1106" t="n"/>
      <c r="BB296" s="1106" t="n"/>
      <c r="BC296" s="1106" t="n"/>
      <c r="BD296" s="1106" t="n"/>
      <c r="BE296" s="1106" t="n"/>
      <c r="BF296" s="1106" t="n"/>
      <c r="BG296" s="1106" t="n"/>
      <c r="BH296" s="1106" t="n"/>
      <c r="BI296" s="1106" t="n"/>
      <c r="BJ296" s="1106" t="n"/>
      <c r="BK296" s="1106" t="n"/>
      <c r="BL296" s="1106" t="n"/>
      <c r="BM296" s="1106" t="n"/>
      <c r="BN296" s="1106" t="n"/>
      <c r="BO296" s="1106" t="n"/>
      <c r="BP296" s="1106" t="n"/>
      <c r="BQ296" s="1106" t="n"/>
      <c r="BR296" s="1106" t="n"/>
      <c r="BS296" s="1106" t="n"/>
      <c r="BT296" s="1106" t="n"/>
      <c r="BU296" s="1106" t="n"/>
      <c r="BV296" s="1106" t="n"/>
      <c r="BW296" s="1106" t="n"/>
      <c r="BX296" s="1106" t="n"/>
      <c r="BY296" s="1106" t="n"/>
      <c r="BZ296" s="1106" t="n"/>
      <c r="CA296" s="1106" t="n"/>
      <c r="CB296" s="1106" t="n"/>
      <c r="CC296" s="1106" t="n"/>
      <c r="CD296" s="1106" t="n"/>
      <c r="CE296" s="1106" t="n"/>
      <c r="CF296" s="1106" t="n"/>
      <c r="CG296" s="1106" t="n"/>
      <c r="CH296" s="1106" t="n"/>
      <c r="CI296" s="1106" t="n"/>
      <c r="CJ296" s="1106" t="n"/>
      <c r="CK296" s="1106" t="n"/>
      <c r="CL296" s="1106" t="n"/>
      <c r="CM296" s="1106" t="n"/>
      <c r="CN296" s="1106" t="n"/>
      <c r="CO296" s="1106" t="n"/>
      <c r="CP296" s="1106" t="n"/>
      <c r="CQ296" s="1106" t="n"/>
      <c r="CR296" s="1106" t="n"/>
      <c r="CS296" s="1106" t="n"/>
      <c r="CT296" s="1106" t="n"/>
      <c r="CU296" s="1106" t="n"/>
      <c r="CV296" s="1106" t="n"/>
      <c r="CW296" s="1106" t="n"/>
      <c r="CX296" s="1106" t="n"/>
      <c r="CY296" s="1106" t="n"/>
      <c r="CZ296" s="1106" t="n"/>
      <c r="DA296" s="1106" t="n"/>
      <c r="DB296" s="1106" t="n"/>
      <c r="DC296" s="1106" t="n"/>
      <c r="DD296" s="1106" t="n"/>
      <c r="DE296" s="1106" t="n"/>
      <c r="DF296" s="1106" t="n"/>
      <c r="DG296" s="1106" t="n"/>
      <c r="DH296" s="1106" t="n"/>
      <c r="DI296" s="1106" t="n"/>
    </row>
    <row r="297" ht="13.5" customHeight="1" s="1178">
      <c r="A297" s="1106" t="n"/>
      <c r="B297" s="1106" t="n"/>
      <c r="C297" s="1106" t="n"/>
      <c r="D297" s="1106" t="n"/>
      <c r="E297" s="1106" t="n"/>
      <c r="F297" s="1106" t="n"/>
      <c r="G297" s="144" t="n"/>
      <c r="H297" s="1106" t="n"/>
      <c r="I297" s="1106" t="n"/>
      <c r="J297" s="1106" t="n"/>
      <c r="K297" s="1106" t="n"/>
      <c r="L297" s="1106" t="n"/>
      <c r="M297" s="1106" t="n"/>
      <c r="N297" s="1106" t="n"/>
      <c r="O297" s="1106" t="n"/>
      <c r="P297" s="1106" t="n"/>
      <c r="Q297" s="1106" t="n"/>
      <c r="R297" s="1106" t="n"/>
      <c r="S297" s="1106" t="n"/>
      <c r="T297" s="230" t="n"/>
      <c r="U297" s="1106" t="n"/>
      <c r="V297" s="1106" t="n"/>
      <c r="W297" s="1106" t="n"/>
      <c r="X297" s="1106" t="n"/>
      <c r="Y297" s="1106" t="n"/>
      <c r="Z297" s="1106" t="n"/>
      <c r="AA297" s="144" t="n"/>
      <c r="AB297" s="1106" t="n"/>
      <c r="AC297" s="1106" t="n"/>
      <c r="AD297" s="1106" t="n"/>
      <c r="AE297" s="1106" t="n"/>
      <c r="AF297" s="1106" t="n"/>
      <c r="AG297" s="1106" t="n"/>
      <c r="AH297" s="144" t="n"/>
      <c r="AI297" s="1106" t="n"/>
      <c r="AJ297" s="1106" t="n"/>
      <c r="AK297" s="1106" t="n"/>
      <c r="AL297" s="1106" t="n"/>
      <c r="AM297" s="1106" t="n"/>
      <c r="AN297" s="1106" t="n"/>
      <c r="AO297" s="1106" t="n"/>
      <c r="AP297" s="1106" t="n"/>
      <c r="AQ297" s="1106" t="n"/>
      <c r="AR297" s="1106" t="n"/>
      <c r="AS297" s="1106" t="n"/>
      <c r="AT297" s="1106" t="n"/>
      <c r="AU297" s="1106" t="n"/>
      <c r="AV297" s="1106" t="n"/>
      <c r="AW297" s="1106" t="n"/>
      <c r="AX297" s="1106" t="n"/>
      <c r="AY297" s="1106" t="n"/>
      <c r="AZ297" s="144" t="n"/>
      <c r="BA297" s="1106" t="n"/>
      <c r="BB297" s="1106" t="n"/>
      <c r="BC297" s="1106" t="n"/>
      <c r="BD297" s="1106" t="n"/>
      <c r="BE297" s="1106" t="n"/>
      <c r="BF297" s="1106" t="n"/>
      <c r="BG297" s="1106" t="n"/>
      <c r="BH297" s="1106" t="n"/>
      <c r="BI297" s="1106" t="n"/>
      <c r="BJ297" s="1106" t="n"/>
      <c r="BK297" s="1106" t="n"/>
      <c r="BL297" s="1106" t="n"/>
      <c r="BM297" s="1106" t="n"/>
      <c r="BN297" s="1106" t="n"/>
      <c r="BO297" s="1106" t="n"/>
      <c r="BP297" s="1106" t="n"/>
      <c r="BQ297" s="1106" t="n"/>
      <c r="BR297" s="1106" t="n"/>
      <c r="BS297" s="1106" t="n"/>
      <c r="BT297" s="1106" t="n"/>
      <c r="BU297" s="1106" t="n"/>
      <c r="BV297" s="1106" t="n"/>
      <c r="BW297" s="1106" t="n"/>
      <c r="BX297" s="1106" t="n"/>
      <c r="BY297" s="1106" t="n"/>
      <c r="BZ297" s="1106" t="n"/>
      <c r="CA297" s="1106" t="n"/>
      <c r="CB297" s="1106" t="n"/>
      <c r="CC297" s="1106" t="n"/>
      <c r="CD297" s="1106" t="n"/>
      <c r="CE297" s="1106" t="n"/>
      <c r="CF297" s="1106" t="n"/>
      <c r="CG297" s="1106" t="n"/>
      <c r="CH297" s="1106" t="n"/>
      <c r="CI297" s="1106" t="n"/>
      <c r="CJ297" s="1106" t="n"/>
      <c r="CK297" s="1106" t="n"/>
      <c r="CL297" s="1106" t="n"/>
      <c r="CM297" s="1106" t="n"/>
      <c r="CN297" s="1106" t="n"/>
      <c r="CO297" s="1106" t="n"/>
      <c r="CP297" s="1106" t="n"/>
      <c r="CQ297" s="1106" t="n"/>
      <c r="CR297" s="1106" t="n"/>
      <c r="CS297" s="1106" t="n"/>
      <c r="CT297" s="1106" t="n"/>
      <c r="CU297" s="1106" t="n"/>
      <c r="CV297" s="1106" t="n"/>
      <c r="CW297" s="1106" t="n"/>
      <c r="CX297" s="1106" t="n"/>
      <c r="CY297" s="1106" t="n"/>
      <c r="CZ297" s="1106" t="n"/>
      <c r="DA297" s="1106" t="n"/>
      <c r="DB297" s="1106" t="n"/>
      <c r="DC297" s="1106" t="n"/>
      <c r="DD297" s="1106" t="n"/>
      <c r="DE297" s="1106" t="n"/>
      <c r="DF297" s="1106" t="n"/>
      <c r="DG297" s="1106" t="n"/>
      <c r="DH297" s="1106" t="n"/>
      <c r="DI297" s="1106" t="n"/>
    </row>
    <row r="298" ht="13.5" customHeight="1" s="1178">
      <c r="A298" s="1106" t="n"/>
      <c r="B298" s="1106" t="n"/>
      <c r="C298" s="1106" t="n"/>
      <c r="D298" s="1106" t="n"/>
      <c r="E298" s="1106" t="n"/>
      <c r="F298" s="1106" t="n"/>
      <c r="G298" s="144" t="n"/>
      <c r="H298" s="1106" t="n"/>
      <c r="I298" s="1106" t="n"/>
      <c r="J298" s="1106" t="n"/>
      <c r="K298" s="1106" t="n"/>
      <c r="L298" s="1106" t="n"/>
      <c r="M298" s="1106" t="n"/>
      <c r="N298" s="1106" t="n"/>
      <c r="O298" s="1106" t="n"/>
      <c r="P298" s="1106" t="n"/>
      <c r="Q298" s="1106" t="n"/>
      <c r="R298" s="1106" t="n"/>
      <c r="S298" s="1106" t="n"/>
      <c r="T298" s="230" t="n"/>
      <c r="U298" s="1106" t="n"/>
      <c r="V298" s="1106" t="n"/>
      <c r="W298" s="1106" t="n"/>
      <c r="X298" s="1106" t="n"/>
      <c r="Y298" s="1106" t="n"/>
      <c r="Z298" s="1106" t="n"/>
      <c r="AA298" s="144" t="n"/>
      <c r="AB298" s="1106" t="n"/>
      <c r="AC298" s="1106" t="n"/>
      <c r="AD298" s="1106" t="n"/>
      <c r="AE298" s="1106" t="n"/>
      <c r="AF298" s="1106" t="n"/>
      <c r="AG298" s="1106" t="n"/>
      <c r="AH298" s="144" t="n"/>
      <c r="AI298" s="1106" t="n"/>
      <c r="AJ298" s="1106" t="n"/>
      <c r="AK298" s="1106" t="n"/>
      <c r="AL298" s="1106" t="n"/>
      <c r="AM298" s="1106" t="n"/>
      <c r="AN298" s="1106" t="n"/>
      <c r="AO298" s="1106" t="n"/>
      <c r="AP298" s="1106" t="n"/>
      <c r="AQ298" s="1106" t="n"/>
      <c r="AR298" s="1106" t="n"/>
      <c r="AS298" s="1106" t="n"/>
      <c r="AT298" s="1106" t="n"/>
      <c r="AU298" s="1106" t="n"/>
      <c r="AV298" s="1106" t="n"/>
      <c r="AW298" s="1106" t="n"/>
      <c r="AX298" s="1106" t="n"/>
      <c r="AY298" s="1106" t="n"/>
      <c r="AZ298" s="144" t="n"/>
      <c r="BA298" s="1106" t="n"/>
      <c r="BB298" s="1106" t="n"/>
      <c r="BC298" s="1106" t="n"/>
      <c r="BD298" s="1106" t="n"/>
      <c r="BE298" s="1106" t="n"/>
      <c r="BF298" s="1106" t="n"/>
      <c r="BG298" s="1106" t="n"/>
      <c r="BH298" s="1106" t="n"/>
      <c r="BI298" s="1106" t="n"/>
      <c r="BJ298" s="1106" t="n"/>
      <c r="BK298" s="1106" t="n"/>
      <c r="BL298" s="1106" t="n"/>
      <c r="BM298" s="1106" t="n"/>
      <c r="BN298" s="1106" t="n"/>
      <c r="BO298" s="1106" t="n"/>
      <c r="BP298" s="1106" t="n"/>
      <c r="BQ298" s="1106" t="n"/>
      <c r="BR298" s="1106" t="n"/>
      <c r="BS298" s="1106" t="n"/>
      <c r="BT298" s="1106" t="n"/>
      <c r="BU298" s="1106" t="n"/>
      <c r="BV298" s="1106" t="n"/>
      <c r="BW298" s="1106" t="n"/>
      <c r="BX298" s="1106" t="n"/>
      <c r="BY298" s="1106" t="n"/>
      <c r="BZ298" s="1106" t="n"/>
      <c r="CA298" s="1106" t="n"/>
      <c r="CB298" s="1106" t="n"/>
      <c r="CC298" s="1106" t="n"/>
      <c r="CD298" s="1106" t="n"/>
      <c r="CE298" s="1106" t="n"/>
      <c r="CF298" s="1106" t="n"/>
      <c r="CG298" s="1106" t="n"/>
      <c r="CH298" s="1106" t="n"/>
      <c r="CI298" s="1106" t="n"/>
      <c r="CJ298" s="1106" t="n"/>
      <c r="CK298" s="1106" t="n"/>
      <c r="CL298" s="1106" t="n"/>
      <c r="CM298" s="1106" t="n"/>
      <c r="CN298" s="1106" t="n"/>
      <c r="CO298" s="1106" t="n"/>
      <c r="CP298" s="1106" t="n"/>
      <c r="CQ298" s="1106" t="n"/>
      <c r="CR298" s="1106" t="n"/>
      <c r="CS298" s="1106" t="n"/>
      <c r="CT298" s="1106" t="n"/>
      <c r="CU298" s="1106" t="n"/>
      <c r="CV298" s="1106" t="n"/>
      <c r="CW298" s="1106" t="n"/>
      <c r="CX298" s="1106" t="n"/>
      <c r="CY298" s="1106" t="n"/>
      <c r="CZ298" s="1106" t="n"/>
      <c r="DA298" s="1106" t="n"/>
      <c r="DB298" s="1106" t="n"/>
      <c r="DC298" s="1106" t="n"/>
      <c r="DD298" s="1106" t="n"/>
      <c r="DE298" s="1106" t="n"/>
      <c r="DF298" s="1106" t="n"/>
      <c r="DG298" s="1106" t="n"/>
      <c r="DH298" s="1106" t="n"/>
      <c r="DI298" s="1106" t="n"/>
    </row>
    <row r="299" ht="13.5" customHeight="1" s="1178">
      <c r="A299" s="1106" t="n"/>
      <c r="B299" s="1106" t="n"/>
      <c r="C299" s="1106" t="n"/>
      <c r="D299" s="1106" t="n"/>
      <c r="E299" s="1106" t="n"/>
      <c r="F299" s="1106" t="n"/>
      <c r="G299" s="144" t="n"/>
      <c r="H299" s="1106" t="n"/>
      <c r="I299" s="1106" t="n"/>
      <c r="J299" s="1106" t="n"/>
      <c r="K299" s="1106" t="n"/>
      <c r="L299" s="1106" t="n"/>
      <c r="M299" s="1106" t="n"/>
      <c r="N299" s="1106" t="n"/>
      <c r="O299" s="1106" t="n"/>
      <c r="P299" s="1106" t="n"/>
      <c r="Q299" s="1106" t="n"/>
      <c r="R299" s="1106" t="n"/>
      <c r="S299" s="1106" t="n"/>
      <c r="T299" s="230" t="n"/>
      <c r="U299" s="1106" t="n"/>
      <c r="V299" s="1106" t="n"/>
      <c r="W299" s="1106" t="n"/>
      <c r="X299" s="1106" t="n"/>
      <c r="Y299" s="1106" t="n"/>
      <c r="Z299" s="1106" t="n"/>
      <c r="AA299" s="144" t="n"/>
      <c r="AB299" s="1106" t="n"/>
      <c r="AC299" s="1106" t="n"/>
      <c r="AD299" s="1106" t="n"/>
      <c r="AE299" s="1106" t="n"/>
      <c r="AF299" s="1106" t="n"/>
      <c r="AG299" s="1106" t="n"/>
      <c r="AH299" s="144" t="n"/>
      <c r="AI299" s="1106" t="n"/>
      <c r="AJ299" s="1106" t="n"/>
      <c r="AK299" s="1106" t="n"/>
      <c r="AL299" s="1106" t="n"/>
      <c r="AM299" s="1106" t="n"/>
      <c r="AN299" s="1106" t="n"/>
      <c r="AO299" s="1106" t="n"/>
      <c r="AP299" s="1106" t="n"/>
      <c r="AQ299" s="1106" t="n"/>
      <c r="AR299" s="1106" t="n"/>
      <c r="AS299" s="1106" t="n"/>
      <c r="AT299" s="1106" t="n"/>
      <c r="AU299" s="1106" t="n"/>
      <c r="AV299" s="1106" t="n"/>
      <c r="AW299" s="1106" t="n"/>
      <c r="AX299" s="1106" t="n"/>
      <c r="AY299" s="1106" t="n"/>
      <c r="AZ299" s="144" t="n"/>
      <c r="BA299" s="1106" t="n"/>
      <c r="BB299" s="1106" t="n"/>
      <c r="BC299" s="1106" t="n"/>
      <c r="BD299" s="1106" t="n"/>
      <c r="BE299" s="1106" t="n"/>
      <c r="BF299" s="1106" t="n"/>
      <c r="BG299" s="1106" t="n"/>
      <c r="BH299" s="1106" t="n"/>
      <c r="BI299" s="1106" t="n"/>
      <c r="BJ299" s="1106" t="n"/>
      <c r="BK299" s="1106" t="n"/>
      <c r="BL299" s="1106" t="n"/>
      <c r="BM299" s="1106" t="n"/>
      <c r="BN299" s="1106" t="n"/>
      <c r="BO299" s="1106" t="n"/>
      <c r="BP299" s="1106" t="n"/>
      <c r="BQ299" s="1106" t="n"/>
      <c r="BR299" s="1106" t="n"/>
      <c r="BS299" s="1106" t="n"/>
      <c r="BT299" s="1106" t="n"/>
      <c r="BU299" s="1106" t="n"/>
      <c r="BV299" s="1106" t="n"/>
      <c r="BW299" s="1106" t="n"/>
      <c r="BX299" s="1106" t="n"/>
      <c r="BY299" s="1106" t="n"/>
      <c r="BZ299" s="1106" t="n"/>
      <c r="CA299" s="1106" t="n"/>
      <c r="CB299" s="1106" t="n"/>
      <c r="CC299" s="1106" t="n"/>
      <c r="CD299" s="1106" t="n"/>
      <c r="CE299" s="1106" t="n"/>
      <c r="CF299" s="1106" t="n"/>
      <c r="CG299" s="1106" t="n"/>
      <c r="CH299" s="1106" t="n"/>
      <c r="CI299" s="1106" t="n"/>
      <c r="CJ299" s="1106" t="n"/>
      <c r="CK299" s="1106" t="n"/>
      <c r="CL299" s="1106" t="n"/>
      <c r="CM299" s="1106" t="n"/>
      <c r="CN299" s="1106" t="n"/>
      <c r="CO299" s="1106" t="n"/>
      <c r="CP299" s="1106" t="n"/>
      <c r="CQ299" s="1106" t="n"/>
      <c r="CR299" s="1106" t="n"/>
      <c r="CS299" s="1106" t="n"/>
      <c r="CT299" s="1106" t="n"/>
      <c r="CU299" s="1106" t="n"/>
      <c r="CV299" s="1106" t="n"/>
      <c r="CW299" s="1106" t="n"/>
      <c r="CX299" s="1106" t="n"/>
      <c r="CY299" s="1106" t="n"/>
      <c r="CZ299" s="1106" t="n"/>
      <c r="DA299" s="1106" t="n"/>
      <c r="DB299" s="1106" t="n"/>
      <c r="DC299" s="1106" t="n"/>
      <c r="DD299" s="1106" t="n"/>
      <c r="DE299" s="1106" t="n"/>
      <c r="DF299" s="1106" t="n"/>
      <c r="DG299" s="1106" t="n"/>
      <c r="DH299" s="1106" t="n"/>
      <c r="DI299" s="1106" t="n"/>
    </row>
    <row r="300" ht="13.5" customHeight="1" s="1178">
      <c r="A300" s="1106" t="n"/>
      <c r="B300" s="1106" t="n"/>
      <c r="C300" s="1106" t="n"/>
      <c r="D300" s="1106" t="n"/>
      <c r="E300" s="1106" t="n"/>
      <c r="F300" s="1106" t="n"/>
      <c r="G300" s="144" t="n"/>
      <c r="H300" s="1106" t="n"/>
      <c r="I300" s="1106" t="n"/>
      <c r="J300" s="1106" t="n"/>
      <c r="K300" s="1106" t="n"/>
      <c r="L300" s="1106" t="n"/>
      <c r="M300" s="1106" t="n"/>
      <c r="N300" s="1106" t="n"/>
      <c r="O300" s="1106" t="n"/>
      <c r="P300" s="1106" t="n"/>
      <c r="Q300" s="1106" t="n"/>
      <c r="R300" s="1106" t="n"/>
      <c r="S300" s="1106" t="n"/>
      <c r="T300" s="230" t="n"/>
      <c r="U300" s="1106" t="n"/>
      <c r="V300" s="1106" t="n"/>
      <c r="W300" s="1106" t="n"/>
      <c r="X300" s="1106" t="n"/>
      <c r="Y300" s="1106" t="n"/>
      <c r="Z300" s="1106" t="n"/>
      <c r="AA300" s="144" t="n"/>
      <c r="AB300" s="1106" t="n"/>
      <c r="AC300" s="1106" t="n"/>
      <c r="AD300" s="1106" t="n"/>
      <c r="AE300" s="1106" t="n"/>
      <c r="AF300" s="1106" t="n"/>
      <c r="AG300" s="1106" t="n"/>
      <c r="AH300" s="144" t="n"/>
      <c r="AI300" s="1106" t="n"/>
      <c r="AJ300" s="1106" t="n"/>
      <c r="AK300" s="1106" t="n"/>
      <c r="AL300" s="1106" t="n"/>
      <c r="AM300" s="1106" t="n"/>
      <c r="AN300" s="1106" t="n"/>
      <c r="AO300" s="1106" t="n"/>
      <c r="AP300" s="1106" t="n"/>
      <c r="AQ300" s="1106" t="n"/>
      <c r="AR300" s="1106" t="n"/>
      <c r="AS300" s="1106" t="n"/>
      <c r="AT300" s="1106" t="n"/>
      <c r="AU300" s="1106" t="n"/>
      <c r="AV300" s="1106" t="n"/>
      <c r="AW300" s="1106" t="n"/>
      <c r="AX300" s="1106" t="n"/>
      <c r="AY300" s="1106" t="n"/>
      <c r="AZ300" s="144" t="n"/>
      <c r="BA300" s="1106" t="n"/>
      <c r="BB300" s="1106" t="n"/>
      <c r="BC300" s="1106" t="n"/>
      <c r="BD300" s="1106" t="n"/>
      <c r="BE300" s="1106" t="n"/>
      <c r="BF300" s="1106" t="n"/>
      <c r="BG300" s="1106" t="n"/>
      <c r="BH300" s="1106" t="n"/>
      <c r="BI300" s="1106" t="n"/>
      <c r="BJ300" s="1106" t="n"/>
      <c r="BK300" s="1106" t="n"/>
      <c r="BL300" s="1106" t="n"/>
      <c r="BM300" s="1106" t="n"/>
      <c r="BN300" s="1106" t="n"/>
      <c r="BO300" s="1106" t="n"/>
      <c r="BP300" s="1106" t="n"/>
      <c r="BQ300" s="1106" t="n"/>
      <c r="BR300" s="1106" t="n"/>
      <c r="BS300" s="1106" t="n"/>
      <c r="BT300" s="1106" t="n"/>
      <c r="BU300" s="1106" t="n"/>
      <c r="BV300" s="1106" t="n"/>
      <c r="BW300" s="1106" t="n"/>
      <c r="BX300" s="1106" t="n"/>
      <c r="BY300" s="1106" t="n"/>
      <c r="BZ300" s="1106" t="n"/>
      <c r="CA300" s="1106" t="n"/>
      <c r="CB300" s="1106" t="n"/>
      <c r="CC300" s="1106" t="n"/>
      <c r="CD300" s="1106" t="n"/>
      <c r="CE300" s="1106" t="n"/>
      <c r="CF300" s="1106" t="n"/>
      <c r="CG300" s="1106" t="n"/>
      <c r="CH300" s="1106" t="n"/>
      <c r="CI300" s="1106" t="n"/>
      <c r="CJ300" s="1106" t="n"/>
      <c r="CK300" s="1106" t="n"/>
      <c r="CL300" s="1106" t="n"/>
      <c r="CM300" s="1106" t="n"/>
      <c r="CN300" s="1106" t="n"/>
      <c r="CO300" s="1106" t="n"/>
      <c r="CP300" s="1106" t="n"/>
      <c r="CQ300" s="1106" t="n"/>
      <c r="CR300" s="1106" t="n"/>
      <c r="CS300" s="1106" t="n"/>
      <c r="CT300" s="1106" t="n"/>
      <c r="CU300" s="1106" t="n"/>
      <c r="CV300" s="1106" t="n"/>
      <c r="CW300" s="1106" t="n"/>
      <c r="CX300" s="1106" t="n"/>
      <c r="CY300" s="1106" t="n"/>
      <c r="CZ300" s="1106" t="n"/>
      <c r="DA300" s="1106" t="n"/>
      <c r="DB300" s="1106" t="n"/>
      <c r="DC300" s="1106" t="n"/>
      <c r="DD300" s="1106" t="n"/>
      <c r="DE300" s="1106" t="n"/>
      <c r="DF300" s="1106" t="n"/>
      <c r="DG300" s="1106" t="n"/>
      <c r="DH300" s="1106" t="n"/>
      <c r="DI300" s="1106" t="n"/>
    </row>
    <row r="301" ht="13.5" customHeight="1" s="1178">
      <c r="A301" s="1106" t="n"/>
      <c r="B301" s="1106" t="n"/>
      <c r="C301" s="1106" t="n"/>
      <c r="D301" s="1106" t="n"/>
      <c r="E301" s="1106" t="n"/>
      <c r="F301" s="1106" t="n"/>
      <c r="G301" s="144" t="n"/>
      <c r="H301" s="1106" t="n"/>
      <c r="I301" s="1106" t="n"/>
      <c r="J301" s="1106" t="n"/>
      <c r="K301" s="1106" t="n"/>
      <c r="L301" s="1106" t="n"/>
      <c r="M301" s="1106" t="n"/>
      <c r="N301" s="1106" t="n"/>
      <c r="O301" s="1106" t="n"/>
      <c r="P301" s="1106" t="n"/>
      <c r="Q301" s="1106" t="n"/>
      <c r="R301" s="1106" t="n"/>
      <c r="S301" s="1106" t="n"/>
      <c r="T301" s="230" t="n"/>
      <c r="U301" s="1106" t="n"/>
      <c r="V301" s="1106" t="n"/>
      <c r="W301" s="1106" t="n"/>
      <c r="X301" s="1106" t="n"/>
      <c r="Y301" s="1106" t="n"/>
      <c r="Z301" s="1106" t="n"/>
      <c r="AA301" s="144" t="n"/>
      <c r="AB301" s="1106" t="n"/>
      <c r="AC301" s="1106" t="n"/>
      <c r="AD301" s="1106" t="n"/>
      <c r="AE301" s="1106" t="n"/>
      <c r="AF301" s="1106" t="n"/>
      <c r="AG301" s="1106" t="n"/>
      <c r="AH301" s="144" t="n"/>
      <c r="AI301" s="1106" t="n"/>
      <c r="AJ301" s="1106" t="n"/>
      <c r="AK301" s="1106" t="n"/>
      <c r="AL301" s="1106" t="n"/>
      <c r="AM301" s="1106" t="n"/>
      <c r="AN301" s="1106" t="n"/>
      <c r="AO301" s="1106" t="n"/>
      <c r="AP301" s="1106" t="n"/>
      <c r="AQ301" s="1106" t="n"/>
      <c r="AR301" s="1106" t="n"/>
      <c r="AS301" s="1106" t="n"/>
      <c r="AT301" s="1106" t="n"/>
      <c r="AU301" s="1106" t="n"/>
      <c r="AV301" s="1106" t="n"/>
      <c r="AW301" s="1106" t="n"/>
      <c r="AX301" s="1106" t="n"/>
      <c r="AY301" s="1106" t="n"/>
      <c r="AZ301" s="144" t="n"/>
      <c r="BA301" s="1106" t="n"/>
      <c r="BB301" s="1106" t="n"/>
      <c r="BC301" s="1106" t="n"/>
      <c r="BD301" s="1106" t="n"/>
      <c r="BE301" s="1106" t="n"/>
      <c r="BF301" s="1106" t="n"/>
      <c r="BG301" s="1106" t="n"/>
      <c r="BH301" s="1106" t="n"/>
      <c r="BI301" s="1106" t="n"/>
      <c r="BJ301" s="1106" t="n"/>
      <c r="BK301" s="1106" t="n"/>
      <c r="BL301" s="1106" t="n"/>
      <c r="BM301" s="1106" t="n"/>
      <c r="BN301" s="1106" t="n"/>
      <c r="BO301" s="1106" t="n"/>
      <c r="BP301" s="1106" t="n"/>
      <c r="BQ301" s="1106" t="n"/>
      <c r="BR301" s="1106" t="n"/>
      <c r="BS301" s="1106" t="n"/>
      <c r="BT301" s="1106" t="n"/>
      <c r="BU301" s="1106" t="n"/>
      <c r="BV301" s="1106" t="n"/>
      <c r="BW301" s="1106" t="n"/>
      <c r="BX301" s="1106" t="n"/>
      <c r="BY301" s="1106" t="n"/>
      <c r="BZ301" s="1106" t="n"/>
      <c r="CA301" s="1106" t="n"/>
      <c r="CB301" s="1106" t="n"/>
      <c r="CC301" s="1106" t="n"/>
      <c r="CD301" s="1106" t="n"/>
      <c r="CE301" s="1106" t="n"/>
      <c r="CF301" s="1106" t="n"/>
      <c r="CG301" s="1106" t="n"/>
      <c r="CH301" s="1106" t="n"/>
      <c r="CI301" s="1106" t="n"/>
      <c r="CJ301" s="1106" t="n"/>
      <c r="CK301" s="1106" t="n"/>
      <c r="CL301" s="1106" t="n"/>
      <c r="CM301" s="1106" t="n"/>
      <c r="CN301" s="1106" t="n"/>
      <c r="CO301" s="1106" t="n"/>
      <c r="CP301" s="1106" t="n"/>
      <c r="CQ301" s="1106" t="n"/>
      <c r="CR301" s="1106" t="n"/>
      <c r="CS301" s="1106" t="n"/>
      <c r="CT301" s="1106" t="n"/>
      <c r="CU301" s="1106" t="n"/>
      <c r="CV301" s="1106" t="n"/>
      <c r="CW301" s="1106" t="n"/>
      <c r="CX301" s="1106" t="n"/>
      <c r="CY301" s="1106" t="n"/>
      <c r="CZ301" s="1106" t="n"/>
      <c r="DA301" s="1106" t="n"/>
      <c r="DB301" s="1106" t="n"/>
      <c r="DC301" s="1106" t="n"/>
      <c r="DD301" s="1106" t="n"/>
      <c r="DE301" s="1106" t="n"/>
      <c r="DF301" s="1106" t="n"/>
      <c r="DG301" s="1106" t="n"/>
      <c r="DH301" s="1106" t="n"/>
      <c r="DI301" s="1106" t="n"/>
    </row>
    <row r="302" ht="13.5" customHeight="1" s="1178">
      <c r="A302" s="1106" t="n"/>
      <c r="B302" s="1106" t="n"/>
      <c r="C302" s="1106" t="n"/>
      <c r="D302" s="1106" t="n"/>
      <c r="E302" s="1106" t="n"/>
      <c r="F302" s="1106" t="n"/>
      <c r="G302" s="144" t="n"/>
      <c r="H302" s="1106" t="n"/>
      <c r="I302" s="1106" t="n"/>
      <c r="J302" s="1106" t="n"/>
      <c r="K302" s="1106" t="n"/>
      <c r="L302" s="1106" t="n"/>
      <c r="M302" s="1106" t="n"/>
      <c r="N302" s="1106" t="n"/>
      <c r="O302" s="1106" t="n"/>
      <c r="P302" s="1106" t="n"/>
      <c r="Q302" s="1106" t="n"/>
      <c r="R302" s="1106" t="n"/>
      <c r="S302" s="1106" t="n"/>
      <c r="T302" s="230" t="n"/>
      <c r="U302" s="1106" t="n"/>
      <c r="V302" s="1106" t="n"/>
      <c r="W302" s="1106" t="n"/>
      <c r="X302" s="1106" t="n"/>
      <c r="Y302" s="1106" t="n"/>
      <c r="Z302" s="1106" t="n"/>
      <c r="AA302" s="144" t="n"/>
      <c r="AB302" s="1106" t="n"/>
      <c r="AC302" s="1106" t="n"/>
      <c r="AD302" s="1106" t="n"/>
      <c r="AE302" s="1106" t="n"/>
      <c r="AF302" s="1106" t="n"/>
      <c r="AG302" s="1106" t="n"/>
      <c r="AH302" s="144" t="n"/>
      <c r="AI302" s="1106" t="n"/>
      <c r="AJ302" s="1106" t="n"/>
      <c r="AK302" s="1106" t="n"/>
      <c r="AL302" s="1106" t="n"/>
      <c r="AM302" s="1106" t="n"/>
      <c r="AN302" s="1106" t="n"/>
      <c r="AO302" s="1106" t="n"/>
      <c r="AP302" s="1106" t="n"/>
      <c r="AQ302" s="1106" t="n"/>
      <c r="AR302" s="1106" t="n"/>
      <c r="AS302" s="1106" t="n"/>
      <c r="AT302" s="1106" t="n"/>
      <c r="AU302" s="1106" t="n"/>
      <c r="AV302" s="1106" t="n"/>
      <c r="AW302" s="1106" t="n"/>
      <c r="AX302" s="1106" t="n"/>
      <c r="AY302" s="1106" t="n"/>
      <c r="AZ302" s="144" t="n"/>
      <c r="BA302" s="1106" t="n"/>
      <c r="BB302" s="1106" t="n"/>
      <c r="BC302" s="1106" t="n"/>
      <c r="BD302" s="1106" t="n"/>
      <c r="BE302" s="1106" t="n"/>
      <c r="BF302" s="1106" t="n"/>
      <c r="BG302" s="1106" t="n"/>
      <c r="BH302" s="1106" t="n"/>
      <c r="BI302" s="1106" t="n"/>
      <c r="BJ302" s="1106" t="n"/>
      <c r="BK302" s="1106" t="n"/>
      <c r="BL302" s="1106" t="n"/>
      <c r="BM302" s="1106" t="n"/>
      <c r="BN302" s="1106" t="n"/>
      <c r="BO302" s="1106" t="n"/>
      <c r="BP302" s="1106" t="n"/>
      <c r="BQ302" s="1106" t="n"/>
      <c r="BR302" s="1106" t="n"/>
      <c r="BS302" s="1106" t="n"/>
      <c r="BT302" s="1106" t="n"/>
      <c r="BU302" s="1106" t="n"/>
      <c r="BV302" s="1106" t="n"/>
      <c r="BW302" s="1106" t="n"/>
      <c r="BX302" s="1106" t="n"/>
      <c r="BY302" s="1106" t="n"/>
      <c r="BZ302" s="1106" t="n"/>
      <c r="CA302" s="1106" t="n"/>
      <c r="CB302" s="1106" t="n"/>
      <c r="CC302" s="1106" t="n"/>
      <c r="CD302" s="1106" t="n"/>
      <c r="CE302" s="1106" t="n"/>
      <c r="CF302" s="1106" t="n"/>
      <c r="CG302" s="1106" t="n"/>
      <c r="CH302" s="1106" t="n"/>
      <c r="CI302" s="1106" t="n"/>
      <c r="CJ302" s="1106" t="n"/>
      <c r="CK302" s="1106" t="n"/>
      <c r="CL302" s="1106" t="n"/>
      <c r="CM302" s="1106" t="n"/>
      <c r="CN302" s="1106" t="n"/>
      <c r="CO302" s="1106" t="n"/>
      <c r="CP302" s="1106" t="n"/>
      <c r="CQ302" s="1106" t="n"/>
      <c r="CR302" s="1106" t="n"/>
      <c r="CS302" s="1106" t="n"/>
      <c r="CT302" s="1106" t="n"/>
      <c r="CU302" s="1106" t="n"/>
      <c r="CV302" s="1106" t="n"/>
      <c r="CW302" s="1106" t="n"/>
      <c r="CX302" s="1106" t="n"/>
      <c r="CY302" s="1106" t="n"/>
      <c r="CZ302" s="1106" t="n"/>
      <c r="DA302" s="1106" t="n"/>
      <c r="DB302" s="1106" t="n"/>
      <c r="DC302" s="1106" t="n"/>
      <c r="DD302" s="1106" t="n"/>
      <c r="DE302" s="1106" t="n"/>
      <c r="DF302" s="1106" t="n"/>
      <c r="DG302" s="1106" t="n"/>
      <c r="DH302" s="1106" t="n"/>
      <c r="DI302" s="1106" t="n"/>
    </row>
    <row r="303" ht="13.5" customHeight="1" s="1178">
      <c r="A303" s="1106" t="n"/>
      <c r="B303" s="1106" t="n"/>
      <c r="C303" s="1106" t="n"/>
      <c r="D303" s="1106" t="n"/>
      <c r="E303" s="1106" t="n"/>
      <c r="F303" s="1106" t="n"/>
      <c r="G303" s="144" t="n"/>
      <c r="H303" s="1106" t="n"/>
      <c r="I303" s="1106" t="n"/>
      <c r="J303" s="1106" t="n"/>
      <c r="K303" s="1106" t="n"/>
      <c r="L303" s="1106" t="n"/>
      <c r="M303" s="1106" t="n"/>
      <c r="N303" s="1106" t="n"/>
      <c r="O303" s="1106" t="n"/>
      <c r="P303" s="1106" t="n"/>
      <c r="Q303" s="1106" t="n"/>
      <c r="R303" s="1106" t="n"/>
      <c r="S303" s="1106" t="n"/>
      <c r="T303" s="230" t="n"/>
      <c r="U303" s="1106" t="n"/>
      <c r="V303" s="1106" t="n"/>
      <c r="W303" s="1106" t="n"/>
      <c r="X303" s="1106" t="n"/>
      <c r="Y303" s="1106" t="n"/>
      <c r="Z303" s="1106" t="n"/>
      <c r="AA303" s="144" t="n"/>
      <c r="AB303" s="1106" t="n"/>
      <c r="AC303" s="1106" t="n"/>
      <c r="AD303" s="1106" t="n"/>
      <c r="AE303" s="1106" t="n"/>
      <c r="AF303" s="1106" t="n"/>
      <c r="AG303" s="1106" t="n"/>
      <c r="AH303" s="144" t="n"/>
      <c r="AI303" s="1106" t="n"/>
      <c r="AJ303" s="1106" t="n"/>
      <c r="AK303" s="1106" t="n"/>
      <c r="AL303" s="1106" t="n"/>
      <c r="AM303" s="1106" t="n"/>
      <c r="AN303" s="1106" t="n"/>
      <c r="AO303" s="1106" t="n"/>
      <c r="AP303" s="1106" t="n"/>
      <c r="AQ303" s="1106" t="n"/>
      <c r="AR303" s="1106" t="n"/>
      <c r="AS303" s="1106" t="n"/>
      <c r="AT303" s="1106" t="n"/>
      <c r="AU303" s="1106" t="n"/>
      <c r="AV303" s="1106" t="n"/>
      <c r="AW303" s="1106" t="n"/>
      <c r="AX303" s="1106" t="n"/>
      <c r="AY303" s="1106" t="n"/>
      <c r="AZ303" s="144" t="n"/>
      <c r="BA303" s="1106" t="n"/>
      <c r="BB303" s="1106" t="n"/>
      <c r="BC303" s="1106" t="n"/>
      <c r="BD303" s="1106" t="n"/>
      <c r="BE303" s="1106" t="n"/>
      <c r="BF303" s="1106" t="n"/>
      <c r="BG303" s="1106" t="n"/>
      <c r="BH303" s="1106" t="n"/>
      <c r="BI303" s="1106" t="n"/>
      <c r="BJ303" s="1106" t="n"/>
      <c r="BK303" s="1106" t="n"/>
      <c r="BL303" s="1106" t="n"/>
      <c r="BM303" s="1106" t="n"/>
      <c r="BN303" s="1106" t="n"/>
      <c r="BO303" s="1106" t="n"/>
      <c r="BP303" s="1106" t="n"/>
      <c r="BQ303" s="1106" t="n"/>
      <c r="BR303" s="1106" t="n"/>
      <c r="BS303" s="1106" t="n"/>
      <c r="BT303" s="1106" t="n"/>
      <c r="BU303" s="1106" t="n"/>
      <c r="BV303" s="1106" t="n"/>
      <c r="BW303" s="1106" t="n"/>
      <c r="BX303" s="1106" t="n"/>
      <c r="BY303" s="1106" t="n"/>
      <c r="BZ303" s="1106" t="n"/>
      <c r="CA303" s="1106" t="n"/>
      <c r="CB303" s="1106" t="n"/>
      <c r="CC303" s="1106" t="n"/>
      <c r="CD303" s="1106" t="n"/>
      <c r="CE303" s="1106" t="n"/>
      <c r="CF303" s="1106" t="n"/>
      <c r="CG303" s="1106" t="n"/>
      <c r="CH303" s="1106" t="n"/>
      <c r="CI303" s="1106" t="n"/>
      <c r="CJ303" s="1106" t="n"/>
      <c r="CK303" s="1106" t="n"/>
      <c r="CL303" s="1106" t="n"/>
      <c r="CM303" s="1106" t="n"/>
      <c r="CN303" s="1106" t="n"/>
      <c r="CO303" s="1106" t="n"/>
      <c r="CP303" s="1106" t="n"/>
      <c r="CQ303" s="1106" t="n"/>
      <c r="CR303" s="1106" t="n"/>
      <c r="CS303" s="1106" t="n"/>
      <c r="CT303" s="1106" t="n"/>
      <c r="CU303" s="1106" t="n"/>
      <c r="CV303" s="1106" t="n"/>
      <c r="CW303" s="1106" t="n"/>
      <c r="CX303" s="1106" t="n"/>
      <c r="CY303" s="1106" t="n"/>
      <c r="CZ303" s="1106" t="n"/>
      <c r="DA303" s="1106" t="n"/>
      <c r="DB303" s="1106" t="n"/>
      <c r="DC303" s="1106" t="n"/>
      <c r="DD303" s="1106" t="n"/>
      <c r="DE303" s="1106" t="n"/>
      <c r="DF303" s="1106" t="n"/>
      <c r="DG303" s="1106" t="n"/>
      <c r="DH303" s="1106" t="n"/>
      <c r="DI303" s="1106" t="n"/>
    </row>
    <row r="304" ht="13.5" customHeight="1" s="1178">
      <c r="A304" s="1106" t="n"/>
      <c r="B304" s="1106" t="n"/>
      <c r="C304" s="1106" t="n"/>
      <c r="D304" s="1106" t="n"/>
      <c r="E304" s="1106" t="n"/>
      <c r="F304" s="1106" t="n"/>
      <c r="G304" s="144" t="n"/>
      <c r="H304" s="1106" t="n"/>
      <c r="I304" s="1106" t="n"/>
      <c r="J304" s="1106" t="n"/>
      <c r="K304" s="1106" t="n"/>
      <c r="L304" s="1106" t="n"/>
      <c r="M304" s="1106" t="n"/>
      <c r="N304" s="1106" t="n"/>
      <c r="O304" s="1106" t="n"/>
      <c r="P304" s="1106" t="n"/>
      <c r="Q304" s="1106" t="n"/>
      <c r="R304" s="1106" t="n"/>
      <c r="S304" s="1106" t="n"/>
      <c r="T304" s="230" t="n"/>
      <c r="U304" s="1106" t="n"/>
      <c r="V304" s="1106" t="n"/>
      <c r="W304" s="1106" t="n"/>
      <c r="X304" s="1106" t="n"/>
      <c r="Y304" s="1106" t="n"/>
      <c r="Z304" s="1106" t="n"/>
      <c r="AA304" s="144" t="n"/>
      <c r="AB304" s="1106" t="n"/>
      <c r="AC304" s="1106" t="n"/>
      <c r="AD304" s="1106" t="n"/>
      <c r="AE304" s="1106" t="n"/>
      <c r="AF304" s="1106" t="n"/>
      <c r="AG304" s="1106" t="n"/>
      <c r="AH304" s="144" t="n"/>
      <c r="AI304" s="1106" t="n"/>
      <c r="AJ304" s="1106" t="n"/>
      <c r="AK304" s="1106" t="n"/>
      <c r="AL304" s="1106" t="n"/>
      <c r="AM304" s="1106" t="n"/>
      <c r="AN304" s="1106" t="n"/>
      <c r="AO304" s="1106" t="n"/>
      <c r="AP304" s="1106" t="n"/>
      <c r="AQ304" s="1106" t="n"/>
      <c r="AR304" s="1106" t="n"/>
      <c r="AS304" s="1106" t="n"/>
      <c r="AT304" s="1106" t="n"/>
      <c r="AU304" s="1106" t="n"/>
      <c r="AV304" s="1106" t="n"/>
      <c r="AW304" s="1106" t="n"/>
      <c r="AX304" s="1106" t="n"/>
      <c r="AY304" s="1106" t="n"/>
      <c r="AZ304" s="144" t="n"/>
      <c r="BA304" s="1106" t="n"/>
      <c r="BB304" s="1106" t="n"/>
      <c r="BC304" s="1106" t="n"/>
      <c r="BD304" s="1106" t="n"/>
      <c r="BE304" s="1106" t="n"/>
      <c r="BF304" s="1106" t="n"/>
      <c r="BG304" s="1106" t="n"/>
      <c r="BH304" s="1106" t="n"/>
      <c r="BI304" s="1106" t="n"/>
      <c r="BJ304" s="1106" t="n"/>
      <c r="BK304" s="1106" t="n"/>
      <c r="BL304" s="1106" t="n"/>
      <c r="BM304" s="1106" t="n"/>
      <c r="BN304" s="1106" t="n"/>
      <c r="BO304" s="1106" t="n"/>
      <c r="BP304" s="1106" t="n"/>
      <c r="BQ304" s="1106" t="n"/>
      <c r="BR304" s="1106" t="n"/>
      <c r="BS304" s="1106" t="n"/>
      <c r="BT304" s="1106" t="n"/>
      <c r="BU304" s="1106" t="n"/>
      <c r="BV304" s="1106" t="n"/>
      <c r="BW304" s="1106" t="n"/>
      <c r="BX304" s="1106" t="n"/>
      <c r="BY304" s="1106" t="n"/>
      <c r="BZ304" s="1106" t="n"/>
      <c r="CA304" s="1106" t="n"/>
      <c r="CB304" s="1106" t="n"/>
      <c r="CC304" s="1106" t="n"/>
      <c r="CD304" s="1106" t="n"/>
      <c r="CE304" s="1106" t="n"/>
      <c r="CF304" s="1106" t="n"/>
      <c r="CG304" s="1106" t="n"/>
      <c r="CH304" s="1106" t="n"/>
      <c r="CI304" s="1106" t="n"/>
      <c r="CJ304" s="1106" t="n"/>
      <c r="CK304" s="1106" t="n"/>
      <c r="CL304" s="1106" t="n"/>
      <c r="CM304" s="1106" t="n"/>
      <c r="CN304" s="1106" t="n"/>
      <c r="CO304" s="1106" t="n"/>
      <c r="CP304" s="1106" t="n"/>
      <c r="CQ304" s="1106" t="n"/>
      <c r="CR304" s="1106" t="n"/>
      <c r="CS304" s="1106" t="n"/>
      <c r="CT304" s="1106" t="n"/>
      <c r="CU304" s="1106" t="n"/>
      <c r="CV304" s="1106" t="n"/>
      <c r="CW304" s="1106" t="n"/>
      <c r="CX304" s="1106" t="n"/>
      <c r="CY304" s="1106" t="n"/>
      <c r="CZ304" s="1106" t="n"/>
      <c r="DA304" s="1106" t="n"/>
      <c r="DB304" s="1106" t="n"/>
      <c r="DC304" s="1106" t="n"/>
      <c r="DD304" s="1106" t="n"/>
      <c r="DE304" s="1106" t="n"/>
      <c r="DF304" s="1106" t="n"/>
      <c r="DG304" s="1106" t="n"/>
      <c r="DH304" s="1106" t="n"/>
      <c r="DI304" s="1106" t="n"/>
    </row>
    <row r="305" ht="13.5" customHeight="1" s="1178">
      <c r="A305" s="1106" t="n"/>
      <c r="B305" s="1106" t="n"/>
      <c r="C305" s="1106" t="n"/>
      <c r="D305" s="1106" t="n"/>
      <c r="E305" s="1106" t="n"/>
      <c r="F305" s="1106" t="n"/>
      <c r="G305" s="144" t="n"/>
      <c r="H305" s="1106" t="n"/>
      <c r="I305" s="1106" t="n"/>
      <c r="J305" s="1106" t="n"/>
      <c r="K305" s="1106" t="n"/>
      <c r="L305" s="1106" t="n"/>
      <c r="M305" s="1106" t="n"/>
      <c r="N305" s="1106" t="n"/>
      <c r="O305" s="1106" t="n"/>
      <c r="P305" s="1106" t="n"/>
      <c r="Q305" s="1106" t="n"/>
      <c r="R305" s="1106" t="n"/>
      <c r="S305" s="1106" t="n"/>
      <c r="T305" s="230" t="n"/>
      <c r="U305" s="1106" t="n"/>
      <c r="V305" s="1106" t="n"/>
      <c r="W305" s="1106" t="n"/>
      <c r="X305" s="1106" t="n"/>
      <c r="Y305" s="1106" t="n"/>
      <c r="Z305" s="1106" t="n"/>
      <c r="AA305" s="144" t="n"/>
      <c r="AB305" s="1106" t="n"/>
      <c r="AC305" s="1106" t="n"/>
      <c r="AD305" s="1106" t="n"/>
      <c r="AE305" s="1106" t="n"/>
      <c r="AF305" s="1106" t="n"/>
      <c r="AG305" s="1106" t="n"/>
      <c r="AH305" s="144" t="n"/>
      <c r="AI305" s="1106" t="n"/>
      <c r="AJ305" s="1106" t="n"/>
      <c r="AK305" s="1106" t="n"/>
      <c r="AL305" s="1106" t="n"/>
      <c r="AM305" s="1106" t="n"/>
      <c r="AN305" s="1106" t="n"/>
      <c r="AO305" s="1106" t="n"/>
      <c r="AP305" s="1106" t="n"/>
      <c r="AQ305" s="1106" t="n"/>
      <c r="AR305" s="1106" t="n"/>
      <c r="AS305" s="1106" t="n"/>
      <c r="AT305" s="1106" t="n"/>
      <c r="AU305" s="1106" t="n"/>
      <c r="AV305" s="1106" t="n"/>
      <c r="AW305" s="1106" t="n"/>
      <c r="AX305" s="1106" t="n"/>
      <c r="AY305" s="1106" t="n"/>
      <c r="AZ305" s="144" t="n"/>
      <c r="BA305" s="1106" t="n"/>
      <c r="BB305" s="1106" t="n"/>
      <c r="BC305" s="1106" t="n"/>
      <c r="BD305" s="1106" t="n"/>
      <c r="BE305" s="1106" t="n"/>
      <c r="BF305" s="1106" t="n"/>
      <c r="BG305" s="1106" t="n"/>
      <c r="BH305" s="1106" t="n"/>
      <c r="BI305" s="1106" t="n"/>
      <c r="BJ305" s="1106" t="n"/>
      <c r="BK305" s="1106" t="n"/>
      <c r="BL305" s="1106" t="n"/>
      <c r="BM305" s="1106" t="n"/>
      <c r="BN305" s="1106" t="n"/>
      <c r="BO305" s="1106" t="n"/>
      <c r="BP305" s="1106" t="n"/>
      <c r="BQ305" s="1106" t="n"/>
      <c r="BR305" s="1106" t="n"/>
      <c r="BS305" s="1106" t="n"/>
      <c r="BT305" s="1106" t="n"/>
      <c r="BU305" s="1106" t="n"/>
      <c r="BV305" s="1106" t="n"/>
      <c r="BW305" s="1106" t="n"/>
      <c r="BX305" s="1106" t="n"/>
      <c r="BY305" s="1106" t="n"/>
      <c r="BZ305" s="1106" t="n"/>
      <c r="CA305" s="1106" t="n"/>
      <c r="CB305" s="1106" t="n"/>
      <c r="CC305" s="1106" t="n"/>
      <c r="CD305" s="1106" t="n"/>
      <c r="CE305" s="1106" t="n"/>
      <c r="CF305" s="1106" t="n"/>
      <c r="CG305" s="1106" t="n"/>
      <c r="CH305" s="1106" t="n"/>
      <c r="CI305" s="1106" t="n"/>
      <c r="CJ305" s="1106" t="n"/>
      <c r="CK305" s="1106" t="n"/>
      <c r="CL305" s="1106" t="n"/>
      <c r="CM305" s="1106" t="n"/>
      <c r="CN305" s="1106" t="n"/>
      <c r="CO305" s="1106" t="n"/>
      <c r="CP305" s="1106" t="n"/>
      <c r="CQ305" s="1106" t="n"/>
      <c r="CR305" s="1106" t="n"/>
      <c r="CS305" s="1106" t="n"/>
      <c r="CT305" s="1106" t="n"/>
      <c r="CU305" s="1106" t="n"/>
      <c r="CV305" s="1106" t="n"/>
      <c r="CW305" s="1106" t="n"/>
      <c r="CX305" s="1106" t="n"/>
      <c r="CY305" s="1106" t="n"/>
      <c r="CZ305" s="1106" t="n"/>
      <c r="DA305" s="1106" t="n"/>
      <c r="DB305" s="1106" t="n"/>
      <c r="DC305" s="1106" t="n"/>
      <c r="DD305" s="1106" t="n"/>
      <c r="DE305" s="1106" t="n"/>
      <c r="DF305" s="1106" t="n"/>
      <c r="DG305" s="1106" t="n"/>
      <c r="DH305" s="1106" t="n"/>
      <c r="DI305" s="1106" t="n"/>
    </row>
    <row r="306" ht="13.5" customHeight="1" s="1178">
      <c r="A306" s="1106" t="n"/>
      <c r="B306" s="1106" t="n"/>
      <c r="C306" s="1106" t="n"/>
      <c r="D306" s="1106" t="n"/>
      <c r="E306" s="1106" t="n"/>
      <c r="F306" s="1106" t="n"/>
      <c r="G306" s="144" t="n"/>
      <c r="H306" s="1106" t="n"/>
      <c r="I306" s="1106" t="n"/>
      <c r="J306" s="1106" t="n"/>
      <c r="K306" s="1106" t="n"/>
      <c r="L306" s="1106" t="n"/>
      <c r="M306" s="1106" t="n"/>
      <c r="N306" s="1106" t="n"/>
      <c r="O306" s="1106" t="n"/>
      <c r="P306" s="1106" t="n"/>
      <c r="Q306" s="1106" t="n"/>
      <c r="R306" s="1106" t="n"/>
      <c r="S306" s="1106" t="n"/>
      <c r="T306" s="230" t="n"/>
      <c r="U306" s="1106" t="n"/>
      <c r="V306" s="1106" t="n"/>
      <c r="W306" s="1106" t="n"/>
      <c r="X306" s="1106" t="n"/>
      <c r="Y306" s="1106" t="n"/>
      <c r="Z306" s="1106" t="n"/>
      <c r="AA306" s="144" t="n"/>
      <c r="AB306" s="1106" t="n"/>
      <c r="AC306" s="1106" t="n"/>
      <c r="AD306" s="1106" t="n"/>
      <c r="AE306" s="1106" t="n"/>
      <c r="AF306" s="1106" t="n"/>
      <c r="AG306" s="1106" t="n"/>
      <c r="AH306" s="144" t="n"/>
      <c r="AI306" s="1106" t="n"/>
      <c r="AJ306" s="1106" t="n"/>
      <c r="AK306" s="1106" t="n"/>
      <c r="AL306" s="1106" t="n"/>
      <c r="AM306" s="1106" t="n"/>
      <c r="AN306" s="1106" t="n"/>
      <c r="AO306" s="1106" t="n"/>
      <c r="AP306" s="1106" t="n"/>
      <c r="AQ306" s="1106" t="n"/>
      <c r="AR306" s="1106" t="n"/>
      <c r="AS306" s="1106" t="n"/>
      <c r="AT306" s="1106" t="n"/>
      <c r="AU306" s="1106" t="n"/>
      <c r="AV306" s="1106" t="n"/>
      <c r="AW306" s="1106" t="n"/>
      <c r="AX306" s="1106" t="n"/>
      <c r="AY306" s="1106" t="n"/>
      <c r="AZ306" s="144" t="n"/>
      <c r="BA306" s="1106" t="n"/>
      <c r="BB306" s="1106" t="n"/>
      <c r="BC306" s="1106" t="n"/>
      <c r="BD306" s="1106" t="n"/>
      <c r="BE306" s="1106" t="n"/>
      <c r="BF306" s="1106" t="n"/>
      <c r="BG306" s="1106" t="n"/>
      <c r="BH306" s="1106" t="n"/>
      <c r="BI306" s="1106" t="n"/>
      <c r="BJ306" s="1106" t="n"/>
      <c r="BK306" s="1106" t="n"/>
      <c r="BL306" s="1106" t="n"/>
      <c r="BM306" s="1106" t="n"/>
      <c r="BN306" s="1106" t="n"/>
      <c r="BO306" s="1106" t="n"/>
      <c r="BP306" s="1106" t="n"/>
      <c r="BQ306" s="1106" t="n"/>
      <c r="BR306" s="1106" t="n"/>
      <c r="BS306" s="1106" t="n"/>
      <c r="BT306" s="1106" t="n"/>
      <c r="BU306" s="1106" t="n"/>
      <c r="BV306" s="1106" t="n"/>
      <c r="BW306" s="1106" t="n"/>
      <c r="BX306" s="1106" t="n"/>
      <c r="BY306" s="1106" t="n"/>
      <c r="BZ306" s="1106" t="n"/>
      <c r="CA306" s="1106" t="n"/>
      <c r="CB306" s="1106" t="n"/>
      <c r="CC306" s="1106" t="n"/>
      <c r="CD306" s="1106" t="n"/>
      <c r="CE306" s="1106" t="n"/>
      <c r="CF306" s="1106" t="n"/>
      <c r="CG306" s="1106" t="n"/>
      <c r="CH306" s="1106" t="n"/>
      <c r="CI306" s="1106" t="n"/>
      <c r="CJ306" s="1106" t="n"/>
      <c r="CK306" s="1106" t="n"/>
      <c r="CL306" s="1106" t="n"/>
      <c r="CM306" s="1106" t="n"/>
      <c r="CN306" s="1106" t="n"/>
      <c r="CO306" s="1106" t="n"/>
      <c r="CP306" s="1106" t="n"/>
      <c r="CQ306" s="1106" t="n"/>
      <c r="CR306" s="1106" t="n"/>
      <c r="CS306" s="1106" t="n"/>
      <c r="CT306" s="1106" t="n"/>
      <c r="CU306" s="1106" t="n"/>
      <c r="CV306" s="1106" t="n"/>
      <c r="CW306" s="1106" t="n"/>
      <c r="CX306" s="1106" t="n"/>
      <c r="CY306" s="1106" t="n"/>
      <c r="CZ306" s="1106" t="n"/>
      <c r="DA306" s="1106" t="n"/>
      <c r="DB306" s="1106" t="n"/>
      <c r="DC306" s="1106" t="n"/>
      <c r="DD306" s="1106" t="n"/>
      <c r="DE306" s="1106" t="n"/>
      <c r="DF306" s="1106" t="n"/>
      <c r="DG306" s="1106" t="n"/>
      <c r="DH306" s="1106" t="n"/>
      <c r="DI306" s="1106" t="n"/>
    </row>
    <row r="307" ht="13.5" customHeight="1" s="1178">
      <c r="A307" s="1106" t="n"/>
      <c r="B307" s="1106" t="n"/>
      <c r="C307" s="1106" t="n"/>
      <c r="D307" s="1106" t="n"/>
      <c r="E307" s="1106" t="n"/>
      <c r="F307" s="1106" t="n"/>
      <c r="G307" s="144" t="n"/>
      <c r="H307" s="1106" t="n"/>
      <c r="I307" s="1106" t="n"/>
      <c r="J307" s="1106" t="n"/>
      <c r="K307" s="1106" t="n"/>
      <c r="L307" s="1106" t="n"/>
      <c r="M307" s="1106" t="n"/>
      <c r="N307" s="1106" t="n"/>
      <c r="O307" s="1106" t="n"/>
      <c r="P307" s="1106" t="n"/>
      <c r="Q307" s="1106" t="n"/>
      <c r="R307" s="1106" t="n"/>
      <c r="S307" s="1106" t="n"/>
      <c r="T307" s="230" t="n"/>
      <c r="U307" s="1106" t="n"/>
      <c r="V307" s="1106" t="n"/>
      <c r="W307" s="1106" t="n"/>
      <c r="X307" s="1106" t="n"/>
      <c r="Y307" s="1106" t="n"/>
      <c r="Z307" s="1106" t="n"/>
      <c r="AA307" s="144" t="n"/>
      <c r="AB307" s="1106" t="n"/>
      <c r="AC307" s="1106" t="n"/>
      <c r="AD307" s="1106" t="n"/>
      <c r="AE307" s="1106" t="n"/>
      <c r="AF307" s="1106" t="n"/>
      <c r="AG307" s="1106" t="n"/>
      <c r="AH307" s="144" t="n"/>
      <c r="AI307" s="1106" t="n"/>
      <c r="AJ307" s="1106" t="n"/>
      <c r="AK307" s="1106" t="n"/>
      <c r="AL307" s="1106" t="n"/>
      <c r="AM307" s="1106" t="n"/>
      <c r="AN307" s="1106" t="n"/>
      <c r="AO307" s="1106" t="n"/>
      <c r="AP307" s="1106" t="n"/>
      <c r="AQ307" s="1106" t="n"/>
      <c r="AR307" s="1106" t="n"/>
      <c r="AS307" s="1106" t="n"/>
      <c r="AT307" s="1106" t="n"/>
      <c r="AU307" s="1106" t="n"/>
      <c r="AV307" s="1106" t="n"/>
      <c r="AW307" s="1106" t="n"/>
      <c r="AX307" s="1106" t="n"/>
      <c r="AY307" s="1106" t="n"/>
      <c r="AZ307" s="144" t="n"/>
      <c r="BA307" s="1106" t="n"/>
      <c r="BB307" s="1106" t="n"/>
      <c r="BC307" s="1106" t="n"/>
      <c r="BD307" s="1106" t="n"/>
      <c r="BE307" s="1106" t="n"/>
      <c r="BF307" s="1106" t="n"/>
      <c r="BG307" s="1106" t="n"/>
      <c r="BH307" s="1106" t="n"/>
      <c r="BI307" s="1106" t="n"/>
      <c r="BJ307" s="1106" t="n"/>
      <c r="BK307" s="1106" t="n"/>
      <c r="BL307" s="1106" t="n"/>
      <c r="BM307" s="1106" t="n"/>
      <c r="BN307" s="1106" t="n"/>
      <c r="BO307" s="1106" t="n"/>
      <c r="BP307" s="1106" t="n"/>
      <c r="BQ307" s="1106" t="n"/>
      <c r="BR307" s="1106" t="n"/>
      <c r="BS307" s="1106" t="n"/>
      <c r="BT307" s="1106" t="n"/>
      <c r="BU307" s="1106" t="n"/>
      <c r="BV307" s="1106" t="n"/>
      <c r="BW307" s="1106" t="n"/>
      <c r="BX307" s="1106" t="n"/>
      <c r="BY307" s="1106" t="n"/>
      <c r="BZ307" s="1106" t="n"/>
      <c r="CA307" s="1106" t="n"/>
      <c r="CB307" s="1106" t="n"/>
      <c r="CC307" s="1106" t="n"/>
      <c r="CD307" s="1106" t="n"/>
      <c r="CE307" s="1106" t="n"/>
      <c r="CF307" s="1106" t="n"/>
      <c r="CG307" s="1106" t="n"/>
      <c r="CH307" s="1106" t="n"/>
      <c r="CI307" s="1106" t="n"/>
      <c r="CJ307" s="1106" t="n"/>
      <c r="CK307" s="1106" t="n"/>
      <c r="CL307" s="1106" t="n"/>
      <c r="CM307" s="1106" t="n"/>
      <c r="CN307" s="1106" t="n"/>
      <c r="CO307" s="1106" t="n"/>
      <c r="CP307" s="1106" t="n"/>
      <c r="CQ307" s="1106" t="n"/>
      <c r="CR307" s="1106" t="n"/>
      <c r="CS307" s="1106" t="n"/>
      <c r="CT307" s="1106" t="n"/>
      <c r="CU307" s="1106" t="n"/>
      <c r="CV307" s="1106" t="n"/>
      <c r="CW307" s="1106" t="n"/>
      <c r="CX307" s="1106" t="n"/>
      <c r="CY307" s="1106" t="n"/>
      <c r="CZ307" s="1106" t="n"/>
      <c r="DA307" s="1106" t="n"/>
      <c r="DB307" s="1106" t="n"/>
      <c r="DC307" s="1106" t="n"/>
      <c r="DD307" s="1106" t="n"/>
      <c r="DE307" s="1106" t="n"/>
      <c r="DF307" s="1106" t="n"/>
      <c r="DG307" s="1106" t="n"/>
      <c r="DH307" s="1106" t="n"/>
      <c r="DI307" s="1106" t="n"/>
    </row>
    <row r="308" ht="13.5" customHeight="1" s="1178">
      <c r="A308" s="1106" t="n"/>
      <c r="B308" s="1106" t="n"/>
      <c r="C308" s="1106" t="n"/>
      <c r="D308" s="1106" t="n"/>
      <c r="E308" s="1106" t="n"/>
      <c r="F308" s="1106" t="n"/>
      <c r="G308" s="144" t="n"/>
      <c r="H308" s="1106" t="n"/>
      <c r="I308" s="1106" t="n"/>
      <c r="J308" s="1106" t="n"/>
      <c r="K308" s="1106" t="n"/>
      <c r="L308" s="1106" t="n"/>
      <c r="M308" s="1106" t="n"/>
      <c r="N308" s="1106" t="n"/>
      <c r="O308" s="1106" t="n"/>
      <c r="P308" s="1106" t="n"/>
      <c r="Q308" s="1106" t="n"/>
      <c r="R308" s="1106" t="n"/>
      <c r="S308" s="1106" t="n"/>
      <c r="T308" s="230" t="n"/>
      <c r="U308" s="1106" t="n"/>
      <c r="V308" s="1106" t="n"/>
      <c r="W308" s="1106" t="n"/>
      <c r="X308" s="1106" t="n"/>
      <c r="Y308" s="1106" t="n"/>
      <c r="Z308" s="1106" t="n"/>
      <c r="AA308" s="144" t="n"/>
      <c r="AB308" s="1106" t="n"/>
      <c r="AC308" s="1106" t="n"/>
      <c r="AD308" s="1106" t="n"/>
      <c r="AE308" s="1106" t="n"/>
      <c r="AF308" s="1106" t="n"/>
      <c r="AG308" s="1106" t="n"/>
      <c r="AH308" s="144" t="n"/>
      <c r="AI308" s="1106" t="n"/>
      <c r="AJ308" s="1106" t="n"/>
      <c r="AK308" s="1106" t="n"/>
      <c r="AL308" s="1106" t="n"/>
      <c r="AM308" s="1106" t="n"/>
      <c r="AN308" s="1106" t="n"/>
      <c r="AO308" s="1106" t="n"/>
      <c r="AP308" s="1106" t="n"/>
      <c r="AQ308" s="1106" t="n"/>
      <c r="AR308" s="1106" t="n"/>
      <c r="AS308" s="1106" t="n"/>
      <c r="AT308" s="1106" t="n"/>
      <c r="AU308" s="1106" t="n"/>
      <c r="AV308" s="1106" t="n"/>
      <c r="AW308" s="1106" t="n"/>
      <c r="AX308" s="1106" t="n"/>
      <c r="AY308" s="1106" t="n"/>
      <c r="AZ308" s="144" t="n"/>
      <c r="BA308" s="1106" t="n"/>
      <c r="BB308" s="1106" t="n"/>
      <c r="BC308" s="1106" t="n"/>
      <c r="BD308" s="1106" t="n"/>
      <c r="BE308" s="1106" t="n"/>
      <c r="BF308" s="1106" t="n"/>
      <c r="BG308" s="1106" t="n"/>
      <c r="BH308" s="1106" t="n"/>
      <c r="BI308" s="1106" t="n"/>
      <c r="BJ308" s="1106" t="n"/>
      <c r="BK308" s="1106" t="n"/>
      <c r="BL308" s="1106" t="n"/>
      <c r="BM308" s="1106" t="n"/>
      <c r="BN308" s="1106" t="n"/>
      <c r="BO308" s="1106" t="n"/>
      <c r="BP308" s="1106" t="n"/>
      <c r="BQ308" s="1106" t="n"/>
      <c r="BR308" s="1106" t="n"/>
      <c r="BS308" s="1106" t="n"/>
      <c r="BT308" s="1106" t="n"/>
      <c r="BU308" s="1106" t="n"/>
      <c r="BV308" s="1106" t="n"/>
      <c r="BW308" s="1106" t="n"/>
      <c r="BX308" s="1106" t="n"/>
      <c r="BY308" s="1106" t="n"/>
      <c r="BZ308" s="1106" t="n"/>
      <c r="CA308" s="1106" t="n"/>
      <c r="CB308" s="1106" t="n"/>
      <c r="CC308" s="1106" t="n"/>
      <c r="CD308" s="1106" t="n"/>
      <c r="CE308" s="1106" t="n"/>
      <c r="CF308" s="1106" t="n"/>
      <c r="CG308" s="1106" t="n"/>
      <c r="CH308" s="1106" t="n"/>
      <c r="CI308" s="1106" t="n"/>
      <c r="CJ308" s="1106" t="n"/>
      <c r="CK308" s="1106" t="n"/>
      <c r="CL308" s="1106" t="n"/>
      <c r="CM308" s="1106" t="n"/>
      <c r="CN308" s="1106" t="n"/>
      <c r="CO308" s="1106" t="n"/>
      <c r="CP308" s="1106" t="n"/>
      <c r="CQ308" s="1106" t="n"/>
      <c r="CR308" s="1106" t="n"/>
      <c r="CS308" s="1106" t="n"/>
      <c r="CT308" s="1106" t="n"/>
      <c r="CU308" s="1106" t="n"/>
      <c r="CV308" s="1106" t="n"/>
      <c r="CW308" s="1106" t="n"/>
      <c r="CX308" s="1106" t="n"/>
      <c r="CY308" s="1106" t="n"/>
      <c r="CZ308" s="1106" t="n"/>
      <c r="DA308" s="1106" t="n"/>
      <c r="DB308" s="1106" t="n"/>
      <c r="DC308" s="1106" t="n"/>
      <c r="DD308" s="1106" t="n"/>
      <c r="DE308" s="1106" t="n"/>
      <c r="DF308" s="1106" t="n"/>
      <c r="DG308" s="1106" t="n"/>
      <c r="DH308" s="1106" t="n"/>
      <c r="DI308" s="1106" t="n"/>
    </row>
    <row r="309" ht="13.5" customHeight="1" s="1178">
      <c r="A309" s="1106" t="n"/>
      <c r="B309" s="1106" t="n"/>
      <c r="C309" s="1106" t="n"/>
      <c r="D309" s="1106" t="n"/>
      <c r="E309" s="1106" t="n"/>
      <c r="F309" s="1106" t="n"/>
      <c r="G309" s="144" t="n"/>
      <c r="H309" s="1106" t="n"/>
      <c r="I309" s="1106" t="n"/>
      <c r="J309" s="1106" t="n"/>
      <c r="K309" s="1106" t="n"/>
      <c r="L309" s="1106" t="n"/>
      <c r="M309" s="1106" t="n"/>
      <c r="N309" s="1106" t="n"/>
      <c r="O309" s="1106" t="n"/>
      <c r="P309" s="1106" t="n"/>
      <c r="Q309" s="1106" t="n"/>
      <c r="R309" s="1106" t="n"/>
      <c r="S309" s="1106" t="n"/>
      <c r="T309" s="230" t="n"/>
      <c r="U309" s="1106" t="n"/>
      <c r="V309" s="1106" t="n"/>
      <c r="W309" s="1106" t="n"/>
      <c r="X309" s="1106" t="n"/>
      <c r="Y309" s="1106" t="n"/>
      <c r="Z309" s="1106" t="n"/>
      <c r="AA309" s="144" t="n"/>
      <c r="AB309" s="1106" t="n"/>
      <c r="AC309" s="1106" t="n"/>
      <c r="AD309" s="1106" t="n"/>
      <c r="AE309" s="1106" t="n"/>
      <c r="AF309" s="1106" t="n"/>
      <c r="AG309" s="1106" t="n"/>
      <c r="AH309" s="144" t="n"/>
      <c r="AI309" s="1106" t="n"/>
      <c r="AJ309" s="1106" t="n"/>
      <c r="AK309" s="1106" t="n"/>
      <c r="AL309" s="1106" t="n"/>
      <c r="AM309" s="1106" t="n"/>
      <c r="AN309" s="1106" t="n"/>
      <c r="AO309" s="1106" t="n"/>
      <c r="AP309" s="1106" t="n"/>
      <c r="AQ309" s="1106" t="n"/>
      <c r="AR309" s="1106" t="n"/>
      <c r="AS309" s="1106" t="n"/>
      <c r="AT309" s="1106" t="n"/>
      <c r="AU309" s="1106" t="n"/>
      <c r="AV309" s="1106" t="n"/>
      <c r="AW309" s="1106" t="n"/>
      <c r="AX309" s="1106" t="n"/>
      <c r="AY309" s="1106" t="n"/>
      <c r="AZ309" s="144" t="n"/>
      <c r="BA309" s="1106" t="n"/>
      <c r="BB309" s="1106" t="n"/>
      <c r="BC309" s="1106" t="n"/>
      <c r="BD309" s="1106" t="n"/>
      <c r="BE309" s="1106" t="n"/>
      <c r="BF309" s="1106" t="n"/>
      <c r="BG309" s="1106" t="n"/>
      <c r="BH309" s="1106" t="n"/>
      <c r="BI309" s="1106" t="n"/>
      <c r="BJ309" s="1106" t="n"/>
      <c r="BK309" s="1106" t="n"/>
      <c r="BL309" s="1106" t="n"/>
      <c r="BM309" s="1106" t="n"/>
      <c r="BN309" s="1106" t="n"/>
      <c r="BO309" s="1106" t="n"/>
      <c r="BP309" s="1106" t="n"/>
      <c r="BQ309" s="1106" t="n"/>
      <c r="BR309" s="1106" t="n"/>
      <c r="BS309" s="1106" t="n"/>
      <c r="BT309" s="1106" t="n"/>
      <c r="BU309" s="1106" t="n"/>
      <c r="BV309" s="1106" t="n"/>
      <c r="BW309" s="1106" t="n"/>
      <c r="BX309" s="1106" t="n"/>
      <c r="BY309" s="1106" t="n"/>
      <c r="BZ309" s="1106" t="n"/>
      <c r="CA309" s="1106" t="n"/>
      <c r="CB309" s="1106" t="n"/>
      <c r="CC309" s="1106" t="n"/>
      <c r="CD309" s="1106" t="n"/>
      <c r="CE309" s="1106" t="n"/>
      <c r="CF309" s="1106" t="n"/>
      <c r="CG309" s="1106" t="n"/>
      <c r="CH309" s="1106" t="n"/>
      <c r="CI309" s="1106" t="n"/>
      <c r="CJ309" s="1106" t="n"/>
      <c r="CK309" s="1106" t="n"/>
      <c r="CL309" s="1106" t="n"/>
      <c r="CM309" s="1106" t="n"/>
      <c r="CN309" s="1106" t="n"/>
      <c r="CO309" s="1106" t="n"/>
      <c r="CP309" s="1106" t="n"/>
      <c r="CQ309" s="1106" t="n"/>
      <c r="CR309" s="1106" t="n"/>
      <c r="CS309" s="1106" t="n"/>
      <c r="CT309" s="1106" t="n"/>
      <c r="CU309" s="1106" t="n"/>
      <c r="CV309" s="1106" t="n"/>
      <c r="CW309" s="1106" t="n"/>
      <c r="CX309" s="1106" t="n"/>
      <c r="CY309" s="1106" t="n"/>
      <c r="CZ309" s="1106" t="n"/>
      <c r="DA309" s="1106" t="n"/>
      <c r="DB309" s="1106" t="n"/>
      <c r="DC309" s="1106" t="n"/>
      <c r="DD309" s="1106" t="n"/>
      <c r="DE309" s="1106" t="n"/>
      <c r="DF309" s="1106" t="n"/>
      <c r="DG309" s="1106" t="n"/>
      <c r="DH309" s="1106" t="n"/>
      <c r="DI309" s="1106" t="n"/>
    </row>
    <row r="310" ht="13.5" customHeight="1" s="1178">
      <c r="A310" s="1106" t="n"/>
      <c r="B310" s="1106" t="n"/>
      <c r="C310" s="1106" t="n"/>
      <c r="D310" s="1106" t="n"/>
      <c r="E310" s="1106" t="n"/>
      <c r="F310" s="1106" t="n"/>
      <c r="G310" s="144" t="n"/>
      <c r="H310" s="1106" t="n"/>
      <c r="I310" s="1106" t="n"/>
      <c r="J310" s="1106" t="n"/>
      <c r="K310" s="1106" t="n"/>
      <c r="L310" s="1106" t="n"/>
      <c r="M310" s="1106" t="n"/>
      <c r="N310" s="1106" t="n"/>
      <c r="O310" s="1106" t="n"/>
      <c r="P310" s="1106" t="n"/>
      <c r="Q310" s="1106" t="n"/>
      <c r="R310" s="1106" t="n"/>
      <c r="S310" s="1106" t="n"/>
      <c r="T310" s="230" t="n"/>
      <c r="U310" s="1106" t="n"/>
      <c r="V310" s="1106" t="n"/>
      <c r="W310" s="1106" t="n"/>
      <c r="X310" s="1106" t="n"/>
      <c r="Y310" s="1106" t="n"/>
      <c r="Z310" s="1106" t="n"/>
      <c r="AA310" s="144" t="n"/>
      <c r="AB310" s="1106" t="n"/>
      <c r="AC310" s="1106" t="n"/>
      <c r="AD310" s="1106" t="n"/>
      <c r="AE310" s="1106" t="n"/>
      <c r="AF310" s="1106" t="n"/>
      <c r="AG310" s="1106" t="n"/>
      <c r="AH310" s="144" t="n"/>
      <c r="AI310" s="1106" t="n"/>
      <c r="AJ310" s="1106" t="n"/>
      <c r="AK310" s="1106" t="n"/>
      <c r="AL310" s="1106" t="n"/>
      <c r="AM310" s="1106" t="n"/>
      <c r="AN310" s="1106" t="n"/>
      <c r="AO310" s="1106" t="n"/>
      <c r="AP310" s="1106" t="n"/>
      <c r="AQ310" s="1106" t="n"/>
      <c r="AR310" s="1106" t="n"/>
      <c r="AS310" s="1106" t="n"/>
      <c r="AT310" s="1106" t="n"/>
      <c r="AU310" s="1106" t="n"/>
      <c r="AV310" s="1106" t="n"/>
      <c r="AW310" s="1106" t="n"/>
      <c r="AX310" s="1106" t="n"/>
      <c r="AY310" s="1106" t="n"/>
      <c r="AZ310" s="144" t="n"/>
      <c r="BA310" s="1106" t="n"/>
      <c r="BB310" s="1106" t="n"/>
      <c r="BC310" s="1106" t="n"/>
      <c r="BD310" s="1106" t="n"/>
      <c r="BE310" s="1106" t="n"/>
      <c r="BF310" s="1106" t="n"/>
      <c r="BG310" s="1106" t="n"/>
      <c r="BH310" s="1106" t="n"/>
      <c r="BI310" s="1106" t="n"/>
      <c r="BJ310" s="1106" t="n"/>
      <c r="BK310" s="1106" t="n"/>
      <c r="BL310" s="1106" t="n"/>
      <c r="BM310" s="1106" t="n"/>
      <c r="BN310" s="1106" t="n"/>
      <c r="BO310" s="1106" t="n"/>
      <c r="BP310" s="1106" t="n"/>
      <c r="BQ310" s="1106" t="n"/>
      <c r="BR310" s="1106" t="n"/>
      <c r="BS310" s="1106" t="n"/>
      <c r="BT310" s="1106" t="n"/>
      <c r="BU310" s="1106" t="n"/>
      <c r="BV310" s="1106" t="n"/>
      <c r="BW310" s="1106" t="n"/>
      <c r="BX310" s="1106" t="n"/>
      <c r="BY310" s="1106" t="n"/>
      <c r="BZ310" s="1106" t="n"/>
      <c r="CA310" s="1106" t="n"/>
      <c r="CB310" s="1106" t="n"/>
      <c r="CC310" s="1106" t="n"/>
      <c r="CD310" s="1106" t="n"/>
      <c r="CE310" s="1106" t="n"/>
      <c r="CF310" s="1106" t="n"/>
      <c r="CG310" s="1106" t="n"/>
      <c r="CH310" s="1106" t="n"/>
      <c r="CI310" s="1106" t="n"/>
      <c r="CJ310" s="1106" t="n"/>
      <c r="CK310" s="1106" t="n"/>
      <c r="CL310" s="1106" t="n"/>
      <c r="CM310" s="1106" t="n"/>
      <c r="CN310" s="1106" t="n"/>
      <c r="CO310" s="1106" t="n"/>
      <c r="CP310" s="1106" t="n"/>
      <c r="CQ310" s="1106" t="n"/>
      <c r="CR310" s="1106" t="n"/>
      <c r="CS310" s="1106" t="n"/>
      <c r="CT310" s="1106" t="n"/>
      <c r="CU310" s="1106" t="n"/>
      <c r="CV310" s="1106" t="n"/>
      <c r="CW310" s="1106" t="n"/>
      <c r="CX310" s="1106" t="n"/>
      <c r="CY310" s="1106" t="n"/>
      <c r="CZ310" s="1106" t="n"/>
      <c r="DA310" s="1106" t="n"/>
      <c r="DB310" s="1106" t="n"/>
      <c r="DC310" s="1106" t="n"/>
      <c r="DD310" s="1106" t="n"/>
      <c r="DE310" s="1106" t="n"/>
      <c r="DF310" s="1106" t="n"/>
      <c r="DG310" s="1106" t="n"/>
      <c r="DH310" s="1106" t="n"/>
      <c r="DI310" s="1106" t="n"/>
    </row>
    <row r="311" ht="13.5" customHeight="1" s="1178">
      <c r="A311" s="1106" t="n"/>
      <c r="B311" s="1106" t="n"/>
      <c r="C311" s="1106" t="n"/>
      <c r="D311" s="1106" t="n"/>
      <c r="E311" s="1106" t="n"/>
      <c r="F311" s="1106" t="n"/>
      <c r="G311" s="144" t="n"/>
      <c r="H311" s="1106" t="n"/>
      <c r="I311" s="1106" t="n"/>
      <c r="J311" s="1106" t="n"/>
      <c r="K311" s="1106" t="n"/>
      <c r="L311" s="1106" t="n"/>
      <c r="M311" s="1106" t="n"/>
      <c r="N311" s="1106" t="n"/>
      <c r="O311" s="1106" t="n"/>
      <c r="P311" s="1106" t="n"/>
      <c r="Q311" s="1106" t="n"/>
      <c r="R311" s="1106" t="n"/>
      <c r="S311" s="1106" t="n"/>
      <c r="T311" s="230" t="n"/>
      <c r="U311" s="1106" t="n"/>
      <c r="V311" s="1106" t="n"/>
      <c r="W311" s="1106" t="n"/>
      <c r="X311" s="1106" t="n"/>
      <c r="Y311" s="1106" t="n"/>
      <c r="Z311" s="1106" t="n"/>
      <c r="AA311" s="144" t="n"/>
      <c r="AB311" s="1106" t="n"/>
      <c r="AC311" s="1106" t="n"/>
      <c r="AD311" s="1106" t="n"/>
      <c r="AE311" s="1106" t="n"/>
      <c r="AF311" s="1106" t="n"/>
      <c r="AG311" s="1106" t="n"/>
      <c r="AH311" s="144" t="n"/>
      <c r="AI311" s="1106" t="n"/>
      <c r="AJ311" s="1106" t="n"/>
      <c r="AK311" s="1106" t="n"/>
      <c r="AL311" s="1106" t="n"/>
      <c r="AM311" s="1106" t="n"/>
      <c r="AN311" s="1106" t="n"/>
      <c r="AO311" s="1106" t="n"/>
      <c r="AP311" s="1106" t="n"/>
      <c r="AQ311" s="1106" t="n"/>
      <c r="AR311" s="1106" t="n"/>
      <c r="AS311" s="1106" t="n"/>
      <c r="AT311" s="1106" t="n"/>
      <c r="AU311" s="1106" t="n"/>
      <c r="AV311" s="1106" t="n"/>
      <c r="AW311" s="1106" t="n"/>
      <c r="AX311" s="1106" t="n"/>
      <c r="AY311" s="1106" t="n"/>
      <c r="AZ311" s="144" t="n"/>
      <c r="BA311" s="1106" t="n"/>
      <c r="BB311" s="1106" t="n"/>
      <c r="BC311" s="1106" t="n"/>
      <c r="BD311" s="1106" t="n"/>
      <c r="BE311" s="1106" t="n"/>
      <c r="BF311" s="1106" t="n"/>
      <c r="BG311" s="1106" t="n"/>
      <c r="BH311" s="1106" t="n"/>
      <c r="BI311" s="1106" t="n"/>
      <c r="BJ311" s="1106" t="n"/>
      <c r="BK311" s="1106" t="n"/>
      <c r="BL311" s="1106" t="n"/>
      <c r="BM311" s="1106" t="n"/>
      <c r="BN311" s="1106" t="n"/>
      <c r="BO311" s="1106" t="n"/>
      <c r="BP311" s="1106" t="n"/>
      <c r="BQ311" s="1106" t="n"/>
      <c r="BR311" s="1106" t="n"/>
      <c r="BS311" s="1106" t="n"/>
      <c r="BT311" s="1106" t="n"/>
      <c r="BU311" s="1106" t="n"/>
      <c r="BV311" s="1106" t="n"/>
      <c r="BW311" s="1106" t="n"/>
      <c r="BX311" s="1106" t="n"/>
      <c r="BY311" s="1106" t="n"/>
      <c r="BZ311" s="1106" t="n"/>
      <c r="CA311" s="1106" t="n"/>
      <c r="CB311" s="1106" t="n"/>
      <c r="CC311" s="1106" t="n"/>
      <c r="CD311" s="1106" t="n"/>
      <c r="CE311" s="1106" t="n"/>
      <c r="CF311" s="1106" t="n"/>
      <c r="CG311" s="1106" t="n"/>
      <c r="CH311" s="1106" t="n"/>
      <c r="CI311" s="1106" t="n"/>
      <c r="CJ311" s="1106" t="n"/>
      <c r="CK311" s="1106" t="n"/>
      <c r="CL311" s="1106" t="n"/>
      <c r="CM311" s="1106" t="n"/>
      <c r="CN311" s="1106" t="n"/>
      <c r="CO311" s="1106" t="n"/>
      <c r="CP311" s="1106" t="n"/>
      <c r="CQ311" s="1106" t="n"/>
      <c r="CR311" s="1106" t="n"/>
      <c r="CS311" s="1106" t="n"/>
      <c r="CT311" s="1106" t="n"/>
      <c r="CU311" s="1106" t="n"/>
      <c r="CV311" s="1106" t="n"/>
      <c r="CW311" s="1106" t="n"/>
      <c r="CX311" s="1106" t="n"/>
      <c r="CY311" s="1106" t="n"/>
      <c r="CZ311" s="1106" t="n"/>
      <c r="DA311" s="1106" t="n"/>
      <c r="DB311" s="1106" t="n"/>
      <c r="DC311" s="1106" t="n"/>
      <c r="DD311" s="1106" t="n"/>
      <c r="DE311" s="1106" t="n"/>
      <c r="DF311" s="1106" t="n"/>
      <c r="DG311" s="1106" t="n"/>
      <c r="DH311" s="1106" t="n"/>
      <c r="DI311" s="1106" t="n"/>
    </row>
    <row r="312" ht="13.5" customHeight="1" s="1178">
      <c r="A312" s="1106" t="n"/>
      <c r="B312" s="1106" t="n"/>
      <c r="C312" s="1106" t="n"/>
      <c r="D312" s="1106" t="n"/>
      <c r="E312" s="1106" t="n"/>
      <c r="F312" s="1106" t="n"/>
      <c r="G312" s="144" t="n"/>
      <c r="H312" s="1106" t="n"/>
      <c r="I312" s="1106" t="n"/>
      <c r="J312" s="1106" t="n"/>
      <c r="K312" s="1106" t="n"/>
      <c r="L312" s="1106" t="n"/>
      <c r="M312" s="1106" t="n"/>
      <c r="N312" s="1106" t="n"/>
      <c r="O312" s="1106" t="n"/>
      <c r="P312" s="1106" t="n"/>
      <c r="Q312" s="1106" t="n"/>
      <c r="R312" s="1106" t="n"/>
      <c r="S312" s="1106" t="n"/>
      <c r="T312" s="230" t="n"/>
      <c r="U312" s="1106" t="n"/>
      <c r="V312" s="1106" t="n"/>
      <c r="W312" s="1106" t="n"/>
      <c r="X312" s="1106" t="n"/>
      <c r="Y312" s="1106" t="n"/>
      <c r="Z312" s="1106" t="n"/>
      <c r="AA312" s="144" t="n"/>
      <c r="AB312" s="1106" t="n"/>
      <c r="AC312" s="1106" t="n"/>
      <c r="AD312" s="1106" t="n"/>
      <c r="AE312" s="1106" t="n"/>
      <c r="AF312" s="1106" t="n"/>
      <c r="AG312" s="1106" t="n"/>
      <c r="AH312" s="144" t="n"/>
      <c r="AI312" s="1106" t="n"/>
      <c r="AJ312" s="1106" t="n"/>
      <c r="AK312" s="1106" t="n"/>
      <c r="AL312" s="1106" t="n"/>
      <c r="AM312" s="1106" t="n"/>
      <c r="AN312" s="1106" t="n"/>
      <c r="AO312" s="1106" t="n"/>
      <c r="AP312" s="1106" t="n"/>
      <c r="AQ312" s="1106" t="n"/>
      <c r="AR312" s="1106" t="n"/>
      <c r="AS312" s="1106" t="n"/>
      <c r="AT312" s="1106" t="n"/>
      <c r="AU312" s="1106" t="n"/>
      <c r="AV312" s="1106" t="n"/>
      <c r="AW312" s="1106" t="n"/>
      <c r="AX312" s="1106" t="n"/>
      <c r="AY312" s="1106" t="n"/>
      <c r="AZ312" s="144" t="n"/>
      <c r="BA312" s="1106" t="n"/>
      <c r="BB312" s="1106" t="n"/>
      <c r="BC312" s="1106" t="n"/>
      <c r="BD312" s="1106" t="n"/>
      <c r="BE312" s="1106" t="n"/>
      <c r="BF312" s="1106" t="n"/>
      <c r="BG312" s="1106" t="n"/>
      <c r="BH312" s="1106" t="n"/>
      <c r="BI312" s="1106" t="n"/>
      <c r="BJ312" s="1106" t="n"/>
      <c r="BK312" s="1106" t="n"/>
      <c r="BL312" s="1106" t="n"/>
      <c r="BM312" s="1106" t="n"/>
      <c r="BN312" s="1106" t="n"/>
      <c r="BO312" s="1106" t="n"/>
      <c r="BP312" s="1106" t="n"/>
      <c r="BQ312" s="1106" t="n"/>
      <c r="BR312" s="1106" t="n"/>
      <c r="BS312" s="1106" t="n"/>
      <c r="BT312" s="1106" t="n"/>
      <c r="BU312" s="1106" t="n"/>
      <c r="BV312" s="1106" t="n"/>
      <c r="BW312" s="1106" t="n"/>
      <c r="BX312" s="1106" t="n"/>
      <c r="BY312" s="1106" t="n"/>
      <c r="BZ312" s="1106" t="n"/>
      <c r="CA312" s="1106" t="n"/>
      <c r="CB312" s="1106" t="n"/>
      <c r="CC312" s="1106" t="n"/>
      <c r="CD312" s="1106" t="n"/>
      <c r="CE312" s="1106" t="n"/>
      <c r="CF312" s="1106" t="n"/>
      <c r="CG312" s="1106" t="n"/>
      <c r="CH312" s="1106" t="n"/>
      <c r="CI312" s="1106" t="n"/>
      <c r="CJ312" s="1106" t="n"/>
      <c r="CK312" s="1106" t="n"/>
      <c r="CL312" s="1106" t="n"/>
      <c r="CM312" s="1106" t="n"/>
      <c r="CN312" s="1106" t="n"/>
      <c r="CO312" s="1106" t="n"/>
      <c r="CP312" s="1106" t="n"/>
      <c r="CQ312" s="1106" t="n"/>
      <c r="CR312" s="1106" t="n"/>
      <c r="CS312" s="1106" t="n"/>
      <c r="CT312" s="1106" t="n"/>
      <c r="CU312" s="1106" t="n"/>
      <c r="CV312" s="1106" t="n"/>
      <c r="CW312" s="1106" t="n"/>
      <c r="CX312" s="1106" t="n"/>
      <c r="CY312" s="1106" t="n"/>
      <c r="CZ312" s="1106" t="n"/>
      <c r="DA312" s="1106" t="n"/>
      <c r="DB312" s="1106" t="n"/>
      <c r="DC312" s="1106" t="n"/>
      <c r="DD312" s="1106" t="n"/>
      <c r="DE312" s="1106" t="n"/>
      <c r="DF312" s="1106" t="n"/>
      <c r="DG312" s="1106" t="n"/>
      <c r="DH312" s="1106" t="n"/>
      <c r="DI312" s="1106" t="n"/>
    </row>
    <row r="313" ht="13.5" customHeight="1" s="1178">
      <c r="A313" s="1106" t="n"/>
      <c r="B313" s="1106" t="n"/>
      <c r="C313" s="1106" t="n"/>
      <c r="D313" s="1106" t="n"/>
      <c r="E313" s="1106" t="n"/>
      <c r="F313" s="1106" t="n"/>
      <c r="G313" s="144" t="n"/>
      <c r="H313" s="1106" t="n"/>
      <c r="I313" s="1106" t="n"/>
      <c r="J313" s="1106" t="n"/>
      <c r="K313" s="1106" t="n"/>
      <c r="L313" s="1106" t="n"/>
      <c r="M313" s="1106" t="n"/>
      <c r="N313" s="1106" t="n"/>
      <c r="O313" s="1106" t="n"/>
      <c r="P313" s="1106" t="n"/>
      <c r="Q313" s="1106" t="n"/>
      <c r="R313" s="1106" t="n"/>
      <c r="S313" s="1106" t="n"/>
      <c r="T313" s="230" t="n"/>
      <c r="U313" s="1106" t="n"/>
      <c r="V313" s="1106" t="n"/>
      <c r="W313" s="1106" t="n"/>
      <c r="X313" s="1106" t="n"/>
      <c r="Y313" s="1106" t="n"/>
      <c r="Z313" s="1106" t="n"/>
      <c r="AA313" s="144" t="n"/>
      <c r="AB313" s="1106" t="n"/>
      <c r="AC313" s="1106" t="n"/>
      <c r="AD313" s="1106" t="n"/>
      <c r="AE313" s="1106" t="n"/>
      <c r="AF313" s="1106" t="n"/>
      <c r="AG313" s="1106" t="n"/>
      <c r="AH313" s="144" t="n"/>
      <c r="AI313" s="1106" t="n"/>
      <c r="AJ313" s="1106" t="n"/>
      <c r="AK313" s="1106" t="n"/>
      <c r="AL313" s="1106" t="n"/>
      <c r="AM313" s="1106" t="n"/>
      <c r="AN313" s="1106" t="n"/>
      <c r="AO313" s="1106" t="n"/>
      <c r="AP313" s="1106" t="n"/>
      <c r="AQ313" s="1106" t="n"/>
      <c r="AR313" s="1106" t="n"/>
      <c r="AS313" s="1106" t="n"/>
      <c r="AT313" s="1106" t="n"/>
      <c r="AU313" s="1106" t="n"/>
      <c r="AV313" s="1106" t="n"/>
      <c r="AW313" s="1106" t="n"/>
      <c r="AX313" s="1106" t="n"/>
      <c r="AY313" s="1106" t="n"/>
      <c r="AZ313" s="144" t="n"/>
      <c r="BA313" s="1106" t="n"/>
      <c r="BB313" s="1106" t="n"/>
      <c r="BC313" s="1106" t="n"/>
      <c r="BD313" s="1106" t="n"/>
      <c r="BE313" s="1106" t="n"/>
      <c r="BF313" s="1106" t="n"/>
      <c r="BG313" s="1106" t="n"/>
      <c r="BH313" s="1106" t="n"/>
      <c r="BI313" s="1106" t="n"/>
      <c r="BJ313" s="1106" t="n"/>
      <c r="BK313" s="1106" t="n"/>
      <c r="BL313" s="1106" t="n"/>
      <c r="BM313" s="1106" t="n"/>
      <c r="BN313" s="1106" t="n"/>
      <c r="BO313" s="1106" t="n"/>
      <c r="BP313" s="1106" t="n"/>
      <c r="BQ313" s="1106" t="n"/>
      <c r="BR313" s="1106" t="n"/>
      <c r="BS313" s="1106" t="n"/>
      <c r="BT313" s="1106" t="n"/>
      <c r="BU313" s="1106" t="n"/>
      <c r="BV313" s="1106" t="n"/>
      <c r="BW313" s="1106" t="n"/>
      <c r="BX313" s="1106" t="n"/>
      <c r="BY313" s="1106" t="n"/>
      <c r="BZ313" s="1106" t="n"/>
      <c r="CA313" s="1106" t="n"/>
      <c r="CB313" s="1106" t="n"/>
      <c r="CC313" s="1106" t="n"/>
      <c r="CD313" s="1106" t="n"/>
      <c r="CE313" s="1106" t="n"/>
      <c r="CF313" s="1106" t="n"/>
      <c r="CG313" s="1106" t="n"/>
      <c r="CH313" s="1106" t="n"/>
      <c r="CI313" s="1106" t="n"/>
      <c r="CJ313" s="1106" t="n"/>
      <c r="CK313" s="1106" t="n"/>
      <c r="CL313" s="1106" t="n"/>
      <c r="CM313" s="1106" t="n"/>
      <c r="CN313" s="1106" t="n"/>
      <c r="CO313" s="1106" t="n"/>
      <c r="CP313" s="1106" t="n"/>
      <c r="CQ313" s="1106" t="n"/>
      <c r="CR313" s="1106" t="n"/>
      <c r="CS313" s="1106" t="n"/>
      <c r="CT313" s="1106" t="n"/>
      <c r="CU313" s="1106" t="n"/>
      <c r="CV313" s="1106" t="n"/>
      <c r="CW313" s="1106" t="n"/>
      <c r="CX313" s="1106" t="n"/>
      <c r="CY313" s="1106" t="n"/>
      <c r="CZ313" s="1106" t="n"/>
      <c r="DA313" s="1106" t="n"/>
      <c r="DB313" s="1106" t="n"/>
      <c r="DC313" s="1106" t="n"/>
      <c r="DD313" s="1106" t="n"/>
      <c r="DE313" s="1106" t="n"/>
      <c r="DF313" s="1106" t="n"/>
      <c r="DG313" s="1106" t="n"/>
      <c r="DH313" s="1106" t="n"/>
      <c r="DI313" s="1106" t="n"/>
    </row>
    <row r="314" ht="13.5" customHeight="1" s="1178">
      <c r="A314" s="1106" t="n"/>
      <c r="B314" s="1106" t="n"/>
      <c r="C314" s="1106" t="n"/>
      <c r="D314" s="1106" t="n"/>
      <c r="E314" s="1106" t="n"/>
      <c r="F314" s="1106" t="n"/>
      <c r="G314" s="144" t="n"/>
      <c r="H314" s="1106" t="n"/>
      <c r="I314" s="1106" t="n"/>
      <c r="J314" s="1106" t="n"/>
      <c r="K314" s="1106" t="n"/>
      <c r="L314" s="1106" t="n"/>
      <c r="M314" s="1106" t="n"/>
      <c r="N314" s="1106" t="n"/>
      <c r="O314" s="1106" t="n"/>
      <c r="P314" s="1106" t="n"/>
      <c r="Q314" s="1106" t="n"/>
      <c r="R314" s="1106" t="n"/>
      <c r="S314" s="1106" t="n"/>
      <c r="T314" s="230" t="n"/>
      <c r="U314" s="1106" t="n"/>
      <c r="V314" s="1106" t="n"/>
      <c r="W314" s="1106" t="n"/>
      <c r="X314" s="1106" t="n"/>
      <c r="Y314" s="1106" t="n"/>
      <c r="Z314" s="1106" t="n"/>
      <c r="AA314" s="144" t="n"/>
      <c r="AB314" s="1106" t="n"/>
      <c r="AC314" s="1106" t="n"/>
      <c r="AD314" s="1106" t="n"/>
      <c r="AE314" s="1106" t="n"/>
      <c r="AF314" s="1106" t="n"/>
      <c r="AG314" s="1106" t="n"/>
      <c r="AH314" s="144" t="n"/>
      <c r="AI314" s="1106" t="n"/>
      <c r="AJ314" s="1106" t="n"/>
      <c r="AK314" s="1106" t="n"/>
      <c r="AL314" s="1106" t="n"/>
      <c r="AM314" s="1106" t="n"/>
      <c r="AN314" s="1106" t="n"/>
      <c r="AO314" s="1106" t="n"/>
      <c r="AP314" s="1106" t="n"/>
      <c r="AQ314" s="1106" t="n"/>
      <c r="AR314" s="1106" t="n"/>
      <c r="AS314" s="1106" t="n"/>
      <c r="AT314" s="1106" t="n"/>
      <c r="AU314" s="1106" t="n"/>
      <c r="AV314" s="1106" t="n"/>
      <c r="AW314" s="1106" t="n"/>
      <c r="AX314" s="1106" t="n"/>
      <c r="AY314" s="1106" t="n"/>
      <c r="AZ314" s="144" t="n"/>
      <c r="BA314" s="1106" t="n"/>
      <c r="BB314" s="1106" t="n"/>
      <c r="BC314" s="1106" t="n"/>
      <c r="BD314" s="1106" t="n"/>
      <c r="BE314" s="1106" t="n"/>
      <c r="BF314" s="1106" t="n"/>
      <c r="BG314" s="1106" t="n"/>
      <c r="BH314" s="1106" t="n"/>
      <c r="BI314" s="1106" t="n"/>
      <c r="BJ314" s="1106" t="n"/>
      <c r="BK314" s="1106" t="n"/>
      <c r="BL314" s="1106" t="n"/>
      <c r="BM314" s="1106" t="n"/>
      <c r="BN314" s="1106" t="n"/>
      <c r="BO314" s="1106" t="n"/>
      <c r="BP314" s="1106" t="n"/>
      <c r="BQ314" s="1106" t="n"/>
      <c r="BR314" s="1106" t="n"/>
      <c r="BS314" s="1106" t="n"/>
      <c r="BT314" s="1106" t="n"/>
      <c r="BU314" s="1106" t="n"/>
      <c r="BV314" s="1106" t="n"/>
      <c r="BW314" s="1106" t="n"/>
      <c r="BX314" s="1106" t="n"/>
      <c r="BY314" s="1106" t="n"/>
      <c r="BZ314" s="1106" t="n"/>
      <c r="CA314" s="1106" t="n"/>
      <c r="CB314" s="1106" t="n"/>
      <c r="CC314" s="1106" t="n"/>
      <c r="CD314" s="1106" t="n"/>
      <c r="CE314" s="1106" t="n"/>
      <c r="CF314" s="1106" t="n"/>
      <c r="CG314" s="1106" t="n"/>
      <c r="CH314" s="1106" t="n"/>
      <c r="CI314" s="1106" t="n"/>
      <c r="CJ314" s="1106" t="n"/>
      <c r="CK314" s="1106" t="n"/>
      <c r="CL314" s="1106" t="n"/>
      <c r="CM314" s="1106" t="n"/>
      <c r="CN314" s="1106" t="n"/>
      <c r="CO314" s="1106" t="n"/>
      <c r="CP314" s="1106" t="n"/>
      <c r="CQ314" s="1106" t="n"/>
      <c r="CR314" s="1106" t="n"/>
      <c r="CS314" s="1106" t="n"/>
      <c r="CT314" s="1106" t="n"/>
      <c r="CU314" s="1106" t="n"/>
      <c r="CV314" s="1106" t="n"/>
      <c r="CW314" s="1106" t="n"/>
      <c r="CX314" s="1106" t="n"/>
      <c r="CY314" s="1106" t="n"/>
      <c r="CZ314" s="1106" t="n"/>
      <c r="DA314" s="1106" t="n"/>
      <c r="DB314" s="1106" t="n"/>
      <c r="DC314" s="1106" t="n"/>
      <c r="DD314" s="1106" t="n"/>
      <c r="DE314" s="1106" t="n"/>
      <c r="DF314" s="1106" t="n"/>
      <c r="DG314" s="1106" t="n"/>
      <c r="DH314" s="1106" t="n"/>
      <c r="DI314" s="1106" t="n"/>
    </row>
    <row r="315" ht="13.5" customHeight="1" s="1178">
      <c r="A315" s="1106" t="n"/>
      <c r="B315" s="1106" t="n"/>
      <c r="C315" s="1106" t="n"/>
      <c r="D315" s="1106" t="n"/>
      <c r="E315" s="1106" t="n"/>
      <c r="F315" s="1106" t="n"/>
      <c r="G315" s="144" t="n"/>
      <c r="H315" s="1106" t="n"/>
      <c r="I315" s="1106" t="n"/>
      <c r="J315" s="1106" t="n"/>
      <c r="K315" s="1106" t="n"/>
      <c r="L315" s="1106" t="n"/>
      <c r="M315" s="1106" t="n"/>
      <c r="N315" s="1106" t="n"/>
      <c r="O315" s="1106" t="n"/>
      <c r="P315" s="1106" t="n"/>
      <c r="Q315" s="1106" t="n"/>
      <c r="R315" s="1106" t="n"/>
      <c r="S315" s="1106" t="n"/>
      <c r="T315" s="230" t="n"/>
      <c r="U315" s="1106" t="n"/>
      <c r="V315" s="1106" t="n"/>
      <c r="W315" s="1106" t="n"/>
      <c r="X315" s="1106" t="n"/>
      <c r="Y315" s="1106" t="n"/>
      <c r="Z315" s="1106" t="n"/>
      <c r="AA315" s="144" t="n"/>
      <c r="AB315" s="1106" t="n"/>
      <c r="AC315" s="1106" t="n"/>
      <c r="AD315" s="1106" t="n"/>
      <c r="AE315" s="1106" t="n"/>
      <c r="AF315" s="1106" t="n"/>
      <c r="AG315" s="1106" t="n"/>
      <c r="AH315" s="144" t="n"/>
      <c r="AI315" s="1106" t="n"/>
      <c r="AJ315" s="1106" t="n"/>
      <c r="AK315" s="1106" t="n"/>
      <c r="AL315" s="1106" t="n"/>
      <c r="AM315" s="1106" t="n"/>
      <c r="AN315" s="1106" t="n"/>
      <c r="AO315" s="1106" t="n"/>
      <c r="AP315" s="1106" t="n"/>
      <c r="AQ315" s="1106" t="n"/>
      <c r="AR315" s="1106" t="n"/>
      <c r="AS315" s="1106" t="n"/>
      <c r="AT315" s="1106" t="n"/>
      <c r="AU315" s="1106" t="n"/>
      <c r="AV315" s="1106" t="n"/>
      <c r="AW315" s="1106" t="n"/>
      <c r="AX315" s="1106" t="n"/>
      <c r="AY315" s="1106" t="n"/>
      <c r="AZ315" s="144" t="n"/>
      <c r="BA315" s="1106" t="n"/>
      <c r="BB315" s="1106" t="n"/>
      <c r="BC315" s="1106" t="n"/>
      <c r="BD315" s="1106" t="n"/>
      <c r="BE315" s="1106" t="n"/>
      <c r="BF315" s="1106" t="n"/>
      <c r="BG315" s="1106" t="n"/>
      <c r="BH315" s="1106" t="n"/>
      <c r="BI315" s="1106" t="n"/>
      <c r="BJ315" s="1106" t="n"/>
      <c r="BK315" s="1106" t="n"/>
      <c r="BL315" s="1106" t="n"/>
      <c r="BM315" s="1106" t="n"/>
      <c r="BN315" s="1106" t="n"/>
      <c r="BO315" s="1106" t="n"/>
      <c r="BP315" s="1106" t="n"/>
      <c r="BQ315" s="1106" t="n"/>
      <c r="BR315" s="1106" t="n"/>
      <c r="BS315" s="1106" t="n"/>
      <c r="BT315" s="1106" t="n"/>
      <c r="BU315" s="1106" t="n"/>
      <c r="BV315" s="1106" t="n"/>
      <c r="BW315" s="1106" t="n"/>
      <c r="BX315" s="1106" t="n"/>
      <c r="BY315" s="1106" t="n"/>
      <c r="BZ315" s="1106" t="n"/>
      <c r="CA315" s="1106" t="n"/>
      <c r="CB315" s="1106" t="n"/>
      <c r="CC315" s="1106" t="n"/>
      <c r="CD315" s="1106" t="n"/>
      <c r="CE315" s="1106" t="n"/>
      <c r="CF315" s="1106" t="n"/>
      <c r="CG315" s="1106" t="n"/>
      <c r="CH315" s="1106" t="n"/>
      <c r="CI315" s="1106" t="n"/>
      <c r="CJ315" s="1106" t="n"/>
      <c r="CK315" s="1106" t="n"/>
      <c r="CL315" s="1106" t="n"/>
      <c r="CM315" s="1106" t="n"/>
      <c r="CN315" s="1106" t="n"/>
      <c r="CO315" s="1106" t="n"/>
      <c r="CP315" s="1106" t="n"/>
      <c r="CQ315" s="1106" t="n"/>
      <c r="CR315" s="1106" t="n"/>
      <c r="CS315" s="1106" t="n"/>
      <c r="CT315" s="1106" t="n"/>
      <c r="CU315" s="1106" t="n"/>
      <c r="CV315" s="1106" t="n"/>
      <c r="CW315" s="1106" t="n"/>
      <c r="CX315" s="1106" t="n"/>
      <c r="CY315" s="1106" t="n"/>
      <c r="CZ315" s="1106" t="n"/>
      <c r="DA315" s="1106" t="n"/>
      <c r="DB315" s="1106" t="n"/>
      <c r="DC315" s="1106" t="n"/>
      <c r="DD315" s="1106" t="n"/>
      <c r="DE315" s="1106" t="n"/>
      <c r="DF315" s="1106" t="n"/>
      <c r="DG315" s="1106" t="n"/>
      <c r="DH315" s="1106" t="n"/>
      <c r="DI315" s="1106" t="n"/>
    </row>
    <row r="316" ht="13.5" customHeight="1" s="1178">
      <c r="A316" s="1106" t="n"/>
      <c r="B316" s="1106" t="n"/>
      <c r="C316" s="1106" t="n"/>
      <c r="D316" s="1106" t="n"/>
      <c r="E316" s="1106" t="n"/>
      <c r="F316" s="1106" t="n"/>
      <c r="G316" s="144" t="n"/>
      <c r="H316" s="1106" t="n"/>
      <c r="I316" s="1106" t="n"/>
      <c r="J316" s="1106" t="n"/>
      <c r="K316" s="1106" t="n"/>
      <c r="L316" s="1106" t="n"/>
      <c r="M316" s="1106" t="n"/>
      <c r="N316" s="1106" t="n"/>
      <c r="O316" s="1106" t="n"/>
      <c r="P316" s="1106" t="n"/>
      <c r="Q316" s="1106" t="n"/>
      <c r="R316" s="1106" t="n"/>
      <c r="S316" s="1106" t="n"/>
      <c r="T316" s="230" t="n"/>
      <c r="U316" s="1106" t="n"/>
      <c r="V316" s="1106" t="n"/>
      <c r="W316" s="1106" t="n"/>
      <c r="X316" s="1106" t="n"/>
      <c r="Y316" s="1106" t="n"/>
      <c r="Z316" s="1106" t="n"/>
      <c r="AA316" s="144" t="n"/>
      <c r="AB316" s="1106" t="n"/>
      <c r="AC316" s="1106" t="n"/>
      <c r="AD316" s="1106" t="n"/>
      <c r="AE316" s="1106" t="n"/>
      <c r="AF316" s="1106" t="n"/>
      <c r="AG316" s="1106" t="n"/>
      <c r="AH316" s="144" t="n"/>
      <c r="AI316" s="1106" t="n"/>
      <c r="AJ316" s="1106" t="n"/>
      <c r="AK316" s="1106" t="n"/>
      <c r="AL316" s="1106" t="n"/>
      <c r="AM316" s="1106" t="n"/>
      <c r="AN316" s="1106" t="n"/>
      <c r="AO316" s="1106" t="n"/>
      <c r="AP316" s="1106" t="n"/>
      <c r="AQ316" s="1106" t="n"/>
      <c r="AR316" s="1106" t="n"/>
      <c r="AS316" s="1106" t="n"/>
      <c r="AT316" s="1106" t="n"/>
      <c r="AU316" s="1106" t="n"/>
      <c r="AV316" s="1106" t="n"/>
      <c r="AW316" s="1106" t="n"/>
      <c r="AX316" s="1106" t="n"/>
      <c r="AY316" s="1106" t="n"/>
      <c r="AZ316" s="144" t="n"/>
      <c r="BA316" s="1106" t="n"/>
      <c r="BB316" s="1106" t="n"/>
      <c r="BC316" s="1106" t="n"/>
      <c r="BD316" s="1106" t="n"/>
      <c r="BE316" s="1106" t="n"/>
      <c r="BF316" s="1106" t="n"/>
      <c r="BG316" s="1106" t="n"/>
      <c r="BH316" s="1106" t="n"/>
      <c r="BI316" s="1106" t="n"/>
      <c r="BJ316" s="1106" t="n"/>
      <c r="BK316" s="1106" t="n"/>
      <c r="BL316" s="1106" t="n"/>
      <c r="BM316" s="1106" t="n"/>
      <c r="BN316" s="1106" t="n"/>
      <c r="BO316" s="1106" t="n"/>
      <c r="BP316" s="1106" t="n"/>
      <c r="BQ316" s="1106" t="n"/>
      <c r="BR316" s="1106" t="n"/>
      <c r="BS316" s="1106" t="n"/>
      <c r="BT316" s="1106" t="n"/>
      <c r="BU316" s="1106" t="n"/>
      <c r="BV316" s="1106" t="n"/>
      <c r="BW316" s="1106" t="n"/>
      <c r="BX316" s="1106" t="n"/>
      <c r="BY316" s="1106" t="n"/>
      <c r="BZ316" s="1106" t="n"/>
      <c r="CA316" s="1106" t="n"/>
      <c r="CB316" s="1106" t="n"/>
      <c r="CC316" s="1106" t="n"/>
      <c r="CD316" s="1106" t="n"/>
      <c r="CE316" s="1106" t="n"/>
      <c r="CF316" s="1106" t="n"/>
      <c r="CG316" s="1106" t="n"/>
      <c r="CH316" s="1106" t="n"/>
      <c r="CI316" s="1106" t="n"/>
      <c r="CJ316" s="1106" t="n"/>
      <c r="CK316" s="1106" t="n"/>
      <c r="CL316" s="1106" t="n"/>
      <c r="CM316" s="1106" t="n"/>
      <c r="CN316" s="1106" t="n"/>
      <c r="CO316" s="1106" t="n"/>
      <c r="CP316" s="1106" t="n"/>
      <c r="CQ316" s="1106" t="n"/>
      <c r="CR316" s="1106" t="n"/>
      <c r="CS316" s="1106" t="n"/>
      <c r="CT316" s="1106" t="n"/>
      <c r="CU316" s="1106" t="n"/>
      <c r="CV316" s="1106" t="n"/>
      <c r="CW316" s="1106" t="n"/>
      <c r="CX316" s="1106" t="n"/>
      <c r="CY316" s="1106" t="n"/>
      <c r="CZ316" s="1106" t="n"/>
      <c r="DA316" s="1106" t="n"/>
      <c r="DB316" s="1106" t="n"/>
      <c r="DC316" s="1106" t="n"/>
      <c r="DD316" s="1106" t="n"/>
      <c r="DE316" s="1106" t="n"/>
      <c r="DF316" s="1106" t="n"/>
      <c r="DG316" s="1106" t="n"/>
      <c r="DH316" s="1106" t="n"/>
      <c r="DI316" s="1106" t="n"/>
    </row>
    <row r="317" ht="13.5" customHeight="1" s="1178">
      <c r="A317" s="1106" t="n"/>
      <c r="B317" s="1106" t="n"/>
      <c r="C317" s="1106" t="n"/>
      <c r="D317" s="1106" t="n"/>
      <c r="E317" s="1106" t="n"/>
      <c r="F317" s="1106" t="n"/>
      <c r="G317" s="144" t="n"/>
      <c r="H317" s="1106" t="n"/>
      <c r="I317" s="1106" t="n"/>
      <c r="J317" s="1106" t="n"/>
      <c r="K317" s="1106" t="n"/>
      <c r="L317" s="1106" t="n"/>
      <c r="M317" s="1106" t="n"/>
      <c r="N317" s="1106" t="n"/>
      <c r="O317" s="1106" t="n"/>
      <c r="P317" s="1106" t="n"/>
      <c r="Q317" s="1106" t="n"/>
      <c r="R317" s="1106" t="n"/>
      <c r="S317" s="1106" t="n"/>
      <c r="T317" s="230" t="n"/>
      <c r="U317" s="1106" t="n"/>
      <c r="V317" s="1106" t="n"/>
      <c r="W317" s="1106" t="n"/>
      <c r="X317" s="1106" t="n"/>
      <c r="Y317" s="1106" t="n"/>
      <c r="Z317" s="1106" t="n"/>
      <c r="AA317" s="144" t="n"/>
      <c r="AB317" s="1106" t="n"/>
      <c r="AC317" s="1106" t="n"/>
      <c r="AD317" s="1106" t="n"/>
      <c r="AE317" s="1106" t="n"/>
      <c r="AF317" s="1106" t="n"/>
      <c r="AG317" s="1106" t="n"/>
      <c r="AH317" s="144" t="n"/>
      <c r="AI317" s="1106" t="n"/>
      <c r="AJ317" s="1106" t="n"/>
      <c r="AK317" s="1106" t="n"/>
      <c r="AL317" s="1106" t="n"/>
      <c r="AM317" s="1106" t="n"/>
      <c r="AN317" s="1106" t="n"/>
      <c r="AO317" s="1106" t="n"/>
      <c r="AP317" s="1106" t="n"/>
      <c r="AQ317" s="1106" t="n"/>
      <c r="AR317" s="1106" t="n"/>
      <c r="AS317" s="1106" t="n"/>
      <c r="AT317" s="1106" t="n"/>
      <c r="AU317" s="1106" t="n"/>
      <c r="AV317" s="1106" t="n"/>
      <c r="AW317" s="1106" t="n"/>
      <c r="AX317" s="1106" t="n"/>
      <c r="AY317" s="1106" t="n"/>
      <c r="AZ317" s="144" t="n"/>
      <c r="BA317" s="1106" t="n"/>
      <c r="BB317" s="1106" t="n"/>
      <c r="BC317" s="1106" t="n"/>
      <c r="BD317" s="1106" t="n"/>
      <c r="BE317" s="1106" t="n"/>
      <c r="BF317" s="1106" t="n"/>
      <c r="BG317" s="1106" t="n"/>
      <c r="BH317" s="1106" t="n"/>
      <c r="BI317" s="1106" t="n"/>
      <c r="BJ317" s="1106" t="n"/>
      <c r="BK317" s="1106" t="n"/>
      <c r="BL317" s="1106" t="n"/>
      <c r="BM317" s="1106" t="n"/>
      <c r="BN317" s="1106" t="n"/>
      <c r="BO317" s="1106" t="n"/>
      <c r="BP317" s="1106" t="n"/>
      <c r="BQ317" s="1106" t="n"/>
      <c r="BR317" s="1106" t="n"/>
      <c r="BS317" s="1106" t="n"/>
      <c r="BT317" s="1106" t="n"/>
      <c r="BU317" s="1106" t="n"/>
      <c r="BV317" s="1106" t="n"/>
      <c r="BW317" s="1106" t="n"/>
      <c r="BX317" s="1106" t="n"/>
      <c r="BY317" s="1106" t="n"/>
      <c r="BZ317" s="1106" t="n"/>
      <c r="CA317" s="1106" t="n"/>
      <c r="CB317" s="1106" t="n"/>
      <c r="CC317" s="1106" t="n"/>
      <c r="CD317" s="1106" t="n"/>
      <c r="CE317" s="1106" t="n"/>
      <c r="CF317" s="1106" t="n"/>
      <c r="CG317" s="1106" t="n"/>
      <c r="CH317" s="1106" t="n"/>
      <c r="CI317" s="1106" t="n"/>
      <c r="CJ317" s="1106" t="n"/>
      <c r="CK317" s="1106" t="n"/>
      <c r="CL317" s="1106" t="n"/>
      <c r="CM317" s="1106" t="n"/>
      <c r="CN317" s="1106" t="n"/>
      <c r="CO317" s="1106" t="n"/>
      <c r="CP317" s="1106" t="n"/>
      <c r="CQ317" s="1106" t="n"/>
      <c r="CR317" s="1106" t="n"/>
      <c r="CS317" s="1106" t="n"/>
      <c r="CT317" s="1106" t="n"/>
      <c r="CU317" s="1106" t="n"/>
      <c r="CV317" s="1106" t="n"/>
      <c r="CW317" s="1106" t="n"/>
      <c r="CX317" s="1106" t="n"/>
      <c r="CY317" s="1106" t="n"/>
      <c r="CZ317" s="1106" t="n"/>
      <c r="DA317" s="1106" t="n"/>
      <c r="DB317" s="1106" t="n"/>
      <c r="DC317" s="1106" t="n"/>
      <c r="DD317" s="1106" t="n"/>
      <c r="DE317" s="1106" t="n"/>
      <c r="DF317" s="1106" t="n"/>
      <c r="DG317" s="1106" t="n"/>
      <c r="DH317" s="1106" t="n"/>
      <c r="DI317" s="1106" t="n"/>
    </row>
    <row r="318" ht="13.5" customHeight="1" s="1178">
      <c r="A318" s="1106" t="n"/>
      <c r="B318" s="1106" t="n"/>
      <c r="C318" s="1106" t="n"/>
      <c r="D318" s="1106" t="n"/>
      <c r="E318" s="1106" t="n"/>
      <c r="F318" s="1106" t="n"/>
      <c r="G318" s="144" t="n"/>
      <c r="H318" s="1106" t="n"/>
      <c r="I318" s="1106" t="n"/>
      <c r="J318" s="1106" t="n"/>
      <c r="K318" s="1106" t="n"/>
      <c r="L318" s="1106" t="n"/>
      <c r="M318" s="1106" t="n"/>
      <c r="N318" s="1106" t="n"/>
      <c r="O318" s="1106" t="n"/>
      <c r="P318" s="1106" t="n"/>
      <c r="Q318" s="1106" t="n"/>
      <c r="R318" s="1106" t="n"/>
      <c r="S318" s="1106" t="n"/>
      <c r="T318" s="230" t="n"/>
      <c r="U318" s="1106" t="n"/>
      <c r="V318" s="1106" t="n"/>
      <c r="W318" s="1106" t="n"/>
      <c r="X318" s="1106" t="n"/>
      <c r="Y318" s="1106" t="n"/>
      <c r="Z318" s="1106" t="n"/>
      <c r="AA318" s="144" t="n"/>
      <c r="AB318" s="1106" t="n"/>
      <c r="AC318" s="1106" t="n"/>
      <c r="AD318" s="1106" t="n"/>
      <c r="AE318" s="1106" t="n"/>
      <c r="AF318" s="1106" t="n"/>
      <c r="AG318" s="1106" t="n"/>
      <c r="AH318" s="144" t="n"/>
      <c r="AI318" s="1106" t="n"/>
      <c r="AJ318" s="1106" t="n"/>
      <c r="AK318" s="1106" t="n"/>
      <c r="AL318" s="1106" t="n"/>
      <c r="AM318" s="1106" t="n"/>
      <c r="AN318" s="1106" t="n"/>
      <c r="AO318" s="1106" t="n"/>
      <c r="AP318" s="1106" t="n"/>
      <c r="AQ318" s="1106" t="n"/>
      <c r="AR318" s="1106" t="n"/>
      <c r="AS318" s="1106" t="n"/>
      <c r="AT318" s="1106" t="n"/>
      <c r="AU318" s="1106" t="n"/>
      <c r="AV318" s="1106" t="n"/>
      <c r="AW318" s="1106" t="n"/>
      <c r="AX318" s="1106" t="n"/>
      <c r="AY318" s="1106" t="n"/>
      <c r="AZ318" s="144" t="n"/>
      <c r="BA318" s="1106" t="n"/>
      <c r="BB318" s="1106" t="n"/>
      <c r="BC318" s="1106" t="n"/>
      <c r="BD318" s="1106" t="n"/>
      <c r="BE318" s="1106" t="n"/>
      <c r="BF318" s="1106" t="n"/>
      <c r="BG318" s="1106" t="n"/>
      <c r="BH318" s="1106" t="n"/>
      <c r="BI318" s="1106" t="n"/>
      <c r="BJ318" s="1106" t="n"/>
      <c r="BK318" s="1106" t="n"/>
      <c r="BL318" s="1106" t="n"/>
      <c r="BM318" s="1106" t="n"/>
      <c r="BN318" s="1106" t="n"/>
      <c r="BO318" s="1106" t="n"/>
      <c r="BP318" s="1106" t="n"/>
      <c r="BQ318" s="1106" t="n"/>
      <c r="BR318" s="1106" t="n"/>
      <c r="BS318" s="1106" t="n"/>
      <c r="BT318" s="1106" t="n"/>
      <c r="BU318" s="1106" t="n"/>
      <c r="BV318" s="1106" t="n"/>
      <c r="BW318" s="1106" t="n"/>
      <c r="BX318" s="1106" t="n"/>
      <c r="BY318" s="1106" t="n"/>
      <c r="BZ318" s="1106" t="n"/>
      <c r="CA318" s="1106" t="n"/>
      <c r="CB318" s="1106" t="n"/>
      <c r="CC318" s="1106" t="n"/>
      <c r="CD318" s="1106" t="n"/>
      <c r="CE318" s="1106" t="n"/>
      <c r="CF318" s="1106" t="n"/>
      <c r="CG318" s="1106" t="n"/>
      <c r="CH318" s="1106" t="n"/>
      <c r="CI318" s="1106" t="n"/>
      <c r="CJ318" s="1106" t="n"/>
      <c r="CK318" s="1106" t="n"/>
      <c r="CL318" s="1106" t="n"/>
      <c r="CM318" s="1106" t="n"/>
      <c r="CN318" s="1106" t="n"/>
      <c r="CO318" s="1106" t="n"/>
      <c r="CP318" s="1106" t="n"/>
      <c r="CQ318" s="1106" t="n"/>
      <c r="CR318" s="1106" t="n"/>
      <c r="CS318" s="1106" t="n"/>
      <c r="CT318" s="1106" t="n"/>
      <c r="CU318" s="1106" t="n"/>
      <c r="CV318" s="1106" t="n"/>
      <c r="CW318" s="1106" t="n"/>
      <c r="CX318" s="1106" t="n"/>
      <c r="CY318" s="1106" t="n"/>
      <c r="CZ318" s="1106" t="n"/>
      <c r="DA318" s="1106" t="n"/>
      <c r="DB318" s="1106" t="n"/>
      <c r="DC318" s="1106" t="n"/>
      <c r="DD318" s="1106" t="n"/>
      <c r="DE318" s="1106" t="n"/>
      <c r="DF318" s="1106" t="n"/>
      <c r="DG318" s="1106" t="n"/>
      <c r="DH318" s="1106" t="n"/>
      <c r="DI318" s="1106" t="n"/>
    </row>
    <row r="319" ht="13.5" customHeight="1" s="1178">
      <c r="A319" s="1106" t="n"/>
      <c r="B319" s="1106" t="n"/>
      <c r="C319" s="1106" t="n"/>
      <c r="D319" s="1106" t="n"/>
      <c r="E319" s="1106" t="n"/>
      <c r="F319" s="1106" t="n"/>
      <c r="G319" s="144" t="n"/>
      <c r="H319" s="1106" t="n"/>
      <c r="I319" s="1106" t="n"/>
      <c r="J319" s="1106" t="n"/>
      <c r="K319" s="1106" t="n"/>
      <c r="L319" s="1106" t="n"/>
      <c r="M319" s="1106" t="n"/>
      <c r="N319" s="1106" t="n"/>
      <c r="O319" s="1106" t="n"/>
      <c r="P319" s="1106" t="n"/>
      <c r="Q319" s="1106" t="n"/>
      <c r="R319" s="1106" t="n"/>
      <c r="S319" s="1106" t="n"/>
      <c r="T319" s="230" t="n"/>
      <c r="U319" s="1106" t="n"/>
      <c r="V319" s="1106" t="n"/>
      <c r="W319" s="1106" t="n"/>
      <c r="X319" s="1106" t="n"/>
      <c r="Y319" s="1106" t="n"/>
      <c r="Z319" s="1106" t="n"/>
      <c r="AA319" s="144" t="n"/>
      <c r="AB319" s="1106" t="n"/>
      <c r="AC319" s="1106" t="n"/>
      <c r="AD319" s="1106" t="n"/>
      <c r="AE319" s="1106" t="n"/>
      <c r="AF319" s="1106" t="n"/>
      <c r="AG319" s="1106" t="n"/>
      <c r="AH319" s="144" t="n"/>
      <c r="AI319" s="1106" t="n"/>
      <c r="AJ319" s="1106" t="n"/>
      <c r="AK319" s="1106" t="n"/>
      <c r="AL319" s="1106" t="n"/>
      <c r="AM319" s="1106" t="n"/>
      <c r="AN319" s="1106" t="n"/>
      <c r="AO319" s="1106" t="n"/>
      <c r="AP319" s="1106" t="n"/>
      <c r="AQ319" s="1106" t="n"/>
      <c r="AR319" s="1106" t="n"/>
      <c r="AS319" s="1106" t="n"/>
      <c r="AT319" s="1106" t="n"/>
      <c r="AU319" s="1106" t="n"/>
      <c r="AV319" s="1106" t="n"/>
      <c r="AW319" s="1106" t="n"/>
      <c r="AX319" s="1106" t="n"/>
      <c r="AY319" s="1106" t="n"/>
      <c r="AZ319" s="144" t="n"/>
      <c r="BA319" s="1106" t="n"/>
      <c r="BB319" s="1106" t="n"/>
      <c r="BC319" s="1106" t="n"/>
      <c r="BD319" s="1106" t="n"/>
      <c r="BE319" s="1106" t="n"/>
      <c r="BF319" s="1106" t="n"/>
      <c r="BG319" s="1106" t="n"/>
      <c r="BH319" s="1106" t="n"/>
      <c r="BI319" s="1106" t="n"/>
      <c r="BJ319" s="1106" t="n"/>
      <c r="BK319" s="1106" t="n"/>
      <c r="BL319" s="1106" t="n"/>
      <c r="BM319" s="1106" t="n"/>
      <c r="BN319" s="1106" t="n"/>
      <c r="BO319" s="1106" t="n"/>
      <c r="BP319" s="1106" t="n"/>
      <c r="BQ319" s="1106" t="n"/>
      <c r="BR319" s="1106" t="n"/>
      <c r="BS319" s="1106" t="n"/>
      <c r="BT319" s="1106" t="n"/>
      <c r="BU319" s="1106" t="n"/>
      <c r="BV319" s="1106" t="n"/>
      <c r="BW319" s="1106" t="n"/>
      <c r="BX319" s="1106" t="n"/>
      <c r="BY319" s="1106" t="n"/>
      <c r="BZ319" s="1106" t="n"/>
      <c r="CA319" s="1106" t="n"/>
      <c r="CB319" s="1106" t="n"/>
      <c r="CC319" s="1106" t="n"/>
      <c r="CD319" s="1106" t="n"/>
      <c r="CE319" s="1106" t="n"/>
      <c r="CF319" s="1106" t="n"/>
      <c r="CG319" s="1106" t="n"/>
      <c r="CH319" s="1106" t="n"/>
      <c r="CI319" s="1106" t="n"/>
      <c r="CJ319" s="1106" t="n"/>
      <c r="CK319" s="1106" t="n"/>
      <c r="CL319" s="1106" t="n"/>
      <c r="CM319" s="1106" t="n"/>
      <c r="CN319" s="1106" t="n"/>
      <c r="CO319" s="1106" t="n"/>
      <c r="CP319" s="1106" t="n"/>
      <c r="CQ319" s="1106" t="n"/>
      <c r="CR319" s="1106" t="n"/>
      <c r="CS319" s="1106" t="n"/>
      <c r="CT319" s="1106" t="n"/>
      <c r="CU319" s="1106" t="n"/>
      <c r="CV319" s="1106" t="n"/>
      <c r="CW319" s="1106" t="n"/>
      <c r="CX319" s="1106" t="n"/>
      <c r="CY319" s="1106" t="n"/>
      <c r="CZ319" s="1106" t="n"/>
      <c r="DA319" s="1106" t="n"/>
      <c r="DB319" s="1106" t="n"/>
      <c r="DC319" s="1106" t="n"/>
      <c r="DD319" s="1106" t="n"/>
      <c r="DE319" s="1106" t="n"/>
      <c r="DF319" s="1106" t="n"/>
      <c r="DG319" s="1106" t="n"/>
      <c r="DH319" s="1106" t="n"/>
      <c r="DI319" s="1106" t="n"/>
    </row>
    <row r="320" ht="13.5" customHeight="1" s="1178">
      <c r="A320" s="1106" t="n"/>
      <c r="B320" s="1106" t="n"/>
      <c r="C320" s="1106" t="n"/>
      <c r="D320" s="1106" t="n"/>
      <c r="E320" s="1106" t="n"/>
      <c r="F320" s="1106" t="n"/>
      <c r="G320" s="144" t="n"/>
      <c r="H320" s="1106" t="n"/>
      <c r="I320" s="1106" t="n"/>
      <c r="J320" s="1106" t="n"/>
      <c r="K320" s="1106" t="n"/>
      <c r="L320" s="1106" t="n"/>
      <c r="M320" s="1106" t="n"/>
      <c r="N320" s="1106" t="n"/>
      <c r="O320" s="1106" t="n"/>
      <c r="P320" s="1106" t="n"/>
      <c r="Q320" s="1106" t="n"/>
      <c r="R320" s="1106" t="n"/>
      <c r="S320" s="1106" t="n"/>
      <c r="T320" s="230" t="n"/>
      <c r="U320" s="1106" t="n"/>
      <c r="V320" s="1106" t="n"/>
      <c r="W320" s="1106" t="n"/>
      <c r="X320" s="1106" t="n"/>
      <c r="Y320" s="1106" t="n"/>
      <c r="Z320" s="1106" t="n"/>
      <c r="AA320" s="144" t="n"/>
      <c r="AB320" s="1106" t="n"/>
      <c r="AC320" s="1106" t="n"/>
      <c r="AD320" s="1106" t="n"/>
      <c r="AE320" s="1106" t="n"/>
      <c r="AF320" s="1106" t="n"/>
      <c r="AG320" s="1106" t="n"/>
      <c r="AH320" s="144" t="n"/>
      <c r="AI320" s="1106" t="n"/>
      <c r="AJ320" s="1106" t="n"/>
      <c r="AK320" s="1106" t="n"/>
      <c r="AL320" s="1106" t="n"/>
      <c r="AM320" s="1106" t="n"/>
      <c r="AN320" s="1106" t="n"/>
      <c r="AO320" s="1106" t="n"/>
      <c r="AP320" s="1106" t="n"/>
      <c r="AQ320" s="1106" t="n"/>
      <c r="AR320" s="1106" t="n"/>
      <c r="AS320" s="1106" t="n"/>
      <c r="AT320" s="1106" t="n"/>
      <c r="AU320" s="1106" t="n"/>
      <c r="AV320" s="1106" t="n"/>
      <c r="AW320" s="1106" t="n"/>
      <c r="AX320" s="1106" t="n"/>
      <c r="AY320" s="1106" t="n"/>
      <c r="AZ320" s="144" t="n"/>
      <c r="BA320" s="1106" t="n"/>
      <c r="BB320" s="1106" t="n"/>
      <c r="BC320" s="1106" t="n"/>
      <c r="BD320" s="1106" t="n"/>
      <c r="BE320" s="1106" t="n"/>
      <c r="BF320" s="1106" t="n"/>
      <c r="BG320" s="1106" t="n"/>
      <c r="BH320" s="1106" t="n"/>
      <c r="BI320" s="1106" t="n"/>
      <c r="BJ320" s="1106" t="n"/>
      <c r="BK320" s="1106" t="n"/>
      <c r="BL320" s="1106" t="n"/>
      <c r="BM320" s="1106" t="n"/>
      <c r="BN320" s="1106" t="n"/>
      <c r="BO320" s="1106" t="n"/>
      <c r="BP320" s="1106" t="n"/>
      <c r="BQ320" s="1106" t="n"/>
      <c r="BR320" s="1106" t="n"/>
      <c r="BS320" s="1106" t="n"/>
      <c r="BT320" s="1106" t="n"/>
      <c r="BU320" s="1106" t="n"/>
      <c r="BV320" s="1106" t="n"/>
      <c r="BW320" s="1106" t="n"/>
      <c r="BX320" s="1106" t="n"/>
      <c r="BY320" s="1106" t="n"/>
      <c r="BZ320" s="1106" t="n"/>
      <c r="CA320" s="1106" t="n"/>
      <c r="CB320" s="1106" t="n"/>
      <c r="CC320" s="1106" t="n"/>
      <c r="CD320" s="1106" t="n"/>
      <c r="CE320" s="1106" t="n"/>
      <c r="CF320" s="1106" t="n"/>
      <c r="CG320" s="1106" t="n"/>
      <c r="CH320" s="1106" t="n"/>
      <c r="CI320" s="1106" t="n"/>
      <c r="CJ320" s="1106" t="n"/>
      <c r="CK320" s="1106" t="n"/>
      <c r="CL320" s="1106" t="n"/>
      <c r="CM320" s="1106" t="n"/>
      <c r="CN320" s="1106" t="n"/>
      <c r="CO320" s="1106" t="n"/>
      <c r="CP320" s="1106" t="n"/>
      <c r="CQ320" s="1106" t="n"/>
      <c r="CR320" s="1106" t="n"/>
      <c r="CS320" s="1106" t="n"/>
      <c r="CT320" s="1106" t="n"/>
      <c r="CU320" s="1106" t="n"/>
      <c r="CV320" s="1106" t="n"/>
      <c r="CW320" s="1106" t="n"/>
      <c r="CX320" s="1106" t="n"/>
      <c r="CY320" s="1106" t="n"/>
      <c r="CZ320" s="1106" t="n"/>
      <c r="DA320" s="1106" t="n"/>
      <c r="DB320" s="1106" t="n"/>
      <c r="DC320" s="1106" t="n"/>
      <c r="DD320" s="1106" t="n"/>
      <c r="DE320" s="1106" t="n"/>
      <c r="DF320" s="1106" t="n"/>
      <c r="DG320" s="1106" t="n"/>
      <c r="DH320" s="1106" t="n"/>
      <c r="DI320" s="1106" t="n"/>
    </row>
    <row r="321" ht="13.5" customHeight="1" s="1178">
      <c r="A321" s="1106" t="n"/>
      <c r="B321" s="1106" t="n"/>
      <c r="C321" s="1106" t="n"/>
      <c r="D321" s="1106" t="n"/>
      <c r="E321" s="1106" t="n"/>
      <c r="F321" s="1106" t="n"/>
      <c r="G321" s="144" t="n"/>
      <c r="H321" s="1106" t="n"/>
      <c r="I321" s="1106" t="n"/>
      <c r="J321" s="1106" t="n"/>
      <c r="K321" s="1106" t="n"/>
      <c r="L321" s="1106" t="n"/>
      <c r="M321" s="1106" t="n"/>
      <c r="N321" s="1106" t="n"/>
      <c r="O321" s="1106" t="n"/>
      <c r="P321" s="1106" t="n"/>
      <c r="Q321" s="1106" t="n"/>
      <c r="R321" s="1106" t="n"/>
      <c r="S321" s="1106" t="n"/>
      <c r="T321" s="230" t="n"/>
      <c r="U321" s="1106" t="n"/>
      <c r="V321" s="1106" t="n"/>
      <c r="W321" s="1106" t="n"/>
      <c r="X321" s="1106" t="n"/>
      <c r="Y321" s="1106" t="n"/>
      <c r="Z321" s="1106" t="n"/>
      <c r="AA321" s="144" t="n"/>
      <c r="AB321" s="1106" t="n"/>
      <c r="AC321" s="1106" t="n"/>
      <c r="AD321" s="1106" t="n"/>
      <c r="AE321" s="1106" t="n"/>
      <c r="AF321" s="1106" t="n"/>
      <c r="AG321" s="1106" t="n"/>
      <c r="AH321" s="144" t="n"/>
      <c r="AI321" s="1106" t="n"/>
      <c r="AJ321" s="1106" t="n"/>
      <c r="AK321" s="1106" t="n"/>
      <c r="AL321" s="1106" t="n"/>
      <c r="AM321" s="1106" t="n"/>
      <c r="AN321" s="1106" t="n"/>
      <c r="AO321" s="1106" t="n"/>
      <c r="AP321" s="1106" t="n"/>
      <c r="AQ321" s="1106" t="n"/>
      <c r="AR321" s="1106" t="n"/>
      <c r="AS321" s="1106" t="n"/>
      <c r="AT321" s="1106" t="n"/>
      <c r="AU321" s="1106" t="n"/>
      <c r="AV321" s="1106" t="n"/>
      <c r="AW321" s="1106" t="n"/>
      <c r="AX321" s="1106" t="n"/>
      <c r="AY321" s="1106" t="n"/>
      <c r="AZ321" s="144" t="n"/>
      <c r="BA321" s="1106" t="n"/>
      <c r="BB321" s="1106" t="n"/>
      <c r="BC321" s="1106" t="n"/>
      <c r="BD321" s="1106" t="n"/>
      <c r="BE321" s="1106" t="n"/>
      <c r="BF321" s="1106" t="n"/>
      <c r="BG321" s="1106" t="n"/>
      <c r="BH321" s="1106" t="n"/>
      <c r="BI321" s="1106" t="n"/>
      <c r="BJ321" s="1106" t="n"/>
      <c r="BK321" s="1106" t="n"/>
      <c r="BL321" s="1106" t="n"/>
      <c r="BM321" s="1106" t="n"/>
      <c r="BN321" s="1106" t="n"/>
      <c r="BO321" s="1106" t="n"/>
      <c r="BP321" s="1106" t="n"/>
      <c r="BQ321" s="1106" t="n"/>
      <c r="BR321" s="1106" t="n"/>
      <c r="BS321" s="1106" t="n"/>
      <c r="BT321" s="1106" t="n"/>
      <c r="BU321" s="1106" t="n"/>
      <c r="BV321" s="1106" t="n"/>
      <c r="BW321" s="1106" t="n"/>
      <c r="BX321" s="1106" t="n"/>
      <c r="BY321" s="1106" t="n"/>
      <c r="BZ321" s="1106" t="n"/>
      <c r="CA321" s="1106" t="n"/>
      <c r="CB321" s="1106" t="n"/>
      <c r="CC321" s="1106" t="n"/>
      <c r="CD321" s="1106" t="n"/>
      <c r="CE321" s="1106" t="n"/>
      <c r="CF321" s="1106" t="n"/>
      <c r="CG321" s="1106" t="n"/>
      <c r="CH321" s="1106" t="n"/>
      <c r="CI321" s="1106" t="n"/>
      <c r="CJ321" s="1106" t="n"/>
      <c r="CK321" s="1106" t="n"/>
      <c r="CL321" s="1106" t="n"/>
      <c r="CM321" s="1106" t="n"/>
      <c r="CN321" s="1106" t="n"/>
      <c r="CO321" s="1106" t="n"/>
      <c r="CP321" s="1106" t="n"/>
      <c r="CQ321" s="1106" t="n"/>
      <c r="CR321" s="1106" t="n"/>
      <c r="CS321" s="1106" t="n"/>
      <c r="CT321" s="1106" t="n"/>
      <c r="CU321" s="1106" t="n"/>
      <c r="CV321" s="1106" t="n"/>
      <c r="CW321" s="1106" t="n"/>
      <c r="CX321" s="1106" t="n"/>
      <c r="CY321" s="1106" t="n"/>
      <c r="CZ321" s="1106" t="n"/>
      <c r="DA321" s="1106" t="n"/>
      <c r="DB321" s="1106" t="n"/>
      <c r="DC321" s="1106" t="n"/>
      <c r="DD321" s="1106" t="n"/>
      <c r="DE321" s="1106" t="n"/>
      <c r="DF321" s="1106" t="n"/>
      <c r="DG321" s="1106" t="n"/>
      <c r="DH321" s="1106" t="n"/>
      <c r="DI321" s="1106" t="n"/>
    </row>
    <row r="322" ht="13.5" customHeight="1" s="1178">
      <c r="A322" s="1106" t="n"/>
      <c r="B322" s="1106" t="n"/>
      <c r="C322" s="1106" t="n"/>
      <c r="D322" s="1106" t="n"/>
      <c r="E322" s="1106" t="n"/>
      <c r="F322" s="1106" t="n"/>
      <c r="G322" s="144" t="n"/>
      <c r="H322" s="1106" t="n"/>
      <c r="I322" s="1106" t="n"/>
      <c r="J322" s="1106" t="n"/>
      <c r="K322" s="1106" t="n"/>
      <c r="L322" s="1106" t="n"/>
      <c r="M322" s="1106" t="n"/>
      <c r="N322" s="1106" t="n"/>
      <c r="O322" s="1106" t="n"/>
      <c r="P322" s="1106" t="n"/>
      <c r="Q322" s="1106" t="n"/>
      <c r="R322" s="1106" t="n"/>
      <c r="S322" s="1106" t="n"/>
      <c r="T322" s="230" t="n"/>
      <c r="U322" s="1106" t="n"/>
      <c r="V322" s="1106" t="n"/>
      <c r="W322" s="1106" t="n"/>
      <c r="X322" s="1106" t="n"/>
      <c r="Y322" s="1106" t="n"/>
      <c r="Z322" s="1106" t="n"/>
      <c r="AA322" s="144" t="n"/>
      <c r="AB322" s="1106" t="n"/>
      <c r="AC322" s="1106" t="n"/>
      <c r="AD322" s="1106" t="n"/>
      <c r="AE322" s="1106" t="n"/>
      <c r="AF322" s="1106" t="n"/>
      <c r="AG322" s="1106" t="n"/>
      <c r="AH322" s="144" t="n"/>
      <c r="AI322" s="1106" t="n"/>
      <c r="AJ322" s="1106" t="n"/>
      <c r="AK322" s="1106" t="n"/>
      <c r="AL322" s="1106" t="n"/>
      <c r="AM322" s="1106" t="n"/>
      <c r="AN322" s="1106" t="n"/>
      <c r="AO322" s="1106" t="n"/>
      <c r="AP322" s="1106" t="n"/>
      <c r="AQ322" s="1106" t="n"/>
      <c r="AR322" s="1106" t="n"/>
      <c r="AS322" s="1106" t="n"/>
      <c r="AT322" s="1106" t="n"/>
      <c r="AU322" s="1106" t="n"/>
      <c r="AV322" s="1106" t="n"/>
      <c r="AW322" s="1106" t="n"/>
      <c r="AX322" s="1106" t="n"/>
      <c r="AY322" s="1106" t="n"/>
      <c r="AZ322" s="144" t="n"/>
      <c r="BA322" s="1106" t="n"/>
      <c r="BB322" s="1106" t="n"/>
      <c r="BC322" s="1106" t="n"/>
      <c r="BD322" s="1106" t="n"/>
      <c r="BE322" s="1106" t="n"/>
      <c r="BF322" s="1106" t="n"/>
      <c r="BG322" s="1106" t="n"/>
      <c r="BH322" s="1106" t="n"/>
      <c r="BI322" s="1106" t="n"/>
      <c r="BJ322" s="1106" t="n"/>
      <c r="BK322" s="1106" t="n"/>
      <c r="BL322" s="1106" t="n"/>
      <c r="BM322" s="1106" t="n"/>
      <c r="BN322" s="1106" t="n"/>
      <c r="BO322" s="1106" t="n"/>
      <c r="BP322" s="1106" t="n"/>
      <c r="BQ322" s="1106" t="n"/>
      <c r="BR322" s="1106" t="n"/>
      <c r="BS322" s="1106" t="n"/>
      <c r="BT322" s="1106" t="n"/>
      <c r="BU322" s="1106" t="n"/>
      <c r="BV322" s="1106" t="n"/>
      <c r="BW322" s="1106" t="n"/>
      <c r="BX322" s="1106" t="n"/>
      <c r="BY322" s="1106" t="n"/>
      <c r="BZ322" s="1106" t="n"/>
      <c r="CA322" s="1106" t="n"/>
      <c r="CB322" s="1106" t="n"/>
      <c r="CC322" s="1106" t="n"/>
      <c r="CD322" s="1106" t="n"/>
      <c r="CE322" s="1106" t="n"/>
      <c r="CF322" s="1106" t="n"/>
      <c r="CG322" s="1106" t="n"/>
      <c r="CH322" s="1106" t="n"/>
      <c r="CI322" s="1106" t="n"/>
      <c r="CJ322" s="1106" t="n"/>
      <c r="CK322" s="1106" t="n"/>
      <c r="CL322" s="1106" t="n"/>
      <c r="CM322" s="1106" t="n"/>
      <c r="CN322" s="1106" t="n"/>
      <c r="CO322" s="1106" t="n"/>
      <c r="CP322" s="1106" t="n"/>
      <c r="CQ322" s="1106" t="n"/>
      <c r="CR322" s="1106" t="n"/>
      <c r="CS322" s="1106" t="n"/>
      <c r="CT322" s="1106" t="n"/>
      <c r="CU322" s="1106" t="n"/>
      <c r="CV322" s="1106" t="n"/>
      <c r="CW322" s="1106" t="n"/>
      <c r="CX322" s="1106" t="n"/>
      <c r="CY322" s="1106" t="n"/>
      <c r="CZ322" s="1106" t="n"/>
      <c r="DA322" s="1106" t="n"/>
      <c r="DB322" s="1106" t="n"/>
      <c r="DC322" s="1106" t="n"/>
      <c r="DD322" s="1106" t="n"/>
      <c r="DE322" s="1106" t="n"/>
      <c r="DF322" s="1106" t="n"/>
      <c r="DG322" s="1106" t="n"/>
      <c r="DH322" s="1106" t="n"/>
      <c r="DI322" s="1106" t="n"/>
    </row>
    <row r="323" ht="13.5" customHeight="1" s="1178">
      <c r="A323" s="1106" t="n"/>
      <c r="B323" s="1106" t="n"/>
      <c r="C323" s="1106" t="n"/>
      <c r="D323" s="1106" t="n"/>
      <c r="E323" s="1106" t="n"/>
      <c r="F323" s="1106" t="n"/>
      <c r="G323" s="144" t="n"/>
      <c r="H323" s="1106" t="n"/>
      <c r="I323" s="1106" t="n"/>
      <c r="J323" s="1106" t="n"/>
      <c r="K323" s="1106" t="n"/>
      <c r="L323" s="1106" t="n"/>
      <c r="M323" s="1106" t="n"/>
      <c r="N323" s="1106" t="n"/>
      <c r="O323" s="1106" t="n"/>
      <c r="P323" s="1106" t="n"/>
      <c r="Q323" s="1106" t="n"/>
      <c r="R323" s="1106" t="n"/>
      <c r="S323" s="1106" t="n"/>
      <c r="T323" s="230" t="n"/>
      <c r="U323" s="1106" t="n"/>
      <c r="V323" s="1106" t="n"/>
      <c r="W323" s="1106" t="n"/>
      <c r="X323" s="1106" t="n"/>
      <c r="Y323" s="1106" t="n"/>
      <c r="Z323" s="1106" t="n"/>
      <c r="AA323" s="144" t="n"/>
      <c r="AB323" s="1106" t="n"/>
      <c r="AC323" s="1106" t="n"/>
      <c r="AD323" s="1106" t="n"/>
      <c r="AE323" s="1106" t="n"/>
      <c r="AF323" s="1106" t="n"/>
      <c r="AG323" s="1106" t="n"/>
      <c r="AH323" s="144" t="n"/>
      <c r="AI323" s="1106" t="n"/>
      <c r="AJ323" s="1106" t="n"/>
      <c r="AK323" s="1106" t="n"/>
      <c r="AL323" s="1106" t="n"/>
      <c r="AM323" s="1106" t="n"/>
      <c r="AN323" s="1106" t="n"/>
      <c r="AO323" s="1106" t="n"/>
      <c r="AP323" s="1106" t="n"/>
      <c r="AQ323" s="1106" t="n"/>
      <c r="AR323" s="1106" t="n"/>
      <c r="AS323" s="1106" t="n"/>
      <c r="AT323" s="1106" t="n"/>
      <c r="AU323" s="1106" t="n"/>
      <c r="AV323" s="1106" t="n"/>
      <c r="AW323" s="1106" t="n"/>
      <c r="AX323" s="1106" t="n"/>
      <c r="AY323" s="1106" t="n"/>
      <c r="AZ323" s="144" t="n"/>
      <c r="BA323" s="1106" t="n"/>
      <c r="BB323" s="1106" t="n"/>
      <c r="BC323" s="1106" t="n"/>
      <c r="BD323" s="1106" t="n"/>
      <c r="BE323" s="1106" t="n"/>
      <c r="BF323" s="1106" t="n"/>
      <c r="BG323" s="1106" t="n"/>
      <c r="BH323" s="1106" t="n"/>
      <c r="BI323" s="1106" t="n"/>
      <c r="BJ323" s="1106" t="n"/>
      <c r="BK323" s="1106" t="n"/>
      <c r="BL323" s="1106" t="n"/>
      <c r="BM323" s="1106" t="n"/>
      <c r="BN323" s="1106" t="n"/>
      <c r="BO323" s="1106" t="n"/>
      <c r="BP323" s="1106" t="n"/>
      <c r="BQ323" s="1106" t="n"/>
      <c r="BR323" s="1106" t="n"/>
      <c r="BS323" s="1106" t="n"/>
      <c r="BT323" s="1106" t="n"/>
      <c r="BU323" s="1106" t="n"/>
      <c r="BV323" s="1106" t="n"/>
      <c r="BW323" s="1106" t="n"/>
      <c r="BX323" s="1106" t="n"/>
      <c r="BY323" s="1106" t="n"/>
      <c r="BZ323" s="1106" t="n"/>
      <c r="CA323" s="1106" t="n"/>
      <c r="CB323" s="1106" t="n"/>
      <c r="CC323" s="1106" t="n"/>
      <c r="CD323" s="1106" t="n"/>
      <c r="CE323" s="1106" t="n"/>
      <c r="CF323" s="1106" t="n"/>
      <c r="CG323" s="1106" t="n"/>
      <c r="CH323" s="1106" t="n"/>
      <c r="CI323" s="1106" t="n"/>
      <c r="CJ323" s="1106" t="n"/>
      <c r="CK323" s="1106" t="n"/>
      <c r="CL323" s="1106" t="n"/>
      <c r="CM323" s="1106" t="n"/>
      <c r="CN323" s="1106" t="n"/>
      <c r="CO323" s="1106" t="n"/>
      <c r="CP323" s="1106" t="n"/>
      <c r="CQ323" s="1106" t="n"/>
      <c r="CR323" s="1106" t="n"/>
      <c r="CS323" s="1106" t="n"/>
      <c r="CT323" s="1106" t="n"/>
      <c r="CU323" s="1106" t="n"/>
      <c r="CV323" s="1106" t="n"/>
      <c r="CW323" s="1106" t="n"/>
      <c r="CX323" s="1106" t="n"/>
      <c r="CY323" s="1106" t="n"/>
      <c r="CZ323" s="1106" t="n"/>
      <c r="DA323" s="1106" t="n"/>
      <c r="DB323" s="1106" t="n"/>
      <c r="DC323" s="1106" t="n"/>
      <c r="DD323" s="1106" t="n"/>
      <c r="DE323" s="1106" t="n"/>
      <c r="DF323" s="1106" t="n"/>
      <c r="DG323" s="1106" t="n"/>
      <c r="DH323" s="1106" t="n"/>
      <c r="DI323" s="1106" t="n"/>
    </row>
    <row r="324" ht="13.5" customHeight="1" s="1178">
      <c r="A324" s="1106" t="n"/>
      <c r="B324" s="1106" t="n"/>
      <c r="C324" s="1106" t="n"/>
      <c r="D324" s="1106" t="n"/>
      <c r="E324" s="1106" t="n"/>
      <c r="F324" s="1106" t="n"/>
      <c r="G324" s="144" t="n"/>
      <c r="H324" s="1106" t="n"/>
      <c r="I324" s="1106" t="n"/>
      <c r="J324" s="1106" t="n"/>
      <c r="K324" s="1106" t="n"/>
      <c r="L324" s="1106" t="n"/>
      <c r="M324" s="1106" t="n"/>
      <c r="N324" s="1106" t="n"/>
      <c r="O324" s="1106" t="n"/>
      <c r="P324" s="1106" t="n"/>
      <c r="Q324" s="1106" t="n"/>
      <c r="R324" s="1106" t="n"/>
      <c r="S324" s="1106" t="n"/>
      <c r="T324" s="230" t="n"/>
      <c r="U324" s="1106" t="n"/>
      <c r="V324" s="1106" t="n"/>
      <c r="W324" s="1106" t="n"/>
      <c r="X324" s="1106" t="n"/>
      <c r="Y324" s="1106" t="n"/>
      <c r="Z324" s="1106" t="n"/>
      <c r="AA324" s="144" t="n"/>
      <c r="AB324" s="1106" t="n"/>
      <c r="AC324" s="1106" t="n"/>
      <c r="AD324" s="1106" t="n"/>
      <c r="AE324" s="1106" t="n"/>
      <c r="AF324" s="1106" t="n"/>
      <c r="AG324" s="1106" t="n"/>
      <c r="AH324" s="144" t="n"/>
      <c r="AI324" s="1106" t="n"/>
      <c r="AJ324" s="1106" t="n"/>
      <c r="AK324" s="1106" t="n"/>
      <c r="AL324" s="1106" t="n"/>
      <c r="AM324" s="1106" t="n"/>
      <c r="AN324" s="1106" t="n"/>
      <c r="AO324" s="1106" t="n"/>
      <c r="AP324" s="1106" t="n"/>
      <c r="AQ324" s="1106" t="n"/>
      <c r="AR324" s="1106" t="n"/>
      <c r="AS324" s="1106" t="n"/>
      <c r="AT324" s="1106" t="n"/>
      <c r="AU324" s="1106" t="n"/>
      <c r="AV324" s="1106" t="n"/>
      <c r="AW324" s="1106" t="n"/>
      <c r="AX324" s="1106" t="n"/>
      <c r="AY324" s="1106" t="n"/>
      <c r="AZ324" s="144" t="n"/>
      <c r="BA324" s="1106" t="n"/>
      <c r="BB324" s="1106" t="n"/>
      <c r="BC324" s="1106" t="n"/>
      <c r="BD324" s="1106" t="n"/>
      <c r="BE324" s="1106" t="n"/>
      <c r="BF324" s="1106" t="n"/>
      <c r="BG324" s="1106" t="n"/>
      <c r="BH324" s="1106" t="n"/>
      <c r="BI324" s="1106" t="n"/>
      <c r="BJ324" s="1106" t="n"/>
      <c r="BK324" s="1106" t="n"/>
      <c r="BL324" s="1106" t="n"/>
      <c r="BM324" s="1106" t="n"/>
      <c r="BN324" s="1106" t="n"/>
      <c r="BO324" s="1106" t="n"/>
      <c r="BP324" s="1106" t="n"/>
      <c r="BQ324" s="1106" t="n"/>
      <c r="BR324" s="1106" t="n"/>
      <c r="BS324" s="1106" t="n"/>
      <c r="BT324" s="1106" t="n"/>
      <c r="BU324" s="1106" t="n"/>
      <c r="BV324" s="1106" t="n"/>
      <c r="BW324" s="1106" t="n"/>
      <c r="BX324" s="1106" t="n"/>
      <c r="BY324" s="1106" t="n"/>
      <c r="BZ324" s="1106" t="n"/>
      <c r="CA324" s="1106" t="n"/>
      <c r="CB324" s="1106" t="n"/>
      <c r="CC324" s="1106" t="n"/>
      <c r="CD324" s="1106" t="n"/>
      <c r="CE324" s="1106" t="n"/>
      <c r="CF324" s="1106" t="n"/>
      <c r="CG324" s="1106" t="n"/>
      <c r="CH324" s="1106" t="n"/>
      <c r="CI324" s="1106" t="n"/>
      <c r="CJ324" s="1106" t="n"/>
      <c r="CK324" s="1106" t="n"/>
      <c r="CL324" s="1106" t="n"/>
      <c r="CM324" s="1106" t="n"/>
      <c r="CN324" s="1106" t="n"/>
      <c r="CO324" s="1106" t="n"/>
      <c r="CP324" s="1106" t="n"/>
      <c r="CQ324" s="1106" t="n"/>
      <c r="CR324" s="1106" t="n"/>
      <c r="CS324" s="1106" t="n"/>
      <c r="CT324" s="1106" t="n"/>
      <c r="CU324" s="1106" t="n"/>
      <c r="CV324" s="1106" t="n"/>
      <c r="CW324" s="1106" t="n"/>
      <c r="CX324" s="1106" t="n"/>
      <c r="CY324" s="1106" t="n"/>
      <c r="CZ324" s="1106" t="n"/>
      <c r="DA324" s="1106" t="n"/>
      <c r="DB324" s="1106" t="n"/>
      <c r="DC324" s="1106" t="n"/>
      <c r="DD324" s="1106" t="n"/>
      <c r="DE324" s="1106" t="n"/>
      <c r="DF324" s="1106" t="n"/>
      <c r="DG324" s="1106" t="n"/>
      <c r="DH324" s="1106" t="n"/>
      <c r="DI324" s="1106" t="n"/>
    </row>
    <row r="325" ht="13.5" customHeight="1" s="1178">
      <c r="A325" s="1106" t="n"/>
      <c r="B325" s="1106" t="n"/>
      <c r="C325" s="1106" t="n"/>
      <c r="D325" s="1106" t="n"/>
      <c r="E325" s="1106" t="n"/>
      <c r="F325" s="1106" t="n"/>
      <c r="G325" s="144" t="n"/>
      <c r="H325" s="1106" t="n"/>
      <c r="I325" s="1106" t="n"/>
      <c r="J325" s="1106" t="n"/>
      <c r="K325" s="1106" t="n"/>
      <c r="L325" s="1106" t="n"/>
      <c r="M325" s="1106" t="n"/>
      <c r="N325" s="1106" t="n"/>
      <c r="O325" s="1106" t="n"/>
      <c r="P325" s="1106" t="n"/>
      <c r="Q325" s="1106" t="n"/>
      <c r="R325" s="1106" t="n"/>
      <c r="S325" s="1106" t="n"/>
      <c r="T325" s="230" t="n"/>
      <c r="U325" s="1106" t="n"/>
      <c r="V325" s="1106" t="n"/>
      <c r="W325" s="1106" t="n"/>
      <c r="X325" s="1106" t="n"/>
      <c r="Y325" s="1106" t="n"/>
      <c r="Z325" s="1106" t="n"/>
      <c r="AA325" s="144" t="n"/>
      <c r="AB325" s="1106" t="n"/>
      <c r="AC325" s="1106" t="n"/>
      <c r="AD325" s="1106" t="n"/>
      <c r="AE325" s="1106" t="n"/>
      <c r="AF325" s="1106" t="n"/>
      <c r="AG325" s="1106" t="n"/>
      <c r="AH325" s="144" t="n"/>
      <c r="AI325" s="1106" t="n"/>
      <c r="AJ325" s="1106" t="n"/>
      <c r="AK325" s="1106" t="n"/>
      <c r="AL325" s="1106" t="n"/>
      <c r="AM325" s="1106" t="n"/>
      <c r="AN325" s="1106" t="n"/>
      <c r="AO325" s="1106" t="n"/>
      <c r="AP325" s="1106" t="n"/>
      <c r="AQ325" s="1106" t="n"/>
      <c r="AR325" s="1106" t="n"/>
      <c r="AS325" s="1106" t="n"/>
      <c r="AT325" s="1106" t="n"/>
      <c r="AU325" s="1106" t="n"/>
      <c r="AV325" s="1106" t="n"/>
      <c r="AW325" s="1106" t="n"/>
      <c r="AX325" s="1106" t="n"/>
      <c r="AY325" s="1106" t="n"/>
      <c r="AZ325" s="144" t="n"/>
      <c r="BA325" s="1106" t="n"/>
      <c r="BB325" s="1106" t="n"/>
      <c r="BC325" s="1106" t="n"/>
      <c r="BD325" s="1106" t="n"/>
      <c r="BE325" s="1106" t="n"/>
      <c r="BF325" s="1106" t="n"/>
      <c r="BG325" s="1106" t="n"/>
      <c r="BH325" s="1106" t="n"/>
      <c r="BI325" s="1106" t="n"/>
      <c r="BJ325" s="1106" t="n"/>
      <c r="BK325" s="1106" t="n"/>
      <c r="BL325" s="1106" t="n"/>
      <c r="BM325" s="1106" t="n"/>
      <c r="BN325" s="1106" t="n"/>
      <c r="BO325" s="1106" t="n"/>
      <c r="BP325" s="1106" t="n"/>
      <c r="BQ325" s="1106" t="n"/>
      <c r="BR325" s="1106" t="n"/>
      <c r="BS325" s="1106" t="n"/>
      <c r="BT325" s="1106" t="n"/>
      <c r="BU325" s="1106" t="n"/>
      <c r="BV325" s="1106" t="n"/>
      <c r="BW325" s="1106" t="n"/>
      <c r="BX325" s="1106" t="n"/>
      <c r="BY325" s="1106" t="n"/>
      <c r="BZ325" s="1106" t="n"/>
      <c r="CA325" s="1106" t="n"/>
      <c r="CB325" s="1106" t="n"/>
      <c r="CC325" s="1106" t="n"/>
      <c r="CD325" s="1106" t="n"/>
      <c r="CE325" s="1106" t="n"/>
      <c r="CF325" s="1106" t="n"/>
      <c r="CG325" s="1106" t="n"/>
      <c r="CH325" s="1106" t="n"/>
      <c r="CI325" s="1106" t="n"/>
      <c r="CJ325" s="1106" t="n"/>
      <c r="CK325" s="1106" t="n"/>
      <c r="CL325" s="1106" t="n"/>
      <c r="CM325" s="1106" t="n"/>
      <c r="CN325" s="1106" t="n"/>
      <c r="CO325" s="1106" t="n"/>
      <c r="CP325" s="1106" t="n"/>
      <c r="CQ325" s="1106" t="n"/>
      <c r="CR325" s="1106" t="n"/>
      <c r="CS325" s="1106" t="n"/>
      <c r="CT325" s="1106" t="n"/>
      <c r="CU325" s="1106" t="n"/>
      <c r="CV325" s="1106" t="n"/>
      <c r="CW325" s="1106" t="n"/>
      <c r="CX325" s="1106" t="n"/>
      <c r="CY325" s="1106" t="n"/>
      <c r="CZ325" s="1106" t="n"/>
      <c r="DA325" s="1106" t="n"/>
      <c r="DB325" s="1106" t="n"/>
      <c r="DC325" s="1106" t="n"/>
      <c r="DD325" s="1106" t="n"/>
      <c r="DE325" s="1106" t="n"/>
      <c r="DF325" s="1106" t="n"/>
      <c r="DG325" s="1106" t="n"/>
      <c r="DH325" s="1106" t="n"/>
      <c r="DI325" s="1106" t="n"/>
    </row>
    <row r="326" ht="13.5" customHeight="1" s="1178">
      <c r="A326" s="1106" t="n"/>
      <c r="B326" s="1106" t="n"/>
      <c r="C326" s="1106" t="n"/>
      <c r="D326" s="1106" t="n"/>
      <c r="E326" s="1106" t="n"/>
      <c r="F326" s="1106" t="n"/>
      <c r="G326" s="144" t="n"/>
      <c r="H326" s="1106" t="n"/>
      <c r="I326" s="1106" t="n"/>
      <c r="J326" s="1106" t="n"/>
      <c r="K326" s="1106" t="n"/>
      <c r="L326" s="1106" t="n"/>
      <c r="M326" s="1106" t="n"/>
      <c r="N326" s="1106" t="n"/>
      <c r="O326" s="1106" t="n"/>
      <c r="P326" s="1106" t="n"/>
      <c r="Q326" s="1106" t="n"/>
      <c r="R326" s="1106" t="n"/>
      <c r="S326" s="1106" t="n"/>
      <c r="T326" s="230" t="n"/>
      <c r="U326" s="1106" t="n"/>
      <c r="V326" s="1106" t="n"/>
      <c r="W326" s="1106" t="n"/>
      <c r="X326" s="1106" t="n"/>
      <c r="Y326" s="1106" t="n"/>
      <c r="Z326" s="1106" t="n"/>
      <c r="AA326" s="144" t="n"/>
      <c r="AB326" s="1106" t="n"/>
      <c r="AC326" s="1106" t="n"/>
      <c r="AD326" s="1106" t="n"/>
      <c r="AE326" s="1106" t="n"/>
      <c r="AF326" s="1106" t="n"/>
      <c r="AG326" s="1106" t="n"/>
      <c r="AH326" s="144" t="n"/>
      <c r="AI326" s="1106" t="n"/>
      <c r="AJ326" s="1106" t="n"/>
      <c r="AK326" s="1106" t="n"/>
      <c r="AL326" s="1106" t="n"/>
      <c r="AM326" s="1106" t="n"/>
      <c r="AN326" s="1106" t="n"/>
      <c r="AO326" s="1106" t="n"/>
      <c r="AP326" s="1106" t="n"/>
      <c r="AQ326" s="1106" t="n"/>
      <c r="AR326" s="1106" t="n"/>
      <c r="AS326" s="1106" t="n"/>
      <c r="AT326" s="1106" t="n"/>
      <c r="AU326" s="1106" t="n"/>
      <c r="AV326" s="1106" t="n"/>
      <c r="AW326" s="1106" t="n"/>
      <c r="AX326" s="1106" t="n"/>
      <c r="AY326" s="1106" t="n"/>
      <c r="AZ326" s="144" t="n"/>
      <c r="BA326" s="1106" t="n"/>
      <c r="BB326" s="1106" t="n"/>
      <c r="BC326" s="1106" t="n"/>
      <c r="BD326" s="1106" t="n"/>
      <c r="BE326" s="1106" t="n"/>
      <c r="BF326" s="1106" t="n"/>
      <c r="BG326" s="1106" t="n"/>
      <c r="BH326" s="1106" t="n"/>
      <c r="BI326" s="1106" t="n"/>
      <c r="BJ326" s="1106" t="n"/>
      <c r="BK326" s="1106" t="n"/>
      <c r="BL326" s="1106" t="n"/>
      <c r="BM326" s="1106" t="n"/>
      <c r="BN326" s="1106" t="n"/>
      <c r="BO326" s="1106" t="n"/>
      <c r="BP326" s="1106" t="n"/>
      <c r="BQ326" s="1106" t="n"/>
      <c r="BR326" s="1106" t="n"/>
      <c r="BS326" s="1106" t="n"/>
      <c r="BT326" s="1106" t="n"/>
      <c r="BU326" s="1106" t="n"/>
      <c r="BV326" s="1106" t="n"/>
      <c r="BW326" s="1106" t="n"/>
      <c r="BX326" s="1106" t="n"/>
      <c r="BY326" s="1106" t="n"/>
      <c r="BZ326" s="1106" t="n"/>
      <c r="CA326" s="1106" t="n"/>
      <c r="CB326" s="1106" t="n"/>
      <c r="CC326" s="1106" t="n"/>
      <c r="CD326" s="1106" t="n"/>
      <c r="CE326" s="1106" t="n"/>
      <c r="CF326" s="1106" t="n"/>
      <c r="CG326" s="1106" t="n"/>
      <c r="CH326" s="1106" t="n"/>
      <c r="CI326" s="1106" t="n"/>
      <c r="CJ326" s="1106" t="n"/>
      <c r="CK326" s="1106" t="n"/>
      <c r="CL326" s="1106" t="n"/>
      <c r="CM326" s="1106" t="n"/>
      <c r="CN326" s="1106" t="n"/>
      <c r="CO326" s="1106" t="n"/>
      <c r="CP326" s="1106" t="n"/>
      <c r="CQ326" s="1106" t="n"/>
      <c r="CR326" s="1106" t="n"/>
      <c r="CS326" s="1106" t="n"/>
      <c r="CT326" s="1106" t="n"/>
      <c r="CU326" s="1106" t="n"/>
      <c r="CV326" s="1106" t="n"/>
      <c r="CW326" s="1106" t="n"/>
      <c r="CX326" s="1106" t="n"/>
      <c r="CY326" s="1106" t="n"/>
      <c r="CZ326" s="1106" t="n"/>
      <c r="DA326" s="1106" t="n"/>
      <c r="DB326" s="1106" t="n"/>
      <c r="DC326" s="1106" t="n"/>
      <c r="DD326" s="1106" t="n"/>
      <c r="DE326" s="1106" t="n"/>
      <c r="DF326" s="1106" t="n"/>
      <c r="DG326" s="1106" t="n"/>
      <c r="DH326" s="1106" t="n"/>
      <c r="DI326" s="1106" t="n"/>
    </row>
    <row r="327" ht="13.5" customHeight="1" s="1178">
      <c r="A327" s="1106" t="n"/>
      <c r="B327" s="1106" t="n"/>
      <c r="C327" s="1106" t="n"/>
      <c r="D327" s="1106" t="n"/>
      <c r="E327" s="1106" t="n"/>
      <c r="F327" s="1106" t="n"/>
      <c r="G327" s="144" t="n"/>
      <c r="H327" s="1106" t="n"/>
      <c r="I327" s="1106" t="n"/>
      <c r="J327" s="1106" t="n"/>
      <c r="K327" s="1106" t="n"/>
      <c r="L327" s="1106" t="n"/>
      <c r="M327" s="1106" t="n"/>
      <c r="N327" s="1106" t="n"/>
      <c r="O327" s="1106" t="n"/>
      <c r="P327" s="1106" t="n"/>
      <c r="Q327" s="1106" t="n"/>
      <c r="R327" s="1106" t="n"/>
      <c r="S327" s="1106" t="n"/>
      <c r="T327" s="230" t="n"/>
      <c r="U327" s="1106" t="n"/>
      <c r="V327" s="1106" t="n"/>
      <c r="W327" s="1106" t="n"/>
      <c r="X327" s="1106" t="n"/>
      <c r="Y327" s="1106" t="n"/>
      <c r="Z327" s="1106" t="n"/>
      <c r="AA327" s="144" t="n"/>
      <c r="AB327" s="1106" t="n"/>
      <c r="AC327" s="1106" t="n"/>
      <c r="AD327" s="1106" t="n"/>
      <c r="AE327" s="1106" t="n"/>
      <c r="AF327" s="1106" t="n"/>
      <c r="AG327" s="1106" t="n"/>
      <c r="AH327" s="144" t="n"/>
      <c r="AI327" s="1106" t="n"/>
      <c r="AJ327" s="1106" t="n"/>
      <c r="AK327" s="1106" t="n"/>
      <c r="AL327" s="1106" t="n"/>
      <c r="AM327" s="1106" t="n"/>
      <c r="AN327" s="1106" t="n"/>
      <c r="AO327" s="1106" t="n"/>
      <c r="AP327" s="1106" t="n"/>
      <c r="AQ327" s="1106" t="n"/>
      <c r="AR327" s="1106" t="n"/>
      <c r="AS327" s="1106" t="n"/>
      <c r="AT327" s="1106" t="n"/>
      <c r="AU327" s="1106" t="n"/>
      <c r="AV327" s="1106" t="n"/>
      <c r="AW327" s="1106" t="n"/>
      <c r="AX327" s="1106" t="n"/>
      <c r="AY327" s="1106" t="n"/>
      <c r="AZ327" s="144" t="n"/>
      <c r="BA327" s="1106" t="n"/>
      <c r="BB327" s="1106" t="n"/>
      <c r="BC327" s="1106" t="n"/>
      <c r="BD327" s="1106" t="n"/>
      <c r="BE327" s="1106" t="n"/>
      <c r="BF327" s="1106" t="n"/>
      <c r="BG327" s="1106" t="n"/>
      <c r="BH327" s="1106" t="n"/>
      <c r="BI327" s="1106" t="n"/>
      <c r="BJ327" s="1106" t="n"/>
      <c r="BK327" s="1106" t="n"/>
      <c r="BL327" s="1106" t="n"/>
      <c r="BM327" s="1106" t="n"/>
      <c r="BN327" s="1106" t="n"/>
      <c r="BO327" s="1106" t="n"/>
      <c r="BP327" s="1106" t="n"/>
      <c r="BQ327" s="1106" t="n"/>
      <c r="BR327" s="1106" t="n"/>
      <c r="BS327" s="1106" t="n"/>
      <c r="BT327" s="1106" t="n"/>
      <c r="BU327" s="1106" t="n"/>
      <c r="BV327" s="1106" t="n"/>
      <c r="BW327" s="1106" t="n"/>
      <c r="BX327" s="1106" t="n"/>
      <c r="BY327" s="1106" t="n"/>
      <c r="BZ327" s="1106" t="n"/>
      <c r="CA327" s="1106" t="n"/>
      <c r="CB327" s="1106" t="n"/>
      <c r="CC327" s="1106" t="n"/>
      <c r="CD327" s="1106" t="n"/>
      <c r="CE327" s="1106" t="n"/>
      <c r="CF327" s="1106" t="n"/>
      <c r="CG327" s="1106" t="n"/>
      <c r="CH327" s="1106" t="n"/>
      <c r="CI327" s="1106" t="n"/>
      <c r="CJ327" s="1106" t="n"/>
      <c r="CK327" s="1106" t="n"/>
      <c r="CL327" s="1106" t="n"/>
      <c r="CM327" s="1106" t="n"/>
      <c r="CN327" s="1106" t="n"/>
      <c r="CO327" s="1106" t="n"/>
      <c r="CP327" s="1106" t="n"/>
      <c r="CQ327" s="1106" t="n"/>
      <c r="CR327" s="1106" t="n"/>
      <c r="CS327" s="1106" t="n"/>
      <c r="CT327" s="1106" t="n"/>
      <c r="CU327" s="1106" t="n"/>
      <c r="CV327" s="1106" t="n"/>
      <c r="CW327" s="1106" t="n"/>
      <c r="CX327" s="1106" t="n"/>
      <c r="CY327" s="1106" t="n"/>
      <c r="CZ327" s="1106" t="n"/>
      <c r="DA327" s="1106" t="n"/>
      <c r="DB327" s="1106" t="n"/>
      <c r="DC327" s="1106" t="n"/>
      <c r="DD327" s="1106" t="n"/>
      <c r="DE327" s="1106" t="n"/>
      <c r="DF327" s="1106" t="n"/>
      <c r="DG327" s="1106" t="n"/>
      <c r="DH327" s="1106" t="n"/>
      <c r="DI327" s="1106" t="n"/>
    </row>
    <row r="328" ht="13.5" customHeight="1" s="1178">
      <c r="A328" s="1106" t="n"/>
      <c r="B328" s="1106" t="n"/>
      <c r="C328" s="1106" t="n"/>
      <c r="D328" s="1106" t="n"/>
      <c r="E328" s="1106" t="n"/>
      <c r="F328" s="1106" t="n"/>
      <c r="G328" s="144" t="n"/>
      <c r="H328" s="1106" t="n"/>
      <c r="I328" s="1106" t="n"/>
      <c r="J328" s="1106" t="n"/>
      <c r="K328" s="1106" t="n"/>
      <c r="L328" s="1106" t="n"/>
      <c r="M328" s="1106" t="n"/>
      <c r="N328" s="1106" t="n"/>
      <c r="O328" s="1106" t="n"/>
      <c r="P328" s="1106" t="n"/>
      <c r="Q328" s="1106" t="n"/>
      <c r="R328" s="1106" t="n"/>
      <c r="S328" s="1106" t="n"/>
      <c r="T328" s="230" t="n"/>
      <c r="U328" s="1106" t="n"/>
      <c r="V328" s="1106" t="n"/>
      <c r="W328" s="1106" t="n"/>
      <c r="X328" s="1106" t="n"/>
      <c r="Y328" s="1106" t="n"/>
      <c r="Z328" s="1106" t="n"/>
      <c r="AA328" s="144" t="n"/>
      <c r="AB328" s="1106" t="n"/>
      <c r="AC328" s="1106" t="n"/>
      <c r="AD328" s="1106" t="n"/>
      <c r="AE328" s="1106" t="n"/>
      <c r="AF328" s="1106" t="n"/>
      <c r="AG328" s="1106" t="n"/>
      <c r="AH328" s="144" t="n"/>
      <c r="AI328" s="1106" t="n"/>
      <c r="AJ328" s="1106" t="n"/>
      <c r="AK328" s="1106" t="n"/>
      <c r="AL328" s="1106" t="n"/>
      <c r="AM328" s="1106" t="n"/>
      <c r="AN328" s="1106" t="n"/>
      <c r="AO328" s="1106" t="n"/>
      <c r="AP328" s="1106" t="n"/>
      <c r="AQ328" s="1106" t="n"/>
      <c r="AR328" s="1106" t="n"/>
      <c r="AS328" s="1106" t="n"/>
      <c r="AT328" s="1106" t="n"/>
      <c r="AU328" s="1106" t="n"/>
      <c r="AV328" s="1106" t="n"/>
      <c r="AW328" s="1106" t="n"/>
      <c r="AX328" s="1106" t="n"/>
      <c r="AY328" s="1106" t="n"/>
      <c r="AZ328" s="144" t="n"/>
      <c r="BA328" s="1106" t="n"/>
      <c r="BB328" s="1106" t="n"/>
      <c r="BC328" s="1106" t="n"/>
      <c r="BD328" s="1106" t="n"/>
      <c r="BE328" s="1106" t="n"/>
      <c r="BF328" s="1106" t="n"/>
      <c r="BG328" s="1106" t="n"/>
      <c r="BH328" s="1106" t="n"/>
      <c r="BI328" s="1106" t="n"/>
      <c r="BJ328" s="1106" t="n"/>
      <c r="BK328" s="1106" t="n"/>
      <c r="BL328" s="1106" t="n"/>
      <c r="BM328" s="1106" t="n"/>
      <c r="BN328" s="1106" t="n"/>
      <c r="BO328" s="1106" t="n"/>
      <c r="BP328" s="1106" t="n"/>
      <c r="BQ328" s="1106" t="n"/>
      <c r="BR328" s="1106" t="n"/>
      <c r="BS328" s="1106" t="n"/>
      <c r="BT328" s="1106" t="n"/>
      <c r="BU328" s="1106" t="n"/>
      <c r="BV328" s="1106" t="n"/>
      <c r="BW328" s="1106" t="n"/>
      <c r="BX328" s="1106" t="n"/>
      <c r="BY328" s="1106" t="n"/>
      <c r="BZ328" s="1106" t="n"/>
      <c r="CA328" s="1106" t="n"/>
      <c r="CB328" s="1106" t="n"/>
      <c r="CC328" s="1106" t="n"/>
      <c r="CD328" s="1106" t="n"/>
      <c r="CE328" s="1106" t="n"/>
      <c r="CF328" s="1106" t="n"/>
      <c r="CG328" s="1106" t="n"/>
      <c r="CH328" s="1106" t="n"/>
      <c r="CI328" s="1106" t="n"/>
      <c r="CJ328" s="1106" t="n"/>
      <c r="CK328" s="1106" t="n"/>
      <c r="CL328" s="1106" t="n"/>
      <c r="CM328" s="1106" t="n"/>
      <c r="CN328" s="1106" t="n"/>
      <c r="CO328" s="1106" t="n"/>
      <c r="CP328" s="1106" t="n"/>
      <c r="CQ328" s="1106" t="n"/>
      <c r="CR328" s="1106" t="n"/>
      <c r="CS328" s="1106" t="n"/>
      <c r="CT328" s="1106" t="n"/>
      <c r="CU328" s="1106" t="n"/>
      <c r="CV328" s="1106" t="n"/>
      <c r="CW328" s="1106" t="n"/>
      <c r="CX328" s="1106" t="n"/>
      <c r="CY328" s="1106" t="n"/>
      <c r="CZ328" s="1106" t="n"/>
      <c r="DA328" s="1106" t="n"/>
      <c r="DB328" s="1106" t="n"/>
      <c r="DC328" s="1106" t="n"/>
      <c r="DD328" s="1106" t="n"/>
      <c r="DE328" s="1106" t="n"/>
      <c r="DF328" s="1106" t="n"/>
      <c r="DG328" s="1106" t="n"/>
      <c r="DH328" s="1106" t="n"/>
      <c r="DI328" s="1106" t="n"/>
    </row>
    <row r="329" ht="13.5" customHeight="1" s="1178">
      <c r="A329" s="1106" t="n"/>
      <c r="B329" s="1106" t="n"/>
      <c r="C329" s="1106" t="n"/>
      <c r="D329" s="1106" t="n"/>
      <c r="E329" s="1106" t="n"/>
      <c r="F329" s="1106" t="n"/>
      <c r="G329" s="144" t="n"/>
      <c r="H329" s="1106" t="n"/>
      <c r="I329" s="1106" t="n"/>
      <c r="J329" s="1106" t="n"/>
      <c r="K329" s="1106" t="n"/>
      <c r="L329" s="1106" t="n"/>
      <c r="M329" s="1106" t="n"/>
      <c r="N329" s="1106" t="n"/>
      <c r="O329" s="1106" t="n"/>
      <c r="P329" s="1106" t="n"/>
      <c r="Q329" s="1106" t="n"/>
      <c r="R329" s="1106" t="n"/>
      <c r="S329" s="1106" t="n"/>
      <c r="T329" s="230" t="n"/>
      <c r="U329" s="1106" t="n"/>
      <c r="V329" s="1106" t="n"/>
      <c r="W329" s="1106" t="n"/>
      <c r="X329" s="1106" t="n"/>
      <c r="Y329" s="1106" t="n"/>
      <c r="Z329" s="1106" t="n"/>
      <c r="AA329" s="144" t="n"/>
      <c r="AB329" s="1106" t="n"/>
      <c r="AC329" s="1106" t="n"/>
      <c r="AD329" s="1106" t="n"/>
      <c r="AE329" s="1106" t="n"/>
      <c r="AF329" s="1106" t="n"/>
      <c r="AG329" s="1106" t="n"/>
      <c r="AH329" s="144" t="n"/>
      <c r="AI329" s="1106" t="n"/>
      <c r="AJ329" s="1106" t="n"/>
      <c r="AK329" s="1106" t="n"/>
      <c r="AL329" s="1106" t="n"/>
      <c r="AM329" s="1106" t="n"/>
      <c r="AN329" s="1106" t="n"/>
      <c r="AO329" s="1106" t="n"/>
      <c r="AP329" s="1106" t="n"/>
      <c r="AQ329" s="1106" t="n"/>
      <c r="AR329" s="1106" t="n"/>
      <c r="AS329" s="1106" t="n"/>
      <c r="AT329" s="1106" t="n"/>
      <c r="AU329" s="1106" t="n"/>
      <c r="AV329" s="1106" t="n"/>
      <c r="AW329" s="1106" t="n"/>
      <c r="AX329" s="1106" t="n"/>
      <c r="AY329" s="1106" t="n"/>
      <c r="AZ329" s="144" t="n"/>
      <c r="BA329" s="1106" t="n"/>
      <c r="BB329" s="1106" t="n"/>
      <c r="BC329" s="1106" t="n"/>
      <c r="BD329" s="1106" t="n"/>
      <c r="BE329" s="1106" t="n"/>
      <c r="BF329" s="1106" t="n"/>
      <c r="BG329" s="1106" t="n"/>
      <c r="BH329" s="1106" t="n"/>
      <c r="BI329" s="1106" t="n"/>
      <c r="BJ329" s="1106" t="n"/>
      <c r="BK329" s="1106" t="n"/>
      <c r="BL329" s="1106" t="n"/>
      <c r="BM329" s="1106" t="n"/>
      <c r="BN329" s="1106" t="n"/>
      <c r="BO329" s="1106" t="n"/>
      <c r="BP329" s="1106" t="n"/>
      <c r="BQ329" s="1106" t="n"/>
      <c r="BR329" s="1106" t="n"/>
      <c r="BS329" s="1106" t="n"/>
      <c r="BT329" s="1106" t="n"/>
      <c r="BU329" s="1106" t="n"/>
      <c r="BV329" s="1106" t="n"/>
      <c r="BW329" s="1106" t="n"/>
      <c r="BX329" s="1106" t="n"/>
      <c r="BY329" s="1106" t="n"/>
      <c r="BZ329" s="1106" t="n"/>
      <c r="CA329" s="1106" t="n"/>
      <c r="CB329" s="1106" t="n"/>
      <c r="CC329" s="1106" t="n"/>
      <c r="CD329" s="1106" t="n"/>
      <c r="CE329" s="1106" t="n"/>
      <c r="CF329" s="1106" t="n"/>
      <c r="CG329" s="1106" t="n"/>
      <c r="CH329" s="1106" t="n"/>
      <c r="CI329" s="1106" t="n"/>
      <c r="CJ329" s="1106" t="n"/>
      <c r="CK329" s="1106" t="n"/>
      <c r="CL329" s="1106" t="n"/>
      <c r="CM329" s="1106" t="n"/>
      <c r="CN329" s="1106" t="n"/>
      <c r="CO329" s="1106" t="n"/>
      <c r="CP329" s="1106" t="n"/>
      <c r="CQ329" s="1106" t="n"/>
      <c r="CR329" s="1106" t="n"/>
      <c r="CS329" s="1106" t="n"/>
      <c r="CT329" s="1106" t="n"/>
      <c r="CU329" s="1106" t="n"/>
      <c r="CV329" s="1106" t="n"/>
      <c r="CW329" s="1106" t="n"/>
      <c r="CX329" s="1106" t="n"/>
      <c r="CY329" s="1106" t="n"/>
      <c r="CZ329" s="1106" t="n"/>
      <c r="DA329" s="1106" t="n"/>
      <c r="DB329" s="1106" t="n"/>
      <c r="DC329" s="1106" t="n"/>
      <c r="DD329" s="1106" t="n"/>
      <c r="DE329" s="1106" t="n"/>
      <c r="DF329" s="1106" t="n"/>
      <c r="DG329" s="1106" t="n"/>
      <c r="DH329" s="1106" t="n"/>
      <c r="DI329" s="1106" t="n"/>
    </row>
    <row r="330" ht="13.5" customHeight="1" s="1178">
      <c r="A330" s="1106" t="n"/>
      <c r="B330" s="1106" t="n"/>
      <c r="C330" s="1106" t="n"/>
      <c r="D330" s="1106" t="n"/>
      <c r="E330" s="1106" t="n"/>
      <c r="F330" s="1106" t="n"/>
      <c r="G330" s="144" t="n"/>
      <c r="H330" s="1106" t="n"/>
      <c r="I330" s="1106" t="n"/>
      <c r="J330" s="1106" t="n"/>
      <c r="K330" s="1106" t="n"/>
      <c r="L330" s="1106" t="n"/>
      <c r="M330" s="1106" t="n"/>
      <c r="N330" s="1106" t="n"/>
      <c r="O330" s="1106" t="n"/>
      <c r="P330" s="1106" t="n"/>
      <c r="Q330" s="1106" t="n"/>
      <c r="R330" s="1106" t="n"/>
      <c r="S330" s="1106" t="n"/>
      <c r="T330" s="230" t="n"/>
      <c r="U330" s="1106" t="n"/>
      <c r="V330" s="1106" t="n"/>
      <c r="W330" s="1106" t="n"/>
      <c r="X330" s="1106" t="n"/>
      <c r="Y330" s="1106" t="n"/>
      <c r="Z330" s="1106" t="n"/>
      <c r="AA330" s="144" t="n"/>
      <c r="AB330" s="1106" t="n"/>
      <c r="AC330" s="1106" t="n"/>
      <c r="AD330" s="1106" t="n"/>
      <c r="AE330" s="1106" t="n"/>
      <c r="AF330" s="1106" t="n"/>
      <c r="AG330" s="1106" t="n"/>
      <c r="AH330" s="144" t="n"/>
      <c r="AI330" s="1106" t="n"/>
      <c r="AJ330" s="1106" t="n"/>
      <c r="AK330" s="1106" t="n"/>
      <c r="AL330" s="1106" t="n"/>
      <c r="AM330" s="1106" t="n"/>
      <c r="AN330" s="1106" t="n"/>
      <c r="AO330" s="1106" t="n"/>
      <c r="AP330" s="1106" t="n"/>
      <c r="AQ330" s="1106" t="n"/>
      <c r="AR330" s="1106" t="n"/>
      <c r="AS330" s="1106" t="n"/>
      <c r="AT330" s="1106" t="n"/>
      <c r="AU330" s="1106" t="n"/>
      <c r="AV330" s="1106" t="n"/>
      <c r="AW330" s="1106" t="n"/>
      <c r="AX330" s="1106" t="n"/>
      <c r="AY330" s="1106" t="n"/>
      <c r="AZ330" s="144" t="n"/>
      <c r="BA330" s="1106" t="n"/>
      <c r="BB330" s="1106" t="n"/>
      <c r="BC330" s="1106" t="n"/>
      <c r="BD330" s="1106" t="n"/>
      <c r="BE330" s="1106" t="n"/>
      <c r="BF330" s="1106" t="n"/>
      <c r="BG330" s="1106" t="n"/>
      <c r="BH330" s="1106" t="n"/>
      <c r="BI330" s="1106" t="n"/>
      <c r="BJ330" s="1106" t="n"/>
      <c r="BK330" s="1106" t="n"/>
      <c r="BL330" s="1106" t="n"/>
      <c r="BM330" s="1106" t="n"/>
      <c r="BN330" s="1106" t="n"/>
      <c r="BO330" s="1106" t="n"/>
      <c r="BP330" s="1106" t="n"/>
      <c r="BQ330" s="1106" t="n"/>
      <c r="BR330" s="1106" t="n"/>
      <c r="BS330" s="1106" t="n"/>
      <c r="BT330" s="1106" t="n"/>
      <c r="BU330" s="1106" t="n"/>
      <c r="BV330" s="1106" t="n"/>
      <c r="BW330" s="1106" t="n"/>
      <c r="BX330" s="1106" t="n"/>
      <c r="BY330" s="1106" t="n"/>
      <c r="BZ330" s="1106" t="n"/>
      <c r="CA330" s="1106" t="n"/>
      <c r="CB330" s="1106" t="n"/>
      <c r="CC330" s="1106" t="n"/>
      <c r="CD330" s="1106" t="n"/>
      <c r="CE330" s="1106" t="n"/>
      <c r="CF330" s="1106" t="n"/>
      <c r="CG330" s="1106" t="n"/>
      <c r="CH330" s="1106" t="n"/>
      <c r="CI330" s="1106" t="n"/>
      <c r="CJ330" s="1106" t="n"/>
      <c r="CK330" s="1106" t="n"/>
      <c r="CL330" s="1106" t="n"/>
      <c r="CM330" s="1106" t="n"/>
      <c r="CN330" s="1106" t="n"/>
      <c r="CO330" s="1106" t="n"/>
      <c r="CP330" s="1106" t="n"/>
      <c r="CQ330" s="1106" t="n"/>
      <c r="CR330" s="1106" t="n"/>
      <c r="CS330" s="1106" t="n"/>
      <c r="CT330" s="1106" t="n"/>
      <c r="CU330" s="1106" t="n"/>
      <c r="CV330" s="1106" t="n"/>
      <c r="CW330" s="1106" t="n"/>
      <c r="CX330" s="1106" t="n"/>
      <c r="CY330" s="1106" t="n"/>
      <c r="CZ330" s="1106" t="n"/>
      <c r="DA330" s="1106" t="n"/>
      <c r="DB330" s="1106" t="n"/>
      <c r="DC330" s="1106" t="n"/>
      <c r="DD330" s="1106" t="n"/>
      <c r="DE330" s="1106" t="n"/>
      <c r="DF330" s="1106" t="n"/>
      <c r="DG330" s="1106" t="n"/>
      <c r="DH330" s="1106" t="n"/>
      <c r="DI330" s="1106" t="n"/>
    </row>
    <row r="331" ht="13.5" customHeight="1" s="1178">
      <c r="A331" s="1106" t="n"/>
      <c r="B331" s="1106" t="n"/>
      <c r="C331" s="1106" t="n"/>
      <c r="D331" s="1106" t="n"/>
      <c r="E331" s="1106" t="n"/>
      <c r="F331" s="1106" t="n"/>
      <c r="G331" s="144" t="n"/>
      <c r="H331" s="1106" t="n"/>
      <c r="I331" s="1106" t="n"/>
      <c r="J331" s="1106" t="n"/>
      <c r="K331" s="1106" t="n"/>
      <c r="L331" s="1106" t="n"/>
      <c r="M331" s="1106" t="n"/>
      <c r="N331" s="1106" t="n"/>
      <c r="O331" s="1106" t="n"/>
      <c r="P331" s="1106" t="n"/>
      <c r="Q331" s="1106" t="n"/>
      <c r="R331" s="1106" t="n"/>
      <c r="S331" s="1106" t="n"/>
      <c r="T331" s="230" t="n"/>
      <c r="U331" s="1106" t="n"/>
      <c r="V331" s="1106" t="n"/>
      <c r="W331" s="1106" t="n"/>
      <c r="X331" s="1106" t="n"/>
      <c r="Y331" s="1106" t="n"/>
      <c r="Z331" s="1106" t="n"/>
      <c r="AA331" s="144" t="n"/>
      <c r="AB331" s="1106" t="n"/>
      <c r="AC331" s="1106" t="n"/>
      <c r="AD331" s="1106" t="n"/>
      <c r="AE331" s="1106" t="n"/>
      <c r="AF331" s="1106" t="n"/>
      <c r="AG331" s="1106" t="n"/>
      <c r="AH331" s="144" t="n"/>
      <c r="AI331" s="1106" t="n"/>
      <c r="AJ331" s="1106" t="n"/>
      <c r="AK331" s="1106" t="n"/>
      <c r="AL331" s="1106" t="n"/>
      <c r="AM331" s="1106" t="n"/>
      <c r="AN331" s="1106" t="n"/>
      <c r="AO331" s="1106" t="n"/>
      <c r="AP331" s="1106" t="n"/>
      <c r="AQ331" s="1106" t="n"/>
      <c r="AR331" s="1106" t="n"/>
      <c r="AS331" s="1106" t="n"/>
      <c r="AT331" s="1106" t="n"/>
      <c r="AU331" s="1106" t="n"/>
      <c r="AV331" s="1106" t="n"/>
      <c r="AW331" s="1106" t="n"/>
      <c r="AX331" s="1106" t="n"/>
      <c r="AY331" s="1106" t="n"/>
      <c r="AZ331" s="144" t="n"/>
      <c r="BA331" s="1106" t="n"/>
      <c r="BB331" s="1106" t="n"/>
      <c r="BC331" s="1106" t="n"/>
      <c r="BD331" s="1106" t="n"/>
      <c r="BE331" s="1106" t="n"/>
      <c r="BF331" s="1106" t="n"/>
      <c r="BG331" s="1106" t="n"/>
      <c r="BH331" s="1106" t="n"/>
      <c r="BI331" s="1106" t="n"/>
      <c r="BJ331" s="1106" t="n"/>
      <c r="BK331" s="1106" t="n"/>
      <c r="BL331" s="1106" t="n"/>
      <c r="BM331" s="1106" t="n"/>
      <c r="BN331" s="1106" t="n"/>
      <c r="BO331" s="1106" t="n"/>
      <c r="BP331" s="1106" t="n"/>
      <c r="BQ331" s="1106" t="n"/>
      <c r="BR331" s="1106" t="n"/>
      <c r="BS331" s="1106" t="n"/>
      <c r="BT331" s="1106" t="n"/>
      <c r="BU331" s="1106" t="n"/>
      <c r="BV331" s="1106" t="n"/>
      <c r="BW331" s="1106" t="n"/>
      <c r="BX331" s="1106" t="n"/>
      <c r="BY331" s="1106" t="n"/>
      <c r="BZ331" s="1106" t="n"/>
      <c r="CA331" s="1106" t="n"/>
      <c r="CB331" s="1106" t="n"/>
      <c r="CC331" s="1106" t="n"/>
      <c r="CD331" s="1106" t="n"/>
      <c r="CE331" s="1106" t="n"/>
      <c r="CF331" s="1106" t="n"/>
      <c r="CG331" s="1106" t="n"/>
      <c r="CH331" s="1106" t="n"/>
      <c r="CI331" s="1106" t="n"/>
      <c r="CJ331" s="1106" t="n"/>
      <c r="CK331" s="1106" t="n"/>
      <c r="CL331" s="1106" t="n"/>
      <c r="CM331" s="1106" t="n"/>
      <c r="CN331" s="1106" t="n"/>
      <c r="CO331" s="1106" t="n"/>
      <c r="CP331" s="1106" t="n"/>
      <c r="CQ331" s="1106" t="n"/>
      <c r="CR331" s="1106" t="n"/>
      <c r="CS331" s="1106" t="n"/>
      <c r="CT331" s="1106" t="n"/>
      <c r="CU331" s="1106" t="n"/>
      <c r="CV331" s="1106" t="n"/>
      <c r="CW331" s="1106" t="n"/>
      <c r="CX331" s="1106" t="n"/>
      <c r="CY331" s="1106" t="n"/>
      <c r="CZ331" s="1106" t="n"/>
      <c r="DA331" s="1106" t="n"/>
      <c r="DB331" s="1106" t="n"/>
      <c r="DC331" s="1106" t="n"/>
      <c r="DD331" s="1106" t="n"/>
      <c r="DE331" s="1106" t="n"/>
      <c r="DF331" s="1106" t="n"/>
      <c r="DG331" s="1106" t="n"/>
      <c r="DH331" s="1106" t="n"/>
      <c r="DI331" s="1106" t="n"/>
    </row>
    <row r="332" ht="13.5" customHeight="1" s="1178">
      <c r="A332" s="1106" t="n"/>
      <c r="B332" s="1106" t="n"/>
      <c r="C332" s="1106" t="n"/>
      <c r="D332" s="1106" t="n"/>
      <c r="E332" s="1106" t="n"/>
      <c r="F332" s="1106" t="n"/>
      <c r="G332" s="144" t="n"/>
      <c r="H332" s="1106" t="n"/>
      <c r="I332" s="1106" t="n"/>
      <c r="J332" s="1106" t="n"/>
      <c r="K332" s="1106" t="n"/>
      <c r="L332" s="1106" t="n"/>
      <c r="M332" s="1106" t="n"/>
      <c r="N332" s="1106" t="n"/>
      <c r="O332" s="1106" t="n"/>
      <c r="P332" s="1106" t="n"/>
      <c r="Q332" s="1106" t="n"/>
      <c r="R332" s="1106" t="n"/>
      <c r="S332" s="1106" t="n"/>
      <c r="T332" s="230" t="n"/>
      <c r="U332" s="1106" t="n"/>
      <c r="V332" s="1106" t="n"/>
      <c r="W332" s="1106" t="n"/>
      <c r="X332" s="1106" t="n"/>
      <c r="Y332" s="1106" t="n"/>
      <c r="Z332" s="1106" t="n"/>
      <c r="AA332" s="144" t="n"/>
      <c r="AB332" s="1106" t="n"/>
      <c r="AC332" s="1106" t="n"/>
      <c r="AD332" s="1106" t="n"/>
      <c r="AE332" s="1106" t="n"/>
      <c r="AF332" s="1106" t="n"/>
      <c r="AG332" s="1106" t="n"/>
      <c r="AH332" s="144" t="n"/>
      <c r="AI332" s="1106" t="n"/>
      <c r="AJ332" s="1106" t="n"/>
      <c r="AK332" s="1106" t="n"/>
      <c r="AL332" s="1106" t="n"/>
      <c r="AM332" s="1106" t="n"/>
      <c r="AN332" s="1106" t="n"/>
      <c r="AO332" s="1106" t="n"/>
      <c r="AP332" s="1106" t="n"/>
      <c r="AQ332" s="1106" t="n"/>
      <c r="AR332" s="1106" t="n"/>
      <c r="AS332" s="1106" t="n"/>
      <c r="AT332" s="1106" t="n"/>
      <c r="AU332" s="1106" t="n"/>
      <c r="AV332" s="1106" t="n"/>
      <c r="AW332" s="1106" t="n"/>
      <c r="AX332" s="1106" t="n"/>
      <c r="AY332" s="1106" t="n"/>
      <c r="AZ332" s="144" t="n"/>
      <c r="BA332" s="1106" t="n"/>
      <c r="BB332" s="1106" t="n"/>
      <c r="BC332" s="1106" t="n"/>
      <c r="BD332" s="1106" t="n"/>
      <c r="BE332" s="1106" t="n"/>
      <c r="BF332" s="1106" t="n"/>
      <c r="BG332" s="1106" t="n"/>
      <c r="BH332" s="1106" t="n"/>
      <c r="BI332" s="1106" t="n"/>
      <c r="BJ332" s="1106" t="n"/>
      <c r="BK332" s="1106" t="n"/>
      <c r="BL332" s="1106" t="n"/>
      <c r="BM332" s="1106" t="n"/>
      <c r="BN332" s="1106" t="n"/>
      <c r="BO332" s="1106" t="n"/>
      <c r="BP332" s="1106" t="n"/>
      <c r="BQ332" s="1106" t="n"/>
      <c r="BR332" s="1106" t="n"/>
      <c r="BS332" s="1106" t="n"/>
      <c r="BT332" s="1106" t="n"/>
      <c r="BU332" s="1106" t="n"/>
      <c r="BV332" s="1106" t="n"/>
      <c r="BW332" s="1106" t="n"/>
      <c r="BX332" s="1106" t="n"/>
      <c r="BY332" s="1106" t="n"/>
      <c r="BZ332" s="1106" t="n"/>
      <c r="CA332" s="1106" t="n"/>
      <c r="CB332" s="1106" t="n"/>
      <c r="CC332" s="1106" t="n"/>
      <c r="CD332" s="1106" t="n"/>
      <c r="CE332" s="1106" t="n"/>
      <c r="CF332" s="1106" t="n"/>
      <c r="CG332" s="1106" t="n"/>
      <c r="CH332" s="1106" t="n"/>
      <c r="CI332" s="1106" t="n"/>
      <c r="CJ332" s="1106" t="n"/>
      <c r="CK332" s="1106" t="n"/>
      <c r="CL332" s="1106" t="n"/>
      <c r="CM332" s="1106" t="n"/>
      <c r="CN332" s="1106" t="n"/>
      <c r="CO332" s="1106" t="n"/>
      <c r="CP332" s="1106" t="n"/>
      <c r="CQ332" s="1106" t="n"/>
      <c r="CR332" s="1106" t="n"/>
      <c r="CS332" s="1106" t="n"/>
      <c r="CT332" s="1106" t="n"/>
      <c r="CU332" s="1106" t="n"/>
      <c r="CV332" s="1106" t="n"/>
      <c r="CW332" s="1106" t="n"/>
      <c r="CX332" s="1106" t="n"/>
      <c r="CY332" s="1106" t="n"/>
      <c r="CZ332" s="1106" t="n"/>
      <c r="DA332" s="1106" t="n"/>
      <c r="DB332" s="1106" t="n"/>
      <c r="DC332" s="1106" t="n"/>
      <c r="DD332" s="1106" t="n"/>
      <c r="DE332" s="1106" t="n"/>
      <c r="DF332" s="1106" t="n"/>
      <c r="DG332" s="1106" t="n"/>
      <c r="DH332" s="1106" t="n"/>
      <c r="DI332" s="1106" t="n"/>
    </row>
    <row r="333" ht="13.5" customHeight="1" s="1178">
      <c r="A333" s="1106" t="n"/>
      <c r="B333" s="1106" t="n"/>
      <c r="C333" s="1106" t="n"/>
      <c r="D333" s="1106" t="n"/>
      <c r="E333" s="1106" t="n"/>
      <c r="F333" s="1106" t="n"/>
      <c r="G333" s="144" t="n"/>
      <c r="H333" s="1106" t="n"/>
      <c r="I333" s="1106" t="n"/>
      <c r="J333" s="1106" t="n"/>
      <c r="K333" s="1106" t="n"/>
      <c r="L333" s="1106" t="n"/>
      <c r="M333" s="1106" t="n"/>
      <c r="N333" s="1106" t="n"/>
      <c r="O333" s="1106" t="n"/>
      <c r="P333" s="1106" t="n"/>
      <c r="Q333" s="1106" t="n"/>
      <c r="R333" s="1106" t="n"/>
      <c r="S333" s="1106" t="n"/>
      <c r="T333" s="230" t="n"/>
      <c r="U333" s="1106" t="n"/>
      <c r="V333" s="1106" t="n"/>
      <c r="W333" s="1106" t="n"/>
      <c r="X333" s="1106" t="n"/>
      <c r="Y333" s="1106" t="n"/>
      <c r="Z333" s="1106" t="n"/>
      <c r="AA333" s="144" t="n"/>
      <c r="AB333" s="1106" t="n"/>
      <c r="AC333" s="1106" t="n"/>
      <c r="AD333" s="1106" t="n"/>
      <c r="AE333" s="1106" t="n"/>
      <c r="AF333" s="1106" t="n"/>
      <c r="AG333" s="1106" t="n"/>
      <c r="AH333" s="144" t="n"/>
      <c r="AI333" s="1106" t="n"/>
      <c r="AJ333" s="1106" t="n"/>
      <c r="AK333" s="1106" t="n"/>
      <c r="AL333" s="1106" t="n"/>
      <c r="AM333" s="1106" t="n"/>
      <c r="AN333" s="1106" t="n"/>
      <c r="AO333" s="1106" t="n"/>
      <c r="AP333" s="1106" t="n"/>
      <c r="AQ333" s="1106" t="n"/>
      <c r="AR333" s="1106" t="n"/>
      <c r="AS333" s="1106" t="n"/>
      <c r="AT333" s="1106" t="n"/>
      <c r="AU333" s="1106" t="n"/>
      <c r="AV333" s="1106" t="n"/>
      <c r="AW333" s="1106" t="n"/>
      <c r="AX333" s="1106" t="n"/>
      <c r="AY333" s="1106" t="n"/>
      <c r="AZ333" s="144" t="n"/>
      <c r="BA333" s="1106" t="n"/>
      <c r="BB333" s="1106" t="n"/>
      <c r="BC333" s="1106" t="n"/>
      <c r="BD333" s="1106" t="n"/>
      <c r="BE333" s="1106" t="n"/>
      <c r="BF333" s="1106" t="n"/>
      <c r="BG333" s="1106" t="n"/>
      <c r="BH333" s="1106" t="n"/>
      <c r="BI333" s="1106" t="n"/>
      <c r="BJ333" s="1106" t="n"/>
      <c r="BK333" s="1106" t="n"/>
      <c r="BL333" s="1106" t="n"/>
      <c r="BM333" s="1106" t="n"/>
      <c r="BN333" s="1106" t="n"/>
      <c r="BO333" s="1106" t="n"/>
      <c r="BP333" s="1106" t="n"/>
      <c r="BQ333" s="1106" t="n"/>
      <c r="BR333" s="1106" t="n"/>
      <c r="BS333" s="1106" t="n"/>
      <c r="BT333" s="1106" t="n"/>
      <c r="BU333" s="1106" t="n"/>
      <c r="BV333" s="1106" t="n"/>
      <c r="BW333" s="1106" t="n"/>
      <c r="BX333" s="1106" t="n"/>
      <c r="BY333" s="1106" t="n"/>
      <c r="BZ333" s="1106" t="n"/>
      <c r="CA333" s="1106" t="n"/>
      <c r="CB333" s="1106" t="n"/>
      <c r="CC333" s="1106" t="n"/>
      <c r="CD333" s="1106" t="n"/>
      <c r="CE333" s="1106" t="n"/>
      <c r="CF333" s="1106" t="n"/>
      <c r="CG333" s="1106" t="n"/>
      <c r="CH333" s="1106" t="n"/>
      <c r="CI333" s="1106" t="n"/>
      <c r="CJ333" s="1106" t="n"/>
      <c r="CK333" s="1106" t="n"/>
      <c r="CL333" s="1106" t="n"/>
      <c r="CM333" s="1106" t="n"/>
      <c r="CN333" s="1106" t="n"/>
      <c r="CO333" s="1106" t="n"/>
      <c r="CP333" s="1106" t="n"/>
      <c r="CQ333" s="1106" t="n"/>
      <c r="CR333" s="1106" t="n"/>
      <c r="CS333" s="1106" t="n"/>
      <c r="CT333" s="1106" t="n"/>
      <c r="CU333" s="1106" t="n"/>
      <c r="CV333" s="1106" t="n"/>
      <c r="CW333" s="1106" t="n"/>
      <c r="CX333" s="1106" t="n"/>
      <c r="CY333" s="1106" t="n"/>
      <c r="CZ333" s="1106" t="n"/>
      <c r="DA333" s="1106" t="n"/>
      <c r="DB333" s="1106" t="n"/>
      <c r="DC333" s="1106" t="n"/>
      <c r="DD333" s="1106" t="n"/>
      <c r="DE333" s="1106" t="n"/>
      <c r="DF333" s="1106" t="n"/>
      <c r="DG333" s="1106" t="n"/>
      <c r="DH333" s="1106" t="n"/>
      <c r="DI333" s="1106" t="n"/>
    </row>
    <row r="334" ht="13.5" customHeight="1" s="1178">
      <c r="A334" s="1106" t="n"/>
      <c r="B334" s="1106" t="n"/>
      <c r="C334" s="1106" t="n"/>
      <c r="D334" s="1106" t="n"/>
      <c r="E334" s="1106" t="n"/>
      <c r="F334" s="1106" t="n"/>
      <c r="G334" s="144" t="n"/>
      <c r="H334" s="1106" t="n"/>
      <c r="I334" s="1106" t="n"/>
      <c r="J334" s="1106" t="n"/>
      <c r="K334" s="1106" t="n"/>
      <c r="L334" s="1106" t="n"/>
      <c r="M334" s="1106" t="n"/>
      <c r="N334" s="1106" t="n"/>
      <c r="O334" s="1106" t="n"/>
      <c r="P334" s="1106" t="n"/>
      <c r="Q334" s="1106" t="n"/>
      <c r="R334" s="1106" t="n"/>
      <c r="S334" s="1106" t="n"/>
      <c r="T334" s="230" t="n"/>
      <c r="U334" s="1106" t="n"/>
      <c r="V334" s="1106" t="n"/>
      <c r="W334" s="1106" t="n"/>
      <c r="X334" s="1106" t="n"/>
      <c r="Y334" s="1106" t="n"/>
      <c r="Z334" s="1106" t="n"/>
      <c r="AA334" s="144" t="n"/>
      <c r="AB334" s="1106" t="n"/>
      <c r="AC334" s="1106" t="n"/>
      <c r="AD334" s="1106" t="n"/>
      <c r="AE334" s="1106" t="n"/>
      <c r="AF334" s="1106" t="n"/>
      <c r="AG334" s="1106" t="n"/>
      <c r="AH334" s="144" t="n"/>
      <c r="AI334" s="1106" t="n"/>
      <c r="AJ334" s="1106" t="n"/>
      <c r="AK334" s="1106" t="n"/>
      <c r="AL334" s="1106" t="n"/>
      <c r="AM334" s="1106" t="n"/>
      <c r="AN334" s="1106" t="n"/>
      <c r="AO334" s="1106" t="n"/>
      <c r="AP334" s="1106" t="n"/>
      <c r="AQ334" s="1106" t="n"/>
      <c r="AR334" s="1106" t="n"/>
      <c r="AS334" s="1106" t="n"/>
      <c r="AT334" s="1106" t="n"/>
      <c r="AU334" s="1106" t="n"/>
      <c r="AV334" s="1106" t="n"/>
      <c r="AW334" s="1106" t="n"/>
      <c r="AX334" s="1106" t="n"/>
      <c r="AY334" s="1106" t="n"/>
      <c r="AZ334" s="144" t="n"/>
      <c r="BA334" s="1106" t="n"/>
      <c r="BB334" s="1106" t="n"/>
      <c r="BC334" s="1106" t="n"/>
      <c r="BD334" s="1106" t="n"/>
      <c r="BE334" s="1106" t="n"/>
      <c r="BF334" s="1106" t="n"/>
      <c r="BG334" s="1106" t="n"/>
      <c r="BH334" s="1106" t="n"/>
      <c r="BI334" s="1106" t="n"/>
      <c r="BJ334" s="1106" t="n"/>
      <c r="BK334" s="1106" t="n"/>
      <c r="BL334" s="1106" t="n"/>
      <c r="BM334" s="1106" t="n"/>
      <c r="BN334" s="1106" t="n"/>
      <c r="BO334" s="1106" t="n"/>
      <c r="BP334" s="1106" t="n"/>
      <c r="BQ334" s="1106" t="n"/>
      <c r="BR334" s="1106" t="n"/>
      <c r="BS334" s="1106" t="n"/>
      <c r="BT334" s="1106" t="n"/>
      <c r="BU334" s="1106" t="n"/>
      <c r="BV334" s="1106" t="n"/>
      <c r="BW334" s="1106" t="n"/>
      <c r="BX334" s="1106" t="n"/>
      <c r="BY334" s="1106" t="n"/>
      <c r="BZ334" s="1106" t="n"/>
      <c r="CA334" s="1106" t="n"/>
      <c r="CB334" s="1106" t="n"/>
      <c r="CC334" s="1106" t="n"/>
      <c r="CD334" s="1106" t="n"/>
      <c r="CE334" s="1106" t="n"/>
      <c r="CF334" s="1106" t="n"/>
      <c r="CG334" s="1106" t="n"/>
      <c r="CH334" s="1106" t="n"/>
      <c r="CI334" s="1106" t="n"/>
      <c r="CJ334" s="1106" t="n"/>
      <c r="CK334" s="1106" t="n"/>
      <c r="CL334" s="1106" t="n"/>
      <c r="CM334" s="1106" t="n"/>
      <c r="CN334" s="1106" t="n"/>
      <c r="CO334" s="1106" t="n"/>
      <c r="CP334" s="1106" t="n"/>
      <c r="CQ334" s="1106" t="n"/>
      <c r="CR334" s="1106" t="n"/>
      <c r="CS334" s="1106" t="n"/>
      <c r="CT334" s="1106" t="n"/>
      <c r="CU334" s="1106" t="n"/>
      <c r="CV334" s="1106" t="n"/>
      <c r="CW334" s="1106" t="n"/>
      <c r="CX334" s="1106" t="n"/>
      <c r="CY334" s="1106" t="n"/>
      <c r="CZ334" s="1106" t="n"/>
      <c r="DA334" s="1106" t="n"/>
      <c r="DB334" s="1106" t="n"/>
      <c r="DC334" s="1106" t="n"/>
      <c r="DD334" s="1106" t="n"/>
      <c r="DE334" s="1106" t="n"/>
      <c r="DF334" s="1106" t="n"/>
      <c r="DG334" s="1106" t="n"/>
      <c r="DH334" s="1106" t="n"/>
      <c r="DI334" s="1106" t="n"/>
    </row>
    <row r="335" ht="13.5" customHeight="1" s="1178">
      <c r="A335" s="1106" t="n"/>
      <c r="B335" s="1106" t="n"/>
      <c r="C335" s="1106" t="n"/>
      <c r="D335" s="1106" t="n"/>
      <c r="E335" s="1106" t="n"/>
      <c r="F335" s="1106" t="n"/>
      <c r="G335" s="144" t="n"/>
      <c r="H335" s="1106" t="n"/>
      <c r="I335" s="1106" t="n"/>
      <c r="J335" s="1106" t="n"/>
      <c r="K335" s="1106" t="n"/>
      <c r="L335" s="1106" t="n"/>
      <c r="M335" s="1106" t="n"/>
      <c r="N335" s="1106" t="n"/>
      <c r="O335" s="1106" t="n"/>
      <c r="P335" s="1106" t="n"/>
      <c r="Q335" s="1106" t="n"/>
      <c r="R335" s="1106" t="n"/>
      <c r="S335" s="1106" t="n"/>
      <c r="T335" s="230" t="n"/>
      <c r="U335" s="1106" t="n"/>
      <c r="V335" s="1106" t="n"/>
      <c r="W335" s="1106" t="n"/>
      <c r="X335" s="1106" t="n"/>
      <c r="Y335" s="1106" t="n"/>
      <c r="Z335" s="1106" t="n"/>
      <c r="AA335" s="144" t="n"/>
      <c r="AB335" s="1106" t="n"/>
      <c r="AC335" s="1106" t="n"/>
      <c r="AD335" s="1106" t="n"/>
      <c r="AE335" s="1106" t="n"/>
      <c r="AF335" s="1106" t="n"/>
      <c r="AG335" s="1106" t="n"/>
      <c r="AH335" s="144" t="n"/>
      <c r="AI335" s="1106" t="n"/>
      <c r="AJ335" s="1106" t="n"/>
      <c r="AK335" s="1106" t="n"/>
      <c r="AL335" s="1106" t="n"/>
      <c r="AM335" s="1106" t="n"/>
      <c r="AN335" s="1106" t="n"/>
      <c r="AO335" s="1106" t="n"/>
      <c r="AP335" s="1106" t="n"/>
      <c r="AQ335" s="1106" t="n"/>
      <c r="AR335" s="1106" t="n"/>
      <c r="AS335" s="1106" t="n"/>
      <c r="AT335" s="1106" t="n"/>
      <c r="AU335" s="1106" t="n"/>
      <c r="AV335" s="1106" t="n"/>
      <c r="AW335" s="1106" t="n"/>
      <c r="AX335" s="1106" t="n"/>
      <c r="AY335" s="1106" t="n"/>
      <c r="AZ335" s="144" t="n"/>
      <c r="BA335" s="1106" t="n"/>
      <c r="BB335" s="1106" t="n"/>
      <c r="BC335" s="1106" t="n"/>
      <c r="BD335" s="1106" t="n"/>
      <c r="BE335" s="1106" t="n"/>
      <c r="BF335" s="1106" t="n"/>
      <c r="BG335" s="1106" t="n"/>
      <c r="BH335" s="1106" t="n"/>
      <c r="BI335" s="1106" t="n"/>
      <c r="BJ335" s="1106" t="n"/>
      <c r="BK335" s="1106" t="n"/>
      <c r="BL335" s="1106" t="n"/>
      <c r="BM335" s="1106" t="n"/>
      <c r="BN335" s="1106" t="n"/>
      <c r="BO335" s="1106" t="n"/>
      <c r="BP335" s="1106" t="n"/>
      <c r="BQ335" s="1106" t="n"/>
      <c r="BR335" s="1106" t="n"/>
      <c r="BS335" s="1106" t="n"/>
      <c r="BT335" s="1106" t="n"/>
      <c r="BU335" s="1106" t="n"/>
      <c r="BV335" s="1106" t="n"/>
      <c r="BW335" s="1106" t="n"/>
      <c r="BX335" s="1106" t="n"/>
      <c r="BY335" s="1106" t="n"/>
      <c r="BZ335" s="1106" t="n"/>
      <c r="CA335" s="1106" t="n"/>
      <c r="CB335" s="1106" t="n"/>
      <c r="CC335" s="1106" t="n"/>
      <c r="CD335" s="1106" t="n"/>
      <c r="CE335" s="1106" t="n"/>
      <c r="CF335" s="1106" t="n"/>
      <c r="CG335" s="1106" t="n"/>
      <c r="CH335" s="1106" t="n"/>
      <c r="CI335" s="1106" t="n"/>
      <c r="CJ335" s="1106" t="n"/>
      <c r="CK335" s="1106" t="n"/>
      <c r="CL335" s="1106" t="n"/>
      <c r="CM335" s="1106" t="n"/>
      <c r="CN335" s="1106" t="n"/>
      <c r="CO335" s="1106" t="n"/>
      <c r="CP335" s="1106" t="n"/>
      <c r="CQ335" s="1106" t="n"/>
      <c r="CR335" s="1106" t="n"/>
      <c r="CS335" s="1106" t="n"/>
      <c r="CT335" s="1106" t="n"/>
      <c r="CU335" s="1106" t="n"/>
      <c r="CV335" s="1106" t="n"/>
      <c r="CW335" s="1106" t="n"/>
      <c r="CX335" s="1106" t="n"/>
      <c r="CY335" s="1106" t="n"/>
      <c r="CZ335" s="1106" t="n"/>
      <c r="DA335" s="1106" t="n"/>
      <c r="DB335" s="1106" t="n"/>
      <c r="DC335" s="1106" t="n"/>
      <c r="DD335" s="1106" t="n"/>
      <c r="DE335" s="1106" t="n"/>
      <c r="DF335" s="1106" t="n"/>
      <c r="DG335" s="1106" t="n"/>
      <c r="DH335" s="1106" t="n"/>
      <c r="DI335" s="1106" t="n"/>
    </row>
    <row r="336" ht="13.5" customHeight="1" s="1178">
      <c r="A336" s="1106" t="n"/>
      <c r="B336" s="1106" t="n"/>
      <c r="C336" s="1106" t="n"/>
      <c r="D336" s="1106" t="n"/>
      <c r="E336" s="1106" t="n"/>
      <c r="F336" s="1106" t="n"/>
      <c r="G336" s="144" t="n"/>
      <c r="H336" s="1106" t="n"/>
      <c r="I336" s="1106" t="n"/>
      <c r="J336" s="1106" t="n"/>
      <c r="K336" s="1106" t="n"/>
      <c r="L336" s="1106" t="n"/>
      <c r="M336" s="1106" t="n"/>
      <c r="N336" s="1106" t="n"/>
      <c r="O336" s="1106" t="n"/>
      <c r="P336" s="1106" t="n"/>
      <c r="Q336" s="1106" t="n"/>
      <c r="R336" s="1106" t="n"/>
      <c r="S336" s="1106" t="n"/>
      <c r="T336" s="230" t="n"/>
      <c r="U336" s="1106" t="n"/>
      <c r="V336" s="1106" t="n"/>
      <c r="W336" s="1106" t="n"/>
      <c r="X336" s="1106" t="n"/>
      <c r="Y336" s="1106" t="n"/>
      <c r="Z336" s="1106" t="n"/>
      <c r="AA336" s="144" t="n"/>
      <c r="AB336" s="1106" t="n"/>
      <c r="AC336" s="1106" t="n"/>
      <c r="AD336" s="1106" t="n"/>
      <c r="AE336" s="1106" t="n"/>
      <c r="AF336" s="1106" t="n"/>
      <c r="AG336" s="1106" t="n"/>
      <c r="AH336" s="144" t="n"/>
      <c r="AI336" s="1106" t="n"/>
      <c r="AJ336" s="1106" t="n"/>
      <c r="AK336" s="1106" t="n"/>
      <c r="AL336" s="1106" t="n"/>
      <c r="AM336" s="1106" t="n"/>
      <c r="AN336" s="1106" t="n"/>
      <c r="AO336" s="1106" t="n"/>
      <c r="AP336" s="1106" t="n"/>
      <c r="AQ336" s="1106" t="n"/>
      <c r="AR336" s="1106" t="n"/>
      <c r="AS336" s="1106" t="n"/>
      <c r="AT336" s="1106" t="n"/>
      <c r="AU336" s="1106" t="n"/>
      <c r="AV336" s="1106" t="n"/>
      <c r="AW336" s="1106" t="n"/>
      <c r="AX336" s="1106" t="n"/>
      <c r="AY336" s="1106" t="n"/>
      <c r="AZ336" s="144" t="n"/>
      <c r="BA336" s="1106" t="n"/>
      <c r="BB336" s="1106" t="n"/>
      <c r="BC336" s="1106" t="n"/>
      <c r="BD336" s="1106" t="n"/>
      <c r="BE336" s="1106" t="n"/>
      <c r="BF336" s="1106" t="n"/>
      <c r="BG336" s="1106" t="n"/>
      <c r="BH336" s="1106" t="n"/>
      <c r="BI336" s="1106" t="n"/>
      <c r="BJ336" s="1106" t="n"/>
      <c r="BK336" s="1106" t="n"/>
      <c r="BL336" s="1106" t="n"/>
      <c r="BM336" s="1106" t="n"/>
      <c r="BN336" s="1106" t="n"/>
      <c r="BO336" s="1106" t="n"/>
      <c r="BP336" s="1106" t="n"/>
      <c r="BQ336" s="1106" t="n"/>
      <c r="BR336" s="1106" t="n"/>
      <c r="BS336" s="1106" t="n"/>
      <c r="BT336" s="1106" t="n"/>
      <c r="BU336" s="1106" t="n"/>
      <c r="BV336" s="1106" t="n"/>
      <c r="BW336" s="1106" t="n"/>
      <c r="BX336" s="1106" t="n"/>
      <c r="BY336" s="1106" t="n"/>
      <c r="BZ336" s="1106" t="n"/>
      <c r="CA336" s="1106" t="n"/>
      <c r="CB336" s="1106" t="n"/>
      <c r="CC336" s="1106" t="n"/>
      <c r="CD336" s="1106" t="n"/>
      <c r="CE336" s="1106" t="n"/>
      <c r="CF336" s="1106" t="n"/>
      <c r="CG336" s="1106" t="n"/>
      <c r="CH336" s="1106" t="n"/>
      <c r="CI336" s="1106" t="n"/>
      <c r="CJ336" s="1106" t="n"/>
      <c r="CK336" s="1106" t="n"/>
      <c r="CL336" s="1106" t="n"/>
      <c r="CM336" s="1106" t="n"/>
      <c r="CN336" s="1106" t="n"/>
      <c r="CO336" s="1106" t="n"/>
      <c r="CP336" s="1106" t="n"/>
      <c r="CQ336" s="1106" t="n"/>
      <c r="CR336" s="1106" t="n"/>
      <c r="CS336" s="1106" t="n"/>
      <c r="CT336" s="1106" t="n"/>
      <c r="CU336" s="1106" t="n"/>
      <c r="CV336" s="1106" t="n"/>
      <c r="CW336" s="1106" t="n"/>
      <c r="CX336" s="1106" t="n"/>
      <c r="CY336" s="1106" t="n"/>
      <c r="CZ336" s="1106" t="n"/>
      <c r="DA336" s="1106" t="n"/>
      <c r="DB336" s="1106" t="n"/>
      <c r="DC336" s="1106" t="n"/>
      <c r="DD336" s="1106" t="n"/>
      <c r="DE336" s="1106" t="n"/>
      <c r="DF336" s="1106" t="n"/>
      <c r="DG336" s="1106" t="n"/>
      <c r="DH336" s="1106" t="n"/>
      <c r="DI336" s="1106" t="n"/>
    </row>
    <row r="337" ht="13.5" customHeight="1" s="1178">
      <c r="A337" s="1106" t="n"/>
      <c r="B337" s="1106" t="n"/>
      <c r="C337" s="1106" t="n"/>
      <c r="D337" s="1106" t="n"/>
      <c r="E337" s="1106" t="n"/>
      <c r="F337" s="1106" t="n"/>
      <c r="G337" s="144" t="n"/>
      <c r="H337" s="1106" t="n"/>
      <c r="I337" s="1106" t="n"/>
      <c r="J337" s="1106" t="n"/>
      <c r="K337" s="1106" t="n"/>
      <c r="L337" s="1106" t="n"/>
      <c r="M337" s="1106" t="n"/>
      <c r="N337" s="1106" t="n"/>
      <c r="O337" s="1106" t="n"/>
      <c r="P337" s="1106" t="n"/>
      <c r="Q337" s="1106" t="n"/>
      <c r="R337" s="1106" t="n"/>
      <c r="S337" s="1106" t="n"/>
      <c r="T337" s="230" t="n"/>
      <c r="U337" s="1106" t="n"/>
      <c r="V337" s="1106" t="n"/>
      <c r="W337" s="1106" t="n"/>
      <c r="X337" s="1106" t="n"/>
      <c r="Y337" s="1106" t="n"/>
      <c r="Z337" s="1106" t="n"/>
      <c r="AA337" s="144" t="n"/>
      <c r="AB337" s="1106" t="n"/>
      <c r="AC337" s="1106" t="n"/>
      <c r="AD337" s="1106" t="n"/>
      <c r="AE337" s="1106" t="n"/>
      <c r="AF337" s="1106" t="n"/>
      <c r="AG337" s="1106" t="n"/>
      <c r="AH337" s="144" t="n"/>
      <c r="AI337" s="1106" t="n"/>
      <c r="AJ337" s="1106" t="n"/>
      <c r="AK337" s="1106" t="n"/>
      <c r="AL337" s="1106" t="n"/>
      <c r="AM337" s="1106" t="n"/>
      <c r="AN337" s="1106" t="n"/>
      <c r="AO337" s="1106" t="n"/>
      <c r="AP337" s="1106" t="n"/>
      <c r="AQ337" s="1106" t="n"/>
      <c r="AR337" s="1106" t="n"/>
      <c r="AS337" s="1106" t="n"/>
      <c r="AT337" s="1106" t="n"/>
      <c r="AU337" s="1106" t="n"/>
      <c r="AV337" s="1106" t="n"/>
      <c r="AW337" s="1106" t="n"/>
      <c r="AX337" s="1106" t="n"/>
      <c r="AY337" s="1106" t="n"/>
      <c r="AZ337" s="144" t="n"/>
      <c r="BA337" s="1106" t="n"/>
      <c r="BB337" s="1106" t="n"/>
      <c r="BC337" s="1106" t="n"/>
      <c r="BD337" s="1106" t="n"/>
      <c r="BE337" s="1106" t="n"/>
      <c r="BF337" s="1106" t="n"/>
      <c r="BG337" s="1106" t="n"/>
      <c r="BH337" s="1106" t="n"/>
      <c r="BI337" s="1106" t="n"/>
      <c r="BJ337" s="1106" t="n"/>
      <c r="BK337" s="1106" t="n"/>
      <c r="BL337" s="1106" t="n"/>
      <c r="BM337" s="1106" t="n"/>
      <c r="BN337" s="1106" t="n"/>
      <c r="BO337" s="1106" t="n"/>
      <c r="BP337" s="1106" t="n"/>
      <c r="BQ337" s="1106" t="n"/>
      <c r="BR337" s="1106" t="n"/>
      <c r="BS337" s="1106" t="n"/>
      <c r="BT337" s="1106" t="n"/>
      <c r="BU337" s="1106" t="n"/>
      <c r="BV337" s="1106" t="n"/>
      <c r="BW337" s="1106" t="n"/>
      <c r="BX337" s="1106" t="n"/>
      <c r="BY337" s="1106" t="n"/>
      <c r="BZ337" s="1106" t="n"/>
      <c r="CA337" s="1106" t="n"/>
      <c r="CB337" s="1106" t="n"/>
      <c r="CC337" s="1106" t="n"/>
      <c r="CD337" s="1106" t="n"/>
      <c r="CE337" s="1106" t="n"/>
      <c r="CF337" s="1106" t="n"/>
      <c r="CG337" s="1106" t="n"/>
      <c r="CH337" s="1106" t="n"/>
      <c r="CI337" s="1106" t="n"/>
      <c r="CJ337" s="1106" t="n"/>
      <c r="CK337" s="1106" t="n"/>
      <c r="CL337" s="1106" t="n"/>
      <c r="CM337" s="1106" t="n"/>
      <c r="CN337" s="1106" t="n"/>
      <c r="CO337" s="1106" t="n"/>
      <c r="CP337" s="1106" t="n"/>
      <c r="CQ337" s="1106" t="n"/>
      <c r="CR337" s="1106" t="n"/>
      <c r="CS337" s="1106" t="n"/>
      <c r="CT337" s="1106" t="n"/>
      <c r="CU337" s="1106" t="n"/>
      <c r="CV337" s="1106" t="n"/>
      <c r="CW337" s="1106" t="n"/>
      <c r="CX337" s="1106" t="n"/>
      <c r="CY337" s="1106" t="n"/>
      <c r="CZ337" s="1106" t="n"/>
      <c r="DA337" s="1106" t="n"/>
      <c r="DB337" s="1106" t="n"/>
      <c r="DC337" s="1106" t="n"/>
      <c r="DD337" s="1106" t="n"/>
      <c r="DE337" s="1106" t="n"/>
      <c r="DF337" s="1106" t="n"/>
      <c r="DG337" s="1106" t="n"/>
      <c r="DH337" s="1106" t="n"/>
      <c r="DI337" s="1106" t="n"/>
    </row>
    <row r="338" ht="13.5" customHeight="1" s="1178">
      <c r="A338" s="1106" t="n"/>
      <c r="B338" s="1106" t="n"/>
      <c r="C338" s="1106" t="n"/>
      <c r="D338" s="1106" t="n"/>
      <c r="E338" s="1106" t="n"/>
      <c r="F338" s="1106" t="n"/>
      <c r="G338" s="144" t="n"/>
      <c r="H338" s="1106" t="n"/>
      <c r="I338" s="1106" t="n"/>
      <c r="J338" s="1106" t="n"/>
      <c r="K338" s="1106" t="n"/>
      <c r="L338" s="1106" t="n"/>
      <c r="M338" s="1106" t="n"/>
      <c r="N338" s="1106" t="n"/>
      <c r="O338" s="1106" t="n"/>
      <c r="P338" s="1106" t="n"/>
      <c r="Q338" s="1106" t="n"/>
      <c r="R338" s="1106" t="n"/>
      <c r="S338" s="1106" t="n"/>
      <c r="T338" s="230" t="n"/>
      <c r="U338" s="1106" t="n"/>
      <c r="V338" s="1106" t="n"/>
      <c r="W338" s="1106" t="n"/>
      <c r="X338" s="1106" t="n"/>
      <c r="Y338" s="1106" t="n"/>
      <c r="Z338" s="1106" t="n"/>
      <c r="AA338" s="144" t="n"/>
      <c r="AB338" s="1106" t="n"/>
      <c r="AC338" s="1106" t="n"/>
      <c r="AD338" s="1106" t="n"/>
      <c r="AE338" s="1106" t="n"/>
      <c r="AF338" s="1106" t="n"/>
      <c r="AG338" s="1106" t="n"/>
      <c r="AH338" s="144" t="n"/>
      <c r="AI338" s="1106" t="n"/>
      <c r="AJ338" s="1106" t="n"/>
      <c r="AK338" s="1106" t="n"/>
      <c r="AL338" s="1106" t="n"/>
      <c r="AM338" s="1106" t="n"/>
      <c r="AN338" s="1106" t="n"/>
      <c r="AO338" s="1106" t="n"/>
      <c r="AP338" s="1106" t="n"/>
      <c r="AQ338" s="1106" t="n"/>
      <c r="AR338" s="1106" t="n"/>
      <c r="AS338" s="1106" t="n"/>
      <c r="AT338" s="1106" t="n"/>
      <c r="AU338" s="1106" t="n"/>
      <c r="AV338" s="1106" t="n"/>
      <c r="AW338" s="1106" t="n"/>
      <c r="AX338" s="1106" t="n"/>
      <c r="AY338" s="1106" t="n"/>
      <c r="AZ338" s="144" t="n"/>
      <c r="BA338" s="1106" t="n"/>
      <c r="BB338" s="1106" t="n"/>
      <c r="BC338" s="1106" t="n"/>
      <c r="BD338" s="1106" t="n"/>
      <c r="BE338" s="1106" t="n"/>
      <c r="BF338" s="1106" t="n"/>
      <c r="BG338" s="1106" t="n"/>
      <c r="BH338" s="1106" t="n"/>
      <c r="BI338" s="1106" t="n"/>
      <c r="BJ338" s="1106" t="n"/>
      <c r="BK338" s="1106" t="n"/>
      <c r="BL338" s="1106" t="n"/>
      <c r="BM338" s="1106" t="n"/>
      <c r="BN338" s="1106" t="n"/>
      <c r="BO338" s="1106" t="n"/>
      <c r="BP338" s="1106" t="n"/>
      <c r="BQ338" s="1106" t="n"/>
      <c r="BR338" s="1106" t="n"/>
      <c r="BS338" s="1106" t="n"/>
      <c r="BT338" s="1106" t="n"/>
      <c r="BU338" s="1106" t="n"/>
      <c r="BV338" s="1106" t="n"/>
      <c r="BW338" s="1106" t="n"/>
      <c r="BX338" s="1106" t="n"/>
      <c r="BY338" s="1106" t="n"/>
      <c r="BZ338" s="1106" t="n"/>
      <c r="CA338" s="1106" t="n"/>
      <c r="CB338" s="1106" t="n"/>
      <c r="CC338" s="1106" t="n"/>
      <c r="CD338" s="1106" t="n"/>
      <c r="CE338" s="1106" t="n"/>
      <c r="CF338" s="1106" t="n"/>
      <c r="CG338" s="1106" t="n"/>
      <c r="CH338" s="1106" t="n"/>
      <c r="CI338" s="1106" t="n"/>
      <c r="CJ338" s="1106" t="n"/>
      <c r="CK338" s="1106" t="n"/>
      <c r="CL338" s="1106" t="n"/>
      <c r="CM338" s="1106" t="n"/>
      <c r="CN338" s="1106" t="n"/>
      <c r="CO338" s="1106" t="n"/>
      <c r="CP338" s="1106" t="n"/>
      <c r="CQ338" s="1106" t="n"/>
      <c r="CR338" s="1106" t="n"/>
      <c r="CS338" s="1106" t="n"/>
      <c r="CT338" s="1106" t="n"/>
      <c r="CU338" s="1106" t="n"/>
      <c r="CV338" s="1106" t="n"/>
      <c r="CW338" s="1106" t="n"/>
      <c r="CX338" s="1106" t="n"/>
      <c r="CY338" s="1106" t="n"/>
      <c r="CZ338" s="1106" t="n"/>
      <c r="DA338" s="1106" t="n"/>
      <c r="DB338" s="1106" t="n"/>
      <c r="DC338" s="1106" t="n"/>
      <c r="DD338" s="1106" t="n"/>
      <c r="DE338" s="1106" t="n"/>
      <c r="DF338" s="1106" t="n"/>
      <c r="DG338" s="1106" t="n"/>
      <c r="DH338" s="1106" t="n"/>
      <c r="DI338" s="1106" t="n"/>
    </row>
    <row r="339" ht="13.5" customHeight="1" s="1178">
      <c r="A339" s="1106" t="n"/>
      <c r="B339" s="1106" t="n"/>
      <c r="C339" s="1106" t="n"/>
      <c r="D339" s="1106" t="n"/>
      <c r="E339" s="1106" t="n"/>
      <c r="F339" s="1106" t="n"/>
      <c r="G339" s="144" t="n"/>
      <c r="H339" s="1106" t="n"/>
      <c r="I339" s="1106" t="n"/>
      <c r="J339" s="1106" t="n"/>
      <c r="K339" s="1106" t="n"/>
      <c r="L339" s="1106" t="n"/>
      <c r="M339" s="1106" t="n"/>
      <c r="N339" s="1106" t="n"/>
      <c r="O339" s="1106" t="n"/>
      <c r="P339" s="1106" t="n"/>
      <c r="Q339" s="1106" t="n"/>
      <c r="R339" s="1106" t="n"/>
      <c r="S339" s="1106" t="n"/>
      <c r="T339" s="230" t="n"/>
      <c r="U339" s="1106" t="n"/>
      <c r="V339" s="1106" t="n"/>
      <c r="W339" s="1106" t="n"/>
      <c r="X339" s="1106" t="n"/>
      <c r="Y339" s="1106" t="n"/>
      <c r="Z339" s="1106" t="n"/>
      <c r="AA339" s="144" t="n"/>
      <c r="AB339" s="1106" t="n"/>
      <c r="AC339" s="1106" t="n"/>
      <c r="AD339" s="1106" t="n"/>
      <c r="AE339" s="1106" t="n"/>
      <c r="AF339" s="1106" t="n"/>
      <c r="AG339" s="1106" t="n"/>
      <c r="AH339" s="144" t="n"/>
      <c r="AI339" s="1106" t="n"/>
      <c r="AJ339" s="1106" t="n"/>
      <c r="AK339" s="1106" t="n"/>
      <c r="AL339" s="1106" t="n"/>
      <c r="AM339" s="1106" t="n"/>
      <c r="AN339" s="1106" t="n"/>
      <c r="AO339" s="1106" t="n"/>
      <c r="AP339" s="1106" t="n"/>
      <c r="AQ339" s="1106" t="n"/>
      <c r="AR339" s="1106" t="n"/>
      <c r="AS339" s="1106" t="n"/>
      <c r="AT339" s="1106" t="n"/>
      <c r="AU339" s="1106" t="n"/>
      <c r="AV339" s="1106" t="n"/>
      <c r="AW339" s="1106" t="n"/>
      <c r="AX339" s="1106" t="n"/>
      <c r="AY339" s="1106" t="n"/>
      <c r="AZ339" s="144" t="n"/>
      <c r="BA339" s="1106" t="n"/>
      <c r="BB339" s="1106" t="n"/>
      <c r="BC339" s="1106" t="n"/>
      <c r="BD339" s="1106" t="n"/>
      <c r="BE339" s="1106" t="n"/>
      <c r="BF339" s="1106" t="n"/>
      <c r="BG339" s="1106" t="n"/>
      <c r="BH339" s="1106" t="n"/>
      <c r="BI339" s="1106" t="n"/>
      <c r="BJ339" s="1106" t="n"/>
      <c r="BK339" s="1106" t="n"/>
      <c r="BL339" s="1106" t="n"/>
      <c r="BM339" s="1106" t="n"/>
      <c r="BN339" s="1106" t="n"/>
      <c r="BO339" s="1106" t="n"/>
      <c r="BP339" s="1106" t="n"/>
      <c r="BQ339" s="1106" t="n"/>
      <c r="BR339" s="1106" t="n"/>
      <c r="BS339" s="1106" t="n"/>
      <c r="BT339" s="1106" t="n"/>
      <c r="BU339" s="1106" t="n"/>
      <c r="BV339" s="1106" t="n"/>
      <c r="BW339" s="1106" t="n"/>
      <c r="BX339" s="1106" t="n"/>
      <c r="BY339" s="1106" t="n"/>
      <c r="BZ339" s="1106" t="n"/>
      <c r="CA339" s="1106" t="n"/>
      <c r="CB339" s="1106" t="n"/>
      <c r="CC339" s="1106" t="n"/>
      <c r="CD339" s="1106" t="n"/>
      <c r="CE339" s="1106" t="n"/>
      <c r="CF339" s="1106" t="n"/>
      <c r="CG339" s="1106" t="n"/>
      <c r="CH339" s="1106" t="n"/>
      <c r="CI339" s="1106" t="n"/>
      <c r="CJ339" s="1106" t="n"/>
      <c r="CK339" s="1106" t="n"/>
      <c r="CL339" s="1106" t="n"/>
      <c r="CM339" s="1106" t="n"/>
      <c r="CN339" s="1106" t="n"/>
      <c r="CO339" s="1106" t="n"/>
      <c r="CP339" s="1106" t="n"/>
      <c r="CQ339" s="1106" t="n"/>
      <c r="CR339" s="1106" t="n"/>
      <c r="CS339" s="1106" t="n"/>
      <c r="CT339" s="1106" t="n"/>
      <c r="CU339" s="1106" t="n"/>
      <c r="CV339" s="1106" t="n"/>
      <c r="CW339" s="1106" t="n"/>
      <c r="CX339" s="1106" t="n"/>
      <c r="CY339" s="1106" t="n"/>
      <c r="CZ339" s="1106" t="n"/>
      <c r="DA339" s="1106" t="n"/>
      <c r="DB339" s="1106" t="n"/>
      <c r="DC339" s="1106" t="n"/>
      <c r="DD339" s="1106" t="n"/>
      <c r="DE339" s="1106" t="n"/>
      <c r="DF339" s="1106" t="n"/>
      <c r="DG339" s="1106" t="n"/>
      <c r="DH339" s="1106" t="n"/>
      <c r="DI339" s="1106" t="n"/>
    </row>
    <row r="340" ht="13.5" customHeight="1" s="1178">
      <c r="A340" s="1106" t="n"/>
      <c r="B340" s="1106" t="n"/>
      <c r="C340" s="1106" t="n"/>
      <c r="D340" s="1106" t="n"/>
      <c r="E340" s="1106" t="n"/>
      <c r="F340" s="1106" t="n"/>
      <c r="G340" s="144" t="n"/>
      <c r="H340" s="1106" t="n"/>
      <c r="I340" s="1106" t="n"/>
      <c r="J340" s="1106" t="n"/>
      <c r="K340" s="1106" t="n"/>
      <c r="L340" s="1106" t="n"/>
      <c r="M340" s="1106" t="n"/>
      <c r="N340" s="1106" t="n"/>
      <c r="O340" s="1106" t="n"/>
      <c r="P340" s="1106" t="n"/>
      <c r="Q340" s="1106" t="n"/>
      <c r="R340" s="1106" t="n"/>
      <c r="S340" s="1106" t="n"/>
      <c r="T340" s="230" t="n"/>
      <c r="U340" s="1106" t="n"/>
      <c r="V340" s="1106" t="n"/>
      <c r="W340" s="1106" t="n"/>
      <c r="X340" s="1106" t="n"/>
      <c r="Y340" s="1106" t="n"/>
      <c r="Z340" s="1106" t="n"/>
      <c r="AA340" s="144" t="n"/>
      <c r="AB340" s="1106" t="n"/>
      <c r="AC340" s="1106" t="n"/>
      <c r="AD340" s="1106" t="n"/>
      <c r="AE340" s="1106" t="n"/>
      <c r="AF340" s="1106" t="n"/>
      <c r="AG340" s="1106" t="n"/>
      <c r="AH340" s="144" t="n"/>
      <c r="AI340" s="1106" t="n"/>
      <c r="AJ340" s="1106" t="n"/>
      <c r="AK340" s="1106" t="n"/>
      <c r="AL340" s="1106" t="n"/>
      <c r="AM340" s="1106" t="n"/>
      <c r="AN340" s="1106" t="n"/>
      <c r="AO340" s="1106" t="n"/>
      <c r="AP340" s="1106" t="n"/>
      <c r="AQ340" s="1106" t="n"/>
      <c r="AR340" s="1106" t="n"/>
      <c r="AS340" s="1106" t="n"/>
      <c r="AT340" s="1106" t="n"/>
      <c r="AU340" s="1106" t="n"/>
      <c r="AV340" s="1106" t="n"/>
      <c r="AW340" s="1106" t="n"/>
      <c r="AX340" s="1106" t="n"/>
      <c r="AY340" s="1106" t="n"/>
      <c r="AZ340" s="144" t="n"/>
      <c r="BA340" s="1106" t="n"/>
      <c r="BB340" s="1106" t="n"/>
      <c r="BC340" s="1106" t="n"/>
      <c r="BD340" s="1106" t="n"/>
      <c r="BE340" s="1106" t="n"/>
      <c r="BF340" s="1106" t="n"/>
      <c r="BG340" s="1106" t="n"/>
      <c r="BH340" s="1106" t="n"/>
      <c r="BI340" s="1106" t="n"/>
      <c r="BJ340" s="1106" t="n"/>
      <c r="BK340" s="1106" t="n"/>
      <c r="BL340" s="1106" t="n"/>
      <c r="BM340" s="1106" t="n"/>
      <c r="BN340" s="1106" t="n"/>
      <c r="BO340" s="1106" t="n"/>
      <c r="BP340" s="1106" t="n"/>
      <c r="BQ340" s="1106" t="n"/>
      <c r="BR340" s="1106" t="n"/>
      <c r="BS340" s="1106" t="n"/>
      <c r="BT340" s="1106" t="n"/>
      <c r="BU340" s="1106" t="n"/>
      <c r="BV340" s="1106" t="n"/>
      <c r="BW340" s="1106" t="n"/>
      <c r="BX340" s="1106" t="n"/>
      <c r="BY340" s="1106" t="n"/>
      <c r="BZ340" s="1106" t="n"/>
      <c r="CA340" s="1106" t="n"/>
      <c r="CB340" s="1106" t="n"/>
      <c r="CC340" s="1106" t="n"/>
      <c r="CD340" s="1106" t="n"/>
      <c r="CE340" s="1106" t="n"/>
      <c r="CF340" s="1106" t="n"/>
      <c r="CG340" s="1106" t="n"/>
      <c r="CH340" s="1106" t="n"/>
      <c r="CI340" s="1106" t="n"/>
      <c r="CJ340" s="1106" t="n"/>
      <c r="CK340" s="1106" t="n"/>
      <c r="CL340" s="1106" t="n"/>
      <c r="CM340" s="1106" t="n"/>
      <c r="CN340" s="1106" t="n"/>
      <c r="CO340" s="1106" t="n"/>
      <c r="CP340" s="1106" t="n"/>
      <c r="CQ340" s="1106" t="n"/>
      <c r="CR340" s="1106" t="n"/>
      <c r="CS340" s="1106" t="n"/>
      <c r="CT340" s="1106" t="n"/>
      <c r="CU340" s="1106" t="n"/>
      <c r="CV340" s="1106" t="n"/>
      <c r="CW340" s="1106" t="n"/>
      <c r="CX340" s="1106" t="n"/>
      <c r="CY340" s="1106" t="n"/>
      <c r="CZ340" s="1106" t="n"/>
      <c r="DA340" s="1106" t="n"/>
      <c r="DB340" s="1106" t="n"/>
      <c r="DC340" s="1106" t="n"/>
      <c r="DD340" s="1106" t="n"/>
      <c r="DE340" s="1106" t="n"/>
      <c r="DF340" s="1106" t="n"/>
      <c r="DG340" s="1106" t="n"/>
      <c r="DH340" s="1106" t="n"/>
      <c r="DI340" s="1106" t="n"/>
    </row>
    <row r="341" ht="13.5" customHeight="1" s="1178">
      <c r="A341" s="1106" t="n"/>
      <c r="B341" s="1106" t="n"/>
      <c r="C341" s="1106" t="n"/>
      <c r="D341" s="1106" t="n"/>
      <c r="E341" s="1106" t="n"/>
      <c r="F341" s="1106" t="n"/>
      <c r="G341" s="144" t="n"/>
      <c r="H341" s="1106" t="n"/>
      <c r="I341" s="1106" t="n"/>
      <c r="J341" s="1106" t="n"/>
      <c r="K341" s="1106" t="n"/>
      <c r="L341" s="1106" t="n"/>
      <c r="M341" s="1106" t="n"/>
      <c r="N341" s="1106" t="n"/>
      <c r="O341" s="1106" t="n"/>
      <c r="P341" s="1106" t="n"/>
      <c r="Q341" s="1106" t="n"/>
      <c r="R341" s="1106" t="n"/>
      <c r="S341" s="1106" t="n"/>
      <c r="T341" s="230" t="n"/>
      <c r="U341" s="1106" t="n"/>
      <c r="V341" s="1106" t="n"/>
      <c r="W341" s="1106" t="n"/>
      <c r="X341" s="1106" t="n"/>
      <c r="Y341" s="1106" t="n"/>
      <c r="Z341" s="1106" t="n"/>
      <c r="AA341" s="144" t="n"/>
      <c r="AB341" s="1106" t="n"/>
      <c r="AC341" s="1106" t="n"/>
      <c r="AD341" s="1106" t="n"/>
      <c r="AE341" s="1106" t="n"/>
      <c r="AF341" s="1106" t="n"/>
      <c r="AG341" s="1106" t="n"/>
      <c r="AH341" s="144" t="n"/>
      <c r="AI341" s="1106" t="n"/>
      <c r="AJ341" s="1106" t="n"/>
      <c r="AK341" s="1106" t="n"/>
      <c r="AL341" s="1106" t="n"/>
      <c r="AM341" s="1106" t="n"/>
      <c r="AN341" s="1106" t="n"/>
      <c r="AO341" s="1106" t="n"/>
      <c r="AP341" s="1106" t="n"/>
      <c r="AQ341" s="1106" t="n"/>
      <c r="AR341" s="1106" t="n"/>
      <c r="AS341" s="1106" t="n"/>
      <c r="AT341" s="1106" t="n"/>
      <c r="AU341" s="1106" t="n"/>
      <c r="AV341" s="1106" t="n"/>
      <c r="AW341" s="1106" t="n"/>
      <c r="AX341" s="1106" t="n"/>
      <c r="AY341" s="1106" t="n"/>
      <c r="AZ341" s="144" t="n"/>
      <c r="BA341" s="1106" t="n"/>
      <c r="BB341" s="1106" t="n"/>
      <c r="BC341" s="1106" t="n"/>
      <c r="BD341" s="1106" t="n"/>
      <c r="BE341" s="1106" t="n"/>
      <c r="BF341" s="1106" t="n"/>
      <c r="BG341" s="1106" t="n"/>
      <c r="BH341" s="1106" t="n"/>
      <c r="BI341" s="1106" t="n"/>
      <c r="BJ341" s="1106" t="n"/>
      <c r="BK341" s="1106" t="n"/>
      <c r="BL341" s="1106" t="n"/>
      <c r="BM341" s="1106" t="n"/>
      <c r="BN341" s="1106" t="n"/>
      <c r="BO341" s="1106" t="n"/>
      <c r="BP341" s="1106" t="n"/>
      <c r="BQ341" s="1106" t="n"/>
      <c r="BR341" s="1106" t="n"/>
      <c r="BS341" s="1106" t="n"/>
      <c r="BT341" s="1106" t="n"/>
      <c r="BU341" s="1106" t="n"/>
      <c r="BV341" s="1106" t="n"/>
      <c r="BW341" s="1106" t="n"/>
      <c r="BX341" s="1106" t="n"/>
      <c r="BY341" s="1106" t="n"/>
      <c r="BZ341" s="1106" t="n"/>
      <c r="CA341" s="1106" t="n"/>
      <c r="CB341" s="1106" t="n"/>
      <c r="CC341" s="1106" t="n"/>
      <c r="CD341" s="1106" t="n"/>
      <c r="CE341" s="1106" t="n"/>
      <c r="CF341" s="1106" t="n"/>
      <c r="CG341" s="1106" t="n"/>
      <c r="CH341" s="1106" t="n"/>
      <c r="CI341" s="1106" t="n"/>
      <c r="CJ341" s="1106" t="n"/>
      <c r="CK341" s="1106" t="n"/>
      <c r="CL341" s="1106" t="n"/>
      <c r="CM341" s="1106" t="n"/>
      <c r="CN341" s="1106" t="n"/>
      <c r="CO341" s="1106" t="n"/>
      <c r="CP341" s="1106" t="n"/>
      <c r="CQ341" s="1106" t="n"/>
      <c r="CR341" s="1106" t="n"/>
      <c r="CS341" s="1106" t="n"/>
      <c r="CT341" s="1106" t="n"/>
      <c r="CU341" s="1106" t="n"/>
      <c r="CV341" s="1106" t="n"/>
      <c r="CW341" s="1106" t="n"/>
      <c r="CX341" s="1106" t="n"/>
      <c r="CY341" s="1106" t="n"/>
      <c r="CZ341" s="1106" t="n"/>
      <c r="DA341" s="1106" t="n"/>
      <c r="DB341" s="1106" t="n"/>
      <c r="DC341" s="1106" t="n"/>
      <c r="DD341" s="1106" t="n"/>
      <c r="DE341" s="1106" t="n"/>
      <c r="DF341" s="1106" t="n"/>
      <c r="DG341" s="1106" t="n"/>
      <c r="DH341" s="1106" t="n"/>
      <c r="DI341" s="1106" t="n"/>
    </row>
    <row r="342" ht="13.5" customHeight="1" s="1178">
      <c r="A342" s="1106" t="n"/>
      <c r="B342" s="1106" t="n"/>
      <c r="C342" s="1106" t="n"/>
      <c r="D342" s="1106" t="n"/>
      <c r="E342" s="1106" t="n"/>
      <c r="F342" s="1106" t="n"/>
      <c r="G342" s="144" t="n"/>
      <c r="H342" s="1106" t="n"/>
      <c r="I342" s="1106" t="n"/>
      <c r="J342" s="1106" t="n"/>
      <c r="K342" s="1106" t="n"/>
      <c r="L342" s="1106" t="n"/>
      <c r="M342" s="1106" t="n"/>
      <c r="N342" s="1106" t="n"/>
      <c r="O342" s="1106" t="n"/>
      <c r="P342" s="1106" t="n"/>
      <c r="Q342" s="1106" t="n"/>
      <c r="R342" s="1106" t="n"/>
      <c r="S342" s="1106" t="n"/>
      <c r="T342" s="230" t="n"/>
      <c r="U342" s="1106" t="n"/>
      <c r="V342" s="1106" t="n"/>
      <c r="W342" s="1106" t="n"/>
      <c r="X342" s="1106" t="n"/>
      <c r="Y342" s="1106" t="n"/>
      <c r="Z342" s="1106" t="n"/>
      <c r="AA342" s="144" t="n"/>
      <c r="AB342" s="1106" t="n"/>
      <c r="AC342" s="1106" t="n"/>
      <c r="AD342" s="1106" t="n"/>
      <c r="AE342" s="1106" t="n"/>
      <c r="AF342" s="1106" t="n"/>
      <c r="AG342" s="1106" t="n"/>
      <c r="AH342" s="144" t="n"/>
      <c r="AI342" s="1106" t="n"/>
      <c r="AJ342" s="1106" t="n"/>
      <c r="AK342" s="1106" t="n"/>
      <c r="AL342" s="1106" t="n"/>
      <c r="AM342" s="1106" t="n"/>
      <c r="AN342" s="1106" t="n"/>
      <c r="AO342" s="1106" t="n"/>
      <c r="AP342" s="1106" t="n"/>
      <c r="AQ342" s="1106" t="n"/>
      <c r="AR342" s="1106" t="n"/>
      <c r="AS342" s="1106" t="n"/>
      <c r="AT342" s="1106" t="n"/>
      <c r="AU342" s="1106" t="n"/>
      <c r="AV342" s="1106" t="n"/>
      <c r="AW342" s="1106" t="n"/>
      <c r="AX342" s="1106" t="n"/>
      <c r="AY342" s="1106" t="n"/>
      <c r="AZ342" s="144" t="n"/>
      <c r="BA342" s="1106" t="n"/>
      <c r="BB342" s="1106" t="n"/>
      <c r="BC342" s="1106" t="n"/>
      <c r="BD342" s="1106" t="n"/>
      <c r="BE342" s="1106" t="n"/>
      <c r="BF342" s="1106" t="n"/>
      <c r="BG342" s="1106" t="n"/>
      <c r="BH342" s="1106" t="n"/>
      <c r="BI342" s="1106" t="n"/>
      <c r="BJ342" s="1106" t="n"/>
      <c r="BK342" s="1106" t="n"/>
      <c r="BL342" s="1106" t="n"/>
      <c r="BM342" s="1106" t="n"/>
      <c r="BN342" s="1106" t="n"/>
      <c r="BO342" s="1106" t="n"/>
      <c r="BP342" s="1106" t="n"/>
      <c r="BQ342" s="1106" t="n"/>
      <c r="BR342" s="1106" t="n"/>
      <c r="BS342" s="1106" t="n"/>
      <c r="BT342" s="1106" t="n"/>
      <c r="BU342" s="1106" t="n"/>
      <c r="BV342" s="1106" t="n"/>
      <c r="BW342" s="1106" t="n"/>
      <c r="BX342" s="1106" t="n"/>
      <c r="BY342" s="1106" t="n"/>
      <c r="BZ342" s="1106" t="n"/>
      <c r="CA342" s="1106" t="n"/>
      <c r="CB342" s="1106" t="n"/>
      <c r="CC342" s="1106" t="n"/>
      <c r="CD342" s="1106" t="n"/>
      <c r="CE342" s="1106" t="n"/>
      <c r="CF342" s="1106" t="n"/>
      <c r="CG342" s="1106" t="n"/>
      <c r="CH342" s="1106" t="n"/>
      <c r="CI342" s="1106" t="n"/>
      <c r="CJ342" s="1106" t="n"/>
      <c r="CK342" s="1106" t="n"/>
      <c r="CL342" s="1106" t="n"/>
      <c r="CM342" s="1106" t="n"/>
      <c r="CN342" s="1106" t="n"/>
      <c r="CO342" s="1106" t="n"/>
      <c r="CP342" s="1106" t="n"/>
      <c r="CQ342" s="1106" t="n"/>
      <c r="CR342" s="1106" t="n"/>
      <c r="CS342" s="1106" t="n"/>
      <c r="CT342" s="1106" t="n"/>
      <c r="CU342" s="1106" t="n"/>
      <c r="CV342" s="1106" t="n"/>
      <c r="CW342" s="1106" t="n"/>
      <c r="CX342" s="1106" t="n"/>
      <c r="CY342" s="1106" t="n"/>
      <c r="CZ342" s="1106" t="n"/>
      <c r="DA342" s="1106" t="n"/>
      <c r="DB342" s="1106" t="n"/>
      <c r="DC342" s="1106" t="n"/>
      <c r="DD342" s="1106" t="n"/>
      <c r="DE342" s="1106" t="n"/>
      <c r="DF342" s="1106" t="n"/>
      <c r="DG342" s="1106" t="n"/>
      <c r="DH342" s="1106" t="n"/>
      <c r="DI342" s="1106" t="n"/>
    </row>
    <row r="343" ht="13.5" customHeight="1" s="1178">
      <c r="A343" s="1106" t="n"/>
      <c r="B343" s="1106" t="n"/>
      <c r="C343" s="1106" t="n"/>
      <c r="D343" s="1106" t="n"/>
      <c r="E343" s="1106" t="n"/>
      <c r="F343" s="1106" t="n"/>
      <c r="G343" s="144" t="n"/>
      <c r="H343" s="1106" t="n"/>
      <c r="I343" s="1106" t="n"/>
      <c r="J343" s="1106" t="n"/>
      <c r="K343" s="1106" t="n"/>
      <c r="L343" s="1106" t="n"/>
      <c r="M343" s="1106" t="n"/>
      <c r="N343" s="1106" t="n"/>
      <c r="O343" s="1106" t="n"/>
      <c r="P343" s="1106" t="n"/>
      <c r="Q343" s="1106" t="n"/>
      <c r="R343" s="1106" t="n"/>
      <c r="S343" s="1106" t="n"/>
      <c r="T343" s="230" t="n"/>
      <c r="U343" s="1106" t="n"/>
      <c r="V343" s="1106" t="n"/>
      <c r="W343" s="1106" t="n"/>
      <c r="X343" s="1106" t="n"/>
      <c r="Y343" s="1106" t="n"/>
      <c r="Z343" s="1106" t="n"/>
      <c r="AA343" s="144" t="n"/>
      <c r="AB343" s="1106" t="n"/>
      <c r="AC343" s="1106" t="n"/>
      <c r="AD343" s="1106" t="n"/>
      <c r="AE343" s="1106" t="n"/>
      <c r="AF343" s="1106" t="n"/>
      <c r="AG343" s="1106" t="n"/>
      <c r="AH343" s="144" t="n"/>
      <c r="AI343" s="1106" t="n"/>
      <c r="AJ343" s="1106" t="n"/>
      <c r="AK343" s="1106" t="n"/>
      <c r="AL343" s="1106" t="n"/>
      <c r="AM343" s="1106" t="n"/>
      <c r="AN343" s="1106" t="n"/>
      <c r="AO343" s="1106" t="n"/>
      <c r="AP343" s="1106" t="n"/>
      <c r="AQ343" s="1106" t="n"/>
      <c r="AR343" s="1106" t="n"/>
      <c r="AS343" s="1106" t="n"/>
      <c r="AT343" s="1106" t="n"/>
      <c r="AU343" s="1106" t="n"/>
      <c r="AV343" s="1106" t="n"/>
      <c r="AW343" s="1106" t="n"/>
      <c r="AX343" s="1106" t="n"/>
      <c r="AY343" s="1106" t="n"/>
      <c r="AZ343" s="144" t="n"/>
      <c r="BA343" s="1106" t="n"/>
      <c r="BB343" s="1106" t="n"/>
      <c r="BC343" s="1106" t="n"/>
      <c r="BD343" s="1106" t="n"/>
      <c r="BE343" s="1106" t="n"/>
      <c r="BF343" s="1106" t="n"/>
      <c r="BG343" s="1106" t="n"/>
      <c r="BH343" s="1106" t="n"/>
      <c r="BI343" s="1106" t="n"/>
      <c r="BJ343" s="1106" t="n"/>
      <c r="BK343" s="1106" t="n"/>
      <c r="BL343" s="1106" t="n"/>
      <c r="BM343" s="1106" t="n"/>
      <c r="BN343" s="1106" t="n"/>
      <c r="BO343" s="1106" t="n"/>
      <c r="BP343" s="1106" t="n"/>
      <c r="BQ343" s="1106" t="n"/>
      <c r="BR343" s="1106" t="n"/>
      <c r="BS343" s="1106" t="n"/>
      <c r="BT343" s="1106" t="n"/>
      <c r="BU343" s="1106" t="n"/>
      <c r="BV343" s="1106" t="n"/>
      <c r="BW343" s="1106" t="n"/>
      <c r="BX343" s="1106" t="n"/>
      <c r="BY343" s="1106" t="n"/>
      <c r="BZ343" s="1106" t="n"/>
      <c r="CA343" s="1106" t="n"/>
      <c r="CB343" s="1106" t="n"/>
      <c r="CC343" s="1106" t="n"/>
      <c r="CD343" s="1106" t="n"/>
      <c r="CE343" s="1106" t="n"/>
      <c r="CF343" s="1106" t="n"/>
      <c r="CG343" s="1106" t="n"/>
      <c r="CH343" s="1106" t="n"/>
      <c r="CI343" s="1106" t="n"/>
      <c r="CJ343" s="1106" t="n"/>
      <c r="CK343" s="1106" t="n"/>
      <c r="CL343" s="1106" t="n"/>
      <c r="CM343" s="1106" t="n"/>
      <c r="CN343" s="1106" t="n"/>
      <c r="CO343" s="1106" t="n"/>
      <c r="CP343" s="1106" t="n"/>
      <c r="CQ343" s="1106" t="n"/>
      <c r="CR343" s="1106" t="n"/>
      <c r="CS343" s="1106" t="n"/>
      <c r="CT343" s="1106" t="n"/>
      <c r="CU343" s="1106" t="n"/>
      <c r="CV343" s="1106" t="n"/>
      <c r="CW343" s="1106" t="n"/>
      <c r="CX343" s="1106" t="n"/>
      <c r="CY343" s="1106" t="n"/>
      <c r="CZ343" s="1106" t="n"/>
      <c r="DA343" s="1106" t="n"/>
      <c r="DB343" s="1106" t="n"/>
      <c r="DC343" s="1106" t="n"/>
      <c r="DD343" s="1106" t="n"/>
      <c r="DE343" s="1106" t="n"/>
      <c r="DF343" s="1106" t="n"/>
      <c r="DG343" s="1106" t="n"/>
      <c r="DH343" s="1106" t="n"/>
      <c r="DI343" s="1106" t="n"/>
    </row>
    <row r="344" ht="13.5" customHeight="1" s="1178">
      <c r="A344" s="1106" t="n"/>
      <c r="B344" s="1106" t="n"/>
      <c r="C344" s="1106" t="n"/>
      <c r="D344" s="1106" t="n"/>
      <c r="E344" s="1106" t="n"/>
      <c r="F344" s="1106" t="n"/>
      <c r="G344" s="144" t="n"/>
      <c r="H344" s="1106" t="n"/>
      <c r="I344" s="1106" t="n"/>
      <c r="J344" s="1106" t="n"/>
      <c r="K344" s="1106" t="n"/>
      <c r="L344" s="1106" t="n"/>
      <c r="M344" s="1106" t="n"/>
      <c r="N344" s="1106" t="n"/>
      <c r="O344" s="1106" t="n"/>
      <c r="P344" s="1106" t="n"/>
      <c r="Q344" s="1106" t="n"/>
      <c r="R344" s="1106" t="n"/>
      <c r="S344" s="1106" t="n"/>
      <c r="T344" s="230" t="n"/>
      <c r="U344" s="1106" t="n"/>
      <c r="V344" s="1106" t="n"/>
      <c r="W344" s="1106" t="n"/>
      <c r="X344" s="1106" t="n"/>
      <c r="Y344" s="1106" t="n"/>
      <c r="Z344" s="1106" t="n"/>
      <c r="AA344" s="144" t="n"/>
      <c r="AB344" s="1106" t="n"/>
      <c r="AC344" s="1106" t="n"/>
      <c r="AD344" s="1106" t="n"/>
      <c r="AE344" s="1106" t="n"/>
      <c r="AF344" s="1106" t="n"/>
      <c r="AG344" s="1106" t="n"/>
      <c r="AH344" s="144" t="n"/>
      <c r="AI344" s="1106" t="n"/>
      <c r="AJ344" s="1106" t="n"/>
      <c r="AK344" s="1106" t="n"/>
      <c r="AL344" s="1106" t="n"/>
      <c r="AM344" s="1106" t="n"/>
      <c r="AN344" s="1106" t="n"/>
      <c r="AO344" s="1106" t="n"/>
      <c r="AP344" s="1106" t="n"/>
      <c r="AQ344" s="1106" t="n"/>
      <c r="AR344" s="1106" t="n"/>
      <c r="AS344" s="1106" t="n"/>
      <c r="AT344" s="1106" t="n"/>
      <c r="AU344" s="1106" t="n"/>
      <c r="AV344" s="1106" t="n"/>
      <c r="AW344" s="1106" t="n"/>
      <c r="AX344" s="1106" t="n"/>
      <c r="AY344" s="1106" t="n"/>
      <c r="AZ344" s="144" t="n"/>
      <c r="BA344" s="1106" t="n"/>
      <c r="BB344" s="1106" t="n"/>
      <c r="BC344" s="1106" t="n"/>
      <c r="BD344" s="1106" t="n"/>
      <c r="BE344" s="1106" t="n"/>
      <c r="BF344" s="1106" t="n"/>
      <c r="BG344" s="1106" t="n"/>
      <c r="BH344" s="1106" t="n"/>
      <c r="BI344" s="1106" t="n"/>
      <c r="BJ344" s="1106" t="n"/>
      <c r="BK344" s="1106" t="n"/>
      <c r="BL344" s="1106" t="n"/>
      <c r="BM344" s="1106" t="n"/>
      <c r="BN344" s="1106" t="n"/>
      <c r="BO344" s="1106" t="n"/>
      <c r="BP344" s="1106" t="n"/>
      <c r="BQ344" s="1106" t="n"/>
      <c r="BR344" s="1106" t="n"/>
      <c r="BS344" s="1106" t="n"/>
      <c r="BT344" s="1106" t="n"/>
      <c r="BU344" s="1106" t="n"/>
      <c r="BV344" s="1106" t="n"/>
      <c r="BW344" s="1106" t="n"/>
      <c r="BX344" s="1106" t="n"/>
      <c r="BY344" s="1106" t="n"/>
      <c r="BZ344" s="1106" t="n"/>
      <c r="CA344" s="1106" t="n"/>
      <c r="CB344" s="1106" t="n"/>
      <c r="CC344" s="1106" t="n"/>
      <c r="CD344" s="1106" t="n"/>
      <c r="CE344" s="1106" t="n"/>
      <c r="CF344" s="1106" t="n"/>
      <c r="CG344" s="1106" t="n"/>
      <c r="CH344" s="1106" t="n"/>
      <c r="CI344" s="1106" t="n"/>
      <c r="CJ344" s="1106" t="n"/>
      <c r="CK344" s="1106" t="n"/>
      <c r="CL344" s="1106" t="n"/>
      <c r="CM344" s="1106" t="n"/>
      <c r="CN344" s="1106" t="n"/>
      <c r="CO344" s="1106" t="n"/>
      <c r="CP344" s="1106" t="n"/>
      <c r="CQ344" s="1106" t="n"/>
      <c r="CR344" s="1106" t="n"/>
      <c r="CS344" s="1106" t="n"/>
      <c r="CT344" s="1106" t="n"/>
      <c r="CU344" s="1106" t="n"/>
      <c r="CV344" s="1106" t="n"/>
      <c r="CW344" s="1106" t="n"/>
      <c r="CX344" s="1106" t="n"/>
      <c r="CY344" s="1106" t="n"/>
      <c r="CZ344" s="1106" t="n"/>
      <c r="DA344" s="1106" t="n"/>
      <c r="DB344" s="1106" t="n"/>
      <c r="DC344" s="1106" t="n"/>
      <c r="DD344" s="1106" t="n"/>
      <c r="DE344" s="1106" t="n"/>
      <c r="DF344" s="1106" t="n"/>
      <c r="DG344" s="1106" t="n"/>
      <c r="DH344" s="1106" t="n"/>
      <c r="DI344" s="1106" t="n"/>
    </row>
    <row r="345" ht="13.5" customHeight="1" s="1178">
      <c r="A345" s="1106" t="n"/>
      <c r="B345" s="1106" t="n"/>
      <c r="C345" s="1106" t="n"/>
      <c r="D345" s="1106" t="n"/>
      <c r="E345" s="1106" t="n"/>
      <c r="F345" s="1106" t="n"/>
      <c r="G345" s="144" t="n"/>
      <c r="H345" s="1106" t="n"/>
      <c r="I345" s="1106" t="n"/>
      <c r="J345" s="1106" t="n"/>
      <c r="K345" s="1106" t="n"/>
      <c r="L345" s="1106" t="n"/>
      <c r="M345" s="1106" t="n"/>
      <c r="N345" s="1106" t="n"/>
      <c r="O345" s="1106" t="n"/>
      <c r="P345" s="1106" t="n"/>
      <c r="Q345" s="1106" t="n"/>
      <c r="R345" s="1106" t="n"/>
      <c r="S345" s="1106" t="n"/>
      <c r="T345" s="230" t="n"/>
      <c r="U345" s="1106" t="n"/>
      <c r="V345" s="1106" t="n"/>
      <c r="W345" s="1106" t="n"/>
      <c r="X345" s="1106" t="n"/>
      <c r="Y345" s="1106" t="n"/>
      <c r="Z345" s="1106" t="n"/>
      <c r="AA345" s="144" t="n"/>
      <c r="AB345" s="1106" t="n"/>
      <c r="AC345" s="1106" t="n"/>
      <c r="AD345" s="1106" t="n"/>
      <c r="AE345" s="1106" t="n"/>
      <c r="AF345" s="1106" t="n"/>
      <c r="AG345" s="1106" t="n"/>
      <c r="AH345" s="144" t="n"/>
      <c r="AI345" s="1106" t="n"/>
      <c r="AJ345" s="1106" t="n"/>
      <c r="AK345" s="1106" t="n"/>
      <c r="AL345" s="1106" t="n"/>
      <c r="AM345" s="1106" t="n"/>
      <c r="AN345" s="1106" t="n"/>
      <c r="AO345" s="1106" t="n"/>
      <c r="AP345" s="1106" t="n"/>
      <c r="AQ345" s="1106" t="n"/>
      <c r="AR345" s="1106" t="n"/>
      <c r="AS345" s="1106" t="n"/>
      <c r="AT345" s="1106" t="n"/>
      <c r="AU345" s="1106" t="n"/>
      <c r="AV345" s="1106" t="n"/>
      <c r="AW345" s="1106" t="n"/>
      <c r="AX345" s="1106" t="n"/>
      <c r="AY345" s="1106" t="n"/>
      <c r="AZ345" s="144" t="n"/>
      <c r="BA345" s="1106" t="n"/>
      <c r="BB345" s="1106" t="n"/>
      <c r="BC345" s="1106" t="n"/>
      <c r="BD345" s="1106" t="n"/>
      <c r="BE345" s="1106" t="n"/>
      <c r="BF345" s="1106" t="n"/>
      <c r="BG345" s="1106" t="n"/>
      <c r="BH345" s="1106" t="n"/>
      <c r="BI345" s="1106" t="n"/>
      <c r="BJ345" s="1106" t="n"/>
      <c r="BK345" s="1106" t="n"/>
      <c r="BL345" s="1106" t="n"/>
      <c r="BM345" s="1106" t="n"/>
      <c r="BN345" s="1106" t="n"/>
      <c r="BO345" s="1106" t="n"/>
      <c r="BP345" s="1106" t="n"/>
      <c r="BQ345" s="1106" t="n"/>
      <c r="BR345" s="1106" t="n"/>
      <c r="BS345" s="1106" t="n"/>
      <c r="BT345" s="1106" t="n"/>
      <c r="BU345" s="1106" t="n"/>
      <c r="BV345" s="1106" t="n"/>
      <c r="BW345" s="1106" t="n"/>
      <c r="BX345" s="1106" t="n"/>
      <c r="BY345" s="1106" t="n"/>
      <c r="BZ345" s="1106" t="n"/>
      <c r="CA345" s="1106" t="n"/>
      <c r="CB345" s="1106" t="n"/>
      <c r="CC345" s="1106" t="n"/>
      <c r="CD345" s="1106" t="n"/>
      <c r="CE345" s="1106" t="n"/>
      <c r="CF345" s="1106" t="n"/>
      <c r="CG345" s="1106" t="n"/>
      <c r="CH345" s="1106" t="n"/>
      <c r="CI345" s="1106" t="n"/>
      <c r="CJ345" s="1106" t="n"/>
      <c r="CK345" s="1106" t="n"/>
      <c r="CL345" s="1106" t="n"/>
      <c r="CM345" s="1106" t="n"/>
      <c r="CN345" s="1106" t="n"/>
      <c r="CO345" s="1106" t="n"/>
      <c r="CP345" s="1106" t="n"/>
      <c r="CQ345" s="1106" t="n"/>
      <c r="CR345" s="1106" t="n"/>
      <c r="CS345" s="1106" t="n"/>
      <c r="CT345" s="1106" t="n"/>
      <c r="CU345" s="1106" t="n"/>
      <c r="CV345" s="1106" t="n"/>
      <c r="CW345" s="1106" t="n"/>
      <c r="CX345" s="1106" t="n"/>
      <c r="CY345" s="1106" t="n"/>
      <c r="CZ345" s="1106" t="n"/>
      <c r="DA345" s="1106" t="n"/>
      <c r="DB345" s="1106" t="n"/>
      <c r="DC345" s="1106" t="n"/>
      <c r="DD345" s="1106" t="n"/>
      <c r="DE345" s="1106" t="n"/>
      <c r="DF345" s="1106" t="n"/>
      <c r="DG345" s="1106" t="n"/>
      <c r="DH345" s="1106" t="n"/>
      <c r="DI345" s="1106" t="n"/>
    </row>
    <row r="346" ht="13.5" customHeight="1" s="1178">
      <c r="A346" s="1106" t="n"/>
      <c r="B346" s="1106" t="n"/>
      <c r="C346" s="1106" t="n"/>
      <c r="D346" s="1106" t="n"/>
      <c r="E346" s="1106" t="n"/>
      <c r="F346" s="1106" t="n"/>
      <c r="G346" s="144" t="n"/>
      <c r="H346" s="1106" t="n"/>
      <c r="I346" s="1106" t="n"/>
      <c r="J346" s="1106" t="n"/>
      <c r="K346" s="1106" t="n"/>
      <c r="L346" s="1106" t="n"/>
      <c r="M346" s="1106" t="n"/>
      <c r="N346" s="1106" t="n"/>
      <c r="O346" s="1106" t="n"/>
      <c r="P346" s="1106" t="n"/>
      <c r="Q346" s="1106" t="n"/>
      <c r="R346" s="1106" t="n"/>
      <c r="S346" s="1106" t="n"/>
      <c r="T346" s="230" t="n"/>
      <c r="U346" s="1106" t="n"/>
      <c r="V346" s="1106" t="n"/>
      <c r="W346" s="1106" t="n"/>
      <c r="X346" s="1106" t="n"/>
      <c r="Y346" s="1106" t="n"/>
      <c r="Z346" s="1106" t="n"/>
      <c r="AA346" s="144" t="n"/>
      <c r="AB346" s="1106" t="n"/>
      <c r="AC346" s="1106" t="n"/>
      <c r="AD346" s="1106" t="n"/>
      <c r="AE346" s="1106" t="n"/>
      <c r="AF346" s="1106" t="n"/>
      <c r="AG346" s="1106" t="n"/>
      <c r="AH346" s="144" t="n"/>
      <c r="AI346" s="1106" t="n"/>
      <c r="AJ346" s="1106" t="n"/>
      <c r="AK346" s="1106" t="n"/>
      <c r="AL346" s="1106" t="n"/>
      <c r="AM346" s="1106" t="n"/>
      <c r="AN346" s="1106" t="n"/>
      <c r="AO346" s="1106" t="n"/>
      <c r="AP346" s="1106" t="n"/>
      <c r="AQ346" s="1106" t="n"/>
      <c r="AR346" s="1106" t="n"/>
      <c r="AS346" s="1106" t="n"/>
      <c r="AT346" s="1106" t="n"/>
      <c r="AU346" s="1106" t="n"/>
      <c r="AV346" s="1106" t="n"/>
      <c r="AW346" s="1106" t="n"/>
      <c r="AX346" s="1106" t="n"/>
      <c r="AY346" s="1106" t="n"/>
      <c r="AZ346" s="144" t="n"/>
      <c r="BA346" s="1106" t="n"/>
      <c r="BB346" s="1106" t="n"/>
      <c r="BC346" s="1106" t="n"/>
      <c r="BD346" s="1106" t="n"/>
      <c r="BE346" s="1106" t="n"/>
      <c r="BF346" s="1106" t="n"/>
      <c r="BG346" s="1106" t="n"/>
      <c r="BH346" s="1106" t="n"/>
      <c r="BI346" s="1106" t="n"/>
      <c r="BJ346" s="1106" t="n"/>
      <c r="BK346" s="1106" t="n"/>
      <c r="BL346" s="1106" t="n"/>
      <c r="BM346" s="1106" t="n"/>
      <c r="BN346" s="1106" t="n"/>
      <c r="BO346" s="1106" t="n"/>
      <c r="BP346" s="1106" t="n"/>
      <c r="BQ346" s="1106" t="n"/>
      <c r="BR346" s="1106" t="n"/>
      <c r="BS346" s="1106" t="n"/>
      <c r="BT346" s="1106" t="n"/>
      <c r="BU346" s="1106" t="n"/>
      <c r="BV346" s="1106" t="n"/>
      <c r="BW346" s="1106" t="n"/>
      <c r="BX346" s="1106" t="n"/>
      <c r="BY346" s="1106" t="n"/>
      <c r="BZ346" s="1106" t="n"/>
      <c r="CA346" s="1106" t="n"/>
      <c r="CB346" s="1106" t="n"/>
      <c r="CC346" s="1106" t="n"/>
      <c r="CD346" s="1106" t="n"/>
      <c r="CE346" s="1106" t="n"/>
      <c r="CF346" s="1106" t="n"/>
      <c r="CG346" s="1106" t="n"/>
      <c r="CH346" s="1106" t="n"/>
      <c r="CI346" s="1106" t="n"/>
      <c r="CJ346" s="1106" t="n"/>
      <c r="CK346" s="1106" t="n"/>
      <c r="CL346" s="1106" t="n"/>
      <c r="CM346" s="1106" t="n"/>
      <c r="CN346" s="1106" t="n"/>
      <c r="CO346" s="1106" t="n"/>
      <c r="CP346" s="1106" t="n"/>
      <c r="CQ346" s="1106" t="n"/>
      <c r="CR346" s="1106" t="n"/>
      <c r="CS346" s="1106" t="n"/>
      <c r="CT346" s="1106" t="n"/>
      <c r="CU346" s="1106" t="n"/>
      <c r="CV346" s="1106" t="n"/>
      <c r="CW346" s="1106" t="n"/>
      <c r="CX346" s="1106" t="n"/>
      <c r="CY346" s="1106" t="n"/>
      <c r="CZ346" s="1106" t="n"/>
      <c r="DA346" s="1106" t="n"/>
      <c r="DB346" s="1106" t="n"/>
      <c r="DC346" s="1106" t="n"/>
      <c r="DD346" s="1106" t="n"/>
      <c r="DE346" s="1106" t="n"/>
      <c r="DF346" s="1106" t="n"/>
      <c r="DG346" s="1106" t="n"/>
      <c r="DH346" s="1106" t="n"/>
      <c r="DI346" s="1106" t="n"/>
    </row>
    <row r="347" ht="13.5" customHeight="1" s="1178">
      <c r="A347" s="1106" t="n"/>
      <c r="B347" s="1106" t="n"/>
      <c r="C347" s="1106" t="n"/>
      <c r="D347" s="1106" t="n"/>
      <c r="E347" s="1106" t="n"/>
      <c r="F347" s="1106" t="n"/>
      <c r="G347" s="144" t="n"/>
      <c r="H347" s="1106" t="n"/>
      <c r="I347" s="1106" t="n"/>
      <c r="J347" s="1106" t="n"/>
      <c r="K347" s="1106" t="n"/>
      <c r="L347" s="1106" t="n"/>
      <c r="M347" s="1106" t="n"/>
      <c r="N347" s="1106" t="n"/>
      <c r="O347" s="1106" t="n"/>
      <c r="P347" s="1106" t="n"/>
      <c r="Q347" s="1106" t="n"/>
      <c r="R347" s="1106" t="n"/>
      <c r="S347" s="1106" t="n"/>
      <c r="T347" s="230" t="n"/>
      <c r="U347" s="1106" t="n"/>
      <c r="V347" s="1106" t="n"/>
      <c r="W347" s="1106" t="n"/>
      <c r="X347" s="1106" t="n"/>
      <c r="Y347" s="1106" t="n"/>
      <c r="Z347" s="1106" t="n"/>
      <c r="AA347" s="144" t="n"/>
      <c r="AB347" s="1106" t="n"/>
      <c r="AC347" s="1106" t="n"/>
      <c r="AD347" s="1106" t="n"/>
      <c r="AE347" s="1106" t="n"/>
      <c r="AF347" s="1106" t="n"/>
      <c r="AG347" s="1106" t="n"/>
      <c r="AH347" s="144" t="n"/>
      <c r="AI347" s="1106" t="n"/>
      <c r="AJ347" s="1106" t="n"/>
      <c r="AK347" s="1106" t="n"/>
      <c r="AL347" s="1106" t="n"/>
      <c r="AM347" s="1106" t="n"/>
      <c r="AN347" s="1106" t="n"/>
      <c r="AO347" s="1106" t="n"/>
      <c r="AP347" s="1106" t="n"/>
      <c r="AQ347" s="1106" t="n"/>
      <c r="AR347" s="1106" t="n"/>
      <c r="AS347" s="1106" t="n"/>
      <c r="AT347" s="1106" t="n"/>
      <c r="AU347" s="1106" t="n"/>
      <c r="AV347" s="1106" t="n"/>
      <c r="AW347" s="1106" t="n"/>
      <c r="AX347" s="1106" t="n"/>
      <c r="AY347" s="1106" t="n"/>
      <c r="AZ347" s="144" t="n"/>
      <c r="BA347" s="1106" t="n"/>
      <c r="BB347" s="1106" t="n"/>
      <c r="BC347" s="1106" t="n"/>
      <c r="BD347" s="1106" t="n"/>
      <c r="BE347" s="1106" t="n"/>
      <c r="BF347" s="1106" t="n"/>
      <c r="BG347" s="1106" t="n"/>
      <c r="BH347" s="1106" t="n"/>
      <c r="BI347" s="1106" t="n"/>
      <c r="BJ347" s="1106" t="n"/>
      <c r="BK347" s="1106" t="n"/>
      <c r="BL347" s="1106" t="n"/>
      <c r="BM347" s="1106" t="n"/>
      <c r="BN347" s="1106" t="n"/>
      <c r="BO347" s="1106" t="n"/>
      <c r="BP347" s="1106" t="n"/>
      <c r="BQ347" s="1106" t="n"/>
      <c r="BR347" s="1106" t="n"/>
      <c r="BS347" s="1106" t="n"/>
      <c r="BT347" s="1106" t="n"/>
      <c r="BU347" s="1106" t="n"/>
      <c r="BV347" s="1106" t="n"/>
      <c r="BW347" s="1106" t="n"/>
      <c r="BX347" s="1106" t="n"/>
      <c r="BY347" s="1106" t="n"/>
      <c r="BZ347" s="1106" t="n"/>
      <c r="CA347" s="1106" t="n"/>
      <c r="CB347" s="1106" t="n"/>
      <c r="CC347" s="1106" t="n"/>
      <c r="CD347" s="1106" t="n"/>
      <c r="CE347" s="1106" t="n"/>
      <c r="CF347" s="1106" t="n"/>
      <c r="CG347" s="1106" t="n"/>
      <c r="CH347" s="1106" t="n"/>
      <c r="CI347" s="1106" t="n"/>
      <c r="CJ347" s="1106" t="n"/>
      <c r="CK347" s="1106" t="n"/>
      <c r="CL347" s="1106" t="n"/>
      <c r="CM347" s="1106" t="n"/>
      <c r="CN347" s="1106" t="n"/>
      <c r="CO347" s="1106" t="n"/>
      <c r="CP347" s="1106" t="n"/>
      <c r="CQ347" s="1106" t="n"/>
      <c r="CR347" s="1106" t="n"/>
      <c r="CS347" s="1106" t="n"/>
      <c r="CT347" s="1106" t="n"/>
      <c r="CU347" s="1106" t="n"/>
      <c r="CV347" s="1106" t="n"/>
      <c r="CW347" s="1106" t="n"/>
      <c r="CX347" s="1106" t="n"/>
      <c r="CY347" s="1106" t="n"/>
      <c r="CZ347" s="1106" t="n"/>
      <c r="DA347" s="1106" t="n"/>
      <c r="DB347" s="1106" t="n"/>
      <c r="DC347" s="1106" t="n"/>
      <c r="DD347" s="1106" t="n"/>
      <c r="DE347" s="1106" t="n"/>
      <c r="DF347" s="1106" t="n"/>
      <c r="DG347" s="1106" t="n"/>
      <c r="DH347" s="1106" t="n"/>
      <c r="DI347" s="1106" t="n"/>
    </row>
    <row r="348" ht="13.5" customHeight="1" s="1178">
      <c r="A348" s="1106" t="n"/>
      <c r="B348" s="1106" t="n"/>
      <c r="C348" s="1106" t="n"/>
      <c r="D348" s="1106" t="n"/>
      <c r="E348" s="1106" t="n"/>
      <c r="F348" s="1106" t="n"/>
      <c r="G348" s="144" t="n"/>
      <c r="H348" s="1106" t="n"/>
      <c r="I348" s="1106" t="n"/>
      <c r="J348" s="1106" t="n"/>
      <c r="K348" s="1106" t="n"/>
      <c r="L348" s="1106" t="n"/>
      <c r="M348" s="1106" t="n"/>
      <c r="N348" s="1106" t="n"/>
      <c r="O348" s="1106" t="n"/>
      <c r="P348" s="1106" t="n"/>
      <c r="Q348" s="1106" t="n"/>
      <c r="R348" s="1106" t="n"/>
      <c r="S348" s="1106" t="n"/>
      <c r="T348" s="230" t="n"/>
      <c r="U348" s="1106" t="n"/>
      <c r="V348" s="1106" t="n"/>
      <c r="W348" s="1106" t="n"/>
      <c r="X348" s="1106" t="n"/>
      <c r="Y348" s="1106" t="n"/>
      <c r="Z348" s="1106" t="n"/>
      <c r="AA348" s="144" t="n"/>
      <c r="AB348" s="1106" t="n"/>
      <c r="AC348" s="1106" t="n"/>
      <c r="AD348" s="1106" t="n"/>
      <c r="AE348" s="1106" t="n"/>
      <c r="AF348" s="1106" t="n"/>
      <c r="AG348" s="1106" t="n"/>
      <c r="AH348" s="144" t="n"/>
      <c r="AI348" s="1106" t="n"/>
      <c r="AJ348" s="1106" t="n"/>
      <c r="AK348" s="1106" t="n"/>
      <c r="AL348" s="1106" t="n"/>
      <c r="AM348" s="1106" t="n"/>
      <c r="AN348" s="1106" t="n"/>
      <c r="AO348" s="1106" t="n"/>
      <c r="AP348" s="1106" t="n"/>
      <c r="AQ348" s="1106" t="n"/>
      <c r="AR348" s="1106" t="n"/>
      <c r="AS348" s="1106" t="n"/>
      <c r="AT348" s="1106" t="n"/>
      <c r="AU348" s="1106" t="n"/>
      <c r="AV348" s="1106" t="n"/>
      <c r="AW348" s="1106" t="n"/>
      <c r="AX348" s="1106" t="n"/>
      <c r="AY348" s="1106" t="n"/>
      <c r="AZ348" s="144" t="n"/>
      <c r="BA348" s="1106" t="n"/>
      <c r="BB348" s="1106" t="n"/>
      <c r="BC348" s="1106" t="n"/>
      <c r="BD348" s="1106" t="n"/>
      <c r="BE348" s="1106" t="n"/>
      <c r="BF348" s="1106" t="n"/>
      <c r="BG348" s="1106" t="n"/>
      <c r="BH348" s="1106" t="n"/>
      <c r="BI348" s="1106" t="n"/>
      <c r="BJ348" s="1106" t="n"/>
      <c r="BK348" s="1106" t="n"/>
      <c r="BL348" s="1106" t="n"/>
      <c r="BM348" s="1106" t="n"/>
      <c r="BN348" s="1106" t="n"/>
      <c r="BO348" s="1106" t="n"/>
      <c r="BP348" s="1106" t="n"/>
      <c r="BQ348" s="1106" t="n"/>
      <c r="BR348" s="1106" t="n"/>
      <c r="BS348" s="1106" t="n"/>
      <c r="BT348" s="1106" t="n"/>
      <c r="BU348" s="1106" t="n"/>
      <c r="BV348" s="1106" t="n"/>
      <c r="BW348" s="1106" t="n"/>
      <c r="BX348" s="1106" t="n"/>
      <c r="BY348" s="1106" t="n"/>
      <c r="BZ348" s="1106" t="n"/>
      <c r="CA348" s="1106" t="n"/>
      <c r="CB348" s="1106" t="n"/>
      <c r="CC348" s="1106" t="n"/>
      <c r="CD348" s="1106" t="n"/>
      <c r="CE348" s="1106" t="n"/>
      <c r="CF348" s="1106" t="n"/>
      <c r="CG348" s="1106" t="n"/>
      <c r="CH348" s="1106" t="n"/>
      <c r="CI348" s="1106" t="n"/>
      <c r="CJ348" s="1106" t="n"/>
      <c r="CK348" s="1106" t="n"/>
      <c r="CL348" s="1106" t="n"/>
      <c r="CM348" s="1106" t="n"/>
      <c r="CN348" s="1106" t="n"/>
      <c r="CO348" s="1106" t="n"/>
      <c r="CP348" s="1106" t="n"/>
      <c r="CQ348" s="1106" t="n"/>
      <c r="CR348" s="1106" t="n"/>
      <c r="CS348" s="1106" t="n"/>
      <c r="CT348" s="1106" t="n"/>
      <c r="CU348" s="1106" t="n"/>
      <c r="CV348" s="1106" t="n"/>
      <c r="CW348" s="1106" t="n"/>
      <c r="CX348" s="1106" t="n"/>
      <c r="CY348" s="1106" t="n"/>
      <c r="CZ348" s="1106" t="n"/>
      <c r="DA348" s="1106" t="n"/>
      <c r="DB348" s="1106" t="n"/>
      <c r="DC348" s="1106" t="n"/>
      <c r="DD348" s="1106" t="n"/>
      <c r="DE348" s="1106" t="n"/>
      <c r="DF348" s="1106" t="n"/>
      <c r="DG348" s="1106" t="n"/>
      <c r="DH348" s="1106" t="n"/>
      <c r="DI348" s="1106" t="n"/>
    </row>
  </sheetData>
  <mergeCells count="104">
    <mergeCell ref="BS1:CI2"/>
    <mergeCell ref="A64:B64"/>
    <mergeCell ref="A51:B51"/>
    <mergeCell ref="AR35:AU35"/>
    <mergeCell ref="H41:L41"/>
    <mergeCell ref="AI34:AY34"/>
    <mergeCell ref="A54:B54"/>
    <mergeCell ref="A41:B41"/>
    <mergeCell ref="A56:B56"/>
    <mergeCell ref="AR59:AU59"/>
    <mergeCell ref="AD40:AE40"/>
    <mergeCell ref="AV35:AY35"/>
    <mergeCell ref="AI35:AI36"/>
    <mergeCell ref="H11:L11"/>
    <mergeCell ref="CK3:CS3"/>
    <mergeCell ref="AI6:AQ7"/>
    <mergeCell ref="A33:B33"/>
    <mergeCell ref="N38:O38"/>
    <mergeCell ref="A42:B42"/>
    <mergeCell ref="J39:L39"/>
    <mergeCell ref="A53:B53"/>
    <mergeCell ref="A35:B35"/>
    <mergeCell ref="A62:B62"/>
    <mergeCell ref="BN5:BQ5"/>
    <mergeCell ref="CF28:CI28"/>
    <mergeCell ref="A28:B28"/>
    <mergeCell ref="BA4:BQ4"/>
    <mergeCell ref="A39:B39"/>
    <mergeCell ref="A48:B48"/>
    <mergeCell ref="N4:R4"/>
    <mergeCell ref="AI59:AI60"/>
    <mergeCell ref="A30:B30"/>
    <mergeCell ref="A66:C66"/>
    <mergeCell ref="A59:B59"/>
    <mergeCell ref="BS27:BV27"/>
    <mergeCell ref="A45:B45"/>
    <mergeCell ref="AB41:AC41"/>
    <mergeCell ref="A61:B61"/>
    <mergeCell ref="C28:F28"/>
    <mergeCell ref="BT28:BW28"/>
    <mergeCell ref="A46:B46"/>
    <mergeCell ref="A37:B37"/>
    <mergeCell ref="AB1:AG2"/>
    <mergeCell ref="A21:A22"/>
    <mergeCell ref="AN35:AQ35"/>
    <mergeCell ref="A23:A24"/>
    <mergeCell ref="M23:M24"/>
    <mergeCell ref="BB5:BE5"/>
    <mergeCell ref="A52:B52"/>
    <mergeCell ref="CB28:CE28"/>
    <mergeCell ref="B80:C80"/>
    <mergeCell ref="A63:B63"/>
    <mergeCell ref="A1:F3"/>
    <mergeCell ref="E66:F66"/>
    <mergeCell ref="AN59:AQ59"/>
    <mergeCell ref="BM30:BQ30"/>
    <mergeCell ref="AB42:AC42"/>
    <mergeCell ref="A34:B34"/>
    <mergeCell ref="A49:B49"/>
    <mergeCell ref="AI82:AV82"/>
    <mergeCell ref="N47:R47"/>
    <mergeCell ref="A36:B36"/>
    <mergeCell ref="U1:Z2"/>
    <mergeCell ref="A26:F26"/>
    <mergeCell ref="H4:L4"/>
    <mergeCell ref="AB40:AC40"/>
    <mergeCell ref="K29:L29"/>
    <mergeCell ref="F21:F22"/>
    <mergeCell ref="BJ5:BM5"/>
    <mergeCell ref="BA1:BQ2"/>
    <mergeCell ref="A55:B55"/>
    <mergeCell ref="H45:L45"/>
    <mergeCell ref="A57:B57"/>
    <mergeCell ref="A32:B32"/>
    <mergeCell ref="A38:B38"/>
    <mergeCell ref="A43:B43"/>
    <mergeCell ref="A40:B40"/>
    <mergeCell ref="A60:B60"/>
    <mergeCell ref="AJ35:AM35"/>
    <mergeCell ref="AI4:AY5"/>
    <mergeCell ref="BF5:BI5"/>
    <mergeCell ref="AJ59:AM59"/>
    <mergeCell ref="A4:F4"/>
    <mergeCell ref="AU83:AV83"/>
    <mergeCell ref="AV59:AY59"/>
    <mergeCell ref="A50:B50"/>
    <mergeCell ref="N39:R39"/>
    <mergeCell ref="BA5:BA6"/>
    <mergeCell ref="BX28:CA28"/>
    <mergeCell ref="AD42:AE42"/>
    <mergeCell ref="A47:B47"/>
    <mergeCell ref="H1:R2"/>
    <mergeCell ref="AD41:AE41"/>
    <mergeCell ref="AI1:AY2"/>
    <mergeCell ref="N31:R31"/>
    <mergeCell ref="AI31:AY33"/>
    <mergeCell ref="A29:B29"/>
    <mergeCell ref="AI58:AY58"/>
    <mergeCell ref="A44:B44"/>
    <mergeCell ref="H23:L23"/>
    <mergeCell ref="T18:T19"/>
    <mergeCell ref="A31:B31"/>
    <mergeCell ref="A58:B58"/>
    <mergeCell ref="BS28:BS29"/>
  </mergeCells>
  <conditionalFormatting sqref="G4">
    <cfRule type="cellIs" priority="1" operator="equal" dxfId="13">
      <formula>"""价格打错"""</formula>
    </cfRule>
  </conditionalFormatting>
  <conditionalFormatting sqref="AG11">
    <cfRule type="cellIs" priority="12" operator="equal" dxfId="12" stopIfTrue="1">
      <formula>"正确"</formula>
    </cfRule>
    <cfRule type="cellIs" priority="14" operator="equal" dxfId="11" stopIfTrue="1">
      <formula>"未粘报表"</formula>
    </cfRule>
  </conditionalFormatting>
  <conditionalFormatting sqref="AH11">
    <cfRule type="cellIs" priority="5" operator="equal" dxfId="3" stopIfTrue="1">
      <formula>"未粘报表"</formula>
    </cfRule>
    <cfRule type="cellIs" priority="10" operator="equal" dxfId="3" stopIfTrue="1">
      <formula>"现金错误"</formula>
    </cfRule>
    <cfRule type="cellIs" priority="11" operator="equal" dxfId="2" stopIfTrue="1">
      <formula>"现金正确"</formula>
    </cfRule>
  </conditionalFormatting>
  <conditionalFormatting sqref="AG13">
    <cfRule type="cellIs" priority="4" operator="equal" dxfId="3" stopIfTrue="1">
      <formula>"未粘报表"</formula>
    </cfRule>
    <cfRule type="cellIs" priority="8" operator="equal" dxfId="3" stopIfTrue="1">
      <formula>"成本错误"</formula>
    </cfRule>
    <cfRule type="cellIs" priority="9" operator="equal" dxfId="2" stopIfTrue="1">
      <formula>"成本正确"</formula>
    </cfRule>
  </conditionalFormatting>
  <conditionalFormatting sqref="AH13">
    <cfRule type="cellIs" priority="3" operator="equal" dxfId="3" stopIfTrue="1">
      <formula>"未粘报表"</formula>
    </cfRule>
    <cfRule type="cellIs" priority="6" operator="equal" dxfId="3" stopIfTrue="1">
      <formula>"分红错误"</formula>
    </cfRule>
    <cfRule type="cellIs" priority="7" operator="equal" dxfId="2" stopIfTrue="1">
      <formula>"分红正确"</formula>
    </cfRule>
  </conditionalFormatting>
  <conditionalFormatting sqref="K18">
    <cfRule type="cellIs" priority="15" operator="lessThan" dxfId="0" stopIfTrue="1">
      <formula>$J$17</formula>
    </cfRule>
  </conditionalFormatting>
  <conditionalFormatting sqref="K43">
    <cfRule type="cellIs" priority="16" operator="lessThan" dxfId="0" stopIfTrue="1">
      <formula>$I$43</formula>
    </cfRule>
  </conditionalFormatting>
  <dataValidations count="2">
    <dataValidation sqref="K43" showDropDown="0" showInputMessage="1" showErrorMessage="1" allowBlank="1" error="请输入正确" type="whole">
      <formula1>I43</formula1>
      <formula2>10000000000</formula2>
    </dataValidation>
    <dataValidation sqref="R45" showDropDown="0" showInputMessage="1" showErrorMessage="1" allowBlank="1" error="请输入正确" type="decimal">
      <formula1>1</formula1>
      <formula2>2</formula2>
    </dataValidation>
  </dataValidations>
  <pageMargins left="0.698611111111111" right="0.698611111111111" top="0.75" bottom="0.75" header="0.3" footer="0.3"/>
  <pageSetup orientation="portrait" paperSize="9" firstPageNumber="4294963191" useFirstPageNumber="1"/>
  <legacyDrawing xmlns:r="http://schemas.openxmlformats.org/officeDocument/2006/relationships" r:id="anysvml"/>
</worksheet>
</file>

<file path=xl/worksheets/sheet13.xml><?xml version="1.0" encoding="utf-8"?>
<worksheet xmlns="http://schemas.openxmlformats.org/spreadsheetml/2006/main">
  <sheetPr codeName="Sheet6">
    <tabColor rgb="FFE1EEFF"/>
    <outlinePr summaryBelow="1" summaryRight="1"/>
    <pageSetUpPr/>
  </sheetPr>
  <dimension ref="A1:Q84"/>
  <sheetViews>
    <sheetView zoomScale="60" zoomScaleNormal="60" workbookViewId="0">
      <selection activeCell="E8" sqref="E8"/>
    </sheetView>
  </sheetViews>
  <sheetFormatPr baseColWidth="8" defaultColWidth="9" defaultRowHeight="14"/>
  <cols>
    <col width="24.90625" customWidth="1" style="1178" min="1" max="1"/>
    <col width="11.81640625" customWidth="1" style="1178" min="2" max="2"/>
    <col width="15.453125" customWidth="1" style="1178" min="5" max="5"/>
    <col width="9.1796875" customWidth="1" style="1178" min="11" max="11"/>
    <col width="10.54296875" customWidth="1" style="1178" min="14" max="15"/>
  </cols>
  <sheetData>
    <row r="1" ht="15" customHeight="1" s="1178">
      <c r="A1" s="1155" t="inlineStr">
        <is>
          <t>企业</t>
        </is>
      </c>
      <c r="B1" s="1154" t="inlineStr">
        <is>
          <t>第一期</t>
        </is>
      </c>
      <c r="C1" s="1181" t="n"/>
      <c r="D1" s="1154" t="inlineStr">
        <is>
          <t>第二期</t>
        </is>
      </c>
      <c r="E1" s="1181" t="n"/>
      <c r="F1" s="1154" t="inlineStr">
        <is>
          <t>第三期</t>
        </is>
      </c>
      <c r="G1" s="1181" t="n"/>
      <c r="H1" s="1154" t="inlineStr">
        <is>
          <t>第四期</t>
        </is>
      </c>
      <c r="I1" s="1181" t="n"/>
      <c r="J1" s="1154" t="inlineStr">
        <is>
          <t>第五期</t>
        </is>
      </c>
      <c r="K1" s="1181" t="n"/>
      <c r="L1" s="1154" t="inlineStr">
        <is>
          <t>第六期</t>
        </is>
      </c>
      <c r="M1" s="1181" t="n"/>
      <c r="N1" s="1154" t="inlineStr">
        <is>
          <t>第七期</t>
        </is>
      </c>
      <c r="O1" s="1181" t="n"/>
      <c r="P1" s="1154" t="inlineStr">
        <is>
          <t>第八期</t>
        </is>
      </c>
      <c r="Q1" s="1181" t="n"/>
    </row>
    <row r="2" ht="15" customHeight="1" s="1178">
      <c r="A2" s="1229" t="n"/>
      <c r="B2" s="122" t="inlineStr">
        <is>
          <t>需求</t>
        </is>
      </c>
      <c r="C2" s="122" t="inlineStr">
        <is>
          <t>价格</t>
        </is>
      </c>
      <c r="D2" s="122" t="inlineStr">
        <is>
          <t>需求</t>
        </is>
      </c>
      <c r="E2" s="122" t="inlineStr">
        <is>
          <t>价格</t>
        </is>
      </c>
      <c r="F2" s="122" t="inlineStr">
        <is>
          <t>需求</t>
        </is>
      </c>
      <c r="G2" s="122" t="inlineStr">
        <is>
          <t>价格</t>
        </is>
      </c>
      <c r="H2" s="122" t="inlineStr">
        <is>
          <t>需求</t>
        </is>
      </c>
      <c r="I2" s="122" t="inlineStr">
        <is>
          <t>价格</t>
        </is>
      </c>
      <c r="J2" s="122" t="inlineStr">
        <is>
          <t>需求</t>
        </is>
      </c>
      <c r="K2" s="122" t="inlineStr">
        <is>
          <t>价格</t>
        </is>
      </c>
      <c r="L2" s="122" t="inlineStr">
        <is>
          <t>需求</t>
        </is>
      </c>
      <c r="M2" s="122" t="inlineStr">
        <is>
          <t>价格</t>
        </is>
      </c>
      <c r="N2" s="122" t="inlineStr">
        <is>
          <t>需求</t>
        </is>
      </c>
      <c r="O2" s="122" t="inlineStr">
        <is>
          <t>价格</t>
        </is>
      </c>
      <c r="P2" s="122" t="inlineStr">
        <is>
          <t>需求</t>
        </is>
      </c>
      <c r="Q2" s="122" t="inlineStr">
        <is>
          <t>价格</t>
        </is>
      </c>
    </row>
    <row r="3">
      <c r="A3" s="123">
        <f>第1期!AN37</f>
        <v/>
      </c>
      <c r="B3" s="124">
        <f>第1期!BG7</f>
        <v/>
      </c>
      <c r="C3" s="124">
        <f>第1期!AO37</f>
        <v/>
      </c>
      <c r="D3" s="124">
        <f>第2期!BG7</f>
        <v/>
      </c>
      <c r="E3" s="124">
        <f>第2期!AO37</f>
        <v/>
      </c>
      <c r="F3" s="124">
        <f>第3期!BG7</f>
        <v/>
      </c>
      <c r="G3" s="124">
        <f>第3期!AO37</f>
        <v/>
      </c>
      <c r="H3" s="124">
        <f>第4期!BG7</f>
        <v/>
      </c>
      <c r="I3" s="124">
        <f>第4期!AO37</f>
        <v/>
      </c>
      <c r="J3" s="124">
        <f>第5期!BG7</f>
        <v/>
      </c>
      <c r="K3" s="124">
        <f>第5期!AO37</f>
        <v/>
      </c>
      <c r="L3" s="124">
        <f>第6期!BG7</f>
        <v/>
      </c>
      <c r="M3" s="124">
        <f>第6期!AO37</f>
        <v/>
      </c>
      <c r="N3" s="124">
        <f>第7期!BG7</f>
        <v/>
      </c>
      <c r="O3" s="124">
        <f>第7期!AO37</f>
        <v/>
      </c>
      <c r="P3" s="124">
        <f>第8期!BG7</f>
        <v/>
      </c>
      <c r="Q3" s="124">
        <f>第8期!AO37</f>
        <v/>
      </c>
    </row>
    <row r="4">
      <c r="A4" s="123">
        <f>第1期!AN38</f>
        <v/>
      </c>
      <c r="B4" s="124">
        <f>第1期!BG8</f>
        <v/>
      </c>
      <c r="C4" s="124">
        <f>第1期!AO38</f>
        <v/>
      </c>
      <c r="D4" s="124">
        <f>第2期!BG8</f>
        <v/>
      </c>
      <c r="E4" s="124">
        <f>第2期!AO38</f>
        <v/>
      </c>
      <c r="F4" s="124">
        <f>第3期!BG8</f>
        <v/>
      </c>
      <c r="G4" s="124">
        <f>第3期!AO38</f>
        <v/>
      </c>
      <c r="H4" s="124">
        <f>第4期!BG8</f>
        <v/>
      </c>
      <c r="I4" s="124">
        <f>第4期!AO38</f>
        <v/>
      </c>
      <c r="J4" s="124">
        <f>第5期!BG8</f>
        <v/>
      </c>
      <c r="K4" s="124">
        <f>第5期!AO38</f>
        <v/>
      </c>
      <c r="L4" s="124">
        <f>第6期!BG8</f>
        <v/>
      </c>
      <c r="M4" s="124">
        <f>第6期!AO38</f>
        <v/>
      </c>
      <c r="N4" s="124">
        <f>第7期!BG8</f>
        <v/>
      </c>
      <c r="O4" s="124">
        <f>第7期!AO38</f>
        <v/>
      </c>
      <c r="P4" s="124">
        <f>第8期!BG8</f>
        <v/>
      </c>
      <c r="Q4" s="124">
        <f>第8期!AO38</f>
        <v/>
      </c>
    </row>
    <row r="5">
      <c r="A5" s="123">
        <f>第1期!AN39</f>
        <v/>
      </c>
      <c r="B5" s="124">
        <f>第1期!BG9</f>
        <v/>
      </c>
      <c r="C5" s="124">
        <f>第1期!AO39</f>
        <v/>
      </c>
      <c r="D5" s="124">
        <f>第2期!BG9</f>
        <v/>
      </c>
      <c r="E5" s="124">
        <f>第2期!AO39</f>
        <v/>
      </c>
      <c r="F5" s="124">
        <f>第3期!BG9</f>
        <v/>
      </c>
      <c r="G5" s="124">
        <f>第3期!AO39</f>
        <v/>
      </c>
      <c r="H5" s="124">
        <f>第4期!BG9</f>
        <v/>
      </c>
      <c r="I5" s="124">
        <f>第4期!AO39</f>
        <v/>
      </c>
      <c r="J5" s="124">
        <f>第5期!BG9</f>
        <v/>
      </c>
      <c r="K5" s="124">
        <f>第5期!AO39</f>
        <v/>
      </c>
      <c r="L5" s="124">
        <f>第6期!BG9</f>
        <v/>
      </c>
      <c r="M5" s="124">
        <f>第6期!AO39</f>
        <v/>
      </c>
      <c r="N5" s="124">
        <f>第7期!BG9</f>
        <v/>
      </c>
      <c r="O5" s="124" t="n"/>
      <c r="P5" s="124">
        <f>第8期!BG9</f>
        <v/>
      </c>
      <c r="Q5" s="124">
        <f>第8期!AO39</f>
        <v/>
      </c>
    </row>
    <row r="6">
      <c r="A6" s="123">
        <f>第1期!AN40</f>
        <v/>
      </c>
      <c r="B6" s="124">
        <f>第1期!BG10</f>
        <v/>
      </c>
      <c r="C6" s="124">
        <f>第1期!AO40</f>
        <v/>
      </c>
      <c r="D6" s="124">
        <f>第2期!BG10</f>
        <v/>
      </c>
      <c r="E6" s="124">
        <f>第2期!AO40</f>
        <v/>
      </c>
      <c r="F6" s="124">
        <f>第3期!BG10</f>
        <v/>
      </c>
      <c r="G6" s="124">
        <f>第3期!AO40</f>
        <v/>
      </c>
      <c r="H6" s="124">
        <f>第4期!BG10</f>
        <v/>
      </c>
      <c r="I6" s="124">
        <f>第4期!AO40</f>
        <v/>
      </c>
      <c r="J6" s="124">
        <f>第5期!BG10</f>
        <v/>
      </c>
      <c r="K6" s="124">
        <f>第5期!AO40</f>
        <v/>
      </c>
      <c r="L6" s="124">
        <f>第6期!BG10</f>
        <v/>
      </c>
      <c r="M6" s="124">
        <f>第6期!AO40</f>
        <v/>
      </c>
      <c r="N6" s="124">
        <f>第7期!BG10</f>
        <v/>
      </c>
      <c r="O6" s="124">
        <f>第7期!AO40</f>
        <v/>
      </c>
      <c r="P6" s="124">
        <f>第8期!BG10</f>
        <v/>
      </c>
      <c r="Q6" s="124">
        <f>第8期!AO40</f>
        <v/>
      </c>
    </row>
    <row r="7">
      <c r="A7" s="123">
        <f>第1期!AN41</f>
        <v/>
      </c>
      <c r="B7" s="124">
        <f>第1期!BG11</f>
        <v/>
      </c>
      <c r="C7" s="124">
        <f>第1期!AO41</f>
        <v/>
      </c>
      <c r="D7" s="124">
        <f>第2期!BG11</f>
        <v/>
      </c>
      <c r="E7" s="124">
        <f>第2期!AO41</f>
        <v/>
      </c>
      <c r="F7" s="124">
        <f>第3期!BG11</f>
        <v/>
      </c>
      <c r="G7" s="124">
        <f>第3期!AO41</f>
        <v/>
      </c>
      <c r="H7" s="124">
        <f>第4期!BG11</f>
        <v/>
      </c>
      <c r="I7" s="124">
        <f>第4期!AO41</f>
        <v/>
      </c>
      <c r="J7" s="124">
        <f>第5期!BG11</f>
        <v/>
      </c>
      <c r="K7" s="124">
        <f>第5期!AO41</f>
        <v/>
      </c>
      <c r="L7" s="124">
        <f>第6期!BG11</f>
        <v/>
      </c>
      <c r="M7" s="124">
        <f>第6期!AO41</f>
        <v/>
      </c>
      <c r="N7" s="124">
        <f>第7期!BG11</f>
        <v/>
      </c>
      <c r="O7" s="124" t="n"/>
      <c r="P7" s="124">
        <f>第8期!BG11</f>
        <v/>
      </c>
      <c r="Q7" s="124">
        <f>第8期!AO41</f>
        <v/>
      </c>
    </row>
    <row r="8">
      <c r="A8" s="123">
        <f>第1期!AN42</f>
        <v/>
      </c>
      <c r="B8" s="124">
        <f>第1期!BG12</f>
        <v/>
      </c>
      <c r="C8" s="124">
        <f>第1期!AO42</f>
        <v/>
      </c>
      <c r="D8" s="124">
        <f>第2期!BG12</f>
        <v/>
      </c>
      <c r="E8" s="124">
        <f>第2期!AO42</f>
        <v/>
      </c>
      <c r="F8" s="124">
        <f>第3期!BG12</f>
        <v/>
      </c>
      <c r="G8" s="124">
        <f>第3期!AO42</f>
        <v/>
      </c>
      <c r="H8" s="124">
        <f>第4期!BG12</f>
        <v/>
      </c>
      <c r="I8" s="124">
        <f>第4期!AO42</f>
        <v/>
      </c>
      <c r="J8" s="124">
        <f>第5期!BG12</f>
        <v/>
      </c>
      <c r="K8" s="124">
        <f>第5期!AO42</f>
        <v/>
      </c>
      <c r="L8" s="124">
        <f>第6期!BG12</f>
        <v/>
      </c>
      <c r="M8" s="124">
        <f>第6期!AO42</f>
        <v/>
      </c>
      <c r="N8" s="124">
        <f>第7期!BG12</f>
        <v/>
      </c>
      <c r="O8" s="124">
        <f>第7期!AO42</f>
        <v/>
      </c>
      <c r="P8" s="124">
        <f>第8期!BG12</f>
        <v/>
      </c>
      <c r="Q8" s="124">
        <f>第8期!AO42</f>
        <v/>
      </c>
    </row>
    <row r="9">
      <c r="A9" s="123">
        <f>第1期!AN43</f>
        <v/>
      </c>
      <c r="B9" s="124">
        <f>第1期!BG13</f>
        <v/>
      </c>
      <c r="C9" s="124">
        <f>第1期!AO43</f>
        <v/>
      </c>
      <c r="D9" s="124">
        <f>第2期!BG13</f>
        <v/>
      </c>
      <c r="E9" s="124">
        <f>第2期!AO43</f>
        <v/>
      </c>
      <c r="F9" s="124">
        <f>第3期!BG13</f>
        <v/>
      </c>
      <c r="G9" s="124">
        <f>第3期!AO43</f>
        <v/>
      </c>
      <c r="H9" s="124">
        <f>第4期!BG13</f>
        <v/>
      </c>
      <c r="I9" s="124">
        <f>第4期!AO43</f>
        <v/>
      </c>
      <c r="J9" s="124">
        <f>第5期!BG13</f>
        <v/>
      </c>
      <c r="K9" s="124">
        <f>第5期!AO43</f>
        <v/>
      </c>
      <c r="L9" s="124">
        <f>第6期!BG13</f>
        <v/>
      </c>
      <c r="M9" s="124">
        <f>第6期!AO43</f>
        <v/>
      </c>
      <c r="N9" s="124">
        <f>第7期!BG13</f>
        <v/>
      </c>
      <c r="O9" s="124">
        <f>第7期!AO43</f>
        <v/>
      </c>
      <c r="P9" s="124">
        <f>第8期!BG13</f>
        <v/>
      </c>
      <c r="Q9" s="124">
        <f>第8期!AO43</f>
        <v/>
      </c>
    </row>
    <row r="10">
      <c r="A10" s="123">
        <f>第1期!AN44</f>
        <v/>
      </c>
      <c r="B10" s="124">
        <f>第1期!BG14</f>
        <v/>
      </c>
      <c r="C10" s="124">
        <f>第1期!AO44</f>
        <v/>
      </c>
      <c r="D10" s="124">
        <f>第2期!BG14</f>
        <v/>
      </c>
      <c r="E10" s="124">
        <f>第2期!AO44</f>
        <v/>
      </c>
      <c r="F10" s="124">
        <f>第3期!BG14</f>
        <v/>
      </c>
      <c r="G10" s="124">
        <f>第3期!AO44</f>
        <v/>
      </c>
      <c r="H10" s="124">
        <f>第4期!BG14</f>
        <v/>
      </c>
      <c r="I10" s="124">
        <f>第4期!AO44</f>
        <v/>
      </c>
      <c r="J10" s="124">
        <f>第5期!BG14</f>
        <v/>
      </c>
      <c r="K10" s="124">
        <f>第5期!AO44</f>
        <v/>
      </c>
      <c r="L10" s="124">
        <f>第6期!BG14</f>
        <v/>
      </c>
      <c r="M10" s="124">
        <f>第6期!AO44</f>
        <v/>
      </c>
      <c r="N10" s="124">
        <f>第7期!BG14</f>
        <v/>
      </c>
      <c r="O10" s="124">
        <f>第7期!AO44</f>
        <v/>
      </c>
      <c r="P10" s="124">
        <f>第8期!BG14</f>
        <v/>
      </c>
      <c r="Q10" s="124">
        <f>第8期!AO44</f>
        <v/>
      </c>
    </row>
    <row r="11">
      <c r="A11" s="123">
        <f>第1期!AN45</f>
        <v/>
      </c>
      <c r="B11" s="124">
        <f>第1期!BG15</f>
        <v/>
      </c>
      <c r="C11" s="124">
        <f>第1期!AO45</f>
        <v/>
      </c>
      <c r="D11" s="124">
        <f>第2期!BG15</f>
        <v/>
      </c>
      <c r="E11" s="124">
        <f>第2期!AO45</f>
        <v/>
      </c>
      <c r="F11" s="124">
        <f>第3期!BG15</f>
        <v/>
      </c>
      <c r="G11" s="124">
        <f>第3期!AO45</f>
        <v/>
      </c>
      <c r="H11" s="124">
        <f>第4期!BG15</f>
        <v/>
      </c>
      <c r="I11" s="124">
        <f>第4期!AO45</f>
        <v/>
      </c>
      <c r="J11" s="124">
        <f>第5期!BG15</f>
        <v/>
      </c>
      <c r="K11" s="124">
        <f>第5期!AO45</f>
        <v/>
      </c>
      <c r="L11" s="124">
        <f>第6期!BG15</f>
        <v/>
      </c>
      <c r="M11" s="124">
        <f>第6期!AO45</f>
        <v/>
      </c>
      <c r="N11" s="124">
        <f>第7期!BG15</f>
        <v/>
      </c>
      <c r="O11" s="124">
        <f>第7期!AO45</f>
        <v/>
      </c>
      <c r="P11" s="124">
        <f>第8期!BG15</f>
        <v/>
      </c>
      <c r="Q11" s="124">
        <f>第8期!AO45</f>
        <v/>
      </c>
    </row>
    <row r="12">
      <c r="A12" s="123">
        <f>第1期!AN46</f>
        <v/>
      </c>
      <c r="B12" s="124">
        <f>第1期!BG16</f>
        <v/>
      </c>
      <c r="C12" s="124">
        <f>第1期!AO46</f>
        <v/>
      </c>
      <c r="D12" s="124">
        <f>第2期!BG16</f>
        <v/>
      </c>
      <c r="E12" s="124">
        <f>第2期!AO46</f>
        <v/>
      </c>
      <c r="F12" s="124">
        <f>第3期!BG16</f>
        <v/>
      </c>
      <c r="G12" s="124">
        <f>第3期!AO46</f>
        <v/>
      </c>
      <c r="H12" s="124">
        <f>第4期!BG16</f>
        <v/>
      </c>
      <c r="I12" s="124">
        <f>第4期!AO46</f>
        <v/>
      </c>
      <c r="J12" s="124">
        <f>第5期!BG16</f>
        <v/>
      </c>
      <c r="K12" s="124">
        <f>第5期!AO46</f>
        <v/>
      </c>
      <c r="L12" s="124">
        <f>第6期!BG16</f>
        <v/>
      </c>
      <c r="M12" s="124">
        <f>第6期!AO46</f>
        <v/>
      </c>
      <c r="N12" s="124">
        <f>第7期!BG16</f>
        <v/>
      </c>
      <c r="O12" s="124">
        <f>第7期!AO46</f>
        <v/>
      </c>
      <c r="P12" s="124">
        <f>第8期!BG16</f>
        <v/>
      </c>
      <c r="Q12" s="124">
        <f>第8期!AO46</f>
        <v/>
      </c>
    </row>
    <row r="13">
      <c r="A13" s="123">
        <f>第1期!AN47</f>
        <v/>
      </c>
      <c r="B13" s="124">
        <f>第1期!BG17</f>
        <v/>
      </c>
      <c r="C13" s="124">
        <f>第1期!AO47</f>
        <v/>
      </c>
      <c r="D13" s="124">
        <f>第2期!BG17</f>
        <v/>
      </c>
      <c r="E13" s="124">
        <f>第2期!AO47</f>
        <v/>
      </c>
      <c r="F13" s="124">
        <f>第3期!BG17</f>
        <v/>
      </c>
      <c r="G13" s="124">
        <f>第3期!AO47</f>
        <v/>
      </c>
      <c r="H13" s="124">
        <f>第4期!BG17</f>
        <v/>
      </c>
      <c r="I13" s="124">
        <f>第4期!AO47</f>
        <v/>
      </c>
      <c r="J13" s="124">
        <f>第5期!BG17</f>
        <v/>
      </c>
      <c r="K13" s="124">
        <f>第5期!AO47</f>
        <v/>
      </c>
      <c r="L13" s="124">
        <f>第6期!BG17</f>
        <v/>
      </c>
      <c r="M13" s="124">
        <f>第6期!AO47</f>
        <v/>
      </c>
      <c r="N13" s="124">
        <f>第7期!BG17</f>
        <v/>
      </c>
      <c r="O13" s="124">
        <f>第7期!AO47</f>
        <v/>
      </c>
      <c r="P13" s="124">
        <f>第8期!BG17</f>
        <v/>
      </c>
      <c r="Q13" s="124">
        <f>第8期!AO47</f>
        <v/>
      </c>
    </row>
    <row r="14">
      <c r="A14" s="123">
        <f>第1期!AN48</f>
        <v/>
      </c>
      <c r="B14" s="124">
        <f>第1期!BG18</f>
        <v/>
      </c>
      <c r="C14" s="124">
        <f>第1期!AO48</f>
        <v/>
      </c>
      <c r="D14" s="124">
        <f>第2期!BG18</f>
        <v/>
      </c>
      <c r="E14" s="124">
        <f>第2期!AO48</f>
        <v/>
      </c>
      <c r="F14" s="124">
        <f>第3期!BG18</f>
        <v/>
      </c>
      <c r="G14" s="124">
        <f>第3期!AO48</f>
        <v/>
      </c>
      <c r="H14" s="124">
        <f>第4期!BG18</f>
        <v/>
      </c>
      <c r="I14" s="124">
        <f>第4期!AO48</f>
        <v/>
      </c>
      <c r="J14" s="124">
        <f>第5期!BG18</f>
        <v/>
      </c>
      <c r="K14" s="124">
        <f>第5期!AO48</f>
        <v/>
      </c>
      <c r="L14" s="124">
        <f>第6期!BG18</f>
        <v/>
      </c>
      <c r="M14" s="124">
        <f>第6期!AO48</f>
        <v/>
      </c>
      <c r="N14" s="124">
        <f>第7期!BG18</f>
        <v/>
      </c>
      <c r="O14" s="124">
        <f>第7期!AO48</f>
        <v/>
      </c>
      <c r="P14" s="124">
        <f>第8期!BG18</f>
        <v/>
      </c>
      <c r="Q14" s="124">
        <f>第8期!AO48</f>
        <v/>
      </c>
    </row>
    <row r="15">
      <c r="A15" s="123">
        <f>第1期!AN49</f>
        <v/>
      </c>
      <c r="B15" s="124">
        <f>第1期!BG19</f>
        <v/>
      </c>
      <c r="C15" s="124">
        <f>第1期!AO49</f>
        <v/>
      </c>
      <c r="D15" s="124">
        <f>第2期!BG19</f>
        <v/>
      </c>
      <c r="E15" s="124">
        <f>第2期!AO49</f>
        <v/>
      </c>
      <c r="F15" s="124">
        <f>第3期!BG19</f>
        <v/>
      </c>
      <c r="G15" s="124">
        <f>第3期!AO49</f>
        <v/>
      </c>
      <c r="H15" s="124">
        <f>第4期!BG19</f>
        <v/>
      </c>
      <c r="I15" s="124">
        <f>第4期!AO49</f>
        <v/>
      </c>
      <c r="J15" s="124">
        <f>第5期!BG19</f>
        <v/>
      </c>
      <c r="K15" s="124">
        <f>第5期!AO49</f>
        <v/>
      </c>
      <c r="L15" s="124">
        <f>第6期!BG19</f>
        <v/>
      </c>
      <c r="M15" s="124">
        <f>第6期!AO49</f>
        <v/>
      </c>
      <c r="N15" s="124">
        <f>第7期!BG19</f>
        <v/>
      </c>
      <c r="O15" s="124">
        <f>第7期!AO49</f>
        <v/>
      </c>
      <c r="P15" s="124">
        <f>第8期!BG19</f>
        <v/>
      </c>
      <c r="Q15" s="124">
        <f>第8期!AO49</f>
        <v/>
      </c>
    </row>
    <row r="16">
      <c r="A16" s="123">
        <f>第1期!AN50</f>
        <v/>
      </c>
      <c r="B16" s="124">
        <f>第1期!BG20</f>
        <v/>
      </c>
      <c r="C16" s="124">
        <f>第1期!AO50</f>
        <v/>
      </c>
      <c r="D16" s="124">
        <f>第2期!BG20</f>
        <v/>
      </c>
      <c r="E16" s="124" t="n"/>
      <c r="F16" s="124">
        <f>第3期!BG20</f>
        <v/>
      </c>
      <c r="G16" s="124">
        <f>第3期!AO50</f>
        <v/>
      </c>
      <c r="H16" s="124">
        <f>第4期!BG20</f>
        <v/>
      </c>
      <c r="I16" s="124">
        <f>第4期!AO50</f>
        <v/>
      </c>
      <c r="J16" s="124">
        <f>第5期!BG20</f>
        <v/>
      </c>
      <c r="K16" s="124">
        <f>第5期!AO50</f>
        <v/>
      </c>
      <c r="L16" s="124">
        <f>第6期!BG20</f>
        <v/>
      </c>
      <c r="M16" s="124">
        <f>第6期!AO50</f>
        <v/>
      </c>
      <c r="N16" s="124">
        <f>第7期!BG20</f>
        <v/>
      </c>
      <c r="O16" s="124">
        <f>第7期!AO50</f>
        <v/>
      </c>
      <c r="P16" s="124">
        <f>第8期!BG20</f>
        <v/>
      </c>
      <c r="Q16" s="124">
        <f>第8期!AO50</f>
        <v/>
      </c>
    </row>
    <row r="17">
      <c r="A17" s="123">
        <f>第1期!AN51</f>
        <v/>
      </c>
      <c r="B17" s="124">
        <f>第1期!BG21</f>
        <v/>
      </c>
      <c r="C17" s="124">
        <f>第1期!AO51</f>
        <v/>
      </c>
      <c r="D17" s="124">
        <f>第2期!BG21</f>
        <v/>
      </c>
      <c r="E17" s="124">
        <f>第2期!AO51</f>
        <v/>
      </c>
      <c r="F17" s="124">
        <f>第3期!BG21</f>
        <v/>
      </c>
      <c r="G17" s="124">
        <f>第3期!AO51</f>
        <v/>
      </c>
      <c r="H17" s="124">
        <f>第4期!BG21</f>
        <v/>
      </c>
      <c r="I17" s="124">
        <f>第4期!AO51</f>
        <v/>
      </c>
      <c r="J17" s="124">
        <f>第5期!BG21</f>
        <v/>
      </c>
      <c r="K17" s="124">
        <f>第5期!AO51</f>
        <v/>
      </c>
      <c r="L17" s="124">
        <f>第6期!BG21</f>
        <v/>
      </c>
      <c r="M17" s="124">
        <f>第6期!AO51</f>
        <v/>
      </c>
      <c r="N17" s="124">
        <f>第7期!BG21</f>
        <v/>
      </c>
      <c r="O17" s="124">
        <f>第7期!AO51</f>
        <v/>
      </c>
      <c r="P17" s="124">
        <f>第8期!BG21</f>
        <v/>
      </c>
      <c r="Q17" s="124">
        <f>第8期!AO51</f>
        <v/>
      </c>
    </row>
    <row r="18">
      <c r="A18" s="123">
        <f>第1期!AN52</f>
        <v/>
      </c>
      <c r="B18" s="124">
        <f>第1期!BG22</f>
        <v/>
      </c>
      <c r="C18" s="124">
        <f>第1期!AO52</f>
        <v/>
      </c>
      <c r="D18" s="124">
        <f>第2期!BG22</f>
        <v/>
      </c>
      <c r="E18" s="124" t="n"/>
      <c r="F18" s="124">
        <f>第3期!BG22</f>
        <v/>
      </c>
      <c r="G18" s="124">
        <f>第3期!AO52</f>
        <v/>
      </c>
      <c r="H18" s="124">
        <f>第4期!BG22</f>
        <v/>
      </c>
      <c r="I18" s="124">
        <f>第4期!AO52</f>
        <v/>
      </c>
      <c r="J18" s="124">
        <f>第5期!BG22</f>
        <v/>
      </c>
      <c r="K18" s="124">
        <f>第5期!AO52</f>
        <v/>
      </c>
      <c r="L18" s="124">
        <f>第6期!BG22</f>
        <v/>
      </c>
      <c r="M18" s="124">
        <f>第6期!AO52</f>
        <v/>
      </c>
      <c r="N18" s="124">
        <f>第7期!BG22</f>
        <v/>
      </c>
      <c r="O18" s="124">
        <f>第7期!AO52</f>
        <v/>
      </c>
      <c r="P18" s="124">
        <f>第8期!BG22</f>
        <v/>
      </c>
      <c r="Q18" s="124">
        <f>第8期!AO52</f>
        <v/>
      </c>
    </row>
    <row r="19">
      <c r="A19" s="123">
        <f>第1期!AN53</f>
        <v/>
      </c>
      <c r="B19" s="124">
        <f>第1期!BG23</f>
        <v/>
      </c>
      <c r="C19" s="124">
        <f>第1期!AO53</f>
        <v/>
      </c>
      <c r="D19" s="124">
        <f>第2期!BG23</f>
        <v/>
      </c>
      <c r="E19" s="124">
        <f>第2期!AO53</f>
        <v/>
      </c>
      <c r="F19" s="124">
        <f>第3期!BG23</f>
        <v/>
      </c>
      <c r="G19" s="124">
        <f>第3期!AO53</f>
        <v/>
      </c>
      <c r="H19" s="124">
        <f>第4期!BG23</f>
        <v/>
      </c>
      <c r="I19" s="124">
        <f>第4期!AO53</f>
        <v/>
      </c>
      <c r="J19" s="124">
        <f>第5期!BG23</f>
        <v/>
      </c>
      <c r="K19" s="124">
        <f>第5期!AO53</f>
        <v/>
      </c>
      <c r="L19" s="124">
        <f>第6期!BG23</f>
        <v/>
      </c>
      <c r="M19" s="124">
        <f>第6期!AO53</f>
        <v/>
      </c>
      <c r="N19" s="124">
        <f>第7期!BG23</f>
        <v/>
      </c>
      <c r="O19" s="124">
        <f>第7期!AO53</f>
        <v/>
      </c>
      <c r="P19" s="124">
        <f>第8期!BG23</f>
        <v/>
      </c>
      <c r="Q19" s="124">
        <f>第8期!AO53</f>
        <v/>
      </c>
    </row>
    <row r="20">
      <c r="A20" s="123" t="n"/>
      <c r="B20" s="124" t="n"/>
      <c r="C20" s="124" t="n"/>
      <c r="D20" s="124" t="n"/>
      <c r="E20" s="124" t="n"/>
      <c r="F20" s="124" t="n"/>
      <c r="G20" s="124" t="n"/>
      <c r="H20" s="124" t="n"/>
      <c r="I20" s="124" t="n"/>
      <c r="J20" s="124" t="n"/>
      <c r="K20" s="124" t="n"/>
      <c r="L20" s="124" t="n"/>
      <c r="M20" s="124" t="n"/>
      <c r="N20" s="124" t="n"/>
      <c r="O20" s="124" t="n"/>
      <c r="P20" s="124" t="n"/>
      <c r="Q20" s="124" t="n"/>
    </row>
    <row r="21">
      <c r="A21" s="123" t="n"/>
      <c r="B21" s="124" t="n"/>
      <c r="C21" s="124" t="n"/>
      <c r="D21" s="124" t="n"/>
      <c r="E21" s="124" t="n"/>
      <c r="F21" s="124" t="n"/>
      <c r="G21" s="124" t="n"/>
      <c r="H21" s="124" t="n"/>
      <c r="I21" s="124" t="n"/>
      <c r="J21" s="124" t="n"/>
      <c r="K21" s="124" t="n"/>
      <c r="L21" s="124" t="n"/>
      <c r="M21" s="124" t="n"/>
      <c r="N21" s="124" t="n"/>
      <c r="O21" s="124" t="n"/>
      <c r="P21" s="124" t="n"/>
      <c r="Q21" s="124" t="n"/>
    </row>
    <row r="22">
      <c r="A22" s="123" t="n"/>
      <c r="B22" s="124" t="n"/>
      <c r="C22" s="124" t="n"/>
      <c r="D22" s="124" t="n"/>
      <c r="E22" s="124" t="n"/>
      <c r="F22" s="124" t="n"/>
      <c r="G22" s="124" t="n"/>
      <c r="H22" s="124" t="n"/>
      <c r="I22" s="124" t="n"/>
      <c r="J22" s="124" t="n"/>
      <c r="K22" s="124" t="n"/>
      <c r="L22" s="124" t="n"/>
      <c r="M22" s="124" t="n"/>
      <c r="N22" s="124" t="n"/>
      <c r="O22" s="124" t="n"/>
      <c r="P22" s="124" t="n"/>
      <c r="Q22" s="124" t="n"/>
    </row>
    <row r="23" ht="15" customHeight="1" s="1178">
      <c r="A23" s="125" t="inlineStr">
        <is>
          <t>均价</t>
        </is>
      </c>
      <c r="B23" s="125" t="n"/>
      <c r="C23" s="125">
        <f>第1期!BG27</f>
        <v/>
      </c>
      <c r="D23" s="125" t="n"/>
      <c r="E23" s="125">
        <f>第2期!BG27</f>
        <v/>
      </c>
      <c r="F23" s="125" t="n"/>
      <c r="G23" s="125">
        <f>第3期!BG27</f>
        <v/>
      </c>
      <c r="H23" s="125" t="n"/>
      <c r="I23" s="125">
        <f>第4期!BG27</f>
        <v/>
      </c>
      <c r="J23" s="125" t="n"/>
      <c r="K23" s="125">
        <f>第5期!BG27</f>
        <v/>
      </c>
      <c r="L23" s="125" t="n"/>
      <c r="M23" s="125">
        <f>第6期!BG27</f>
        <v/>
      </c>
      <c r="N23" s="125" t="n"/>
      <c r="O23" s="125">
        <f>第7期!BG27</f>
        <v/>
      </c>
      <c r="P23" s="125" t="n"/>
      <c r="Q23" s="125">
        <f>第8期!BG27</f>
        <v/>
      </c>
    </row>
    <row r="24">
      <c r="A24" s="89" t="inlineStr">
        <is>
          <t>总需求</t>
        </is>
      </c>
      <c r="B24" s="89">
        <f>第1期!BG28</f>
        <v/>
      </c>
      <c r="C24" s="89" t="n"/>
      <c r="D24" s="89">
        <f>第2期!BG28</f>
        <v/>
      </c>
      <c r="E24" s="89" t="n"/>
      <c r="F24" s="89">
        <f>第3期!BG28</f>
        <v/>
      </c>
      <c r="G24" s="89" t="n"/>
      <c r="H24" s="89">
        <f>第4期!BG28</f>
        <v/>
      </c>
      <c r="I24" s="89" t="n"/>
      <c r="J24" s="89">
        <f>第5期!BG28</f>
        <v/>
      </c>
      <c r="K24" s="89" t="n"/>
      <c r="L24" s="89">
        <f>第6期!BG28</f>
        <v/>
      </c>
      <c r="M24" s="89" t="n"/>
      <c r="N24" s="89">
        <f>第7期!BG28</f>
        <v/>
      </c>
      <c r="O24" s="89" t="n"/>
      <c r="P24" s="89">
        <f>第8期!BG28</f>
        <v/>
      </c>
      <c r="Q24" s="89" t="n"/>
    </row>
    <row r="25">
      <c r="A25" s="57" t="inlineStr">
        <is>
          <t>中位数</t>
        </is>
      </c>
      <c r="B25" s="57">
        <f>MEDIAN(B3:B22)</f>
        <v/>
      </c>
      <c r="C25" s="57">
        <f>VLOOKUP(B25,B3:C22,2,1)</f>
        <v/>
      </c>
      <c r="D25" s="57">
        <f>MEDIAN(D3:D22)</f>
        <v/>
      </c>
      <c r="E25" s="57">
        <f>VLOOKUP(D25,D3:E22,2,1)</f>
        <v/>
      </c>
      <c r="F25" s="57">
        <f>MEDIAN(F3:F22)</f>
        <v/>
      </c>
      <c r="G25" s="57">
        <f>VLOOKUP(F25,F3:G22,2,1)</f>
        <v/>
      </c>
      <c r="H25" s="57">
        <f>MEDIAN(H3:H22)</f>
        <v/>
      </c>
      <c r="I25" s="57">
        <f>VLOOKUP(H25,H3:I22,2,1)</f>
        <v/>
      </c>
      <c r="J25" s="57">
        <f>MEDIAN(J3:J22)</f>
        <v/>
      </c>
      <c r="K25" s="57">
        <f>VLOOKUP(J25,J3:K22,2,1)</f>
        <v/>
      </c>
      <c r="L25" s="57">
        <f>MEDIAN(L3:L22)</f>
        <v/>
      </c>
      <c r="M25" s="57">
        <f>VLOOKUP(L25,L3:M22,2,1)</f>
        <v/>
      </c>
      <c r="N25" s="57">
        <f>MEDIAN(N3:N22)</f>
        <v/>
      </c>
      <c r="O25" s="57">
        <f>VLOOKUP(N25,N3:O22,2,1)</f>
        <v/>
      </c>
      <c r="P25" s="57">
        <f>MEDIAN(P3:P22)</f>
        <v/>
      </c>
      <c r="Q25" s="57">
        <f>VLOOKUP(P25,P3:Q22,2,1)</f>
        <v/>
      </c>
    </row>
    <row r="26">
      <c r="A26" s="89" t="inlineStr">
        <is>
          <t>调整均值</t>
        </is>
      </c>
      <c r="B26" s="89">
        <f>AVERAGE(B3:B22)</f>
        <v/>
      </c>
      <c r="C26" s="89">
        <f>SUMPRODUCT(B3:B22,C3:C22)/SUM(B3:B22)</f>
        <v/>
      </c>
      <c r="D26" s="89">
        <f>AVERAGE(D3:D22)</f>
        <v/>
      </c>
      <c r="E26" s="89">
        <f>SUMPRODUCT(D3:D22,E3:E22)/SUM(D3:D22)</f>
        <v/>
      </c>
      <c r="F26" s="89">
        <f>AVERAGE(F3:F22)</f>
        <v/>
      </c>
      <c r="G26" s="89">
        <f>SUMPRODUCT(F3:F22,G3:G22)/SUM(F3:F22)</f>
        <v/>
      </c>
      <c r="H26" s="89">
        <f>AVERAGE(H3:H22)</f>
        <v/>
      </c>
      <c r="I26" s="89">
        <f>SUMPRODUCT(H3:H22,I3:I22)/SUM(H3:H22)</f>
        <v/>
      </c>
      <c r="J26" s="89">
        <f>AVERAGE(J3:J22)</f>
        <v/>
      </c>
      <c r="K26" s="89">
        <f>SUMPRODUCT(J3:J22,K3:K22)/SUM(J3:J22)</f>
        <v/>
      </c>
      <c r="L26" s="89">
        <f>AVERAGE(L3:L22)</f>
        <v/>
      </c>
      <c r="M26" s="89">
        <f>SUMPRODUCT(L3:L22,M3:M22)/SUM(L3:L22)</f>
        <v/>
      </c>
      <c r="N26" s="89">
        <f>AVERAGE(N3:N22)</f>
        <v/>
      </c>
      <c r="O26" s="89">
        <f>SUMPRODUCT(N3:N22,O3:O22)/SUM(N3:N22)</f>
        <v/>
      </c>
      <c r="P26" s="89">
        <f>AVERAGE(P3:P22)</f>
        <v/>
      </c>
      <c r="Q26" s="89">
        <f>SUMPRODUCT(P3:P22,Q3:Q22)/SUM(P3:P22)</f>
        <v/>
      </c>
    </row>
    <row r="28" ht="15" customHeight="1" s="1178">
      <c r="A28" s="57" t="n"/>
      <c r="B28" s="57" t="inlineStr">
        <is>
          <t>第一期</t>
        </is>
      </c>
      <c r="C28" s="57" t="inlineStr">
        <is>
          <t>第二期</t>
        </is>
      </c>
      <c r="D28" s="57" t="inlineStr">
        <is>
          <t>第三期</t>
        </is>
      </c>
      <c r="E28" s="57" t="inlineStr">
        <is>
          <t>第四期</t>
        </is>
      </c>
      <c r="F28" s="57" t="inlineStr">
        <is>
          <t>第五期</t>
        </is>
      </c>
      <c r="G28" s="57" t="inlineStr">
        <is>
          <t>第六期</t>
        </is>
      </c>
      <c r="H28" s="57" t="inlineStr">
        <is>
          <t>第七期</t>
        </is>
      </c>
      <c r="I28" s="57" t="inlineStr">
        <is>
          <t>第八期</t>
        </is>
      </c>
      <c r="K28" s="1467" t="inlineStr">
        <is>
          <t>调整趋势线</t>
        </is>
      </c>
      <c r="L28" s="136" t="inlineStr">
        <is>
          <t>价格</t>
        </is>
      </c>
      <c r="M28" s="136" t="inlineStr">
        <is>
          <t>销量</t>
        </is>
      </c>
      <c r="N28" s="136" t="inlineStr">
        <is>
          <t>价格系数</t>
        </is>
      </c>
      <c r="O28" s="136" t="inlineStr">
        <is>
          <t>截距</t>
        </is>
      </c>
    </row>
    <row r="29" ht="15" customHeight="1" s="1178">
      <c r="A29" s="57" t="inlineStr">
        <is>
          <t>待销</t>
        </is>
      </c>
      <c r="B29" s="89">
        <f>第1期!AA42</f>
        <v/>
      </c>
      <c r="C29" s="89">
        <f>第2期!AA42</f>
        <v/>
      </c>
      <c r="D29" s="89">
        <f>第3期!AA42</f>
        <v/>
      </c>
      <c r="E29" s="89">
        <f>第4期!AA42</f>
        <v/>
      </c>
      <c r="F29" s="89">
        <f>第5期!AA42</f>
        <v/>
      </c>
      <c r="G29" s="89">
        <f>第6期!AA42</f>
        <v/>
      </c>
      <c r="H29" s="89">
        <f>第7期!AA42</f>
        <v/>
      </c>
      <c r="I29" s="89">
        <f>第8期!AA42</f>
        <v/>
      </c>
      <c r="K29" s="1467" t="inlineStr">
        <is>
          <t>点1</t>
        </is>
      </c>
      <c r="L29" s="1468" t="n"/>
      <c r="M29" s="1468" t="n"/>
      <c r="N29" s="1468">
        <f>(M29-M30)/(L29-L30)</f>
        <v/>
      </c>
      <c r="O29" s="1468">
        <f>M29-N29*L29</f>
        <v/>
      </c>
    </row>
    <row r="30" ht="15" customHeight="1" s="1178">
      <c r="A30" s="57" t="inlineStr">
        <is>
          <t>预计价格系数</t>
        </is>
      </c>
      <c r="B30" s="89" t="n"/>
      <c r="C30" s="89">
        <f>H54</f>
        <v/>
      </c>
      <c r="D30" s="89">
        <f>H55</f>
        <v/>
      </c>
      <c r="E30" s="89">
        <f>H56</f>
        <v/>
      </c>
      <c r="F30" s="89">
        <f>H57</f>
        <v/>
      </c>
      <c r="G30" s="89">
        <f>H58</f>
        <v/>
      </c>
      <c r="H30" s="89">
        <f>H59</f>
        <v/>
      </c>
      <c r="I30" s="89">
        <f>H60</f>
        <v/>
      </c>
      <c r="K30" s="1467" t="inlineStr">
        <is>
          <t>点2</t>
        </is>
      </c>
      <c r="L30" s="1468" t="n"/>
      <c r="M30" s="1468" t="n"/>
      <c r="N30" s="1468" t="n"/>
      <c r="O30" s="1468" t="n"/>
    </row>
    <row r="31">
      <c r="A31" s="57" t="inlineStr">
        <is>
          <t>预计截距</t>
        </is>
      </c>
      <c r="B31" s="89" t="n"/>
      <c r="C31" s="89">
        <f>I54</f>
        <v/>
      </c>
      <c r="D31" s="89">
        <f>I55</f>
        <v/>
      </c>
      <c r="E31" s="89">
        <f>I56</f>
        <v/>
      </c>
      <c r="F31" s="89">
        <f>I57</f>
        <v/>
      </c>
      <c r="G31" s="89">
        <f>I58</f>
        <v/>
      </c>
      <c r="H31" s="89">
        <f>I59</f>
        <v/>
      </c>
      <c r="I31" s="89">
        <f>I60</f>
        <v/>
      </c>
    </row>
    <row r="32" ht="15" customHeight="1" s="1178">
      <c r="A32" s="126" t="inlineStr">
        <is>
          <t>预计价格</t>
        </is>
      </c>
      <c r="B32" s="127" t="n"/>
      <c r="C32" s="1469">
        <f>(C29-C31)/C30</f>
        <v/>
      </c>
      <c r="D32" s="1469">
        <f>(D29-D31)/D30</f>
        <v/>
      </c>
      <c r="E32" s="1469">
        <f>(E29-E31)/E30</f>
        <v/>
      </c>
      <c r="F32" s="1469">
        <f>(F29-F31)/F30</f>
        <v/>
      </c>
      <c r="G32" s="1469">
        <f>(G29-G31)/G30</f>
        <v/>
      </c>
      <c r="H32" s="1469">
        <f>(H29-H31)/H30</f>
        <v/>
      </c>
      <c r="I32" s="1469">
        <f>(I29-I31)/I30</f>
        <v/>
      </c>
      <c r="K32" s="1467" t="inlineStr">
        <is>
          <t>期数</t>
        </is>
      </c>
      <c r="L32" s="57" t="inlineStr">
        <is>
          <t>总需求</t>
        </is>
      </c>
      <c r="M32" s="57" t="inlineStr">
        <is>
          <t>均价</t>
        </is>
      </c>
      <c r="N32" s="57" t="inlineStr">
        <is>
          <t>增长率</t>
        </is>
      </c>
    </row>
    <row r="33">
      <c r="A33" s="129" t="inlineStr">
        <is>
          <t>市场价格与预计价格差</t>
        </is>
      </c>
      <c r="B33" s="1470" t="n"/>
      <c r="C33" s="1470">
        <f>C48/((C47-C31)/C30)-1</f>
        <v/>
      </c>
      <c r="D33" s="1470">
        <f>D48/((D47-D31)/D30)-1</f>
        <v/>
      </c>
      <c r="E33" s="1470">
        <f>E48/((E47-E31)/E30)-1</f>
        <v/>
      </c>
      <c r="F33" s="1470">
        <f>F48/((F47-F31)/F30)-1</f>
        <v/>
      </c>
      <c r="G33" s="1470">
        <f>G48/((G47-G31)/G30)-1</f>
        <v/>
      </c>
      <c r="H33" s="1470">
        <f>H48/((H47-H31)/H30)-1</f>
        <v/>
      </c>
      <c r="I33" s="1470">
        <f>I48/((I47-I31)/I30)-1</f>
        <v/>
      </c>
      <c r="K33" s="57" t="n">
        <v>1</v>
      </c>
      <c r="L33" s="89">
        <f>B24</f>
        <v/>
      </c>
      <c r="M33" s="89">
        <f>C23</f>
        <v/>
      </c>
      <c r="N33" s="89" t="n"/>
    </row>
    <row r="34">
      <c r="K34" s="57" t="n">
        <v>2</v>
      </c>
      <c r="L34" s="89">
        <f>D24</f>
        <v/>
      </c>
      <c r="M34" s="89">
        <f>E23</f>
        <v/>
      </c>
      <c r="N34" s="1471">
        <f>L34/L33-1</f>
        <v/>
      </c>
    </row>
    <row r="35">
      <c r="K35" s="57" t="n">
        <v>3</v>
      </c>
      <c r="L35" s="89">
        <f>F24</f>
        <v/>
      </c>
      <c r="M35" s="89">
        <f>G23</f>
        <v/>
      </c>
      <c r="N35" s="1471">
        <f>L35/L34-1</f>
        <v/>
      </c>
    </row>
    <row r="36">
      <c r="A36" s="57" t="inlineStr">
        <is>
          <t>价格浮动</t>
        </is>
      </c>
      <c r="B36" s="1471" t="n"/>
      <c r="C36" s="1471" t="n">
        <v>0.06</v>
      </c>
      <c r="D36" s="1471" t="n">
        <v>0.01</v>
      </c>
      <c r="E36" s="1471" t="n">
        <v>0.12</v>
      </c>
      <c r="F36" s="1471" t="n">
        <v>0.03</v>
      </c>
      <c r="G36" s="1471" t="n">
        <v>0</v>
      </c>
      <c r="H36" s="1471" t="n">
        <v>0</v>
      </c>
      <c r="I36" s="1471" t="n">
        <v>0</v>
      </c>
      <c r="K36" s="57" t="n">
        <v>4</v>
      </c>
      <c r="L36" s="89">
        <f>H24</f>
        <v/>
      </c>
      <c r="M36" s="89">
        <f>I23</f>
        <v/>
      </c>
      <c r="N36" s="1471">
        <f>L36/L35-1</f>
        <v/>
      </c>
    </row>
    <row r="37">
      <c r="A37" s="57" t="inlineStr">
        <is>
          <t>最终定价</t>
        </is>
      </c>
      <c r="B37" s="89" t="n"/>
      <c r="C37" s="89">
        <f>C32*(1+C36)</f>
        <v/>
      </c>
      <c r="D37" s="89">
        <f>D32*(1+D36)</f>
        <v/>
      </c>
      <c r="E37" s="89">
        <f>E32*(1+E36)</f>
        <v/>
      </c>
      <c r="F37" s="89">
        <f>F32*(1+F36)</f>
        <v/>
      </c>
      <c r="G37" s="89">
        <f>G32*(1+G36)</f>
        <v/>
      </c>
      <c r="H37" s="89">
        <f>H32*(1+H36)</f>
        <v/>
      </c>
      <c r="I37" s="89">
        <f>I32*(1+I36)</f>
        <v/>
      </c>
      <c r="K37" s="57" t="n">
        <v>5</v>
      </c>
      <c r="L37" s="89">
        <f>J24</f>
        <v/>
      </c>
      <c r="M37" s="89">
        <f>K23</f>
        <v/>
      </c>
      <c r="N37" s="1471">
        <f>L37/L36-1</f>
        <v/>
      </c>
    </row>
    <row r="38">
      <c r="K38" s="57" t="n">
        <v>6</v>
      </c>
      <c r="L38" s="89">
        <f>L24</f>
        <v/>
      </c>
      <c r="M38" s="89">
        <f>M23</f>
        <v/>
      </c>
      <c r="N38" s="1471">
        <f>L38/L37-1</f>
        <v/>
      </c>
    </row>
    <row r="39">
      <c r="A39" s="57" t="inlineStr">
        <is>
          <t>价格系数</t>
        </is>
      </c>
      <c r="B39" s="131">
        <f>SLOPE(B3:B22,C3:C22)</f>
        <v/>
      </c>
      <c r="C39" s="131">
        <f>SLOPE(D3:D22,E3:E22)</f>
        <v/>
      </c>
      <c r="D39" s="131">
        <f>SLOPE(F3:F22,G3:G22)</f>
        <v/>
      </c>
      <c r="E39" s="131">
        <f>SLOPE(H3:H22,I3:I22)</f>
        <v/>
      </c>
      <c r="F39" s="131">
        <f>SLOPE(J3:J22,K3:K22)</f>
        <v/>
      </c>
      <c r="G39" s="131">
        <f>SLOPE(L3:L22,M3:M22)</f>
        <v/>
      </c>
      <c r="H39" s="131">
        <f>SLOPE(N3:N22,O3:O22)</f>
        <v/>
      </c>
      <c r="I39" s="131">
        <f>SLOPE(P3:P22,Q3:Q22)</f>
        <v/>
      </c>
      <c r="K39" s="57" t="n">
        <v>7</v>
      </c>
      <c r="L39" s="89">
        <f>N24</f>
        <v/>
      </c>
      <c r="M39" s="89">
        <f>O23</f>
        <v/>
      </c>
      <c r="N39" s="1471">
        <f>L39/L38-1</f>
        <v/>
      </c>
    </row>
    <row r="40">
      <c r="A40" s="57" t="inlineStr">
        <is>
          <t>截距</t>
        </is>
      </c>
      <c r="B40" s="131">
        <f>INTERCEPT(B3:B22,C3:C22)</f>
        <v/>
      </c>
      <c r="C40" s="131">
        <f>INTERCEPT(D3:D22,E3:E22)</f>
        <v/>
      </c>
      <c r="D40" s="131">
        <f>INTERCEPT(F3:F22,G3:G22)</f>
        <v/>
      </c>
      <c r="E40" s="131">
        <f>INTERCEPT(H3:H22,I3:I22)</f>
        <v/>
      </c>
      <c r="F40" s="131">
        <f>INTERCEPT(J3:J22,K3:K22)</f>
        <v/>
      </c>
      <c r="G40" s="131">
        <f>INTERCEPT(L3:L22,M3:M22)</f>
        <v/>
      </c>
      <c r="H40" s="131">
        <f>INTERCEPT(N3:N22,O3:O22)</f>
        <v/>
      </c>
      <c r="I40" s="131">
        <f>INTERCEPT(P3:P22,Q3:Q22)</f>
        <v/>
      </c>
      <c r="K40" s="57" t="n">
        <v>8</v>
      </c>
      <c r="L40" s="89">
        <f>P24</f>
        <v/>
      </c>
      <c r="M40" s="89">
        <f>Q23</f>
        <v/>
      </c>
      <c r="N40" s="1471">
        <f>L40/L39-1</f>
        <v/>
      </c>
    </row>
    <row r="41">
      <c r="A41" s="1470" t="inlineStr">
        <is>
          <t>相关系数</t>
        </is>
      </c>
      <c r="B41" s="1472">
        <f>-CORREL(B3:B22,C3:C22)</f>
        <v/>
      </c>
      <c r="C41" s="1472">
        <f>-CORREL(D3:D22,E3:E22)</f>
        <v/>
      </c>
      <c r="D41" s="1472">
        <f>-CORREL(F3:F22,G3:G22)</f>
        <v/>
      </c>
      <c r="E41" s="1472">
        <f>-CORREL(H3:H22,I3:I22)</f>
        <v/>
      </c>
      <c r="F41" s="1472">
        <f>-CORREL(J3:J22,K3:K22)</f>
        <v/>
      </c>
      <c r="G41" s="1472">
        <f>-CORREL(L3:L22,M3:M22)</f>
        <v/>
      </c>
      <c r="H41" s="1472">
        <f>-CORREL(N3:N22,O3:O22)</f>
        <v/>
      </c>
      <c r="I41" s="1472">
        <f>-CORREL(P3:P22,Q3:Q22)</f>
        <v/>
      </c>
    </row>
    <row r="42">
      <c r="A42" s="57" t="inlineStr">
        <is>
          <t>预计需求</t>
        </is>
      </c>
      <c r="B42" s="59">
        <f>C26*B53+C53</f>
        <v/>
      </c>
      <c r="C42" s="59">
        <f>B40+B39*E26</f>
        <v/>
      </c>
      <c r="D42" s="59">
        <f>C40+C39*G26</f>
        <v/>
      </c>
      <c r="E42" s="59">
        <f>D40+D39*I26</f>
        <v/>
      </c>
      <c r="F42" s="59">
        <f>E40+E39*K26</f>
        <v/>
      </c>
      <c r="G42" s="59">
        <f>F40+F39*M26</f>
        <v/>
      </c>
      <c r="H42" s="59">
        <f>G40+G39*O26</f>
        <v/>
      </c>
      <c r="I42" s="59">
        <f>H40+H39*Q26</f>
        <v/>
      </c>
    </row>
    <row r="43">
      <c r="A43" s="57" t="inlineStr">
        <is>
          <t>实际需求</t>
        </is>
      </c>
      <c r="B43" s="59">
        <f>C26*B39+B40</f>
        <v/>
      </c>
      <c r="C43" s="59">
        <f>E26*C39+C40</f>
        <v/>
      </c>
      <c r="D43" s="59">
        <f>G26*D39+D40</f>
        <v/>
      </c>
      <c r="E43" s="59">
        <f>I26*E39+E40</f>
        <v/>
      </c>
      <c r="F43" s="59">
        <f>K26*F39+F40</f>
        <v/>
      </c>
      <c r="G43" s="59">
        <f>M26*G39+G40</f>
        <v/>
      </c>
      <c r="H43" s="59">
        <f>O26*H39+H40</f>
        <v/>
      </c>
      <c r="I43" s="59">
        <f>Q26*I39+I40</f>
        <v/>
      </c>
    </row>
    <row r="44">
      <c r="A44" s="57" t="inlineStr">
        <is>
          <t>自然增长率</t>
        </is>
      </c>
      <c r="B44" s="133">
        <f>B43/B42-1</f>
        <v/>
      </c>
      <c r="C44" s="133">
        <f>C43/C42-1</f>
        <v/>
      </c>
      <c r="D44" s="133">
        <f>D43/D42-1</f>
        <v/>
      </c>
      <c r="E44" s="133">
        <f>E43/E42-1</f>
        <v/>
      </c>
      <c r="F44" s="133">
        <f>F43/F42-1</f>
        <v/>
      </c>
      <c r="G44" s="133">
        <f>G43/G42-1</f>
        <v/>
      </c>
      <c r="H44" s="133">
        <f>H43/H42-1</f>
        <v/>
      </c>
      <c r="I44" s="133">
        <f>I43/I42-1</f>
        <v/>
      </c>
    </row>
    <row r="46">
      <c r="A46" s="57" t="inlineStr">
        <is>
          <t>实际价格</t>
        </is>
      </c>
      <c r="B46" s="89">
        <f>第1期!B6</f>
        <v/>
      </c>
      <c r="C46" s="89">
        <f>第2期!B6</f>
        <v/>
      </c>
      <c r="D46" s="89">
        <f>第3期!B6</f>
        <v/>
      </c>
      <c r="E46" s="89">
        <f>第4期!B6</f>
        <v/>
      </c>
      <c r="F46" s="89">
        <f>第5期!B6</f>
        <v/>
      </c>
      <c r="G46" s="89">
        <f>第6期!B6</f>
        <v/>
      </c>
      <c r="H46" s="89">
        <f>第7期!B6</f>
        <v/>
      </c>
      <c r="I46" s="89">
        <f>第8期!B6</f>
        <v/>
      </c>
    </row>
    <row r="47">
      <c r="A47" s="57" t="inlineStr">
        <is>
          <t>公司需求</t>
        </is>
      </c>
      <c r="B47" s="89">
        <f>第1期!AQ9</f>
        <v/>
      </c>
      <c r="C47" s="89">
        <f>第2期!AQ9</f>
        <v/>
      </c>
      <c r="D47" s="89">
        <f>第3期!AQ9</f>
        <v/>
      </c>
      <c r="E47" s="89">
        <f>第4期!AQ9</f>
        <v/>
      </c>
      <c r="F47" s="89">
        <f>第5期!AQ9</f>
        <v/>
      </c>
      <c r="G47" s="89">
        <f>第6期!AQ9</f>
        <v/>
      </c>
      <c r="H47" s="89">
        <f>第7期!AQ9</f>
        <v/>
      </c>
      <c r="I47" s="89">
        <f>第8期!AQ9</f>
        <v/>
      </c>
    </row>
    <row r="48">
      <c r="A48" s="57" t="inlineStr">
        <is>
          <t>市场价格</t>
        </is>
      </c>
      <c r="B48" s="89">
        <f>(B47-B40)/B39</f>
        <v/>
      </c>
      <c r="C48" s="89">
        <f>(C47-C40)/C39</f>
        <v/>
      </c>
      <c r="D48" s="89">
        <f>(D47-D40)/D39</f>
        <v/>
      </c>
      <c r="E48" s="89">
        <f>(E47-E40)/E39</f>
        <v/>
      </c>
      <c r="F48" s="89">
        <f>(F47-F40)/F39</f>
        <v/>
      </c>
      <c r="G48" s="89">
        <f>(G47-G40)/G39</f>
        <v/>
      </c>
      <c r="H48" s="89">
        <f>(H47-H40)/H39</f>
        <v/>
      </c>
      <c r="I48" s="89">
        <f>(I47-I40)/I39</f>
        <v/>
      </c>
    </row>
    <row r="49">
      <c r="A49" s="1470" t="inlineStr">
        <is>
          <t>价格优势</t>
        </is>
      </c>
      <c r="B49" s="1473">
        <f>B46/B48-1</f>
        <v/>
      </c>
      <c r="C49" s="1473">
        <f>C46/C48-1</f>
        <v/>
      </c>
      <c r="D49" s="1473">
        <f>D46/D48-1</f>
        <v/>
      </c>
      <c r="E49" s="1473">
        <f>E46/E48-1</f>
        <v/>
      </c>
      <c r="F49" s="1473">
        <f>F46/F48-1</f>
        <v/>
      </c>
      <c r="G49" s="1473">
        <f>G46/G48-1</f>
        <v/>
      </c>
      <c r="H49" s="1473">
        <f>H46/H48-1</f>
        <v/>
      </c>
      <c r="I49" s="1473">
        <f>I46/I48-1</f>
        <v/>
      </c>
    </row>
    <row r="50">
      <c r="A50" s="57" t="inlineStr">
        <is>
          <t>平均价格优势</t>
        </is>
      </c>
      <c r="B50" s="1471" t="n"/>
      <c r="C50" s="1471" t="n"/>
      <c r="D50" s="1471">
        <f>AVERAGE(B49:D49)</f>
        <v/>
      </c>
      <c r="E50" s="1471">
        <f>AVERAGE(B49:E49)</f>
        <v/>
      </c>
      <c r="F50" s="1471">
        <f>AVERAGE(B49:F49)</f>
        <v/>
      </c>
      <c r="G50" s="1471">
        <f>AVERAGE(B49:G49)</f>
        <v/>
      </c>
      <c r="H50" s="1471">
        <f>AVERAGE(B49:H49)</f>
        <v/>
      </c>
      <c r="I50" s="1471">
        <f>AVERAGE(B49:I49)</f>
        <v/>
      </c>
    </row>
    <row r="52">
      <c r="A52" s="57" t="inlineStr">
        <is>
          <t>期数</t>
        </is>
      </c>
      <c r="B52" s="57" t="inlineStr">
        <is>
          <t>价格系数</t>
        </is>
      </c>
      <c r="C52" s="57" t="inlineStr">
        <is>
          <t>截距</t>
        </is>
      </c>
      <c r="D52" s="57" t="inlineStr">
        <is>
          <t>图一系数</t>
        </is>
      </c>
      <c r="E52" s="57" t="inlineStr">
        <is>
          <t>图一截距</t>
        </is>
      </c>
      <c r="F52" s="57" t="inlineStr">
        <is>
          <t>图三系数</t>
        </is>
      </c>
      <c r="G52" s="57" t="inlineStr">
        <is>
          <t>图三截距</t>
        </is>
      </c>
      <c r="H52" s="57" t="inlineStr">
        <is>
          <t>下期价格系数</t>
        </is>
      </c>
      <c r="I52" s="57" t="inlineStr">
        <is>
          <t>下期截距</t>
        </is>
      </c>
    </row>
    <row r="53">
      <c r="A53" s="57" t="n">
        <v>0</v>
      </c>
      <c r="B53" s="89">
        <f>(弹性分析!G6-弹性分析!G5-弹性分析!G5*弹性分析!Q12)/(弹性分析!C6-弹性分析!G5)</f>
        <v/>
      </c>
      <c r="C53" s="89">
        <f>-B53*弹性分析!C5+弹性分析!G5</f>
        <v/>
      </c>
      <c r="D53" s="89" t="n"/>
      <c r="E53" s="89" t="n"/>
      <c r="F53" s="89" t="n"/>
      <c r="G53" s="89" t="n"/>
      <c r="H53" s="89" t="n"/>
      <c r="I53" s="89" t="n"/>
    </row>
    <row r="54">
      <c r="A54" s="57" t="n">
        <v>1</v>
      </c>
      <c r="B54" s="89">
        <f>B39</f>
        <v/>
      </c>
      <c r="C54" s="89">
        <f>B40</f>
        <v/>
      </c>
      <c r="D54" s="89">
        <f>SLOPE(B53:B54,A53:A54)</f>
        <v/>
      </c>
      <c r="E54" s="89">
        <f>INTERCEPT(B53:B54,A53:A54)</f>
        <v/>
      </c>
      <c r="F54" s="89">
        <f>SLOPE(C53:C54,B53:B54)</f>
        <v/>
      </c>
      <c r="G54" s="89">
        <f>INTERCEPT(C53:C54,B53:B54)</f>
        <v/>
      </c>
      <c r="H54" s="89">
        <f>D54*A55+E54</f>
        <v/>
      </c>
      <c r="I54" s="89">
        <f>F54*H54+G54</f>
        <v/>
      </c>
    </row>
    <row r="55">
      <c r="A55" s="57" t="n">
        <v>2</v>
      </c>
      <c r="B55" s="89">
        <f>C39</f>
        <v/>
      </c>
      <c r="C55" s="89">
        <f>C40</f>
        <v/>
      </c>
      <c r="D55" s="89">
        <f>SLOPE(B53:B55,A53:A55)</f>
        <v/>
      </c>
      <c r="E55" s="89">
        <f>INTERCEPT(B53:B55,A53:A55)</f>
        <v/>
      </c>
      <c r="F55" s="89">
        <f>SLOPE(C53:C55,B53:B55)</f>
        <v/>
      </c>
      <c r="G55" s="89">
        <f>INTERCEPT(C53:C55,B53:B55)</f>
        <v/>
      </c>
      <c r="H55" s="89">
        <f>D55*A56+E55</f>
        <v/>
      </c>
      <c r="I55" s="89">
        <f>F55*H55+G55</f>
        <v/>
      </c>
    </row>
    <row r="56">
      <c r="A56" s="57" t="n">
        <v>3</v>
      </c>
      <c r="B56" s="89">
        <f>D39</f>
        <v/>
      </c>
      <c r="C56" s="89">
        <f>D40</f>
        <v/>
      </c>
      <c r="D56" s="89">
        <f>SLOPE(B53:B56,A53:A56)</f>
        <v/>
      </c>
      <c r="E56" s="89">
        <f>INTERCEPT(B53:B56,A53:A56)</f>
        <v/>
      </c>
      <c r="F56" s="89">
        <f>SLOPE(C53:C56,B53:B56)</f>
        <v/>
      </c>
      <c r="G56" s="89">
        <f>INTERCEPT(C53:C56,B53:B56)</f>
        <v/>
      </c>
      <c r="H56" s="89">
        <f>D56*A57+E56</f>
        <v/>
      </c>
      <c r="I56" s="89">
        <f>F56*H56+G56</f>
        <v/>
      </c>
    </row>
    <row r="57">
      <c r="A57" s="57" t="n">
        <v>4</v>
      </c>
      <c r="B57" s="89">
        <f>E39</f>
        <v/>
      </c>
      <c r="C57" s="89">
        <f>E40</f>
        <v/>
      </c>
      <c r="D57" s="89">
        <f>SLOPE(B53:B57,A53:A57)</f>
        <v/>
      </c>
      <c r="E57" s="89">
        <f>INTERCEPT(B53:B57,A53:A57)</f>
        <v/>
      </c>
      <c r="F57" s="89">
        <f>SLOPE(C53:C57,B53:B57)</f>
        <v/>
      </c>
      <c r="G57" s="89">
        <f>INTERCEPT(C53:C57,B53:B57)</f>
        <v/>
      </c>
      <c r="H57" s="89">
        <f>D57*A58+E57</f>
        <v/>
      </c>
      <c r="I57" s="89">
        <f>F57*H57+G57</f>
        <v/>
      </c>
    </row>
    <row r="58">
      <c r="A58" s="57" t="n">
        <v>5</v>
      </c>
      <c r="B58" s="89">
        <f>F39</f>
        <v/>
      </c>
      <c r="C58" s="89">
        <f>F40</f>
        <v/>
      </c>
      <c r="D58" s="89">
        <f>SLOPE(B53:B58,A53:A58)</f>
        <v/>
      </c>
      <c r="E58" s="89">
        <f>INTERCEPT(B53:B58,A53:A58)</f>
        <v/>
      </c>
      <c r="F58" s="89">
        <f>SLOPE(C53:C58,B53:B58)</f>
        <v/>
      </c>
      <c r="G58" s="89">
        <f>INTERCEPT(C53:C58,B53:B58)</f>
        <v/>
      </c>
      <c r="H58" s="89">
        <f>D58*A59+E58</f>
        <v/>
      </c>
      <c r="I58" s="89">
        <f>F58*H58+G58</f>
        <v/>
      </c>
    </row>
    <row r="59">
      <c r="A59" s="57" t="n">
        <v>6</v>
      </c>
      <c r="B59" s="89">
        <f>G39</f>
        <v/>
      </c>
      <c r="C59" s="89">
        <f>G40</f>
        <v/>
      </c>
      <c r="D59" s="89">
        <f>SLOPE(B53:B59,A53:A59)</f>
        <v/>
      </c>
      <c r="E59" s="89">
        <f>INTERCEPT(B53:B59,A53:A59)</f>
        <v/>
      </c>
      <c r="F59" s="89">
        <f>SLOPE(C53:C59,B53:B59)</f>
        <v/>
      </c>
      <c r="G59" s="89">
        <f>INTERCEPT(C53:C59,B53:B59)</f>
        <v/>
      </c>
      <c r="H59" s="89">
        <f>D59*A60+E59</f>
        <v/>
      </c>
      <c r="I59" s="89">
        <f>F59*H59+G59</f>
        <v/>
      </c>
    </row>
    <row r="60">
      <c r="A60" s="57" t="n">
        <v>7</v>
      </c>
      <c r="B60" s="89">
        <f>H39</f>
        <v/>
      </c>
      <c r="C60" s="89">
        <f>H40</f>
        <v/>
      </c>
      <c r="D60" s="89">
        <f>SLOPE(B53:B60,A53:A60)</f>
        <v/>
      </c>
      <c r="E60" s="89">
        <f>INTERCEPT(B53:B60,A53:A60)</f>
        <v/>
      </c>
      <c r="F60" s="89">
        <f>SLOPE(C53:C60,B53:B60)</f>
        <v/>
      </c>
      <c r="G60" s="89">
        <f>INTERCEPT(C53:C60,B53:B60)</f>
        <v/>
      </c>
      <c r="H60" s="89">
        <f>D60*A61+E60</f>
        <v/>
      </c>
      <c r="I60" s="89">
        <f>F60*H60+G60</f>
        <v/>
      </c>
    </row>
    <row r="61">
      <c r="A61" s="57" t="n">
        <v>8</v>
      </c>
      <c r="B61" s="89">
        <f>I39</f>
        <v/>
      </c>
      <c r="C61" s="89">
        <f>I40</f>
        <v/>
      </c>
      <c r="D61" s="89">
        <f>SLOPE(B53:B61,A53:A61)</f>
        <v/>
      </c>
      <c r="E61" s="89">
        <f>INTERCEPT(B53:B61,A53:A61)</f>
        <v/>
      </c>
      <c r="F61" s="89">
        <f>SLOPE(C53:C61,B53:B61)</f>
        <v/>
      </c>
      <c r="G61" s="89">
        <f>INTERCEPT(C53:C61,B53:B61)</f>
        <v/>
      </c>
      <c r="H61" s="89" t="n"/>
      <c r="I61" s="89" t="n"/>
    </row>
    <row r="72">
      <c r="G72" s="138" t="n"/>
    </row>
    <row r="84">
      <c r="H84" s="139" t="n"/>
    </row>
  </sheetData>
  <mergeCells count="9">
    <mergeCell ref="N1:O1"/>
    <mergeCell ref="D1:E1"/>
    <mergeCell ref="H1:I1"/>
    <mergeCell ref="L1:M1"/>
    <mergeCell ref="J1:K1"/>
    <mergeCell ref="P1:Q1"/>
    <mergeCell ref="B1:C1"/>
    <mergeCell ref="F1:G1"/>
    <mergeCell ref="A1:A2"/>
  </mergeCells>
  <pageMargins left="0.7" right="0.7" top="0.75" bottom="0.75" header="0.3" footer="0.3"/>
  <pageSetup orientation="portrait" paperSize="9"/>
  <drawing xmlns:r="http://schemas.openxmlformats.org/officeDocument/2006/relationships" r:id="rId1"/>
</worksheet>
</file>

<file path=xl/worksheets/sheet14.xml><?xml version="1.0" encoding="utf-8"?>
<worksheet xmlns="http://schemas.openxmlformats.org/spreadsheetml/2006/main">
  <sheetPr codeName="Sheet8">
    <tabColor rgb="FFE1EEFF"/>
    <outlinePr summaryBelow="1" summaryRight="1"/>
    <pageSetUpPr/>
  </sheetPr>
  <dimension ref="A1:Q67"/>
  <sheetViews>
    <sheetView topLeftCell="A16" zoomScale="66" zoomScaleNormal="66" zoomScaleSheetLayoutView="106" workbookViewId="0">
      <selection activeCell="C57" sqref="C57:G61"/>
    </sheetView>
  </sheetViews>
  <sheetFormatPr baseColWidth="8" defaultColWidth="9" defaultRowHeight="14"/>
  <cols>
    <col width="24.54296875" customWidth="1" style="1178" min="1" max="1"/>
    <col width="10.54296875" customWidth="1" style="1178" min="14" max="14"/>
    <col width="9.1796875" customWidth="1" style="1178" min="15" max="15"/>
  </cols>
  <sheetData>
    <row r="1" ht="43.25" customHeight="1" s="1178">
      <c r="A1" s="1155" t="inlineStr">
        <is>
          <t>企业</t>
        </is>
      </c>
      <c r="B1" s="1154" t="inlineStr">
        <is>
          <t>第一期</t>
        </is>
      </c>
      <c r="C1" s="1181" t="n"/>
      <c r="D1" s="1154" t="inlineStr">
        <is>
          <t>第二期</t>
        </is>
      </c>
      <c r="E1" s="1181" t="n"/>
      <c r="F1" s="1154" t="inlineStr">
        <is>
          <t>第三期</t>
        </is>
      </c>
      <c r="G1" s="1181" t="n"/>
      <c r="H1" s="1154" t="inlineStr">
        <is>
          <t>第四期</t>
        </is>
      </c>
      <c r="I1" s="1181" t="n"/>
      <c r="J1" s="1154" t="inlineStr">
        <is>
          <t>第五期</t>
        </is>
      </c>
      <c r="K1" s="1181" t="n"/>
      <c r="L1" s="1154" t="inlineStr">
        <is>
          <t>第六期</t>
        </is>
      </c>
      <c r="M1" s="1181" t="n"/>
      <c r="N1" s="1154" t="inlineStr">
        <is>
          <t>第七期</t>
        </is>
      </c>
      <c r="O1" s="1181" t="n"/>
      <c r="P1" s="1154" t="inlineStr">
        <is>
          <t>第八期</t>
        </is>
      </c>
      <c r="Q1" s="1181" t="n"/>
    </row>
    <row r="2" ht="15" customHeight="1" s="1178">
      <c r="A2" s="1229" t="n"/>
      <c r="B2" s="122" t="inlineStr">
        <is>
          <t>需求</t>
        </is>
      </c>
      <c r="C2" s="122" t="inlineStr">
        <is>
          <t>价格</t>
        </is>
      </c>
      <c r="D2" s="122" t="inlineStr">
        <is>
          <t>需求</t>
        </is>
      </c>
      <c r="E2" s="122" t="inlineStr">
        <is>
          <t>价格</t>
        </is>
      </c>
      <c r="F2" s="122" t="inlineStr">
        <is>
          <t>需求</t>
        </is>
      </c>
      <c r="G2" s="122" t="inlineStr">
        <is>
          <t>价格</t>
        </is>
      </c>
      <c r="H2" s="122" t="inlineStr">
        <is>
          <t>需求</t>
        </is>
      </c>
      <c r="I2" s="122" t="inlineStr">
        <is>
          <t>价格</t>
        </is>
      </c>
      <c r="J2" s="122" t="inlineStr">
        <is>
          <t>需求</t>
        </is>
      </c>
      <c r="K2" s="122" t="inlineStr">
        <is>
          <t>价格</t>
        </is>
      </c>
      <c r="L2" s="122" t="inlineStr">
        <is>
          <t>需求</t>
        </is>
      </c>
      <c r="M2" s="122" t="inlineStr">
        <is>
          <t>价格</t>
        </is>
      </c>
      <c r="N2" s="122" t="inlineStr">
        <is>
          <t>需求</t>
        </is>
      </c>
      <c r="O2" s="122" t="inlineStr">
        <is>
          <t>价格</t>
        </is>
      </c>
      <c r="P2" s="122" t="inlineStr">
        <is>
          <t>需求</t>
        </is>
      </c>
      <c r="Q2" s="122" t="inlineStr">
        <is>
          <t>价格</t>
        </is>
      </c>
    </row>
    <row r="3" ht="15.65" customHeight="1" s="1178">
      <c r="A3" s="123">
        <f>第1期!AN37</f>
        <v/>
      </c>
      <c r="B3" s="124">
        <f>第1期!BH7</f>
        <v/>
      </c>
      <c r="C3" s="124">
        <f>第1期!AP37</f>
        <v/>
      </c>
      <c r="D3" s="124">
        <f>第2期!BH7</f>
        <v/>
      </c>
      <c r="E3" s="124">
        <f>第2期!AP37</f>
        <v/>
      </c>
      <c r="F3" s="124">
        <f>第3期!BH7</f>
        <v/>
      </c>
      <c r="G3" s="124">
        <f>第3期!AP37</f>
        <v/>
      </c>
      <c r="H3" s="124">
        <f>第4期!BH7</f>
        <v/>
      </c>
      <c r="I3" s="124">
        <f>第4期!AP37</f>
        <v/>
      </c>
      <c r="J3" s="124">
        <f>第5期!BH7</f>
        <v/>
      </c>
      <c r="K3" s="124">
        <f>第5期!AP37</f>
        <v/>
      </c>
      <c r="L3" s="124">
        <f>第6期!BH7</f>
        <v/>
      </c>
      <c r="M3" s="124">
        <f>第6期!AP37</f>
        <v/>
      </c>
      <c r="N3" s="124">
        <f>第7期!BH7</f>
        <v/>
      </c>
      <c r="O3" s="124">
        <f>第7期!AP37</f>
        <v/>
      </c>
      <c r="P3" s="124">
        <f>第8期!BH7</f>
        <v/>
      </c>
      <c r="Q3" s="124">
        <f>第8期!AP37</f>
        <v/>
      </c>
    </row>
    <row r="4">
      <c r="A4" s="123">
        <f>第1期!AN38</f>
        <v/>
      </c>
      <c r="B4" s="124">
        <f>第1期!BH8</f>
        <v/>
      </c>
      <c r="C4" s="124">
        <f>第1期!AP38</f>
        <v/>
      </c>
      <c r="D4" s="124">
        <f>第2期!BH8</f>
        <v/>
      </c>
      <c r="E4" s="124">
        <f>第2期!AP38</f>
        <v/>
      </c>
      <c r="F4" s="124">
        <f>第3期!BH8</f>
        <v/>
      </c>
      <c r="G4" s="124">
        <f>第3期!AP38</f>
        <v/>
      </c>
      <c r="H4" s="124">
        <f>第4期!BH8</f>
        <v/>
      </c>
      <c r="I4" s="124">
        <f>第4期!AP38</f>
        <v/>
      </c>
      <c r="J4" s="124">
        <f>第5期!BH8</f>
        <v/>
      </c>
      <c r="K4" s="124">
        <f>第5期!AP38</f>
        <v/>
      </c>
      <c r="L4" s="124">
        <f>第6期!BH8</f>
        <v/>
      </c>
      <c r="M4" s="124">
        <f>第6期!AP38</f>
        <v/>
      </c>
      <c r="N4" s="124">
        <f>第7期!BH8</f>
        <v/>
      </c>
      <c r="O4" s="124">
        <f>第7期!AP38</f>
        <v/>
      </c>
      <c r="P4" s="124">
        <f>第8期!BH8</f>
        <v/>
      </c>
      <c r="Q4" s="124">
        <f>第8期!AP38</f>
        <v/>
      </c>
    </row>
    <row r="5" ht="15.65" customHeight="1" s="1178">
      <c r="A5" s="123">
        <f>第1期!AN39</f>
        <v/>
      </c>
      <c r="B5" s="124">
        <f>第1期!BH9</f>
        <v/>
      </c>
      <c r="C5" s="124">
        <f>第1期!AP39</f>
        <v/>
      </c>
      <c r="D5" s="124">
        <f>第2期!BH9</f>
        <v/>
      </c>
      <c r="E5" s="124">
        <f>第2期!AP39</f>
        <v/>
      </c>
      <c r="F5" s="124">
        <f>第3期!BH9</f>
        <v/>
      </c>
      <c r="G5" s="124">
        <f>第3期!AP39</f>
        <v/>
      </c>
      <c r="H5" s="124">
        <f>第4期!BH9</f>
        <v/>
      </c>
      <c r="I5" s="124">
        <f>第4期!AP39</f>
        <v/>
      </c>
      <c r="J5" s="124">
        <f>第5期!BH9</f>
        <v/>
      </c>
      <c r="K5" s="124">
        <f>第5期!AP39</f>
        <v/>
      </c>
      <c r="L5" s="124">
        <f>第6期!BH9</f>
        <v/>
      </c>
      <c r="M5" s="124">
        <f>第6期!AP39</f>
        <v/>
      </c>
      <c r="N5" s="124" t="n"/>
      <c r="O5" s="124" t="n"/>
      <c r="P5" s="124">
        <f>第8期!BH9</f>
        <v/>
      </c>
      <c r="Q5" s="124">
        <f>第8期!AP39</f>
        <v/>
      </c>
    </row>
    <row r="6">
      <c r="A6" s="123">
        <f>第1期!AN40</f>
        <v/>
      </c>
      <c r="B6" s="124">
        <f>第1期!BH10</f>
        <v/>
      </c>
      <c r="C6" s="124">
        <f>第1期!AP40</f>
        <v/>
      </c>
      <c r="D6" s="124">
        <f>第2期!BH10</f>
        <v/>
      </c>
      <c r="E6" s="124">
        <f>第2期!AP40</f>
        <v/>
      </c>
      <c r="F6" s="124">
        <f>第3期!BH10</f>
        <v/>
      </c>
      <c r="G6" s="124">
        <f>第3期!AP40</f>
        <v/>
      </c>
      <c r="H6" s="124">
        <f>第4期!BH10</f>
        <v/>
      </c>
      <c r="I6" s="124">
        <f>第4期!AP40</f>
        <v/>
      </c>
      <c r="J6" s="124">
        <f>第5期!BH10</f>
        <v/>
      </c>
      <c r="K6" s="124">
        <f>第5期!AP40</f>
        <v/>
      </c>
      <c r="L6" s="124">
        <f>第6期!BH10</f>
        <v/>
      </c>
      <c r="M6" s="124">
        <f>第6期!AP40</f>
        <v/>
      </c>
      <c r="N6" s="124">
        <f>第7期!BH10</f>
        <v/>
      </c>
      <c r="O6" s="124">
        <f>第7期!AP40</f>
        <v/>
      </c>
      <c r="P6" s="124">
        <f>第8期!BH10</f>
        <v/>
      </c>
      <c r="Q6" s="124">
        <f>第8期!AP40</f>
        <v/>
      </c>
    </row>
    <row r="7" ht="15.65" customHeight="1" s="1178">
      <c r="A7" s="123">
        <f>第1期!AN41</f>
        <v/>
      </c>
      <c r="B7" s="124">
        <f>第1期!BH11</f>
        <v/>
      </c>
      <c r="C7" s="124">
        <f>第1期!AP41</f>
        <v/>
      </c>
      <c r="D7" s="124">
        <f>第2期!BH11</f>
        <v/>
      </c>
      <c r="E7" s="124">
        <f>第2期!AP41</f>
        <v/>
      </c>
      <c r="F7" s="124">
        <f>第3期!BH11</f>
        <v/>
      </c>
      <c r="G7" s="124">
        <f>第3期!AP41</f>
        <v/>
      </c>
      <c r="H7" s="124">
        <f>第4期!BH11</f>
        <v/>
      </c>
      <c r="I7" s="124">
        <f>第4期!AP41</f>
        <v/>
      </c>
      <c r="J7" s="124">
        <f>第5期!BH11</f>
        <v/>
      </c>
      <c r="K7" s="124">
        <f>第5期!AP41</f>
        <v/>
      </c>
      <c r="L7" s="124">
        <f>第6期!BH11</f>
        <v/>
      </c>
      <c r="M7" s="124">
        <f>第6期!AP41</f>
        <v/>
      </c>
      <c r="N7" s="124" t="n"/>
      <c r="O7" s="124" t="n"/>
      <c r="P7" s="124">
        <f>第8期!BH11</f>
        <v/>
      </c>
      <c r="Q7" s="124">
        <f>第8期!AP41</f>
        <v/>
      </c>
    </row>
    <row r="8">
      <c r="A8" s="123">
        <f>第1期!AN42</f>
        <v/>
      </c>
      <c r="B8" s="124">
        <f>第1期!BH12</f>
        <v/>
      </c>
      <c r="C8" s="124">
        <f>第1期!AP42</f>
        <v/>
      </c>
      <c r="D8" s="124">
        <f>第2期!BH12</f>
        <v/>
      </c>
      <c r="E8" s="124">
        <f>第2期!AP42</f>
        <v/>
      </c>
      <c r="F8" s="124">
        <f>第3期!BH12</f>
        <v/>
      </c>
      <c r="G8" s="124">
        <f>第3期!AP42</f>
        <v/>
      </c>
      <c r="H8" s="124">
        <f>第4期!BH12</f>
        <v/>
      </c>
      <c r="I8" s="124">
        <f>第4期!AP42</f>
        <v/>
      </c>
      <c r="J8" s="124">
        <f>第5期!BH12</f>
        <v/>
      </c>
      <c r="K8" s="124">
        <f>第5期!AP42</f>
        <v/>
      </c>
      <c r="L8" s="124">
        <f>第6期!BH12</f>
        <v/>
      </c>
      <c r="M8" s="124">
        <f>第6期!AP42</f>
        <v/>
      </c>
      <c r="N8" s="124">
        <f>第7期!BH12</f>
        <v/>
      </c>
      <c r="O8" s="124">
        <f>第7期!AP42</f>
        <v/>
      </c>
      <c r="P8" s="124">
        <f>第8期!BH12</f>
        <v/>
      </c>
      <c r="Q8" s="124">
        <f>第8期!AP42</f>
        <v/>
      </c>
    </row>
    <row r="9" ht="15.65" customHeight="1" s="1178">
      <c r="A9" s="123">
        <f>第1期!AN43</f>
        <v/>
      </c>
      <c r="B9" s="124">
        <f>第1期!BH13</f>
        <v/>
      </c>
      <c r="C9" s="124">
        <f>第1期!AP43</f>
        <v/>
      </c>
      <c r="D9" s="124">
        <f>第2期!BH13</f>
        <v/>
      </c>
      <c r="E9" s="124">
        <f>第2期!AP43</f>
        <v/>
      </c>
      <c r="F9" s="124">
        <f>第3期!BH13</f>
        <v/>
      </c>
      <c r="G9" s="124">
        <f>第3期!AP43</f>
        <v/>
      </c>
      <c r="H9" s="124">
        <f>第4期!BH13</f>
        <v/>
      </c>
      <c r="I9" s="124">
        <f>第4期!AP43</f>
        <v/>
      </c>
      <c r="J9" s="124">
        <f>第5期!BH13</f>
        <v/>
      </c>
      <c r="K9" s="124">
        <f>第5期!AP43</f>
        <v/>
      </c>
      <c r="L9" s="124">
        <f>第6期!BH13</f>
        <v/>
      </c>
      <c r="M9" s="124">
        <f>第6期!AP43</f>
        <v/>
      </c>
      <c r="N9" s="124">
        <f>第7期!BH13</f>
        <v/>
      </c>
      <c r="O9" s="124">
        <f>第7期!AP43</f>
        <v/>
      </c>
      <c r="P9" s="124">
        <f>第8期!BH13</f>
        <v/>
      </c>
      <c r="Q9" s="124">
        <f>第8期!AP43</f>
        <v/>
      </c>
    </row>
    <row r="10">
      <c r="A10" s="123">
        <f>第1期!AN44</f>
        <v/>
      </c>
      <c r="B10" s="124">
        <f>第1期!BH14</f>
        <v/>
      </c>
      <c r="C10" s="124">
        <f>第1期!AP44</f>
        <v/>
      </c>
      <c r="D10" s="124">
        <f>第2期!BH14</f>
        <v/>
      </c>
      <c r="E10" s="124">
        <f>第2期!AP44</f>
        <v/>
      </c>
      <c r="F10" s="124">
        <f>第3期!BH14</f>
        <v/>
      </c>
      <c r="G10" s="124">
        <f>第3期!AP44</f>
        <v/>
      </c>
      <c r="H10" s="124">
        <f>第4期!BH14</f>
        <v/>
      </c>
      <c r="I10" s="124">
        <f>第4期!AP44</f>
        <v/>
      </c>
      <c r="J10" s="124">
        <f>第5期!BH14</f>
        <v/>
      </c>
      <c r="K10" s="124">
        <f>第5期!AP44</f>
        <v/>
      </c>
      <c r="L10" s="124">
        <f>第6期!BH14</f>
        <v/>
      </c>
      <c r="M10" s="124">
        <f>第6期!AP44</f>
        <v/>
      </c>
      <c r="N10" s="124" t="n"/>
      <c r="O10" s="124" t="n"/>
      <c r="P10" s="124">
        <f>第8期!BH14</f>
        <v/>
      </c>
      <c r="Q10" s="124">
        <f>第8期!AP44</f>
        <v/>
      </c>
    </row>
    <row r="11" ht="15.65" customHeight="1" s="1178">
      <c r="A11" s="123">
        <f>第1期!AN45</f>
        <v/>
      </c>
      <c r="B11" s="124">
        <f>第1期!BH15</f>
        <v/>
      </c>
      <c r="C11" s="124">
        <f>第1期!AP45</f>
        <v/>
      </c>
      <c r="D11" s="124">
        <f>第2期!BH15</f>
        <v/>
      </c>
      <c r="E11" s="124">
        <f>第2期!AP45</f>
        <v/>
      </c>
      <c r="F11" s="124">
        <f>第3期!BH15</f>
        <v/>
      </c>
      <c r="G11" s="124">
        <f>第3期!AP45</f>
        <v/>
      </c>
      <c r="H11" s="124">
        <f>第4期!BH15</f>
        <v/>
      </c>
      <c r="I11" s="124">
        <f>第4期!AP45</f>
        <v/>
      </c>
      <c r="J11" s="124">
        <f>第5期!BH15</f>
        <v/>
      </c>
      <c r="K11" s="124">
        <f>第5期!AP45</f>
        <v/>
      </c>
      <c r="L11" s="124">
        <f>第6期!BH15</f>
        <v/>
      </c>
      <c r="M11" s="124">
        <f>第6期!AP45</f>
        <v/>
      </c>
      <c r="N11" s="124">
        <f>第7期!BH15</f>
        <v/>
      </c>
      <c r="O11" s="124">
        <f>第7期!AP45</f>
        <v/>
      </c>
      <c r="P11" s="124">
        <f>第8期!BH15</f>
        <v/>
      </c>
      <c r="Q11" s="124">
        <f>第8期!AP45</f>
        <v/>
      </c>
    </row>
    <row r="12">
      <c r="A12" s="123">
        <f>第1期!AN46</f>
        <v/>
      </c>
      <c r="B12" s="124">
        <f>第1期!BH16</f>
        <v/>
      </c>
      <c r="C12" s="124">
        <f>第1期!AP46</f>
        <v/>
      </c>
      <c r="D12" s="124">
        <f>第2期!BH16</f>
        <v/>
      </c>
      <c r="E12" s="124">
        <f>第2期!AP46</f>
        <v/>
      </c>
      <c r="F12" s="124">
        <f>第3期!BH16</f>
        <v/>
      </c>
      <c r="G12" s="124">
        <f>第3期!AP46</f>
        <v/>
      </c>
      <c r="H12" s="124">
        <f>第4期!BH16</f>
        <v/>
      </c>
      <c r="I12" s="124">
        <f>第4期!AP46</f>
        <v/>
      </c>
      <c r="J12" s="124">
        <f>第5期!BH16</f>
        <v/>
      </c>
      <c r="K12" s="124">
        <f>第5期!AP46</f>
        <v/>
      </c>
      <c r="L12" s="124">
        <f>第6期!BH16</f>
        <v/>
      </c>
      <c r="M12" s="124">
        <f>第6期!AP46</f>
        <v/>
      </c>
      <c r="N12" s="124">
        <f>第7期!BH16</f>
        <v/>
      </c>
      <c r="O12" s="124">
        <f>第7期!AP46</f>
        <v/>
      </c>
      <c r="P12" s="124">
        <f>第8期!BH16</f>
        <v/>
      </c>
      <c r="Q12" s="124">
        <f>第8期!AP46</f>
        <v/>
      </c>
    </row>
    <row r="13" ht="15.65" customHeight="1" s="1178">
      <c r="A13" s="123">
        <f>第1期!AN47</f>
        <v/>
      </c>
      <c r="B13" s="124">
        <f>第1期!BH17</f>
        <v/>
      </c>
      <c r="C13" s="124">
        <f>第1期!AP47</f>
        <v/>
      </c>
      <c r="D13" s="124">
        <f>第2期!BH17</f>
        <v/>
      </c>
      <c r="E13" s="124">
        <f>第2期!AP47</f>
        <v/>
      </c>
      <c r="F13" s="124">
        <f>第3期!BH17</f>
        <v/>
      </c>
      <c r="G13" s="124">
        <f>第3期!AP47</f>
        <v/>
      </c>
      <c r="H13" s="124">
        <f>第4期!BH17</f>
        <v/>
      </c>
      <c r="I13" s="124">
        <f>第4期!AP47</f>
        <v/>
      </c>
      <c r="J13" s="124">
        <f>第5期!BH17</f>
        <v/>
      </c>
      <c r="K13" s="124">
        <f>第5期!AP47</f>
        <v/>
      </c>
      <c r="L13" s="124">
        <f>第6期!BH17</f>
        <v/>
      </c>
      <c r="M13" s="124">
        <f>第6期!AP47</f>
        <v/>
      </c>
      <c r="N13" s="124">
        <f>第7期!BH17</f>
        <v/>
      </c>
      <c r="O13" s="124">
        <f>第7期!AP47</f>
        <v/>
      </c>
      <c r="P13" s="124">
        <f>第8期!BH17</f>
        <v/>
      </c>
      <c r="Q13" s="124">
        <f>第8期!AP47</f>
        <v/>
      </c>
    </row>
    <row r="14">
      <c r="A14" s="123">
        <f>第1期!AN48</f>
        <v/>
      </c>
      <c r="B14" s="124">
        <f>第1期!BH18</f>
        <v/>
      </c>
      <c r="C14" s="124">
        <f>第1期!AP48</f>
        <v/>
      </c>
      <c r="D14" s="124">
        <f>第2期!BH18</f>
        <v/>
      </c>
      <c r="E14" s="124">
        <f>第2期!AP48</f>
        <v/>
      </c>
      <c r="F14" s="124">
        <f>第3期!BH18</f>
        <v/>
      </c>
      <c r="G14" s="124">
        <f>第3期!AP48</f>
        <v/>
      </c>
      <c r="H14" s="124">
        <f>第4期!BH18</f>
        <v/>
      </c>
      <c r="I14" s="124">
        <f>第4期!AP48</f>
        <v/>
      </c>
      <c r="J14" s="124">
        <f>第5期!BH18</f>
        <v/>
      </c>
      <c r="K14" s="124">
        <f>第5期!AP48</f>
        <v/>
      </c>
      <c r="L14" s="124">
        <f>第6期!BH18</f>
        <v/>
      </c>
      <c r="M14" s="124">
        <f>第6期!AP48</f>
        <v/>
      </c>
      <c r="N14" s="124" t="n"/>
      <c r="O14" s="124" t="n"/>
      <c r="P14" s="124">
        <f>第8期!BH18</f>
        <v/>
      </c>
      <c r="Q14" s="124">
        <f>第8期!AP48</f>
        <v/>
      </c>
    </row>
    <row r="15" ht="15.65" customHeight="1" s="1178">
      <c r="A15" s="123">
        <f>第1期!AN49</f>
        <v/>
      </c>
      <c r="B15" s="124">
        <f>第1期!BH19</f>
        <v/>
      </c>
      <c r="C15" s="124">
        <f>第1期!AP49</f>
        <v/>
      </c>
      <c r="D15" s="124">
        <f>第2期!BH19</f>
        <v/>
      </c>
      <c r="E15" s="124">
        <f>第2期!AP49</f>
        <v/>
      </c>
      <c r="F15" s="124">
        <f>第3期!BH19</f>
        <v/>
      </c>
      <c r="G15" s="124">
        <f>第3期!AP49</f>
        <v/>
      </c>
      <c r="H15" s="124">
        <f>第4期!BH19</f>
        <v/>
      </c>
      <c r="I15" s="124">
        <f>第4期!AP49</f>
        <v/>
      </c>
      <c r="J15" s="124">
        <f>第5期!BH19</f>
        <v/>
      </c>
      <c r="K15" s="124">
        <f>第5期!AP49</f>
        <v/>
      </c>
      <c r="L15" s="124">
        <f>第6期!BH19</f>
        <v/>
      </c>
      <c r="M15" s="124">
        <f>第6期!AP49</f>
        <v/>
      </c>
      <c r="N15" s="124" t="n"/>
      <c r="O15" s="124" t="n"/>
      <c r="P15" s="124">
        <f>第8期!BH19</f>
        <v/>
      </c>
      <c r="Q15" s="124">
        <f>第8期!AP49</f>
        <v/>
      </c>
    </row>
    <row r="16">
      <c r="A16" s="123">
        <f>第1期!AN50</f>
        <v/>
      </c>
      <c r="B16" s="124">
        <f>第1期!BH20</f>
        <v/>
      </c>
      <c r="C16" s="124">
        <f>第1期!AP50</f>
        <v/>
      </c>
      <c r="D16" s="124">
        <f>第2期!BH20</f>
        <v/>
      </c>
      <c r="E16" s="124">
        <f>第2期!AP50</f>
        <v/>
      </c>
      <c r="F16" s="124">
        <f>第3期!BH20</f>
        <v/>
      </c>
      <c r="G16" s="124">
        <f>第3期!AP50</f>
        <v/>
      </c>
      <c r="H16" s="124">
        <f>第4期!BH20</f>
        <v/>
      </c>
      <c r="I16" s="124">
        <f>第4期!AP50</f>
        <v/>
      </c>
      <c r="J16" s="124">
        <f>第5期!BH20</f>
        <v/>
      </c>
      <c r="K16" s="124">
        <f>第5期!AP50</f>
        <v/>
      </c>
      <c r="L16" s="124">
        <f>第6期!BH20</f>
        <v/>
      </c>
      <c r="M16" s="124">
        <f>第6期!AP50</f>
        <v/>
      </c>
      <c r="N16" s="124">
        <f>第7期!BH20</f>
        <v/>
      </c>
      <c r="O16" s="124">
        <f>第7期!AP50</f>
        <v/>
      </c>
      <c r="P16" s="124">
        <f>第8期!BH20</f>
        <v/>
      </c>
      <c r="Q16" s="124">
        <f>第8期!AP50</f>
        <v/>
      </c>
    </row>
    <row r="17" ht="15.65" customHeight="1" s="1178">
      <c r="A17" s="123">
        <f>第1期!AN51</f>
        <v/>
      </c>
      <c r="B17" s="124">
        <f>第1期!BH21</f>
        <v/>
      </c>
      <c r="C17" s="124">
        <f>第1期!AP51</f>
        <v/>
      </c>
      <c r="D17" s="124">
        <f>第2期!BH21</f>
        <v/>
      </c>
      <c r="E17" s="124">
        <f>第2期!AP51</f>
        <v/>
      </c>
      <c r="F17" s="124">
        <f>第3期!BH21</f>
        <v/>
      </c>
      <c r="G17" s="124">
        <f>第3期!AP51</f>
        <v/>
      </c>
      <c r="H17" s="124">
        <f>第4期!BH21</f>
        <v/>
      </c>
      <c r="I17" s="124">
        <f>第4期!AP51</f>
        <v/>
      </c>
      <c r="J17" s="124">
        <f>第5期!BH21</f>
        <v/>
      </c>
      <c r="K17" s="124">
        <f>第5期!AP51</f>
        <v/>
      </c>
      <c r="L17" s="124">
        <f>第6期!BH21</f>
        <v/>
      </c>
      <c r="M17" s="124">
        <f>第6期!AP51</f>
        <v/>
      </c>
      <c r="N17" s="124">
        <f>第7期!BH21</f>
        <v/>
      </c>
      <c r="O17" s="124">
        <f>第7期!AP51</f>
        <v/>
      </c>
      <c r="P17" s="124">
        <f>第8期!BH21</f>
        <v/>
      </c>
      <c r="Q17" s="124">
        <f>第8期!AP51</f>
        <v/>
      </c>
    </row>
    <row r="18">
      <c r="A18" s="123">
        <f>第1期!AN52</f>
        <v/>
      </c>
      <c r="B18" s="124">
        <f>第1期!BH22</f>
        <v/>
      </c>
      <c r="C18" s="124">
        <f>第1期!AP52</f>
        <v/>
      </c>
      <c r="D18" s="124">
        <f>第2期!BH22</f>
        <v/>
      </c>
      <c r="E18" s="124">
        <f>第2期!AP52</f>
        <v/>
      </c>
      <c r="F18" s="124">
        <f>第3期!BH22</f>
        <v/>
      </c>
      <c r="G18" s="124">
        <f>第3期!AP52</f>
        <v/>
      </c>
      <c r="H18" s="124">
        <f>第4期!BH22</f>
        <v/>
      </c>
      <c r="I18" s="124">
        <f>第4期!AP52</f>
        <v/>
      </c>
      <c r="J18" s="124">
        <f>第5期!BH22</f>
        <v/>
      </c>
      <c r="K18" s="124">
        <f>第5期!AP52</f>
        <v/>
      </c>
      <c r="L18" s="124">
        <f>第6期!BH22</f>
        <v/>
      </c>
      <c r="M18" s="124">
        <f>第6期!AP52</f>
        <v/>
      </c>
      <c r="N18" s="124" t="n"/>
      <c r="O18" s="124" t="n"/>
      <c r="P18" s="124">
        <f>第8期!BH22</f>
        <v/>
      </c>
      <c r="Q18" s="124">
        <f>第8期!AP52</f>
        <v/>
      </c>
    </row>
    <row r="19">
      <c r="A19" s="123">
        <f>第1期!AN53</f>
        <v/>
      </c>
      <c r="B19" s="124">
        <f>第1期!BH23</f>
        <v/>
      </c>
      <c r="C19" s="124">
        <f>第1期!AP53</f>
        <v/>
      </c>
      <c r="D19" s="124">
        <f>第2期!BH23</f>
        <v/>
      </c>
      <c r="E19" s="124">
        <f>第2期!AP53</f>
        <v/>
      </c>
      <c r="F19" s="124">
        <f>第3期!BH23</f>
        <v/>
      </c>
      <c r="G19" s="124">
        <f>第3期!AP53</f>
        <v/>
      </c>
      <c r="H19" s="124">
        <f>第4期!BH23</f>
        <v/>
      </c>
      <c r="I19" s="124">
        <f>第4期!AP53</f>
        <v/>
      </c>
      <c r="J19" s="124">
        <f>第5期!BH23</f>
        <v/>
      </c>
      <c r="K19" s="124">
        <f>第5期!AP53</f>
        <v/>
      </c>
      <c r="L19" s="124">
        <f>第6期!BH23</f>
        <v/>
      </c>
      <c r="M19" s="124">
        <f>第6期!AP53</f>
        <v/>
      </c>
      <c r="N19" s="124" t="n"/>
      <c r="O19" s="124" t="n"/>
      <c r="P19" s="124">
        <f>第8期!BH23</f>
        <v/>
      </c>
      <c r="Q19" s="124">
        <f>第8期!AP53</f>
        <v/>
      </c>
    </row>
    <row r="20">
      <c r="A20" s="123" t="n"/>
      <c r="B20" s="124" t="n"/>
      <c r="C20" s="124" t="n"/>
      <c r="D20" s="124" t="n"/>
      <c r="E20" s="124" t="n"/>
      <c r="F20" s="124" t="n"/>
      <c r="G20" s="124" t="n"/>
      <c r="H20" s="124" t="n"/>
      <c r="I20" s="124" t="n"/>
      <c r="J20" s="124" t="n"/>
      <c r="K20" s="124" t="n"/>
      <c r="L20" s="124" t="n"/>
      <c r="M20" s="124" t="n"/>
      <c r="N20" s="124" t="n"/>
      <c r="O20" s="124" t="n"/>
      <c r="P20" s="124" t="n"/>
      <c r="Q20" s="124" t="n"/>
    </row>
    <row r="21">
      <c r="A21" s="123" t="n"/>
      <c r="B21" s="124" t="n"/>
      <c r="C21" s="124" t="n"/>
      <c r="D21" s="124" t="n"/>
      <c r="E21" s="124" t="n"/>
      <c r="F21" s="124" t="n"/>
      <c r="G21" s="124" t="n"/>
      <c r="H21" s="124" t="n"/>
      <c r="I21" s="124" t="n"/>
      <c r="J21" s="124" t="n"/>
      <c r="K21" s="124" t="n"/>
      <c r="L21" s="124" t="n"/>
      <c r="M21" s="124" t="n"/>
      <c r="N21" s="124" t="n"/>
      <c r="O21" s="124" t="n"/>
      <c r="P21" s="124" t="n"/>
      <c r="Q21" s="124" t="n"/>
    </row>
    <row r="22">
      <c r="A22" s="123" t="n"/>
      <c r="B22" s="124" t="n"/>
      <c r="C22" s="124" t="n"/>
      <c r="D22" s="124" t="n"/>
      <c r="E22" s="124" t="n"/>
      <c r="F22" s="124" t="n"/>
      <c r="G22" s="124" t="n"/>
      <c r="H22" s="124" t="n"/>
      <c r="I22" s="124" t="n"/>
      <c r="J22" s="124" t="n"/>
      <c r="K22" s="124" t="n"/>
      <c r="L22" s="124" t="n"/>
      <c r="M22" s="124" t="n"/>
      <c r="N22" s="124" t="n"/>
      <c r="O22" s="124" t="n"/>
      <c r="P22" s="124" t="n"/>
      <c r="Q22" s="124" t="n"/>
    </row>
    <row r="23" ht="15" customHeight="1" s="1178">
      <c r="A23" s="125" t="inlineStr">
        <is>
          <t>均价</t>
        </is>
      </c>
      <c r="B23" s="125" t="n"/>
      <c r="C23" s="125">
        <f>第1期!BH27</f>
        <v/>
      </c>
      <c r="D23" s="125" t="n"/>
      <c r="E23" s="125">
        <f>第2期!BH27</f>
        <v/>
      </c>
      <c r="F23" s="125" t="n"/>
      <c r="G23" s="125">
        <f>第3期!BH27</f>
        <v/>
      </c>
      <c r="H23" s="125" t="n"/>
      <c r="I23" s="125">
        <f>第4期!BH27</f>
        <v/>
      </c>
      <c r="J23" s="125" t="n"/>
      <c r="K23" s="125">
        <f>第5期!BH27</f>
        <v/>
      </c>
      <c r="L23" s="125" t="n"/>
      <c r="M23" s="125">
        <f>第6期!BH27</f>
        <v/>
      </c>
      <c r="N23" s="125" t="n"/>
      <c r="O23" s="125">
        <f>第7期!BH27</f>
        <v/>
      </c>
      <c r="P23" s="125" t="n"/>
      <c r="Q23" s="125">
        <f>第8期!BH27</f>
        <v/>
      </c>
    </row>
    <row r="24">
      <c r="A24" s="89" t="inlineStr">
        <is>
          <t>总需求</t>
        </is>
      </c>
      <c r="B24" s="89">
        <f>第1期!BH28</f>
        <v/>
      </c>
      <c r="C24" s="89" t="n"/>
      <c r="D24" s="89">
        <f>第2期!BH28</f>
        <v/>
      </c>
      <c r="E24" s="89" t="n"/>
      <c r="F24" s="89">
        <f>第3期!BH28</f>
        <v/>
      </c>
      <c r="G24" s="89" t="n"/>
      <c r="H24" s="89">
        <f>第4期!BH28</f>
        <v/>
      </c>
      <c r="I24" s="89" t="n"/>
      <c r="J24" s="89">
        <f>第5期!BH28</f>
        <v/>
      </c>
      <c r="K24" s="89" t="n"/>
      <c r="L24" s="89">
        <f>第6期!BH28</f>
        <v/>
      </c>
      <c r="M24" s="89" t="n"/>
      <c r="N24" s="89">
        <f>第7期!BH28</f>
        <v/>
      </c>
      <c r="O24" s="89" t="n"/>
      <c r="P24" s="89">
        <f>第8期!BH28</f>
        <v/>
      </c>
      <c r="Q24" s="89" t="n"/>
    </row>
    <row r="25">
      <c r="A25" s="57" t="inlineStr">
        <is>
          <t>中位数</t>
        </is>
      </c>
      <c r="B25" s="57">
        <f>MEDIAN(B3:B22)</f>
        <v/>
      </c>
      <c r="C25" s="57">
        <f>VLOOKUP(B25,B3:C22,2,1)</f>
        <v/>
      </c>
      <c r="D25" s="57">
        <f>MEDIAN(D3:D22)</f>
        <v/>
      </c>
      <c r="E25" s="57">
        <f>VLOOKUP(D25,D3:E22,2,1)</f>
        <v/>
      </c>
      <c r="F25" s="57">
        <f>MEDIAN(F3:F22)</f>
        <v/>
      </c>
      <c r="G25" s="57">
        <f>VLOOKUP(F25,F3:G22,2,1)</f>
        <v/>
      </c>
      <c r="H25" s="57">
        <f>MEDIAN(H3:H22)</f>
        <v/>
      </c>
      <c r="I25" s="57">
        <f>VLOOKUP(H25,H3:I22,2,1)</f>
        <v/>
      </c>
      <c r="J25" s="57">
        <f>MEDIAN(J3:J22)</f>
        <v/>
      </c>
      <c r="K25" s="57">
        <f>VLOOKUP(J25,J3:K22,2,1)</f>
        <v/>
      </c>
      <c r="L25" s="57">
        <f>MEDIAN(L3:L22)</f>
        <v/>
      </c>
      <c r="M25" s="57">
        <f>VLOOKUP(L25,L3:M22,2,1)</f>
        <v/>
      </c>
      <c r="N25" s="57">
        <f>MEDIAN(N3:N22)</f>
        <v/>
      </c>
      <c r="O25" s="57">
        <f>VLOOKUP(N25,N3:O22,2,1)</f>
        <v/>
      </c>
      <c r="P25" s="57">
        <f>MEDIAN(P3:P22)</f>
        <v/>
      </c>
      <c r="Q25" s="57">
        <f>VLOOKUP(P25,P3:Q22,2,1)</f>
        <v/>
      </c>
    </row>
    <row r="26">
      <c r="A26" s="89" t="inlineStr">
        <is>
          <t>调整均值</t>
        </is>
      </c>
      <c r="B26" s="89">
        <f>AVERAGE(B3:B22)</f>
        <v/>
      </c>
      <c r="C26" s="89">
        <f>SUMPRODUCT(B3:B22,C3:C22)/SUM(B3:B22)</f>
        <v/>
      </c>
      <c r="D26" s="89">
        <f>AVERAGE(D3:D22)</f>
        <v/>
      </c>
      <c r="E26" s="89">
        <f>SUMPRODUCT(D3:D22,E3:E22)/SUM(D3:D22)</f>
        <v/>
      </c>
      <c r="F26" s="89">
        <f>AVERAGE(F3:F22)</f>
        <v/>
      </c>
      <c r="G26" s="89">
        <f>SUMPRODUCT(F3:F22,G3:G22)/SUM(F3:F22)</f>
        <v/>
      </c>
      <c r="H26" s="89">
        <f>AVERAGE(H3:H22)</f>
        <v/>
      </c>
      <c r="I26" s="89">
        <f>SUMPRODUCT(H3:H22,I3:I22)/SUM(H3:H22)</f>
        <v/>
      </c>
      <c r="J26" s="89">
        <f>AVERAGE(J3:J22)</f>
        <v/>
      </c>
      <c r="K26" s="89">
        <f>SUMPRODUCT(J3:J22,K3:K22)/SUM(J3:J22)</f>
        <v/>
      </c>
      <c r="L26" s="89">
        <f>AVERAGE(L3:L22)</f>
        <v/>
      </c>
      <c r="M26" s="89">
        <f>SUMPRODUCT(L3:L22,M3:M22)/SUM(L3:L22)</f>
        <v/>
      </c>
      <c r="N26" s="89">
        <f>AVERAGE(N3:N22)</f>
        <v/>
      </c>
      <c r="O26" s="89">
        <f>SUMPRODUCT(N3:N22,O3:O22)/SUM(N3:N22)</f>
        <v/>
      </c>
      <c r="P26" s="89">
        <f>AVERAGE(P3:P22)</f>
        <v/>
      </c>
      <c r="Q26" s="89">
        <f>SUMPRODUCT(P3:P22,Q3:Q22)/SUM(P3:P22)</f>
        <v/>
      </c>
    </row>
    <row r="28" ht="15" customHeight="1" s="1178">
      <c r="A28" s="57" t="n"/>
      <c r="B28" s="57" t="inlineStr">
        <is>
          <t>第一期</t>
        </is>
      </c>
      <c r="C28" s="57" t="inlineStr">
        <is>
          <t>第二期</t>
        </is>
      </c>
      <c r="D28" s="57" t="inlineStr">
        <is>
          <t>第三期</t>
        </is>
      </c>
      <c r="E28" s="57" t="inlineStr">
        <is>
          <t>第四期</t>
        </is>
      </c>
      <c r="F28" s="57" t="inlineStr">
        <is>
          <t>第五期</t>
        </is>
      </c>
      <c r="G28" s="57" t="inlineStr">
        <is>
          <t>第六期</t>
        </is>
      </c>
      <c r="H28" s="57" t="inlineStr">
        <is>
          <t>第七期</t>
        </is>
      </c>
      <c r="I28" s="57" t="inlineStr">
        <is>
          <t>第八期</t>
        </is>
      </c>
      <c r="K28" s="1467" t="inlineStr">
        <is>
          <t>调整趋势线</t>
        </is>
      </c>
      <c r="L28" s="136" t="inlineStr">
        <is>
          <t>价格</t>
        </is>
      </c>
      <c r="M28" s="136" t="inlineStr">
        <is>
          <t>销量</t>
        </is>
      </c>
      <c r="N28" s="136" t="inlineStr">
        <is>
          <t>价格系数</t>
        </is>
      </c>
      <c r="O28" s="136" t="inlineStr">
        <is>
          <t>截距</t>
        </is>
      </c>
    </row>
    <row r="29" ht="15" customHeight="1" s="1178">
      <c r="A29" s="57" t="inlineStr">
        <is>
          <t>待销</t>
        </is>
      </c>
      <c r="B29" s="89">
        <f>第1期!AB42</f>
        <v/>
      </c>
      <c r="C29" s="89">
        <f>第2期!AB42</f>
        <v/>
      </c>
      <c r="D29" s="89">
        <f>第3期!AB42</f>
        <v/>
      </c>
      <c r="E29" s="89">
        <f>第4期!AB42</f>
        <v/>
      </c>
      <c r="F29" s="89">
        <f>第5期!AB42</f>
        <v/>
      </c>
      <c r="G29" s="89">
        <f>第6期!AB42</f>
        <v/>
      </c>
      <c r="H29" s="89">
        <f>第7期!AB42</f>
        <v/>
      </c>
      <c r="I29" s="89">
        <f>第8期!AB42</f>
        <v/>
      </c>
      <c r="K29" s="1467" t="inlineStr">
        <is>
          <t>点1</t>
        </is>
      </c>
      <c r="L29" s="1468" t="n"/>
      <c r="M29" s="1468" t="n"/>
      <c r="N29" s="1468">
        <f>(M29-M30)/(L29-L30)</f>
        <v/>
      </c>
      <c r="O29" s="1468">
        <f>M29-N29*L29</f>
        <v/>
      </c>
    </row>
    <row r="30" ht="15" customHeight="1" s="1178">
      <c r="A30" s="57" t="inlineStr">
        <is>
          <t>预计价格系数</t>
        </is>
      </c>
      <c r="B30" s="89" t="n"/>
      <c r="C30" s="89">
        <f>H54</f>
        <v/>
      </c>
      <c r="D30" s="89">
        <f>H55</f>
        <v/>
      </c>
      <c r="E30" s="89">
        <f>H56</f>
        <v/>
      </c>
      <c r="F30" s="89">
        <f>H57</f>
        <v/>
      </c>
      <c r="G30" s="89">
        <f>H58</f>
        <v/>
      </c>
      <c r="H30" s="89">
        <f>H59</f>
        <v/>
      </c>
      <c r="I30" s="89">
        <f>H60</f>
        <v/>
      </c>
      <c r="K30" s="1467" t="inlineStr">
        <is>
          <t>点2</t>
        </is>
      </c>
      <c r="L30" s="1468" t="n"/>
      <c r="M30" s="1468" t="n"/>
      <c r="N30" s="1468" t="n"/>
      <c r="O30" s="1468" t="n"/>
    </row>
    <row r="31">
      <c r="A31" s="57" t="inlineStr">
        <is>
          <t>预计截距</t>
        </is>
      </c>
      <c r="B31" s="89" t="n"/>
      <c r="C31" s="89">
        <f>I54</f>
        <v/>
      </c>
      <c r="D31" s="89">
        <f>I55</f>
        <v/>
      </c>
      <c r="E31" s="89">
        <f>I56</f>
        <v/>
      </c>
      <c r="F31" s="89">
        <f>I57</f>
        <v/>
      </c>
      <c r="G31" s="89">
        <f>I58</f>
        <v/>
      </c>
      <c r="H31" s="89">
        <f>I59</f>
        <v/>
      </c>
      <c r="I31" s="89">
        <f>I60</f>
        <v/>
      </c>
    </row>
    <row r="32" ht="15" customHeight="1" s="1178">
      <c r="A32" s="126" t="inlineStr">
        <is>
          <t>预计价格</t>
        </is>
      </c>
      <c r="B32" s="127" t="n"/>
      <c r="C32" s="1469">
        <f>(C29-C31)/C30</f>
        <v/>
      </c>
      <c r="D32" s="1469">
        <f>(D29-D31)/D30</f>
        <v/>
      </c>
      <c r="E32" s="1469">
        <f>(E29-E31)/E30</f>
        <v/>
      </c>
      <c r="F32" s="1469">
        <f>(F29-F31)/F30</f>
        <v/>
      </c>
      <c r="G32" s="1469">
        <f>(G29-G31)/G30</f>
        <v/>
      </c>
      <c r="H32" s="1469">
        <f>(H29-H31)/H30</f>
        <v/>
      </c>
      <c r="I32" s="1469">
        <f>(I29-I31)/I30</f>
        <v/>
      </c>
      <c r="K32" s="1467" t="inlineStr">
        <is>
          <t>期数</t>
        </is>
      </c>
      <c r="L32" s="57" t="inlineStr">
        <is>
          <t>总需求</t>
        </is>
      </c>
      <c r="M32" s="57" t="inlineStr">
        <is>
          <t>均价</t>
        </is>
      </c>
      <c r="N32" s="57" t="inlineStr">
        <is>
          <t>增长率</t>
        </is>
      </c>
    </row>
    <row r="33">
      <c r="A33" s="129" t="inlineStr">
        <is>
          <t>市场价格与预计价格差</t>
        </is>
      </c>
      <c r="B33" s="1470" t="n"/>
      <c r="C33" s="1470">
        <f>C48/((C47-C31)/C30)-1</f>
        <v/>
      </c>
      <c r="D33" s="1470">
        <f>D48/((D47-D31)/D30)-1</f>
        <v/>
      </c>
      <c r="E33" s="1470">
        <f>E48/((E47-E31)/E30)-1</f>
        <v/>
      </c>
      <c r="F33" s="1470">
        <f>F48/((F47-F31)/F30)-1</f>
        <v/>
      </c>
      <c r="G33" s="1470">
        <f>G48/((G47-G31)/G30)-1</f>
        <v/>
      </c>
      <c r="H33" s="1470">
        <f>H48/((H47-H31)/H30)-1</f>
        <v/>
      </c>
      <c r="I33" s="1470">
        <f>I48/((I47-I31)/I30)-1</f>
        <v/>
      </c>
      <c r="K33" s="57" t="n">
        <v>1</v>
      </c>
      <c r="L33" s="89">
        <f>B24</f>
        <v/>
      </c>
      <c r="M33" s="89">
        <f>C23</f>
        <v/>
      </c>
      <c r="N33" s="89" t="n"/>
    </row>
    <row r="34">
      <c r="K34" s="57" t="n">
        <v>2</v>
      </c>
      <c r="L34" s="89">
        <f>D24</f>
        <v/>
      </c>
      <c r="M34" s="89">
        <f>E23</f>
        <v/>
      </c>
      <c r="N34" s="1471">
        <f>L34/L33-1</f>
        <v/>
      </c>
    </row>
    <row r="35">
      <c r="K35" s="57" t="n">
        <v>3</v>
      </c>
      <c r="L35" s="89">
        <f>F24</f>
        <v/>
      </c>
      <c r="M35" s="89">
        <f>G23</f>
        <v/>
      </c>
      <c r="N35" s="1471">
        <f>L35/L34-1</f>
        <v/>
      </c>
    </row>
    <row r="36">
      <c r="A36" s="57" t="inlineStr">
        <is>
          <t>价格浮动</t>
        </is>
      </c>
      <c r="B36" s="1471" t="n"/>
      <c r="C36" s="1471" t="n">
        <v>0.06</v>
      </c>
      <c r="D36" s="1471" t="n">
        <v>0.06</v>
      </c>
      <c r="E36" s="1471" t="n">
        <v>0.12</v>
      </c>
      <c r="F36" s="1471" t="n">
        <v>0.04</v>
      </c>
      <c r="G36" s="1471" t="n">
        <v>0</v>
      </c>
      <c r="H36" s="1471" t="n">
        <v>0</v>
      </c>
      <c r="I36" s="1471" t="n">
        <v>0</v>
      </c>
      <c r="K36" s="57" t="n">
        <v>4</v>
      </c>
      <c r="L36" s="89">
        <f>H24</f>
        <v/>
      </c>
      <c r="M36" s="89">
        <f>I23</f>
        <v/>
      </c>
      <c r="N36" s="1471">
        <f>L36/L35-1</f>
        <v/>
      </c>
    </row>
    <row r="37">
      <c r="A37" s="57" t="inlineStr">
        <is>
          <t>最终定价</t>
        </is>
      </c>
      <c r="B37" s="89" t="n"/>
      <c r="C37" s="89">
        <f>C32*(1+C36)</f>
        <v/>
      </c>
      <c r="D37" s="89">
        <f>D32*(1+D36)</f>
        <v/>
      </c>
      <c r="E37" s="89">
        <f>E32*(1+E36)</f>
        <v/>
      </c>
      <c r="F37" s="89">
        <f>F32*(1+F36)</f>
        <v/>
      </c>
      <c r="G37" s="89">
        <f>G32*(1+G36)</f>
        <v/>
      </c>
      <c r="H37" s="89">
        <f>H32*(1+H36)</f>
        <v/>
      </c>
      <c r="I37" s="89">
        <f>I32*(1+I36)</f>
        <v/>
      </c>
      <c r="K37" s="57" t="n">
        <v>5</v>
      </c>
      <c r="L37" s="89">
        <f>J24</f>
        <v/>
      </c>
      <c r="M37" s="89">
        <f>K23</f>
        <v/>
      </c>
      <c r="N37" s="1471">
        <f>L37/L36-1</f>
        <v/>
      </c>
    </row>
    <row r="38">
      <c r="K38" s="57" t="n">
        <v>6</v>
      </c>
      <c r="L38" s="89">
        <f>L24</f>
        <v/>
      </c>
      <c r="M38" s="89">
        <f>M23</f>
        <v/>
      </c>
      <c r="N38" s="1471">
        <f>L38/L37-1</f>
        <v/>
      </c>
    </row>
    <row r="39">
      <c r="A39" s="57" t="inlineStr">
        <is>
          <t>价格系数</t>
        </is>
      </c>
      <c r="B39" s="131">
        <f>SLOPE(B3:B22,C3:C22)</f>
        <v/>
      </c>
      <c r="C39" s="131">
        <f>SLOPE(D3:D22,E3:E22)</f>
        <v/>
      </c>
      <c r="D39" s="131">
        <f>SLOPE(F3:F22,G3:G22)</f>
        <v/>
      </c>
      <c r="E39" s="131">
        <f>SLOPE(H3:H22,I3:I22)</f>
        <v/>
      </c>
      <c r="F39" s="131">
        <f>SLOPE(J3:J22,K3:K22)</f>
        <v/>
      </c>
      <c r="G39" s="131">
        <f>SLOPE(L3:L22,M3:M22)</f>
        <v/>
      </c>
      <c r="H39" s="131">
        <f>SLOPE(N3:N22,O3:O22)</f>
        <v/>
      </c>
      <c r="I39" s="131">
        <f>SLOPE(P3:P22,Q3:Q22)</f>
        <v/>
      </c>
      <c r="K39" s="57" t="n">
        <v>7</v>
      </c>
      <c r="L39" s="89">
        <f>N24</f>
        <v/>
      </c>
      <c r="M39" s="89">
        <f>O23</f>
        <v/>
      </c>
      <c r="N39" s="1471">
        <f>L39/L38-1</f>
        <v/>
      </c>
    </row>
    <row r="40">
      <c r="A40" s="57" t="inlineStr">
        <is>
          <t>截距</t>
        </is>
      </c>
      <c r="B40" s="131">
        <f>INTERCEPT(B3:B22,C3:C22)</f>
        <v/>
      </c>
      <c r="C40" s="131">
        <f>INTERCEPT(D3:D22,E3:E22)</f>
        <v/>
      </c>
      <c r="D40" s="131">
        <f>INTERCEPT(F3:F22,G3:G22)</f>
        <v/>
      </c>
      <c r="E40" s="131">
        <f>INTERCEPT(H3:H22,I3:I22)</f>
        <v/>
      </c>
      <c r="F40" s="131">
        <f>INTERCEPT(J3:J22,K3:K22)</f>
        <v/>
      </c>
      <c r="G40" s="131">
        <f>INTERCEPT(L3:L22,M3:M22)</f>
        <v/>
      </c>
      <c r="H40" s="131">
        <f>INTERCEPT(N3:N22,O3:O22)</f>
        <v/>
      </c>
      <c r="I40" s="131">
        <f>INTERCEPT(P3:P22,Q3:Q22)</f>
        <v/>
      </c>
      <c r="K40" s="57" t="n">
        <v>8</v>
      </c>
      <c r="L40" s="89">
        <f>P24</f>
        <v/>
      </c>
      <c r="M40" s="89">
        <f>Q23</f>
        <v/>
      </c>
      <c r="N40" s="1471">
        <f>L40/L39-1</f>
        <v/>
      </c>
    </row>
    <row r="41">
      <c r="A41" s="1470" t="inlineStr">
        <is>
          <t>相关系数</t>
        </is>
      </c>
      <c r="B41" s="1472">
        <f>-CORREL(B3:B22,C3:C22)</f>
        <v/>
      </c>
      <c r="C41" s="1472">
        <f>-CORREL(D3:D22,E3:E22)</f>
        <v/>
      </c>
      <c r="D41" s="1472">
        <f>-CORREL(F3:F22,G3:G22)</f>
        <v/>
      </c>
      <c r="E41" s="1472">
        <f>-CORREL(H3:H22,I3:I22)</f>
        <v/>
      </c>
      <c r="F41" s="1472">
        <f>-CORREL(J3:J22,K3:K22)</f>
        <v/>
      </c>
      <c r="G41" s="1472">
        <f>-CORREL(L3:L22,M3:M22)</f>
        <v/>
      </c>
      <c r="H41" s="1472">
        <f>-CORREL(N3:N22,O3:O22)</f>
        <v/>
      </c>
      <c r="I41" s="1472">
        <f>-CORREL(P3:P22,Q3:Q22)</f>
        <v/>
      </c>
    </row>
    <row r="42">
      <c r="A42" s="57" t="inlineStr">
        <is>
          <t>预计需求</t>
        </is>
      </c>
      <c r="B42" s="59">
        <f>C26*B53+C53</f>
        <v/>
      </c>
      <c r="C42" s="59">
        <f>B40+B39*E26</f>
        <v/>
      </c>
      <c r="D42" s="59">
        <f>C40+C39*G26</f>
        <v/>
      </c>
      <c r="E42" s="59">
        <f>D40+D39*I26</f>
        <v/>
      </c>
      <c r="F42" s="59">
        <f>E40+E39*K26</f>
        <v/>
      </c>
      <c r="G42" s="59">
        <f>F40+F39*M26</f>
        <v/>
      </c>
      <c r="H42" s="59">
        <f>G40+G39*O26</f>
        <v/>
      </c>
      <c r="I42" s="59">
        <f>H40+H39*Q26</f>
        <v/>
      </c>
    </row>
    <row r="43">
      <c r="A43" s="57" t="inlineStr">
        <is>
          <t>实际需求</t>
        </is>
      </c>
      <c r="B43" s="59">
        <f>C26*B39+B40</f>
        <v/>
      </c>
      <c r="C43" s="59">
        <f>E26*C39+C40</f>
        <v/>
      </c>
      <c r="D43" s="59">
        <f>G26*D39+D40</f>
        <v/>
      </c>
      <c r="E43" s="59">
        <f>I26*E39+E40</f>
        <v/>
      </c>
      <c r="F43" s="59">
        <f>K26*F39+F40</f>
        <v/>
      </c>
      <c r="G43" s="59">
        <f>M26*G39+G40</f>
        <v/>
      </c>
      <c r="H43" s="59">
        <f>O26*H39+H40</f>
        <v/>
      </c>
      <c r="I43" s="59">
        <f>Q26*I39+I40</f>
        <v/>
      </c>
    </row>
    <row r="44">
      <c r="A44" s="57" t="inlineStr">
        <is>
          <t>自然增长率</t>
        </is>
      </c>
      <c r="B44" s="133">
        <f>B43/B42-1</f>
        <v/>
      </c>
      <c r="C44" s="133">
        <f>C43/C42-1</f>
        <v/>
      </c>
      <c r="D44" s="133">
        <f>D43/D42-1</f>
        <v/>
      </c>
      <c r="E44" s="133">
        <f>E43/E42-1</f>
        <v/>
      </c>
      <c r="F44" s="133">
        <f>F43/F42-1</f>
        <v/>
      </c>
      <c r="G44" s="133">
        <f>G43/G42-1</f>
        <v/>
      </c>
      <c r="H44" s="133">
        <f>H43/H42-1</f>
        <v/>
      </c>
      <c r="I44" s="133">
        <f>I43/I42-1</f>
        <v/>
      </c>
    </row>
    <row r="46">
      <c r="A46" s="57" t="inlineStr">
        <is>
          <t>实际价格</t>
        </is>
      </c>
      <c r="B46" s="89">
        <f>第1期!C6</f>
        <v/>
      </c>
      <c r="C46" s="89">
        <f>第2期!C6</f>
        <v/>
      </c>
      <c r="D46" s="89">
        <f>第3期!C6</f>
        <v/>
      </c>
      <c r="E46" s="89">
        <f>第4期!C6</f>
        <v/>
      </c>
      <c r="F46" s="89">
        <f>第5期!C6</f>
        <v/>
      </c>
      <c r="G46" s="89">
        <f>第6期!C6</f>
        <v/>
      </c>
      <c r="H46" s="89">
        <f>第7期!C6</f>
        <v/>
      </c>
      <c r="I46" s="89">
        <f>第8期!C6</f>
        <v/>
      </c>
    </row>
    <row r="47">
      <c r="A47" s="57" t="inlineStr">
        <is>
          <t>公司需求</t>
        </is>
      </c>
      <c r="B47" s="89">
        <f>第1期!AQ10</f>
        <v/>
      </c>
      <c r="C47" s="89">
        <f>第2期!AQ10</f>
        <v/>
      </c>
      <c r="D47" s="89">
        <f>第3期!AQ10</f>
        <v/>
      </c>
      <c r="E47" s="89">
        <f>第4期!AQ10</f>
        <v/>
      </c>
      <c r="F47" s="89">
        <f>第5期!AQ10</f>
        <v/>
      </c>
      <c r="G47" s="89">
        <f>第6期!AQ10</f>
        <v/>
      </c>
      <c r="H47" s="89">
        <f>第7期!AQ10</f>
        <v/>
      </c>
      <c r="I47" s="89">
        <f>第8期!AQ10</f>
        <v/>
      </c>
    </row>
    <row r="48">
      <c r="A48" s="57" t="inlineStr">
        <is>
          <t>市场价格</t>
        </is>
      </c>
      <c r="B48" s="89">
        <f>(B47-B40)/B39</f>
        <v/>
      </c>
      <c r="C48" s="89">
        <f>(C47-C40)/C39</f>
        <v/>
      </c>
      <c r="D48" s="89">
        <f>(D47-D40)/D39</f>
        <v/>
      </c>
      <c r="E48" s="89">
        <f>(E47-E40)/E39</f>
        <v/>
      </c>
      <c r="F48" s="89">
        <f>(F47-F40)/F39</f>
        <v/>
      </c>
      <c r="G48" s="89">
        <f>(G47-G40)/G39</f>
        <v/>
      </c>
      <c r="H48" s="89">
        <f>(H47-H40)/H39</f>
        <v/>
      </c>
      <c r="I48" s="89">
        <f>(I47-I40)/I39</f>
        <v/>
      </c>
    </row>
    <row r="49">
      <c r="A49" s="1470" t="inlineStr">
        <is>
          <t>价格优势</t>
        </is>
      </c>
      <c r="B49" s="1473">
        <f>B46/B48-1</f>
        <v/>
      </c>
      <c r="C49" s="1473">
        <f>C46/C48-1</f>
        <v/>
      </c>
      <c r="D49" s="1473">
        <f>D46/D48-1</f>
        <v/>
      </c>
      <c r="E49" s="1473">
        <f>E46/E48-1</f>
        <v/>
      </c>
      <c r="F49" s="1473">
        <f>F46/F48-1</f>
        <v/>
      </c>
      <c r="G49" s="1473">
        <f>G46/G48-1</f>
        <v/>
      </c>
      <c r="H49" s="1473">
        <f>H46/H48-1</f>
        <v/>
      </c>
      <c r="I49" s="1473">
        <f>I46/I48-1</f>
        <v/>
      </c>
    </row>
    <row r="50">
      <c r="A50" s="57" t="inlineStr">
        <is>
          <t>平均价格优势</t>
        </is>
      </c>
      <c r="B50" s="1471" t="n"/>
      <c r="C50" s="1471" t="n"/>
      <c r="D50" s="1471">
        <f>AVERAGE(B49:D49)</f>
        <v/>
      </c>
      <c r="E50" s="1471">
        <f>AVERAGE(B49:E49)</f>
        <v/>
      </c>
      <c r="F50" s="1471">
        <f>AVERAGE(B49:F49)</f>
        <v/>
      </c>
      <c r="G50" s="1471">
        <f>AVERAGE(B49:G49)</f>
        <v/>
      </c>
      <c r="H50" s="1471">
        <f>AVERAGE(B49:H49)</f>
        <v/>
      </c>
      <c r="I50" s="1471">
        <f>AVERAGE(B49:I49)</f>
        <v/>
      </c>
    </row>
    <row r="52">
      <c r="A52" s="57" t="inlineStr">
        <is>
          <t>期数</t>
        </is>
      </c>
      <c r="B52" s="57" t="inlineStr">
        <is>
          <t>价格系数</t>
        </is>
      </c>
      <c r="C52" s="57" t="inlineStr">
        <is>
          <t>截距</t>
        </is>
      </c>
      <c r="D52" s="57" t="inlineStr">
        <is>
          <t>图一系数</t>
        </is>
      </c>
      <c r="E52" s="57" t="inlineStr">
        <is>
          <t>图一截距</t>
        </is>
      </c>
      <c r="F52" s="57" t="inlineStr">
        <is>
          <t>图三系数</t>
        </is>
      </c>
      <c r="G52" s="57" t="inlineStr">
        <is>
          <t>图三截距</t>
        </is>
      </c>
      <c r="H52" s="57" t="inlineStr">
        <is>
          <t>下期价格系数</t>
        </is>
      </c>
      <c r="I52" s="57" t="inlineStr">
        <is>
          <t>下期截距</t>
        </is>
      </c>
    </row>
    <row r="53">
      <c r="A53" s="57" t="n">
        <v>0</v>
      </c>
      <c r="B53" s="89">
        <f>(弹性分析!G6-弹性分析!G5-弹性分析!G5*弹性分析!Q12)/(弹性分析!C6-弹性分析!G5)</f>
        <v/>
      </c>
      <c r="C53" s="89">
        <f>-B53*弹性分析!C5+弹性分析!G5</f>
        <v/>
      </c>
      <c r="D53" s="89" t="n"/>
      <c r="E53" s="89" t="n"/>
      <c r="F53" s="89" t="n"/>
      <c r="G53" s="89" t="n"/>
      <c r="H53" s="89" t="n"/>
      <c r="I53" s="89" t="n"/>
    </row>
    <row r="54">
      <c r="A54" s="57" t="n">
        <v>1</v>
      </c>
      <c r="B54" s="89">
        <f>B39</f>
        <v/>
      </c>
      <c r="C54" s="89">
        <f>B40</f>
        <v/>
      </c>
      <c r="D54" s="89">
        <f>SLOPE(B53:B54,A53:A54)</f>
        <v/>
      </c>
      <c r="E54" s="89">
        <f>INTERCEPT(B53:B54,A53:A54)</f>
        <v/>
      </c>
      <c r="F54" s="89">
        <f>SLOPE(C53:C54,B53:B54)</f>
        <v/>
      </c>
      <c r="G54" s="89">
        <f>INTERCEPT(C53:C54,B53:B54)</f>
        <v/>
      </c>
      <c r="H54" s="89">
        <f>D54*A55+E54</f>
        <v/>
      </c>
      <c r="I54" s="89">
        <f>F54*H54+G54</f>
        <v/>
      </c>
    </row>
    <row r="55">
      <c r="A55" s="57" t="n">
        <v>2</v>
      </c>
      <c r="B55" s="89">
        <f>C39</f>
        <v/>
      </c>
      <c r="C55" s="89">
        <f>C40</f>
        <v/>
      </c>
      <c r="D55" s="89">
        <f>SLOPE(B53:B55,A53:A55)</f>
        <v/>
      </c>
      <c r="E55" s="89">
        <f>INTERCEPT(B53:B55,A53:A55)</f>
        <v/>
      </c>
      <c r="F55" s="89">
        <f>SLOPE(C53:C55,B53:B55)</f>
        <v/>
      </c>
      <c r="G55" s="89">
        <f>INTERCEPT(C53:C55,B53:B55)</f>
        <v/>
      </c>
      <c r="H55" s="89">
        <f>D55*A56+E55</f>
        <v/>
      </c>
      <c r="I55" s="89">
        <f>F55*H55+G55</f>
        <v/>
      </c>
    </row>
    <row r="56">
      <c r="A56" s="57" t="n">
        <v>3</v>
      </c>
      <c r="B56" s="89">
        <f>D39</f>
        <v/>
      </c>
      <c r="C56" s="89">
        <f>D40</f>
        <v/>
      </c>
      <c r="D56" s="89">
        <f>SLOPE(B53:B56,A53:A56)</f>
        <v/>
      </c>
      <c r="E56" s="89">
        <f>INTERCEPT(B53:B56,A53:A56)</f>
        <v/>
      </c>
      <c r="F56" s="89">
        <f>SLOPE(C53:C56,B53:B56)</f>
        <v/>
      </c>
      <c r="G56" s="89">
        <f>INTERCEPT(C53:C56,B53:B56)</f>
        <v/>
      </c>
      <c r="H56" s="89">
        <f>D56*A57+E56</f>
        <v/>
      </c>
      <c r="I56" s="89">
        <f>F56*H56+G56</f>
        <v/>
      </c>
    </row>
    <row r="57">
      <c r="A57" s="57" t="n">
        <v>4</v>
      </c>
      <c r="B57" s="89">
        <f>E39</f>
        <v/>
      </c>
      <c r="C57" s="89">
        <f>E40</f>
        <v/>
      </c>
      <c r="D57" s="89">
        <f>SLOPE(B53:B57,A53:A57)</f>
        <v/>
      </c>
      <c r="E57" s="89">
        <f>INTERCEPT(B53:B57,A53:A57)</f>
        <v/>
      </c>
      <c r="F57" s="89">
        <f>SLOPE(C53:C57,B53:B57)</f>
        <v/>
      </c>
      <c r="G57" s="89">
        <f>INTERCEPT(C53:C57,B53:B57)</f>
        <v/>
      </c>
      <c r="H57" s="89">
        <f>D57*A58+E57</f>
        <v/>
      </c>
      <c r="I57" s="89">
        <f>F57*H57+G57</f>
        <v/>
      </c>
    </row>
    <row r="58">
      <c r="A58" s="57" t="n">
        <v>5</v>
      </c>
      <c r="B58" s="89">
        <f>F39</f>
        <v/>
      </c>
      <c r="C58" s="89">
        <f>F40</f>
        <v/>
      </c>
      <c r="D58" s="89">
        <f>SLOPE(B53:B58,A53:A58)</f>
        <v/>
      </c>
      <c r="E58" s="89">
        <f>INTERCEPT(B53:B58,A53:A58)</f>
        <v/>
      </c>
      <c r="F58" s="89">
        <f>SLOPE(C53:C58,B53:B58)</f>
        <v/>
      </c>
      <c r="G58" s="89">
        <f>INTERCEPT(C53:C58,B53:B58)</f>
        <v/>
      </c>
      <c r="H58" s="89">
        <f>D58*A59+E58</f>
        <v/>
      </c>
      <c r="I58" s="89">
        <f>F58*H58+G58</f>
        <v/>
      </c>
    </row>
    <row r="59">
      <c r="A59" s="57" t="n">
        <v>6</v>
      </c>
      <c r="B59" s="89">
        <f>G39</f>
        <v/>
      </c>
      <c r="C59" s="89">
        <f>G40</f>
        <v/>
      </c>
      <c r="D59" s="89">
        <f>SLOPE(B53:B59,A53:A59)</f>
        <v/>
      </c>
      <c r="E59" s="89">
        <f>INTERCEPT(B53:B59,A53:A59)</f>
        <v/>
      </c>
      <c r="F59" s="89">
        <f>SLOPE(C53:C59,B53:B59)</f>
        <v/>
      </c>
      <c r="G59" s="89">
        <f>INTERCEPT(C53:C59,B53:B59)</f>
        <v/>
      </c>
      <c r="H59" s="89">
        <f>D59*A60+E59</f>
        <v/>
      </c>
      <c r="I59" s="89">
        <f>F59*H59+G59</f>
        <v/>
      </c>
    </row>
    <row r="60">
      <c r="A60" s="57" t="n">
        <v>7</v>
      </c>
      <c r="B60" s="89">
        <f>H39</f>
        <v/>
      </c>
      <c r="C60" s="89">
        <f>H40</f>
        <v/>
      </c>
      <c r="D60" s="89">
        <f>SLOPE(B53:B60,A53:A60)</f>
        <v/>
      </c>
      <c r="E60" s="89">
        <f>INTERCEPT(B53:B60,A53:A60)</f>
        <v/>
      </c>
      <c r="F60" s="89">
        <f>SLOPE(C53:C60,B53:B60)</f>
        <v/>
      </c>
      <c r="G60" s="89">
        <f>INTERCEPT(C53:C60,B53:B60)</f>
        <v/>
      </c>
      <c r="H60" s="89">
        <f>D60*A61+E60</f>
        <v/>
      </c>
      <c r="I60" s="89">
        <f>F60*H60+G60</f>
        <v/>
      </c>
    </row>
    <row r="61">
      <c r="A61" s="57" t="n">
        <v>8</v>
      </c>
      <c r="B61" s="89">
        <f>I39</f>
        <v/>
      </c>
      <c r="C61" s="89">
        <f>I40</f>
        <v/>
      </c>
      <c r="D61" s="89">
        <f>SLOPE(B53:B61,A53:A61)</f>
        <v/>
      </c>
      <c r="E61" s="89">
        <f>INTERCEPT(B53:B61,A53:A61)</f>
        <v/>
      </c>
      <c r="F61" s="89">
        <f>SLOPE(C53:C61,B53:B61)</f>
        <v/>
      </c>
      <c r="G61" s="89">
        <f>INTERCEPT(C53:C61,B53:B61)</f>
        <v/>
      </c>
      <c r="H61" s="89" t="n"/>
      <c r="I61" s="89" t="n"/>
    </row>
    <row r="67" ht="15" customHeight="1" s="1178">
      <c r="A67" s="1155" t="n"/>
      <c r="B67" s="1154" t="n"/>
      <c r="C67" s="1181" t="n"/>
      <c r="D67" s="1154" t="n"/>
      <c r="E67" s="1181" t="n"/>
      <c r="F67" s="1154" t="n"/>
      <c r="G67" s="1181" t="n"/>
      <c r="H67" s="1154" t="n"/>
      <c r="I67" s="1181" t="n"/>
      <c r="J67" s="1154" t="n"/>
      <c r="K67" s="1181" t="n"/>
      <c r="L67" s="1154" t="n"/>
      <c r="M67" s="1181" t="n"/>
      <c r="N67" s="1154" t="n"/>
      <c r="O67" s="1181" t="n"/>
      <c r="P67" s="1154" t="n"/>
      <c r="Q67" s="1181" t="n"/>
    </row>
  </sheetData>
  <mergeCells count="17">
    <mergeCell ref="H67:I67"/>
    <mergeCell ref="N1:O1"/>
    <mergeCell ref="J67:K67"/>
    <mergeCell ref="N67:O67"/>
    <mergeCell ref="L67:M67"/>
    <mergeCell ref="D1:E1"/>
    <mergeCell ref="D67:E67"/>
    <mergeCell ref="B67:C67"/>
    <mergeCell ref="H1:I1"/>
    <mergeCell ref="L1:M1"/>
    <mergeCell ref="J1:K1"/>
    <mergeCell ref="P1:Q1"/>
    <mergeCell ref="B1:C1"/>
    <mergeCell ref="P67:Q67"/>
    <mergeCell ref="F1:G1"/>
    <mergeCell ref="F67:G67"/>
    <mergeCell ref="A1:A2"/>
  </mergeCells>
  <pageMargins left="0.7" right="0.7" top="0.75" bottom="0.75" header="0.3" footer="0.3"/>
  <pageSetup orientation="portrait" paperSize="9"/>
  <drawing xmlns:r="http://schemas.openxmlformats.org/officeDocument/2006/relationships" r:id="rId1"/>
</worksheet>
</file>

<file path=xl/worksheets/sheet15.xml><?xml version="1.0" encoding="utf-8"?>
<worksheet xmlns="http://schemas.openxmlformats.org/spreadsheetml/2006/main">
  <sheetPr codeName="Sheet5">
    <tabColor rgb="FFE1EEFF"/>
    <outlinePr summaryBelow="1" summaryRight="1"/>
    <pageSetUpPr/>
  </sheetPr>
  <dimension ref="A1:Q67"/>
  <sheetViews>
    <sheetView zoomScale="70" zoomScaleNormal="70" workbookViewId="0">
      <selection activeCell="H71" sqref="H71"/>
    </sheetView>
  </sheetViews>
  <sheetFormatPr baseColWidth="8" defaultColWidth="9" defaultRowHeight="14"/>
  <cols>
    <col width="24.08984375" customWidth="1" style="1178" min="1" max="1"/>
    <col width="14.08984375" customWidth="1" style="1178" min="2" max="2"/>
    <col width="12.90625" customWidth="1" style="1178" min="3" max="3"/>
    <col width="9.1796875" customWidth="1" style="1178" min="14" max="15"/>
    <col width="8.90625" customWidth="1" style="1178" min="17" max="17"/>
  </cols>
  <sheetData>
    <row r="1" ht="15" customHeight="1" s="1178">
      <c r="A1" s="1155" t="inlineStr">
        <is>
          <t>企业</t>
        </is>
      </c>
      <c r="B1" s="1154" t="inlineStr">
        <is>
          <t>第一期</t>
        </is>
      </c>
      <c r="C1" s="1181" t="n"/>
      <c r="D1" s="1154" t="inlineStr">
        <is>
          <t>第二期</t>
        </is>
      </c>
      <c r="E1" s="1181" t="n"/>
      <c r="F1" s="1154" t="inlineStr">
        <is>
          <t>第三期</t>
        </is>
      </c>
      <c r="G1" s="1181" t="n"/>
      <c r="H1" s="1154" t="inlineStr">
        <is>
          <t>第四期</t>
        </is>
      </c>
      <c r="I1" s="1181" t="n"/>
      <c r="J1" s="1154" t="inlineStr">
        <is>
          <t>第五期</t>
        </is>
      </c>
      <c r="K1" s="1181" t="n"/>
      <c r="L1" s="1154" t="inlineStr">
        <is>
          <t>第六期</t>
        </is>
      </c>
      <c r="M1" s="1181" t="n"/>
      <c r="N1" s="1154" t="inlineStr">
        <is>
          <t>第七期</t>
        </is>
      </c>
      <c r="O1" s="1181" t="n"/>
      <c r="P1" s="1154" t="inlineStr">
        <is>
          <t>第八期</t>
        </is>
      </c>
      <c r="Q1" s="1181" t="n"/>
    </row>
    <row r="2" ht="15" customHeight="1" s="1178">
      <c r="A2" s="1229" t="n"/>
      <c r="B2" s="122" t="inlineStr">
        <is>
          <t>需求</t>
        </is>
      </c>
      <c r="C2" s="122" t="inlineStr">
        <is>
          <t>价格</t>
        </is>
      </c>
      <c r="D2" s="122" t="inlineStr">
        <is>
          <t>需求</t>
        </is>
      </c>
      <c r="E2" s="122" t="inlineStr">
        <is>
          <t>价格</t>
        </is>
      </c>
      <c r="F2" s="122" t="inlineStr">
        <is>
          <t>需求</t>
        </is>
      </c>
      <c r="G2" s="122" t="inlineStr">
        <is>
          <t>价格</t>
        </is>
      </c>
      <c r="H2" s="122" t="inlineStr">
        <is>
          <t>需求</t>
        </is>
      </c>
      <c r="I2" s="122" t="inlineStr">
        <is>
          <t>价格</t>
        </is>
      </c>
      <c r="J2" s="122" t="inlineStr">
        <is>
          <t>需求</t>
        </is>
      </c>
      <c r="K2" s="122" t="inlineStr">
        <is>
          <t>价格</t>
        </is>
      </c>
      <c r="L2" s="122" t="inlineStr">
        <is>
          <t>需求</t>
        </is>
      </c>
      <c r="M2" s="122" t="inlineStr">
        <is>
          <t>价格</t>
        </is>
      </c>
      <c r="N2" s="122" t="inlineStr">
        <is>
          <t>需求</t>
        </is>
      </c>
      <c r="O2" s="122" t="inlineStr">
        <is>
          <t>价格</t>
        </is>
      </c>
      <c r="P2" s="122" t="inlineStr">
        <is>
          <t>需求</t>
        </is>
      </c>
      <c r="Q2" s="122" t="inlineStr">
        <is>
          <t>价格</t>
        </is>
      </c>
    </row>
    <row r="3">
      <c r="A3" s="123">
        <f>第1期!AN37</f>
        <v/>
      </c>
      <c r="B3" s="124">
        <f>第1期!BI7</f>
        <v/>
      </c>
      <c r="C3" s="124">
        <f>第1期!AQ37</f>
        <v/>
      </c>
      <c r="D3" s="124">
        <f>第2期!BI7</f>
        <v/>
      </c>
      <c r="E3" s="124">
        <f>第2期!AQ37</f>
        <v/>
      </c>
      <c r="F3" s="124">
        <f>第3期!BI7</f>
        <v/>
      </c>
      <c r="G3" s="124">
        <f>第3期!AQ37</f>
        <v/>
      </c>
      <c r="H3" s="124" t="n"/>
      <c r="I3" s="124" t="n"/>
      <c r="J3" s="124">
        <f>第5期!BI7</f>
        <v/>
      </c>
      <c r="K3" s="124">
        <f>第5期!AQ37</f>
        <v/>
      </c>
      <c r="L3" s="124">
        <f>第6期!BI7</f>
        <v/>
      </c>
      <c r="M3" s="124">
        <f>第6期!AQ37</f>
        <v/>
      </c>
      <c r="N3" s="124">
        <f>第7期!BI7</f>
        <v/>
      </c>
      <c r="O3" s="124">
        <f>第7期!AQ37</f>
        <v/>
      </c>
      <c r="P3" s="124">
        <f>第8期!BI7</f>
        <v/>
      </c>
      <c r="Q3" s="124">
        <f>第8期!AQ37</f>
        <v/>
      </c>
    </row>
    <row r="4">
      <c r="A4" s="123">
        <f>第1期!AN38</f>
        <v/>
      </c>
      <c r="B4" s="124">
        <f>第1期!BI8</f>
        <v/>
      </c>
      <c r="C4" s="124">
        <f>第1期!AQ38</f>
        <v/>
      </c>
      <c r="D4" s="124">
        <f>第2期!BI8</f>
        <v/>
      </c>
      <c r="E4" s="124">
        <f>第2期!AQ38</f>
        <v/>
      </c>
      <c r="F4" s="124">
        <f>第3期!BI8</f>
        <v/>
      </c>
      <c r="G4" s="124">
        <f>第3期!AQ38</f>
        <v/>
      </c>
      <c r="H4" s="124">
        <f>第4期!BI8</f>
        <v/>
      </c>
      <c r="I4" s="124">
        <f>第4期!AQ38</f>
        <v/>
      </c>
      <c r="J4" s="124">
        <f>第5期!BI8</f>
        <v/>
      </c>
      <c r="K4" s="124">
        <f>第5期!AQ38</f>
        <v/>
      </c>
      <c r="L4" s="124">
        <f>第6期!BI8</f>
        <v/>
      </c>
      <c r="M4" s="124">
        <f>第6期!AQ38</f>
        <v/>
      </c>
      <c r="N4" s="124">
        <f>第7期!BI8</f>
        <v/>
      </c>
      <c r="O4" s="124">
        <f>第7期!AQ38</f>
        <v/>
      </c>
      <c r="P4" s="124">
        <f>第8期!BI8</f>
        <v/>
      </c>
      <c r="Q4" s="124">
        <f>第8期!AQ38</f>
        <v/>
      </c>
    </row>
    <row r="5">
      <c r="A5" s="123">
        <f>第1期!AN39</f>
        <v/>
      </c>
      <c r="B5" s="124">
        <f>第1期!BI9</f>
        <v/>
      </c>
      <c r="C5" s="124">
        <f>第1期!AQ39</f>
        <v/>
      </c>
      <c r="D5" s="124">
        <f>第2期!BI9</f>
        <v/>
      </c>
      <c r="E5" s="124">
        <f>第2期!AQ39</f>
        <v/>
      </c>
      <c r="F5" s="124">
        <f>第3期!BI9</f>
        <v/>
      </c>
      <c r="G5" s="124">
        <f>第3期!AQ39</f>
        <v/>
      </c>
      <c r="H5" s="124">
        <f>第4期!BI9</f>
        <v/>
      </c>
      <c r="I5" s="124">
        <f>第4期!AQ39</f>
        <v/>
      </c>
      <c r="J5" s="124">
        <f>第5期!BI9</f>
        <v/>
      </c>
      <c r="K5" s="124">
        <f>第5期!AQ39</f>
        <v/>
      </c>
      <c r="L5" s="124">
        <f>第6期!BI9</f>
        <v/>
      </c>
      <c r="M5" s="124">
        <f>第6期!AQ39</f>
        <v/>
      </c>
      <c r="N5" s="124">
        <f>第7期!BI9</f>
        <v/>
      </c>
      <c r="O5" s="124">
        <f>第7期!AQ39</f>
        <v/>
      </c>
      <c r="P5" s="124">
        <f>第8期!BI9</f>
        <v/>
      </c>
      <c r="Q5" s="124">
        <f>第8期!AQ39</f>
        <v/>
      </c>
    </row>
    <row r="6">
      <c r="A6" s="123">
        <f>第1期!AN40</f>
        <v/>
      </c>
      <c r="B6" s="124">
        <f>第1期!BI10</f>
        <v/>
      </c>
      <c r="C6" s="124">
        <f>第1期!AQ40</f>
        <v/>
      </c>
      <c r="D6" s="124">
        <f>第2期!BI10</f>
        <v/>
      </c>
      <c r="E6" s="124">
        <f>第2期!AQ40</f>
        <v/>
      </c>
      <c r="F6" s="124">
        <f>第3期!BI10</f>
        <v/>
      </c>
      <c r="G6" s="124">
        <f>第3期!AQ40</f>
        <v/>
      </c>
      <c r="H6" s="124">
        <f>第4期!BI10</f>
        <v/>
      </c>
      <c r="I6" s="124">
        <f>第4期!AQ40</f>
        <v/>
      </c>
      <c r="J6" s="124">
        <f>第5期!BI10</f>
        <v/>
      </c>
      <c r="K6" s="124">
        <f>第5期!AQ40</f>
        <v/>
      </c>
      <c r="L6" s="124">
        <f>第6期!BI10</f>
        <v/>
      </c>
      <c r="M6" s="124">
        <f>第6期!AQ40</f>
        <v/>
      </c>
      <c r="N6" s="124">
        <f>第7期!BI10</f>
        <v/>
      </c>
      <c r="O6" s="124">
        <f>第7期!AQ40</f>
        <v/>
      </c>
      <c r="P6" s="124">
        <f>第8期!BI10</f>
        <v/>
      </c>
      <c r="Q6" s="124">
        <f>第8期!AQ40</f>
        <v/>
      </c>
    </row>
    <row r="7">
      <c r="A7" s="123">
        <f>第1期!AN41</f>
        <v/>
      </c>
      <c r="B7" s="124">
        <f>第1期!BI11</f>
        <v/>
      </c>
      <c r="C7" s="124">
        <f>第1期!AQ41</f>
        <v/>
      </c>
      <c r="D7" s="124">
        <f>第2期!BI11</f>
        <v/>
      </c>
      <c r="E7" s="124">
        <f>第2期!AQ41</f>
        <v/>
      </c>
      <c r="F7" s="124">
        <f>第3期!BI11</f>
        <v/>
      </c>
      <c r="G7" s="124">
        <f>第3期!AQ41</f>
        <v/>
      </c>
      <c r="H7" s="124">
        <f>第4期!BI11</f>
        <v/>
      </c>
      <c r="I7" s="124">
        <f>第4期!AQ41</f>
        <v/>
      </c>
      <c r="J7" s="124">
        <f>第5期!BI11</f>
        <v/>
      </c>
      <c r="K7" s="124">
        <f>第5期!AQ41</f>
        <v/>
      </c>
      <c r="L7" s="124">
        <f>第6期!BI11</f>
        <v/>
      </c>
      <c r="M7" s="124">
        <f>第6期!AQ41</f>
        <v/>
      </c>
      <c r="N7" s="124">
        <f>第7期!BI11</f>
        <v/>
      </c>
      <c r="O7" s="124">
        <f>第7期!AQ41</f>
        <v/>
      </c>
      <c r="P7" s="124">
        <f>第8期!BI11</f>
        <v/>
      </c>
      <c r="Q7" s="124">
        <f>第8期!AQ41</f>
        <v/>
      </c>
    </row>
    <row r="8">
      <c r="A8" s="123">
        <f>第1期!AN42</f>
        <v/>
      </c>
      <c r="B8" s="124">
        <f>第1期!BI12</f>
        <v/>
      </c>
      <c r="C8" s="124">
        <f>第1期!AQ42</f>
        <v/>
      </c>
      <c r="D8" s="124">
        <f>第2期!BI12</f>
        <v/>
      </c>
      <c r="E8" s="124">
        <f>第2期!AQ42</f>
        <v/>
      </c>
      <c r="F8" s="124">
        <f>第3期!BI12</f>
        <v/>
      </c>
      <c r="G8" s="124">
        <f>第3期!AQ42</f>
        <v/>
      </c>
      <c r="H8" s="124">
        <f>第4期!BI12</f>
        <v/>
      </c>
      <c r="I8" s="124">
        <f>第4期!AQ42</f>
        <v/>
      </c>
      <c r="J8" s="124">
        <f>第5期!BI12</f>
        <v/>
      </c>
      <c r="K8" s="124">
        <f>第5期!AQ42</f>
        <v/>
      </c>
      <c r="L8" s="124">
        <f>第6期!BI12</f>
        <v/>
      </c>
      <c r="M8" s="124">
        <f>第6期!AQ42</f>
        <v/>
      </c>
      <c r="N8" s="124">
        <f>第7期!BI12</f>
        <v/>
      </c>
      <c r="O8" s="124">
        <f>第7期!AQ42</f>
        <v/>
      </c>
      <c r="P8" s="124">
        <f>第8期!BI12</f>
        <v/>
      </c>
      <c r="Q8" s="124">
        <f>第8期!AQ42</f>
        <v/>
      </c>
    </row>
    <row r="9">
      <c r="A9" s="123">
        <f>第1期!AN43</f>
        <v/>
      </c>
      <c r="B9" s="124">
        <f>第1期!BI13</f>
        <v/>
      </c>
      <c r="C9" s="124">
        <f>第1期!AQ43</f>
        <v/>
      </c>
      <c r="D9" s="124">
        <f>第2期!BI13</f>
        <v/>
      </c>
      <c r="E9" s="124">
        <f>第2期!AQ43</f>
        <v/>
      </c>
      <c r="F9" s="124">
        <f>第3期!BI13</f>
        <v/>
      </c>
      <c r="G9" s="124">
        <f>第3期!AQ43</f>
        <v/>
      </c>
      <c r="H9" s="124">
        <f>第4期!BI13</f>
        <v/>
      </c>
      <c r="I9" s="124">
        <f>第4期!AQ43</f>
        <v/>
      </c>
      <c r="J9" s="124">
        <f>第5期!BI13</f>
        <v/>
      </c>
      <c r="K9" s="124">
        <f>第5期!AQ43</f>
        <v/>
      </c>
      <c r="L9" s="124">
        <f>第6期!BI13</f>
        <v/>
      </c>
      <c r="M9" s="124">
        <f>第6期!AQ43</f>
        <v/>
      </c>
      <c r="N9" s="124">
        <f>第7期!BI13</f>
        <v/>
      </c>
      <c r="O9" s="124">
        <f>第7期!AQ43</f>
        <v/>
      </c>
      <c r="P9" s="124">
        <f>第8期!BI13</f>
        <v/>
      </c>
      <c r="Q9" s="124">
        <f>第8期!AQ43</f>
        <v/>
      </c>
    </row>
    <row r="10">
      <c r="A10" s="123">
        <f>第1期!AN44</f>
        <v/>
      </c>
      <c r="B10" s="124">
        <f>第1期!BI14</f>
        <v/>
      </c>
      <c r="C10" s="124">
        <f>第1期!AQ44</f>
        <v/>
      </c>
      <c r="D10" s="124">
        <f>第2期!BI14</f>
        <v/>
      </c>
      <c r="E10" s="124">
        <f>第2期!AQ44</f>
        <v/>
      </c>
      <c r="F10" s="124">
        <f>第3期!BI14</f>
        <v/>
      </c>
      <c r="G10" s="124">
        <f>第3期!AQ44</f>
        <v/>
      </c>
      <c r="H10" s="124">
        <f>第4期!BI14</f>
        <v/>
      </c>
      <c r="I10" s="124">
        <f>第4期!AQ44</f>
        <v/>
      </c>
      <c r="J10" s="124">
        <f>第5期!BI14</f>
        <v/>
      </c>
      <c r="K10" s="124">
        <f>第5期!AQ44</f>
        <v/>
      </c>
      <c r="L10" s="124">
        <f>第6期!BI14</f>
        <v/>
      </c>
      <c r="M10" s="124">
        <f>第6期!AQ44</f>
        <v/>
      </c>
      <c r="N10" s="124">
        <f>第7期!BI14</f>
        <v/>
      </c>
      <c r="O10" s="124">
        <f>第7期!AQ44</f>
        <v/>
      </c>
      <c r="P10" s="124">
        <f>第8期!BI14</f>
        <v/>
      </c>
      <c r="Q10" s="124">
        <f>第8期!AQ44</f>
        <v/>
      </c>
    </row>
    <row r="11">
      <c r="A11" s="123">
        <f>第1期!AN45</f>
        <v/>
      </c>
      <c r="B11" s="124">
        <f>第1期!BI15</f>
        <v/>
      </c>
      <c r="C11" s="124">
        <f>第1期!AQ45</f>
        <v/>
      </c>
      <c r="D11" s="124">
        <f>第2期!BI15</f>
        <v/>
      </c>
      <c r="E11" s="124">
        <f>第2期!AQ45</f>
        <v/>
      </c>
      <c r="F11" s="124">
        <f>第3期!BI15</f>
        <v/>
      </c>
      <c r="G11" s="124">
        <f>第3期!AQ45</f>
        <v/>
      </c>
      <c r="H11" s="124">
        <f>第4期!BI15</f>
        <v/>
      </c>
      <c r="I11" s="124">
        <f>第4期!AQ45</f>
        <v/>
      </c>
      <c r="J11" s="124">
        <f>第5期!BI15</f>
        <v/>
      </c>
      <c r="K11" s="124">
        <f>第5期!AQ45</f>
        <v/>
      </c>
      <c r="L11" s="124">
        <f>第6期!BI15</f>
        <v/>
      </c>
      <c r="M11" s="124">
        <f>第6期!AQ45</f>
        <v/>
      </c>
      <c r="N11" s="124">
        <f>第7期!BI15</f>
        <v/>
      </c>
      <c r="O11" s="124">
        <f>第7期!AQ45</f>
        <v/>
      </c>
      <c r="P11" s="124">
        <f>第8期!BI15</f>
        <v/>
      </c>
      <c r="Q11" s="124">
        <f>第8期!AQ45</f>
        <v/>
      </c>
    </row>
    <row r="12">
      <c r="A12" s="123">
        <f>第1期!AN46</f>
        <v/>
      </c>
      <c r="B12" s="124">
        <f>第1期!BI16</f>
        <v/>
      </c>
      <c r="C12" s="124">
        <f>第1期!AQ46</f>
        <v/>
      </c>
      <c r="D12" s="124">
        <f>第2期!BI16</f>
        <v/>
      </c>
      <c r="E12" s="124">
        <f>第2期!AQ46</f>
        <v/>
      </c>
      <c r="F12" s="124">
        <f>第3期!BI16</f>
        <v/>
      </c>
      <c r="G12" s="124">
        <f>第3期!AQ46</f>
        <v/>
      </c>
      <c r="H12" s="124">
        <f>第4期!BI16</f>
        <v/>
      </c>
      <c r="I12" s="124">
        <f>第4期!AQ46</f>
        <v/>
      </c>
      <c r="J12" s="124">
        <f>第5期!BI16</f>
        <v/>
      </c>
      <c r="K12" s="124">
        <f>第5期!AQ46</f>
        <v/>
      </c>
      <c r="L12" s="124">
        <f>第6期!BI16</f>
        <v/>
      </c>
      <c r="M12" s="124">
        <f>第6期!AQ46</f>
        <v/>
      </c>
      <c r="N12" s="124">
        <f>第7期!BI16</f>
        <v/>
      </c>
      <c r="O12" s="124">
        <f>第7期!AQ46</f>
        <v/>
      </c>
      <c r="P12" s="124">
        <f>第8期!BI16</f>
        <v/>
      </c>
      <c r="Q12" s="124">
        <f>第8期!AQ46</f>
        <v/>
      </c>
    </row>
    <row r="13">
      <c r="A13" s="123">
        <f>第1期!AN47</f>
        <v/>
      </c>
      <c r="B13" s="124">
        <f>第1期!BI17</f>
        <v/>
      </c>
      <c r="C13" s="124">
        <f>第1期!AQ47</f>
        <v/>
      </c>
      <c r="D13" s="124">
        <f>第2期!BI17</f>
        <v/>
      </c>
      <c r="E13" s="124">
        <f>第2期!AQ47</f>
        <v/>
      </c>
      <c r="F13" s="124">
        <f>第3期!BI17</f>
        <v/>
      </c>
      <c r="G13" s="124">
        <f>第3期!AQ47</f>
        <v/>
      </c>
      <c r="H13" s="124">
        <f>第4期!BI17</f>
        <v/>
      </c>
      <c r="I13" s="124">
        <f>第4期!AQ47</f>
        <v/>
      </c>
      <c r="J13" s="124">
        <f>第5期!BI17</f>
        <v/>
      </c>
      <c r="K13" s="124">
        <f>第5期!AQ47</f>
        <v/>
      </c>
      <c r="L13" s="124">
        <f>第6期!BI17</f>
        <v/>
      </c>
      <c r="M13" s="124">
        <f>第6期!AQ47</f>
        <v/>
      </c>
      <c r="N13" s="124">
        <f>第7期!BI17</f>
        <v/>
      </c>
      <c r="O13" s="124">
        <f>第7期!AQ47</f>
        <v/>
      </c>
      <c r="P13" s="124">
        <f>第8期!BI17</f>
        <v/>
      </c>
      <c r="Q13" s="124">
        <f>第8期!AQ47</f>
        <v/>
      </c>
    </row>
    <row r="14">
      <c r="A14" s="123">
        <f>第1期!AN48</f>
        <v/>
      </c>
      <c r="B14" s="124">
        <f>第1期!BI18</f>
        <v/>
      </c>
      <c r="C14" s="124">
        <f>第1期!AQ48</f>
        <v/>
      </c>
      <c r="D14" s="124">
        <f>第2期!BI18</f>
        <v/>
      </c>
      <c r="E14" s="124">
        <f>第2期!AQ48</f>
        <v/>
      </c>
      <c r="F14" s="124">
        <f>第3期!BI18</f>
        <v/>
      </c>
      <c r="G14" s="124">
        <f>第3期!AQ48</f>
        <v/>
      </c>
      <c r="H14" s="124">
        <f>第4期!BI18</f>
        <v/>
      </c>
      <c r="I14" s="124">
        <f>第4期!AQ48</f>
        <v/>
      </c>
      <c r="J14" s="124">
        <f>第5期!BI18</f>
        <v/>
      </c>
      <c r="K14" s="124">
        <f>第5期!AQ48</f>
        <v/>
      </c>
      <c r="L14" s="124">
        <f>第6期!BI18</f>
        <v/>
      </c>
      <c r="M14" s="124">
        <f>第6期!AQ48</f>
        <v/>
      </c>
      <c r="N14" s="124">
        <f>第7期!BI18</f>
        <v/>
      </c>
      <c r="O14" s="124">
        <f>第7期!AQ48</f>
        <v/>
      </c>
      <c r="P14" s="124">
        <f>第8期!BI18</f>
        <v/>
      </c>
      <c r="Q14" s="124">
        <f>第8期!AQ48</f>
        <v/>
      </c>
    </row>
    <row r="15">
      <c r="A15" s="123">
        <f>第1期!AN49</f>
        <v/>
      </c>
      <c r="B15" s="124" t="n"/>
      <c r="C15" s="124" t="n"/>
      <c r="D15" s="124">
        <f>第2期!BI19</f>
        <v/>
      </c>
      <c r="E15" s="124">
        <f>第2期!AQ49</f>
        <v/>
      </c>
      <c r="F15" s="124">
        <f>第3期!BI19</f>
        <v/>
      </c>
      <c r="G15" s="124">
        <f>第3期!AQ49</f>
        <v/>
      </c>
      <c r="H15" s="124">
        <f>第4期!BI19</f>
        <v/>
      </c>
      <c r="I15" s="124">
        <f>第4期!AQ49</f>
        <v/>
      </c>
      <c r="J15" s="124">
        <f>第5期!BI19</f>
        <v/>
      </c>
      <c r="K15" s="124">
        <f>第5期!AQ49</f>
        <v/>
      </c>
      <c r="L15" s="124">
        <f>第6期!BI19</f>
        <v/>
      </c>
      <c r="M15" s="124">
        <f>第6期!AQ49</f>
        <v/>
      </c>
      <c r="N15" s="124">
        <f>第7期!BI19</f>
        <v/>
      </c>
      <c r="O15" s="124">
        <f>第7期!AQ49</f>
        <v/>
      </c>
      <c r="P15" s="124">
        <f>第8期!BI19</f>
        <v/>
      </c>
      <c r="Q15" s="124">
        <f>第8期!AQ49</f>
        <v/>
      </c>
    </row>
    <row r="16">
      <c r="A16" s="123">
        <f>第1期!AN50</f>
        <v/>
      </c>
      <c r="B16" s="124" t="n"/>
      <c r="C16" s="124" t="n"/>
      <c r="D16" s="124">
        <f>第2期!BI20</f>
        <v/>
      </c>
      <c r="E16" s="124">
        <f>第2期!AQ50</f>
        <v/>
      </c>
      <c r="F16" s="124">
        <f>第3期!BI20</f>
        <v/>
      </c>
      <c r="G16" s="124">
        <f>第3期!AQ50</f>
        <v/>
      </c>
      <c r="H16" s="124">
        <f>第4期!BI20</f>
        <v/>
      </c>
      <c r="I16" s="124">
        <f>第4期!AQ50</f>
        <v/>
      </c>
      <c r="J16" s="124">
        <f>第5期!BI20</f>
        <v/>
      </c>
      <c r="K16" s="124">
        <f>第5期!AQ50</f>
        <v/>
      </c>
      <c r="L16" s="124">
        <f>第6期!BI20</f>
        <v/>
      </c>
      <c r="M16" s="124">
        <f>第6期!AQ50</f>
        <v/>
      </c>
      <c r="N16" s="124">
        <f>第7期!BI20</f>
        <v/>
      </c>
      <c r="O16" s="124">
        <f>第7期!AQ50</f>
        <v/>
      </c>
      <c r="P16" s="124">
        <f>第8期!BI20</f>
        <v/>
      </c>
      <c r="Q16" s="124">
        <f>第8期!AQ50</f>
        <v/>
      </c>
    </row>
    <row r="17">
      <c r="A17" s="123">
        <f>第1期!AN51</f>
        <v/>
      </c>
      <c r="B17" s="124">
        <f>第1期!BI21</f>
        <v/>
      </c>
      <c r="C17" s="124">
        <f>第1期!AQ51</f>
        <v/>
      </c>
      <c r="D17" s="124">
        <f>第2期!BI21</f>
        <v/>
      </c>
      <c r="E17" s="124">
        <f>第2期!AQ51</f>
        <v/>
      </c>
      <c r="F17" s="124">
        <f>第3期!BI21</f>
        <v/>
      </c>
      <c r="G17" s="124">
        <f>第3期!AQ51</f>
        <v/>
      </c>
      <c r="H17" s="124">
        <f>第4期!BI21</f>
        <v/>
      </c>
      <c r="I17" s="124">
        <f>第4期!AQ51</f>
        <v/>
      </c>
      <c r="J17" s="124">
        <f>第5期!BI21</f>
        <v/>
      </c>
      <c r="K17" s="124">
        <f>第5期!AQ51</f>
        <v/>
      </c>
      <c r="L17" s="124">
        <f>第6期!BI21</f>
        <v/>
      </c>
      <c r="M17" s="124">
        <f>第6期!AQ51</f>
        <v/>
      </c>
      <c r="N17" s="124">
        <f>第7期!BI21</f>
        <v/>
      </c>
      <c r="O17" s="124">
        <f>第7期!AQ51</f>
        <v/>
      </c>
      <c r="P17" s="124">
        <f>第8期!BI21</f>
        <v/>
      </c>
      <c r="Q17" s="124">
        <f>第8期!AQ51</f>
        <v/>
      </c>
    </row>
    <row r="18">
      <c r="A18" s="123">
        <f>第1期!AN52</f>
        <v/>
      </c>
      <c r="B18" s="124">
        <f>第1期!BI22</f>
        <v/>
      </c>
      <c r="C18" s="124">
        <f>第1期!AQ52</f>
        <v/>
      </c>
      <c r="D18" s="124">
        <f>第2期!BI22</f>
        <v/>
      </c>
      <c r="E18" s="124">
        <f>第2期!AQ52</f>
        <v/>
      </c>
      <c r="F18" s="124">
        <f>第3期!BI22</f>
        <v/>
      </c>
      <c r="G18" s="124">
        <f>第3期!AQ52</f>
        <v/>
      </c>
      <c r="H18" s="124">
        <f>第4期!BI22</f>
        <v/>
      </c>
      <c r="I18" s="124">
        <f>第4期!AQ52</f>
        <v/>
      </c>
      <c r="J18" s="124">
        <f>第5期!BI22</f>
        <v/>
      </c>
      <c r="K18" s="124">
        <f>第5期!AQ52</f>
        <v/>
      </c>
      <c r="L18" s="124">
        <f>第6期!BI22</f>
        <v/>
      </c>
      <c r="M18" s="124">
        <f>第6期!AQ52</f>
        <v/>
      </c>
      <c r="N18" s="124">
        <f>第7期!BI22</f>
        <v/>
      </c>
      <c r="O18" s="124">
        <f>第7期!AQ52</f>
        <v/>
      </c>
      <c r="P18" s="124">
        <f>第8期!BI22</f>
        <v/>
      </c>
      <c r="Q18" s="124">
        <f>第8期!AQ52</f>
        <v/>
      </c>
    </row>
    <row r="19">
      <c r="A19" s="123">
        <f>第1期!AN53</f>
        <v/>
      </c>
      <c r="B19" s="124">
        <f>第1期!BI23</f>
        <v/>
      </c>
      <c r="C19" s="124">
        <f>第1期!AQ53</f>
        <v/>
      </c>
      <c r="D19" s="124">
        <f>第2期!BI23</f>
        <v/>
      </c>
      <c r="E19" s="124">
        <f>第2期!AQ53</f>
        <v/>
      </c>
      <c r="F19" s="124">
        <f>第3期!BI23</f>
        <v/>
      </c>
      <c r="G19" s="124">
        <f>第3期!AQ53</f>
        <v/>
      </c>
      <c r="H19" s="124">
        <f>第4期!BI23</f>
        <v/>
      </c>
      <c r="I19" s="124">
        <f>第4期!AQ53</f>
        <v/>
      </c>
      <c r="J19" s="124">
        <f>第5期!BI23</f>
        <v/>
      </c>
      <c r="K19" s="124">
        <f>第5期!AQ53</f>
        <v/>
      </c>
      <c r="L19" s="124">
        <f>第6期!BI23</f>
        <v/>
      </c>
      <c r="M19" s="124">
        <f>第6期!AQ53</f>
        <v/>
      </c>
      <c r="N19" s="124">
        <f>第7期!BI23</f>
        <v/>
      </c>
      <c r="O19" s="124">
        <f>第7期!AQ53</f>
        <v/>
      </c>
      <c r="P19" s="124">
        <f>第8期!BI23</f>
        <v/>
      </c>
      <c r="Q19" s="124">
        <f>第8期!AQ53</f>
        <v/>
      </c>
    </row>
    <row r="20">
      <c r="A20" s="123" t="n"/>
      <c r="B20" s="124" t="n"/>
      <c r="C20" s="124" t="n"/>
      <c r="D20" s="124" t="n"/>
      <c r="E20" s="124" t="n"/>
      <c r="F20" s="124" t="n"/>
      <c r="G20" s="124" t="n"/>
      <c r="H20" s="124" t="n"/>
      <c r="I20" s="124" t="n"/>
      <c r="J20" s="124" t="n"/>
      <c r="K20" s="124" t="n"/>
      <c r="L20" s="124" t="n"/>
      <c r="M20" s="124" t="n"/>
      <c r="N20" s="124" t="n"/>
      <c r="O20" s="124" t="n"/>
      <c r="P20" s="124" t="n"/>
      <c r="Q20" s="124" t="n"/>
    </row>
    <row r="21">
      <c r="A21" s="123" t="n"/>
      <c r="B21" s="124" t="n"/>
      <c r="C21" s="124" t="n"/>
      <c r="D21" s="124" t="n"/>
      <c r="E21" s="124" t="n"/>
      <c r="F21" s="124" t="n"/>
      <c r="G21" s="124" t="n"/>
      <c r="H21" s="124" t="n"/>
      <c r="I21" s="124" t="n"/>
      <c r="J21" s="124" t="n"/>
      <c r="K21" s="124" t="n"/>
      <c r="L21" s="124" t="n"/>
      <c r="M21" s="124" t="n"/>
      <c r="N21" s="124" t="n"/>
      <c r="O21" s="124" t="n"/>
      <c r="P21" s="124" t="n"/>
      <c r="Q21" s="124" t="n"/>
    </row>
    <row r="22">
      <c r="A22" s="123" t="n"/>
      <c r="B22" s="124" t="n"/>
      <c r="C22" s="124" t="n"/>
      <c r="D22" s="124" t="n"/>
      <c r="E22" s="124" t="n"/>
      <c r="F22" s="124" t="n"/>
      <c r="G22" s="124" t="n"/>
      <c r="H22" s="124" t="n"/>
      <c r="I22" s="124" t="n"/>
      <c r="J22" s="124" t="n"/>
      <c r="K22" s="124" t="n"/>
      <c r="L22" s="124" t="n"/>
      <c r="M22" s="124" t="n"/>
      <c r="N22" s="124" t="n"/>
      <c r="O22" s="124" t="n"/>
      <c r="P22" s="124" t="n"/>
      <c r="Q22" s="124" t="n"/>
    </row>
    <row r="23" ht="15" customHeight="1" s="1178">
      <c r="A23" s="125" t="inlineStr">
        <is>
          <t>均价</t>
        </is>
      </c>
      <c r="B23" s="125" t="n"/>
      <c r="C23" s="125">
        <f>第1期!BI27</f>
        <v/>
      </c>
      <c r="D23" s="125" t="n"/>
      <c r="E23" s="125">
        <f>第2期!BI27</f>
        <v/>
      </c>
      <c r="F23" s="125" t="n"/>
      <c r="G23" s="125">
        <f>第3期!BI27</f>
        <v/>
      </c>
      <c r="H23" s="125" t="n"/>
      <c r="I23" s="125">
        <f>第4期!BI27</f>
        <v/>
      </c>
      <c r="J23" s="125" t="n"/>
      <c r="K23" s="125">
        <f>第5期!BI27</f>
        <v/>
      </c>
      <c r="L23" s="125" t="n"/>
      <c r="M23" s="125">
        <f>第6期!BI27</f>
        <v/>
      </c>
      <c r="N23" s="125" t="n"/>
      <c r="O23" s="125">
        <f>第7期!BI27</f>
        <v/>
      </c>
      <c r="P23" s="125" t="n"/>
      <c r="Q23" s="125">
        <f>第8期!BI27</f>
        <v/>
      </c>
    </row>
    <row r="24">
      <c r="A24" s="89" t="inlineStr">
        <is>
          <t>总需求</t>
        </is>
      </c>
      <c r="B24" s="89">
        <f>第1期!BI28</f>
        <v/>
      </c>
      <c r="C24" s="89" t="n"/>
      <c r="D24" s="89">
        <f>第2期!BI28</f>
        <v/>
      </c>
      <c r="E24" s="89" t="n"/>
      <c r="F24" s="89">
        <f>第3期!BI28</f>
        <v/>
      </c>
      <c r="G24" s="89" t="n"/>
      <c r="H24" s="89">
        <f>第4期!BI28</f>
        <v/>
      </c>
      <c r="I24" s="89" t="n"/>
      <c r="J24" s="89">
        <f>第5期!BI28</f>
        <v/>
      </c>
      <c r="K24" s="89" t="n"/>
      <c r="L24" s="89">
        <f>第6期!BI28</f>
        <v/>
      </c>
      <c r="M24" s="89" t="n"/>
      <c r="N24" s="89">
        <f>第7期!BI28</f>
        <v/>
      </c>
      <c r="O24" s="89" t="n"/>
      <c r="P24" s="89">
        <f>第8期!BI28</f>
        <v/>
      </c>
      <c r="Q24" s="89" t="n"/>
    </row>
    <row r="25">
      <c r="A25" s="57" t="inlineStr">
        <is>
          <t>中位数</t>
        </is>
      </c>
      <c r="B25" s="57">
        <f>MEDIAN(B3:B22)</f>
        <v/>
      </c>
      <c r="C25" s="57">
        <f>VLOOKUP(B25,B3:C22,2,1)</f>
        <v/>
      </c>
      <c r="D25" s="57">
        <f>MEDIAN(D3:D22)</f>
        <v/>
      </c>
      <c r="E25" s="57">
        <f>VLOOKUP(D25,D3:E22,2,1)</f>
        <v/>
      </c>
      <c r="F25" s="57">
        <f>MEDIAN(F3:F22)</f>
        <v/>
      </c>
      <c r="G25" s="57">
        <f>VLOOKUP(F25,F3:G22,2,1)</f>
        <v/>
      </c>
      <c r="H25" s="57">
        <f>MEDIAN(H3:H22)</f>
        <v/>
      </c>
      <c r="I25" s="57">
        <f>VLOOKUP(H25,H3:I22,2,1)</f>
        <v/>
      </c>
      <c r="J25" s="57">
        <f>MEDIAN(J3:J22)</f>
        <v/>
      </c>
      <c r="K25" s="57">
        <f>VLOOKUP(J25,J3:K22,2,1)</f>
        <v/>
      </c>
      <c r="L25" s="57">
        <f>MEDIAN(L3:L22)</f>
        <v/>
      </c>
      <c r="M25" s="57">
        <f>VLOOKUP(L25,L3:M22,2,1)</f>
        <v/>
      </c>
      <c r="N25" s="57">
        <f>MEDIAN(N3:N22)</f>
        <v/>
      </c>
      <c r="O25" s="57">
        <f>VLOOKUP(N25,N3:O22,2,1)</f>
        <v/>
      </c>
      <c r="P25" s="57">
        <f>MEDIAN(P3:P22)</f>
        <v/>
      </c>
      <c r="Q25" s="57">
        <f>VLOOKUP(P25,P3:Q22,2,1)</f>
        <v/>
      </c>
    </row>
    <row r="26">
      <c r="A26" s="89" t="inlineStr">
        <is>
          <t>调整均值</t>
        </is>
      </c>
      <c r="B26" s="89">
        <f>AVERAGE(B3:B22)</f>
        <v/>
      </c>
      <c r="C26" s="89">
        <f>SUMPRODUCT(B3:B22,C3:C22)/SUM(B3:B22)</f>
        <v/>
      </c>
      <c r="D26" s="89">
        <f>AVERAGE(D3:D22)</f>
        <v/>
      </c>
      <c r="E26" s="89">
        <f>SUMPRODUCT(D3:D22,E3:E22)/SUM(D3:D22)</f>
        <v/>
      </c>
      <c r="F26" s="89">
        <f>AVERAGE(F3:F22)</f>
        <v/>
      </c>
      <c r="G26" s="89">
        <f>SUMPRODUCT(F3:F22,G3:G22)/SUM(F3:F22)</f>
        <v/>
      </c>
      <c r="H26" s="89">
        <f>AVERAGE(H3:H22)</f>
        <v/>
      </c>
      <c r="I26" s="89">
        <f>SUMPRODUCT(H3:H22,I3:I22)/SUM(H3:H22)</f>
        <v/>
      </c>
      <c r="J26" s="89">
        <f>AVERAGE(J3:J22)</f>
        <v/>
      </c>
      <c r="K26" s="89">
        <f>SUMPRODUCT(J3:J22,K3:K22)/SUM(J3:J22)</f>
        <v/>
      </c>
      <c r="L26" s="89">
        <f>AVERAGE(L3:L22)</f>
        <v/>
      </c>
      <c r="M26" s="89">
        <f>SUMPRODUCT(L3:L22,M3:M22)/SUM(L3:L22)</f>
        <v/>
      </c>
      <c r="N26" s="89">
        <f>AVERAGE(N3:N22)</f>
        <v/>
      </c>
      <c r="O26" s="89">
        <f>SUMPRODUCT(N3:N22,O3:O22)/SUM(N3:N22)</f>
        <v/>
      </c>
      <c r="P26" s="89">
        <f>AVERAGE(P3:P22)</f>
        <v/>
      </c>
      <c r="Q26" s="89">
        <f>SUMPRODUCT(P3:P22,Q3:Q22)/SUM(P3:P22)</f>
        <v/>
      </c>
    </row>
    <row r="28" ht="15" customHeight="1" s="1178">
      <c r="A28" s="57" t="n"/>
      <c r="B28" s="57" t="inlineStr">
        <is>
          <t>第一期</t>
        </is>
      </c>
      <c r="C28" s="57" t="inlineStr">
        <is>
          <t>第二期</t>
        </is>
      </c>
      <c r="D28" s="57" t="inlineStr">
        <is>
          <t>第三期</t>
        </is>
      </c>
      <c r="E28" s="57" t="inlineStr">
        <is>
          <t>第四期</t>
        </is>
      </c>
      <c r="F28" s="57" t="inlineStr">
        <is>
          <t>第五期</t>
        </is>
      </c>
      <c r="G28" s="57" t="inlineStr">
        <is>
          <t>第六期</t>
        </is>
      </c>
      <c r="H28" s="57" t="inlineStr">
        <is>
          <t>第七期</t>
        </is>
      </c>
      <c r="I28" s="57" t="inlineStr">
        <is>
          <t>第八期</t>
        </is>
      </c>
      <c r="K28" s="1467" t="inlineStr">
        <is>
          <t>调整趋势线</t>
        </is>
      </c>
      <c r="L28" s="136" t="inlineStr">
        <is>
          <t>价格</t>
        </is>
      </c>
      <c r="M28" s="136" t="inlineStr">
        <is>
          <t>销量</t>
        </is>
      </c>
      <c r="N28" s="136" t="inlineStr">
        <is>
          <t>价格系数</t>
        </is>
      </c>
      <c r="O28" s="136" t="inlineStr">
        <is>
          <t>截距</t>
        </is>
      </c>
    </row>
    <row r="29" ht="15" customHeight="1" s="1178">
      <c r="A29" s="57" t="inlineStr">
        <is>
          <t>待销</t>
        </is>
      </c>
      <c r="B29" s="89">
        <f>第1期!AC42</f>
        <v/>
      </c>
      <c r="C29" s="89">
        <f>第2期!AC42</f>
        <v/>
      </c>
      <c r="D29" s="89">
        <f>第3期!AC42</f>
        <v/>
      </c>
      <c r="E29" s="89">
        <f>第4期!AC42</f>
        <v/>
      </c>
      <c r="F29" s="89">
        <f>第5期!AC42</f>
        <v/>
      </c>
      <c r="G29" s="89">
        <f>第6期!AC42</f>
        <v/>
      </c>
      <c r="H29" s="89">
        <f>第7期!AC42</f>
        <v/>
      </c>
      <c r="I29" s="89">
        <f>第8期!AC42</f>
        <v/>
      </c>
      <c r="K29" s="1467" t="inlineStr">
        <is>
          <t>点1</t>
        </is>
      </c>
      <c r="L29" s="1468" t="n"/>
      <c r="M29" s="1468" t="n"/>
      <c r="N29" s="1468">
        <f>(M29-M30)/(L29-L30)</f>
        <v/>
      </c>
      <c r="O29" s="1468">
        <f>M29-N29*L29</f>
        <v/>
      </c>
    </row>
    <row r="30" ht="15" customHeight="1" s="1178">
      <c r="A30" s="57" t="inlineStr">
        <is>
          <t>预计价格系数</t>
        </is>
      </c>
      <c r="B30" s="89" t="n"/>
      <c r="C30" s="89">
        <f>H54</f>
        <v/>
      </c>
      <c r="D30" s="89">
        <f>H55</f>
        <v/>
      </c>
      <c r="E30" s="89">
        <f>H56</f>
        <v/>
      </c>
      <c r="F30" s="89">
        <f>H57</f>
        <v/>
      </c>
      <c r="G30" s="89">
        <f>H58</f>
        <v/>
      </c>
      <c r="H30" s="89">
        <f>H59</f>
        <v/>
      </c>
      <c r="I30" s="89">
        <f>H60</f>
        <v/>
      </c>
      <c r="K30" s="1467" t="inlineStr">
        <is>
          <t>点2</t>
        </is>
      </c>
      <c r="L30" s="1468" t="n"/>
      <c r="M30" s="1468" t="n"/>
      <c r="N30" s="1468" t="n"/>
      <c r="O30" s="1468" t="n"/>
    </row>
    <row r="31">
      <c r="A31" s="57" t="inlineStr">
        <is>
          <t>预计截距</t>
        </is>
      </c>
      <c r="B31" s="89" t="n"/>
      <c r="C31" s="89">
        <f>I54</f>
        <v/>
      </c>
      <c r="D31" s="89">
        <f>I55</f>
        <v/>
      </c>
      <c r="E31" s="89">
        <f>I56</f>
        <v/>
      </c>
      <c r="F31" s="89">
        <f>I57</f>
        <v/>
      </c>
      <c r="G31" s="89">
        <f>I58</f>
        <v/>
      </c>
      <c r="H31" s="89">
        <f>I59</f>
        <v/>
      </c>
      <c r="I31" s="89">
        <f>I60</f>
        <v/>
      </c>
    </row>
    <row r="32" ht="15" customHeight="1" s="1178">
      <c r="A32" s="126" t="inlineStr">
        <is>
          <t>预计价格</t>
        </is>
      </c>
      <c r="B32" s="127" t="n"/>
      <c r="C32" s="1469">
        <f>(C29-C31)/C30</f>
        <v/>
      </c>
      <c r="D32" s="1469">
        <f>(D29-D31)/D30</f>
        <v/>
      </c>
      <c r="E32" s="1469">
        <f>(E29-E31)/E30</f>
        <v/>
      </c>
      <c r="F32" s="1469">
        <f>(F29-F31)/F30</f>
        <v/>
      </c>
      <c r="G32" s="1469">
        <f>(G29-G31)/G30</f>
        <v/>
      </c>
      <c r="H32" s="1469">
        <f>(H29-H31)/H30</f>
        <v/>
      </c>
      <c r="I32" s="1469">
        <f>(I29-I31)/I30</f>
        <v/>
      </c>
      <c r="K32" s="1467" t="inlineStr">
        <is>
          <t>期数</t>
        </is>
      </c>
      <c r="L32" s="57" t="inlineStr">
        <is>
          <t>总需求</t>
        </is>
      </c>
      <c r="M32" s="57" t="inlineStr">
        <is>
          <t>均价</t>
        </is>
      </c>
      <c r="N32" s="57" t="inlineStr">
        <is>
          <t>增长率</t>
        </is>
      </c>
    </row>
    <row r="33">
      <c r="A33" s="129" t="inlineStr">
        <is>
          <t>市场价格与预计价格差</t>
        </is>
      </c>
      <c r="B33" s="1470" t="n"/>
      <c r="C33" s="1470" t="e">
        <v>#DIV/0!</v>
      </c>
      <c r="D33" s="1470" t="e">
        <v>#DIV/0!</v>
      </c>
      <c r="E33" s="1470" t="e">
        <v>#DIV/0!</v>
      </c>
      <c r="F33" s="1470" t="e">
        <v>#DIV/0!</v>
      </c>
      <c r="G33" s="1470" t="e">
        <v>#DIV/0!</v>
      </c>
      <c r="H33" s="1470" t="e">
        <v>#DIV/0!</v>
      </c>
      <c r="I33" s="1470" t="e">
        <v>#DIV/0!</v>
      </c>
      <c r="K33" s="57" t="n">
        <v>1</v>
      </c>
      <c r="L33" s="89">
        <f>B24</f>
        <v/>
      </c>
      <c r="M33" s="89">
        <f>C23</f>
        <v/>
      </c>
      <c r="N33" s="89" t="n"/>
    </row>
    <row r="34">
      <c r="K34" s="57" t="n">
        <v>2</v>
      </c>
      <c r="L34" s="89">
        <f>D24</f>
        <v/>
      </c>
      <c r="M34" s="89">
        <f>E23</f>
        <v/>
      </c>
      <c r="N34" s="1471">
        <f>L34/L33-1</f>
        <v/>
      </c>
    </row>
    <row r="35">
      <c r="K35" s="57" t="n">
        <v>3</v>
      </c>
      <c r="L35" s="89">
        <f>F24</f>
        <v/>
      </c>
      <c r="M35" s="89">
        <f>G23</f>
        <v/>
      </c>
      <c r="N35" s="1471">
        <f>L35/L34-1</f>
        <v/>
      </c>
    </row>
    <row r="36">
      <c r="A36" s="57" t="inlineStr">
        <is>
          <t>价格浮动</t>
        </is>
      </c>
      <c r="B36" s="1471" t="n"/>
      <c r="C36" s="1471" t="n">
        <v>0</v>
      </c>
      <c r="D36" s="1471" t="n">
        <v>0</v>
      </c>
      <c r="E36" s="1471" t="n">
        <v>0.06</v>
      </c>
      <c r="F36" s="1471" t="n">
        <v>0.03</v>
      </c>
      <c r="G36" s="1471" t="n">
        <v>0</v>
      </c>
      <c r="H36" s="1471" t="n">
        <v>0</v>
      </c>
      <c r="I36" s="1471" t="n">
        <v>0</v>
      </c>
      <c r="K36" s="57" t="n">
        <v>4</v>
      </c>
      <c r="L36" s="89">
        <f>H24</f>
        <v/>
      </c>
      <c r="M36" s="89">
        <f>I23</f>
        <v/>
      </c>
      <c r="N36" s="1471">
        <f>L36/L35-1</f>
        <v/>
      </c>
    </row>
    <row r="37">
      <c r="A37" s="57" t="inlineStr">
        <is>
          <t>最终定价</t>
        </is>
      </c>
      <c r="B37" s="89" t="n"/>
      <c r="C37" s="89">
        <f>C32*(1+C36)</f>
        <v/>
      </c>
      <c r="D37" s="89">
        <f>D32*(1+D36)</f>
        <v/>
      </c>
      <c r="E37" s="89">
        <f>E32*(1+E36)</f>
        <v/>
      </c>
      <c r="F37" s="89">
        <f>F32*(1+F36)</f>
        <v/>
      </c>
      <c r="G37" s="89">
        <f>G32*(1+G36)</f>
        <v/>
      </c>
      <c r="H37" s="89">
        <f>H32*(1+H36)</f>
        <v/>
      </c>
      <c r="I37" s="89">
        <f>I32*(1+I36)</f>
        <v/>
      </c>
      <c r="K37" s="57" t="n">
        <v>5</v>
      </c>
      <c r="L37" s="89">
        <f>J24</f>
        <v/>
      </c>
      <c r="M37" s="89">
        <f>K23</f>
        <v/>
      </c>
      <c r="N37" s="1471">
        <f>L37/L36-1</f>
        <v/>
      </c>
    </row>
    <row r="38">
      <c r="K38" s="57" t="n">
        <v>6</v>
      </c>
      <c r="L38" s="89">
        <f>L24</f>
        <v/>
      </c>
      <c r="M38" s="89">
        <f>M23</f>
        <v/>
      </c>
      <c r="N38" s="1471">
        <f>L38/L37-1</f>
        <v/>
      </c>
    </row>
    <row r="39">
      <c r="A39" s="57" t="inlineStr">
        <is>
          <t>价格系数</t>
        </is>
      </c>
      <c r="B39" s="131">
        <f>SLOPE(B3:B22,C3:C22)</f>
        <v/>
      </c>
      <c r="C39" s="131">
        <f>SLOPE(D3:D22,E3:E22)</f>
        <v/>
      </c>
      <c r="D39" s="131">
        <f>SLOPE(F3:F22,G3:G22)</f>
        <v/>
      </c>
      <c r="E39" s="131">
        <f>SLOPE(H3:H22,I3:I22)</f>
        <v/>
      </c>
      <c r="F39" s="131">
        <f>SLOPE(J3:J22,K3:K22)</f>
        <v/>
      </c>
      <c r="G39" s="131">
        <f>SLOPE(L3:L22,M3:M22)</f>
        <v/>
      </c>
      <c r="H39" s="131">
        <f>SLOPE(N3:N22,O3:O22)</f>
        <v/>
      </c>
      <c r="I39" s="131">
        <f>SLOPE(P3:P22,Q3:Q22)</f>
        <v/>
      </c>
      <c r="K39" s="57" t="n">
        <v>7</v>
      </c>
      <c r="L39" s="89">
        <f>N24</f>
        <v/>
      </c>
      <c r="M39" s="89">
        <f>O23</f>
        <v/>
      </c>
      <c r="N39" s="1471">
        <f>L39/L38-1</f>
        <v/>
      </c>
    </row>
    <row r="40">
      <c r="A40" s="57" t="inlineStr">
        <is>
          <t>截距</t>
        </is>
      </c>
      <c r="B40" s="131">
        <f>INTERCEPT(B3:B22,C3:C22)</f>
        <v/>
      </c>
      <c r="C40" s="131">
        <f>INTERCEPT(D3:D22,E3:E22)</f>
        <v/>
      </c>
      <c r="D40" s="131">
        <f>INTERCEPT(F3:F22,G3:G22)</f>
        <v/>
      </c>
      <c r="E40" s="131">
        <f>INTERCEPT(H3:H22,I3:I22)</f>
        <v/>
      </c>
      <c r="F40" s="131">
        <f>INTERCEPT(J3:J22,K3:K22)</f>
        <v/>
      </c>
      <c r="G40" s="131">
        <f>INTERCEPT(L3:L22,M3:M22)</f>
        <v/>
      </c>
      <c r="H40" s="131">
        <f>INTERCEPT(N3:N22,O3:O22)</f>
        <v/>
      </c>
      <c r="I40" s="131">
        <f>INTERCEPT(P3:P22,Q3:Q22)</f>
        <v/>
      </c>
      <c r="K40" s="57" t="n">
        <v>8</v>
      </c>
      <c r="L40" s="89">
        <f>P24</f>
        <v/>
      </c>
      <c r="M40" s="89">
        <f>Q23</f>
        <v/>
      </c>
      <c r="N40" s="1471">
        <f>L40/L39-1</f>
        <v/>
      </c>
    </row>
    <row r="41">
      <c r="A41" s="1470" t="inlineStr">
        <is>
          <t>相关系数</t>
        </is>
      </c>
      <c r="B41" s="1472">
        <f>-CORREL(B3:B22,C3:C22)</f>
        <v/>
      </c>
      <c r="C41" s="1472">
        <f>-CORREL(D3:D22,E3:E22)</f>
        <v/>
      </c>
      <c r="D41" s="1472">
        <f>-CORREL(F3:F22,G3:G22)</f>
        <v/>
      </c>
      <c r="E41" s="1472">
        <f>-CORREL(H3:H22,I3:I22)</f>
        <v/>
      </c>
      <c r="F41" s="1472">
        <f>-CORREL(J3:J22,K3:K22)</f>
        <v/>
      </c>
      <c r="G41" s="1472">
        <f>-CORREL(L3:L22,M3:M22)</f>
        <v/>
      </c>
      <c r="H41" s="1472">
        <f>-CORREL(N3:N22,O3:O22)</f>
        <v/>
      </c>
      <c r="I41" s="1472">
        <f>-CORREL(P3:P22,Q3:Q22)</f>
        <v/>
      </c>
    </row>
    <row r="42">
      <c r="A42" s="57" t="inlineStr">
        <is>
          <t>预计需求</t>
        </is>
      </c>
      <c r="B42" s="59">
        <f>C26*B53+C53</f>
        <v/>
      </c>
      <c r="C42" s="59">
        <f>B40+B39*E26</f>
        <v/>
      </c>
      <c r="D42" s="59">
        <f>C40+C39*G26</f>
        <v/>
      </c>
      <c r="E42" s="59">
        <f>D40+D39*I26</f>
        <v/>
      </c>
      <c r="F42" s="59">
        <f>E40+E39*K26</f>
        <v/>
      </c>
      <c r="G42" s="59">
        <f>F40+F39*M26</f>
        <v/>
      </c>
      <c r="H42" s="59">
        <f>G40+G39*O26</f>
        <v/>
      </c>
      <c r="I42" s="59">
        <f>H40+H39*Q26</f>
        <v/>
      </c>
    </row>
    <row r="43">
      <c r="A43" s="57" t="inlineStr">
        <is>
          <t>实际需求</t>
        </is>
      </c>
      <c r="B43" s="59">
        <f>C26*B39+B40</f>
        <v/>
      </c>
      <c r="C43" s="59">
        <f>E26*C39+C40</f>
        <v/>
      </c>
      <c r="D43" s="59">
        <f>G26*D39+D40</f>
        <v/>
      </c>
      <c r="E43" s="59">
        <f>I26*E39+E40</f>
        <v/>
      </c>
      <c r="F43" s="59">
        <f>K26*F39+F40</f>
        <v/>
      </c>
      <c r="G43" s="59">
        <f>M26*G39+G40</f>
        <v/>
      </c>
      <c r="H43" s="59">
        <f>O26*H39+H40</f>
        <v/>
      </c>
      <c r="I43" s="59">
        <f>Q26*I39+I40</f>
        <v/>
      </c>
    </row>
    <row r="44">
      <c r="A44" s="57" t="inlineStr">
        <is>
          <t>自然增长率</t>
        </is>
      </c>
      <c r="B44" s="133">
        <f>B43/B42-1</f>
        <v/>
      </c>
      <c r="C44" s="133">
        <f>C43/C42-1</f>
        <v/>
      </c>
      <c r="D44" s="133">
        <f>D43/D42-1</f>
        <v/>
      </c>
      <c r="E44" s="133">
        <f>E43/E42-1</f>
        <v/>
      </c>
      <c r="F44" s="133">
        <f>F43/F42-1</f>
        <v/>
      </c>
      <c r="G44" s="133">
        <f>G43/G42-1</f>
        <v/>
      </c>
      <c r="H44" s="133">
        <f>H43/H42-1</f>
        <v/>
      </c>
      <c r="I44" s="133">
        <f>I43/I42-1</f>
        <v/>
      </c>
    </row>
    <row r="46">
      <c r="A46" s="57" t="inlineStr">
        <is>
          <t>实际价格</t>
        </is>
      </c>
      <c r="B46" s="89">
        <f>第1期!D6</f>
        <v/>
      </c>
      <c r="C46" s="89">
        <f>第2期!D6</f>
        <v/>
      </c>
      <c r="D46" s="89">
        <f>第3期!D6</f>
        <v/>
      </c>
      <c r="E46" s="89">
        <f>第4期!D6</f>
        <v/>
      </c>
      <c r="F46" s="89">
        <f>第5期!D6</f>
        <v/>
      </c>
      <c r="G46" s="89">
        <f>第6期!D6</f>
        <v/>
      </c>
      <c r="H46" s="89">
        <f>第7期!D6</f>
        <v/>
      </c>
      <c r="I46" s="89">
        <f>第8期!D6</f>
        <v/>
      </c>
    </row>
    <row r="47">
      <c r="A47" s="57" t="inlineStr">
        <is>
          <t>自己需求</t>
        </is>
      </c>
      <c r="B47" s="89">
        <f>第1期!AQ11</f>
        <v/>
      </c>
      <c r="C47" s="89">
        <f>第2期!AQ11</f>
        <v/>
      </c>
      <c r="D47" s="89">
        <f>第3期!AQ11</f>
        <v/>
      </c>
      <c r="E47" s="89">
        <f>第4期!AQ11</f>
        <v/>
      </c>
      <c r="F47" s="89">
        <f>第5期!AQ11</f>
        <v/>
      </c>
      <c r="G47" s="89">
        <f>第6期!AQ11</f>
        <v/>
      </c>
      <c r="H47" s="89">
        <f>第7期!AQ11</f>
        <v/>
      </c>
      <c r="I47" s="89">
        <f>第8期!AQ11</f>
        <v/>
      </c>
    </row>
    <row r="48">
      <c r="A48" s="57" t="inlineStr">
        <is>
          <t>市场价格</t>
        </is>
      </c>
      <c r="B48" s="89">
        <f>(B47-B40)/B39</f>
        <v/>
      </c>
      <c r="C48" s="89">
        <f>(C47-C40)/C39</f>
        <v/>
      </c>
      <c r="D48" s="89">
        <f>(D47-D40)/D39</f>
        <v/>
      </c>
      <c r="E48" s="89">
        <f>(E47-E40)/E39</f>
        <v/>
      </c>
      <c r="F48" s="89">
        <f>(F47-F40)/F39</f>
        <v/>
      </c>
      <c r="G48" s="89">
        <f>(G47-G40)/G39</f>
        <v/>
      </c>
      <c r="H48" s="89">
        <f>(H47-H40)/H39</f>
        <v/>
      </c>
      <c r="I48" s="89">
        <f>(I47-I40)/I39</f>
        <v/>
      </c>
    </row>
    <row r="49">
      <c r="A49" s="1470" t="inlineStr">
        <is>
          <t>价格优势</t>
        </is>
      </c>
      <c r="B49" s="1473">
        <f>B46/B48-1</f>
        <v/>
      </c>
      <c r="C49" s="1473">
        <f>C46/C48-1</f>
        <v/>
      </c>
      <c r="D49" s="1473">
        <f>D46/D48-1</f>
        <v/>
      </c>
      <c r="E49" s="1473">
        <f>E46/E48-1</f>
        <v/>
      </c>
      <c r="F49" s="1473">
        <f>F46/F48-1</f>
        <v/>
      </c>
      <c r="G49" s="1473">
        <f>G46/G48-1</f>
        <v/>
      </c>
      <c r="H49" s="1473">
        <f>H46/H48-1</f>
        <v/>
      </c>
      <c r="I49" s="1473">
        <f>I46/I48-1</f>
        <v/>
      </c>
    </row>
    <row r="50">
      <c r="A50" s="57" t="inlineStr">
        <is>
          <t>平均价格优势</t>
        </is>
      </c>
      <c r="B50" s="1471" t="n"/>
      <c r="C50" s="1471" t="n"/>
      <c r="D50" s="1471">
        <f>AVERAGE(B49:D49)</f>
        <v/>
      </c>
      <c r="E50" s="1471">
        <f>AVERAGE(B49:E49)</f>
        <v/>
      </c>
      <c r="F50" s="1471">
        <f>AVERAGE(B49:F49)</f>
        <v/>
      </c>
      <c r="G50" s="1471">
        <f>AVERAGE(B49:G49)</f>
        <v/>
      </c>
      <c r="H50" s="1471">
        <f>AVERAGE(B49:H49)</f>
        <v/>
      </c>
      <c r="I50" s="1471">
        <f>AVERAGE(B49:I49)</f>
        <v/>
      </c>
    </row>
    <row r="52">
      <c r="A52" s="57" t="inlineStr">
        <is>
          <t>期数</t>
        </is>
      </c>
      <c r="B52" s="57" t="inlineStr">
        <is>
          <t>价格系数</t>
        </is>
      </c>
      <c r="C52" s="57" t="inlineStr">
        <is>
          <t>截距</t>
        </is>
      </c>
      <c r="D52" s="57" t="inlineStr">
        <is>
          <t>图一系数</t>
        </is>
      </c>
      <c r="E52" s="57" t="inlineStr">
        <is>
          <t>图一截距</t>
        </is>
      </c>
      <c r="F52" s="57" t="inlineStr">
        <is>
          <t>图三系数</t>
        </is>
      </c>
      <c r="G52" s="57" t="inlineStr">
        <is>
          <t>图三截距</t>
        </is>
      </c>
      <c r="H52" s="57" t="inlineStr">
        <is>
          <t>下期价格系数</t>
        </is>
      </c>
      <c r="I52" s="57" t="inlineStr">
        <is>
          <t>下期截距</t>
        </is>
      </c>
    </row>
    <row r="53">
      <c r="A53" s="57" t="n">
        <v>0</v>
      </c>
      <c r="B53" s="89">
        <f>(弹性分析!G6-弹性分析!G5-弹性分析!G5*弹性分析!Q12)/(弹性分析!C6-弹性分析!G5)</f>
        <v/>
      </c>
      <c r="C53" s="89">
        <f>-B53*弹性分析!C5+弹性分析!G5</f>
        <v/>
      </c>
      <c r="D53" s="89" t="n"/>
      <c r="E53" s="89" t="n"/>
      <c r="F53" s="89" t="n"/>
      <c r="G53" s="89" t="n"/>
      <c r="H53" s="89" t="n"/>
      <c r="I53" s="89" t="n"/>
    </row>
    <row r="54">
      <c r="A54" s="57" t="n">
        <v>1</v>
      </c>
      <c r="B54" s="89">
        <f>B39</f>
        <v/>
      </c>
      <c r="C54" s="89">
        <f>B40</f>
        <v/>
      </c>
      <c r="D54" s="89">
        <f>SLOPE(B53:B54,A53:A54)</f>
        <v/>
      </c>
      <c r="E54" s="89">
        <f>INTERCEPT(B53:B54,A53:A54)</f>
        <v/>
      </c>
      <c r="F54" s="89">
        <f>SLOPE(C53:C54,B53:B54)</f>
        <v/>
      </c>
      <c r="G54" s="89">
        <f>INTERCEPT(C53:C54,B53:B54)</f>
        <v/>
      </c>
      <c r="H54" s="89">
        <f>D54*A55+E54</f>
        <v/>
      </c>
      <c r="I54" s="89">
        <f>F54*H54+G54</f>
        <v/>
      </c>
    </row>
    <row r="55">
      <c r="A55" s="57" t="n">
        <v>2</v>
      </c>
      <c r="B55" s="89">
        <f>C39</f>
        <v/>
      </c>
      <c r="C55" s="89">
        <f>C40</f>
        <v/>
      </c>
      <c r="D55" s="89">
        <f>SLOPE(B53:B55,A53:A55)</f>
        <v/>
      </c>
      <c r="E55" s="89">
        <f>INTERCEPT(B53:B55,A53:A55)</f>
        <v/>
      </c>
      <c r="F55" s="89">
        <f>SLOPE(C53:C55,B53:B55)</f>
        <v/>
      </c>
      <c r="G55" s="89">
        <f>INTERCEPT(C53:C55,B53:B55)</f>
        <v/>
      </c>
      <c r="H55" s="89">
        <f>D55*A56+E55</f>
        <v/>
      </c>
      <c r="I55" s="89">
        <f>F55*H55+G55</f>
        <v/>
      </c>
    </row>
    <row r="56">
      <c r="A56" s="57" t="n">
        <v>3</v>
      </c>
      <c r="B56" s="89">
        <f>D39</f>
        <v/>
      </c>
      <c r="C56" s="89">
        <f>D40</f>
        <v/>
      </c>
      <c r="D56" s="89">
        <f>SLOPE(B53:B56,A53:A56)</f>
        <v/>
      </c>
      <c r="E56" s="89">
        <f>INTERCEPT(B53:B56,A53:A56)</f>
        <v/>
      </c>
      <c r="F56" s="89">
        <f>SLOPE(C53:C56,B53:B56)</f>
        <v/>
      </c>
      <c r="G56" s="89">
        <f>INTERCEPT(C53:C56,B53:B56)</f>
        <v/>
      </c>
      <c r="H56" s="89">
        <f>D56*A57+E56</f>
        <v/>
      </c>
      <c r="I56" s="89">
        <f>F56*H56+G56</f>
        <v/>
      </c>
    </row>
    <row r="57">
      <c r="A57" s="57" t="n">
        <v>4</v>
      </c>
      <c r="B57" s="89">
        <f>E39</f>
        <v/>
      </c>
      <c r="C57" s="89">
        <f>E40</f>
        <v/>
      </c>
      <c r="D57" s="89">
        <f>SLOPE(B53:B57,A53:A57)</f>
        <v/>
      </c>
      <c r="E57" s="89">
        <f>INTERCEPT(B53:B57,A53:A57)</f>
        <v/>
      </c>
      <c r="F57" s="89">
        <f>SLOPE(C53:C57,B53:B57)</f>
        <v/>
      </c>
      <c r="G57" s="89">
        <f>INTERCEPT(C53:C57,B53:B57)</f>
        <v/>
      </c>
      <c r="H57" s="89">
        <f>D57*A58+E57</f>
        <v/>
      </c>
      <c r="I57" s="89">
        <f>F57*H57+G57</f>
        <v/>
      </c>
    </row>
    <row r="58">
      <c r="A58" s="57" t="n">
        <v>5</v>
      </c>
      <c r="B58" s="89">
        <f>F39</f>
        <v/>
      </c>
      <c r="C58" s="89">
        <f>F40</f>
        <v/>
      </c>
      <c r="D58" s="89">
        <f>SLOPE(B53:B58,A53:A58)</f>
        <v/>
      </c>
      <c r="E58" s="89">
        <f>INTERCEPT(B53:B58,A53:A58)</f>
        <v/>
      </c>
      <c r="F58" s="89">
        <f>SLOPE(C53:C58,B53:B58)</f>
        <v/>
      </c>
      <c r="G58" s="89">
        <f>INTERCEPT(C53:C58,B53:B58)</f>
        <v/>
      </c>
      <c r="H58" s="89">
        <f>D58*A59+E58</f>
        <v/>
      </c>
      <c r="I58" s="89">
        <f>F58*H58+G58</f>
        <v/>
      </c>
    </row>
    <row r="59">
      <c r="A59" s="57" t="n">
        <v>6</v>
      </c>
      <c r="B59" s="89">
        <f>G39</f>
        <v/>
      </c>
      <c r="C59" s="89">
        <f>G40</f>
        <v/>
      </c>
      <c r="D59" s="89">
        <f>SLOPE(B53:B59,A53:A59)</f>
        <v/>
      </c>
      <c r="E59" s="89">
        <f>INTERCEPT(B53:B59,A53:A59)</f>
        <v/>
      </c>
      <c r="F59" s="89">
        <f>SLOPE(C53:C59,B53:B59)</f>
        <v/>
      </c>
      <c r="G59" s="89">
        <f>INTERCEPT(C53:C59,B53:B59)</f>
        <v/>
      </c>
      <c r="H59" s="89">
        <f>D59*A60+E59</f>
        <v/>
      </c>
      <c r="I59" s="89">
        <f>F59*H59+G59</f>
        <v/>
      </c>
    </row>
    <row r="60">
      <c r="A60" s="57" t="n">
        <v>7</v>
      </c>
      <c r="B60" s="89">
        <f>H39</f>
        <v/>
      </c>
      <c r="C60" s="89">
        <f>H40</f>
        <v/>
      </c>
      <c r="D60" s="89">
        <f>SLOPE(B53:B60,A53:A60)</f>
        <v/>
      </c>
      <c r="E60" s="89">
        <f>INTERCEPT(B53:B60,A53:A60)</f>
        <v/>
      </c>
      <c r="F60" s="89">
        <f>SLOPE(C53:C60,B53:B60)</f>
        <v/>
      </c>
      <c r="G60" s="89">
        <f>INTERCEPT(C53:C60,B53:B60)</f>
        <v/>
      </c>
      <c r="H60" s="89">
        <f>D60*A61+E60</f>
        <v/>
      </c>
      <c r="I60" s="89">
        <f>F60*H60+G60</f>
        <v/>
      </c>
    </row>
    <row r="61">
      <c r="A61" s="57" t="n">
        <v>8</v>
      </c>
      <c r="B61" s="89">
        <f>I39</f>
        <v/>
      </c>
      <c r="C61" s="89">
        <f>I40</f>
        <v/>
      </c>
      <c r="D61" s="89">
        <f>SLOPE(B53:B61,A53:A61)</f>
        <v/>
      </c>
      <c r="E61" s="89">
        <f>INTERCEPT(B53:B61,A53:A61)</f>
        <v/>
      </c>
      <c r="F61" s="89">
        <f>SLOPE(C53:C61,B53:B61)</f>
        <v/>
      </c>
      <c r="G61" s="89">
        <f>INTERCEPT(C53:C61,B53:B61)</f>
        <v/>
      </c>
      <c r="H61" s="89" t="n"/>
      <c r="I61" s="89" t="n"/>
    </row>
    <row r="67" ht="15" customHeight="1" s="1178">
      <c r="A67" s="1155" t="n"/>
      <c r="B67" s="1154" t="n"/>
      <c r="C67" s="1181" t="n"/>
      <c r="D67" s="1154" t="n"/>
      <c r="E67" s="1181" t="n"/>
      <c r="F67" s="1154" t="n"/>
      <c r="G67" s="1181" t="n"/>
      <c r="H67" s="1154" t="n"/>
      <c r="I67" s="1181" t="n"/>
      <c r="J67" s="1154" t="n"/>
      <c r="K67" s="1181" t="n"/>
      <c r="L67" s="1154" t="n"/>
      <c r="M67" s="1181" t="n"/>
      <c r="N67" s="1154" t="n"/>
      <c r="O67" s="1181" t="n"/>
      <c r="P67" s="1154" t="n"/>
      <c r="Q67" s="1181" t="n"/>
    </row>
  </sheetData>
  <mergeCells count="17">
    <mergeCell ref="H67:I67"/>
    <mergeCell ref="N1:O1"/>
    <mergeCell ref="J67:K67"/>
    <mergeCell ref="N67:O67"/>
    <mergeCell ref="L67:M67"/>
    <mergeCell ref="D1:E1"/>
    <mergeCell ref="D67:E67"/>
    <mergeCell ref="B67:C67"/>
    <mergeCell ref="H1:I1"/>
    <mergeCell ref="L1:M1"/>
    <mergeCell ref="J1:K1"/>
    <mergeCell ref="P1:Q1"/>
    <mergeCell ref="B1:C1"/>
    <mergeCell ref="P67:Q67"/>
    <mergeCell ref="F1:G1"/>
    <mergeCell ref="F67:G67"/>
    <mergeCell ref="A1:A2"/>
  </mergeCells>
  <pageMargins left="0.7" right="0.7" top="0.75" bottom="0.75" header="0.3" footer="0.3"/>
  <drawing xmlns:r="http://schemas.openxmlformats.org/officeDocument/2006/relationships" r:id="rId1"/>
</worksheet>
</file>

<file path=xl/worksheets/sheet16.xml><?xml version="1.0" encoding="utf-8"?>
<worksheet xmlns="http://schemas.openxmlformats.org/spreadsheetml/2006/main">
  <sheetPr codeName="Sheet9">
    <tabColor rgb="FFE1EEFF"/>
    <outlinePr summaryBelow="1" summaryRight="1"/>
    <pageSetUpPr/>
  </sheetPr>
  <dimension ref="A1:Q67"/>
  <sheetViews>
    <sheetView zoomScale="70" zoomScaleNormal="70" workbookViewId="0">
      <selection activeCell="H71" sqref="H71"/>
    </sheetView>
  </sheetViews>
  <sheetFormatPr baseColWidth="8" defaultColWidth="9" defaultRowHeight="14"/>
  <cols>
    <col width="24.08984375" customWidth="1" style="1178" min="1" max="1"/>
    <col width="9.1796875" customWidth="1" style="1178" min="14" max="15"/>
  </cols>
  <sheetData>
    <row r="1" ht="15" customHeight="1" s="1178">
      <c r="A1" s="1155" t="inlineStr">
        <is>
          <t>企业</t>
        </is>
      </c>
      <c r="B1" s="1154" t="inlineStr">
        <is>
          <t>第一期</t>
        </is>
      </c>
      <c r="C1" s="1181" t="n"/>
      <c r="D1" s="1154" t="inlineStr">
        <is>
          <t>第二期</t>
        </is>
      </c>
      <c r="E1" s="1181" t="n"/>
      <c r="F1" s="1154" t="inlineStr">
        <is>
          <t>第三期</t>
        </is>
      </c>
      <c r="G1" s="1181" t="n"/>
      <c r="H1" s="1154" t="inlineStr">
        <is>
          <t>第四期</t>
        </is>
      </c>
      <c r="I1" s="1181" t="n"/>
      <c r="J1" s="1154" t="inlineStr">
        <is>
          <t>第五期</t>
        </is>
      </c>
      <c r="K1" s="1181" t="n"/>
      <c r="L1" s="1154" t="inlineStr">
        <is>
          <t>第六期</t>
        </is>
      </c>
      <c r="M1" s="1181" t="n"/>
      <c r="N1" s="1154" t="inlineStr">
        <is>
          <t>第七期</t>
        </is>
      </c>
      <c r="O1" s="1181" t="n"/>
      <c r="P1" s="1154" t="inlineStr">
        <is>
          <t>第八期</t>
        </is>
      </c>
      <c r="Q1" s="1181" t="n"/>
    </row>
    <row r="2" ht="15" customHeight="1" s="1178">
      <c r="A2" s="1229" t="n"/>
      <c r="B2" s="122" t="inlineStr">
        <is>
          <t>需求</t>
        </is>
      </c>
      <c r="C2" s="122" t="inlineStr">
        <is>
          <t>价格</t>
        </is>
      </c>
      <c r="D2" s="122" t="inlineStr">
        <is>
          <t>需求</t>
        </is>
      </c>
      <c r="E2" s="122" t="inlineStr">
        <is>
          <t>价格</t>
        </is>
      </c>
      <c r="F2" s="122" t="inlineStr">
        <is>
          <t>需求</t>
        </is>
      </c>
      <c r="G2" s="122" t="inlineStr">
        <is>
          <t>价格</t>
        </is>
      </c>
      <c r="H2" s="122" t="inlineStr">
        <is>
          <t>需求</t>
        </is>
      </c>
      <c r="I2" s="122" t="inlineStr">
        <is>
          <t>价格</t>
        </is>
      </c>
      <c r="J2" s="122" t="inlineStr">
        <is>
          <t>需求</t>
        </is>
      </c>
      <c r="K2" s="122" t="inlineStr">
        <is>
          <t>价格</t>
        </is>
      </c>
      <c r="L2" s="122" t="inlineStr">
        <is>
          <t>需求</t>
        </is>
      </c>
      <c r="M2" s="122" t="inlineStr">
        <is>
          <t>价格</t>
        </is>
      </c>
      <c r="N2" s="122" t="inlineStr">
        <is>
          <t>需求</t>
        </is>
      </c>
      <c r="O2" s="122" t="inlineStr">
        <is>
          <t>价格</t>
        </is>
      </c>
      <c r="P2" s="122" t="inlineStr">
        <is>
          <t>需求</t>
        </is>
      </c>
      <c r="Q2" s="122" t="inlineStr">
        <is>
          <t>价格</t>
        </is>
      </c>
    </row>
    <row r="3">
      <c r="A3" s="123">
        <f>第1期!AN37</f>
        <v/>
      </c>
      <c r="B3" s="124">
        <f>第1期!BJ7</f>
        <v/>
      </c>
      <c r="C3" s="124">
        <f>第1期!AR37</f>
        <v/>
      </c>
      <c r="D3" s="124">
        <f>第2期!BJ7</f>
        <v/>
      </c>
      <c r="E3" s="124">
        <f>第2期!AR37</f>
        <v/>
      </c>
      <c r="F3" s="124">
        <f>第3期!BJ7</f>
        <v/>
      </c>
      <c r="G3" s="124">
        <f>第3期!AR37</f>
        <v/>
      </c>
      <c r="H3" s="124">
        <f>第4期!BJ7</f>
        <v/>
      </c>
      <c r="I3" s="124">
        <f>第4期!AR37</f>
        <v/>
      </c>
      <c r="J3" s="124">
        <f>第5期!BJ7</f>
        <v/>
      </c>
      <c r="K3" s="124">
        <f>第5期!AR37</f>
        <v/>
      </c>
      <c r="L3" s="124">
        <f>第6期!BJ7</f>
        <v/>
      </c>
      <c r="M3" s="124">
        <f>第6期!AR37</f>
        <v/>
      </c>
      <c r="N3" s="124">
        <f>第7期!BJ7</f>
        <v/>
      </c>
      <c r="O3" s="124">
        <f>第7期!AR37</f>
        <v/>
      </c>
      <c r="P3" s="124">
        <f>第8期!BJ7</f>
        <v/>
      </c>
      <c r="Q3" s="124">
        <f>第8期!AR37</f>
        <v/>
      </c>
    </row>
    <row r="4">
      <c r="A4" s="123">
        <f>第1期!AN38</f>
        <v/>
      </c>
      <c r="B4" s="124">
        <f>第1期!BJ8</f>
        <v/>
      </c>
      <c r="C4" s="124">
        <f>第1期!AR38</f>
        <v/>
      </c>
      <c r="D4" s="124">
        <f>第2期!BJ8</f>
        <v/>
      </c>
      <c r="E4" s="124">
        <f>第2期!AR38</f>
        <v/>
      </c>
      <c r="F4" s="124">
        <f>第3期!BJ8</f>
        <v/>
      </c>
      <c r="G4" s="124">
        <f>第3期!AR38</f>
        <v/>
      </c>
      <c r="H4" s="124">
        <f>第4期!BJ8</f>
        <v/>
      </c>
      <c r="I4" s="124">
        <f>第4期!AR38</f>
        <v/>
      </c>
      <c r="J4" s="124">
        <f>第5期!BJ8</f>
        <v/>
      </c>
      <c r="K4" s="124">
        <f>第5期!AR38</f>
        <v/>
      </c>
      <c r="L4" s="124">
        <f>第6期!BJ8</f>
        <v/>
      </c>
      <c r="M4" s="124">
        <f>第6期!AR38</f>
        <v/>
      </c>
      <c r="N4" s="124">
        <f>第7期!BJ8</f>
        <v/>
      </c>
      <c r="O4" s="124">
        <f>第7期!AR38</f>
        <v/>
      </c>
      <c r="P4" s="124">
        <f>第8期!BJ8</f>
        <v/>
      </c>
      <c r="Q4" s="124">
        <f>第8期!AR38</f>
        <v/>
      </c>
    </row>
    <row r="5">
      <c r="A5" s="123">
        <f>第1期!AN39</f>
        <v/>
      </c>
      <c r="B5" s="124">
        <f>第1期!BJ9</f>
        <v/>
      </c>
      <c r="C5" s="124">
        <f>第1期!AR39</f>
        <v/>
      </c>
      <c r="D5" s="124">
        <f>第2期!BJ9</f>
        <v/>
      </c>
      <c r="E5" s="124">
        <f>第2期!AR39</f>
        <v/>
      </c>
      <c r="F5" s="124">
        <f>第3期!BJ9</f>
        <v/>
      </c>
      <c r="G5" s="124">
        <f>第3期!AR39</f>
        <v/>
      </c>
      <c r="H5" s="124">
        <f>第4期!BJ9</f>
        <v/>
      </c>
      <c r="I5" s="124">
        <f>第4期!AR39</f>
        <v/>
      </c>
      <c r="J5" s="124">
        <f>第5期!BJ9</f>
        <v/>
      </c>
      <c r="K5" s="124">
        <f>第5期!AR39</f>
        <v/>
      </c>
      <c r="L5" s="124">
        <f>第6期!BJ9</f>
        <v/>
      </c>
      <c r="M5" s="124">
        <f>第6期!AR39</f>
        <v/>
      </c>
      <c r="N5" s="124">
        <f>第7期!BJ9</f>
        <v/>
      </c>
      <c r="O5" s="124">
        <f>第7期!AR39</f>
        <v/>
      </c>
      <c r="P5" s="124">
        <f>第8期!BJ9</f>
        <v/>
      </c>
      <c r="Q5" s="124">
        <f>第8期!AR39</f>
        <v/>
      </c>
    </row>
    <row r="6">
      <c r="A6" s="123">
        <f>第1期!AN40</f>
        <v/>
      </c>
      <c r="B6" s="124">
        <f>第1期!BJ10</f>
        <v/>
      </c>
      <c r="C6" s="124">
        <f>第1期!AR40</f>
        <v/>
      </c>
      <c r="D6" s="124">
        <f>第2期!BJ10</f>
        <v/>
      </c>
      <c r="E6" s="124">
        <f>第2期!AR40</f>
        <v/>
      </c>
      <c r="F6" s="124">
        <f>第3期!BJ10</f>
        <v/>
      </c>
      <c r="G6" s="124">
        <f>第3期!AR40</f>
        <v/>
      </c>
      <c r="H6" s="124">
        <f>第4期!BJ10</f>
        <v/>
      </c>
      <c r="I6" s="124">
        <f>第4期!AR40</f>
        <v/>
      </c>
      <c r="J6" s="124">
        <f>第5期!BJ10</f>
        <v/>
      </c>
      <c r="K6" s="124">
        <f>第5期!AR40</f>
        <v/>
      </c>
      <c r="L6" s="124">
        <f>第6期!BJ10</f>
        <v/>
      </c>
      <c r="M6" s="124">
        <f>第6期!AR40</f>
        <v/>
      </c>
      <c r="N6" s="124">
        <f>第7期!BJ10</f>
        <v/>
      </c>
      <c r="O6" s="124">
        <f>第7期!AR40</f>
        <v/>
      </c>
      <c r="P6" s="124">
        <f>第8期!BJ10</f>
        <v/>
      </c>
      <c r="Q6" s="124">
        <f>第8期!AR40</f>
        <v/>
      </c>
    </row>
    <row r="7">
      <c r="A7" s="123">
        <f>第1期!AN41</f>
        <v/>
      </c>
      <c r="B7" s="124">
        <f>第1期!BJ11</f>
        <v/>
      </c>
      <c r="C7" s="124">
        <f>第1期!AR41</f>
        <v/>
      </c>
      <c r="D7" s="124">
        <f>第2期!BJ11</f>
        <v/>
      </c>
      <c r="E7" s="124">
        <f>第2期!AR41</f>
        <v/>
      </c>
      <c r="F7" s="124">
        <f>第3期!BJ11</f>
        <v/>
      </c>
      <c r="G7" s="124">
        <f>第3期!AR41</f>
        <v/>
      </c>
      <c r="H7" s="124">
        <f>第4期!BJ11</f>
        <v/>
      </c>
      <c r="I7" s="124">
        <f>第4期!AR41</f>
        <v/>
      </c>
      <c r="J7" s="124">
        <f>第5期!BJ11</f>
        <v/>
      </c>
      <c r="K7" s="124">
        <f>第5期!AR41</f>
        <v/>
      </c>
      <c r="L7" s="124">
        <f>第6期!BJ11</f>
        <v/>
      </c>
      <c r="M7" s="124">
        <f>第6期!AR41</f>
        <v/>
      </c>
      <c r="N7" s="124">
        <f>第7期!BJ11</f>
        <v/>
      </c>
      <c r="O7" s="124">
        <f>第7期!AR41</f>
        <v/>
      </c>
      <c r="P7" s="124">
        <f>第8期!BJ11</f>
        <v/>
      </c>
      <c r="Q7" s="124">
        <f>第8期!AR41</f>
        <v/>
      </c>
    </row>
    <row r="8">
      <c r="A8" s="123">
        <f>第1期!AN42</f>
        <v/>
      </c>
      <c r="B8" s="124">
        <f>第1期!BJ12</f>
        <v/>
      </c>
      <c r="C8" s="124">
        <f>第1期!AR42</f>
        <v/>
      </c>
      <c r="D8" s="124">
        <f>第2期!BJ12</f>
        <v/>
      </c>
      <c r="E8" s="124">
        <f>第2期!AR42</f>
        <v/>
      </c>
      <c r="F8" s="124">
        <f>第3期!BJ12</f>
        <v/>
      </c>
      <c r="G8" s="124">
        <f>第3期!AR42</f>
        <v/>
      </c>
      <c r="H8" s="124">
        <f>第4期!BJ12</f>
        <v/>
      </c>
      <c r="I8" s="124">
        <f>第4期!AR42</f>
        <v/>
      </c>
      <c r="J8" s="124">
        <f>第5期!BJ12</f>
        <v/>
      </c>
      <c r="K8" s="124">
        <f>第5期!AR42</f>
        <v/>
      </c>
      <c r="L8" s="124">
        <f>第6期!BJ12</f>
        <v/>
      </c>
      <c r="M8" s="124">
        <f>第6期!AR42</f>
        <v/>
      </c>
      <c r="N8" s="124">
        <f>第7期!BJ12</f>
        <v/>
      </c>
      <c r="O8" s="124">
        <f>第7期!AR42</f>
        <v/>
      </c>
      <c r="P8" s="124">
        <f>第8期!BJ12</f>
        <v/>
      </c>
      <c r="Q8" s="124">
        <f>第8期!AR42</f>
        <v/>
      </c>
    </row>
    <row r="9">
      <c r="A9" s="123">
        <f>第1期!AN43</f>
        <v/>
      </c>
      <c r="B9" s="124">
        <f>第1期!BJ13</f>
        <v/>
      </c>
      <c r="C9" s="124">
        <f>第1期!AR43</f>
        <v/>
      </c>
      <c r="D9" s="124">
        <f>第2期!BJ13</f>
        <v/>
      </c>
      <c r="E9" s="124">
        <f>第2期!AR43</f>
        <v/>
      </c>
      <c r="F9" s="124">
        <f>第3期!BJ13</f>
        <v/>
      </c>
      <c r="G9" s="124">
        <f>第3期!AR43</f>
        <v/>
      </c>
      <c r="H9" s="124">
        <f>第4期!BJ13</f>
        <v/>
      </c>
      <c r="I9" s="124">
        <f>第4期!AR43</f>
        <v/>
      </c>
      <c r="J9" s="124">
        <f>第5期!BJ13</f>
        <v/>
      </c>
      <c r="K9" s="124">
        <f>第5期!AR43</f>
        <v/>
      </c>
      <c r="L9" s="124">
        <f>第6期!BJ13</f>
        <v/>
      </c>
      <c r="M9" s="124">
        <f>第6期!AR43</f>
        <v/>
      </c>
      <c r="N9" s="124">
        <f>第7期!BJ13</f>
        <v/>
      </c>
      <c r="O9" s="124">
        <f>第7期!AR43</f>
        <v/>
      </c>
      <c r="P9" s="124">
        <f>第8期!BJ13</f>
        <v/>
      </c>
      <c r="Q9" s="124">
        <f>第8期!AR43</f>
        <v/>
      </c>
    </row>
    <row r="10">
      <c r="A10" s="123">
        <f>第1期!AN44</f>
        <v/>
      </c>
      <c r="B10" s="124">
        <f>第1期!BJ14</f>
        <v/>
      </c>
      <c r="C10" s="124">
        <f>第1期!AR44</f>
        <v/>
      </c>
      <c r="D10" s="124">
        <f>第2期!BJ14</f>
        <v/>
      </c>
      <c r="E10" s="124">
        <f>第2期!AR44</f>
        <v/>
      </c>
      <c r="F10" s="124">
        <f>第3期!BJ14</f>
        <v/>
      </c>
      <c r="G10" s="124">
        <f>第3期!AR44</f>
        <v/>
      </c>
      <c r="H10" s="124">
        <f>第4期!BJ14</f>
        <v/>
      </c>
      <c r="I10" s="124">
        <f>第4期!AR44</f>
        <v/>
      </c>
      <c r="J10" s="124">
        <f>第5期!BJ14</f>
        <v/>
      </c>
      <c r="K10" s="124">
        <f>第5期!AR44</f>
        <v/>
      </c>
      <c r="L10" s="124">
        <f>第6期!BJ14</f>
        <v/>
      </c>
      <c r="M10" s="124">
        <f>第6期!AR44</f>
        <v/>
      </c>
      <c r="N10" s="124">
        <f>第7期!BJ14</f>
        <v/>
      </c>
      <c r="O10" s="124">
        <f>第7期!AR44</f>
        <v/>
      </c>
      <c r="P10" s="124">
        <f>第8期!BJ14</f>
        <v/>
      </c>
      <c r="Q10" s="124">
        <f>第8期!AR44</f>
        <v/>
      </c>
    </row>
    <row r="11">
      <c r="A11" s="123">
        <f>第1期!AN45</f>
        <v/>
      </c>
      <c r="B11" s="124">
        <f>第1期!BJ15</f>
        <v/>
      </c>
      <c r="C11" s="124">
        <f>第1期!AR45</f>
        <v/>
      </c>
      <c r="D11" s="124">
        <f>第2期!BJ15</f>
        <v/>
      </c>
      <c r="E11" s="124">
        <f>第2期!AR45</f>
        <v/>
      </c>
      <c r="F11" s="124">
        <f>第3期!BJ15</f>
        <v/>
      </c>
      <c r="G11" s="124">
        <f>第3期!AR45</f>
        <v/>
      </c>
      <c r="H11" s="124">
        <f>第4期!BJ15</f>
        <v/>
      </c>
      <c r="I11" s="124">
        <f>第4期!AR45</f>
        <v/>
      </c>
      <c r="J11" s="124">
        <f>第5期!BJ15</f>
        <v/>
      </c>
      <c r="K11" s="124">
        <f>第5期!AR45</f>
        <v/>
      </c>
      <c r="L11" s="124">
        <f>第6期!BJ15</f>
        <v/>
      </c>
      <c r="M11" s="124">
        <f>第6期!AR45</f>
        <v/>
      </c>
      <c r="N11" s="124">
        <f>第7期!BJ15</f>
        <v/>
      </c>
      <c r="O11" s="124">
        <f>第7期!AR45</f>
        <v/>
      </c>
      <c r="P11" s="124">
        <f>第8期!BJ15</f>
        <v/>
      </c>
      <c r="Q11" s="124">
        <f>第8期!AR45</f>
        <v/>
      </c>
    </row>
    <row r="12">
      <c r="A12" s="123">
        <f>第1期!AN46</f>
        <v/>
      </c>
      <c r="B12" s="124">
        <f>第1期!BJ16</f>
        <v/>
      </c>
      <c r="C12" s="124">
        <f>第1期!AR46</f>
        <v/>
      </c>
      <c r="D12" s="124">
        <f>第2期!BJ16</f>
        <v/>
      </c>
      <c r="E12" s="124">
        <f>第2期!AR46</f>
        <v/>
      </c>
      <c r="F12" s="124">
        <f>第3期!BJ16</f>
        <v/>
      </c>
      <c r="G12" s="124">
        <f>第3期!AR46</f>
        <v/>
      </c>
      <c r="H12" s="124">
        <f>第4期!BJ16</f>
        <v/>
      </c>
      <c r="I12" s="124">
        <f>第4期!AR46</f>
        <v/>
      </c>
      <c r="J12" s="124">
        <f>第5期!BJ16</f>
        <v/>
      </c>
      <c r="K12" s="124">
        <f>第5期!AR46</f>
        <v/>
      </c>
      <c r="L12" s="124">
        <f>第6期!BJ16</f>
        <v/>
      </c>
      <c r="M12" s="124">
        <f>第6期!AR46</f>
        <v/>
      </c>
      <c r="N12" s="124">
        <f>第7期!BJ16</f>
        <v/>
      </c>
      <c r="O12" s="124">
        <f>第7期!AR46</f>
        <v/>
      </c>
      <c r="P12" s="124">
        <f>第8期!BJ16</f>
        <v/>
      </c>
      <c r="Q12" s="124">
        <f>第8期!AR46</f>
        <v/>
      </c>
    </row>
    <row r="13">
      <c r="A13" s="123">
        <f>第1期!AN47</f>
        <v/>
      </c>
      <c r="B13" s="124">
        <f>第1期!BJ17</f>
        <v/>
      </c>
      <c r="C13" s="124">
        <f>第1期!AR47</f>
        <v/>
      </c>
      <c r="D13" s="124">
        <f>第2期!BJ17</f>
        <v/>
      </c>
      <c r="E13" s="124">
        <f>第2期!AR47</f>
        <v/>
      </c>
      <c r="F13" s="124">
        <f>第3期!BJ17</f>
        <v/>
      </c>
      <c r="G13" s="124">
        <f>第3期!AR47</f>
        <v/>
      </c>
      <c r="H13" s="124">
        <f>第4期!BJ17</f>
        <v/>
      </c>
      <c r="I13" s="124">
        <f>第4期!AR47</f>
        <v/>
      </c>
      <c r="J13" s="124">
        <f>第5期!BJ17</f>
        <v/>
      </c>
      <c r="K13" s="124">
        <f>第5期!AR47</f>
        <v/>
      </c>
      <c r="L13" s="124">
        <f>第6期!BJ17</f>
        <v/>
      </c>
      <c r="M13" s="124">
        <f>第6期!AR47</f>
        <v/>
      </c>
      <c r="N13" s="124">
        <f>第7期!BJ17</f>
        <v/>
      </c>
      <c r="O13" s="124">
        <f>第7期!AR47</f>
        <v/>
      </c>
      <c r="P13" s="124">
        <f>第8期!BJ17</f>
        <v/>
      </c>
      <c r="Q13" s="124">
        <f>第8期!AR47</f>
        <v/>
      </c>
    </row>
    <row r="14">
      <c r="A14" s="123">
        <f>第1期!AN48</f>
        <v/>
      </c>
      <c r="B14" s="124">
        <f>第1期!BJ18</f>
        <v/>
      </c>
      <c r="C14" s="124">
        <f>第1期!AR48</f>
        <v/>
      </c>
      <c r="D14" s="124">
        <f>第2期!BJ18</f>
        <v/>
      </c>
      <c r="E14" s="124">
        <f>第2期!AR48</f>
        <v/>
      </c>
      <c r="F14" s="124">
        <f>第3期!BJ18</f>
        <v/>
      </c>
      <c r="G14" s="124">
        <f>第3期!AR48</f>
        <v/>
      </c>
      <c r="H14" s="124">
        <f>第4期!BJ18</f>
        <v/>
      </c>
      <c r="I14" s="124">
        <f>第4期!AR48</f>
        <v/>
      </c>
      <c r="J14" s="124">
        <f>第5期!BJ18</f>
        <v/>
      </c>
      <c r="K14" s="124">
        <f>第5期!AR48</f>
        <v/>
      </c>
      <c r="L14" s="124">
        <f>第6期!BJ18</f>
        <v/>
      </c>
      <c r="M14" s="124">
        <f>第6期!AR48</f>
        <v/>
      </c>
      <c r="N14" s="124">
        <f>第7期!BJ18</f>
        <v/>
      </c>
      <c r="O14" s="124">
        <f>第7期!AR48</f>
        <v/>
      </c>
      <c r="P14" s="124">
        <f>第8期!BJ18</f>
        <v/>
      </c>
      <c r="Q14" s="124">
        <f>第8期!AR48</f>
        <v/>
      </c>
    </row>
    <row r="15">
      <c r="A15" s="123">
        <f>第1期!AN49</f>
        <v/>
      </c>
      <c r="B15" s="124">
        <f>第1期!BJ19</f>
        <v/>
      </c>
      <c r="C15" s="124">
        <f>第1期!AR49</f>
        <v/>
      </c>
      <c r="D15" s="124">
        <f>第2期!BJ19</f>
        <v/>
      </c>
      <c r="E15" s="124">
        <f>第2期!AR49</f>
        <v/>
      </c>
      <c r="F15" s="124">
        <f>第3期!BJ19</f>
        <v/>
      </c>
      <c r="G15" s="124">
        <f>第3期!AR49</f>
        <v/>
      </c>
      <c r="H15" s="124">
        <f>第4期!BJ19</f>
        <v/>
      </c>
      <c r="I15" s="124">
        <f>第4期!AR49</f>
        <v/>
      </c>
      <c r="J15" s="124">
        <f>第5期!BJ19</f>
        <v/>
      </c>
      <c r="K15" s="124">
        <f>第5期!AR49</f>
        <v/>
      </c>
      <c r="L15" s="124">
        <f>第6期!BJ19</f>
        <v/>
      </c>
      <c r="M15" s="124">
        <f>第6期!AR49</f>
        <v/>
      </c>
      <c r="N15" s="124">
        <f>第7期!BJ19</f>
        <v/>
      </c>
      <c r="O15" s="124">
        <f>第7期!AR49</f>
        <v/>
      </c>
      <c r="P15" s="124">
        <f>第8期!BJ19</f>
        <v/>
      </c>
      <c r="Q15" s="124">
        <f>第8期!AR49</f>
        <v/>
      </c>
    </row>
    <row r="16">
      <c r="A16" s="123">
        <f>第1期!AN50</f>
        <v/>
      </c>
      <c r="B16" s="124">
        <f>第1期!BJ20</f>
        <v/>
      </c>
      <c r="C16" s="124">
        <f>第1期!AR50</f>
        <v/>
      </c>
      <c r="D16" s="124">
        <f>第2期!BJ20</f>
        <v/>
      </c>
      <c r="E16" s="124">
        <f>第2期!AR50</f>
        <v/>
      </c>
      <c r="F16" s="124">
        <f>第3期!BJ20</f>
        <v/>
      </c>
      <c r="G16" s="124">
        <f>第3期!AR50</f>
        <v/>
      </c>
      <c r="H16" s="124">
        <f>第4期!BJ20</f>
        <v/>
      </c>
      <c r="I16" s="124">
        <f>第4期!AR50</f>
        <v/>
      </c>
      <c r="J16" s="124">
        <f>第5期!BJ20</f>
        <v/>
      </c>
      <c r="K16" s="124">
        <f>第5期!AR50</f>
        <v/>
      </c>
      <c r="L16" s="124">
        <f>第6期!BJ20</f>
        <v/>
      </c>
      <c r="M16" s="124">
        <f>第6期!AR50</f>
        <v/>
      </c>
      <c r="N16" s="124">
        <f>第7期!BJ20</f>
        <v/>
      </c>
      <c r="O16" s="124">
        <f>第7期!AR50</f>
        <v/>
      </c>
      <c r="P16" s="124">
        <f>第8期!BJ20</f>
        <v/>
      </c>
      <c r="Q16" s="124">
        <f>第8期!AR50</f>
        <v/>
      </c>
    </row>
    <row r="17">
      <c r="A17" s="123">
        <f>第1期!AN51</f>
        <v/>
      </c>
      <c r="B17" s="124">
        <f>第1期!BJ21</f>
        <v/>
      </c>
      <c r="C17" s="124">
        <f>第1期!AR51</f>
        <v/>
      </c>
      <c r="D17" s="124">
        <f>第2期!BJ21</f>
        <v/>
      </c>
      <c r="E17" s="124">
        <f>第2期!AR51</f>
        <v/>
      </c>
      <c r="F17" s="124">
        <f>第3期!BJ21</f>
        <v/>
      </c>
      <c r="G17" s="124">
        <f>第3期!AR51</f>
        <v/>
      </c>
      <c r="H17" s="124">
        <f>第4期!BJ21</f>
        <v/>
      </c>
      <c r="I17" s="124">
        <f>第4期!AR51</f>
        <v/>
      </c>
      <c r="J17" s="124">
        <f>第5期!BJ21</f>
        <v/>
      </c>
      <c r="K17" s="124">
        <f>第5期!AR51</f>
        <v/>
      </c>
      <c r="L17" s="124">
        <f>第6期!BJ21</f>
        <v/>
      </c>
      <c r="M17" s="124">
        <f>第6期!AR51</f>
        <v/>
      </c>
      <c r="N17" s="124">
        <f>第7期!BJ21</f>
        <v/>
      </c>
      <c r="O17" s="124">
        <f>第7期!AR51</f>
        <v/>
      </c>
      <c r="P17" s="124">
        <f>第8期!BJ21</f>
        <v/>
      </c>
      <c r="Q17" s="124">
        <f>第8期!AR51</f>
        <v/>
      </c>
    </row>
    <row r="18">
      <c r="A18" s="123">
        <f>第1期!AN52</f>
        <v/>
      </c>
      <c r="B18" s="124">
        <f>第1期!BJ22</f>
        <v/>
      </c>
      <c r="C18" s="124">
        <f>第1期!AR52</f>
        <v/>
      </c>
      <c r="D18" s="124">
        <f>第2期!BJ22</f>
        <v/>
      </c>
      <c r="E18" s="124">
        <f>第2期!AR52</f>
        <v/>
      </c>
      <c r="F18" s="124">
        <f>第3期!BJ22</f>
        <v/>
      </c>
      <c r="G18" s="124">
        <f>第3期!AR52</f>
        <v/>
      </c>
      <c r="H18" s="124">
        <f>第4期!BJ22</f>
        <v/>
      </c>
      <c r="I18" s="124">
        <f>第4期!AR52</f>
        <v/>
      </c>
      <c r="J18" s="124">
        <f>第5期!BJ22</f>
        <v/>
      </c>
      <c r="K18" s="124">
        <f>第5期!AR52</f>
        <v/>
      </c>
      <c r="L18" s="124">
        <f>第6期!BJ22</f>
        <v/>
      </c>
      <c r="M18" s="124">
        <f>第6期!AR52</f>
        <v/>
      </c>
      <c r="N18" s="124">
        <f>第7期!BJ22</f>
        <v/>
      </c>
      <c r="O18" s="124">
        <f>第7期!AR52</f>
        <v/>
      </c>
      <c r="P18" s="124">
        <f>第8期!BJ22</f>
        <v/>
      </c>
      <c r="Q18" s="124">
        <f>第8期!AR52</f>
        <v/>
      </c>
    </row>
    <row r="19">
      <c r="A19" s="123">
        <f>第1期!AN53</f>
        <v/>
      </c>
      <c r="B19" s="124">
        <f>第1期!BJ23</f>
        <v/>
      </c>
      <c r="C19" s="124">
        <f>第1期!AR53</f>
        <v/>
      </c>
      <c r="D19" s="124">
        <f>第2期!BJ23</f>
        <v/>
      </c>
      <c r="E19" s="124">
        <f>第2期!AR53</f>
        <v/>
      </c>
      <c r="F19" s="124">
        <f>第3期!BJ23</f>
        <v/>
      </c>
      <c r="G19" s="124">
        <f>第3期!AR53</f>
        <v/>
      </c>
      <c r="H19" s="124">
        <f>第4期!BJ23</f>
        <v/>
      </c>
      <c r="I19" s="124">
        <f>第4期!AR53</f>
        <v/>
      </c>
      <c r="J19" s="124">
        <f>第5期!BJ23</f>
        <v/>
      </c>
      <c r="K19" s="124">
        <f>第5期!AR53</f>
        <v/>
      </c>
      <c r="L19" s="124">
        <f>第6期!BJ23</f>
        <v/>
      </c>
      <c r="M19" s="124">
        <f>第6期!AR53</f>
        <v/>
      </c>
      <c r="N19" s="124">
        <f>第7期!BJ23</f>
        <v/>
      </c>
      <c r="O19" s="124">
        <f>第7期!AR53</f>
        <v/>
      </c>
      <c r="P19" s="124">
        <f>第8期!BJ23</f>
        <v/>
      </c>
      <c r="Q19" s="124">
        <f>第8期!AR53</f>
        <v/>
      </c>
    </row>
    <row r="20">
      <c r="A20" s="123" t="n"/>
      <c r="B20" s="124" t="n"/>
      <c r="C20" s="124" t="n"/>
      <c r="D20" s="124" t="n"/>
      <c r="E20" s="124" t="n"/>
      <c r="F20" s="124" t="n"/>
      <c r="G20" s="124" t="n"/>
      <c r="H20" s="124" t="n"/>
      <c r="I20" s="124" t="n"/>
      <c r="J20" s="124" t="n"/>
      <c r="K20" s="124" t="n"/>
      <c r="L20" s="124" t="n"/>
      <c r="M20" s="124" t="n"/>
      <c r="N20" s="124" t="n"/>
      <c r="O20" s="124" t="n"/>
      <c r="P20" s="124" t="n"/>
      <c r="Q20" s="124" t="n"/>
    </row>
    <row r="21">
      <c r="A21" s="123" t="n"/>
      <c r="B21" s="124" t="n"/>
      <c r="C21" s="124" t="n"/>
      <c r="D21" s="124" t="n"/>
      <c r="E21" s="124" t="n"/>
      <c r="F21" s="124" t="n"/>
      <c r="G21" s="124" t="n"/>
      <c r="H21" s="124" t="n"/>
      <c r="I21" s="124" t="n"/>
      <c r="J21" s="124" t="n"/>
      <c r="K21" s="124" t="n"/>
      <c r="L21" s="124" t="n"/>
      <c r="M21" s="124" t="n"/>
      <c r="N21" s="124" t="n"/>
      <c r="O21" s="124" t="n"/>
      <c r="P21" s="124" t="n"/>
      <c r="Q21" s="124" t="n"/>
    </row>
    <row r="22">
      <c r="A22" s="123" t="n"/>
      <c r="B22" s="124" t="n"/>
      <c r="C22" s="124" t="n"/>
      <c r="D22" s="124" t="n"/>
      <c r="E22" s="124" t="n"/>
      <c r="F22" s="124" t="n"/>
      <c r="G22" s="124" t="n"/>
      <c r="H22" s="124" t="n"/>
      <c r="I22" s="124" t="n"/>
      <c r="J22" s="124" t="n"/>
      <c r="K22" s="124" t="n"/>
      <c r="L22" s="124" t="n"/>
      <c r="M22" s="124" t="n"/>
      <c r="N22" s="124" t="n"/>
      <c r="O22" s="124" t="n"/>
      <c r="P22" s="124" t="n"/>
      <c r="Q22" s="124" t="n"/>
    </row>
    <row r="23" ht="15" customHeight="1" s="1178">
      <c r="A23" s="125" t="inlineStr">
        <is>
          <t>均价</t>
        </is>
      </c>
      <c r="B23" s="125" t="n"/>
      <c r="C23" s="125">
        <f>第1期!BJ27</f>
        <v/>
      </c>
      <c r="D23" s="125" t="n"/>
      <c r="E23" s="125">
        <f>第2期!BJ27</f>
        <v/>
      </c>
      <c r="F23" s="125" t="n"/>
      <c r="G23" s="125">
        <f>第3期!BJ27</f>
        <v/>
      </c>
      <c r="H23" s="125" t="n"/>
      <c r="I23" s="125">
        <f>第4期!BJ27</f>
        <v/>
      </c>
      <c r="J23" s="125" t="n"/>
      <c r="K23" s="125">
        <f>第5期!BJ27</f>
        <v/>
      </c>
      <c r="L23" s="125" t="n"/>
      <c r="M23" s="125">
        <f>第6期!BJ27</f>
        <v/>
      </c>
      <c r="N23" s="125" t="n"/>
      <c r="O23" s="125">
        <f>第7期!BJ27</f>
        <v/>
      </c>
      <c r="P23" s="125" t="n"/>
      <c r="Q23" s="125">
        <f>第8期!BJ27</f>
        <v/>
      </c>
    </row>
    <row r="24">
      <c r="A24" s="89" t="inlineStr">
        <is>
          <t>总需求</t>
        </is>
      </c>
      <c r="B24" s="89">
        <f>第1期!BJ28</f>
        <v/>
      </c>
      <c r="C24" s="89" t="n"/>
      <c r="D24" s="89">
        <f>第2期!BJ28</f>
        <v/>
      </c>
      <c r="E24" s="89" t="n"/>
      <c r="F24" s="89">
        <f>第3期!BJ28</f>
        <v/>
      </c>
      <c r="G24" s="89" t="n"/>
      <c r="H24" s="89">
        <f>第4期!BJ28</f>
        <v/>
      </c>
      <c r="I24" s="89" t="n"/>
      <c r="J24" s="89">
        <f>第5期!BJ28</f>
        <v/>
      </c>
      <c r="K24" s="89" t="n"/>
      <c r="L24" s="89">
        <f>第6期!BJ28</f>
        <v/>
      </c>
      <c r="M24" s="89" t="n"/>
      <c r="N24" s="89">
        <f>第7期!BJ28</f>
        <v/>
      </c>
      <c r="O24" s="89" t="n"/>
      <c r="P24" s="89">
        <f>第8期!BJ28</f>
        <v/>
      </c>
      <c r="Q24" s="89" t="n"/>
    </row>
    <row r="25">
      <c r="A25" s="57" t="inlineStr">
        <is>
          <t>中位数</t>
        </is>
      </c>
      <c r="B25" s="57">
        <f>MEDIAN(B3:B22)</f>
        <v/>
      </c>
      <c r="C25" s="57">
        <f>VLOOKUP(B25,B3:C22,2,1)</f>
        <v/>
      </c>
      <c r="D25" s="57">
        <f>MEDIAN(D3:D22)</f>
        <v/>
      </c>
      <c r="E25" s="57">
        <f>VLOOKUP(D25,D3:E22,2,1)</f>
        <v/>
      </c>
      <c r="F25" s="57">
        <f>MEDIAN(F3:F22)</f>
        <v/>
      </c>
      <c r="G25" s="57">
        <f>VLOOKUP(F25,F3:G22,2,1)</f>
        <v/>
      </c>
      <c r="H25" s="57">
        <f>MEDIAN(H3:H22)</f>
        <v/>
      </c>
      <c r="I25" s="57">
        <f>VLOOKUP(H25,H3:I22,2,1)</f>
        <v/>
      </c>
      <c r="J25" s="57">
        <f>MEDIAN(J3:J22)</f>
        <v/>
      </c>
      <c r="K25" s="57">
        <f>VLOOKUP(J25,J3:K22,2,1)</f>
        <v/>
      </c>
      <c r="L25" s="57">
        <f>MEDIAN(L3:L22)</f>
        <v/>
      </c>
      <c r="M25" s="57">
        <f>VLOOKUP(L25,L3:M22,2,1)</f>
        <v/>
      </c>
      <c r="N25" s="57">
        <f>MEDIAN(N3:N22)</f>
        <v/>
      </c>
      <c r="O25" s="57">
        <f>VLOOKUP(N25,N3:O22,2,1)</f>
        <v/>
      </c>
      <c r="P25" s="57">
        <f>MEDIAN(P3:P22)</f>
        <v/>
      </c>
      <c r="Q25" s="57">
        <f>VLOOKUP(P25,P3:Q22,2,1)</f>
        <v/>
      </c>
    </row>
    <row r="26">
      <c r="A26" s="89" t="inlineStr">
        <is>
          <t>调整均值</t>
        </is>
      </c>
      <c r="B26" s="89">
        <f>AVERAGE(B3:B22)</f>
        <v/>
      </c>
      <c r="C26" s="89">
        <f>SUMPRODUCT(B3:B22,C3:C22)/SUM(B3:B22)</f>
        <v/>
      </c>
      <c r="D26" s="89">
        <f>AVERAGE(D3:D22)</f>
        <v/>
      </c>
      <c r="E26" s="89">
        <f>SUMPRODUCT(D3:D22,E3:E22)/SUM(D3:D22)</f>
        <v/>
      </c>
      <c r="F26" s="89">
        <f>AVERAGE(F3:F22)</f>
        <v/>
      </c>
      <c r="G26" s="89">
        <f>SUMPRODUCT(F3:F22,G3:G22)/SUM(F3:F22)</f>
        <v/>
      </c>
      <c r="H26" s="89">
        <f>AVERAGE(H3:H22)</f>
        <v/>
      </c>
      <c r="I26" s="89">
        <f>SUMPRODUCT(H3:H22,I3:I22)/SUM(H3:H22)</f>
        <v/>
      </c>
      <c r="J26" s="89">
        <f>AVERAGE(J3:J22)</f>
        <v/>
      </c>
      <c r="K26" s="89">
        <f>SUMPRODUCT(J3:J22,K3:K22)/SUM(J3:J22)</f>
        <v/>
      </c>
      <c r="L26" s="89">
        <f>AVERAGE(L3:L22)</f>
        <v/>
      </c>
      <c r="M26" s="89">
        <f>SUMPRODUCT(L3:L22,M3:M22)/SUM(L3:L22)</f>
        <v/>
      </c>
      <c r="N26" s="89">
        <f>AVERAGE(N3:N22)</f>
        <v/>
      </c>
      <c r="O26" s="89">
        <f>SUMPRODUCT(N3:N22,O3:O22)/SUM(N3:N22)</f>
        <v/>
      </c>
      <c r="P26" s="89">
        <f>AVERAGE(P3:P22)</f>
        <v/>
      </c>
      <c r="Q26" s="89">
        <f>SUMPRODUCT(P3:P22,Q3:Q22)/SUM(P3:P22)</f>
        <v/>
      </c>
    </row>
    <row r="28" ht="15" customHeight="1" s="1178">
      <c r="A28" s="57" t="n"/>
      <c r="B28" s="57" t="inlineStr">
        <is>
          <t>第一期</t>
        </is>
      </c>
      <c r="C28" s="57" t="inlineStr">
        <is>
          <t>第二期</t>
        </is>
      </c>
      <c r="D28" s="57" t="inlineStr">
        <is>
          <t>第三期</t>
        </is>
      </c>
      <c r="E28" s="57" t="inlineStr">
        <is>
          <t>第四期</t>
        </is>
      </c>
      <c r="F28" s="57" t="inlineStr">
        <is>
          <t>第五期</t>
        </is>
      </c>
      <c r="G28" s="57" t="inlineStr">
        <is>
          <t>第六期</t>
        </is>
      </c>
      <c r="H28" s="57" t="inlineStr">
        <is>
          <t>第七期</t>
        </is>
      </c>
      <c r="I28" s="57" t="inlineStr">
        <is>
          <t>第八期</t>
        </is>
      </c>
      <c r="K28" s="1467" t="inlineStr">
        <is>
          <t>调整趋势线</t>
        </is>
      </c>
      <c r="L28" s="136" t="inlineStr">
        <is>
          <t>价格</t>
        </is>
      </c>
      <c r="M28" s="136" t="inlineStr">
        <is>
          <t>销量</t>
        </is>
      </c>
      <c r="N28" s="136" t="inlineStr">
        <is>
          <t>价格系数</t>
        </is>
      </c>
      <c r="O28" s="136" t="inlineStr">
        <is>
          <t>截距</t>
        </is>
      </c>
    </row>
    <row r="29" ht="15" customHeight="1" s="1178">
      <c r="A29" s="57" t="inlineStr">
        <is>
          <t>待销</t>
        </is>
      </c>
      <c r="B29" s="89">
        <f>第1期!AD42</f>
        <v/>
      </c>
      <c r="C29" s="89">
        <f>第2期!AD42</f>
        <v/>
      </c>
      <c r="D29" s="89">
        <f>第3期!AD42</f>
        <v/>
      </c>
      <c r="E29" s="89">
        <f>第4期!AD42</f>
        <v/>
      </c>
      <c r="F29" s="89">
        <f>第5期!AD42</f>
        <v/>
      </c>
      <c r="G29" s="89">
        <f>第6期!AD42</f>
        <v/>
      </c>
      <c r="H29" s="89">
        <f>第7期!AD42</f>
        <v/>
      </c>
      <c r="I29" s="89">
        <f>第8期!AD42</f>
        <v/>
      </c>
      <c r="K29" s="1467" t="inlineStr">
        <is>
          <t>点1</t>
        </is>
      </c>
      <c r="L29" s="1468" t="n"/>
      <c r="M29" s="1468" t="n"/>
      <c r="N29" s="1468">
        <f>(M29-M30)/(L29-L30)</f>
        <v/>
      </c>
      <c r="O29" s="1468">
        <f>M29-N29*L29</f>
        <v/>
      </c>
    </row>
    <row r="30" ht="15" customHeight="1" s="1178">
      <c r="A30" s="57" t="inlineStr">
        <is>
          <t>预计价格系数</t>
        </is>
      </c>
      <c r="B30" s="89" t="n"/>
      <c r="C30" s="89">
        <f>H54</f>
        <v/>
      </c>
      <c r="D30" s="89">
        <f>H55</f>
        <v/>
      </c>
      <c r="E30" s="89">
        <f>H56</f>
        <v/>
      </c>
      <c r="F30" s="89">
        <f>H57</f>
        <v/>
      </c>
      <c r="G30" s="89">
        <f>H58</f>
        <v/>
      </c>
      <c r="H30" s="89">
        <f>H59</f>
        <v/>
      </c>
      <c r="I30" s="89">
        <f>H60</f>
        <v/>
      </c>
      <c r="K30" s="1467" t="inlineStr">
        <is>
          <t>点2</t>
        </is>
      </c>
      <c r="L30" s="1468" t="n"/>
      <c r="M30" s="1468" t="n"/>
      <c r="N30" s="1468" t="n"/>
      <c r="O30" s="1468" t="n"/>
    </row>
    <row r="31">
      <c r="A31" s="57" t="inlineStr">
        <is>
          <t>预计截距</t>
        </is>
      </c>
      <c r="B31" s="89" t="n"/>
      <c r="C31" s="89">
        <f>I54</f>
        <v/>
      </c>
      <c r="D31" s="89">
        <f>I55</f>
        <v/>
      </c>
      <c r="E31" s="89">
        <f>I56</f>
        <v/>
      </c>
      <c r="F31" s="89">
        <f>I57</f>
        <v/>
      </c>
      <c r="G31" s="89">
        <f>I58</f>
        <v/>
      </c>
      <c r="H31" s="89">
        <f>I59</f>
        <v/>
      </c>
      <c r="I31" s="89">
        <f>I60</f>
        <v/>
      </c>
    </row>
    <row r="32" ht="15" customHeight="1" s="1178">
      <c r="A32" s="126" t="inlineStr">
        <is>
          <t>预计价格</t>
        </is>
      </c>
      <c r="B32" s="127" t="n"/>
      <c r="C32" s="1469">
        <f>(C29-C31)/C30</f>
        <v/>
      </c>
      <c r="D32" s="1469">
        <f>(D29-D31)/D30</f>
        <v/>
      </c>
      <c r="E32" s="1469">
        <f>(E29-E31)/E30</f>
        <v/>
      </c>
      <c r="F32" s="1469">
        <f>(F29-F31)/F30</f>
        <v/>
      </c>
      <c r="G32" s="1469">
        <f>(G29-G31)/G30</f>
        <v/>
      </c>
      <c r="H32" s="1469">
        <f>(H29-H31)/H30</f>
        <v/>
      </c>
      <c r="I32" s="1469">
        <f>(I29-I31)/I30</f>
        <v/>
      </c>
      <c r="K32" s="1467" t="inlineStr">
        <is>
          <t>期数</t>
        </is>
      </c>
      <c r="L32" s="57" t="inlineStr">
        <is>
          <t>总需求</t>
        </is>
      </c>
      <c r="M32" s="57" t="inlineStr">
        <is>
          <t>均价</t>
        </is>
      </c>
      <c r="N32" s="57" t="inlineStr">
        <is>
          <t>增长率</t>
        </is>
      </c>
    </row>
    <row r="33">
      <c r="A33" s="129" t="inlineStr">
        <is>
          <t>市场价格与预计价格差</t>
        </is>
      </c>
      <c r="B33" s="1470" t="n"/>
      <c r="C33" s="1470">
        <f>C48/((C47-C31)/C30)-1</f>
        <v/>
      </c>
      <c r="D33" s="1470">
        <f>D48/((D47-D31)/D30)-1</f>
        <v/>
      </c>
      <c r="E33" s="1470">
        <f>E48/((E47-E31)/E30)-1</f>
        <v/>
      </c>
      <c r="F33" s="1470">
        <f>F48/((F47-F31)/F30)-1</f>
        <v/>
      </c>
      <c r="G33" s="1470">
        <f>G48/((G47-G31)/G30)-1</f>
        <v/>
      </c>
      <c r="H33" s="1470">
        <f>H48/((H47-H31)/H30)-1</f>
        <v/>
      </c>
      <c r="I33" s="1470">
        <f>I48/((I47-I31)/I30)-1</f>
        <v/>
      </c>
      <c r="K33" s="57" t="n">
        <v>1</v>
      </c>
      <c r="L33" s="89">
        <f>B24</f>
        <v/>
      </c>
      <c r="M33" s="89">
        <f>C23</f>
        <v/>
      </c>
      <c r="N33" s="89" t="n"/>
    </row>
    <row r="34">
      <c r="K34" s="57" t="n">
        <v>2</v>
      </c>
      <c r="L34" s="89">
        <f>D24</f>
        <v/>
      </c>
      <c r="M34" s="89">
        <f>E23</f>
        <v/>
      </c>
      <c r="N34" s="1471">
        <f>L34/L33-1</f>
        <v/>
      </c>
    </row>
    <row r="35">
      <c r="K35" s="57" t="n">
        <v>3</v>
      </c>
      <c r="L35" s="89">
        <f>F24</f>
        <v/>
      </c>
      <c r="M35" s="89">
        <f>G23</f>
        <v/>
      </c>
      <c r="N35" s="1471">
        <f>L35/L34-1</f>
        <v/>
      </c>
    </row>
    <row r="36">
      <c r="A36" s="57" t="inlineStr">
        <is>
          <t>价格浮动</t>
        </is>
      </c>
      <c r="B36" s="1471" t="n"/>
      <c r="C36" s="1471" t="n">
        <v>0</v>
      </c>
      <c r="D36" s="1471" t="n">
        <v>0.01</v>
      </c>
      <c r="E36" s="1471" t="n">
        <v>0.07000000000000001</v>
      </c>
      <c r="F36" s="1471" t="n">
        <v>0.03</v>
      </c>
      <c r="G36" s="1471" t="n">
        <v>0.05</v>
      </c>
      <c r="H36" s="1471" t="n">
        <v>0.03</v>
      </c>
      <c r="I36" s="1471" t="n">
        <v>0.03</v>
      </c>
      <c r="K36" s="57" t="n">
        <v>4</v>
      </c>
      <c r="L36" s="89">
        <f>H24</f>
        <v/>
      </c>
      <c r="M36" s="89">
        <f>I23</f>
        <v/>
      </c>
      <c r="N36" s="1471">
        <f>L36/L35-1</f>
        <v/>
      </c>
    </row>
    <row r="37">
      <c r="A37" s="57" t="inlineStr">
        <is>
          <t>最终定价</t>
        </is>
      </c>
      <c r="B37" s="89" t="n"/>
      <c r="C37" s="89">
        <f>C32*(1+C36)</f>
        <v/>
      </c>
      <c r="D37" s="89">
        <f>D32*(1+D36)</f>
        <v/>
      </c>
      <c r="E37" s="89">
        <f>E32*(1+E36)</f>
        <v/>
      </c>
      <c r="F37" s="89">
        <f>F32*(1+F36)</f>
        <v/>
      </c>
      <c r="G37" s="89">
        <f>G32*(1+G36)</f>
        <v/>
      </c>
      <c r="H37" s="89">
        <f>H32*(1+H36)</f>
        <v/>
      </c>
      <c r="I37" s="89">
        <f>I32*(1+I36)</f>
        <v/>
      </c>
      <c r="K37" s="57" t="n">
        <v>5</v>
      </c>
      <c r="L37" s="89">
        <f>J24</f>
        <v/>
      </c>
      <c r="M37" s="89">
        <f>K23</f>
        <v/>
      </c>
      <c r="N37" s="1471">
        <f>L37/L36-1</f>
        <v/>
      </c>
    </row>
    <row r="38">
      <c r="K38" s="57" t="n">
        <v>6</v>
      </c>
      <c r="L38" s="89">
        <f>L24</f>
        <v/>
      </c>
      <c r="M38" s="89">
        <f>M23</f>
        <v/>
      </c>
      <c r="N38" s="1471">
        <f>L38/L37-1</f>
        <v/>
      </c>
    </row>
    <row r="39">
      <c r="A39" s="57" t="inlineStr">
        <is>
          <t>价格系数</t>
        </is>
      </c>
      <c r="B39" s="131">
        <f>SLOPE(B3:B22,C3:C22)</f>
        <v/>
      </c>
      <c r="C39" s="131">
        <f>SLOPE(D3:D22,E3:E22)</f>
        <v/>
      </c>
      <c r="D39" s="131">
        <f>SLOPE(F3:F22,G3:G22)</f>
        <v/>
      </c>
      <c r="E39" s="131">
        <f>SLOPE(H3:H22,I3:I22)</f>
        <v/>
      </c>
      <c r="F39" s="131">
        <f>SLOPE(J3:J22,K3:K22)</f>
        <v/>
      </c>
      <c r="G39" s="131">
        <f>SLOPE(L3:L22,M3:M22)</f>
        <v/>
      </c>
      <c r="H39" s="131">
        <f>SLOPE(N3:N22,O3:O22)</f>
        <v/>
      </c>
      <c r="I39" s="131">
        <f>SLOPE(P3:P22,Q3:Q22)</f>
        <v/>
      </c>
      <c r="K39" s="57" t="n">
        <v>7</v>
      </c>
      <c r="L39" s="89">
        <f>N24</f>
        <v/>
      </c>
      <c r="M39" s="89">
        <f>O23</f>
        <v/>
      </c>
      <c r="N39" s="1471">
        <f>L39/L38-1</f>
        <v/>
      </c>
    </row>
    <row r="40">
      <c r="A40" s="57" t="inlineStr">
        <is>
          <t>截距</t>
        </is>
      </c>
      <c r="B40" s="131">
        <f>INTERCEPT(B3:B22,C3:C22)</f>
        <v/>
      </c>
      <c r="C40" s="131">
        <f>INTERCEPT(D3:D22,E3:E22)</f>
        <v/>
      </c>
      <c r="D40" s="131">
        <f>INTERCEPT(F3:F22,G3:G22)</f>
        <v/>
      </c>
      <c r="E40" s="131">
        <f>INTERCEPT(H3:H22,I3:I22)</f>
        <v/>
      </c>
      <c r="F40" s="131">
        <f>INTERCEPT(J3:J22,K3:K22)</f>
        <v/>
      </c>
      <c r="G40" s="131">
        <f>INTERCEPT(L3:L22,M3:M22)</f>
        <v/>
      </c>
      <c r="H40" s="131">
        <f>INTERCEPT(N3:N22,O3:O22)</f>
        <v/>
      </c>
      <c r="I40" s="131">
        <f>INTERCEPT(P3:P22,Q3:Q22)</f>
        <v/>
      </c>
      <c r="K40" s="57" t="n">
        <v>8</v>
      </c>
      <c r="L40" s="89">
        <f>P24</f>
        <v/>
      </c>
      <c r="M40" s="89">
        <f>Q23</f>
        <v/>
      </c>
      <c r="N40" s="1471">
        <f>L40/L39-1</f>
        <v/>
      </c>
    </row>
    <row r="41">
      <c r="A41" s="1470" t="inlineStr">
        <is>
          <t>相关系数</t>
        </is>
      </c>
      <c r="B41" s="1472">
        <f>-CORREL(B3:B22,C3:C22)</f>
        <v/>
      </c>
      <c r="C41" s="1472">
        <f>-CORREL(D3:D22,E3:E22)</f>
        <v/>
      </c>
      <c r="D41" s="1472">
        <f>-CORREL(F3:F22,G3:G22)</f>
        <v/>
      </c>
      <c r="E41" s="1472">
        <f>-CORREL(H3:H22,I3:I22)</f>
        <v/>
      </c>
      <c r="F41" s="1472">
        <f>-CORREL(J3:J22,K3:K22)</f>
        <v/>
      </c>
      <c r="G41" s="1472">
        <f>-CORREL(L3:L22,M3:M22)</f>
        <v/>
      </c>
      <c r="H41" s="1472">
        <f>-CORREL(N3:N22,O3:O22)</f>
        <v/>
      </c>
      <c r="I41" s="1472">
        <f>-CORREL(P3:P22,Q3:Q22)</f>
        <v/>
      </c>
    </row>
    <row r="42">
      <c r="A42" s="57" t="inlineStr">
        <is>
          <t>预计需求</t>
        </is>
      </c>
      <c r="B42" s="59">
        <f>C26*B53+C53</f>
        <v/>
      </c>
      <c r="C42" s="59">
        <f>B40+B39*E26</f>
        <v/>
      </c>
      <c r="D42" s="59">
        <f>C40+C39*G26</f>
        <v/>
      </c>
      <c r="E42" s="59">
        <f>D40+D39*I26</f>
        <v/>
      </c>
      <c r="F42" s="59">
        <f>E40+E39*K26</f>
        <v/>
      </c>
      <c r="G42" s="59">
        <f>F40+F39*M26</f>
        <v/>
      </c>
      <c r="H42" s="59">
        <f>G40+G39*O26</f>
        <v/>
      </c>
      <c r="I42" s="59">
        <f>H40+H39*Q26</f>
        <v/>
      </c>
    </row>
    <row r="43">
      <c r="A43" s="57" t="inlineStr">
        <is>
          <t>实际需求</t>
        </is>
      </c>
      <c r="B43" s="59">
        <f>C26*B39+B40</f>
        <v/>
      </c>
      <c r="C43" s="59">
        <f>E26*C39+C40</f>
        <v/>
      </c>
      <c r="D43" s="59">
        <f>G26*D39+D40</f>
        <v/>
      </c>
      <c r="E43" s="59">
        <f>I26*E39+E40</f>
        <v/>
      </c>
      <c r="F43" s="59">
        <f>K26*F39+F40</f>
        <v/>
      </c>
      <c r="G43" s="59">
        <f>M26*G39+G40</f>
        <v/>
      </c>
      <c r="H43" s="59">
        <f>O26*H39+H40</f>
        <v/>
      </c>
      <c r="I43" s="59">
        <f>Q26*I39+I40</f>
        <v/>
      </c>
    </row>
    <row r="44">
      <c r="A44" s="57" t="inlineStr">
        <is>
          <t>自然增长率</t>
        </is>
      </c>
      <c r="B44" s="133">
        <f>B43/B42-1</f>
        <v/>
      </c>
      <c r="C44" s="133">
        <f>C43/C42-1</f>
        <v/>
      </c>
      <c r="D44" s="133">
        <f>D43/D42-1</f>
        <v/>
      </c>
      <c r="E44" s="133">
        <f>E43/E42-1</f>
        <v/>
      </c>
      <c r="F44" s="133">
        <f>F43/F42-1</f>
        <v/>
      </c>
      <c r="G44" s="133">
        <f>G43/G42-1</f>
        <v/>
      </c>
      <c r="H44" s="133">
        <f>H43/H42-1</f>
        <v/>
      </c>
      <c r="I44" s="133">
        <f>I43/I42-1</f>
        <v/>
      </c>
    </row>
    <row r="46">
      <c r="A46" s="57" t="inlineStr">
        <is>
          <t>实际价格</t>
        </is>
      </c>
      <c r="B46" s="89">
        <f>第1期!E6</f>
        <v/>
      </c>
      <c r="C46" s="89">
        <f>第2期!E6</f>
        <v/>
      </c>
      <c r="D46" s="89">
        <f>第3期!E6</f>
        <v/>
      </c>
      <c r="E46" s="89">
        <f>第4期!E6</f>
        <v/>
      </c>
      <c r="F46" s="89">
        <f>第5期!E6</f>
        <v/>
      </c>
      <c r="G46" s="89">
        <f>第6期!E6</f>
        <v/>
      </c>
      <c r="H46" s="89">
        <f>第7期!E6</f>
        <v/>
      </c>
      <c r="I46" s="89">
        <f>第8期!E6</f>
        <v/>
      </c>
    </row>
    <row r="47">
      <c r="A47" s="57" t="inlineStr">
        <is>
          <t>自己需求</t>
        </is>
      </c>
      <c r="B47" s="89">
        <f>第1期!AQ12</f>
        <v/>
      </c>
      <c r="C47" s="89">
        <f>第2期!AQ12</f>
        <v/>
      </c>
      <c r="D47" s="89">
        <f>第3期!AQ12</f>
        <v/>
      </c>
      <c r="E47" s="89">
        <f>第4期!AQ12</f>
        <v/>
      </c>
      <c r="F47" s="89">
        <f>第5期!AQ12</f>
        <v/>
      </c>
      <c r="G47" s="89">
        <f>第6期!AQ12</f>
        <v/>
      </c>
      <c r="H47" s="89">
        <f>第7期!AQ12</f>
        <v/>
      </c>
      <c r="I47" s="89">
        <f>第8期!AQ12</f>
        <v/>
      </c>
    </row>
    <row r="48">
      <c r="A48" s="57" t="inlineStr">
        <is>
          <t>市场价格</t>
        </is>
      </c>
      <c r="B48" s="89">
        <f>(B47-B40)/B39</f>
        <v/>
      </c>
      <c r="C48" s="89">
        <f>(C47-C40)/C39</f>
        <v/>
      </c>
      <c r="D48" s="89">
        <f>(D47-D40)/D39</f>
        <v/>
      </c>
      <c r="E48" s="89">
        <f>(E47-E40)/E39</f>
        <v/>
      </c>
      <c r="F48" s="89">
        <f>(F47-F40)/F39</f>
        <v/>
      </c>
      <c r="G48" s="89">
        <f>(G47-G40)/G39</f>
        <v/>
      </c>
      <c r="H48" s="89">
        <f>(H47-H40)/H39</f>
        <v/>
      </c>
      <c r="I48" s="89">
        <f>(I47-I40)/I39</f>
        <v/>
      </c>
    </row>
    <row r="49">
      <c r="A49" s="1470" t="inlineStr">
        <is>
          <t>价格优势</t>
        </is>
      </c>
      <c r="B49" s="1473">
        <f>B46/B48-1</f>
        <v/>
      </c>
      <c r="C49" s="1473">
        <f>C46/C48-1</f>
        <v/>
      </c>
      <c r="D49" s="1473">
        <f>D46/D48-1</f>
        <v/>
      </c>
      <c r="E49" s="1473">
        <f>E46/E48-1</f>
        <v/>
      </c>
      <c r="F49" s="1473">
        <f>F46/F48-1</f>
        <v/>
      </c>
      <c r="G49" s="1473">
        <f>G46/G48-1</f>
        <v/>
      </c>
      <c r="H49" s="1473">
        <f>H46/H48-1</f>
        <v/>
      </c>
      <c r="I49" s="1473">
        <f>I46/I48-1</f>
        <v/>
      </c>
    </row>
    <row r="50">
      <c r="A50" s="57" t="inlineStr">
        <is>
          <t>平均价格优势</t>
        </is>
      </c>
      <c r="B50" s="1471" t="n"/>
      <c r="C50" s="1471" t="n"/>
      <c r="D50" s="1471">
        <f>AVERAGE(B49:D49)</f>
        <v/>
      </c>
      <c r="E50" s="1471">
        <f>AVERAGE(B49:E49)</f>
        <v/>
      </c>
      <c r="F50" s="1471">
        <f>AVERAGE(B49:F49)</f>
        <v/>
      </c>
      <c r="G50" s="1471">
        <f>AVERAGE(B49:G49)</f>
        <v/>
      </c>
      <c r="H50" s="1471">
        <f>AVERAGE(B49:H49)</f>
        <v/>
      </c>
      <c r="I50" s="1471">
        <f>AVERAGE(B49:I49)</f>
        <v/>
      </c>
    </row>
    <row r="52">
      <c r="A52" s="57" t="inlineStr">
        <is>
          <t>期数</t>
        </is>
      </c>
      <c r="B52" s="57" t="inlineStr">
        <is>
          <t>价格系数</t>
        </is>
      </c>
      <c r="C52" s="57" t="inlineStr">
        <is>
          <t>截距</t>
        </is>
      </c>
      <c r="D52" s="57" t="inlineStr">
        <is>
          <t>图一系数</t>
        </is>
      </c>
      <c r="E52" s="57" t="inlineStr">
        <is>
          <t>图一截距</t>
        </is>
      </c>
      <c r="F52" s="57" t="inlineStr">
        <is>
          <t>图三系数</t>
        </is>
      </c>
      <c r="G52" s="57" t="inlineStr">
        <is>
          <t>图三截距</t>
        </is>
      </c>
      <c r="H52" s="57" t="inlineStr">
        <is>
          <t>下期价格系数</t>
        </is>
      </c>
      <c r="I52" s="57" t="inlineStr">
        <is>
          <t>下期截距</t>
        </is>
      </c>
    </row>
    <row r="53">
      <c r="A53" s="57" t="n">
        <v>0</v>
      </c>
      <c r="B53" s="89">
        <f>(弹性分析!G6-弹性分析!G5-弹性分析!G5*弹性分析!Q12)/(弹性分析!C6-弹性分析!G5)</f>
        <v/>
      </c>
      <c r="C53" s="89">
        <f>-B53*弹性分析!C5+弹性分析!G5</f>
        <v/>
      </c>
      <c r="D53" s="89" t="n"/>
      <c r="E53" s="89" t="n"/>
      <c r="F53" s="89" t="n"/>
      <c r="G53" s="89" t="n"/>
      <c r="H53" s="89" t="n"/>
      <c r="I53" s="89" t="n"/>
    </row>
    <row r="54">
      <c r="A54" s="57" t="n">
        <v>1</v>
      </c>
      <c r="B54" s="89">
        <f>B39</f>
        <v/>
      </c>
      <c r="C54" s="89">
        <f>B40</f>
        <v/>
      </c>
      <c r="D54" s="89">
        <f>SLOPE(B53:B54,A53:A54)</f>
        <v/>
      </c>
      <c r="E54" s="89">
        <f>INTERCEPT(B53:B54,A53:A54)</f>
        <v/>
      </c>
      <c r="F54" s="89">
        <f>SLOPE(C53:C54,B53:B54)</f>
        <v/>
      </c>
      <c r="G54" s="89">
        <f>INTERCEPT(C53:C54,B53:B54)</f>
        <v/>
      </c>
      <c r="H54" s="89">
        <f>D54*A55+E54</f>
        <v/>
      </c>
      <c r="I54" s="89">
        <f>F54*H54+G54</f>
        <v/>
      </c>
    </row>
    <row r="55">
      <c r="A55" s="57" t="n">
        <v>2</v>
      </c>
      <c r="B55" s="89">
        <f>C39</f>
        <v/>
      </c>
      <c r="C55" s="89">
        <f>C40</f>
        <v/>
      </c>
      <c r="D55" s="89">
        <f>SLOPE(B53:B55,A53:A55)</f>
        <v/>
      </c>
      <c r="E55" s="89">
        <f>INTERCEPT(B53:B55,A53:A55)</f>
        <v/>
      </c>
      <c r="F55" s="89">
        <f>SLOPE(C53:C55,B53:B55)</f>
        <v/>
      </c>
      <c r="G55" s="89">
        <f>INTERCEPT(C53:C55,B53:B55)</f>
        <v/>
      </c>
      <c r="H55" s="89">
        <f>D55*A56+E55</f>
        <v/>
      </c>
      <c r="I55" s="89">
        <f>F55*H55+G55</f>
        <v/>
      </c>
    </row>
    <row r="56">
      <c r="A56" s="57" t="n">
        <v>3</v>
      </c>
      <c r="B56" s="89">
        <f>D39</f>
        <v/>
      </c>
      <c r="C56" s="89">
        <f>D40</f>
        <v/>
      </c>
      <c r="D56" s="89">
        <f>SLOPE(B53:B56,A53:A56)</f>
        <v/>
      </c>
      <c r="E56" s="89">
        <f>INTERCEPT(B53:B56,A53:A56)</f>
        <v/>
      </c>
      <c r="F56" s="89">
        <f>SLOPE(C53:C56,B53:B56)</f>
        <v/>
      </c>
      <c r="G56" s="89">
        <f>INTERCEPT(C53:C56,B53:B56)</f>
        <v/>
      </c>
      <c r="H56" s="89">
        <f>D56*A57+E56</f>
        <v/>
      </c>
      <c r="I56" s="89">
        <f>F56*H56+G56</f>
        <v/>
      </c>
    </row>
    <row r="57">
      <c r="A57" s="57" t="n">
        <v>4</v>
      </c>
      <c r="B57" s="89">
        <f>E39</f>
        <v/>
      </c>
      <c r="C57" s="89">
        <f>E40</f>
        <v/>
      </c>
      <c r="D57" s="89">
        <f>SLOPE(B53:B57,A53:A57)</f>
        <v/>
      </c>
      <c r="E57" s="89">
        <f>INTERCEPT(B53:B57,A53:A57)</f>
        <v/>
      </c>
      <c r="F57" s="89">
        <f>SLOPE(C53:C57,B53:B57)</f>
        <v/>
      </c>
      <c r="G57" s="89">
        <f>INTERCEPT(C53:C57,B53:B57)</f>
        <v/>
      </c>
      <c r="H57" s="89">
        <f>D57*A58+E57</f>
        <v/>
      </c>
      <c r="I57" s="89">
        <f>F57*H57+G57</f>
        <v/>
      </c>
    </row>
    <row r="58">
      <c r="A58" s="57" t="n">
        <v>5</v>
      </c>
      <c r="B58" s="89">
        <f>F39</f>
        <v/>
      </c>
      <c r="C58" s="89">
        <f>F40</f>
        <v/>
      </c>
      <c r="D58" s="89">
        <f>SLOPE(B53:B58,A53:A58)</f>
        <v/>
      </c>
      <c r="E58" s="89">
        <f>INTERCEPT(B53:B58,A53:A58)</f>
        <v/>
      </c>
      <c r="F58" s="89">
        <f>SLOPE(C53:C58,B53:B58)</f>
        <v/>
      </c>
      <c r="G58" s="89">
        <f>INTERCEPT(C53:C58,B53:B58)</f>
        <v/>
      </c>
      <c r="H58" s="89">
        <f>D58*A59+E58</f>
        <v/>
      </c>
      <c r="I58" s="89">
        <f>F58*H58+G58</f>
        <v/>
      </c>
    </row>
    <row r="59">
      <c r="A59" s="57" t="n">
        <v>6</v>
      </c>
      <c r="B59" s="89">
        <f>G39</f>
        <v/>
      </c>
      <c r="C59" s="89">
        <f>G40</f>
        <v/>
      </c>
      <c r="D59" s="89">
        <f>SLOPE(B53:B59,A53:A59)</f>
        <v/>
      </c>
      <c r="E59" s="89">
        <f>INTERCEPT(B53:B59,A53:A59)</f>
        <v/>
      </c>
      <c r="F59" s="89">
        <f>SLOPE(C53:C59,B53:B59)</f>
        <v/>
      </c>
      <c r="G59" s="89">
        <f>INTERCEPT(C53:C59,B53:B59)</f>
        <v/>
      </c>
      <c r="H59" s="89">
        <f>D59*A60+E59</f>
        <v/>
      </c>
      <c r="I59" s="89">
        <f>F59*H59+G59</f>
        <v/>
      </c>
    </row>
    <row r="60">
      <c r="A60" s="57" t="n">
        <v>7</v>
      </c>
      <c r="B60" s="89">
        <f>H39</f>
        <v/>
      </c>
      <c r="C60" s="89">
        <f>H40</f>
        <v/>
      </c>
      <c r="D60" s="89">
        <f>SLOPE(B53:B60,A53:A60)</f>
        <v/>
      </c>
      <c r="E60" s="89">
        <f>INTERCEPT(B53:B60,A53:A60)</f>
        <v/>
      </c>
      <c r="F60" s="89">
        <f>SLOPE(C53:C60,B53:B60)</f>
        <v/>
      </c>
      <c r="G60" s="89">
        <f>INTERCEPT(C53:C60,B53:B60)</f>
        <v/>
      </c>
      <c r="H60" s="89">
        <f>D60*A61+E60</f>
        <v/>
      </c>
      <c r="I60" s="89">
        <f>F60*H60+G60</f>
        <v/>
      </c>
    </row>
    <row r="61">
      <c r="A61" s="57" t="n">
        <v>8</v>
      </c>
      <c r="B61" s="89">
        <f>I39</f>
        <v/>
      </c>
      <c r="C61" s="89">
        <f>I40</f>
        <v/>
      </c>
      <c r="D61" s="89">
        <f>SLOPE(B53:B61,A53:A61)</f>
        <v/>
      </c>
      <c r="E61" s="89">
        <f>INTERCEPT(B53:B61,A53:A61)</f>
        <v/>
      </c>
      <c r="F61" s="89">
        <f>SLOPE(C53:C61,B53:B61)</f>
        <v/>
      </c>
      <c r="G61" s="89">
        <f>INTERCEPT(C53:C61,B53:B61)</f>
        <v/>
      </c>
      <c r="H61" s="89" t="n"/>
      <c r="I61" s="89" t="n"/>
    </row>
    <row r="67" ht="15" customHeight="1" s="1178">
      <c r="A67" s="1155" t="n"/>
      <c r="B67" s="1154" t="n"/>
      <c r="C67" s="1181" t="n"/>
      <c r="D67" s="1154" t="n"/>
      <c r="E67" s="1181" t="n"/>
      <c r="F67" s="1154" t="n"/>
      <c r="G67" s="1181" t="n"/>
      <c r="H67" s="1154" t="n"/>
      <c r="I67" s="1181" t="n"/>
      <c r="J67" s="1154" t="n"/>
      <c r="K67" s="1181" t="n"/>
      <c r="L67" s="1154" t="n"/>
      <c r="M67" s="1181" t="n"/>
      <c r="N67" s="1154" t="n"/>
      <c r="O67" s="1181" t="n"/>
      <c r="P67" s="1154" t="n"/>
      <c r="Q67" s="1181" t="n"/>
    </row>
  </sheetData>
  <mergeCells count="17">
    <mergeCell ref="H67:I67"/>
    <mergeCell ref="N1:O1"/>
    <mergeCell ref="J67:K67"/>
    <mergeCell ref="N67:O67"/>
    <mergeCell ref="L67:M67"/>
    <mergeCell ref="D1:E1"/>
    <mergeCell ref="D67:E67"/>
    <mergeCell ref="B67:C67"/>
    <mergeCell ref="H1:I1"/>
    <mergeCell ref="L1:M1"/>
    <mergeCell ref="J1:K1"/>
    <mergeCell ref="P1:Q1"/>
    <mergeCell ref="B1:C1"/>
    <mergeCell ref="P67:Q67"/>
    <mergeCell ref="F1:G1"/>
    <mergeCell ref="F67:G67"/>
    <mergeCell ref="A1:A2"/>
  </mergeCells>
  <pageMargins left="0.7" right="0.7" top="0.75" bottom="0.75" header="0.3" footer="0.3"/>
  <drawing xmlns:r="http://schemas.openxmlformats.org/officeDocument/2006/relationships" r:id="rId1"/>
</worksheet>
</file>

<file path=xl/worksheets/sheet17.xml><?xml version="1.0" encoding="utf-8"?>
<worksheet xmlns="http://schemas.openxmlformats.org/spreadsheetml/2006/main">
  <sheetPr codeName="Sheet11">
    <tabColor rgb="FFE1EEFF"/>
    <outlinePr summaryBelow="1" summaryRight="1"/>
    <pageSetUpPr/>
  </sheetPr>
  <dimension ref="A1:Q61"/>
  <sheetViews>
    <sheetView topLeftCell="A33" zoomScale="70" zoomScaleNormal="70" workbookViewId="0">
      <selection activeCell="H71" sqref="H71"/>
    </sheetView>
  </sheetViews>
  <sheetFormatPr baseColWidth="8" defaultColWidth="9" defaultRowHeight="14"/>
  <cols>
    <col width="23.90625" customWidth="1" style="1178" min="1" max="1"/>
    <col width="14.08984375" customWidth="1" style="1178" min="2" max="2"/>
    <col width="12.90625" customWidth="1" style="1178" min="3" max="3"/>
    <col width="9.1796875" customWidth="1" style="1178" min="14" max="15"/>
  </cols>
  <sheetData>
    <row r="1" ht="15" customHeight="1" s="1178">
      <c r="A1" s="1155" t="inlineStr">
        <is>
          <t>企业</t>
        </is>
      </c>
      <c r="B1" s="1154" t="inlineStr">
        <is>
          <t>第一期</t>
        </is>
      </c>
      <c r="C1" s="1181" t="n"/>
      <c r="D1" s="1154" t="inlineStr">
        <is>
          <t>第二期</t>
        </is>
      </c>
      <c r="E1" s="1181" t="n"/>
      <c r="F1" s="1154" t="inlineStr">
        <is>
          <t>第三期</t>
        </is>
      </c>
      <c r="G1" s="1181" t="n"/>
      <c r="H1" s="1154" t="inlineStr">
        <is>
          <t>第四期</t>
        </is>
      </c>
      <c r="I1" s="1181" t="n"/>
      <c r="J1" s="1154" t="inlineStr">
        <is>
          <t>第五期</t>
        </is>
      </c>
      <c r="K1" s="1181" t="n"/>
      <c r="L1" s="1154" t="inlineStr">
        <is>
          <t>第六期</t>
        </is>
      </c>
      <c r="M1" s="1181" t="n"/>
      <c r="N1" s="1154" t="inlineStr">
        <is>
          <t>第七期</t>
        </is>
      </c>
      <c r="O1" s="1181" t="n"/>
      <c r="P1" s="1154" t="inlineStr">
        <is>
          <t>第八期</t>
        </is>
      </c>
      <c r="Q1" s="1181" t="n"/>
    </row>
    <row r="2" ht="15" customHeight="1" s="1178">
      <c r="A2" s="1229" t="n"/>
      <c r="B2" s="122" t="inlineStr">
        <is>
          <t>需求</t>
        </is>
      </c>
      <c r="C2" s="122" t="inlineStr">
        <is>
          <t>价格</t>
        </is>
      </c>
      <c r="D2" s="122" t="inlineStr">
        <is>
          <t>需求</t>
        </is>
      </c>
      <c r="E2" s="122" t="inlineStr">
        <is>
          <t>价格</t>
        </is>
      </c>
      <c r="F2" s="122" t="inlineStr">
        <is>
          <t>需求</t>
        </is>
      </c>
      <c r="G2" s="122" t="inlineStr">
        <is>
          <t>价格</t>
        </is>
      </c>
      <c r="H2" s="122" t="inlineStr">
        <is>
          <t>需求</t>
        </is>
      </c>
      <c r="I2" s="122" t="inlineStr">
        <is>
          <t>价格</t>
        </is>
      </c>
      <c r="J2" s="122" t="inlineStr">
        <is>
          <t>需求</t>
        </is>
      </c>
      <c r="K2" s="122" t="inlineStr">
        <is>
          <t>价格</t>
        </is>
      </c>
      <c r="L2" s="122" t="inlineStr">
        <is>
          <t>需求</t>
        </is>
      </c>
      <c r="M2" s="122" t="inlineStr">
        <is>
          <t>价格</t>
        </is>
      </c>
      <c r="N2" s="122" t="inlineStr">
        <is>
          <t>需求</t>
        </is>
      </c>
      <c r="O2" s="122" t="inlineStr">
        <is>
          <t>价格</t>
        </is>
      </c>
      <c r="P2" s="122" t="inlineStr">
        <is>
          <t>需求</t>
        </is>
      </c>
      <c r="Q2" s="122" t="inlineStr">
        <is>
          <t>价格</t>
        </is>
      </c>
    </row>
    <row r="3">
      <c r="A3" s="123">
        <f>第1期!AN37</f>
        <v/>
      </c>
      <c r="B3" s="124">
        <f>第1期!BK7</f>
        <v/>
      </c>
      <c r="C3" s="124">
        <f>第1期!AS37</f>
        <v/>
      </c>
      <c r="D3" s="124">
        <f>第2期!BK7</f>
        <v/>
      </c>
      <c r="E3" s="124">
        <f>第2期!AS37</f>
        <v/>
      </c>
      <c r="F3" s="124">
        <f>第3期!BK7</f>
        <v/>
      </c>
      <c r="G3" s="124">
        <f>第3期!AS37</f>
        <v/>
      </c>
      <c r="H3" s="124" t="n"/>
      <c r="I3" s="124" t="n"/>
      <c r="J3" s="124">
        <f>第5期!BK7</f>
        <v/>
      </c>
      <c r="K3" s="124">
        <f>第5期!AS37</f>
        <v/>
      </c>
      <c r="L3" s="124">
        <f>第6期!BK7</f>
        <v/>
      </c>
      <c r="M3" s="124">
        <f>第6期!AS37</f>
        <v/>
      </c>
      <c r="N3" s="124">
        <f>第7期!BK7</f>
        <v/>
      </c>
      <c r="O3" s="124">
        <f>第7期!AS37</f>
        <v/>
      </c>
      <c r="P3" s="124">
        <f>第8期!BK7</f>
        <v/>
      </c>
      <c r="Q3" s="124">
        <f>第8期!AS37</f>
        <v/>
      </c>
    </row>
    <row r="4">
      <c r="A4" s="123">
        <f>第1期!AN38</f>
        <v/>
      </c>
      <c r="B4" s="124" t="n"/>
      <c r="C4" s="124" t="n"/>
      <c r="D4" s="124">
        <f>第2期!BK8</f>
        <v/>
      </c>
      <c r="E4" s="124">
        <f>第2期!AS38</f>
        <v/>
      </c>
      <c r="F4" s="124" t="n"/>
      <c r="G4" s="124" t="n"/>
      <c r="H4" s="124">
        <f>第4期!BK8</f>
        <v/>
      </c>
      <c r="I4" s="124">
        <f>第4期!AS38</f>
        <v/>
      </c>
      <c r="J4" s="124">
        <f>第5期!BK8</f>
        <v/>
      </c>
      <c r="K4" s="124">
        <f>第5期!AS38</f>
        <v/>
      </c>
      <c r="L4" s="124">
        <f>第6期!BK8</f>
        <v/>
      </c>
      <c r="M4" s="124">
        <f>第6期!AS38</f>
        <v/>
      </c>
      <c r="N4" s="124">
        <f>第7期!BK8</f>
        <v/>
      </c>
      <c r="O4" s="124">
        <f>第7期!AS38</f>
        <v/>
      </c>
      <c r="P4" s="124">
        <f>第8期!BK8</f>
        <v/>
      </c>
      <c r="Q4" s="124">
        <f>第8期!AS38</f>
        <v/>
      </c>
    </row>
    <row r="5">
      <c r="A5" s="123">
        <f>第1期!AN39</f>
        <v/>
      </c>
      <c r="B5" s="124">
        <f>第1期!BK9</f>
        <v/>
      </c>
      <c r="C5" s="124">
        <f>第1期!AS39</f>
        <v/>
      </c>
      <c r="D5" s="124">
        <f>第2期!BK9</f>
        <v/>
      </c>
      <c r="E5" s="124">
        <f>第2期!AS39</f>
        <v/>
      </c>
      <c r="F5" s="124">
        <f>第3期!BK9</f>
        <v/>
      </c>
      <c r="G5" s="124">
        <f>第3期!AS39</f>
        <v/>
      </c>
      <c r="H5" s="124">
        <f>第4期!BK9</f>
        <v/>
      </c>
      <c r="I5" s="124">
        <f>第4期!AS39</f>
        <v/>
      </c>
      <c r="J5" s="124">
        <f>第5期!BK9</f>
        <v/>
      </c>
      <c r="K5" s="124">
        <f>第5期!AS39</f>
        <v/>
      </c>
      <c r="L5" s="124">
        <f>第6期!BK9</f>
        <v/>
      </c>
      <c r="M5" s="124">
        <f>第6期!AS39</f>
        <v/>
      </c>
      <c r="N5" s="124">
        <f>第7期!BK9</f>
        <v/>
      </c>
      <c r="O5" s="124">
        <f>第7期!AS39</f>
        <v/>
      </c>
      <c r="P5" s="124">
        <f>第8期!BK9</f>
        <v/>
      </c>
      <c r="Q5" s="124">
        <f>第8期!AS39</f>
        <v/>
      </c>
    </row>
    <row r="6">
      <c r="A6" s="123">
        <f>第1期!AN40</f>
        <v/>
      </c>
      <c r="B6" s="124">
        <f>第1期!BK10</f>
        <v/>
      </c>
      <c r="C6" s="124">
        <f>第1期!AS40</f>
        <v/>
      </c>
      <c r="D6" s="124">
        <f>第2期!BK10</f>
        <v/>
      </c>
      <c r="E6" s="124">
        <f>第2期!AS40</f>
        <v/>
      </c>
      <c r="F6" s="124">
        <f>第3期!BK10</f>
        <v/>
      </c>
      <c r="G6" s="124">
        <f>第3期!AS40</f>
        <v/>
      </c>
      <c r="H6" s="124">
        <f>第4期!BK10</f>
        <v/>
      </c>
      <c r="I6" s="124">
        <f>第4期!AS40</f>
        <v/>
      </c>
      <c r="J6" s="124">
        <f>第5期!BK10</f>
        <v/>
      </c>
      <c r="K6" s="124">
        <f>第5期!AS40</f>
        <v/>
      </c>
      <c r="L6" s="124">
        <f>第6期!BK10</f>
        <v/>
      </c>
      <c r="M6" s="124">
        <f>第6期!AS40</f>
        <v/>
      </c>
      <c r="N6" s="124">
        <f>第7期!BK10</f>
        <v/>
      </c>
      <c r="O6" s="124">
        <f>第7期!AS40</f>
        <v/>
      </c>
      <c r="P6" s="124">
        <f>第8期!BK10</f>
        <v/>
      </c>
      <c r="Q6" s="124">
        <f>第8期!AS40</f>
        <v/>
      </c>
    </row>
    <row r="7">
      <c r="A7" s="123">
        <f>第1期!AN41</f>
        <v/>
      </c>
      <c r="B7" s="124">
        <f>第1期!BK11</f>
        <v/>
      </c>
      <c r="C7" s="124">
        <f>第1期!AS41</f>
        <v/>
      </c>
      <c r="D7" s="124">
        <f>第2期!BK11</f>
        <v/>
      </c>
      <c r="E7" s="124">
        <f>第2期!AS41</f>
        <v/>
      </c>
      <c r="F7" s="124">
        <f>第3期!BK11</f>
        <v/>
      </c>
      <c r="G7" s="124">
        <f>第3期!AS41</f>
        <v/>
      </c>
      <c r="H7" s="124">
        <f>第4期!BK11</f>
        <v/>
      </c>
      <c r="I7" s="124">
        <f>第4期!AS41</f>
        <v/>
      </c>
      <c r="J7" s="124">
        <f>第5期!BK11</f>
        <v/>
      </c>
      <c r="K7" s="124">
        <f>第5期!AS41</f>
        <v/>
      </c>
      <c r="L7" s="124">
        <f>第6期!BK11</f>
        <v/>
      </c>
      <c r="M7" s="124">
        <f>第6期!AS41</f>
        <v/>
      </c>
      <c r="N7" s="124">
        <f>第7期!BK11</f>
        <v/>
      </c>
      <c r="O7" s="124">
        <f>第7期!AS41</f>
        <v/>
      </c>
      <c r="P7" s="124">
        <f>第8期!BK11</f>
        <v/>
      </c>
      <c r="Q7" s="124">
        <f>第8期!AS41</f>
        <v/>
      </c>
    </row>
    <row r="8">
      <c r="A8" s="123">
        <f>第1期!AN42</f>
        <v/>
      </c>
      <c r="B8" s="124">
        <f>第1期!BK12</f>
        <v/>
      </c>
      <c r="C8" s="124">
        <f>第1期!AS42</f>
        <v/>
      </c>
      <c r="D8" s="124">
        <f>第2期!BK12</f>
        <v/>
      </c>
      <c r="E8" s="124">
        <f>第2期!AS42</f>
        <v/>
      </c>
      <c r="F8" s="124">
        <f>第3期!BK12</f>
        <v/>
      </c>
      <c r="G8" s="124">
        <f>第3期!AS42</f>
        <v/>
      </c>
      <c r="H8" s="124">
        <f>第4期!BK12</f>
        <v/>
      </c>
      <c r="I8" s="124">
        <f>第4期!AS42</f>
        <v/>
      </c>
      <c r="J8" s="124">
        <f>第5期!BK12</f>
        <v/>
      </c>
      <c r="K8" s="124">
        <f>第5期!AS42</f>
        <v/>
      </c>
      <c r="L8" s="124">
        <f>第6期!BK12</f>
        <v/>
      </c>
      <c r="M8" s="124">
        <f>第6期!AS42</f>
        <v/>
      </c>
      <c r="N8" s="124">
        <f>第7期!BK12</f>
        <v/>
      </c>
      <c r="O8" s="124">
        <f>第7期!AS42</f>
        <v/>
      </c>
      <c r="P8" s="124">
        <f>第8期!BK12</f>
        <v/>
      </c>
      <c r="Q8" s="124">
        <f>第8期!AS42</f>
        <v/>
      </c>
    </row>
    <row r="9">
      <c r="A9" s="123">
        <f>第1期!AN43</f>
        <v/>
      </c>
      <c r="B9" s="124">
        <f>第1期!BK13</f>
        <v/>
      </c>
      <c r="C9" s="124">
        <f>第1期!AS43</f>
        <v/>
      </c>
      <c r="D9" s="124">
        <f>第2期!BK13</f>
        <v/>
      </c>
      <c r="E9" s="124">
        <f>第2期!AS43</f>
        <v/>
      </c>
      <c r="F9" s="124">
        <f>第3期!BK13</f>
        <v/>
      </c>
      <c r="G9" s="124">
        <f>第3期!AS43</f>
        <v/>
      </c>
      <c r="H9" s="124">
        <f>第4期!BK13</f>
        <v/>
      </c>
      <c r="I9" s="124">
        <f>第4期!AS43</f>
        <v/>
      </c>
      <c r="J9" s="124">
        <f>第5期!BK13</f>
        <v/>
      </c>
      <c r="K9" s="124">
        <f>第5期!AS43</f>
        <v/>
      </c>
      <c r="L9" s="124">
        <f>第6期!BK13</f>
        <v/>
      </c>
      <c r="M9" s="124">
        <f>第6期!AS43</f>
        <v/>
      </c>
      <c r="N9" s="124">
        <f>第7期!BK13</f>
        <v/>
      </c>
      <c r="O9" s="124">
        <f>第7期!AS43</f>
        <v/>
      </c>
      <c r="P9" s="124">
        <f>第8期!BK13</f>
        <v/>
      </c>
      <c r="Q9" s="124">
        <f>第8期!AS43</f>
        <v/>
      </c>
    </row>
    <row r="10">
      <c r="A10" s="123">
        <f>第1期!AN44</f>
        <v/>
      </c>
      <c r="B10" s="124">
        <f>第1期!BK14</f>
        <v/>
      </c>
      <c r="C10" s="124">
        <f>第1期!AS44</f>
        <v/>
      </c>
      <c r="D10" s="124">
        <f>第2期!BK14</f>
        <v/>
      </c>
      <c r="E10" s="124">
        <f>第2期!AS44</f>
        <v/>
      </c>
      <c r="F10" s="124">
        <f>第3期!BK14</f>
        <v/>
      </c>
      <c r="G10" s="124">
        <f>第3期!AS44</f>
        <v/>
      </c>
      <c r="H10" s="124">
        <f>第4期!BK14</f>
        <v/>
      </c>
      <c r="I10" s="124">
        <f>第4期!AS44</f>
        <v/>
      </c>
      <c r="J10" s="124">
        <f>第5期!BK14</f>
        <v/>
      </c>
      <c r="K10" s="124">
        <f>第5期!AS44</f>
        <v/>
      </c>
      <c r="L10" s="124">
        <f>第6期!BK14</f>
        <v/>
      </c>
      <c r="M10" s="124">
        <f>第6期!AS44</f>
        <v/>
      </c>
      <c r="N10" s="124">
        <f>第7期!BK14</f>
        <v/>
      </c>
      <c r="O10" s="124">
        <f>第7期!AS44</f>
        <v/>
      </c>
      <c r="P10" s="124">
        <f>第8期!BK14</f>
        <v/>
      </c>
      <c r="Q10" s="124">
        <f>第8期!AS44</f>
        <v/>
      </c>
    </row>
    <row r="11">
      <c r="A11" s="123">
        <f>第1期!AN45</f>
        <v/>
      </c>
      <c r="B11" s="124">
        <f>第1期!BK15</f>
        <v/>
      </c>
      <c r="C11" s="124">
        <f>第1期!AS45</f>
        <v/>
      </c>
      <c r="D11" s="124">
        <f>第2期!BK15</f>
        <v/>
      </c>
      <c r="E11" s="124">
        <f>第2期!AS45</f>
        <v/>
      </c>
      <c r="F11" s="124">
        <f>第3期!BK15</f>
        <v/>
      </c>
      <c r="G11" s="124">
        <f>第3期!AS45</f>
        <v/>
      </c>
      <c r="H11" s="124">
        <f>第4期!BK15</f>
        <v/>
      </c>
      <c r="I11" s="124">
        <f>第4期!AS45</f>
        <v/>
      </c>
      <c r="J11" s="124">
        <f>第5期!BK15</f>
        <v/>
      </c>
      <c r="K11" s="124">
        <f>第5期!AS45</f>
        <v/>
      </c>
      <c r="L11" s="124">
        <f>第6期!BK15</f>
        <v/>
      </c>
      <c r="M11" s="124">
        <f>第6期!AS45</f>
        <v/>
      </c>
      <c r="N11" s="124">
        <f>第7期!BK15</f>
        <v/>
      </c>
      <c r="O11" s="124">
        <f>第7期!AS45</f>
        <v/>
      </c>
      <c r="P11" s="124">
        <f>第8期!BK15</f>
        <v/>
      </c>
      <c r="Q11" s="124">
        <f>第8期!AS45</f>
        <v/>
      </c>
    </row>
    <row r="12">
      <c r="A12" s="123">
        <f>第1期!AN46</f>
        <v/>
      </c>
      <c r="B12" s="124">
        <f>第1期!BK16</f>
        <v/>
      </c>
      <c r="C12" s="124">
        <f>第1期!AS46</f>
        <v/>
      </c>
      <c r="D12" s="124">
        <f>第2期!BK16</f>
        <v/>
      </c>
      <c r="E12" s="124">
        <f>第2期!AS46</f>
        <v/>
      </c>
      <c r="F12" s="124">
        <f>第3期!BK16</f>
        <v/>
      </c>
      <c r="G12" s="124">
        <f>第3期!AS46</f>
        <v/>
      </c>
      <c r="H12" s="124">
        <f>第4期!BK16</f>
        <v/>
      </c>
      <c r="I12" s="124">
        <f>第4期!AS46</f>
        <v/>
      </c>
      <c r="J12" s="124">
        <f>第5期!BK16</f>
        <v/>
      </c>
      <c r="K12" s="124">
        <f>第5期!AS46</f>
        <v/>
      </c>
      <c r="L12" s="124">
        <f>第6期!BK16</f>
        <v/>
      </c>
      <c r="M12" s="124">
        <f>第6期!AS46</f>
        <v/>
      </c>
      <c r="N12" s="124">
        <f>第7期!BK16</f>
        <v/>
      </c>
      <c r="O12" s="124">
        <f>第7期!AS46</f>
        <v/>
      </c>
      <c r="P12" s="124">
        <f>第8期!BK16</f>
        <v/>
      </c>
      <c r="Q12" s="124">
        <f>第8期!AS46</f>
        <v/>
      </c>
    </row>
    <row r="13">
      <c r="A13" s="123">
        <f>第1期!AN47</f>
        <v/>
      </c>
      <c r="B13" s="124">
        <f>第1期!BK17</f>
        <v/>
      </c>
      <c r="C13" s="124">
        <f>第1期!AS47</f>
        <v/>
      </c>
      <c r="D13" s="124">
        <f>第2期!BK17</f>
        <v/>
      </c>
      <c r="E13" s="124">
        <f>第2期!AS47</f>
        <v/>
      </c>
      <c r="F13" s="124">
        <f>第3期!BK17</f>
        <v/>
      </c>
      <c r="G13" s="124">
        <f>第3期!AS47</f>
        <v/>
      </c>
      <c r="H13" s="124" t="n"/>
      <c r="I13" s="124" t="n"/>
      <c r="J13" s="124">
        <f>第5期!BK17</f>
        <v/>
      </c>
      <c r="K13" s="124">
        <f>第5期!AS47</f>
        <v/>
      </c>
      <c r="L13" s="124">
        <f>第6期!BK17</f>
        <v/>
      </c>
      <c r="M13" s="124">
        <f>第6期!AS47</f>
        <v/>
      </c>
      <c r="N13" s="124">
        <f>第7期!BK17</f>
        <v/>
      </c>
      <c r="O13" s="124">
        <f>第7期!AS47</f>
        <v/>
      </c>
      <c r="P13" s="124">
        <f>第8期!BK17</f>
        <v/>
      </c>
      <c r="Q13" s="124">
        <f>第8期!AS47</f>
        <v/>
      </c>
    </row>
    <row r="14">
      <c r="A14" s="123">
        <f>第1期!AN48</f>
        <v/>
      </c>
      <c r="B14" s="124">
        <f>第1期!BK18</f>
        <v/>
      </c>
      <c r="C14" s="124">
        <f>第1期!AS48</f>
        <v/>
      </c>
      <c r="D14" s="124">
        <f>第2期!BK18</f>
        <v/>
      </c>
      <c r="E14" s="124">
        <f>第2期!AS48</f>
        <v/>
      </c>
      <c r="F14" s="124">
        <f>第3期!BK18</f>
        <v/>
      </c>
      <c r="G14" s="124">
        <f>第3期!AS48</f>
        <v/>
      </c>
      <c r="H14" s="124">
        <f>第4期!BK18</f>
        <v/>
      </c>
      <c r="I14" s="124">
        <f>第4期!AS48</f>
        <v/>
      </c>
      <c r="J14" s="124">
        <f>第5期!BK18</f>
        <v/>
      </c>
      <c r="K14" s="124">
        <f>第5期!AS48</f>
        <v/>
      </c>
      <c r="L14" s="124">
        <f>第6期!BK18</f>
        <v/>
      </c>
      <c r="M14" s="124">
        <f>第6期!AS48</f>
        <v/>
      </c>
      <c r="N14" s="124">
        <f>第7期!BK18</f>
        <v/>
      </c>
      <c r="O14" s="124">
        <f>第7期!AS48</f>
        <v/>
      </c>
      <c r="P14" s="124">
        <f>第8期!BK18</f>
        <v/>
      </c>
      <c r="Q14" s="124">
        <f>第8期!AS48</f>
        <v/>
      </c>
    </row>
    <row r="15">
      <c r="A15" s="123">
        <f>第1期!AN49</f>
        <v/>
      </c>
      <c r="B15" s="124" t="n"/>
      <c r="C15" s="124" t="n"/>
      <c r="D15" s="124">
        <f>第2期!BK19</f>
        <v/>
      </c>
      <c r="E15" s="124">
        <f>第2期!AS49</f>
        <v/>
      </c>
      <c r="F15" s="124" t="n"/>
      <c r="G15" s="124" t="n"/>
      <c r="H15" s="124" t="n"/>
      <c r="I15" s="124" t="n"/>
      <c r="J15" s="124" t="n"/>
      <c r="K15" s="124" t="n"/>
      <c r="L15" s="124">
        <f>第6期!BK19</f>
        <v/>
      </c>
      <c r="M15" s="124">
        <f>第6期!AS49</f>
        <v/>
      </c>
      <c r="N15" s="124">
        <f>第7期!BK19</f>
        <v/>
      </c>
      <c r="O15" s="124">
        <f>第7期!AS49</f>
        <v/>
      </c>
      <c r="P15" s="124">
        <f>第8期!BK19</f>
        <v/>
      </c>
      <c r="Q15" s="124">
        <f>第8期!AS49</f>
        <v/>
      </c>
    </row>
    <row r="16">
      <c r="A16" s="123">
        <f>第1期!AN50</f>
        <v/>
      </c>
      <c r="B16" s="124" t="n"/>
      <c r="C16" s="124" t="n"/>
      <c r="D16" s="124">
        <f>第2期!BK20</f>
        <v/>
      </c>
      <c r="E16" s="124">
        <f>第2期!AS50</f>
        <v/>
      </c>
      <c r="F16" s="124">
        <f>第3期!BK20</f>
        <v/>
      </c>
      <c r="G16" s="124">
        <f>第3期!AS50</f>
        <v/>
      </c>
      <c r="H16" s="124">
        <f>第4期!BK20</f>
        <v/>
      </c>
      <c r="I16" s="124">
        <f>第4期!AS50</f>
        <v/>
      </c>
      <c r="J16" s="124">
        <f>第5期!BK20</f>
        <v/>
      </c>
      <c r="K16" s="124">
        <f>第5期!AS50</f>
        <v/>
      </c>
      <c r="L16" s="124">
        <f>第6期!BK20</f>
        <v/>
      </c>
      <c r="M16" s="124">
        <f>第6期!AS50</f>
        <v/>
      </c>
      <c r="N16" s="124">
        <f>第7期!BK20</f>
        <v/>
      </c>
      <c r="O16" s="124">
        <f>第7期!AS50</f>
        <v/>
      </c>
      <c r="P16" s="124">
        <f>第8期!BK20</f>
        <v/>
      </c>
      <c r="Q16" s="124">
        <f>第8期!AS50</f>
        <v/>
      </c>
    </row>
    <row r="17">
      <c r="A17" s="123">
        <f>第1期!AN51</f>
        <v/>
      </c>
      <c r="B17" s="124">
        <f>第1期!BK21</f>
        <v/>
      </c>
      <c r="C17" s="124">
        <f>第1期!AS51</f>
        <v/>
      </c>
      <c r="D17" s="124">
        <f>第2期!BK21</f>
        <v/>
      </c>
      <c r="E17" s="124">
        <f>第2期!AS51</f>
        <v/>
      </c>
      <c r="F17" s="124">
        <f>第3期!BK21</f>
        <v/>
      </c>
      <c r="G17" s="124">
        <f>第3期!AS51</f>
        <v/>
      </c>
      <c r="H17" s="124">
        <f>第4期!BK21</f>
        <v/>
      </c>
      <c r="I17" s="124">
        <f>第4期!AS51</f>
        <v/>
      </c>
      <c r="J17" s="124">
        <f>第5期!BK21</f>
        <v/>
      </c>
      <c r="K17" s="124">
        <f>第5期!AS51</f>
        <v/>
      </c>
      <c r="L17" s="124">
        <f>第6期!BK21</f>
        <v/>
      </c>
      <c r="M17" s="124">
        <f>第6期!AS51</f>
        <v/>
      </c>
      <c r="N17" s="124">
        <f>第7期!BK21</f>
        <v/>
      </c>
      <c r="O17" s="124">
        <f>第7期!AS51</f>
        <v/>
      </c>
      <c r="P17" s="124">
        <f>第8期!BK21</f>
        <v/>
      </c>
      <c r="Q17" s="124">
        <f>第8期!AS51</f>
        <v/>
      </c>
    </row>
    <row r="18">
      <c r="A18" s="123">
        <f>第1期!AN52</f>
        <v/>
      </c>
      <c r="B18" s="124">
        <f>第1期!BK22</f>
        <v/>
      </c>
      <c r="C18" s="124">
        <f>第1期!AS52</f>
        <v/>
      </c>
      <c r="D18" s="124">
        <f>第2期!BK22</f>
        <v/>
      </c>
      <c r="E18" s="124">
        <f>第2期!AS52</f>
        <v/>
      </c>
      <c r="F18" s="124">
        <f>第3期!BK22</f>
        <v/>
      </c>
      <c r="G18" s="124">
        <f>第3期!AS52</f>
        <v/>
      </c>
      <c r="H18" s="124">
        <f>第4期!BK22</f>
        <v/>
      </c>
      <c r="I18" s="124">
        <f>第4期!AS52</f>
        <v/>
      </c>
      <c r="J18" s="124">
        <f>第5期!BK22</f>
        <v/>
      </c>
      <c r="K18" s="124">
        <f>第5期!AS52</f>
        <v/>
      </c>
      <c r="L18" s="124">
        <f>第6期!BK22</f>
        <v/>
      </c>
      <c r="M18" s="124">
        <f>第6期!AS52</f>
        <v/>
      </c>
      <c r="N18" s="124">
        <f>第7期!BK22</f>
        <v/>
      </c>
      <c r="O18" s="124">
        <f>第7期!AS52</f>
        <v/>
      </c>
      <c r="P18" s="124">
        <f>第8期!BK22</f>
        <v/>
      </c>
      <c r="Q18" s="124">
        <f>第8期!AS52</f>
        <v/>
      </c>
    </row>
    <row r="19">
      <c r="A19" s="123">
        <f>第1期!AN53</f>
        <v/>
      </c>
      <c r="B19" s="124">
        <f>第1期!BK23</f>
        <v/>
      </c>
      <c r="C19" s="124">
        <f>第1期!AS53</f>
        <v/>
      </c>
      <c r="D19" s="124">
        <f>第2期!BK23</f>
        <v/>
      </c>
      <c r="E19" s="124">
        <f>第2期!AS53</f>
        <v/>
      </c>
      <c r="F19" s="124">
        <f>第3期!BK23</f>
        <v/>
      </c>
      <c r="G19" s="124">
        <f>第3期!AS53</f>
        <v/>
      </c>
      <c r="H19" s="124">
        <f>第4期!BK23</f>
        <v/>
      </c>
      <c r="I19" s="124">
        <f>第4期!AS53</f>
        <v/>
      </c>
      <c r="J19" s="124">
        <f>第5期!BK23</f>
        <v/>
      </c>
      <c r="K19" s="124">
        <f>第5期!AS53</f>
        <v/>
      </c>
      <c r="L19" s="124">
        <f>第6期!BK23</f>
        <v/>
      </c>
      <c r="M19" s="124">
        <f>第6期!AS53</f>
        <v/>
      </c>
      <c r="N19" s="124">
        <f>第7期!BK23</f>
        <v/>
      </c>
      <c r="O19" s="124">
        <f>第7期!AS53</f>
        <v/>
      </c>
      <c r="P19" s="124">
        <f>第8期!BK23</f>
        <v/>
      </c>
      <c r="Q19" s="124">
        <f>第8期!AS53</f>
        <v/>
      </c>
    </row>
    <row r="20">
      <c r="A20" s="123" t="n"/>
      <c r="B20" s="124" t="n"/>
      <c r="C20" s="124" t="n"/>
      <c r="D20" s="124" t="n"/>
      <c r="E20" s="124" t="n"/>
      <c r="F20" s="124" t="n"/>
      <c r="G20" s="124" t="n"/>
      <c r="H20" s="124" t="n"/>
      <c r="I20" s="124" t="n"/>
      <c r="J20" s="124" t="n"/>
      <c r="K20" s="124" t="n"/>
      <c r="L20" s="124" t="n"/>
      <c r="M20" s="124" t="n"/>
      <c r="N20" s="124" t="n"/>
      <c r="O20" s="124" t="n"/>
      <c r="P20" s="124" t="n"/>
      <c r="Q20" s="124" t="n"/>
    </row>
    <row r="21">
      <c r="A21" s="123" t="n"/>
      <c r="B21" s="124" t="n"/>
      <c r="C21" s="124" t="n"/>
      <c r="D21" s="124" t="n"/>
      <c r="E21" s="124" t="n"/>
      <c r="F21" s="124" t="n"/>
      <c r="G21" s="124" t="n"/>
      <c r="H21" s="124" t="n"/>
      <c r="I21" s="124" t="n"/>
      <c r="J21" s="124" t="n"/>
      <c r="K21" s="124" t="n"/>
      <c r="L21" s="124" t="n"/>
      <c r="M21" s="124" t="n"/>
      <c r="N21" s="124" t="n"/>
      <c r="O21" s="124" t="n"/>
      <c r="P21" s="124" t="n"/>
      <c r="Q21" s="124" t="n"/>
    </row>
    <row r="22">
      <c r="A22" s="123" t="n"/>
      <c r="B22" s="124" t="n"/>
      <c r="C22" s="124" t="n"/>
      <c r="D22" s="124" t="n"/>
      <c r="E22" s="124" t="n"/>
      <c r="F22" s="124" t="n"/>
      <c r="G22" s="124" t="n"/>
      <c r="H22" s="124" t="n"/>
      <c r="I22" s="124" t="n"/>
      <c r="J22" s="124" t="n"/>
      <c r="K22" s="124" t="n"/>
      <c r="L22" s="124" t="n"/>
      <c r="M22" s="124" t="n"/>
      <c r="N22" s="124" t="n"/>
      <c r="O22" s="124" t="n"/>
      <c r="P22" s="124" t="n"/>
      <c r="Q22" s="124" t="n"/>
    </row>
    <row r="23" ht="15" customHeight="1" s="1178">
      <c r="A23" s="125" t="inlineStr">
        <is>
          <t>均价</t>
        </is>
      </c>
      <c r="B23" s="125" t="n"/>
      <c r="C23" s="125">
        <f>第1期!BK27</f>
        <v/>
      </c>
      <c r="D23" s="125" t="n"/>
      <c r="E23" s="125">
        <f>第2期!BK27</f>
        <v/>
      </c>
      <c r="F23" s="125" t="n"/>
      <c r="G23" s="125">
        <f>第3期!BK27</f>
        <v/>
      </c>
      <c r="H23" s="125" t="n"/>
      <c r="I23" s="125">
        <f>第4期!BK27</f>
        <v/>
      </c>
      <c r="J23" s="125" t="n"/>
      <c r="K23" s="125">
        <f>第5期!BK27</f>
        <v/>
      </c>
      <c r="L23" s="125" t="n"/>
      <c r="M23" s="125">
        <f>第6期!BK27</f>
        <v/>
      </c>
      <c r="N23" s="125" t="n"/>
      <c r="O23" s="125">
        <f>第7期!BK27</f>
        <v/>
      </c>
      <c r="P23" s="125" t="n"/>
      <c r="Q23" s="125">
        <f>第8期!BK27</f>
        <v/>
      </c>
    </row>
    <row r="24">
      <c r="A24" s="89" t="inlineStr">
        <is>
          <t>总需求</t>
        </is>
      </c>
      <c r="B24" s="89">
        <f>第1期!BK28</f>
        <v/>
      </c>
      <c r="C24" s="89" t="n"/>
      <c r="D24" s="89">
        <f>第2期!BK28</f>
        <v/>
      </c>
      <c r="E24" s="89" t="n"/>
      <c r="F24" s="89">
        <f>第3期!BK28</f>
        <v/>
      </c>
      <c r="G24" s="89" t="n"/>
      <c r="H24" s="89">
        <f>第4期!BK28</f>
        <v/>
      </c>
      <c r="I24" s="89" t="n"/>
      <c r="J24" s="89">
        <f>第5期!BK28</f>
        <v/>
      </c>
      <c r="K24" s="89" t="n"/>
      <c r="L24" s="89">
        <f>第6期!BK28</f>
        <v/>
      </c>
      <c r="M24" s="89" t="n"/>
      <c r="N24" s="89">
        <f>第7期!BK28</f>
        <v/>
      </c>
      <c r="O24" s="89" t="n"/>
      <c r="P24" s="89">
        <f>第8期!BK28</f>
        <v/>
      </c>
      <c r="Q24" s="89" t="n"/>
    </row>
    <row r="25">
      <c r="A25" s="57" t="inlineStr">
        <is>
          <t>中位数</t>
        </is>
      </c>
      <c r="B25" s="57">
        <f>MEDIAN(B3:B22)</f>
        <v/>
      </c>
      <c r="C25" s="57">
        <f>VLOOKUP(B25,B3:C22,2,1)</f>
        <v/>
      </c>
      <c r="D25" s="57">
        <f>MEDIAN(D3:D22)</f>
        <v/>
      </c>
      <c r="E25" s="57">
        <f>VLOOKUP(D25,D3:E22,2,1)</f>
        <v/>
      </c>
      <c r="F25" s="57">
        <f>MEDIAN(F3:F22)</f>
        <v/>
      </c>
      <c r="G25" s="57">
        <f>VLOOKUP(F25,F3:G22,2,1)</f>
        <v/>
      </c>
      <c r="H25" s="57">
        <f>MEDIAN(H3:H22)</f>
        <v/>
      </c>
      <c r="I25" s="57">
        <f>VLOOKUP(H25,H3:I22,2,1)</f>
        <v/>
      </c>
      <c r="J25" s="57">
        <f>MEDIAN(J3:J22)</f>
        <v/>
      </c>
      <c r="K25" s="57">
        <f>VLOOKUP(J25,J3:K22,2,1)</f>
        <v/>
      </c>
      <c r="L25" s="57">
        <f>MEDIAN(L3:L22)</f>
        <v/>
      </c>
      <c r="M25" s="57">
        <f>VLOOKUP(L25,L3:M23,2,1)</f>
        <v/>
      </c>
      <c r="N25" s="57">
        <f>MEDIAN(N3:N22)</f>
        <v/>
      </c>
      <c r="O25" s="57">
        <f>VLOOKUP(N25,N3:O22,2,1)</f>
        <v/>
      </c>
      <c r="P25" s="57">
        <f>MEDIAN(P3:P22)</f>
        <v/>
      </c>
      <c r="Q25" s="57">
        <f>VLOOKUP(P25,P3:Q22,2,1)</f>
        <v/>
      </c>
    </row>
    <row r="26">
      <c r="A26" s="89" t="inlineStr">
        <is>
          <t>调整均值</t>
        </is>
      </c>
      <c r="B26" s="89">
        <f>AVERAGE(B3:B22)</f>
        <v/>
      </c>
      <c r="C26" s="89">
        <f>SUMPRODUCT(B3:B22,C3:C22)/SUM(B3:B22)</f>
        <v/>
      </c>
      <c r="D26" s="89">
        <f>AVERAGE(D3:D22)</f>
        <v/>
      </c>
      <c r="E26" s="89">
        <f>SUMPRODUCT(D3:D22,E3:E22)/SUM(D3:D22)</f>
        <v/>
      </c>
      <c r="F26" s="89">
        <f>AVERAGE(F3:F22)</f>
        <v/>
      </c>
      <c r="G26" s="89">
        <f>SUMPRODUCT(F3:F22,G3:G22)/SUM(F3:F22)</f>
        <v/>
      </c>
      <c r="H26" s="89">
        <f>AVERAGE(H3:H22)</f>
        <v/>
      </c>
      <c r="I26" s="89">
        <f>SUMPRODUCT(H3:H22,I3:I22)/SUM(H3:H22)</f>
        <v/>
      </c>
      <c r="J26" s="89">
        <f>AVERAGE(J3:J22)</f>
        <v/>
      </c>
      <c r="K26" s="89">
        <f>SUMPRODUCT(J3:J22,K3:K22)/SUM(J3:J22)</f>
        <v/>
      </c>
      <c r="L26" s="89">
        <f>AVERAGE(L3:L22)</f>
        <v/>
      </c>
      <c r="M26" s="89">
        <f>SUMPRODUCT(L3:L22,M3:M22)/SUM(L3:L22)</f>
        <v/>
      </c>
      <c r="N26" s="89">
        <f>AVERAGE(N3:N22)</f>
        <v/>
      </c>
      <c r="O26" s="89">
        <f>SUMPRODUCT(N3:N22,O3:O22)/SUM(N3:N22)</f>
        <v/>
      </c>
      <c r="P26" s="89">
        <f>AVERAGE(P3:P22)</f>
        <v/>
      </c>
      <c r="Q26" s="89">
        <f>SUMPRODUCT(P3:P22,Q3:Q22)/SUM(P3:P22)</f>
        <v/>
      </c>
    </row>
    <row r="28" ht="15" customHeight="1" s="1178">
      <c r="A28" s="57" t="n"/>
      <c r="B28" s="57" t="inlineStr">
        <is>
          <t>第一期</t>
        </is>
      </c>
      <c r="C28" s="57" t="inlineStr">
        <is>
          <t>第二期</t>
        </is>
      </c>
      <c r="D28" s="57" t="inlineStr">
        <is>
          <t>第三期</t>
        </is>
      </c>
      <c r="E28" s="57" t="inlineStr">
        <is>
          <t>第四期</t>
        </is>
      </c>
      <c r="F28" s="57" t="inlineStr">
        <is>
          <t>第五期</t>
        </is>
      </c>
      <c r="G28" s="57" t="inlineStr">
        <is>
          <t>第六期</t>
        </is>
      </c>
      <c r="H28" s="57" t="inlineStr">
        <is>
          <t>第七期</t>
        </is>
      </c>
      <c r="I28" s="57" t="inlineStr">
        <is>
          <t>第八期</t>
        </is>
      </c>
      <c r="K28" s="1467" t="inlineStr">
        <is>
          <t>调整趋势线</t>
        </is>
      </c>
      <c r="L28" s="136" t="inlineStr">
        <is>
          <t>价格</t>
        </is>
      </c>
      <c r="M28" s="136" t="inlineStr">
        <is>
          <t>销量</t>
        </is>
      </c>
      <c r="N28" s="136" t="inlineStr">
        <is>
          <t>价格系数</t>
        </is>
      </c>
      <c r="O28" s="136" t="inlineStr">
        <is>
          <t>截距</t>
        </is>
      </c>
    </row>
    <row r="29" ht="15" customHeight="1" s="1178">
      <c r="A29" s="57" t="inlineStr">
        <is>
          <t>待销</t>
        </is>
      </c>
      <c r="B29" s="89">
        <f>第1期!AA43</f>
        <v/>
      </c>
      <c r="C29" s="89">
        <f>第2期!AA43</f>
        <v/>
      </c>
      <c r="D29" s="89">
        <f>第3期!AA43</f>
        <v/>
      </c>
      <c r="E29" s="89">
        <f>第4期!AA43</f>
        <v/>
      </c>
      <c r="F29" s="89">
        <f>第5期!AA43</f>
        <v/>
      </c>
      <c r="G29" s="89">
        <f>第6期!AA43</f>
        <v/>
      </c>
      <c r="H29" s="89">
        <f>第7期!AA43</f>
        <v/>
      </c>
      <c r="I29" s="89">
        <f>第8期!AA43</f>
        <v/>
      </c>
      <c r="K29" s="1467" t="inlineStr">
        <is>
          <t>点1</t>
        </is>
      </c>
      <c r="L29" s="1468" t="n"/>
      <c r="M29" s="1468" t="n"/>
      <c r="N29" s="1468">
        <f>(M29-M30)/(L29-L30)</f>
        <v/>
      </c>
      <c r="O29" s="1468">
        <f>M29-N29*L29</f>
        <v/>
      </c>
    </row>
    <row r="30" ht="15" customHeight="1" s="1178">
      <c r="A30" s="57" t="inlineStr">
        <is>
          <t>预计价格系数</t>
        </is>
      </c>
      <c r="B30" s="89" t="n"/>
      <c r="C30" s="89">
        <f>H54</f>
        <v/>
      </c>
      <c r="D30" s="89">
        <f>H55</f>
        <v/>
      </c>
      <c r="E30" s="89">
        <f>H56</f>
        <v/>
      </c>
      <c r="F30" s="89">
        <f>H57</f>
        <v/>
      </c>
      <c r="G30" s="89">
        <f>H58</f>
        <v/>
      </c>
      <c r="H30" s="89">
        <f>H59</f>
        <v/>
      </c>
      <c r="I30" s="89">
        <f>H60</f>
        <v/>
      </c>
      <c r="K30" s="1467" t="inlineStr">
        <is>
          <t>点2</t>
        </is>
      </c>
      <c r="L30" s="1468" t="n"/>
      <c r="M30" s="1468" t="n"/>
      <c r="N30" s="1468" t="n"/>
      <c r="O30" s="1468" t="n"/>
    </row>
    <row r="31">
      <c r="A31" s="57" t="inlineStr">
        <is>
          <t>预计截距</t>
        </is>
      </c>
      <c r="B31" s="89" t="n"/>
      <c r="C31" s="89">
        <f>I54</f>
        <v/>
      </c>
      <c r="D31" s="89">
        <f>I55</f>
        <v/>
      </c>
      <c r="E31" s="89">
        <f>I56</f>
        <v/>
      </c>
      <c r="F31" s="89">
        <f>I57</f>
        <v/>
      </c>
      <c r="G31" s="89">
        <f>I58</f>
        <v/>
      </c>
      <c r="H31" s="89">
        <f>I59</f>
        <v/>
      </c>
      <c r="I31" s="89">
        <f>I60</f>
        <v/>
      </c>
    </row>
    <row r="32" ht="15" customHeight="1" s="1178">
      <c r="A32" s="126" t="inlineStr">
        <is>
          <t>预计价格</t>
        </is>
      </c>
      <c r="B32" s="127" t="n"/>
      <c r="C32" s="1469">
        <f>(C29-C31)/C30</f>
        <v/>
      </c>
      <c r="D32" s="1469">
        <f>(D29-D31)/D30</f>
        <v/>
      </c>
      <c r="E32" s="1469">
        <f>(E29-E31)/E30</f>
        <v/>
      </c>
      <c r="F32" s="1469">
        <f>(F29-F31)/F30</f>
        <v/>
      </c>
      <c r="G32" s="1469">
        <f>(G29-G31)/G30</f>
        <v/>
      </c>
      <c r="H32" s="1469">
        <f>(H29-H31)/H30</f>
        <v/>
      </c>
      <c r="I32" s="1469">
        <f>(I29-I31)/I30</f>
        <v/>
      </c>
      <c r="K32" s="1467" t="inlineStr">
        <is>
          <t>期数</t>
        </is>
      </c>
      <c r="L32" s="57" t="inlineStr">
        <is>
          <t>总需求</t>
        </is>
      </c>
      <c r="M32" s="57" t="inlineStr">
        <is>
          <t>均价</t>
        </is>
      </c>
      <c r="N32" s="57" t="inlineStr">
        <is>
          <t>增长率</t>
        </is>
      </c>
    </row>
    <row r="33">
      <c r="A33" s="129" t="inlineStr">
        <is>
          <t>市场价格与预计价格差</t>
        </is>
      </c>
      <c r="B33" s="1470" t="n"/>
      <c r="C33" s="1470">
        <f>C48/((C47-C31)/C30)-1</f>
        <v/>
      </c>
      <c r="D33" s="1470">
        <f>D48/((D47-D31)/D30)-1</f>
        <v/>
      </c>
      <c r="E33" s="1470">
        <f>E48/((E47-E31)/E30)-1</f>
        <v/>
      </c>
      <c r="F33" s="1470">
        <f>F48/((F47-F31)/F30)-1</f>
        <v/>
      </c>
      <c r="G33" s="1470">
        <f>G48/((G47-G31)/G30)-1</f>
        <v/>
      </c>
      <c r="H33" s="1470">
        <f>H48/((H47-H31)/H30)-1</f>
        <v/>
      </c>
      <c r="I33" s="1470">
        <f>I48/((I47-I31)/I30)-1</f>
        <v/>
      </c>
      <c r="K33" s="57" t="n">
        <v>1</v>
      </c>
      <c r="L33" s="89">
        <f>B24</f>
        <v/>
      </c>
      <c r="M33" s="89">
        <f>C23</f>
        <v/>
      </c>
      <c r="N33" s="89" t="n"/>
    </row>
    <row r="34">
      <c r="K34" s="57" t="n">
        <v>2</v>
      </c>
      <c r="L34" s="89">
        <f>D24</f>
        <v/>
      </c>
      <c r="M34" s="89">
        <f>E23</f>
        <v/>
      </c>
      <c r="N34" s="1471">
        <f>L34/L33-1</f>
        <v/>
      </c>
    </row>
    <row r="35">
      <c r="K35" s="57" t="n">
        <v>3</v>
      </c>
      <c r="L35" s="89">
        <f>F24</f>
        <v/>
      </c>
      <c r="M35" s="89">
        <f>G23</f>
        <v/>
      </c>
      <c r="N35" s="1471">
        <f>L35/L34-1</f>
        <v/>
      </c>
    </row>
    <row r="36">
      <c r="A36" s="57" t="inlineStr">
        <is>
          <t>价格浮动</t>
        </is>
      </c>
      <c r="B36" s="1471" t="n"/>
      <c r="C36" s="1471" t="n">
        <v>0.09</v>
      </c>
      <c r="D36" s="1471" t="n">
        <v>0.07000000000000001</v>
      </c>
      <c r="E36" s="1471" t="n">
        <v>0.1</v>
      </c>
      <c r="F36" s="1471" t="n">
        <v>0.08</v>
      </c>
      <c r="G36" s="1471" t="n">
        <v>0</v>
      </c>
      <c r="H36" s="1471" t="n">
        <v>0</v>
      </c>
      <c r="I36" s="1471" t="n"/>
      <c r="K36" s="57" t="n">
        <v>4</v>
      </c>
      <c r="L36" s="89">
        <f>H24</f>
        <v/>
      </c>
      <c r="M36" s="89">
        <f>I23</f>
        <v/>
      </c>
      <c r="N36" s="1471">
        <f>L36/L35-1</f>
        <v/>
      </c>
    </row>
    <row r="37">
      <c r="A37" s="57" t="inlineStr">
        <is>
          <t>最终定价</t>
        </is>
      </c>
      <c r="B37" s="89" t="n"/>
      <c r="C37" s="89">
        <f>C32*(1+C36)</f>
        <v/>
      </c>
      <c r="D37" s="89">
        <f>D32*(1+D36)</f>
        <v/>
      </c>
      <c r="E37" s="89">
        <f>E32*(1+E36)</f>
        <v/>
      </c>
      <c r="F37" s="89">
        <f>F32*(1+F36)</f>
        <v/>
      </c>
      <c r="G37" s="89">
        <f>G32*(1+G36)</f>
        <v/>
      </c>
      <c r="H37" s="89">
        <f>H32*(1+H36)</f>
        <v/>
      </c>
      <c r="I37" s="89">
        <f>I32*(1+I36)</f>
        <v/>
      </c>
      <c r="K37" s="57" t="n">
        <v>5</v>
      </c>
      <c r="L37" s="89">
        <f>J24</f>
        <v/>
      </c>
      <c r="M37" s="89">
        <f>K23</f>
        <v/>
      </c>
      <c r="N37" s="1471">
        <f>L37/L36-1</f>
        <v/>
      </c>
    </row>
    <row r="38">
      <c r="K38" s="57" t="n">
        <v>6</v>
      </c>
      <c r="L38" s="89">
        <f>L24</f>
        <v/>
      </c>
      <c r="M38" s="89">
        <f>M23</f>
        <v/>
      </c>
      <c r="N38" s="1471">
        <f>L38/L37-1</f>
        <v/>
      </c>
    </row>
    <row r="39">
      <c r="A39" s="57" t="inlineStr">
        <is>
          <t>价格系数</t>
        </is>
      </c>
      <c r="B39" s="131">
        <f>SLOPE(B3:B22,C3:C22)</f>
        <v/>
      </c>
      <c r="C39" s="131">
        <f>SLOPE(D3:D22,E3:E22)</f>
        <v/>
      </c>
      <c r="D39" s="131">
        <f>SLOPE(F3:F22,G3:G22)</f>
        <v/>
      </c>
      <c r="E39" s="131">
        <f>SLOPE(H3:H22,I3:I22)</f>
        <v/>
      </c>
      <c r="F39" s="131">
        <f>SLOPE(J3:J22,K3:K22)</f>
        <v/>
      </c>
      <c r="G39" s="131">
        <f>SLOPE(L3:L22,M3:M22)</f>
        <v/>
      </c>
      <c r="H39" s="131">
        <f>SLOPE(N3:N22,O3:O22)</f>
        <v/>
      </c>
      <c r="I39" s="131">
        <f>SLOPE(P3:P22,Q3:Q22)</f>
        <v/>
      </c>
      <c r="K39" s="57" t="n">
        <v>7</v>
      </c>
      <c r="L39" s="89">
        <f>N24</f>
        <v/>
      </c>
      <c r="M39" s="89">
        <f>O23</f>
        <v/>
      </c>
      <c r="N39" s="1471">
        <f>L39/L38-1</f>
        <v/>
      </c>
    </row>
    <row r="40">
      <c r="A40" s="57" t="inlineStr">
        <is>
          <t>截距</t>
        </is>
      </c>
      <c r="B40" s="131">
        <f>INTERCEPT(B3:B22,C3:C22)</f>
        <v/>
      </c>
      <c r="C40" s="131">
        <f>INTERCEPT(D3:D22,E3:E22)</f>
        <v/>
      </c>
      <c r="D40" s="131">
        <f>INTERCEPT(F3:F22,G3:G22)</f>
        <v/>
      </c>
      <c r="E40" s="131">
        <f>INTERCEPT(H3:H22,I3:I22)</f>
        <v/>
      </c>
      <c r="F40" s="131">
        <f>INTERCEPT(J3:J22,K3:K22)</f>
        <v/>
      </c>
      <c r="G40" s="131">
        <f>INTERCEPT(L3:L22,M3:M22)</f>
        <v/>
      </c>
      <c r="H40" s="131">
        <f>INTERCEPT(N3:N22,O3:O22)</f>
        <v/>
      </c>
      <c r="I40" s="131">
        <f>INTERCEPT(P3:P22,Q3:Q22)</f>
        <v/>
      </c>
      <c r="K40" s="57" t="n">
        <v>8</v>
      </c>
      <c r="L40" s="89">
        <f>P24</f>
        <v/>
      </c>
      <c r="M40" s="89">
        <f>Q23</f>
        <v/>
      </c>
      <c r="N40" s="1471">
        <f>L40/L39-1</f>
        <v/>
      </c>
    </row>
    <row r="41">
      <c r="A41" s="1470" t="inlineStr">
        <is>
          <t>相关系数</t>
        </is>
      </c>
      <c r="B41" s="1472">
        <f>-CORREL(B3:B22,C3:C22)</f>
        <v/>
      </c>
      <c r="C41" s="1472">
        <f>-CORREL(D3:D22,E3:E22)</f>
        <v/>
      </c>
      <c r="D41" s="1472">
        <f>-CORREL(F3:F22,G3:G22)</f>
        <v/>
      </c>
      <c r="E41" s="1472">
        <f>-CORREL(H3:H22,I3:I22)</f>
        <v/>
      </c>
      <c r="F41" s="1472">
        <f>-CORREL(J3:J22,K3:K22)</f>
        <v/>
      </c>
      <c r="G41" s="1472">
        <f>-CORREL(L3:L22,M3:M22)</f>
        <v/>
      </c>
      <c r="H41" s="1472">
        <f>-CORREL(N3:N22,O3:O22)</f>
        <v/>
      </c>
      <c r="I41" s="1472">
        <f>-CORREL(P3:P22,Q3:Q22)</f>
        <v/>
      </c>
    </row>
    <row r="42">
      <c r="A42" s="57" t="inlineStr">
        <is>
          <t>预计需求</t>
        </is>
      </c>
      <c r="B42" s="59">
        <f>C26*B53+C53</f>
        <v/>
      </c>
      <c r="C42" s="59">
        <f>B40+B39*E26</f>
        <v/>
      </c>
      <c r="D42" s="59">
        <f>C40+C39*G26</f>
        <v/>
      </c>
      <c r="E42" s="59">
        <f>D40+D39*I26</f>
        <v/>
      </c>
      <c r="F42" s="59">
        <f>E40+E39*K26</f>
        <v/>
      </c>
      <c r="G42" s="59">
        <f>F40+F39*M26</f>
        <v/>
      </c>
      <c r="H42" s="59">
        <f>G40+G39*O26</f>
        <v/>
      </c>
      <c r="I42" s="59">
        <f>H40+H39*Q26</f>
        <v/>
      </c>
    </row>
    <row r="43">
      <c r="A43" s="57" t="inlineStr">
        <is>
          <t>实际需求</t>
        </is>
      </c>
      <c r="B43" s="59">
        <f>C26*B39+B40</f>
        <v/>
      </c>
      <c r="C43" s="59">
        <f>E26*C39+C40</f>
        <v/>
      </c>
      <c r="D43" s="59">
        <f>G26*D39+D40</f>
        <v/>
      </c>
      <c r="E43" s="59">
        <f>I26*E39+E40</f>
        <v/>
      </c>
      <c r="F43" s="59">
        <f>K26*F39+F40</f>
        <v/>
      </c>
      <c r="G43" s="59">
        <f>M26*G39+G40</f>
        <v/>
      </c>
      <c r="H43" s="59">
        <f>O26*H39+H40</f>
        <v/>
      </c>
      <c r="I43" s="59">
        <f>Q26*I39+I40</f>
        <v/>
      </c>
    </row>
    <row r="44">
      <c r="A44" s="57" t="inlineStr">
        <is>
          <t>自然增长率</t>
        </is>
      </c>
      <c r="B44" s="133">
        <f>B43/B42-1</f>
        <v/>
      </c>
      <c r="C44" s="133">
        <f>C43/C42-1</f>
        <v/>
      </c>
      <c r="D44" s="133">
        <f>D43/D42-1</f>
        <v/>
      </c>
      <c r="E44" s="133">
        <f>E43/E42-1</f>
        <v/>
      </c>
      <c r="F44" s="133">
        <f>F43/F42-1</f>
        <v/>
      </c>
      <c r="G44" s="133">
        <f>G43/G42-1</f>
        <v/>
      </c>
      <c r="H44" s="133">
        <f>H43/H42-1</f>
        <v/>
      </c>
      <c r="I44" s="133">
        <f>I43/I42-1</f>
        <v/>
      </c>
    </row>
    <row r="46">
      <c r="A46" s="57" t="inlineStr">
        <is>
          <t>实际价格</t>
        </is>
      </c>
      <c r="B46" s="89">
        <f>第1期!B7</f>
        <v/>
      </c>
      <c r="C46" s="89">
        <f>第2期!B7</f>
        <v/>
      </c>
      <c r="D46" s="89">
        <f>第3期!B7</f>
        <v/>
      </c>
      <c r="E46" s="89">
        <f>第4期!B7</f>
        <v/>
      </c>
      <c r="F46" s="89">
        <f>第5期!B7</f>
        <v/>
      </c>
      <c r="G46" s="89">
        <f>第6期!B7</f>
        <v/>
      </c>
      <c r="H46" s="89">
        <f>第7期!B7</f>
        <v/>
      </c>
      <c r="I46" s="89">
        <f>第8期!B7</f>
        <v/>
      </c>
    </row>
    <row r="47">
      <c r="A47" s="57" t="inlineStr">
        <is>
          <t>自己需求</t>
        </is>
      </c>
      <c r="B47" s="89">
        <f>第1期!AQ13</f>
        <v/>
      </c>
      <c r="C47" s="89">
        <f>第2期!AQ13</f>
        <v/>
      </c>
      <c r="D47" s="89">
        <f>第3期!AQ13</f>
        <v/>
      </c>
      <c r="E47" s="89">
        <f>第4期!AQ13</f>
        <v/>
      </c>
      <c r="F47" s="89">
        <f>第5期!AQ13</f>
        <v/>
      </c>
      <c r="G47" s="89">
        <f>第6期!AQ13</f>
        <v/>
      </c>
      <c r="H47" s="89">
        <f>第7期!AQ13</f>
        <v/>
      </c>
      <c r="I47" s="89">
        <f>第8期!AQ13</f>
        <v/>
      </c>
    </row>
    <row r="48">
      <c r="A48" s="57" t="inlineStr">
        <is>
          <t>市场价格</t>
        </is>
      </c>
      <c r="B48" s="89">
        <f>(B47-B40)/B39</f>
        <v/>
      </c>
      <c r="C48" s="89">
        <f>(C47-C40)/C39</f>
        <v/>
      </c>
      <c r="D48" s="89">
        <f>(D47-D40)/D39</f>
        <v/>
      </c>
      <c r="E48" s="89">
        <f>(E47-E40)/E39</f>
        <v/>
      </c>
      <c r="F48" s="89">
        <f>(F47-F40)/F39</f>
        <v/>
      </c>
      <c r="G48" s="89">
        <f>(G47-G40)/G39</f>
        <v/>
      </c>
      <c r="H48" s="89">
        <f>(H47-H40)/H39</f>
        <v/>
      </c>
      <c r="I48" s="89">
        <f>(I47-I40)/I39</f>
        <v/>
      </c>
    </row>
    <row r="49">
      <c r="A49" s="1470" t="inlineStr">
        <is>
          <t>价格优势</t>
        </is>
      </c>
      <c r="B49" s="1473">
        <f>B46/B48-1</f>
        <v/>
      </c>
      <c r="C49" s="1473">
        <f>C46/C48-1</f>
        <v/>
      </c>
      <c r="D49" s="1473">
        <f>D46/D48-1</f>
        <v/>
      </c>
      <c r="E49" s="1473">
        <f>E46/E48-1</f>
        <v/>
      </c>
      <c r="F49" s="1473">
        <f>F46/F48-1</f>
        <v/>
      </c>
      <c r="G49" s="1473">
        <f>G46/G48-1</f>
        <v/>
      </c>
      <c r="H49" s="1473">
        <f>H46/H48-1</f>
        <v/>
      </c>
      <c r="I49" s="1473">
        <f>I46/I48-1</f>
        <v/>
      </c>
    </row>
    <row r="50">
      <c r="A50" s="57" t="inlineStr">
        <is>
          <t>平均价格优势</t>
        </is>
      </c>
      <c r="B50" s="1471" t="n"/>
      <c r="C50" s="1471" t="n"/>
      <c r="D50" s="1471">
        <f>AVERAGE(B49:D49)</f>
        <v/>
      </c>
      <c r="E50" s="1471">
        <f>AVERAGE(B49:E49)</f>
        <v/>
      </c>
      <c r="F50" s="1471">
        <f>AVERAGE(B49:F49)</f>
        <v/>
      </c>
      <c r="G50" s="1471">
        <f>AVERAGE(B49:G49)</f>
        <v/>
      </c>
      <c r="H50" s="1471">
        <f>AVERAGE(B49:H49)</f>
        <v/>
      </c>
      <c r="I50" s="1471">
        <f>AVERAGE(B49:I49)</f>
        <v/>
      </c>
    </row>
    <row r="52">
      <c r="A52" s="57" t="inlineStr">
        <is>
          <t>期数</t>
        </is>
      </c>
      <c r="B52" s="57" t="inlineStr">
        <is>
          <t>价格系数</t>
        </is>
      </c>
      <c r="C52" s="57" t="inlineStr">
        <is>
          <t>截距</t>
        </is>
      </c>
      <c r="D52" s="57" t="inlineStr">
        <is>
          <t>图一系数</t>
        </is>
      </c>
      <c r="E52" s="57" t="inlineStr">
        <is>
          <t>图一截距</t>
        </is>
      </c>
      <c r="F52" s="57" t="inlineStr">
        <is>
          <t>图三系数</t>
        </is>
      </c>
      <c r="G52" s="57" t="inlineStr">
        <is>
          <t>图三截距</t>
        </is>
      </c>
      <c r="H52" s="57" t="inlineStr">
        <is>
          <t>下期价格系数</t>
        </is>
      </c>
      <c r="I52" s="57" t="inlineStr">
        <is>
          <t>下期截距</t>
        </is>
      </c>
    </row>
    <row r="53">
      <c r="A53" s="57" t="n">
        <v>0</v>
      </c>
      <c r="B53" s="89">
        <f>(弹性分析!G6-弹性分析!G5-弹性分析!G5*弹性分析!Q12)/(弹性分析!C6-弹性分析!G5)</f>
        <v/>
      </c>
      <c r="C53" s="89">
        <f>-B53*弹性分析!C5+弹性分析!G5</f>
        <v/>
      </c>
      <c r="D53" s="89" t="n"/>
      <c r="E53" s="89" t="n"/>
      <c r="F53" s="89" t="n"/>
      <c r="G53" s="89" t="n"/>
      <c r="H53" s="89" t="n"/>
      <c r="I53" s="89" t="n"/>
    </row>
    <row r="54">
      <c r="A54" s="57" t="n">
        <v>1</v>
      </c>
      <c r="B54" s="89">
        <f>B39</f>
        <v/>
      </c>
      <c r="C54" s="89">
        <f>B40</f>
        <v/>
      </c>
      <c r="D54" s="89">
        <f>SLOPE(B53:B54,A53:A54)</f>
        <v/>
      </c>
      <c r="E54" s="89">
        <f>INTERCEPT(B53:B54,A53:A54)</f>
        <v/>
      </c>
      <c r="F54" s="89">
        <f>SLOPE(C53:C54,B53:B54)</f>
        <v/>
      </c>
      <c r="G54" s="89">
        <f>INTERCEPT(C53:C54,B53:B54)</f>
        <v/>
      </c>
      <c r="H54" s="89">
        <f>D54*A55+E54</f>
        <v/>
      </c>
      <c r="I54" s="89">
        <f>F54*H54+G54</f>
        <v/>
      </c>
    </row>
    <row r="55">
      <c r="A55" s="57" t="n">
        <v>2</v>
      </c>
      <c r="B55" s="89">
        <f>C39</f>
        <v/>
      </c>
      <c r="C55" s="89">
        <f>C40</f>
        <v/>
      </c>
      <c r="D55" s="89">
        <f>SLOPE(B53:B55,A53:A55)</f>
        <v/>
      </c>
      <c r="E55" s="89">
        <f>INTERCEPT(B53:B55,A53:A55)</f>
        <v/>
      </c>
      <c r="F55" s="89">
        <f>SLOPE(C53:C55,B53:B55)</f>
        <v/>
      </c>
      <c r="G55" s="89">
        <f>INTERCEPT(C53:C55,B53:B55)</f>
        <v/>
      </c>
      <c r="H55" s="89">
        <f>D55*A56+E55</f>
        <v/>
      </c>
      <c r="I55" s="89">
        <f>F55*H55+G55</f>
        <v/>
      </c>
    </row>
    <row r="56">
      <c r="A56" s="57" t="n">
        <v>3</v>
      </c>
      <c r="B56" s="89">
        <f>D39</f>
        <v/>
      </c>
      <c r="C56" s="89">
        <f>D40</f>
        <v/>
      </c>
      <c r="D56" s="89">
        <f>SLOPE(B53:B56,A53:A56)</f>
        <v/>
      </c>
      <c r="E56" s="89">
        <f>INTERCEPT(B53:B56,A53:A56)</f>
        <v/>
      </c>
      <c r="F56" s="89">
        <f>SLOPE(C53:C56,B53:B56)</f>
        <v/>
      </c>
      <c r="G56" s="89">
        <f>INTERCEPT(C53:C56,B53:B56)</f>
        <v/>
      </c>
      <c r="H56" s="89">
        <f>D56*A57+E56</f>
        <v/>
      </c>
      <c r="I56" s="89">
        <f>F56*H56+G56</f>
        <v/>
      </c>
    </row>
    <row r="57">
      <c r="A57" s="57" t="n">
        <v>4</v>
      </c>
      <c r="B57" s="89">
        <f>E39</f>
        <v/>
      </c>
      <c r="C57" s="89">
        <f>E40</f>
        <v/>
      </c>
      <c r="D57" s="89">
        <f>SLOPE(B53:B57,A53:A57)</f>
        <v/>
      </c>
      <c r="E57" s="89">
        <f>INTERCEPT(B53:B57,A53:A57)</f>
        <v/>
      </c>
      <c r="F57" s="89">
        <f>SLOPE(C53:C57,B53:B57)</f>
        <v/>
      </c>
      <c r="G57" s="89">
        <f>INTERCEPT(C53:C57,B53:B57)</f>
        <v/>
      </c>
      <c r="H57" s="89">
        <f>D57*A58+E57</f>
        <v/>
      </c>
      <c r="I57" s="89">
        <f>F57*H57+G57</f>
        <v/>
      </c>
    </row>
    <row r="58">
      <c r="A58" s="57" t="n">
        <v>5</v>
      </c>
      <c r="B58" s="89">
        <f>F39</f>
        <v/>
      </c>
      <c r="C58" s="89">
        <f>F40</f>
        <v/>
      </c>
      <c r="D58" s="89">
        <f>SLOPE(B53:B58,A53:A58)</f>
        <v/>
      </c>
      <c r="E58" s="89">
        <f>INTERCEPT(B53:B58,A53:A58)</f>
        <v/>
      </c>
      <c r="F58" s="89">
        <f>SLOPE(C53:C58,B53:B58)</f>
        <v/>
      </c>
      <c r="G58" s="89">
        <f>INTERCEPT(C53:C58,B53:B58)</f>
        <v/>
      </c>
      <c r="H58" s="89">
        <f>D58*A59+E58</f>
        <v/>
      </c>
      <c r="I58" s="89">
        <f>F58*H58+G58</f>
        <v/>
      </c>
    </row>
    <row r="59">
      <c r="A59" s="57" t="n">
        <v>6</v>
      </c>
      <c r="B59" s="89">
        <f>G39</f>
        <v/>
      </c>
      <c r="C59" s="89">
        <f>G40</f>
        <v/>
      </c>
      <c r="D59" s="89">
        <f>SLOPE(B53:B59,A53:A59)</f>
        <v/>
      </c>
      <c r="E59" s="89">
        <f>INTERCEPT(B53:B59,A53:A59)</f>
        <v/>
      </c>
      <c r="F59" s="89">
        <f>SLOPE(C53:C59,B53:B59)</f>
        <v/>
      </c>
      <c r="G59" s="89">
        <f>INTERCEPT(C53:C59,B53:B59)</f>
        <v/>
      </c>
      <c r="H59" s="89">
        <f>D59*A60+E59</f>
        <v/>
      </c>
      <c r="I59" s="89">
        <f>F59*H59+G59</f>
        <v/>
      </c>
    </row>
    <row r="60">
      <c r="A60" s="57" t="n">
        <v>7</v>
      </c>
      <c r="B60" s="89">
        <f>H39</f>
        <v/>
      </c>
      <c r="C60" s="89">
        <f>H40</f>
        <v/>
      </c>
      <c r="D60" s="89">
        <f>SLOPE(B53:B60,A53:A60)</f>
        <v/>
      </c>
      <c r="E60" s="89">
        <f>INTERCEPT(B53:B60,A53:A60)</f>
        <v/>
      </c>
      <c r="F60" s="89">
        <f>SLOPE(C53:C60,B53:B60)</f>
        <v/>
      </c>
      <c r="G60" s="89">
        <f>INTERCEPT(C53:C60,B53:B60)</f>
        <v/>
      </c>
      <c r="H60" s="89">
        <f>D60*A61+E60</f>
        <v/>
      </c>
      <c r="I60" s="89">
        <f>F60*H60+G60</f>
        <v/>
      </c>
    </row>
    <row r="61">
      <c r="A61" s="57" t="n">
        <v>8</v>
      </c>
      <c r="B61" s="89">
        <f>I39</f>
        <v/>
      </c>
      <c r="C61" s="89">
        <f>I40</f>
        <v/>
      </c>
      <c r="D61" s="89">
        <f>SLOPE(B53:B61,A53:A61)</f>
        <v/>
      </c>
      <c r="E61" s="89">
        <f>INTERCEPT(B53:B61,A53:A61)</f>
        <v/>
      </c>
      <c r="F61" s="89">
        <f>SLOPE(C53:C61,B53:B61)</f>
        <v/>
      </c>
      <c r="G61" s="89">
        <f>INTERCEPT(C53:C61,B53:B61)</f>
        <v/>
      </c>
      <c r="H61" s="89" t="n"/>
      <c r="I61" s="89" t="n"/>
    </row>
  </sheetData>
  <mergeCells count="9">
    <mergeCell ref="N1:O1"/>
    <mergeCell ref="D1:E1"/>
    <mergeCell ref="H1:I1"/>
    <mergeCell ref="L1:M1"/>
    <mergeCell ref="J1:K1"/>
    <mergeCell ref="P1:Q1"/>
    <mergeCell ref="B1:C1"/>
    <mergeCell ref="F1:G1"/>
    <mergeCell ref="A1:A2"/>
  </mergeCells>
  <pageMargins left="0.7" right="0.7" top="0.75" bottom="0.75" header="0.3" footer="0.3"/>
  <drawing xmlns:r="http://schemas.openxmlformats.org/officeDocument/2006/relationships" r:id="rId1"/>
</worksheet>
</file>

<file path=xl/worksheets/sheet18.xml><?xml version="1.0" encoding="utf-8"?>
<worksheet xmlns="http://schemas.openxmlformats.org/spreadsheetml/2006/main">
  <sheetPr codeName="Sheet10">
    <tabColor rgb="FFE1EEFF"/>
    <outlinePr summaryBelow="1" summaryRight="1"/>
    <pageSetUpPr/>
  </sheetPr>
  <dimension ref="A1:Q61"/>
  <sheetViews>
    <sheetView topLeftCell="A25" zoomScale="70" zoomScaleNormal="70" workbookViewId="0">
      <selection activeCell="H71" sqref="H71"/>
    </sheetView>
  </sheetViews>
  <sheetFormatPr baseColWidth="8" defaultColWidth="9" defaultRowHeight="14"/>
  <cols>
    <col width="23.90625" customWidth="1" style="1178" min="1" max="1"/>
    <col width="9.453125" customWidth="1" style="1178" min="2" max="2"/>
    <col width="9" customWidth="1" style="1178" min="3" max="3"/>
    <col width="9.54296875" customWidth="1" style="1178" min="4" max="5"/>
    <col width="9" customWidth="1" style="1178" min="6" max="9"/>
    <col width="9.1796875" customWidth="1" style="1178" min="14" max="15"/>
  </cols>
  <sheetData>
    <row r="1" ht="15" customHeight="1" s="1178">
      <c r="A1" s="1155" t="inlineStr">
        <is>
          <t>企业</t>
        </is>
      </c>
      <c r="B1" s="1154" t="inlineStr">
        <is>
          <t>第一期</t>
        </is>
      </c>
      <c r="C1" s="1181" t="n"/>
      <c r="D1" s="1154" t="inlineStr">
        <is>
          <t>第二期</t>
        </is>
      </c>
      <c r="E1" s="1181" t="n"/>
      <c r="F1" s="1154" t="inlineStr">
        <is>
          <t>第三期</t>
        </is>
      </c>
      <c r="G1" s="1181" t="n"/>
      <c r="H1" s="1154" t="inlineStr">
        <is>
          <t>第四期</t>
        </is>
      </c>
      <c r="I1" s="1181" t="n"/>
      <c r="J1" s="1154" t="inlineStr">
        <is>
          <t>第五期</t>
        </is>
      </c>
      <c r="K1" s="1181" t="n"/>
      <c r="L1" s="1154" t="inlineStr">
        <is>
          <t>第六期</t>
        </is>
      </c>
      <c r="M1" s="1181" t="n"/>
      <c r="N1" s="1154" t="inlineStr">
        <is>
          <t>第七期</t>
        </is>
      </c>
      <c r="O1" s="1181" t="n"/>
      <c r="P1" s="1154" t="inlineStr">
        <is>
          <t>第八期</t>
        </is>
      </c>
      <c r="Q1" s="1181" t="n"/>
    </row>
    <row r="2" ht="15" customHeight="1" s="1178">
      <c r="A2" s="1229" t="n"/>
      <c r="B2" s="122" t="inlineStr">
        <is>
          <t>需求</t>
        </is>
      </c>
      <c r="C2" s="122" t="inlineStr">
        <is>
          <t>价格</t>
        </is>
      </c>
      <c r="D2" s="122" t="inlineStr">
        <is>
          <t>需求</t>
        </is>
      </c>
      <c r="E2" s="122" t="inlineStr">
        <is>
          <t>价格</t>
        </is>
      </c>
      <c r="F2" s="122" t="inlineStr">
        <is>
          <t>需求</t>
        </is>
      </c>
      <c r="G2" s="122" t="inlineStr">
        <is>
          <t>价格</t>
        </is>
      </c>
      <c r="H2" s="122" t="inlineStr">
        <is>
          <t>需求</t>
        </is>
      </c>
      <c r="I2" s="122" t="inlineStr">
        <is>
          <t>价格</t>
        </is>
      </c>
      <c r="J2" s="122" t="inlineStr">
        <is>
          <t>需求</t>
        </is>
      </c>
      <c r="K2" s="122" t="inlineStr">
        <is>
          <t>价格</t>
        </is>
      </c>
      <c r="L2" s="122" t="inlineStr">
        <is>
          <t>需求</t>
        </is>
      </c>
      <c r="M2" s="122" t="inlineStr">
        <is>
          <t>价格</t>
        </is>
      </c>
      <c r="N2" s="122" t="inlineStr">
        <is>
          <t>需求</t>
        </is>
      </c>
      <c r="O2" s="122" t="inlineStr">
        <is>
          <t>价格</t>
        </is>
      </c>
      <c r="P2" s="122" t="inlineStr">
        <is>
          <t>需求</t>
        </is>
      </c>
      <c r="Q2" s="122" t="inlineStr">
        <is>
          <t>价格</t>
        </is>
      </c>
    </row>
    <row r="3">
      <c r="A3" s="123">
        <f>第1期!AN37</f>
        <v/>
      </c>
      <c r="B3" s="124">
        <f>第1期!BL7</f>
        <v/>
      </c>
      <c r="C3" s="124">
        <f>第1期!AT37</f>
        <v/>
      </c>
      <c r="D3" s="124">
        <f>第2期!BL7</f>
        <v/>
      </c>
      <c r="E3" s="124">
        <f>第2期!AT37</f>
        <v/>
      </c>
      <c r="F3" s="124">
        <f>第3期!BL7</f>
        <v/>
      </c>
      <c r="G3" s="124">
        <f>第3期!AT37</f>
        <v/>
      </c>
      <c r="H3" s="124">
        <f>第4期!BL7</f>
        <v/>
      </c>
      <c r="I3" s="124">
        <f>第4期!AT37</f>
        <v/>
      </c>
      <c r="J3" s="124">
        <f>第5期!BL7</f>
        <v/>
      </c>
      <c r="K3" s="124">
        <f>第5期!AT37</f>
        <v/>
      </c>
      <c r="L3" s="124">
        <f>第6期!BL7</f>
        <v/>
      </c>
      <c r="M3" s="124">
        <f>第6期!AT37</f>
        <v/>
      </c>
      <c r="N3" s="124">
        <f>第7期!BL7</f>
        <v/>
      </c>
      <c r="O3" s="124">
        <f>第7期!AT37</f>
        <v/>
      </c>
      <c r="P3" s="124">
        <f>第8期!BL7</f>
        <v/>
      </c>
      <c r="Q3" s="124">
        <f>第8期!AT37</f>
        <v/>
      </c>
    </row>
    <row r="4">
      <c r="A4" s="123">
        <f>第1期!AN38</f>
        <v/>
      </c>
      <c r="B4" s="124">
        <f>第1期!BL8</f>
        <v/>
      </c>
      <c r="C4" s="124">
        <f>第1期!AT38</f>
        <v/>
      </c>
      <c r="D4" s="124">
        <f>第2期!BL8</f>
        <v/>
      </c>
      <c r="E4" s="124">
        <f>第2期!AT38</f>
        <v/>
      </c>
      <c r="F4" s="124">
        <f>第3期!BL8</f>
        <v/>
      </c>
      <c r="G4" s="124">
        <f>第3期!AT38</f>
        <v/>
      </c>
      <c r="H4" s="124">
        <f>第4期!BL8</f>
        <v/>
      </c>
      <c r="I4" s="124">
        <f>第4期!AT38</f>
        <v/>
      </c>
      <c r="J4" s="124">
        <f>第5期!BL8</f>
        <v/>
      </c>
      <c r="K4" s="124">
        <f>第5期!AT38</f>
        <v/>
      </c>
      <c r="L4" s="124">
        <f>第6期!BL8</f>
        <v/>
      </c>
      <c r="M4" s="124">
        <f>第6期!AT38</f>
        <v/>
      </c>
      <c r="N4" s="124">
        <f>第7期!BL8</f>
        <v/>
      </c>
      <c r="O4" s="124">
        <f>第7期!AT38</f>
        <v/>
      </c>
      <c r="P4" s="124">
        <f>第8期!BL8</f>
        <v/>
      </c>
      <c r="Q4" s="124">
        <f>第8期!AT38</f>
        <v/>
      </c>
    </row>
    <row r="5">
      <c r="A5" s="123">
        <f>第1期!AN39</f>
        <v/>
      </c>
      <c r="B5" s="124">
        <f>第1期!BL9</f>
        <v/>
      </c>
      <c r="C5" s="124">
        <f>第1期!AT39</f>
        <v/>
      </c>
      <c r="D5" s="124">
        <f>第2期!BL9</f>
        <v/>
      </c>
      <c r="E5" s="124">
        <f>第2期!AT39</f>
        <v/>
      </c>
      <c r="F5" s="124">
        <f>第3期!BL9</f>
        <v/>
      </c>
      <c r="G5" s="124">
        <f>第3期!AT39</f>
        <v/>
      </c>
      <c r="H5" s="124">
        <f>第4期!BL9</f>
        <v/>
      </c>
      <c r="I5" s="124">
        <f>第4期!AT39</f>
        <v/>
      </c>
      <c r="J5" s="124">
        <f>第5期!BL9</f>
        <v/>
      </c>
      <c r="K5" s="124">
        <f>第5期!AT39</f>
        <v/>
      </c>
      <c r="L5" s="124">
        <f>第6期!BL9</f>
        <v/>
      </c>
      <c r="M5" s="124">
        <f>第6期!AT39</f>
        <v/>
      </c>
      <c r="N5" s="124">
        <f>第7期!BL9</f>
        <v/>
      </c>
      <c r="O5" s="124">
        <f>第7期!AT39</f>
        <v/>
      </c>
      <c r="P5" s="124">
        <f>第8期!BL9</f>
        <v/>
      </c>
      <c r="Q5" s="124">
        <f>第8期!AT39</f>
        <v/>
      </c>
    </row>
    <row r="6">
      <c r="A6" s="123">
        <f>第1期!AN40</f>
        <v/>
      </c>
      <c r="B6" s="124">
        <f>第1期!BL10</f>
        <v/>
      </c>
      <c r="C6" s="124">
        <f>第1期!AT40</f>
        <v/>
      </c>
      <c r="D6" s="124">
        <f>第2期!BL10</f>
        <v/>
      </c>
      <c r="E6" s="124">
        <f>第2期!AT40</f>
        <v/>
      </c>
      <c r="F6" s="124">
        <f>第3期!BL10</f>
        <v/>
      </c>
      <c r="G6" s="124">
        <f>第3期!AT40</f>
        <v/>
      </c>
      <c r="H6" s="124">
        <f>第4期!BL10</f>
        <v/>
      </c>
      <c r="I6" s="124">
        <f>第4期!AT40</f>
        <v/>
      </c>
      <c r="J6" s="124">
        <f>第5期!BL10</f>
        <v/>
      </c>
      <c r="K6" s="124">
        <f>第5期!AT40</f>
        <v/>
      </c>
      <c r="L6" s="124">
        <f>第6期!BL10</f>
        <v/>
      </c>
      <c r="M6" s="124">
        <f>第6期!AT40</f>
        <v/>
      </c>
      <c r="N6" s="124">
        <f>第7期!BL10</f>
        <v/>
      </c>
      <c r="O6" s="124">
        <f>第7期!AT40</f>
        <v/>
      </c>
      <c r="P6" s="124">
        <f>第8期!BL10</f>
        <v/>
      </c>
      <c r="Q6" s="124">
        <f>第8期!AT40</f>
        <v/>
      </c>
    </row>
    <row r="7">
      <c r="A7" s="123">
        <f>第1期!AN41</f>
        <v/>
      </c>
      <c r="B7" s="124">
        <f>第1期!BL11</f>
        <v/>
      </c>
      <c r="C7" s="124">
        <f>第1期!AT41</f>
        <v/>
      </c>
      <c r="D7" s="124">
        <f>第2期!BL11</f>
        <v/>
      </c>
      <c r="E7" s="124">
        <f>第2期!AT41</f>
        <v/>
      </c>
      <c r="F7" s="124">
        <f>第3期!BL11</f>
        <v/>
      </c>
      <c r="G7" s="124">
        <f>第3期!AT41</f>
        <v/>
      </c>
      <c r="H7" s="124">
        <f>第4期!BL11</f>
        <v/>
      </c>
      <c r="I7" s="124">
        <f>第4期!AT41</f>
        <v/>
      </c>
      <c r="J7" s="124">
        <f>第5期!BL11</f>
        <v/>
      </c>
      <c r="K7" s="124">
        <f>第5期!AT41</f>
        <v/>
      </c>
      <c r="L7" s="124">
        <f>第6期!BL11</f>
        <v/>
      </c>
      <c r="M7" s="124">
        <f>第6期!AT41</f>
        <v/>
      </c>
      <c r="N7" s="124">
        <f>第7期!BL11</f>
        <v/>
      </c>
      <c r="O7" s="124">
        <f>第7期!AT41</f>
        <v/>
      </c>
      <c r="P7" s="124">
        <f>第8期!BL11</f>
        <v/>
      </c>
      <c r="Q7" s="124">
        <f>第8期!AT41</f>
        <v/>
      </c>
    </row>
    <row r="8">
      <c r="A8" s="123">
        <f>第1期!AN42</f>
        <v/>
      </c>
      <c r="B8" s="124">
        <f>第1期!BL12</f>
        <v/>
      </c>
      <c r="C8" s="124">
        <f>第1期!AT42</f>
        <v/>
      </c>
      <c r="D8" s="124">
        <f>第2期!BL12</f>
        <v/>
      </c>
      <c r="E8" s="124">
        <f>第2期!AT42</f>
        <v/>
      </c>
      <c r="F8" s="124">
        <f>第3期!BL12</f>
        <v/>
      </c>
      <c r="G8" s="124">
        <f>第3期!AT42</f>
        <v/>
      </c>
      <c r="H8" s="124">
        <f>第4期!BL12</f>
        <v/>
      </c>
      <c r="I8" s="124">
        <f>第4期!AT42</f>
        <v/>
      </c>
      <c r="J8" s="124">
        <f>第5期!BL12</f>
        <v/>
      </c>
      <c r="K8" s="124">
        <f>第5期!AT42</f>
        <v/>
      </c>
      <c r="L8" s="124">
        <f>第6期!BL12</f>
        <v/>
      </c>
      <c r="M8" s="124">
        <f>第6期!AT42</f>
        <v/>
      </c>
      <c r="N8" s="124">
        <f>第7期!BL12</f>
        <v/>
      </c>
      <c r="O8" s="124">
        <f>第7期!AT42</f>
        <v/>
      </c>
      <c r="P8" s="124">
        <f>第8期!BL12</f>
        <v/>
      </c>
      <c r="Q8" s="124">
        <f>第8期!AT42</f>
        <v/>
      </c>
    </row>
    <row r="9">
      <c r="A9" s="123">
        <f>第1期!AN43</f>
        <v/>
      </c>
      <c r="B9" s="124">
        <f>第1期!BL13</f>
        <v/>
      </c>
      <c r="C9" s="124">
        <f>第1期!AT43</f>
        <v/>
      </c>
      <c r="D9" s="124">
        <f>第2期!BL13</f>
        <v/>
      </c>
      <c r="E9" s="124">
        <f>第2期!AT43</f>
        <v/>
      </c>
      <c r="F9" s="124">
        <f>第3期!BL13</f>
        <v/>
      </c>
      <c r="G9" s="124">
        <f>第3期!AT43</f>
        <v/>
      </c>
      <c r="H9" s="124">
        <f>第4期!BL13</f>
        <v/>
      </c>
      <c r="I9" s="124">
        <f>第4期!AT43</f>
        <v/>
      </c>
      <c r="J9" s="124">
        <f>第5期!BL13</f>
        <v/>
      </c>
      <c r="K9" s="124">
        <f>第5期!AT43</f>
        <v/>
      </c>
      <c r="L9" s="124">
        <f>第6期!BL13</f>
        <v/>
      </c>
      <c r="M9" s="124">
        <f>第6期!AT43</f>
        <v/>
      </c>
      <c r="N9" s="124">
        <f>第7期!BL13</f>
        <v/>
      </c>
      <c r="O9" s="124">
        <f>第7期!AT43</f>
        <v/>
      </c>
      <c r="P9" s="124">
        <f>第8期!BL13</f>
        <v/>
      </c>
      <c r="Q9" s="124">
        <f>第8期!AT43</f>
        <v/>
      </c>
    </row>
    <row r="10">
      <c r="A10" s="123">
        <f>第1期!AN44</f>
        <v/>
      </c>
      <c r="B10" s="124">
        <f>第1期!BL14</f>
        <v/>
      </c>
      <c r="C10" s="124">
        <f>第1期!AT44</f>
        <v/>
      </c>
      <c r="D10" s="124">
        <f>第2期!BL14</f>
        <v/>
      </c>
      <c r="E10" s="124">
        <f>第2期!AT44</f>
        <v/>
      </c>
      <c r="F10" s="124">
        <f>第3期!BL14</f>
        <v/>
      </c>
      <c r="G10" s="124">
        <f>第3期!AT44</f>
        <v/>
      </c>
      <c r="H10" s="124">
        <f>第4期!BL14</f>
        <v/>
      </c>
      <c r="I10" s="124">
        <f>第4期!AT44</f>
        <v/>
      </c>
      <c r="J10" s="124">
        <f>第5期!BL14</f>
        <v/>
      </c>
      <c r="K10" s="124">
        <f>第5期!AT44</f>
        <v/>
      </c>
      <c r="L10" s="124">
        <f>第6期!BL14</f>
        <v/>
      </c>
      <c r="M10" s="124">
        <f>第6期!AT44</f>
        <v/>
      </c>
      <c r="N10" s="124">
        <f>第7期!BL14</f>
        <v/>
      </c>
      <c r="O10" s="124">
        <f>第7期!AT44</f>
        <v/>
      </c>
      <c r="P10" s="124">
        <f>第8期!BL14</f>
        <v/>
      </c>
      <c r="Q10" s="124">
        <f>第8期!AT44</f>
        <v/>
      </c>
    </row>
    <row r="11">
      <c r="A11" s="123">
        <f>第1期!AN45</f>
        <v/>
      </c>
      <c r="B11" s="124">
        <f>第1期!BL15</f>
        <v/>
      </c>
      <c r="C11" s="124">
        <f>第1期!AT45</f>
        <v/>
      </c>
      <c r="D11" s="124">
        <f>第2期!BL15</f>
        <v/>
      </c>
      <c r="E11" s="124">
        <f>第2期!AT45</f>
        <v/>
      </c>
      <c r="F11" s="124">
        <f>第3期!BL15</f>
        <v/>
      </c>
      <c r="G11" s="124">
        <f>第3期!AT45</f>
        <v/>
      </c>
      <c r="H11" s="124">
        <f>第4期!BL15</f>
        <v/>
      </c>
      <c r="I11" s="124">
        <f>第4期!AT45</f>
        <v/>
      </c>
      <c r="J11" s="124">
        <f>第5期!BL15</f>
        <v/>
      </c>
      <c r="K11" s="124">
        <f>第5期!AT45</f>
        <v/>
      </c>
      <c r="L11" s="124">
        <f>第6期!BL15</f>
        <v/>
      </c>
      <c r="M11" s="124">
        <f>第6期!AT45</f>
        <v/>
      </c>
      <c r="N11" s="124">
        <f>第7期!BL15</f>
        <v/>
      </c>
      <c r="O11" s="124">
        <f>第7期!AT45</f>
        <v/>
      </c>
      <c r="P11" s="124">
        <f>第8期!BL15</f>
        <v/>
      </c>
      <c r="Q11" s="124">
        <f>第8期!AT45</f>
        <v/>
      </c>
    </row>
    <row r="12">
      <c r="A12" s="123">
        <f>第1期!AN46</f>
        <v/>
      </c>
      <c r="B12" s="124">
        <f>第1期!BL16</f>
        <v/>
      </c>
      <c r="C12" s="124">
        <f>第1期!AT46</f>
        <v/>
      </c>
      <c r="D12" s="124">
        <f>第2期!BL16</f>
        <v/>
      </c>
      <c r="E12" s="124">
        <f>第2期!AT46</f>
        <v/>
      </c>
      <c r="F12" s="124">
        <f>第3期!BL16</f>
        <v/>
      </c>
      <c r="G12" s="124">
        <f>第3期!AT46</f>
        <v/>
      </c>
      <c r="H12" s="124">
        <f>第4期!BL16</f>
        <v/>
      </c>
      <c r="I12" s="124">
        <f>第4期!AT46</f>
        <v/>
      </c>
      <c r="J12" s="124">
        <f>第5期!BL16</f>
        <v/>
      </c>
      <c r="K12" s="124">
        <f>第5期!AT46</f>
        <v/>
      </c>
      <c r="L12" s="124">
        <f>第6期!BL16</f>
        <v/>
      </c>
      <c r="M12" s="124">
        <f>第6期!AT46</f>
        <v/>
      </c>
      <c r="N12" s="124">
        <f>第7期!BL16</f>
        <v/>
      </c>
      <c r="O12" s="124">
        <f>第7期!AT46</f>
        <v/>
      </c>
      <c r="P12" s="124">
        <f>第8期!BL16</f>
        <v/>
      </c>
      <c r="Q12" s="124">
        <f>第8期!AT46</f>
        <v/>
      </c>
    </row>
    <row r="13">
      <c r="A13" s="123">
        <f>第1期!AN47</f>
        <v/>
      </c>
      <c r="B13" s="124">
        <f>第1期!BL17</f>
        <v/>
      </c>
      <c r="C13" s="124">
        <f>第1期!AT47</f>
        <v/>
      </c>
      <c r="D13" s="124">
        <f>第2期!BL17</f>
        <v/>
      </c>
      <c r="E13" s="124">
        <f>第2期!AT47</f>
        <v/>
      </c>
      <c r="F13" s="124">
        <f>第3期!BL17</f>
        <v/>
      </c>
      <c r="G13" s="124">
        <f>第3期!AT47</f>
        <v/>
      </c>
      <c r="H13" s="124">
        <f>第4期!BL17</f>
        <v/>
      </c>
      <c r="I13" s="124">
        <f>第4期!AT47</f>
        <v/>
      </c>
      <c r="J13" s="124">
        <f>第5期!BL17</f>
        <v/>
      </c>
      <c r="K13" s="124">
        <f>第5期!AT47</f>
        <v/>
      </c>
      <c r="L13" s="124">
        <f>第6期!BL17</f>
        <v/>
      </c>
      <c r="M13" s="124">
        <f>第6期!AT47</f>
        <v/>
      </c>
      <c r="N13" s="124">
        <f>第7期!BL17</f>
        <v/>
      </c>
      <c r="O13" s="124">
        <f>第7期!AT47</f>
        <v/>
      </c>
      <c r="P13" s="124">
        <f>第8期!BL17</f>
        <v/>
      </c>
      <c r="Q13" s="124">
        <f>第8期!AT47</f>
        <v/>
      </c>
    </row>
    <row r="14">
      <c r="A14" s="123">
        <f>第1期!AN48</f>
        <v/>
      </c>
      <c r="B14" s="124">
        <f>第1期!BL18</f>
        <v/>
      </c>
      <c r="C14" s="124">
        <f>第1期!AT48</f>
        <v/>
      </c>
      <c r="D14" s="124">
        <f>第2期!BL18</f>
        <v/>
      </c>
      <c r="E14" s="124">
        <f>第2期!AT48</f>
        <v/>
      </c>
      <c r="F14" s="124">
        <f>第3期!BL18</f>
        <v/>
      </c>
      <c r="G14" s="124">
        <f>第3期!AT48</f>
        <v/>
      </c>
      <c r="H14" s="124">
        <f>第4期!BL18</f>
        <v/>
      </c>
      <c r="I14" s="124">
        <f>第4期!AT48</f>
        <v/>
      </c>
      <c r="J14" s="124">
        <f>第5期!BL18</f>
        <v/>
      </c>
      <c r="K14" s="124">
        <f>第5期!AT48</f>
        <v/>
      </c>
      <c r="L14" s="124">
        <f>第6期!BL18</f>
        <v/>
      </c>
      <c r="M14" s="124">
        <f>第6期!AT48</f>
        <v/>
      </c>
      <c r="N14" s="124">
        <f>第7期!BL18</f>
        <v/>
      </c>
      <c r="O14" s="124">
        <f>第7期!AT48</f>
        <v/>
      </c>
      <c r="P14" s="124">
        <f>第8期!BL18</f>
        <v/>
      </c>
      <c r="Q14" s="124">
        <f>第8期!AT48</f>
        <v/>
      </c>
    </row>
    <row r="15">
      <c r="A15" s="123">
        <f>第1期!AN49</f>
        <v/>
      </c>
      <c r="B15" s="124">
        <f>第1期!BL19</f>
        <v/>
      </c>
      <c r="C15" s="124">
        <f>第1期!AT49</f>
        <v/>
      </c>
      <c r="D15" s="124">
        <f>第2期!BL19</f>
        <v/>
      </c>
      <c r="E15" s="124">
        <f>第2期!AT49</f>
        <v/>
      </c>
      <c r="F15" s="124">
        <f>第3期!BL19</f>
        <v/>
      </c>
      <c r="G15" s="124">
        <f>第3期!AT49</f>
        <v/>
      </c>
      <c r="H15" s="124">
        <f>第4期!BL19</f>
        <v/>
      </c>
      <c r="I15" s="124">
        <f>第4期!AT49</f>
        <v/>
      </c>
      <c r="J15" s="124">
        <f>第5期!BL19</f>
        <v/>
      </c>
      <c r="K15" s="124">
        <f>第5期!AT49</f>
        <v/>
      </c>
      <c r="L15" s="124">
        <f>第6期!BL19</f>
        <v/>
      </c>
      <c r="M15" s="124">
        <f>第6期!AT49</f>
        <v/>
      </c>
      <c r="N15" s="124">
        <f>第7期!BL19</f>
        <v/>
      </c>
      <c r="O15" s="124">
        <f>第7期!AT49</f>
        <v/>
      </c>
      <c r="P15" s="124">
        <f>第8期!BL19</f>
        <v/>
      </c>
      <c r="Q15" s="124">
        <f>第8期!AT49</f>
        <v/>
      </c>
    </row>
    <row r="16">
      <c r="A16" s="123">
        <f>第1期!AN50</f>
        <v/>
      </c>
      <c r="B16" s="124">
        <f>第1期!BL20</f>
        <v/>
      </c>
      <c r="C16" s="124">
        <f>第1期!AT50</f>
        <v/>
      </c>
      <c r="D16" s="124">
        <f>第2期!BL20</f>
        <v/>
      </c>
      <c r="E16" s="124">
        <f>第2期!AT50</f>
        <v/>
      </c>
      <c r="F16" s="124">
        <f>第3期!BL20</f>
        <v/>
      </c>
      <c r="G16" s="124">
        <f>第3期!AT50</f>
        <v/>
      </c>
      <c r="H16" s="124">
        <f>第4期!BL20</f>
        <v/>
      </c>
      <c r="I16" s="124">
        <f>第4期!AT50</f>
        <v/>
      </c>
      <c r="J16" s="124">
        <f>第5期!BL20</f>
        <v/>
      </c>
      <c r="K16" s="124">
        <f>第5期!AT50</f>
        <v/>
      </c>
      <c r="L16" s="124">
        <f>第6期!BL20</f>
        <v/>
      </c>
      <c r="M16" s="124">
        <f>第6期!AT50</f>
        <v/>
      </c>
      <c r="N16" s="124">
        <f>第7期!BL20</f>
        <v/>
      </c>
      <c r="O16" s="124">
        <f>第7期!AT50</f>
        <v/>
      </c>
      <c r="P16" s="124">
        <f>第8期!BL20</f>
        <v/>
      </c>
      <c r="Q16" s="124">
        <f>第8期!AT50</f>
        <v/>
      </c>
    </row>
    <row r="17">
      <c r="A17" s="123">
        <f>第1期!AN51</f>
        <v/>
      </c>
      <c r="B17" s="124">
        <f>第1期!BL21</f>
        <v/>
      </c>
      <c r="C17" s="124">
        <f>第1期!AT51</f>
        <v/>
      </c>
      <c r="D17" s="124">
        <f>第2期!BL21</f>
        <v/>
      </c>
      <c r="E17" s="124">
        <f>第2期!AT51</f>
        <v/>
      </c>
      <c r="F17" s="124">
        <f>第3期!BL21</f>
        <v/>
      </c>
      <c r="G17" s="124">
        <f>第3期!AT51</f>
        <v/>
      </c>
      <c r="H17" s="124">
        <f>第4期!BL21</f>
        <v/>
      </c>
      <c r="I17" s="124">
        <f>第4期!AT51</f>
        <v/>
      </c>
      <c r="J17" s="124">
        <f>第5期!BL21</f>
        <v/>
      </c>
      <c r="K17" s="124">
        <f>第5期!AT51</f>
        <v/>
      </c>
      <c r="L17" s="124">
        <f>第6期!BL21</f>
        <v/>
      </c>
      <c r="M17" s="124">
        <f>第6期!AT51</f>
        <v/>
      </c>
      <c r="N17" s="124">
        <f>第7期!BL21</f>
        <v/>
      </c>
      <c r="O17" s="124">
        <f>第7期!AT51</f>
        <v/>
      </c>
      <c r="P17" s="124">
        <f>第8期!BL21</f>
        <v/>
      </c>
      <c r="Q17" s="124">
        <f>第8期!AT51</f>
        <v/>
      </c>
    </row>
    <row r="18">
      <c r="A18" s="123">
        <f>第1期!AN52</f>
        <v/>
      </c>
      <c r="B18" s="124">
        <f>第1期!BL22</f>
        <v/>
      </c>
      <c r="C18" s="124">
        <f>第1期!AT52</f>
        <v/>
      </c>
      <c r="D18" s="124">
        <f>第2期!BL22</f>
        <v/>
      </c>
      <c r="E18" s="124">
        <f>第2期!AT52</f>
        <v/>
      </c>
      <c r="F18" s="124">
        <f>第3期!BL22</f>
        <v/>
      </c>
      <c r="G18" s="124">
        <f>第3期!AT52</f>
        <v/>
      </c>
      <c r="H18" s="124">
        <f>第4期!BL22</f>
        <v/>
      </c>
      <c r="I18" s="124">
        <f>第4期!AT52</f>
        <v/>
      </c>
      <c r="J18" s="124">
        <f>第5期!BL22</f>
        <v/>
      </c>
      <c r="K18" s="124">
        <f>第5期!AT52</f>
        <v/>
      </c>
      <c r="L18" s="124">
        <f>第6期!BL22</f>
        <v/>
      </c>
      <c r="M18" s="124">
        <f>第6期!AT52</f>
        <v/>
      </c>
      <c r="N18" s="124">
        <f>第7期!BL22</f>
        <v/>
      </c>
      <c r="O18" s="124">
        <f>第7期!AT52</f>
        <v/>
      </c>
      <c r="P18" s="124">
        <f>第8期!BL22</f>
        <v/>
      </c>
      <c r="Q18" s="124">
        <f>第8期!AT52</f>
        <v/>
      </c>
    </row>
    <row r="19">
      <c r="A19" s="123">
        <f>第1期!AN53</f>
        <v/>
      </c>
      <c r="B19" s="124">
        <f>第1期!BL23</f>
        <v/>
      </c>
      <c r="C19" s="124">
        <f>第1期!AT53</f>
        <v/>
      </c>
      <c r="D19" s="124">
        <f>第2期!BL23</f>
        <v/>
      </c>
      <c r="E19" s="124">
        <f>第2期!AT53</f>
        <v/>
      </c>
      <c r="F19" s="124">
        <f>第3期!BL23</f>
        <v/>
      </c>
      <c r="G19" s="124">
        <f>第3期!AT53</f>
        <v/>
      </c>
      <c r="H19" s="124">
        <f>第4期!BL23</f>
        <v/>
      </c>
      <c r="I19" s="124">
        <f>第4期!AT53</f>
        <v/>
      </c>
      <c r="J19" s="124">
        <f>第5期!BL23</f>
        <v/>
      </c>
      <c r="K19" s="124">
        <f>第5期!AT53</f>
        <v/>
      </c>
      <c r="L19" s="124">
        <f>第6期!BL23</f>
        <v/>
      </c>
      <c r="M19" s="124">
        <f>第6期!AT53</f>
        <v/>
      </c>
      <c r="N19" s="124">
        <f>第7期!BL23</f>
        <v/>
      </c>
      <c r="O19" s="124">
        <f>第7期!AT53</f>
        <v/>
      </c>
      <c r="P19" s="124">
        <f>第8期!BL23</f>
        <v/>
      </c>
      <c r="Q19" s="124">
        <f>第8期!AT53</f>
        <v/>
      </c>
    </row>
    <row r="20">
      <c r="A20" s="123" t="n"/>
      <c r="B20" s="124" t="n"/>
      <c r="C20" s="124" t="n"/>
      <c r="D20" s="124" t="n"/>
      <c r="E20" s="124" t="n"/>
      <c r="F20" s="124" t="n"/>
      <c r="G20" s="124" t="n"/>
      <c r="H20" s="124" t="n"/>
      <c r="I20" s="124" t="n"/>
      <c r="J20" s="124" t="n"/>
      <c r="K20" s="124" t="n"/>
      <c r="L20" s="124" t="n"/>
      <c r="M20" s="124" t="n"/>
      <c r="N20" s="124" t="n"/>
      <c r="O20" s="124" t="n"/>
      <c r="P20" s="124" t="n"/>
      <c r="Q20" s="124" t="n"/>
    </row>
    <row r="21">
      <c r="A21" s="123" t="n"/>
      <c r="B21" s="124" t="n"/>
      <c r="C21" s="124" t="n"/>
      <c r="D21" s="124" t="n"/>
      <c r="E21" s="124" t="n"/>
      <c r="F21" s="124" t="n"/>
      <c r="G21" s="124" t="n"/>
      <c r="H21" s="124" t="n"/>
      <c r="I21" s="124" t="n"/>
      <c r="J21" s="124" t="n"/>
      <c r="K21" s="124" t="n"/>
      <c r="L21" s="124" t="n"/>
      <c r="M21" s="124" t="n"/>
      <c r="N21" s="124" t="n"/>
      <c r="O21" s="124" t="n"/>
      <c r="P21" s="124" t="n"/>
      <c r="Q21" s="124" t="n"/>
    </row>
    <row r="22">
      <c r="A22" s="123" t="n"/>
      <c r="B22" s="124" t="n"/>
      <c r="C22" s="124" t="n"/>
      <c r="D22" s="124" t="n"/>
      <c r="E22" s="124" t="n"/>
      <c r="F22" s="124" t="n"/>
      <c r="G22" s="124" t="n"/>
      <c r="H22" s="124" t="n"/>
      <c r="I22" s="124" t="n"/>
      <c r="J22" s="124" t="n"/>
      <c r="K22" s="124" t="n"/>
      <c r="L22" s="124" t="n"/>
      <c r="M22" s="124" t="n"/>
      <c r="N22" s="124" t="n"/>
      <c r="O22" s="124" t="n"/>
      <c r="P22" s="124" t="n"/>
      <c r="Q22" s="124" t="n"/>
    </row>
    <row r="23" ht="15" customHeight="1" s="1178">
      <c r="A23" s="125" t="inlineStr">
        <is>
          <t>均价</t>
        </is>
      </c>
      <c r="B23" s="125" t="n"/>
      <c r="C23" s="125">
        <f>第1期!BL27</f>
        <v/>
      </c>
      <c r="D23" s="125" t="n"/>
      <c r="E23" s="125">
        <f>第2期!BL27</f>
        <v/>
      </c>
      <c r="F23" s="125" t="n"/>
      <c r="G23" s="125">
        <f>第3期!BL27</f>
        <v/>
      </c>
      <c r="H23" s="125" t="n"/>
      <c r="I23" s="125">
        <f>第4期!BL27</f>
        <v/>
      </c>
      <c r="J23" s="125" t="n"/>
      <c r="K23" s="125">
        <f>第5期!BL27</f>
        <v/>
      </c>
      <c r="L23" s="125" t="n"/>
      <c r="M23" s="125">
        <f>第6期!BL27</f>
        <v/>
      </c>
      <c r="N23" s="125" t="n"/>
      <c r="O23" s="125">
        <f>第7期!BL27</f>
        <v/>
      </c>
      <c r="P23" s="125" t="n"/>
      <c r="Q23" s="125">
        <f>第8期!BL27</f>
        <v/>
      </c>
    </row>
    <row r="24">
      <c r="A24" s="89" t="inlineStr">
        <is>
          <t>总需求</t>
        </is>
      </c>
      <c r="B24" s="89">
        <f>第1期!BL28</f>
        <v/>
      </c>
      <c r="C24" s="89" t="n"/>
      <c r="D24" s="89">
        <f>第2期!BL28</f>
        <v/>
      </c>
      <c r="E24" s="89" t="n"/>
      <c r="F24" s="89">
        <f>第3期!BL28</f>
        <v/>
      </c>
      <c r="G24" s="89" t="n"/>
      <c r="H24" s="89">
        <f>第4期!BL28</f>
        <v/>
      </c>
      <c r="I24" s="89" t="n"/>
      <c r="J24" s="89">
        <f>第5期!BL28</f>
        <v/>
      </c>
      <c r="K24" s="89" t="n"/>
      <c r="L24" s="89">
        <f>第6期!BL28</f>
        <v/>
      </c>
      <c r="M24" s="89" t="n"/>
      <c r="N24" s="89">
        <f>第7期!BL28</f>
        <v/>
      </c>
      <c r="O24" s="89" t="n"/>
      <c r="P24" s="89">
        <f>第8期!BL28</f>
        <v/>
      </c>
      <c r="Q24" s="89" t="n"/>
    </row>
    <row r="25">
      <c r="A25" s="57" t="inlineStr">
        <is>
          <t>中位数</t>
        </is>
      </c>
      <c r="B25" s="57">
        <f>MEDIAN(B3:B22)</f>
        <v/>
      </c>
      <c r="C25" s="57">
        <f>VLOOKUP(B25,B3:C22,2,1)</f>
        <v/>
      </c>
      <c r="D25" s="57">
        <f>MEDIAN(D3:D22)</f>
        <v/>
      </c>
      <c r="E25" s="57">
        <f>VLOOKUP(D25,D3:E22,2,1)</f>
        <v/>
      </c>
      <c r="F25" s="57">
        <f>MEDIAN(F3:F22)</f>
        <v/>
      </c>
      <c r="G25" s="57">
        <f>VLOOKUP(F25,F3:G22,2,1)</f>
        <v/>
      </c>
      <c r="H25" s="57">
        <f>MEDIAN(H3:H22)</f>
        <v/>
      </c>
      <c r="I25" s="57">
        <f>VLOOKUP(H25,H3:I22,2,1)</f>
        <v/>
      </c>
      <c r="J25" s="57">
        <f>MEDIAN(J3:J22)</f>
        <v/>
      </c>
      <c r="K25" s="57">
        <f>VLOOKUP(J25,J3:K22,2,1)</f>
        <v/>
      </c>
      <c r="L25" s="57">
        <f>MEDIAN(L3:L22)</f>
        <v/>
      </c>
      <c r="M25" s="57">
        <f>VLOOKUP(L25,L3:M22,2,1)</f>
        <v/>
      </c>
      <c r="N25" s="57">
        <f>MEDIAN(N3:N22)</f>
        <v/>
      </c>
      <c r="O25" s="57">
        <f>VLOOKUP(N25,N3:O22,2,1)</f>
        <v/>
      </c>
      <c r="P25" s="57">
        <f>MEDIAN(P3:P22)</f>
        <v/>
      </c>
      <c r="Q25" s="57">
        <f>VLOOKUP(P25,P3:Q22,2,1)</f>
        <v/>
      </c>
    </row>
    <row r="26">
      <c r="A26" s="89" t="inlineStr">
        <is>
          <t>调整均值</t>
        </is>
      </c>
      <c r="B26" s="89">
        <f>AVERAGE(B3:B22)</f>
        <v/>
      </c>
      <c r="C26" s="89">
        <f>SUMPRODUCT(B3:B22,C3:C22)/SUM(B3:B22)</f>
        <v/>
      </c>
      <c r="D26" s="89">
        <f>AVERAGE(D3:D22)</f>
        <v/>
      </c>
      <c r="E26" s="89">
        <f>SUMPRODUCT(D3:D22,E3:E22)/SUM(D3:D22)</f>
        <v/>
      </c>
      <c r="F26" s="89">
        <f>AVERAGE(F3:F22)</f>
        <v/>
      </c>
      <c r="G26" s="89">
        <f>SUMPRODUCT(F3:F22,G3:G22)/SUM(F3:F22)</f>
        <v/>
      </c>
      <c r="H26" s="89">
        <f>AVERAGE(H3:H22)</f>
        <v/>
      </c>
      <c r="I26" s="89">
        <f>SUMPRODUCT(H3:H22,I3:I22)/SUM(H3:H22)</f>
        <v/>
      </c>
      <c r="J26" s="89">
        <f>AVERAGE(J3:J22)</f>
        <v/>
      </c>
      <c r="K26" s="89">
        <f>SUMPRODUCT(J3:J22,K3:K22)/SUM(J3:J22)</f>
        <v/>
      </c>
      <c r="L26" s="89">
        <f>AVERAGE(L3:L22)</f>
        <v/>
      </c>
      <c r="M26" s="89">
        <f>SUMPRODUCT(L3:L22,M3:M22)/SUM(L3:L22)</f>
        <v/>
      </c>
      <c r="N26" s="89">
        <f>AVERAGE(N3:N22)</f>
        <v/>
      </c>
      <c r="O26" s="89">
        <f>SUMPRODUCT(N3:N22,O3:O22)/SUM(N3:N22)</f>
        <v/>
      </c>
      <c r="P26" s="89">
        <f>AVERAGE(P3:P22)</f>
        <v/>
      </c>
      <c r="Q26" s="89">
        <f>SUMPRODUCT(P3:P22,Q3:Q22)/SUM(P3:P22)</f>
        <v/>
      </c>
    </row>
    <row r="28" ht="15" customHeight="1" s="1178">
      <c r="A28" s="57" t="n"/>
      <c r="B28" s="57" t="inlineStr">
        <is>
          <t>第一期</t>
        </is>
      </c>
      <c r="C28" s="57" t="inlineStr">
        <is>
          <t>第二期</t>
        </is>
      </c>
      <c r="D28" s="57" t="inlineStr">
        <is>
          <t>第三期</t>
        </is>
      </c>
      <c r="E28" s="57" t="inlineStr">
        <is>
          <t>第四期</t>
        </is>
      </c>
      <c r="F28" s="57" t="inlineStr">
        <is>
          <t>第五期</t>
        </is>
      </c>
      <c r="G28" s="57" t="inlineStr">
        <is>
          <t>第六期</t>
        </is>
      </c>
      <c r="H28" s="57" t="inlineStr">
        <is>
          <t>第七期</t>
        </is>
      </c>
      <c r="I28" s="57" t="inlineStr">
        <is>
          <t>第八期</t>
        </is>
      </c>
      <c r="K28" s="1467" t="inlineStr">
        <is>
          <t>调整趋势线</t>
        </is>
      </c>
      <c r="L28" s="136" t="inlineStr">
        <is>
          <t>价格</t>
        </is>
      </c>
      <c r="M28" s="136" t="inlineStr">
        <is>
          <t>销量</t>
        </is>
      </c>
      <c r="N28" s="136" t="inlineStr">
        <is>
          <t>价格系数</t>
        </is>
      </c>
      <c r="O28" s="136" t="inlineStr">
        <is>
          <t>截距</t>
        </is>
      </c>
    </row>
    <row r="29" ht="15" customHeight="1" s="1178">
      <c r="A29" s="57" t="inlineStr">
        <is>
          <t>待销</t>
        </is>
      </c>
      <c r="B29" s="89">
        <f>第1期!AB43</f>
        <v/>
      </c>
      <c r="C29" s="89">
        <f>第2期!AB43</f>
        <v/>
      </c>
      <c r="D29" s="89">
        <f>第3期!AB43</f>
        <v/>
      </c>
      <c r="E29" s="89">
        <f>第4期!AB43</f>
        <v/>
      </c>
      <c r="F29" s="89">
        <f>第5期!AB43</f>
        <v/>
      </c>
      <c r="G29" s="89">
        <f>第6期!AB43</f>
        <v/>
      </c>
      <c r="H29" s="89">
        <f>第7期!AB43</f>
        <v/>
      </c>
      <c r="I29" s="89">
        <f>第8期!AB43</f>
        <v/>
      </c>
      <c r="K29" s="1467" t="inlineStr">
        <is>
          <t>点1</t>
        </is>
      </c>
      <c r="L29" s="1468" t="n"/>
      <c r="M29" s="1468" t="n"/>
      <c r="N29" s="1468">
        <f>(M29-M30)/(L29-L30)</f>
        <v/>
      </c>
      <c r="O29" s="1468">
        <f>M29-N29*L29</f>
        <v/>
      </c>
    </row>
    <row r="30" ht="15" customHeight="1" s="1178">
      <c r="A30" s="57" t="inlineStr">
        <is>
          <t>预计价格系数</t>
        </is>
      </c>
      <c r="B30" s="89" t="n"/>
      <c r="C30" s="89">
        <f>H54</f>
        <v/>
      </c>
      <c r="D30" s="89">
        <f>H55</f>
        <v/>
      </c>
      <c r="E30" s="89">
        <f>H56</f>
        <v/>
      </c>
      <c r="F30" s="89">
        <f>H57</f>
        <v/>
      </c>
      <c r="G30" s="89">
        <f>H58</f>
        <v/>
      </c>
      <c r="H30" s="89">
        <f>H59</f>
        <v/>
      </c>
      <c r="I30" s="89">
        <f>H60</f>
        <v/>
      </c>
      <c r="K30" s="1467" t="inlineStr">
        <is>
          <t>点2</t>
        </is>
      </c>
      <c r="L30" s="1468" t="n"/>
      <c r="M30" s="1468" t="n"/>
      <c r="N30" s="1468" t="n"/>
      <c r="O30" s="1468" t="n"/>
    </row>
    <row r="31">
      <c r="A31" s="57" t="inlineStr">
        <is>
          <t>预计截距</t>
        </is>
      </c>
      <c r="B31" s="89" t="n"/>
      <c r="C31" s="89">
        <f>I54</f>
        <v/>
      </c>
      <c r="D31" s="89">
        <f>I55</f>
        <v/>
      </c>
      <c r="E31" s="89">
        <f>I56</f>
        <v/>
      </c>
      <c r="F31" s="89">
        <f>I57</f>
        <v/>
      </c>
      <c r="G31" s="89">
        <f>I58</f>
        <v/>
      </c>
      <c r="H31" s="89">
        <f>I59</f>
        <v/>
      </c>
      <c r="I31" s="89">
        <f>I60</f>
        <v/>
      </c>
    </row>
    <row r="32" ht="15" customHeight="1" s="1178">
      <c r="A32" s="126" t="inlineStr">
        <is>
          <t>预计价格</t>
        </is>
      </c>
      <c r="B32" s="127" t="n"/>
      <c r="C32" s="1469">
        <f>(C29-C31)/C30</f>
        <v/>
      </c>
      <c r="D32" s="1469">
        <f>(D29-D31)/D30</f>
        <v/>
      </c>
      <c r="E32" s="1469">
        <f>(E29-E31)/E30</f>
        <v/>
      </c>
      <c r="F32" s="1469">
        <f>(F29-F31)/F30</f>
        <v/>
      </c>
      <c r="G32" s="1469">
        <f>(G29-G31)/G30</f>
        <v/>
      </c>
      <c r="H32" s="1469">
        <f>(H29-H31)/H30</f>
        <v/>
      </c>
      <c r="I32" s="1469">
        <f>(I29-I31)/I30</f>
        <v/>
      </c>
      <c r="K32" s="1467" t="inlineStr">
        <is>
          <t>期数</t>
        </is>
      </c>
      <c r="L32" s="57" t="inlineStr">
        <is>
          <t>总需求</t>
        </is>
      </c>
      <c r="M32" s="57" t="inlineStr">
        <is>
          <t>均价</t>
        </is>
      </c>
      <c r="N32" s="57" t="inlineStr">
        <is>
          <t>增长率</t>
        </is>
      </c>
    </row>
    <row r="33">
      <c r="A33" s="129" t="inlineStr">
        <is>
          <t>市场价格与预计价格差</t>
        </is>
      </c>
      <c r="B33" s="1470" t="n"/>
      <c r="C33" s="1470">
        <f>C48/((C47-C31)/C30)-1</f>
        <v/>
      </c>
      <c r="D33" s="1470">
        <f>D48/((D47-D31)/D30)-1</f>
        <v/>
      </c>
      <c r="E33" s="1470">
        <f>E48/((E47-E31)/E30)-1</f>
        <v/>
      </c>
      <c r="F33" s="1470">
        <f>F48/((F47-F31)/F30)-1</f>
        <v/>
      </c>
      <c r="G33" s="1470">
        <f>G48/((G47-G31)/G30)-1</f>
        <v/>
      </c>
      <c r="H33" s="1470">
        <f>H48/((H47-H31)/H30)-1</f>
        <v/>
      </c>
      <c r="I33" s="1470">
        <f>I48/((I47-I31)/I30)-1</f>
        <v/>
      </c>
      <c r="K33" s="57" t="n">
        <v>1</v>
      </c>
      <c r="L33" s="89">
        <f>B24</f>
        <v/>
      </c>
      <c r="M33" s="89">
        <f>C23</f>
        <v/>
      </c>
      <c r="N33" s="89" t="n"/>
    </row>
    <row r="34">
      <c r="K34" s="57" t="n">
        <v>2</v>
      </c>
      <c r="L34" s="89">
        <f>D24</f>
        <v/>
      </c>
      <c r="M34" s="89">
        <f>E23</f>
        <v/>
      </c>
      <c r="N34" s="1471">
        <f>L34/L33-1</f>
        <v/>
      </c>
    </row>
    <row r="35">
      <c r="K35" s="57" t="n">
        <v>3</v>
      </c>
      <c r="L35" s="89">
        <f>F24</f>
        <v/>
      </c>
      <c r="M35" s="89">
        <f>G23</f>
        <v/>
      </c>
      <c r="N35" s="1471">
        <f>L35/L34-1</f>
        <v/>
      </c>
    </row>
    <row r="36">
      <c r="A36" s="57" t="inlineStr">
        <is>
          <t>价格浮动</t>
        </is>
      </c>
      <c r="B36" s="1471" t="n"/>
      <c r="C36" s="1471" t="n">
        <v>0.09</v>
      </c>
      <c r="D36" s="1471" t="n">
        <v>0.07000000000000001</v>
      </c>
      <c r="E36" s="1471" t="n">
        <v>0.13</v>
      </c>
      <c r="F36" s="1471" t="n">
        <v>0.1</v>
      </c>
      <c r="G36" s="1471" t="n">
        <v>0.03</v>
      </c>
      <c r="H36" s="1471" t="n">
        <v>0</v>
      </c>
      <c r="I36" s="1471" t="n"/>
      <c r="K36" s="57" t="n">
        <v>4</v>
      </c>
      <c r="L36" s="89">
        <f>H24</f>
        <v/>
      </c>
      <c r="M36" s="89">
        <f>I23</f>
        <v/>
      </c>
      <c r="N36" s="1471">
        <f>L36/L35-1</f>
        <v/>
      </c>
    </row>
    <row r="37">
      <c r="A37" s="57" t="inlineStr">
        <is>
          <t>最终定价</t>
        </is>
      </c>
      <c r="B37" s="89" t="n"/>
      <c r="C37" s="89">
        <f>C32*(1+C36)</f>
        <v/>
      </c>
      <c r="D37" s="89">
        <f>D32*(1+D36)</f>
        <v/>
      </c>
      <c r="E37" s="89">
        <f>E32*(1+E36)</f>
        <v/>
      </c>
      <c r="F37" s="89">
        <f>F32*(1+F36)</f>
        <v/>
      </c>
      <c r="G37" s="89">
        <f>G32*(1+G36)</f>
        <v/>
      </c>
      <c r="H37" s="89">
        <f>H32*(1+H36)</f>
        <v/>
      </c>
      <c r="I37" s="89">
        <f>I32*(1+I36)</f>
        <v/>
      </c>
      <c r="K37" s="57" t="n">
        <v>5</v>
      </c>
      <c r="L37" s="89">
        <f>J24</f>
        <v/>
      </c>
      <c r="M37" s="89">
        <f>K23</f>
        <v/>
      </c>
      <c r="N37" s="1471">
        <f>L37/L36-1</f>
        <v/>
      </c>
    </row>
    <row r="38">
      <c r="K38" s="57" t="n">
        <v>6</v>
      </c>
      <c r="L38" s="89">
        <f>L24</f>
        <v/>
      </c>
      <c r="M38" s="89">
        <f>M23</f>
        <v/>
      </c>
      <c r="N38" s="1471">
        <f>L38/L37-1</f>
        <v/>
      </c>
    </row>
    <row r="39">
      <c r="A39" s="57" t="inlineStr">
        <is>
          <t>价格系数</t>
        </is>
      </c>
      <c r="B39" s="131">
        <f>SLOPE(B3:B22,C3:C22)</f>
        <v/>
      </c>
      <c r="C39" s="131">
        <f>SLOPE(D3:D22,E3:E22)</f>
        <v/>
      </c>
      <c r="D39" s="131">
        <f>SLOPE(F3:F22,G3:G22)</f>
        <v/>
      </c>
      <c r="E39" s="131">
        <f>SLOPE(H3:H22,I3:I22)</f>
        <v/>
      </c>
      <c r="F39" s="131">
        <f>SLOPE(J3:J22,K3:K22)</f>
        <v/>
      </c>
      <c r="G39" s="131">
        <f>SLOPE(L3:L22,M3:M22)</f>
        <v/>
      </c>
      <c r="H39" s="131">
        <f>SLOPE(N3:N22,O3:O22)</f>
        <v/>
      </c>
      <c r="I39" s="131">
        <f>SLOPE(P3:P22,Q3:Q22)</f>
        <v/>
      </c>
      <c r="K39" s="57" t="n">
        <v>7</v>
      </c>
      <c r="L39" s="89">
        <f>N24</f>
        <v/>
      </c>
      <c r="M39" s="89">
        <f>O23</f>
        <v/>
      </c>
      <c r="N39" s="1471">
        <f>L39/L38-1</f>
        <v/>
      </c>
    </row>
    <row r="40">
      <c r="A40" s="57" t="inlineStr">
        <is>
          <t>截距</t>
        </is>
      </c>
      <c r="B40" s="131">
        <f>INTERCEPT(B3:B22,C3:C22)</f>
        <v/>
      </c>
      <c r="C40" s="131">
        <f>INTERCEPT(D3:D22,E3:E22)</f>
        <v/>
      </c>
      <c r="D40" s="131">
        <f>INTERCEPT(F3:F22,G3:G22)</f>
        <v/>
      </c>
      <c r="E40" s="131">
        <f>INTERCEPT(H3:H22,I3:I22)</f>
        <v/>
      </c>
      <c r="F40" s="131">
        <f>INTERCEPT(J3:J22,K3:K22)</f>
        <v/>
      </c>
      <c r="G40" s="131">
        <f>INTERCEPT(L3:L22,M3:M22)</f>
        <v/>
      </c>
      <c r="H40" s="131">
        <f>INTERCEPT(N3:N22,O3:O22)</f>
        <v/>
      </c>
      <c r="I40" s="131">
        <f>INTERCEPT(P3:P22,Q3:Q22)</f>
        <v/>
      </c>
      <c r="K40" s="57" t="n">
        <v>8</v>
      </c>
      <c r="L40" s="89">
        <f>P24</f>
        <v/>
      </c>
      <c r="M40" s="89">
        <f>Q23</f>
        <v/>
      </c>
      <c r="N40" s="1471">
        <f>L40/L39-1</f>
        <v/>
      </c>
    </row>
    <row r="41">
      <c r="A41" s="1470" t="inlineStr">
        <is>
          <t>相关系数</t>
        </is>
      </c>
      <c r="B41" s="1472">
        <f>-CORREL(B3:B22,C3:C22)</f>
        <v/>
      </c>
      <c r="C41" s="1472">
        <f>-CORREL(D3:D22,E3:E22)</f>
        <v/>
      </c>
      <c r="D41" s="1472">
        <f>-CORREL(F3:F22,G3:G22)</f>
        <v/>
      </c>
      <c r="E41" s="1472">
        <f>-CORREL(H3:H22,I3:I22)</f>
        <v/>
      </c>
      <c r="F41" s="1472">
        <f>-CORREL(J3:J22,K3:K22)</f>
        <v/>
      </c>
      <c r="G41" s="1472">
        <f>-CORREL(L3:L22,M3:M22)</f>
        <v/>
      </c>
      <c r="H41" s="1472">
        <f>-CORREL(N3:N22,O3:O22)</f>
        <v/>
      </c>
      <c r="I41" s="1472">
        <f>-CORREL(P3:P22,Q3:Q22)</f>
        <v/>
      </c>
    </row>
    <row r="42">
      <c r="A42" s="57" t="inlineStr">
        <is>
          <t>预计需求</t>
        </is>
      </c>
      <c r="B42" s="59">
        <f>C26*B53+C53</f>
        <v/>
      </c>
      <c r="C42" s="59">
        <f>B40+B39*E26</f>
        <v/>
      </c>
      <c r="D42" s="59">
        <f>C40+C39*G26</f>
        <v/>
      </c>
      <c r="E42" s="59">
        <f>D40+D39*I26</f>
        <v/>
      </c>
      <c r="F42" s="59">
        <f>E40+E39*K26</f>
        <v/>
      </c>
      <c r="G42" s="59">
        <f>F40+F39*M26</f>
        <v/>
      </c>
      <c r="H42" s="59">
        <f>G40+G39*O26</f>
        <v/>
      </c>
      <c r="I42" s="59">
        <f>H40+H39*Q26</f>
        <v/>
      </c>
    </row>
    <row r="43">
      <c r="A43" s="57" t="inlineStr">
        <is>
          <t>实际需求</t>
        </is>
      </c>
      <c r="B43" s="59">
        <f>C26*B39+B40</f>
        <v/>
      </c>
      <c r="C43" s="59">
        <f>E26*C39+C40</f>
        <v/>
      </c>
      <c r="D43" s="59">
        <f>G26*D39+D40</f>
        <v/>
      </c>
      <c r="E43" s="59">
        <f>I26*E39+E40</f>
        <v/>
      </c>
      <c r="F43" s="59">
        <f>K26*F39+F40</f>
        <v/>
      </c>
      <c r="G43" s="59">
        <f>M26*G39+G40</f>
        <v/>
      </c>
      <c r="H43" s="59">
        <f>O26*H39+H40</f>
        <v/>
      </c>
      <c r="I43" s="59">
        <f>Q26*I39+I40</f>
        <v/>
      </c>
    </row>
    <row r="44">
      <c r="A44" s="57" t="inlineStr">
        <is>
          <t>自然增长率</t>
        </is>
      </c>
      <c r="B44" s="133">
        <f>B43/B42-1</f>
        <v/>
      </c>
      <c r="C44" s="133">
        <f>C43/C42-1</f>
        <v/>
      </c>
      <c r="D44" s="133">
        <f>D43/D42-1</f>
        <v/>
      </c>
      <c r="E44" s="133">
        <f>E43/E42-1</f>
        <v/>
      </c>
      <c r="F44" s="133">
        <f>F43/F42-1</f>
        <v/>
      </c>
      <c r="G44" s="133">
        <f>G43/G42-1</f>
        <v/>
      </c>
      <c r="H44" s="133">
        <f>H43/H42-1</f>
        <v/>
      </c>
      <c r="I44" s="133">
        <f>I43/I42-1</f>
        <v/>
      </c>
    </row>
    <row r="46">
      <c r="A46" s="57" t="inlineStr">
        <is>
          <t>实际价格</t>
        </is>
      </c>
      <c r="B46" s="89">
        <f>第1期!C7</f>
        <v/>
      </c>
      <c r="C46" s="89">
        <f>第2期!C7</f>
        <v/>
      </c>
      <c r="D46" s="89">
        <f>第3期!C7</f>
        <v/>
      </c>
      <c r="E46" s="89">
        <f>第4期!C7</f>
        <v/>
      </c>
      <c r="F46" s="89">
        <f>第5期!C7</f>
        <v/>
      </c>
      <c r="G46" s="89">
        <f>第6期!C7</f>
        <v/>
      </c>
      <c r="H46" s="89">
        <f>第7期!C7</f>
        <v/>
      </c>
      <c r="I46" s="89">
        <f>第8期!C7</f>
        <v/>
      </c>
    </row>
    <row r="47">
      <c r="A47" s="57" t="inlineStr">
        <is>
          <t>自己需求</t>
        </is>
      </c>
      <c r="B47" s="89">
        <f>第1期!AQ14</f>
        <v/>
      </c>
      <c r="C47" s="89">
        <f>第2期!AQ14</f>
        <v/>
      </c>
      <c r="D47" s="89">
        <f>第3期!AQ14</f>
        <v/>
      </c>
      <c r="E47" s="89">
        <f>第4期!AQ14</f>
        <v/>
      </c>
      <c r="F47" s="89">
        <f>第5期!AQ14</f>
        <v/>
      </c>
      <c r="G47" s="89">
        <f>第6期!AQ14</f>
        <v/>
      </c>
      <c r="H47" s="89">
        <f>第7期!AQ14</f>
        <v/>
      </c>
      <c r="I47" s="89">
        <f>第8期!AQ14</f>
        <v/>
      </c>
    </row>
    <row r="48">
      <c r="A48" s="57" t="inlineStr">
        <is>
          <t>市场价格</t>
        </is>
      </c>
      <c r="B48" s="89">
        <f>(B47-B40)/B39</f>
        <v/>
      </c>
      <c r="C48" s="89">
        <f>(C47-C40)/C39</f>
        <v/>
      </c>
      <c r="D48" s="89">
        <f>(D47-D40)/D39</f>
        <v/>
      </c>
      <c r="E48" s="89">
        <f>(E47-E40)/E39</f>
        <v/>
      </c>
      <c r="F48" s="89">
        <f>(F47-F40)/F39</f>
        <v/>
      </c>
      <c r="G48" s="89">
        <f>(G47-G40)/G39</f>
        <v/>
      </c>
      <c r="H48" s="89">
        <f>(H47-H40)/H39</f>
        <v/>
      </c>
      <c r="I48" s="89">
        <f>(I47-I40)/I39</f>
        <v/>
      </c>
    </row>
    <row r="49">
      <c r="A49" s="1470" t="inlineStr">
        <is>
          <t>价格优势</t>
        </is>
      </c>
      <c r="B49" s="1473">
        <f>B46/B48-1</f>
        <v/>
      </c>
      <c r="C49" s="1473">
        <f>C46/C48-1</f>
        <v/>
      </c>
      <c r="D49" s="1473">
        <f>D46/D48-1</f>
        <v/>
      </c>
      <c r="E49" s="1473">
        <f>E46/E48-1</f>
        <v/>
      </c>
      <c r="F49" s="1473">
        <f>F46/F48-1</f>
        <v/>
      </c>
      <c r="G49" s="1473">
        <f>G46/G48-1</f>
        <v/>
      </c>
      <c r="H49" s="1473">
        <f>H46/H48-1</f>
        <v/>
      </c>
      <c r="I49" s="1473">
        <f>I46/I48-1</f>
        <v/>
      </c>
    </row>
    <row r="50">
      <c r="A50" s="57" t="inlineStr">
        <is>
          <t>平均价格优势</t>
        </is>
      </c>
      <c r="B50" s="1471" t="n"/>
      <c r="C50" s="1471" t="n"/>
      <c r="D50" s="1471">
        <f>AVERAGE(B49:D49)</f>
        <v/>
      </c>
      <c r="E50" s="1471">
        <f>AVERAGE(B49:E49)</f>
        <v/>
      </c>
      <c r="F50" s="1471">
        <f>AVERAGE(B49:F49)</f>
        <v/>
      </c>
      <c r="G50" s="1471">
        <f>AVERAGE(B49:G49)</f>
        <v/>
      </c>
      <c r="H50" s="1471">
        <f>AVERAGE(B49:H49)</f>
        <v/>
      </c>
      <c r="I50" s="1471">
        <f>AVERAGE(B49:I49)</f>
        <v/>
      </c>
    </row>
    <row r="52">
      <c r="A52" s="57" t="inlineStr">
        <is>
          <t>期数</t>
        </is>
      </c>
      <c r="B52" s="57" t="inlineStr">
        <is>
          <t>价格系数</t>
        </is>
      </c>
      <c r="C52" s="57" t="inlineStr">
        <is>
          <t>截距</t>
        </is>
      </c>
      <c r="D52" s="57" t="inlineStr">
        <is>
          <t>图一系数</t>
        </is>
      </c>
      <c r="E52" s="57" t="inlineStr">
        <is>
          <t>图一截距</t>
        </is>
      </c>
      <c r="F52" s="57" t="inlineStr">
        <is>
          <t>图三系数</t>
        </is>
      </c>
      <c r="G52" s="57" t="inlineStr">
        <is>
          <t>图三截距</t>
        </is>
      </c>
      <c r="H52" s="57" t="inlineStr">
        <is>
          <t>下期价格系数</t>
        </is>
      </c>
      <c r="I52" s="57" t="inlineStr">
        <is>
          <t>下期截距</t>
        </is>
      </c>
    </row>
    <row r="53">
      <c r="A53" s="57" t="n">
        <v>0</v>
      </c>
      <c r="B53" s="89">
        <f>(弹性分析!G6-弹性分析!G5-弹性分析!G5*弹性分析!Q12)/(弹性分析!C6-弹性分析!G5)</f>
        <v/>
      </c>
      <c r="C53" s="89">
        <f>-B53*弹性分析!C5+弹性分析!G5</f>
        <v/>
      </c>
      <c r="D53" s="89" t="n"/>
      <c r="E53" s="89" t="n"/>
      <c r="F53" s="89" t="n"/>
      <c r="G53" s="89" t="n"/>
      <c r="H53" s="89" t="n"/>
      <c r="I53" s="89" t="n"/>
    </row>
    <row r="54">
      <c r="A54" s="57" t="n">
        <v>1</v>
      </c>
      <c r="B54" s="89">
        <f>B39</f>
        <v/>
      </c>
      <c r="C54" s="89">
        <f>B40</f>
        <v/>
      </c>
      <c r="D54" s="89">
        <f>SLOPE(B53:B54,A53:A54)</f>
        <v/>
      </c>
      <c r="E54" s="89">
        <f>INTERCEPT(B53:B54,A53:A54)</f>
        <v/>
      </c>
      <c r="F54" s="89">
        <f>SLOPE(C53:C54,B53:B54)</f>
        <v/>
      </c>
      <c r="G54" s="89">
        <f>INTERCEPT(C53:C54,B53:B54)</f>
        <v/>
      </c>
      <c r="H54" s="89">
        <f>D54*A55+E54</f>
        <v/>
      </c>
      <c r="I54" s="89">
        <f>F54*H54+G54</f>
        <v/>
      </c>
    </row>
    <row r="55">
      <c r="A55" s="57" t="n">
        <v>2</v>
      </c>
      <c r="B55" s="89">
        <f>C39</f>
        <v/>
      </c>
      <c r="C55" s="89">
        <f>C40</f>
        <v/>
      </c>
      <c r="D55" s="89">
        <f>SLOPE(B53:B55,A53:A55)</f>
        <v/>
      </c>
      <c r="E55" s="89">
        <f>INTERCEPT(B53:B55,A53:A55)</f>
        <v/>
      </c>
      <c r="F55" s="89">
        <f>SLOPE(C53:C55,B53:B55)</f>
        <v/>
      </c>
      <c r="G55" s="89">
        <f>INTERCEPT(C53:C55,B53:B55)</f>
        <v/>
      </c>
      <c r="H55" s="89">
        <f>D55*A56+E55</f>
        <v/>
      </c>
      <c r="I55" s="89">
        <f>F55*H55+G55</f>
        <v/>
      </c>
    </row>
    <row r="56">
      <c r="A56" s="57" t="n">
        <v>3</v>
      </c>
      <c r="B56" s="89">
        <f>D39</f>
        <v/>
      </c>
      <c r="C56" s="89">
        <f>D40</f>
        <v/>
      </c>
      <c r="D56" s="89">
        <f>SLOPE(B53:B56,A53:A56)</f>
        <v/>
      </c>
      <c r="E56" s="89">
        <f>INTERCEPT(B53:B56,A53:A56)</f>
        <v/>
      </c>
      <c r="F56" s="89">
        <f>SLOPE(C53:C56,B53:B56)</f>
        <v/>
      </c>
      <c r="G56" s="89">
        <f>INTERCEPT(C53:C56,B53:B56)</f>
        <v/>
      </c>
      <c r="H56" s="89">
        <f>D56*A57+E56</f>
        <v/>
      </c>
      <c r="I56" s="89">
        <f>F56*H56+G56</f>
        <v/>
      </c>
    </row>
    <row r="57">
      <c r="A57" s="57" t="n">
        <v>4</v>
      </c>
      <c r="B57" s="89">
        <f>E39</f>
        <v/>
      </c>
      <c r="C57" s="89">
        <f>E40</f>
        <v/>
      </c>
      <c r="D57" s="89">
        <f>SLOPE(B53:B57,A53:A57)</f>
        <v/>
      </c>
      <c r="E57" s="89">
        <f>INTERCEPT(B53:B57,A53:A57)</f>
        <v/>
      </c>
      <c r="F57" s="89">
        <f>SLOPE(C53:C57,B53:B57)</f>
        <v/>
      </c>
      <c r="G57" s="89">
        <f>INTERCEPT(C53:C57,B53:B57)</f>
        <v/>
      </c>
      <c r="H57" s="89">
        <f>D57*A58+E57</f>
        <v/>
      </c>
      <c r="I57" s="89">
        <f>F57*H57+G57</f>
        <v/>
      </c>
    </row>
    <row r="58">
      <c r="A58" s="57" t="n">
        <v>5</v>
      </c>
      <c r="B58" s="89">
        <f>F39</f>
        <v/>
      </c>
      <c r="C58" s="89">
        <f>F40</f>
        <v/>
      </c>
      <c r="D58" s="89">
        <f>SLOPE(B53:B58,A53:A58)</f>
        <v/>
      </c>
      <c r="E58" s="89">
        <f>INTERCEPT(B53:B58,A53:A58)</f>
        <v/>
      </c>
      <c r="F58" s="89">
        <f>SLOPE(C53:C58,B53:B58)</f>
        <v/>
      </c>
      <c r="G58" s="89">
        <f>INTERCEPT(C53:C58,B53:B58)</f>
        <v/>
      </c>
      <c r="H58" s="89">
        <f>D58*A59+E58</f>
        <v/>
      </c>
      <c r="I58" s="89">
        <f>F58*H58+G58</f>
        <v/>
      </c>
    </row>
    <row r="59">
      <c r="A59" s="57" t="n">
        <v>6</v>
      </c>
      <c r="B59" s="89">
        <f>G39</f>
        <v/>
      </c>
      <c r="C59" s="89">
        <f>G40</f>
        <v/>
      </c>
      <c r="D59" s="89">
        <f>SLOPE(B53:B59,A53:A59)</f>
        <v/>
      </c>
      <c r="E59" s="89">
        <f>INTERCEPT(B53:B59,A53:A59)</f>
        <v/>
      </c>
      <c r="F59" s="89">
        <f>SLOPE(C53:C59,B53:B59)</f>
        <v/>
      </c>
      <c r="G59" s="89">
        <f>INTERCEPT(C53:C59,B53:B59)</f>
        <v/>
      </c>
      <c r="H59" s="89">
        <f>D59*A60+E59</f>
        <v/>
      </c>
      <c r="I59" s="89">
        <f>F59*H59+G59</f>
        <v/>
      </c>
    </row>
    <row r="60">
      <c r="A60" s="57" t="n">
        <v>7</v>
      </c>
      <c r="B60" s="89">
        <f>H39</f>
        <v/>
      </c>
      <c r="C60" s="89">
        <f>H40</f>
        <v/>
      </c>
      <c r="D60" s="89">
        <f>SLOPE(B53:B60,A53:A60)</f>
        <v/>
      </c>
      <c r="E60" s="89">
        <f>INTERCEPT(B53:B60,A53:A60)</f>
        <v/>
      </c>
      <c r="F60" s="89">
        <f>SLOPE(C53:C60,B53:B60)</f>
        <v/>
      </c>
      <c r="G60" s="89">
        <f>INTERCEPT(C53:C60,B53:B60)</f>
        <v/>
      </c>
      <c r="H60" s="89">
        <f>D60*A61+E60</f>
        <v/>
      </c>
      <c r="I60" s="89">
        <f>F60*H60+G60</f>
        <v/>
      </c>
    </row>
    <row r="61">
      <c r="A61" s="57" t="n">
        <v>8</v>
      </c>
      <c r="B61" s="89">
        <f>I39</f>
        <v/>
      </c>
      <c r="C61" s="89">
        <f>I40</f>
        <v/>
      </c>
      <c r="D61" s="89">
        <f>SLOPE(B53:B61,A53:A61)</f>
        <v/>
      </c>
      <c r="E61" s="89">
        <f>INTERCEPT(B53:B61,A53:A61)</f>
        <v/>
      </c>
      <c r="F61" s="89">
        <f>SLOPE(C53:C61,B53:B61)</f>
        <v/>
      </c>
      <c r="G61" s="89">
        <f>INTERCEPT(C53:C61,B53:B61)</f>
        <v/>
      </c>
      <c r="H61" s="89" t="n"/>
      <c r="I61" s="89" t="n"/>
    </row>
  </sheetData>
  <mergeCells count="9">
    <mergeCell ref="N1:O1"/>
    <mergeCell ref="D1:E1"/>
    <mergeCell ref="H1:I1"/>
    <mergeCell ref="L1:M1"/>
    <mergeCell ref="J1:K1"/>
    <mergeCell ref="P1:Q1"/>
    <mergeCell ref="B1:C1"/>
    <mergeCell ref="F1:G1"/>
    <mergeCell ref="A1:A2"/>
  </mergeCells>
  <pageMargins left="0.7" right="0.7" top="0.75" bottom="0.75" header="0.3" footer="0.3"/>
  <drawing xmlns:r="http://schemas.openxmlformats.org/officeDocument/2006/relationships" r:id="rId1"/>
</worksheet>
</file>

<file path=xl/worksheets/sheet19.xml><?xml version="1.0" encoding="utf-8"?>
<worksheet xmlns="http://schemas.openxmlformats.org/spreadsheetml/2006/main">
  <sheetPr codeName="Sheet12">
    <tabColor rgb="FFE1EEFF"/>
    <outlinePr summaryBelow="1" summaryRight="1"/>
    <pageSetUpPr/>
  </sheetPr>
  <dimension ref="A1:Q67"/>
  <sheetViews>
    <sheetView zoomScale="70" zoomScaleNormal="70" workbookViewId="0">
      <selection activeCell="H71" sqref="H71"/>
    </sheetView>
  </sheetViews>
  <sheetFormatPr baseColWidth="8" defaultColWidth="9" defaultRowHeight="14"/>
  <cols>
    <col width="23.90625" customWidth="1" style="1178" min="1" max="1"/>
    <col width="14.08984375" customWidth="1" style="1178" min="2" max="2"/>
    <col width="9" customWidth="1" style="1178" min="3" max="3"/>
    <col width="9.54296875" customWidth="1" style="1178" min="4" max="5"/>
    <col width="9" customWidth="1" style="1178" min="6" max="9"/>
    <col width="9.1796875" customWidth="1" style="1178" min="14" max="15"/>
  </cols>
  <sheetData>
    <row r="1" ht="15" customHeight="1" s="1178">
      <c r="A1" s="1155" t="inlineStr">
        <is>
          <t>企业</t>
        </is>
      </c>
      <c r="B1" s="1154" t="inlineStr">
        <is>
          <t>第一期</t>
        </is>
      </c>
      <c r="C1" s="1181" t="n"/>
      <c r="D1" s="1154" t="inlineStr">
        <is>
          <t>第二期</t>
        </is>
      </c>
      <c r="E1" s="1181" t="n"/>
      <c r="F1" s="1154" t="inlineStr">
        <is>
          <t>第三期</t>
        </is>
      </c>
      <c r="G1" s="1181" t="n"/>
      <c r="H1" s="1154" t="inlineStr">
        <is>
          <t>第四期</t>
        </is>
      </c>
      <c r="I1" s="1181" t="n"/>
      <c r="J1" s="1154" t="inlineStr">
        <is>
          <t>第五期</t>
        </is>
      </c>
      <c r="K1" s="1181" t="n"/>
      <c r="L1" s="1154" t="inlineStr">
        <is>
          <t>第六期</t>
        </is>
      </c>
      <c r="M1" s="1181" t="n"/>
      <c r="N1" s="1154" t="inlineStr">
        <is>
          <t>第七期</t>
        </is>
      </c>
      <c r="O1" s="1181" t="n"/>
      <c r="P1" s="1154" t="inlineStr">
        <is>
          <t>第八期</t>
        </is>
      </c>
      <c r="Q1" s="1181" t="n"/>
    </row>
    <row r="2" ht="15" customHeight="1" s="1178">
      <c r="A2" s="1229" t="n"/>
      <c r="B2" s="122" t="inlineStr">
        <is>
          <t>需求</t>
        </is>
      </c>
      <c r="C2" s="122" t="inlineStr">
        <is>
          <t>价格</t>
        </is>
      </c>
      <c r="D2" s="122" t="inlineStr">
        <is>
          <t>需求</t>
        </is>
      </c>
      <c r="E2" s="122" t="inlineStr">
        <is>
          <t>价格</t>
        </is>
      </c>
      <c r="F2" s="122" t="inlineStr">
        <is>
          <t>需求</t>
        </is>
      </c>
      <c r="G2" s="122" t="inlineStr">
        <is>
          <t>价格</t>
        </is>
      </c>
      <c r="H2" s="122" t="inlineStr">
        <is>
          <t>需求</t>
        </is>
      </c>
      <c r="I2" s="122" t="inlineStr">
        <is>
          <t>价格</t>
        </is>
      </c>
      <c r="J2" s="122" t="inlineStr">
        <is>
          <t>需求</t>
        </is>
      </c>
      <c r="K2" s="122" t="inlineStr">
        <is>
          <t>价格</t>
        </is>
      </c>
      <c r="L2" s="122" t="inlineStr">
        <is>
          <t>需求</t>
        </is>
      </c>
      <c r="M2" s="122" t="inlineStr">
        <is>
          <t>价格</t>
        </is>
      </c>
      <c r="N2" s="122" t="inlineStr">
        <is>
          <t>需求</t>
        </is>
      </c>
      <c r="O2" s="122" t="inlineStr">
        <is>
          <t>价格</t>
        </is>
      </c>
      <c r="P2" s="122" t="inlineStr">
        <is>
          <t>需求</t>
        </is>
      </c>
      <c r="Q2" s="122" t="inlineStr">
        <is>
          <t>价格</t>
        </is>
      </c>
    </row>
    <row r="3">
      <c r="A3" s="123">
        <f>第1期!AN37</f>
        <v/>
      </c>
      <c r="B3" s="124">
        <f>第1期!BM7</f>
        <v/>
      </c>
      <c r="C3" s="124">
        <f>第1期!AU37</f>
        <v/>
      </c>
      <c r="D3" s="124">
        <f>第2期!BM7</f>
        <v/>
      </c>
      <c r="E3" s="124">
        <f>第2期!AU37</f>
        <v/>
      </c>
      <c r="F3" s="124">
        <f>第3期!BM7</f>
        <v/>
      </c>
      <c r="G3" s="124">
        <f>第3期!AU37</f>
        <v/>
      </c>
      <c r="H3" s="124">
        <f>第4期!BM7</f>
        <v/>
      </c>
      <c r="I3" s="124">
        <f>第4期!AU37</f>
        <v/>
      </c>
      <c r="J3" s="124">
        <f>第5期!BM7</f>
        <v/>
      </c>
      <c r="K3" s="124">
        <f>第5期!AU37</f>
        <v/>
      </c>
      <c r="L3" s="124">
        <f>第6期!BM7</f>
        <v/>
      </c>
      <c r="M3" s="124">
        <f>第6期!AU37</f>
        <v/>
      </c>
      <c r="N3" s="124">
        <f>第7期!BM7</f>
        <v/>
      </c>
      <c r="O3" s="124">
        <f>第7期!AU37</f>
        <v/>
      </c>
      <c r="P3" s="124">
        <f>第8期!BM7</f>
        <v/>
      </c>
      <c r="Q3" s="124">
        <f>第8期!AU37</f>
        <v/>
      </c>
    </row>
    <row r="4">
      <c r="A4" s="123">
        <f>第1期!AN38</f>
        <v/>
      </c>
      <c r="B4" s="124">
        <f>第1期!BM8</f>
        <v/>
      </c>
      <c r="C4" s="124">
        <f>第1期!AU38</f>
        <v/>
      </c>
      <c r="D4" s="124">
        <f>第2期!BM8</f>
        <v/>
      </c>
      <c r="E4" s="124">
        <f>第2期!AU38</f>
        <v/>
      </c>
      <c r="F4" s="124">
        <f>第3期!BM8</f>
        <v/>
      </c>
      <c r="G4" s="124">
        <f>第3期!AU38</f>
        <v/>
      </c>
      <c r="H4" s="124">
        <f>第4期!BM8</f>
        <v/>
      </c>
      <c r="I4" s="124">
        <f>第4期!AU38</f>
        <v/>
      </c>
      <c r="J4" s="124">
        <f>第5期!BM8</f>
        <v/>
      </c>
      <c r="K4" s="124">
        <f>第5期!AU38</f>
        <v/>
      </c>
      <c r="L4" s="124">
        <f>第6期!BM8</f>
        <v/>
      </c>
      <c r="M4" s="124">
        <f>第6期!AU38</f>
        <v/>
      </c>
      <c r="N4" s="124">
        <f>第7期!BM8</f>
        <v/>
      </c>
      <c r="O4" s="124">
        <f>第7期!AU38</f>
        <v/>
      </c>
      <c r="P4" s="124">
        <f>第8期!BM8</f>
        <v/>
      </c>
      <c r="Q4" s="124">
        <f>第8期!AU38</f>
        <v/>
      </c>
    </row>
    <row r="5">
      <c r="A5" s="123">
        <f>第1期!AN39</f>
        <v/>
      </c>
      <c r="B5" s="124">
        <f>第1期!BM9</f>
        <v/>
      </c>
      <c r="C5" s="124">
        <f>第1期!AU39</f>
        <v/>
      </c>
      <c r="D5" s="124">
        <f>第2期!BM9</f>
        <v/>
      </c>
      <c r="E5" s="124">
        <f>第2期!AU39</f>
        <v/>
      </c>
      <c r="F5" s="124">
        <f>第3期!BM9</f>
        <v/>
      </c>
      <c r="G5" s="124">
        <f>第3期!AU39</f>
        <v/>
      </c>
      <c r="H5" s="124">
        <f>第4期!BM9</f>
        <v/>
      </c>
      <c r="I5" s="124">
        <f>第4期!AU39</f>
        <v/>
      </c>
      <c r="J5" s="124">
        <f>第5期!BM9</f>
        <v/>
      </c>
      <c r="K5" s="124">
        <f>第5期!AU39</f>
        <v/>
      </c>
      <c r="L5" s="124">
        <f>第6期!BM9</f>
        <v/>
      </c>
      <c r="M5" s="124">
        <f>第6期!AU39</f>
        <v/>
      </c>
      <c r="N5" s="124">
        <f>第7期!BM9</f>
        <v/>
      </c>
      <c r="O5" s="124">
        <f>第7期!AU39</f>
        <v/>
      </c>
      <c r="P5" s="124">
        <f>第8期!BM9</f>
        <v/>
      </c>
      <c r="Q5" s="124">
        <f>第8期!AU39</f>
        <v/>
      </c>
    </row>
    <row r="6">
      <c r="A6" s="123">
        <f>第1期!AN40</f>
        <v/>
      </c>
      <c r="B6" s="124">
        <f>第1期!BM10</f>
        <v/>
      </c>
      <c r="C6" s="124">
        <f>第1期!AU40</f>
        <v/>
      </c>
      <c r="D6" s="124">
        <f>第2期!BM10</f>
        <v/>
      </c>
      <c r="E6" s="124">
        <f>第2期!AU40</f>
        <v/>
      </c>
      <c r="F6" s="124">
        <f>第3期!BM10</f>
        <v/>
      </c>
      <c r="G6" s="124">
        <f>第3期!AU40</f>
        <v/>
      </c>
      <c r="H6" s="124">
        <f>第4期!BM10</f>
        <v/>
      </c>
      <c r="I6" s="124">
        <f>第4期!AU40</f>
        <v/>
      </c>
      <c r="J6" s="124">
        <f>第5期!BM10</f>
        <v/>
      </c>
      <c r="K6" s="124">
        <f>第5期!AU40</f>
        <v/>
      </c>
      <c r="L6" s="124">
        <f>第6期!BM10</f>
        <v/>
      </c>
      <c r="M6" s="124">
        <f>第6期!AU40</f>
        <v/>
      </c>
      <c r="N6" s="124">
        <f>第7期!BM10</f>
        <v/>
      </c>
      <c r="O6" s="124">
        <f>第7期!AU40</f>
        <v/>
      </c>
      <c r="P6" s="124">
        <f>第8期!BM10</f>
        <v/>
      </c>
      <c r="Q6" s="124">
        <f>第8期!AU40</f>
        <v/>
      </c>
    </row>
    <row r="7">
      <c r="A7" s="123">
        <f>第1期!AN41</f>
        <v/>
      </c>
      <c r="B7" s="124">
        <f>第1期!BM11</f>
        <v/>
      </c>
      <c r="C7" s="124">
        <f>第1期!AU41</f>
        <v/>
      </c>
      <c r="D7" s="124">
        <f>第2期!BM11</f>
        <v/>
      </c>
      <c r="E7" s="124">
        <f>第2期!AU41</f>
        <v/>
      </c>
      <c r="F7" s="124">
        <f>第3期!BM11</f>
        <v/>
      </c>
      <c r="G7" s="124">
        <f>第3期!AU41</f>
        <v/>
      </c>
      <c r="H7" s="124">
        <f>第4期!BM11</f>
        <v/>
      </c>
      <c r="I7" s="124">
        <f>第4期!AU41</f>
        <v/>
      </c>
      <c r="J7" s="124">
        <f>第5期!BM11</f>
        <v/>
      </c>
      <c r="K7" s="124">
        <f>第5期!AU41</f>
        <v/>
      </c>
      <c r="L7" s="124">
        <f>第6期!BM11</f>
        <v/>
      </c>
      <c r="M7" s="124">
        <f>第6期!AU41</f>
        <v/>
      </c>
      <c r="N7" s="124">
        <f>第7期!BM11</f>
        <v/>
      </c>
      <c r="O7" s="124">
        <f>第7期!AU41</f>
        <v/>
      </c>
      <c r="P7" s="124">
        <f>第8期!BM11</f>
        <v/>
      </c>
      <c r="Q7" s="124">
        <f>第8期!AU41</f>
        <v/>
      </c>
    </row>
    <row r="8">
      <c r="A8" s="123">
        <f>第1期!AN42</f>
        <v/>
      </c>
      <c r="B8" s="124">
        <f>第1期!BM12</f>
        <v/>
      </c>
      <c r="C8" s="124">
        <f>第1期!AU42</f>
        <v/>
      </c>
      <c r="D8" s="124">
        <f>第2期!BM12</f>
        <v/>
      </c>
      <c r="E8" s="124">
        <f>第2期!AU42</f>
        <v/>
      </c>
      <c r="F8" s="124">
        <f>第3期!BM12</f>
        <v/>
      </c>
      <c r="G8" s="124">
        <f>第3期!AU42</f>
        <v/>
      </c>
      <c r="H8" s="124">
        <f>第4期!BM12</f>
        <v/>
      </c>
      <c r="I8" s="124">
        <f>第4期!AU42</f>
        <v/>
      </c>
      <c r="J8" s="124">
        <f>第5期!BM12</f>
        <v/>
      </c>
      <c r="K8" s="124">
        <f>第5期!AU42</f>
        <v/>
      </c>
      <c r="L8" s="124">
        <f>第6期!BM12</f>
        <v/>
      </c>
      <c r="M8" s="124">
        <f>第6期!AU42</f>
        <v/>
      </c>
      <c r="N8" s="124">
        <f>第7期!BM12</f>
        <v/>
      </c>
      <c r="O8" s="124">
        <f>第7期!AU42</f>
        <v/>
      </c>
      <c r="P8" s="124">
        <f>第8期!BM12</f>
        <v/>
      </c>
      <c r="Q8" s="124">
        <f>第8期!AU42</f>
        <v/>
      </c>
    </row>
    <row r="9">
      <c r="A9" s="123">
        <f>第1期!AN43</f>
        <v/>
      </c>
      <c r="B9" s="124">
        <f>第1期!BM13</f>
        <v/>
      </c>
      <c r="C9" s="124">
        <f>第1期!AU43</f>
        <v/>
      </c>
      <c r="D9" s="124">
        <f>第2期!BM13</f>
        <v/>
      </c>
      <c r="E9" s="124">
        <f>第2期!AU43</f>
        <v/>
      </c>
      <c r="F9" s="124">
        <f>第3期!BM13</f>
        <v/>
      </c>
      <c r="G9" s="124">
        <f>第3期!AU43</f>
        <v/>
      </c>
      <c r="H9" s="124">
        <f>第4期!BM13</f>
        <v/>
      </c>
      <c r="I9" s="124">
        <f>第4期!AU43</f>
        <v/>
      </c>
      <c r="J9" s="124">
        <f>第5期!BM13</f>
        <v/>
      </c>
      <c r="K9" s="124">
        <f>第5期!AU43</f>
        <v/>
      </c>
      <c r="L9" s="124">
        <f>第6期!BM13</f>
        <v/>
      </c>
      <c r="M9" s="124">
        <f>第6期!AU43</f>
        <v/>
      </c>
      <c r="N9" s="124">
        <f>第7期!BM13</f>
        <v/>
      </c>
      <c r="O9" s="124">
        <f>第7期!AU43</f>
        <v/>
      </c>
      <c r="P9" s="124">
        <f>第8期!BM13</f>
        <v/>
      </c>
      <c r="Q9" s="124">
        <f>第8期!AU43</f>
        <v/>
      </c>
    </row>
    <row r="10">
      <c r="A10" s="123">
        <f>第1期!AN44</f>
        <v/>
      </c>
      <c r="B10" s="124">
        <f>第1期!BM14</f>
        <v/>
      </c>
      <c r="C10" s="124">
        <f>第1期!AU44</f>
        <v/>
      </c>
      <c r="D10" s="124">
        <f>第2期!BM14</f>
        <v/>
      </c>
      <c r="E10" s="124">
        <f>第2期!AU44</f>
        <v/>
      </c>
      <c r="F10" s="124">
        <f>第3期!BM14</f>
        <v/>
      </c>
      <c r="G10" s="124">
        <f>第3期!AU44</f>
        <v/>
      </c>
      <c r="H10" s="124">
        <f>第4期!BM14</f>
        <v/>
      </c>
      <c r="I10" s="124">
        <f>第4期!AU44</f>
        <v/>
      </c>
      <c r="J10" s="124">
        <f>第5期!BM14</f>
        <v/>
      </c>
      <c r="K10" s="124">
        <f>第5期!AU44</f>
        <v/>
      </c>
      <c r="L10" s="124">
        <f>第6期!BM14</f>
        <v/>
      </c>
      <c r="M10" s="124">
        <f>第6期!AU44</f>
        <v/>
      </c>
      <c r="N10" s="124">
        <f>第7期!BM14</f>
        <v/>
      </c>
      <c r="O10" s="124">
        <f>第7期!AU44</f>
        <v/>
      </c>
      <c r="P10" s="124">
        <f>第8期!BM14</f>
        <v/>
      </c>
      <c r="Q10" s="124">
        <f>第8期!AU44</f>
        <v/>
      </c>
    </row>
    <row r="11">
      <c r="A11" s="123">
        <f>第1期!AN45</f>
        <v/>
      </c>
      <c r="B11" s="124">
        <f>第1期!BM15</f>
        <v/>
      </c>
      <c r="C11" s="124">
        <f>第1期!AU45</f>
        <v/>
      </c>
      <c r="D11" s="124">
        <f>第2期!BM15</f>
        <v/>
      </c>
      <c r="E11" s="124">
        <f>第2期!AU45</f>
        <v/>
      </c>
      <c r="F11" s="124">
        <f>第3期!BM15</f>
        <v/>
      </c>
      <c r="G11" s="124">
        <f>第3期!AU45</f>
        <v/>
      </c>
      <c r="H11" s="124">
        <f>第4期!BM15</f>
        <v/>
      </c>
      <c r="I11" s="124">
        <f>第4期!AU45</f>
        <v/>
      </c>
      <c r="J11" s="124">
        <f>第5期!BM15</f>
        <v/>
      </c>
      <c r="K11" s="124">
        <f>第5期!AU45</f>
        <v/>
      </c>
      <c r="L11" s="124">
        <f>第6期!BM15</f>
        <v/>
      </c>
      <c r="M11" s="124">
        <f>第6期!AU45</f>
        <v/>
      </c>
      <c r="N11" s="124">
        <f>第7期!BM15</f>
        <v/>
      </c>
      <c r="O11" s="124">
        <f>第7期!AU45</f>
        <v/>
      </c>
      <c r="P11" s="124">
        <f>第8期!BM15</f>
        <v/>
      </c>
      <c r="Q11" s="124">
        <f>第8期!AU45</f>
        <v/>
      </c>
    </row>
    <row r="12">
      <c r="A12" s="123">
        <f>第1期!AN46</f>
        <v/>
      </c>
      <c r="B12" s="124">
        <f>第1期!BM16</f>
        <v/>
      </c>
      <c r="C12" s="124">
        <f>第1期!AU46</f>
        <v/>
      </c>
      <c r="D12" s="124">
        <f>第2期!BM16</f>
        <v/>
      </c>
      <c r="E12" s="124">
        <f>第2期!AU46</f>
        <v/>
      </c>
      <c r="F12" s="124">
        <f>第3期!BM16</f>
        <v/>
      </c>
      <c r="G12" s="124">
        <f>第3期!AU46</f>
        <v/>
      </c>
      <c r="H12" s="124">
        <f>第4期!BM16</f>
        <v/>
      </c>
      <c r="I12" s="124">
        <f>第4期!AU46</f>
        <v/>
      </c>
      <c r="J12" s="124">
        <f>第5期!BM16</f>
        <v/>
      </c>
      <c r="K12" s="124">
        <f>第5期!AU46</f>
        <v/>
      </c>
      <c r="L12" s="124">
        <f>第6期!BM16</f>
        <v/>
      </c>
      <c r="M12" s="124">
        <f>第6期!AU46</f>
        <v/>
      </c>
      <c r="N12" s="124">
        <f>第7期!BM16</f>
        <v/>
      </c>
      <c r="O12" s="124">
        <f>第7期!AU46</f>
        <v/>
      </c>
      <c r="P12" s="124">
        <f>第8期!BM16</f>
        <v/>
      </c>
      <c r="Q12" s="124">
        <f>第8期!AU46</f>
        <v/>
      </c>
    </row>
    <row r="13">
      <c r="A13" s="123">
        <f>第1期!AN47</f>
        <v/>
      </c>
      <c r="B13" s="124">
        <f>第1期!BM17</f>
        <v/>
      </c>
      <c r="C13" s="124">
        <f>第1期!AU47</f>
        <v/>
      </c>
      <c r="D13" s="124">
        <f>第2期!BM17</f>
        <v/>
      </c>
      <c r="E13" s="124">
        <f>第2期!AU47</f>
        <v/>
      </c>
      <c r="F13" s="124">
        <f>第3期!BM17</f>
        <v/>
      </c>
      <c r="G13" s="124">
        <f>第3期!AU47</f>
        <v/>
      </c>
      <c r="H13" s="124">
        <f>第4期!BM17</f>
        <v/>
      </c>
      <c r="I13" s="124">
        <f>第4期!AU47</f>
        <v/>
      </c>
      <c r="J13" s="124">
        <f>第5期!BM17</f>
        <v/>
      </c>
      <c r="K13" s="124">
        <f>第5期!AU47</f>
        <v/>
      </c>
      <c r="L13" s="124">
        <f>第6期!BM17</f>
        <v/>
      </c>
      <c r="M13" s="124">
        <f>第6期!AU47</f>
        <v/>
      </c>
      <c r="N13" s="124">
        <f>第7期!BM17</f>
        <v/>
      </c>
      <c r="O13" s="124">
        <f>第7期!AU47</f>
        <v/>
      </c>
      <c r="P13" s="124">
        <f>第8期!BM17</f>
        <v/>
      </c>
      <c r="Q13" s="124">
        <f>第8期!AU47</f>
        <v/>
      </c>
    </row>
    <row r="14">
      <c r="A14" s="123">
        <f>第1期!AN48</f>
        <v/>
      </c>
      <c r="B14" s="124">
        <f>第1期!BM18</f>
        <v/>
      </c>
      <c r="C14" s="124">
        <f>第1期!AU48</f>
        <v/>
      </c>
      <c r="D14" s="124">
        <f>第2期!BM18</f>
        <v/>
      </c>
      <c r="E14" s="124">
        <f>第2期!AU48</f>
        <v/>
      </c>
      <c r="F14" s="124">
        <f>第3期!BM18</f>
        <v/>
      </c>
      <c r="G14" s="124">
        <f>第3期!AU48</f>
        <v/>
      </c>
      <c r="H14" s="124">
        <f>第4期!BM18</f>
        <v/>
      </c>
      <c r="I14" s="124">
        <f>第4期!AU48</f>
        <v/>
      </c>
      <c r="J14" s="124">
        <f>第5期!BM18</f>
        <v/>
      </c>
      <c r="K14" s="124">
        <f>第5期!AU48</f>
        <v/>
      </c>
      <c r="L14" s="124">
        <f>第6期!BM18</f>
        <v/>
      </c>
      <c r="M14" s="124">
        <f>第6期!AU48</f>
        <v/>
      </c>
      <c r="N14" s="124">
        <f>第7期!BM18</f>
        <v/>
      </c>
      <c r="O14" s="124">
        <f>第7期!AU48</f>
        <v/>
      </c>
      <c r="P14" s="124">
        <f>第8期!BM18</f>
        <v/>
      </c>
      <c r="Q14" s="124">
        <f>第8期!AU48</f>
        <v/>
      </c>
    </row>
    <row r="15">
      <c r="A15" s="123">
        <f>第1期!AN49</f>
        <v/>
      </c>
      <c r="B15" s="124">
        <f>第1期!BM19</f>
        <v/>
      </c>
      <c r="C15" s="124">
        <f>第1期!AU49</f>
        <v/>
      </c>
      <c r="D15" s="124">
        <f>第2期!BM19</f>
        <v/>
      </c>
      <c r="E15" s="124">
        <f>第2期!AU49</f>
        <v/>
      </c>
      <c r="F15" s="124">
        <f>第3期!BM19</f>
        <v/>
      </c>
      <c r="G15" s="124">
        <f>第3期!AU49</f>
        <v/>
      </c>
      <c r="H15" s="124">
        <f>第4期!BM19</f>
        <v/>
      </c>
      <c r="I15" s="124">
        <f>第4期!AU49</f>
        <v/>
      </c>
      <c r="J15" s="124">
        <f>第5期!BM19</f>
        <v/>
      </c>
      <c r="K15" s="124">
        <f>第5期!AU49</f>
        <v/>
      </c>
      <c r="L15" s="124">
        <f>第6期!BM19</f>
        <v/>
      </c>
      <c r="M15" s="124">
        <f>第6期!AU49</f>
        <v/>
      </c>
      <c r="N15" s="124">
        <f>第7期!BM19</f>
        <v/>
      </c>
      <c r="O15" s="124">
        <f>第7期!AU49</f>
        <v/>
      </c>
      <c r="P15" s="124">
        <f>第8期!BM19</f>
        <v/>
      </c>
      <c r="Q15" s="124">
        <f>第8期!AU49</f>
        <v/>
      </c>
    </row>
    <row r="16">
      <c r="A16" s="123">
        <f>第1期!AN50</f>
        <v/>
      </c>
      <c r="B16" s="124">
        <f>第1期!BM20</f>
        <v/>
      </c>
      <c r="C16" s="124">
        <f>第1期!AU50</f>
        <v/>
      </c>
      <c r="D16" s="124">
        <f>第2期!BM20</f>
        <v/>
      </c>
      <c r="E16" s="124">
        <f>第2期!AU50</f>
        <v/>
      </c>
      <c r="F16" s="124">
        <f>第3期!BM20</f>
        <v/>
      </c>
      <c r="G16" s="124">
        <f>第3期!AU50</f>
        <v/>
      </c>
      <c r="H16" s="124">
        <f>第4期!BM20</f>
        <v/>
      </c>
      <c r="I16" s="124">
        <f>第4期!AU50</f>
        <v/>
      </c>
      <c r="J16" s="124">
        <f>第5期!BM20</f>
        <v/>
      </c>
      <c r="K16" s="124">
        <f>第5期!AU50</f>
        <v/>
      </c>
      <c r="L16" s="124">
        <f>第6期!BM20</f>
        <v/>
      </c>
      <c r="M16" s="124">
        <f>第6期!AU50</f>
        <v/>
      </c>
      <c r="N16" s="124">
        <f>第7期!BM20</f>
        <v/>
      </c>
      <c r="O16" s="124">
        <f>第7期!AU50</f>
        <v/>
      </c>
      <c r="P16" s="124">
        <f>第8期!BM20</f>
        <v/>
      </c>
      <c r="Q16" s="124">
        <f>第8期!AU50</f>
        <v/>
      </c>
    </row>
    <row r="17">
      <c r="A17" s="123">
        <f>第1期!AN51</f>
        <v/>
      </c>
      <c r="B17" s="124">
        <f>第1期!BM21</f>
        <v/>
      </c>
      <c r="C17" s="124">
        <f>第1期!AU51</f>
        <v/>
      </c>
      <c r="D17" s="124">
        <f>第2期!BM21</f>
        <v/>
      </c>
      <c r="E17" s="124">
        <f>第2期!AU51</f>
        <v/>
      </c>
      <c r="F17" s="124">
        <f>第3期!BM21</f>
        <v/>
      </c>
      <c r="G17" s="124">
        <f>第3期!AU51</f>
        <v/>
      </c>
      <c r="H17" s="124">
        <f>第4期!BM21</f>
        <v/>
      </c>
      <c r="I17" s="124">
        <f>第4期!AU51</f>
        <v/>
      </c>
      <c r="J17" s="124">
        <f>第5期!BM21</f>
        <v/>
      </c>
      <c r="K17" s="124">
        <f>第5期!AU51</f>
        <v/>
      </c>
      <c r="L17" s="124">
        <f>第6期!BM21</f>
        <v/>
      </c>
      <c r="M17" s="124">
        <f>第6期!AU51</f>
        <v/>
      </c>
      <c r="N17" s="124">
        <f>第7期!BM21</f>
        <v/>
      </c>
      <c r="O17" s="124">
        <f>第7期!AU51</f>
        <v/>
      </c>
      <c r="P17" s="124">
        <f>第8期!BM21</f>
        <v/>
      </c>
      <c r="Q17" s="124">
        <f>第8期!AU51</f>
        <v/>
      </c>
    </row>
    <row r="18">
      <c r="A18" s="123">
        <f>第1期!AN52</f>
        <v/>
      </c>
      <c r="B18" s="124">
        <f>第1期!BM22</f>
        <v/>
      </c>
      <c r="C18" s="124">
        <f>第1期!AU52</f>
        <v/>
      </c>
      <c r="D18" s="124">
        <f>第2期!BM22</f>
        <v/>
      </c>
      <c r="E18" s="124">
        <f>第2期!AU52</f>
        <v/>
      </c>
      <c r="F18" s="124">
        <f>第3期!BM22</f>
        <v/>
      </c>
      <c r="G18" s="124">
        <f>第3期!AU52</f>
        <v/>
      </c>
      <c r="H18" s="124">
        <f>第4期!BM22</f>
        <v/>
      </c>
      <c r="I18" s="124">
        <f>第4期!AU52</f>
        <v/>
      </c>
      <c r="J18" s="124">
        <f>第5期!BM22</f>
        <v/>
      </c>
      <c r="K18" s="124">
        <f>第5期!AU52</f>
        <v/>
      </c>
      <c r="L18" s="124">
        <f>第6期!BM22</f>
        <v/>
      </c>
      <c r="M18" s="124">
        <f>第6期!AU52</f>
        <v/>
      </c>
      <c r="N18" s="124">
        <f>第7期!BM22</f>
        <v/>
      </c>
      <c r="O18" s="124">
        <f>第7期!AU52</f>
        <v/>
      </c>
      <c r="P18" s="124">
        <f>第8期!BM22</f>
        <v/>
      </c>
      <c r="Q18" s="124">
        <f>第8期!AU52</f>
        <v/>
      </c>
    </row>
    <row r="19">
      <c r="A19" s="123">
        <f>第1期!AN53</f>
        <v/>
      </c>
      <c r="B19" s="124">
        <f>第1期!BM23</f>
        <v/>
      </c>
      <c r="C19" s="124">
        <f>第1期!AU53</f>
        <v/>
      </c>
      <c r="D19" s="124">
        <f>第2期!BM23</f>
        <v/>
      </c>
      <c r="E19" s="124">
        <f>第2期!AU53</f>
        <v/>
      </c>
      <c r="F19" s="124">
        <f>第3期!BM23</f>
        <v/>
      </c>
      <c r="G19" s="124">
        <f>第3期!AU53</f>
        <v/>
      </c>
      <c r="H19" s="124">
        <f>第4期!BM23</f>
        <v/>
      </c>
      <c r="I19" s="124">
        <f>第4期!AU53</f>
        <v/>
      </c>
      <c r="J19" s="124">
        <f>第5期!BM23</f>
        <v/>
      </c>
      <c r="K19" s="124">
        <f>第5期!AU53</f>
        <v/>
      </c>
      <c r="L19" s="124">
        <f>第6期!BM23</f>
        <v/>
      </c>
      <c r="M19" s="124">
        <f>第6期!AU53</f>
        <v/>
      </c>
      <c r="N19" s="124">
        <f>第7期!BM23</f>
        <v/>
      </c>
      <c r="O19" s="124">
        <f>第7期!AU53</f>
        <v/>
      </c>
      <c r="P19" s="124">
        <f>第8期!BM23</f>
        <v/>
      </c>
      <c r="Q19" s="124">
        <f>第8期!AU53</f>
        <v/>
      </c>
    </row>
    <row r="20">
      <c r="A20" s="123" t="n"/>
      <c r="B20" s="124" t="n"/>
      <c r="C20" s="124" t="n"/>
      <c r="D20" s="124" t="n"/>
      <c r="E20" s="124" t="n"/>
      <c r="F20" s="124" t="n"/>
      <c r="G20" s="124" t="n"/>
      <c r="H20" s="124" t="n"/>
      <c r="I20" s="124" t="n"/>
      <c r="J20" s="124" t="n"/>
      <c r="K20" s="124" t="n"/>
      <c r="L20" s="124" t="n"/>
      <c r="M20" s="124" t="n"/>
      <c r="N20" s="124" t="n"/>
      <c r="O20" s="124" t="n"/>
      <c r="P20" s="124" t="n"/>
      <c r="Q20" s="124" t="n"/>
    </row>
    <row r="21">
      <c r="A21" s="123" t="n"/>
      <c r="B21" s="124" t="n"/>
      <c r="C21" s="124" t="n"/>
      <c r="D21" s="124" t="n"/>
      <c r="E21" s="124" t="n"/>
      <c r="F21" s="124" t="n"/>
      <c r="G21" s="124" t="n"/>
      <c r="H21" s="124" t="n"/>
      <c r="I21" s="124" t="n"/>
      <c r="J21" s="124" t="n"/>
      <c r="K21" s="124" t="n"/>
      <c r="L21" s="124" t="n"/>
      <c r="M21" s="124" t="n"/>
      <c r="N21" s="124" t="n"/>
      <c r="O21" s="124" t="n"/>
      <c r="P21" s="124" t="n"/>
      <c r="Q21" s="124" t="n"/>
    </row>
    <row r="22">
      <c r="A22" s="123" t="n"/>
      <c r="B22" s="124" t="n"/>
      <c r="C22" s="124" t="n"/>
      <c r="D22" s="124" t="n"/>
      <c r="E22" s="124" t="n"/>
      <c r="F22" s="124" t="n"/>
      <c r="G22" s="124" t="n"/>
      <c r="H22" s="124" t="n"/>
      <c r="I22" s="124" t="n"/>
      <c r="J22" s="124" t="n"/>
      <c r="K22" s="124" t="n"/>
      <c r="L22" s="124" t="n"/>
      <c r="M22" s="124" t="n"/>
      <c r="N22" s="124" t="n"/>
      <c r="O22" s="124" t="n"/>
      <c r="P22" s="124" t="n"/>
      <c r="Q22" s="124" t="n"/>
    </row>
    <row r="23" ht="15" customHeight="1" s="1178">
      <c r="A23" s="125" t="inlineStr">
        <is>
          <t>均价</t>
        </is>
      </c>
      <c r="B23" s="125" t="n"/>
      <c r="C23" s="125">
        <f>第1期!BM27</f>
        <v/>
      </c>
      <c r="D23" s="125" t="n"/>
      <c r="E23" s="125">
        <f>第2期!BM27</f>
        <v/>
      </c>
      <c r="F23" s="125" t="n"/>
      <c r="G23" s="125">
        <f>第3期!BM27</f>
        <v/>
      </c>
      <c r="H23" s="125" t="n"/>
      <c r="I23" s="125">
        <f>第4期!BM27</f>
        <v/>
      </c>
      <c r="J23" s="125" t="n"/>
      <c r="K23" s="125">
        <f>第5期!BM27</f>
        <v/>
      </c>
      <c r="L23" s="125" t="n"/>
      <c r="M23" s="125">
        <f>第6期!BM27</f>
        <v/>
      </c>
      <c r="N23" s="125" t="n"/>
      <c r="O23" s="125">
        <f>第7期!BM27</f>
        <v/>
      </c>
      <c r="P23" s="125" t="n"/>
      <c r="Q23" s="125">
        <f>第8期!BM27</f>
        <v/>
      </c>
    </row>
    <row r="24">
      <c r="A24" s="89" t="inlineStr">
        <is>
          <t>总需求</t>
        </is>
      </c>
      <c r="B24" s="89">
        <f>第1期!BM28</f>
        <v/>
      </c>
      <c r="C24" s="89" t="n"/>
      <c r="D24" s="89">
        <f>第2期!BM28</f>
        <v/>
      </c>
      <c r="E24" s="89" t="n"/>
      <c r="F24" s="89">
        <f>第3期!BM28</f>
        <v/>
      </c>
      <c r="G24" s="89" t="n"/>
      <c r="H24" s="89">
        <f>第4期!BM28</f>
        <v/>
      </c>
      <c r="I24" s="89" t="n"/>
      <c r="J24" s="89">
        <f>第5期!BM28</f>
        <v/>
      </c>
      <c r="K24" s="89" t="n"/>
      <c r="L24" s="89">
        <f>第6期!BM28</f>
        <v/>
      </c>
      <c r="M24" s="89" t="n"/>
      <c r="N24" s="89">
        <f>第7期!BM28</f>
        <v/>
      </c>
      <c r="O24" s="89" t="n"/>
      <c r="P24" s="89">
        <f>第8期!BM28</f>
        <v/>
      </c>
      <c r="Q24" s="89" t="n"/>
    </row>
    <row r="25">
      <c r="A25" s="57" t="inlineStr">
        <is>
          <t>中位数</t>
        </is>
      </c>
      <c r="B25" s="57">
        <f>MEDIAN(B3:B22)</f>
        <v/>
      </c>
      <c r="C25" s="57">
        <f>VLOOKUP(B25,B3:C22,2,1)</f>
        <v/>
      </c>
      <c r="D25" s="57">
        <f>MEDIAN(D3:D22)</f>
        <v/>
      </c>
      <c r="E25" s="57">
        <f>VLOOKUP(D25,D3:E22,2,1)</f>
        <v/>
      </c>
      <c r="F25" s="57">
        <f>MEDIAN(F3:F22)</f>
        <v/>
      </c>
      <c r="G25" s="57">
        <f>VLOOKUP(F25,F3:G22,2,1)</f>
        <v/>
      </c>
      <c r="H25" s="57">
        <f>MEDIAN(H3:H22)</f>
        <v/>
      </c>
      <c r="I25" s="57">
        <f>VLOOKUP(H25,H3:I22,2,1)</f>
        <v/>
      </c>
      <c r="J25" s="57">
        <f>MEDIAN(J3:J22)</f>
        <v/>
      </c>
      <c r="K25" s="57">
        <f>VLOOKUP(J25,J3:K22,2,1)</f>
        <v/>
      </c>
      <c r="L25" s="57">
        <f>MEDIAN(L3:L22)</f>
        <v/>
      </c>
      <c r="M25" s="57">
        <f>VLOOKUP(L25,L3:M22,2,1)</f>
        <v/>
      </c>
      <c r="N25" s="57">
        <f>MEDIAN(N3:N22)</f>
        <v/>
      </c>
      <c r="O25" s="57">
        <f>VLOOKUP(N25,N3:O22,2,1)</f>
        <v/>
      </c>
      <c r="P25" s="57">
        <f>MEDIAN(P3:P22)</f>
        <v/>
      </c>
      <c r="Q25" s="57">
        <f>VLOOKUP(P25,P3:Q22,2,1)</f>
        <v/>
      </c>
    </row>
    <row r="26">
      <c r="A26" s="89" t="inlineStr">
        <is>
          <t>调整均值</t>
        </is>
      </c>
      <c r="B26" s="89">
        <f>AVERAGE(B3:B22)</f>
        <v/>
      </c>
      <c r="C26" s="89">
        <f>SUMPRODUCT(B3:B22,C3:C22)/SUM(B3:B22)</f>
        <v/>
      </c>
      <c r="D26" s="89">
        <f>AVERAGE(D3:D22)</f>
        <v/>
      </c>
      <c r="E26" s="89">
        <f>SUMPRODUCT(D3:D22,E3:E22)/SUM(D3:D22)</f>
        <v/>
      </c>
      <c r="F26" s="89">
        <f>AVERAGE(F3:F22)</f>
        <v/>
      </c>
      <c r="G26" s="89">
        <f>SUMPRODUCT(F3:F22,G3:G22)/SUM(F3:F22)</f>
        <v/>
      </c>
      <c r="H26" s="89">
        <f>AVERAGE(H3:H22)</f>
        <v/>
      </c>
      <c r="I26" s="89">
        <f>SUMPRODUCT(H3:H22,I3:I22)/SUM(H3:H22)</f>
        <v/>
      </c>
      <c r="J26" s="89">
        <f>AVERAGE(J3:J22)</f>
        <v/>
      </c>
      <c r="K26" s="89">
        <f>SUMPRODUCT(J3:J22,K3:K22)/SUM(J3:J22)</f>
        <v/>
      </c>
      <c r="L26" s="89">
        <f>AVERAGE(L3:L22)</f>
        <v/>
      </c>
      <c r="M26" s="89">
        <f>SUMPRODUCT(L3:L22,M3:M22)/SUM(L3:L22)</f>
        <v/>
      </c>
      <c r="N26" s="89">
        <f>AVERAGE(N3:N22)</f>
        <v/>
      </c>
      <c r="O26" s="89">
        <f>SUMPRODUCT(N3:N22,O3:O22)/SUM(N3:N22)</f>
        <v/>
      </c>
      <c r="P26" s="89">
        <f>AVERAGE(P3:P22)</f>
        <v/>
      </c>
      <c r="Q26" s="89">
        <f>SUMPRODUCT(P3:P22,Q3:Q22)/SUM(P3:P22)</f>
        <v/>
      </c>
    </row>
    <row r="28" ht="15" customHeight="1" s="1178">
      <c r="A28" s="57" t="n"/>
      <c r="B28" s="57" t="inlineStr">
        <is>
          <t>第一期</t>
        </is>
      </c>
      <c r="C28" s="57" t="inlineStr">
        <is>
          <t>第二期</t>
        </is>
      </c>
      <c r="D28" s="57" t="inlineStr">
        <is>
          <t>第三期</t>
        </is>
      </c>
      <c r="E28" s="57" t="inlineStr">
        <is>
          <t>第四期</t>
        </is>
      </c>
      <c r="F28" s="57" t="inlineStr">
        <is>
          <t>第五期</t>
        </is>
      </c>
      <c r="G28" s="57" t="inlineStr">
        <is>
          <t>第六期</t>
        </is>
      </c>
      <c r="H28" s="57" t="inlineStr">
        <is>
          <t>第七期</t>
        </is>
      </c>
      <c r="I28" s="57" t="inlineStr">
        <is>
          <t>第八期</t>
        </is>
      </c>
      <c r="K28" s="1467" t="inlineStr">
        <is>
          <t>调整趋势线</t>
        </is>
      </c>
      <c r="L28" s="136" t="inlineStr">
        <is>
          <t>价格</t>
        </is>
      </c>
      <c r="M28" s="136" t="inlineStr">
        <is>
          <t>销量</t>
        </is>
      </c>
      <c r="N28" s="136" t="inlineStr">
        <is>
          <t>价格系数</t>
        </is>
      </c>
      <c r="O28" s="136" t="inlineStr">
        <is>
          <t>截距</t>
        </is>
      </c>
    </row>
    <row r="29" ht="15" customHeight="1" s="1178">
      <c r="A29" s="57" t="inlineStr">
        <is>
          <t>待销</t>
        </is>
      </c>
      <c r="B29" s="89">
        <f>第1期!AC43</f>
        <v/>
      </c>
      <c r="C29" s="89">
        <f>第2期!AC43</f>
        <v/>
      </c>
      <c r="D29" s="89">
        <f>第3期!AC43</f>
        <v/>
      </c>
      <c r="E29" s="89">
        <f>第4期!AC43</f>
        <v/>
      </c>
      <c r="F29" s="89">
        <f>第5期!AC43</f>
        <v/>
      </c>
      <c r="G29" s="89">
        <f>第6期!AC43</f>
        <v/>
      </c>
      <c r="H29" s="89">
        <f>第7期!AC43</f>
        <v/>
      </c>
      <c r="I29" s="89">
        <f>第8期!AC43</f>
        <v/>
      </c>
      <c r="K29" s="1467" t="inlineStr">
        <is>
          <t>点1</t>
        </is>
      </c>
      <c r="L29" s="1468" t="n"/>
      <c r="M29" s="1468" t="n"/>
      <c r="N29" s="1468">
        <f>(M29-M30)/(L29-L30)</f>
        <v/>
      </c>
      <c r="O29" s="1468">
        <f>M29-N29*L29</f>
        <v/>
      </c>
    </row>
    <row r="30" ht="15" customHeight="1" s="1178">
      <c r="A30" s="57" t="inlineStr">
        <is>
          <t>预计价格系数</t>
        </is>
      </c>
      <c r="B30" s="89" t="n"/>
      <c r="C30" s="89">
        <f>H54</f>
        <v/>
      </c>
      <c r="D30" s="89">
        <f>H55</f>
        <v/>
      </c>
      <c r="E30" s="89">
        <f>H56</f>
        <v/>
      </c>
      <c r="F30" s="89">
        <f>H57</f>
        <v/>
      </c>
      <c r="G30" s="89">
        <f>H58</f>
        <v/>
      </c>
      <c r="H30" s="89">
        <f>H59</f>
        <v/>
      </c>
      <c r="I30" s="89">
        <f>H60</f>
        <v/>
      </c>
      <c r="K30" s="1467" t="inlineStr">
        <is>
          <t>点2</t>
        </is>
      </c>
      <c r="L30" s="1468" t="n"/>
      <c r="M30" s="1468" t="n"/>
      <c r="N30" s="1468" t="n"/>
      <c r="O30" s="1468" t="n"/>
    </row>
    <row r="31">
      <c r="A31" s="57" t="inlineStr">
        <is>
          <t>预计截距</t>
        </is>
      </c>
      <c r="B31" s="89" t="n"/>
      <c r="C31" s="89">
        <f>I54</f>
        <v/>
      </c>
      <c r="D31" s="89">
        <f>I55</f>
        <v/>
      </c>
      <c r="E31" s="89">
        <f>I56</f>
        <v/>
      </c>
      <c r="F31" s="89">
        <f>I57</f>
        <v/>
      </c>
      <c r="G31" s="89">
        <f>I58</f>
        <v/>
      </c>
      <c r="H31" s="89">
        <f>I59</f>
        <v/>
      </c>
      <c r="I31" s="89">
        <f>I60</f>
        <v/>
      </c>
    </row>
    <row r="32" ht="15" customHeight="1" s="1178">
      <c r="A32" s="126" t="inlineStr">
        <is>
          <t>预计价格</t>
        </is>
      </c>
      <c r="B32" s="127" t="n"/>
      <c r="C32" s="1469">
        <f>(C29-C31)/C30</f>
        <v/>
      </c>
      <c r="D32" s="1469">
        <f>(D29-D31)/D30</f>
        <v/>
      </c>
      <c r="E32" s="1469">
        <f>(E29-E31)/E30</f>
        <v/>
      </c>
      <c r="F32" s="1469">
        <f>(F29-F31)/F30</f>
        <v/>
      </c>
      <c r="G32" s="1469">
        <f>(G29-G31)/G30</f>
        <v/>
      </c>
      <c r="H32" s="1469">
        <f>(H29-H31)/H30</f>
        <v/>
      </c>
      <c r="I32" s="1469">
        <f>(I29-I31)/I30</f>
        <v/>
      </c>
      <c r="K32" s="1467" t="inlineStr">
        <is>
          <t>期数</t>
        </is>
      </c>
      <c r="L32" s="57" t="inlineStr">
        <is>
          <t>总需求</t>
        </is>
      </c>
      <c r="M32" s="57" t="inlineStr">
        <is>
          <t>均价</t>
        </is>
      </c>
      <c r="N32" s="57" t="inlineStr">
        <is>
          <t>增长率</t>
        </is>
      </c>
    </row>
    <row r="33">
      <c r="A33" s="129" t="inlineStr">
        <is>
          <t>市场价格与预计价格差</t>
        </is>
      </c>
      <c r="B33" s="1470" t="n"/>
      <c r="C33" s="1470">
        <f>C48/((C47-C31)/C30)-1</f>
        <v/>
      </c>
      <c r="D33" s="1470">
        <f>D48/((D47-D31)/D30)-1</f>
        <v/>
      </c>
      <c r="E33" s="1470">
        <f>E48/((E47-E31)/E30)-1</f>
        <v/>
      </c>
      <c r="F33" s="1470">
        <f>F48/((F47-F31)/F30)-1</f>
        <v/>
      </c>
      <c r="G33" s="1470">
        <f>G48/((G47-G31)/G30)-1</f>
        <v/>
      </c>
      <c r="H33" s="1470">
        <f>H48/((H47-H31)/H30)-1</f>
        <v/>
      </c>
      <c r="I33" s="1470">
        <f>I48/((I47-I31)/I30)-1</f>
        <v/>
      </c>
      <c r="K33" s="57" t="n">
        <v>1</v>
      </c>
      <c r="L33" s="89">
        <f>B24</f>
        <v/>
      </c>
      <c r="M33" s="89">
        <f>C23</f>
        <v/>
      </c>
      <c r="N33" s="89" t="n"/>
    </row>
    <row r="34">
      <c r="K34" s="57" t="n">
        <v>2</v>
      </c>
      <c r="L34" s="89">
        <f>D24</f>
        <v/>
      </c>
      <c r="M34" s="89">
        <f>E23</f>
        <v/>
      </c>
      <c r="N34" s="1471">
        <f>L34/L33-1</f>
        <v/>
      </c>
    </row>
    <row r="35">
      <c r="K35" s="57" t="n">
        <v>3</v>
      </c>
      <c r="L35" s="89">
        <f>F24</f>
        <v/>
      </c>
      <c r="M35" s="89">
        <f>G23</f>
        <v/>
      </c>
      <c r="N35" s="1471">
        <f>L35/L34-1</f>
        <v/>
      </c>
    </row>
    <row r="36">
      <c r="A36" s="57" t="inlineStr">
        <is>
          <t>价格浮动</t>
        </is>
      </c>
      <c r="B36" s="1471" t="n"/>
      <c r="C36" s="1471" t="n">
        <v>0.06</v>
      </c>
      <c r="D36" s="1471" t="n">
        <v>0.05</v>
      </c>
      <c r="E36" s="1471" t="n">
        <v>0.05</v>
      </c>
      <c r="F36" s="1471" t="n">
        <v>0.04</v>
      </c>
      <c r="G36" s="1471" t="n">
        <v>0.02</v>
      </c>
      <c r="H36" s="1471" t="n">
        <v>0</v>
      </c>
      <c r="I36" s="1471" t="n"/>
      <c r="K36" s="57" t="n">
        <v>4</v>
      </c>
      <c r="L36" s="89">
        <f>H24</f>
        <v/>
      </c>
      <c r="M36" s="89">
        <f>I23</f>
        <v/>
      </c>
      <c r="N36" s="1471">
        <f>L36/L35-1</f>
        <v/>
      </c>
    </row>
    <row r="37">
      <c r="A37" s="57" t="inlineStr">
        <is>
          <t>最终定价</t>
        </is>
      </c>
      <c r="B37" s="89" t="n"/>
      <c r="C37" s="89">
        <f>C32*(1+C36)</f>
        <v/>
      </c>
      <c r="D37" s="89">
        <f>D32*(1+D36)</f>
        <v/>
      </c>
      <c r="E37" s="89">
        <f>E32*(1+E36)</f>
        <v/>
      </c>
      <c r="F37" s="89">
        <f>F32*(1+F36)</f>
        <v/>
      </c>
      <c r="G37" s="89">
        <f>G32*(1+G36)</f>
        <v/>
      </c>
      <c r="H37" s="89">
        <f>H32*(1+H36)</f>
        <v/>
      </c>
      <c r="I37" s="89">
        <f>I32*(1+I36)</f>
        <v/>
      </c>
      <c r="K37" s="57" t="n">
        <v>5</v>
      </c>
      <c r="L37" s="89">
        <f>J24</f>
        <v/>
      </c>
      <c r="M37" s="89">
        <f>K23</f>
        <v/>
      </c>
      <c r="N37" s="1471">
        <f>L37/L36-1</f>
        <v/>
      </c>
    </row>
    <row r="38">
      <c r="K38" s="57" t="n">
        <v>6</v>
      </c>
      <c r="L38" s="89">
        <f>L24</f>
        <v/>
      </c>
      <c r="M38" s="89">
        <f>M23</f>
        <v/>
      </c>
      <c r="N38" s="1471">
        <f>L38/L37-1</f>
        <v/>
      </c>
    </row>
    <row r="39">
      <c r="A39" s="57" t="inlineStr">
        <is>
          <t>价格系数</t>
        </is>
      </c>
      <c r="B39" s="131">
        <f>SLOPE(B3:B22,C3:C22)</f>
        <v/>
      </c>
      <c r="C39" s="131">
        <f>SLOPE(D3:D22,E3:E22)</f>
        <v/>
      </c>
      <c r="D39" s="131">
        <f>SLOPE(F3:F22,G3:G22)</f>
        <v/>
      </c>
      <c r="E39" s="131">
        <f>SLOPE(H3:H22,I3:I22)</f>
        <v/>
      </c>
      <c r="F39" s="131">
        <f>SLOPE(J3:J22,K3:K22)</f>
        <v/>
      </c>
      <c r="G39" s="131">
        <f>SLOPE(L3:L22,M3:M22)</f>
        <v/>
      </c>
      <c r="H39" s="131">
        <f>SLOPE(N3:N22,O3:O22)</f>
        <v/>
      </c>
      <c r="I39" s="131">
        <f>SLOPE(P3:P22,Q3:Q22)</f>
        <v/>
      </c>
      <c r="K39" s="57" t="n">
        <v>7</v>
      </c>
      <c r="L39" s="89">
        <f>N24</f>
        <v/>
      </c>
      <c r="M39" s="89">
        <f>O23</f>
        <v/>
      </c>
      <c r="N39" s="1471">
        <f>L39/L38-1</f>
        <v/>
      </c>
    </row>
    <row r="40">
      <c r="A40" s="57" t="inlineStr">
        <is>
          <t>截距</t>
        </is>
      </c>
      <c r="B40" s="131">
        <f>INTERCEPT(B3:B22,C3:C22)</f>
        <v/>
      </c>
      <c r="C40" s="131">
        <f>INTERCEPT(D3:D22,E3:E22)</f>
        <v/>
      </c>
      <c r="D40" s="131">
        <f>INTERCEPT(F3:F22,G3:G22)</f>
        <v/>
      </c>
      <c r="E40" s="131">
        <f>INTERCEPT(H3:H22,I3:I22)</f>
        <v/>
      </c>
      <c r="F40" s="131">
        <f>INTERCEPT(J3:J22,K3:K22)</f>
        <v/>
      </c>
      <c r="G40" s="131">
        <f>INTERCEPT(L3:L22,M3:M22)</f>
        <v/>
      </c>
      <c r="H40" s="131">
        <f>INTERCEPT(N3:N22,O3:O22)</f>
        <v/>
      </c>
      <c r="I40" s="131">
        <f>INTERCEPT(P3:P22,Q3:Q22)</f>
        <v/>
      </c>
      <c r="K40" s="57" t="n">
        <v>8</v>
      </c>
      <c r="L40" s="89">
        <f>P24</f>
        <v/>
      </c>
      <c r="M40" s="89">
        <f>Q23</f>
        <v/>
      </c>
      <c r="N40" s="1471">
        <f>L40/L39-1</f>
        <v/>
      </c>
    </row>
    <row r="41">
      <c r="A41" s="1470" t="inlineStr">
        <is>
          <t>相关系数</t>
        </is>
      </c>
      <c r="B41" s="1472">
        <f>-CORREL(B3:B22,C3:C22)</f>
        <v/>
      </c>
      <c r="C41" s="1472">
        <f>-CORREL(D3:D22,E3:E22)</f>
        <v/>
      </c>
      <c r="D41" s="1472">
        <f>-CORREL(F3:F22,G3:G22)</f>
        <v/>
      </c>
      <c r="E41" s="1472">
        <f>-CORREL(H3:H22,I3:I22)</f>
        <v/>
      </c>
      <c r="F41" s="1472">
        <f>-CORREL(J3:J22,K3:K22)</f>
        <v/>
      </c>
      <c r="G41" s="1472">
        <f>-CORREL(L3:L22,M3:M22)</f>
        <v/>
      </c>
      <c r="H41" s="1472">
        <f>-CORREL(N3:N22,O3:O22)</f>
        <v/>
      </c>
      <c r="I41" s="1472">
        <f>-CORREL(P3:P22,Q3:Q22)</f>
        <v/>
      </c>
    </row>
    <row r="42">
      <c r="A42" s="57" t="inlineStr">
        <is>
          <t>预计需求</t>
        </is>
      </c>
      <c r="B42" s="59">
        <f>C26*B53+C53</f>
        <v/>
      </c>
      <c r="C42" s="59">
        <f>B40+B39*E26</f>
        <v/>
      </c>
      <c r="D42" s="59">
        <f>C40+C39*G26</f>
        <v/>
      </c>
      <c r="E42" s="59">
        <f>D40+D39*I26</f>
        <v/>
      </c>
      <c r="F42" s="59">
        <f>E40+E39*K26</f>
        <v/>
      </c>
      <c r="G42" s="59">
        <f>F40+F39*M26</f>
        <v/>
      </c>
      <c r="H42" s="59">
        <f>G40+G39*O26</f>
        <v/>
      </c>
      <c r="I42" s="59">
        <f>H40+H39*Q26</f>
        <v/>
      </c>
    </row>
    <row r="43">
      <c r="A43" s="57" t="inlineStr">
        <is>
          <t>实际需求</t>
        </is>
      </c>
      <c r="B43" s="59">
        <f>C26*B39+B40</f>
        <v/>
      </c>
      <c r="C43" s="59">
        <f>E26*C39+C40</f>
        <v/>
      </c>
      <c r="D43" s="59">
        <f>G26*D39+D40</f>
        <v/>
      </c>
      <c r="E43" s="59">
        <f>I26*E39+E40</f>
        <v/>
      </c>
      <c r="F43" s="59">
        <f>K26*F39+F40</f>
        <v/>
      </c>
      <c r="G43" s="59">
        <f>M26*G39+G40</f>
        <v/>
      </c>
      <c r="H43" s="59">
        <f>O26*H39+H40</f>
        <v/>
      </c>
      <c r="I43" s="59">
        <f>Q26*I39+I40</f>
        <v/>
      </c>
    </row>
    <row r="44">
      <c r="A44" s="57" t="inlineStr">
        <is>
          <t>自然增长率</t>
        </is>
      </c>
      <c r="B44" s="133">
        <f>B43/B42-1</f>
        <v/>
      </c>
      <c r="C44" s="133">
        <f>C43/C42-1</f>
        <v/>
      </c>
      <c r="D44" s="133">
        <f>D43/D42-1</f>
        <v/>
      </c>
      <c r="E44" s="133">
        <f>E43/E42-1</f>
        <v/>
      </c>
      <c r="F44" s="133">
        <f>F43/F42-1</f>
        <v/>
      </c>
      <c r="G44" s="133">
        <f>G43/G42-1</f>
        <v/>
      </c>
      <c r="H44" s="133">
        <f>H43/H42-1</f>
        <v/>
      </c>
      <c r="I44" s="133">
        <f>I43/I42-1</f>
        <v/>
      </c>
    </row>
    <row r="46">
      <c r="A46" s="57" t="inlineStr">
        <is>
          <t>实际价格</t>
        </is>
      </c>
      <c r="B46" s="89">
        <f>第1期!D7</f>
        <v/>
      </c>
      <c r="C46" s="89">
        <f>第2期!D7</f>
        <v/>
      </c>
      <c r="D46" s="89">
        <f>第3期!D7</f>
        <v/>
      </c>
      <c r="E46" s="89">
        <f>第4期!D7</f>
        <v/>
      </c>
      <c r="F46" s="89">
        <f>第5期!D7</f>
        <v/>
      </c>
      <c r="G46" s="89">
        <f>第6期!D7</f>
        <v/>
      </c>
      <c r="H46" s="89">
        <f>第7期!D7</f>
        <v/>
      </c>
      <c r="I46" s="89">
        <f>第8期!D7</f>
        <v/>
      </c>
    </row>
    <row r="47">
      <c r="A47" s="57" t="inlineStr">
        <is>
          <t>自己需求</t>
        </is>
      </c>
      <c r="B47" s="89">
        <f>第1期!AQ15</f>
        <v/>
      </c>
      <c r="C47" s="89">
        <f>第2期!AQ15</f>
        <v/>
      </c>
      <c r="D47" s="89">
        <f>第3期!AQ15</f>
        <v/>
      </c>
      <c r="E47" s="89">
        <f>第4期!AQ15</f>
        <v/>
      </c>
      <c r="F47" s="89">
        <f>第5期!AQ15</f>
        <v/>
      </c>
      <c r="G47" s="89">
        <f>第6期!AQ15</f>
        <v/>
      </c>
      <c r="H47" s="89">
        <f>第7期!AQ15</f>
        <v/>
      </c>
      <c r="I47" s="89">
        <f>第8期!AQ15</f>
        <v/>
      </c>
    </row>
    <row r="48">
      <c r="A48" s="57" t="inlineStr">
        <is>
          <t>市场价格</t>
        </is>
      </c>
      <c r="B48" s="89">
        <f>(B47-B40)/B39</f>
        <v/>
      </c>
      <c r="C48" s="89">
        <f>(C47-C40)/C39</f>
        <v/>
      </c>
      <c r="D48" s="89">
        <f>(D47-D40)/D39</f>
        <v/>
      </c>
      <c r="E48" s="89">
        <f>(E47-E40)/E39</f>
        <v/>
      </c>
      <c r="F48" s="89">
        <f>(F47-F40)/F39</f>
        <v/>
      </c>
      <c r="G48" s="89">
        <f>(G47-G40)/G39</f>
        <v/>
      </c>
      <c r="H48" s="89">
        <f>(H47-H40)/H39</f>
        <v/>
      </c>
      <c r="I48" s="89">
        <f>(I47-I40)/I39</f>
        <v/>
      </c>
    </row>
    <row r="49">
      <c r="A49" s="1470" t="inlineStr">
        <is>
          <t>价格优势</t>
        </is>
      </c>
      <c r="B49" s="1473">
        <f>B46/B48-1</f>
        <v/>
      </c>
      <c r="C49" s="1473">
        <f>C46/C48-1</f>
        <v/>
      </c>
      <c r="D49" s="1473">
        <f>D46/D48-1</f>
        <v/>
      </c>
      <c r="E49" s="1473">
        <f>E46/E48-1</f>
        <v/>
      </c>
      <c r="F49" s="1473">
        <f>F46/F48-1</f>
        <v/>
      </c>
      <c r="G49" s="1473">
        <f>G46/G48-1</f>
        <v/>
      </c>
      <c r="H49" s="1473">
        <f>H46/H48-1</f>
        <v/>
      </c>
      <c r="I49" s="1473">
        <f>I46/I48-1</f>
        <v/>
      </c>
    </row>
    <row r="50">
      <c r="A50" s="57" t="inlineStr">
        <is>
          <t>平均价格优势</t>
        </is>
      </c>
      <c r="B50" s="1471" t="n"/>
      <c r="C50" s="1471" t="n"/>
      <c r="D50" s="1471">
        <f>AVERAGE(B49:D49)</f>
        <v/>
      </c>
      <c r="E50" s="1471">
        <f>AVERAGE(B49:E49)</f>
        <v/>
      </c>
      <c r="F50" s="1471">
        <f>AVERAGE(B49:F49)</f>
        <v/>
      </c>
      <c r="G50" s="1471">
        <f>AVERAGE(B49:G49)</f>
        <v/>
      </c>
      <c r="H50" s="1471">
        <f>AVERAGE(B49:H49)</f>
        <v/>
      </c>
      <c r="I50" s="1471">
        <f>AVERAGE(B49:I49)</f>
        <v/>
      </c>
    </row>
    <row r="52">
      <c r="A52" s="57" t="inlineStr">
        <is>
          <t>期数</t>
        </is>
      </c>
      <c r="B52" s="57" t="inlineStr">
        <is>
          <t>价格系数</t>
        </is>
      </c>
      <c r="C52" s="57" t="inlineStr">
        <is>
          <t>截距</t>
        </is>
      </c>
      <c r="D52" s="57" t="inlineStr">
        <is>
          <t>图一系数</t>
        </is>
      </c>
      <c r="E52" s="57" t="inlineStr">
        <is>
          <t>图一截距</t>
        </is>
      </c>
      <c r="F52" s="57" t="inlineStr">
        <is>
          <t>图三系数</t>
        </is>
      </c>
      <c r="G52" s="57" t="inlineStr">
        <is>
          <t>图三截距</t>
        </is>
      </c>
      <c r="H52" s="57" t="inlineStr">
        <is>
          <t>下期价格系数</t>
        </is>
      </c>
      <c r="I52" s="57" t="inlineStr">
        <is>
          <t>下期截距</t>
        </is>
      </c>
    </row>
    <row r="53">
      <c r="A53" s="57" t="n">
        <v>0</v>
      </c>
      <c r="B53" s="89">
        <f>(弹性分析!G6-弹性分析!G5-弹性分析!G5*弹性分析!Q12)/(弹性分析!C6-弹性分析!G5)</f>
        <v/>
      </c>
      <c r="C53" s="89">
        <f>-B53*弹性分析!C5+弹性分析!G5</f>
        <v/>
      </c>
      <c r="D53" s="89" t="n"/>
      <c r="E53" s="89" t="n"/>
      <c r="F53" s="89" t="n"/>
      <c r="G53" s="89" t="n"/>
      <c r="H53" s="89" t="n"/>
      <c r="I53" s="89" t="n"/>
    </row>
    <row r="54">
      <c r="A54" s="57" t="n">
        <v>1</v>
      </c>
      <c r="B54" s="89">
        <f>B39</f>
        <v/>
      </c>
      <c r="C54" s="89">
        <f>B40</f>
        <v/>
      </c>
      <c r="D54" s="89">
        <f>SLOPE(B53:B54,A53:A54)</f>
        <v/>
      </c>
      <c r="E54" s="89">
        <f>INTERCEPT(B53:B54,A53:A54)</f>
        <v/>
      </c>
      <c r="F54" s="89">
        <f>SLOPE(C53:C54,B53:B54)</f>
        <v/>
      </c>
      <c r="G54" s="89">
        <f>INTERCEPT(C53:C54,B53:B54)</f>
        <v/>
      </c>
      <c r="H54" s="89">
        <f>D54*A55+E54</f>
        <v/>
      </c>
      <c r="I54" s="89">
        <f>F54*H54+G54</f>
        <v/>
      </c>
    </row>
    <row r="55">
      <c r="A55" s="57" t="n">
        <v>2</v>
      </c>
      <c r="B55" s="89">
        <f>C39</f>
        <v/>
      </c>
      <c r="C55" s="89">
        <f>C40</f>
        <v/>
      </c>
      <c r="D55" s="89">
        <f>SLOPE(B53:B55,A53:A55)</f>
        <v/>
      </c>
      <c r="E55" s="89">
        <f>INTERCEPT(B53:B55,A53:A55)</f>
        <v/>
      </c>
      <c r="F55" s="89">
        <f>SLOPE(C53:C55,B53:B55)</f>
        <v/>
      </c>
      <c r="G55" s="89">
        <f>INTERCEPT(C53:C55,B53:B55)</f>
        <v/>
      </c>
      <c r="H55" s="89">
        <f>D55*A56+E55</f>
        <v/>
      </c>
      <c r="I55" s="89">
        <f>F55*H55+G55</f>
        <v/>
      </c>
    </row>
    <row r="56">
      <c r="A56" s="57" t="n">
        <v>3</v>
      </c>
      <c r="B56" s="89">
        <f>D39</f>
        <v/>
      </c>
      <c r="C56" s="89">
        <f>D40</f>
        <v/>
      </c>
      <c r="D56" s="89">
        <f>SLOPE(B53:B56,A53:A56)</f>
        <v/>
      </c>
      <c r="E56" s="89">
        <f>INTERCEPT(B53:B56,A53:A56)</f>
        <v/>
      </c>
      <c r="F56" s="89">
        <f>SLOPE(C53:C56,B53:B56)</f>
        <v/>
      </c>
      <c r="G56" s="89">
        <f>INTERCEPT(C53:C56,B53:B56)</f>
        <v/>
      </c>
      <c r="H56" s="89">
        <f>D56*A57+E56</f>
        <v/>
      </c>
      <c r="I56" s="89">
        <f>F56*H56+G56</f>
        <v/>
      </c>
    </row>
    <row r="57">
      <c r="A57" s="57" t="n">
        <v>4</v>
      </c>
      <c r="B57" s="89">
        <f>E39</f>
        <v/>
      </c>
      <c r="C57" s="89">
        <f>E40</f>
        <v/>
      </c>
      <c r="D57" s="89">
        <f>SLOPE(B53:B57,A53:A57)</f>
        <v/>
      </c>
      <c r="E57" s="89">
        <f>INTERCEPT(B53:B57,A53:A57)</f>
        <v/>
      </c>
      <c r="F57" s="89">
        <f>SLOPE(C53:C57,B53:B57)</f>
        <v/>
      </c>
      <c r="G57" s="89">
        <f>INTERCEPT(C53:C57,B53:B57)</f>
        <v/>
      </c>
      <c r="H57" s="89">
        <f>D57*A58+E57</f>
        <v/>
      </c>
      <c r="I57" s="89">
        <f>F57*H57+G57</f>
        <v/>
      </c>
    </row>
    <row r="58">
      <c r="A58" s="57" t="n">
        <v>5</v>
      </c>
      <c r="B58" s="89">
        <f>F39</f>
        <v/>
      </c>
      <c r="C58" s="89">
        <f>F40</f>
        <v/>
      </c>
      <c r="D58" s="89">
        <f>SLOPE(B53:B58,A53:A58)</f>
        <v/>
      </c>
      <c r="E58" s="89">
        <f>INTERCEPT(B53:B58,A53:A58)</f>
        <v/>
      </c>
      <c r="F58" s="89">
        <f>SLOPE(C53:C58,B53:B58)</f>
        <v/>
      </c>
      <c r="G58" s="89">
        <f>INTERCEPT(C53:C58,B53:B58)</f>
        <v/>
      </c>
      <c r="H58" s="89">
        <f>D58*A59+E58</f>
        <v/>
      </c>
      <c r="I58" s="89">
        <f>F58*H58+G58</f>
        <v/>
      </c>
    </row>
    <row r="59">
      <c r="A59" s="57" t="n">
        <v>6</v>
      </c>
      <c r="B59" s="89">
        <f>G39</f>
        <v/>
      </c>
      <c r="C59" s="89">
        <f>G40</f>
        <v/>
      </c>
      <c r="D59" s="89">
        <f>SLOPE(B53:B59,A53:A59)</f>
        <v/>
      </c>
      <c r="E59" s="89">
        <f>INTERCEPT(B53:B59,A53:A59)</f>
        <v/>
      </c>
      <c r="F59" s="89">
        <f>SLOPE(C53:C59,B53:B59)</f>
        <v/>
      </c>
      <c r="G59" s="89">
        <f>INTERCEPT(C53:C59,B53:B59)</f>
        <v/>
      </c>
      <c r="H59" s="89">
        <f>D59*A60+E59</f>
        <v/>
      </c>
      <c r="I59" s="89">
        <f>F59*H59+G59</f>
        <v/>
      </c>
    </row>
    <row r="60">
      <c r="A60" s="57" t="n">
        <v>7</v>
      </c>
      <c r="B60" s="89">
        <f>H39</f>
        <v/>
      </c>
      <c r="C60" s="89">
        <f>H40</f>
        <v/>
      </c>
      <c r="D60" s="89">
        <f>SLOPE(B53:B60,A53:A60)</f>
        <v/>
      </c>
      <c r="E60" s="89">
        <f>INTERCEPT(B53:B60,A53:A60)</f>
        <v/>
      </c>
      <c r="F60" s="89">
        <f>SLOPE(C53:C60,B53:B60)</f>
        <v/>
      </c>
      <c r="G60" s="89">
        <f>INTERCEPT(C53:C60,B53:B60)</f>
        <v/>
      </c>
      <c r="H60" s="89">
        <f>D60*A61+E60</f>
        <v/>
      </c>
      <c r="I60" s="89">
        <f>F60*H60+G60</f>
        <v/>
      </c>
    </row>
    <row r="61">
      <c r="A61" s="57" t="n">
        <v>8</v>
      </c>
      <c r="B61" s="89">
        <f>I39</f>
        <v/>
      </c>
      <c r="C61" s="89">
        <f>I40</f>
        <v/>
      </c>
      <c r="D61" s="89">
        <f>SLOPE(B53:B61,A53:A61)</f>
        <v/>
      </c>
      <c r="E61" s="89">
        <f>INTERCEPT(B53:B61,A53:A61)</f>
        <v/>
      </c>
      <c r="F61" s="89">
        <f>SLOPE(C53:C61,B53:B61)</f>
        <v/>
      </c>
      <c r="G61" s="89">
        <f>INTERCEPT(C53:C61,B53:B61)</f>
        <v/>
      </c>
      <c r="H61" s="89" t="n"/>
      <c r="I61" s="89" t="n"/>
    </row>
    <row r="67" ht="15" customHeight="1" s="1178">
      <c r="A67" s="1155" t="n"/>
      <c r="B67" s="1154" t="n"/>
      <c r="C67" s="1181" t="n"/>
      <c r="D67" s="1154" t="n"/>
      <c r="E67" s="1181" t="n"/>
      <c r="F67" s="1154" t="n"/>
      <c r="G67" s="1181" t="n"/>
      <c r="H67" s="1154" t="n"/>
      <c r="I67" s="1181" t="n"/>
      <c r="J67" s="1154" t="n"/>
      <c r="K67" s="1181" t="n"/>
      <c r="L67" s="1154" t="n"/>
      <c r="M67" s="1181" t="n"/>
      <c r="N67" s="1154" t="n"/>
      <c r="O67" s="1181" t="n"/>
      <c r="P67" s="1154" t="n"/>
      <c r="Q67" s="1181" t="n"/>
    </row>
  </sheetData>
  <mergeCells count="17">
    <mergeCell ref="H67:I67"/>
    <mergeCell ref="N1:O1"/>
    <mergeCell ref="J67:K67"/>
    <mergeCell ref="N67:O67"/>
    <mergeCell ref="L67:M67"/>
    <mergeCell ref="D1:E1"/>
    <mergeCell ref="D67:E67"/>
    <mergeCell ref="B67:C67"/>
    <mergeCell ref="H1:I1"/>
    <mergeCell ref="L1:M1"/>
    <mergeCell ref="J1:K1"/>
    <mergeCell ref="P1:Q1"/>
    <mergeCell ref="B1:C1"/>
    <mergeCell ref="P67:Q67"/>
    <mergeCell ref="F1:G1"/>
    <mergeCell ref="F67:G67"/>
    <mergeCell ref="A1:A2"/>
  </mergeCells>
  <pageMargins left="0.7" right="0.7" top="0.75" bottom="0.75" header="0.3" footer="0.3"/>
  <drawing xmlns:r="http://schemas.openxmlformats.org/officeDocument/2006/relationships" r:id="rId1"/>
</worksheet>
</file>

<file path=xl/worksheets/sheet20.xml><?xml version="1.0" encoding="utf-8"?>
<worksheet xmlns="http://schemas.openxmlformats.org/spreadsheetml/2006/main">
  <sheetPr codeName="Sheet13">
    <tabColor rgb="FFE1EEFF"/>
    <outlinePr summaryBelow="1" summaryRight="1"/>
    <pageSetUpPr/>
  </sheetPr>
  <dimension ref="A1:Q61"/>
  <sheetViews>
    <sheetView zoomScale="70" zoomScaleNormal="70" workbookViewId="0">
      <selection activeCell="H71" sqref="H71"/>
    </sheetView>
  </sheetViews>
  <sheetFormatPr baseColWidth="8" defaultColWidth="9" defaultRowHeight="14"/>
  <cols>
    <col width="23.90625" customWidth="1" style="1178" min="1" max="1"/>
    <col width="9" customWidth="1" style="1178" min="3" max="3"/>
    <col width="9.54296875" customWidth="1" style="1178" min="4" max="5"/>
    <col width="9" customWidth="1" style="1178" min="6" max="9"/>
    <col width="9.1796875" customWidth="1" style="1178" min="14" max="15"/>
  </cols>
  <sheetData>
    <row r="1" ht="15" customHeight="1" s="1178">
      <c r="A1" s="1155" t="inlineStr">
        <is>
          <t>企业</t>
        </is>
      </c>
      <c r="B1" s="1154" t="inlineStr">
        <is>
          <t>第一期</t>
        </is>
      </c>
      <c r="C1" s="1181" t="n"/>
      <c r="D1" s="1154" t="inlineStr">
        <is>
          <t>第二期</t>
        </is>
      </c>
      <c r="E1" s="1181" t="n"/>
      <c r="F1" s="1154" t="inlineStr">
        <is>
          <t>第三期</t>
        </is>
      </c>
      <c r="G1" s="1181" t="n"/>
      <c r="H1" s="1154" t="inlineStr">
        <is>
          <t>第四期</t>
        </is>
      </c>
      <c r="I1" s="1181" t="n"/>
      <c r="J1" s="1154" t="inlineStr">
        <is>
          <t>第五期</t>
        </is>
      </c>
      <c r="K1" s="1181" t="n"/>
      <c r="L1" s="1154" t="inlineStr">
        <is>
          <t>第六期</t>
        </is>
      </c>
      <c r="M1" s="1181" t="n"/>
      <c r="N1" s="1154" t="inlineStr">
        <is>
          <t>第七期</t>
        </is>
      </c>
      <c r="O1" s="1181" t="n"/>
      <c r="P1" s="1154" t="inlineStr">
        <is>
          <t>第八期</t>
        </is>
      </c>
      <c r="Q1" s="1181" t="n"/>
    </row>
    <row r="2" ht="15" customHeight="1" s="1178">
      <c r="A2" s="1229" t="n"/>
      <c r="B2" s="122" t="inlineStr">
        <is>
          <t>需求</t>
        </is>
      </c>
      <c r="C2" s="122" t="inlineStr">
        <is>
          <t>价格</t>
        </is>
      </c>
      <c r="D2" s="122" t="inlineStr">
        <is>
          <t>需求</t>
        </is>
      </c>
      <c r="E2" s="122" t="inlineStr">
        <is>
          <t>价格</t>
        </is>
      </c>
      <c r="F2" s="122" t="inlineStr">
        <is>
          <t>需求</t>
        </is>
      </c>
      <c r="G2" s="122" t="inlineStr">
        <is>
          <t>价格</t>
        </is>
      </c>
      <c r="H2" s="122" t="inlineStr">
        <is>
          <t>需求</t>
        </is>
      </c>
      <c r="I2" s="122" t="inlineStr">
        <is>
          <t>价格</t>
        </is>
      </c>
      <c r="J2" s="122" t="inlineStr">
        <is>
          <t>需求</t>
        </is>
      </c>
      <c r="K2" s="122" t="inlineStr">
        <is>
          <t>价格</t>
        </is>
      </c>
      <c r="L2" s="122" t="inlineStr">
        <is>
          <t>需求</t>
        </is>
      </c>
      <c r="M2" s="122" t="inlineStr">
        <is>
          <t>价格</t>
        </is>
      </c>
      <c r="N2" s="122" t="inlineStr">
        <is>
          <t>需求</t>
        </is>
      </c>
      <c r="O2" s="122" t="inlineStr">
        <is>
          <t>价格</t>
        </is>
      </c>
      <c r="P2" s="122" t="inlineStr">
        <is>
          <t>需求</t>
        </is>
      </c>
      <c r="Q2" s="122" t="inlineStr">
        <is>
          <t>价格</t>
        </is>
      </c>
    </row>
    <row r="3">
      <c r="A3" s="123">
        <f>第1期!AN37</f>
        <v/>
      </c>
      <c r="B3" s="124">
        <f>第1期!BN7</f>
        <v/>
      </c>
      <c r="C3" s="124">
        <f>第1期!AV37</f>
        <v/>
      </c>
      <c r="D3" s="124">
        <f>第2期!BN7</f>
        <v/>
      </c>
      <c r="E3" s="124">
        <f>第2期!AV37</f>
        <v/>
      </c>
      <c r="F3" s="124">
        <f>第3期!BN7</f>
        <v/>
      </c>
      <c r="G3" s="124">
        <f>第3期!AV37</f>
        <v/>
      </c>
      <c r="H3" s="124">
        <f>第4期!BN7</f>
        <v/>
      </c>
      <c r="I3" s="124">
        <f>第4期!AV37</f>
        <v/>
      </c>
      <c r="J3" s="124">
        <f>第5期!BN7</f>
        <v/>
      </c>
      <c r="K3" s="124">
        <f>第5期!AV37</f>
        <v/>
      </c>
      <c r="L3" s="124">
        <f>第6期!BN7</f>
        <v/>
      </c>
      <c r="M3" s="124">
        <f>第6期!AV37</f>
        <v/>
      </c>
      <c r="N3" s="124">
        <f>第7期!BN7</f>
        <v/>
      </c>
      <c r="O3" s="124">
        <f>第7期!AV37</f>
        <v/>
      </c>
      <c r="P3" s="124">
        <f>第8期!BN7</f>
        <v/>
      </c>
      <c r="Q3" s="124">
        <f>第8期!AV37</f>
        <v/>
      </c>
    </row>
    <row r="4">
      <c r="A4" s="123">
        <f>第1期!AN38</f>
        <v/>
      </c>
      <c r="B4" s="124" t="n"/>
      <c r="C4" s="124" t="n"/>
      <c r="D4" s="124">
        <f>第2期!BN8</f>
        <v/>
      </c>
      <c r="E4" s="124">
        <f>第2期!AV38</f>
        <v/>
      </c>
      <c r="F4" s="124">
        <f>第3期!BN8</f>
        <v/>
      </c>
      <c r="G4" s="124">
        <f>第3期!AV38</f>
        <v/>
      </c>
      <c r="H4" s="124">
        <f>第4期!BN8</f>
        <v/>
      </c>
      <c r="I4" s="124">
        <f>第4期!AV38</f>
        <v/>
      </c>
      <c r="J4" s="124">
        <f>第5期!BN8</f>
        <v/>
      </c>
      <c r="K4" s="124">
        <f>第5期!AV38</f>
        <v/>
      </c>
      <c r="L4" s="124">
        <f>第6期!BN8</f>
        <v/>
      </c>
      <c r="M4" s="124">
        <f>第6期!AV38</f>
        <v/>
      </c>
      <c r="N4" s="124">
        <f>第7期!BN8</f>
        <v/>
      </c>
      <c r="O4" s="124">
        <f>第7期!AV38</f>
        <v/>
      </c>
      <c r="P4" s="124">
        <f>第8期!BN8</f>
        <v/>
      </c>
      <c r="Q4" s="124">
        <f>第8期!AV38</f>
        <v/>
      </c>
    </row>
    <row r="5">
      <c r="A5" s="123">
        <f>第1期!AN39</f>
        <v/>
      </c>
      <c r="B5" s="124">
        <f>第1期!BN9</f>
        <v/>
      </c>
      <c r="C5" s="124">
        <f>第1期!AV39</f>
        <v/>
      </c>
      <c r="D5" s="124">
        <f>第2期!BN9</f>
        <v/>
      </c>
      <c r="E5" s="124">
        <f>第2期!AV39</f>
        <v/>
      </c>
      <c r="F5" s="124">
        <f>第3期!BN9</f>
        <v/>
      </c>
      <c r="G5" s="124">
        <f>第3期!AV39</f>
        <v/>
      </c>
      <c r="H5" s="124">
        <f>第4期!BN9</f>
        <v/>
      </c>
      <c r="I5" s="124">
        <f>第4期!AV39</f>
        <v/>
      </c>
      <c r="J5" s="124">
        <f>第5期!BN9</f>
        <v/>
      </c>
      <c r="K5" s="124">
        <f>第5期!AV39</f>
        <v/>
      </c>
      <c r="L5" s="124">
        <f>第6期!BN9</f>
        <v/>
      </c>
      <c r="M5" s="124">
        <f>第6期!AV39</f>
        <v/>
      </c>
      <c r="N5" s="124">
        <f>第7期!BN9</f>
        <v/>
      </c>
      <c r="O5" s="124">
        <f>第7期!AV39</f>
        <v/>
      </c>
      <c r="P5" s="124">
        <f>第8期!BN9</f>
        <v/>
      </c>
      <c r="Q5" s="124">
        <f>第8期!AV39</f>
        <v/>
      </c>
    </row>
    <row r="6">
      <c r="A6" s="123">
        <f>第1期!AN40</f>
        <v/>
      </c>
      <c r="B6" s="124">
        <f>第1期!BN10</f>
        <v/>
      </c>
      <c r="C6" s="124">
        <f>第1期!AV40</f>
        <v/>
      </c>
      <c r="D6" s="124">
        <f>第2期!BN10</f>
        <v/>
      </c>
      <c r="E6" s="124">
        <f>第2期!AV40</f>
        <v/>
      </c>
      <c r="F6" s="124">
        <f>第3期!BN10</f>
        <v/>
      </c>
      <c r="G6" s="124">
        <f>第3期!AV40</f>
        <v/>
      </c>
      <c r="H6" s="124">
        <f>第4期!BN10</f>
        <v/>
      </c>
      <c r="I6" s="124">
        <f>第4期!AV40</f>
        <v/>
      </c>
      <c r="J6" s="124">
        <f>第5期!BN10</f>
        <v/>
      </c>
      <c r="K6" s="124">
        <f>第5期!AV40</f>
        <v/>
      </c>
      <c r="L6" s="124">
        <f>第6期!BN10</f>
        <v/>
      </c>
      <c r="M6" s="124">
        <f>第6期!AV40</f>
        <v/>
      </c>
      <c r="N6" s="124">
        <f>第7期!BN10</f>
        <v/>
      </c>
      <c r="O6" s="124">
        <f>第7期!AV40</f>
        <v/>
      </c>
      <c r="P6" s="124">
        <f>第8期!BN10</f>
        <v/>
      </c>
      <c r="Q6" s="124">
        <f>第8期!AV40</f>
        <v/>
      </c>
    </row>
    <row r="7">
      <c r="A7" s="123">
        <f>第1期!AN41</f>
        <v/>
      </c>
      <c r="B7" s="124">
        <f>第1期!BN11</f>
        <v/>
      </c>
      <c r="C7" s="124">
        <f>第1期!AV41</f>
        <v/>
      </c>
      <c r="D7" s="124">
        <f>第2期!BN11</f>
        <v/>
      </c>
      <c r="E7" s="124">
        <f>第2期!AV41</f>
        <v/>
      </c>
      <c r="F7" s="124">
        <f>第3期!BN11</f>
        <v/>
      </c>
      <c r="G7" s="124">
        <f>第3期!AV41</f>
        <v/>
      </c>
      <c r="H7" s="124">
        <f>第4期!BN11</f>
        <v/>
      </c>
      <c r="I7" s="124">
        <f>第4期!AV41</f>
        <v/>
      </c>
      <c r="J7" s="124">
        <f>第5期!BN11</f>
        <v/>
      </c>
      <c r="K7" s="124">
        <f>第5期!AV41</f>
        <v/>
      </c>
      <c r="L7" s="124">
        <f>第6期!BN11</f>
        <v/>
      </c>
      <c r="M7" s="124">
        <f>第6期!AV41</f>
        <v/>
      </c>
      <c r="N7" s="124">
        <f>第7期!BN11</f>
        <v/>
      </c>
      <c r="O7" s="124">
        <f>第7期!AV41</f>
        <v/>
      </c>
      <c r="P7" s="124">
        <f>第8期!BN11</f>
        <v/>
      </c>
      <c r="Q7" s="124">
        <f>第8期!AV41</f>
        <v/>
      </c>
    </row>
    <row r="8">
      <c r="A8" s="123">
        <f>第1期!AN42</f>
        <v/>
      </c>
      <c r="B8" s="124">
        <f>第1期!BN12</f>
        <v/>
      </c>
      <c r="C8" s="124">
        <f>第1期!AV42</f>
        <v/>
      </c>
      <c r="D8" s="124">
        <f>第2期!BN12</f>
        <v/>
      </c>
      <c r="E8" s="124">
        <f>第2期!AV42</f>
        <v/>
      </c>
      <c r="F8" s="124">
        <f>第3期!BN12</f>
        <v/>
      </c>
      <c r="G8" s="124">
        <f>第3期!AV42</f>
        <v/>
      </c>
      <c r="H8" s="124">
        <f>第4期!BN12</f>
        <v/>
      </c>
      <c r="I8" s="124">
        <f>第4期!AV42</f>
        <v/>
      </c>
      <c r="J8" s="124">
        <f>第5期!BN12</f>
        <v/>
      </c>
      <c r="K8" s="124">
        <f>第5期!AV42</f>
        <v/>
      </c>
      <c r="L8" s="124">
        <f>第6期!BN12</f>
        <v/>
      </c>
      <c r="M8" s="124">
        <f>第6期!AV42</f>
        <v/>
      </c>
      <c r="N8" s="124">
        <f>第7期!BN12</f>
        <v/>
      </c>
      <c r="O8" s="124">
        <f>第7期!AV42</f>
        <v/>
      </c>
      <c r="P8" s="124">
        <f>第8期!BN12</f>
        <v/>
      </c>
      <c r="Q8" s="124">
        <f>第8期!AV42</f>
        <v/>
      </c>
    </row>
    <row r="9">
      <c r="A9" s="123">
        <f>第1期!AN43</f>
        <v/>
      </c>
      <c r="B9" s="124">
        <f>第1期!BN13</f>
        <v/>
      </c>
      <c r="C9" s="124">
        <f>第1期!AV43</f>
        <v/>
      </c>
      <c r="D9" s="124">
        <f>第2期!BN13</f>
        <v/>
      </c>
      <c r="E9" s="124">
        <f>第2期!AV43</f>
        <v/>
      </c>
      <c r="F9" s="124">
        <f>第3期!BN13</f>
        <v/>
      </c>
      <c r="G9" s="124">
        <f>第3期!AV43</f>
        <v/>
      </c>
      <c r="H9" s="124">
        <f>第4期!BN13</f>
        <v/>
      </c>
      <c r="I9" s="124">
        <f>第4期!AV43</f>
        <v/>
      </c>
      <c r="J9" s="124">
        <f>第5期!BN13</f>
        <v/>
      </c>
      <c r="K9" s="124">
        <f>第5期!AV43</f>
        <v/>
      </c>
      <c r="L9" s="124">
        <f>第6期!BN13</f>
        <v/>
      </c>
      <c r="M9" s="124">
        <f>第6期!AV43</f>
        <v/>
      </c>
      <c r="N9" s="124">
        <f>第7期!BN13</f>
        <v/>
      </c>
      <c r="O9" s="124">
        <f>第7期!AV43</f>
        <v/>
      </c>
      <c r="P9" s="124">
        <f>第8期!BN13</f>
        <v/>
      </c>
      <c r="Q9" s="124">
        <f>第8期!AV43</f>
        <v/>
      </c>
    </row>
    <row r="10">
      <c r="A10" s="123">
        <f>第1期!AN44</f>
        <v/>
      </c>
      <c r="B10" s="124">
        <f>第1期!BN14</f>
        <v/>
      </c>
      <c r="C10" s="124">
        <f>第1期!AV44</f>
        <v/>
      </c>
      <c r="D10" s="124">
        <f>第2期!BN14</f>
        <v/>
      </c>
      <c r="E10" s="124">
        <f>第2期!AV44</f>
        <v/>
      </c>
      <c r="F10" s="124">
        <f>第3期!BN14</f>
        <v/>
      </c>
      <c r="G10" s="124">
        <f>第3期!AV44</f>
        <v/>
      </c>
      <c r="H10" s="124">
        <f>第4期!BN14</f>
        <v/>
      </c>
      <c r="I10" s="124">
        <f>第4期!AV44</f>
        <v/>
      </c>
      <c r="J10" s="124">
        <f>第5期!BN14</f>
        <v/>
      </c>
      <c r="K10" s="124">
        <f>第5期!AV44</f>
        <v/>
      </c>
      <c r="L10" s="124">
        <f>第6期!BN14</f>
        <v/>
      </c>
      <c r="M10" s="124">
        <f>第6期!AV44</f>
        <v/>
      </c>
      <c r="N10" s="124">
        <f>第7期!BN14</f>
        <v/>
      </c>
      <c r="O10" s="124">
        <f>第7期!AV44</f>
        <v/>
      </c>
      <c r="P10" s="124">
        <f>第8期!BN14</f>
        <v/>
      </c>
      <c r="Q10" s="124">
        <f>第8期!AV44</f>
        <v/>
      </c>
    </row>
    <row r="11">
      <c r="A11" s="123">
        <f>第1期!AN45</f>
        <v/>
      </c>
      <c r="B11" s="124">
        <f>第1期!BN15</f>
        <v/>
      </c>
      <c r="C11" s="124">
        <f>第1期!AV45</f>
        <v/>
      </c>
      <c r="D11" s="124">
        <f>第2期!BN15</f>
        <v/>
      </c>
      <c r="E11" s="124">
        <f>第2期!AV45</f>
        <v/>
      </c>
      <c r="F11" s="124">
        <f>第3期!BN15</f>
        <v/>
      </c>
      <c r="G11" s="124">
        <f>第3期!AV45</f>
        <v/>
      </c>
      <c r="H11" s="124">
        <f>第4期!BN15</f>
        <v/>
      </c>
      <c r="I11" s="124">
        <f>第4期!AV45</f>
        <v/>
      </c>
      <c r="J11" s="124">
        <f>第5期!BN15</f>
        <v/>
      </c>
      <c r="K11" s="124">
        <f>第5期!AV45</f>
        <v/>
      </c>
      <c r="L11" s="124">
        <f>第6期!BN15</f>
        <v/>
      </c>
      <c r="M11" s="124">
        <f>第6期!AV45</f>
        <v/>
      </c>
      <c r="N11" s="124">
        <f>第7期!BN15</f>
        <v/>
      </c>
      <c r="O11" s="124">
        <f>第7期!AV45</f>
        <v/>
      </c>
      <c r="P11" s="124">
        <f>第8期!BN15</f>
        <v/>
      </c>
      <c r="Q11" s="124">
        <f>第8期!AV45</f>
        <v/>
      </c>
    </row>
    <row r="12">
      <c r="A12" s="123">
        <f>第1期!AN46</f>
        <v/>
      </c>
      <c r="B12" s="124">
        <f>第1期!BN16</f>
        <v/>
      </c>
      <c r="C12" s="124">
        <f>第1期!AV46</f>
        <v/>
      </c>
      <c r="D12" s="124">
        <f>第2期!BN16</f>
        <v/>
      </c>
      <c r="E12" s="124">
        <f>第2期!AV46</f>
        <v/>
      </c>
      <c r="F12" s="124">
        <f>第3期!BN16</f>
        <v/>
      </c>
      <c r="G12" s="124">
        <f>第3期!AV46</f>
        <v/>
      </c>
      <c r="H12" s="124">
        <f>第4期!BN16</f>
        <v/>
      </c>
      <c r="I12" s="124">
        <f>第4期!AV46</f>
        <v/>
      </c>
      <c r="J12" s="124">
        <f>第5期!BN16</f>
        <v/>
      </c>
      <c r="K12" s="124">
        <f>第5期!AV46</f>
        <v/>
      </c>
      <c r="L12" s="124">
        <f>第6期!BN16</f>
        <v/>
      </c>
      <c r="M12" s="124">
        <f>第6期!AV46</f>
        <v/>
      </c>
      <c r="N12" s="124">
        <f>第7期!BN16</f>
        <v/>
      </c>
      <c r="O12" s="124">
        <f>第7期!AV46</f>
        <v/>
      </c>
      <c r="P12" s="124">
        <f>第8期!BN16</f>
        <v/>
      </c>
      <c r="Q12" s="124">
        <f>第8期!AV46</f>
        <v/>
      </c>
    </row>
    <row r="13">
      <c r="A13" s="123">
        <f>第1期!AN47</f>
        <v/>
      </c>
      <c r="B13" s="124">
        <f>第1期!BN17</f>
        <v/>
      </c>
      <c r="C13" s="124">
        <f>第1期!AV47</f>
        <v/>
      </c>
      <c r="D13" s="124">
        <f>第2期!BN17</f>
        <v/>
      </c>
      <c r="E13" s="124">
        <f>第2期!AV47</f>
        <v/>
      </c>
      <c r="F13" s="124">
        <f>第3期!BN17</f>
        <v/>
      </c>
      <c r="G13" s="124">
        <f>第3期!AV47</f>
        <v/>
      </c>
      <c r="H13" s="124">
        <f>第4期!BN17</f>
        <v/>
      </c>
      <c r="I13" s="124">
        <f>第4期!AV47</f>
        <v/>
      </c>
      <c r="J13" s="124">
        <f>第5期!BN17</f>
        <v/>
      </c>
      <c r="K13" s="124">
        <f>第5期!AV47</f>
        <v/>
      </c>
      <c r="L13" s="124">
        <f>第6期!BN17</f>
        <v/>
      </c>
      <c r="M13" s="124">
        <f>第6期!AV47</f>
        <v/>
      </c>
      <c r="N13" s="124">
        <f>第7期!BN17</f>
        <v/>
      </c>
      <c r="O13" s="124">
        <f>第7期!AV47</f>
        <v/>
      </c>
      <c r="P13" s="124">
        <f>第8期!BN17</f>
        <v/>
      </c>
      <c r="Q13" s="124">
        <f>第8期!AV47</f>
        <v/>
      </c>
    </row>
    <row r="14">
      <c r="A14" s="123">
        <f>第1期!AN48</f>
        <v/>
      </c>
      <c r="B14" s="124">
        <f>第1期!BN18</f>
        <v/>
      </c>
      <c r="C14" s="124">
        <f>第1期!AV48</f>
        <v/>
      </c>
      <c r="D14" s="124">
        <f>第2期!BN18</f>
        <v/>
      </c>
      <c r="E14" s="124">
        <f>第2期!AV48</f>
        <v/>
      </c>
      <c r="F14" s="124">
        <f>第3期!BN18</f>
        <v/>
      </c>
      <c r="G14" s="124">
        <f>第3期!AV48</f>
        <v/>
      </c>
      <c r="H14" s="124">
        <f>第4期!BN18</f>
        <v/>
      </c>
      <c r="I14" s="124">
        <f>第4期!AV48</f>
        <v/>
      </c>
      <c r="J14" s="124">
        <f>第5期!BN18</f>
        <v/>
      </c>
      <c r="K14" s="124">
        <f>第5期!AV48</f>
        <v/>
      </c>
      <c r="L14" s="124">
        <f>第6期!BN18</f>
        <v/>
      </c>
      <c r="M14" s="124">
        <f>第6期!AV48</f>
        <v/>
      </c>
      <c r="N14" s="124">
        <f>第7期!BN18</f>
        <v/>
      </c>
      <c r="O14" s="124">
        <f>第7期!AV48</f>
        <v/>
      </c>
      <c r="P14" s="124">
        <f>第8期!BN18</f>
        <v/>
      </c>
      <c r="Q14" s="124">
        <f>第8期!AV48</f>
        <v/>
      </c>
    </row>
    <row r="15">
      <c r="A15" s="123">
        <f>第1期!AN49</f>
        <v/>
      </c>
      <c r="B15" s="124" t="n"/>
      <c r="C15" s="124" t="n"/>
      <c r="D15" s="124">
        <f>第2期!BN19</f>
        <v/>
      </c>
      <c r="E15" s="124">
        <f>第2期!AV49</f>
        <v/>
      </c>
      <c r="F15" s="124">
        <f>第3期!BN19</f>
        <v/>
      </c>
      <c r="G15" s="124">
        <f>第3期!AV49</f>
        <v/>
      </c>
      <c r="H15" s="124" t="n"/>
      <c r="I15" s="124" t="n"/>
      <c r="J15" s="124" t="n"/>
      <c r="K15" s="124" t="n"/>
      <c r="L15" s="124">
        <f>第6期!BN19</f>
        <v/>
      </c>
      <c r="M15" s="124">
        <f>第6期!AV49</f>
        <v/>
      </c>
      <c r="N15" s="124">
        <f>第7期!BN19</f>
        <v/>
      </c>
      <c r="O15" s="124">
        <f>第7期!AV49</f>
        <v/>
      </c>
      <c r="P15" s="124">
        <f>第8期!BN19</f>
        <v/>
      </c>
      <c r="Q15" s="124">
        <f>第8期!AV49</f>
        <v/>
      </c>
    </row>
    <row r="16">
      <c r="A16" s="123">
        <f>第1期!AN50</f>
        <v/>
      </c>
      <c r="B16" s="124" t="n"/>
      <c r="C16" s="124" t="n"/>
      <c r="D16" s="124">
        <f>第2期!BN20</f>
        <v/>
      </c>
      <c r="E16" s="124">
        <f>第2期!AV50</f>
        <v/>
      </c>
      <c r="F16" s="124">
        <f>第3期!BN20</f>
        <v/>
      </c>
      <c r="G16" s="124">
        <f>第3期!AV50</f>
        <v/>
      </c>
      <c r="H16" s="124">
        <f>第4期!BN20</f>
        <v/>
      </c>
      <c r="I16" s="124">
        <f>第4期!AV50</f>
        <v/>
      </c>
      <c r="J16" s="124">
        <f>第5期!BN20</f>
        <v/>
      </c>
      <c r="K16" s="124">
        <f>第5期!AV50</f>
        <v/>
      </c>
      <c r="L16" s="124">
        <f>第6期!BN20</f>
        <v/>
      </c>
      <c r="M16" s="124">
        <f>第6期!AV50</f>
        <v/>
      </c>
      <c r="N16" s="124">
        <f>第7期!BN20</f>
        <v/>
      </c>
      <c r="O16" s="124">
        <f>第7期!AV50</f>
        <v/>
      </c>
      <c r="P16" s="124">
        <f>第8期!BN20</f>
        <v/>
      </c>
      <c r="Q16" s="124">
        <f>第8期!AV50</f>
        <v/>
      </c>
    </row>
    <row r="17">
      <c r="A17" s="123">
        <f>第1期!AN51</f>
        <v/>
      </c>
      <c r="B17" s="124">
        <f>第1期!BN21</f>
        <v/>
      </c>
      <c r="C17" s="124">
        <f>第1期!AV51</f>
        <v/>
      </c>
      <c r="D17" s="124">
        <f>第2期!BN21</f>
        <v/>
      </c>
      <c r="E17" s="124">
        <f>第2期!AV51</f>
        <v/>
      </c>
      <c r="F17" s="124">
        <f>第3期!BN21</f>
        <v/>
      </c>
      <c r="G17" s="124">
        <f>第3期!AV51</f>
        <v/>
      </c>
      <c r="H17" s="124">
        <f>第4期!BN21</f>
        <v/>
      </c>
      <c r="I17" s="124">
        <f>第4期!AV51</f>
        <v/>
      </c>
      <c r="J17" s="124">
        <f>第5期!BN21</f>
        <v/>
      </c>
      <c r="K17" s="124">
        <f>第5期!AV51</f>
        <v/>
      </c>
      <c r="L17" s="124">
        <f>第6期!BN21</f>
        <v/>
      </c>
      <c r="M17" s="124">
        <f>第6期!AV51</f>
        <v/>
      </c>
      <c r="N17" s="124">
        <f>第7期!BN21</f>
        <v/>
      </c>
      <c r="O17" s="124">
        <f>第7期!AV51</f>
        <v/>
      </c>
      <c r="P17" s="124">
        <f>第8期!BN21</f>
        <v/>
      </c>
      <c r="Q17" s="124">
        <f>第8期!AV51</f>
        <v/>
      </c>
    </row>
    <row r="18">
      <c r="A18" s="123">
        <f>第1期!AN52</f>
        <v/>
      </c>
      <c r="B18" s="124">
        <f>第1期!BN22</f>
        <v/>
      </c>
      <c r="C18" s="124">
        <f>第1期!AV52</f>
        <v/>
      </c>
      <c r="D18" s="124">
        <f>第2期!BN22</f>
        <v/>
      </c>
      <c r="E18" s="124">
        <f>第2期!AV52</f>
        <v/>
      </c>
      <c r="F18" s="124">
        <f>第3期!BN22</f>
        <v/>
      </c>
      <c r="G18" s="124">
        <f>第3期!AV52</f>
        <v/>
      </c>
      <c r="H18" s="124">
        <f>第4期!BN22</f>
        <v/>
      </c>
      <c r="I18" s="124">
        <f>第4期!AV52</f>
        <v/>
      </c>
      <c r="J18" s="124">
        <f>第5期!BN22</f>
        <v/>
      </c>
      <c r="K18" s="124">
        <f>第5期!AV52</f>
        <v/>
      </c>
      <c r="L18" s="124">
        <f>第6期!BN22</f>
        <v/>
      </c>
      <c r="M18" s="124">
        <f>第6期!AV52</f>
        <v/>
      </c>
      <c r="N18" s="124">
        <f>第7期!BN22</f>
        <v/>
      </c>
      <c r="O18" s="124">
        <f>第7期!AV52</f>
        <v/>
      </c>
      <c r="P18" s="124">
        <f>第8期!BN22</f>
        <v/>
      </c>
      <c r="Q18" s="124">
        <f>第8期!AV52</f>
        <v/>
      </c>
    </row>
    <row r="19">
      <c r="A19" s="123">
        <f>第1期!AN53</f>
        <v/>
      </c>
      <c r="B19" s="124">
        <f>第1期!BN23</f>
        <v/>
      </c>
      <c r="C19" s="124">
        <f>第1期!AV53</f>
        <v/>
      </c>
      <c r="D19" s="124">
        <f>第2期!BN23</f>
        <v/>
      </c>
      <c r="E19" s="124">
        <f>第2期!AV53</f>
        <v/>
      </c>
      <c r="F19" s="124">
        <f>第3期!BN23</f>
        <v/>
      </c>
      <c r="G19" s="124">
        <f>第3期!AV53</f>
        <v/>
      </c>
      <c r="H19" s="124">
        <f>第4期!BN23</f>
        <v/>
      </c>
      <c r="I19" s="124">
        <f>第4期!AV53</f>
        <v/>
      </c>
      <c r="J19" s="124">
        <f>第5期!BN23</f>
        <v/>
      </c>
      <c r="K19" s="124">
        <f>第5期!AV53</f>
        <v/>
      </c>
      <c r="L19" s="124">
        <f>第6期!BN23</f>
        <v/>
      </c>
      <c r="M19" s="124">
        <f>第6期!AV53</f>
        <v/>
      </c>
      <c r="N19" s="124">
        <f>第7期!BN23</f>
        <v/>
      </c>
      <c r="O19" s="124">
        <f>第7期!AV53</f>
        <v/>
      </c>
      <c r="P19" s="124">
        <f>第8期!BN23</f>
        <v/>
      </c>
      <c r="Q19" s="124">
        <f>第8期!AV53</f>
        <v/>
      </c>
    </row>
    <row r="20">
      <c r="A20" s="123" t="n"/>
      <c r="B20" s="124" t="n"/>
      <c r="C20" s="124" t="n"/>
      <c r="D20" s="124" t="n"/>
      <c r="E20" s="124" t="n"/>
      <c r="F20" s="124" t="n"/>
      <c r="G20" s="124" t="n"/>
      <c r="H20" s="124" t="n"/>
      <c r="I20" s="124" t="n"/>
      <c r="J20" s="124" t="n"/>
      <c r="K20" s="124" t="n"/>
      <c r="L20" s="124" t="n"/>
      <c r="M20" s="124" t="n"/>
      <c r="N20" s="124" t="n"/>
      <c r="O20" s="124" t="n"/>
      <c r="P20" s="124" t="n"/>
      <c r="Q20" s="124" t="n"/>
    </row>
    <row r="21">
      <c r="A21" s="123" t="n"/>
      <c r="B21" s="124" t="n"/>
      <c r="C21" s="124" t="n"/>
      <c r="D21" s="124" t="n"/>
      <c r="E21" s="124" t="n"/>
      <c r="F21" s="124" t="n"/>
      <c r="G21" s="124" t="n"/>
      <c r="H21" s="124" t="n"/>
      <c r="I21" s="124" t="n"/>
      <c r="J21" s="124" t="n"/>
      <c r="K21" s="124" t="n"/>
      <c r="L21" s="124" t="n"/>
      <c r="M21" s="124" t="n"/>
      <c r="N21" s="124" t="n"/>
      <c r="O21" s="124" t="n"/>
      <c r="P21" s="124" t="n"/>
      <c r="Q21" s="124" t="n"/>
    </row>
    <row r="22">
      <c r="A22" s="123" t="n"/>
      <c r="B22" s="124" t="n"/>
      <c r="C22" s="124" t="n"/>
      <c r="D22" s="124" t="n"/>
      <c r="E22" s="124" t="n"/>
      <c r="F22" s="124" t="n"/>
      <c r="G22" s="124" t="n"/>
      <c r="H22" s="124" t="n"/>
      <c r="I22" s="124" t="n"/>
      <c r="J22" s="124" t="n"/>
      <c r="K22" s="124" t="n"/>
      <c r="L22" s="124" t="n"/>
      <c r="M22" s="124" t="n"/>
      <c r="N22" s="124" t="n"/>
      <c r="O22" s="124" t="n"/>
      <c r="P22" s="124" t="n"/>
      <c r="Q22" s="124" t="n"/>
    </row>
    <row r="23" ht="15" customHeight="1" s="1178">
      <c r="A23" s="125" t="inlineStr">
        <is>
          <t>均价</t>
        </is>
      </c>
      <c r="B23" s="125" t="n"/>
      <c r="C23" s="125">
        <f>第1期!BN27</f>
        <v/>
      </c>
      <c r="D23" s="125" t="n"/>
      <c r="E23" s="125">
        <f>第2期!BN27</f>
        <v/>
      </c>
      <c r="F23" s="125" t="n"/>
      <c r="G23" s="125">
        <f>第3期!BN27</f>
        <v/>
      </c>
      <c r="H23" s="125" t="n"/>
      <c r="I23" s="125">
        <f>第4期!BN27</f>
        <v/>
      </c>
      <c r="J23" s="125" t="n"/>
      <c r="K23" s="125">
        <f>第5期!BN27</f>
        <v/>
      </c>
      <c r="L23" s="125" t="n"/>
      <c r="M23" s="125">
        <f>第6期!BN27</f>
        <v/>
      </c>
      <c r="N23" s="125" t="n"/>
      <c r="O23" s="125">
        <f>第7期!BN27</f>
        <v/>
      </c>
      <c r="P23" s="125" t="n"/>
      <c r="Q23" s="125">
        <f>第8期!BN27</f>
        <v/>
      </c>
    </row>
    <row r="24">
      <c r="A24" s="89" t="inlineStr">
        <is>
          <t>总需求</t>
        </is>
      </c>
      <c r="B24" s="89">
        <f>第1期!BN28</f>
        <v/>
      </c>
      <c r="C24" s="89" t="n"/>
      <c r="D24" s="89">
        <f>第2期!BN28</f>
        <v/>
      </c>
      <c r="E24" s="89" t="n"/>
      <c r="F24" s="89">
        <f>第3期!BN28</f>
        <v/>
      </c>
      <c r="G24" s="89" t="n"/>
      <c r="H24" s="89">
        <f>第4期!BN28</f>
        <v/>
      </c>
      <c r="I24" s="89" t="n"/>
      <c r="J24" s="89">
        <f>第5期!BN28</f>
        <v/>
      </c>
      <c r="K24" s="89" t="n"/>
      <c r="L24" s="89">
        <f>第6期!BN28</f>
        <v/>
      </c>
      <c r="M24" s="89" t="n"/>
      <c r="N24" s="89">
        <f>第7期!BN28</f>
        <v/>
      </c>
      <c r="O24" s="89" t="n"/>
      <c r="P24" s="89">
        <f>第8期!BN28</f>
        <v/>
      </c>
      <c r="Q24" s="89" t="n"/>
    </row>
    <row r="25">
      <c r="A25" s="57" t="inlineStr">
        <is>
          <t>中位数</t>
        </is>
      </c>
      <c r="B25" s="57">
        <f>MEDIAN(B3:B22)</f>
        <v/>
      </c>
      <c r="C25" s="57">
        <f>VLOOKUP(B25,B3:C22,2,1)</f>
        <v/>
      </c>
      <c r="D25" s="57">
        <f>MEDIAN(D3:D22)</f>
        <v/>
      </c>
      <c r="E25" s="57">
        <f>VLOOKUP(D25,D3:E22,2,1)</f>
        <v/>
      </c>
      <c r="F25" s="57">
        <f>MEDIAN(F3:F22)</f>
        <v/>
      </c>
      <c r="G25" s="57">
        <f>VLOOKUP(F25,F3:G22,2,1)</f>
        <v/>
      </c>
      <c r="H25" s="57">
        <f>MEDIAN(H3:H22)</f>
        <v/>
      </c>
      <c r="I25" s="57">
        <f>VLOOKUP(H25,H3:I22,2,1)</f>
        <v/>
      </c>
      <c r="J25" s="57">
        <f>MEDIAN(J3:J22)</f>
        <v/>
      </c>
      <c r="K25" s="57">
        <f>VLOOKUP(J25,J3:K22,2,1)</f>
        <v/>
      </c>
      <c r="L25" s="57">
        <f>MEDIAN(L3:L22)</f>
        <v/>
      </c>
      <c r="M25" s="57">
        <f>VLOOKUP(L25,L3:M22,2,1)</f>
        <v/>
      </c>
      <c r="N25" s="57">
        <f>MEDIAN(N3:N22)</f>
        <v/>
      </c>
      <c r="O25" s="57">
        <f>VLOOKUP(N25,N3:O22,2,1)</f>
        <v/>
      </c>
      <c r="P25" s="57">
        <f>MEDIAN(P3:P22)</f>
        <v/>
      </c>
      <c r="Q25" s="57">
        <f>VLOOKUP(P25,P3:Q22,2,1)</f>
        <v/>
      </c>
    </row>
    <row r="26">
      <c r="A26" s="89" t="inlineStr">
        <is>
          <t>调整均值</t>
        </is>
      </c>
      <c r="B26" s="89">
        <f>AVERAGE(B3:B22)</f>
        <v/>
      </c>
      <c r="C26" s="89">
        <f>SUMPRODUCT(B3:B22,C3:C22)/SUM(B3:B22)</f>
        <v/>
      </c>
      <c r="D26" s="89">
        <f>AVERAGE(D3:D22)</f>
        <v/>
      </c>
      <c r="E26" s="89">
        <f>SUMPRODUCT(D3:D22,E3:E22)/SUM(D3:D22)</f>
        <v/>
      </c>
      <c r="F26" s="89">
        <f>AVERAGE(F3:F22)</f>
        <v/>
      </c>
      <c r="G26" s="89">
        <f>SUMPRODUCT(F3:F22,G3:G22)/SUM(F3:F22)</f>
        <v/>
      </c>
      <c r="H26" s="89">
        <f>AVERAGE(H3:H22)</f>
        <v/>
      </c>
      <c r="I26" s="89">
        <f>SUMPRODUCT(H3:H22,I3:I22)/SUM(H3:H22)</f>
        <v/>
      </c>
      <c r="J26" s="89">
        <f>AVERAGE(J3:J22)</f>
        <v/>
      </c>
      <c r="K26" s="89">
        <f>SUMPRODUCT(J3:J22,K3:K22)/SUM(J3:J22)</f>
        <v/>
      </c>
      <c r="L26" s="89">
        <f>AVERAGE(L3:L22)</f>
        <v/>
      </c>
      <c r="M26" s="89">
        <f>SUMPRODUCT(L3:L22,M3:M22)/SUM(L3:L22)</f>
        <v/>
      </c>
      <c r="N26" s="89">
        <f>AVERAGE(N3:N22)</f>
        <v/>
      </c>
      <c r="O26" s="89">
        <f>SUMPRODUCT(N3:N22,O3:O22)/SUM(N3:N22)</f>
        <v/>
      </c>
      <c r="P26" s="89">
        <f>AVERAGE(P3:P22)</f>
        <v/>
      </c>
      <c r="Q26" s="89">
        <f>SUMPRODUCT(P3:P22,Q3:Q22)/SUM(P3:P22)</f>
        <v/>
      </c>
    </row>
    <row r="28" ht="15" customHeight="1" s="1178">
      <c r="A28" s="57" t="n"/>
      <c r="B28" s="57" t="inlineStr">
        <is>
          <t>第一期</t>
        </is>
      </c>
      <c r="C28" s="57" t="inlineStr">
        <is>
          <t>第二期</t>
        </is>
      </c>
      <c r="D28" s="57" t="inlineStr">
        <is>
          <t>第三期</t>
        </is>
      </c>
      <c r="E28" s="57" t="inlineStr">
        <is>
          <t>第四期</t>
        </is>
      </c>
      <c r="F28" s="57" t="inlineStr">
        <is>
          <t>第五期</t>
        </is>
      </c>
      <c r="G28" s="57" t="inlineStr">
        <is>
          <t>第六期</t>
        </is>
      </c>
      <c r="H28" s="57" t="inlineStr">
        <is>
          <t>第七期</t>
        </is>
      </c>
      <c r="I28" s="57" t="inlineStr">
        <is>
          <t>第八期</t>
        </is>
      </c>
      <c r="K28" s="1467" t="inlineStr">
        <is>
          <t>调整趋势线</t>
        </is>
      </c>
      <c r="L28" s="136" t="inlineStr">
        <is>
          <t>价格</t>
        </is>
      </c>
      <c r="M28" s="136" t="inlineStr">
        <is>
          <t>销量</t>
        </is>
      </c>
      <c r="N28" s="136" t="inlineStr">
        <is>
          <t>价格系数</t>
        </is>
      </c>
      <c r="O28" s="136" t="inlineStr">
        <is>
          <t>截距</t>
        </is>
      </c>
    </row>
    <row r="29" ht="15" customHeight="1" s="1178">
      <c r="A29" s="57" t="inlineStr">
        <is>
          <t>待销</t>
        </is>
      </c>
      <c r="B29" s="89">
        <f>第1期!AD43</f>
        <v/>
      </c>
      <c r="C29" s="89">
        <f>第2期!AD43</f>
        <v/>
      </c>
      <c r="D29" s="89">
        <f>第3期!AD43</f>
        <v/>
      </c>
      <c r="E29" s="89">
        <f>第4期!AD43</f>
        <v/>
      </c>
      <c r="F29" s="89">
        <f>第5期!AD43</f>
        <v/>
      </c>
      <c r="G29" s="89">
        <f>第6期!AD43</f>
        <v/>
      </c>
      <c r="H29" s="89">
        <f>第7期!AD43</f>
        <v/>
      </c>
      <c r="I29" s="89">
        <f>第8期!AD43</f>
        <v/>
      </c>
      <c r="K29" s="1467" t="inlineStr">
        <is>
          <t>点1</t>
        </is>
      </c>
      <c r="L29" s="1468" t="n"/>
      <c r="M29" s="1468" t="n"/>
      <c r="N29" s="1468">
        <f>(M29-M30)/(L29-L30)</f>
        <v/>
      </c>
      <c r="O29" s="1468">
        <f>M29-N29*L29</f>
        <v/>
      </c>
    </row>
    <row r="30" ht="15" customHeight="1" s="1178">
      <c r="A30" s="57" t="inlineStr">
        <is>
          <t>预计价格系数</t>
        </is>
      </c>
      <c r="B30" s="89" t="n"/>
      <c r="C30" s="89">
        <f>H54</f>
        <v/>
      </c>
      <c r="D30" s="89">
        <f>H55</f>
        <v/>
      </c>
      <c r="E30" s="89">
        <f>H56</f>
        <v/>
      </c>
      <c r="F30" s="89">
        <f>H57</f>
        <v/>
      </c>
      <c r="G30" s="89">
        <f>H58</f>
        <v/>
      </c>
      <c r="H30" s="89">
        <f>H59</f>
        <v/>
      </c>
      <c r="I30" s="89">
        <f>H60</f>
        <v/>
      </c>
      <c r="K30" s="1467" t="inlineStr">
        <is>
          <t>点2</t>
        </is>
      </c>
      <c r="L30" s="1468" t="n"/>
      <c r="M30" s="1468" t="n"/>
      <c r="N30" s="1468" t="n"/>
      <c r="O30" s="1468" t="n"/>
    </row>
    <row r="31">
      <c r="A31" s="57" t="inlineStr">
        <is>
          <t>预计截距</t>
        </is>
      </c>
      <c r="B31" s="89" t="n"/>
      <c r="C31" s="89">
        <f>I54</f>
        <v/>
      </c>
      <c r="D31" s="89">
        <f>I55</f>
        <v/>
      </c>
      <c r="E31" s="89">
        <f>I56</f>
        <v/>
      </c>
      <c r="F31" s="89">
        <f>I57</f>
        <v/>
      </c>
      <c r="G31" s="89">
        <f>I58</f>
        <v/>
      </c>
      <c r="H31" s="89">
        <f>I59</f>
        <v/>
      </c>
      <c r="I31" s="89">
        <f>I60</f>
        <v/>
      </c>
    </row>
    <row r="32" ht="15" customHeight="1" s="1178">
      <c r="A32" s="126" t="inlineStr">
        <is>
          <t>预计价格</t>
        </is>
      </c>
      <c r="B32" s="127" t="n"/>
      <c r="C32" s="1469">
        <f>(C29-C31)/C30</f>
        <v/>
      </c>
      <c r="D32" s="1469">
        <f>(D29-D31)/D30</f>
        <v/>
      </c>
      <c r="E32" s="1469">
        <f>(E29-E31)/E30</f>
        <v/>
      </c>
      <c r="F32" s="1469">
        <f>(F29-F31)/F30</f>
        <v/>
      </c>
      <c r="G32" s="1469">
        <f>(G29-G31)/G30</f>
        <v/>
      </c>
      <c r="H32" s="1469">
        <f>(H29-H31)/H30</f>
        <v/>
      </c>
      <c r="I32" s="1469">
        <f>(I29-I31)/I30</f>
        <v/>
      </c>
      <c r="K32" s="1467" t="inlineStr">
        <is>
          <t>期数</t>
        </is>
      </c>
      <c r="L32" s="57" t="inlineStr">
        <is>
          <t>总需求</t>
        </is>
      </c>
      <c r="M32" s="57" t="inlineStr">
        <is>
          <t>均价</t>
        </is>
      </c>
      <c r="N32" s="57" t="inlineStr">
        <is>
          <t>增长率</t>
        </is>
      </c>
    </row>
    <row r="33">
      <c r="A33" s="129" t="inlineStr">
        <is>
          <t>市场价格与预计价格差</t>
        </is>
      </c>
      <c r="B33" s="1470" t="n"/>
      <c r="C33" s="1470">
        <f>C48/((C47-C31)/C30)-1</f>
        <v/>
      </c>
      <c r="D33" s="1470">
        <f>D48/((D47-D31)/D30)-1</f>
        <v/>
      </c>
      <c r="E33" s="1470">
        <f>E48/((E47-E31)/E30)-1</f>
        <v/>
      </c>
      <c r="F33" s="1470">
        <f>F48/((F47-F31)/F30)-1</f>
        <v/>
      </c>
      <c r="G33" s="1470">
        <f>G48/((G47-G31)/G30)-1</f>
        <v/>
      </c>
      <c r="H33" s="1470">
        <f>H48/((H47-H31)/H30)-1</f>
        <v/>
      </c>
      <c r="I33" s="1470">
        <f>I48/((I47-I31)/I30)-1</f>
        <v/>
      </c>
      <c r="K33" s="57" t="n">
        <v>1</v>
      </c>
      <c r="L33" s="89">
        <f>B24</f>
        <v/>
      </c>
      <c r="M33" s="89">
        <f>C23</f>
        <v/>
      </c>
      <c r="N33" s="89" t="n"/>
    </row>
    <row r="34">
      <c r="K34" s="57" t="n">
        <v>2</v>
      </c>
      <c r="L34" s="89">
        <f>D24</f>
        <v/>
      </c>
      <c r="M34" s="89">
        <f>E23</f>
        <v/>
      </c>
      <c r="N34" s="1471">
        <f>L34/L33-1</f>
        <v/>
      </c>
    </row>
    <row r="35">
      <c r="K35" s="57" t="n">
        <v>3</v>
      </c>
      <c r="L35" s="89">
        <f>F24</f>
        <v/>
      </c>
      <c r="M35" s="89">
        <f>G23</f>
        <v/>
      </c>
      <c r="N35" s="1471">
        <f>L35/L34-1</f>
        <v/>
      </c>
    </row>
    <row r="36">
      <c r="A36" s="57" t="inlineStr">
        <is>
          <t>价格浮动</t>
        </is>
      </c>
      <c r="B36" s="1471" t="n"/>
      <c r="C36" s="1471" t="n">
        <v>0.06</v>
      </c>
      <c r="D36" s="1471" t="n">
        <v>0.05</v>
      </c>
      <c r="E36" s="1471" t="n">
        <v>0.05</v>
      </c>
      <c r="F36" s="1471" t="n">
        <v>0.04</v>
      </c>
      <c r="G36" s="1471" t="n">
        <v>0.02</v>
      </c>
      <c r="H36" s="1471" t="n">
        <v>0</v>
      </c>
      <c r="I36" s="1471" t="n"/>
      <c r="K36" s="57" t="n">
        <v>4</v>
      </c>
      <c r="L36" s="89">
        <f>H24</f>
        <v/>
      </c>
      <c r="M36" s="89">
        <f>I23</f>
        <v/>
      </c>
      <c r="N36" s="1471">
        <f>L36/L35-1</f>
        <v/>
      </c>
    </row>
    <row r="37">
      <c r="A37" s="57" t="inlineStr">
        <is>
          <t>最终定价</t>
        </is>
      </c>
      <c r="B37" s="89" t="n"/>
      <c r="C37" s="89">
        <f>C32*(1+C36)</f>
        <v/>
      </c>
      <c r="D37" s="89">
        <f>D32*(1+D36)</f>
        <v/>
      </c>
      <c r="E37" s="89">
        <f>E32*(1+E36)</f>
        <v/>
      </c>
      <c r="F37" s="89">
        <f>F32*(1+F36)</f>
        <v/>
      </c>
      <c r="G37" s="89">
        <f>G32*(1+G36)</f>
        <v/>
      </c>
      <c r="H37" s="89">
        <f>H32*(1+H36)</f>
        <v/>
      </c>
      <c r="I37" s="89">
        <f>I32*(1+I36)</f>
        <v/>
      </c>
      <c r="K37" s="57" t="n">
        <v>5</v>
      </c>
      <c r="L37" s="89">
        <f>J24</f>
        <v/>
      </c>
      <c r="M37" s="89">
        <f>K23</f>
        <v/>
      </c>
      <c r="N37" s="1471">
        <f>L37/L36-1</f>
        <v/>
      </c>
    </row>
    <row r="38">
      <c r="K38" s="57" t="n">
        <v>6</v>
      </c>
      <c r="L38" s="89">
        <f>L24</f>
        <v/>
      </c>
      <c r="M38" s="89">
        <f>M23</f>
        <v/>
      </c>
      <c r="N38" s="1471">
        <f>L38/L37-1</f>
        <v/>
      </c>
    </row>
    <row r="39">
      <c r="A39" s="57" t="inlineStr">
        <is>
          <t>价格系数</t>
        </is>
      </c>
      <c r="B39" s="131">
        <f>SLOPE(B3:B22,C3:C22)</f>
        <v/>
      </c>
      <c r="C39" s="131">
        <f>SLOPE(D3:D22,E3:E22)</f>
        <v/>
      </c>
      <c r="D39" s="131">
        <f>SLOPE(F3:F22,G3:G22)</f>
        <v/>
      </c>
      <c r="E39" s="131">
        <f>SLOPE(H3:H22,I3:I22)</f>
        <v/>
      </c>
      <c r="F39" s="131">
        <f>SLOPE(J3:J22,K3:K22)</f>
        <v/>
      </c>
      <c r="G39" s="131">
        <f>SLOPE(L3:L22,M3:M22)</f>
        <v/>
      </c>
      <c r="H39" s="131">
        <f>SLOPE(N3:N22,O3:O22)</f>
        <v/>
      </c>
      <c r="I39" s="131">
        <f>SLOPE(P3:P22,Q3:Q22)</f>
        <v/>
      </c>
      <c r="K39" s="57" t="n">
        <v>7</v>
      </c>
      <c r="L39" s="89">
        <f>N24</f>
        <v/>
      </c>
      <c r="M39" s="89">
        <f>O23</f>
        <v/>
      </c>
      <c r="N39" s="1471">
        <f>L39/L38-1</f>
        <v/>
      </c>
    </row>
    <row r="40">
      <c r="A40" s="57" t="inlineStr">
        <is>
          <t>截距</t>
        </is>
      </c>
      <c r="B40" s="131">
        <f>INTERCEPT(B3:B22,C3:C22)</f>
        <v/>
      </c>
      <c r="C40" s="131">
        <f>INTERCEPT(D3:D22,E3:E22)</f>
        <v/>
      </c>
      <c r="D40" s="131">
        <f>INTERCEPT(F3:F22,G3:G22)</f>
        <v/>
      </c>
      <c r="E40" s="131">
        <f>INTERCEPT(H3:H22,I3:I22)</f>
        <v/>
      </c>
      <c r="F40" s="131">
        <f>INTERCEPT(J3:J22,K3:K22)</f>
        <v/>
      </c>
      <c r="G40" s="131">
        <f>INTERCEPT(L3:L22,M3:M22)</f>
        <v/>
      </c>
      <c r="H40" s="131">
        <f>INTERCEPT(N3:N22,O3:O22)</f>
        <v/>
      </c>
      <c r="I40" s="131">
        <f>INTERCEPT(P3:P22,Q3:Q22)</f>
        <v/>
      </c>
      <c r="K40" s="57" t="n">
        <v>8</v>
      </c>
      <c r="L40" s="89">
        <f>P24</f>
        <v/>
      </c>
      <c r="M40" s="89">
        <f>Q23</f>
        <v/>
      </c>
      <c r="N40" s="1471">
        <f>L40/L39-1</f>
        <v/>
      </c>
    </row>
    <row r="41">
      <c r="A41" s="1470" t="inlineStr">
        <is>
          <t>相关系数</t>
        </is>
      </c>
      <c r="B41" s="1472">
        <f>-CORREL(B3:B22,C3:C22)</f>
        <v/>
      </c>
      <c r="C41" s="1472">
        <f>-CORREL(D3:D22,E3:E22)</f>
        <v/>
      </c>
      <c r="D41" s="1472">
        <f>-CORREL(F3:F22,G3:G22)</f>
        <v/>
      </c>
      <c r="E41" s="1472">
        <f>-CORREL(H3:H22,I3:I22)</f>
        <v/>
      </c>
      <c r="F41" s="1472">
        <f>-CORREL(J3:J22,K3:K22)</f>
        <v/>
      </c>
      <c r="G41" s="1472">
        <f>-CORREL(L3:L22,M3:M22)</f>
        <v/>
      </c>
      <c r="H41" s="1472">
        <f>-CORREL(N3:N22,O3:O22)</f>
        <v/>
      </c>
      <c r="I41" s="1472">
        <f>-CORREL(P3:P22,Q3:Q22)</f>
        <v/>
      </c>
    </row>
    <row r="42">
      <c r="A42" s="57" t="inlineStr">
        <is>
          <t>预计需求</t>
        </is>
      </c>
      <c r="B42" s="59">
        <f>C26*B53+C53</f>
        <v/>
      </c>
      <c r="C42" s="59">
        <f>B40+B39*E26</f>
        <v/>
      </c>
      <c r="D42" s="59">
        <f>C40+C39*G26</f>
        <v/>
      </c>
      <c r="E42" s="59">
        <f>D40+D39*I26</f>
        <v/>
      </c>
      <c r="F42" s="59">
        <f>E40+E39*K26</f>
        <v/>
      </c>
      <c r="G42" s="59">
        <f>F40+F39*M26</f>
        <v/>
      </c>
      <c r="H42" s="59">
        <f>G40+G39*O26</f>
        <v/>
      </c>
      <c r="I42" s="59">
        <f>H40+H39*Q26</f>
        <v/>
      </c>
    </row>
    <row r="43">
      <c r="A43" s="57" t="inlineStr">
        <is>
          <t>实际需求</t>
        </is>
      </c>
      <c r="B43" s="59">
        <f>C26*B39+B40</f>
        <v/>
      </c>
      <c r="C43" s="59">
        <f>E26*C39+C40</f>
        <v/>
      </c>
      <c r="D43" s="59">
        <f>G26*D39+D40</f>
        <v/>
      </c>
      <c r="E43" s="59">
        <f>I26*E39+E40</f>
        <v/>
      </c>
      <c r="F43" s="59">
        <f>K26*F39+F40</f>
        <v/>
      </c>
      <c r="G43" s="59">
        <f>M26*G39+G40</f>
        <v/>
      </c>
      <c r="H43" s="59">
        <f>O26*H39+H40</f>
        <v/>
      </c>
      <c r="I43" s="59">
        <f>Q26*I39+I40</f>
        <v/>
      </c>
    </row>
    <row r="44">
      <c r="A44" s="57" t="inlineStr">
        <is>
          <t>自然增长率</t>
        </is>
      </c>
      <c r="B44" s="133">
        <f>B43/B42-1</f>
        <v/>
      </c>
      <c r="C44" s="133">
        <f>C43/C42-1</f>
        <v/>
      </c>
      <c r="D44" s="133">
        <f>D43/D42-1</f>
        <v/>
      </c>
      <c r="E44" s="133">
        <f>E43/E42-1</f>
        <v/>
      </c>
      <c r="F44" s="133">
        <f>F43/F42-1</f>
        <v/>
      </c>
      <c r="G44" s="133">
        <f>G43/G42-1</f>
        <v/>
      </c>
      <c r="H44" s="133">
        <f>H43/H42-1</f>
        <v/>
      </c>
      <c r="I44" s="133">
        <f>I43/I42-1</f>
        <v/>
      </c>
    </row>
    <row r="46">
      <c r="A46" s="57" t="inlineStr">
        <is>
          <t>实际价格</t>
        </is>
      </c>
      <c r="B46" s="89">
        <f>第1期!E7</f>
        <v/>
      </c>
      <c r="C46" s="89">
        <f>第2期!E7</f>
        <v/>
      </c>
      <c r="D46" s="89">
        <f>第3期!E7</f>
        <v/>
      </c>
      <c r="E46" s="89">
        <f>第4期!E7</f>
        <v/>
      </c>
      <c r="F46" s="89">
        <f>第5期!E7</f>
        <v/>
      </c>
      <c r="G46" s="89">
        <f>第6期!E7</f>
        <v/>
      </c>
      <c r="H46" s="89">
        <f>第7期!E7</f>
        <v/>
      </c>
      <c r="I46" s="89">
        <f>第8期!E7</f>
        <v/>
      </c>
    </row>
    <row r="47">
      <c r="A47" s="57" t="inlineStr">
        <is>
          <t>自己需求</t>
        </is>
      </c>
      <c r="B47" s="89">
        <f>第1期!AQ16</f>
        <v/>
      </c>
      <c r="C47" s="89">
        <f>第2期!AQ16</f>
        <v/>
      </c>
      <c r="D47" s="89">
        <f>第3期!AQ16</f>
        <v/>
      </c>
      <c r="E47" s="89">
        <f>第4期!AQ16</f>
        <v/>
      </c>
      <c r="F47" s="89">
        <f>第5期!AQ16</f>
        <v/>
      </c>
      <c r="G47" s="89">
        <f>第6期!AQ16</f>
        <v/>
      </c>
      <c r="H47" s="89">
        <f>第7期!AQ16</f>
        <v/>
      </c>
      <c r="I47" s="89">
        <f>第8期!AQ16</f>
        <v/>
      </c>
    </row>
    <row r="48">
      <c r="A48" s="57" t="inlineStr">
        <is>
          <t>市场价格</t>
        </is>
      </c>
      <c r="B48" s="89">
        <f>(B47-B40)/B39</f>
        <v/>
      </c>
      <c r="C48" s="89">
        <f>(C47-C40)/C39</f>
        <v/>
      </c>
      <c r="D48" s="89">
        <f>(D47-D40)/D39</f>
        <v/>
      </c>
      <c r="E48" s="89">
        <f>(E47-E40)/E39</f>
        <v/>
      </c>
      <c r="F48" s="89">
        <f>(F47-F40)/F39</f>
        <v/>
      </c>
      <c r="G48" s="89">
        <f>(G47-G40)/G39</f>
        <v/>
      </c>
      <c r="H48" s="89">
        <f>(H47-H40)/H39</f>
        <v/>
      </c>
      <c r="I48" s="89">
        <f>(I47-I40)/I39</f>
        <v/>
      </c>
    </row>
    <row r="49">
      <c r="A49" s="1470" t="inlineStr">
        <is>
          <t>价格优势</t>
        </is>
      </c>
      <c r="B49" s="1473">
        <f>B46/B48-1</f>
        <v/>
      </c>
      <c r="C49" s="1473">
        <f>C46/C48-1</f>
        <v/>
      </c>
      <c r="D49" s="1473">
        <f>D46/D48-1</f>
        <v/>
      </c>
      <c r="E49" s="1473">
        <f>E46/E48-1</f>
        <v/>
      </c>
      <c r="F49" s="1473">
        <f>F46/F48-1</f>
        <v/>
      </c>
      <c r="G49" s="1473">
        <f>G46/G48-1</f>
        <v/>
      </c>
      <c r="H49" s="1473">
        <f>H46/H48-1</f>
        <v/>
      </c>
      <c r="I49" s="1473">
        <f>I46/I48-1</f>
        <v/>
      </c>
    </row>
    <row r="50">
      <c r="A50" s="57" t="inlineStr">
        <is>
          <t>平均价格优势</t>
        </is>
      </c>
      <c r="B50" s="1471" t="n"/>
      <c r="C50" s="1471" t="n"/>
      <c r="D50" s="1471">
        <f>AVERAGE(B49:D49)</f>
        <v/>
      </c>
      <c r="E50" s="1471">
        <f>AVERAGE(B49:E49)</f>
        <v/>
      </c>
      <c r="F50" s="1471">
        <f>AVERAGE(B49:F49)</f>
        <v/>
      </c>
      <c r="G50" s="1471">
        <f>AVERAGE(B49:G49)</f>
        <v/>
      </c>
      <c r="H50" s="1471">
        <f>AVERAGE(B49:H49)</f>
        <v/>
      </c>
      <c r="I50" s="1471">
        <f>AVERAGE(B49:I49)</f>
        <v/>
      </c>
    </row>
    <row r="52">
      <c r="A52" s="57" t="inlineStr">
        <is>
          <t>期数</t>
        </is>
      </c>
      <c r="B52" s="57" t="inlineStr">
        <is>
          <t>价格系数</t>
        </is>
      </c>
      <c r="C52" s="57" t="inlineStr">
        <is>
          <t>截距</t>
        </is>
      </c>
      <c r="D52" s="57" t="inlineStr">
        <is>
          <t>图一系数</t>
        </is>
      </c>
      <c r="E52" s="57" t="inlineStr">
        <is>
          <t>图一截距</t>
        </is>
      </c>
      <c r="F52" s="57" t="inlineStr">
        <is>
          <t>图三系数</t>
        </is>
      </c>
      <c r="G52" s="57" t="inlineStr">
        <is>
          <t>图三截距</t>
        </is>
      </c>
      <c r="H52" s="57" t="inlineStr">
        <is>
          <t>下期价格系数</t>
        </is>
      </c>
      <c r="I52" s="57" t="inlineStr">
        <is>
          <t>下期截距</t>
        </is>
      </c>
    </row>
    <row r="53">
      <c r="A53" s="57" t="n">
        <v>0</v>
      </c>
      <c r="B53" s="89">
        <f>(弹性分析!G6-弹性分析!G5-弹性分析!G5*弹性分析!Q12)/(弹性分析!C6-弹性分析!G5)</f>
        <v/>
      </c>
      <c r="C53" s="89">
        <f>-B53*弹性分析!C5+弹性分析!G5</f>
        <v/>
      </c>
      <c r="D53" s="89" t="n"/>
      <c r="E53" s="89" t="n"/>
      <c r="F53" s="89" t="n"/>
      <c r="G53" s="89" t="n"/>
      <c r="H53" s="89" t="n"/>
      <c r="I53" s="89" t="n"/>
    </row>
    <row r="54">
      <c r="A54" s="57" t="n">
        <v>1</v>
      </c>
      <c r="B54" s="89">
        <f>B39</f>
        <v/>
      </c>
      <c r="C54" s="89">
        <f>B40</f>
        <v/>
      </c>
      <c r="D54" s="89">
        <f>SLOPE(B53:B54,A53:A54)</f>
        <v/>
      </c>
      <c r="E54" s="89">
        <f>INTERCEPT(B53:B54,A53:A54)</f>
        <v/>
      </c>
      <c r="F54" s="89">
        <f>SLOPE(C53:C54,B53:B54)</f>
        <v/>
      </c>
      <c r="G54" s="89">
        <f>INTERCEPT(C53:C54,B53:B54)</f>
        <v/>
      </c>
      <c r="H54" s="89">
        <f>D54*A55+E54</f>
        <v/>
      </c>
      <c r="I54" s="89">
        <f>F54*H54+G54</f>
        <v/>
      </c>
    </row>
    <row r="55">
      <c r="A55" s="57" t="n">
        <v>2</v>
      </c>
      <c r="B55" s="89">
        <f>C39</f>
        <v/>
      </c>
      <c r="C55" s="89">
        <f>C40</f>
        <v/>
      </c>
      <c r="D55" s="89">
        <f>SLOPE(B53:B55,A53:A55)</f>
        <v/>
      </c>
      <c r="E55" s="89">
        <f>INTERCEPT(B53:B55,A53:A55)</f>
        <v/>
      </c>
      <c r="F55" s="89">
        <f>SLOPE(C53:C55,B53:B55)</f>
        <v/>
      </c>
      <c r="G55" s="89">
        <f>INTERCEPT(C53:C55,B53:B55)</f>
        <v/>
      </c>
      <c r="H55" s="89">
        <f>D55*A56+E55</f>
        <v/>
      </c>
      <c r="I55" s="89">
        <f>F55*H55+G55</f>
        <v/>
      </c>
    </row>
    <row r="56">
      <c r="A56" s="57" t="n">
        <v>3</v>
      </c>
      <c r="B56" s="89">
        <f>D39</f>
        <v/>
      </c>
      <c r="C56" s="89">
        <f>D40</f>
        <v/>
      </c>
      <c r="D56" s="89">
        <f>SLOPE(B53:B56,A53:A56)</f>
        <v/>
      </c>
      <c r="E56" s="89">
        <f>INTERCEPT(B53:B56,A53:A56)</f>
        <v/>
      </c>
      <c r="F56" s="89">
        <f>SLOPE(C53:C56,B53:B56)</f>
        <v/>
      </c>
      <c r="G56" s="89">
        <f>INTERCEPT(C53:C56,B53:B56)</f>
        <v/>
      </c>
      <c r="H56" s="89">
        <f>D56*A57+E56</f>
        <v/>
      </c>
      <c r="I56" s="89">
        <f>F56*H56+G56</f>
        <v/>
      </c>
    </row>
    <row r="57">
      <c r="A57" s="57" t="n">
        <v>4</v>
      </c>
      <c r="B57" s="89">
        <f>E39</f>
        <v/>
      </c>
      <c r="C57" s="89">
        <f>E40</f>
        <v/>
      </c>
      <c r="D57" s="89">
        <f>SLOPE(B53:B57,A53:A57)</f>
        <v/>
      </c>
      <c r="E57" s="89">
        <f>INTERCEPT(B53:B57,A53:A57)</f>
        <v/>
      </c>
      <c r="F57" s="89">
        <f>SLOPE(C53:C57,B53:B57)</f>
        <v/>
      </c>
      <c r="G57" s="89">
        <f>INTERCEPT(C53:C57,B53:B57)</f>
        <v/>
      </c>
      <c r="H57" s="89">
        <f>D57*A58+E57</f>
        <v/>
      </c>
      <c r="I57" s="89">
        <f>F57*H57+G57</f>
        <v/>
      </c>
    </row>
    <row r="58">
      <c r="A58" s="57" t="n">
        <v>5</v>
      </c>
      <c r="B58" s="89">
        <f>F39</f>
        <v/>
      </c>
      <c r="C58" s="89">
        <f>F40</f>
        <v/>
      </c>
      <c r="D58" s="89">
        <f>SLOPE(B53:B58,A53:A58)</f>
        <v/>
      </c>
      <c r="E58" s="89">
        <f>INTERCEPT(B53:B58,A53:A58)</f>
        <v/>
      </c>
      <c r="F58" s="89">
        <f>SLOPE(C53:C58,B53:B58)</f>
        <v/>
      </c>
      <c r="G58" s="89">
        <f>INTERCEPT(C53:C58,B53:B58)</f>
        <v/>
      </c>
      <c r="H58" s="89">
        <f>D58*A59+E58</f>
        <v/>
      </c>
      <c r="I58" s="89">
        <f>F58*H58+G58</f>
        <v/>
      </c>
    </row>
    <row r="59">
      <c r="A59" s="57" t="n">
        <v>6</v>
      </c>
      <c r="B59" s="89">
        <f>G39</f>
        <v/>
      </c>
      <c r="C59" s="89">
        <f>G40</f>
        <v/>
      </c>
      <c r="D59" s="89">
        <f>SLOPE(B53:B59,A53:A59)</f>
        <v/>
      </c>
      <c r="E59" s="89">
        <f>INTERCEPT(B53:B59,A53:A59)</f>
        <v/>
      </c>
      <c r="F59" s="89">
        <f>SLOPE(C53:C59,B53:B59)</f>
        <v/>
      </c>
      <c r="G59" s="89">
        <f>INTERCEPT(C53:C59,B53:B59)</f>
        <v/>
      </c>
      <c r="H59" s="89">
        <f>D59*A60+E59</f>
        <v/>
      </c>
      <c r="I59" s="89">
        <f>F59*H59+G59</f>
        <v/>
      </c>
    </row>
    <row r="60">
      <c r="A60" s="57" t="n">
        <v>7</v>
      </c>
      <c r="B60" s="89">
        <f>H39</f>
        <v/>
      </c>
      <c r="C60" s="89">
        <f>H40</f>
        <v/>
      </c>
      <c r="D60" s="89">
        <f>SLOPE(B53:B60,A53:A60)</f>
        <v/>
      </c>
      <c r="E60" s="89">
        <f>INTERCEPT(B53:B60,A53:A60)</f>
        <v/>
      </c>
      <c r="F60" s="89">
        <f>SLOPE(C53:C60,B53:B60)</f>
        <v/>
      </c>
      <c r="G60" s="89">
        <f>INTERCEPT(C53:C60,B53:B60)</f>
        <v/>
      </c>
      <c r="H60" s="89">
        <f>D60*A61+E60</f>
        <v/>
      </c>
      <c r="I60" s="89">
        <f>F60*H60+G60</f>
        <v/>
      </c>
    </row>
    <row r="61">
      <c r="A61" s="57" t="n">
        <v>8</v>
      </c>
      <c r="B61" s="89">
        <f>I39</f>
        <v/>
      </c>
      <c r="C61" s="89">
        <f>I40</f>
        <v/>
      </c>
      <c r="D61" s="89">
        <f>SLOPE(B53:B61,A53:A61)</f>
        <v/>
      </c>
      <c r="E61" s="89">
        <f>INTERCEPT(B53:B61,A53:A61)</f>
        <v/>
      </c>
      <c r="F61" s="89">
        <f>SLOPE(C53:C61,B53:B61)</f>
        <v/>
      </c>
      <c r="G61" s="89">
        <f>INTERCEPT(C53:C61,B53:B61)</f>
        <v/>
      </c>
      <c r="H61" s="89" t="n"/>
      <c r="I61" s="89" t="n"/>
    </row>
  </sheetData>
  <mergeCells count="9">
    <mergeCell ref="N1:O1"/>
    <mergeCell ref="D1:E1"/>
    <mergeCell ref="H1:I1"/>
    <mergeCell ref="L1:M1"/>
    <mergeCell ref="J1:K1"/>
    <mergeCell ref="P1:Q1"/>
    <mergeCell ref="B1:C1"/>
    <mergeCell ref="F1:G1"/>
    <mergeCell ref="A1:A2"/>
  </mergeCells>
  <pageMargins left="0.7" right="0.7" top="0.75" bottom="0.75" header="0.3" footer="0.3"/>
  <drawing xmlns:r="http://schemas.openxmlformats.org/officeDocument/2006/relationships" r:id="rId1"/>
</worksheet>
</file>

<file path=xl/worksheets/sheet21.xml><?xml version="1.0" encoding="utf-8"?>
<worksheet xmlns="http://schemas.openxmlformats.org/spreadsheetml/2006/main">
  <sheetPr codeName="Sheet21">
    <tabColor rgb="FFE1EEFF"/>
    <outlinePr summaryBelow="1" summaryRight="1"/>
    <pageSetUpPr/>
  </sheetPr>
  <dimension ref="A1:Q61"/>
  <sheetViews>
    <sheetView zoomScale="60" zoomScaleNormal="60" workbookViewId="0">
      <selection activeCell="A55" sqref="A55"/>
    </sheetView>
  </sheetViews>
  <sheetFormatPr baseColWidth="8" defaultColWidth="9" defaultRowHeight="14"/>
  <cols>
    <col width="24.1796875" customWidth="1" style="1178" min="1" max="1"/>
    <col width="14.08984375" customWidth="1" style="1178" min="2" max="2"/>
    <col width="12.90625" customWidth="1" style="1178" min="3" max="3"/>
    <col width="9.1796875" customWidth="1" style="1178" min="14" max="15"/>
  </cols>
  <sheetData>
    <row r="1" ht="15" customHeight="1" s="1178">
      <c r="A1" s="1155" t="inlineStr">
        <is>
          <t>企业</t>
        </is>
      </c>
      <c r="B1" s="1154" t="inlineStr">
        <is>
          <t>第一期</t>
        </is>
      </c>
      <c r="C1" s="1181" t="n"/>
      <c r="D1" s="1154" t="inlineStr">
        <is>
          <t>第二期</t>
        </is>
      </c>
      <c r="E1" s="1181" t="n"/>
      <c r="F1" s="1154" t="inlineStr">
        <is>
          <t>第三期</t>
        </is>
      </c>
      <c r="G1" s="1181" t="n"/>
      <c r="H1" s="1154" t="inlineStr">
        <is>
          <t>第四期</t>
        </is>
      </c>
      <c r="I1" s="1181" t="n"/>
      <c r="J1" s="1154" t="inlineStr">
        <is>
          <t>第五期</t>
        </is>
      </c>
      <c r="K1" s="1181" t="n"/>
      <c r="L1" s="1154" t="inlineStr">
        <is>
          <t>第六期</t>
        </is>
      </c>
      <c r="M1" s="1181" t="n"/>
      <c r="N1" s="1154" t="inlineStr">
        <is>
          <t>第七期</t>
        </is>
      </c>
      <c r="O1" s="1181" t="n"/>
      <c r="P1" s="1154" t="inlineStr">
        <is>
          <t>第八期</t>
        </is>
      </c>
      <c r="Q1" s="1181" t="n"/>
    </row>
    <row r="2" ht="15" customHeight="1" s="1178">
      <c r="A2" s="1229" t="n"/>
      <c r="B2" s="122" t="inlineStr">
        <is>
          <t>需求</t>
        </is>
      </c>
      <c r="C2" s="122" t="inlineStr">
        <is>
          <t>价格</t>
        </is>
      </c>
      <c r="D2" s="122" t="inlineStr">
        <is>
          <t>需求</t>
        </is>
      </c>
      <c r="E2" s="122" t="inlineStr">
        <is>
          <t>价格</t>
        </is>
      </c>
      <c r="F2" s="122" t="inlineStr">
        <is>
          <t>需求</t>
        </is>
      </c>
      <c r="G2" s="122" t="inlineStr">
        <is>
          <t>价格</t>
        </is>
      </c>
      <c r="H2" s="122" t="inlineStr">
        <is>
          <t>需求</t>
        </is>
      </c>
      <c r="I2" s="122" t="inlineStr">
        <is>
          <t>价格</t>
        </is>
      </c>
      <c r="J2" s="122" t="inlineStr">
        <is>
          <t>需求</t>
        </is>
      </c>
      <c r="K2" s="122" t="inlineStr">
        <is>
          <t>价格</t>
        </is>
      </c>
      <c r="L2" s="122" t="inlineStr">
        <is>
          <t>需求</t>
        </is>
      </c>
      <c r="M2" s="122" t="inlineStr">
        <is>
          <t>价格</t>
        </is>
      </c>
      <c r="N2" s="122" t="inlineStr">
        <is>
          <t>需求</t>
        </is>
      </c>
      <c r="O2" s="122" t="inlineStr">
        <is>
          <t>价格</t>
        </is>
      </c>
      <c r="P2" s="122" t="inlineStr">
        <is>
          <t>需求</t>
        </is>
      </c>
      <c r="Q2" s="122" t="inlineStr">
        <is>
          <t>价格</t>
        </is>
      </c>
    </row>
    <row r="3">
      <c r="A3" s="123">
        <f>第1期!AN37</f>
        <v/>
      </c>
      <c r="B3" s="124">
        <f>第1期!BO7</f>
        <v/>
      </c>
      <c r="C3" s="124">
        <f>第1期!AW37</f>
        <v/>
      </c>
      <c r="D3" s="124">
        <f>第2期!BO7</f>
        <v/>
      </c>
      <c r="E3" s="124">
        <f>第2期!AW37</f>
        <v/>
      </c>
      <c r="F3" s="124">
        <f>第3期!BO7</f>
        <v/>
      </c>
      <c r="G3" s="124">
        <f>第3期!AW37</f>
        <v/>
      </c>
      <c r="H3" s="124">
        <f>第4期!BO7</f>
        <v/>
      </c>
      <c r="I3" s="124">
        <f>第4期!AW37</f>
        <v/>
      </c>
      <c r="J3" s="124">
        <f>第5期!BO7</f>
        <v/>
      </c>
      <c r="K3" s="124">
        <f>第5期!AW37</f>
        <v/>
      </c>
      <c r="L3" s="124">
        <f>第6期!BO7</f>
        <v/>
      </c>
      <c r="M3" s="124">
        <f>第6期!AW37</f>
        <v/>
      </c>
      <c r="N3" s="124">
        <f>第7期!BO7</f>
        <v/>
      </c>
      <c r="O3" s="124">
        <f>第7期!AW37</f>
        <v/>
      </c>
      <c r="P3" s="124">
        <f>第8期!BO7</f>
        <v/>
      </c>
      <c r="Q3" s="124">
        <f>第8期!AW37</f>
        <v/>
      </c>
    </row>
    <row r="4">
      <c r="A4" s="123">
        <f>第1期!AN38</f>
        <v/>
      </c>
      <c r="B4" s="124">
        <f>第1期!BO8</f>
        <v/>
      </c>
      <c r="C4" s="124">
        <f>第1期!AW38</f>
        <v/>
      </c>
      <c r="D4" s="124">
        <f>第2期!BO8</f>
        <v/>
      </c>
      <c r="E4" s="124">
        <f>第2期!AW38</f>
        <v/>
      </c>
      <c r="F4" s="124">
        <f>第3期!BO8</f>
        <v/>
      </c>
      <c r="G4" s="124">
        <f>第3期!AW38</f>
        <v/>
      </c>
      <c r="H4" s="124">
        <f>第4期!BO8</f>
        <v/>
      </c>
      <c r="I4" s="124">
        <f>第4期!AW38</f>
        <v/>
      </c>
      <c r="J4" s="124">
        <f>第5期!BO8</f>
        <v/>
      </c>
      <c r="K4" s="124">
        <f>第5期!AW38</f>
        <v/>
      </c>
      <c r="L4" s="124">
        <f>第6期!BO8</f>
        <v/>
      </c>
      <c r="M4" s="124">
        <f>第6期!AW38</f>
        <v/>
      </c>
      <c r="N4" s="124">
        <f>第7期!BO8</f>
        <v/>
      </c>
      <c r="O4" s="124">
        <f>第7期!AW38</f>
        <v/>
      </c>
      <c r="P4" s="124">
        <f>第8期!BO8</f>
        <v/>
      </c>
      <c r="Q4" s="124">
        <f>第8期!AW38</f>
        <v/>
      </c>
    </row>
    <row r="5">
      <c r="A5" s="123">
        <f>第1期!AN39</f>
        <v/>
      </c>
      <c r="B5" s="124">
        <f>第1期!BO9</f>
        <v/>
      </c>
      <c r="C5" s="124">
        <f>第1期!AW39</f>
        <v/>
      </c>
      <c r="D5" s="124">
        <f>第2期!BO9</f>
        <v/>
      </c>
      <c r="E5" s="124">
        <f>第2期!AW39</f>
        <v/>
      </c>
      <c r="F5" s="124">
        <f>第3期!BO9</f>
        <v/>
      </c>
      <c r="G5" s="124">
        <f>第3期!AW39</f>
        <v/>
      </c>
      <c r="H5" s="124">
        <f>第4期!BO9</f>
        <v/>
      </c>
      <c r="I5" s="124">
        <f>第4期!AW39</f>
        <v/>
      </c>
      <c r="J5" s="124">
        <f>第5期!BO9</f>
        <v/>
      </c>
      <c r="K5" s="124">
        <f>第5期!AW39</f>
        <v/>
      </c>
      <c r="L5" s="124">
        <f>第6期!BO9</f>
        <v/>
      </c>
      <c r="M5" s="124">
        <f>第6期!AW39</f>
        <v/>
      </c>
      <c r="N5" s="124">
        <f>第7期!BO9</f>
        <v/>
      </c>
      <c r="O5" s="124">
        <f>第7期!AW39</f>
        <v/>
      </c>
      <c r="P5" s="124">
        <f>第8期!BO9</f>
        <v/>
      </c>
      <c r="Q5" s="124">
        <f>第8期!AW39</f>
        <v/>
      </c>
    </row>
    <row r="6">
      <c r="A6" s="123">
        <f>第1期!AN40</f>
        <v/>
      </c>
      <c r="B6" s="124">
        <f>第1期!BO10</f>
        <v/>
      </c>
      <c r="C6" s="124">
        <f>第1期!AW40</f>
        <v/>
      </c>
      <c r="D6" s="124">
        <f>第2期!BO10</f>
        <v/>
      </c>
      <c r="E6" s="124">
        <f>第2期!AW40</f>
        <v/>
      </c>
      <c r="F6" s="124">
        <f>第3期!BO10</f>
        <v/>
      </c>
      <c r="G6" s="124">
        <f>第3期!AW40</f>
        <v/>
      </c>
      <c r="H6" s="124">
        <f>第4期!BO10</f>
        <v/>
      </c>
      <c r="I6" s="124">
        <f>第4期!AW40</f>
        <v/>
      </c>
      <c r="J6" s="124">
        <f>第5期!BO10</f>
        <v/>
      </c>
      <c r="K6" s="124">
        <f>第5期!AW40</f>
        <v/>
      </c>
      <c r="L6" s="124">
        <f>第6期!BO10</f>
        <v/>
      </c>
      <c r="M6" s="124">
        <f>第6期!AW40</f>
        <v/>
      </c>
      <c r="N6" s="124">
        <f>第7期!BO10</f>
        <v/>
      </c>
      <c r="O6" s="124">
        <f>第7期!AW40</f>
        <v/>
      </c>
      <c r="P6" s="124">
        <f>第8期!BO10</f>
        <v/>
      </c>
      <c r="Q6" s="124">
        <f>第8期!AW40</f>
        <v/>
      </c>
    </row>
    <row r="7">
      <c r="A7" s="123">
        <f>第1期!AN41</f>
        <v/>
      </c>
      <c r="B7" s="124">
        <f>第1期!BO11</f>
        <v/>
      </c>
      <c r="C7" s="124">
        <f>第1期!AW41</f>
        <v/>
      </c>
      <c r="D7" s="124">
        <f>第2期!BO11</f>
        <v/>
      </c>
      <c r="E7" s="124">
        <f>第2期!AW41</f>
        <v/>
      </c>
      <c r="F7" s="124">
        <f>第3期!BO11</f>
        <v/>
      </c>
      <c r="G7" s="124">
        <f>第3期!AW41</f>
        <v/>
      </c>
      <c r="H7" s="124">
        <f>第4期!BO11</f>
        <v/>
      </c>
      <c r="I7" s="124">
        <f>第4期!AW41</f>
        <v/>
      </c>
      <c r="J7" s="124">
        <f>第5期!BO11</f>
        <v/>
      </c>
      <c r="K7" s="124">
        <f>第5期!AW41</f>
        <v/>
      </c>
      <c r="L7" s="124">
        <f>第6期!BO11</f>
        <v/>
      </c>
      <c r="M7" s="124">
        <f>第6期!AW41</f>
        <v/>
      </c>
      <c r="N7" s="124">
        <f>第7期!BO11</f>
        <v/>
      </c>
      <c r="O7" s="124">
        <f>第7期!AW41</f>
        <v/>
      </c>
      <c r="P7" s="124">
        <f>第8期!BO11</f>
        <v/>
      </c>
      <c r="Q7" s="124">
        <f>第8期!AW41</f>
        <v/>
      </c>
    </row>
    <row r="8">
      <c r="A8" s="123">
        <f>第1期!AN42</f>
        <v/>
      </c>
      <c r="B8" s="124">
        <f>第1期!BO12</f>
        <v/>
      </c>
      <c r="C8" s="124">
        <f>第1期!AW42</f>
        <v/>
      </c>
      <c r="D8" s="124">
        <f>第2期!BO12</f>
        <v/>
      </c>
      <c r="E8" s="124">
        <f>第2期!AW42</f>
        <v/>
      </c>
      <c r="F8" s="124">
        <f>第3期!BO12</f>
        <v/>
      </c>
      <c r="G8" s="124">
        <f>第3期!AW42</f>
        <v/>
      </c>
      <c r="H8" s="124">
        <f>第4期!BO12</f>
        <v/>
      </c>
      <c r="I8" s="124">
        <f>第4期!AW42</f>
        <v/>
      </c>
      <c r="J8" s="124">
        <f>第5期!BO12</f>
        <v/>
      </c>
      <c r="K8" s="124">
        <f>第5期!AW42</f>
        <v/>
      </c>
      <c r="L8" s="124">
        <f>第6期!BO12</f>
        <v/>
      </c>
      <c r="M8" s="124">
        <f>第6期!AW42</f>
        <v/>
      </c>
      <c r="N8" s="124">
        <f>第7期!BO12</f>
        <v/>
      </c>
      <c r="O8" s="124">
        <f>第7期!AW42</f>
        <v/>
      </c>
      <c r="P8" s="124">
        <f>第8期!BO12</f>
        <v/>
      </c>
      <c r="Q8" s="124">
        <f>第8期!AW42</f>
        <v/>
      </c>
    </row>
    <row r="9">
      <c r="A9" s="123">
        <f>第1期!AN43</f>
        <v/>
      </c>
      <c r="B9" s="124">
        <f>第1期!BO13</f>
        <v/>
      </c>
      <c r="C9" s="124">
        <f>第1期!AW43</f>
        <v/>
      </c>
      <c r="D9" s="124">
        <f>第2期!BO13</f>
        <v/>
      </c>
      <c r="E9" s="124">
        <f>第2期!AW43</f>
        <v/>
      </c>
      <c r="F9" s="124">
        <f>第3期!BO13</f>
        <v/>
      </c>
      <c r="G9" s="124">
        <f>第3期!AW43</f>
        <v/>
      </c>
      <c r="H9" s="124">
        <f>第4期!BO13</f>
        <v/>
      </c>
      <c r="I9" s="124">
        <f>第4期!AW43</f>
        <v/>
      </c>
      <c r="J9" s="124">
        <f>第5期!BO13</f>
        <v/>
      </c>
      <c r="K9" s="124">
        <f>第5期!AW43</f>
        <v/>
      </c>
      <c r="L9" s="124">
        <f>第6期!BO13</f>
        <v/>
      </c>
      <c r="M9" s="124">
        <f>第6期!AW43</f>
        <v/>
      </c>
      <c r="N9" s="124">
        <f>第7期!BO13</f>
        <v/>
      </c>
      <c r="O9" s="124">
        <f>第7期!AW43</f>
        <v/>
      </c>
      <c r="P9" s="124">
        <f>第8期!BO13</f>
        <v/>
      </c>
      <c r="Q9" s="124">
        <f>第8期!AW43</f>
        <v/>
      </c>
    </row>
    <row r="10">
      <c r="A10" s="123">
        <f>第1期!AN44</f>
        <v/>
      </c>
      <c r="B10" s="124">
        <f>第1期!BO14</f>
        <v/>
      </c>
      <c r="C10" s="124">
        <f>第1期!AW44</f>
        <v/>
      </c>
      <c r="D10" s="124">
        <f>第2期!BO14</f>
        <v/>
      </c>
      <c r="E10" s="124">
        <f>第2期!AW44</f>
        <v/>
      </c>
      <c r="F10" s="124">
        <f>第3期!BO14</f>
        <v/>
      </c>
      <c r="G10" s="124">
        <f>第3期!AW44</f>
        <v/>
      </c>
      <c r="H10" s="124">
        <f>第4期!BO14</f>
        <v/>
      </c>
      <c r="I10" s="124">
        <f>第4期!AW44</f>
        <v/>
      </c>
      <c r="J10" s="124">
        <f>第5期!BO14</f>
        <v/>
      </c>
      <c r="K10" s="124">
        <f>第5期!AW44</f>
        <v/>
      </c>
      <c r="L10" s="124">
        <f>第6期!BO14</f>
        <v/>
      </c>
      <c r="M10" s="124">
        <f>第6期!AW44</f>
        <v/>
      </c>
      <c r="N10" s="124">
        <f>第7期!BO14</f>
        <v/>
      </c>
      <c r="O10" s="124">
        <f>第7期!AW44</f>
        <v/>
      </c>
      <c r="P10" s="124">
        <f>第8期!BO14</f>
        <v/>
      </c>
      <c r="Q10" s="124">
        <f>第8期!AW44</f>
        <v/>
      </c>
    </row>
    <row r="11">
      <c r="A11" s="123">
        <f>第1期!AN45</f>
        <v/>
      </c>
      <c r="B11" s="124">
        <f>第1期!BO15</f>
        <v/>
      </c>
      <c r="C11" s="124">
        <f>第1期!AW45</f>
        <v/>
      </c>
      <c r="D11" s="124">
        <f>第2期!BO15</f>
        <v/>
      </c>
      <c r="E11" s="124">
        <f>第2期!AW45</f>
        <v/>
      </c>
      <c r="F11" s="124">
        <f>第3期!BO15</f>
        <v/>
      </c>
      <c r="G11" s="124">
        <f>第3期!AW45</f>
        <v/>
      </c>
      <c r="H11" s="124">
        <f>第4期!BO15</f>
        <v/>
      </c>
      <c r="I11" s="124">
        <f>第4期!AW45</f>
        <v/>
      </c>
      <c r="J11" s="124">
        <f>第5期!BO15</f>
        <v/>
      </c>
      <c r="K11" s="124">
        <f>第5期!AW45</f>
        <v/>
      </c>
      <c r="L11" s="124">
        <f>第6期!BO15</f>
        <v/>
      </c>
      <c r="M11" s="124">
        <f>第6期!AW45</f>
        <v/>
      </c>
      <c r="N11" s="124">
        <f>第7期!BO15</f>
        <v/>
      </c>
      <c r="O11" s="124">
        <f>第7期!AW45</f>
        <v/>
      </c>
      <c r="P11" s="124">
        <f>第8期!BO15</f>
        <v/>
      </c>
      <c r="Q11" s="124">
        <f>第8期!AW45</f>
        <v/>
      </c>
    </row>
    <row r="12">
      <c r="A12" s="123">
        <f>第1期!AN46</f>
        <v/>
      </c>
      <c r="B12" s="124">
        <f>第1期!BO16</f>
        <v/>
      </c>
      <c r="C12" s="124">
        <f>第1期!AW46</f>
        <v/>
      </c>
      <c r="D12" s="124">
        <f>第2期!BO16</f>
        <v/>
      </c>
      <c r="E12" s="124">
        <f>第2期!AW46</f>
        <v/>
      </c>
      <c r="F12" s="124">
        <f>第3期!BO16</f>
        <v/>
      </c>
      <c r="G12" s="124">
        <f>第3期!AW46</f>
        <v/>
      </c>
      <c r="H12" s="124">
        <f>第4期!BO16</f>
        <v/>
      </c>
      <c r="I12" s="124">
        <f>第4期!AW46</f>
        <v/>
      </c>
      <c r="J12" s="124">
        <f>第5期!BO16</f>
        <v/>
      </c>
      <c r="K12" s="124">
        <f>第5期!AW46</f>
        <v/>
      </c>
      <c r="L12" s="124">
        <f>第6期!BO16</f>
        <v/>
      </c>
      <c r="M12" s="124">
        <f>第6期!AW46</f>
        <v/>
      </c>
      <c r="N12" s="124">
        <f>第7期!BO16</f>
        <v/>
      </c>
      <c r="O12" s="124">
        <f>第7期!AW46</f>
        <v/>
      </c>
      <c r="P12" s="124">
        <f>第8期!BO16</f>
        <v/>
      </c>
      <c r="Q12" s="124">
        <f>第8期!AW46</f>
        <v/>
      </c>
    </row>
    <row r="13">
      <c r="A13" s="123">
        <f>第1期!AN47</f>
        <v/>
      </c>
      <c r="B13" s="124">
        <f>第1期!BO17</f>
        <v/>
      </c>
      <c r="C13" s="124">
        <f>第1期!AW47</f>
        <v/>
      </c>
      <c r="D13" s="124">
        <f>第2期!BO17</f>
        <v/>
      </c>
      <c r="E13" s="124">
        <f>第2期!AW47</f>
        <v/>
      </c>
      <c r="F13" s="124">
        <f>第3期!BO17</f>
        <v/>
      </c>
      <c r="G13" s="124">
        <f>第3期!AW47</f>
        <v/>
      </c>
      <c r="H13" s="124">
        <f>第4期!BO17</f>
        <v/>
      </c>
      <c r="I13" s="124">
        <f>第4期!AW47</f>
        <v/>
      </c>
      <c r="J13" s="124">
        <f>第5期!BO17</f>
        <v/>
      </c>
      <c r="K13" s="124">
        <f>第5期!AW47</f>
        <v/>
      </c>
      <c r="L13" s="124">
        <f>第6期!BO17</f>
        <v/>
      </c>
      <c r="M13" s="124">
        <f>第6期!AW47</f>
        <v/>
      </c>
      <c r="N13" s="124">
        <f>第7期!BO17</f>
        <v/>
      </c>
      <c r="O13" s="124">
        <f>第7期!AW47</f>
        <v/>
      </c>
      <c r="P13" s="124">
        <f>第8期!BO17</f>
        <v/>
      </c>
      <c r="Q13" s="124">
        <f>第8期!AW47</f>
        <v/>
      </c>
    </row>
    <row r="14">
      <c r="A14" s="123">
        <f>第1期!AN48</f>
        <v/>
      </c>
      <c r="B14" s="124">
        <f>第1期!BO18</f>
        <v/>
      </c>
      <c r="C14" s="124">
        <f>第1期!AW48</f>
        <v/>
      </c>
      <c r="D14" s="124">
        <f>第2期!BO18</f>
        <v/>
      </c>
      <c r="E14" s="124">
        <f>第2期!AW48</f>
        <v/>
      </c>
      <c r="F14" s="124">
        <f>第3期!BO18</f>
        <v/>
      </c>
      <c r="G14" s="124">
        <f>第3期!AW48</f>
        <v/>
      </c>
      <c r="H14" s="124">
        <f>第4期!BO18</f>
        <v/>
      </c>
      <c r="I14" s="124">
        <f>第4期!AW48</f>
        <v/>
      </c>
      <c r="J14" s="124">
        <f>第5期!BO18</f>
        <v/>
      </c>
      <c r="K14" s="124">
        <f>第5期!AW48</f>
        <v/>
      </c>
      <c r="L14" s="124">
        <f>第6期!BO18</f>
        <v/>
      </c>
      <c r="M14" s="124">
        <f>第6期!AW48</f>
        <v/>
      </c>
      <c r="N14" s="124">
        <f>第7期!BO18</f>
        <v/>
      </c>
      <c r="O14" s="124">
        <f>第7期!AW48</f>
        <v/>
      </c>
      <c r="P14" s="124">
        <f>第8期!BO18</f>
        <v/>
      </c>
      <c r="Q14" s="124">
        <f>第8期!AW48</f>
        <v/>
      </c>
    </row>
    <row r="15">
      <c r="A15" s="123">
        <f>第1期!AN49</f>
        <v/>
      </c>
      <c r="B15" s="124">
        <f>第1期!BO19</f>
        <v/>
      </c>
      <c r="C15" s="124">
        <f>第1期!AW49</f>
        <v/>
      </c>
      <c r="D15" s="124">
        <f>第2期!BO19</f>
        <v/>
      </c>
      <c r="E15" s="124">
        <f>第2期!AW49</f>
        <v/>
      </c>
      <c r="F15" s="124">
        <f>第3期!BO19</f>
        <v/>
      </c>
      <c r="G15" s="124">
        <f>第3期!AW49</f>
        <v/>
      </c>
      <c r="H15" s="124">
        <f>第4期!BO19</f>
        <v/>
      </c>
      <c r="I15" s="124">
        <f>第4期!AW49</f>
        <v/>
      </c>
      <c r="J15" s="124">
        <f>第5期!BO19</f>
        <v/>
      </c>
      <c r="K15" s="124">
        <f>第5期!AW49</f>
        <v/>
      </c>
      <c r="L15" s="124">
        <f>第6期!BO19</f>
        <v/>
      </c>
      <c r="M15" s="124">
        <f>第6期!AW49</f>
        <v/>
      </c>
      <c r="N15" s="124">
        <f>第7期!BO19</f>
        <v/>
      </c>
      <c r="O15" s="124">
        <f>第7期!AW49</f>
        <v/>
      </c>
      <c r="P15" s="124">
        <f>第8期!BO19</f>
        <v/>
      </c>
      <c r="Q15" s="124">
        <f>第8期!AW49</f>
        <v/>
      </c>
    </row>
    <row r="16">
      <c r="A16" s="123">
        <f>第1期!AN50</f>
        <v/>
      </c>
      <c r="B16" s="124">
        <f>第1期!BO20</f>
        <v/>
      </c>
      <c r="C16" s="124">
        <f>第1期!AW50</f>
        <v/>
      </c>
      <c r="D16" s="124">
        <f>第2期!BO20</f>
        <v/>
      </c>
      <c r="E16" s="124">
        <f>第2期!AW50</f>
        <v/>
      </c>
      <c r="F16" s="124">
        <f>第3期!BO20</f>
        <v/>
      </c>
      <c r="G16" s="124">
        <f>第3期!AW50</f>
        <v/>
      </c>
      <c r="H16" s="124">
        <f>第4期!BO20</f>
        <v/>
      </c>
      <c r="I16" s="124">
        <f>第4期!AW50</f>
        <v/>
      </c>
      <c r="J16" s="124">
        <f>第5期!BO20</f>
        <v/>
      </c>
      <c r="K16" s="124">
        <f>第5期!AW50</f>
        <v/>
      </c>
      <c r="L16" s="124">
        <f>第6期!BO20</f>
        <v/>
      </c>
      <c r="M16" s="124">
        <f>第6期!AW50</f>
        <v/>
      </c>
      <c r="N16" s="124">
        <f>第7期!BO20</f>
        <v/>
      </c>
      <c r="O16" s="124">
        <f>第7期!AW50</f>
        <v/>
      </c>
      <c r="P16" s="124">
        <f>第8期!BO20</f>
        <v/>
      </c>
      <c r="Q16" s="124">
        <f>第8期!AW50</f>
        <v/>
      </c>
    </row>
    <row r="17">
      <c r="A17" s="123">
        <f>第1期!AN51</f>
        <v/>
      </c>
      <c r="B17" s="124">
        <f>第1期!BO21</f>
        <v/>
      </c>
      <c r="C17" s="124">
        <f>第1期!AW51</f>
        <v/>
      </c>
      <c r="D17" s="124">
        <f>第2期!BO21</f>
        <v/>
      </c>
      <c r="E17" s="124">
        <f>第2期!AW51</f>
        <v/>
      </c>
      <c r="F17" s="124">
        <f>第3期!BO21</f>
        <v/>
      </c>
      <c r="G17" s="124">
        <f>第3期!AW51</f>
        <v/>
      </c>
      <c r="H17" s="124">
        <f>第4期!BO21</f>
        <v/>
      </c>
      <c r="I17" s="124">
        <f>第4期!AW51</f>
        <v/>
      </c>
      <c r="J17" s="124">
        <f>第5期!BO21</f>
        <v/>
      </c>
      <c r="K17" s="124">
        <f>第5期!AW51</f>
        <v/>
      </c>
      <c r="L17" s="124">
        <f>第6期!BO21</f>
        <v/>
      </c>
      <c r="M17" s="124">
        <f>第6期!AW51</f>
        <v/>
      </c>
      <c r="N17" s="124">
        <f>第7期!BO21</f>
        <v/>
      </c>
      <c r="O17" s="124">
        <f>第7期!AW51</f>
        <v/>
      </c>
      <c r="P17" s="124">
        <f>第8期!BO21</f>
        <v/>
      </c>
      <c r="Q17" s="124">
        <f>第8期!AW51</f>
        <v/>
      </c>
    </row>
    <row r="18">
      <c r="A18" s="123">
        <f>第1期!AN52</f>
        <v/>
      </c>
      <c r="B18" s="124">
        <f>第1期!BO22</f>
        <v/>
      </c>
      <c r="C18" s="124">
        <f>第1期!AW52</f>
        <v/>
      </c>
      <c r="D18" s="124">
        <f>第2期!BO22</f>
        <v/>
      </c>
      <c r="E18" s="124">
        <f>第2期!AW52</f>
        <v/>
      </c>
      <c r="F18" s="124">
        <f>第3期!BO22</f>
        <v/>
      </c>
      <c r="G18" s="124">
        <f>第3期!AW52</f>
        <v/>
      </c>
      <c r="H18" s="124">
        <f>第4期!BO22</f>
        <v/>
      </c>
      <c r="I18" s="124">
        <f>第4期!AW52</f>
        <v/>
      </c>
      <c r="J18" s="124">
        <f>第5期!BO22</f>
        <v/>
      </c>
      <c r="K18" s="124">
        <f>第5期!AW52</f>
        <v/>
      </c>
      <c r="L18" s="124">
        <f>第6期!BO22</f>
        <v/>
      </c>
      <c r="M18" s="124">
        <f>第6期!AW52</f>
        <v/>
      </c>
      <c r="N18" s="124">
        <f>第7期!BO22</f>
        <v/>
      </c>
      <c r="O18" s="124">
        <f>第7期!AW52</f>
        <v/>
      </c>
      <c r="P18" s="124">
        <f>第8期!BO22</f>
        <v/>
      </c>
      <c r="Q18" s="124">
        <f>第8期!AW52</f>
        <v/>
      </c>
    </row>
    <row r="19">
      <c r="A19" s="123">
        <f>第1期!AN53</f>
        <v/>
      </c>
      <c r="B19" s="124">
        <f>第1期!BO23</f>
        <v/>
      </c>
      <c r="C19" s="124">
        <f>第1期!AW53</f>
        <v/>
      </c>
      <c r="D19" s="124">
        <f>第2期!BO23</f>
        <v/>
      </c>
      <c r="E19" s="124">
        <f>第2期!AW53</f>
        <v/>
      </c>
      <c r="F19" s="124">
        <f>第3期!BO23</f>
        <v/>
      </c>
      <c r="G19" s="124">
        <f>第3期!AW53</f>
        <v/>
      </c>
      <c r="H19" s="124">
        <f>第4期!BO23</f>
        <v/>
      </c>
      <c r="I19" s="124">
        <f>第4期!AW53</f>
        <v/>
      </c>
      <c r="J19" s="124" t="n"/>
      <c r="K19" s="124" t="n"/>
      <c r="L19" s="124">
        <f>第6期!BO23</f>
        <v/>
      </c>
      <c r="M19" s="124">
        <f>第6期!AW53</f>
        <v/>
      </c>
      <c r="N19" s="124">
        <f>第7期!BO23</f>
        <v/>
      </c>
      <c r="O19" s="124">
        <f>第7期!AW53</f>
        <v/>
      </c>
      <c r="P19" s="124">
        <f>第8期!BO23</f>
        <v/>
      </c>
      <c r="Q19" s="124">
        <f>第8期!AW53</f>
        <v/>
      </c>
    </row>
    <row r="20">
      <c r="A20" s="123" t="n"/>
      <c r="B20" s="124" t="n"/>
      <c r="C20" s="124" t="n"/>
      <c r="D20" s="124" t="n"/>
      <c r="E20" s="124" t="n"/>
      <c r="F20" s="124" t="n"/>
      <c r="G20" s="124" t="n"/>
      <c r="H20" s="124" t="n"/>
      <c r="I20" s="124" t="n"/>
      <c r="J20" s="124" t="n"/>
      <c r="K20" s="124" t="n"/>
      <c r="L20" s="124" t="n"/>
      <c r="M20" s="124" t="n"/>
      <c r="N20" s="124" t="n"/>
      <c r="O20" s="124" t="n"/>
      <c r="P20" s="124" t="n"/>
      <c r="Q20" s="124" t="n"/>
    </row>
    <row r="21">
      <c r="A21" s="123" t="n"/>
      <c r="B21" s="124" t="n"/>
      <c r="C21" s="124" t="n"/>
      <c r="D21" s="124" t="n"/>
      <c r="E21" s="124" t="n"/>
      <c r="F21" s="124" t="n"/>
      <c r="G21" s="124" t="n"/>
      <c r="H21" s="124" t="n"/>
      <c r="I21" s="124" t="n"/>
      <c r="J21" s="124" t="n"/>
      <c r="K21" s="124" t="n"/>
      <c r="L21" s="124" t="n"/>
      <c r="M21" s="124" t="n"/>
      <c r="N21" s="124" t="n"/>
      <c r="O21" s="124" t="n"/>
      <c r="P21" s="124" t="n"/>
      <c r="Q21" s="124" t="n"/>
    </row>
    <row r="22">
      <c r="A22" s="123" t="n"/>
      <c r="B22" s="124" t="n"/>
      <c r="C22" s="124" t="n"/>
      <c r="D22" s="124" t="n"/>
      <c r="E22" s="124" t="n"/>
      <c r="F22" s="124" t="n"/>
      <c r="G22" s="124" t="n"/>
      <c r="H22" s="124" t="n"/>
      <c r="I22" s="124" t="n"/>
      <c r="J22" s="124" t="n"/>
      <c r="K22" s="124" t="n"/>
      <c r="L22" s="124" t="n"/>
      <c r="M22" s="124" t="n"/>
      <c r="N22" s="124" t="n"/>
      <c r="O22" s="124" t="n"/>
      <c r="P22" s="124" t="n"/>
      <c r="Q22" s="124" t="n"/>
    </row>
    <row r="23" ht="15" customHeight="1" s="1178">
      <c r="A23" s="125" t="inlineStr">
        <is>
          <t>均价</t>
        </is>
      </c>
      <c r="B23" s="125" t="n"/>
      <c r="C23" s="125">
        <f>第1期!BO27</f>
        <v/>
      </c>
      <c r="D23" s="125" t="n"/>
      <c r="E23" s="125">
        <f>第2期!BO27</f>
        <v/>
      </c>
      <c r="F23" s="125" t="n"/>
      <c r="G23" s="125">
        <f>第3期!BO27</f>
        <v/>
      </c>
      <c r="H23" s="125" t="n"/>
      <c r="I23" s="125">
        <f>第4期!BO27</f>
        <v/>
      </c>
      <c r="J23" s="125" t="n"/>
      <c r="K23" s="125">
        <f>第5期!BO27</f>
        <v/>
      </c>
      <c r="L23" s="125" t="n"/>
      <c r="M23" s="125">
        <f>第6期!BO27</f>
        <v/>
      </c>
      <c r="N23" s="125" t="n"/>
      <c r="O23" s="125">
        <f>第7期!BO27</f>
        <v/>
      </c>
      <c r="P23" s="125" t="n"/>
      <c r="Q23" s="125">
        <f>第8期!BO27</f>
        <v/>
      </c>
    </row>
    <row r="24">
      <c r="A24" s="89" t="inlineStr">
        <is>
          <t>总需求</t>
        </is>
      </c>
      <c r="B24" s="89">
        <f>第1期!BO28</f>
        <v/>
      </c>
      <c r="C24" s="89" t="n"/>
      <c r="D24" s="89">
        <f>第2期!BO28</f>
        <v/>
      </c>
      <c r="E24" s="89" t="n"/>
      <c r="F24" s="89">
        <f>第3期!BO28</f>
        <v/>
      </c>
      <c r="G24" s="89" t="n"/>
      <c r="H24" s="89">
        <f>第4期!BO28</f>
        <v/>
      </c>
      <c r="I24" s="89" t="n"/>
      <c r="J24" s="89">
        <f>第5期!BO28</f>
        <v/>
      </c>
      <c r="K24" s="89" t="n"/>
      <c r="L24" s="89">
        <f>第6期!BO28</f>
        <v/>
      </c>
      <c r="M24" s="89" t="n"/>
      <c r="N24" s="89">
        <f>第7期!BO28</f>
        <v/>
      </c>
      <c r="O24" s="89" t="n"/>
      <c r="P24" s="89">
        <f>第8期!BO28</f>
        <v/>
      </c>
      <c r="Q24" s="89" t="n"/>
    </row>
    <row r="25">
      <c r="A25" s="57" t="inlineStr">
        <is>
          <t>中位数</t>
        </is>
      </c>
      <c r="B25" s="57">
        <f>MEDIAN(B3:B22)</f>
        <v/>
      </c>
      <c r="C25" s="57" t="n">
        <v>8649</v>
      </c>
      <c r="D25" s="57">
        <f>MEDIAN(D3:D22)</f>
        <v/>
      </c>
      <c r="E25" s="57">
        <f>VLOOKUP(D25,D3:E22,2,1)</f>
        <v/>
      </c>
      <c r="F25" s="57">
        <f>MEDIAN(F3:F22)</f>
        <v/>
      </c>
      <c r="G25" s="57">
        <f>VLOOKUP(F25,F3:G22,2,1)</f>
        <v/>
      </c>
      <c r="H25" s="57">
        <f>MEDIAN(H3:H22)</f>
        <v/>
      </c>
      <c r="I25" s="57">
        <f>VLOOKUP(H25,H3:I22,2,1)</f>
        <v/>
      </c>
      <c r="J25" s="57">
        <f>MEDIAN(J3:J22)</f>
        <v/>
      </c>
      <c r="K25" s="57">
        <f>VLOOKUP(J25,J3:K22,2,1)</f>
        <v/>
      </c>
      <c r="L25" s="57">
        <f>MEDIAN(L3:L22)</f>
        <v/>
      </c>
      <c r="M25" s="57">
        <f>VLOOKUP(L25,L3:M22,2,1)</f>
        <v/>
      </c>
      <c r="N25" s="57">
        <f>MEDIAN(N3:N22)</f>
        <v/>
      </c>
      <c r="O25" s="57">
        <f>VLOOKUP(N25,N3:O22,2,1)</f>
        <v/>
      </c>
      <c r="P25" s="57">
        <f>MEDIAN(P3:P22)</f>
        <v/>
      </c>
      <c r="Q25" s="57">
        <f>VLOOKUP(P25,P3:Q22,2,1)</f>
        <v/>
      </c>
    </row>
    <row r="26">
      <c r="A26" s="89" t="inlineStr">
        <is>
          <t>调整均值</t>
        </is>
      </c>
      <c r="B26" s="89">
        <f>AVERAGE(B3:B22)</f>
        <v/>
      </c>
      <c r="C26" s="89">
        <f>SUMPRODUCT(B3:B22,C3:C22)/SUM(B3:B22)</f>
        <v/>
      </c>
      <c r="D26" s="89">
        <f>AVERAGE(D3:D22)</f>
        <v/>
      </c>
      <c r="E26" s="89">
        <f>SUMPRODUCT(D3:D22,E3:E22)/SUM(D3:D22)</f>
        <v/>
      </c>
      <c r="F26" s="89">
        <f>AVERAGE(F3:F22)</f>
        <v/>
      </c>
      <c r="G26" s="89">
        <f>SUMPRODUCT(F3:F22,G3:G22)/SUM(F3:F22)</f>
        <v/>
      </c>
      <c r="H26" s="89">
        <f>AVERAGE(H3:H22)</f>
        <v/>
      </c>
      <c r="I26" s="89">
        <f>SUMPRODUCT(H3:H22,I3:I22)/SUM(H3:H22)</f>
        <v/>
      </c>
      <c r="J26" s="89">
        <f>AVERAGE(J3:J22)</f>
        <v/>
      </c>
      <c r="K26" s="89">
        <f>SUMPRODUCT(J3:J22,K3:K22)/SUM(J3:J22)</f>
        <v/>
      </c>
      <c r="L26" s="89">
        <f>AVERAGE(L3:L22)</f>
        <v/>
      </c>
      <c r="M26" s="89">
        <f>SUMPRODUCT(L3:L22,M3:M22)/SUM(L3:L22)</f>
        <v/>
      </c>
      <c r="N26" s="89">
        <f>AVERAGE(N3:N22)</f>
        <v/>
      </c>
      <c r="O26" s="89">
        <f>SUMPRODUCT(N3:N22,O3:O22)/SUM(N3:N22)</f>
        <v/>
      </c>
      <c r="P26" s="89">
        <f>AVERAGE(P3:P22)</f>
        <v/>
      </c>
      <c r="Q26" s="89">
        <f>SUMPRODUCT(P3:P22,Q3:Q22)/SUM(P3:P22)</f>
        <v/>
      </c>
    </row>
    <row r="28" ht="15" customHeight="1" s="1178">
      <c r="A28" s="57" t="n"/>
      <c r="B28" s="57" t="inlineStr">
        <is>
          <t>第一期</t>
        </is>
      </c>
      <c r="C28" s="57" t="inlineStr">
        <is>
          <t>第二期</t>
        </is>
      </c>
      <c r="D28" s="57" t="inlineStr">
        <is>
          <t>第三期</t>
        </is>
      </c>
      <c r="E28" s="57" t="inlineStr">
        <is>
          <t>第四期</t>
        </is>
      </c>
      <c r="F28" s="57" t="inlineStr">
        <is>
          <t>第五期</t>
        </is>
      </c>
      <c r="G28" s="57" t="inlineStr">
        <is>
          <t>第六期</t>
        </is>
      </c>
      <c r="H28" s="57" t="inlineStr">
        <is>
          <t>第七期</t>
        </is>
      </c>
      <c r="I28" s="57" t="inlineStr">
        <is>
          <t>第八期</t>
        </is>
      </c>
      <c r="K28" s="1467" t="inlineStr">
        <is>
          <t>调整趋势线</t>
        </is>
      </c>
      <c r="L28" s="136" t="inlineStr">
        <is>
          <t>价格</t>
        </is>
      </c>
      <c r="M28" s="136" t="inlineStr">
        <is>
          <t>销量</t>
        </is>
      </c>
      <c r="N28" s="136" t="inlineStr">
        <is>
          <t>价格系数</t>
        </is>
      </c>
      <c r="O28" s="136" t="inlineStr">
        <is>
          <t>截距</t>
        </is>
      </c>
    </row>
    <row r="29" ht="15" customHeight="1" s="1178">
      <c r="A29" s="57" t="inlineStr">
        <is>
          <t>待销</t>
        </is>
      </c>
      <c r="B29" s="89">
        <f>第1期!AA44</f>
        <v/>
      </c>
      <c r="C29" s="89">
        <f>第2期!AA44</f>
        <v/>
      </c>
      <c r="D29" s="89">
        <f>第3期!AA44</f>
        <v/>
      </c>
      <c r="E29" s="89">
        <f>第4期!AA44</f>
        <v/>
      </c>
      <c r="F29" s="89">
        <f>第5期!AA44</f>
        <v/>
      </c>
      <c r="G29" s="89">
        <f>第6期!AA44</f>
        <v/>
      </c>
      <c r="H29" s="89">
        <f>第7期!AA44</f>
        <v/>
      </c>
      <c r="I29" s="89">
        <f>第8期!AA44</f>
        <v/>
      </c>
      <c r="K29" s="1467" t="inlineStr">
        <is>
          <t>点1</t>
        </is>
      </c>
      <c r="L29" s="1468" t="n"/>
      <c r="M29" s="1468" t="n"/>
      <c r="N29" s="1468">
        <f>(M29-M30)/(L29-L30)</f>
        <v/>
      </c>
      <c r="O29" s="1468">
        <f>M29-N29*L29</f>
        <v/>
      </c>
    </row>
    <row r="30" ht="15" customHeight="1" s="1178">
      <c r="A30" s="57" t="inlineStr">
        <is>
          <t>预计价格系数</t>
        </is>
      </c>
      <c r="B30" s="89" t="n"/>
      <c r="C30" s="89">
        <f>H54</f>
        <v/>
      </c>
      <c r="D30" s="89">
        <f>H55</f>
        <v/>
      </c>
      <c r="E30" s="89">
        <f>H56</f>
        <v/>
      </c>
      <c r="F30" s="89">
        <f>H57</f>
        <v/>
      </c>
      <c r="G30" s="89">
        <f>H58</f>
        <v/>
      </c>
      <c r="H30" s="89">
        <f>H59</f>
        <v/>
      </c>
      <c r="I30" s="89">
        <f>H60</f>
        <v/>
      </c>
      <c r="K30" s="1467" t="inlineStr">
        <is>
          <t>点2</t>
        </is>
      </c>
      <c r="L30" s="1468" t="n"/>
      <c r="M30" s="1468" t="n"/>
      <c r="N30" s="1468" t="n"/>
      <c r="O30" s="1468" t="n"/>
    </row>
    <row r="31">
      <c r="A31" s="57" t="inlineStr">
        <is>
          <t>预计截距</t>
        </is>
      </c>
      <c r="B31" s="89" t="n"/>
      <c r="C31" s="89">
        <f>I54</f>
        <v/>
      </c>
      <c r="D31" s="89">
        <f>I55</f>
        <v/>
      </c>
      <c r="E31" s="89">
        <f>I56</f>
        <v/>
      </c>
      <c r="F31" s="89">
        <f>I57</f>
        <v/>
      </c>
      <c r="G31" s="89">
        <f>I58</f>
        <v/>
      </c>
      <c r="H31" s="89">
        <f>I59</f>
        <v/>
      </c>
      <c r="I31" s="89">
        <f>I60</f>
        <v/>
      </c>
    </row>
    <row r="32" ht="15" customHeight="1" s="1178">
      <c r="A32" s="126" t="inlineStr">
        <is>
          <t>预计价格</t>
        </is>
      </c>
      <c r="B32" s="127" t="n"/>
      <c r="C32" s="1469">
        <f>(C29-C31)/C30</f>
        <v/>
      </c>
      <c r="D32" s="1469">
        <f>(D29-D31)/D30</f>
        <v/>
      </c>
      <c r="E32" s="1469">
        <f>(E29-E31)/E30</f>
        <v/>
      </c>
      <c r="F32" s="1469">
        <f>(F29-F31)/F30</f>
        <v/>
      </c>
      <c r="G32" s="1469">
        <f>(G29-G31)/G30</f>
        <v/>
      </c>
      <c r="H32" s="1469">
        <f>(H29-H31)/H30</f>
        <v/>
      </c>
      <c r="I32" s="1469">
        <f>(I29-I31)/I30</f>
        <v/>
      </c>
      <c r="K32" s="1467" t="inlineStr">
        <is>
          <t>期数</t>
        </is>
      </c>
      <c r="L32" s="57" t="inlineStr">
        <is>
          <t>总需求</t>
        </is>
      </c>
      <c r="M32" s="57" t="inlineStr">
        <is>
          <t>均价</t>
        </is>
      </c>
      <c r="N32" s="57" t="inlineStr">
        <is>
          <t>增长率</t>
        </is>
      </c>
    </row>
    <row r="33">
      <c r="A33" s="129" t="inlineStr">
        <is>
          <t>市场价格与预计价格差</t>
        </is>
      </c>
      <c r="B33" s="1470" t="n"/>
      <c r="C33" s="1470">
        <f>C48/((C47-C31)/C30)-1</f>
        <v/>
      </c>
      <c r="D33" s="1470">
        <f>D48/((D47-D31)/D30)-1</f>
        <v/>
      </c>
      <c r="E33" s="1470">
        <f>E48/((E47-E31)/E30)-1</f>
        <v/>
      </c>
      <c r="F33" s="1470">
        <f>F48/((F47-F31)/F30)-1</f>
        <v/>
      </c>
      <c r="G33" s="1470">
        <f>G48/((G47-G31)/G30)-1</f>
        <v/>
      </c>
      <c r="H33" s="1470">
        <f>H48/((H47-H31)/H30)-1</f>
        <v/>
      </c>
      <c r="I33" s="1470">
        <f>I48/((I47-I31)/I30)-1</f>
        <v/>
      </c>
      <c r="K33" s="57" t="n">
        <v>1</v>
      </c>
      <c r="L33" s="89">
        <f>B24</f>
        <v/>
      </c>
      <c r="M33" s="89">
        <f>C23</f>
        <v/>
      </c>
      <c r="N33" s="89" t="n"/>
    </row>
    <row r="34">
      <c r="K34" s="57" t="n">
        <v>2</v>
      </c>
      <c r="L34" s="89">
        <f>D24</f>
        <v/>
      </c>
      <c r="M34" s="89">
        <f>E23</f>
        <v/>
      </c>
      <c r="N34" s="1471">
        <f>L34/L33-1</f>
        <v/>
      </c>
    </row>
    <row r="35">
      <c r="K35" s="57" t="n">
        <v>3</v>
      </c>
      <c r="L35" s="89">
        <f>F24</f>
        <v/>
      </c>
      <c r="M35" s="89">
        <f>G23</f>
        <v/>
      </c>
      <c r="N35" s="1471">
        <f>L35/L34-1</f>
        <v/>
      </c>
    </row>
    <row r="36">
      <c r="A36" s="57" t="inlineStr">
        <is>
          <t>价格浮动</t>
        </is>
      </c>
      <c r="B36" s="1471" t="n"/>
      <c r="C36" s="1471" t="n">
        <v>0.33</v>
      </c>
      <c r="D36" s="1471" t="n">
        <v>0.09</v>
      </c>
      <c r="E36" s="1471" t="n">
        <v>0.05</v>
      </c>
      <c r="F36" s="1471" t="n">
        <v>0.02</v>
      </c>
      <c r="G36" s="1471" t="n">
        <v>0.02</v>
      </c>
      <c r="H36" s="1471" t="n">
        <v>0.02</v>
      </c>
      <c r="I36" s="1471" t="n"/>
      <c r="K36" s="57" t="n">
        <v>4</v>
      </c>
      <c r="L36" s="89">
        <f>H24</f>
        <v/>
      </c>
      <c r="M36" s="89">
        <f>I23</f>
        <v/>
      </c>
      <c r="N36" s="1471">
        <f>L36/L35-1</f>
        <v/>
      </c>
    </row>
    <row r="37">
      <c r="A37" s="57" t="inlineStr">
        <is>
          <t>最终定价</t>
        </is>
      </c>
      <c r="B37" s="89" t="n"/>
      <c r="C37" s="89">
        <f>C32*(1+C36)</f>
        <v/>
      </c>
      <c r="D37" s="89">
        <f>D32*(1+D36)</f>
        <v/>
      </c>
      <c r="E37" s="89">
        <f>E32*(1+E36)</f>
        <v/>
      </c>
      <c r="F37" s="89">
        <f>F32*(1+F36)</f>
        <v/>
      </c>
      <c r="G37" s="89">
        <f>G32*(1+G36)</f>
        <v/>
      </c>
      <c r="H37" s="89">
        <f>H32*(1+H36)</f>
        <v/>
      </c>
      <c r="I37" s="89">
        <f>I32*(1+I36)</f>
        <v/>
      </c>
      <c r="K37" s="57" t="n">
        <v>5</v>
      </c>
      <c r="L37" s="89">
        <f>J24</f>
        <v/>
      </c>
      <c r="M37" s="89">
        <f>K23</f>
        <v/>
      </c>
      <c r="N37" s="1471">
        <f>L37/L36-1</f>
        <v/>
      </c>
    </row>
    <row r="38">
      <c r="K38" s="57" t="n">
        <v>6</v>
      </c>
      <c r="L38" s="89">
        <f>L24</f>
        <v/>
      </c>
      <c r="M38" s="89">
        <f>M23</f>
        <v/>
      </c>
      <c r="N38" s="1471">
        <f>L38/L37-1</f>
        <v/>
      </c>
    </row>
    <row r="39">
      <c r="A39" s="57" t="inlineStr">
        <is>
          <t>价格系数</t>
        </is>
      </c>
      <c r="B39" s="131">
        <f>SLOPE(B3:B22,C3:C22)</f>
        <v/>
      </c>
      <c r="C39" s="131">
        <f>SLOPE(D3:D22,E3:E22)</f>
        <v/>
      </c>
      <c r="D39" s="131">
        <f>SLOPE(F3:F22,G3:G22)</f>
        <v/>
      </c>
      <c r="E39" s="131">
        <f>SLOPE(H3:H22,I3:I22)</f>
        <v/>
      </c>
      <c r="F39" s="131">
        <f>SLOPE(J3:J22,K3:K22)</f>
        <v/>
      </c>
      <c r="G39" s="131">
        <f>SLOPE(L3:L22,M3:M22)</f>
        <v/>
      </c>
      <c r="H39" s="131">
        <f>SLOPE(N3:N22,O3:O22)</f>
        <v/>
      </c>
      <c r="I39" s="131">
        <f>SLOPE(P3:P22,Q3:Q22)</f>
        <v/>
      </c>
      <c r="K39" s="57" t="n">
        <v>7</v>
      </c>
      <c r="L39" s="89">
        <f>N24</f>
        <v/>
      </c>
      <c r="M39" s="89">
        <f>O23</f>
        <v/>
      </c>
      <c r="N39" s="1471">
        <f>L39/L38-1</f>
        <v/>
      </c>
    </row>
    <row r="40">
      <c r="A40" s="57" t="inlineStr">
        <is>
          <t>截距</t>
        </is>
      </c>
      <c r="B40" s="131">
        <f>INTERCEPT(B3:B22,C3:C22)</f>
        <v/>
      </c>
      <c r="C40" s="131">
        <f>INTERCEPT(D3:D22,E3:E22)</f>
        <v/>
      </c>
      <c r="D40" s="131">
        <f>INTERCEPT(F3:F22,G3:G22)</f>
        <v/>
      </c>
      <c r="E40" s="131">
        <f>INTERCEPT(H3:H22,I3:I22)</f>
        <v/>
      </c>
      <c r="F40" s="131">
        <f>INTERCEPT(J3:J22,K3:K22)</f>
        <v/>
      </c>
      <c r="G40" s="131">
        <f>INTERCEPT(L3:L22,M3:M22)</f>
        <v/>
      </c>
      <c r="H40" s="131">
        <f>INTERCEPT(N3:N22,O3:O22)</f>
        <v/>
      </c>
      <c r="I40" s="131">
        <f>INTERCEPT(P3:P22,Q3:Q22)</f>
        <v/>
      </c>
      <c r="K40" s="57" t="n">
        <v>8</v>
      </c>
      <c r="L40" s="89">
        <f>P24</f>
        <v/>
      </c>
      <c r="M40" s="89">
        <f>Q23</f>
        <v/>
      </c>
      <c r="N40" s="1471">
        <f>L40/L39-1</f>
        <v/>
      </c>
    </row>
    <row r="41">
      <c r="A41" s="1470" t="inlineStr">
        <is>
          <t>相关系数</t>
        </is>
      </c>
      <c r="B41" s="1472">
        <f>-CORREL(B3:B22,C3:C22)</f>
        <v/>
      </c>
      <c r="C41" s="1472">
        <f>-CORREL(D3:D22,E3:E22)</f>
        <v/>
      </c>
      <c r="D41" s="1472">
        <f>-CORREL(F3:F22,G3:G22)</f>
        <v/>
      </c>
      <c r="E41" s="1472">
        <f>-CORREL(H3:H22,I3:I22)</f>
        <v/>
      </c>
      <c r="F41" s="1472">
        <f>-CORREL(J3:J22,K3:K22)</f>
        <v/>
      </c>
      <c r="G41" s="1472">
        <f>-CORREL(L3:L22,M3:M22)</f>
        <v/>
      </c>
      <c r="H41" s="1472">
        <f>-CORREL(N3:N22,O3:O22)</f>
        <v/>
      </c>
      <c r="I41" s="1472">
        <f>-CORREL(P3:P22,Q3:Q22)</f>
        <v/>
      </c>
    </row>
    <row r="42">
      <c r="A42" s="57" t="inlineStr">
        <is>
          <t>预计需求</t>
        </is>
      </c>
      <c r="B42" s="59">
        <f>C26*B53+C53</f>
        <v/>
      </c>
      <c r="C42" s="59">
        <f>B40+B39*E26</f>
        <v/>
      </c>
      <c r="D42" s="59">
        <f>C40+C39*G26</f>
        <v/>
      </c>
      <c r="E42" s="59">
        <f>D40+D39*I26</f>
        <v/>
      </c>
      <c r="F42" s="59">
        <f>E40+E39*K26</f>
        <v/>
      </c>
      <c r="G42" s="59">
        <f>F40+F39*M26</f>
        <v/>
      </c>
      <c r="H42" s="59">
        <f>G40+G39*O26</f>
        <v/>
      </c>
      <c r="I42" s="59">
        <f>H40+H39*Q26</f>
        <v/>
      </c>
    </row>
    <row r="43">
      <c r="A43" s="57" t="inlineStr">
        <is>
          <t>实际需求</t>
        </is>
      </c>
      <c r="B43" s="59">
        <f>C26*B39+B40</f>
        <v/>
      </c>
      <c r="C43" s="59">
        <f>E26*C39+C40</f>
        <v/>
      </c>
      <c r="D43" s="59">
        <f>G26*D39+D40</f>
        <v/>
      </c>
      <c r="E43" s="59">
        <f>I26*E39+E40</f>
        <v/>
      </c>
      <c r="F43" s="59">
        <f>K26*F39+F40</f>
        <v/>
      </c>
      <c r="G43" s="59">
        <f>M26*G39+G40</f>
        <v/>
      </c>
      <c r="H43" s="59">
        <f>O26*H39+H40</f>
        <v/>
      </c>
      <c r="I43" s="59">
        <f>Q26*I39+I40</f>
        <v/>
      </c>
    </row>
    <row r="44">
      <c r="A44" s="57" t="inlineStr">
        <is>
          <t>自然增长率</t>
        </is>
      </c>
      <c r="B44" s="133">
        <f>B43/B42-1</f>
        <v/>
      </c>
      <c r="C44" s="133">
        <f>C43/C42-1</f>
        <v/>
      </c>
      <c r="D44" s="133">
        <f>D43/D42-1</f>
        <v/>
      </c>
      <c r="E44" s="133">
        <f>E43/E42-1</f>
        <v/>
      </c>
      <c r="F44" s="133">
        <f>F43/F42-1</f>
        <v/>
      </c>
      <c r="G44" s="133">
        <f>G43/G42-1</f>
        <v/>
      </c>
      <c r="H44" s="133">
        <f>H43/H42-1</f>
        <v/>
      </c>
      <c r="I44" s="133">
        <f>I43/I42-1</f>
        <v/>
      </c>
    </row>
    <row r="46">
      <c r="A46" s="57" t="inlineStr">
        <is>
          <t>实际价格</t>
        </is>
      </c>
      <c r="B46" s="89">
        <f>第1期!B8</f>
        <v/>
      </c>
      <c r="C46" s="89">
        <f>第2期!B8</f>
        <v/>
      </c>
      <c r="D46" s="89">
        <f>第3期!B8</f>
        <v/>
      </c>
      <c r="E46" s="89">
        <f>第4期!B8</f>
        <v/>
      </c>
      <c r="F46" s="89">
        <f>第5期!B8</f>
        <v/>
      </c>
      <c r="G46" s="89">
        <f>第6期!B8</f>
        <v/>
      </c>
      <c r="H46" s="89">
        <f>第7期!B8</f>
        <v/>
      </c>
      <c r="I46" s="89">
        <f>第8期!B8</f>
        <v/>
      </c>
    </row>
    <row r="47">
      <c r="A47" s="57" t="inlineStr">
        <is>
          <t>自己需求</t>
        </is>
      </c>
      <c r="B47" s="89">
        <f>第1期!AQ17</f>
        <v/>
      </c>
      <c r="C47" s="89">
        <f>第2期!AQ17</f>
        <v/>
      </c>
      <c r="D47" s="89">
        <f>第3期!AQ17</f>
        <v/>
      </c>
      <c r="E47" s="89">
        <f>第4期!AQ17</f>
        <v/>
      </c>
      <c r="F47" s="89">
        <f>第5期!AQ17</f>
        <v/>
      </c>
      <c r="G47" s="89">
        <f>第6期!AQ17</f>
        <v/>
      </c>
      <c r="H47" s="89">
        <f>第7期!AQ17</f>
        <v/>
      </c>
      <c r="I47" s="89">
        <f>第8期!AQ17</f>
        <v/>
      </c>
    </row>
    <row r="48">
      <c r="A48" s="57" t="inlineStr">
        <is>
          <t>市场价格</t>
        </is>
      </c>
      <c r="B48" s="89">
        <f>(B47-B40)/B39</f>
        <v/>
      </c>
      <c r="C48" s="89">
        <f>(C47-C40)/C39</f>
        <v/>
      </c>
      <c r="D48" s="89">
        <f>(D47-D40)/D39</f>
        <v/>
      </c>
      <c r="E48" s="89">
        <f>(E47-E40)/E39</f>
        <v/>
      </c>
      <c r="F48" s="89">
        <f>(F47-F40)/F39</f>
        <v/>
      </c>
      <c r="G48" s="89">
        <f>(G47-G40)/G39</f>
        <v/>
      </c>
      <c r="H48" s="89">
        <f>(H47-H40)/H39</f>
        <v/>
      </c>
      <c r="I48" s="89">
        <f>(I47-I40)/I39</f>
        <v/>
      </c>
    </row>
    <row r="49">
      <c r="A49" s="1470" t="inlineStr">
        <is>
          <t>价格优势</t>
        </is>
      </c>
      <c r="B49" s="1473">
        <f>B46/B48-1</f>
        <v/>
      </c>
      <c r="C49" s="1473">
        <f>C46/C48-1</f>
        <v/>
      </c>
      <c r="D49" s="1473">
        <f>D46/D48-1</f>
        <v/>
      </c>
      <c r="E49" s="1473">
        <f>E46/E48-1</f>
        <v/>
      </c>
      <c r="F49" s="1473">
        <f>F46/F48-1</f>
        <v/>
      </c>
      <c r="G49" s="1473">
        <f>G46/G48-1</f>
        <v/>
      </c>
      <c r="H49" s="1473">
        <f>H46/H48-1</f>
        <v/>
      </c>
      <c r="I49" s="1473">
        <f>I46/I48-1</f>
        <v/>
      </c>
    </row>
    <row r="50">
      <c r="A50" s="57" t="inlineStr">
        <is>
          <t>平均价格优势</t>
        </is>
      </c>
      <c r="B50" s="1471" t="n"/>
      <c r="C50" s="1471" t="n"/>
      <c r="D50" s="1471">
        <f>AVERAGE(B49:D49)</f>
        <v/>
      </c>
      <c r="E50" s="1471">
        <f>AVERAGE(B49:E49)</f>
        <v/>
      </c>
      <c r="F50" s="1471">
        <f>AVERAGE(B49:F49)</f>
        <v/>
      </c>
      <c r="G50" s="1471">
        <f>AVERAGE(B49:G49)</f>
        <v/>
      </c>
      <c r="H50" s="1471">
        <f>AVERAGE(B49:H49)</f>
        <v/>
      </c>
      <c r="I50" s="1471">
        <f>AVERAGE(B49:I49)</f>
        <v/>
      </c>
    </row>
    <row r="52">
      <c r="A52" s="57" t="inlineStr">
        <is>
          <t>期数</t>
        </is>
      </c>
      <c r="B52" s="57" t="inlineStr">
        <is>
          <t>价格系数</t>
        </is>
      </c>
      <c r="C52" s="57" t="inlineStr">
        <is>
          <t>截距</t>
        </is>
      </c>
      <c r="D52" s="57" t="inlineStr">
        <is>
          <t>图一系数</t>
        </is>
      </c>
      <c r="E52" s="57" t="inlineStr">
        <is>
          <t>图一截距</t>
        </is>
      </c>
      <c r="F52" s="57" t="inlineStr">
        <is>
          <t>图三系数</t>
        </is>
      </c>
      <c r="G52" s="57" t="inlineStr">
        <is>
          <t>图三截距</t>
        </is>
      </c>
      <c r="H52" s="57" t="inlineStr">
        <is>
          <t>下期价格系数</t>
        </is>
      </c>
      <c r="I52" s="57" t="inlineStr">
        <is>
          <t>下期截距</t>
        </is>
      </c>
    </row>
    <row r="53">
      <c r="A53" s="57" t="n">
        <v>0</v>
      </c>
      <c r="B53" s="89">
        <f>(弹性分析!G6-弹性分析!G5-弹性分析!G5*弹性分析!Q12)/(弹性分析!C6-弹性分析!G5)</f>
        <v/>
      </c>
      <c r="C53" s="89">
        <f>-B53*弹性分析!C5+弹性分析!G5</f>
        <v/>
      </c>
      <c r="D53" s="89" t="n"/>
      <c r="E53" s="89" t="n"/>
      <c r="F53" s="89" t="n"/>
      <c r="G53" s="89" t="n"/>
      <c r="H53" s="89" t="n"/>
      <c r="I53" s="89" t="n"/>
    </row>
    <row r="54">
      <c r="A54" s="57" t="n">
        <v>1</v>
      </c>
      <c r="B54" s="89">
        <f>B39</f>
        <v/>
      </c>
      <c r="C54" s="89">
        <f>B40</f>
        <v/>
      </c>
      <c r="D54" s="89">
        <f>SLOPE(B53:B54,A53:A54)</f>
        <v/>
      </c>
      <c r="E54" s="89">
        <f>INTERCEPT(B53:B54,A53:A54)</f>
        <v/>
      </c>
      <c r="F54" s="89">
        <f>SLOPE(C53:C54,B53:B54)</f>
        <v/>
      </c>
      <c r="G54" s="89">
        <f>INTERCEPT(C53:C54,B53:B54)</f>
        <v/>
      </c>
      <c r="H54" s="89">
        <f>D54*A55+E54</f>
        <v/>
      </c>
      <c r="I54" s="89">
        <f>F54*H54+G54</f>
        <v/>
      </c>
    </row>
    <row r="55">
      <c r="A55" s="57" t="n">
        <v>2</v>
      </c>
      <c r="B55" s="89">
        <f>C39</f>
        <v/>
      </c>
      <c r="C55" s="89">
        <f>C40</f>
        <v/>
      </c>
      <c r="D55" s="89">
        <f>SLOPE(B53:B55,A53:A55)</f>
        <v/>
      </c>
      <c r="E55" s="89">
        <f>INTERCEPT(B53:B55,A53:A55)</f>
        <v/>
      </c>
      <c r="F55" s="89">
        <f>SLOPE(C53:C55,B53:B55)</f>
        <v/>
      </c>
      <c r="G55" s="89">
        <f>INTERCEPT(C53:C55,B53:B55)</f>
        <v/>
      </c>
      <c r="H55" s="89">
        <f>D55*A56+E55</f>
        <v/>
      </c>
      <c r="I55" s="89">
        <f>F55*H55+G55</f>
        <v/>
      </c>
    </row>
    <row r="56">
      <c r="A56" s="57" t="n">
        <v>3</v>
      </c>
      <c r="B56" s="89">
        <f>D39</f>
        <v/>
      </c>
      <c r="C56" s="89">
        <f>D40</f>
        <v/>
      </c>
      <c r="D56" s="89">
        <f>SLOPE(B53:B56,A53:A56)</f>
        <v/>
      </c>
      <c r="E56" s="89">
        <f>INTERCEPT(B53:B56,A53:A56)</f>
        <v/>
      </c>
      <c r="F56" s="89">
        <f>SLOPE(C53:C56,B53:B56)</f>
        <v/>
      </c>
      <c r="G56" s="89">
        <f>INTERCEPT(C53:C56,B53:B56)</f>
        <v/>
      </c>
      <c r="H56" s="89">
        <f>D56*A57+E56</f>
        <v/>
      </c>
      <c r="I56" s="89">
        <f>F56*H56+G56</f>
        <v/>
      </c>
    </row>
    <row r="57">
      <c r="A57" s="57" t="n">
        <v>4</v>
      </c>
      <c r="B57" s="89">
        <f>E39</f>
        <v/>
      </c>
      <c r="C57" s="89">
        <f>E40</f>
        <v/>
      </c>
      <c r="D57" s="89">
        <f>SLOPE(B53:B57,A53:A57)</f>
        <v/>
      </c>
      <c r="E57" s="89">
        <f>INTERCEPT(B53:B57,A53:A57)</f>
        <v/>
      </c>
      <c r="F57" s="89">
        <f>SLOPE(C53:C57,B53:B57)</f>
        <v/>
      </c>
      <c r="G57" s="89">
        <f>INTERCEPT(C53:C57,B53:B57)</f>
        <v/>
      </c>
      <c r="H57" s="89">
        <f>D57*A58+E57</f>
        <v/>
      </c>
      <c r="I57" s="89">
        <f>F57*H57+G57</f>
        <v/>
      </c>
    </row>
    <row r="58">
      <c r="A58" s="57" t="n">
        <v>5</v>
      </c>
      <c r="B58" s="89">
        <f>F39</f>
        <v/>
      </c>
      <c r="C58" s="89">
        <f>F40</f>
        <v/>
      </c>
      <c r="D58" s="89">
        <f>SLOPE(B53:B58,A53:A58)</f>
        <v/>
      </c>
      <c r="E58" s="89">
        <f>INTERCEPT(B53:B58,A53:A58)</f>
        <v/>
      </c>
      <c r="F58" s="89">
        <f>SLOPE(C53:C58,B53:B58)</f>
        <v/>
      </c>
      <c r="G58" s="89">
        <f>INTERCEPT(C53:C58,B53:B58)</f>
        <v/>
      </c>
      <c r="H58" s="89">
        <f>D58*A59+E58</f>
        <v/>
      </c>
      <c r="I58" s="89">
        <f>F58*H58+G58</f>
        <v/>
      </c>
    </row>
    <row r="59">
      <c r="A59" s="57" t="n">
        <v>6</v>
      </c>
      <c r="B59" s="89">
        <f>G39</f>
        <v/>
      </c>
      <c r="C59" s="89">
        <f>G40</f>
        <v/>
      </c>
      <c r="D59" s="89">
        <f>SLOPE(B53:B59,A53:A59)</f>
        <v/>
      </c>
      <c r="E59" s="89">
        <f>INTERCEPT(B53:B59,A53:A59)</f>
        <v/>
      </c>
      <c r="F59" s="89">
        <f>SLOPE(C53:C59,B53:B59)</f>
        <v/>
      </c>
      <c r="G59" s="89">
        <f>INTERCEPT(C53:C59,B53:B59)</f>
        <v/>
      </c>
      <c r="H59" s="89">
        <f>D59*A60+E59</f>
        <v/>
      </c>
      <c r="I59" s="89">
        <f>F59*H59+G59</f>
        <v/>
      </c>
    </row>
    <row r="60">
      <c r="A60" s="57" t="n">
        <v>7</v>
      </c>
      <c r="B60" s="89">
        <f>H39</f>
        <v/>
      </c>
      <c r="C60" s="89">
        <f>H40</f>
        <v/>
      </c>
      <c r="D60" s="89">
        <f>SLOPE(B53:B60,A53:A60)</f>
        <v/>
      </c>
      <c r="E60" s="89">
        <f>INTERCEPT(B53:B60,A53:A60)</f>
        <v/>
      </c>
      <c r="F60" s="89">
        <f>SLOPE(C53:C60,B53:B60)</f>
        <v/>
      </c>
      <c r="G60" s="89">
        <f>INTERCEPT(C53:C60,B53:B60)</f>
        <v/>
      </c>
      <c r="H60" s="89">
        <f>D60*A61+E60</f>
        <v/>
      </c>
      <c r="I60" s="89">
        <f>F60*H60+G60</f>
        <v/>
      </c>
    </row>
    <row r="61">
      <c r="A61" s="57" t="n">
        <v>8</v>
      </c>
      <c r="B61" s="89">
        <f>I39</f>
        <v/>
      </c>
      <c r="C61" s="89">
        <f>I40</f>
        <v/>
      </c>
      <c r="D61" s="89">
        <f>SLOPE(B53:B61,A53:A61)</f>
        <v/>
      </c>
      <c r="E61" s="89">
        <f>INTERCEPT(B53:B61,A53:A61)</f>
        <v/>
      </c>
      <c r="F61" s="89">
        <f>SLOPE(C53:C61,B53:B61)</f>
        <v/>
      </c>
      <c r="G61" s="89">
        <f>INTERCEPT(C53:C61,B53:B61)</f>
        <v/>
      </c>
      <c r="H61" s="89" t="n"/>
      <c r="I61" s="89" t="n"/>
    </row>
  </sheetData>
  <mergeCells count="9">
    <mergeCell ref="N1:O1"/>
    <mergeCell ref="D1:E1"/>
    <mergeCell ref="H1:I1"/>
    <mergeCell ref="L1:M1"/>
    <mergeCell ref="J1:K1"/>
    <mergeCell ref="P1:Q1"/>
    <mergeCell ref="B1:C1"/>
    <mergeCell ref="F1:G1"/>
    <mergeCell ref="A1:A2"/>
  </mergeCells>
  <pageMargins left="0.7" right="0.7" top="0.75" bottom="0.75" header="0.3" footer="0.3"/>
  <drawing xmlns:r="http://schemas.openxmlformats.org/officeDocument/2006/relationships" r:id="rId1"/>
</worksheet>
</file>

<file path=xl/worksheets/sheet22.xml><?xml version="1.0" encoding="utf-8"?>
<worksheet xmlns="http://schemas.openxmlformats.org/spreadsheetml/2006/main">
  <sheetPr codeName="Sheet14">
    <tabColor rgb="FFE1EEFF"/>
    <outlinePr summaryBelow="1" summaryRight="1"/>
    <pageSetUpPr/>
  </sheetPr>
  <dimension ref="A1:Q61"/>
  <sheetViews>
    <sheetView zoomScale="70" zoomScaleNormal="70" workbookViewId="0">
      <selection activeCell="H71" sqref="H71"/>
    </sheetView>
  </sheetViews>
  <sheetFormatPr baseColWidth="8" defaultColWidth="9" defaultRowHeight="14"/>
  <cols>
    <col width="23.90625" customWidth="1" style="1178" min="1" max="1"/>
    <col width="9" customWidth="1" style="1178" min="3" max="4"/>
    <col width="9.54296875" customWidth="1" style="1178" min="5" max="5"/>
    <col width="9" customWidth="1" style="1178" min="6" max="9"/>
    <col width="9.1796875" customWidth="1" style="1178" min="14" max="15"/>
  </cols>
  <sheetData>
    <row r="1" ht="15" customHeight="1" s="1178">
      <c r="A1" s="1155" t="inlineStr">
        <is>
          <t>企业</t>
        </is>
      </c>
      <c r="B1" s="1154" t="inlineStr">
        <is>
          <t>第一期</t>
        </is>
      </c>
      <c r="C1" s="1181" t="n"/>
      <c r="D1" s="1154" t="inlineStr">
        <is>
          <t>第二期</t>
        </is>
      </c>
      <c r="E1" s="1181" t="n"/>
      <c r="F1" s="1154" t="inlineStr">
        <is>
          <t>第三期</t>
        </is>
      </c>
      <c r="G1" s="1181" t="n"/>
      <c r="H1" s="1154" t="inlineStr">
        <is>
          <t>第四期</t>
        </is>
      </c>
      <c r="I1" s="1181" t="n"/>
      <c r="J1" s="1154" t="inlineStr">
        <is>
          <t>第五期</t>
        </is>
      </c>
      <c r="K1" s="1181" t="n"/>
      <c r="L1" s="1154" t="inlineStr">
        <is>
          <t>第六期</t>
        </is>
      </c>
      <c r="M1" s="1181" t="n"/>
      <c r="N1" s="1154" t="inlineStr">
        <is>
          <t>第七期</t>
        </is>
      </c>
      <c r="O1" s="1181" t="n"/>
      <c r="P1" s="1154" t="inlineStr">
        <is>
          <t>第八期</t>
        </is>
      </c>
      <c r="Q1" s="1181" t="n"/>
    </row>
    <row r="2" ht="15" customHeight="1" s="1178">
      <c r="A2" s="1229" t="n"/>
      <c r="B2" s="122" t="inlineStr">
        <is>
          <t>需求</t>
        </is>
      </c>
      <c r="C2" s="122" t="inlineStr">
        <is>
          <t>价格</t>
        </is>
      </c>
      <c r="D2" s="122" t="inlineStr">
        <is>
          <t>需求</t>
        </is>
      </c>
      <c r="E2" s="122" t="inlineStr">
        <is>
          <t>价格</t>
        </is>
      </c>
      <c r="F2" s="122" t="inlineStr">
        <is>
          <t>需求</t>
        </is>
      </c>
      <c r="G2" s="122" t="inlineStr">
        <is>
          <t>价格</t>
        </is>
      </c>
      <c r="H2" s="122" t="inlineStr">
        <is>
          <t>需求</t>
        </is>
      </c>
      <c r="I2" s="122" t="inlineStr">
        <is>
          <t>价格</t>
        </is>
      </c>
      <c r="J2" s="122" t="inlineStr">
        <is>
          <t>需求</t>
        </is>
      </c>
      <c r="K2" s="122" t="inlineStr">
        <is>
          <t>价格</t>
        </is>
      </c>
      <c r="L2" s="122" t="inlineStr">
        <is>
          <t>需求</t>
        </is>
      </c>
      <c r="M2" s="122" t="inlineStr">
        <is>
          <t>价格</t>
        </is>
      </c>
      <c r="N2" s="122" t="inlineStr">
        <is>
          <t>需求</t>
        </is>
      </c>
      <c r="O2" s="122" t="inlineStr">
        <is>
          <t>价格</t>
        </is>
      </c>
      <c r="P2" s="122" t="inlineStr">
        <is>
          <t>需求</t>
        </is>
      </c>
      <c r="Q2" s="122" t="inlineStr">
        <is>
          <t>价格</t>
        </is>
      </c>
    </row>
    <row r="3">
      <c r="A3" s="123">
        <f>第1期!AN37</f>
        <v/>
      </c>
      <c r="B3" s="124">
        <f>第1期!BP7</f>
        <v/>
      </c>
      <c r="C3" s="124">
        <f>第1期!AX37</f>
        <v/>
      </c>
      <c r="D3" s="124">
        <f>第2期!BP7</f>
        <v/>
      </c>
      <c r="E3" s="124">
        <f>第2期!AX37</f>
        <v/>
      </c>
      <c r="F3" s="124">
        <f>第3期!BP7</f>
        <v/>
      </c>
      <c r="G3" s="124">
        <f>第3期!AX37</f>
        <v/>
      </c>
      <c r="H3" s="124">
        <f>第4期!BP7</f>
        <v/>
      </c>
      <c r="I3" s="124">
        <f>第4期!AX37</f>
        <v/>
      </c>
      <c r="J3" s="124">
        <f>第5期!BP7</f>
        <v/>
      </c>
      <c r="K3" s="124">
        <f>第5期!AX37</f>
        <v/>
      </c>
      <c r="L3" s="124">
        <f>第6期!BP7</f>
        <v/>
      </c>
      <c r="M3" s="124">
        <f>第6期!AX37</f>
        <v/>
      </c>
      <c r="N3" s="124">
        <f>第7期!BP7</f>
        <v/>
      </c>
      <c r="O3" s="124">
        <f>第7期!AX37</f>
        <v/>
      </c>
      <c r="P3" s="124">
        <f>第8期!BP7</f>
        <v/>
      </c>
      <c r="Q3" s="124">
        <f>第8期!AX37</f>
        <v/>
      </c>
    </row>
    <row r="4">
      <c r="A4" s="123">
        <f>第1期!AN38</f>
        <v/>
      </c>
      <c r="B4" s="124">
        <f>第1期!BP8</f>
        <v/>
      </c>
      <c r="C4" s="124">
        <f>第1期!AX38</f>
        <v/>
      </c>
      <c r="D4" s="124">
        <f>第2期!BP8</f>
        <v/>
      </c>
      <c r="E4" s="124">
        <f>第2期!AX38</f>
        <v/>
      </c>
      <c r="F4" s="124">
        <f>第3期!BP8</f>
        <v/>
      </c>
      <c r="G4" s="124">
        <f>第3期!AX38</f>
        <v/>
      </c>
      <c r="H4" s="124">
        <f>第4期!BP8</f>
        <v/>
      </c>
      <c r="I4" s="124">
        <f>第4期!AX38</f>
        <v/>
      </c>
      <c r="J4" s="124">
        <f>第5期!BP8</f>
        <v/>
      </c>
      <c r="K4" s="124">
        <f>第5期!AX38</f>
        <v/>
      </c>
      <c r="L4" s="124">
        <f>第6期!BP8</f>
        <v/>
      </c>
      <c r="M4" s="124">
        <f>第6期!AX38</f>
        <v/>
      </c>
      <c r="N4" s="124">
        <f>第7期!BP8</f>
        <v/>
      </c>
      <c r="O4" s="124">
        <f>第7期!AX38</f>
        <v/>
      </c>
      <c r="P4" s="124">
        <f>第8期!BP8</f>
        <v/>
      </c>
      <c r="Q4" s="124">
        <f>第8期!AX38</f>
        <v/>
      </c>
    </row>
    <row r="5">
      <c r="A5" s="123">
        <f>第1期!AN39</f>
        <v/>
      </c>
      <c r="B5" s="124">
        <f>第1期!BP9</f>
        <v/>
      </c>
      <c r="C5" s="124">
        <f>第1期!AX39</f>
        <v/>
      </c>
      <c r="D5" s="124">
        <f>第2期!BP9</f>
        <v/>
      </c>
      <c r="E5" s="124">
        <f>第2期!AX39</f>
        <v/>
      </c>
      <c r="F5" s="124">
        <f>第3期!BP9</f>
        <v/>
      </c>
      <c r="G5" s="124">
        <f>第3期!AX39</f>
        <v/>
      </c>
      <c r="H5" s="124">
        <f>第4期!BP9</f>
        <v/>
      </c>
      <c r="I5" s="124">
        <f>第4期!AX39</f>
        <v/>
      </c>
      <c r="J5" s="124">
        <f>第5期!BP9</f>
        <v/>
      </c>
      <c r="K5" s="124">
        <f>第5期!AX39</f>
        <v/>
      </c>
      <c r="L5" s="124">
        <f>第6期!BP9</f>
        <v/>
      </c>
      <c r="M5" s="124">
        <f>第6期!AX39</f>
        <v/>
      </c>
      <c r="N5" s="124">
        <f>第7期!BP9</f>
        <v/>
      </c>
      <c r="O5" s="124">
        <f>第7期!AX39</f>
        <v/>
      </c>
      <c r="P5" s="124">
        <f>第8期!BP9</f>
        <v/>
      </c>
      <c r="Q5" s="124">
        <f>第8期!AX39</f>
        <v/>
      </c>
    </row>
    <row r="6">
      <c r="A6" s="123">
        <f>第1期!AN40</f>
        <v/>
      </c>
      <c r="B6" s="124">
        <f>第1期!BP10</f>
        <v/>
      </c>
      <c r="C6" s="124">
        <f>第1期!AX40</f>
        <v/>
      </c>
      <c r="D6" s="124">
        <f>第2期!BP10</f>
        <v/>
      </c>
      <c r="E6" s="124">
        <f>第2期!AX40</f>
        <v/>
      </c>
      <c r="F6" s="124">
        <f>第3期!BP10</f>
        <v/>
      </c>
      <c r="G6" s="124">
        <f>第3期!AX40</f>
        <v/>
      </c>
      <c r="H6" s="124">
        <f>第4期!BP10</f>
        <v/>
      </c>
      <c r="I6" s="124">
        <f>第4期!AX40</f>
        <v/>
      </c>
      <c r="J6" s="124">
        <f>第5期!BP10</f>
        <v/>
      </c>
      <c r="K6" s="124">
        <f>第5期!AX40</f>
        <v/>
      </c>
      <c r="L6" s="124">
        <f>第6期!BP10</f>
        <v/>
      </c>
      <c r="M6" s="124">
        <f>第6期!AX40</f>
        <v/>
      </c>
      <c r="N6" s="124">
        <f>第7期!BP10</f>
        <v/>
      </c>
      <c r="O6" s="124">
        <f>第7期!AX40</f>
        <v/>
      </c>
      <c r="P6" s="124">
        <f>第8期!BP10</f>
        <v/>
      </c>
      <c r="Q6" s="124">
        <f>第8期!AX40</f>
        <v/>
      </c>
    </row>
    <row r="7">
      <c r="A7" s="123">
        <f>第1期!AN41</f>
        <v/>
      </c>
      <c r="B7" s="124">
        <f>第1期!BP11</f>
        <v/>
      </c>
      <c r="C7" s="124">
        <f>第1期!AX41</f>
        <v/>
      </c>
      <c r="D7" s="124">
        <f>第2期!BP11</f>
        <v/>
      </c>
      <c r="E7" s="124">
        <f>第2期!AX41</f>
        <v/>
      </c>
      <c r="F7" s="124">
        <f>第3期!BP11</f>
        <v/>
      </c>
      <c r="G7" s="124">
        <f>第3期!AX41</f>
        <v/>
      </c>
      <c r="H7" s="124">
        <f>第4期!BP11</f>
        <v/>
      </c>
      <c r="I7" s="124">
        <f>第4期!AX41</f>
        <v/>
      </c>
      <c r="J7" s="124">
        <f>第5期!BP11</f>
        <v/>
      </c>
      <c r="K7" s="124">
        <f>第5期!AX41</f>
        <v/>
      </c>
      <c r="L7" s="124">
        <f>第6期!BP11</f>
        <v/>
      </c>
      <c r="M7" s="124">
        <f>第6期!AX41</f>
        <v/>
      </c>
      <c r="N7" s="124">
        <f>第7期!BP11</f>
        <v/>
      </c>
      <c r="O7" s="124">
        <f>第7期!AX41</f>
        <v/>
      </c>
      <c r="P7" s="124">
        <f>第8期!BP11</f>
        <v/>
      </c>
      <c r="Q7" s="124">
        <f>第8期!AX41</f>
        <v/>
      </c>
    </row>
    <row r="8">
      <c r="A8" s="123">
        <f>第1期!AN42</f>
        <v/>
      </c>
      <c r="B8" s="124">
        <f>第1期!BP12</f>
        <v/>
      </c>
      <c r="C8" s="124">
        <f>第1期!AX42</f>
        <v/>
      </c>
      <c r="D8" s="124">
        <f>第2期!BP12</f>
        <v/>
      </c>
      <c r="E8" s="124">
        <f>第2期!AX42</f>
        <v/>
      </c>
      <c r="F8" s="124">
        <f>第3期!BP12</f>
        <v/>
      </c>
      <c r="G8" s="124">
        <f>第3期!AX42</f>
        <v/>
      </c>
      <c r="H8" s="124">
        <f>第4期!BP12</f>
        <v/>
      </c>
      <c r="I8" s="124">
        <f>第4期!AX42</f>
        <v/>
      </c>
      <c r="J8" s="124">
        <f>第5期!BP12</f>
        <v/>
      </c>
      <c r="K8" s="124">
        <f>第5期!AX42</f>
        <v/>
      </c>
      <c r="L8" s="124">
        <f>第6期!BP12</f>
        <v/>
      </c>
      <c r="M8" s="124">
        <f>第6期!AX42</f>
        <v/>
      </c>
      <c r="N8" s="124">
        <f>第7期!BP12</f>
        <v/>
      </c>
      <c r="O8" s="124">
        <f>第7期!AX42</f>
        <v/>
      </c>
      <c r="P8" s="124">
        <f>第8期!BP12</f>
        <v/>
      </c>
      <c r="Q8" s="124">
        <f>第8期!AX42</f>
        <v/>
      </c>
    </row>
    <row r="9">
      <c r="A9" s="123">
        <f>第1期!AN43</f>
        <v/>
      </c>
      <c r="B9" s="124">
        <f>第1期!BP13</f>
        <v/>
      </c>
      <c r="C9" s="124">
        <f>第1期!AX43</f>
        <v/>
      </c>
      <c r="D9" s="124">
        <f>第2期!BP13</f>
        <v/>
      </c>
      <c r="E9" s="124">
        <f>第2期!AX43</f>
        <v/>
      </c>
      <c r="F9" s="124">
        <f>第3期!BP13</f>
        <v/>
      </c>
      <c r="G9" s="124">
        <f>第3期!AX43</f>
        <v/>
      </c>
      <c r="H9" s="124">
        <f>第4期!BP13</f>
        <v/>
      </c>
      <c r="I9" s="124">
        <f>第4期!AX43</f>
        <v/>
      </c>
      <c r="J9" s="124">
        <f>第5期!BP13</f>
        <v/>
      </c>
      <c r="K9" s="124">
        <f>第5期!AX43</f>
        <v/>
      </c>
      <c r="L9" s="124">
        <f>第6期!BP13</f>
        <v/>
      </c>
      <c r="M9" s="124">
        <f>第6期!AX43</f>
        <v/>
      </c>
      <c r="N9" s="124">
        <f>第7期!BP13</f>
        <v/>
      </c>
      <c r="O9" s="124">
        <f>第7期!AX43</f>
        <v/>
      </c>
      <c r="P9" s="124">
        <f>第8期!BP13</f>
        <v/>
      </c>
      <c r="Q9" s="124">
        <f>第8期!AX43</f>
        <v/>
      </c>
    </row>
    <row r="10">
      <c r="A10" s="123">
        <f>第1期!AN44</f>
        <v/>
      </c>
      <c r="B10" s="124">
        <f>第1期!BP14</f>
        <v/>
      </c>
      <c r="C10" s="124">
        <f>第1期!AX44</f>
        <v/>
      </c>
      <c r="D10" s="124">
        <f>第2期!BP14</f>
        <v/>
      </c>
      <c r="E10" s="124">
        <f>第2期!AX44</f>
        <v/>
      </c>
      <c r="F10" s="124">
        <f>第3期!BP14</f>
        <v/>
      </c>
      <c r="G10" s="124">
        <f>第3期!AX44</f>
        <v/>
      </c>
      <c r="H10" s="124">
        <f>第4期!BP14</f>
        <v/>
      </c>
      <c r="I10" s="124">
        <f>第4期!AX44</f>
        <v/>
      </c>
      <c r="J10" s="124">
        <f>第5期!BP14</f>
        <v/>
      </c>
      <c r="K10" s="124">
        <f>第5期!AX44</f>
        <v/>
      </c>
      <c r="L10" s="124">
        <f>第6期!BP14</f>
        <v/>
      </c>
      <c r="M10" s="124">
        <f>第6期!AX44</f>
        <v/>
      </c>
      <c r="N10" s="124">
        <f>第7期!BP14</f>
        <v/>
      </c>
      <c r="O10" s="124">
        <f>第7期!AX44</f>
        <v/>
      </c>
      <c r="P10" s="124">
        <f>第8期!BP14</f>
        <v/>
      </c>
      <c r="Q10" s="124">
        <f>第8期!AX44</f>
        <v/>
      </c>
    </row>
    <row r="11">
      <c r="A11" s="123">
        <f>第1期!AN45</f>
        <v/>
      </c>
      <c r="B11" s="124">
        <f>第1期!BP15</f>
        <v/>
      </c>
      <c r="C11" s="124">
        <f>第1期!AX45</f>
        <v/>
      </c>
      <c r="D11" s="124">
        <f>第2期!BP15</f>
        <v/>
      </c>
      <c r="E11" s="124">
        <f>第2期!AX45</f>
        <v/>
      </c>
      <c r="F11" s="124">
        <f>第3期!BP15</f>
        <v/>
      </c>
      <c r="G11" s="124">
        <f>第3期!AX45</f>
        <v/>
      </c>
      <c r="H11" s="124">
        <f>第4期!BP15</f>
        <v/>
      </c>
      <c r="I11" s="124">
        <f>第4期!AX45</f>
        <v/>
      </c>
      <c r="J11" s="124">
        <f>第5期!BP15</f>
        <v/>
      </c>
      <c r="K11" s="124">
        <f>第5期!AX45</f>
        <v/>
      </c>
      <c r="L11" s="124">
        <f>第6期!BP15</f>
        <v/>
      </c>
      <c r="M11" s="124">
        <f>第6期!AX45</f>
        <v/>
      </c>
      <c r="N11" s="124">
        <f>第7期!BP15</f>
        <v/>
      </c>
      <c r="O11" s="124">
        <f>第7期!AX45</f>
        <v/>
      </c>
      <c r="P11" s="124">
        <f>第8期!BP15</f>
        <v/>
      </c>
      <c r="Q11" s="124">
        <f>第8期!AX45</f>
        <v/>
      </c>
    </row>
    <row r="12">
      <c r="A12" s="123">
        <f>第1期!AN46</f>
        <v/>
      </c>
      <c r="B12" s="124">
        <f>第1期!BP16</f>
        <v/>
      </c>
      <c r="C12" s="124">
        <f>第1期!AX46</f>
        <v/>
      </c>
      <c r="D12" s="124">
        <f>第2期!BP16</f>
        <v/>
      </c>
      <c r="E12" s="124">
        <f>第2期!AX46</f>
        <v/>
      </c>
      <c r="F12" s="124">
        <f>第3期!BP16</f>
        <v/>
      </c>
      <c r="G12" s="124">
        <f>第3期!AX46</f>
        <v/>
      </c>
      <c r="H12" s="124">
        <f>第4期!BP16</f>
        <v/>
      </c>
      <c r="I12" s="124">
        <f>第4期!AX46</f>
        <v/>
      </c>
      <c r="J12" s="124">
        <f>第5期!BP16</f>
        <v/>
      </c>
      <c r="K12" s="124">
        <f>第5期!AX46</f>
        <v/>
      </c>
      <c r="L12" s="124">
        <f>第6期!BP16</f>
        <v/>
      </c>
      <c r="M12" s="124">
        <f>第6期!AX46</f>
        <v/>
      </c>
      <c r="N12" s="124">
        <f>第7期!BP16</f>
        <v/>
      </c>
      <c r="O12" s="124">
        <f>第7期!AX46</f>
        <v/>
      </c>
      <c r="P12" s="124">
        <f>第8期!BP16</f>
        <v/>
      </c>
      <c r="Q12" s="124">
        <f>第8期!AX46</f>
        <v/>
      </c>
    </row>
    <row r="13">
      <c r="A13" s="123">
        <f>第1期!AN47</f>
        <v/>
      </c>
      <c r="B13" s="124">
        <f>第1期!BP17</f>
        <v/>
      </c>
      <c r="C13" s="124">
        <f>第1期!AX47</f>
        <v/>
      </c>
      <c r="D13" s="124">
        <f>第2期!BP17</f>
        <v/>
      </c>
      <c r="E13" s="124">
        <f>第2期!AX47</f>
        <v/>
      </c>
      <c r="F13" s="124">
        <f>第3期!BP17</f>
        <v/>
      </c>
      <c r="G13" s="124">
        <f>第3期!AX47</f>
        <v/>
      </c>
      <c r="H13" s="124">
        <f>第4期!BP17</f>
        <v/>
      </c>
      <c r="I13" s="124">
        <f>第4期!AX47</f>
        <v/>
      </c>
      <c r="J13" s="124">
        <f>第5期!BP17</f>
        <v/>
      </c>
      <c r="K13" s="124">
        <f>第5期!AX47</f>
        <v/>
      </c>
      <c r="L13" s="124">
        <f>第6期!BP17</f>
        <v/>
      </c>
      <c r="M13" s="124">
        <f>第6期!AX47</f>
        <v/>
      </c>
      <c r="N13" s="124">
        <f>第7期!BP17</f>
        <v/>
      </c>
      <c r="O13" s="124">
        <f>第7期!AX47</f>
        <v/>
      </c>
      <c r="P13" s="124">
        <f>第8期!BP17</f>
        <v/>
      </c>
      <c r="Q13" s="124">
        <f>第8期!AX47</f>
        <v/>
      </c>
    </row>
    <row r="14">
      <c r="A14" s="123">
        <f>第1期!AN48</f>
        <v/>
      </c>
      <c r="B14" s="124">
        <f>第1期!BP18</f>
        <v/>
      </c>
      <c r="C14" s="124">
        <f>第1期!AX48</f>
        <v/>
      </c>
      <c r="D14" s="124">
        <f>第2期!BP18</f>
        <v/>
      </c>
      <c r="E14" s="124">
        <f>第2期!AX48</f>
        <v/>
      </c>
      <c r="F14" s="124">
        <f>第3期!BP18</f>
        <v/>
      </c>
      <c r="G14" s="124">
        <f>第3期!AX48</f>
        <v/>
      </c>
      <c r="H14" s="124">
        <f>第4期!BP18</f>
        <v/>
      </c>
      <c r="I14" s="124">
        <f>第4期!AX48</f>
        <v/>
      </c>
      <c r="J14" s="124">
        <f>第5期!BP18</f>
        <v/>
      </c>
      <c r="K14" s="124">
        <f>第5期!AX48</f>
        <v/>
      </c>
      <c r="L14" s="124">
        <f>第6期!BP18</f>
        <v/>
      </c>
      <c r="M14" s="124">
        <f>第6期!AX48</f>
        <v/>
      </c>
      <c r="N14" s="124">
        <f>第7期!BP18</f>
        <v/>
      </c>
      <c r="O14" s="124">
        <f>第7期!AX48</f>
        <v/>
      </c>
      <c r="P14" s="124">
        <f>第8期!BP18</f>
        <v/>
      </c>
      <c r="Q14" s="124">
        <f>第8期!AX48</f>
        <v/>
      </c>
    </row>
    <row r="15">
      <c r="A15" s="123">
        <f>第1期!AN49</f>
        <v/>
      </c>
      <c r="B15" s="124">
        <f>第1期!BP19</f>
        <v/>
      </c>
      <c r="C15" s="124">
        <f>第1期!AX49</f>
        <v/>
      </c>
      <c r="D15" s="124">
        <f>第2期!BP19</f>
        <v/>
      </c>
      <c r="E15" s="124">
        <f>第2期!AX49</f>
        <v/>
      </c>
      <c r="F15" s="124">
        <f>第3期!BP19</f>
        <v/>
      </c>
      <c r="G15" s="124">
        <f>第3期!AX49</f>
        <v/>
      </c>
      <c r="H15" s="124">
        <f>第4期!BP19</f>
        <v/>
      </c>
      <c r="I15" s="124">
        <f>第4期!AX49</f>
        <v/>
      </c>
      <c r="J15" s="124">
        <f>第5期!BP19</f>
        <v/>
      </c>
      <c r="K15" s="124">
        <f>第5期!AX49</f>
        <v/>
      </c>
      <c r="L15" s="124">
        <f>第6期!BP19</f>
        <v/>
      </c>
      <c r="M15" s="124">
        <f>第6期!AX49</f>
        <v/>
      </c>
      <c r="N15" s="124">
        <f>第7期!BP19</f>
        <v/>
      </c>
      <c r="O15" s="124">
        <f>第7期!AX49</f>
        <v/>
      </c>
      <c r="P15" s="124">
        <f>第8期!BP19</f>
        <v/>
      </c>
      <c r="Q15" s="124">
        <f>第8期!AX49</f>
        <v/>
      </c>
    </row>
    <row r="16">
      <c r="A16" s="123">
        <f>第1期!AN50</f>
        <v/>
      </c>
      <c r="B16" s="124">
        <f>第1期!BP20</f>
        <v/>
      </c>
      <c r="C16" s="124">
        <f>第1期!AX50</f>
        <v/>
      </c>
      <c r="D16" s="124">
        <f>第2期!BP20</f>
        <v/>
      </c>
      <c r="E16" s="124">
        <f>第2期!AX50</f>
        <v/>
      </c>
      <c r="F16" s="124">
        <f>第3期!BP20</f>
        <v/>
      </c>
      <c r="G16" s="124">
        <f>第3期!AX50</f>
        <v/>
      </c>
      <c r="H16" s="124">
        <f>第4期!BP20</f>
        <v/>
      </c>
      <c r="I16" s="124">
        <f>第4期!AX50</f>
        <v/>
      </c>
      <c r="J16" s="124">
        <f>第5期!BP20</f>
        <v/>
      </c>
      <c r="K16" s="124">
        <f>第5期!AX50</f>
        <v/>
      </c>
      <c r="L16" s="124">
        <f>第6期!BP20</f>
        <v/>
      </c>
      <c r="M16" s="124">
        <f>第6期!AX50</f>
        <v/>
      </c>
      <c r="N16" s="124">
        <f>第7期!BP20</f>
        <v/>
      </c>
      <c r="O16" s="124">
        <f>第7期!AX50</f>
        <v/>
      </c>
      <c r="P16" s="124">
        <f>第8期!BP20</f>
        <v/>
      </c>
      <c r="Q16" s="124">
        <f>第8期!AX50</f>
        <v/>
      </c>
    </row>
    <row r="17">
      <c r="A17" s="123">
        <f>第1期!AN51</f>
        <v/>
      </c>
      <c r="B17" s="124">
        <f>第1期!BP21</f>
        <v/>
      </c>
      <c r="C17" s="124">
        <f>第1期!AX51</f>
        <v/>
      </c>
      <c r="D17" s="124">
        <f>第2期!BP21</f>
        <v/>
      </c>
      <c r="E17" s="124">
        <f>第2期!AX51</f>
        <v/>
      </c>
      <c r="F17" s="124">
        <f>第3期!BP21</f>
        <v/>
      </c>
      <c r="G17" s="124">
        <f>第3期!AX51</f>
        <v/>
      </c>
      <c r="H17" s="124">
        <f>第4期!BP21</f>
        <v/>
      </c>
      <c r="I17" s="124">
        <f>第4期!AX51</f>
        <v/>
      </c>
      <c r="J17" s="124">
        <f>第5期!BP21</f>
        <v/>
      </c>
      <c r="K17" s="124">
        <f>第5期!AX51</f>
        <v/>
      </c>
      <c r="L17" s="124">
        <f>第6期!BP21</f>
        <v/>
      </c>
      <c r="M17" s="124">
        <f>第6期!AX51</f>
        <v/>
      </c>
      <c r="N17" s="124">
        <f>第7期!BP21</f>
        <v/>
      </c>
      <c r="O17" s="124">
        <f>第7期!AX51</f>
        <v/>
      </c>
      <c r="P17" s="124">
        <f>第8期!BP21</f>
        <v/>
      </c>
      <c r="Q17" s="124">
        <f>第8期!AX51</f>
        <v/>
      </c>
    </row>
    <row r="18">
      <c r="A18" s="123">
        <f>第1期!AN52</f>
        <v/>
      </c>
      <c r="B18" s="124">
        <f>第1期!BP22</f>
        <v/>
      </c>
      <c r="C18" s="124">
        <f>第1期!AX52</f>
        <v/>
      </c>
      <c r="D18" s="124">
        <f>第2期!BP22</f>
        <v/>
      </c>
      <c r="E18" s="124">
        <f>第2期!AX52</f>
        <v/>
      </c>
      <c r="F18" s="124">
        <f>第3期!BP22</f>
        <v/>
      </c>
      <c r="G18" s="124">
        <f>第3期!AX52</f>
        <v/>
      </c>
      <c r="H18" s="124">
        <f>第4期!BP22</f>
        <v/>
      </c>
      <c r="I18" s="124">
        <f>第4期!AX52</f>
        <v/>
      </c>
      <c r="J18" s="124">
        <f>第5期!BP22</f>
        <v/>
      </c>
      <c r="K18" s="124">
        <f>第5期!AX52</f>
        <v/>
      </c>
      <c r="L18" s="124">
        <f>第6期!BP22</f>
        <v/>
      </c>
      <c r="M18" s="124">
        <f>第6期!AX52</f>
        <v/>
      </c>
      <c r="N18" s="124">
        <f>第7期!BP22</f>
        <v/>
      </c>
      <c r="O18" s="124">
        <f>第7期!AX52</f>
        <v/>
      </c>
      <c r="P18" s="124">
        <f>第8期!BP22</f>
        <v/>
      </c>
      <c r="Q18" s="124">
        <f>第8期!AX52</f>
        <v/>
      </c>
    </row>
    <row r="19">
      <c r="A19" s="123">
        <f>第1期!AN53</f>
        <v/>
      </c>
      <c r="B19" s="124">
        <f>第1期!BP23</f>
        <v/>
      </c>
      <c r="C19" s="124">
        <f>第1期!AX53</f>
        <v/>
      </c>
      <c r="D19" s="124">
        <f>第2期!BP23</f>
        <v/>
      </c>
      <c r="E19" s="124">
        <f>第2期!AX53</f>
        <v/>
      </c>
      <c r="F19" s="124">
        <f>第3期!BP23</f>
        <v/>
      </c>
      <c r="G19" s="124">
        <f>第3期!AX53</f>
        <v/>
      </c>
      <c r="H19" s="124">
        <f>第4期!BP23</f>
        <v/>
      </c>
      <c r="I19" s="124">
        <f>第4期!AX53</f>
        <v/>
      </c>
      <c r="J19" s="124">
        <f>第5期!BP23</f>
        <v/>
      </c>
      <c r="K19" s="124">
        <f>第5期!AX53</f>
        <v/>
      </c>
      <c r="L19" s="124">
        <f>第6期!BP23</f>
        <v/>
      </c>
      <c r="M19" s="124">
        <f>第6期!AX53</f>
        <v/>
      </c>
      <c r="N19" s="124">
        <f>第7期!BP23</f>
        <v/>
      </c>
      <c r="O19" s="124">
        <f>第7期!AX53</f>
        <v/>
      </c>
      <c r="P19" s="124">
        <f>第8期!BP23</f>
        <v/>
      </c>
      <c r="Q19" s="124">
        <f>第8期!AX53</f>
        <v/>
      </c>
    </row>
    <row r="20">
      <c r="A20" s="123" t="n"/>
      <c r="B20" s="124" t="n"/>
      <c r="C20" s="124" t="n"/>
      <c r="D20" s="124" t="n"/>
      <c r="E20" s="124" t="n"/>
      <c r="F20" s="124" t="n"/>
      <c r="G20" s="124" t="n"/>
      <c r="H20" s="124" t="n"/>
      <c r="I20" s="124" t="n"/>
      <c r="J20" s="124" t="n"/>
      <c r="K20" s="124" t="n"/>
      <c r="L20" s="124" t="n"/>
      <c r="M20" s="124" t="n"/>
      <c r="N20" s="124" t="n"/>
      <c r="O20" s="124" t="n"/>
      <c r="P20" s="124" t="n"/>
      <c r="Q20" s="124" t="n"/>
    </row>
    <row r="21">
      <c r="A21" s="123" t="n"/>
      <c r="B21" s="124" t="n"/>
      <c r="C21" s="124" t="n"/>
      <c r="D21" s="124" t="n"/>
      <c r="E21" s="124" t="n"/>
      <c r="F21" s="124" t="n"/>
      <c r="G21" s="124" t="n"/>
      <c r="H21" s="124" t="n"/>
      <c r="I21" s="124" t="n"/>
      <c r="J21" s="124" t="n"/>
      <c r="K21" s="124" t="n"/>
      <c r="L21" s="124" t="n"/>
      <c r="M21" s="124" t="n"/>
      <c r="N21" s="124" t="n"/>
      <c r="O21" s="124" t="n"/>
      <c r="P21" s="124" t="n"/>
      <c r="Q21" s="124" t="n"/>
    </row>
    <row r="22">
      <c r="A22" s="123" t="n"/>
      <c r="B22" s="124" t="n"/>
      <c r="C22" s="124" t="n"/>
      <c r="D22" s="124" t="n"/>
      <c r="E22" s="124" t="n"/>
      <c r="F22" s="124" t="n"/>
      <c r="G22" s="124" t="n"/>
      <c r="H22" s="124" t="n"/>
      <c r="I22" s="124" t="n"/>
      <c r="J22" s="124" t="n"/>
      <c r="K22" s="124" t="n"/>
      <c r="L22" s="124" t="n"/>
      <c r="M22" s="124" t="n"/>
      <c r="N22" s="124" t="n"/>
      <c r="O22" s="124" t="n"/>
      <c r="P22" s="124" t="n"/>
      <c r="Q22" s="124" t="n"/>
    </row>
    <row r="23" ht="15" customHeight="1" s="1178">
      <c r="A23" s="125" t="inlineStr">
        <is>
          <t>均价</t>
        </is>
      </c>
      <c r="B23" s="125" t="n"/>
      <c r="C23" s="125">
        <f>第1期!BP27</f>
        <v/>
      </c>
      <c r="D23" s="125" t="n"/>
      <c r="E23" s="125">
        <f>第2期!BP27</f>
        <v/>
      </c>
      <c r="F23" s="125" t="n"/>
      <c r="G23" s="125">
        <f>第3期!BP27</f>
        <v/>
      </c>
      <c r="H23" s="125" t="n"/>
      <c r="I23" s="125">
        <f>第4期!BP27</f>
        <v/>
      </c>
      <c r="J23" s="125" t="n"/>
      <c r="K23" s="125">
        <f>第5期!BP27</f>
        <v/>
      </c>
      <c r="L23" s="125" t="n"/>
      <c r="M23" s="125">
        <f>第6期!BP27</f>
        <v/>
      </c>
      <c r="N23" s="125" t="n"/>
      <c r="O23" s="125">
        <f>第7期!BP27</f>
        <v/>
      </c>
      <c r="P23" s="125" t="n"/>
      <c r="Q23" s="125">
        <f>第8期!BP27</f>
        <v/>
      </c>
    </row>
    <row r="24">
      <c r="A24" s="89" t="inlineStr">
        <is>
          <t>总需求</t>
        </is>
      </c>
      <c r="B24" s="89">
        <f>第1期!BP28</f>
        <v/>
      </c>
      <c r="C24" s="89" t="n"/>
      <c r="D24" s="89">
        <f>第2期!BP28</f>
        <v/>
      </c>
      <c r="E24" s="89" t="n"/>
      <c r="F24" s="89">
        <f>第3期!BP28</f>
        <v/>
      </c>
      <c r="G24" s="89" t="n"/>
      <c r="H24" s="89">
        <f>第4期!BP28</f>
        <v/>
      </c>
      <c r="I24" s="89" t="n"/>
      <c r="J24" s="89">
        <f>第5期!BP28</f>
        <v/>
      </c>
      <c r="K24" s="89" t="n"/>
      <c r="L24" s="89">
        <f>第6期!BP28</f>
        <v/>
      </c>
      <c r="M24" s="89" t="n"/>
      <c r="N24" s="89">
        <f>第7期!BP28</f>
        <v/>
      </c>
      <c r="O24" s="89" t="n"/>
      <c r="P24" s="89">
        <f>第8期!BP28</f>
        <v/>
      </c>
      <c r="Q24" s="89" t="n"/>
    </row>
    <row r="25">
      <c r="A25" s="57" t="inlineStr">
        <is>
          <t>中位数</t>
        </is>
      </c>
      <c r="B25" s="57">
        <f>MEDIAN(B3:B22)</f>
        <v/>
      </c>
      <c r="C25" s="57">
        <f>VLOOKUP(B25,B3:C22,2,1)</f>
        <v/>
      </c>
      <c r="D25" s="57">
        <f>MEDIAN(D3:D22)</f>
        <v/>
      </c>
      <c r="E25" s="57">
        <f>VLOOKUP(D25,D3:E22,2,1)</f>
        <v/>
      </c>
      <c r="F25" s="57">
        <f>MEDIAN(F3:F22)</f>
        <v/>
      </c>
      <c r="G25" s="57">
        <f>VLOOKUP(F25,F3:G22,2,1)</f>
        <v/>
      </c>
      <c r="H25" s="57">
        <f>MEDIAN(H3:H22)</f>
        <v/>
      </c>
      <c r="I25" s="57">
        <f>VLOOKUP(H25,H3:I22,2,1)</f>
        <v/>
      </c>
      <c r="J25" s="57">
        <f>MEDIAN(J3:J22)</f>
        <v/>
      </c>
      <c r="K25" s="57">
        <f>VLOOKUP(J25,J3:K22,2,1)</f>
        <v/>
      </c>
      <c r="L25" s="57">
        <f>MEDIAN(L3:L22)</f>
        <v/>
      </c>
      <c r="M25" s="57">
        <f>VLOOKUP(L25,L3:M22,2,1)</f>
        <v/>
      </c>
      <c r="N25" s="57">
        <f>MEDIAN(N3:N22)</f>
        <v/>
      </c>
      <c r="O25" s="57">
        <f>VLOOKUP(N25,N3:O22,2,1)</f>
        <v/>
      </c>
      <c r="P25" s="57">
        <f>MEDIAN(P3:P22)</f>
        <v/>
      </c>
      <c r="Q25" s="57">
        <f>VLOOKUP(P25,P3:Q22,2,1)</f>
        <v/>
      </c>
    </row>
    <row r="26">
      <c r="A26" s="89" t="inlineStr">
        <is>
          <t>调整均值</t>
        </is>
      </c>
      <c r="B26" s="89">
        <f>AVERAGE(B3:B22)</f>
        <v/>
      </c>
      <c r="C26" s="89">
        <f>SUMPRODUCT(B3:B22,C3:C22)/SUM(B3:B22)</f>
        <v/>
      </c>
      <c r="D26" s="89">
        <f>AVERAGE(D3:D22)</f>
        <v/>
      </c>
      <c r="E26" s="89">
        <f>SUMPRODUCT(D3:D22,E3:E22)/SUM(D3:D22)</f>
        <v/>
      </c>
      <c r="F26" s="89">
        <f>AVERAGE(F3:F22)</f>
        <v/>
      </c>
      <c r="G26" s="89">
        <f>SUMPRODUCT(F3:F22,G3:G22)/SUM(F3:F22)</f>
        <v/>
      </c>
      <c r="H26" s="89">
        <f>AVERAGE(H3:H22)</f>
        <v/>
      </c>
      <c r="I26" s="89">
        <f>SUMPRODUCT(H3:H22,I3:I22)/SUM(H3:H22)</f>
        <v/>
      </c>
      <c r="J26" s="89">
        <f>AVERAGE(J3:J22)</f>
        <v/>
      </c>
      <c r="K26" s="89">
        <f>SUMPRODUCT(J3:J22,K3:K22)/SUM(J3:J22)</f>
        <v/>
      </c>
      <c r="L26" s="89">
        <f>AVERAGE(L3:L22)</f>
        <v/>
      </c>
      <c r="M26" s="89">
        <f>SUMPRODUCT(L3:L22,M3:M22)/SUM(L3:L22)</f>
        <v/>
      </c>
      <c r="N26" s="89">
        <f>AVERAGE(N3:N22)</f>
        <v/>
      </c>
      <c r="O26" s="89">
        <f>SUMPRODUCT(N3:N22,O3:O22)/SUM(N3:N22)</f>
        <v/>
      </c>
      <c r="P26" s="89">
        <f>AVERAGE(P3:P22)</f>
        <v/>
      </c>
      <c r="Q26" s="89">
        <f>SUMPRODUCT(P3:P22,Q3:Q22)/SUM(P3:P22)</f>
        <v/>
      </c>
    </row>
    <row r="28" ht="15" customHeight="1" s="1178">
      <c r="A28" s="57" t="n"/>
      <c r="B28" s="57" t="inlineStr">
        <is>
          <t>第一期</t>
        </is>
      </c>
      <c r="C28" s="57" t="inlineStr">
        <is>
          <t>第二期</t>
        </is>
      </c>
      <c r="D28" s="57" t="inlineStr">
        <is>
          <t>第三期</t>
        </is>
      </c>
      <c r="E28" s="57" t="inlineStr">
        <is>
          <t>第四期</t>
        </is>
      </c>
      <c r="F28" s="57" t="inlineStr">
        <is>
          <t>第五期</t>
        </is>
      </c>
      <c r="G28" s="57" t="inlineStr">
        <is>
          <t>第六期</t>
        </is>
      </c>
      <c r="H28" s="57" t="inlineStr">
        <is>
          <t>第七期</t>
        </is>
      </c>
      <c r="I28" s="57" t="inlineStr">
        <is>
          <t>第八期</t>
        </is>
      </c>
      <c r="K28" s="1467" t="inlineStr">
        <is>
          <t>调整趋势线</t>
        </is>
      </c>
      <c r="L28" s="136" t="inlineStr">
        <is>
          <t>价格</t>
        </is>
      </c>
      <c r="M28" s="136" t="inlineStr">
        <is>
          <t>销量</t>
        </is>
      </c>
      <c r="N28" s="136" t="inlineStr">
        <is>
          <t>价格系数</t>
        </is>
      </c>
      <c r="O28" s="136" t="inlineStr">
        <is>
          <t>截距</t>
        </is>
      </c>
    </row>
    <row r="29" ht="15" customHeight="1" s="1178">
      <c r="A29" s="57" t="inlineStr">
        <is>
          <t>待销</t>
        </is>
      </c>
      <c r="B29" s="89">
        <f>第1期!AB44</f>
        <v/>
      </c>
      <c r="C29" s="89">
        <f>第2期!AB44</f>
        <v/>
      </c>
      <c r="D29" s="89">
        <f>第3期!AB44</f>
        <v/>
      </c>
      <c r="E29" s="89">
        <f>第4期!AB44</f>
        <v/>
      </c>
      <c r="F29" s="89">
        <f>第5期!AB44</f>
        <v/>
      </c>
      <c r="G29" s="89">
        <f>第6期!AB44</f>
        <v/>
      </c>
      <c r="H29" s="89">
        <f>第7期!AB44</f>
        <v/>
      </c>
      <c r="I29" s="89">
        <f>第8期!AB44</f>
        <v/>
      </c>
      <c r="K29" s="1467" t="inlineStr">
        <is>
          <t>点1</t>
        </is>
      </c>
      <c r="L29" s="1468" t="n"/>
      <c r="M29" s="1468" t="n"/>
      <c r="N29" s="1468">
        <f>(M29-M30)/(L29-L30)</f>
        <v/>
      </c>
      <c r="O29" s="1468">
        <f>M29-N29*L29</f>
        <v/>
      </c>
    </row>
    <row r="30" ht="15" customHeight="1" s="1178">
      <c r="A30" s="57" t="inlineStr">
        <is>
          <t>预计价格系数</t>
        </is>
      </c>
      <c r="B30" s="89" t="n"/>
      <c r="C30" s="89">
        <f>H54</f>
        <v/>
      </c>
      <c r="D30" s="89">
        <f>H55</f>
        <v/>
      </c>
      <c r="E30" s="89">
        <f>H56</f>
        <v/>
      </c>
      <c r="F30" s="89">
        <f>H57</f>
        <v/>
      </c>
      <c r="G30" s="89">
        <f>H58</f>
        <v/>
      </c>
      <c r="H30" s="89">
        <f>H59</f>
        <v/>
      </c>
      <c r="I30" s="89">
        <f>H60</f>
        <v/>
      </c>
      <c r="K30" s="1467" t="inlineStr">
        <is>
          <t>点2</t>
        </is>
      </c>
      <c r="L30" s="1468" t="n"/>
      <c r="M30" s="1468" t="n"/>
      <c r="N30" s="1468" t="n"/>
      <c r="O30" s="1468" t="n"/>
    </row>
    <row r="31">
      <c r="A31" s="57" t="inlineStr">
        <is>
          <t>预计截距</t>
        </is>
      </c>
      <c r="B31" s="89" t="n"/>
      <c r="C31" s="89">
        <f>I54</f>
        <v/>
      </c>
      <c r="D31" s="89">
        <f>I55</f>
        <v/>
      </c>
      <c r="E31" s="89">
        <f>I56</f>
        <v/>
      </c>
      <c r="F31" s="89">
        <f>I57</f>
        <v/>
      </c>
      <c r="G31" s="89">
        <f>I58</f>
        <v/>
      </c>
      <c r="H31" s="89">
        <f>I59</f>
        <v/>
      </c>
      <c r="I31" s="89">
        <f>I60</f>
        <v/>
      </c>
    </row>
    <row r="32" ht="15" customHeight="1" s="1178">
      <c r="A32" s="126" t="inlineStr">
        <is>
          <t>预计价格</t>
        </is>
      </c>
      <c r="B32" s="127" t="n"/>
      <c r="C32" s="1469">
        <f>(C29-C31)/C30</f>
        <v/>
      </c>
      <c r="D32" s="1469">
        <f>(D29-D31)/D30</f>
        <v/>
      </c>
      <c r="E32" s="1469">
        <f>(E29-E31)/E30</f>
        <v/>
      </c>
      <c r="F32" s="1469">
        <f>(F29-F31)/F30</f>
        <v/>
      </c>
      <c r="G32" s="1469">
        <f>(G29-G31)/G30</f>
        <v/>
      </c>
      <c r="H32" s="1469">
        <f>(H29-H31)/H30</f>
        <v/>
      </c>
      <c r="I32" s="1469">
        <f>(I29-I31)/I30</f>
        <v/>
      </c>
      <c r="K32" s="1467" t="inlineStr">
        <is>
          <t>期数</t>
        </is>
      </c>
      <c r="L32" s="57" t="inlineStr">
        <is>
          <t>总需求</t>
        </is>
      </c>
      <c r="M32" s="57" t="inlineStr">
        <is>
          <t>均价</t>
        </is>
      </c>
      <c r="N32" s="57" t="inlineStr">
        <is>
          <t>增长率</t>
        </is>
      </c>
    </row>
    <row r="33">
      <c r="A33" s="129" t="inlineStr">
        <is>
          <t>市场价格与预计价格差</t>
        </is>
      </c>
      <c r="B33" s="1470" t="n"/>
      <c r="C33" s="1470">
        <f>C48/((C47-C31)/C30)-1</f>
        <v/>
      </c>
      <c r="D33" s="1470">
        <f>D48/((D47-D31)/D30)-1</f>
        <v/>
      </c>
      <c r="E33" s="1470">
        <f>E48/((E47-E31)/E30)-1</f>
        <v/>
      </c>
      <c r="F33" s="1470">
        <f>F48/((F47-F31)/F30)-1</f>
        <v/>
      </c>
      <c r="G33" s="1470">
        <f>G48/((G47-G31)/G30)-1</f>
        <v/>
      </c>
      <c r="H33" s="1470">
        <f>H48/((H47-H31)/H30)-1</f>
        <v/>
      </c>
      <c r="I33" s="1470">
        <f>I48/((I47-I31)/I30)-1</f>
        <v/>
      </c>
      <c r="K33" s="57" t="n">
        <v>1</v>
      </c>
      <c r="L33" s="89">
        <f>B24</f>
        <v/>
      </c>
      <c r="M33" s="89">
        <f>C23</f>
        <v/>
      </c>
      <c r="N33" s="89" t="n"/>
    </row>
    <row r="34">
      <c r="K34" s="57" t="n">
        <v>2</v>
      </c>
      <c r="L34" s="89">
        <f>D24</f>
        <v/>
      </c>
      <c r="M34" s="89">
        <f>E23</f>
        <v/>
      </c>
      <c r="N34" s="1471">
        <f>L34/L33-1</f>
        <v/>
      </c>
    </row>
    <row r="35">
      <c r="K35" s="57" t="n">
        <v>3</v>
      </c>
      <c r="L35" s="89">
        <f>F24</f>
        <v/>
      </c>
      <c r="M35" s="89">
        <f>G23</f>
        <v/>
      </c>
      <c r="N35" s="1471">
        <f>L35/L34-1</f>
        <v/>
      </c>
    </row>
    <row r="36">
      <c r="A36" s="57" t="inlineStr">
        <is>
          <t>价格浮动</t>
        </is>
      </c>
      <c r="B36" s="1471" t="n"/>
      <c r="C36" s="1471" t="n">
        <v>0.34</v>
      </c>
      <c r="D36" s="1471" t="n">
        <v>0.09</v>
      </c>
      <c r="E36" s="1471" t="n">
        <v>0.05</v>
      </c>
      <c r="F36" s="1471" t="n">
        <v>0.03</v>
      </c>
      <c r="G36" s="1471" t="n">
        <v>0.01</v>
      </c>
      <c r="H36" s="1471" t="n">
        <v>-0.01</v>
      </c>
      <c r="I36" s="1471" t="n"/>
      <c r="K36" s="57" t="n">
        <v>4</v>
      </c>
      <c r="L36" s="89">
        <f>H24</f>
        <v/>
      </c>
      <c r="M36" s="89">
        <f>I23</f>
        <v/>
      </c>
      <c r="N36" s="1471">
        <f>L36/L35-1</f>
        <v/>
      </c>
    </row>
    <row r="37">
      <c r="A37" s="57" t="inlineStr">
        <is>
          <t>最终定价</t>
        </is>
      </c>
      <c r="B37" s="89" t="n"/>
      <c r="C37" s="89">
        <f>C32*(1+C36)</f>
        <v/>
      </c>
      <c r="D37" s="89">
        <f>D32*(1+D36)</f>
        <v/>
      </c>
      <c r="E37" s="89">
        <f>E32*(1+E36)</f>
        <v/>
      </c>
      <c r="F37" s="89">
        <f>F32*(1+F36)</f>
        <v/>
      </c>
      <c r="G37" s="89">
        <f>G32*(1+G36)</f>
        <v/>
      </c>
      <c r="H37" s="89">
        <f>H32*(1+H36)</f>
        <v/>
      </c>
      <c r="I37" s="89">
        <f>I32*(1+I36)</f>
        <v/>
      </c>
      <c r="K37" s="57" t="n">
        <v>5</v>
      </c>
      <c r="L37" s="89">
        <f>J24</f>
        <v/>
      </c>
      <c r="M37" s="89">
        <f>K23</f>
        <v/>
      </c>
      <c r="N37" s="1471">
        <f>L37/L36-1</f>
        <v/>
      </c>
    </row>
    <row r="38">
      <c r="K38" s="57" t="n">
        <v>6</v>
      </c>
      <c r="L38" s="89">
        <f>L24</f>
        <v/>
      </c>
      <c r="M38" s="89">
        <f>M23</f>
        <v/>
      </c>
      <c r="N38" s="1471">
        <f>L38/L37-1</f>
        <v/>
      </c>
    </row>
    <row r="39">
      <c r="A39" s="57" t="inlineStr">
        <is>
          <t>价格系数</t>
        </is>
      </c>
      <c r="B39" s="131">
        <f>SLOPE(B3:B22,C3:C22)</f>
        <v/>
      </c>
      <c r="C39" s="131">
        <f>SLOPE(D3:D22,E3:E22)</f>
        <v/>
      </c>
      <c r="D39" s="131">
        <f>SLOPE(F3:F22,G3:G22)</f>
        <v/>
      </c>
      <c r="E39" s="131">
        <f>SLOPE(H3:H22,I3:I22)</f>
        <v/>
      </c>
      <c r="F39" s="131">
        <f>SLOPE(J3:J22,K3:K22)</f>
        <v/>
      </c>
      <c r="G39" s="131">
        <f>SLOPE(L3:L22,M3:M22)</f>
        <v/>
      </c>
      <c r="H39" s="131">
        <f>SLOPE(N3:N22,O3:O22)</f>
        <v/>
      </c>
      <c r="I39" s="131">
        <f>SLOPE(P3:P22,Q3:Q22)</f>
        <v/>
      </c>
      <c r="K39" s="57" t="n">
        <v>7</v>
      </c>
      <c r="L39" s="89">
        <f>N24</f>
        <v/>
      </c>
      <c r="M39" s="89">
        <f>O23</f>
        <v/>
      </c>
      <c r="N39" s="1471">
        <f>L39/L38-1</f>
        <v/>
      </c>
    </row>
    <row r="40">
      <c r="A40" s="57" t="inlineStr">
        <is>
          <t>截距</t>
        </is>
      </c>
      <c r="B40" s="131">
        <f>INTERCEPT(B3:B22,C3:C22)</f>
        <v/>
      </c>
      <c r="C40" s="131">
        <f>INTERCEPT(D3:D22,E3:E22)</f>
        <v/>
      </c>
      <c r="D40" s="131">
        <f>INTERCEPT(F3:F22,G3:G22)</f>
        <v/>
      </c>
      <c r="E40" s="131">
        <f>INTERCEPT(H3:H22,I3:I22)</f>
        <v/>
      </c>
      <c r="F40" s="131">
        <f>INTERCEPT(J3:J22,K3:K22)</f>
        <v/>
      </c>
      <c r="G40" s="131">
        <f>INTERCEPT(L3:L22,M3:M22)</f>
        <v/>
      </c>
      <c r="H40" s="131">
        <f>INTERCEPT(N3:N22,O3:O22)</f>
        <v/>
      </c>
      <c r="I40" s="131">
        <f>INTERCEPT(P3:P22,Q3:Q22)</f>
        <v/>
      </c>
      <c r="K40" s="57" t="n">
        <v>8</v>
      </c>
      <c r="L40" s="89">
        <f>P24</f>
        <v/>
      </c>
      <c r="M40" s="89">
        <f>Q23</f>
        <v/>
      </c>
      <c r="N40" s="1471">
        <f>L40/L39-1</f>
        <v/>
      </c>
    </row>
    <row r="41">
      <c r="A41" s="1470" t="inlineStr">
        <is>
          <t>相关系数</t>
        </is>
      </c>
      <c r="B41" s="1472">
        <f>-CORREL(B3:B22,C3:C22)</f>
        <v/>
      </c>
      <c r="C41" s="1472">
        <f>-CORREL(D3:D22,E3:E22)</f>
        <v/>
      </c>
      <c r="D41" s="1472">
        <f>-CORREL(F3:F22,G3:G22)</f>
        <v/>
      </c>
      <c r="E41" s="1472">
        <f>-CORREL(H3:H22,I3:I22)</f>
        <v/>
      </c>
      <c r="F41" s="1472">
        <f>-CORREL(J3:J22,K3:K22)</f>
        <v/>
      </c>
      <c r="G41" s="1472">
        <f>-CORREL(L3:L22,M3:M22)</f>
        <v/>
      </c>
      <c r="H41" s="1472">
        <f>-CORREL(N3:N22,O3:O22)</f>
        <v/>
      </c>
      <c r="I41" s="1472">
        <f>-CORREL(P3:P22,Q3:Q22)</f>
        <v/>
      </c>
    </row>
    <row r="42">
      <c r="A42" s="57" t="inlineStr">
        <is>
          <t>预计需求</t>
        </is>
      </c>
      <c r="B42" s="59">
        <f>C26*B53+C53</f>
        <v/>
      </c>
      <c r="C42" s="59">
        <f>B40+B39*E26</f>
        <v/>
      </c>
      <c r="D42" s="59">
        <f>C40+C39*G26</f>
        <v/>
      </c>
      <c r="E42" s="59">
        <f>D40+D39*I26</f>
        <v/>
      </c>
      <c r="F42" s="59">
        <f>E40+E39*K26</f>
        <v/>
      </c>
      <c r="G42" s="59">
        <f>F40+F39*M26</f>
        <v/>
      </c>
      <c r="H42" s="59">
        <f>G40+G39*O26</f>
        <v/>
      </c>
      <c r="I42" s="59">
        <f>H40+H39*Q26</f>
        <v/>
      </c>
    </row>
    <row r="43">
      <c r="A43" s="57" t="inlineStr">
        <is>
          <t>实际需求</t>
        </is>
      </c>
      <c r="B43" s="59">
        <f>C26*B39+B40</f>
        <v/>
      </c>
      <c r="C43" s="59">
        <f>E26*C39+C40</f>
        <v/>
      </c>
      <c r="D43" s="59">
        <f>G26*D39+D40</f>
        <v/>
      </c>
      <c r="E43" s="59">
        <f>I26*E39+E40</f>
        <v/>
      </c>
      <c r="F43" s="59">
        <f>K26*F39+F40</f>
        <v/>
      </c>
      <c r="G43" s="59">
        <f>M26*G39+G40</f>
        <v/>
      </c>
      <c r="H43" s="59">
        <f>O26*H39+H40</f>
        <v/>
      </c>
      <c r="I43" s="59">
        <f>Q26*I39+I40</f>
        <v/>
      </c>
    </row>
    <row r="44">
      <c r="A44" s="57" t="inlineStr">
        <is>
          <t>自然增长率</t>
        </is>
      </c>
      <c r="B44" s="133">
        <f>B43/B42-1</f>
        <v/>
      </c>
      <c r="C44" s="133">
        <f>C43/C42-1</f>
        <v/>
      </c>
      <c r="D44" s="133">
        <f>D43/D42-1</f>
        <v/>
      </c>
      <c r="E44" s="133">
        <f>E43/E42-1</f>
        <v/>
      </c>
      <c r="F44" s="133">
        <f>F43/F42-1</f>
        <v/>
      </c>
      <c r="G44" s="133">
        <f>G43/G42-1</f>
        <v/>
      </c>
      <c r="H44" s="133">
        <f>H43/H42-1</f>
        <v/>
      </c>
      <c r="I44" s="133">
        <f>I43/I42-1</f>
        <v/>
      </c>
    </row>
    <row r="46">
      <c r="A46" s="57" t="inlineStr">
        <is>
          <t>实际价格</t>
        </is>
      </c>
      <c r="B46" s="89">
        <f>第1期!C8</f>
        <v/>
      </c>
      <c r="C46" s="89">
        <f>第2期!C8</f>
        <v/>
      </c>
      <c r="D46" s="89">
        <f>第3期!C8</f>
        <v/>
      </c>
      <c r="E46" s="89">
        <f>第4期!C8</f>
        <v/>
      </c>
      <c r="F46" s="89">
        <f>第5期!C8</f>
        <v/>
      </c>
      <c r="G46" s="89">
        <f>第6期!C8</f>
        <v/>
      </c>
      <c r="H46" s="89">
        <f>第7期!C8</f>
        <v/>
      </c>
      <c r="I46" s="89">
        <f>第8期!C8</f>
        <v/>
      </c>
    </row>
    <row r="47">
      <c r="A47" s="57" t="inlineStr">
        <is>
          <t>自己需求</t>
        </is>
      </c>
      <c r="B47" s="89">
        <f>第1期!AQ18</f>
        <v/>
      </c>
      <c r="C47" s="89">
        <f>第2期!AQ18</f>
        <v/>
      </c>
      <c r="D47" s="89">
        <f>第3期!AQ18</f>
        <v/>
      </c>
      <c r="E47" s="89">
        <f>第4期!AQ18</f>
        <v/>
      </c>
      <c r="F47" s="89">
        <f>第5期!AQ18</f>
        <v/>
      </c>
      <c r="G47" s="89">
        <f>第6期!AQ18</f>
        <v/>
      </c>
      <c r="H47" s="89">
        <f>第7期!AQ18</f>
        <v/>
      </c>
      <c r="I47" s="89">
        <f>第8期!AQ18</f>
        <v/>
      </c>
    </row>
    <row r="48">
      <c r="A48" s="57" t="inlineStr">
        <is>
          <t>市场价格</t>
        </is>
      </c>
      <c r="B48" s="89">
        <f>(B47-B40)/B39</f>
        <v/>
      </c>
      <c r="C48" s="89">
        <f>(C47-C40)/C39</f>
        <v/>
      </c>
      <c r="D48" s="89">
        <f>(D47-D40)/D39</f>
        <v/>
      </c>
      <c r="E48" s="89">
        <f>(E47-E40)/E39</f>
        <v/>
      </c>
      <c r="F48" s="89">
        <f>(F47-F40)/F39</f>
        <v/>
      </c>
      <c r="G48" s="89">
        <f>(G47-G40)/G39</f>
        <v/>
      </c>
      <c r="H48" s="89">
        <f>(H47-H40)/H39</f>
        <v/>
      </c>
      <c r="I48" s="89">
        <f>(I47-I40)/I39</f>
        <v/>
      </c>
    </row>
    <row r="49">
      <c r="A49" s="1470" t="inlineStr">
        <is>
          <t>价格优势</t>
        </is>
      </c>
      <c r="B49" s="1473">
        <f>B46/B48-1</f>
        <v/>
      </c>
      <c r="C49" s="1473">
        <f>C46/C48-1</f>
        <v/>
      </c>
      <c r="D49" s="1473">
        <f>D46/D48-1</f>
        <v/>
      </c>
      <c r="E49" s="1473">
        <f>E46/E48-1</f>
        <v/>
      </c>
      <c r="F49" s="1473">
        <f>F46/F48-1</f>
        <v/>
      </c>
      <c r="G49" s="1473">
        <f>G46/G48-1</f>
        <v/>
      </c>
      <c r="H49" s="1473">
        <f>H46/H48-1</f>
        <v/>
      </c>
      <c r="I49" s="1473">
        <f>I46/I48-1</f>
        <v/>
      </c>
    </row>
    <row r="50">
      <c r="A50" s="57" t="inlineStr">
        <is>
          <t>平均价格优势</t>
        </is>
      </c>
      <c r="B50" s="1471" t="n"/>
      <c r="C50" s="1471" t="n"/>
      <c r="D50" s="1471">
        <f>AVERAGE(B49:D49)</f>
        <v/>
      </c>
      <c r="E50" s="1471">
        <f>AVERAGE(B49:E49)</f>
        <v/>
      </c>
      <c r="F50" s="1471">
        <f>AVERAGE(B49:F49)</f>
        <v/>
      </c>
      <c r="G50" s="1471">
        <f>AVERAGE(B49:G49)</f>
        <v/>
      </c>
      <c r="H50" s="1471">
        <f>AVERAGE(B49:H49)</f>
        <v/>
      </c>
      <c r="I50" s="1471">
        <f>AVERAGE(B49:I49)</f>
        <v/>
      </c>
    </row>
    <row r="52">
      <c r="A52" s="57" t="inlineStr">
        <is>
          <t>期数</t>
        </is>
      </c>
      <c r="B52" s="57" t="inlineStr">
        <is>
          <t>价格系数</t>
        </is>
      </c>
      <c r="C52" s="57" t="inlineStr">
        <is>
          <t>截距</t>
        </is>
      </c>
      <c r="D52" s="57" t="inlineStr">
        <is>
          <t>图一系数</t>
        </is>
      </c>
      <c r="E52" s="57" t="inlineStr">
        <is>
          <t>图一截距</t>
        </is>
      </c>
      <c r="F52" s="57" t="inlineStr">
        <is>
          <t>图三系数</t>
        </is>
      </c>
      <c r="G52" s="57" t="inlineStr">
        <is>
          <t>图三截距</t>
        </is>
      </c>
      <c r="H52" s="57" t="inlineStr">
        <is>
          <t>下期价格系数</t>
        </is>
      </c>
      <c r="I52" s="57" t="inlineStr">
        <is>
          <t>下期截距</t>
        </is>
      </c>
    </row>
    <row r="53">
      <c r="A53" s="57" t="n">
        <v>0</v>
      </c>
      <c r="B53" s="89">
        <f>(弹性分析!G6-弹性分析!G5-弹性分析!G5*弹性分析!Q12)/(弹性分析!C6-弹性分析!G5)</f>
        <v/>
      </c>
      <c r="C53" s="89">
        <f>-B53*弹性分析!C5+弹性分析!G5</f>
        <v/>
      </c>
      <c r="D53" s="89" t="n"/>
      <c r="E53" s="89" t="n"/>
      <c r="F53" s="89" t="n"/>
      <c r="G53" s="89" t="n"/>
      <c r="H53" s="89" t="n"/>
      <c r="I53" s="89" t="n"/>
    </row>
    <row r="54">
      <c r="A54" s="57" t="n">
        <v>1</v>
      </c>
      <c r="B54" s="89">
        <f>B39</f>
        <v/>
      </c>
      <c r="C54" s="89">
        <f>B40</f>
        <v/>
      </c>
      <c r="D54" s="89">
        <f>SLOPE(B53:B54,A53:A54)</f>
        <v/>
      </c>
      <c r="E54" s="89">
        <f>INTERCEPT(B53:B54,A53:A54)</f>
        <v/>
      </c>
      <c r="F54" s="89">
        <f>SLOPE(C53:C54,B53:B54)</f>
        <v/>
      </c>
      <c r="G54" s="89">
        <f>INTERCEPT(C53:C54,B53:B54)</f>
        <v/>
      </c>
      <c r="H54" s="89">
        <f>D54*A55+E54</f>
        <v/>
      </c>
      <c r="I54" s="89">
        <f>F54*H54+G54</f>
        <v/>
      </c>
    </row>
    <row r="55">
      <c r="A55" s="57" t="n">
        <v>2</v>
      </c>
      <c r="B55" s="89">
        <f>C39</f>
        <v/>
      </c>
      <c r="C55" s="89">
        <f>C40</f>
        <v/>
      </c>
      <c r="D55" s="89">
        <f>SLOPE(B53:B55,A53:A55)</f>
        <v/>
      </c>
      <c r="E55" s="89">
        <f>INTERCEPT(B53:B55,A53:A55)</f>
        <v/>
      </c>
      <c r="F55" s="89">
        <f>SLOPE(C53:C55,B53:B55)</f>
        <v/>
      </c>
      <c r="G55" s="89">
        <f>INTERCEPT(C53:C55,B53:B55)</f>
        <v/>
      </c>
      <c r="H55" s="89">
        <f>D55*A56+E55</f>
        <v/>
      </c>
      <c r="I55" s="89">
        <f>F55*H55+G55</f>
        <v/>
      </c>
    </row>
    <row r="56">
      <c r="A56" s="57" t="n">
        <v>3</v>
      </c>
      <c r="B56" s="89">
        <f>D39</f>
        <v/>
      </c>
      <c r="C56" s="89">
        <f>D40</f>
        <v/>
      </c>
      <c r="D56" s="89">
        <f>SLOPE(B53:B56,A53:A56)</f>
        <v/>
      </c>
      <c r="E56" s="89">
        <f>INTERCEPT(B53:B56,A53:A56)</f>
        <v/>
      </c>
      <c r="F56" s="89">
        <f>SLOPE(C53:C56,B53:B56)</f>
        <v/>
      </c>
      <c r="G56" s="89">
        <f>INTERCEPT(C53:C56,B53:B56)</f>
        <v/>
      </c>
      <c r="H56" s="89">
        <f>D56*A57+E56</f>
        <v/>
      </c>
      <c r="I56" s="89">
        <f>F56*H56+G56</f>
        <v/>
      </c>
    </row>
    <row r="57">
      <c r="A57" s="57" t="n">
        <v>4</v>
      </c>
      <c r="B57" s="89">
        <f>E39</f>
        <v/>
      </c>
      <c r="C57" s="89">
        <f>E40</f>
        <v/>
      </c>
      <c r="D57" s="89">
        <f>SLOPE(B53:B57,A53:A57)</f>
        <v/>
      </c>
      <c r="E57" s="89">
        <f>INTERCEPT(B53:B57,A53:A57)</f>
        <v/>
      </c>
      <c r="F57" s="89">
        <f>SLOPE(C53:C57,B53:B57)</f>
        <v/>
      </c>
      <c r="G57" s="89">
        <f>INTERCEPT(C53:C57,B53:B57)</f>
        <v/>
      </c>
      <c r="H57" s="89">
        <f>D57*A58+E57</f>
        <v/>
      </c>
      <c r="I57" s="89">
        <f>F57*H57+G57</f>
        <v/>
      </c>
    </row>
    <row r="58">
      <c r="A58" s="57" t="n">
        <v>5</v>
      </c>
      <c r="B58" s="89">
        <f>F39</f>
        <v/>
      </c>
      <c r="C58" s="89">
        <f>F40</f>
        <v/>
      </c>
      <c r="D58" s="89">
        <f>SLOPE(B53:B58,A53:A58)</f>
        <v/>
      </c>
      <c r="E58" s="89">
        <f>INTERCEPT(B53:B58,A53:A58)</f>
        <v/>
      </c>
      <c r="F58" s="89">
        <f>SLOPE(C53:C58,B53:B58)</f>
        <v/>
      </c>
      <c r="G58" s="89">
        <f>INTERCEPT(C53:C58,B53:B58)</f>
        <v/>
      </c>
      <c r="H58" s="89">
        <f>D58*A59+E58</f>
        <v/>
      </c>
      <c r="I58" s="89">
        <f>F58*H58+G58</f>
        <v/>
      </c>
    </row>
    <row r="59">
      <c r="A59" s="57" t="n">
        <v>6</v>
      </c>
      <c r="B59" s="89">
        <f>G39</f>
        <v/>
      </c>
      <c r="C59" s="89">
        <f>G40</f>
        <v/>
      </c>
      <c r="D59" s="89">
        <f>SLOPE(B53:B59,A53:A59)</f>
        <v/>
      </c>
      <c r="E59" s="89">
        <f>INTERCEPT(B53:B59,A53:A59)</f>
        <v/>
      </c>
      <c r="F59" s="89">
        <f>SLOPE(C53:C59,B53:B59)</f>
        <v/>
      </c>
      <c r="G59" s="89">
        <f>INTERCEPT(C53:C59,B53:B59)</f>
        <v/>
      </c>
      <c r="H59" s="89">
        <f>D59*A60+E59</f>
        <v/>
      </c>
      <c r="I59" s="89">
        <f>F59*H59+G59</f>
        <v/>
      </c>
    </row>
    <row r="60">
      <c r="A60" s="57" t="n">
        <v>7</v>
      </c>
      <c r="B60" s="89">
        <f>H39</f>
        <v/>
      </c>
      <c r="C60" s="89">
        <f>H40</f>
        <v/>
      </c>
      <c r="D60" s="89">
        <f>SLOPE(B53:B60,A53:A60)</f>
        <v/>
      </c>
      <c r="E60" s="89">
        <f>INTERCEPT(B53:B60,A53:A60)</f>
        <v/>
      </c>
      <c r="F60" s="89">
        <f>SLOPE(C53:C60,B53:B60)</f>
        <v/>
      </c>
      <c r="G60" s="89">
        <f>INTERCEPT(C53:C60,B53:B60)</f>
        <v/>
      </c>
      <c r="H60" s="89">
        <f>D60*A61+E60</f>
        <v/>
      </c>
      <c r="I60" s="89">
        <f>F60*H60+G60</f>
        <v/>
      </c>
    </row>
    <row r="61">
      <c r="A61" s="57" t="n">
        <v>8</v>
      </c>
      <c r="B61" s="89">
        <f>I39</f>
        <v/>
      </c>
      <c r="C61" s="89">
        <f>I40</f>
        <v/>
      </c>
      <c r="D61" s="89">
        <f>SLOPE(B53:B61,A53:A61)</f>
        <v/>
      </c>
      <c r="E61" s="89">
        <f>INTERCEPT(B53:B61,A53:A61)</f>
        <v/>
      </c>
      <c r="F61" s="89">
        <f>SLOPE(C53:C61,B53:B61)</f>
        <v/>
      </c>
      <c r="G61" s="89">
        <f>INTERCEPT(C53:C61,B53:B61)</f>
        <v/>
      </c>
      <c r="H61" s="89" t="n"/>
      <c r="I61" s="89" t="n"/>
    </row>
  </sheetData>
  <mergeCells count="9">
    <mergeCell ref="N1:O1"/>
    <mergeCell ref="D1:E1"/>
    <mergeCell ref="H1:I1"/>
    <mergeCell ref="L1:M1"/>
    <mergeCell ref="J1:K1"/>
    <mergeCell ref="P1:Q1"/>
    <mergeCell ref="B1:C1"/>
    <mergeCell ref="F1:G1"/>
    <mergeCell ref="A1:A2"/>
  </mergeCells>
  <pageMargins left="0.7" right="0.7" top="0.75" bottom="0.75" header="0.3" footer="0.3"/>
  <drawing xmlns:r="http://schemas.openxmlformats.org/officeDocument/2006/relationships" r:id="rId1"/>
</worksheet>
</file>

<file path=xl/worksheets/sheet23.xml><?xml version="1.0" encoding="utf-8"?>
<worksheet xmlns="http://schemas.openxmlformats.org/spreadsheetml/2006/main">
  <sheetPr codeName="Sheet22">
    <tabColor rgb="FFE1EEFF"/>
    <outlinePr summaryBelow="1" summaryRight="1"/>
    <pageSetUpPr/>
  </sheetPr>
  <dimension ref="A1:Q61"/>
  <sheetViews>
    <sheetView zoomScale="70" zoomScaleNormal="70" workbookViewId="0">
      <selection activeCell="H71" sqref="H71"/>
    </sheetView>
  </sheetViews>
  <sheetFormatPr baseColWidth="8" defaultColWidth="9" defaultRowHeight="14"/>
  <cols>
    <col width="23.90625" customWidth="1" style="1178" min="1" max="1"/>
    <col width="14.08984375" customWidth="1" style="1178" min="2" max="2"/>
    <col width="12.90625" customWidth="1" style="1178" min="3" max="3"/>
    <col width="12.08984375" customWidth="1" style="1178" min="4" max="4"/>
    <col width="11.453125" customWidth="1" style="1178" min="5" max="5"/>
    <col width="10.81640625" customWidth="1" style="1178" min="6" max="6"/>
    <col width="12.7265625" customWidth="1" style="1178" min="7" max="7"/>
    <col width="10.26953125" customWidth="1" style="1178" min="8" max="8"/>
    <col width="12.1796875" customWidth="1" style="1178" min="9" max="9"/>
    <col width="9.1796875" customWidth="1" style="1178" min="14" max="15"/>
  </cols>
  <sheetData>
    <row r="1" ht="15" customHeight="1" s="1178">
      <c r="A1" s="1155" t="inlineStr">
        <is>
          <t>企业</t>
        </is>
      </c>
      <c r="B1" s="1154" t="inlineStr">
        <is>
          <t>第一期</t>
        </is>
      </c>
      <c r="C1" s="1181" t="n"/>
      <c r="D1" s="1154" t="inlineStr">
        <is>
          <t>第二期</t>
        </is>
      </c>
      <c r="E1" s="1181" t="n"/>
      <c r="F1" s="1154" t="inlineStr">
        <is>
          <t>第三期</t>
        </is>
      </c>
      <c r="G1" s="1181" t="n"/>
      <c r="H1" s="1154" t="inlineStr">
        <is>
          <t>第四期</t>
        </is>
      </c>
      <c r="I1" s="1181" t="n"/>
      <c r="J1" s="1154" t="inlineStr">
        <is>
          <t>第五期</t>
        </is>
      </c>
      <c r="K1" s="1181" t="n"/>
      <c r="L1" s="1154" t="inlineStr">
        <is>
          <t>第六期</t>
        </is>
      </c>
      <c r="M1" s="1181" t="n"/>
      <c r="N1" s="1154" t="inlineStr">
        <is>
          <t>第七期</t>
        </is>
      </c>
      <c r="O1" s="1181" t="n"/>
      <c r="P1" s="1154" t="inlineStr">
        <is>
          <t>第八期</t>
        </is>
      </c>
      <c r="Q1" s="1181" t="n"/>
    </row>
    <row r="2" ht="15" customHeight="1" s="1178">
      <c r="A2" s="1229" t="n"/>
      <c r="B2" s="122" t="inlineStr">
        <is>
          <t>需求</t>
        </is>
      </c>
      <c r="C2" s="122" t="inlineStr">
        <is>
          <t>价格</t>
        </is>
      </c>
      <c r="D2" s="122" t="inlineStr">
        <is>
          <t>需求</t>
        </is>
      </c>
      <c r="E2" s="122" t="inlineStr">
        <is>
          <t>价格</t>
        </is>
      </c>
      <c r="F2" s="122" t="inlineStr">
        <is>
          <t>需求</t>
        </is>
      </c>
      <c r="G2" s="122" t="inlineStr">
        <is>
          <t>价格</t>
        </is>
      </c>
      <c r="H2" s="122" t="inlineStr">
        <is>
          <t>需求</t>
        </is>
      </c>
      <c r="I2" s="122" t="inlineStr">
        <is>
          <t>价格</t>
        </is>
      </c>
      <c r="J2" s="122" t="inlineStr">
        <is>
          <t>需求</t>
        </is>
      </c>
      <c r="K2" s="122" t="inlineStr">
        <is>
          <t>价格</t>
        </is>
      </c>
      <c r="L2" s="122" t="inlineStr">
        <is>
          <t>需求</t>
        </is>
      </c>
      <c r="M2" s="122" t="inlineStr">
        <is>
          <t>价格</t>
        </is>
      </c>
      <c r="N2" s="122" t="inlineStr">
        <is>
          <t>需求</t>
        </is>
      </c>
      <c r="O2" s="122" t="inlineStr">
        <is>
          <t>价格</t>
        </is>
      </c>
      <c r="P2" s="122" t="inlineStr">
        <is>
          <t>需求</t>
        </is>
      </c>
      <c r="Q2" s="122" t="inlineStr">
        <is>
          <t>价格</t>
        </is>
      </c>
    </row>
    <row r="3">
      <c r="A3" s="123">
        <f>第1期!AN37</f>
        <v/>
      </c>
      <c r="B3" s="124">
        <f>第1期!BQ7</f>
        <v/>
      </c>
      <c r="C3" s="124">
        <f>第1期!AY37</f>
        <v/>
      </c>
      <c r="D3" s="124">
        <f>第2期!BQ7</f>
        <v/>
      </c>
      <c r="E3" s="124">
        <f>第2期!AY37</f>
        <v/>
      </c>
      <c r="F3" s="124">
        <f>第3期!BQ7</f>
        <v/>
      </c>
      <c r="G3" s="124">
        <f>第3期!AY37</f>
        <v/>
      </c>
      <c r="H3" s="124">
        <f>第4期!BQ7</f>
        <v/>
      </c>
      <c r="I3" s="124">
        <f>第4期!AY37</f>
        <v/>
      </c>
      <c r="J3" s="124">
        <f>第5期!BQ7</f>
        <v/>
      </c>
      <c r="K3" s="124">
        <f>第5期!AY37</f>
        <v/>
      </c>
      <c r="L3" s="124">
        <f>第6期!BQ7</f>
        <v/>
      </c>
      <c r="M3" s="124">
        <f>第6期!AY37</f>
        <v/>
      </c>
      <c r="N3" s="124">
        <f>第7期!BQ7</f>
        <v/>
      </c>
      <c r="O3" s="124">
        <f>第7期!AY37</f>
        <v/>
      </c>
      <c r="P3" s="124">
        <f>第8期!BQ7</f>
        <v/>
      </c>
      <c r="Q3" s="124">
        <f>第8期!AY37</f>
        <v/>
      </c>
    </row>
    <row r="4">
      <c r="A4" s="123">
        <f>第1期!AN38</f>
        <v/>
      </c>
      <c r="B4" s="124">
        <f>第1期!BQ8</f>
        <v/>
      </c>
      <c r="C4" s="124" t="n"/>
      <c r="D4" s="124">
        <f>第2期!BQ8</f>
        <v/>
      </c>
      <c r="E4" s="124">
        <f>第2期!AY38</f>
        <v/>
      </c>
      <c r="F4" s="124">
        <f>第3期!BQ8</f>
        <v/>
      </c>
      <c r="G4" s="124">
        <f>第3期!AY38</f>
        <v/>
      </c>
      <c r="H4" s="124">
        <f>第4期!BQ8</f>
        <v/>
      </c>
      <c r="I4" s="124">
        <f>第4期!AY38</f>
        <v/>
      </c>
      <c r="J4" s="124">
        <f>第5期!BQ8</f>
        <v/>
      </c>
      <c r="K4" s="124">
        <f>第5期!AY38</f>
        <v/>
      </c>
      <c r="L4" s="124">
        <f>第6期!BQ8</f>
        <v/>
      </c>
      <c r="M4" s="124">
        <f>第6期!AY38</f>
        <v/>
      </c>
      <c r="N4" s="124">
        <f>第7期!BQ8</f>
        <v/>
      </c>
      <c r="O4" s="124">
        <f>第7期!AY38</f>
        <v/>
      </c>
      <c r="P4" s="124">
        <f>第8期!BQ8</f>
        <v/>
      </c>
      <c r="Q4" s="124">
        <f>第8期!AY38</f>
        <v/>
      </c>
    </row>
    <row r="5">
      <c r="A5" s="123">
        <f>第1期!AN39</f>
        <v/>
      </c>
      <c r="B5" s="124">
        <f>第1期!BQ9</f>
        <v/>
      </c>
      <c r="C5" s="124">
        <f>第1期!AY39</f>
        <v/>
      </c>
      <c r="D5" s="124">
        <f>第2期!BQ9</f>
        <v/>
      </c>
      <c r="E5" s="124">
        <f>第2期!AY39</f>
        <v/>
      </c>
      <c r="F5" s="124">
        <f>第3期!BQ9</f>
        <v/>
      </c>
      <c r="G5" s="124">
        <f>第3期!AY39</f>
        <v/>
      </c>
      <c r="H5" s="124">
        <f>第4期!BQ9</f>
        <v/>
      </c>
      <c r="I5" s="124">
        <f>第4期!AY39</f>
        <v/>
      </c>
      <c r="J5" s="124">
        <f>第5期!BQ9</f>
        <v/>
      </c>
      <c r="K5" s="124">
        <f>第5期!AY39</f>
        <v/>
      </c>
      <c r="L5" s="124">
        <f>第6期!BQ9</f>
        <v/>
      </c>
      <c r="M5" s="124">
        <f>第6期!AY39</f>
        <v/>
      </c>
      <c r="N5" s="124">
        <f>第7期!BQ9</f>
        <v/>
      </c>
      <c r="O5" s="124">
        <f>第7期!AY39</f>
        <v/>
      </c>
      <c r="P5" s="124">
        <f>第8期!BQ9</f>
        <v/>
      </c>
      <c r="Q5" s="124">
        <f>第8期!AY39</f>
        <v/>
      </c>
    </row>
    <row r="6">
      <c r="A6" s="123">
        <f>第1期!AN40</f>
        <v/>
      </c>
      <c r="B6" s="124">
        <f>第1期!BQ10</f>
        <v/>
      </c>
      <c r="C6" s="124">
        <f>第1期!AY40</f>
        <v/>
      </c>
      <c r="D6" s="124">
        <f>第2期!BQ10</f>
        <v/>
      </c>
      <c r="E6" s="124">
        <f>第2期!AY40</f>
        <v/>
      </c>
      <c r="F6" s="124">
        <f>第3期!BQ10</f>
        <v/>
      </c>
      <c r="G6" s="124">
        <f>第3期!AY40</f>
        <v/>
      </c>
      <c r="H6" s="124">
        <f>第4期!BQ10</f>
        <v/>
      </c>
      <c r="I6" s="124">
        <f>第4期!AY40</f>
        <v/>
      </c>
      <c r="J6" s="124">
        <f>第5期!BQ10</f>
        <v/>
      </c>
      <c r="K6" s="124">
        <f>第5期!AY40</f>
        <v/>
      </c>
      <c r="L6" s="124">
        <f>第6期!BQ10</f>
        <v/>
      </c>
      <c r="M6" s="124">
        <f>第6期!AY40</f>
        <v/>
      </c>
      <c r="N6" s="124">
        <f>第7期!BQ10</f>
        <v/>
      </c>
      <c r="O6" s="124">
        <f>第7期!AY40</f>
        <v/>
      </c>
      <c r="P6" s="124">
        <f>第8期!BQ10</f>
        <v/>
      </c>
      <c r="Q6" s="124">
        <f>第8期!AY40</f>
        <v/>
      </c>
    </row>
    <row r="7">
      <c r="A7" s="123">
        <f>第1期!AN41</f>
        <v/>
      </c>
      <c r="B7" s="124">
        <f>第1期!BQ11</f>
        <v/>
      </c>
      <c r="C7" s="124">
        <f>第1期!AY41</f>
        <v/>
      </c>
      <c r="D7" s="124">
        <f>第2期!BQ11</f>
        <v/>
      </c>
      <c r="E7" s="124">
        <f>第2期!AY41</f>
        <v/>
      </c>
      <c r="F7" s="124">
        <f>第3期!BQ11</f>
        <v/>
      </c>
      <c r="G7" s="124">
        <f>第3期!AY41</f>
        <v/>
      </c>
      <c r="H7" s="124">
        <f>第4期!BQ11</f>
        <v/>
      </c>
      <c r="I7" s="124">
        <f>第4期!AY41</f>
        <v/>
      </c>
      <c r="J7" s="124">
        <f>第5期!BQ11</f>
        <v/>
      </c>
      <c r="K7" s="124">
        <f>第5期!AY41</f>
        <v/>
      </c>
      <c r="L7" s="124">
        <f>第6期!BQ11</f>
        <v/>
      </c>
      <c r="M7" s="124">
        <f>第6期!AY41</f>
        <v/>
      </c>
      <c r="N7" s="124">
        <f>第7期!BQ11</f>
        <v/>
      </c>
      <c r="O7" s="124">
        <f>第7期!AY41</f>
        <v/>
      </c>
      <c r="P7" s="124">
        <f>第8期!BQ11</f>
        <v/>
      </c>
      <c r="Q7" s="124">
        <f>第8期!AY41</f>
        <v/>
      </c>
    </row>
    <row r="8">
      <c r="A8" s="123">
        <f>第1期!AN42</f>
        <v/>
      </c>
      <c r="B8" s="124">
        <f>第1期!BQ12</f>
        <v/>
      </c>
      <c r="C8" s="124">
        <f>第1期!AY42</f>
        <v/>
      </c>
      <c r="D8" s="124">
        <f>第2期!BQ12</f>
        <v/>
      </c>
      <c r="E8" s="124">
        <f>第2期!AY42</f>
        <v/>
      </c>
      <c r="F8" s="124">
        <f>第3期!BQ12</f>
        <v/>
      </c>
      <c r="G8" s="124">
        <f>第3期!AY42</f>
        <v/>
      </c>
      <c r="H8" s="124">
        <f>第4期!BQ12</f>
        <v/>
      </c>
      <c r="I8" s="124">
        <f>第4期!AY42</f>
        <v/>
      </c>
      <c r="J8" s="124">
        <f>第5期!BQ12</f>
        <v/>
      </c>
      <c r="K8" s="124">
        <f>第5期!AY42</f>
        <v/>
      </c>
      <c r="L8" s="124">
        <f>第6期!BQ12</f>
        <v/>
      </c>
      <c r="M8" s="124">
        <f>第6期!AY42</f>
        <v/>
      </c>
      <c r="N8" s="124">
        <f>第7期!BQ12</f>
        <v/>
      </c>
      <c r="O8" s="124">
        <f>第7期!AY42</f>
        <v/>
      </c>
      <c r="P8" s="124">
        <f>第8期!BQ12</f>
        <v/>
      </c>
      <c r="Q8" s="124">
        <f>第8期!AY42</f>
        <v/>
      </c>
    </row>
    <row r="9">
      <c r="A9" s="123">
        <f>第1期!AN43</f>
        <v/>
      </c>
      <c r="B9" s="124">
        <f>第1期!BQ13</f>
        <v/>
      </c>
      <c r="C9" s="124">
        <f>第1期!AY43</f>
        <v/>
      </c>
      <c r="D9" s="124">
        <f>第2期!BQ13</f>
        <v/>
      </c>
      <c r="E9" s="124">
        <f>第2期!AY43</f>
        <v/>
      </c>
      <c r="F9" s="124">
        <f>第3期!BQ13</f>
        <v/>
      </c>
      <c r="G9" s="124">
        <f>第3期!AY43</f>
        <v/>
      </c>
      <c r="H9" s="124">
        <f>第4期!BQ13</f>
        <v/>
      </c>
      <c r="I9" s="124">
        <f>第4期!AY43</f>
        <v/>
      </c>
      <c r="J9" s="124">
        <f>第5期!BQ13</f>
        <v/>
      </c>
      <c r="K9" s="124">
        <f>第5期!AY43</f>
        <v/>
      </c>
      <c r="L9" s="124">
        <f>第6期!BQ13</f>
        <v/>
      </c>
      <c r="M9" s="124">
        <f>第6期!AY43</f>
        <v/>
      </c>
      <c r="N9" s="124">
        <f>第7期!BQ13</f>
        <v/>
      </c>
      <c r="O9" s="124">
        <f>第7期!AY43</f>
        <v/>
      </c>
      <c r="P9" s="124">
        <f>第8期!BQ13</f>
        <v/>
      </c>
      <c r="Q9" s="124">
        <f>第8期!AY43</f>
        <v/>
      </c>
    </row>
    <row r="10">
      <c r="A10" s="123">
        <f>第1期!AN44</f>
        <v/>
      </c>
      <c r="B10" s="124">
        <f>第1期!BQ14</f>
        <v/>
      </c>
      <c r="C10" s="124">
        <f>第1期!AY44</f>
        <v/>
      </c>
      <c r="D10" s="124">
        <f>第2期!BQ14</f>
        <v/>
      </c>
      <c r="E10" s="124">
        <f>第2期!AY44</f>
        <v/>
      </c>
      <c r="F10" s="124">
        <f>第3期!BQ14</f>
        <v/>
      </c>
      <c r="G10" s="124">
        <f>第3期!AY44</f>
        <v/>
      </c>
      <c r="H10" s="124">
        <f>第4期!BQ14</f>
        <v/>
      </c>
      <c r="I10" s="124">
        <f>第4期!AY44</f>
        <v/>
      </c>
      <c r="J10" s="124">
        <f>第5期!BQ14</f>
        <v/>
      </c>
      <c r="K10" s="124">
        <f>第5期!AY44</f>
        <v/>
      </c>
      <c r="L10" s="124">
        <f>第6期!BQ14</f>
        <v/>
      </c>
      <c r="M10" s="124">
        <f>第6期!AY44</f>
        <v/>
      </c>
      <c r="N10" s="124">
        <f>第7期!BQ14</f>
        <v/>
      </c>
      <c r="O10" s="124">
        <f>第7期!AY44</f>
        <v/>
      </c>
      <c r="P10" s="124">
        <f>第8期!BQ14</f>
        <v/>
      </c>
      <c r="Q10" s="124">
        <f>第8期!AY44</f>
        <v/>
      </c>
    </row>
    <row r="11">
      <c r="A11" s="123">
        <f>第1期!AN45</f>
        <v/>
      </c>
      <c r="B11" s="124">
        <f>第1期!BQ15</f>
        <v/>
      </c>
      <c r="C11" s="124">
        <f>第1期!AY45</f>
        <v/>
      </c>
      <c r="D11" s="124">
        <f>第2期!BQ15</f>
        <v/>
      </c>
      <c r="E11" s="124">
        <f>第2期!AY45</f>
        <v/>
      </c>
      <c r="F11" s="124">
        <f>第3期!BQ15</f>
        <v/>
      </c>
      <c r="G11" s="124">
        <f>第3期!AY45</f>
        <v/>
      </c>
      <c r="H11" s="124">
        <f>第4期!BQ15</f>
        <v/>
      </c>
      <c r="I11" s="124">
        <f>第4期!AY45</f>
        <v/>
      </c>
      <c r="J11" s="124">
        <f>第5期!BQ15</f>
        <v/>
      </c>
      <c r="K11" s="124">
        <f>第5期!AY45</f>
        <v/>
      </c>
      <c r="L11" s="124">
        <f>第6期!BQ15</f>
        <v/>
      </c>
      <c r="M11" s="124">
        <f>第6期!AY45</f>
        <v/>
      </c>
      <c r="N11" s="124">
        <f>第7期!BQ15</f>
        <v/>
      </c>
      <c r="O11" s="124">
        <f>第7期!AY45</f>
        <v/>
      </c>
      <c r="P11" s="124">
        <f>第8期!BQ15</f>
        <v/>
      </c>
      <c r="Q11" s="124">
        <f>第8期!AY45</f>
        <v/>
      </c>
    </row>
    <row r="12">
      <c r="A12" s="123">
        <f>第1期!AN46</f>
        <v/>
      </c>
      <c r="B12" s="124">
        <f>第1期!BQ16</f>
        <v/>
      </c>
      <c r="C12" s="124">
        <f>第1期!AY46</f>
        <v/>
      </c>
      <c r="D12" s="124">
        <f>第2期!BQ16</f>
        <v/>
      </c>
      <c r="E12" s="124">
        <f>第2期!AY46</f>
        <v/>
      </c>
      <c r="F12" s="124">
        <f>第3期!BQ16</f>
        <v/>
      </c>
      <c r="G12" s="124">
        <f>第3期!AY46</f>
        <v/>
      </c>
      <c r="H12" s="124">
        <f>第4期!BQ16</f>
        <v/>
      </c>
      <c r="I12" s="124">
        <f>第4期!AY46</f>
        <v/>
      </c>
      <c r="J12" s="124">
        <f>第5期!BQ16</f>
        <v/>
      </c>
      <c r="K12" s="124">
        <f>第5期!AY46</f>
        <v/>
      </c>
      <c r="L12" s="124">
        <f>第6期!BQ16</f>
        <v/>
      </c>
      <c r="M12" s="124">
        <f>第6期!AY46</f>
        <v/>
      </c>
      <c r="N12" s="124">
        <f>第7期!BQ16</f>
        <v/>
      </c>
      <c r="O12" s="124">
        <f>第7期!AY46</f>
        <v/>
      </c>
      <c r="P12" s="124">
        <f>第8期!BQ16</f>
        <v/>
      </c>
      <c r="Q12" s="124">
        <f>第8期!AY46</f>
        <v/>
      </c>
    </row>
    <row r="13">
      <c r="A13" s="123">
        <f>第1期!AN47</f>
        <v/>
      </c>
      <c r="B13" s="124">
        <f>第1期!BQ17</f>
        <v/>
      </c>
      <c r="C13" s="124">
        <f>第1期!AY47</f>
        <v/>
      </c>
      <c r="D13" s="124">
        <f>第2期!BQ17</f>
        <v/>
      </c>
      <c r="E13" s="124">
        <f>第2期!AY47</f>
        <v/>
      </c>
      <c r="F13" s="124">
        <f>第3期!BQ17</f>
        <v/>
      </c>
      <c r="G13" s="124">
        <f>第3期!AY47</f>
        <v/>
      </c>
      <c r="H13" s="124">
        <f>第4期!BQ17</f>
        <v/>
      </c>
      <c r="I13" s="124">
        <f>第4期!AY47</f>
        <v/>
      </c>
      <c r="J13" s="124">
        <f>第5期!BQ17</f>
        <v/>
      </c>
      <c r="K13" s="124">
        <f>第5期!AY47</f>
        <v/>
      </c>
      <c r="L13" s="124">
        <f>第6期!BQ17</f>
        <v/>
      </c>
      <c r="M13" s="124">
        <f>第6期!AY47</f>
        <v/>
      </c>
      <c r="N13" s="124">
        <f>第7期!BQ17</f>
        <v/>
      </c>
      <c r="O13" s="124">
        <f>第7期!AY47</f>
        <v/>
      </c>
      <c r="P13" s="124">
        <f>第8期!BQ17</f>
        <v/>
      </c>
      <c r="Q13" s="124">
        <f>第8期!AY47</f>
        <v/>
      </c>
    </row>
    <row r="14">
      <c r="A14" s="123">
        <f>第1期!AN48</f>
        <v/>
      </c>
      <c r="B14" s="124">
        <f>第1期!BQ18</f>
        <v/>
      </c>
      <c r="C14" s="124">
        <f>第1期!AY48</f>
        <v/>
      </c>
      <c r="D14" s="124">
        <f>第2期!BQ18</f>
        <v/>
      </c>
      <c r="E14" s="124">
        <f>第2期!AY48</f>
        <v/>
      </c>
      <c r="F14" s="124">
        <f>第3期!BQ18</f>
        <v/>
      </c>
      <c r="G14" s="124">
        <f>第3期!AY48</f>
        <v/>
      </c>
      <c r="H14" s="124">
        <f>第4期!BQ18</f>
        <v/>
      </c>
      <c r="I14" s="124">
        <f>第4期!AY48</f>
        <v/>
      </c>
      <c r="J14" s="124">
        <f>第5期!BQ18</f>
        <v/>
      </c>
      <c r="K14" s="124">
        <f>第5期!AY48</f>
        <v/>
      </c>
      <c r="L14" s="124">
        <f>第6期!BQ18</f>
        <v/>
      </c>
      <c r="M14" s="124">
        <f>第6期!AY48</f>
        <v/>
      </c>
      <c r="N14" s="124">
        <f>第7期!BQ18</f>
        <v/>
      </c>
      <c r="O14" s="124">
        <f>第7期!AY48</f>
        <v/>
      </c>
      <c r="P14" s="124">
        <f>第8期!BQ18</f>
        <v/>
      </c>
      <c r="Q14" s="124">
        <f>第8期!AY48</f>
        <v/>
      </c>
    </row>
    <row r="15">
      <c r="A15" s="123">
        <f>第1期!AN49</f>
        <v/>
      </c>
      <c r="B15" s="124">
        <f>第1期!BQ19</f>
        <v/>
      </c>
      <c r="C15" s="124">
        <f>第1期!AY49</f>
        <v/>
      </c>
      <c r="D15" s="124">
        <f>第2期!BQ19</f>
        <v/>
      </c>
      <c r="E15" s="124">
        <f>第2期!AY49</f>
        <v/>
      </c>
      <c r="F15" s="124">
        <f>第3期!BQ19</f>
        <v/>
      </c>
      <c r="G15" s="124">
        <f>第3期!AY49</f>
        <v/>
      </c>
      <c r="H15" s="124">
        <f>第4期!BQ19</f>
        <v/>
      </c>
      <c r="I15" s="124">
        <f>第4期!AY49</f>
        <v/>
      </c>
      <c r="J15" s="124">
        <f>第5期!BQ19</f>
        <v/>
      </c>
      <c r="K15" s="124">
        <f>第5期!AY49</f>
        <v/>
      </c>
      <c r="L15" s="124">
        <f>第6期!BQ19</f>
        <v/>
      </c>
      <c r="M15" s="124">
        <f>第6期!AY49</f>
        <v/>
      </c>
      <c r="N15" s="124">
        <f>第7期!BQ19</f>
        <v/>
      </c>
      <c r="O15" s="124">
        <f>第7期!AY49</f>
        <v/>
      </c>
      <c r="P15" s="124">
        <f>第8期!BQ19</f>
        <v/>
      </c>
      <c r="Q15" s="124">
        <f>第8期!AY49</f>
        <v/>
      </c>
    </row>
    <row r="16">
      <c r="A16" s="123">
        <f>第1期!AN50</f>
        <v/>
      </c>
      <c r="B16" s="124">
        <f>第1期!BQ20</f>
        <v/>
      </c>
      <c r="C16" s="124">
        <f>第1期!AY50</f>
        <v/>
      </c>
      <c r="D16" s="124">
        <f>第2期!BQ20</f>
        <v/>
      </c>
      <c r="E16" s="124">
        <f>第2期!AY50</f>
        <v/>
      </c>
      <c r="F16" s="124">
        <f>第3期!BQ20</f>
        <v/>
      </c>
      <c r="G16" s="124">
        <f>第3期!AY50</f>
        <v/>
      </c>
      <c r="H16" s="124">
        <f>第4期!BQ20</f>
        <v/>
      </c>
      <c r="I16" s="124">
        <f>第4期!AY50</f>
        <v/>
      </c>
      <c r="J16" s="124">
        <f>第5期!BQ20</f>
        <v/>
      </c>
      <c r="K16" s="124">
        <f>第5期!AY50</f>
        <v/>
      </c>
      <c r="L16" s="124">
        <f>第6期!BQ20</f>
        <v/>
      </c>
      <c r="M16" s="124">
        <f>第6期!AY50</f>
        <v/>
      </c>
      <c r="N16" s="124">
        <f>第7期!BQ20</f>
        <v/>
      </c>
      <c r="O16" s="124">
        <f>第7期!AY50</f>
        <v/>
      </c>
      <c r="P16" s="124">
        <f>第8期!BQ20</f>
        <v/>
      </c>
      <c r="Q16" s="124">
        <f>第8期!AY50</f>
        <v/>
      </c>
    </row>
    <row r="17">
      <c r="A17" s="123">
        <f>第1期!AN51</f>
        <v/>
      </c>
      <c r="B17" s="124">
        <f>第1期!BQ21</f>
        <v/>
      </c>
      <c r="C17" s="124">
        <f>第1期!AY51</f>
        <v/>
      </c>
      <c r="D17" s="124">
        <f>第2期!BQ21</f>
        <v/>
      </c>
      <c r="E17" s="124">
        <f>第2期!AY51</f>
        <v/>
      </c>
      <c r="F17" s="124">
        <f>第3期!BQ21</f>
        <v/>
      </c>
      <c r="G17" s="124">
        <f>第3期!AY51</f>
        <v/>
      </c>
      <c r="H17" s="124">
        <f>第4期!BQ21</f>
        <v/>
      </c>
      <c r="I17" s="124">
        <f>第4期!AY51</f>
        <v/>
      </c>
      <c r="J17" s="124">
        <f>第5期!BQ21</f>
        <v/>
      </c>
      <c r="K17" s="124">
        <f>第5期!AY51</f>
        <v/>
      </c>
      <c r="L17" s="124">
        <f>第6期!BQ21</f>
        <v/>
      </c>
      <c r="M17" s="124">
        <f>第6期!AY51</f>
        <v/>
      </c>
      <c r="N17" s="124">
        <f>第7期!BQ21</f>
        <v/>
      </c>
      <c r="O17" s="124">
        <f>第7期!AY51</f>
        <v/>
      </c>
      <c r="P17" s="124">
        <f>第8期!BQ21</f>
        <v/>
      </c>
      <c r="Q17" s="124">
        <f>第8期!AY51</f>
        <v/>
      </c>
    </row>
    <row r="18">
      <c r="A18" s="123">
        <f>第1期!AN52</f>
        <v/>
      </c>
      <c r="B18" s="124">
        <f>第1期!BQ22</f>
        <v/>
      </c>
      <c r="C18" s="124">
        <f>第1期!AY52</f>
        <v/>
      </c>
      <c r="D18" s="124">
        <f>第2期!BQ22</f>
        <v/>
      </c>
      <c r="E18" s="124">
        <f>第2期!AY52</f>
        <v/>
      </c>
      <c r="F18" s="124">
        <f>第3期!BQ22</f>
        <v/>
      </c>
      <c r="G18" s="124">
        <f>第3期!AY52</f>
        <v/>
      </c>
      <c r="H18" s="124">
        <f>第4期!BQ22</f>
        <v/>
      </c>
      <c r="I18" s="124">
        <f>第4期!AY52</f>
        <v/>
      </c>
      <c r="J18" s="124">
        <f>第5期!BQ22</f>
        <v/>
      </c>
      <c r="K18" s="124">
        <f>第5期!AY52</f>
        <v/>
      </c>
      <c r="L18" s="124">
        <f>第6期!BQ22</f>
        <v/>
      </c>
      <c r="M18" s="124">
        <f>第6期!AY52</f>
        <v/>
      </c>
      <c r="N18" s="124">
        <f>第7期!BQ22</f>
        <v/>
      </c>
      <c r="O18" s="124">
        <f>第7期!AY52</f>
        <v/>
      </c>
      <c r="P18" s="124">
        <f>第8期!BQ22</f>
        <v/>
      </c>
      <c r="Q18" s="124">
        <f>第8期!AY52</f>
        <v/>
      </c>
    </row>
    <row r="19">
      <c r="A19" s="123">
        <f>第1期!AN53</f>
        <v/>
      </c>
      <c r="B19" s="124">
        <f>第1期!BQ23</f>
        <v/>
      </c>
      <c r="C19" s="124">
        <f>第1期!AY53</f>
        <v/>
      </c>
      <c r="D19" s="124">
        <f>第2期!BQ23</f>
        <v/>
      </c>
      <c r="E19" s="124">
        <f>第2期!AY53</f>
        <v/>
      </c>
      <c r="F19" s="124">
        <f>第3期!BQ23</f>
        <v/>
      </c>
      <c r="G19" s="124">
        <f>第3期!AY53</f>
        <v/>
      </c>
      <c r="H19" s="124">
        <f>第4期!BQ23</f>
        <v/>
      </c>
      <c r="I19" s="124">
        <f>第4期!AY53</f>
        <v/>
      </c>
      <c r="J19" s="124">
        <f>第5期!BQ23</f>
        <v/>
      </c>
      <c r="K19" s="124">
        <f>第5期!AY53</f>
        <v/>
      </c>
      <c r="L19" s="124">
        <f>第6期!BQ23</f>
        <v/>
      </c>
      <c r="M19" s="124">
        <f>第6期!AY53</f>
        <v/>
      </c>
      <c r="N19" s="124">
        <f>第7期!BQ23</f>
        <v/>
      </c>
      <c r="O19" s="124">
        <f>第7期!AY53</f>
        <v/>
      </c>
      <c r="P19" s="124">
        <f>第8期!BQ23</f>
        <v/>
      </c>
      <c r="Q19" s="124">
        <f>第8期!AY53</f>
        <v/>
      </c>
    </row>
    <row r="20">
      <c r="A20" s="123" t="n"/>
      <c r="B20" s="124" t="n"/>
      <c r="C20" s="124" t="n"/>
      <c r="D20" s="124" t="n"/>
      <c r="E20" s="124" t="n"/>
      <c r="F20" s="124" t="n"/>
      <c r="G20" s="124" t="n"/>
      <c r="H20" s="124" t="n"/>
      <c r="I20" s="124" t="n"/>
      <c r="J20" s="124" t="n"/>
      <c r="K20" s="124" t="n"/>
      <c r="L20" s="124" t="n"/>
      <c r="M20" s="124" t="n"/>
      <c r="N20" s="124" t="n"/>
      <c r="O20" s="124" t="n"/>
      <c r="P20" s="124" t="n"/>
      <c r="Q20" s="124" t="n"/>
    </row>
    <row r="21">
      <c r="A21" s="123" t="n"/>
      <c r="B21" s="124" t="n"/>
      <c r="C21" s="124" t="n"/>
      <c r="D21" s="124" t="n"/>
      <c r="E21" s="124" t="n"/>
      <c r="F21" s="124" t="n"/>
      <c r="G21" s="124" t="n"/>
      <c r="H21" s="124" t="n"/>
      <c r="I21" s="124" t="n"/>
      <c r="J21" s="124" t="n"/>
      <c r="K21" s="124" t="n"/>
      <c r="L21" s="124" t="n"/>
      <c r="M21" s="124" t="n"/>
      <c r="N21" s="124" t="n"/>
      <c r="O21" s="124" t="n"/>
      <c r="P21" s="124" t="n"/>
      <c r="Q21" s="124" t="n"/>
    </row>
    <row r="22">
      <c r="A22" s="123" t="n"/>
      <c r="B22" s="124" t="n"/>
      <c r="C22" s="124" t="n"/>
      <c r="D22" s="124" t="n"/>
      <c r="E22" s="124" t="n"/>
      <c r="F22" s="124" t="n"/>
      <c r="G22" s="124" t="n"/>
      <c r="H22" s="124" t="n"/>
      <c r="I22" s="124" t="n"/>
      <c r="J22" s="124" t="n"/>
      <c r="K22" s="124" t="n"/>
      <c r="L22" s="124" t="n"/>
      <c r="M22" s="124" t="n"/>
      <c r="N22" s="124" t="n"/>
      <c r="O22" s="124" t="n"/>
      <c r="P22" s="124" t="n"/>
      <c r="Q22" s="124" t="n"/>
    </row>
    <row r="23" ht="15" customHeight="1" s="1178">
      <c r="A23" s="125" t="inlineStr">
        <is>
          <t>均价</t>
        </is>
      </c>
      <c r="B23" s="125" t="n"/>
      <c r="C23" s="125">
        <f>第1期!BQ27</f>
        <v/>
      </c>
      <c r="D23" s="125" t="n"/>
      <c r="E23" s="125">
        <f>第2期!BQ27</f>
        <v/>
      </c>
      <c r="F23" s="125" t="n"/>
      <c r="G23" s="125">
        <f>第3期!BQ27</f>
        <v/>
      </c>
      <c r="H23" s="125" t="n"/>
      <c r="I23" s="125">
        <f>第4期!BQ27</f>
        <v/>
      </c>
      <c r="J23" s="125" t="n"/>
      <c r="K23" s="125">
        <f>第5期!BQ27</f>
        <v/>
      </c>
      <c r="L23" s="125" t="n"/>
      <c r="M23" s="125">
        <f>第6期!BQ27</f>
        <v/>
      </c>
      <c r="N23" s="125" t="n"/>
      <c r="O23" s="125">
        <f>第7期!BQ27</f>
        <v/>
      </c>
      <c r="P23" s="125" t="n"/>
      <c r="Q23" s="125">
        <f>第8期!BQ27</f>
        <v/>
      </c>
    </row>
    <row r="24">
      <c r="A24" s="89" t="inlineStr">
        <is>
          <t>总需求</t>
        </is>
      </c>
      <c r="B24" s="89">
        <f>第1期!BQ28</f>
        <v/>
      </c>
      <c r="C24" s="89" t="n"/>
      <c r="D24" s="89">
        <f>第2期!BQ28</f>
        <v/>
      </c>
      <c r="E24" s="89" t="n"/>
      <c r="F24" s="89">
        <f>第3期!BQ28</f>
        <v/>
      </c>
      <c r="G24" s="89" t="n"/>
      <c r="H24" s="89">
        <f>第4期!BQ28</f>
        <v/>
      </c>
      <c r="I24" s="89" t="n"/>
      <c r="J24" s="89">
        <f>第5期!BQ28</f>
        <v/>
      </c>
      <c r="K24" s="89" t="n"/>
      <c r="L24" s="89">
        <f>第6期!BQ28</f>
        <v/>
      </c>
      <c r="M24" s="89" t="n"/>
      <c r="N24" s="89">
        <f>第7期!BQ28</f>
        <v/>
      </c>
      <c r="O24" s="89" t="n"/>
      <c r="P24" s="89">
        <f>第8期!BQ28</f>
        <v/>
      </c>
      <c r="Q24" s="89" t="n"/>
    </row>
    <row r="25">
      <c r="A25" s="57" t="inlineStr">
        <is>
          <t>中位数</t>
        </is>
      </c>
      <c r="B25" s="57">
        <f>MEDIAN(B3:B22)</f>
        <v/>
      </c>
      <c r="C25" s="57">
        <f>VLOOKUP(B25,B3:C22,2,1)</f>
        <v/>
      </c>
      <c r="D25" s="57">
        <f>MEDIAN(D3:D22)</f>
        <v/>
      </c>
      <c r="E25" s="57">
        <f>VLOOKUP(D25,D3:E22,2,1)</f>
        <v/>
      </c>
      <c r="F25" s="57">
        <f>MEDIAN(F3:F22)</f>
        <v/>
      </c>
      <c r="G25" s="57">
        <f>VLOOKUP(F25,F3:G22,2,1)</f>
        <v/>
      </c>
      <c r="H25" s="57">
        <f>MEDIAN(H3:H22)</f>
        <v/>
      </c>
      <c r="I25" s="57">
        <f>VLOOKUP(H25,H3:I22,2,1)</f>
        <v/>
      </c>
      <c r="J25" s="57">
        <f>MEDIAN(J3:J22)</f>
        <v/>
      </c>
      <c r="K25" s="57">
        <f>VLOOKUP(J25,J3:K22,2,1)</f>
        <v/>
      </c>
      <c r="L25" s="57">
        <f>MEDIAN(L3:L22)</f>
        <v/>
      </c>
      <c r="M25" s="57">
        <f>VLOOKUP(L25,L3:M22,2,1)</f>
        <v/>
      </c>
      <c r="N25" s="57">
        <f>MEDIAN(N3:N22)</f>
        <v/>
      </c>
      <c r="O25" s="57">
        <f>VLOOKUP(N25,N3:O22,2,1)</f>
        <v/>
      </c>
      <c r="P25" s="57">
        <f>MEDIAN(P3:P22)</f>
        <v/>
      </c>
      <c r="Q25" s="57">
        <f>VLOOKUP(P25,P3:Q22,2,1)</f>
        <v/>
      </c>
    </row>
    <row r="26">
      <c r="A26" s="89" t="inlineStr">
        <is>
          <t>调整均值</t>
        </is>
      </c>
      <c r="B26" s="89">
        <f>AVERAGE(B3:B22)</f>
        <v/>
      </c>
      <c r="C26" s="89">
        <f>SUMPRODUCT(B3:B22,C3:C22)/SUM(B3:B22)</f>
        <v/>
      </c>
      <c r="D26" s="89">
        <f>AVERAGE(D3:D22)</f>
        <v/>
      </c>
      <c r="E26" s="89">
        <f>SUMPRODUCT(D3:D22,E3:E22)/SUM(D3:D22)</f>
        <v/>
      </c>
      <c r="F26" s="89">
        <f>AVERAGE(F3:F22)</f>
        <v/>
      </c>
      <c r="G26" s="89">
        <f>SUMPRODUCT(F3:F22,G3:G22)/SUM(F3:F22)</f>
        <v/>
      </c>
      <c r="H26" s="89">
        <f>AVERAGE(H3:H22)</f>
        <v/>
      </c>
      <c r="I26" s="89">
        <f>SUMPRODUCT(H3:H22,I3:I22)/SUM(H3:H22)</f>
        <v/>
      </c>
      <c r="J26" s="89">
        <f>AVERAGE(J3:J22)</f>
        <v/>
      </c>
      <c r="K26" s="89">
        <f>SUMPRODUCT(J3:J22,K3:K22)/SUM(J3:J22)</f>
        <v/>
      </c>
      <c r="L26" s="89">
        <f>AVERAGE(L3:L22)</f>
        <v/>
      </c>
      <c r="M26" s="89">
        <f>SUMPRODUCT(L3:L22,M3:M22)/SUM(L3:L22)</f>
        <v/>
      </c>
      <c r="N26" s="89">
        <f>AVERAGE(N3:N22)</f>
        <v/>
      </c>
      <c r="O26" s="89">
        <f>SUMPRODUCT(N3:N22,O3:O22)/SUM(N3:N22)</f>
        <v/>
      </c>
      <c r="P26" s="89">
        <f>AVERAGE(P3:P22)</f>
        <v/>
      </c>
      <c r="Q26" s="89">
        <f>SUMPRODUCT(P3:P22,Q3:Q22)/SUM(P3:P22)</f>
        <v/>
      </c>
    </row>
    <row r="28" ht="15" customHeight="1" s="1178">
      <c r="A28" s="57" t="n"/>
      <c r="B28" s="57" t="inlineStr">
        <is>
          <t>第一期</t>
        </is>
      </c>
      <c r="C28" s="57" t="inlineStr">
        <is>
          <t>第二期</t>
        </is>
      </c>
      <c r="D28" s="57" t="inlineStr">
        <is>
          <t>第三期</t>
        </is>
      </c>
      <c r="E28" s="57" t="inlineStr">
        <is>
          <t>第四期</t>
        </is>
      </c>
      <c r="F28" s="57" t="inlineStr">
        <is>
          <t>第五期</t>
        </is>
      </c>
      <c r="G28" s="57" t="inlineStr">
        <is>
          <t>第六期</t>
        </is>
      </c>
      <c r="H28" s="57" t="inlineStr">
        <is>
          <t>第七期</t>
        </is>
      </c>
      <c r="I28" s="57" t="inlineStr">
        <is>
          <t>第八期</t>
        </is>
      </c>
      <c r="K28" s="1467" t="inlineStr">
        <is>
          <t>调整趋势线</t>
        </is>
      </c>
      <c r="L28" s="136" t="inlineStr">
        <is>
          <t>价格</t>
        </is>
      </c>
      <c r="M28" s="136" t="inlineStr">
        <is>
          <t>销量</t>
        </is>
      </c>
      <c r="N28" s="136" t="inlineStr">
        <is>
          <t>价格系数</t>
        </is>
      </c>
      <c r="O28" s="136" t="inlineStr">
        <is>
          <t>截距</t>
        </is>
      </c>
    </row>
    <row r="29" ht="15" customHeight="1" s="1178">
      <c r="A29" s="57" t="inlineStr">
        <is>
          <t>待销</t>
        </is>
      </c>
      <c r="B29" s="89">
        <f>第1期!AC44</f>
        <v/>
      </c>
      <c r="C29" s="89">
        <f>第2期!AC44</f>
        <v/>
      </c>
      <c r="D29" s="89">
        <f>第3期!AC44</f>
        <v/>
      </c>
      <c r="E29" s="89">
        <f>第4期!AC44</f>
        <v/>
      </c>
      <c r="F29" s="89">
        <f>第5期!AC44</f>
        <v/>
      </c>
      <c r="G29" s="89">
        <f>第6期!AC44</f>
        <v/>
      </c>
      <c r="H29" s="89">
        <f>第7期!AC44</f>
        <v/>
      </c>
      <c r="I29" s="89">
        <f>第8期!AC44</f>
        <v/>
      </c>
      <c r="K29" s="1467" t="inlineStr">
        <is>
          <t>点1</t>
        </is>
      </c>
      <c r="L29" s="1468" t="n"/>
      <c r="M29" s="1468" t="n"/>
      <c r="N29" s="1468">
        <f>(M29-M30)/(L29-L30)</f>
        <v/>
      </c>
      <c r="O29" s="1468">
        <f>M29-N29*L29</f>
        <v/>
      </c>
    </row>
    <row r="30" ht="15" customHeight="1" s="1178">
      <c r="A30" s="57" t="inlineStr">
        <is>
          <t>预计价格系数</t>
        </is>
      </c>
      <c r="B30" s="89" t="n"/>
      <c r="C30" s="89">
        <f>H54</f>
        <v/>
      </c>
      <c r="D30" s="89">
        <f>H55</f>
        <v/>
      </c>
      <c r="E30" s="89">
        <f>H56</f>
        <v/>
      </c>
      <c r="F30" s="89">
        <f>H57</f>
        <v/>
      </c>
      <c r="G30" s="89">
        <f>H58</f>
        <v/>
      </c>
      <c r="H30" s="89">
        <f>H59</f>
        <v/>
      </c>
      <c r="I30" s="89">
        <f>H60</f>
        <v/>
      </c>
      <c r="K30" s="1467" t="inlineStr">
        <is>
          <t>点2</t>
        </is>
      </c>
      <c r="L30" s="1468" t="n"/>
      <c r="M30" s="1468" t="n"/>
      <c r="N30" s="1468" t="n"/>
      <c r="O30" s="1468" t="n"/>
    </row>
    <row r="31">
      <c r="A31" s="57" t="inlineStr">
        <is>
          <t>预计截距</t>
        </is>
      </c>
      <c r="B31" s="89" t="n"/>
      <c r="C31" s="89">
        <f>I54</f>
        <v/>
      </c>
      <c r="D31" s="89">
        <f>I55</f>
        <v/>
      </c>
      <c r="E31" s="89">
        <f>I56</f>
        <v/>
      </c>
      <c r="F31" s="89">
        <f>I57</f>
        <v/>
      </c>
      <c r="G31" s="89">
        <f>I58</f>
        <v/>
      </c>
      <c r="H31" s="89">
        <f>I59</f>
        <v/>
      </c>
      <c r="I31" s="89">
        <f>I60</f>
        <v/>
      </c>
    </row>
    <row r="32" ht="15" customHeight="1" s="1178">
      <c r="A32" s="126" t="inlineStr">
        <is>
          <t>预计价格</t>
        </is>
      </c>
      <c r="B32" s="127" t="n"/>
      <c r="C32" s="1469">
        <f>(C29-C31)/C30</f>
        <v/>
      </c>
      <c r="D32" s="1469">
        <f>(D29-D31)/D30</f>
        <v/>
      </c>
      <c r="E32" s="1469">
        <f>(E29-E31)/E30</f>
        <v/>
      </c>
      <c r="F32" s="1469">
        <f>(F29-F31)/F30</f>
        <v/>
      </c>
      <c r="G32" s="1469">
        <f>(G29-G31)/G30</f>
        <v/>
      </c>
      <c r="H32" s="1469">
        <f>(H29-H31)/H30</f>
        <v/>
      </c>
      <c r="I32" s="1469">
        <f>(I29-I31)/I30</f>
        <v/>
      </c>
      <c r="K32" s="1467" t="inlineStr">
        <is>
          <t>期数</t>
        </is>
      </c>
      <c r="L32" s="57" t="inlineStr">
        <is>
          <t>总需求</t>
        </is>
      </c>
      <c r="M32" s="57" t="inlineStr">
        <is>
          <t>均价</t>
        </is>
      </c>
      <c r="N32" s="57" t="inlineStr">
        <is>
          <t>增长率</t>
        </is>
      </c>
    </row>
    <row r="33">
      <c r="A33" s="129" t="inlineStr">
        <is>
          <t>市场价格与预计价格差</t>
        </is>
      </c>
      <c r="B33" s="1470" t="n"/>
      <c r="C33" s="1470">
        <f>C48/((C47-C31)/C30)-1</f>
        <v/>
      </c>
      <c r="D33" s="1470">
        <f>D48/((D47-D31)/D30)-1</f>
        <v/>
      </c>
      <c r="E33" s="1470">
        <f>E48/((E47-E31)/E30)-1</f>
        <v/>
      </c>
      <c r="F33" s="1470">
        <f>F48/((F47-F31)/F30)-1</f>
        <v/>
      </c>
      <c r="G33" s="1470">
        <f>G48/((G47-G31)/G30)-1</f>
        <v/>
      </c>
      <c r="H33" s="1470">
        <f>H48/((H47-H31)/H30)-1</f>
        <v/>
      </c>
      <c r="I33" s="1470">
        <f>I48/((I47-I31)/I30)-1</f>
        <v/>
      </c>
      <c r="K33" s="57" t="n">
        <v>1</v>
      </c>
      <c r="L33" s="89">
        <f>B24</f>
        <v/>
      </c>
      <c r="M33" s="89">
        <f>C23</f>
        <v/>
      </c>
      <c r="N33" s="89" t="n"/>
    </row>
    <row r="34">
      <c r="K34" s="57" t="n">
        <v>2</v>
      </c>
      <c r="L34" s="89">
        <f>D24</f>
        <v/>
      </c>
      <c r="M34" s="89">
        <f>E23</f>
        <v/>
      </c>
      <c r="N34" s="1471">
        <f>L34/L33-1</f>
        <v/>
      </c>
    </row>
    <row r="35">
      <c r="K35" s="57" t="n">
        <v>3</v>
      </c>
      <c r="L35" s="89">
        <f>F24</f>
        <v/>
      </c>
      <c r="M35" s="89">
        <f>G23</f>
        <v/>
      </c>
      <c r="N35" s="1471">
        <f>L35/L34-1</f>
        <v/>
      </c>
    </row>
    <row r="36">
      <c r="A36" s="57" t="inlineStr">
        <is>
          <t>价格浮动</t>
        </is>
      </c>
      <c r="B36" s="1471" t="n"/>
      <c r="C36" s="1471" t="n">
        <v>0.17</v>
      </c>
      <c r="D36" s="1471" t="n">
        <v>0.06</v>
      </c>
      <c r="E36" s="1471" t="n">
        <v>0.03</v>
      </c>
      <c r="F36" s="1471" t="n">
        <v>0.04</v>
      </c>
      <c r="G36" s="1471" t="n">
        <v>0.02</v>
      </c>
      <c r="H36" s="1471" t="n">
        <v>0</v>
      </c>
      <c r="I36" s="1471" t="n"/>
      <c r="K36" s="57" t="n">
        <v>4</v>
      </c>
      <c r="L36" s="89">
        <f>H24</f>
        <v/>
      </c>
      <c r="M36" s="89">
        <f>I23</f>
        <v/>
      </c>
      <c r="N36" s="1471">
        <f>L36/L35-1</f>
        <v/>
      </c>
    </row>
    <row r="37">
      <c r="A37" s="57" t="inlineStr">
        <is>
          <t>最终定价</t>
        </is>
      </c>
      <c r="B37" s="89" t="n"/>
      <c r="C37" s="89">
        <f>C32*(1+C36)</f>
        <v/>
      </c>
      <c r="D37" s="89">
        <f>D32*(1+D36)</f>
        <v/>
      </c>
      <c r="E37" s="89">
        <f>E32*(1+E36)</f>
        <v/>
      </c>
      <c r="F37" s="89">
        <f>F32*(1+F36)</f>
        <v/>
      </c>
      <c r="G37" s="89">
        <f>G32*(1+G36)</f>
        <v/>
      </c>
      <c r="H37" s="89">
        <f>H32*(1+H36)</f>
        <v/>
      </c>
      <c r="I37" s="89">
        <f>I32*(1+I36)</f>
        <v/>
      </c>
      <c r="K37" s="57" t="n">
        <v>5</v>
      </c>
      <c r="L37" s="89">
        <f>J24</f>
        <v/>
      </c>
      <c r="M37" s="89">
        <f>K23</f>
        <v/>
      </c>
      <c r="N37" s="1471">
        <f>L37/L36-1</f>
        <v/>
      </c>
    </row>
    <row r="38">
      <c r="K38" s="57" t="n">
        <v>6</v>
      </c>
      <c r="L38" s="89">
        <f>L24</f>
        <v/>
      </c>
      <c r="M38" s="89">
        <f>M23</f>
        <v/>
      </c>
      <c r="N38" s="1471">
        <f>L38/L37-1</f>
        <v/>
      </c>
    </row>
    <row r="39">
      <c r="A39" s="57" t="inlineStr">
        <is>
          <t>价格系数</t>
        </is>
      </c>
      <c r="B39" s="131">
        <f>SLOPE(B3:B22,C3:C22)</f>
        <v/>
      </c>
      <c r="C39" s="131">
        <f>SLOPE(D3:D22,E3:E22)</f>
        <v/>
      </c>
      <c r="D39" s="131">
        <f>SLOPE(F3:F22,G3:G22)</f>
        <v/>
      </c>
      <c r="E39" s="131">
        <f>SLOPE(H3:H22,I3:I22)</f>
        <v/>
      </c>
      <c r="F39" s="131">
        <f>SLOPE(J3:J22,K3:K22)</f>
        <v/>
      </c>
      <c r="G39" s="131">
        <f>SLOPE(L3:L22,M3:M22)</f>
        <v/>
      </c>
      <c r="H39" s="131">
        <f>SLOPE(N3:N22,O3:O22)</f>
        <v/>
      </c>
      <c r="I39" s="131">
        <f>SLOPE(P3:P22,Q3:Q22)</f>
        <v/>
      </c>
      <c r="K39" s="57" t="n">
        <v>7</v>
      </c>
      <c r="L39" s="89">
        <f>N24</f>
        <v/>
      </c>
      <c r="M39" s="89">
        <f>O23</f>
        <v/>
      </c>
      <c r="N39" s="1471">
        <f>L39/L38-1</f>
        <v/>
      </c>
    </row>
    <row r="40">
      <c r="A40" s="57" t="inlineStr">
        <is>
          <t>截距</t>
        </is>
      </c>
      <c r="B40" s="131">
        <f>INTERCEPT(B3:B22,C3:C22)</f>
        <v/>
      </c>
      <c r="C40" s="131">
        <f>INTERCEPT(D3:D22,E3:E22)</f>
        <v/>
      </c>
      <c r="D40" s="131">
        <f>INTERCEPT(F3:F22,G3:G22)</f>
        <v/>
      </c>
      <c r="E40" s="131">
        <f>INTERCEPT(H3:H22,I3:I22)</f>
        <v/>
      </c>
      <c r="F40" s="131">
        <f>INTERCEPT(J3:J22,K3:K22)</f>
        <v/>
      </c>
      <c r="G40" s="131">
        <f>INTERCEPT(L3:L22,M3:M22)</f>
        <v/>
      </c>
      <c r="H40" s="131">
        <f>INTERCEPT(N3:N22,O3:O22)</f>
        <v/>
      </c>
      <c r="I40" s="131">
        <f>INTERCEPT(P3:P22,Q3:Q22)</f>
        <v/>
      </c>
      <c r="K40" s="57" t="n">
        <v>8</v>
      </c>
      <c r="L40" s="89">
        <f>P24</f>
        <v/>
      </c>
      <c r="M40" s="89">
        <f>Q23</f>
        <v/>
      </c>
      <c r="N40" s="1471">
        <f>L40/L39-1</f>
        <v/>
      </c>
    </row>
    <row r="41">
      <c r="A41" s="1470" t="inlineStr">
        <is>
          <t>相关系数</t>
        </is>
      </c>
      <c r="B41" s="1472">
        <f>-CORREL(B3:B22,C3:C22)</f>
        <v/>
      </c>
      <c r="C41" s="1472">
        <f>-CORREL(D3:D22,E3:E22)</f>
        <v/>
      </c>
      <c r="D41" s="1472">
        <f>-CORREL(F3:F22,G3:G22)</f>
        <v/>
      </c>
      <c r="E41" s="1472">
        <f>-CORREL(H3:H22,I3:I22)</f>
        <v/>
      </c>
      <c r="F41" s="1472">
        <f>-CORREL(J3:J22,K3:K22)</f>
        <v/>
      </c>
      <c r="G41" s="1472">
        <f>-CORREL(L3:L22,M3:M22)</f>
        <v/>
      </c>
      <c r="H41" s="1472">
        <f>-CORREL(N3:N22,O3:O22)</f>
        <v/>
      </c>
      <c r="I41" s="1472">
        <f>-CORREL(P3:P22,Q3:Q22)</f>
        <v/>
      </c>
    </row>
    <row r="42">
      <c r="A42" s="57" t="inlineStr">
        <is>
          <t>预计需求</t>
        </is>
      </c>
      <c r="B42" s="59">
        <f>C26*B53+C53</f>
        <v/>
      </c>
      <c r="C42" s="59">
        <f>B40+B39*E26</f>
        <v/>
      </c>
      <c r="D42" s="59">
        <f>C40+C39*G26</f>
        <v/>
      </c>
      <c r="E42" s="59">
        <f>D40+D39*I26</f>
        <v/>
      </c>
      <c r="F42" s="59">
        <f>E40+E39*K26</f>
        <v/>
      </c>
      <c r="G42" s="59">
        <f>F40+F39*M26</f>
        <v/>
      </c>
      <c r="H42" s="59">
        <f>G40+G39*O26</f>
        <v/>
      </c>
      <c r="I42" s="59">
        <f>H40+H39*Q26</f>
        <v/>
      </c>
    </row>
    <row r="43">
      <c r="A43" s="57" t="inlineStr">
        <is>
          <t>实际需求</t>
        </is>
      </c>
      <c r="B43" s="59">
        <f>C26*B39+B40</f>
        <v/>
      </c>
      <c r="C43" s="59">
        <f>E26*C39+C40</f>
        <v/>
      </c>
      <c r="D43" s="59">
        <f>G26*D39+D40</f>
        <v/>
      </c>
      <c r="E43" s="59">
        <f>I26*E39+E40</f>
        <v/>
      </c>
      <c r="F43" s="59">
        <f>K26*F39+F40</f>
        <v/>
      </c>
      <c r="G43" s="59">
        <f>M26*G39+G40</f>
        <v/>
      </c>
      <c r="H43" s="59">
        <f>O26*H39+H40</f>
        <v/>
      </c>
      <c r="I43" s="59">
        <f>Q26*I39+I40</f>
        <v/>
      </c>
    </row>
    <row r="44">
      <c r="A44" s="57" t="inlineStr">
        <is>
          <t>自然增长率</t>
        </is>
      </c>
      <c r="B44" s="133">
        <f>B43/B42-1</f>
        <v/>
      </c>
      <c r="C44" s="133">
        <f>C43/C42-1</f>
        <v/>
      </c>
      <c r="D44" s="133">
        <f>D43/D42-1</f>
        <v/>
      </c>
      <c r="E44" s="133">
        <f>E43/E42-1</f>
        <v/>
      </c>
      <c r="F44" s="133">
        <f>F43/F42-1</f>
        <v/>
      </c>
      <c r="G44" s="133">
        <f>G43/G42-1</f>
        <v/>
      </c>
      <c r="H44" s="133">
        <f>H43/H42-1</f>
        <v/>
      </c>
      <c r="I44" s="133">
        <f>I43/I42-1</f>
        <v/>
      </c>
    </row>
    <row r="46">
      <c r="A46" s="57" t="inlineStr">
        <is>
          <t>实际价格</t>
        </is>
      </c>
      <c r="B46" s="89">
        <f>第1期!D8</f>
        <v/>
      </c>
      <c r="C46" s="89">
        <f>第2期!D8</f>
        <v/>
      </c>
      <c r="D46" s="89">
        <f>第3期!D8</f>
        <v/>
      </c>
      <c r="E46" s="89">
        <f>第4期!D8</f>
        <v/>
      </c>
      <c r="F46" s="89">
        <f>第5期!D8</f>
        <v/>
      </c>
      <c r="G46" s="89">
        <f>第6期!D8</f>
        <v/>
      </c>
      <c r="H46" s="89">
        <f>第7期!D8</f>
        <v/>
      </c>
      <c r="I46" s="89">
        <f>第8期!D8</f>
        <v/>
      </c>
    </row>
    <row r="47">
      <c r="A47" s="57" t="inlineStr">
        <is>
          <t>自己需求</t>
        </is>
      </c>
      <c r="B47" s="89">
        <f>第1期!AQ19</f>
        <v/>
      </c>
      <c r="C47" s="89">
        <f>第2期!AQ19</f>
        <v/>
      </c>
      <c r="D47" s="89">
        <f>第3期!AQ19</f>
        <v/>
      </c>
      <c r="E47" s="89">
        <f>第4期!AQ19</f>
        <v/>
      </c>
      <c r="F47" s="89">
        <f>第5期!AQ19</f>
        <v/>
      </c>
      <c r="G47" s="89">
        <f>第6期!AQ19</f>
        <v/>
      </c>
      <c r="H47" s="89">
        <f>第7期!AQ19</f>
        <v/>
      </c>
      <c r="I47" s="89">
        <f>第8期!AQ19</f>
        <v/>
      </c>
    </row>
    <row r="48">
      <c r="A48" s="57" t="inlineStr">
        <is>
          <t>市场价格</t>
        </is>
      </c>
      <c r="B48" s="89">
        <f>(B47-B40)/B39</f>
        <v/>
      </c>
      <c r="C48" s="89">
        <f>(C47-C40)/C39</f>
        <v/>
      </c>
      <c r="D48" s="89">
        <f>(D47-D40)/D39</f>
        <v/>
      </c>
      <c r="E48" s="89">
        <f>(E47-E40)/E39</f>
        <v/>
      </c>
      <c r="F48" s="89">
        <f>(F47-F40)/F39</f>
        <v/>
      </c>
      <c r="G48" s="89">
        <f>(G47-G40)/G39</f>
        <v/>
      </c>
      <c r="H48" s="89">
        <f>(H47-H40)/H39</f>
        <v/>
      </c>
      <c r="I48" s="89">
        <f>(I47-I40)/I39</f>
        <v/>
      </c>
    </row>
    <row r="49">
      <c r="A49" s="1470" t="inlineStr">
        <is>
          <t>价格优势</t>
        </is>
      </c>
      <c r="B49" s="1473">
        <f>B46/B48-1</f>
        <v/>
      </c>
      <c r="C49" s="1473">
        <f>C46/C48-1</f>
        <v/>
      </c>
      <c r="D49" s="1473">
        <f>D46/D48-1</f>
        <v/>
      </c>
      <c r="E49" s="1473">
        <f>E46/E48-1</f>
        <v/>
      </c>
      <c r="F49" s="1473">
        <f>F46/F48-1</f>
        <v/>
      </c>
      <c r="G49" s="1473">
        <f>G46/G48-1</f>
        <v/>
      </c>
      <c r="H49" s="1473">
        <f>H46/H48-1</f>
        <v/>
      </c>
      <c r="I49" s="1473">
        <f>I46/I48-1</f>
        <v/>
      </c>
    </row>
    <row r="50">
      <c r="A50" s="57" t="inlineStr">
        <is>
          <t>平均价格优势</t>
        </is>
      </c>
      <c r="B50" s="1471" t="n"/>
      <c r="C50" s="1471" t="n"/>
      <c r="D50" s="1471">
        <f>AVERAGE(B49:D49)</f>
        <v/>
      </c>
      <c r="E50" s="1471">
        <f>AVERAGE(B49:E49)</f>
        <v/>
      </c>
      <c r="F50" s="1471">
        <f>AVERAGE(B49:F49)</f>
        <v/>
      </c>
      <c r="G50" s="1471">
        <f>AVERAGE(B49:G49)</f>
        <v/>
      </c>
      <c r="H50" s="1471">
        <f>AVERAGE(B49:H49)</f>
        <v/>
      </c>
      <c r="I50" s="1471">
        <f>AVERAGE(B49:I49)</f>
        <v/>
      </c>
    </row>
    <row r="52">
      <c r="A52" s="57" t="inlineStr">
        <is>
          <t>期数</t>
        </is>
      </c>
      <c r="B52" s="57" t="inlineStr">
        <is>
          <t>价格系数</t>
        </is>
      </c>
      <c r="C52" s="57" t="inlineStr">
        <is>
          <t>截距</t>
        </is>
      </c>
      <c r="D52" s="57" t="inlineStr">
        <is>
          <t>图一系数</t>
        </is>
      </c>
      <c r="E52" s="57" t="inlineStr">
        <is>
          <t>图一截距</t>
        </is>
      </c>
      <c r="F52" s="57" t="inlineStr">
        <is>
          <t>图三系数</t>
        </is>
      </c>
      <c r="G52" s="57" t="inlineStr">
        <is>
          <t>图三截距</t>
        </is>
      </c>
      <c r="H52" s="57" t="inlineStr">
        <is>
          <t>下期价格系数</t>
        </is>
      </c>
      <c r="I52" s="57" t="inlineStr">
        <is>
          <t>下期截距</t>
        </is>
      </c>
    </row>
    <row r="53">
      <c r="A53" s="57" t="n">
        <v>0</v>
      </c>
      <c r="B53" s="89">
        <f>(弹性分析!G6-弹性分析!G5-弹性分析!G5*弹性分析!Q12)/(弹性分析!C6-弹性分析!G5)</f>
        <v/>
      </c>
      <c r="C53" s="89">
        <f>-B53*弹性分析!C5+弹性分析!G5</f>
        <v/>
      </c>
      <c r="D53" s="89" t="n"/>
      <c r="E53" s="89" t="n"/>
      <c r="F53" s="89" t="n"/>
      <c r="G53" s="89" t="n"/>
      <c r="H53" s="89" t="n"/>
      <c r="I53" s="89" t="n"/>
    </row>
    <row r="54">
      <c r="A54" s="57" t="n">
        <v>1</v>
      </c>
      <c r="B54" s="89">
        <f>B39</f>
        <v/>
      </c>
      <c r="C54" s="89">
        <f>B40</f>
        <v/>
      </c>
      <c r="D54" s="89">
        <f>SLOPE(B53:B54,A53:A54)</f>
        <v/>
      </c>
      <c r="E54" s="89">
        <f>INTERCEPT(B53:B54,A53:A54)</f>
        <v/>
      </c>
      <c r="F54" s="89">
        <f>SLOPE(C53:C54,B53:B54)</f>
        <v/>
      </c>
      <c r="G54" s="89">
        <f>INTERCEPT(C53:C54,B53:B54)</f>
        <v/>
      </c>
      <c r="H54" s="89">
        <f>D54*A55+E54</f>
        <v/>
      </c>
      <c r="I54" s="89">
        <f>F54*H54+G54</f>
        <v/>
      </c>
    </row>
    <row r="55">
      <c r="A55" s="57" t="n">
        <v>2</v>
      </c>
      <c r="B55" s="89">
        <f>C39</f>
        <v/>
      </c>
      <c r="C55" s="89">
        <f>C40</f>
        <v/>
      </c>
      <c r="D55" s="89">
        <f>SLOPE(B53:B55,A53:A55)</f>
        <v/>
      </c>
      <c r="E55" s="89">
        <f>INTERCEPT(B53:B55,A53:A55)</f>
        <v/>
      </c>
      <c r="F55" s="89">
        <f>SLOPE(C53:C55,B53:B55)</f>
        <v/>
      </c>
      <c r="G55" s="89">
        <f>INTERCEPT(C53:C55,B53:B55)</f>
        <v/>
      </c>
      <c r="H55" s="89">
        <f>D55*A56+E55</f>
        <v/>
      </c>
      <c r="I55" s="89">
        <f>F55*H55+G55</f>
        <v/>
      </c>
    </row>
    <row r="56">
      <c r="A56" s="57" t="n">
        <v>3</v>
      </c>
      <c r="B56" s="89">
        <f>D39</f>
        <v/>
      </c>
      <c r="C56" s="89">
        <f>D40</f>
        <v/>
      </c>
      <c r="D56" s="89">
        <f>SLOPE(B53:B56,A53:A56)</f>
        <v/>
      </c>
      <c r="E56" s="89">
        <f>INTERCEPT(B53:B56,A53:A56)</f>
        <v/>
      </c>
      <c r="F56" s="89">
        <f>SLOPE(C53:C56,B53:B56)</f>
        <v/>
      </c>
      <c r="G56" s="89">
        <f>INTERCEPT(C53:C56,B53:B56)</f>
        <v/>
      </c>
      <c r="H56" s="89">
        <f>D56*A57+E56</f>
        <v/>
      </c>
      <c r="I56" s="89">
        <f>F56*H56+G56</f>
        <v/>
      </c>
    </row>
    <row r="57">
      <c r="A57" s="57" t="n">
        <v>4</v>
      </c>
      <c r="B57" s="89">
        <f>E39</f>
        <v/>
      </c>
      <c r="C57" s="89">
        <f>E40</f>
        <v/>
      </c>
      <c r="D57" s="89">
        <f>SLOPE(B53:B57,A53:A57)</f>
        <v/>
      </c>
      <c r="E57" s="89">
        <f>INTERCEPT(B53:B57,A53:A57)</f>
        <v/>
      </c>
      <c r="F57" s="89">
        <f>SLOPE(C53:C57,B53:B57)</f>
        <v/>
      </c>
      <c r="G57" s="89">
        <f>INTERCEPT(C53:C57,B53:B57)</f>
        <v/>
      </c>
      <c r="H57" s="89">
        <f>D57*A58+E57</f>
        <v/>
      </c>
      <c r="I57" s="89">
        <f>F57*H57+G57</f>
        <v/>
      </c>
    </row>
    <row r="58">
      <c r="A58" s="57" t="n">
        <v>5</v>
      </c>
      <c r="B58" s="89">
        <f>F39</f>
        <v/>
      </c>
      <c r="C58" s="89">
        <f>F40</f>
        <v/>
      </c>
      <c r="D58" s="89">
        <f>SLOPE(B53:B58,A53:A58)</f>
        <v/>
      </c>
      <c r="E58" s="89">
        <f>INTERCEPT(B53:B58,A53:A58)</f>
        <v/>
      </c>
      <c r="F58" s="89">
        <f>SLOPE(C53:C58,B53:B58)</f>
        <v/>
      </c>
      <c r="G58" s="89">
        <f>INTERCEPT(C53:C58,B53:B58)</f>
        <v/>
      </c>
      <c r="H58" s="89">
        <f>D58*A59+E58</f>
        <v/>
      </c>
      <c r="I58" s="89">
        <f>F58*H58+G58</f>
        <v/>
      </c>
    </row>
    <row r="59">
      <c r="A59" s="57" t="n">
        <v>6</v>
      </c>
      <c r="B59" s="89">
        <f>G39</f>
        <v/>
      </c>
      <c r="C59" s="89">
        <f>G40</f>
        <v/>
      </c>
      <c r="D59" s="89">
        <f>SLOPE(B53:B59,A53:A59)</f>
        <v/>
      </c>
      <c r="E59" s="89">
        <f>INTERCEPT(B53:B59,A53:A59)</f>
        <v/>
      </c>
      <c r="F59" s="89">
        <f>SLOPE(C53:C59,B53:B59)</f>
        <v/>
      </c>
      <c r="G59" s="89">
        <f>INTERCEPT(C53:C59,B53:B59)</f>
        <v/>
      </c>
      <c r="H59" s="89">
        <f>D59*A60+E59</f>
        <v/>
      </c>
      <c r="I59" s="89">
        <f>F59*H59+G59</f>
        <v/>
      </c>
    </row>
    <row r="60">
      <c r="A60" s="57" t="n">
        <v>7</v>
      </c>
      <c r="B60" s="89">
        <f>H39</f>
        <v/>
      </c>
      <c r="C60" s="89">
        <f>H40</f>
        <v/>
      </c>
      <c r="D60" s="89">
        <f>SLOPE(B53:B60,A53:A60)</f>
        <v/>
      </c>
      <c r="E60" s="89">
        <f>INTERCEPT(B53:B60,A53:A60)</f>
        <v/>
      </c>
      <c r="F60" s="89">
        <f>SLOPE(C53:C60,B53:B60)</f>
        <v/>
      </c>
      <c r="G60" s="89">
        <f>INTERCEPT(C53:C60,B53:B60)</f>
        <v/>
      </c>
      <c r="H60" s="89">
        <f>D60*A61+E60</f>
        <v/>
      </c>
      <c r="I60" s="89">
        <f>F60*H60+G60</f>
        <v/>
      </c>
    </row>
    <row r="61">
      <c r="A61" s="57" t="n">
        <v>8</v>
      </c>
      <c r="B61" s="89">
        <f>I39</f>
        <v/>
      </c>
      <c r="C61" s="89">
        <f>I40</f>
        <v/>
      </c>
      <c r="D61" s="89">
        <f>SLOPE(B53:B61,A53:A61)</f>
        <v/>
      </c>
      <c r="E61" s="89">
        <f>INTERCEPT(B53:B61,A53:A61)</f>
        <v/>
      </c>
      <c r="F61" s="89">
        <f>SLOPE(C53:C61,B53:B61)</f>
        <v/>
      </c>
      <c r="G61" s="89">
        <f>INTERCEPT(C53:C61,B53:B61)</f>
        <v/>
      </c>
      <c r="H61" s="89" t="n"/>
      <c r="I61" s="89" t="n"/>
    </row>
  </sheetData>
  <mergeCells count="9">
    <mergeCell ref="N1:O1"/>
    <mergeCell ref="D1:E1"/>
    <mergeCell ref="H1:I1"/>
    <mergeCell ref="L1:M1"/>
    <mergeCell ref="J1:K1"/>
    <mergeCell ref="P1:Q1"/>
    <mergeCell ref="B1:C1"/>
    <mergeCell ref="F1:G1"/>
    <mergeCell ref="A1:A2"/>
  </mergeCells>
  <pageMargins left="0.7" right="0.7" top="0.75" bottom="0.75" header="0.3" footer="0.3"/>
  <drawing xmlns:r="http://schemas.openxmlformats.org/officeDocument/2006/relationships" r:id="rId1"/>
</worksheet>
</file>

<file path=xl/worksheets/sheet24.xml><?xml version="1.0" encoding="utf-8"?>
<worksheet xmlns="http://schemas.openxmlformats.org/spreadsheetml/2006/main">
  <sheetPr codeName="Sheet16">
    <tabColor rgb="FFE1EEFF"/>
    <outlinePr summaryBelow="1" summaryRight="1"/>
    <pageSetUpPr/>
  </sheetPr>
  <dimension ref="A1:Q61"/>
  <sheetViews>
    <sheetView zoomScale="73" zoomScaleNormal="73" workbookViewId="0">
      <selection activeCell="H71" sqref="H71"/>
    </sheetView>
  </sheetViews>
  <sheetFormatPr baseColWidth="8" defaultColWidth="9" defaultRowHeight="14"/>
  <cols>
    <col width="24.1796875" customWidth="1" style="1178" min="1" max="1"/>
    <col width="12.90625" customWidth="1" style="1178" min="3" max="3"/>
    <col width="14.08984375" customWidth="1" style="1178" min="4" max="9"/>
    <col width="9.1796875" customWidth="1" style="1178" min="14" max="15"/>
  </cols>
  <sheetData>
    <row r="1" ht="15" customHeight="1" s="1178">
      <c r="A1" s="1155" t="inlineStr">
        <is>
          <t>企业</t>
        </is>
      </c>
      <c r="B1" s="1154" t="inlineStr">
        <is>
          <t>第一期</t>
        </is>
      </c>
      <c r="C1" s="1181" t="n"/>
      <c r="D1" s="1154" t="inlineStr">
        <is>
          <t>第二期</t>
        </is>
      </c>
      <c r="E1" s="1181" t="n"/>
      <c r="F1" s="1154" t="inlineStr">
        <is>
          <t>第三期</t>
        </is>
      </c>
      <c r="G1" s="1181" t="n"/>
      <c r="H1" s="1154" t="inlineStr">
        <is>
          <t>第四期</t>
        </is>
      </c>
      <c r="I1" s="1181" t="n"/>
      <c r="J1" s="1154" t="inlineStr">
        <is>
          <t>第五期</t>
        </is>
      </c>
      <c r="K1" s="1181" t="n"/>
      <c r="L1" s="1154" t="inlineStr">
        <is>
          <t>第六期</t>
        </is>
      </c>
      <c r="M1" s="1181" t="n"/>
      <c r="N1" s="1154" t="inlineStr">
        <is>
          <t>第七期</t>
        </is>
      </c>
      <c r="O1" s="1181" t="n"/>
      <c r="P1" s="1154" t="inlineStr">
        <is>
          <t>第八期</t>
        </is>
      </c>
      <c r="Q1" s="1181" t="n"/>
    </row>
    <row r="2" ht="15" customHeight="1" s="1178">
      <c r="A2" s="1229" t="n"/>
      <c r="B2" s="122" t="inlineStr">
        <is>
          <t>需求</t>
        </is>
      </c>
      <c r="C2" s="122" t="inlineStr">
        <is>
          <t>价格</t>
        </is>
      </c>
      <c r="D2" s="122" t="inlineStr">
        <is>
          <t>需求</t>
        </is>
      </c>
      <c r="E2" s="122" t="inlineStr">
        <is>
          <t>价格</t>
        </is>
      </c>
      <c r="F2" s="122" t="inlineStr">
        <is>
          <t>需求</t>
        </is>
      </c>
      <c r="G2" s="122" t="inlineStr">
        <is>
          <t>价格</t>
        </is>
      </c>
      <c r="H2" s="122" t="inlineStr">
        <is>
          <t>需求</t>
        </is>
      </c>
      <c r="I2" s="122" t="inlineStr">
        <is>
          <t>价格</t>
        </is>
      </c>
      <c r="J2" s="122" t="inlineStr">
        <is>
          <t>需求</t>
        </is>
      </c>
      <c r="K2" s="122" t="inlineStr">
        <is>
          <t>价格</t>
        </is>
      </c>
      <c r="L2" s="122" t="inlineStr">
        <is>
          <t>需求</t>
        </is>
      </c>
      <c r="M2" s="122" t="inlineStr">
        <is>
          <t>价格</t>
        </is>
      </c>
      <c r="N2" s="122" t="inlineStr">
        <is>
          <t>需求</t>
        </is>
      </c>
      <c r="O2" s="122" t="inlineStr">
        <is>
          <t>价格</t>
        </is>
      </c>
      <c r="P2" s="122" t="inlineStr">
        <is>
          <t>需求</t>
        </is>
      </c>
      <c r="Q2" s="122" t="inlineStr">
        <is>
          <t>价格</t>
        </is>
      </c>
    </row>
    <row r="3">
      <c r="A3" s="123">
        <f>第1期!AN37</f>
        <v/>
      </c>
      <c r="B3" s="124">
        <f>第1期!BR7</f>
        <v/>
      </c>
      <c r="C3" s="124">
        <f>第1期!AZ37</f>
        <v/>
      </c>
      <c r="D3" s="124">
        <f>第2期!BR7</f>
        <v/>
      </c>
      <c r="E3" s="124">
        <f>第2期!AZ37</f>
        <v/>
      </c>
      <c r="F3" s="124">
        <f>第3期!BR7</f>
        <v/>
      </c>
      <c r="G3" s="124">
        <f>第3期!AZ37</f>
        <v/>
      </c>
      <c r="H3" s="124">
        <f>第4期!BR7</f>
        <v/>
      </c>
      <c r="I3" s="124">
        <f>第4期!AZ37</f>
        <v/>
      </c>
      <c r="J3" s="124">
        <f>第5期!BR7</f>
        <v/>
      </c>
      <c r="K3" s="124">
        <f>第5期!AZ37</f>
        <v/>
      </c>
      <c r="L3" s="124">
        <f>第6期!BR7</f>
        <v/>
      </c>
      <c r="M3" s="124">
        <f>第6期!AZ37</f>
        <v/>
      </c>
      <c r="N3" s="124">
        <f>第7期!BR7</f>
        <v/>
      </c>
      <c r="O3" s="124">
        <f>第7期!AZ37</f>
        <v/>
      </c>
      <c r="P3" s="124">
        <f>第8期!BR7</f>
        <v/>
      </c>
      <c r="Q3" s="124">
        <f>第8期!AZ37</f>
        <v/>
      </c>
    </row>
    <row r="4">
      <c r="A4" s="123">
        <f>第1期!AN38</f>
        <v/>
      </c>
      <c r="B4" s="124" t="n"/>
      <c r="C4" s="124" t="n"/>
      <c r="D4" s="124">
        <f>第2期!BR8</f>
        <v/>
      </c>
      <c r="E4" s="124">
        <f>第2期!AZ38</f>
        <v/>
      </c>
      <c r="F4" s="124">
        <f>第3期!BR8</f>
        <v/>
      </c>
      <c r="G4" s="124">
        <f>第3期!AZ38</f>
        <v/>
      </c>
      <c r="H4" s="124">
        <f>第4期!BR8</f>
        <v/>
      </c>
      <c r="I4" s="124">
        <f>第4期!AZ38</f>
        <v/>
      </c>
      <c r="J4" s="124">
        <f>第5期!BR8</f>
        <v/>
      </c>
      <c r="K4" s="124">
        <f>第5期!AZ38</f>
        <v/>
      </c>
      <c r="L4" s="124">
        <f>第6期!BR8</f>
        <v/>
      </c>
      <c r="M4" s="124">
        <f>第6期!AZ38</f>
        <v/>
      </c>
      <c r="N4" s="124">
        <f>第7期!BR8</f>
        <v/>
      </c>
      <c r="O4" s="124">
        <f>第7期!AZ38</f>
        <v/>
      </c>
      <c r="P4" s="124">
        <f>第8期!BR8</f>
        <v/>
      </c>
      <c r="Q4" s="124">
        <f>第8期!AZ38</f>
        <v/>
      </c>
    </row>
    <row r="5">
      <c r="A5" s="123">
        <f>第1期!AN39</f>
        <v/>
      </c>
      <c r="B5" s="124">
        <f>第1期!BR9</f>
        <v/>
      </c>
      <c r="C5" s="124">
        <f>第1期!AZ39</f>
        <v/>
      </c>
      <c r="D5" s="124">
        <f>第2期!BR9</f>
        <v/>
      </c>
      <c r="E5" s="124">
        <f>第2期!AZ39</f>
        <v/>
      </c>
      <c r="F5" s="124">
        <f>第3期!BR9</f>
        <v/>
      </c>
      <c r="G5" s="124">
        <f>第3期!AZ39</f>
        <v/>
      </c>
      <c r="H5" s="124">
        <f>第4期!BR9</f>
        <v/>
      </c>
      <c r="I5" s="124">
        <f>第4期!AZ39</f>
        <v/>
      </c>
      <c r="J5" s="124">
        <f>第5期!BR9</f>
        <v/>
      </c>
      <c r="K5" s="124">
        <f>第5期!AZ39</f>
        <v/>
      </c>
      <c r="L5" s="124">
        <f>第6期!BR9</f>
        <v/>
      </c>
      <c r="M5" s="124">
        <f>第6期!AZ39</f>
        <v/>
      </c>
      <c r="N5" s="124">
        <f>第7期!BR9</f>
        <v/>
      </c>
      <c r="O5" s="124">
        <f>第7期!AZ39</f>
        <v/>
      </c>
      <c r="P5" s="124">
        <f>第8期!BR9</f>
        <v/>
      </c>
      <c r="Q5" s="124">
        <f>第8期!AZ39</f>
        <v/>
      </c>
    </row>
    <row r="6">
      <c r="A6" s="123">
        <f>第1期!AN40</f>
        <v/>
      </c>
      <c r="B6" s="124">
        <f>第1期!BR10</f>
        <v/>
      </c>
      <c r="C6" s="124">
        <f>第1期!AZ40</f>
        <v/>
      </c>
      <c r="D6" s="124">
        <f>第2期!BR10</f>
        <v/>
      </c>
      <c r="E6" s="124">
        <f>第2期!AZ40</f>
        <v/>
      </c>
      <c r="F6" s="124">
        <f>第3期!BR10</f>
        <v/>
      </c>
      <c r="G6" s="124">
        <f>第3期!AZ40</f>
        <v/>
      </c>
      <c r="H6" s="124">
        <f>第4期!BR10</f>
        <v/>
      </c>
      <c r="I6" s="124">
        <f>第4期!AZ40</f>
        <v/>
      </c>
      <c r="J6" s="124">
        <f>第5期!BR10</f>
        <v/>
      </c>
      <c r="K6" s="124">
        <f>第5期!AZ40</f>
        <v/>
      </c>
      <c r="L6" s="124">
        <f>第6期!BR10</f>
        <v/>
      </c>
      <c r="M6" s="124">
        <f>第6期!AZ40</f>
        <v/>
      </c>
      <c r="N6" s="124">
        <f>第7期!BR10</f>
        <v/>
      </c>
      <c r="O6" s="124">
        <f>第7期!AZ40</f>
        <v/>
      </c>
      <c r="P6" s="124">
        <f>第8期!BR10</f>
        <v/>
      </c>
      <c r="Q6" s="124">
        <f>第8期!AZ40</f>
        <v/>
      </c>
    </row>
    <row r="7">
      <c r="A7" s="123">
        <f>第1期!AN41</f>
        <v/>
      </c>
      <c r="B7" s="124">
        <f>第1期!BR11</f>
        <v/>
      </c>
      <c r="C7" s="124">
        <f>第1期!AZ41</f>
        <v/>
      </c>
      <c r="D7" s="124">
        <f>第2期!BR11</f>
        <v/>
      </c>
      <c r="E7" s="124">
        <f>第2期!AZ41</f>
        <v/>
      </c>
      <c r="F7" s="124">
        <f>第3期!BR11</f>
        <v/>
      </c>
      <c r="G7" s="124">
        <f>第3期!AZ41</f>
        <v/>
      </c>
      <c r="H7" s="124">
        <f>第4期!BR11</f>
        <v/>
      </c>
      <c r="I7" s="124">
        <f>第4期!AZ41</f>
        <v/>
      </c>
      <c r="J7" s="124">
        <f>第5期!BR11</f>
        <v/>
      </c>
      <c r="K7" s="124">
        <f>第5期!AZ41</f>
        <v/>
      </c>
      <c r="L7" s="124">
        <f>第6期!BR11</f>
        <v/>
      </c>
      <c r="M7" s="124">
        <f>第6期!AZ41</f>
        <v/>
      </c>
      <c r="N7" s="124">
        <f>第7期!BR11</f>
        <v/>
      </c>
      <c r="O7" s="124">
        <f>第7期!AZ41</f>
        <v/>
      </c>
      <c r="P7" s="124">
        <f>第8期!BR11</f>
        <v/>
      </c>
      <c r="Q7" s="124">
        <f>第8期!AZ41</f>
        <v/>
      </c>
    </row>
    <row r="8">
      <c r="A8" s="123">
        <f>第1期!AN42</f>
        <v/>
      </c>
      <c r="B8" s="124">
        <f>第1期!BR12</f>
        <v/>
      </c>
      <c r="C8" s="124">
        <f>第1期!AZ42</f>
        <v/>
      </c>
      <c r="D8" s="124">
        <f>第2期!BR12</f>
        <v/>
      </c>
      <c r="E8" s="124">
        <f>第2期!AZ42</f>
        <v/>
      </c>
      <c r="F8" s="124">
        <f>第3期!BR12</f>
        <v/>
      </c>
      <c r="G8" s="124">
        <f>第3期!AZ42</f>
        <v/>
      </c>
      <c r="H8" s="124">
        <f>第4期!BR12</f>
        <v/>
      </c>
      <c r="I8" s="124">
        <f>第4期!AZ42</f>
        <v/>
      </c>
      <c r="J8" s="124">
        <f>第5期!BR12</f>
        <v/>
      </c>
      <c r="K8" s="124">
        <f>第5期!AZ42</f>
        <v/>
      </c>
      <c r="L8" s="124">
        <f>第6期!BR12</f>
        <v/>
      </c>
      <c r="M8" s="124">
        <f>第6期!AZ42</f>
        <v/>
      </c>
      <c r="N8" s="124">
        <f>第7期!BR12</f>
        <v/>
      </c>
      <c r="O8" s="124">
        <f>第7期!AZ42</f>
        <v/>
      </c>
      <c r="P8" s="124">
        <f>第8期!BR12</f>
        <v/>
      </c>
      <c r="Q8" s="124">
        <f>第8期!AZ42</f>
        <v/>
      </c>
    </row>
    <row r="9">
      <c r="A9" s="123">
        <f>第1期!AN43</f>
        <v/>
      </c>
      <c r="B9" s="124">
        <f>第1期!BR13</f>
        <v/>
      </c>
      <c r="C9" s="124">
        <f>第1期!AZ43</f>
        <v/>
      </c>
      <c r="D9" s="124">
        <f>第2期!BR13</f>
        <v/>
      </c>
      <c r="E9" s="124">
        <f>第2期!AZ43</f>
        <v/>
      </c>
      <c r="F9" s="124">
        <f>第3期!BR13</f>
        <v/>
      </c>
      <c r="G9" s="124">
        <f>第3期!AZ43</f>
        <v/>
      </c>
      <c r="H9" s="124">
        <f>第4期!BR13</f>
        <v/>
      </c>
      <c r="I9" s="124">
        <f>第4期!AZ43</f>
        <v/>
      </c>
      <c r="J9" s="124">
        <f>第5期!BR13</f>
        <v/>
      </c>
      <c r="K9" s="124">
        <f>第5期!AZ43</f>
        <v/>
      </c>
      <c r="L9" s="124">
        <f>第6期!BR13</f>
        <v/>
      </c>
      <c r="M9" s="124">
        <f>第6期!AZ43</f>
        <v/>
      </c>
      <c r="N9" s="124">
        <f>第7期!BR13</f>
        <v/>
      </c>
      <c r="O9" s="124">
        <f>第7期!AZ43</f>
        <v/>
      </c>
      <c r="P9" s="124">
        <f>第8期!BR13</f>
        <v/>
      </c>
      <c r="Q9" s="124">
        <f>第8期!AZ43</f>
        <v/>
      </c>
    </row>
    <row r="10">
      <c r="A10" s="123">
        <f>第1期!AN44</f>
        <v/>
      </c>
      <c r="B10" s="124">
        <f>第1期!BR14</f>
        <v/>
      </c>
      <c r="C10" s="124">
        <f>第1期!AZ44</f>
        <v/>
      </c>
      <c r="D10" s="124">
        <f>第2期!BR14</f>
        <v/>
      </c>
      <c r="E10" s="124">
        <f>第2期!AZ44</f>
        <v/>
      </c>
      <c r="F10" s="124">
        <f>第3期!BR14</f>
        <v/>
      </c>
      <c r="G10" s="124">
        <f>第3期!AZ44</f>
        <v/>
      </c>
      <c r="H10" s="124">
        <f>第4期!BR14</f>
        <v/>
      </c>
      <c r="I10" s="124">
        <f>第4期!AZ44</f>
        <v/>
      </c>
      <c r="J10" s="124">
        <f>第5期!BR14</f>
        <v/>
      </c>
      <c r="K10" s="124">
        <f>第5期!AZ44</f>
        <v/>
      </c>
      <c r="L10" s="124">
        <f>第6期!BR14</f>
        <v/>
      </c>
      <c r="M10" s="124">
        <f>第6期!AZ44</f>
        <v/>
      </c>
      <c r="N10" s="124">
        <f>第7期!BR14</f>
        <v/>
      </c>
      <c r="O10" s="124">
        <f>第7期!AZ44</f>
        <v/>
      </c>
      <c r="P10" s="124">
        <f>第8期!BR14</f>
        <v/>
      </c>
      <c r="Q10" s="124">
        <f>第8期!AZ44</f>
        <v/>
      </c>
    </row>
    <row r="11">
      <c r="A11" s="123">
        <f>第1期!AN45</f>
        <v/>
      </c>
      <c r="B11" s="124">
        <f>第1期!BR15</f>
        <v/>
      </c>
      <c r="C11" s="124">
        <f>第1期!AZ45</f>
        <v/>
      </c>
      <c r="D11" s="124">
        <f>第2期!BR15</f>
        <v/>
      </c>
      <c r="E11" s="124">
        <f>第2期!AZ45</f>
        <v/>
      </c>
      <c r="F11" s="124">
        <f>第3期!BR15</f>
        <v/>
      </c>
      <c r="G11" s="124">
        <f>第3期!AZ45</f>
        <v/>
      </c>
      <c r="H11" s="124">
        <f>第4期!BR15</f>
        <v/>
      </c>
      <c r="I11" s="124">
        <f>第4期!AZ45</f>
        <v/>
      </c>
      <c r="J11" s="124">
        <f>第5期!BR15</f>
        <v/>
      </c>
      <c r="K11" s="124">
        <f>第5期!AZ45</f>
        <v/>
      </c>
      <c r="L11" s="124">
        <f>第6期!BR15</f>
        <v/>
      </c>
      <c r="M11" s="124">
        <f>第6期!AZ45</f>
        <v/>
      </c>
      <c r="N11" s="124">
        <f>第7期!BR15</f>
        <v/>
      </c>
      <c r="O11" s="124">
        <f>第7期!AZ45</f>
        <v/>
      </c>
      <c r="P11" s="124">
        <f>第8期!BR15</f>
        <v/>
      </c>
      <c r="Q11" s="124">
        <f>第8期!AZ45</f>
        <v/>
      </c>
    </row>
    <row r="12">
      <c r="A12" s="123">
        <f>第1期!AN46</f>
        <v/>
      </c>
      <c r="B12" s="124">
        <f>第1期!BR16</f>
        <v/>
      </c>
      <c r="C12" s="124">
        <f>第1期!AZ46</f>
        <v/>
      </c>
      <c r="D12" s="124">
        <f>第2期!BR16</f>
        <v/>
      </c>
      <c r="E12" s="124">
        <f>第2期!AZ46</f>
        <v/>
      </c>
      <c r="F12" s="124">
        <f>第3期!BR16</f>
        <v/>
      </c>
      <c r="G12" s="124">
        <f>第3期!AZ46</f>
        <v/>
      </c>
      <c r="H12" s="124">
        <f>第4期!BR16</f>
        <v/>
      </c>
      <c r="I12" s="124">
        <f>第4期!AZ46</f>
        <v/>
      </c>
      <c r="J12" s="124">
        <f>第5期!BR16</f>
        <v/>
      </c>
      <c r="K12" s="124">
        <f>第5期!AZ46</f>
        <v/>
      </c>
      <c r="L12" s="124">
        <f>第6期!BR16</f>
        <v/>
      </c>
      <c r="M12" s="124">
        <f>第6期!AZ46</f>
        <v/>
      </c>
      <c r="N12" s="124">
        <f>第7期!BR16</f>
        <v/>
      </c>
      <c r="O12" s="124">
        <f>第7期!AZ46</f>
        <v/>
      </c>
      <c r="P12" s="124">
        <f>第8期!BR16</f>
        <v/>
      </c>
      <c r="Q12" s="124">
        <f>第8期!AZ46</f>
        <v/>
      </c>
    </row>
    <row r="13">
      <c r="A13" s="123">
        <f>第1期!AN47</f>
        <v/>
      </c>
      <c r="B13" s="124">
        <f>第1期!BR17</f>
        <v/>
      </c>
      <c r="C13" s="124">
        <f>第1期!AZ47</f>
        <v/>
      </c>
      <c r="D13" s="124">
        <f>第2期!BR17</f>
        <v/>
      </c>
      <c r="E13" s="124">
        <f>第2期!AZ47</f>
        <v/>
      </c>
      <c r="F13" s="124">
        <f>第3期!BR17</f>
        <v/>
      </c>
      <c r="G13" s="124">
        <f>第3期!AZ47</f>
        <v/>
      </c>
      <c r="H13" s="124">
        <f>第4期!BR17</f>
        <v/>
      </c>
      <c r="I13" s="124">
        <f>第4期!AZ47</f>
        <v/>
      </c>
      <c r="J13" s="124">
        <f>第5期!BR17</f>
        <v/>
      </c>
      <c r="K13" s="124">
        <f>第5期!AZ47</f>
        <v/>
      </c>
      <c r="L13" s="124">
        <f>第6期!BR17</f>
        <v/>
      </c>
      <c r="M13" s="124">
        <f>第6期!AZ47</f>
        <v/>
      </c>
      <c r="N13" s="124">
        <f>第7期!BR17</f>
        <v/>
      </c>
      <c r="O13" s="124">
        <f>第7期!AZ47</f>
        <v/>
      </c>
      <c r="P13" s="124">
        <f>第8期!BR17</f>
        <v/>
      </c>
      <c r="Q13" s="124">
        <f>第8期!AZ47</f>
        <v/>
      </c>
    </row>
    <row r="14">
      <c r="A14" s="123">
        <f>第1期!AN48</f>
        <v/>
      </c>
      <c r="B14" s="124">
        <f>第1期!BR18</f>
        <v/>
      </c>
      <c r="C14" s="124">
        <f>第1期!AZ48</f>
        <v/>
      </c>
      <c r="D14" s="124">
        <f>第2期!BR18</f>
        <v/>
      </c>
      <c r="E14" s="124">
        <f>第2期!AZ48</f>
        <v/>
      </c>
      <c r="F14" s="124">
        <f>第3期!BR18</f>
        <v/>
      </c>
      <c r="G14" s="124">
        <f>第3期!AZ48</f>
        <v/>
      </c>
      <c r="H14" s="124">
        <f>第4期!BR18</f>
        <v/>
      </c>
      <c r="I14" s="124">
        <f>第4期!AZ48</f>
        <v/>
      </c>
      <c r="J14" s="124">
        <f>第5期!BR18</f>
        <v/>
      </c>
      <c r="K14" s="124">
        <f>第5期!AZ48</f>
        <v/>
      </c>
      <c r="L14" s="124">
        <f>第6期!BR18</f>
        <v/>
      </c>
      <c r="M14" s="124">
        <f>第6期!AZ48</f>
        <v/>
      </c>
      <c r="N14" s="124">
        <f>第7期!BR18</f>
        <v/>
      </c>
      <c r="O14" s="124">
        <f>第7期!AZ48</f>
        <v/>
      </c>
      <c r="P14" s="124">
        <f>第8期!BR18</f>
        <v/>
      </c>
      <c r="Q14" s="124">
        <f>第8期!AZ48</f>
        <v/>
      </c>
    </row>
    <row r="15">
      <c r="A15" s="123">
        <f>第1期!AN49</f>
        <v/>
      </c>
      <c r="B15" s="124">
        <f>第1期!BR19</f>
        <v/>
      </c>
      <c r="C15" s="124">
        <f>第1期!AZ49</f>
        <v/>
      </c>
      <c r="D15" s="124">
        <f>第2期!BR19</f>
        <v/>
      </c>
      <c r="E15" s="124">
        <f>第2期!AZ49</f>
        <v/>
      </c>
      <c r="F15" s="124">
        <f>第3期!BR19</f>
        <v/>
      </c>
      <c r="G15" s="124">
        <f>第3期!AZ49</f>
        <v/>
      </c>
      <c r="H15" s="124">
        <f>第4期!BR19</f>
        <v/>
      </c>
      <c r="I15" s="124">
        <f>第4期!AZ49</f>
        <v/>
      </c>
      <c r="J15" s="124">
        <f>第5期!BR19</f>
        <v/>
      </c>
      <c r="K15" s="124">
        <f>第5期!AZ49</f>
        <v/>
      </c>
      <c r="L15" s="124">
        <f>第6期!BR19</f>
        <v/>
      </c>
      <c r="M15" s="124">
        <f>第6期!AZ49</f>
        <v/>
      </c>
      <c r="N15" s="124">
        <f>第7期!BR19</f>
        <v/>
      </c>
      <c r="O15" s="124">
        <f>第7期!AZ49</f>
        <v/>
      </c>
      <c r="P15" s="124">
        <f>第8期!BR19</f>
        <v/>
      </c>
      <c r="Q15" s="124">
        <f>第8期!AZ49</f>
        <v/>
      </c>
    </row>
    <row r="16">
      <c r="A16" s="123">
        <f>第1期!AN50</f>
        <v/>
      </c>
      <c r="B16" s="124">
        <f>第1期!BR20</f>
        <v/>
      </c>
      <c r="C16" s="124">
        <f>第1期!AZ50</f>
        <v/>
      </c>
      <c r="D16" s="124">
        <f>第2期!BR20</f>
        <v/>
      </c>
      <c r="E16" s="124">
        <f>第2期!AZ50</f>
        <v/>
      </c>
      <c r="F16" s="124">
        <f>第3期!BR20</f>
        <v/>
      </c>
      <c r="G16" s="124">
        <f>第3期!AZ50</f>
        <v/>
      </c>
      <c r="H16" s="124">
        <f>第4期!BR20</f>
        <v/>
      </c>
      <c r="I16" s="124">
        <f>第4期!AZ50</f>
        <v/>
      </c>
      <c r="J16" s="124">
        <f>第5期!BR20</f>
        <v/>
      </c>
      <c r="K16" s="124">
        <f>第5期!AZ50</f>
        <v/>
      </c>
      <c r="L16" s="124">
        <f>第6期!BR20</f>
        <v/>
      </c>
      <c r="M16" s="124">
        <f>第6期!AZ50</f>
        <v/>
      </c>
      <c r="N16" s="124">
        <f>第7期!BR20</f>
        <v/>
      </c>
      <c r="O16" s="124">
        <f>第7期!AZ50</f>
        <v/>
      </c>
      <c r="P16" s="124">
        <f>第8期!BR20</f>
        <v/>
      </c>
      <c r="Q16" s="124">
        <f>第8期!AZ50</f>
        <v/>
      </c>
    </row>
    <row r="17">
      <c r="A17" s="123">
        <f>第1期!AN51</f>
        <v/>
      </c>
      <c r="B17" s="124">
        <f>第1期!BR21</f>
        <v/>
      </c>
      <c r="C17" s="124">
        <f>第1期!AZ51</f>
        <v/>
      </c>
      <c r="D17" s="124">
        <f>第2期!BR21</f>
        <v/>
      </c>
      <c r="E17" s="124">
        <f>第2期!AZ51</f>
        <v/>
      </c>
      <c r="F17" s="124">
        <f>第3期!BR21</f>
        <v/>
      </c>
      <c r="G17" s="124">
        <f>第3期!AZ51</f>
        <v/>
      </c>
      <c r="H17" s="124">
        <f>第4期!BR21</f>
        <v/>
      </c>
      <c r="I17" s="124">
        <f>第4期!AZ51</f>
        <v/>
      </c>
      <c r="J17" s="124">
        <f>第5期!BR21</f>
        <v/>
      </c>
      <c r="K17" s="124">
        <f>第5期!AZ51</f>
        <v/>
      </c>
      <c r="L17" s="124">
        <f>第6期!BR21</f>
        <v/>
      </c>
      <c r="M17" s="124">
        <f>第6期!AZ51</f>
        <v/>
      </c>
      <c r="N17" s="124">
        <f>第7期!BR21</f>
        <v/>
      </c>
      <c r="O17" s="124">
        <f>第7期!AZ51</f>
        <v/>
      </c>
      <c r="P17" s="124">
        <f>第8期!BR21</f>
        <v/>
      </c>
      <c r="Q17" s="124">
        <f>第8期!AZ51</f>
        <v/>
      </c>
    </row>
    <row r="18">
      <c r="A18" s="123">
        <f>第1期!AN52</f>
        <v/>
      </c>
      <c r="B18" s="124">
        <f>第1期!BR22</f>
        <v/>
      </c>
      <c r="C18" s="124">
        <f>第1期!AZ52</f>
        <v/>
      </c>
      <c r="D18" s="124">
        <f>第2期!BR22</f>
        <v/>
      </c>
      <c r="E18" s="124">
        <f>第2期!AZ52</f>
        <v/>
      </c>
      <c r="F18" s="124">
        <f>第3期!BR22</f>
        <v/>
      </c>
      <c r="G18" s="124">
        <f>第3期!AZ52</f>
        <v/>
      </c>
      <c r="H18" s="124">
        <f>第4期!BR22</f>
        <v/>
      </c>
      <c r="I18" s="124">
        <f>第4期!AZ52</f>
        <v/>
      </c>
      <c r="J18" s="124">
        <f>第5期!BR22</f>
        <v/>
      </c>
      <c r="K18" s="124">
        <f>第5期!AZ52</f>
        <v/>
      </c>
      <c r="L18" s="124">
        <f>第6期!BR22</f>
        <v/>
      </c>
      <c r="M18" s="124">
        <f>第6期!AZ52</f>
        <v/>
      </c>
      <c r="N18" s="124">
        <f>第7期!BR22</f>
        <v/>
      </c>
      <c r="O18" s="124">
        <f>第7期!AZ52</f>
        <v/>
      </c>
      <c r="P18" s="124">
        <f>第8期!BR22</f>
        <v/>
      </c>
      <c r="Q18" s="124">
        <f>第8期!AZ52</f>
        <v/>
      </c>
    </row>
    <row r="19">
      <c r="A19" s="123">
        <f>第1期!AN53</f>
        <v/>
      </c>
      <c r="B19" s="124">
        <f>第1期!BR23</f>
        <v/>
      </c>
      <c r="C19" s="124">
        <f>第1期!AZ53</f>
        <v/>
      </c>
      <c r="D19" s="124">
        <f>第2期!BR23</f>
        <v/>
      </c>
      <c r="E19" s="124">
        <f>第2期!AZ53</f>
        <v/>
      </c>
      <c r="F19" s="124">
        <f>第3期!BR23</f>
        <v/>
      </c>
      <c r="G19" s="124">
        <f>第3期!AZ53</f>
        <v/>
      </c>
      <c r="H19" s="124">
        <f>第4期!BR23</f>
        <v/>
      </c>
      <c r="I19" s="124">
        <f>第4期!AZ53</f>
        <v/>
      </c>
      <c r="J19" s="124">
        <f>第5期!BR23</f>
        <v/>
      </c>
      <c r="K19" s="124">
        <f>第5期!AZ53</f>
        <v/>
      </c>
      <c r="L19" s="124">
        <f>第6期!BR23</f>
        <v/>
      </c>
      <c r="M19" s="124">
        <f>第6期!AZ53</f>
        <v/>
      </c>
      <c r="N19" s="124">
        <f>第7期!BR23</f>
        <v/>
      </c>
      <c r="O19" s="124">
        <f>第7期!AZ53</f>
        <v/>
      </c>
      <c r="P19" s="124">
        <f>第8期!BR23</f>
        <v/>
      </c>
      <c r="Q19" s="124">
        <f>第8期!AZ53</f>
        <v/>
      </c>
    </row>
    <row r="20">
      <c r="A20" s="123" t="n"/>
      <c r="B20" s="124" t="n"/>
      <c r="C20" s="124" t="n"/>
      <c r="D20" s="124" t="n"/>
      <c r="E20" s="124" t="n"/>
      <c r="F20" s="124" t="n"/>
      <c r="G20" s="124" t="n"/>
      <c r="H20" s="124" t="n"/>
      <c r="I20" s="124" t="n"/>
      <c r="J20" s="124" t="n"/>
      <c r="K20" s="124" t="n"/>
      <c r="L20" s="124" t="n"/>
      <c r="M20" s="124" t="n"/>
      <c r="N20" s="124" t="n"/>
      <c r="O20" s="124" t="n"/>
      <c r="P20" s="124" t="n"/>
      <c r="Q20" s="124" t="n"/>
    </row>
    <row r="21">
      <c r="A21" s="123" t="n"/>
      <c r="B21" s="124" t="n"/>
      <c r="C21" s="124" t="n"/>
      <c r="D21" s="124" t="n"/>
      <c r="E21" s="124" t="n"/>
      <c r="F21" s="124" t="n"/>
      <c r="G21" s="124" t="n"/>
      <c r="H21" s="124" t="n"/>
      <c r="I21" s="124" t="n"/>
      <c r="J21" s="124" t="n"/>
      <c r="K21" s="124" t="n"/>
      <c r="L21" s="124" t="n"/>
      <c r="M21" s="124" t="n"/>
      <c r="N21" s="124" t="n"/>
      <c r="O21" s="124" t="n"/>
      <c r="P21" s="124" t="n"/>
      <c r="Q21" s="124" t="n"/>
    </row>
    <row r="22">
      <c r="A22" s="123" t="n"/>
      <c r="B22" s="124" t="n"/>
      <c r="C22" s="124" t="n"/>
      <c r="D22" s="124" t="n"/>
      <c r="E22" s="124" t="n"/>
      <c r="F22" s="124" t="n"/>
      <c r="G22" s="124" t="n"/>
      <c r="H22" s="124" t="n"/>
      <c r="I22" s="124" t="n"/>
      <c r="J22" s="124" t="n"/>
      <c r="K22" s="124" t="n"/>
      <c r="L22" s="124" t="n"/>
      <c r="M22" s="124" t="n"/>
      <c r="N22" s="124" t="n"/>
      <c r="O22" s="124" t="n"/>
      <c r="P22" s="124" t="n"/>
      <c r="Q22" s="124" t="n"/>
    </row>
    <row r="23" ht="15" customHeight="1" s="1178">
      <c r="A23" s="125" t="inlineStr">
        <is>
          <t>均价</t>
        </is>
      </c>
      <c r="B23" s="125" t="n"/>
      <c r="C23" s="125">
        <f>第1期!BR27</f>
        <v/>
      </c>
      <c r="D23" s="125" t="n"/>
      <c r="E23" s="125">
        <f>第2期!BR27</f>
        <v/>
      </c>
      <c r="F23" s="125" t="n"/>
      <c r="G23" s="125">
        <f>第3期!BR27</f>
        <v/>
      </c>
      <c r="H23" s="125" t="n"/>
      <c r="I23" s="125">
        <f>第4期!BR27</f>
        <v/>
      </c>
      <c r="J23" s="125" t="n"/>
      <c r="K23" s="125">
        <f>第5期!BR27</f>
        <v/>
      </c>
      <c r="L23" s="125" t="n"/>
      <c r="M23" s="125">
        <f>第6期!BR27</f>
        <v/>
      </c>
      <c r="N23" s="125" t="n"/>
      <c r="O23" s="125">
        <f>第7期!BR27</f>
        <v/>
      </c>
      <c r="P23" s="125" t="n"/>
      <c r="Q23" s="125">
        <f>第8期!BR27</f>
        <v/>
      </c>
    </row>
    <row r="24">
      <c r="A24" s="89" t="inlineStr">
        <is>
          <t>总需求</t>
        </is>
      </c>
      <c r="B24" s="89">
        <f>第1期!BR28</f>
        <v/>
      </c>
      <c r="C24" s="89" t="n"/>
      <c r="D24" s="89">
        <f>第2期!BR28</f>
        <v/>
      </c>
      <c r="E24" s="89" t="n"/>
      <c r="F24" s="89">
        <f>第3期!BR28</f>
        <v/>
      </c>
      <c r="G24" s="89" t="n"/>
      <c r="H24" s="89">
        <f>第4期!BR28</f>
        <v/>
      </c>
      <c r="I24" s="89" t="n"/>
      <c r="J24" s="89">
        <f>第5期!BR28</f>
        <v/>
      </c>
      <c r="K24" s="89" t="n"/>
      <c r="L24" s="89">
        <f>第6期!BR28</f>
        <v/>
      </c>
      <c r="M24" s="89" t="n"/>
      <c r="N24" s="89">
        <f>第7期!BR28</f>
        <v/>
      </c>
      <c r="O24" s="89" t="n"/>
      <c r="P24" s="89">
        <f>第8期!BR28</f>
        <v/>
      </c>
      <c r="Q24" s="89" t="n"/>
    </row>
    <row r="25">
      <c r="A25" s="57" t="inlineStr">
        <is>
          <t>中位数</t>
        </is>
      </c>
      <c r="B25" s="57">
        <f>MEDIAN(B3:B22)</f>
        <v/>
      </c>
      <c r="C25" s="57">
        <f>VLOOKUP(B25,B3:C22,2,1)</f>
        <v/>
      </c>
      <c r="D25" s="57">
        <f>MEDIAN(D3:D22)</f>
        <v/>
      </c>
      <c r="E25" s="57">
        <f>VLOOKUP(D25,D3:E22,2,1)</f>
        <v/>
      </c>
      <c r="F25" s="57">
        <f>MEDIAN(F3:F22)</f>
        <v/>
      </c>
      <c r="G25" s="57">
        <f>VLOOKUP(F25,F3:G22,2,1)</f>
        <v/>
      </c>
      <c r="H25" s="57">
        <f>MEDIAN(H3:H22)</f>
        <v/>
      </c>
      <c r="I25" s="57">
        <f>VLOOKUP(H25,H3:I22,2,1)</f>
        <v/>
      </c>
      <c r="J25" s="57">
        <f>MEDIAN(J3:J22)</f>
        <v/>
      </c>
      <c r="K25" s="57">
        <f>VLOOKUP(J25,J3:K22,2,1)</f>
        <v/>
      </c>
      <c r="L25" s="57">
        <f>MEDIAN(L3:L22)</f>
        <v/>
      </c>
      <c r="M25" s="57">
        <f>VLOOKUP(L25,L3:M22,2,1)</f>
        <v/>
      </c>
      <c r="N25" s="57">
        <f>MEDIAN(N3:N22)</f>
        <v/>
      </c>
      <c r="O25" s="57">
        <f>VLOOKUP(N25,N3:O22,2,1)</f>
        <v/>
      </c>
      <c r="P25" s="57">
        <f>MEDIAN(P3:P22)</f>
        <v/>
      </c>
      <c r="Q25" s="57">
        <f>VLOOKUP(P25,P3:Q22,2,1)</f>
        <v/>
      </c>
    </row>
    <row r="26">
      <c r="A26" s="89" t="inlineStr">
        <is>
          <t>调整均值</t>
        </is>
      </c>
      <c r="B26" s="89">
        <f>AVERAGE(B3:B22)</f>
        <v/>
      </c>
      <c r="C26" s="89">
        <f>SUMPRODUCT(B3:B22,C3:C22)/SUM(B3:B22)</f>
        <v/>
      </c>
      <c r="D26" s="89">
        <f>AVERAGE(D3:D22)</f>
        <v/>
      </c>
      <c r="E26" s="89">
        <f>SUMPRODUCT(D3:D22,E3:E22)/SUM(D3:D22)</f>
        <v/>
      </c>
      <c r="F26" s="89">
        <f>AVERAGE(F3:F22)</f>
        <v/>
      </c>
      <c r="G26" s="89">
        <f>SUMPRODUCT(F3:F22,G3:G22)/SUM(F3:F22)</f>
        <v/>
      </c>
      <c r="H26" s="89">
        <f>AVERAGE(H3:H22)</f>
        <v/>
      </c>
      <c r="I26" s="89">
        <f>SUMPRODUCT(H3:H22,I3:I22)/SUM(H3:H22)</f>
        <v/>
      </c>
      <c r="J26" s="89">
        <f>AVERAGE(J3:J22)</f>
        <v/>
      </c>
      <c r="K26" s="89">
        <f>SUMPRODUCT(J3:J22,K3:K22)/SUM(J3:J22)</f>
        <v/>
      </c>
      <c r="L26" s="89">
        <f>AVERAGE(L3:L22)</f>
        <v/>
      </c>
      <c r="M26" s="89">
        <f>SUMPRODUCT(L3:L22,M3:M22)/SUM(L3:L22)</f>
        <v/>
      </c>
      <c r="N26" s="89">
        <f>AVERAGE(N3:N22)</f>
        <v/>
      </c>
      <c r="O26" s="89">
        <f>SUMPRODUCT(N3:N22,O3:O22)/SUM(N3:N22)</f>
        <v/>
      </c>
      <c r="P26" s="89">
        <f>AVERAGE(P3:P22)</f>
        <v/>
      </c>
      <c r="Q26" s="89">
        <f>SUMPRODUCT(P3:P22,Q3:Q22)/SUM(P3:P22)</f>
        <v/>
      </c>
    </row>
    <row r="28" ht="15" customHeight="1" s="1178">
      <c r="A28" s="57" t="n"/>
      <c r="B28" s="57" t="inlineStr">
        <is>
          <t>第一期</t>
        </is>
      </c>
      <c r="C28" s="57" t="inlineStr">
        <is>
          <t>第二期</t>
        </is>
      </c>
      <c r="D28" s="57" t="inlineStr">
        <is>
          <t>第三期</t>
        </is>
      </c>
      <c r="E28" s="57" t="inlineStr">
        <is>
          <t>第四期</t>
        </is>
      </c>
      <c r="F28" s="57" t="inlineStr">
        <is>
          <t>第五期</t>
        </is>
      </c>
      <c r="G28" s="57" t="inlineStr">
        <is>
          <t>第六期</t>
        </is>
      </c>
      <c r="H28" s="57" t="inlineStr">
        <is>
          <t>第七期</t>
        </is>
      </c>
      <c r="I28" s="57" t="inlineStr">
        <is>
          <t>第八期</t>
        </is>
      </c>
      <c r="K28" s="1467" t="inlineStr">
        <is>
          <t>调整趋势线</t>
        </is>
      </c>
      <c r="L28" s="136" t="inlineStr">
        <is>
          <t>价格</t>
        </is>
      </c>
      <c r="M28" s="136" t="inlineStr">
        <is>
          <t>销量</t>
        </is>
      </c>
      <c r="N28" s="136" t="inlineStr">
        <is>
          <t>价格系数</t>
        </is>
      </c>
      <c r="O28" s="136" t="inlineStr">
        <is>
          <t>截距</t>
        </is>
      </c>
    </row>
    <row r="29" ht="15" customHeight="1" s="1178">
      <c r="A29" s="57" t="inlineStr">
        <is>
          <t>待销</t>
        </is>
      </c>
      <c r="B29" s="89">
        <f>第1期!AD44</f>
        <v/>
      </c>
      <c r="C29" s="89">
        <f>第2期!AD44</f>
        <v/>
      </c>
      <c r="D29" s="89">
        <f>第3期!AD44</f>
        <v/>
      </c>
      <c r="E29" s="89">
        <f>第4期!AD44</f>
        <v/>
      </c>
      <c r="F29" s="89">
        <f>第5期!AD44</f>
        <v/>
      </c>
      <c r="G29" s="89">
        <f>第6期!AD44</f>
        <v/>
      </c>
      <c r="H29" s="89">
        <f>第7期!AD44</f>
        <v/>
      </c>
      <c r="I29" s="89">
        <f>第8期!AD44</f>
        <v/>
      </c>
      <c r="K29" s="1467" t="inlineStr">
        <is>
          <t>点1</t>
        </is>
      </c>
      <c r="L29" s="1468" t="n"/>
      <c r="M29" s="1468" t="n"/>
      <c r="N29" s="1468">
        <f>(M29-M30)/(L29-L30)</f>
        <v/>
      </c>
      <c r="O29" s="1468">
        <f>M29-N29*L29</f>
        <v/>
      </c>
    </row>
    <row r="30" ht="15" customHeight="1" s="1178">
      <c r="A30" s="57" t="inlineStr">
        <is>
          <t>预计价格系数</t>
        </is>
      </c>
      <c r="B30" s="89" t="n"/>
      <c r="C30" s="89">
        <f>H54</f>
        <v/>
      </c>
      <c r="D30" s="89">
        <f>H55</f>
        <v/>
      </c>
      <c r="E30" s="89">
        <f>H56</f>
        <v/>
      </c>
      <c r="F30" s="89">
        <f>H57</f>
        <v/>
      </c>
      <c r="G30" s="89">
        <f>H58</f>
        <v/>
      </c>
      <c r="H30" s="89">
        <f>H59</f>
        <v/>
      </c>
      <c r="I30" s="89">
        <f>H60</f>
        <v/>
      </c>
      <c r="K30" s="1467" t="inlineStr">
        <is>
          <t>点2</t>
        </is>
      </c>
      <c r="L30" s="1468" t="n"/>
      <c r="M30" s="1468" t="n"/>
      <c r="N30" s="1468" t="n"/>
      <c r="O30" s="1468" t="n"/>
    </row>
    <row r="31">
      <c r="A31" s="57" t="inlineStr">
        <is>
          <t>预计截距</t>
        </is>
      </c>
      <c r="B31" s="89" t="n"/>
      <c r="C31" s="89">
        <f>I54</f>
        <v/>
      </c>
      <c r="D31" s="89">
        <f>I55</f>
        <v/>
      </c>
      <c r="E31" s="89">
        <f>I56</f>
        <v/>
      </c>
      <c r="F31" s="89">
        <f>I57</f>
        <v/>
      </c>
      <c r="G31" s="89">
        <f>I58</f>
        <v/>
      </c>
      <c r="H31" s="89">
        <f>I59</f>
        <v/>
      </c>
      <c r="I31" s="89">
        <f>I60</f>
        <v/>
      </c>
    </row>
    <row r="32" ht="15" customHeight="1" s="1178">
      <c r="A32" s="126" t="inlineStr">
        <is>
          <t>预计价格</t>
        </is>
      </c>
      <c r="B32" s="127" t="n"/>
      <c r="C32" s="1469">
        <f>(C29-C31)/C30</f>
        <v/>
      </c>
      <c r="D32" s="1469">
        <f>(D29-D31)/D30</f>
        <v/>
      </c>
      <c r="E32" s="1469">
        <f>(E29-E31)/E30</f>
        <v/>
      </c>
      <c r="F32" s="1469">
        <f>(F29-F31)/F30</f>
        <v/>
      </c>
      <c r="G32" s="1469">
        <f>(G29-G31)/G30</f>
        <v/>
      </c>
      <c r="H32" s="1469">
        <f>(H29-H31)/H30</f>
        <v/>
      </c>
      <c r="I32" s="1469">
        <f>(I29-I31)/I30</f>
        <v/>
      </c>
      <c r="K32" s="1467" t="inlineStr">
        <is>
          <t>期数</t>
        </is>
      </c>
      <c r="L32" s="57" t="inlineStr">
        <is>
          <t>总需求</t>
        </is>
      </c>
      <c r="M32" s="57" t="inlineStr">
        <is>
          <t>均价</t>
        </is>
      </c>
      <c r="N32" s="57" t="inlineStr">
        <is>
          <t>增长率</t>
        </is>
      </c>
    </row>
    <row r="33">
      <c r="A33" s="129" t="inlineStr">
        <is>
          <t>市场价格与预计价格差</t>
        </is>
      </c>
      <c r="B33" s="1470" t="n"/>
      <c r="C33" s="1470">
        <f>C48/((C47-C31)/C30)-1</f>
        <v/>
      </c>
      <c r="D33" s="1470">
        <f>D48/((D47-D31)/D30)-1</f>
        <v/>
      </c>
      <c r="E33" s="1470">
        <f>E48/((E47-E31)/E30)-1</f>
        <v/>
      </c>
      <c r="F33" s="1470">
        <f>F48/((F47-F31)/F30)-1</f>
        <v/>
      </c>
      <c r="G33" s="1470">
        <f>G48/((G47-G31)/G30)-1</f>
        <v/>
      </c>
      <c r="H33" s="1470">
        <f>H48/((H47-H31)/H30)-1</f>
        <v/>
      </c>
      <c r="I33" s="1470">
        <f>I48/((I47-I31)/I30)-1</f>
        <v/>
      </c>
      <c r="K33" s="57" t="n">
        <v>1</v>
      </c>
      <c r="L33" s="89">
        <f>B24</f>
        <v/>
      </c>
      <c r="M33" s="89">
        <f>C23</f>
        <v/>
      </c>
      <c r="N33" s="89" t="n"/>
    </row>
    <row r="34">
      <c r="K34" s="57" t="n">
        <v>2</v>
      </c>
      <c r="L34" s="89">
        <f>D24</f>
        <v/>
      </c>
      <c r="M34" s="89">
        <f>E23</f>
        <v/>
      </c>
      <c r="N34" s="1471">
        <f>L34/L33-1</f>
        <v/>
      </c>
    </row>
    <row r="35">
      <c r="K35" s="57" t="n">
        <v>3</v>
      </c>
      <c r="L35" s="89">
        <f>F24</f>
        <v/>
      </c>
      <c r="M35" s="89">
        <f>G23</f>
        <v/>
      </c>
      <c r="N35" s="1471">
        <f>L35/L34-1</f>
        <v/>
      </c>
    </row>
    <row r="36">
      <c r="A36" s="57" t="inlineStr">
        <is>
          <t>价格浮动</t>
        </is>
      </c>
      <c r="B36" s="1471" t="n"/>
      <c r="C36" s="1471" t="n">
        <v>0.18</v>
      </c>
      <c r="D36" s="1471" t="n">
        <v>0.055</v>
      </c>
      <c r="E36" s="1471" t="n">
        <v>0.03</v>
      </c>
      <c r="F36" s="1471" t="n">
        <v>0.02</v>
      </c>
      <c r="G36" s="1471" t="n">
        <v>0.02</v>
      </c>
      <c r="H36" s="1471" t="n">
        <v>0.01</v>
      </c>
      <c r="I36" s="1471" t="n"/>
      <c r="K36" s="57" t="n">
        <v>4</v>
      </c>
      <c r="L36" s="89">
        <f>H24</f>
        <v/>
      </c>
      <c r="M36" s="89">
        <f>I23</f>
        <v/>
      </c>
      <c r="N36" s="1471">
        <f>L36/L35-1</f>
        <v/>
      </c>
    </row>
    <row r="37">
      <c r="A37" s="57" t="inlineStr">
        <is>
          <t>最终定价</t>
        </is>
      </c>
      <c r="B37" s="89" t="n"/>
      <c r="C37" s="89">
        <f>C32*(1+C36)</f>
        <v/>
      </c>
      <c r="D37" s="89">
        <f>D32*(1+D36)</f>
        <v/>
      </c>
      <c r="E37" s="89">
        <f>E32*(1+E36)</f>
        <v/>
      </c>
      <c r="F37" s="89">
        <f>F32*(1+F36)</f>
        <v/>
      </c>
      <c r="G37" s="89">
        <f>G32*(1+G36)</f>
        <v/>
      </c>
      <c r="H37" s="89">
        <f>H32*(1+H36)</f>
        <v/>
      </c>
      <c r="I37" s="89">
        <f>I32*(1+I36)</f>
        <v/>
      </c>
      <c r="K37" s="57" t="n">
        <v>5</v>
      </c>
      <c r="L37" s="89">
        <f>J24</f>
        <v/>
      </c>
      <c r="M37" s="89">
        <f>K23</f>
        <v/>
      </c>
      <c r="N37" s="1471">
        <f>L37/L36-1</f>
        <v/>
      </c>
    </row>
    <row r="38">
      <c r="K38" s="57" t="n">
        <v>6</v>
      </c>
      <c r="L38" s="89">
        <f>L24</f>
        <v/>
      </c>
      <c r="M38" s="89">
        <f>M23</f>
        <v/>
      </c>
      <c r="N38" s="1471">
        <f>L38/L37-1</f>
        <v/>
      </c>
    </row>
    <row r="39">
      <c r="A39" s="57" t="inlineStr">
        <is>
          <t>价格系数</t>
        </is>
      </c>
      <c r="B39" s="131">
        <f>SLOPE(B3:B22,C3:C22)</f>
        <v/>
      </c>
      <c r="C39" s="131">
        <f>SLOPE(D3:D22,E3:E22)</f>
        <v/>
      </c>
      <c r="D39" s="131">
        <f>SLOPE(F3:F22,G3:G22)</f>
        <v/>
      </c>
      <c r="E39" s="131">
        <f>SLOPE(H3:H22,I3:I22)</f>
        <v/>
      </c>
      <c r="F39" s="131">
        <f>SLOPE(J3:J22,K3:K22)</f>
        <v/>
      </c>
      <c r="G39" s="131">
        <f>SLOPE(L3:L22,M3:M22)</f>
        <v/>
      </c>
      <c r="H39" s="131">
        <f>SLOPE(N3:N22,O3:O22)</f>
        <v/>
      </c>
      <c r="I39" s="131">
        <f>SLOPE(P3:P22,Q3:Q22)</f>
        <v/>
      </c>
      <c r="K39" s="57" t="n">
        <v>7</v>
      </c>
      <c r="L39" s="89">
        <f>N24</f>
        <v/>
      </c>
      <c r="M39" s="89">
        <f>O23</f>
        <v/>
      </c>
      <c r="N39" s="1471">
        <f>L39/L38-1</f>
        <v/>
      </c>
    </row>
    <row r="40">
      <c r="A40" s="57" t="inlineStr">
        <is>
          <t>截距</t>
        </is>
      </c>
      <c r="B40" s="131">
        <f>INTERCEPT(B3:B22,C3:C22)</f>
        <v/>
      </c>
      <c r="C40" s="131">
        <f>INTERCEPT(D3:D22,E3:E22)</f>
        <v/>
      </c>
      <c r="D40" s="131">
        <f>INTERCEPT(F3:F22,G3:G22)</f>
        <v/>
      </c>
      <c r="E40" s="131">
        <f>INTERCEPT(H3:H22,I3:I22)</f>
        <v/>
      </c>
      <c r="F40" s="131">
        <f>INTERCEPT(J3:J22,K3:K22)</f>
        <v/>
      </c>
      <c r="G40" s="131">
        <f>INTERCEPT(L3:L22,M3:M22)</f>
        <v/>
      </c>
      <c r="H40" s="131">
        <f>INTERCEPT(N3:N22,O3:O22)</f>
        <v/>
      </c>
      <c r="I40" s="131">
        <f>INTERCEPT(P3:P22,Q3:Q22)</f>
        <v/>
      </c>
      <c r="K40" s="57" t="n">
        <v>8</v>
      </c>
      <c r="L40" s="89">
        <f>P24</f>
        <v/>
      </c>
      <c r="M40" s="89">
        <f>Q23</f>
        <v/>
      </c>
      <c r="N40" s="1471">
        <f>L40/L39-1</f>
        <v/>
      </c>
    </row>
    <row r="41">
      <c r="A41" s="1470" t="inlineStr">
        <is>
          <t>相关系数</t>
        </is>
      </c>
      <c r="B41" s="1472">
        <f>-CORREL(B3:B22,C3:C22)</f>
        <v/>
      </c>
      <c r="C41" s="1472">
        <f>-CORREL(D3:D22,E3:E22)</f>
        <v/>
      </c>
      <c r="D41" s="1472">
        <f>-CORREL(F3:F22,G3:G22)</f>
        <v/>
      </c>
      <c r="E41" s="1472">
        <f>-CORREL(H3:H22,I3:I22)</f>
        <v/>
      </c>
      <c r="F41" s="1472">
        <f>-CORREL(J3:J22,K3:K22)</f>
        <v/>
      </c>
      <c r="G41" s="1472">
        <f>-CORREL(L3:L22,M3:M22)</f>
        <v/>
      </c>
      <c r="H41" s="1472">
        <f>-CORREL(N3:N22,O3:O22)</f>
        <v/>
      </c>
      <c r="I41" s="1472">
        <f>-CORREL(P3:P22,Q3:Q22)</f>
        <v/>
      </c>
    </row>
    <row r="42">
      <c r="A42" s="57" t="inlineStr">
        <is>
          <t>预计需求</t>
        </is>
      </c>
      <c r="B42" s="59">
        <f>C26*B53+C53</f>
        <v/>
      </c>
      <c r="C42" s="59">
        <f>B40+B39*E26</f>
        <v/>
      </c>
      <c r="D42" s="59">
        <f>C40+C39*G26</f>
        <v/>
      </c>
      <c r="E42" s="59">
        <f>D40+D39*I26</f>
        <v/>
      </c>
      <c r="F42" s="59">
        <f>E40+E39*K26</f>
        <v/>
      </c>
      <c r="G42" s="59">
        <f>F40+F39*M26</f>
        <v/>
      </c>
      <c r="H42" s="59">
        <f>G40+G39*O26</f>
        <v/>
      </c>
      <c r="I42" s="59">
        <f>H40+H39*Q26</f>
        <v/>
      </c>
    </row>
    <row r="43">
      <c r="A43" s="57" t="inlineStr">
        <is>
          <t>实际需求</t>
        </is>
      </c>
      <c r="B43" s="59">
        <f>C26*B39+B40</f>
        <v/>
      </c>
      <c r="C43" s="59">
        <f>E26*C39+C40</f>
        <v/>
      </c>
      <c r="D43" s="59">
        <f>G26*D39+D40</f>
        <v/>
      </c>
      <c r="E43" s="59">
        <f>I26*E39+E40</f>
        <v/>
      </c>
      <c r="F43" s="59">
        <f>K26*F39+F40</f>
        <v/>
      </c>
      <c r="G43" s="59">
        <f>M26*G39+G40</f>
        <v/>
      </c>
      <c r="H43" s="59">
        <f>O26*H39+H40</f>
        <v/>
      </c>
      <c r="I43" s="59">
        <f>Q26*I39+I40</f>
        <v/>
      </c>
    </row>
    <row r="44">
      <c r="A44" s="57" t="inlineStr">
        <is>
          <t>自然增长率</t>
        </is>
      </c>
      <c r="B44" s="133">
        <f>B43/B42-1</f>
        <v/>
      </c>
      <c r="C44" s="133">
        <f>C43/C42-1</f>
        <v/>
      </c>
      <c r="D44" s="133">
        <f>D43/D42-1</f>
        <v/>
      </c>
      <c r="E44" s="133">
        <f>E43/E42-1</f>
        <v/>
      </c>
      <c r="F44" s="133">
        <f>F43/F42-1</f>
        <v/>
      </c>
      <c r="G44" s="133">
        <f>G43/G42-1</f>
        <v/>
      </c>
      <c r="H44" s="133">
        <f>H43/H42-1</f>
        <v/>
      </c>
      <c r="I44" s="133">
        <f>I43/I42-1</f>
        <v/>
      </c>
    </row>
    <row r="46">
      <c r="A46" s="57" t="inlineStr">
        <is>
          <t>实际价格</t>
        </is>
      </c>
      <c r="B46" s="89">
        <f>第1期!E8</f>
        <v/>
      </c>
      <c r="C46" s="89">
        <f>第2期!E8</f>
        <v/>
      </c>
      <c r="D46" s="89">
        <f>第3期!E8</f>
        <v/>
      </c>
      <c r="E46" s="89">
        <f>第4期!E8</f>
        <v/>
      </c>
      <c r="F46" s="89">
        <f>第5期!E8</f>
        <v/>
      </c>
      <c r="G46" s="89">
        <f>第6期!E8</f>
        <v/>
      </c>
      <c r="H46" s="89">
        <f>第7期!E8</f>
        <v/>
      </c>
      <c r="I46" s="89">
        <f>第8期!E8</f>
        <v/>
      </c>
    </row>
    <row r="47">
      <c r="A47" s="57" t="inlineStr">
        <is>
          <t>自己需求</t>
        </is>
      </c>
      <c r="B47" s="89">
        <f>第1期!AQ20</f>
        <v/>
      </c>
      <c r="C47" s="89">
        <f>第2期!AQ20</f>
        <v/>
      </c>
      <c r="D47" s="89">
        <f>第3期!AQ20</f>
        <v/>
      </c>
      <c r="E47" s="89">
        <f>第4期!AQ20</f>
        <v/>
      </c>
      <c r="F47" s="89">
        <f>第5期!AQ20</f>
        <v/>
      </c>
      <c r="G47" s="89">
        <f>第6期!AQ20</f>
        <v/>
      </c>
      <c r="H47" s="89">
        <f>第7期!AQ20</f>
        <v/>
      </c>
      <c r="I47" s="89">
        <f>第8期!AQ20</f>
        <v/>
      </c>
    </row>
    <row r="48">
      <c r="A48" s="57" t="inlineStr">
        <is>
          <t>市场价格</t>
        </is>
      </c>
      <c r="B48" s="89">
        <f>(B47-B40)/B39</f>
        <v/>
      </c>
      <c r="C48" s="89">
        <f>(C47-C40)/C39</f>
        <v/>
      </c>
      <c r="D48" s="89">
        <f>(D47-D40)/D39</f>
        <v/>
      </c>
      <c r="E48" s="89">
        <f>(E47-E40)/E39</f>
        <v/>
      </c>
      <c r="F48" s="89">
        <f>(F47-F40)/F39</f>
        <v/>
      </c>
      <c r="G48" s="89">
        <f>(G47-G40)/G39</f>
        <v/>
      </c>
      <c r="H48" s="89">
        <f>(H47-H40)/H39</f>
        <v/>
      </c>
      <c r="I48" s="89">
        <f>(I47-I40)/I39</f>
        <v/>
      </c>
    </row>
    <row r="49">
      <c r="A49" s="1470" t="inlineStr">
        <is>
          <t>价格优势</t>
        </is>
      </c>
      <c r="B49" s="1473">
        <f>B46/B48-1</f>
        <v/>
      </c>
      <c r="C49" s="1473">
        <f>C46/C48-1</f>
        <v/>
      </c>
      <c r="D49" s="1473">
        <f>D46/D48-1</f>
        <v/>
      </c>
      <c r="E49" s="1473">
        <f>E46/E48-1</f>
        <v/>
      </c>
      <c r="F49" s="1473">
        <f>F46/F48-1</f>
        <v/>
      </c>
      <c r="G49" s="1473">
        <f>G46/G48-1</f>
        <v/>
      </c>
      <c r="H49" s="1473">
        <f>H46/H48-1</f>
        <v/>
      </c>
      <c r="I49" s="1473">
        <f>I46/I48-1</f>
        <v/>
      </c>
    </row>
    <row r="50">
      <c r="A50" s="57" t="inlineStr">
        <is>
          <t>平均价格优势</t>
        </is>
      </c>
      <c r="B50" s="1471" t="n"/>
      <c r="C50" s="1471" t="n"/>
      <c r="D50" s="1471">
        <f>AVERAGE(B49:D49)</f>
        <v/>
      </c>
      <c r="E50" s="1471">
        <f>AVERAGE(B49:E49)</f>
        <v/>
      </c>
      <c r="F50" s="1471">
        <f>AVERAGE(B49:F49)</f>
        <v/>
      </c>
      <c r="G50" s="1471">
        <f>AVERAGE(B49:G49)</f>
        <v/>
      </c>
      <c r="H50" s="1471">
        <f>AVERAGE(B49:H49)</f>
        <v/>
      </c>
      <c r="I50" s="1471">
        <f>AVERAGE(B49:I49)</f>
        <v/>
      </c>
    </row>
    <row r="52">
      <c r="A52" s="57" t="inlineStr">
        <is>
          <t>期数</t>
        </is>
      </c>
      <c r="B52" s="57" t="inlineStr">
        <is>
          <t>价格系数</t>
        </is>
      </c>
      <c r="C52" s="57" t="inlineStr">
        <is>
          <t>截距</t>
        </is>
      </c>
      <c r="D52" s="57" t="inlineStr">
        <is>
          <t>图一系数</t>
        </is>
      </c>
      <c r="E52" s="57" t="inlineStr">
        <is>
          <t>图一截距</t>
        </is>
      </c>
      <c r="F52" s="57" t="inlineStr">
        <is>
          <t>图三系数</t>
        </is>
      </c>
      <c r="G52" s="57" t="inlineStr">
        <is>
          <t>图三截距</t>
        </is>
      </c>
      <c r="H52" s="57" t="inlineStr">
        <is>
          <t>下期价格系数</t>
        </is>
      </c>
      <c r="I52" s="57" t="inlineStr">
        <is>
          <t>下期截距</t>
        </is>
      </c>
    </row>
    <row r="53">
      <c r="A53" s="57" t="n">
        <v>0</v>
      </c>
      <c r="B53" s="89">
        <f>(弹性分析!G6-弹性分析!G5-弹性分析!G5*弹性分析!Q12)/(弹性分析!C6-弹性分析!G5)</f>
        <v/>
      </c>
      <c r="C53" s="89">
        <f>-B53*弹性分析!C5+弹性分析!G5</f>
        <v/>
      </c>
      <c r="D53" s="89" t="n"/>
      <c r="E53" s="89" t="n"/>
      <c r="F53" s="89" t="n"/>
      <c r="G53" s="89" t="n"/>
      <c r="H53" s="89" t="n"/>
      <c r="I53" s="89" t="n"/>
    </row>
    <row r="54">
      <c r="A54" s="57" t="n">
        <v>1</v>
      </c>
      <c r="B54" s="89">
        <f>B39</f>
        <v/>
      </c>
      <c r="C54" s="89">
        <f>B40</f>
        <v/>
      </c>
      <c r="D54" s="89">
        <f>SLOPE(B53:B54,A53:A54)</f>
        <v/>
      </c>
      <c r="E54" s="89">
        <f>INTERCEPT(B53:B54,A53:A54)</f>
        <v/>
      </c>
      <c r="F54" s="89">
        <f>SLOPE(C53:C54,B53:B54)</f>
        <v/>
      </c>
      <c r="G54" s="89">
        <f>INTERCEPT(C53:C54,B53:B54)</f>
        <v/>
      </c>
      <c r="H54" s="89">
        <f>D54*A55+E54</f>
        <v/>
      </c>
      <c r="I54" s="89">
        <f>F54*H54+G54</f>
        <v/>
      </c>
    </row>
    <row r="55">
      <c r="A55" s="57" t="n">
        <v>2</v>
      </c>
      <c r="B55" s="89">
        <f>C39</f>
        <v/>
      </c>
      <c r="C55" s="89">
        <f>C40</f>
        <v/>
      </c>
      <c r="D55" s="89">
        <f>SLOPE(B53:B55,A53:A55)</f>
        <v/>
      </c>
      <c r="E55" s="89">
        <f>INTERCEPT(B53:B55,A53:A55)</f>
        <v/>
      </c>
      <c r="F55" s="89">
        <f>SLOPE(C53:C55,B53:B55)</f>
        <v/>
      </c>
      <c r="G55" s="89">
        <f>INTERCEPT(C53:C55,B53:B55)</f>
        <v/>
      </c>
      <c r="H55" s="89">
        <f>D55*A56+E55</f>
        <v/>
      </c>
      <c r="I55" s="89">
        <f>F55*H55+G55</f>
        <v/>
      </c>
    </row>
    <row r="56">
      <c r="A56" s="57" t="n">
        <v>3</v>
      </c>
      <c r="B56" s="89">
        <f>D39</f>
        <v/>
      </c>
      <c r="C56" s="89">
        <f>D40</f>
        <v/>
      </c>
      <c r="D56" s="89">
        <f>SLOPE(B53:B56,A53:A56)</f>
        <v/>
      </c>
      <c r="E56" s="89">
        <f>INTERCEPT(B53:B56,A53:A56)</f>
        <v/>
      </c>
      <c r="F56" s="89">
        <f>SLOPE(C53:C56,B53:B56)</f>
        <v/>
      </c>
      <c r="G56" s="89">
        <f>INTERCEPT(C53:C56,B53:B56)</f>
        <v/>
      </c>
      <c r="H56" s="89">
        <f>D56*A57+E56</f>
        <v/>
      </c>
      <c r="I56" s="89">
        <f>F56*H56+G56</f>
        <v/>
      </c>
    </row>
    <row r="57">
      <c r="A57" s="57" t="n">
        <v>4</v>
      </c>
      <c r="B57" s="89">
        <f>E39</f>
        <v/>
      </c>
      <c r="C57" s="89">
        <f>E40</f>
        <v/>
      </c>
      <c r="D57" s="89">
        <f>SLOPE(B53:B57,A53:A57)</f>
        <v/>
      </c>
      <c r="E57" s="89">
        <f>INTERCEPT(B53:B57,A53:A57)</f>
        <v/>
      </c>
      <c r="F57" s="89">
        <f>SLOPE(C53:C57,B53:B57)</f>
        <v/>
      </c>
      <c r="G57" s="89">
        <f>INTERCEPT(C53:C57,B53:B57)</f>
        <v/>
      </c>
      <c r="H57" s="89">
        <f>D57*A58+E57</f>
        <v/>
      </c>
      <c r="I57" s="89">
        <f>F57*H57+G57</f>
        <v/>
      </c>
    </row>
    <row r="58">
      <c r="A58" s="57" t="n">
        <v>5</v>
      </c>
      <c r="B58" s="89">
        <f>F39</f>
        <v/>
      </c>
      <c r="C58" s="89">
        <f>F40</f>
        <v/>
      </c>
      <c r="D58" s="89">
        <f>SLOPE(B53:B58,A53:A58)</f>
        <v/>
      </c>
      <c r="E58" s="89">
        <f>INTERCEPT(B53:B58,A53:A58)</f>
        <v/>
      </c>
      <c r="F58" s="89">
        <f>SLOPE(C53:C58,B53:B58)</f>
        <v/>
      </c>
      <c r="G58" s="89">
        <f>INTERCEPT(C53:C58,B53:B58)</f>
        <v/>
      </c>
      <c r="H58" s="89">
        <f>D58*A59+E58</f>
        <v/>
      </c>
      <c r="I58" s="89">
        <f>F58*H58+G58</f>
        <v/>
      </c>
    </row>
    <row r="59">
      <c r="A59" s="57" t="n">
        <v>6</v>
      </c>
      <c r="B59" s="89">
        <f>G39</f>
        <v/>
      </c>
      <c r="C59" s="89">
        <f>G40</f>
        <v/>
      </c>
      <c r="D59" s="89">
        <f>SLOPE(B53:B59,A53:A59)</f>
        <v/>
      </c>
      <c r="E59" s="89">
        <f>INTERCEPT(B53:B59,A53:A59)</f>
        <v/>
      </c>
      <c r="F59" s="89">
        <f>SLOPE(C53:C59,B53:B59)</f>
        <v/>
      </c>
      <c r="G59" s="89">
        <f>INTERCEPT(C53:C59,B53:B59)</f>
        <v/>
      </c>
      <c r="H59" s="89">
        <f>D59*A60+E59</f>
        <v/>
      </c>
      <c r="I59" s="89">
        <f>F59*H59+G59</f>
        <v/>
      </c>
    </row>
    <row r="60">
      <c r="A60" s="57" t="n">
        <v>7</v>
      </c>
      <c r="B60" s="89">
        <f>H39</f>
        <v/>
      </c>
      <c r="C60" s="89">
        <f>H40</f>
        <v/>
      </c>
      <c r="D60" s="89">
        <f>SLOPE(B53:B60,A53:A60)</f>
        <v/>
      </c>
      <c r="E60" s="89">
        <f>INTERCEPT(B53:B60,A53:A60)</f>
        <v/>
      </c>
      <c r="F60" s="89">
        <f>SLOPE(C53:C60,B53:B60)</f>
        <v/>
      </c>
      <c r="G60" s="89">
        <f>INTERCEPT(C53:C60,B53:B60)</f>
        <v/>
      </c>
      <c r="H60" s="89">
        <f>D60*A61+E60</f>
        <v/>
      </c>
      <c r="I60" s="89">
        <f>F60*H60+G60</f>
        <v/>
      </c>
    </row>
    <row r="61">
      <c r="A61" s="57" t="n">
        <v>8</v>
      </c>
      <c r="B61" s="89">
        <f>I39</f>
        <v/>
      </c>
      <c r="C61" s="89">
        <f>I40</f>
        <v/>
      </c>
      <c r="D61" s="89">
        <f>SLOPE(B53:B61,A53:A61)</f>
        <v/>
      </c>
      <c r="E61" s="89">
        <f>INTERCEPT(B53:B61,A53:A61)</f>
        <v/>
      </c>
      <c r="F61" s="89">
        <f>SLOPE(C53:C61,B53:B61)</f>
        <v/>
      </c>
      <c r="G61" s="89">
        <f>INTERCEPT(C53:C61,B53:B61)</f>
        <v/>
      </c>
      <c r="H61" s="89" t="n"/>
      <c r="I61" s="89" t="n"/>
    </row>
  </sheetData>
  <mergeCells count="9">
    <mergeCell ref="N1:O1"/>
    <mergeCell ref="D1:E1"/>
    <mergeCell ref="H1:I1"/>
    <mergeCell ref="L1:M1"/>
    <mergeCell ref="J1:K1"/>
    <mergeCell ref="P1:Q1"/>
    <mergeCell ref="B1:C1"/>
    <mergeCell ref="F1:G1"/>
    <mergeCell ref="A1:A2"/>
  </mergeCells>
  <pageMargins left="0.7" right="0.7" top="0.75" bottom="0.75" header="0.3" footer="0.3"/>
  <drawing xmlns:r="http://schemas.openxmlformats.org/officeDocument/2006/relationships" r:id="rId1"/>
</worksheet>
</file>

<file path=xl/worksheets/sheet25.xml><?xml version="1.0" encoding="utf-8"?>
<worksheet xmlns="http://schemas.openxmlformats.org/spreadsheetml/2006/main">
  <sheetPr codeName="Sheet23">
    <tabColor rgb="FFE1EEFF"/>
    <outlinePr summaryBelow="1" summaryRight="1"/>
    <pageSetUpPr/>
  </sheetPr>
  <dimension ref="A1:Q61"/>
  <sheetViews>
    <sheetView zoomScale="52" zoomScaleNormal="52" workbookViewId="0">
      <selection activeCell="A63" sqref="A63:V75"/>
    </sheetView>
  </sheetViews>
  <sheetFormatPr baseColWidth="8" defaultColWidth="9" defaultRowHeight="14"/>
  <cols>
    <col width="24.1796875" customWidth="1" style="1178" min="1" max="1"/>
    <col width="14.08984375" customWidth="1" style="1178" min="3" max="6"/>
    <col width="12.90625" customWidth="1" style="1178" min="7" max="7"/>
    <col width="14.08984375" customWidth="1" style="1178" min="8" max="9"/>
    <col width="9.1796875" customWidth="1" style="1178" min="14" max="15"/>
  </cols>
  <sheetData>
    <row r="1" ht="15" customHeight="1" s="1178">
      <c r="A1" s="1155" t="inlineStr">
        <is>
          <t>企业</t>
        </is>
      </c>
      <c r="B1" s="1154" t="inlineStr">
        <is>
          <t>第一期</t>
        </is>
      </c>
      <c r="C1" s="1181" t="n"/>
      <c r="D1" s="1154" t="inlineStr">
        <is>
          <t>第二期</t>
        </is>
      </c>
      <c r="E1" s="1181" t="n"/>
      <c r="F1" s="1154" t="inlineStr">
        <is>
          <t>第三期</t>
        </is>
      </c>
      <c r="G1" s="1181" t="n"/>
      <c r="H1" s="1154" t="inlineStr">
        <is>
          <t>第四期</t>
        </is>
      </c>
      <c r="I1" s="1181" t="n"/>
      <c r="J1" s="1154" t="inlineStr">
        <is>
          <t>第五期</t>
        </is>
      </c>
      <c r="K1" s="1181" t="n"/>
      <c r="L1" s="1154" t="inlineStr">
        <is>
          <t>第六期</t>
        </is>
      </c>
      <c r="M1" s="1181" t="n"/>
      <c r="N1" s="1154" t="inlineStr">
        <is>
          <t>第七期</t>
        </is>
      </c>
      <c r="O1" s="1181" t="n"/>
      <c r="P1" s="1154" t="inlineStr">
        <is>
          <t>第八期</t>
        </is>
      </c>
      <c r="Q1" s="1181" t="n"/>
    </row>
    <row r="2" ht="15" customHeight="1" s="1178">
      <c r="A2" s="1229" t="n"/>
      <c r="B2" s="122" t="inlineStr">
        <is>
          <t>需求</t>
        </is>
      </c>
      <c r="C2" s="122" t="inlineStr">
        <is>
          <t>价格</t>
        </is>
      </c>
      <c r="D2" s="122" t="inlineStr">
        <is>
          <t>需求</t>
        </is>
      </c>
      <c r="E2" s="122" t="inlineStr">
        <is>
          <t>价格</t>
        </is>
      </c>
      <c r="F2" s="122" t="inlineStr">
        <is>
          <t>需求</t>
        </is>
      </c>
      <c r="G2" s="122" t="inlineStr">
        <is>
          <t>价格</t>
        </is>
      </c>
      <c r="H2" s="122" t="inlineStr">
        <is>
          <t>需求</t>
        </is>
      </c>
      <c r="I2" s="122" t="inlineStr">
        <is>
          <t>价格</t>
        </is>
      </c>
      <c r="J2" s="122" t="inlineStr">
        <is>
          <t>需求</t>
        </is>
      </c>
      <c r="K2" s="122" t="inlineStr">
        <is>
          <t>价格</t>
        </is>
      </c>
      <c r="L2" s="122" t="inlineStr">
        <is>
          <t>需求</t>
        </is>
      </c>
      <c r="M2" s="122" t="inlineStr">
        <is>
          <t>价格</t>
        </is>
      </c>
      <c r="N2" s="122" t="inlineStr">
        <is>
          <t>需求</t>
        </is>
      </c>
      <c r="O2" s="122" t="inlineStr">
        <is>
          <t>价格</t>
        </is>
      </c>
      <c r="P2" s="122" t="inlineStr">
        <is>
          <t>需求</t>
        </is>
      </c>
      <c r="Q2" s="122" t="inlineStr">
        <is>
          <t>价格</t>
        </is>
      </c>
    </row>
    <row r="3">
      <c r="A3" s="123">
        <f>第1期!AN37</f>
        <v/>
      </c>
      <c r="B3" s="124">
        <f>第1期!BS7</f>
        <v/>
      </c>
      <c r="C3" s="124">
        <f>第1期!BA37</f>
        <v/>
      </c>
      <c r="D3" s="124">
        <f>第2期!BS7</f>
        <v/>
      </c>
      <c r="E3" s="124">
        <f>第2期!BA37</f>
        <v/>
      </c>
      <c r="F3" s="124">
        <f>第3期!BS7</f>
        <v/>
      </c>
      <c r="G3" s="124">
        <f>第3期!BA37</f>
        <v/>
      </c>
      <c r="H3" s="124">
        <f>第4期!BS7</f>
        <v/>
      </c>
      <c r="I3" s="124">
        <f>第4期!BA37</f>
        <v/>
      </c>
      <c r="J3" s="124">
        <f>第5期!BS7</f>
        <v/>
      </c>
      <c r="K3" s="124">
        <f>第5期!BA37</f>
        <v/>
      </c>
      <c r="L3" s="124">
        <f>第6期!BS7</f>
        <v/>
      </c>
      <c r="M3" s="124">
        <f>第6期!BA37</f>
        <v/>
      </c>
      <c r="N3" s="124">
        <f>第7期!BS7</f>
        <v/>
      </c>
      <c r="O3" s="124">
        <f>第7期!BA37</f>
        <v/>
      </c>
      <c r="P3" s="124">
        <f>第8期!BS7</f>
        <v/>
      </c>
      <c r="Q3" s="124">
        <f>第8期!BA37</f>
        <v/>
      </c>
    </row>
    <row r="4">
      <c r="A4" s="123">
        <f>第1期!AN38</f>
        <v/>
      </c>
      <c r="B4" s="124">
        <f>第1期!BS8</f>
        <v/>
      </c>
      <c r="C4" s="124" t="n"/>
      <c r="D4" s="124">
        <f>第2期!BS8</f>
        <v/>
      </c>
      <c r="E4" s="124">
        <f>第2期!BA38</f>
        <v/>
      </c>
      <c r="F4" s="124">
        <f>第3期!BS8</f>
        <v/>
      </c>
      <c r="G4" s="124">
        <f>第3期!BA38</f>
        <v/>
      </c>
      <c r="H4" s="124">
        <f>第4期!BS8</f>
        <v/>
      </c>
      <c r="I4" s="124">
        <f>第4期!BA38</f>
        <v/>
      </c>
      <c r="J4" s="124">
        <f>第5期!BS8</f>
        <v/>
      </c>
      <c r="K4" s="124">
        <f>第5期!BA38</f>
        <v/>
      </c>
      <c r="L4" s="124">
        <f>第6期!BS8</f>
        <v/>
      </c>
      <c r="M4" s="124">
        <f>第6期!BA38</f>
        <v/>
      </c>
      <c r="N4" s="124">
        <f>第7期!BS8</f>
        <v/>
      </c>
      <c r="O4" s="124">
        <f>第7期!BA38</f>
        <v/>
      </c>
      <c r="P4" s="124">
        <f>第8期!BS8</f>
        <v/>
      </c>
      <c r="Q4" s="124">
        <f>第8期!BA38</f>
        <v/>
      </c>
    </row>
    <row r="5">
      <c r="A5" s="123">
        <f>第1期!AN39</f>
        <v/>
      </c>
      <c r="B5" s="124">
        <f>第1期!BS9</f>
        <v/>
      </c>
      <c r="C5" s="124">
        <f>第1期!BA39</f>
        <v/>
      </c>
      <c r="D5" s="124">
        <f>第2期!BS9</f>
        <v/>
      </c>
      <c r="E5" s="124">
        <f>第2期!BA39</f>
        <v/>
      </c>
      <c r="F5" s="124">
        <f>第3期!BS9</f>
        <v/>
      </c>
      <c r="G5" s="124">
        <f>第3期!BA39</f>
        <v/>
      </c>
      <c r="H5" s="124">
        <f>第4期!BS9</f>
        <v/>
      </c>
      <c r="I5" s="124">
        <f>第4期!BA39</f>
        <v/>
      </c>
      <c r="J5" s="124">
        <f>第5期!BS9</f>
        <v/>
      </c>
      <c r="K5" s="124">
        <f>第5期!BA39</f>
        <v/>
      </c>
      <c r="L5" s="124">
        <f>第6期!BS9</f>
        <v/>
      </c>
      <c r="M5" s="124">
        <f>第6期!BA39</f>
        <v/>
      </c>
      <c r="N5" s="124">
        <f>第7期!BS9</f>
        <v/>
      </c>
      <c r="O5" s="124">
        <f>第7期!BA39</f>
        <v/>
      </c>
      <c r="P5" s="124">
        <f>第8期!BS9</f>
        <v/>
      </c>
      <c r="Q5" s="124">
        <f>第8期!BA39</f>
        <v/>
      </c>
    </row>
    <row r="6">
      <c r="A6" s="123">
        <f>第1期!AN40</f>
        <v/>
      </c>
      <c r="B6" s="124">
        <f>第1期!BS10</f>
        <v/>
      </c>
      <c r="C6" s="124">
        <f>第1期!BA40</f>
        <v/>
      </c>
      <c r="D6" s="124">
        <f>第2期!BS10</f>
        <v/>
      </c>
      <c r="E6" s="124">
        <f>第2期!BA40</f>
        <v/>
      </c>
      <c r="F6" s="124">
        <f>第3期!BS10</f>
        <v/>
      </c>
      <c r="G6" s="124">
        <f>第3期!BA40</f>
        <v/>
      </c>
      <c r="H6" s="124">
        <f>第4期!BS10</f>
        <v/>
      </c>
      <c r="I6" s="124">
        <f>第4期!BA40</f>
        <v/>
      </c>
      <c r="J6" s="124">
        <f>第5期!BS10</f>
        <v/>
      </c>
      <c r="K6" s="124">
        <f>第5期!BA40</f>
        <v/>
      </c>
      <c r="L6" s="124">
        <f>第6期!BS10</f>
        <v/>
      </c>
      <c r="M6" s="124">
        <f>第6期!BA40</f>
        <v/>
      </c>
      <c r="N6" s="124">
        <f>第7期!BS10</f>
        <v/>
      </c>
      <c r="O6" s="124">
        <f>第7期!BA40</f>
        <v/>
      </c>
      <c r="P6" s="124">
        <f>第8期!BS10</f>
        <v/>
      </c>
      <c r="Q6" s="124">
        <f>第8期!BA40</f>
        <v/>
      </c>
    </row>
    <row r="7">
      <c r="A7" s="123">
        <f>第1期!AN41</f>
        <v/>
      </c>
      <c r="B7" s="124">
        <f>第1期!BS11</f>
        <v/>
      </c>
      <c r="C7" s="124">
        <f>第1期!BA41</f>
        <v/>
      </c>
      <c r="D7" s="124">
        <f>第2期!BS11</f>
        <v/>
      </c>
      <c r="E7" s="124">
        <f>第2期!BA41</f>
        <v/>
      </c>
      <c r="F7" s="124">
        <f>第3期!BS11</f>
        <v/>
      </c>
      <c r="G7" s="124">
        <f>第3期!BA41</f>
        <v/>
      </c>
      <c r="H7" s="124">
        <f>第4期!BS11</f>
        <v/>
      </c>
      <c r="I7" s="124">
        <f>第4期!BA41</f>
        <v/>
      </c>
      <c r="J7" s="124">
        <f>第5期!BS11</f>
        <v/>
      </c>
      <c r="K7" s="124">
        <f>第5期!BA41</f>
        <v/>
      </c>
      <c r="L7" s="124">
        <f>第6期!BS11</f>
        <v/>
      </c>
      <c r="M7" s="124">
        <f>第6期!BA41</f>
        <v/>
      </c>
      <c r="N7" s="124">
        <f>第7期!BS11</f>
        <v/>
      </c>
      <c r="O7" s="124">
        <f>第7期!BA41</f>
        <v/>
      </c>
      <c r="P7" s="124">
        <f>第8期!BS11</f>
        <v/>
      </c>
      <c r="Q7" s="124">
        <f>第8期!BA41</f>
        <v/>
      </c>
    </row>
    <row r="8">
      <c r="A8" s="123">
        <f>第1期!AN42</f>
        <v/>
      </c>
      <c r="B8" s="124">
        <f>第1期!BS12</f>
        <v/>
      </c>
      <c r="C8" s="124">
        <f>第1期!BA42</f>
        <v/>
      </c>
      <c r="D8" s="124">
        <f>第2期!BS12</f>
        <v/>
      </c>
      <c r="E8" s="124">
        <f>第2期!BA42</f>
        <v/>
      </c>
      <c r="F8" s="124">
        <f>第3期!BS12</f>
        <v/>
      </c>
      <c r="G8" s="124">
        <f>第3期!BA42</f>
        <v/>
      </c>
      <c r="H8" s="124">
        <f>第4期!BS12</f>
        <v/>
      </c>
      <c r="I8" s="124">
        <f>第4期!BA42</f>
        <v/>
      </c>
      <c r="J8" s="124">
        <f>第5期!BS12</f>
        <v/>
      </c>
      <c r="K8" s="124">
        <f>第5期!BA42</f>
        <v/>
      </c>
      <c r="L8" s="124">
        <f>第6期!BS12</f>
        <v/>
      </c>
      <c r="M8" s="124">
        <f>第6期!BA42</f>
        <v/>
      </c>
      <c r="N8" s="124">
        <f>第7期!BS12</f>
        <v/>
      </c>
      <c r="O8" s="124">
        <f>第7期!BA42</f>
        <v/>
      </c>
      <c r="P8" s="124">
        <f>第8期!BS12</f>
        <v/>
      </c>
      <c r="Q8" s="124">
        <f>第8期!BA42</f>
        <v/>
      </c>
    </row>
    <row r="9">
      <c r="A9" s="123">
        <f>第1期!AN43</f>
        <v/>
      </c>
      <c r="B9" s="124">
        <f>第1期!BS13</f>
        <v/>
      </c>
      <c r="C9" s="124">
        <f>第1期!BA43</f>
        <v/>
      </c>
      <c r="D9" s="124">
        <f>第2期!BS13</f>
        <v/>
      </c>
      <c r="E9" s="124">
        <f>第2期!BA43</f>
        <v/>
      </c>
      <c r="F9" s="124">
        <f>第3期!BS13</f>
        <v/>
      </c>
      <c r="G9" s="124">
        <f>第3期!BA43</f>
        <v/>
      </c>
      <c r="H9" s="124">
        <f>第4期!BS13</f>
        <v/>
      </c>
      <c r="I9" s="124">
        <f>第4期!BA43</f>
        <v/>
      </c>
      <c r="J9" s="124">
        <f>第5期!BS13</f>
        <v/>
      </c>
      <c r="K9" s="124">
        <f>第5期!BA43</f>
        <v/>
      </c>
      <c r="L9" s="124">
        <f>第6期!BS13</f>
        <v/>
      </c>
      <c r="M9" s="124">
        <f>第6期!BA43</f>
        <v/>
      </c>
      <c r="N9" s="124">
        <f>第7期!BS13</f>
        <v/>
      </c>
      <c r="O9" s="124">
        <f>第7期!BA43</f>
        <v/>
      </c>
      <c r="P9" s="124">
        <f>第8期!BS13</f>
        <v/>
      </c>
      <c r="Q9" s="124">
        <f>第8期!BA43</f>
        <v/>
      </c>
    </row>
    <row r="10">
      <c r="A10" s="123">
        <f>第1期!AN44</f>
        <v/>
      </c>
      <c r="B10" s="124">
        <f>第1期!BS14</f>
        <v/>
      </c>
      <c r="C10" s="124">
        <f>第1期!BA44</f>
        <v/>
      </c>
      <c r="D10" s="124">
        <f>第2期!BS14</f>
        <v/>
      </c>
      <c r="E10" s="124">
        <f>第2期!BA44</f>
        <v/>
      </c>
      <c r="F10" s="124">
        <f>第3期!BS14</f>
        <v/>
      </c>
      <c r="G10" s="124">
        <f>第3期!BA44</f>
        <v/>
      </c>
      <c r="H10" s="124">
        <f>第4期!BS14</f>
        <v/>
      </c>
      <c r="I10" s="124">
        <f>第4期!BA44</f>
        <v/>
      </c>
      <c r="J10" s="124">
        <f>第5期!BS14</f>
        <v/>
      </c>
      <c r="K10" s="124">
        <f>第5期!BA44</f>
        <v/>
      </c>
      <c r="L10" s="124">
        <f>第6期!BS14</f>
        <v/>
      </c>
      <c r="M10" s="124">
        <f>第6期!BA44</f>
        <v/>
      </c>
      <c r="N10" s="124">
        <f>第7期!BS14</f>
        <v/>
      </c>
      <c r="O10" s="124">
        <f>第7期!BA44</f>
        <v/>
      </c>
      <c r="P10" s="124">
        <f>第8期!BS14</f>
        <v/>
      </c>
      <c r="Q10" s="124">
        <f>第8期!BA44</f>
        <v/>
      </c>
    </row>
    <row r="11">
      <c r="A11" s="123">
        <f>第1期!AN45</f>
        <v/>
      </c>
      <c r="B11" s="124">
        <f>第1期!BS15</f>
        <v/>
      </c>
      <c r="C11" s="124">
        <f>第1期!BA45</f>
        <v/>
      </c>
      <c r="D11" s="124">
        <f>第2期!BS15</f>
        <v/>
      </c>
      <c r="E11" s="124">
        <f>第2期!BA45</f>
        <v/>
      </c>
      <c r="F11" s="124">
        <f>第3期!BS15</f>
        <v/>
      </c>
      <c r="G11" s="124">
        <f>第3期!BA45</f>
        <v/>
      </c>
      <c r="H11" s="124">
        <f>第4期!BS15</f>
        <v/>
      </c>
      <c r="I11" s="124">
        <f>第4期!BA45</f>
        <v/>
      </c>
      <c r="J11" s="124">
        <f>第5期!BS15</f>
        <v/>
      </c>
      <c r="K11" s="124">
        <f>第5期!BA45</f>
        <v/>
      </c>
      <c r="L11" s="124">
        <f>第6期!BS15</f>
        <v/>
      </c>
      <c r="M11" s="124">
        <f>第6期!BA45</f>
        <v/>
      </c>
      <c r="N11" s="124">
        <f>第7期!BS15</f>
        <v/>
      </c>
      <c r="O11" s="124">
        <f>第7期!BA45</f>
        <v/>
      </c>
      <c r="P11" s="124">
        <f>第8期!BS15</f>
        <v/>
      </c>
      <c r="Q11" s="124">
        <f>第8期!BA45</f>
        <v/>
      </c>
    </row>
    <row r="12">
      <c r="A12" s="123">
        <f>第1期!AN46</f>
        <v/>
      </c>
      <c r="B12" s="124">
        <f>第1期!BS16</f>
        <v/>
      </c>
      <c r="C12" s="124">
        <f>第1期!BA46</f>
        <v/>
      </c>
      <c r="D12" s="124">
        <f>第2期!BS16</f>
        <v/>
      </c>
      <c r="E12" s="124">
        <f>第2期!BA46</f>
        <v/>
      </c>
      <c r="F12" s="124">
        <f>第3期!BS16</f>
        <v/>
      </c>
      <c r="G12" s="124">
        <f>第3期!BA46</f>
        <v/>
      </c>
      <c r="H12" s="124">
        <f>第4期!BS16</f>
        <v/>
      </c>
      <c r="I12" s="124">
        <f>第4期!BA46</f>
        <v/>
      </c>
      <c r="J12" s="124">
        <f>第5期!BS16</f>
        <v/>
      </c>
      <c r="K12" s="124">
        <f>第5期!BA46</f>
        <v/>
      </c>
      <c r="L12" s="124">
        <f>第6期!BS16</f>
        <v/>
      </c>
      <c r="M12" s="124">
        <f>第6期!BA46</f>
        <v/>
      </c>
      <c r="N12" s="124">
        <f>第7期!BS16</f>
        <v/>
      </c>
      <c r="O12" s="124">
        <f>第7期!BA46</f>
        <v/>
      </c>
      <c r="P12" s="124">
        <f>第8期!BS16</f>
        <v/>
      </c>
      <c r="Q12" s="124">
        <f>第8期!BA46</f>
        <v/>
      </c>
    </row>
    <row r="13">
      <c r="A13" s="123">
        <f>第1期!AN47</f>
        <v/>
      </c>
      <c r="B13" s="124">
        <f>第1期!BS17</f>
        <v/>
      </c>
      <c r="C13" s="124">
        <f>第1期!BA47</f>
        <v/>
      </c>
      <c r="D13" s="124">
        <f>第2期!BS17</f>
        <v/>
      </c>
      <c r="E13" s="124">
        <f>第2期!BA47</f>
        <v/>
      </c>
      <c r="F13" s="124">
        <f>第3期!BS17</f>
        <v/>
      </c>
      <c r="G13" s="124">
        <f>第3期!BA47</f>
        <v/>
      </c>
      <c r="H13" s="124">
        <f>第4期!BS17</f>
        <v/>
      </c>
      <c r="I13" s="124">
        <f>第4期!BA47</f>
        <v/>
      </c>
      <c r="J13" s="124">
        <f>第5期!BS17</f>
        <v/>
      </c>
      <c r="K13" s="124">
        <f>第5期!BA47</f>
        <v/>
      </c>
      <c r="L13" s="124">
        <f>第6期!BS17</f>
        <v/>
      </c>
      <c r="M13" s="124">
        <f>第6期!BA47</f>
        <v/>
      </c>
      <c r="N13" s="124">
        <f>第7期!BS17</f>
        <v/>
      </c>
      <c r="O13" s="124">
        <f>第7期!BA47</f>
        <v/>
      </c>
      <c r="P13" s="124">
        <f>第8期!BS17</f>
        <v/>
      </c>
      <c r="Q13" s="124">
        <f>第8期!BA47</f>
        <v/>
      </c>
    </row>
    <row r="14">
      <c r="A14" s="123">
        <f>第1期!AN48</f>
        <v/>
      </c>
      <c r="B14" s="124">
        <f>第1期!BS18</f>
        <v/>
      </c>
      <c r="C14" s="124">
        <f>第1期!BA48</f>
        <v/>
      </c>
      <c r="D14" s="124">
        <f>第2期!BS18</f>
        <v/>
      </c>
      <c r="E14" s="124">
        <f>第2期!BA48</f>
        <v/>
      </c>
      <c r="F14" s="124">
        <f>第3期!BS18</f>
        <v/>
      </c>
      <c r="G14" s="124">
        <f>第3期!BA48</f>
        <v/>
      </c>
      <c r="H14" s="124">
        <f>第4期!BS18</f>
        <v/>
      </c>
      <c r="I14" s="124">
        <f>第4期!BA48</f>
        <v/>
      </c>
      <c r="J14" s="124">
        <f>第5期!BS18</f>
        <v/>
      </c>
      <c r="K14" s="124">
        <f>第5期!BA48</f>
        <v/>
      </c>
      <c r="L14" s="124">
        <f>第6期!BS18</f>
        <v/>
      </c>
      <c r="M14" s="124">
        <f>第6期!BA48</f>
        <v/>
      </c>
      <c r="N14" s="124">
        <f>第7期!BS18</f>
        <v/>
      </c>
      <c r="O14" s="124">
        <f>第7期!BA48</f>
        <v/>
      </c>
      <c r="P14" s="124">
        <f>第8期!BS18</f>
        <v/>
      </c>
      <c r="Q14" s="124">
        <f>第8期!BA48</f>
        <v/>
      </c>
    </row>
    <row r="15">
      <c r="A15" s="123">
        <f>第1期!AN49</f>
        <v/>
      </c>
      <c r="B15" s="124">
        <f>第1期!BS19</f>
        <v/>
      </c>
      <c r="C15" s="124">
        <f>第1期!BA49</f>
        <v/>
      </c>
      <c r="D15" s="124">
        <f>第2期!BS19</f>
        <v/>
      </c>
      <c r="E15" s="124">
        <f>第2期!BA49</f>
        <v/>
      </c>
      <c r="F15" s="124">
        <f>第3期!BS19</f>
        <v/>
      </c>
      <c r="G15" s="124">
        <f>第3期!BA49</f>
        <v/>
      </c>
      <c r="H15" s="124">
        <f>第4期!BS19</f>
        <v/>
      </c>
      <c r="I15" s="124">
        <f>第4期!BA49</f>
        <v/>
      </c>
      <c r="J15" s="124">
        <f>第5期!BS19</f>
        <v/>
      </c>
      <c r="K15" s="124">
        <f>第5期!BA49</f>
        <v/>
      </c>
      <c r="L15" s="124">
        <f>第6期!BS19</f>
        <v/>
      </c>
      <c r="M15" s="124">
        <f>第6期!BA49</f>
        <v/>
      </c>
      <c r="N15" s="124">
        <f>第7期!BS19</f>
        <v/>
      </c>
      <c r="O15" s="124">
        <f>第7期!BA49</f>
        <v/>
      </c>
      <c r="P15" s="124">
        <f>第8期!BS19</f>
        <v/>
      </c>
      <c r="Q15" s="124">
        <f>第8期!BA49</f>
        <v/>
      </c>
    </row>
    <row r="16">
      <c r="A16" s="123">
        <f>第1期!AN50</f>
        <v/>
      </c>
      <c r="B16" s="124">
        <f>第1期!BS20</f>
        <v/>
      </c>
      <c r="C16" s="124">
        <f>第1期!BA50</f>
        <v/>
      </c>
      <c r="D16" s="124">
        <f>第2期!BS20</f>
        <v/>
      </c>
      <c r="E16" s="124">
        <f>第2期!BA50</f>
        <v/>
      </c>
      <c r="F16" s="124">
        <f>第3期!BS20</f>
        <v/>
      </c>
      <c r="G16" s="124">
        <f>第3期!BA50</f>
        <v/>
      </c>
      <c r="H16" s="124">
        <f>第4期!BS20</f>
        <v/>
      </c>
      <c r="I16" s="124">
        <f>第4期!BA50</f>
        <v/>
      </c>
      <c r="J16" s="124">
        <f>第5期!BS20</f>
        <v/>
      </c>
      <c r="K16" s="124">
        <f>第5期!BA50</f>
        <v/>
      </c>
      <c r="L16" s="124">
        <f>第6期!BS20</f>
        <v/>
      </c>
      <c r="M16" s="124">
        <f>第6期!BA50</f>
        <v/>
      </c>
      <c r="N16" s="124">
        <f>第7期!BS20</f>
        <v/>
      </c>
      <c r="O16" s="124">
        <f>第7期!BA50</f>
        <v/>
      </c>
      <c r="P16" s="124">
        <f>第8期!BS20</f>
        <v/>
      </c>
      <c r="Q16" s="124">
        <f>第8期!BA50</f>
        <v/>
      </c>
    </row>
    <row r="17">
      <c r="A17" s="123">
        <f>第1期!AN51</f>
        <v/>
      </c>
      <c r="B17" s="124">
        <f>第1期!BS21</f>
        <v/>
      </c>
      <c r="C17" s="124">
        <f>第1期!BA51</f>
        <v/>
      </c>
      <c r="D17" s="124">
        <f>第2期!BS21</f>
        <v/>
      </c>
      <c r="E17" s="124">
        <f>第2期!BA51</f>
        <v/>
      </c>
      <c r="F17" s="124">
        <f>第3期!BS21</f>
        <v/>
      </c>
      <c r="G17" s="124">
        <f>第3期!BA51</f>
        <v/>
      </c>
      <c r="H17" s="124">
        <f>第4期!BS21</f>
        <v/>
      </c>
      <c r="I17" s="124">
        <f>第4期!BA51</f>
        <v/>
      </c>
      <c r="J17" s="124">
        <f>第5期!BS21</f>
        <v/>
      </c>
      <c r="K17" s="124">
        <f>第5期!BA51</f>
        <v/>
      </c>
      <c r="L17" s="124">
        <f>第6期!BS21</f>
        <v/>
      </c>
      <c r="M17" s="124">
        <f>第6期!BA51</f>
        <v/>
      </c>
      <c r="N17" s="124">
        <f>第7期!BS21</f>
        <v/>
      </c>
      <c r="O17" s="124">
        <f>第7期!BA51</f>
        <v/>
      </c>
      <c r="P17" s="124">
        <f>第8期!BS21</f>
        <v/>
      </c>
      <c r="Q17" s="124">
        <f>第8期!BA51</f>
        <v/>
      </c>
    </row>
    <row r="18">
      <c r="A18" s="123">
        <f>第1期!AN52</f>
        <v/>
      </c>
      <c r="B18" s="124">
        <f>第1期!BS22</f>
        <v/>
      </c>
      <c r="C18" s="124">
        <f>第1期!BA52</f>
        <v/>
      </c>
      <c r="D18" s="124">
        <f>第2期!BS22</f>
        <v/>
      </c>
      <c r="E18" s="124">
        <f>第2期!BA52</f>
        <v/>
      </c>
      <c r="F18" s="124">
        <f>第3期!BS22</f>
        <v/>
      </c>
      <c r="G18" s="124">
        <f>第3期!BA52</f>
        <v/>
      </c>
      <c r="H18" s="124">
        <f>第4期!BS22</f>
        <v/>
      </c>
      <c r="I18" s="124">
        <f>第4期!BA52</f>
        <v/>
      </c>
      <c r="J18" s="124">
        <f>第5期!BS22</f>
        <v/>
      </c>
      <c r="K18" s="124">
        <f>第5期!BA52</f>
        <v/>
      </c>
      <c r="L18" s="124">
        <f>第6期!BS22</f>
        <v/>
      </c>
      <c r="M18" s="124">
        <f>第6期!BA52</f>
        <v/>
      </c>
      <c r="N18" s="124">
        <f>第7期!BS22</f>
        <v/>
      </c>
      <c r="O18" s="124">
        <f>第7期!BA52</f>
        <v/>
      </c>
      <c r="P18" s="124">
        <f>第8期!BS22</f>
        <v/>
      </c>
      <c r="Q18" s="124">
        <f>第8期!BA52</f>
        <v/>
      </c>
    </row>
    <row r="19">
      <c r="A19" s="123">
        <f>第1期!AN53</f>
        <v/>
      </c>
      <c r="B19" s="124">
        <f>第1期!BS23</f>
        <v/>
      </c>
      <c r="C19" s="124">
        <f>第1期!BA53</f>
        <v/>
      </c>
      <c r="D19" s="124">
        <f>第2期!BS23</f>
        <v/>
      </c>
      <c r="E19" s="124">
        <f>第2期!BA53</f>
        <v/>
      </c>
      <c r="F19" s="124">
        <f>第3期!BS23</f>
        <v/>
      </c>
      <c r="G19" s="124">
        <f>第3期!BA53</f>
        <v/>
      </c>
      <c r="H19" s="124">
        <f>第4期!BS23</f>
        <v/>
      </c>
      <c r="I19" s="124">
        <f>第4期!BA53</f>
        <v/>
      </c>
      <c r="J19" s="124">
        <f>第5期!BS23</f>
        <v/>
      </c>
      <c r="K19" s="124">
        <f>第5期!BA53</f>
        <v/>
      </c>
      <c r="L19" s="124">
        <f>第6期!BS23</f>
        <v/>
      </c>
      <c r="M19" s="124">
        <f>第6期!BA53</f>
        <v/>
      </c>
      <c r="N19" s="124" t="n"/>
      <c r="O19" s="124" t="n"/>
      <c r="P19" s="124">
        <f>第8期!BS23</f>
        <v/>
      </c>
      <c r="Q19" s="124">
        <f>第8期!BA53</f>
        <v/>
      </c>
    </row>
    <row r="20">
      <c r="A20" s="123" t="n"/>
      <c r="B20" s="124" t="n"/>
      <c r="C20" s="124" t="n"/>
      <c r="D20" s="124" t="n"/>
      <c r="E20" s="124" t="n"/>
      <c r="F20" s="124" t="n"/>
      <c r="G20" s="124" t="n"/>
      <c r="H20" s="124" t="n"/>
      <c r="I20" s="124" t="n"/>
      <c r="J20" s="124" t="n"/>
      <c r="K20" s="124" t="n"/>
      <c r="L20" s="124" t="n"/>
      <c r="M20" s="124" t="n"/>
      <c r="N20" s="124" t="n"/>
      <c r="O20" s="124" t="n"/>
      <c r="P20" s="124" t="n"/>
      <c r="Q20" s="124" t="n"/>
    </row>
    <row r="21">
      <c r="A21" s="123" t="n"/>
      <c r="B21" s="124" t="n"/>
      <c r="C21" s="124" t="n"/>
      <c r="D21" s="124" t="n"/>
      <c r="E21" s="124" t="n"/>
      <c r="F21" s="124" t="n"/>
      <c r="G21" s="124" t="n"/>
      <c r="H21" s="124" t="n"/>
      <c r="I21" s="124" t="n"/>
      <c r="J21" s="124" t="n"/>
      <c r="K21" s="124" t="n"/>
      <c r="L21" s="124" t="n"/>
      <c r="M21" s="124" t="n"/>
      <c r="N21" s="124" t="n"/>
      <c r="O21" s="124" t="n"/>
      <c r="P21" s="124" t="n"/>
      <c r="Q21" s="124" t="n"/>
    </row>
    <row r="22">
      <c r="A22" s="123" t="n"/>
      <c r="B22" s="124" t="n"/>
      <c r="C22" s="124" t="n"/>
      <c r="D22" s="124" t="n"/>
      <c r="E22" s="124" t="n"/>
      <c r="F22" s="124" t="n"/>
      <c r="G22" s="124" t="n"/>
      <c r="H22" s="124" t="n"/>
      <c r="I22" s="124" t="n"/>
      <c r="J22" s="124" t="n"/>
      <c r="K22" s="124" t="n"/>
      <c r="L22" s="124" t="n"/>
      <c r="M22" s="124" t="n"/>
      <c r="N22" s="124" t="n"/>
      <c r="O22" s="124" t="n"/>
      <c r="P22" s="124" t="n"/>
      <c r="Q22" s="124" t="n"/>
    </row>
    <row r="23" ht="15" customHeight="1" s="1178">
      <c r="A23" s="125" t="inlineStr">
        <is>
          <t>均价</t>
        </is>
      </c>
      <c r="B23" s="125" t="n"/>
      <c r="C23" s="125">
        <f>第1期!BS27</f>
        <v/>
      </c>
      <c r="D23" s="125" t="n"/>
      <c r="E23" s="125">
        <f>第2期!BS27</f>
        <v/>
      </c>
      <c r="F23" s="125" t="n"/>
      <c r="G23" s="125">
        <f>第3期!BS27</f>
        <v/>
      </c>
      <c r="H23" s="125" t="n"/>
      <c r="I23" s="125">
        <f>第4期!BS27</f>
        <v/>
      </c>
      <c r="J23" s="125" t="n"/>
      <c r="K23" s="125">
        <f>第5期!BS27</f>
        <v/>
      </c>
      <c r="L23" s="125" t="n"/>
      <c r="M23" s="125">
        <f>第6期!BS27</f>
        <v/>
      </c>
      <c r="N23" s="125" t="n"/>
      <c r="O23" s="125">
        <f>第7期!BS27</f>
        <v/>
      </c>
      <c r="P23" s="125" t="n"/>
      <c r="Q23" s="125">
        <f>第8期!BS27</f>
        <v/>
      </c>
    </row>
    <row r="24">
      <c r="A24" s="89" t="inlineStr">
        <is>
          <t>总需求</t>
        </is>
      </c>
      <c r="B24" s="89">
        <f>第1期!BS28</f>
        <v/>
      </c>
      <c r="C24" s="89" t="n"/>
      <c r="D24" s="89">
        <f>第2期!BS28</f>
        <v/>
      </c>
      <c r="E24" s="89" t="n"/>
      <c r="F24" s="89">
        <f>第3期!BS28</f>
        <v/>
      </c>
      <c r="G24" s="89" t="n"/>
      <c r="H24" s="89">
        <f>第4期!BS28</f>
        <v/>
      </c>
      <c r="I24" s="89" t="n"/>
      <c r="J24" s="89">
        <f>第5期!BS28</f>
        <v/>
      </c>
      <c r="K24" s="89" t="n"/>
      <c r="L24" s="89">
        <f>第6期!BS28</f>
        <v/>
      </c>
      <c r="M24" s="89" t="n"/>
      <c r="N24" s="89">
        <f>第7期!BS28</f>
        <v/>
      </c>
      <c r="O24" s="89" t="n"/>
      <c r="P24" s="89">
        <f>第8期!BS28</f>
        <v/>
      </c>
      <c r="Q24" s="89" t="n"/>
    </row>
    <row r="25">
      <c r="A25" s="57" t="inlineStr">
        <is>
          <t>中位数</t>
        </is>
      </c>
      <c r="B25" s="57">
        <f>MEDIAN(B3:B22)</f>
        <v/>
      </c>
      <c r="C25" s="57">
        <f>VLOOKUP(B25,B3:C22,2,1)</f>
        <v/>
      </c>
      <c r="D25" s="57">
        <f>MEDIAN(D3:D22)</f>
        <v/>
      </c>
      <c r="E25" s="57">
        <f>VLOOKUP(D25,D3:E22,2,1)</f>
        <v/>
      </c>
      <c r="F25" s="57">
        <f>MEDIAN(F3:F22)</f>
        <v/>
      </c>
      <c r="G25" s="57">
        <f>VLOOKUP(F25,F3:G22,2,1)</f>
        <v/>
      </c>
      <c r="H25" s="57">
        <f>MEDIAN(H3:H22)</f>
        <v/>
      </c>
      <c r="I25" s="57">
        <f>VLOOKUP(H25,H3:I22,2,1)</f>
        <v/>
      </c>
      <c r="J25" s="57">
        <f>MEDIAN(J3:J22)</f>
        <v/>
      </c>
      <c r="K25" s="57">
        <f>VLOOKUP(J25,J3:K22,2,1)</f>
        <v/>
      </c>
      <c r="L25" s="57">
        <f>MEDIAN(L3:L22)</f>
        <v/>
      </c>
      <c r="M25" s="57">
        <f>VLOOKUP(L25,L3:M22,2,1)</f>
        <v/>
      </c>
      <c r="N25" s="57">
        <f>MEDIAN(N3:N22)</f>
        <v/>
      </c>
      <c r="O25" s="57">
        <f>VLOOKUP(N25,N3:O22,2,1)</f>
        <v/>
      </c>
      <c r="P25" s="57">
        <f>MEDIAN(P3:P22)</f>
        <v/>
      </c>
      <c r="Q25" s="57">
        <f>VLOOKUP(P25,P3:Q22,2,1)</f>
        <v/>
      </c>
    </row>
    <row r="26">
      <c r="A26" s="89" t="inlineStr">
        <is>
          <t>调整均值</t>
        </is>
      </c>
      <c r="B26" s="89">
        <f>AVERAGE(B3:B22)</f>
        <v/>
      </c>
      <c r="C26" s="89">
        <f>SUMPRODUCT(B3:B22,C3:C22)/SUM(B3:B22)</f>
        <v/>
      </c>
      <c r="D26" s="89">
        <f>AVERAGE(D3:D22)</f>
        <v/>
      </c>
      <c r="E26" s="89">
        <f>SUMPRODUCT(D3:D22,E3:E22)/SUM(D3:D22)</f>
        <v/>
      </c>
      <c r="F26" s="89">
        <f>AVERAGE(F3:F22)</f>
        <v/>
      </c>
      <c r="G26" s="89">
        <f>SUMPRODUCT(F3:F22,G3:G22)/SUM(F3:F22)</f>
        <v/>
      </c>
      <c r="H26" s="89">
        <f>AVERAGE(H3:H22)</f>
        <v/>
      </c>
      <c r="I26" s="89">
        <f>SUMPRODUCT(H3:H22,I3:I22)/SUM(H3:H22)</f>
        <v/>
      </c>
      <c r="J26" s="89">
        <f>AVERAGE(J3:J22)</f>
        <v/>
      </c>
      <c r="K26" s="89">
        <f>SUMPRODUCT(J3:J22,K3:K22)/SUM(J3:J22)</f>
        <v/>
      </c>
      <c r="L26" s="89">
        <f>AVERAGE(L3:L22)</f>
        <v/>
      </c>
      <c r="M26" s="89">
        <f>SUMPRODUCT(L3:L22,M3:M22)/SUM(L3:L22)</f>
        <v/>
      </c>
      <c r="N26" s="89">
        <f>AVERAGE(N3:N22)</f>
        <v/>
      </c>
      <c r="O26" s="89">
        <f>SUMPRODUCT(N3:N22,O3:O22)/SUM(N3:N22)</f>
        <v/>
      </c>
      <c r="P26" s="89">
        <f>AVERAGE(P3:P22)</f>
        <v/>
      </c>
      <c r="Q26" s="89">
        <f>SUMPRODUCT(P3:P22,Q3:Q22)/SUM(P3:P22)</f>
        <v/>
      </c>
    </row>
    <row r="28" ht="15" customHeight="1" s="1178">
      <c r="A28" s="57" t="n"/>
      <c r="B28" s="57" t="inlineStr">
        <is>
          <t>第一期</t>
        </is>
      </c>
      <c r="C28" s="57" t="inlineStr">
        <is>
          <t>第二期</t>
        </is>
      </c>
      <c r="D28" s="57" t="inlineStr">
        <is>
          <t>第三期</t>
        </is>
      </c>
      <c r="E28" s="57" t="inlineStr">
        <is>
          <t>第四期</t>
        </is>
      </c>
      <c r="F28" s="57" t="inlineStr">
        <is>
          <t>第五期</t>
        </is>
      </c>
      <c r="G28" s="57" t="inlineStr">
        <is>
          <t>第六期</t>
        </is>
      </c>
      <c r="H28" s="57" t="inlineStr">
        <is>
          <t>第七期</t>
        </is>
      </c>
      <c r="I28" s="57" t="inlineStr">
        <is>
          <t>第八期</t>
        </is>
      </c>
      <c r="K28" s="1467" t="inlineStr">
        <is>
          <t>调整趋势线</t>
        </is>
      </c>
      <c r="L28" s="136" t="inlineStr">
        <is>
          <t>价格</t>
        </is>
      </c>
      <c r="M28" s="136" t="inlineStr">
        <is>
          <t>销量</t>
        </is>
      </c>
      <c r="N28" s="136" t="inlineStr">
        <is>
          <t>价格系数</t>
        </is>
      </c>
      <c r="O28" s="136" t="inlineStr">
        <is>
          <t>截距</t>
        </is>
      </c>
    </row>
    <row r="29" ht="15" customHeight="1" s="1178">
      <c r="A29" s="57" t="inlineStr">
        <is>
          <t>待销</t>
        </is>
      </c>
      <c r="B29" s="89">
        <f>第1期!AA45</f>
        <v/>
      </c>
      <c r="C29" s="89">
        <f>第2期!AA45</f>
        <v/>
      </c>
      <c r="D29" s="89">
        <f>第3期!AA45</f>
        <v/>
      </c>
      <c r="E29" s="89">
        <f>第4期!AA45</f>
        <v/>
      </c>
      <c r="F29" s="89">
        <f>第5期!AA45</f>
        <v/>
      </c>
      <c r="G29" s="89">
        <f>第6期!AA45</f>
        <v/>
      </c>
      <c r="H29" s="89">
        <f>第7期!AA45</f>
        <v/>
      </c>
      <c r="I29" s="89">
        <f>第8期!AA45</f>
        <v/>
      </c>
      <c r="K29" s="1467" t="inlineStr">
        <is>
          <t>点1</t>
        </is>
      </c>
      <c r="L29" s="1468" t="n"/>
      <c r="M29" s="1468" t="n"/>
      <c r="N29" s="1468">
        <f>(M29-M30)/(L29-L30)</f>
        <v/>
      </c>
      <c r="O29" s="1468">
        <f>M29-N29*L29</f>
        <v/>
      </c>
    </row>
    <row r="30" ht="15" customHeight="1" s="1178">
      <c r="A30" s="57" t="inlineStr">
        <is>
          <t>预计价格系数</t>
        </is>
      </c>
      <c r="B30" s="89" t="n"/>
      <c r="C30" s="89">
        <f>H54</f>
        <v/>
      </c>
      <c r="D30" s="89">
        <f>H55</f>
        <v/>
      </c>
      <c r="E30" s="89">
        <f>H56</f>
        <v/>
      </c>
      <c r="F30" s="89">
        <f>H57</f>
        <v/>
      </c>
      <c r="G30" s="89">
        <f>H58</f>
        <v/>
      </c>
      <c r="H30" s="89">
        <f>H59</f>
        <v/>
      </c>
      <c r="I30" s="89">
        <f>H60</f>
        <v/>
      </c>
      <c r="K30" s="1467" t="inlineStr">
        <is>
          <t>点2</t>
        </is>
      </c>
      <c r="L30" s="1468" t="n"/>
      <c r="M30" s="1468" t="n"/>
      <c r="N30" s="1468" t="n"/>
      <c r="O30" s="1468" t="n"/>
    </row>
    <row r="31">
      <c r="A31" s="57" t="inlineStr">
        <is>
          <t>预计截距</t>
        </is>
      </c>
      <c r="B31" s="89" t="n"/>
      <c r="C31" s="89">
        <f>I54</f>
        <v/>
      </c>
      <c r="D31" s="89">
        <f>I55</f>
        <v/>
      </c>
      <c r="E31" s="89">
        <f>I56</f>
        <v/>
      </c>
      <c r="F31" s="89">
        <f>I57</f>
        <v/>
      </c>
      <c r="G31" s="89">
        <f>I58</f>
        <v/>
      </c>
      <c r="H31" s="89">
        <f>I59</f>
        <v/>
      </c>
      <c r="I31" s="89">
        <f>I60</f>
        <v/>
      </c>
    </row>
    <row r="32" ht="15" customHeight="1" s="1178">
      <c r="A32" s="126" t="inlineStr">
        <is>
          <t>预计价格</t>
        </is>
      </c>
      <c r="B32" s="127" t="n"/>
      <c r="C32" s="1469">
        <f>(C29-C31)/C30</f>
        <v/>
      </c>
      <c r="D32" s="1469">
        <f>(D29-D31)/D30</f>
        <v/>
      </c>
      <c r="E32" s="1469">
        <f>(E29-E31)/E30</f>
        <v/>
      </c>
      <c r="F32" s="1469">
        <f>(F29-F31)/F30</f>
        <v/>
      </c>
      <c r="G32" s="1469">
        <f>(G29-G31)/G30</f>
        <v/>
      </c>
      <c r="H32" s="1469">
        <f>(H29-H31)/H30</f>
        <v/>
      </c>
      <c r="I32" s="1469">
        <f>(I29-I31)/I30</f>
        <v/>
      </c>
      <c r="K32" s="1467" t="inlineStr">
        <is>
          <t>期数</t>
        </is>
      </c>
      <c r="L32" s="57" t="inlineStr">
        <is>
          <t>总需求</t>
        </is>
      </c>
      <c r="M32" s="57" t="inlineStr">
        <is>
          <t>均价</t>
        </is>
      </c>
      <c r="N32" s="57" t="inlineStr">
        <is>
          <t>增长率</t>
        </is>
      </c>
    </row>
    <row r="33">
      <c r="A33" s="129" t="inlineStr">
        <is>
          <t>市场价格与预计价格差</t>
        </is>
      </c>
      <c r="B33" s="1470" t="n"/>
      <c r="C33" s="1470">
        <f>C48/((C47-C31)/C30)-1</f>
        <v/>
      </c>
      <c r="D33" s="1470">
        <f>D48/((D47-D31)/D30)-1</f>
        <v/>
      </c>
      <c r="E33" s="1470">
        <f>E48/((E47-E31)/E30)-1</f>
        <v/>
      </c>
      <c r="F33" s="1470">
        <f>F48/((F47-F31)/F30)-1</f>
        <v/>
      </c>
      <c r="G33" s="1470">
        <f>G48/((G47-G31)/G30)-1</f>
        <v/>
      </c>
      <c r="H33" s="1470">
        <f>H48/((H47-H31)/H30)-1</f>
        <v/>
      </c>
      <c r="I33" s="1470">
        <f>I48/((I47-I31)/I30)-1</f>
        <v/>
      </c>
      <c r="K33" s="57" t="n">
        <v>1</v>
      </c>
      <c r="L33" s="89">
        <f>B24</f>
        <v/>
      </c>
      <c r="M33" s="89">
        <f>C23</f>
        <v/>
      </c>
      <c r="N33" s="89" t="n"/>
    </row>
    <row r="34">
      <c r="K34" s="57" t="n">
        <v>2</v>
      </c>
      <c r="L34" s="89">
        <f>D24</f>
        <v/>
      </c>
      <c r="M34" s="89">
        <f>E23</f>
        <v/>
      </c>
      <c r="N34" s="1471">
        <f>L34/L33-1</f>
        <v/>
      </c>
    </row>
    <row r="35">
      <c r="K35" s="57" t="n">
        <v>3</v>
      </c>
      <c r="L35" s="89">
        <f>F24</f>
        <v/>
      </c>
      <c r="M35" s="89">
        <f>G23</f>
        <v/>
      </c>
      <c r="N35" s="1471">
        <f>L35/L34-1</f>
        <v/>
      </c>
    </row>
    <row r="36">
      <c r="A36" s="57" t="inlineStr">
        <is>
          <t>价格浮动</t>
        </is>
      </c>
      <c r="B36" s="1471" t="n"/>
      <c r="C36" s="1471" t="n">
        <v>0.15</v>
      </c>
      <c r="D36" s="1471" t="n">
        <v>0.04</v>
      </c>
      <c r="E36" s="1471" t="n">
        <v>0.01</v>
      </c>
      <c r="F36" s="1471" t="n">
        <v>-0.01</v>
      </c>
      <c r="G36" s="1471" t="n">
        <v>0</v>
      </c>
      <c r="H36" s="1471" t="n">
        <v>-0.02</v>
      </c>
      <c r="I36" s="1471" t="n">
        <v>-0.04</v>
      </c>
      <c r="K36" s="57" t="n">
        <v>4</v>
      </c>
      <c r="L36" s="89">
        <f>H24</f>
        <v/>
      </c>
      <c r="M36" s="89">
        <f>I23</f>
        <v/>
      </c>
      <c r="N36" s="1471">
        <f>L36/L35-1</f>
        <v/>
      </c>
    </row>
    <row r="37">
      <c r="A37" s="57" t="inlineStr">
        <is>
          <t>最终定价</t>
        </is>
      </c>
      <c r="B37" s="89" t="n"/>
      <c r="C37" s="89">
        <f>C32*(1+C36)</f>
        <v/>
      </c>
      <c r="D37" s="89">
        <f>D32*(1+D36)</f>
        <v/>
      </c>
      <c r="E37" s="89">
        <f>E32*(1+E36)</f>
        <v/>
      </c>
      <c r="F37" s="89">
        <f>F32*(1+F36)</f>
        <v/>
      </c>
      <c r="G37" s="89">
        <f>G32*(1+G36)</f>
        <v/>
      </c>
      <c r="H37" s="89">
        <f>H32*(1+H36)</f>
        <v/>
      </c>
      <c r="I37" s="89">
        <f>I32*(1+I36)</f>
        <v/>
      </c>
      <c r="K37" s="57" t="n">
        <v>5</v>
      </c>
      <c r="L37" s="89">
        <f>J24</f>
        <v/>
      </c>
      <c r="M37" s="89">
        <f>K23</f>
        <v/>
      </c>
      <c r="N37" s="1471">
        <f>L37/L36-1</f>
        <v/>
      </c>
    </row>
    <row r="38">
      <c r="K38" s="57" t="n">
        <v>6</v>
      </c>
      <c r="L38" s="89">
        <f>L24</f>
        <v/>
      </c>
      <c r="M38" s="89">
        <f>M23</f>
        <v/>
      </c>
      <c r="N38" s="1471">
        <f>L38/L37-1</f>
        <v/>
      </c>
    </row>
    <row r="39">
      <c r="A39" s="57" t="inlineStr">
        <is>
          <t>价格系数</t>
        </is>
      </c>
      <c r="B39" s="131">
        <f>SLOPE(B3:B22,C3:C22)</f>
        <v/>
      </c>
      <c r="C39" s="131">
        <f>SLOPE(D3:D22,E3:E22)</f>
        <v/>
      </c>
      <c r="D39" s="131">
        <f>SLOPE(F3:F22,G3:G22)</f>
        <v/>
      </c>
      <c r="E39" s="131">
        <f>SLOPE(H3:H22,I3:I22)</f>
        <v/>
      </c>
      <c r="F39" s="131">
        <f>SLOPE(J3:J22,K3:K22)</f>
        <v/>
      </c>
      <c r="G39" s="131">
        <f>SLOPE(L3:L22,M3:M22)</f>
        <v/>
      </c>
      <c r="H39" s="131">
        <f>SLOPE(N3:N22,O3:O22)</f>
        <v/>
      </c>
      <c r="I39" s="131">
        <f>SLOPE(P3:P22,Q3:Q22)</f>
        <v/>
      </c>
      <c r="K39" s="57" t="n">
        <v>7</v>
      </c>
      <c r="L39" s="89">
        <f>N24</f>
        <v/>
      </c>
      <c r="M39" s="89">
        <f>O23</f>
        <v/>
      </c>
      <c r="N39" s="1471">
        <f>L39/L38-1</f>
        <v/>
      </c>
    </row>
    <row r="40">
      <c r="A40" s="57" t="inlineStr">
        <is>
          <t>截距</t>
        </is>
      </c>
      <c r="B40" s="131">
        <f>INTERCEPT(B3:B22,C3:C22)</f>
        <v/>
      </c>
      <c r="C40" s="131">
        <f>INTERCEPT(D3:D22,E3:E22)</f>
        <v/>
      </c>
      <c r="D40" s="131">
        <f>INTERCEPT(F3:F22,G3:G22)</f>
        <v/>
      </c>
      <c r="E40" s="131">
        <f>INTERCEPT(H3:H22,I3:I22)</f>
        <v/>
      </c>
      <c r="F40" s="131">
        <f>INTERCEPT(J3:J22,K3:K22)</f>
        <v/>
      </c>
      <c r="G40" s="131">
        <f>INTERCEPT(L3:L22,M3:M22)</f>
        <v/>
      </c>
      <c r="H40" s="131">
        <f>INTERCEPT(N3:N22,O3:O22)</f>
        <v/>
      </c>
      <c r="I40" s="131">
        <f>INTERCEPT(P3:P22,Q3:Q22)</f>
        <v/>
      </c>
      <c r="K40" s="57" t="n">
        <v>8</v>
      </c>
      <c r="L40" s="89">
        <f>P24</f>
        <v/>
      </c>
      <c r="M40" s="89">
        <f>Q23</f>
        <v/>
      </c>
      <c r="N40" s="1471">
        <f>L40/L39-1</f>
        <v/>
      </c>
    </row>
    <row r="41">
      <c r="A41" s="1470" t="inlineStr">
        <is>
          <t>相关系数</t>
        </is>
      </c>
      <c r="B41" s="1472">
        <f>-CORREL(B3:B22,C3:C22)</f>
        <v/>
      </c>
      <c r="C41" s="1472">
        <f>-CORREL(D3:D22,E3:E22)</f>
        <v/>
      </c>
      <c r="D41" s="1472">
        <f>-CORREL(F3:F22,G3:G22)</f>
        <v/>
      </c>
      <c r="E41" s="1472">
        <f>-CORREL(H3:H22,I3:I22)</f>
        <v/>
      </c>
      <c r="F41" s="1472">
        <f>-CORREL(J3:J22,K3:K22)</f>
        <v/>
      </c>
      <c r="G41" s="1472">
        <f>-CORREL(L3:L22,M3:M22)</f>
        <v/>
      </c>
      <c r="H41" s="1472">
        <f>-CORREL(N3:N22,O3:O22)</f>
        <v/>
      </c>
      <c r="I41" s="1472">
        <f>-CORREL(P3:P22,Q3:Q22)</f>
        <v/>
      </c>
    </row>
    <row r="42">
      <c r="A42" s="57" t="inlineStr">
        <is>
          <t>预计需求</t>
        </is>
      </c>
      <c r="B42" s="59">
        <f>C26*B53+C53</f>
        <v/>
      </c>
      <c r="C42" s="59">
        <f>B40+B39*E26</f>
        <v/>
      </c>
      <c r="D42" s="59">
        <f>C40+C39*G26</f>
        <v/>
      </c>
      <c r="E42" s="59">
        <f>D40+D39*I26</f>
        <v/>
      </c>
      <c r="F42" s="59">
        <f>E40+E39*K26</f>
        <v/>
      </c>
      <c r="G42" s="59">
        <f>F40+F39*M26</f>
        <v/>
      </c>
      <c r="H42" s="59">
        <f>G40+G39*O26</f>
        <v/>
      </c>
      <c r="I42" s="59">
        <f>H40+H39*Q26</f>
        <v/>
      </c>
    </row>
    <row r="43">
      <c r="A43" s="57" t="inlineStr">
        <is>
          <t>实际需求</t>
        </is>
      </c>
      <c r="B43" s="59">
        <f>C26*B39+B40</f>
        <v/>
      </c>
      <c r="C43" s="59">
        <f>E26*C39+C40</f>
        <v/>
      </c>
      <c r="D43" s="59">
        <f>G26*D39+D40</f>
        <v/>
      </c>
      <c r="E43" s="59">
        <f>I26*E39+E40</f>
        <v/>
      </c>
      <c r="F43" s="59">
        <f>K26*F39+F40</f>
        <v/>
      </c>
      <c r="G43" s="59">
        <f>M26*G39+G40</f>
        <v/>
      </c>
      <c r="H43" s="59">
        <f>O26*H39+H40</f>
        <v/>
      </c>
      <c r="I43" s="59">
        <f>Q26*I39+I40</f>
        <v/>
      </c>
    </row>
    <row r="44">
      <c r="A44" s="57" t="inlineStr">
        <is>
          <t>自然增长率</t>
        </is>
      </c>
      <c r="B44" s="133">
        <f>B43/B42-1</f>
        <v/>
      </c>
      <c r="C44" s="133">
        <f>C43/C42-1</f>
        <v/>
      </c>
      <c r="D44" s="133">
        <f>D43/D42-1</f>
        <v/>
      </c>
      <c r="E44" s="133">
        <f>E43/E42-1</f>
        <v/>
      </c>
      <c r="F44" s="133">
        <f>F43/F42-1</f>
        <v/>
      </c>
      <c r="G44" s="133">
        <f>G43/G42-1</f>
        <v/>
      </c>
      <c r="H44" s="133">
        <f>H43/H42-1</f>
        <v/>
      </c>
      <c r="I44" s="133">
        <f>I43/I42-1</f>
        <v/>
      </c>
    </row>
    <row r="46">
      <c r="A46" s="57" t="inlineStr">
        <is>
          <t>实际价格</t>
        </is>
      </c>
      <c r="B46" s="89">
        <f>第1期!B9</f>
        <v/>
      </c>
      <c r="C46" s="89">
        <f>第2期!B9</f>
        <v/>
      </c>
      <c r="D46" s="89">
        <f>第3期!B9</f>
        <v/>
      </c>
      <c r="E46" s="89">
        <f>第4期!B9</f>
        <v/>
      </c>
      <c r="F46" s="89">
        <f>第5期!B9</f>
        <v/>
      </c>
      <c r="G46" s="89">
        <f>第6期!B9</f>
        <v/>
      </c>
      <c r="H46" s="89">
        <f>第7期!B9</f>
        <v/>
      </c>
      <c r="I46" s="89">
        <f>第8期!B9</f>
        <v/>
      </c>
    </row>
    <row r="47">
      <c r="A47" s="57" t="inlineStr">
        <is>
          <t>自己需求</t>
        </is>
      </c>
      <c r="B47" s="89">
        <f>第1期!AQ21</f>
        <v/>
      </c>
      <c r="C47" s="89">
        <f>第2期!AQ21</f>
        <v/>
      </c>
      <c r="D47" s="89">
        <f>第3期!AQ21</f>
        <v/>
      </c>
      <c r="E47" s="89">
        <f>第4期!AQ21</f>
        <v/>
      </c>
      <c r="F47" s="89">
        <f>第5期!AQ21</f>
        <v/>
      </c>
      <c r="G47" s="89">
        <f>第6期!AQ21</f>
        <v/>
      </c>
      <c r="H47" s="89">
        <f>第7期!AQ21</f>
        <v/>
      </c>
      <c r="I47" s="89">
        <f>第8期!AQ21</f>
        <v/>
      </c>
    </row>
    <row r="48">
      <c r="A48" s="57" t="inlineStr">
        <is>
          <t>市场价格</t>
        </is>
      </c>
      <c r="B48" s="89">
        <f>(B47-B40)/B39</f>
        <v/>
      </c>
      <c r="C48" s="89">
        <f>(C47-C40)/C39</f>
        <v/>
      </c>
      <c r="D48" s="89">
        <f>(D47-D40)/D39</f>
        <v/>
      </c>
      <c r="E48" s="89">
        <f>(E47-E40)/E39</f>
        <v/>
      </c>
      <c r="F48" s="89">
        <f>(F47-F40)/F39</f>
        <v/>
      </c>
      <c r="G48" s="89">
        <f>(G47-G40)/G39</f>
        <v/>
      </c>
      <c r="H48" s="89">
        <f>(H47-H40)/H39</f>
        <v/>
      </c>
      <c r="I48" s="89">
        <f>(I47-I40)/I39</f>
        <v/>
      </c>
    </row>
    <row r="49">
      <c r="A49" s="1470" t="inlineStr">
        <is>
          <t>价格优势</t>
        </is>
      </c>
      <c r="B49" s="1473">
        <f>B46/B48-1</f>
        <v/>
      </c>
      <c r="C49" s="1473">
        <f>C46/C48-1</f>
        <v/>
      </c>
      <c r="D49" s="1473">
        <f>D46/D48-1</f>
        <v/>
      </c>
      <c r="E49" s="1473">
        <f>E46/E48-1</f>
        <v/>
      </c>
      <c r="F49" s="1473">
        <f>F46/F48-1</f>
        <v/>
      </c>
      <c r="G49" s="1473">
        <f>G46/G48-1</f>
        <v/>
      </c>
      <c r="H49" s="1473">
        <f>H46/H48-1</f>
        <v/>
      </c>
      <c r="I49" s="1473">
        <f>I46/I48-1</f>
        <v/>
      </c>
    </row>
    <row r="50">
      <c r="A50" s="57" t="inlineStr">
        <is>
          <t>平均价格优势</t>
        </is>
      </c>
      <c r="B50" s="1471" t="n"/>
      <c r="C50" s="1471" t="n"/>
      <c r="D50" s="1471">
        <f>AVERAGE(B49:D49)</f>
        <v/>
      </c>
      <c r="E50" s="1471">
        <f>AVERAGE(B49:E49)</f>
        <v/>
      </c>
      <c r="F50" s="1471">
        <f>AVERAGE(B49:F49)</f>
        <v/>
      </c>
      <c r="G50" s="1471">
        <f>AVERAGE(B49:G49)</f>
        <v/>
      </c>
      <c r="H50" s="1471">
        <f>AVERAGE(B49:H49)</f>
        <v/>
      </c>
      <c r="I50" s="1471">
        <f>AVERAGE(B49:I49)</f>
        <v/>
      </c>
    </row>
    <row r="52">
      <c r="A52" s="57" t="inlineStr">
        <is>
          <t>期数</t>
        </is>
      </c>
      <c r="B52" s="57" t="inlineStr">
        <is>
          <t>价格系数</t>
        </is>
      </c>
      <c r="C52" s="57" t="inlineStr">
        <is>
          <t>截距</t>
        </is>
      </c>
      <c r="D52" s="57" t="inlineStr">
        <is>
          <t>图一系数</t>
        </is>
      </c>
      <c r="E52" s="57" t="inlineStr">
        <is>
          <t>图一截距</t>
        </is>
      </c>
      <c r="F52" s="57" t="inlineStr">
        <is>
          <t>图三系数</t>
        </is>
      </c>
      <c r="G52" s="57" t="inlineStr">
        <is>
          <t>图三截距</t>
        </is>
      </c>
      <c r="H52" s="57" t="inlineStr">
        <is>
          <t>下期价格系数</t>
        </is>
      </c>
      <c r="I52" s="57" t="inlineStr">
        <is>
          <t>下期截距</t>
        </is>
      </c>
    </row>
    <row r="53">
      <c r="A53" s="57" t="n">
        <v>0</v>
      </c>
      <c r="B53" s="89">
        <f>(弹性分析!G6-弹性分析!G5-弹性分析!G5*弹性分析!Q12)/(弹性分析!C6-弹性分析!G5)</f>
        <v/>
      </c>
      <c r="C53" s="89">
        <f>-B53*弹性分析!C5+弹性分析!G5</f>
        <v/>
      </c>
      <c r="D53" s="89" t="n"/>
      <c r="E53" s="89" t="n"/>
      <c r="F53" s="89" t="n"/>
      <c r="G53" s="89" t="n"/>
      <c r="H53" s="89" t="n"/>
      <c r="I53" s="89" t="n"/>
    </row>
    <row r="54">
      <c r="A54" s="57" t="n">
        <v>1</v>
      </c>
      <c r="B54" s="89">
        <f>B39</f>
        <v/>
      </c>
      <c r="C54" s="89">
        <f>B40</f>
        <v/>
      </c>
      <c r="D54" s="89">
        <f>SLOPE(B53:B54,A53:A54)</f>
        <v/>
      </c>
      <c r="E54" s="89">
        <f>INTERCEPT(B53:B54,A53:A54)</f>
        <v/>
      </c>
      <c r="F54" s="89">
        <f>SLOPE(C53:C54,B53:B54)</f>
        <v/>
      </c>
      <c r="G54" s="89">
        <f>INTERCEPT(C53:C54,B53:B54)</f>
        <v/>
      </c>
      <c r="H54" s="89">
        <f>D54*A55+E54</f>
        <v/>
      </c>
      <c r="I54" s="89">
        <f>F54*H54+G54</f>
        <v/>
      </c>
    </row>
    <row r="55">
      <c r="A55" s="57" t="n">
        <v>2</v>
      </c>
      <c r="B55" s="89">
        <f>C39</f>
        <v/>
      </c>
      <c r="C55" s="89">
        <f>C40</f>
        <v/>
      </c>
      <c r="D55" s="89">
        <f>SLOPE(B53:B55,A53:A55)</f>
        <v/>
      </c>
      <c r="E55" s="89">
        <f>INTERCEPT(B53:B55,A53:A55)</f>
        <v/>
      </c>
      <c r="F55" s="89">
        <f>SLOPE(C53:C55,B53:B55)</f>
        <v/>
      </c>
      <c r="G55" s="89">
        <f>INTERCEPT(C53:C55,B53:B55)</f>
        <v/>
      </c>
      <c r="H55" s="89">
        <f>D55*A56+E55</f>
        <v/>
      </c>
      <c r="I55" s="89">
        <f>F55*H55+G55</f>
        <v/>
      </c>
    </row>
    <row r="56">
      <c r="A56" s="57" t="n">
        <v>3</v>
      </c>
      <c r="B56" s="89">
        <f>D39</f>
        <v/>
      </c>
      <c r="C56" s="89">
        <f>D40</f>
        <v/>
      </c>
      <c r="D56" s="89">
        <f>SLOPE(B53:B56,A53:A56)</f>
        <v/>
      </c>
      <c r="E56" s="89">
        <f>INTERCEPT(B53:B56,A53:A56)</f>
        <v/>
      </c>
      <c r="F56" s="89">
        <f>SLOPE(C53:C56,B53:B56)</f>
        <v/>
      </c>
      <c r="G56" s="89">
        <f>INTERCEPT(C53:C56,B53:B56)</f>
        <v/>
      </c>
      <c r="H56" s="89">
        <f>D56*A57+E56</f>
        <v/>
      </c>
      <c r="I56" s="89">
        <f>F56*H56+G56</f>
        <v/>
      </c>
    </row>
    <row r="57">
      <c r="A57" s="57" t="n">
        <v>4</v>
      </c>
      <c r="B57" s="89">
        <f>E39</f>
        <v/>
      </c>
      <c r="C57" s="89">
        <f>E40</f>
        <v/>
      </c>
      <c r="D57" s="89">
        <f>SLOPE(B53:B57,A53:A57)</f>
        <v/>
      </c>
      <c r="E57" s="89">
        <f>INTERCEPT(B53:B57,A53:A57)</f>
        <v/>
      </c>
      <c r="F57" s="89">
        <f>SLOPE(C53:C57,B53:B57)</f>
        <v/>
      </c>
      <c r="G57" s="89">
        <f>INTERCEPT(C53:C57,B53:B57)</f>
        <v/>
      </c>
      <c r="H57" s="89">
        <f>D57*A58+E57</f>
        <v/>
      </c>
      <c r="I57" s="89">
        <f>F57*H57+G57</f>
        <v/>
      </c>
    </row>
    <row r="58">
      <c r="A58" s="57" t="n">
        <v>5</v>
      </c>
      <c r="B58" s="89">
        <f>F39</f>
        <v/>
      </c>
      <c r="C58" s="89">
        <f>F40</f>
        <v/>
      </c>
      <c r="D58" s="89">
        <f>SLOPE(B53:B58,A53:A58)</f>
        <v/>
      </c>
      <c r="E58" s="89">
        <f>INTERCEPT(B53:B58,A53:A58)</f>
        <v/>
      </c>
      <c r="F58" s="89">
        <f>SLOPE(C53:C58,B53:B58)</f>
        <v/>
      </c>
      <c r="G58" s="89">
        <f>INTERCEPT(C53:C58,B53:B58)</f>
        <v/>
      </c>
      <c r="H58" s="89">
        <f>D58*A59+E58</f>
        <v/>
      </c>
      <c r="I58" s="89">
        <f>F58*H58+G58</f>
        <v/>
      </c>
    </row>
    <row r="59">
      <c r="A59" s="57" t="n">
        <v>6</v>
      </c>
      <c r="B59" s="89">
        <f>G39</f>
        <v/>
      </c>
      <c r="C59" s="89">
        <f>G40</f>
        <v/>
      </c>
      <c r="D59" s="89">
        <f>SLOPE(B53:B59,A53:A59)</f>
        <v/>
      </c>
      <c r="E59" s="89">
        <f>INTERCEPT(B53:B59,A53:A59)</f>
        <v/>
      </c>
      <c r="F59" s="89">
        <f>SLOPE(C53:C59,B53:B59)</f>
        <v/>
      </c>
      <c r="G59" s="89">
        <f>INTERCEPT(C53:C59,B53:B59)</f>
        <v/>
      </c>
      <c r="H59" s="89">
        <f>D59*A60+E59</f>
        <v/>
      </c>
      <c r="I59" s="89">
        <f>F59*H59+G59</f>
        <v/>
      </c>
    </row>
    <row r="60">
      <c r="A60" s="57" t="n">
        <v>7</v>
      </c>
      <c r="B60" s="89">
        <f>H39</f>
        <v/>
      </c>
      <c r="C60" s="89">
        <f>H40</f>
        <v/>
      </c>
      <c r="D60" s="89">
        <f>SLOPE(B53:B60,A53:A60)</f>
        <v/>
      </c>
      <c r="E60" s="89">
        <f>INTERCEPT(B53:B60,A53:A60)</f>
        <v/>
      </c>
      <c r="F60" s="89">
        <f>SLOPE(C53:C60,B53:B60)</f>
        <v/>
      </c>
      <c r="G60" s="89">
        <f>INTERCEPT(C53:C60,B53:B60)</f>
        <v/>
      </c>
      <c r="H60" s="89">
        <f>D60*A61+E60</f>
        <v/>
      </c>
      <c r="I60" s="89">
        <f>F60*H60+G60</f>
        <v/>
      </c>
    </row>
    <row r="61">
      <c r="A61" s="57" t="n">
        <v>8</v>
      </c>
      <c r="B61" s="89">
        <f>I39</f>
        <v/>
      </c>
      <c r="C61" s="89">
        <f>I40</f>
        <v/>
      </c>
      <c r="D61" s="89">
        <f>SLOPE(B53:B61,A53:A61)</f>
        <v/>
      </c>
      <c r="E61" s="89">
        <f>INTERCEPT(B53:B61,A53:A61)</f>
        <v/>
      </c>
      <c r="F61" s="89">
        <f>SLOPE(C53:C61,B53:B61)</f>
        <v/>
      </c>
      <c r="G61" s="89">
        <f>INTERCEPT(C53:C61,B53:B61)</f>
        <v/>
      </c>
      <c r="H61" s="89" t="n"/>
      <c r="I61" s="89" t="n"/>
    </row>
  </sheetData>
  <mergeCells count="9">
    <mergeCell ref="N1:O1"/>
    <mergeCell ref="D1:E1"/>
    <mergeCell ref="H1:I1"/>
    <mergeCell ref="L1:M1"/>
    <mergeCell ref="J1:K1"/>
    <mergeCell ref="P1:Q1"/>
    <mergeCell ref="B1:C1"/>
    <mergeCell ref="F1:G1"/>
    <mergeCell ref="A1:A2"/>
  </mergeCells>
  <pageMargins left="0.7" right="0.7" top="0.75" bottom="0.75" header="0.3" footer="0.3"/>
  <drawing xmlns:r="http://schemas.openxmlformats.org/officeDocument/2006/relationships" r:id="rId1"/>
</worksheet>
</file>

<file path=xl/worksheets/sheet26.xml><?xml version="1.0" encoding="utf-8"?>
<worksheet xmlns="http://schemas.openxmlformats.org/spreadsheetml/2006/main">
  <sheetPr codeName="Sheet19">
    <tabColor rgb="FFE1EEFF"/>
    <outlinePr summaryBelow="1" summaryRight="1"/>
    <pageSetUpPr/>
  </sheetPr>
  <dimension ref="A1:Q61"/>
  <sheetViews>
    <sheetView topLeftCell="A45" zoomScale="70" zoomScaleNormal="70" workbookViewId="0">
      <selection activeCell="H71" sqref="H71"/>
    </sheetView>
  </sheetViews>
  <sheetFormatPr baseColWidth="8" defaultColWidth="9" defaultRowHeight="14"/>
  <cols>
    <col width="23.90625" customWidth="1" style="1178" min="1" max="1"/>
    <col width="14.08984375" customWidth="1" style="1178" min="2" max="2"/>
    <col width="12.90625" customWidth="1" style="1178" min="3" max="3"/>
    <col width="9.1796875" customWidth="1" style="1178" min="14" max="15"/>
  </cols>
  <sheetData>
    <row r="1" ht="15" customHeight="1" s="1178">
      <c r="A1" s="1155" t="inlineStr">
        <is>
          <t>企业</t>
        </is>
      </c>
      <c r="B1" s="1154" t="inlineStr">
        <is>
          <t>第一期</t>
        </is>
      </c>
      <c r="C1" s="1181" t="n"/>
      <c r="D1" s="1154" t="inlineStr">
        <is>
          <t>第二期</t>
        </is>
      </c>
      <c r="E1" s="1181" t="n"/>
      <c r="F1" s="1154" t="inlineStr">
        <is>
          <t>第三期</t>
        </is>
      </c>
      <c r="G1" s="1181" t="n"/>
      <c r="H1" s="1154" t="inlineStr">
        <is>
          <t>第四期</t>
        </is>
      </c>
      <c r="I1" s="1181" t="n"/>
      <c r="J1" s="1154" t="inlineStr">
        <is>
          <t>第五期</t>
        </is>
      </c>
      <c r="K1" s="1181" t="n"/>
      <c r="L1" s="1154" t="inlineStr">
        <is>
          <t>第六期</t>
        </is>
      </c>
      <c r="M1" s="1181" t="n"/>
      <c r="N1" s="1154" t="inlineStr">
        <is>
          <t>第七期</t>
        </is>
      </c>
      <c r="O1" s="1181" t="n"/>
      <c r="P1" s="1154" t="inlineStr">
        <is>
          <t>第八期</t>
        </is>
      </c>
      <c r="Q1" s="1181" t="n"/>
    </row>
    <row r="2" ht="15" customHeight="1" s="1178">
      <c r="A2" s="1229" t="n"/>
      <c r="B2" s="122" t="inlineStr">
        <is>
          <t>需求</t>
        </is>
      </c>
      <c r="C2" s="122" t="inlineStr">
        <is>
          <t>价格</t>
        </is>
      </c>
      <c r="D2" s="122" t="inlineStr">
        <is>
          <t>需求</t>
        </is>
      </c>
      <c r="E2" s="122" t="inlineStr">
        <is>
          <t>价格</t>
        </is>
      </c>
      <c r="F2" s="122" t="inlineStr">
        <is>
          <t>需求</t>
        </is>
      </c>
      <c r="G2" s="122" t="inlineStr">
        <is>
          <t>价格</t>
        </is>
      </c>
      <c r="H2" s="122" t="inlineStr">
        <is>
          <t>需求</t>
        </is>
      </c>
      <c r="I2" s="122" t="inlineStr">
        <is>
          <t>价格</t>
        </is>
      </c>
      <c r="J2" s="122" t="inlineStr">
        <is>
          <t>需求</t>
        </is>
      </c>
      <c r="K2" s="122" t="inlineStr">
        <is>
          <t>价格</t>
        </is>
      </c>
      <c r="L2" s="122" t="inlineStr">
        <is>
          <t>需求</t>
        </is>
      </c>
      <c r="M2" s="122" t="inlineStr">
        <is>
          <t>价格</t>
        </is>
      </c>
      <c r="N2" s="122" t="inlineStr">
        <is>
          <t>需求</t>
        </is>
      </c>
      <c r="O2" s="122" t="inlineStr">
        <is>
          <t>价格</t>
        </is>
      </c>
      <c r="P2" s="122" t="inlineStr">
        <is>
          <t>需求</t>
        </is>
      </c>
      <c r="Q2" s="122" t="inlineStr">
        <is>
          <t>价格</t>
        </is>
      </c>
    </row>
    <row r="3">
      <c r="A3" s="123">
        <f>第1期!AN37</f>
        <v/>
      </c>
      <c r="B3" s="124">
        <f>第1期!BT7</f>
        <v/>
      </c>
      <c r="C3" s="124">
        <f>第1期!BB37</f>
        <v/>
      </c>
      <c r="D3" s="124">
        <f>第2期!BT7</f>
        <v/>
      </c>
      <c r="E3" s="124">
        <f>第2期!BB37</f>
        <v/>
      </c>
      <c r="F3" s="124">
        <f>第3期!BT7</f>
        <v/>
      </c>
      <c r="G3" s="124">
        <f>第3期!BB37</f>
        <v/>
      </c>
      <c r="H3" s="124">
        <f>第4期!BT7</f>
        <v/>
      </c>
      <c r="I3" s="124">
        <f>第4期!BB37</f>
        <v/>
      </c>
      <c r="J3" s="124">
        <f>第5期!BT7</f>
        <v/>
      </c>
      <c r="K3" s="124">
        <f>第5期!BB37</f>
        <v/>
      </c>
      <c r="L3" s="124">
        <f>第6期!BT7</f>
        <v/>
      </c>
      <c r="M3" s="124">
        <f>第6期!BB37</f>
        <v/>
      </c>
      <c r="N3" s="124">
        <f>第7期!BT7</f>
        <v/>
      </c>
      <c r="O3" s="124">
        <f>第7期!BB37</f>
        <v/>
      </c>
      <c r="P3" s="124">
        <f>第8期!BT7</f>
        <v/>
      </c>
      <c r="Q3" s="124">
        <f>第8期!BB37</f>
        <v/>
      </c>
    </row>
    <row r="4">
      <c r="A4" s="123">
        <f>第1期!AN38</f>
        <v/>
      </c>
      <c r="B4" s="124">
        <f>第1期!BT8</f>
        <v/>
      </c>
      <c r="C4" s="124">
        <f>第1期!BB38</f>
        <v/>
      </c>
      <c r="D4" s="124">
        <f>第2期!BT8</f>
        <v/>
      </c>
      <c r="E4" s="124">
        <f>第2期!BB38</f>
        <v/>
      </c>
      <c r="F4" s="124">
        <f>第3期!BT8</f>
        <v/>
      </c>
      <c r="G4" s="124">
        <f>第3期!BB38</f>
        <v/>
      </c>
      <c r="H4" s="124">
        <f>第4期!BT8</f>
        <v/>
      </c>
      <c r="I4" s="124">
        <f>第4期!BB38</f>
        <v/>
      </c>
      <c r="J4" s="124">
        <f>第5期!BT8</f>
        <v/>
      </c>
      <c r="K4" s="124">
        <f>第5期!BB38</f>
        <v/>
      </c>
      <c r="L4" s="124">
        <f>第6期!BT8</f>
        <v/>
      </c>
      <c r="M4" s="124">
        <f>第6期!BB38</f>
        <v/>
      </c>
      <c r="N4" s="124">
        <f>第7期!BT8</f>
        <v/>
      </c>
      <c r="O4" s="124">
        <f>第7期!BB38</f>
        <v/>
      </c>
      <c r="P4" s="124">
        <f>第8期!BT8</f>
        <v/>
      </c>
      <c r="Q4" s="124">
        <f>第8期!BB38</f>
        <v/>
      </c>
    </row>
    <row r="5">
      <c r="A5" s="123">
        <f>第1期!AN39</f>
        <v/>
      </c>
      <c r="B5" s="124">
        <f>第1期!BT9</f>
        <v/>
      </c>
      <c r="C5" s="124">
        <f>第1期!BB39</f>
        <v/>
      </c>
      <c r="D5" s="124">
        <f>第2期!BT9</f>
        <v/>
      </c>
      <c r="E5" s="124">
        <f>第2期!BB39</f>
        <v/>
      </c>
      <c r="F5" s="124">
        <f>第3期!BT9</f>
        <v/>
      </c>
      <c r="G5" s="124">
        <f>第3期!BB39</f>
        <v/>
      </c>
      <c r="H5" s="124">
        <f>第4期!BT9</f>
        <v/>
      </c>
      <c r="I5" s="124">
        <f>第4期!BB39</f>
        <v/>
      </c>
      <c r="J5" s="124">
        <f>第5期!BT9</f>
        <v/>
      </c>
      <c r="K5" s="124">
        <f>第5期!BB39</f>
        <v/>
      </c>
      <c r="L5" s="124">
        <f>第6期!BT9</f>
        <v/>
      </c>
      <c r="M5" s="124">
        <f>第6期!BB39</f>
        <v/>
      </c>
      <c r="N5" s="124">
        <f>第7期!BT9</f>
        <v/>
      </c>
      <c r="O5" s="124">
        <f>第7期!BB39</f>
        <v/>
      </c>
      <c r="P5" s="124">
        <f>第8期!BT9</f>
        <v/>
      </c>
      <c r="Q5" s="124">
        <f>第8期!BB39</f>
        <v/>
      </c>
    </row>
    <row r="6">
      <c r="A6" s="123">
        <f>第1期!AN40</f>
        <v/>
      </c>
      <c r="B6" s="124">
        <f>第1期!BT10</f>
        <v/>
      </c>
      <c r="C6" s="124">
        <f>第1期!BB40</f>
        <v/>
      </c>
      <c r="D6" s="124">
        <f>第2期!BT10</f>
        <v/>
      </c>
      <c r="E6" s="124">
        <f>第2期!BB40</f>
        <v/>
      </c>
      <c r="F6" s="124">
        <f>第3期!BT10</f>
        <v/>
      </c>
      <c r="G6" s="124">
        <f>第3期!BB40</f>
        <v/>
      </c>
      <c r="H6" s="124">
        <f>第4期!BT10</f>
        <v/>
      </c>
      <c r="I6" s="124">
        <f>第4期!BB40</f>
        <v/>
      </c>
      <c r="J6" s="124">
        <f>第5期!BT10</f>
        <v/>
      </c>
      <c r="K6" s="124">
        <f>第5期!BB40</f>
        <v/>
      </c>
      <c r="L6" s="124">
        <f>第6期!BT10</f>
        <v/>
      </c>
      <c r="M6" s="124">
        <f>第6期!BB40</f>
        <v/>
      </c>
      <c r="N6" s="124">
        <f>第7期!BT10</f>
        <v/>
      </c>
      <c r="O6" s="124">
        <f>第7期!BB40</f>
        <v/>
      </c>
      <c r="P6" s="124">
        <f>第8期!BT10</f>
        <v/>
      </c>
      <c r="Q6" s="124">
        <f>第8期!BB40</f>
        <v/>
      </c>
    </row>
    <row r="7">
      <c r="A7" s="123">
        <f>第1期!AN41</f>
        <v/>
      </c>
      <c r="B7" s="124">
        <f>第1期!BT11</f>
        <v/>
      </c>
      <c r="C7" s="124">
        <f>第1期!BB41</f>
        <v/>
      </c>
      <c r="D7" s="124">
        <f>第2期!BT11</f>
        <v/>
      </c>
      <c r="E7" s="124">
        <f>第2期!BB41</f>
        <v/>
      </c>
      <c r="F7" s="124">
        <f>第3期!BT11</f>
        <v/>
      </c>
      <c r="G7" s="124">
        <f>第3期!BB41</f>
        <v/>
      </c>
      <c r="H7" s="124">
        <f>第4期!BT11</f>
        <v/>
      </c>
      <c r="I7" s="124">
        <f>第4期!BB41</f>
        <v/>
      </c>
      <c r="J7" s="124">
        <f>第5期!BT11</f>
        <v/>
      </c>
      <c r="K7" s="124">
        <f>第5期!BB41</f>
        <v/>
      </c>
      <c r="L7" s="124">
        <f>第6期!BT11</f>
        <v/>
      </c>
      <c r="M7" s="124">
        <f>第6期!BB41</f>
        <v/>
      </c>
      <c r="N7" s="124">
        <f>第7期!BT11</f>
        <v/>
      </c>
      <c r="O7" s="124">
        <f>第7期!BB41</f>
        <v/>
      </c>
      <c r="P7" s="124">
        <f>第8期!BT11</f>
        <v/>
      </c>
      <c r="Q7" s="124">
        <f>第8期!BB41</f>
        <v/>
      </c>
    </row>
    <row r="8">
      <c r="A8" s="123">
        <f>第1期!AN42</f>
        <v/>
      </c>
      <c r="B8" s="124">
        <f>第1期!BT12</f>
        <v/>
      </c>
      <c r="C8" s="124">
        <f>第1期!BB42</f>
        <v/>
      </c>
      <c r="D8" s="124">
        <f>第2期!BT12</f>
        <v/>
      </c>
      <c r="E8" s="124">
        <f>第2期!BB42</f>
        <v/>
      </c>
      <c r="F8" s="124">
        <f>第3期!BT12</f>
        <v/>
      </c>
      <c r="G8" s="124">
        <f>第3期!BB42</f>
        <v/>
      </c>
      <c r="H8" s="124">
        <f>第4期!BT12</f>
        <v/>
      </c>
      <c r="I8" s="124">
        <f>第4期!BB42</f>
        <v/>
      </c>
      <c r="J8" s="124">
        <f>第5期!BT12</f>
        <v/>
      </c>
      <c r="K8" s="124">
        <f>第5期!BB42</f>
        <v/>
      </c>
      <c r="L8" s="124">
        <f>第6期!BT12</f>
        <v/>
      </c>
      <c r="M8" s="124">
        <f>第6期!BB42</f>
        <v/>
      </c>
      <c r="N8" s="124">
        <f>第7期!BT12</f>
        <v/>
      </c>
      <c r="O8" s="124">
        <f>第7期!BB42</f>
        <v/>
      </c>
      <c r="P8" s="124">
        <f>第8期!BT12</f>
        <v/>
      </c>
      <c r="Q8" s="124">
        <f>第8期!BB42</f>
        <v/>
      </c>
    </row>
    <row r="9">
      <c r="A9" s="123">
        <f>第1期!AN43</f>
        <v/>
      </c>
      <c r="B9" s="124">
        <f>第1期!BT13</f>
        <v/>
      </c>
      <c r="C9" s="124">
        <f>第1期!BB43</f>
        <v/>
      </c>
      <c r="D9" s="124">
        <f>第2期!BT13</f>
        <v/>
      </c>
      <c r="E9" s="124">
        <f>第2期!BB43</f>
        <v/>
      </c>
      <c r="F9" s="124">
        <f>第3期!BT13</f>
        <v/>
      </c>
      <c r="G9" s="124">
        <f>第3期!BB43</f>
        <v/>
      </c>
      <c r="H9" s="124">
        <f>第4期!BT13</f>
        <v/>
      </c>
      <c r="I9" s="124">
        <f>第4期!BB43</f>
        <v/>
      </c>
      <c r="J9" s="124">
        <f>第5期!BT13</f>
        <v/>
      </c>
      <c r="K9" s="124">
        <f>第5期!BB43</f>
        <v/>
      </c>
      <c r="L9" s="124">
        <f>第6期!BT13</f>
        <v/>
      </c>
      <c r="M9" s="124">
        <f>第6期!BB43</f>
        <v/>
      </c>
      <c r="N9" s="124">
        <f>第7期!BT13</f>
        <v/>
      </c>
      <c r="O9" s="124">
        <f>第7期!BB43</f>
        <v/>
      </c>
      <c r="P9" s="124">
        <f>第8期!BT13</f>
        <v/>
      </c>
      <c r="Q9" s="124">
        <f>第8期!BB43</f>
        <v/>
      </c>
    </row>
    <row r="10">
      <c r="A10" s="123">
        <f>第1期!AN44</f>
        <v/>
      </c>
      <c r="B10" s="124">
        <f>第1期!BT14</f>
        <v/>
      </c>
      <c r="C10" s="124">
        <f>第1期!BB44</f>
        <v/>
      </c>
      <c r="D10" s="124">
        <f>第2期!BT14</f>
        <v/>
      </c>
      <c r="E10" s="124">
        <f>第2期!BB44</f>
        <v/>
      </c>
      <c r="F10" s="124">
        <f>第3期!BT14</f>
        <v/>
      </c>
      <c r="G10" s="124">
        <f>第3期!BB44</f>
        <v/>
      </c>
      <c r="H10" s="124">
        <f>第4期!BT14</f>
        <v/>
      </c>
      <c r="I10" s="124">
        <f>第4期!BB44</f>
        <v/>
      </c>
      <c r="J10" s="124">
        <f>第5期!BT14</f>
        <v/>
      </c>
      <c r="K10" s="124">
        <f>第5期!BB44</f>
        <v/>
      </c>
      <c r="L10" s="124">
        <f>第6期!BT14</f>
        <v/>
      </c>
      <c r="M10" s="124">
        <f>第6期!BB44</f>
        <v/>
      </c>
      <c r="N10" s="124">
        <f>第7期!BT14</f>
        <v/>
      </c>
      <c r="O10" s="124">
        <f>第7期!BB44</f>
        <v/>
      </c>
      <c r="P10" s="124">
        <f>第8期!BT14</f>
        <v/>
      </c>
      <c r="Q10" s="124">
        <f>第8期!BB44</f>
        <v/>
      </c>
    </row>
    <row r="11">
      <c r="A11" s="123">
        <f>第1期!AN45</f>
        <v/>
      </c>
      <c r="B11" s="124">
        <f>第1期!BT15</f>
        <v/>
      </c>
      <c r="C11" s="124">
        <f>第1期!BB45</f>
        <v/>
      </c>
      <c r="D11" s="124">
        <f>第2期!BT15</f>
        <v/>
      </c>
      <c r="E11" s="124">
        <f>第2期!BB45</f>
        <v/>
      </c>
      <c r="F11" s="124">
        <f>第3期!BT15</f>
        <v/>
      </c>
      <c r="G11" s="124">
        <f>第3期!BB45</f>
        <v/>
      </c>
      <c r="H11" s="124">
        <f>第4期!BT15</f>
        <v/>
      </c>
      <c r="I11" s="124">
        <f>第4期!BB45</f>
        <v/>
      </c>
      <c r="J11" s="124">
        <f>第5期!BT15</f>
        <v/>
      </c>
      <c r="K11" s="124">
        <f>第5期!BB45</f>
        <v/>
      </c>
      <c r="L11" s="124">
        <f>第6期!BT15</f>
        <v/>
      </c>
      <c r="M11" s="124">
        <f>第6期!BB45</f>
        <v/>
      </c>
      <c r="N11" s="124">
        <f>第7期!BT15</f>
        <v/>
      </c>
      <c r="O11" s="124">
        <f>第7期!BB45</f>
        <v/>
      </c>
      <c r="P11" s="124">
        <f>第8期!BT15</f>
        <v/>
      </c>
      <c r="Q11" s="124">
        <f>第8期!BB45</f>
        <v/>
      </c>
    </row>
    <row r="12">
      <c r="A12" s="123">
        <f>第1期!AN46</f>
        <v/>
      </c>
      <c r="B12" s="124">
        <f>第1期!BT16</f>
        <v/>
      </c>
      <c r="C12" s="124">
        <f>第1期!BB46</f>
        <v/>
      </c>
      <c r="D12" s="124">
        <f>第2期!BT16</f>
        <v/>
      </c>
      <c r="E12" s="124">
        <f>第2期!BB46</f>
        <v/>
      </c>
      <c r="F12" s="124">
        <f>第3期!BT16</f>
        <v/>
      </c>
      <c r="G12" s="124">
        <f>第3期!BB46</f>
        <v/>
      </c>
      <c r="H12" s="124">
        <f>第4期!BT16</f>
        <v/>
      </c>
      <c r="I12" s="124">
        <f>第4期!BB46</f>
        <v/>
      </c>
      <c r="J12" s="124">
        <f>第5期!BT16</f>
        <v/>
      </c>
      <c r="K12" s="124">
        <f>第5期!BB46</f>
        <v/>
      </c>
      <c r="L12" s="124">
        <f>第6期!BT16</f>
        <v/>
      </c>
      <c r="M12" s="124">
        <f>第6期!BB46</f>
        <v/>
      </c>
      <c r="N12" s="124">
        <f>第7期!BT16</f>
        <v/>
      </c>
      <c r="O12" s="124">
        <f>第7期!BB46</f>
        <v/>
      </c>
      <c r="P12" s="124">
        <f>第8期!BT16</f>
        <v/>
      </c>
      <c r="Q12" s="124">
        <f>第8期!BB46</f>
        <v/>
      </c>
    </row>
    <row r="13">
      <c r="A13" s="123">
        <f>第1期!AN47</f>
        <v/>
      </c>
      <c r="B13" s="124">
        <f>第1期!BT17</f>
        <v/>
      </c>
      <c r="C13" s="124">
        <f>第1期!BB47</f>
        <v/>
      </c>
      <c r="D13" s="124">
        <f>第2期!BT17</f>
        <v/>
      </c>
      <c r="E13" s="124">
        <f>第2期!BB47</f>
        <v/>
      </c>
      <c r="F13" s="124">
        <f>第3期!BT17</f>
        <v/>
      </c>
      <c r="G13" s="124">
        <f>第3期!BB47</f>
        <v/>
      </c>
      <c r="H13" s="124">
        <f>第4期!BT17</f>
        <v/>
      </c>
      <c r="I13" s="124">
        <f>第4期!BB47</f>
        <v/>
      </c>
      <c r="J13" s="124">
        <f>第5期!BT17</f>
        <v/>
      </c>
      <c r="K13" s="124">
        <f>第5期!BB47</f>
        <v/>
      </c>
      <c r="L13" s="124">
        <f>第6期!BT17</f>
        <v/>
      </c>
      <c r="M13" s="124">
        <f>第6期!BB47</f>
        <v/>
      </c>
      <c r="N13" s="124">
        <f>第7期!BT17</f>
        <v/>
      </c>
      <c r="O13" s="124">
        <f>第7期!BB47</f>
        <v/>
      </c>
      <c r="P13" s="124">
        <f>第8期!BT17</f>
        <v/>
      </c>
      <c r="Q13" s="124">
        <f>第8期!BB47</f>
        <v/>
      </c>
    </row>
    <row r="14">
      <c r="A14" s="123">
        <f>第1期!AN48</f>
        <v/>
      </c>
      <c r="B14" s="124">
        <f>第1期!BT18</f>
        <v/>
      </c>
      <c r="C14" s="124">
        <f>第1期!BB48</f>
        <v/>
      </c>
      <c r="D14" s="124">
        <f>第2期!BT18</f>
        <v/>
      </c>
      <c r="E14" s="124">
        <f>第2期!BB48</f>
        <v/>
      </c>
      <c r="F14" s="124">
        <f>第3期!BT18</f>
        <v/>
      </c>
      <c r="G14" s="124">
        <f>第3期!BB48</f>
        <v/>
      </c>
      <c r="H14" s="124">
        <f>第4期!BT18</f>
        <v/>
      </c>
      <c r="I14" s="124">
        <f>第4期!BB48</f>
        <v/>
      </c>
      <c r="J14" s="124">
        <f>第5期!BT18</f>
        <v/>
      </c>
      <c r="K14" s="124">
        <f>第5期!BB48</f>
        <v/>
      </c>
      <c r="L14" s="124">
        <f>第6期!BT18</f>
        <v/>
      </c>
      <c r="M14" s="124">
        <f>第6期!BB48</f>
        <v/>
      </c>
      <c r="N14" s="124">
        <f>第7期!BT18</f>
        <v/>
      </c>
      <c r="O14" s="124">
        <f>第7期!BB48</f>
        <v/>
      </c>
      <c r="P14" s="124">
        <f>第8期!BT18</f>
        <v/>
      </c>
      <c r="Q14" s="124">
        <f>第8期!BB48</f>
        <v/>
      </c>
    </row>
    <row r="15">
      <c r="A15" s="123">
        <f>第1期!AN49</f>
        <v/>
      </c>
      <c r="B15" s="124">
        <f>第1期!BT19</f>
        <v/>
      </c>
      <c r="C15" s="124">
        <f>第1期!BB49</f>
        <v/>
      </c>
      <c r="D15" s="124">
        <f>第2期!BT19</f>
        <v/>
      </c>
      <c r="E15" s="124">
        <f>第2期!BB49</f>
        <v/>
      </c>
      <c r="F15" s="124">
        <f>第3期!BT19</f>
        <v/>
      </c>
      <c r="G15" s="124">
        <f>第3期!BB49</f>
        <v/>
      </c>
      <c r="H15" s="124">
        <f>第4期!BT19</f>
        <v/>
      </c>
      <c r="I15" s="124">
        <f>第4期!BB49</f>
        <v/>
      </c>
      <c r="J15" s="124">
        <f>第5期!BT19</f>
        <v/>
      </c>
      <c r="K15" s="124">
        <f>第5期!BB49</f>
        <v/>
      </c>
      <c r="L15" s="124">
        <f>第6期!BT19</f>
        <v/>
      </c>
      <c r="M15" s="124">
        <f>第6期!BB49</f>
        <v/>
      </c>
      <c r="N15" s="124">
        <f>第7期!BT19</f>
        <v/>
      </c>
      <c r="O15" s="124">
        <f>第7期!BB49</f>
        <v/>
      </c>
      <c r="P15" s="124">
        <f>第8期!BT19</f>
        <v/>
      </c>
      <c r="Q15" s="124">
        <f>第8期!BB49</f>
        <v/>
      </c>
    </row>
    <row r="16">
      <c r="A16" s="123">
        <f>第1期!AN50</f>
        <v/>
      </c>
      <c r="B16" s="124">
        <f>第1期!BT20</f>
        <v/>
      </c>
      <c r="C16" s="124">
        <f>第1期!BB50</f>
        <v/>
      </c>
      <c r="D16" s="124">
        <f>第2期!BT20</f>
        <v/>
      </c>
      <c r="E16" s="124">
        <f>第2期!BB50</f>
        <v/>
      </c>
      <c r="F16" s="124">
        <f>第3期!BT20</f>
        <v/>
      </c>
      <c r="G16" s="124">
        <f>第3期!BB50</f>
        <v/>
      </c>
      <c r="H16" s="124">
        <f>第4期!BT20</f>
        <v/>
      </c>
      <c r="I16" s="124">
        <f>第4期!BB50</f>
        <v/>
      </c>
      <c r="J16" s="124">
        <f>第5期!BT20</f>
        <v/>
      </c>
      <c r="K16" s="124">
        <f>第5期!BB50</f>
        <v/>
      </c>
      <c r="L16" s="124">
        <f>第6期!BT20</f>
        <v/>
      </c>
      <c r="M16" s="124">
        <f>第6期!BB50</f>
        <v/>
      </c>
      <c r="N16" s="124">
        <f>第7期!BT20</f>
        <v/>
      </c>
      <c r="O16" s="124">
        <f>第7期!BB50</f>
        <v/>
      </c>
      <c r="P16" s="124">
        <f>第8期!BT20</f>
        <v/>
      </c>
      <c r="Q16" s="124">
        <f>第8期!BB50</f>
        <v/>
      </c>
    </row>
    <row r="17">
      <c r="A17" s="123">
        <f>第1期!AN51</f>
        <v/>
      </c>
      <c r="B17" s="124">
        <f>第1期!BT21</f>
        <v/>
      </c>
      <c r="C17" s="124">
        <f>第1期!BB51</f>
        <v/>
      </c>
      <c r="D17" s="124">
        <f>第2期!BT21</f>
        <v/>
      </c>
      <c r="E17" s="124">
        <f>第2期!BB51</f>
        <v/>
      </c>
      <c r="F17" s="124">
        <f>第3期!BT21</f>
        <v/>
      </c>
      <c r="G17" s="124">
        <f>第3期!BB51</f>
        <v/>
      </c>
      <c r="H17" s="124">
        <f>第4期!BT21</f>
        <v/>
      </c>
      <c r="I17" s="124">
        <f>第4期!BB51</f>
        <v/>
      </c>
      <c r="J17" s="124">
        <f>第5期!BT21</f>
        <v/>
      </c>
      <c r="K17" s="124">
        <f>第5期!BB51</f>
        <v/>
      </c>
      <c r="L17" s="124">
        <f>第6期!BT21</f>
        <v/>
      </c>
      <c r="M17" s="124">
        <f>第6期!BB51</f>
        <v/>
      </c>
      <c r="N17" s="124">
        <f>第7期!BT21</f>
        <v/>
      </c>
      <c r="O17" s="124">
        <f>第7期!BB51</f>
        <v/>
      </c>
      <c r="P17" s="124">
        <f>第8期!BT21</f>
        <v/>
      </c>
      <c r="Q17" s="124">
        <f>第8期!BB51</f>
        <v/>
      </c>
    </row>
    <row r="18">
      <c r="A18" s="123">
        <f>第1期!AN52</f>
        <v/>
      </c>
      <c r="B18" s="124">
        <f>第1期!BT22</f>
        <v/>
      </c>
      <c r="C18" s="124">
        <f>第1期!BB52</f>
        <v/>
      </c>
      <c r="D18" s="124">
        <f>第2期!BT22</f>
        <v/>
      </c>
      <c r="E18" s="124">
        <f>第2期!BB52</f>
        <v/>
      </c>
      <c r="F18" s="124">
        <f>第3期!BT22</f>
        <v/>
      </c>
      <c r="G18" s="124">
        <f>第3期!BB52</f>
        <v/>
      </c>
      <c r="H18" s="124">
        <f>第4期!BT22</f>
        <v/>
      </c>
      <c r="I18" s="124">
        <f>第4期!BB52</f>
        <v/>
      </c>
      <c r="J18" s="124">
        <f>第5期!BT22</f>
        <v/>
      </c>
      <c r="K18" s="124">
        <f>第5期!BB52</f>
        <v/>
      </c>
      <c r="L18" s="124">
        <f>第6期!BT22</f>
        <v/>
      </c>
      <c r="M18" s="124">
        <f>第6期!BB52</f>
        <v/>
      </c>
      <c r="N18" s="124">
        <f>第7期!BT22</f>
        <v/>
      </c>
      <c r="O18" s="124">
        <f>第7期!BB52</f>
        <v/>
      </c>
      <c r="P18" s="124">
        <f>第8期!BT22</f>
        <v/>
      </c>
      <c r="Q18" s="124">
        <f>第8期!BB52</f>
        <v/>
      </c>
    </row>
    <row r="19" ht="28" customHeight="1" s="1178">
      <c r="A19" s="123">
        <f>第1期!AN53</f>
        <v/>
      </c>
      <c r="B19" s="124">
        <f>第1期!BT23</f>
        <v/>
      </c>
      <c r="C19" s="124">
        <f>第1期!BB53</f>
        <v/>
      </c>
      <c r="D19" s="124">
        <f>第2期!BT23</f>
        <v/>
      </c>
      <c r="E19" s="124">
        <f>第2期!BB53</f>
        <v/>
      </c>
      <c r="F19" s="124">
        <f>第3期!BT23</f>
        <v/>
      </c>
      <c r="G19" s="124">
        <f>第3期!BB53</f>
        <v/>
      </c>
      <c r="H19" s="124">
        <f>第4期!BT23</f>
        <v/>
      </c>
      <c r="I19" s="124">
        <f>第4期!BB53</f>
        <v/>
      </c>
      <c r="J19" s="124">
        <f>第5期!BT23</f>
        <v/>
      </c>
      <c r="K19" s="124">
        <f>第5期!BB53</f>
        <v/>
      </c>
      <c r="L19" s="124">
        <f>第6期!BT23</f>
        <v/>
      </c>
      <c r="M19" s="124">
        <f>第6期!BB53</f>
        <v/>
      </c>
      <c r="N19" s="124">
        <f>第7期!BT23</f>
        <v/>
      </c>
      <c r="O19" s="124">
        <f>第7期!BB53</f>
        <v/>
      </c>
      <c r="P19" s="124">
        <f>第8期!BT23</f>
        <v/>
      </c>
      <c r="Q19" s="124">
        <f>第8期!BB53</f>
        <v/>
      </c>
    </row>
    <row r="20">
      <c r="A20" s="123" t="n"/>
      <c r="B20" s="124" t="n"/>
      <c r="C20" s="124" t="n"/>
      <c r="D20" s="124" t="n"/>
      <c r="E20" s="124" t="n"/>
      <c r="F20" s="124" t="n"/>
      <c r="G20" s="124" t="n"/>
      <c r="H20" s="124" t="n"/>
      <c r="I20" s="124" t="n"/>
      <c r="J20" s="124" t="n"/>
      <c r="K20" s="124" t="n"/>
      <c r="L20" s="124" t="n"/>
      <c r="M20" s="124" t="n"/>
      <c r="N20" s="124" t="n"/>
      <c r="O20" s="124" t="n"/>
      <c r="P20" s="124" t="n"/>
      <c r="Q20" s="124" t="n"/>
    </row>
    <row r="21">
      <c r="A21" s="123" t="n"/>
      <c r="B21" s="124" t="n"/>
      <c r="C21" s="124" t="n"/>
      <c r="D21" s="124" t="n"/>
      <c r="E21" s="124" t="n"/>
      <c r="F21" s="124" t="n"/>
      <c r="G21" s="124" t="n"/>
      <c r="H21" s="124" t="n"/>
      <c r="I21" s="124" t="n"/>
      <c r="J21" s="124" t="n"/>
      <c r="K21" s="124" t="n"/>
      <c r="L21" s="124" t="n"/>
      <c r="M21" s="124" t="n"/>
      <c r="N21" s="124" t="n"/>
      <c r="O21" s="124" t="n"/>
      <c r="P21" s="124" t="n"/>
      <c r="Q21" s="124" t="n"/>
    </row>
    <row r="22">
      <c r="A22" s="123" t="n"/>
      <c r="B22" s="124" t="n"/>
      <c r="C22" s="124" t="n"/>
      <c r="D22" s="124" t="n"/>
      <c r="E22" s="124" t="n"/>
      <c r="F22" s="124" t="n"/>
      <c r="G22" s="124" t="n"/>
      <c r="H22" s="124" t="n"/>
      <c r="I22" s="124" t="n"/>
      <c r="J22" s="124" t="n"/>
      <c r="K22" s="124" t="n"/>
      <c r="L22" s="124" t="n"/>
      <c r="M22" s="124" t="n"/>
      <c r="N22" s="124" t="n"/>
      <c r="O22" s="124" t="n"/>
      <c r="P22" s="124" t="n"/>
      <c r="Q22" s="124" t="n"/>
    </row>
    <row r="23" ht="15" customHeight="1" s="1178">
      <c r="A23" s="125" t="inlineStr">
        <is>
          <t>均价</t>
        </is>
      </c>
      <c r="B23" s="125" t="n"/>
      <c r="C23" s="125">
        <f>第1期!BS27</f>
        <v/>
      </c>
      <c r="D23" s="125" t="n"/>
      <c r="E23" s="125">
        <f>第2期!BS27</f>
        <v/>
      </c>
      <c r="F23" s="125" t="n"/>
      <c r="G23" s="125">
        <f>第3期!BS27</f>
        <v/>
      </c>
      <c r="H23" s="125" t="n"/>
      <c r="I23" s="125">
        <f>第4期!BS27</f>
        <v/>
      </c>
      <c r="J23" s="125" t="n"/>
      <c r="K23" s="125">
        <f>第5期!BS27</f>
        <v/>
      </c>
      <c r="L23" s="125" t="n"/>
      <c r="M23" s="125">
        <f>第6期!BS27</f>
        <v/>
      </c>
      <c r="N23" s="125" t="n"/>
      <c r="O23" s="125">
        <f>第7期!BS27</f>
        <v/>
      </c>
      <c r="P23" s="125" t="n"/>
      <c r="Q23" s="125">
        <f>第8期!BS27</f>
        <v/>
      </c>
    </row>
    <row r="24">
      <c r="A24" s="89" t="inlineStr">
        <is>
          <t>总需求</t>
        </is>
      </c>
      <c r="B24" s="89">
        <f>第1期!BS28</f>
        <v/>
      </c>
      <c r="C24" s="89" t="n"/>
      <c r="D24" s="89">
        <f>第2期!BS28</f>
        <v/>
      </c>
      <c r="E24" s="89" t="n"/>
      <c r="F24" s="89">
        <f>第3期!BS28</f>
        <v/>
      </c>
      <c r="G24" s="89" t="n"/>
      <c r="H24" s="89">
        <f>第4期!BS28</f>
        <v/>
      </c>
      <c r="I24" s="89" t="n"/>
      <c r="J24" s="89">
        <f>第5期!BS28</f>
        <v/>
      </c>
      <c r="K24" s="89" t="n"/>
      <c r="L24" s="89">
        <f>第6期!BS28</f>
        <v/>
      </c>
      <c r="M24" s="89" t="n"/>
      <c r="N24" s="89">
        <f>第7期!BS28</f>
        <v/>
      </c>
      <c r="O24" s="89" t="n"/>
      <c r="P24" s="89">
        <f>第8期!BS28</f>
        <v/>
      </c>
      <c r="Q24" s="89" t="n"/>
    </row>
    <row r="25">
      <c r="A25" s="57" t="inlineStr">
        <is>
          <t>中位数</t>
        </is>
      </c>
      <c r="B25" s="57">
        <f>MEDIAN(B3:B22)</f>
        <v/>
      </c>
      <c r="C25" s="57">
        <f>VLOOKUP(B25,B3:C22,2,1)</f>
        <v/>
      </c>
      <c r="D25" s="57">
        <f>MEDIAN(D3:D22)</f>
        <v/>
      </c>
      <c r="E25" s="57">
        <f>VLOOKUP(D25,D3:E22,2,1)</f>
        <v/>
      </c>
      <c r="F25" s="57">
        <f>MEDIAN(F3:F22)</f>
        <v/>
      </c>
      <c r="G25" s="57">
        <f>VLOOKUP(F25,F3:G22,2,1)</f>
        <v/>
      </c>
      <c r="H25" s="57">
        <f>MEDIAN(H3:H22)</f>
        <v/>
      </c>
      <c r="I25" s="57">
        <f>VLOOKUP(H25,H3:I22,2,1)</f>
        <v/>
      </c>
      <c r="J25" s="57">
        <f>MEDIAN(J3:J22)</f>
        <v/>
      </c>
      <c r="K25" s="57">
        <f>VLOOKUP(J25,J3:K22,2,1)</f>
        <v/>
      </c>
      <c r="L25" s="57">
        <f>MEDIAN(L3:L22)</f>
        <v/>
      </c>
      <c r="M25" s="57">
        <f>VLOOKUP(L25,L3:M22,2,1)</f>
        <v/>
      </c>
      <c r="N25" s="57">
        <f>MEDIAN(N3:N22)</f>
        <v/>
      </c>
      <c r="O25" s="57">
        <f>VLOOKUP(N25,N3:O22,2,1)</f>
        <v/>
      </c>
      <c r="P25" s="57">
        <f>MEDIAN(P3:P22)</f>
        <v/>
      </c>
      <c r="Q25" s="57">
        <f>VLOOKUP(P25,P3:Q22,2,1)</f>
        <v/>
      </c>
    </row>
    <row r="26">
      <c r="A26" s="89" t="inlineStr">
        <is>
          <t>调整均值</t>
        </is>
      </c>
      <c r="B26" s="89">
        <f>AVERAGE(B3:B22)</f>
        <v/>
      </c>
      <c r="C26" s="89">
        <f>SUMPRODUCT(B3:B22,C3:C22)/SUM(B3:B22)</f>
        <v/>
      </c>
      <c r="D26" s="89">
        <f>AVERAGE(D3:D22)</f>
        <v/>
      </c>
      <c r="E26" s="89">
        <f>SUMPRODUCT(D3:D22,E3:E22)/SUM(D3:D22)</f>
        <v/>
      </c>
      <c r="F26" s="89">
        <f>AVERAGE(F3:F22)</f>
        <v/>
      </c>
      <c r="G26" s="89">
        <f>SUMPRODUCT(F3:F22,G3:G22)/SUM(F3:F22)</f>
        <v/>
      </c>
      <c r="H26" s="89">
        <f>AVERAGE(H3:H22)</f>
        <v/>
      </c>
      <c r="I26" s="89">
        <f>SUMPRODUCT(H3:H22,I3:I22)/SUM(H3:H22)</f>
        <v/>
      </c>
      <c r="J26" s="89">
        <f>AVERAGE(J3:J22)</f>
        <v/>
      </c>
      <c r="K26" s="89">
        <f>SUMPRODUCT(J3:J22,K3:K22)/SUM(J3:J22)</f>
        <v/>
      </c>
      <c r="L26" s="89">
        <f>AVERAGE(L3:L22)</f>
        <v/>
      </c>
      <c r="M26" s="89">
        <f>SUMPRODUCT(L3:L22,M3:M22)/SUM(L3:L22)</f>
        <v/>
      </c>
      <c r="N26" s="89">
        <f>AVERAGE(N3:N22)</f>
        <v/>
      </c>
      <c r="O26" s="89">
        <f>SUMPRODUCT(N3:N22,O3:O22)/SUM(N3:N22)</f>
        <v/>
      </c>
      <c r="P26" s="89">
        <f>AVERAGE(P3:P22)</f>
        <v/>
      </c>
      <c r="Q26" s="89">
        <f>SUMPRODUCT(P3:P22,Q3:Q22)/SUM(P3:P22)</f>
        <v/>
      </c>
    </row>
    <row r="28" ht="15" customHeight="1" s="1178">
      <c r="A28" s="57" t="n"/>
      <c r="B28" s="57" t="inlineStr">
        <is>
          <t>第一期</t>
        </is>
      </c>
      <c r="C28" s="57" t="inlineStr">
        <is>
          <t>第二期</t>
        </is>
      </c>
      <c r="D28" s="57" t="inlineStr">
        <is>
          <t>第三期</t>
        </is>
      </c>
      <c r="E28" s="57" t="inlineStr">
        <is>
          <t>第四期</t>
        </is>
      </c>
      <c r="F28" s="57" t="inlineStr">
        <is>
          <t>第五期</t>
        </is>
      </c>
      <c r="G28" s="57" t="inlineStr">
        <is>
          <t>第六期</t>
        </is>
      </c>
      <c r="H28" s="57" t="inlineStr">
        <is>
          <t>第七期</t>
        </is>
      </c>
      <c r="I28" s="57" t="inlineStr">
        <is>
          <t>第八期</t>
        </is>
      </c>
      <c r="K28" s="1467" t="inlineStr">
        <is>
          <t>调整趋势线</t>
        </is>
      </c>
      <c r="L28" s="136" t="inlineStr">
        <is>
          <t>价格</t>
        </is>
      </c>
      <c r="M28" s="136" t="inlineStr">
        <is>
          <t>销量</t>
        </is>
      </c>
      <c r="N28" s="136" t="inlineStr">
        <is>
          <t>价格系数</t>
        </is>
      </c>
      <c r="O28" s="136" t="inlineStr">
        <is>
          <t>截距</t>
        </is>
      </c>
    </row>
    <row r="29" ht="15" customHeight="1" s="1178">
      <c r="A29" s="57" t="inlineStr">
        <is>
          <t>待销</t>
        </is>
      </c>
      <c r="B29" s="89">
        <f>第1期!AB45</f>
        <v/>
      </c>
      <c r="C29" s="89">
        <f>第2期!AB45</f>
        <v/>
      </c>
      <c r="D29" s="89">
        <f>第3期!AB45</f>
        <v/>
      </c>
      <c r="E29" s="89">
        <f>第4期!AB45</f>
        <v/>
      </c>
      <c r="F29" s="89">
        <f>第5期!AB45</f>
        <v/>
      </c>
      <c r="G29" s="89">
        <f>第6期!AB45</f>
        <v/>
      </c>
      <c r="H29" s="89">
        <f>第7期!AB45</f>
        <v/>
      </c>
      <c r="I29" s="89">
        <f>第8期!AB45</f>
        <v/>
      </c>
      <c r="K29" s="1467" t="inlineStr">
        <is>
          <t>点1</t>
        </is>
      </c>
      <c r="L29" s="1468" t="n"/>
      <c r="M29" s="1468" t="n"/>
      <c r="N29" s="1468">
        <f>(M29-M30)/(L29-L30)</f>
        <v/>
      </c>
      <c r="O29" s="1468">
        <f>M29-N29*L29</f>
        <v/>
      </c>
    </row>
    <row r="30" ht="15" customHeight="1" s="1178">
      <c r="A30" s="57" t="inlineStr">
        <is>
          <t>预计价格系数</t>
        </is>
      </c>
      <c r="B30" s="89" t="n"/>
      <c r="C30" s="89">
        <f>H54</f>
        <v/>
      </c>
      <c r="D30" s="89">
        <f>H55</f>
        <v/>
      </c>
      <c r="E30" s="89">
        <f>H56</f>
        <v/>
      </c>
      <c r="F30" s="89">
        <f>H57</f>
        <v/>
      </c>
      <c r="G30" s="89">
        <f>H58</f>
        <v/>
      </c>
      <c r="H30" s="89">
        <f>H59</f>
        <v/>
      </c>
      <c r="I30" s="89">
        <f>H60</f>
        <v/>
      </c>
      <c r="K30" s="1467" t="inlineStr">
        <is>
          <t>点2</t>
        </is>
      </c>
      <c r="L30" s="1468" t="n"/>
      <c r="M30" s="1468" t="n"/>
      <c r="N30" s="1468" t="n"/>
      <c r="O30" s="1468" t="n"/>
    </row>
    <row r="31">
      <c r="A31" s="57" t="inlineStr">
        <is>
          <t>预计截距</t>
        </is>
      </c>
      <c r="B31" s="89" t="n"/>
      <c r="C31" s="89">
        <f>I54</f>
        <v/>
      </c>
      <c r="D31" s="89">
        <f>I55</f>
        <v/>
      </c>
      <c r="E31" s="89">
        <f>I56</f>
        <v/>
      </c>
      <c r="F31" s="89">
        <f>I57</f>
        <v/>
      </c>
      <c r="G31" s="89">
        <f>I58</f>
        <v/>
      </c>
      <c r="H31" s="89">
        <f>I59</f>
        <v/>
      </c>
      <c r="I31" s="89">
        <f>I60</f>
        <v/>
      </c>
    </row>
    <row r="32" ht="15" customHeight="1" s="1178">
      <c r="A32" s="126" t="inlineStr">
        <is>
          <t>预计价格</t>
        </is>
      </c>
      <c r="B32" s="127" t="n"/>
      <c r="C32" s="1469">
        <f>(C29-C31)/C30</f>
        <v/>
      </c>
      <c r="D32" s="1469">
        <f>(D29-D31)/D30</f>
        <v/>
      </c>
      <c r="E32" s="1469">
        <f>(E29-E31)/E30</f>
        <v/>
      </c>
      <c r="F32" s="1469">
        <f>(F29-F31)/F30</f>
        <v/>
      </c>
      <c r="G32" s="1469">
        <f>(G29-G31)/G30</f>
        <v/>
      </c>
      <c r="H32" s="1469">
        <f>(H29-H31)/H30</f>
        <v/>
      </c>
      <c r="I32" s="1469">
        <f>(I29-I31)/I30</f>
        <v/>
      </c>
      <c r="K32" s="1467" t="inlineStr">
        <is>
          <t>期数</t>
        </is>
      </c>
      <c r="L32" s="57" t="inlineStr">
        <is>
          <t>总需求</t>
        </is>
      </c>
      <c r="M32" s="57" t="inlineStr">
        <is>
          <t>均价</t>
        </is>
      </c>
      <c r="N32" s="57" t="inlineStr">
        <is>
          <t>增长率</t>
        </is>
      </c>
    </row>
    <row r="33">
      <c r="A33" s="129" t="inlineStr">
        <is>
          <t>市场价格与预计价格差</t>
        </is>
      </c>
      <c r="B33" s="1470" t="n"/>
      <c r="C33" s="1470">
        <f>C48/((C47-C31)/C30)-1</f>
        <v/>
      </c>
      <c r="D33" s="1470">
        <f>D48/((D47-D31)/D30)-1</f>
        <v/>
      </c>
      <c r="E33" s="1470">
        <f>E48/((E47-E31)/E30)-1</f>
        <v/>
      </c>
      <c r="F33" s="1470">
        <f>F48/((F47-F31)/F30)-1</f>
        <v/>
      </c>
      <c r="G33" s="1470">
        <f>G48/((G47-G31)/G30)-1</f>
        <v/>
      </c>
      <c r="H33" s="1470">
        <f>H48/((H47-H31)/H30)-1</f>
        <v/>
      </c>
      <c r="I33" s="1470">
        <f>I48/((I47-I31)/I30)-1</f>
        <v/>
      </c>
      <c r="K33" s="57" t="n">
        <v>1</v>
      </c>
      <c r="L33" s="89">
        <f>B24</f>
        <v/>
      </c>
      <c r="M33" s="89">
        <f>C23</f>
        <v/>
      </c>
      <c r="N33" s="89" t="n"/>
    </row>
    <row r="34">
      <c r="K34" s="57" t="n">
        <v>2</v>
      </c>
      <c r="L34" s="89">
        <f>D24</f>
        <v/>
      </c>
      <c r="M34" s="89">
        <f>E23</f>
        <v/>
      </c>
      <c r="N34" s="1471">
        <f>L34/L33-1</f>
        <v/>
      </c>
    </row>
    <row r="35">
      <c r="K35" s="57" t="n">
        <v>3</v>
      </c>
      <c r="L35" s="89">
        <f>F24</f>
        <v/>
      </c>
      <c r="M35" s="89">
        <f>G23</f>
        <v/>
      </c>
      <c r="N35" s="1471">
        <f>L35/L34-1</f>
        <v/>
      </c>
    </row>
    <row r="36">
      <c r="A36" s="57" t="inlineStr">
        <is>
          <t>价格浮动</t>
        </is>
      </c>
      <c r="B36" s="1471" t="n"/>
      <c r="C36" s="1471" t="n">
        <v>0.17</v>
      </c>
      <c r="D36" s="1471" t="n">
        <v>0.09</v>
      </c>
      <c r="E36" s="1471" t="n">
        <v>0.025</v>
      </c>
      <c r="F36" s="1471" t="n">
        <v>0</v>
      </c>
      <c r="G36" s="1471" t="n">
        <v>-0.015</v>
      </c>
      <c r="H36" s="1471" t="n">
        <v>-0.03</v>
      </c>
      <c r="I36" s="1471" t="n"/>
      <c r="K36" s="57" t="n">
        <v>4</v>
      </c>
      <c r="L36" s="89">
        <f>H24</f>
        <v/>
      </c>
      <c r="M36" s="89">
        <f>I23</f>
        <v/>
      </c>
      <c r="N36" s="1471">
        <f>L36/L35-1</f>
        <v/>
      </c>
    </row>
    <row r="37">
      <c r="A37" s="57" t="inlineStr">
        <is>
          <t>最终定价</t>
        </is>
      </c>
      <c r="B37" s="89" t="n"/>
      <c r="C37" s="89">
        <f>C32*(1+C36)</f>
        <v/>
      </c>
      <c r="D37" s="89">
        <f>D32*(1+D36)</f>
        <v/>
      </c>
      <c r="E37" s="89">
        <f>E32*(1+E36)</f>
        <v/>
      </c>
      <c r="F37" s="89">
        <f>F32*(1+F36)</f>
        <v/>
      </c>
      <c r="G37" s="89">
        <f>G32*(1+G36)</f>
        <v/>
      </c>
      <c r="H37" s="89">
        <f>H32*(1+H36)</f>
        <v/>
      </c>
      <c r="I37" s="89">
        <f>I32*(1+I36)</f>
        <v/>
      </c>
      <c r="K37" s="57" t="n">
        <v>5</v>
      </c>
      <c r="L37" s="89">
        <f>J24</f>
        <v/>
      </c>
      <c r="M37" s="89">
        <f>K23</f>
        <v/>
      </c>
      <c r="N37" s="1471">
        <f>L37/L36-1</f>
        <v/>
      </c>
    </row>
    <row r="38">
      <c r="K38" s="57" t="n">
        <v>6</v>
      </c>
      <c r="L38" s="89">
        <f>L24</f>
        <v/>
      </c>
      <c r="M38" s="89">
        <f>M23</f>
        <v/>
      </c>
      <c r="N38" s="1471">
        <f>L38/L37-1</f>
        <v/>
      </c>
    </row>
    <row r="39">
      <c r="A39" s="57" t="inlineStr">
        <is>
          <t>价格系数</t>
        </is>
      </c>
      <c r="B39" s="131">
        <f>SLOPE(B3:B22,C3:C22)</f>
        <v/>
      </c>
      <c r="C39" s="131">
        <f>SLOPE(D3:D22,E3:E22)</f>
        <v/>
      </c>
      <c r="D39" s="131">
        <f>SLOPE(F3:F22,G3:G22)</f>
        <v/>
      </c>
      <c r="E39" s="131">
        <f>SLOPE(H3:H22,I3:I22)</f>
        <v/>
      </c>
      <c r="F39" s="131">
        <f>SLOPE(J3:J22,K3:K22)</f>
        <v/>
      </c>
      <c r="G39" s="131">
        <f>SLOPE(L3:L22,M3:M22)</f>
        <v/>
      </c>
      <c r="H39" s="131">
        <f>SLOPE(N3:N22,O3:O22)</f>
        <v/>
      </c>
      <c r="I39" s="131">
        <f>SLOPE(P3:P22,Q3:Q22)</f>
        <v/>
      </c>
      <c r="K39" s="57" t="n">
        <v>7</v>
      </c>
      <c r="L39" s="89">
        <f>N24</f>
        <v/>
      </c>
      <c r="M39" s="89">
        <f>O23</f>
        <v/>
      </c>
      <c r="N39" s="1471">
        <f>L39/L38-1</f>
        <v/>
      </c>
    </row>
    <row r="40">
      <c r="A40" s="57" t="inlineStr">
        <is>
          <t>截距</t>
        </is>
      </c>
      <c r="B40" s="131">
        <f>INTERCEPT(B3:B22,C3:C22)</f>
        <v/>
      </c>
      <c r="C40" s="131">
        <f>INTERCEPT(D3:D22,E3:E22)</f>
        <v/>
      </c>
      <c r="D40" s="131">
        <f>INTERCEPT(F3:F22,G3:G22)</f>
        <v/>
      </c>
      <c r="E40" s="131">
        <f>INTERCEPT(H3:H22,I3:I22)</f>
        <v/>
      </c>
      <c r="F40" s="131">
        <f>INTERCEPT(J3:J22,K3:K22)</f>
        <v/>
      </c>
      <c r="G40" s="131">
        <f>INTERCEPT(L3:L22,M3:M22)</f>
        <v/>
      </c>
      <c r="H40" s="131">
        <f>INTERCEPT(N3:N22,O3:O22)</f>
        <v/>
      </c>
      <c r="I40" s="131">
        <f>INTERCEPT(P3:P22,Q3:Q22)</f>
        <v/>
      </c>
      <c r="K40" s="57" t="n">
        <v>8</v>
      </c>
      <c r="L40" s="89">
        <f>P24</f>
        <v/>
      </c>
      <c r="M40" s="89">
        <f>Q23</f>
        <v/>
      </c>
      <c r="N40" s="1471">
        <f>L40/L39-1</f>
        <v/>
      </c>
    </row>
    <row r="41">
      <c r="A41" s="1470" t="inlineStr">
        <is>
          <t>相关系数</t>
        </is>
      </c>
      <c r="B41" s="1472">
        <f>-CORREL(B3:B22,C3:C22)</f>
        <v/>
      </c>
      <c r="C41" s="1472">
        <f>-CORREL(D3:D22,E3:E22)</f>
        <v/>
      </c>
      <c r="D41" s="1472">
        <f>-CORREL(F3:F22,G3:G22)</f>
        <v/>
      </c>
      <c r="E41" s="1472">
        <f>-CORREL(H3:H22,I3:I22)</f>
        <v/>
      </c>
      <c r="F41" s="1472">
        <f>-CORREL(J3:J22,K3:K22)</f>
        <v/>
      </c>
      <c r="G41" s="1472">
        <f>-CORREL(L3:L22,M3:M22)</f>
        <v/>
      </c>
      <c r="H41" s="1472">
        <f>-CORREL(N3:N22,O3:O22)</f>
        <v/>
      </c>
      <c r="I41" s="1472">
        <f>-CORREL(P3:P22,Q3:Q22)</f>
        <v/>
      </c>
    </row>
    <row r="42">
      <c r="A42" s="57" t="inlineStr">
        <is>
          <t>预计需求</t>
        </is>
      </c>
      <c r="B42" s="59">
        <f>C26*B53+C53</f>
        <v/>
      </c>
      <c r="C42" s="59">
        <f>B40+B39*E26</f>
        <v/>
      </c>
      <c r="D42" s="59">
        <f>C40+C39*G26</f>
        <v/>
      </c>
      <c r="E42" s="59">
        <f>D40+D39*I26</f>
        <v/>
      </c>
      <c r="F42" s="59">
        <f>E40+E39*K26</f>
        <v/>
      </c>
      <c r="G42" s="59">
        <f>F40+F39*M26</f>
        <v/>
      </c>
      <c r="H42" s="59">
        <f>G40+G39*O26</f>
        <v/>
      </c>
      <c r="I42" s="59">
        <f>H40+H39*Q26</f>
        <v/>
      </c>
    </row>
    <row r="43">
      <c r="A43" s="57" t="inlineStr">
        <is>
          <t>实际需求</t>
        </is>
      </c>
      <c r="B43" s="59">
        <f>C26*B39+B40</f>
        <v/>
      </c>
      <c r="C43" s="59">
        <f>E26*C39+C40</f>
        <v/>
      </c>
      <c r="D43" s="59">
        <f>G26*D39+D40</f>
        <v/>
      </c>
      <c r="E43" s="59">
        <f>I26*E39+E40</f>
        <v/>
      </c>
      <c r="F43" s="59">
        <f>K26*F39+F40</f>
        <v/>
      </c>
      <c r="G43" s="59">
        <f>M26*G39+G40</f>
        <v/>
      </c>
      <c r="H43" s="59">
        <f>O26*H39+H40</f>
        <v/>
      </c>
      <c r="I43" s="59">
        <f>Q26*I39+I40</f>
        <v/>
      </c>
    </row>
    <row r="44">
      <c r="A44" s="57" t="inlineStr">
        <is>
          <t>自然增长率</t>
        </is>
      </c>
      <c r="B44" s="133">
        <f>B43/B42-1</f>
        <v/>
      </c>
      <c r="C44" s="133">
        <f>C43/C42-1</f>
        <v/>
      </c>
      <c r="D44" s="133">
        <f>D43/D42-1</f>
        <v/>
      </c>
      <c r="E44" s="133">
        <f>E43/E42-1</f>
        <v/>
      </c>
      <c r="F44" s="133">
        <f>F43/F42-1</f>
        <v/>
      </c>
      <c r="G44" s="133">
        <f>G43/G42-1</f>
        <v/>
      </c>
      <c r="H44" s="133">
        <f>H43/H42-1</f>
        <v/>
      </c>
      <c r="I44" s="133">
        <f>I43/I42-1</f>
        <v/>
      </c>
    </row>
    <row r="46">
      <c r="A46" s="57" t="inlineStr">
        <is>
          <t>实际价格</t>
        </is>
      </c>
      <c r="B46" s="89">
        <f>第1期!C9</f>
        <v/>
      </c>
      <c r="C46" s="89">
        <f>第2期!C9</f>
        <v/>
      </c>
      <c r="D46" s="89">
        <f>第3期!C9</f>
        <v/>
      </c>
      <c r="E46" s="89">
        <f>第4期!C9</f>
        <v/>
      </c>
      <c r="F46" s="89">
        <f>第5期!C9</f>
        <v/>
      </c>
      <c r="G46" s="89">
        <f>第6期!C9</f>
        <v/>
      </c>
      <c r="H46" s="89">
        <f>第7期!C9</f>
        <v/>
      </c>
      <c r="I46" s="89">
        <f>第8期!C9</f>
        <v/>
      </c>
    </row>
    <row r="47">
      <c r="A47" s="57" t="inlineStr">
        <is>
          <t>自己需求</t>
        </is>
      </c>
      <c r="B47" s="89">
        <f>第1期!AQ22</f>
        <v/>
      </c>
      <c r="C47" s="89">
        <f>第2期!AQ22</f>
        <v/>
      </c>
      <c r="D47" s="89">
        <f>第3期!AQ22</f>
        <v/>
      </c>
      <c r="E47" s="89">
        <f>第4期!AQ22</f>
        <v/>
      </c>
      <c r="F47" s="89">
        <f>第5期!AQ22</f>
        <v/>
      </c>
      <c r="G47" s="89">
        <f>第6期!AQ22</f>
        <v/>
      </c>
      <c r="H47" s="89">
        <f>第7期!AQ22</f>
        <v/>
      </c>
      <c r="I47" s="89">
        <f>第8期!AQ22</f>
        <v/>
      </c>
    </row>
    <row r="48">
      <c r="A48" s="57" t="inlineStr">
        <is>
          <t>市场价格</t>
        </is>
      </c>
      <c r="B48" s="89">
        <f>(B47-B40)/B39</f>
        <v/>
      </c>
      <c r="C48" s="89">
        <f>(C47-C40)/C39</f>
        <v/>
      </c>
      <c r="D48" s="89">
        <f>(D47-D40)/D39</f>
        <v/>
      </c>
      <c r="E48" s="89">
        <f>(E47-E40)/E39</f>
        <v/>
      </c>
      <c r="F48" s="89">
        <f>(F47-F40)/F39</f>
        <v/>
      </c>
      <c r="G48" s="89">
        <f>(G47-G40)/G39</f>
        <v/>
      </c>
      <c r="H48" s="89">
        <f>(H47-H40)/H39</f>
        <v/>
      </c>
      <c r="I48" s="89">
        <f>(I47-I40)/I39</f>
        <v/>
      </c>
    </row>
    <row r="49">
      <c r="A49" s="1470" t="inlineStr">
        <is>
          <t>价格优势</t>
        </is>
      </c>
      <c r="B49" s="1473">
        <f>B46/B48-1</f>
        <v/>
      </c>
      <c r="C49" s="1473">
        <f>C46/C48-1</f>
        <v/>
      </c>
      <c r="D49" s="1473">
        <f>D46/D48-1</f>
        <v/>
      </c>
      <c r="E49" s="1473">
        <f>E46/E48-1</f>
        <v/>
      </c>
      <c r="F49" s="1473">
        <f>F46/F48-1</f>
        <v/>
      </c>
      <c r="G49" s="1473">
        <f>G46/G48-1</f>
        <v/>
      </c>
      <c r="H49" s="1473">
        <f>H46/H48-1</f>
        <v/>
      </c>
      <c r="I49" s="1473">
        <f>I46/I48-1</f>
        <v/>
      </c>
    </row>
    <row r="50">
      <c r="A50" s="57" t="inlineStr">
        <is>
          <t>平均价格优势</t>
        </is>
      </c>
      <c r="B50" s="1471" t="n"/>
      <c r="C50" s="1471" t="n"/>
      <c r="D50" s="1471">
        <f>AVERAGE(B49:D49)</f>
        <v/>
      </c>
      <c r="E50" s="1471">
        <f>AVERAGE(B49:E49)</f>
        <v/>
      </c>
      <c r="F50" s="1471">
        <f>AVERAGE(B49:F49)</f>
        <v/>
      </c>
      <c r="G50" s="1471">
        <f>AVERAGE(B49:G49)</f>
        <v/>
      </c>
      <c r="H50" s="1471">
        <f>AVERAGE(B49:H49)</f>
        <v/>
      </c>
      <c r="I50" s="1471">
        <f>AVERAGE(B49:I49)</f>
        <v/>
      </c>
    </row>
    <row r="52">
      <c r="A52" s="57" t="inlineStr">
        <is>
          <t>期数</t>
        </is>
      </c>
      <c r="B52" s="57" t="inlineStr">
        <is>
          <t>价格系数</t>
        </is>
      </c>
      <c r="C52" s="57" t="inlineStr">
        <is>
          <t>截距</t>
        </is>
      </c>
      <c r="D52" s="57" t="inlineStr">
        <is>
          <t>图一系数</t>
        </is>
      </c>
      <c r="E52" s="57" t="inlineStr">
        <is>
          <t>图一截距</t>
        </is>
      </c>
      <c r="F52" s="57" t="inlineStr">
        <is>
          <t>图三系数</t>
        </is>
      </c>
      <c r="G52" s="57" t="inlineStr">
        <is>
          <t>图三截距</t>
        </is>
      </c>
      <c r="H52" s="57" t="inlineStr">
        <is>
          <t>下期价格系数</t>
        </is>
      </c>
      <c r="I52" s="57" t="inlineStr">
        <is>
          <t>下期截距</t>
        </is>
      </c>
    </row>
    <row r="53">
      <c r="A53" s="57" t="n">
        <v>0</v>
      </c>
      <c r="B53" s="89">
        <f>(弹性分析!G6-弹性分析!G5-弹性分析!G5*弹性分析!Q12)/(弹性分析!C6-弹性分析!G5)</f>
        <v/>
      </c>
      <c r="C53" s="89">
        <f>-B53*弹性分析!C5+弹性分析!G5</f>
        <v/>
      </c>
      <c r="D53" s="89" t="n"/>
      <c r="E53" s="89" t="n"/>
      <c r="F53" s="89" t="n"/>
      <c r="G53" s="89" t="n"/>
      <c r="H53" s="89" t="n"/>
      <c r="I53" s="89" t="n"/>
    </row>
    <row r="54">
      <c r="A54" s="57" t="n">
        <v>1</v>
      </c>
      <c r="B54" s="89">
        <f>B39</f>
        <v/>
      </c>
      <c r="C54" s="89">
        <f>B40</f>
        <v/>
      </c>
      <c r="D54" s="89">
        <f>SLOPE(B53:B54,A53:A54)</f>
        <v/>
      </c>
      <c r="E54" s="89">
        <f>INTERCEPT(B53:B54,A53:A54)</f>
        <v/>
      </c>
      <c r="F54" s="89">
        <f>SLOPE(C53:C54,B53:B54)</f>
        <v/>
      </c>
      <c r="G54" s="89">
        <f>INTERCEPT(C53:C54,B53:B54)</f>
        <v/>
      </c>
      <c r="H54" s="89">
        <f>D54*A55+E54</f>
        <v/>
      </c>
      <c r="I54" s="89">
        <f>F54*H54+G54</f>
        <v/>
      </c>
    </row>
    <row r="55">
      <c r="A55" s="57" t="n">
        <v>2</v>
      </c>
      <c r="B55" s="89">
        <f>C39</f>
        <v/>
      </c>
      <c r="C55" s="89">
        <f>C40</f>
        <v/>
      </c>
      <c r="D55" s="89">
        <f>SLOPE(B53:B55,A53:A55)</f>
        <v/>
      </c>
      <c r="E55" s="89">
        <f>INTERCEPT(B53:B55,A53:A55)</f>
        <v/>
      </c>
      <c r="F55" s="89">
        <f>SLOPE(C53:C55,B53:B55)</f>
        <v/>
      </c>
      <c r="G55" s="89">
        <f>INTERCEPT(C53:C55,B53:B55)</f>
        <v/>
      </c>
      <c r="H55" s="89">
        <f>D55*A56+E55</f>
        <v/>
      </c>
      <c r="I55" s="89">
        <f>F55*H55+G55</f>
        <v/>
      </c>
    </row>
    <row r="56">
      <c r="A56" s="57" t="n">
        <v>3</v>
      </c>
      <c r="B56" s="89">
        <f>D39</f>
        <v/>
      </c>
      <c r="C56" s="89">
        <f>D40</f>
        <v/>
      </c>
      <c r="D56" s="89">
        <f>SLOPE(B53:B56,A53:A56)</f>
        <v/>
      </c>
      <c r="E56" s="89">
        <f>INTERCEPT(B53:B56,A53:A56)</f>
        <v/>
      </c>
      <c r="F56" s="89">
        <f>SLOPE(C53:C56,B53:B56)</f>
        <v/>
      </c>
      <c r="G56" s="89">
        <f>INTERCEPT(C53:C56,B53:B56)</f>
        <v/>
      </c>
      <c r="H56" s="89">
        <f>D56*A57+E56</f>
        <v/>
      </c>
      <c r="I56" s="89">
        <f>F56*H56+G56</f>
        <v/>
      </c>
    </row>
    <row r="57">
      <c r="A57" s="57" t="n">
        <v>4</v>
      </c>
      <c r="B57" s="89">
        <f>E39</f>
        <v/>
      </c>
      <c r="C57" s="89">
        <f>E40</f>
        <v/>
      </c>
      <c r="D57" s="89">
        <f>SLOPE(B53:B57,A53:A57)</f>
        <v/>
      </c>
      <c r="E57" s="89">
        <f>INTERCEPT(B53:B57,A53:A57)</f>
        <v/>
      </c>
      <c r="F57" s="89">
        <f>SLOPE(C53:C57,B53:B57)</f>
        <v/>
      </c>
      <c r="G57" s="89">
        <f>INTERCEPT(C53:C57,B53:B57)</f>
        <v/>
      </c>
      <c r="H57" s="89">
        <f>D57*A58+E57</f>
        <v/>
      </c>
      <c r="I57" s="89">
        <f>F57*H57+G57</f>
        <v/>
      </c>
    </row>
    <row r="58">
      <c r="A58" s="57" t="n">
        <v>5</v>
      </c>
      <c r="B58" s="89">
        <f>F39</f>
        <v/>
      </c>
      <c r="C58" s="89">
        <f>F40</f>
        <v/>
      </c>
      <c r="D58" s="89">
        <f>SLOPE(B53:B58,A53:A58)</f>
        <v/>
      </c>
      <c r="E58" s="89">
        <f>INTERCEPT(B53:B58,A53:A58)</f>
        <v/>
      </c>
      <c r="F58" s="89">
        <f>SLOPE(C53:C58,B53:B58)</f>
        <v/>
      </c>
      <c r="G58" s="89">
        <f>INTERCEPT(C53:C58,B53:B58)</f>
        <v/>
      </c>
      <c r="H58" s="89">
        <f>D58*A59+E58</f>
        <v/>
      </c>
      <c r="I58" s="89">
        <f>F58*H58+G58</f>
        <v/>
      </c>
    </row>
    <row r="59">
      <c r="A59" s="57" t="n">
        <v>6</v>
      </c>
      <c r="B59" s="89">
        <f>G39</f>
        <v/>
      </c>
      <c r="C59" s="89">
        <f>G40</f>
        <v/>
      </c>
      <c r="D59" s="89">
        <f>SLOPE(B53:B59,A53:A59)</f>
        <v/>
      </c>
      <c r="E59" s="89">
        <f>INTERCEPT(B53:B59,A53:A59)</f>
        <v/>
      </c>
      <c r="F59" s="89">
        <f>SLOPE(C53:C59,B53:B59)</f>
        <v/>
      </c>
      <c r="G59" s="89">
        <f>INTERCEPT(C53:C59,B53:B59)</f>
        <v/>
      </c>
      <c r="H59" s="89">
        <f>D59*A60+E59</f>
        <v/>
      </c>
      <c r="I59" s="89">
        <f>F59*H59+G59</f>
        <v/>
      </c>
    </row>
    <row r="60">
      <c r="A60" s="57" t="n">
        <v>7</v>
      </c>
      <c r="B60" s="89">
        <f>H39</f>
        <v/>
      </c>
      <c r="C60" s="89">
        <f>H40</f>
        <v/>
      </c>
      <c r="D60" s="89">
        <f>SLOPE(B53:B60,A53:A60)</f>
        <v/>
      </c>
      <c r="E60" s="89">
        <f>INTERCEPT(B53:B60,A53:A60)</f>
        <v/>
      </c>
      <c r="F60" s="89">
        <f>SLOPE(C53:C60,B53:B60)</f>
        <v/>
      </c>
      <c r="G60" s="89">
        <f>INTERCEPT(C53:C60,B53:B60)</f>
        <v/>
      </c>
      <c r="H60" s="89">
        <f>D60*A61+E60</f>
        <v/>
      </c>
      <c r="I60" s="89">
        <f>F60*H60+G60</f>
        <v/>
      </c>
    </row>
    <row r="61">
      <c r="A61" s="57" t="n">
        <v>8</v>
      </c>
      <c r="B61" s="89">
        <f>I39</f>
        <v/>
      </c>
      <c r="C61" s="89">
        <f>I40</f>
        <v/>
      </c>
      <c r="D61" s="89">
        <f>SLOPE(B53:B61,A53:A61)</f>
        <v/>
      </c>
      <c r="E61" s="89">
        <f>INTERCEPT(B53:B61,A53:A61)</f>
        <v/>
      </c>
      <c r="F61" s="89">
        <f>SLOPE(C53:C61,B53:B61)</f>
        <v/>
      </c>
      <c r="G61" s="89">
        <f>INTERCEPT(C53:C61,B53:B61)</f>
        <v/>
      </c>
      <c r="H61" s="89" t="n"/>
      <c r="I61" s="89" t="n"/>
    </row>
  </sheetData>
  <mergeCells count="9">
    <mergeCell ref="N1:O1"/>
    <mergeCell ref="D1:E1"/>
    <mergeCell ref="H1:I1"/>
    <mergeCell ref="L1:M1"/>
    <mergeCell ref="J1:K1"/>
    <mergeCell ref="P1:Q1"/>
    <mergeCell ref="B1:C1"/>
    <mergeCell ref="F1:G1"/>
    <mergeCell ref="A1:A2"/>
  </mergeCells>
  <pageMargins left="0.7" right="0.7" top="0.75" bottom="0.75" header="0.3" footer="0.3"/>
  <drawing xmlns:r="http://schemas.openxmlformats.org/officeDocument/2006/relationships" r:id="rId1"/>
</worksheet>
</file>

<file path=xl/worksheets/sheet27.xml><?xml version="1.0" encoding="utf-8"?>
<worksheet xmlns="http://schemas.openxmlformats.org/spreadsheetml/2006/main">
  <sheetPr codeName="Sheet24">
    <tabColor rgb="FFE1EEFF"/>
    <outlinePr summaryBelow="1" summaryRight="1"/>
    <pageSetUpPr/>
  </sheetPr>
  <dimension ref="A1:Q61"/>
  <sheetViews>
    <sheetView topLeftCell="A45" zoomScale="70" zoomScaleNormal="70" workbookViewId="0">
      <selection activeCell="H71" sqref="H71"/>
    </sheetView>
  </sheetViews>
  <sheetFormatPr baseColWidth="8" defaultColWidth="9" defaultRowHeight="14"/>
  <cols>
    <col width="23.90625" customWidth="1" style="1178" min="1" max="1"/>
    <col width="14.08984375" customWidth="1" style="1178" min="3" max="4"/>
    <col width="12.90625" customWidth="1" style="1178" min="5" max="5"/>
    <col width="14.08984375" customWidth="1" style="1178" min="6" max="7"/>
    <col width="11.81640625" customWidth="1" style="1178" min="8" max="8"/>
    <col width="14.08984375" customWidth="1" style="1178" min="9" max="9"/>
    <col width="9.1796875" customWidth="1" style="1178" min="14" max="15"/>
  </cols>
  <sheetData>
    <row r="1" ht="15" customHeight="1" s="1178">
      <c r="A1" s="1155" t="inlineStr">
        <is>
          <t>企业</t>
        </is>
      </c>
      <c r="B1" s="1154" t="inlineStr">
        <is>
          <t>第一期</t>
        </is>
      </c>
      <c r="C1" s="1181" t="n"/>
      <c r="D1" s="1154" t="inlineStr">
        <is>
          <t>第二期</t>
        </is>
      </c>
      <c r="E1" s="1181" t="n"/>
      <c r="F1" s="1154" t="inlineStr">
        <is>
          <t>第三期</t>
        </is>
      </c>
      <c r="G1" s="1181" t="n"/>
      <c r="H1" s="1154" t="inlineStr">
        <is>
          <t>第四期</t>
        </is>
      </c>
      <c r="I1" s="1181" t="n"/>
      <c r="J1" s="1154" t="inlineStr">
        <is>
          <t>第五期</t>
        </is>
      </c>
      <c r="K1" s="1181" t="n"/>
      <c r="L1" s="1154" t="inlineStr">
        <is>
          <t>第六期</t>
        </is>
      </c>
      <c r="M1" s="1181" t="n"/>
      <c r="N1" s="1154" t="inlineStr">
        <is>
          <t>第七期</t>
        </is>
      </c>
      <c r="O1" s="1181" t="n"/>
      <c r="P1" s="1154" t="inlineStr">
        <is>
          <t>第八期</t>
        </is>
      </c>
      <c r="Q1" s="1181" t="n"/>
    </row>
    <row r="2" ht="15" customHeight="1" s="1178">
      <c r="A2" s="1229" t="n"/>
      <c r="B2" s="122" t="inlineStr">
        <is>
          <t>需求</t>
        </is>
      </c>
      <c r="C2" s="122" t="inlineStr">
        <is>
          <t>价格</t>
        </is>
      </c>
      <c r="D2" s="122" t="inlineStr">
        <is>
          <t>需求</t>
        </is>
      </c>
      <c r="E2" s="122" t="inlineStr">
        <is>
          <t>价格</t>
        </is>
      </c>
      <c r="F2" s="122" t="inlineStr">
        <is>
          <t>需求</t>
        </is>
      </c>
      <c r="G2" s="122" t="inlineStr">
        <is>
          <t>价格</t>
        </is>
      </c>
      <c r="H2" s="122" t="inlineStr">
        <is>
          <t>需求</t>
        </is>
      </c>
      <c r="I2" s="122" t="inlineStr">
        <is>
          <t>价格</t>
        </is>
      </c>
      <c r="J2" s="122" t="inlineStr">
        <is>
          <t>需求</t>
        </is>
      </c>
      <c r="K2" s="122" t="inlineStr">
        <is>
          <t>价格</t>
        </is>
      </c>
      <c r="L2" s="122" t="inlineStr">
        <is>
          <t>需求</t>
        </is>
      </c>
      <c r="M2" s="122" t="inlineStr">
        <is>
          <t>价格</t>
        </is>
      </c>
      <c r="N2" s="122" t="inlineStr">
        <is>
          <t>需求</t>
        </is>
      </c>
      <c r="O2" s="122" t="inlineStr">
        <is>
          <t>价格</t>
        </is>
      </c>
      <c r="P2" s="122" t="inlineStr">
        <is>
          <t>需求</t>
        </is>
      </c>
      <c r="Q2" s="122" t="inlineStr">
        <is>
          <t>价格</t>
        </is>
      </c>
    </row>
    <row r="3">
      <c r="A3" s="123">
        <f>第1期!AN37</f>
        <v/>
      </c>
      <c r="B3" s="124">
        <f>第1期!BU7</f>
        <v/>
      </c>
      <c r="C3" s="124">
        <f>第1期!BC37</f>
        <v/>
      </c>
      <c r="D3" s="124">
        <f>第2期!BU7</f>
        <v/>
      </c>
      <c r="E3" s="124">
        <f>第2期!BC37</f>
        <v/>
      </c>
      <c r="F3" s="124">
        <f>第3期!BU7</f>
        <v/>
      </c>
      <c r="G3" s="124">
        <f>第3期!BC37</f>
        <v/>
      </c>
      <c r="H3" s="124">
        <f>第4期!BU7</f>
        <v/>
      </c>
      <c r="I3" s="124">
        <f>第4期!BC37</f>
        <v/>
      </c>
      <c r="J3" s="124">
        <f>第5期!BU7</f>
        <v/>
      </c>
      <c r="K3" s="124">
        <f>第5期!BC37</f>
        <v/>
      </c>
      <c r="L3" s="124">
        <f>第6期!BU7</f>
        <v/>
      </c>
      <c r="M3" s="124">
        <f>第6期!BC37</f>
        <v/>
      </c>
      <c r="N3" s="124">
        <f>第7期!BU7</f>
        <v/>
      </c>
      <c r="O3" s="124">
        <f>第7期!BC37</f>
        <v/>
      </c>
      <c r="P3" s="124">
        <f>第8期!BU7</f>
        <v/>
      </c>
      <c r="Q3" s="124">
        <f>第8期!BC37</f>
        <v/>
      </c>
    </row>
    <row r="4">
      <c r="A4" s="123">
        <f>第1期!AN38</f>
        <v/>
      </c>
      <c r="B4" s="124" t="n"/>
      <c r="C4" s="124" t="n"/>
      <c r="D4" s="124" t="n"/>
      <c r="E4" s="124" t="n"/>
      <c r="F4" s="124">
        <f>第3期!BU8</f>
        <v/>
      </c>
      <c r="G4" s="124">
        <f>第3期!BC38</f>
        <v/>
      </c>
      <c r="H4" s="124">
        <f>第4期!BU8</f>
        <v/>
      </c>
      <c r="I4" s="124">
        <f>第4期!BC38</f>
        <v/>
      </c>
      <c r="J4" s="124">
        <f>第5期!BU8</f>
        <v/>
      </c>
      <c r="K4" s="124">
        <f>第5期!BC38</f>
        <v/>
      </c>
      <c r="L4" s="124">
        <f>第6期!BU8</f>
        <v/>
      </c>
      <c r="M4" s="124">
        <f>第6期!BC38</f>
        <v/>
      </c>
      <c r="N4" s="124">
        <f>第7期!BU8</f>
        <v/>
      </c>
      <c r="O4" s="124">
        <f>第7期!BC38</f>
        <v/>
      </c>
      <c r="P4" s="124">
        <f>第8期!BU8</f>
        <v/>
      </c>
      <c r="Q4" s="124">
        <f>第8期!BC38</f>
        <v/>
      </c>
    </row>
    <row r="5">
      <c r="A5" s="123">
        <f>第1期!AN39</f>
        <v/>
      </c>
      <c r="B5" s="124">
        <f>第1期!BU9</f>
        <v/>
      </c>
      <c r="C5" s="124">
        <f>第1期!BC39</f>
        <v/>
      </c>
      <c r="D5" s="124" t="n"/>
      <c r="E5" s="124" t="n"/>
      <c r="F5" s="124">
        <f>第3期!BU9</f>
        <v/>
      </c>
      <c r="G5" s="124">
        <f>第3期!BC39</f>
        <v/>
      </c>
      <c r="H5" s="124">
        <f>第4期!BU9</f>
        <v/>
      </c>
      <c r="I5" s="124">
        <f>第4期!BC39</f>
        <v/>
      </c>
      <c r="J5" s="124">
        <f>第5期!BU9</f>
        <v/>
      </c>
      <c r="K5" s="124">
        <f>第5期!BC39</f>
        <v/>
      </c>
      <c r="L5" s="124">
        <f>第6期!BU9</f>
        <v/>
      </c>
      <c r="M5" s="124">
        <f>第6期!BC39</f>
        <v/>
      </c>
      <c r="N5" s="124">
        <f>第7期!BU9</f>
        <v/>
      </c>
      <c r="O5" s="124">
        <f>第7期!BC39</f>
        <v/>
      </c>
      <c r="P5" s="124">
        <f>第8期!BU9</f>
        <v/>
      </c>
      <c r="Q5" s="124">
        <f>第8期!BC39</f>
        <v/>
      </c>
    </row>
    <row r="6">
      <c r="A6" s="123">
        <f>第1期!AN40</f>
        <v/>
      </c>
      <c r="B6" s="124">
        <f>第1期!BU10</f>
        <v/>
      </c>
      <c r="C6" s="124">
        <f>第1期!BC40</f>
        <v/>
      </c>
      <c r="D6" s="124">
        <f>第2期!BU10</f>
        <v/>
      </c>
      <c r="E6" s="124">
        <f>第2期!BC40</f>
        <v/>
      </c>
      <c r="F6" s="124">
        <f>第3期!BU10</f>
        <v/>
      </c>
      <c r="G6" s="124">
        <f>第3期!BC40</f>
        <v/>
      </c>
      <c r="H6" s="124">
        <f>第4期!BU10</f>
        <v/>
      </c>
      <c r="I6" s="124">
        <f>第4期!BC40</f>
        <v/>
      </c>
      <c r="J6" s="124">
        <f>第5期!BU10</f>
        <v/>
      </c>
      <c r="K6" s="124">
        <f>第5期!BC40</f>
        <v/>
      </c>
      <c r="L6" s="124">
        <f>第6期!BU10</f>
        <v/>
      </c>
      <c r="M6" s="124">
        <f>第6期!BC40</f>
        <v/>
      </c>
      <c r="N6" s="124">
        <f>第7期!BU10</f>
        <v/>
      </c>
      <c r="O6" s="124">
        <f>第7期!BC40</f>
        <v/>
      </c>
      <c r="P6" s="124">
        <f>第8期!BU10</f>
        <v/>
      </c>
      <c r="Q6" s="124">
        <f>第8期!BC40</f>
        <v/>
      </c>
    </row>
    <row r="7">
      <c r="A7" s="123">
        <f>第1期!AN41</f>
        <v/>
      </c>
      <c r="B7" s="124">
        <f>第1期!BU11</f>
        <v/>
      </c>
      <c r="C7" s="124">
        <f>第1期!BC41</f>
        <v/>
      </c>
      <c r="D7" s="124">
        <f>第2期!BU11</f>
        <v/>
      </c>
      <c r="E7" s="124">
        <f>第2期!BC41</f>
        <v/>
      </c>
      <c r="F7" s="124">
        <f>第3期!BU11</f>
        <v/>
      </c>
      <c r="G7" s="124">
        <f>第3期!BC41</f>
        <v/>
      </c>
      <c r="H7" s="124">
        <f>第4期!BU11</f>
        <v/>
      </c>
      <c r="I7" s="124">
        <f>第4期!BC41</f>
        <v/>
      </c>
      <c r="J7" s="124">
        <f>第5期!BU11</f>
        <v/>
      </c>
      <c r="K7" s="124">
        <f>第5期!BC41</f>
        <v/>
      </c>
      <c r="L7" s="124">
        <f>第6期!BU11</f>
        <v/>
      </c>
      <c r="M7" s="124">
        <f>第6期!BC41</f>
        <v/>
      </c>
      <c r="N7" s="124">
        <f>第7期!BU11</f>
        <v/>
      </c>
      <c r="O7" s="124">
        <f>第7期!BC41</f>
        <v/>
      </c>
      <c r="P7" s="124">
        <f>第8期!BU11</f>
        <v/>
      </c>
      <c r="Q7" s="124">
        <f>第8期!BC41</f>
        <v/>
      </c>
    </row>
    <row r="8">
      <c r="A8" s="123">
        <f>第1期!AN42</f>
        <v/>
      </c>
      <c r="B8" s="124">
        <f>第1期!BU12</f>
        <v/>
      </c>
      <c r="C8" s="124">
        <f>第1期!BC42</f>
        <v/>
      </c>
      <c r="D8" s="124">
        <f>第2期!BU12</f>
        <v/>
      </c>
      <c r="E8" s="124">
        <f>第2期!BC42</f>
        <v/>
      </c>
      <c r="F8" s="124">
        <f>第3期!BU12</f>
        <v/>
      </c>
      <c r="G8" s="124">
        <f>第3期!BC42</f>
        <v/>
      </c>
      <c r="H8" s="124">
        <f>第4期!BU12</f>
        <v/>
      </c>
      <c r="I8" s="124">
        <f>第4期!BC42</f>
        <v/>
      </c>
      <c r="J8" s="124">
        <f>第5期!BU12</f>
        <v/>
      </c>
      <c r="K8" s="124">
        <f>第5期!BC42</f>
        <v/>
      </c>
      <c r="L8" s="124">
        <f>第6期!BU12</f>
        <v/>
      </c>
      <c r="M8" s="124">
        <f>第6期!BC42</f>
        <v/>
      </c>
      <c r="N8" s="124">
        <f>第7期!BU12</f>
        <v/>
      </c>
      <c r="O8" s="124">
        <f>第7期!BC42</f>
        <v/>
      </c>
      <c r="P8" s="124">
        <f>第8期!BU12</f>
        <v/>
      </c>
      <c r="Q8" s="124">
        <f>第8期!BC42</f>
        <v/>
      </c>
    </row>
    <row r="9">
      <c r="A9" s="123">
        <f>第1期!AN43</f>
        <v/>
      </c>
      <c r="B9" s="124">
        <f>第1期!BU13</f>
        <v/>
      </c>
      <c r="C9" s="124">
        <f>第1期!BC43</f>
        <v/>
      </c>
      <c r="D9" s="124">
        <f>第2期!BU13</f>
        <v/>
      </c>
      <c r="E9" s="124">
        <f>第2期!BC43</f>
        <v/>
      </c>
      <c r="F9" s="124">
        <f>第3期!BU13</f>
        <v/>
      </c>
      <c r="G9" s="124">
        <f>第3期!BC43</f>
        <v/>
      </c>
      <c r="H9" s="124" t="n"/>
      <c r="I9" s="124" t="n"/>
      <c r="J9" s="124">
        <f>第5期!BU13</f>
        <v/>
      </c>
      <c r="K9" s="124">
        <f>第5期!BC43</f>
        <v/>
      </c>
      <c r="L9" s="124">
        <f>第6期!BU13</f>
        <v/>
      </c>
      <c r="M9" s="124">
        <f>第6期!BC43</f>
        <v/>
      </c>
      <c r="N9" s="124">
        <f>第7期!BU13</f>
        <v/>
      </c>
      <c r="O9" s="124">
        <f>第7期!BC43</f>
        <v/>
      </c>
      <c r="P9" s="124">
        <f>第8期!BU13</f>
        <v/>
      </c>
      <c r="Q9" s="124">
        <f>第8期!BC43</f>
        <v/>
      </c>
    </row>
    <row r="10">
      <c r="A10" s="123">
        <f>第1期!AN44</f>
        <v/>
      </c>
      <c r="B10" s="124">
        <f>第1期!BU14</f>
        <v/>
      </c>
      <c r="C10" s="124">
        <f>第1期!BC44</f>
        <v/>
      </c>
      <c r="D10" s="124">
        <f>第2期!BU14</f>
        <v/>
      </c>
      <c r="E10" s="124">
        <f>第2期!BC44</f>
        <v/>
      </c>
      <c r="F10" s="124">
        <f>第3期!BU14</f>
        <v/>
      </c>
      <c r="G10" s="124">
        <f>第3期!BC44</f>
        <v/>
      </c>
      <c r="H10" s="124">
        <f>第4期!BU14</f>
        <v/>
      </c>
      <c r="I10" s="124">
        <f>第4期!BC44</f>
        <v/>
      </c>
      <c r="J10" s="124">
        <f>第5期!BU14</f>
        <v/>
      </c>
      <c r="K10" s="124">
        <f>第5期!BC44</f>
        <v/>
      </c>
      <c r="L10" s="124" t="n"/>
      <c r="M10" s="124" t="n"/>
      <c r="N10" s="124">
        <f>第7期!BU14</f>
        <v/>
      </c>
      <c r="O10" s="124">
        <f>第7期!BC44</f>
        <v/>
      </c>
      <c r="P10" s="124">
        <f>第8期!BU14</f>
        <v/>
      </c>
      <c r="Q10" s="124">
        <f>第8期!BC44</f>
        <v/>
      </c>
    </row>
    <row r="11">
      <c r="A11" s="123">
        <f>第1期!AN45</f>
        <v/>
      </c>
      <c r="B11" s="124">
        <f>第1期!BU15</f>
        <v/>
      </c>
      <c r="C11" s="124">
        <f>第1期!BC45</f>
        <v/>
      </c>
      <c r="D11" s="124">
        <f>第2期!BU15</f>
        <v/>
      </c>
      <c r="E11" s="124">
        <f>第2期!BC45</f>
        <v/>
      </c>
      <c r="F11" s="124">
        <f>第3期!BU15</f>
        <v/>
      </c>
      <c r="G11" s="124">
        <f>第3期!BC45</f>
        <v/>
      </c>
      <c r="H11" s="124">
        <f>第4期!BU15</f>
        <v/>
      </c>
      <c r="I11" s="124">
        <f>第4期!BC45</f>
        <v/>
      </c>
      <c r="J11" s="124" t="n"/>
      <c r="K11" s="124" t="n"/>
      <c r="L11" s="124" t="n"/>
      <c r="M11" s="124" t="n"/>
      <c r="N11" s="124">
        <f>第7期!BU15</f>
        <v/>
      </c>
      <c r="O11" s="124">
        <f>第7期!BC45</f>
        <v/>
      </c>
      <c r="P11" s="124">
        <f>第8期!BU15</f>
        <v/>
      </c>
      <c r="Q11" s="124">
        <f>第8期!BC45</f>
        <v/>
      </c>
    </row>
    <row r="12">
      <c r="A12" s="123">
        <f>第1期!AN46</f>
        <v/>
      </c>
      <c r="B12" s="124">
        <f>第1期!BU16</f>
        <v/>
      </c>
      <c r="C12" s="124">
        <f>第1期!BC46</f>
        <v/>
      </c>
      <c r="D12" s="124">
        <f>第2期!BU16</f>
        <v/>
      </c>
      <c r="E12" s="124">
        <f>第2期!BC46</f>
        <v/>
      </c>
      <c r="F12" s="124">
        <f>第3期!BU16</f>
        <v/>
      </c>
      <c r="G12" s="124">
        <f>第3期!BC46</f>
        <v/>
      </c>
      <c r="H12" s="124">
        <f>第4期!BU16</f>
        <v/>
      </c>
      <c r="I12" s="124">
        <f>第4期!BC46</f>
        <v/>
      </c>
      <c r="J12" s="124">
        <f>第5期!BU16</f>
        <v/>
      </c>
      <c r="K12" s="124">
        <f>第5期!BC46</f>
        <v/>
      </c>
      <c r="L12" s="124">
        <f>第6期!BU16</f>
        <v/>
      </c>
      <c r="M12" s="124">
        <f>第6期!BC46</f>
        <v/>
      </c>
      <c r="N12" s="124">
        <f>第7期!BU16</f>
        <v/>
      </c>
      <c r="O12" s="124">
        <f>第7期!BC46</f>
        <v/>
      </c>
      <c r="P12" s="124">
        <f>第8期!BU16</f>
        <v/>
      </c>
      <c r="Q12" s="124">
        <f>第8期!BC46</f>
        <v/>
      </c>
    </row>
    <row r="13">
      <c r="A13" s="123">
        <f>第1期!AN47</f>
        <v/>
      </c>
      <c r="B13" s="124">
        <f>第1期!BU17</f>
        <v/>
      </c>
      <c r="C13" s="124">
        <f>第1期!BC47</f>
        <v/>
      </c>
      <c r="D13" s="124">
        <f>第2期!BU17</f>
        <v/>
      </c>
      <c r="E13" s="124">
        <f>第2期!BC47</f>
        <v/>
      </c>
      <c r="F13" s="124">
        <f>第3期!BU17</f>
        <v/>
      </c>
      <c r="G13" s="124">
        <f>第3期!BC47</f>
        <v/>
      </c>
      <c r="H13" s="124">
        <f>第4期!BU17</f>
        <v/>
      </c>
      <c r="I13" s="124">
        <f>第4期!BC47</f>
        <v/>
      </c>
      <c r="J13" s="124">
        <f>第5期!BU17</f>
        <v/>
      </c>
      <c r="K13" s="124">
        <f>第5期!BC47</f>
        <v/>
      </c>
      <c r="L13" s="124">
        <f>第6期!BU17</f>
        <v/>
      </c>
      <c r="M13" s="124">
        <f>第6期!BC47</f>
        <v/>
      </c>
      <c r="N13" s="124">
        <f>第7期!BU17</f>
        <v/>
      </c>
      <c r="O13" s="124">
        <f>第7期!BC47</f>
        <v/>
      </c>
      <c r="P13" s="124">
        <f>第8期!BU17</f>
        <v/>
      </c>
      <c r="Q13" s="124">
        <f>第8期!BC47</f>
        <v/>
      </c>
    </row>
    <row r="14">
      <c r="A14" s="123">
        <f>第1期!AN48</f>
        <v/>
      </c>
      <c r="B14" s="124">
        <f>第1期!BU18</f>
        <v/>
      </c>
      <c r="C14" s="124">
        <f>第1期!BC48</f>
        <v/>
      </c>
      <c r="D14" s="124" t="n"/>
      <c r="E14" s="124" t="n"/>
      <c r="F14" s="124">
        <f>第3期!BU18</f>
        <v/>
      </c>
      <c r="G14" s="124">
        <f>第3期!BC48</f>
        <v/>
      </c>
      <c r="H14" s="124">
        <f>第4期!BU18</f>
        <v/>
      </c>
      <c r="I14" s="124">
        <f>第4期!BC48</f>
        <v/>
      </c>
      <c r="J14" s="124" t="n"/>
      <c r="K14" s="124" t="n"/>
      <c r="L14" s="124" t="n"/>
      <c r="M14" s="124" t="n"/>
      <c r="N14" s="124">
        <f>第7期!BU18</f>
        <v/>
      </c>
      <c r="O14" s="124">
        <f>第7期!BC48</f>
        <v/>
      </c>
      <c r="P14" s="124">
        <f>第8期!BU18</f>
        <v/>
      </c>
      <c r="Q14" s="124">
        <f>第8期!BC48</f>
        <v/>
      </c>
    </row>
    <row r="15">
      <c r="A15" s="123">
        <f>第1期!AN49</f>
        <v/>
      </c>
      <c r="B15" s="124" t="n"/>
      <c r="C15" s="124" t="n"/>
      <c r="D15" s="124">
        <f>第2期!BU19</f>
        <v/>
      </c>
      <c r="E15" s="124">
        <f>第2期!BC49</f>
        <v/>
      </c>
      <c r="F15" s="124">
        <f>第3期!BU19</f>
        <v/>
      </c>
      <c r="G15" s="124">
        <f>第3期!BC49</f>
        <v/>
      </c>
      <c r="H15" s="124" t="n"/>
      <c r="I15" s="124" t="n"/>
      <c r="J15" s="124" t="n"/>
      <c r="K15" s="124" t="n"/>
      <c r="L15" s="124" t="n"/>
      <c r="M15" s="124" t="n"/>
      <c r="N15" s="124">
        <f>第7期!BU19</f>
        <v/>
      </c>
      <c r="O15" s="124">
        <f>第7期!BC49</f>
        <v/>
      </c>
      <c r="P15" s="124">
        <f>第8期!BU19</f>
        <v/>
      </c>
      <c r="Q15" s="124">
        <f>第8期!BC49</f>
        <v/>
      </c>
    </row>
    <row r="16">
      <c r="A16" s="123">
        <f>第1期!AN50</f>
        <v/>
      </c>
      <c r="B16" s="124" t="n"/>
      <c r="C16" s="124" t="n"/>
      <c r="D16" s="124" t="n"/>
      <c r="E16" s="124" t="n"/>
      <c r="F16" s="124">
        <f>第3期!BU20</f>
        <v/>
      </c>
      <c r="G16" s="124">
        <f>第3期!BC50</f>
        <v/>
      </c>
      <c r="H16" s="124">
        <f>第4期!BU20</f>
        <v/>
      </c>
      <c r="I16" s="124">
        <f>第4期!BC50</f>
        <v/>
      </c>
      <c r="J16" s="124" t="n"/>
      <c r="K16" s="124" t="n"/>
      <c r="L16" s="124" t="n"/>
      <c r="M16" s="124" t="n"/>
      <c r="N16" s="124">
        <f>第7期!BU20</f>
        <v/>
      </c>
      <c r="O16" s="124">
        <f>第7期!BC50</f>
        <v/>
      </c>
      <c r="P16" s="124">
        <f>第8期!BU20</f>
        <v/>
      </c>
      <c r="Q16" s="124">
        <f>第8期!BC50</f>
        <v/>
      </c>
    </row>
    <row r="17">
      <c r="A17" s="123">
        <f>第1期!AN51</f>
        <v/>
      </c>
      <c r="B17" s="124">
        <f>第1期!BU21</f>
        <v/>
      </c>
      <c r="C17" s="124">
        <f>第1期!BC51</f>
        <v/>
      </c>
      <c r="D17" s="124">
        <f>第2期!BU21</f>
        <v/>
      </c>
      <c r="E17" s="124">
        <f>第2期!BC51</f>
        <v/>
      </c>
      <c r="F17" s="124">
        <f>第3期!BU21</f>
        <v/>
      </c>
      <c r="G17" s="124">
        <f>第3期!BC51</f>
        <v/>
      </c>
      <c r="H17" s="124">
        <f>第4期!BU21</f>
        <v/>
      </c>
      <c r="I17" s="124">
        <f>第4期!BC51</f>
        <v/>
      </c>
      <c r="J17" s="124">
        <f>第5期!BU21</f>
        <v/>
      </c>
      <c r="K17" s="124">
        <f>第5期!BC51</f>
        <v/>
      </c>
      <c r="L17" s="124">
        <f>第6期!BU21</f>
        <v/>
      </c>
      <c r="M17" s="124">
        <f>第6期!BC51</f>
        <v/>
      </c>
      <c r="N17" s="124">
        <f>第7期!BU21</f>
        <v/>
      </c>
      <c r="O17" s="124">
        <f>第7期!BC51</f>
        <v/>
      </c>
      <c r="P17" s="124">
        <f>第8期!BU21</f>
        <v/>
      </c>
      <c r="Q17" s="124">
        <f>第8期!BC51</f>
        <v/>
      </c>
    </row>
    <row r="18">
      <c r="A18" s="123">
        <f>第1期!AN52</f>
        <v/>
      </c>
      <c r="B18" s="124">
        <f>第1期!BU22</f>
        <v/>
      </c>
      <c r="C18" s="124">
        <f>第1期!BC52</f>
        <v/>
      </c>
      <c r="D18" s="124" t="n"/>
      <c r="E18" s="124" t="n"/>
      <c r="F18" s="124">
        <f>第3期!BU22</f>
        <v/>
      </c>
      <c r="G18" s="124">
        <f>第3期!BC52</f>
        <v/>
      </c>
      <c r="H18" s="124">
        <f>第4期!BU22</f>
        <v/>
      </c>
      <c r="I18" s="124">
        <f>第4期!BC52</f>
        <v/>
      </c>
      <c r="J18" s="124">
        <f>第5期!BU22</f>
        <v/>
      </c>
      <c r="K18" s="124">
        <f>第5期!BC52</f>
        <v/>
      </c>
      <c r="L18" s="124">
        <f>第6期!BU22</f>
        <v/>
      </c>
      <c r="M18" s="124">
        <f>第6期!BC52</f>
        <v/>
      </c>
      <c r="N18" s="124">
        <f>第7期!BU22</f>
        <v/>
      </c>
      <c r="O18" s="124">
        <f>第7期!BC52</f>
        <v/>
      </c>
      <c r="P18" s="124">
        <f>第8期!BU22</f>
        <v/>
      </c>
      <c r="Q18" s="124">
        <f>第8期!BC52</f>
        <v/>
      </c>
    </row>
    <row r="19">
      <c r="A19" s="123">
        <f>第1期!AN53</f>
        <v/>
      </c>
      <c r="B19" s="124">
        <f>第1期!BU23</f>
        <v/>
      </c>
      <c r="C19" s="124">
        <f>第1期!BC53</f>
        <v/>
      </c>
      <c r="D19" s="124">
        <f>第2期!BU23</f>
        <v/>
      </c>
      <c r="E19" s="124">
        <f>第2期!BC53</f>
        <v/>
      </c>
      <c r="F19" s="124">
        <f>第3期!BU23</f>
        <v/>
      </c>
      <c r="G19" s="124">
        <f>第3期!BC53</f>
        <v/>
      </c>
      <c r="H19" s="124">
        <f>第4期!BU23</f>
        <v/>
      </c>
      <c r="I19" s="124">
        <f>第4期!BC53</f>
        <v/>
      </c>
      <c r="J19" s="124">
        <f>第5期!BU23</f>
        <v/>
      </c>
      <c r="K19" s="124">
        <f>第5期!BC53</f>
        <v/>
      </c>
      <c r="L19" s="124">
        <f>第6期!BU23</f>
        <v/>
      </c>
      <c r="M19" s="124">
        <f>第6期!BC53</f>
        <v/>
      </c>
      <c r="N19" s="124">
        <f>第7期!BU23</f>
        <v/>
      </c>
      <c r="O19" s="124">
        <f>第7期!BC53</f>
        <v/>
      </c>
      <c r="P19" s="124">
        <f>第8期!BU23</f>
        <v/>
      </c>
      <c r="Q19" s="124">
        <f>第8期!BC53</f>
        <v/>
      </c>
    </row>
    <row r="20">
      <c r="A20" s="123" t="n"/>
      <c r="B20" s="124" t="n"/>
      <c r="C20" s="124" t="n"/>
      <c r="D20" s="124" t="n"/>
      <c r="E20" s="124" t="n"/>
      <c r="F20" s="124" t="n"/>
      <c r="G20" s="124" t="n"/>
      <c r="H20" s="124" t="n"/>
      <c r="I20" s="124" t="n"/>
      <c r="J20" s="124" t="n"/>
      <c r="K20" s="124" t="n"/>
      <c r="L20" s="124" t="n"/>
      <c r="M20" s="124" t="n"/>
      <c r="N20" s="124" t="n"/>
      <c r="O20" s="124" t="n"/>
      <c r="P20" s="124" t="n"/>
      <c r="Q20" s="124" t="n"/>
    </row>
    <row r="21">
      <c r="A21" s="123" t="n"/>
      <c r="B21" s="124" t="n"/>
      <c r="C21" s="124" t="n"/>
      <c r="D21" s="124" t="n"/>
      <c r="E21" s="124" t="n"/>
      <c r="F21" s="124" t="n"/>
      <c r="G21" s="124" t="n"/>
      <c r="H21" s="124" t="n"/>
      <c r="I21" s="124" t="n"/>
      <c r="J21" s="124" t="n"/>
      <c r="K21" s="124" t="n"/>
      <c r="L21" s="124" t="n"/>
      <c r="M21" s="124" t="n"/>
      <c r="N21" s="124" t="n"/>
      <c r="O21" s="124" t="n"/>
      <c r="P21" s="124" t="n"/>
      <c r="Q21" s="124" t="n"/>
    </row>
    <row r="22">
      <c r="A22" s="123" t="n"/>
      <c r="B22" s="124" t="n"/>
      <c r="C22" s="124" t="n"/>
      <c r="D22" s="124" t="n"/>
      <c r="E22" s="124" t="n"/>
      <c r="F22" s="124" t="n"/>
      <c r="G22" s="124" t="n"/>
      <c r="H22" s="124" t="n"/>
      <c r="I22" s="124" t="n"/>
      <c r="J22" s="124" t="n"/>
      <c r="K22" s="124" t="n"/>
      <c r="L22" s="124" t="n"/>
      <c r="M22" s="124" t="n"/>
      <c r="N22" s="124" t="n"/>
      <c r="O22" s="124" t="n"/>
      <c r="P22" s="124" t="n"/>
      <c r="Q22" s="124" t="n"/>
    </row>
    <row r="23" ht="15" customHeight="1" s="1178">
      <c r="A23" s="125" t="inlineStr">
        <is>
          <t>均价</t>
        </is>
      </c>
      <c r="B23" s="125" t="n"/>
      <c r="C23" s="125">
        <f>第1期!BU27</f>
        <v/>
      </c>
      <c r="D23" s="125" t="n"/>
      <c r="E23" s="125">
        <f>第2期!BU27</f>
        <v/>
      </c>
      <c r="F23" s="125" t="n"/>
      <c r="G23" s="125">
        <f>第3期!BU27</f>
        <v/>
      </c>
      <c r="H23" s="125" t="n"/>
      <c r="I23" s="125">
        <f>第4期!BU27</f>
        <v/>
      </c>
      <c r="J23" s="125" t="n"/>
      <c r="K23" s="125">
        <f>第5期!BU27</f>
        <v/>
      </c>
      <c r="L23" s="125" t="n"/>
      <c r="M23" s="125">
        <f>第6期!BU27</f>
        <v/>
      </c>
      <c r="N23" s="125" t="n"/>
      <c r="O23" s="125">
        <f>第7期!BU27</f>
        <v/>
      </c>
      <c r="P23" s="125" t="n"/>
      <c r="Q23" s="125">
        <f>第8期!BU27</f>
        <v/>
      </c>
    </row>
    <row r="24">
      <c r="A24" s="89" t="inlineStr">
        <is>
          <t>总需求</t>
        </is>
      </c>
      <c r="B24" s="89">
        <f>第1期!BU28</f>
        <v/>
      </c>
      <c r="C24" s="89">
        <f>第1期!BC58</f>
        <v/>
      </c>
      <c r="D24" s="89">
        <f>第2期!BU28</f>
        <v/>
      </c>
      <c r="E24" s="89">
        <f>第2期!BC58</f>
        <v/>
      </c>
      <c r="F24" s="89">
        <f>第3期!BU28</f>
        <v/>
      </c>
      <c r="G24" s="89">
        <f>第3期!BC58</f>
        <v/>
      </c>
      <c r="H24" s="89">
        <f>第4期!BU28</f>
        <v/>
      </c>
      <c r="I24" s="89">
        <f>第4期!BC58</f>
        <v/>
      </c>
      <c r="J24" s="89">
        <f>第5期!BU28</f>
        <v/>
      </c>
      <c r="K24" s="89">
        <f>第5期!BC58</f>
        <v/>
      </c>
      <c r="L24" s="89">
        <f>第6期!BU28</f>
        <v/>
      </c>
      <c r="M24" s="89">
        <f>第6期!BC58</f>
        <v/>
      </c>
      <c r="N24" s="89">
        <f>第7期!BU28</f>
        <v/>
      </c>
      <c r="O24" s="89">
        <f>第7期!BC58</f>
        <v/>
      </c>
      <c r="P24" s="89">
        <f>第8期!BU28</f>
        <v/>
      </c>
      <c r="Q24" s="89">
        <f>第8期!BC58</f>
        <v/>
      </c>
    </row>
    <row r="25">
      <c r="A25" s="57" t="inlineStr">
        <is>
          <t>中位数</t>
        </is>
      </c>
      <c r="B25" s="57">
        <f>MEDIAN(B3:B22)</f>
        <v/>
      </c>
      <c r="C25" s="57">
        <f>VLOOKUP(B25,B3:C22,2,1)</f>
        <v/>
      </c>
      <c r="D25" s="57">
        <f>MEDIAN(D3:D22)</f>
        <v/>
      </c>
      <c r="E25" s="57">
        <f>VLOOKUP(D25,D3:E22,2,1)</f>
        <v/>
      </c>
      <c r="F25" s="57">
        <f>MEDIAN(F3:F22)</f>
        <v/>
      </c>
      <c r="G25" s="57">
        <f>VLOOKUP(F25,F3:G22,2,1)</f>
        <v/>
      </c>
      <c r="H25" s="57">
        <f>MEDIAN(H3:H22)</f>
        <v/>
      </c>
      <c r="I25" s="57">
        <f>VLOOKUP(H25,H3:I22,2,1)</f>
        <v/>
      </c>
      <c r="J25" s="57">
        <f>MEDIAN(J3:J22)</f>
        <v/>
      </c>
      <c r="K25" s="57">
        <f>VLOOKUP(J25,J3:K22,2,1)</f>
        <v/>
      </c>
      <c r="L25" s="57">
        <f>MEDIAN(L3:L22)</f>
        <v/>
      </c>
      <c r="M25" s="57">
        <f>VLOOKUP(L25,L3:M22,2,1)</f>
        <v/>
      </c>
      <c r="N25" s="57">
        <f>MEDIAN(N3:N22)</f>
        <v/>
      </c>
      <c r="O25" s="57">
        <f>VLOOKUP(N25,N3:O22,2,1)</f>
        <v/>
      </c>
      <c r="P25" s="57">
        <f>MEDIAN(P3:P22)</f>
        <v/>
      </c>
      <c r="Q25" s="57">
        <f>VLOOKUP(P25,P3:Q22,2,1)</f>
        <v/>
      </c>
    </row>
    <row r="26">
      <c r="A26" s="89" t="inlineStr">
        <is>
          <t>调整均值</t>
        </is>
      </c>
      <c r="B26" s="89">
        <f>AVERAGE(B3:B22)</f>
        <v/>
      </c>
      <c r="C26" s="89">
        <f>SUMPRODUCT(B3:B22,C3:C22)/SUM(B3:B22)</f>
        <v/>
      </c>
      <c r="D26" s="89">
        <f>AVERAGE(D3:D22)</f>
        <v/>
      </c>
      <c r="E26" s="89">
        <f>SUMPRODUCT(D3:D22,E3:E22)/SUM(D3:D22)</f>
        <v/>
      </c>
      <c r="F26" s="89">
        <f>AVERAGE(F3:F22)</f>
        <v/>
      </c>
      <c r="G26" s="89">
        <f>SUMPRODUCT(F3:F22,G3:G22)/SUM(F3:F22)</f>
        <v/>
      </c>
      <c r="H26" s="89">
        <f>AVERAGE(H3:H22)</f>
        <v/>
      </c>
      <c r="I26" s="89">
        <f>SUMPRODUCT(H3:H22,I3:I22)/SUM(H3:H22)</f>
        <v/>
      </c>
      <c r="J26" s="89">
        <f>AVERAGE(J3:J22)</f>
        <v/>
      </c>
      <c r="K26" s="89">
        <f>SUMPRODUCT(J3:J22,K3:K22)/SUM(J3:J22)</f>
        <v/>
      </c>
      <c r="L26" s="89">
        <f>AVERAGE(L3:L22)</f>
        <v/>
      </c>
      <c r="M26" s="89">
        <f>SUMPRODUCT(L3:L22,M3:M22)/SUM(L3:L22)</f>
        <v/>
      </c>
      <c r="N26" s="89">
        <f>AVERAGE(N3:N22)</f>
        <v/>
      </c>
      <c r="O26" s="89">
        <f>SUMPRODUCT(N3:N22,O3:O22)/SUM(N3:N22)</f>
        <v/>
      </c>
      <c r="P26" s="89">
        <f>AVERAGE(P3:P22)</f>
        <v/>
      </c>
      <c r="Q26" s="89">
        <f>SUMPRODUCT(P3:P22,Q3:Q22)/SUM(P3:P22)</f>
        <v/>
      </c>
    </row>
    <row r="28" ht="15" customHeight="1" s="1178">
      <c r="A28" s="57" t="n"/>
      <c r="B28" s="57" t="inlineStr">
        <is>
          <t>第一期</t>
        </is>
      </c>
      <c r="C28" s="57" t="inlineStr">
        <is>
          <t>第二期</t>
        </is>
      </c>
      <c r="D28" s="57" t="inlineStr">
        <is>
          <t>第三期</t>
        </is>
      </c>
      <c r="E28" s="57" t="inlineStr">
        <is>
          <t>第四期</t>
        </is>
      </c>
      <c r="F28" s="57" t="inlineStr">
        <is>
          <t>第五期</t>
        </is>
      </c>
      <c r="G28" s="57" t="inlineStr">
        <is>
          <t>第六期</t>
        </is>
      </c>
      <c r="H28" s="57" t="inlineStr">
        <is>
          <t>第七期</t>
        </is>
      </c>
      <c r="I28" s="57" t="inlineStr">
        <is>
          <t>第八期</t>
        </is>
      </c>
      <c r="K28" s="1467" t="inlineStr">
        <is>
          <t>调整趋势线</t>
        </is>
      </c>
      <c r="L28" s="136" t="inlineStr">
        <is>
          <t>价格</t>
        </is>
      </c>
      <c r="M28" s="136" t="inlineStr">
        <is>
          <t>销量</t>
        </is>
      </c>
      <c r="N28" s="136" t="inlineStr">
        <is>
          <t>价格系数</t>
        </is>
      </c>
      <c r="O28" s="136" t="inlineStr">
        <is>
          <t>截距</t>
        </is>
      </c>
    </row>
    <row r="29" ht="15" customHeight="1" s="1178">
      <c r="A29" s="57" t="inlineStr">
        <is>
          <t>待销</t>
        </is>
      </c>
      <c r="B29" s="89">
        <f>第1期!AC45</f>
        <v/>
      </c>
      <c r="C29" s="89">
        <f>第2期!AC45</f>
        <v/>
      </c>
      <c r="D29" s="89">
        <f>第3期!AC45</f>
        <v/>
      </c>
      <c r="E29" s="89">
        <f>第4期!AC45</f>
        <v/>
      </c>
      <c r="F29" s="89">
        <f>第5期!AC45</f>
        <v/>
      </c>
      <c r="G29" s="89">
        <f>第6期!AC45</f>
        <v/>
      </c>
      <c r="H29" s="89">
        <f>第7期!AC45</f>
        <v/>
      </c>
      <c r="I29" s="89">
        <f>第8期!AC45</f>
        <v/>
      </c>
      <c r="K29" s="1467" t="inlineStr">
        <is>
          <t>点1</t>
        </is>
      </c>
      <c r="L29" s="1468" t="n"/>
      <c r="M29" s="1468" t="n"/>
      <c r="N29" s="1468">
        <f>(M29-M30)/(L29-L30)</f>
        <v/>
      </c>
      <c r="O29" s="1468">
        <f>M29-N29*L29</f>
        <v/>
      </c>
    </row>
    <row r="30" ht="15" customHeight="1" s="1178">
      <c r="A30" s="57" t="inlineStr">
        <is>
          <t>预计价格系数</t>
        </is>
      </c>
      <c r="B30" s="89" t="n"/>
      <c r="C30" s="89">
        <f>H54</f>
        <v/>
      </c>
      <c r="D30" s="89">
        <f>H55</f>
        <v/>
      </c>
      <c r="E30" s="89">
        <f>H56</f>
        <v/>
      </c>
      <c r="F30" s="89">
        <f>H57</f>
        <v/>
      </c>
      <c r="G30" s="89">
        <f>H58</f>
        <v/>
      </c>
      <c r="H30" s="89">
        <f>H59</f>
        <v/>
      </c>
      <c r="I30" s="89">
        <f>H60</f>
        <v/>
      </c>
      <c r="K30" s="1467" t="inlineStr">
        <is>
          <t>点2</t>
        </is>
      </c>
      <c r="L30" s="1468" t="n"/>
      <c r="M30" s="1468" t="n"/>
      <c r="N30" s="1468" t="n"/>
      <c r="O30" s="1468" t="n"/>
    </row>
    <row r="31">
      <c r="A31" s="57" t="inlineStr">
        <is>
          <t>预计截距</t>
        </is>
      </c>
      <c r="B31" s="89" t="n"/>
      <c r="C31" s="89">
        <f>I54</f>
        <v/>
      </c>
      <c r="D31" s="89">
        <f>I55</f>
        <v/>
      </c>
      <c r="E31" s="89">
        <f>I56</f>
        <v/>
      </c>
      <c r="F31" s="89">
        <f>I57</f>
        <v/>
      </c>
      <c r="G31" s="89">
        <f>I58</f>
        <v/>
      </c>
      <c r="H31" s="89">
        <f>I59</f>
        <v/>
      </c>
      <c r="I31" s="89">
        <f>I60</f>
        <v/>
      </c>
    </row>
    <row r="32" ht="15" customHeight="1" s="1178">
      <c r="A32" s="126" t="inlineStr">
        <is>
          <t>预计价格</t>
        </is>
      </c>
      <c r="B32" s="127" t="n"/>
      <c r="C32" s="1469">
        <f>(C29-C31)/C30</f>
        <v/>
      </c>
      <c r="D32" s="1469">
        <f>(D29-D31)/D30</f>
        <v/>
      </c>
      <c r="E32" s="1469">
        <f>(E29-E31)/E30</f>
        <v/>
      </c>
      <c r="F32" s="1469">
        <f>(F29-F31)/F30</f>
        <v/>
      </c>
      <c r="G32" s="1469">
        <f>(G29-G31)/G30</f>
        <v/>
      </c>
      <c r="H32" s="1469">
        <f>(H29-H31)/H30</f>
        <v/>
      </c>
      <c r="I32" s="1469">
        <f>(I29-I31)/I30</f>
        <v/>
      </c>
      <c r="K32" s="1467" t="inlineStr">
        <is>
          <t>期数</t>
        </is>
      </c>
      <c r="L32" s="57" t="inlineStr">
        <is>
          <t>总需求</t>
        </is>
      </c>
      <c r="M32" s="57" t="inlineStr">
        <is>
          <t>均价</t>
        </is>
      </c>
      <c r="N32" s="57" t="inlineStr">
        <is>
          <t>增长率</t>
        </is>
      </c>
    </row>
    <row r="33">
      <c r="A33" s="129" t="inlineStr">
        <is>
          <t>市场价格与预计价格差</t>
        </is>
      </c>
      <c r="B33" s="1470" t="n"/>
      <c r="C33" s="1470">
        <f>C48/((C47-C31)/C30)-1</f>
        <v/>
      </c>
      <c r="D33" s="1470">
        <f>D48/((D47-D31)/D30)-1</f>
        <v/>
      </c>
      <c r="E33" s="1470">
        <f>E48/((E47-E31)/E30)-1</f>
        <v/>
      </c>
      <c r="F33" s="1470">
        <f>F48/((F47-F31)/F30)-1</f>
        <v/>
      </c>
      <c r="G33" s="1470">
        <f>G48/((G47-G31)/G30)-1</f>
        <v/>
      </c>
      <c r="H33" s="1470">
        <f>H48/((H47-H31)/H30)-1</f>
        <v/>
      </c>
      <c r="I33" s="1470">
        <f>I48/((I47-I31)/I30)-1</f>
        <v/>
      </c>
      <c r="K33" s="57" t="n">
        <v>1</v>
      </c>
      <c r="L33" s="89">
        <f>B24</f>
        <v/>
      </c>
      <c r="M33" s="89">
        <f>C23</f>
        <v/>
      </c>
      <c r="N33" s="89" t="n"/>
    </row>
    <row r="34">
      <c r="K34" s="57" t="n">
        <v>2</v>
      </c>
      <c r="L34" s="89">
        <f>D24</f>
        <v/>
      </c>
      <c r="M34" s="89">
        <f>E23</f>
        <v/>
      </c>
      <c r="N34" s="1471">
        <f>L34/L33-1</f>
        <v/>
      </c>
    </row>
    <row r="35">
      <c r="K35" s="57" t="n">
        <v>3</v>
      </c>
      <c r="L35" s="89">
        <f>F24</f>
        <v/>
      </c>
      <c r="M35" s="89">
        <f>G23</f>
        <v/>
      </c>
      <c r="N35" s="1471">
        <f>L35/L34-1</f>
        <v/>
      </c>
    </row>
    <row r="36">
      <c r="A36" s="57" t="inlineStr">
        <is>
          <t>价格浮动</t>
        </is>
      </c>
      <c r="B36" s="1471" t="n"/>
      <c r="C36" s="1471" t="n">
        <v>0.11</v>
      </c>
      <c r="D36" s="1471" t="n">
        <v>0.03</v>
      </c>
      <c r="E36" s="1471" t="n">
        <v>0.01</v>
      </c>
      <c r="F36" s="1471" t="n">
        <v>0</v>
      </c>
      <c r="G36" s="1471" t="n">
        <v>0</v>
      </c>
      <c r="H36" s="1471" t="n">
        <v>0</v>
      </c>
      <c r="I36" s="1471" t="n"/>
      <c r="K36" s="57" t="n">
        <v>4</v>
      </c>
      <c r="L36" s="89">
        <f>H24</f>
        <v/>
      </c>
      <c r="M36" s="89">
        <f>I23</f>
        <v/>
      </c>
      <c r="N36" s="1471">
        <f>L36/L35-1</f>
        <v/>
      </c>
    </row>
    <row r="37">
      <c r="A37" s="57" t="inlineStr">
        <is>
          <t>最终定价</t>
        </is>
      </c>
      <c r="B37" s="89" t="n"/>
      <c r="C37" s="89">
        <f>C32*(1+C36)</f>
        <v/>
      </c>
      <c r="D37" s="89">
        <f>D32*(1+D36)</f>
        <v/>
      </c>
      <c r="E37" s="89">
        <f>E32*(1+E36)</f>
        <v/>
      </c>
      <c r="F37" s="89">
        <f>F32*(1+F36)</f>
        <v/>
      </c>
      <c r="G37" s="89">
        <f>G32*(1+G36)</f>
        <v/>
      </c>
      <c r="H37" s="89">
        <f>H32*(1+H36)</f>
        <v/>
      </c>
      <c r="I37" s="89">
        <f>I32*(1+I36)</f>
        <v/>
      </c>
      <c r="K37" s="57" t="n">
        <v>5</v>
      </c>
      <c r="L37" s="89">
        <f>J24</f>
        <v/>
      </c>
      <c r="M37" s="89">
        <f>K23</f>
        <v/>
      </c>
      <c r="N37" s="1471">
        <f>L37/L36-1</f>
        <v/>
      </c>
    </row>
    <row r="38">
      <c r="K38" s="57" t="n">
        <v>6</v>
      </c>
      <c r="L38" s="89">
        <f>L24</f>
        <v/>
      </c>
      <c r="M38" s="89">
        <f>M23</f>
        <v/>
      </c>
      <c r="N38" s="1471">
        <f>L38/L37-1</f>
        <v/>
      </c>
    </row>
    <row r="39">
      <c r="A39" s="57" t="inlineStr">
        <is>
          <t>价格系数</t>
        </is>
      </c>
      <c r="B39" s="131">
        <f>SLOPE(B3:B22,C3:C22)</f>
        <v/>
      </c>
      <c r="C39" s="131">
        <f>SLOPE(D3:D22,E3:E22)</f>
        <v/>
      </c>
      <c r="D39" s="131">
        <f>SLOPE(F3:F22,G3:G22)</f>
        <v/>
      </c>
      <c r="E39" s="131">
        <f>SLOPE(H3:H22,I3:I22)</f>
        <v/>
      </c>
      <c r="F39" s="131">
        <f>SLOPE(J3:J22,K3:K22)</f>
        <v/>
      </c>
      <c r="G39" s="131">
        <f>SLOPE(L3:L22,M3:M22)</f>
        <v/>
      </c>
      <c r="H39" s="131">
        <f>SLOPE(N3:N22,O3:O22)</f>
        <v/>
      </c>
      <c r="I39" s="131">
        <f>SLOPE(P3:P22,Q3:Q22)</f>
        <v/>
      </c>
      <c r="K39" s="57" t="n">
        <v>7</v>
      </c>
      <c r="L39" s="89">
        <f>N24</f>
        <v/>
      </c>
      <c r="M39" s="89">
        <f>O23</f>
        <v/>
      </c>
      <c r="N39" s="1471">
        <f>L39/L38-1</f>
        <v/>
      </c>
    </row>
    <row r="40">
      <c r="A40" s="57" t="inlineStr">
        <is>
          <t>截距</t>
        </is>
      </c>
      <c r="B40" s="131">
        <f>INTERCEPT(B3:B22,C3:C22)</f>
        <v/>
      </c>
      <c r="C40" s="131">
        <f>INTERCEPT(D3:D22,E3:E22)</f>
        <v/>
      </c>
      <c r="D40" s="131">
        <f>INTERCEPT(F3:F22,G3:G22)</f>
        <v/>
      </c>
      <c r="E40" s="131">
        <f>INTERCEPT(H3:H22,I3:I22)</f>
        <v/>
      </c>
      <c r="F40" s="131">
        <f>INTERCEPT(J3:J22,K3:K22)</f>
        <v/>
      </c>
      <c r="G40" s="131">
        <f>INTERCEPT(L3:L22,M3:M22)</f>
        <v/>
      </c>
      <c r="H40" s="131">
        <f>INTERCEPT(N3:N22,O3:O22)</f>
        <v/>
      </c>
      <c r="I40" s="131">
        <f>INTERCEPT(P3:P22,Q3:Q22)</f>
        <v/>
      </c>
      <c r="K40" s="57" t="n">
        <v>8</v>
      </c>
      <c r="L40" s="89">
        <f>P24</f>
        <v/>
      </c>
      <c r="M40" s="89">
        <f>Q23</f>
        <v/>
      </c>
      <c r="N40" s="1471">
        <f>L40/L39-1</f>
        <v/>
      </c>
    </row>
    <row r="41">
      <c r="A41" s="1470" t="inlineStr">
        <is>
          <t>相关系数</t>
        </is>
      </c>
      <c r="B41" s="1472">
        <f>-CORREL(B3:B22,C3:C22)</f>
        <v/>
      </c>
      <c r="C41" s="1472">
        <f>-CORREL(D3:D22,E3:E22)</f>
        <v/>
      </c>
      <c r="D41" s="1472">
        <f>-CORREL(F3:F22,G3:G22)</f>
        <v/>
      </c>
      <c r="E41" s="1472">
        <f>-CORREL(H3:H22,I3:I22)</f>
        <v/>
      </c>
      <c r="F41" s="1472">
        <f>-CORREL(J3:J22,K3:K22)</f>
        <v/>
      </c>
      <c r="G41" s="1472">
        <f>-CORREL(L3:L22,M3:M22)</f>
        <v/>
      </c>
      <c r="H41" s="1472">
        <f>-CORREL(N3:N22,O3:O22)</f>
        <v/>
      </c>
      <c r="I41" s="1472">
        <f>-CORREL(P3:P22,Q3:Q22)</f>
        <v/>
      </c>
    </row>
    <row r="42">
      <c r="A42" s="57" t="inlineStr">
        <is>
          <t>预计需求</t>
        </is>
      </c>
      <c r="B42" s="59">
        <f>C26*B53+C53</f>
        <v/>
      </c>
      <c r="C42" s="59">
        <f>B40+B39*E26</f>
        <v/>
      </c>
      <c r="D42" s="59">
        <f>C40+C39*G26</f>
        <v/>
      </c>
      <c r="E42" s="59">
        <f>D40+D39*I26</f>
        <v/>
      </c>
      <c r="F42" s="59">
        <f>E40+E39*K26</f>
        <v/>
      </c>
      <c r="G42" s="59">
        <f>F40+F39*M26</f>
        <v/>
      </c>
      <c r="H42" s="59">
        <f>G40+G39*O26</f>
        <v/>
      </c>
      <c r="I42" s="59">
        <f>H40+H39*Q26</f>
        <v/>
      </c>
    </row>
    <row r="43">
      <c r="A43" s="57" t="inlineStr">
        <is>
          <t>实际需求</t>
        </is>
      </c>
      <c r="B43" s="59">
        <f>C26*B39+B40</f>
        <v/>
      </c>
      <c r="C43" s="59">
        <f>E26*C39+C40</f>
        <v/>
      </c>
      <c r="D43" s="59">
        <f>G26*D39+D40</f>
        <v/>
      </c>
      <c r="E43" s="59">
        <f>I26*E39+E40</f>
        <v/>
      </c>
      <c r="F43" s="59">
        <f>K26*F39+F40</f>
        <v/>
      </c>
      <c r="G43" s="59">
        <f>M26*G39+G40</f>
        <v/>
      </c>
      <c r="H43" s="59">
        <f>O26*H39+H40</f>
        <v/>
      </c>
      <c r="I43" s="59">
        <f>Q26*I39+I40</f>
        <v/>
      </c>
    </row>
    <row r="44">
      <c r="A44" s="57" t="inlineStr">
        <is>
          <t>自然增长率</t>
        </is>
      </c>
      <c r="B44" s="133">
        <f>B43/B42-1</f>
        <v/>
      </c>
      <c r="C44" s="133">
        <f>C43/C42-1</f>
        <v/>
      </c>
      <c r="D44" s="133">
        <f>D43/D42-1</f>
        <v/>
      </c>
      <c r="E44" s="133">
        <f>E43/E42-1</f>
        <v/>
      </c>
      <c r="F44" s="133">
        <f>F43/F42-1</f>
        <v/>
      </c>
      <c r="G44" s="133">
        <f>G43/G42-1</f>
        <v/>
      </c>
      <c r="H44" s="133">
        <f>H43/H42-1</f>
        <v/>
      </c>
      <c r="I44" s="133">
        <f>I43/I42-1</f>
        <v/>
      </c>
    </row>
    <row r="46">
      <c r="A46" s="57" t="inlineStr">
        <is>
          <t>实际价格</t>
        </is>
      </c>
      <c r="B46" s="89">
        <f>第1期!D9</f>
        <v/>
      </c>
      <c r="C46" s="89">
        <f>第2期!D9</f>
        <v/>
      </c>
      <c r="D46" s="89">
        <f>第3期!D9</f>
        <v/>
      </c>
      <c r="E46" s="89">
        <f>第4期!D9</f>
        <v/>
      </c>
      <c r="F46" s="89">
        <f>第5期!D9</f>
        <v/>
      </c>
      <c r="G46" s="89">
        <f>第6期!D9</f>
        <v/>
      </c>
      <c r="H46" s="89">
        <f>第7期!D9</f>
        <v/>
      </c>
      <c r="I46" s="89">
        <f>第8期!D9</f>
        <v/>
      </c>
    </row>
    <row r="47">
      <c r="A47" s="57" t="inlineStr">
        <is>
          <t>自己需求</t>
        </is>
      </c>
      <c r="B47" s="89">
        <f>第1期!AQ23</f>
        <v/>
      </c>
      <c r="C47" s="89">
        <f>第2期!AQ23</f>
        <v/>
      </c>
      <c r="D47" s="89">
        <f>第3期!AQ23</f>
        <v/>
      </c>
      <c r="E47" s="89">
        <f>第4期!AQ23</f>
        <v/>
      </c>
      <c r="F47" s="89">
        <f>第5期!AQ23</f>
        <v/>
      </c>
      <c r="G47" s="89">
        <f>第6期!AQ23</f>
        <v/>
      </c>
      <c r="H47" s="89">
        <f>第7期!AQ23</f>
        <v/>
      </c>
      <c r="I47" s="89">
        <f>第8期!AQ23</f>
        <v/>
      </c>
    </row>
    <row r="48">
      <c r="A48" s="57" t="inlineStr">
        <is>
          <t>市场价格</t>
        </is>
      </c>
      <c r="B48" s="89">
        <f>(B47-B40)/B39</f>
        <v/>
      </c>
      <c r="C48" s="89">
        <f>(C47-C40)/C39</f>
        <v/>
      </c>
      <c r="D48" s="89">
        <f>(D47-D40)/D39</f>
        <v/>
      </c>
      <c r="E48" s="89">
        <f>(E47-E40)/E39</f>
        <v/>
      </c>
      <c r="F48" s="89">
        <f>(F47-F40)/F39</f>
        <v/>
      </c>
      <c r="G48" s="89">
        <f>(G47-G40)/G39</f>
        <v/>
      </c>
      <c r="H48" s="89">
        <f>(H47-H40)/H39</f>
        <v/>
      </c>
      <c r="I48" s="89">
        <f>(I47-I40)/I39</f>
        <v/>
      </c>
    </row>
    <row r="49">
      <c r="A49" s="1470" t="inlineStr">
        <is>
          <t>价格优势</t>
        </is>
      </c>
      <c r="B49" s="1473">
        <f>B46/B48-1</f>
        <v/>
      </c>
      <c r="C49" s="1473">
        <f>C46/C48-1</f>
        <v/>
      </c>
      <c r="D49" s="1473">
        <f>D46/D48-1</f>
        <v/>
      </c>
      <c r="E49" s="1473">
        <f>E46/E48-1</f>
        <v/>
      </c>
      <c r="F49" s="1473">
        <f>F46/F48-1</f>
        <v/>
      </c>
      <c r="G49" s="1473">
        <f>G46/G48-1</f>
        <v/>
      </c>
      <c r="H49" s="1473">
        <f>H46/H48-1</f>
        <v/>
      </c>
      <c r="I49" s="1473">
        <f>I46/I48-1</f>
        <v/>
      </c>
    </row>
    <row r="50">
      <c r="A50" s="57" t="inlineStr">
        <is>
          <t>平均价格优势</t>
        </is>
      </c>
      <c r="B50" s="1471" t="n"/>
      <c r="C50" s="1471" t="n"/>
      <c r="D50" s="1471">
        <f>AVERAGE(B49:D49)</f>
        <v/>
      </c>
      <c r="E50" s="1471">
        <f>AVERAGE(B49:E49)</f>
        <v/>
      </c>
      <c r="F50" s="1471">
        <f>AVERAGE(B49:F49)</f>
        <v/>
      </c>
      <c r="G50" s="1471">
        <f>AVERAGE(B49:G49)</f>
        <v/>
      </c>
      <c r="H50" s="1471">
        <f>AVERAGE(B49:H49)</f>
        <v/>
      </c>
      <c r="I50" s="1471">
        <f>AVERAGE(B49:I49)</f>
        <v/>
      </c>
    </row>
    <row r="52">
      <c r="A52" s="57" t="inlineStr">
        <is>
          <t>期数</t>
        </is>
      </c>
      <c r="B52" s="57" t="inlineStr">
        <is>
          <t>价格系数</t>
        </is>
      </c>
      <c r="C52" s="57" t="inlineStr">
        <is>
          <t>截距</t>
        </is>
      </c>
      <c r="D52" s="57" t="inlineStr">
        <is>
          <t>图一系数</t>
        </is>
      </c>
      <c r="E52" s="57" t="inlineStr">
        <is>
          <t>图一截距</t>
        </is>
      </c>
      <c r="F52" s="57" t="inlineStr">
        <is>
          <t>图三系数</t>
        </is>
      </c>
      <c r="G52" s="57" t="inlineStr">
        <is>
          <t>图三截距</t>
        </is>
      </c>
      <c r="H52" s="57" t="inlineStr">
        <is>
          <t>下期价格系数</t>
        </is>
      </c>
      <c r="I52" s="57" t="inlineStr">
        <is>
          <t>下期截距</t>
        </is>
      </c>
    </row>
    <row r="53">
      <c r="A53" s="57" t="n">
        <v>0</v>
      </c>
      <c r="B53" s="89">
        <f>(弹性分析!G6-弹性分析!G5-弹性分析!G5*弹性分析!Q12)/(弹性分析!C6-弹性分析!G5)</f>
        <v/>
      </c>
      <c r="C53" s="89">
        <f>-B53*弹性分析!C5+弹性分析!G5</f>
        <v/>
      </c>
      <c r="D53" s="89" t="n"/>
      <c r="E53" s="89" t="n"/>
      <c r="F53" s="89" t="n"/>
      <c r="G53" s="89" t="n"/>
      <c r="H53" s="89" t="n"/>
      <c r="I53" s="89" t="n"/>
    </row>
    <row r="54">
      <c r="A54" s="57" t="n">
        <v>1</v>
      </c>
      <c r="B54" s="89">
        <f>B39</f>
        <v/>
      </c>
      <c r="C54" s="89">
        <f>B40</f>
        <v/>
      </c>
      <c r="D54" s="89">
        <f>SLOPE(B53:B54,A53:A54)</f>
        <v/>
      </c>
      <c r="E54" s="89">
        <f>INTERCEPT(B53:B54,A53:A54)</f>
        <v/>
      </c>
      <c r="F54" s="89">
        <f>SLOPE(C53:C54,B53:B54)</f>
        <v/>
      </c>
      <c r="G54" s="89">
        <f>INTERCEPT(C53:C54,B53:B54)</f>
        <v/>
      </c>
      <c r="H54" s="89">
        <f>D54*A55+E54</f>
        <v/>
      </c>
      <c r="I54" s="89">
        <f>F54*H54+G54</f>
        <v/>
      </c>
    </row>
    <row r="55">
      <c r="A55" s="57" t="n">
        <v>2</v>
      </c>
      <c r="B55" s="89">
        <f>C39</f>
        <v/>
      </c>
      <c r="C55" s="89">
        <f>C40</f>
        <v/>
      </c>
      <c r="D55" s="89">
        <f>SLOPE(B53:B55,A53:A55)</f>
        <v/>
      </c>
      <c r="E55" s="89">
        <f>INTERCEPT(B53:B55,A53:A55)</f>
        <v/>
      </c>
      <c r="F55" s="89">
        <f>SLOPE(C53:C55,B53:B55)</f>
        <v/>
      </c>
      <c r="G55" s="89">
        <f>INTERCEPT(C53:C55,B53:B55)</f>
        <v/>
      </c>
      <c r="H55" s="89">
        <f>D55*A56+E55</f>
        <v/>
      </c>
      <c r="I55" s="89">
        <f>F55*H55+G55</f>
        <v/>
      </c>
    </row>
    <row r="56">
      <c r="A56" s="57" t="n">
        <v>3</v>
      </c>
      <c r="B56" s="89">
        <f>D39</f>
        <v/>
      </c>
      <c r="C56" s="89">
        <f>D40</f>
        <v/>
      </c>
      <c r="D56" s="89">
        <f>SLOPE(B53:B56,A53:A56)</f>
        <v/>
      </c>
      <c r="E56" s="89">
        <f>INTERCEPT(B53:B56,A53:A56)</f>
        <v/>
      </c>
      <c r="F56" s="89">
        <f>SLOPE(C53:C56,B53:B56)</f>
        <v/>
      </c>
      <c r="G56" s="89">
        <f>INTERCEPT(C53:C56,B53:B56)</f>
        <v/>
      </c>
      <c r="H56" s="89">
        <f>D56*A57+E56</f>
        <v/>
      </c>
      <c r="I56" s="89">
        <f>F56*H56+G56</f>
        <v/>
      </c>
    </row>
    <row r="57">
      <c r="A57" s="57" t="n">
        <v>4</v>
      </c>
      <c r="B57" s="89">
        <f>E39</f>
        <v/>
      </c>
      <c r="C57" s="89">
        <f>E40</f>
        <v/>
      </c>
      <c r="D57" s="89">
        <f>SLOPE(B53:B57,A53:A57)</f>
        <v/>
      </c>
      <c r="E57" s="89">
        <f>INTERCEPT(B53:B57,A53:A57)</f>
        <v/>
      </c>
      <c r="F57" s="89">
        <f>SLOPE(C53:C57,B53:B57)</f>
        <v/>
      </c>
      <c r="G57" s="89">
        <f>INTERCEPT(C53:C57,B53:B57)</f>
        <v/>
      </c>
      <c r="H57" s="89">
        <f>D57*A58+E57</f>
        <v/>
      </c>
      <c r="I57" s="89">
        <f>F57*H57+G57</f>
        <v/>
      </c>
    </row>
    <row r="58">
      <c r="A58" s="57" t="n">
        <v>5</v>
      </c>
      <c r="B58" s="89">
        <f>F39</f>
        <v/>
      </c>
      <c r="C58" s="89">
        <f>F40</f>
        <v/>
      </c>
      <c r="D58" s="89">
        <f>SLOPE(B53:B58,A53:A58)</f>
        <v/>
      </c>
      <c r="E58" s="89">
        <f>INTERCEPT(B53:B58,A53:A58)</f>
        <v/>
      </c>
      <c r="F58" s="89">
        <f>SLOPE(C53:C58,B53:B58)</f>
        <v/>
      </c>
      <c r="G58" s="89">
        <f>INTERCEPT(C53:C58,B53:B58)</f>
        <v/>
      </c>
      <c r="H58" s="89">
        <f>D58*A59+E58</f>
        <v/>
      </c>
      <c r="I58" s="89">
        <f>F58*H58+G58</f>
        <v/>
      </c>
    </row>
    <row r="59">
      <c r="A59" s="57" t="n">
        <v>6</v>
      </c>
      <c r="B59" s="89">
        <f>G39</f>
        <v/>
      </c>
      <c r="C59" s="89">
        <f>G40</f>
        <v/>
      </c>
      <c r="D59" s="89">
        <f>SLOPE(B53:B59,A53:A59)</f>
        <v/>
      </c>
      <c r="E59" s="89">
        <f>INTERCEPT(B53:B59,A53:A59)</f>
        <v/>
      </c>
      <c r="F59" s="89">
        <f>SLOPE(C53:C59,B53:B59)</f>
        <v/>
      </c>
      <c r="G59" s="89">
        <f>INTERCEPT(C53:C59,B53:B59)</f>
        <v/>
      </c>
      <c r="H59" s="89">
        <f>D59*A60+E59</f>
        <v/>
      </c>
      <c r="I59" s="89">
        <f>F59*H59+G59</f>
        <v/>
      </c>
    </row>
    <row r="60">
      <c r="A60" s="57" t="n">
        <v>7</v>
      </c>
      <c r="B60" s="89">
        <f>H39</f>
        <v/>
      </c>
      <c r="C60" s="89">
        <f>H40</f>
        <v/>
      </c>
      <c r="D60" s="89">
        <f>SLOPE(B53:B60,A53:A60)</f>
        <v/>
      </c>
      <c r="E60" s="89">
        <f>INTERCEPT(B53:B60,A53:A60)</f>
        <v/>
      </c>
      <c r="F60" s="89">
        <f>SLOPE(C53:C60,B53:B60)</f>
        <v/>
      </c>
      <c r="G60" s="89">
        <f>INTERCEPT(C53:C60,B53:B60)</f>
        <v/>
      </c>
      <c r="H60" s="89">
        <f>D60*A61+E60</f>
        <v/>
      </c>
      <c r="I60" s="89">
        <f>F60*H60+G60</f>
        <v/>
      </c>
    </row>
    <row r="61">
      <c r="A61" s="57" t="n">
        <v>8</v>
      </c>
      <c r="B61" s="89">
        <f>I39</f>
        <v/>
      </c>
      <c r="C61" s="89">
        <f>I40</f>
        <v/>
      </c>
      <c r="D61" s="89">
        <f>SLOPE(B53:B61,A53:A61)</f>
        <v/>
      </c>
      <c r="E61" s="89">
        <f>INTERCEPT(B53:B61,A53:A61)</f>
        <v/>
      </c>
      <c r="F61" s="89">
        <f>SLOPE(C53:C61,B53:B61)</f>
        <v/>
      </c>
      <c r="G61" s="89">
        <f>INTERCEPT(C53:C61,B53:B61)</f>
        <v/>
      </c>
      <c r="H61" s="89" t="n"/>
      <c r="I61" s="89" t="n"/>
    </row>
  </sheetData>
  <mergeCells count="9">
    <mergeCell ref="N1:O1"/>
    <mergeCell ref="D1:E1"/>
    <mergeCell ref="H1:I1"/>
    <mergeCell ref="L1:M1"/>
    <mergeCell ref="J1:K1"/>
    <mergeCell ref="P1:Q1"/>
    <mergeCell ref="B1:C1"/>
    <mergeCell ref="F1:G1"/>
    <mergeCell ref="A1:A2"/>
  </mergeCells>
  <pageMargins left="0.7" right="0.7" top="0.75" bottom="0.75" header="0.3" footer="0.3"/>
  <drawing xmlns:r="http://schemas.openxmlformats.org/officeDocument/2006/relationships" r:id="rId1"/>
</worksheet>
</file>

<file path=xl/worksheets/sheet28.xml><?xml version="1.0" encoding="utf-8"?>
<worksheet xmlns="http://schemas.openxmlformats.org/spreadsheetml/2006/main">
  <sheetPr codeName="Sheet20">
    <tabColor rgb="FFE1EEFF"/>
    <outlinePr summaryBelow="1" summaryRight="1"/>
    <pageSetUpPr/>
  </sheetPr>
  <dimension ref="A1:Q61"/>
  <sheetViews>
    <sheetView zoomScale="70" zoomScaleNormal="70" workbookViewId="0">
      <selection activeCell="H71" sqref="H71"/>
    </sheetView>
  </sheetViews>
  <sheetFormatPr baseColWidth="8" defaultColWidth="9" defaultRowHeight="14"/>
  <cols>
    <col width="23.90625" customWidth="1" style="1178" min="1" max="1"/>
    <col width="14.08984375" customWidth="1" style="1178" min="2" max="2"/>
    <col width="12.90625" customWidth="1" style="1178" min="3" max="3"/>
    <col width="9.1796875" customWidth="1" style="1178" min="14" max="15"/>
  </cols>
  <sheetData>
    <row r="1" ht="15" customHeight="1" s="1178">
      <c r="A1" s="1155" t="inlineStr">
        <is>
          <t>企业</t>
        </is>
      </c>
      <c r="B1" s="1154" t="inlineStr">
        <is>
          <t>第一期</t>
        </is>
      </c>
      <c r="C1" s="1181" t="n"/>
      <c r="D1" s="1154" t="inlineStr">
        <is>
          <t>第二期</t>
        </is>
      </c>
      <c r="E1" s="1181" t="n"/>
      <c r="F1" s="1154" t="inlineStr">
        <is>
          <t>第三期</t>
        </is>
      </c>
      <c r="G1" s="1181" t="n"/>
      <c r="H1" s="1154" t="inlineStr">
        <is>
          <t>第四期</t>
        </is>
      </c>
      <c r="I1" s="1181" t="n"/>
      <c r="J1" s="1154" t="inlineStr">
        <is>
          <t>第五期</t>
        </is>
      </c>
      <c r="K1" s="1181" t="n"/>
      <c r="L1" s="1154" t="inlineStr">
        <is>
          <t>第六期</t>
        </is>
      </c>
      <c r="M1" s="1181" t="n"/>
      <c r="N1" s="1154" t="inlineStr">
        <is>
          <t>第七期</t>
        </is>
      </c>
      <c r="O1" s="1181" t="n"/>
      <c r="P1" s="1154" t="inlineStr">
        <is>
          <t>第八期</t>
        </is>
      </c>
      <c r="Q1" s="1181" t="n"/>
    </row>
    <row r="2" ht="15" customHeight="1" s="1178">
      <c r="A2" s="1229" t="n"/>
      <c r="B2" s="122" t="inlineStr">
        <is>
          <t>需求</t>
        </is>
      </c>
      <c r="C2" s="122" t="inlineStr">
        <is>
          <t>价格</t>
        </is>
      </c>
      <c r="D2" s="122" t="inlineStr">
        <is>
          <t>需求</t>
        </is>
      </c>
      <c r="E2" s="122" t="inlineStr">
        <is>
          <t>价格</t>
        </is>
      </c>
      <c r="F2" s="122" t="inlineStr">
        <is>
          <t>需求</t>
        </is>
      </c>
      <c r="G2" s="122" t="inlineStr">
        <is>
          <t>价格</t>
        </is>
      </c>
      <c r="H2" s="122" t="inlineStr">
        <is>
          <t>需求</t>
        </is>
      </c>
      <c r="I2" s="122" t="inlineStr">
        <is>
          <t>价格</t>
        </is>
      </c>
      <c r="J2" s="122" t="inlineStr">
        <is>
          <t>需求</t>
        </is>
      </c>
      <c r="K2" s="122" t="inlineStr">
        <is>
          <t>价格</t>
        </is>
      </c>
      <c r="L2" s="122" t="inlineStr">
        <is>
          <t>需求</t>
        </is>
      </c>
      <c r="M2" s="122" t="inlineStr">
        <is>
          <t>价格</t>
        </is>
      </c>
      <c r="N2" s="122" t="inlineStr">
        <is>
          <t>需求</t>
        </is>
      </c>
      <c r="O2" s="122" t="inlineStr">
        <is>
          <t>价格</t>
        </is>
      </c>
      <c r="P2" s="122" t="inlineStr">
        <is>
          <t>需求</t>
        </is>
      </c>
      <c r="Q2" s="122" t="inlineStr">
        <is>
          <t>价格</t>
        </is>
      </c>
    </row>
    <row r="3">
      <c r="A3" s="123">
        <f>第1期!AN37</f>
        <v/>
      </c>
      <c r="B3" s="124">
        <f>第1期!BV7</f>
        <v/>
      </c>
      <c r="C3" s="124">
        <f>第1期!BD37</f>
        <v/>
      </c>
      <c r="D3" s="124">
        <f>第2期!BV7</f>
        <v/>
      </c>
      <c r="E3" s="124">
        <f>第2期!BD37</f>
        <v/>
      </c>
      <c r="F3" s="124">
        <f>第3期!BV7</f>
        <v/>
      </c>
      <c r="G3" s="124">
        <f>第3期!BD37</f>
        <v/>
      </c>
      <c r="H3" s="124">
        <f>第4期!BV7</f>
        <v/>
      </c>
      <c r="I3" s="124">
        <f>第4期!BD37</f>
        <v/>
      </c>
      <c r="J3" s="124">
        <f>第5期!BV7</f>
        <v/>
      </c>
      <c r="K3" s="124">
        <f>第5期!BD37</f>
        <v/>
      </c>
      <c r="L3" s="124">
        <f>第6期!BV7</f>
        <v/>
      </c>
      <c r="M3" s="124">
        <f>第6期!BD37</f>
        <v/>
      </c>
      <c r="N3" s="124">
        <f>第7期!BV7</f>
        <v/>
      </c>
      <c r="O3" s="124">
        <f>第7期!BD37</f>
        <v/>
      </c>
      <c r="P3" s="124">
        <f>第8期!BV7</f>
        <v/>
      </c>
      <c r="Q3" s="124">
        <f>第8期!BD37</f>
        <v/>
      </c>
    </row>
    <row r="4">
      <c r="A4" s="123">
        <f>第1期!AN38</f>
        <v/>
      </c>
      <c r="B4" s="124">
        <f>第1期!BV8</f>
        <v/>
      </c>
      <c r="C4" s="124">
        <f>第1期!BD38</f>
        <v/>
      </c>
      <c r="D4" s="124" t="n"/>
      <c r="E4" s="124" t="n"/>
      <c r="F4" s="124">
        <f>第3期!BV8</f>
        <v/>
      </c>
      <c r="G4" s="124">
        <f>第3期!BD38</f>
        <v/>
      </c>
      <c r="H4" s="124">
        <f>第4期!BV8</f>
        <v/>
      </c>
      <c r="I4" s="124">
        <f>第4期!BD38</f>
        <v/>
      </c>
      <c r="J4" s="124">
        <f>第5期!BV8</f>
        <v/>
      </c>
      <c r="K4" s="124">
        <f>第5期!BD38</f>
        <v/>
      </c>
      <c r="L4" s="124">
        <f>第6期!BV8</f>
        <v/>
      </c>
      <c r="M4" s="124">
        <f>第6期!BD38</f>
        <v/>
      </c>
      <c r="N4" s="124">
        <f>第7期!BV8</f>
        <v/>
      </c>
      <c r="O4" s="124">
        <f>第7期!BD38</f>
        <v/>
      </c>
      <c r="P4" s="124">
        <f>第8期!BV8</f>
        <v/>
      </c>
      <c r="Q4" s="124">
        <f>第8期!BD38</f>
        <v/>
      </c>
    </row>
    <row r="5">
      <c r="A5" s="123">
        <f>第1期!AN39</f>
        <v/>
      </c>
      <c r="B5" s="124">
        <f>第1期!BV9</f>
        <v/>
      </c>
      <c r="C5" s="124">
        <f>第1期!BD39</f>
        <v/>
      </c>
      <c r="D5" s="124" t="n"/>
      <c r="E5" s="124" t="n"/>
      <c r="F5" s="124">
        <f>第3期!BV9</f>
        <v/>
      </c>
      <c r="G5" s="124">
        <f>第3期!BD39</f>
        <v/>
      </c>
      <c r="H5" s="124">
        <f>第4期!BV9</f>
        <v/>
      </c>
      <c r="I5" s="124">
        <f>第4期!BD39</f>
        <v/>
      </c>
      <c r="J5" s="124">
        <f>第5期!BV9</f>
        <v/>
      </c>
      <c r="K5" s="124">
        <f>第5期!BD39</f>
        <v/>
      </c>
      <c r="L5" s="124">
        <f>第6期!BV9</f>
        <v/>
      </c>
      <c r="M5" s="124">
        <f>第6期!BD39</f>
        <v/>
      </c>
      <c r="N5" s="124">
        <f>第7期!BV9</f>
        <v/>
      </c>
      <c r="O5" s="124">
        <f>第7期!BD39</f>
        <v/>
      </c>
      <c r="P5" s="124">
        <f>第8期!BV9</f>
        <v/>
      </c>
      <c r="Q5" s="124">
        <f>第8期!BD39</f>
        <v/>
      </c>
    </row>
    <row r="6">
      <c r="A6" s="123">
        <f>第1期!AN40</f>
        <v/>
      </c>
      <c r="B6" s="124">
        <f>第1期!BV10</f>
        <v/>
      </c>
      <c r="C6" s="124">
        <f>第1期!BD40</f>
        <v/>
      </c>
      <c r="D6" s="124">
        <f>第2期!BV10</f>
        <v/>
      </c>
      <c r="E6" s="124">
        <f>第2期!BD40</f>
        <v/>
      </c>
      <c r="F6" s="124">
        <f>第3期!BV10</f>
        <v/>
      </c>
      <c r="G6" s="124">
        <f>第3期!BD40</f>
        <v/>
      </c>
      <c r="H6" s="124">
        <f>第4期!BV10</f>
        <v/>
      </c>
      <c r="I6" s="124">
        <f>第4期!BD40</f>
        <v/>
      </c>
      <c r="J6" s="124">
        <f>第5期!BV10</f>
        <v/>
      </c>
      <c r="K6" s="124">
        <f>第5期!BD40</f>
        <v/>
      </c>
      <c r="L6" s="124">
        <f>第6期!BV10</f>
        <v/>
      </c>
      <c r="M6" s="124">
        <f>第6期!BD40</f>
        <v/>
      </c>
      <c r="N6" s="124">
        <f>第7期!BV10</f>
        <v/>
      </c>
      <c r="O6" s="124">
        <f>第7期!BD40</f>
        <v/>
      </c>
      <c r="P6" s="124">
        <f>第8期!BV10</f>
        <v/>
      </c>
      <c r="Q6" s="124">
        <f>第8期!BD40</f>
        <v/>
      </c>
    </row>
    <row r="7">
      <c r="A7" s="123">
        <f>第1期!AN41</f>
        <v/>
      </c>
      <c r="B7" s="124">
        <f>第1期!BV11</f>
        <v/>
      </c>
      <c r="C7" s="124">
        <f>第1期!BD41</f>
        <v/>
      </c>
      <c r="D7" s="124">
        <f>第2期!BV11</f>
        <v/>
      </c>
      <c r="E7" s="124">
        <f>第2期!BD41</f>
        <v/>
      </c>
      <c r="F7" s="124">
        <f>第3期!BV11</f>
        <v/>
      </c>
      <c r="G7" s="124">
        <f>第3期!BD41</f>
        <v/>
      </c>
      <c r="H7" s="124">
        <f>第4期!BV11</f>
        <v/>
      </c>
      <c r="I7" s="124">
        <f>第4期!BD41</f>
        <v/>
      </c>
      <c r="J7" s="124">
        <f>第5期!BV11</f>
        <v/>
      </c>
      <c r="K7" s="124">
        <f>第5期!BD41</f>
        <v/>
      </c>
      <c r="L7" s="124">
        <f>第6期!BV11</f>
        <v/>
      </c>
      <c r="M7" s="124">
        <f>第6期!BD41</f>
        <v/>
      </c>
      <c r="N7" s="124">
        <f>第7期!BV11</f>
        <v/>
      </c>
      <c r="O7" s="124">
        <f>第7期!BD41</f>
        <v/>
      </c>
      <c r="P7" s="124">
        <f>第8期!BV11</f>
        <v/>
      </c>
      <c r="Q7" s="124">
        <f>第8期!BD41</f>
        <v/>
      </c>
    </row>
    <row r="8">
      <c r="A8" s="123">
        <f>第1期!AN42</f>
        <v/>
      </c>
      <c r="B8" s="124">
        <f>第1期!BV12</f>
        <v/>
      </c>
      <c r="C8" s="124">
        <f>第1期!BD42</f>
        <v/>
      </c>
      <c r="D8" s="124">
        <f>第2期!BV12</f>
        <v/>
      </c>
      <c r="E8" s="124">
        <f>第2期!BD42</f>
        <v/>
      </c>
      <c r="F8" s="124">
        <f>第3期!BV12</f>
        <v/>
      </c>
      <c r="G8" s="124">
        <f>第3期!BD42</f>
        <v/>
      </c>
      <c r="H8" s="124">
        <f>第4期!BV12</f>
        <v/>
      </c>
      <c r="I8" s="124">
        <f>第4期!BD42</f>
        <v/>
      </c>
      <c r="J8" s="124">
        <f>第5期!BV12</f>
        <v/>
      </c>
      <c r="K8" s="124">
        <f>第5期!BD42</f>
        <v/>
      </c>
      <c r="L8" s="124">
        <f>第6期!BV12</f>
        <v/>
      </c>
      <c r="M8" s="124">
        <f>第6期!BD42</f>
        <v/>
      </c>
      <c r="N8" s="124">
        <f>第7期!BV12</f>
        <v/>
      </c>
      <c r="O8" s="124">
        <f>第7期!BD42</f>
        <v/>
      </c>
      <c r="P8" s="124">
        <f>第8期!BV12</f>
        <v/>
      </c>
      <c r="Q8" s="124">
        <f>第8期!BD42</f>
        <v/>
      </c>
    </row>
    <row r="9">
      <c r="A9" s="123">
        <f>第1期!AN43</f>
        <v/>
      </c>
      <c r="B9" s="124">
        <f>第1期!BV13</f>
        <v/>
      </c>
      <c r="C9" s="124">
        <f>第1期!BD43</f>
        <v/>
      </c>
      <c r="D9" s="124">
        <f>第2期!BV13</f>
        <v/>
      </c>
      <c r="E9" s="124">
        <f>第2期!BD43</f>
        <v/>
      </c>
      <c r="F9" s="124">
        <f>第3期!BV13</f>
        <v/>
      </c>
      <c r="G9" s="124">
        <f>第3期!BD43</f>
        <v/>
      </c>
      <c r="H9" s="124" t="n"/>
      <c r="I9" s="124" t="n"/>
      <c r="J9" s="124">
        <f>第5期!BV13</f>
        <v/>
      </c>
      <c r="K9" s="124">
        <f>第5期!BD43</f>
        <v/>
      </c>
      <c r="L9" s="124">
        <f>第6期!BV13</f>
        <v/>
      </c>
      <c r="M9" s="124">
        <f>第6期!BD43</f>
        <v/>
      </c>
      <c r="N9" s="124">
        <f>第7期!BV13</f>
        <v/>
      </c>
      <c r="O9" s="124">
        <f>第7期!BD43</f>
        <v/>
      </c>
      <c r="P9" s="124">
        <f>第8期!BV13</f>
        <v/>
      </c>
      <c r="Q9" s="124">
        <f>第8期!BD43</f>
        <v/>
      </c>
    </row>
    <row r="10">
      <c r="A10" s="123">
        <f>第1期!AN44</f>
        <v/>
      </c>
      <c r="B10" s="124">
        <f>第1期!BV14</f>
        <v/>
      </c>
      <c r="C10" s="124">
        <f>第1期!BD44</f>
        <v/>
      </c>
      <c r="D10" s="124">
        <f>第2期!BV14</f>
        <v/>
      </c>
      <c r="E10" s="124">
        <f>第2期!BD44</f>
        <v/>
      </c>
      <c r="F10" s="124">
        <f>第3期!BV14</f>
        <v/>
      </c>
      <c r="G10" s="124">
        <f>第3期!BD44</f>
        <v/>
      </c>
      <c r="H10" s="124">
        <f>第4期!BV14</f>
        <v/>
      </c>
      <c r="I10" s="124">
        <f>第4期!BD44</f>
        <v/>
      </c>
      <c r="J10" s="124">
        <f>第5期!BV14</f>
        <v/>
      </c>
      <c r="K10" s="124">
        <f>第5期!BD44</f>
        <v/>
      </c>
      <c r="L10" s="124">
        <f>第6期!BV14</f>
        <v/>
      </c>
      <c r="M10" s="124">
        <f>第6期!BD44</f>
        <v/>
      </c>
      <c r="N10" s="124">
        <f>第7期!BV14</f>
        <v/>
      </c>
      <c r="O10" s="124">
        <f>第7期!BD44</f>
        <v/>
      </c>
      <c r="P10" s="124">
        <f>第8期!BV14</f>
        <v/>
      </c>
      <c r="Q10" s="124">
        <f>第8期!BD44</f>
        <v/>
      </c>
    </row>
    <row r="11">
      <c r="A11" s="123">
        <f>第1期!AN45</f>
        <v/>
      </c>
      <c r="B11" s="124">
        <f>第1期!BV15</f>
        <v/>
      </c>
      <c r="C11" s="124">
        <f>第1期!BD45</f>
        <v/>
      </c>
      <c r="D11" s="124">
        <f>第2期!BV15</f>
        <v/>
      </c>
      <c r="E11" s="124">
        <f>第2期!BD45</f>
        <v/>
      </c>
      <c r="F11" s="124">
        <f>第3期!BV15</f>
        <v/>
      </c>
      <c r="G11" s="124">
        <f>第3期!BD45</f>
        <v/>
      </c>
      <c r="H11" s="124">
        <f>第4期!BV15</f>
        <v/>
      </c>
      <c r="I11" s="124">
        <f>第4期!BD45</f>
        <v/>
      </c>
      <c r="J11" s="124">
        <f>第5期!BV15</f>
        <v/>
      </c>
      <c r="K11" s="124">
        <f>第5期!BD45</f>
        <v/>
      </c>
      <c r="L11" s="124" t="n"/>
      <c r="M11" s="124" t="n"/>
      <c r="N11" s="124">
        <f>第7期!BV15</f>
        <v/>
      </c>
      <c r="O11" s="124">
        <f>第7期!BD45</f>
        <v/>
      </c>
      <c r="P11" s="124">
        <f>第8期!BV15</f>
        <v/>
      </c>
      <c r="Q11" s="124">
        <f>第8期!BD45</f>
        <v/>
      </c>
    </row>
    <row r="12">
      <c r="A12" s="123">
        <f>第1期!AN46</f>
        <v/>
      </c>
      <c r="B12" s="124">
        <f>第1期!BV16</f>
        <v/>
      </c>
      <c r="C12" s="124">
        <f>第1期!BD46</f>
        <v/>
      </c>
      <c r="D12" s="124">
        <f>第2期!BV16</f>
        <v/>
      </c>
      <c r="E12" s="124">
        <f>第2期!BD46</f>
        <v/>
      </c>
      <c r="F12" s="124">
        <f>第3期!BV16</f>
        <v/>
      </c>
      <c r="G12" s="124">
        <f>第3期!BD46</f>
        <v/>
      </c>
      <c r="H12" s="124">
        <f>第4期!BV16</f>
        <v/>
      </c>
      <c r="I12" s="124">
        <f>第4期!BD46</f>
        <v/>
      </c>
      <c r="J12" s="124">
        <f>第5期!BV16</f>
        <v/>
      </c>
      <c r="K12" s="124">
        <f>第5期!BD46</f>
        <v/>
      </c>
      <c r="L12" s="124">
        <f>第6期!BV16</f>
        <v/>
      </c>
      <c r="M12" s="124">
        <f>第6期!BD46</f>
        <v/>
      </c>
      <c r="N12" s="124">
        <f>第7期!BV16</f>
        <v/>
      </c>
      <c r="O12" s="124">
        <f>第7期!BD46</f>
        <v/>
      </c>
      <c r="P12" s="124">
        <f>第8期!BV16</f>
        <v/>
      </c>
      <c r="Q12" s="124">
        <f>第8期!BD46</f>
        <v/>
      </c>
    </row>
    <row r="13">
      <c r="A13" s="123">
        <f>第1期!AN47</f>
        <v/>
      </c>
      <c r="B13" s="124">
        <f>第1期!BV17</f>
        <v/>
      </c>
      <c r="C13" s="124">
        <f>第1期!BD47</f>
        <v/>
      </c>
      <c r="D13" s="124">
        <f>第2期!BV17</f>
        <v/>
      </c>
      <c r="E13" s="124">
        <f>第2期!BD47</f>
        <v/>
      </c>
      <c r="F13" s="124">
        <f>第3期!BV17</f>
        <v/>
      </c>
      <c r="G13" s="124">
        <f>第3期!BD47</f>
        <v/>
      </c>
      <c r="H13" s="124">
        <f>第4期!BV17</f>
        <v/>
      </c>
      <c r="I13" s="124">
        <f>第4期!BD47</f>
        <v/>
      </c>
      <c r="J13" s="124">
        <f>第5期!BV17</f>
        <v/>
      </c>
      <c r="K13" s="124">
        <f>第5期!BD47</f>
        <v/>
      </c>
      <c r="L13" s="124">
        <f>第6期!BV17</f>
        <v/>
      </c>
      <c r="M13" s="124">
        <f>第6期!BD47</f>
        <v/>
      </c>
      <c r="N13" s="124">
        <f>第7期!BV17</f>
        <v/>
      </c>
      <c r="O13" s="124">
        <f>第7期!BD47</f>
        <v/>
      </c>
      <c r="P13" s="124">
        <f>第8期!BV17</f>
        <v/>
      </c>
      <c r="Q13" s="124">
        <f>第8期!BD47</f>
        <v/>
      </c>
    </row>
    <row r="14">
      <c r="A14" s="123">
        <f>第1期!AN48</f>
        <v/>
      </c>
      <c r="B14" s="124">
        <f>第1期!BV18</f>
        <v/>
      </c>
      <c r="C14" s="124">
        <f>第1期!BD48</f>
        <v/>
      </c>
      <c r="D14" s="124" t="n"/>
      <c r="E14" s="124" t="n"/>
      <c r="F14" s="124">
        <f>第3期!BV18</f>
        <v/>
      </c>
      <c r="G14" s="124">
        <f>第3期!BD48</f>
        <v/>
      </c>
      <c r="H14" s="124" t="n"/>
      <c r="I14" s="124" t="n"/>
      <c r="J14" s="124" t="n"/>
      <c r="K14" s="124" t="n"/>
      <c r="L14" s="124" t="n"/>
      <c r="M14" s="124" t="n"/>
      <c r="N14" s="124">
        <f>第7期!BV18</f>
        <v/>
      </c>
      <c r="O14" s="124">
        <f>第7期!BD48</f>
        <v/>
      </c>
      <c r="P14" s="124">
        <f>第8期!BV18</f>
        <v/>
      </c>
      <c r="Q14" s="124">
        <f>第8期!BD48</f>
        <v/>
      </c>
    </row>
    <row r="15">
      <c r="A15" s="123">
        <f>第1期!AN49</f>
        <v/>
      </c>
      <c r="B15" s="124" t="n"/>
      <c r="C15" s="124" t="n"/>
      <c r="D15" s="124">
        <f>第2期!BV19</f>
        <v/>
      </c>
      <c r="E15" s="124">
        <f>第2期!BD49</f>
        <v/>
      </c>
      <c r="F15" s="124">
        <f>第3期!BV19</f>
        <v/>
      </c>
      <c r="G15" s="124">
        <f>第3期!BD49</f>
        <v/>
      </c>
      <c r="H15" s="124" t="n"/>
      <c r="I15" s="124" t="n"/>
      <c r="J15" s="124" t="n"/>
      <c r="K15" s="124" t="n"/>
      <c r="L15" s="124" t="n"/>
      <c r="M15" s="124" t="n"/>
      <c r="N15" s="124">
        <f>第7期!BV19</f>
        <v/>
      </c>
      <c r="O15" s="124">
        <f>第7期!BD49</f>
        <v/>
      </c>
      <c r="P15" s="124">
        <f>第8期!BV19</f>
        <v/>
      </c>
      <c r="Q15" s="124">
        <f>第8期!BD49</f>
        <v/>
      </c>
    </row>
    <row r="16">
      <c r="A16" s="123">
        <f>第1期!AN50</f>
        <v/>
      </c>
      <c r="B16" s="124" t="n"/>
      <c r="C16" s="124" t="n"/>
      <c r="D16" s="124" t="n"/>
      <c r="E16" s="124" t="n"/>
      <c r="F16" s="124">
        <f>第3期!BV20</f>
        <v/>
      </c>
      <c r="G16" s="124">
        <f>第3期!BD50</f>
        <v/>
      </c>
      <c r="H16" s="124">
        <f>第4期!BV20</f>
        <v/>
      </c>
      <c r="I16" s="124">
        <f>第4期!BD50</f>
        <v/>
      </c>
      <c r="J16" s="124">
        <f>第5期!BV20</f>
        <v/>
      </c>
      <c r="K16" s="124">
        <f>第5期!BD50</f>
        <v/>
      </c>
      <c r="L16" s="124">
        <f>第6期!BV20</f>
        <v/>
      </c>
      <c r="M16" s="124">
        <f>第6期!BD50</f>
        <v/>
      </c>
      <c r="N16" s="124">
        <f>第7期!BV20</f>
        <v/>
      </c>
      <c r="O16" s="124">
        <f>第7期!BD50</f>
        <v/>
      </c>
      <c r="P16" s="124">
        <f>第8期!BV20</f>
        <v/>
      </c>
      <c r="Q16" s="124">
        <f>第8期!BD50</f>
        <v/>
      </c>
    </row>
    <row r="17">
      <c r="A17" s="123">
        <f>第1期!AN51</f>
        <v/>
      </c>
      <c r="B17" s="124">
        <f>第1期!BV21</f>
        <v/>
      </c>
      <c r="C17" s="124">
        <f>第1期!BD51</f>
        <v/>
      </c>
      <c r="D17" s="124">
        <f>第2期!BV21</f>
        <v/>
      </c>
      <c r="E17" s="124">
        <f>第2期!BD51</f>
        <v/>
      </c>
      <c r="F17" s="124">
        <f>第3期!BV21</f>
        <v/>
      </c>
      <c r="G17" s="124">
        <f>第3期!BD51</f>
        <v/>
      </c>
      <c r="H17" s="124">
        <f>第4期!BV21</f>
        <v/>
      </c>
      <c r="I17" s="124">
        <f>第4期!BD51</f>
        <v/>
      </c>
      <c r="J17" s="124">
        <f>第5期!BV21</f>
        <v/>
      </c>
      <c r="K17" s="124">
        <f>第5期!BD51</f>
        <v/>
      </c>
      <c r="L17" s="124">
        <f>第6期!BV21</f>
        <v/>
      </c>
      <c r="M17" s="124">
        <f>第6期!BD51</f>
        <v/>
      </c>
      <c r="N17" s="124">
        <f>第7期!BV21</f>
        <v/>
      </c>
      <c r="O17" s="124">
        <f>第7期!BD51</f>
        <v/>
      </c>
      <c r="P17" s="124">
        <f>第8期!BV21</f>
        <v/>
      </c>
      <c r="Q17" s="124">
        <f>第8期!BD51</f>
        <v/>
      </c>
    </row>
    <row r="18">
      <c r="A18" s="123">
        <f>第1期!AN52</f>
        <v/>
      </c>
      <c r="B18" s="124">
        <f>第1期!BV22</f>
        <v/>
      </c>
      <c r="C18" s="124">
        <f>第1期!BD52</f>
        <v/>
      </c>
      <c r="D18" s="124" t="n"/>
      <c r="E18" s="124" t="n"/>
      <c r="F18" s="124">
        <f>第3期!BV22</f>
        <v/>
      </c>
      <c r="G18" s="124">
        <f>第3期!BD52</f>
        <v/>
      </c>
      <c r="H18" s="124">
        <f>第4期!BV22</f>
        <v/>
      </c>
      <c r="I18" s="124">
        <f>第4期!BD52</f>
        <v/>
      </c>
      <c r="J18" s="124">
        <f>第5期!BV22</f>
        <v/>
      </c>
      <c r="K18" s="124">
        <f>第5期!BD52</f>
        <v/>
      </c>
      <c r="L18" s="124">
        <f>第6期!BV22</f>
        <v/>
      </c>
      <c r="M18" s="124">
        <f>第6期!BD52</f>
        <v/>
      </c>
      <c r="N18" s="124">
        <f>第7期!BV22</f>
        <v/>
      </c>
      <c r="O18" s="124">
        <f>第7期!BD52</f>
        <v/>
      </c>
      <c r="P18" s="124">
        <f>第8期!BV22</f>
        <v/>
      </c>
      <c r="Q18" s="124">
        <f>第8期!BD52</f>
        <v/>
      </c>
    </row>
    <row r="19">
      <c r="A19" s="123">
        <f>第1期!AN53</f>
        <v/>
      </c>
      <c r="B19" s="124">
        <f>第1期!BV23</f>
        <v/>
      </c>
      <c r="C19" s="124">
        <f>第1期!BD53</f>
        <v/>
      </c>
      <c r="D19" s="124">
        <f>第2期!BV23</f>
        <v/>
      </c>
      <c r="E19" s="124">
        <f>第2期!BD53</f>
        <v/>
      </c>
      <c r="F19" s="124">
        <f>第3期!BV23</f>
        <v/>
      </c>
      <c r="G19" s="124">
        <f>第3期!BD53</f>
        <v/>
      </c>
      <c r="H19" s="124">
        <f>第4期!BV23</f>
        <v/>
      </c>
      <c r="I19" s="124">
        <f>第4期!BD53</f>
        <v/>
      </c>
      <c r="J19" s="124">
        <f>第5期!BV23</f>
        <v/>
      </c>
      <c r="K19" s="124">
        <f>第5期!BD53</f>
        <v/>
      </c>
      <c r="L19" s="124">
        <f>第6期!BV23</f>
        <v/>
      </c>
      <c r="M19" s="124">
        <f>第6期!BD53</f>
        <v/>
      </c>
      <c r="N19" s="124">
        <f>第7期!BV23</f>
        <v/>
      </c>
      <c r="O19" s="124">
        <f>第7期!BD53</f>
        <v/>
      </c>
      <c r="P19" s="124">
        <f>第8期!BV23</f>
        <v/>
      </c>
      <c r="Q19" s="124">
        <f>第8期!BD53</f>
        <v/>
      </c>
    </row>
    <row r="20">
      <c r="A20" s="123" t="n"/>
      <c r="B20" s="124" t="n"/>
      <c r="C20" s="124" t="n"/>
      <c r="D20" s="124" t="n"/>
      <c r="E20" s="124" t="n"/>
      <c r="F20" s="124" t="n"/>
      <c r="G20" s="124" t="n"/>
      <c r="H20" s="124" t="n"/>
      <c r="I20" s="124" t="n"/>
      <c r="J20" s="124" t="n"/>
      <c r="K20" s="124" t="n"/>
      <c r="L20" s="124" t="n"/>
      <c r="M20" s="124" t="n"/>
      <c r="N20" s="124" t="n"/>
      <c r="O20" s="124" t="n"/>
      <c r="P20" s="124" t="n"/>
      <c r="Q20" s="124" t="n"/>
    </row>
    <row r="21">
      <c r="A21" s="123" t="n"/>
      <c r="B21" s="124" t="n"/>
      <c r="C21" s="124" t="n"/>
      <c r="D21" s="124" t="n"/>
      <c r="E21" s="124" t="n"/>
      <c r="F21" s="124" t="n"/>
      <c r="G21" s="124" t="n"/>
      <c r="H21" s="124" t="n"/>
      <c r="I21" s="124" t="n"/>
      <c r="J21" s="124" t="n"/>
      <c r="K21" s="124" t="n"/>
      <c r="L21" s="124" t="n"/>
      <c r="M21" s="124" t="n"/>
      <c r="N21" s="124" t="n"/>
      <c r="O21" s="124" t="n"/>
      <c r="P21" s="124" t="n"/>
      <c r="Q21" s="124" t="n"/>
    </row>
    <row r="22">
      <c r="A22" s="123" t="n"/>
      <c r="B22" s="124" t="n"/>
      <c r="C22" s="124" t="n"/>
      <c r="D22" s="124" t="n"/>
      <c r="E22" s="124" t="n"/>
      <c r="F22" s="124" t="n"/>
      <c r="G22" s="124" t="n"/>
      <c r="H22" s="124" t="n"/>
      <c r="I22" s="124" t="n"/>
      <c r="J22" s="124" t="n"/>
      <c r="K22" s="124" t="n"/>
      <c r="L22" s="124" t="n"/>
      <c r="M22" s="124" t="n"/>
      <c r="N22" s="124" t="n"/>
      <c r="O22" s="124" t="n"/>
      <c r="P22" s="124" t="n"/>
      <c r="Q22" s="124" t="n"/>
    </row>
    <row r="23" ht="15" customHeight="1" s="1178">
      <c r="A23" s="125" t="inlineStr">
        <is>
          <t>均价</t>
        </is>
      </c>
      <c r="B23" s="125">
        <f>第1期!BV27</f>
        <v/>
      </c>
      <c r="C23" s="125">
        <f>第1期!BD57</f>
        <v/>
      </c>
      <c r="D23" s="125">
        <f>第2期!BV27</f>
        <v/>
      </c>
      <c r="E23" s="125">
        <f>第2期!BD57</f>
        <v/>
      </c>
      <c r="F23" s="125">
        <f>第3期!BV27</f>
        <v/>
      </c>
      <c r="G23" s="125">
        <f>第3期!BD57</f>
        <v/>
      </c>
      <c r="H23" s="125">
        <f>第4期!BV27</f>
        <v/>
      </c>
      <c r="I23" s="125">
        <f>第4期!BD57</f>
        <v/>
      </c>
      <c r="J23" s="125">
        <f>第5期!BV27</f>
        <v/>
      </c>
      <c r="K23" s="125">
        <f>第5期!BD57</f>
        <v/>
      </c>
      <c r="L23" s="125">
        <f>第6期!BV27</f>
        <v/>
      </c>
      <c r="M23" s="125">
        <f>第6期!BD57</f>
        <v/>
      </c>
      <c r="N23" s="125">
        <f>第7期!BV27</f>
        <v/>
      </c>
      <c r="O23" s="125">
        <f>第7期!BD57</f>
        <v/>
      </c>
      <c r="P23" s="125">
        <f>第8期!BV27</f>
        <v/>
      </c>
      <c r="Q23" s="125">
        <f>第8期!BD57</f>
        <v/>
      </c>
    </row>
    <row r="24">
      <c r="A24" s="89" t="inlineStr">
        <is>
          <t>总需求</t>
        </is>
      </c>
      <c r="B24" s="89">
        <f>第1期!BV28</f>
        <v/>
      </c>
      <c r="C24" s="89">
        <f>第1期!BD58</f>
        <v/>
      </c>
      <c r="D24" s="89">
        <f>第2期!BV28</f>
        <v/>
      </c>
      <c r="E24" s="89">
        <f>第2期!BD58</f>
        <v/>
      </c>
      <c r="F24" s="89">
        <f>第3期!BV28</f>
        <v/>
      </c>
      <c r="G24" s="89">
        <f>第3期!BD58</f>
        <v/>
      </c>
      <c r="H24" s="89">
        <f>第4期!BV28</f>
        <v/>
      </c>
      <c r="I24" s="89">
        <f>第4期!BD58</f>
        <v/>
      </c>
      <c r="J24" s="89">
        <f>第5期!BV28</f>
        <v/>
      </c>
      <c r="K24" s="89">
        <f>第5期!BD58</f>
        <v/>
      </c>
      <c r="L24" s="89">
        <f>第6期!BV28</f>
        <v/>
      </c>
      <c r="M24" s="89">
        <f>第6期!BD58</f>
        <v/>
      </c>
      <c r="N24" s="89">
        <f>第7期!BV28</f>
        <v/>
      </c>
      <c r="O24" s="89">
        <f>第7期!BD58</f>
        <v/>
      </c>
      <c r="P24" s="89">
        <f>第8期!BV28</f>
        <v/>
      </c>
      <c r="Q24" s="89">
        <f>第8期!BD58</f>
        <v/>
      </c>
    </row>
    <row r="25">
      <c r="A25" s="57" t="inlineStr">
        <is>
          <t>中位数</t>
        </is>
      </c>
      <c r="B25" s="57">
        <f>MEDIAN(B3:B22)</f>
        <v/>
      </c>
      <c r="C25" s="57">
        <f>VLOOKUP(B25,B3:C22,2,1)</f>
        <v/>
      </c>
      <c r="D25" s="57">
        <f>MEDIAN(D3:D22)</f>
        <v/>
      </c>
      <c r="E25" s="57">
        <f>VLOOKUP(D25,D3:E22,2,1)</f>
        <v/>
      </c>
      <c r="F25" s="57">
        <f>MEDIAN(F3:F22)</f>
        <v/>
      </c>
      <c r="G25" s="57">
        <f>VLOOKUP(F25,F3:G22,2,1)</f>
        <v/>
      </c>
      <c r="H25" s="57">
        <f>MEDIAN(H3:H22)</f>
        <v/>
      </c>
      <c r="I25" s="57">
        <f>VLOOKUP(H25,H3:I22,2,1)</f>
        <v/>
      </c>
      <c r="J25" s="57">
        <f>MEDIAN(J3:J22)</f>
        <v/>
      </c>
      <c r="K25" s="57">
        <f>VLOOKUP(J25,J3:K22,2,1)</f>
        <v/>
      </c>
      <c r="L25" s="57">
        <f>MEDIAN(L3:L22)</f>
        <v/>
      </c>
      <c r="M25" s="57">
        <f>VLOOKUP(L25,L3:M22,2,1)</f>
        <v/>
      </c>
      <c r="N25" s="57">
        <f>MEDIAN(N3:N22)</f>
        <v/>
      </c>
      <c r="O25" s="57">
        <f>VLOOKUP(N25,N3:O22,2,1)</f>
        <v/>
      </c>
      <c r="P25" s="57">
        <f>MEDIAN(P3:P22)</f>
        <v/>
      </c>
      <c r="Q25" s="57">
        <f>VLOOKUP(P25,P3:Q22,2,1)</f>
        <v/>
      </c>
    </row>
    <row r="26">
      <c r="A26" s="89" t="inlineStr">
        <is>
          <t>调整均值</t>
        </is>
      </c>
      <c r="B26" s="89">
        <f>AVERAGE(B3:B22)</f>
        <v/>
      </c>
      <c r="C26" s="89">
        <f>SUMPRODUCT(B3:B22,C3:C22)/SUM(B3:B22)</f>
        <v/>
      </c>
      <c r="D26" s="89">
        <f>AVERAGE(D3:D22)</f>
        <v/>
      </c>
      <c r="E26" s="89">
        <f>SUMPRODUCT(D3:D22,E3:E22)/SUM(D3:D22)</f>
        <v/>
      </c>
      <c r="F26" s="89">
        <f>AVERAGE(F3:F22)</f>
        <v/>
      </c>
      <c r="G26" s="89">
        <f>SUMPRODUCT(F3:F22,G3:G22)/SUM(F3:F22)</f>
        <v/>
      </c>
      <c r="H26" s="89">
        <f>AVERAGE(H3:H22)</f>
        <v/>
      </c>
      <c r="I26" s="89">
        <f>SUMPRODUCT(H3:H22,I3:I22)/SUM(H3:H22)</f>
        <v/>
      </c>
      <c r="J26" s="89">
        <f>AVERAGE(J3:J22)</f>
        <v/>
      </c>
      <c r="K26" s="89">
        <f>SUMPRODUCT(J3:J22,K3:K22)/SUM(J3:J22)</f>
        <v/>
      </c>
      <c r="L26" s="89">
        <f>AVERAGE(L3:L22)</f>
        <v/>
      </c>
      <c r="M26" s="89">
        <f>SUMPRODUCT(L3:L22,M3:M22)/SUM(L3:L22)</f>
        <v/>
      </c>
      <c r="N26" s="89">
        <f>AVERAGE(N3:N22)</f>
        <v/>
      </c>
      <c r="O26" s="89">
        <f>SUMPRODUCT(N3:N22,O3:O22)/SUM(N3:N22)</f>
        <v/>
      </c>
      <c r="P26" s="89">
        <f>AVERAGE(P3:P22)</f>
        <v/>
      </c>
      <c r="Q26" s="89">
        <f>SUMPRODUCT(P3:P22,Q3:Q22)/SUM(P3:P22)</f>
        <v/>
      </c>
    </row>
    <row r="28" ht="15" customHeight="1" s="1178">
      <c r="A28" s="57" t="n"/>
      <c r="B28" s="57" t="inlineStr">
        <is>
          <t>第一期</t>
        </is>
      </c>
      <c r="C28" s="57" t="inlineStr">
        <is>
          <t>第二期</t>
        </is>
      </c>
      <c r="D28" s="57" t="inlineStr">
        <is>
          <t>第三期</t>
        </is>
      </c>
      <c r="E28" s="57" t="inlineStr">
        <is>
          <t>第四期</t>
        </is>
      </c>
      <c r="F28" s="57" t="inlineStr">
        <is>
          <t>第五期</t>
        </is>
      </c>
      <c r="G28" s="57" t="inlineStr">
        <is>
          <t>第六期</t>
        </is>
      </c>
      <c r="H28" s="57" t="inlineStr">
        <is>
          <t>第七期</t>
        </is>
      </c>
      <c r="I28" s="57" t="inlineStr">
        <is>
          <t>第八期</t>
        </is>
      </c>
      <c r="K28" s="1467" t="inlineStr">
        <is>
          <t>调整趋势线</t>
        </is>
      </c>
      <c r="L28" s="136" t="inlineStr">
        <is>
          <t>价格</t>
        </is>
      </c>
      <c r="M28" s="136" t="inlineStr">
        <is>
          <t>销量</t>
        </is>
      </c>
      <c r="N28" s="136" t="inlineStr">
        <is>
          <t>价格系数</t>
        </is>
      </c>
      <c r="O28" s="136" t="inlineStr">
        <is>
          <t>截距</t>
        </is>
      </c>
    </row>
    <row r="29" ht="15" customHeight="1" s="1178">
      <c r="A29" s="57" t="inlineStr">
        <is>
          <t>待销</t>
        </is>
      </c>
      <c r="B29" s="89">
        <f>第1期!AD45</f>
        <v/>
      </c>
      <c r="C29" s="89">
        <f>第2期!AD45</f>
        <v/>
      </c>
      <c r="D29" s="89">
        <f>第3期!AD45</f>
        <v/>
      </c>
      <c r="E29" s="89">
        <f>第4期!AD45</f>
        <v/>
      </c>
      <c r="F29" s="89">
        <f>第5期!AD45</f>
        <v/>
      </c>
      <c r="G29" s="89">
        <f>第6期!AD45</f>
        <v/>
      </c>
      <c r="H29" s="89">
        <f>第7期!AD45</f>
        <v/>
      </c>
      <c r="I29" s="89">
        <f>第8期!AD45</f>
        <v/>
      </c>
      <c r="K29" s="1467" t="inlineStr">
        <is>
          <t>点1</t>
        </is>
      </c>
      <c r="L29" s="1468" t="n"/>
      <c r="M29" s="1468" t="n"/>
      <c r="N29" s="1468">
        <f>(M29-M30)/(L29-L30)</f>
        <v/>
      </c>
      <c r="O29" s="1468">
        <f>M29-N29*L29</f>
        <v/>
      </c>
    </row>
    <row r="30" ht="15" customHeight="1" s="1178">
      <c r="A30" s="57" t="inlineStr">
        <is>
          <t>预计价格系数</t>
        </is>
      </c>
      <c r="B30" s="89" t="n"/>
      <c r="C30" s="89">
        <f>H54</f>
        <v/>
      </c>
      <c r="D30" s="89">
        <f>H55</f>
        <v/>
      </c>
      <c r="E30" s="89">
        <f>H56</f>
        <v/>
      </c>
      <c r="F30" s="89">
        <f>H57</f>
        <v/>
      </c>
      <c r="G30" s="89">
        <f>H58</f>
        <v/>
      </c>
      <c r="H30" s="89">
        <f>H59</f>
        <v/>
      </c>
      <c r="I30" s="89">
        <f>H60</f>
        <v/>
      </c>
      <c r="K30" s="1467" t="inlineStr">
        <is>
          <t>点2</t>
        </is>
      </c>
      <c r="L30" s="1468" t="n"/>
      <c r="M30" s="1468" t="n"/>
      <c r="N30" s="1468" t="n"/>
      <c r="O30" s="1468" t="n"/>
    </row>
    <row r="31">
      <c r="A31" s="57" t="inlineStr">
        <is>
          <t>预计截距</t>
        </is>
      </c>
      <c r="B31" s="89" t="n"/>
      <c r="C31" s="89">
        <f>I54</f>
        <v/>
      </c>
      <c r="D31" s="89">
        <f>I55</f>
        <v/>
      </c>
      <c r="E31" s="89">
        <f>I56</f>
        <v/>
      </c>
      <c r="F31" s="89">
        <f>I57</f>
        <v/>
      </c>
      <c r="G31" s="89">
        <f>I58</f>
        <v/>
      </c>
      <c r="H31" s="89">
        <f>I59</f>
        <v/>
      </c>
      <c r="I31" s="89">
        <f>I60</f>
        <v/>
      </c>
    </row>
    <row r="32" ht="15" customHeight="1" s="1178">
      <c r="A32" s="126" t="inlineStr">
        <is>
          <t>预计价格</t>
        </is>
      </c>
      <c r="B32" s="127" t="n"/>
      <c r="C32" s="1469">
        <f>(C29-C31)/C30</f>
        <v/>
      </c>
      <c r="D32" s="1469">
        <f>(D29-D31)/D30</f>
        <v/>
      </c>
      <c r="E32" s="1469">
        <f>(E29-E31)/E30</f>
        <v/>
      </c>
      <c r="F32" s="1469">
        <f>(F29-F31)/F30</f>
        <v/>
      </c>
      <c r="G32" s="1469">
        <f>(G29-G31)/G30</f>
        <v/>
      </c>
      <c r="H32" s="1469">
        <f>(H29-H31)/H30</f>
        <v/>
      </c>
      <c r="I32" s="1469">
        <f>(I29-I31)/I30</f>
        <v/>
      </c>
      <c r="K32" s="1467" t="inlineStr">
        <is>
          <t>期数</t>
        </is>
      </c>
      <c r="L32" s="57" t="inlineStr">
        <is>
          <t>总需求</t>
        </is>
      </c>
      <c r="M32" s="57" t="inlineStr">
        <is>
          <t>均价</t>
        </is>
      </c>
      <c r="N32" s="57" t="inlineStr">
        <is>
          <t>增长率</t>
        </is>
      </c>
    </row>
    <row r="33">
      <c r="A33" s="129" t="inlineStr">
        <is>
          <t>市场价格与预计价格差</t>
        </is>
      </c>
      <c r="B33" s="1470" t="n"/>
      <c r="C33" s="1470">
        <f>C48/((C47-C31)/C30)-1</f>
        <v/>
      </c>
      <c r="D33" s="1470">
        <f>D48/((D47-D31)/D30)-1</f>
        <v/>
      </c>
      <c r="E33" s="1470">
        <f>E48/((E47-E31)/E30)-1</f>
        <v/>
      </c>
      <c r="F33" s="1470">
        <f>F48/((F47-F31)/F30)-1</f>
        <v/>
      </c>
      <c r="G33" s="1470">
        <f>G48/((G47-G31)/G30)-1</f>
        <v/>
      </c>
      <c r="H33" s="1470">
        <f>H48/((H47-H31)/H30)-1</f>
        <v/>
      </c>
      <c r="I33" s="1470">
        <f>I48/((I47-I31)/I30)-1</f>
        <v/>
      </c>
      <c r="K33" s="57" t="n">
        <v>1</v>
      </c>
      <c r="L33" s="89">
        <f>B24</f>
        <v/>
      </c>
      <c r="M33" s="89">
        <f>C23</f>
        <v/>
      </c>
      <c r="N33" s="89" t="n"/>
    </row>
    <row r="34">
      <c r="K34" s="57" t="n">
        <v>2</v>
      </c>
      <c r="L34" s="89">
        <f>D24</f>
        <v/>
      </c>
      <c r="M34" s="89">
        <f>E23</f>
        <v/>
      </c>
      <c r="N34" s="1471">
        <f>L34/L33-1</f>
        <v/>
      </c>
    </row>
    <row r="35">
      <c r="K35" s="57" t="n">
        <v>3</v>
      </c>
      <c r="L35" s="89">
        <f>F24</f>
        <v/>
      </c>
      <c r="M35" s="89">
        <f>G23</f>
        <v/>
      </c>
      <c r="N35" s="1471">
        <f>L35/L34-1</f>
        <v/>
      </c>
    </row>
    <row r="36">
      <c r="A36" s="57" t="inlineStr">
        <is>
          <t>价格浮动</t>
        </is>
      </c>
      <c r="B36" s="1471" t="n"/>
      <c r="C36" s="1471" t="n">
        <v>0.11</v>
      </c>
      <c r="D36" s="1471" t="n">
        <v>0.02</v>
      </c>
      <c r="E36" s="1471" t="n">
        <v>0.01</v>
      </c>
      <c r="F36" s="1471" t="n">
        <v>-0.01</v>
      </c>
      <c r="G36" s="1471" t="n">
        <v>0</v>
      </c>
      <c r="H36" s="1471" t="n">
        <v>-0.02</v>
      </c>
      <c r="I36" s="1471" t="n"/>
      <c r="K36" s="57" t="n">
        <v>4</v>
      </c>
      <c r="L36" s="89">
        <f>H24</f>
        <v/>
      </c>
      <c r="M36" s="89">
        <f>I23</f>
        <v/>
      </c>
      <c r="N36" s="1471">
        <f>L36/L35-1</f>
        <v/>
      </c>
    </row>
    <row r="37">
      <c r="A37" s="57" t="inlineStr">
        <is>
          <t>最终定价</t>
        </is>
      </c>
      <c r="B37" s="89" t="n"/>
      <c r="C37" s="89">
        <f>C32*(1+C36)</f>
        <v/>
      </c>
      <c r="D37" s="89">
        <f>D32*(1+D36)</f>
        <v/>
      </c>
      <c r="E37" s="89">
        <f>E32*(1+E36)</f>
        <v/>
      </c>
      <c r="F37" s="89">
        <f>F32*(1+F36)</f>
        <v/>
      </c>
      <c r="G37" s="89">
        <f>G32*(1+G36)</f>
        <v/>
      </c>
      <c r="H37" s="89">
        <f>H32*(1+H36)</f>
        <v/>
      </c>
      <c r="I37" s="89">
        <f>I32*(1+I36)</f>
        <v/>
      </c>
      <c r="K37" s="57" t="n">
        <v>5</v>
      </c>
      <c r="L37" s="89">
        <f>J24</f>
        <v/>
      </c>
      <c r="M37" s="89">
        <f>K23</f>
        <v/>
      </c>
      <c r="N37" s="1471">
        <f>L37/L36-1</f>
        <v/>
      </c>
    </row>
    <row r="38">
      <c r="K38" s="57" t="n">
        <v>6</v>
      </c>
      <c r="L38" s="89">
        <f>L24</f>
        <v/>
      </c>
      <c r="M38" s="89">
        <f>M23</f>
        <v/>
      </c>
      <c r="N38" s="1471">
        <f>L38/L37-1</f>
        <v/>
      </c>
    </row>
    <row r="39">
      <c r="A39" s="57" t="inlineStr">
        <is>
          <t>价格系数</t>
        </is>
      </c>
      <c r="B39" s="131">
        <f>SLOPE(B3:B22,C3:C22)</f>
        <v/>
      </c>
      <c r="C39" s="131">
        <f>SLOPE(D3:D22,E3:E22)</f>
        <v/>
      </c>
      <c r="D39" s="131">
        <f>SLOPE(F3:F22,G3:G22)</f>
        <v/>
      </c>
      <c r="E39" s="131">
        <f>SLOPE(H3:H22,I3:I22)</f>
        <v/>
      </c>
      <c r="F39" s="131">
        <f>SLOPE(J3:J22,K3:K22)</f>
        <v/>
      </c>
      <c r="G39" s="131">
        <f>SLOPE(L3:L22,M3:M22)</f>
        <v/>
      </c>
      <c r="H39" s="131">
        <f>SLOPE(N3:N22,O3:O22)</f>
        <v/>
      </c>
      <c r="I39" s="131">
        <f>SLOPE(P3:P22,Q3:Q22)</f>
        <v/>
      </c>
      <c r="K39" s="57" t="n">
        <v>7</v>
      </c>
      <c r="L39" s="89">
        <f>N24</f>
        <v/>
      </c>
      <c r="M39" s="89">
        <f>O23</f>
        <v/>
      </c>
      <c r="N39" s="1471">
        <f>L39/L38-1</f>
        <v/>
      </c>
    </row>
    <row r="40">
      <c r="A40" s="57" t="inlineStr">
        <is>
          <t>截距</t>
        </is>
      </c>
      <c r="B40" s="131">
        <f>INTERCEPT(B3:B22,C3:C22)</f>
        <v/>
      </c>
      <c r="C40" s="131">
        <f>INTERCEPT(D3:D22,E3:E22)</f>
        <v/>
      </c>
      <c r="D40" s="131">
        <f>INTERCEPT(F3:F22,G3:G22)</f>
        <v/>
      </c>
      <c r="E40" s="131">
        <f>INTERCEPT(H3:H22,I3:I22)</f>
        <v/>
      </c>
      <c r="F40" s="131">
        <f>INTERCEPT(J3:J22,K3:K22)</f>
        <v/>
      </c>
      <c r="G40" s="131">
        <f>INTERCEPT(L3:L22,M3:M22)</f>
        <v/>
      </c>
      <c r="H40" s="131">
        <f>INTERCEPT(N3:N22,O3:O22)</f>
        <v/>
      </c>
      <c r="I40" s="131">
        <f>INTERCEPT(P3:P22,Q3:Q22)</f>
        <v/>
      </c>
      <c r="K40" s="57" t="n">
        <v>8</v>
      </c>
      <c r="L40" s="89">
        <f>P24</f>
        <v/>
      </c>
      <c r="M40" s="89">
        <f>Q23</f>
        <v/>
      </c>
      <c r="N40" s="1471">
        <f>L40/L39-1</f>
        <v/>
      </c>
    </row>
    <row r="41">
      <c r="A41" s="1470" t="inlineStr">
        <is>
          <t>相关系数</t>
        </is>
      </c>
      <c r="B41" s="1472">
        <f>-CORREL(B3:B22,C3:C22)</f>
        <v/>
      </c>
      <c r="C41" s="1472">
        <f>-CORREL(D3:D22,E3:E22)</f>
        <v/>
      </c>
      <c r="D41" s="1472">
        <f>-CORREL(F3:F22,G3:G22)</f>
        <v/>
      </c>
      <c r="E41" s="1472">
        <f>-CORREL(H3:H22,I3:I22)</f>
        <v/>
      </c>
      <c r="F41" s="1472">
        <f>-CORREL(J3:J22,K3:K22)</f>
        <v/>
      </c>
      <c r="G41" s="1472">
        <f>-CORREL(L3:L22,M3:M22)</f>
        <v/>
      </c>
      <c r="H41" s="1472">
        <f>-CORREL(N3:N22,O3:O22)</f>
        <v/>
      </c>
      <c r="I41" s="1472">
        <f>-CORREL(P3:P22,Q3:Q22)</f>
        <v/>
      </c>
    </row>
    <row r="42">
      <c r="A42" s="57" t="inlineStr">
        <is>
          <t>预计需求</t>
        </is>
      </c>
      <c r="B42" s="59">
        <f>C26*B53+C53</f>
        <v/>
      </c>
      <c r="C42" s="59">
        <f>B40+B39*E26</f>
        <v/>
      </c>
      <c r="D42" s="59">
        <f>C40+C39*G26</f>
        <v/>
      </c>
      <c r="E42" s="59">
        <f>D40+D39*I26</f>
        <v/>
      </c>
      <c r="F42" s="59">
        <f>E40+E39*K26</f>
        <v/>
      </c>
      <c r="G42" s="59">
        <f>F40+F39*M26</f>
        <v/>
      </c>
      <c r="H42" s="59">
        <f>G40+G39*O26</f>
        <v/>
      </c>
      <c r="I42" s="59">
        <f>H40+H39*Q26</f>
        <v/>
      </c>
    </row>
    <row r="43">
      <c r="A43" s="57" t="inlineStr">
        <is>
          <t>实际需求</t>
        </is>
      </c>
      <c r="B43" s="59">
        <f>C26*B39+B40</f>
        <v/>
      </c>
      <c r="C43" s="59">
        <f>E26*C39+C40</f>
        <v/>
      </c>
      <c r="D43" s="59">
        <f>G26*D39+D40</f>
        <v/>
      </c>
      <c r="E43" s="59">
        <f>I26*E39+E40</f>
        <v/>
      </c>
      <c r="F43" s="59">
        <f>K26*F39+F40</f>
        <v/>
      </c>
      <c r="G43" s="59">
        <f>M26*G39+G40</f>
        <v/>
      </c>
      <c r="H43" s="59">
        <f>O26*H39+H40</f>
        <v/>
      </c>
      <c r="I43" s="59">
        <f>Q26*I39+I40</f>
        <v/>
      </c>
    </row>
    <row r="44">
      <c r="A44" s="57" t="inlineStr">
        <is>
          <t>自然增长率</t>
        </is>
      </c>
      <c r="B44" s="133">
        <f>B43/B42-1</f>
        <v/>
      </c>
      <c r="C44" s="133">
        <f>C43/C42-1</f>
        <v/>
      </c>
      <c r="D44" s="133">
        <f>D43/D42-1</f>
        <v/>
      </c>
      <c r="E44" s="133">
        <f>E43/E42-1</f>
        <v/>
      </c>
      <c r="F44" s="133">
        <f>F43/F42-1</f>
        <v/>
      </c>
      <c r="G44" s="133">
        <f>G43/G42-1</f>
        <v/>
      </c>
      <c r="H44" s="133">
        <f>H43/H42-1</f>
        <v/>
      </c>
      <c r="I44" s="133">
        <f>I43/I42-1</f>
        <v/>
      </c>
    </row>
    <row r="46">
      <c r="A46" s="57" t="inlineStr">
        <is>
          <t>实际价格</t>
        </is>
      </c>
      <c r="B46" s="89">
        <f>第1期!E9</f>
        <v/>
      </c>
      <c r="C46" s="89">
        <f>第2期!E9</f>
        <v/>
      </c>
      <c r="D46" s="89">
        <f>第3期!E9</f>
        <v/>
      </c>
      <c r="E46" s="89">
        <f>第4期!E9</f>
        <v/>
      </c>
      <c r="F46" s="89">
        <f>第5期!E9</f>
        <v/>
      </c>
      <c r="G46" s="89">
        <f>第6期!E9</f>
        <v/>
      </c>
      <c r="H46" s="89">
        <f>第7期!E9</f>
        <v/>
      </c>
      <c r="I46" s="89">
        <f>第8期!E9</f>
        <v/>
      </c>
    </row>
    <row r="47">
      <c r="A47" s="57" t="inlineStr">
        <is>
          <t>自己需求</t>
        </is>
      </c>
      <c r="B47" s="89">
        <f>第1期!AQ24</f>
        <v/>
      </c>
      <c r="C47" s="89">
        <f>第2期!AQ24</f>
        <v/>
      </c>
      <c r="D47" s="89">
        <f>第3期!AQ24</f>
        <v/>
      </c>
      <c r="E47" s="89">
        <f>第4期!AQ24</f>
        <v/>
      </c>
      <c r="F47" s="89">
        <f>第5期!AQ24</f>
        <v/>
      </c>
      <c r="G47" s="89">
        <f>第6期!AQ24</f>
        <v/>
      </c>
      <c r="H47" s="89">
        <f>第7期!AQ24</f>
        <v/>
      </c>
      <c r="I47" s="89">
        <f>第8期!AQ24</f>
        <v/>
      </c>
    </row>
    <row r="48">
      <c r="A48" s="57" t="inlineStr">
        <is>
          <t>市场价格</t>
        </is>
      </c>
      <c r="B48" s="89">
        <f>(B47-B40)/B39</f>
        <v/>
      </c>
      <c r="C48" s="89">
        <f>(C47-C40)/C39</f>
        <v/>
      </c>
      <c r="D48" s="89">
        <f>(D47-D40)/D39</f>
        <v/>
      </c>
      <c r="E48" s="89">
        <f>(E47-E40)/E39</f>
        <v/>
      </c>
      <c r="F48" s="89">
        <f>(F47-F40)/F39</f>
        <v/>
      </c>
      <c r="G48" s="89">
        <f>(G47-G40)/G39</f>
        <v/>
      </c>
      <c r="H48" s="89">
        <f>(H47-H40)/H39</f>
        <v/>
      </c>
      <c r="I48" s="89">
        <f>(I47-I40)/I39</f>
        <v/>
      </c>
    </row>
    <row r="49">
      <c r="A49" s="1470" t="inlineStr">
        <is>
          <t>价格优势</t>
        </is>
      </c>
      <c r="B49" s="1473">
        <f>B46/B48-1</f>
        <v/>
      </c>
      <c r="C49" s="1473">
        <f>C46/C48-1</f>
        <v/>
      </c>
      <c r="D49" s="1473">
        <f>D46/D48-1</f>
        <v/>
      </c>
      <c r="E49" s="1473">
        <f>E46/E48-1</f>
        <v/>
      </c>
      <c r="F49" s="1473">
        <f>F46/F48-1</f>
        <v/>
      </c>
      <c r="G49" s="1473">
        <f>G46/G48-1</f>
        <v/>
      </c>
      <c r="H49" s="1473">
        <f>H46/H48-1</f>
        <v/>
      </c>
      <c r="I49" s="1473">
        <f>I46/I48-1</f>
        <v/>
      </c>
    </row>
    <row r="50">
      <c r="A50" s="57" t="inlineStr">
        <is>
          <t>平均价格优势</t>
        </is>
      </c>
      <c r="B50" s="1471" t="n"/>
      <c r="C50" s="1471" t="n"/>
      <c r="D50" s="1471">
        <f>AVERAGE(B49:D49)</f>
        <v/>
      </c>
      <c r="E50" s="1471">
        <f>AVERAGE(B49:E49)</f>
        <v/>
      </c>
      <c r="F50" s="1471">
        <f>AVERAGE(B49:F49)</f>
        <v/>
      </c>
      <c r="G50" s="1471">
        <f>AVERAGE(B49:G49)</f>
        <v/>
      </c>
      <c r="H50" s="1471">
        <f>AVERAGE(B49:H49)</f>
        <v/>
      </c>
      <c r="I50" s="1471">
        <f>AVERAGE(B49:I49)</f>
        <v/>
      </c>
    </row>
    <row r="52">
      <c r="A52" s="57" t="inlineStr">
        <is>
          <t>期数</t>
        </is>
      </c>
      <c r="B52" s="57" t="inlineStr">
        <is>
          <t>价格系数</t>
        </is>
      </c>
      <c r="C52" s="57" t="inlineStr">
        <is>
          <t>截距</t>
        </is>
      </c>
      <c r="D52" s="57" t="inlineStr">
        <is>
          <t>图一系数</t>
        </is>
      </c>
      <c r="E52" s="57" t="inlineStr">
        <is>
          <t>图一截距</t>
        </is>
      </c>
      <c r="F52" s="57" t="inlineStr">
        <is>
          <t>图三系数</t>
        </is>
      </c>
      <c r="G52" s="57" t="inlineStr">
        <is>
          <t>图三截距</t>
        </is>
      </c>
      <c r="H52" s="57" t="inlineStr">
        <is>
          <t>下期价格系数</t>
        </is>
      </c>
      <c r="I52" s="57" t="inlineStr">
        <is>
          <t>下期截距</t>
        </is>
      </c>
    </row>
    <row r="53">
      <c r="A53" s="57" t="n">
        <v>0</v>
      </c>
      <c r="B53" s="89">
        <f>(弹性分析!G6-弹性分析!G5-弹性分析!G5*弹性分析!Q12)/(弹性分析!C6-弹性分析!G5)</f>
        <v/>
      </c>
      <c r="C53" s="89">
        <f>-B53*弹性分析!C5+弹性分析!G5</f>
        <v/>
      </c>
      <c r="D53" s="89" t="n"/>
      <c r="E53" s="89" t="n"/>
      <c r="F53" s="89" t="n"/>
      <c r="G53" s="89" t="n"/>
      <c r="H53" s="89" t="n"/>
      <c r="I53" s="89" t="n"/>
    </row>
    <row r="54">
      <c r="A54" s="57" t="n">
        <v>1</v>
      </c>
      <c r="B54" s="89">
        <f>B39</f>
        <v/>
      </c>
      <c r="C54" s="89">
        <f>B40</f>
        <v/>
      </c>
      <c r="D54" s="89">
        <f>SLOPE(B53:B54,A53:A54)</f>
        <v/>
      </c>
      <c r="E54" s="89">
        <f>INTERCEPT(B53:B54,A53:A54)</f>
        <v/>
      </c>
      <c r="F54" s="89">
        <f>SLOPE(C53:C54,B53:B54)</f>
        <v/>
      </c>
      <c r="G54" s="89">
        <f>INTERCEPT(C53:C54,B53:B54)</f>
        <v/>
      </c>
      <c r="H54" s="89">
        <f>D54*A55+E54</f>
        <v/>
      </c>
      <c r="I54" s="89">
        <f>F54*H54+G54</f>
        <v/>
      </c>
    </row>
    <row r="55">
      <c r="A55" s="57" t="n">
        <v>2</v>
      </c>
      <c r="B55" s="89">
        <f>C39</f>
        <v/>
      </c>
      <c r="C55" s="89">
        <f>C40</f>
        <v/>
      </c>
      <c r="D55" s="89">
        <f>SLOPE(B53:B55,A53:A55)</f>
        <v/>
      </c>
      <c r="E55" s="89">
        <f>INTERCEPT(B53:B55,A53:A55)</f>
        <v/>
      </c>
      <c r="F55" s="89">
        <f>SLOPE(C53:C55,B53:B55)</f>
        <v/>
      </c>
      <c r="G55" s="89">
        <f>INTERCEPT(C53:C55,B53:B55)</f>
        <v/>
      </c>
      <c r="H55" s="89">
        <f>D55*A56+E55</f>
        <v/>
      </c>
      <c r="I55" s="89">
        <f>F55*H55+G55</f>
        <v/>
      </c>
    </row>
    <row r="56">
      <c r="A56" s="57" t="n">
        <v>3</v>
      </c>
      <c r="B56" s="89">
        <f>D39</f>
        <v/>
      </c>
      <c r="C56" s="89">
        <f>D40</f>
        <v/>
      </c>
      <c r="D56" s="89">
        <f>SLOPE(B53:B56,A53:A56)</f>
        <v/>
      </c>
      <c r="E56" s="89">
        <f>INTERCEPT(B53:B56,A53:A56)</f>
        <v/>
      </c>
      <c r="F56" s="89">
        <f>SLOPE(C53:C56,B53:B56)</f>
        <v/>
      </c>
      <c r="G56" s="89">
        <f>INTERCEPT(C53:C56,B53:B56)</f>
        <v/>
      </c>
      <c r="H56" s="89">
        <f>D56*A57+E56</f>
        <v/>
      </c>
      <c r="I56" s="89">
        <f>F56*H56+G56</f>
        <v/>
      </c>
    </row>
    <row r="57">
      <c r="A57" s="57" t="n">
        <v>4</v>
      </c>
      <c r="B57" s="89">
        <f>E39</f>
        <v/>
      </c>
      <c r="C57" s="89">
        <f>E40</f>
        <v/>
      </c>
      <c r="D57" s="89">
        <f>SLOPE(B53:B57,A53:A57)</f>
        <v/>
      </c>
      <c r="E57" s="89">
        <f>INTERCEPT(B53:B57,A53:A57)</f>
        <v/>
      </c>
      <c r="F57" s="89">
        <f>SLOPE(C53:C57,B53:B57)</f>
        <v/>
      </c>
      <c r="G57" s="89">
        <f>INTERCEPT(C53:C57,B53:B57)</f>
        <v/>
      </c>
      <c r="H57" s="89">
        <f>D57*A58+E57</f>
        <v/>
      </c>
      <c r="I57" s="89">
        <f>F57*H57+G57</f>
        <v/>
      </c>
    </row>
    <row r="58">
      <c r="A58" s="57" t="n">
        <v>5</v>
      </c>
      <c r="B58" s="89">
        <f>F39</f>
        <v/>
      </c>
      <c r="C58" s="89">
        <f>F40</f>
        <v/>
      </c>
      <c r="D58" s="89">
        <f>SLOPE(B53:B58,A53:A58)</f>
        <v/>
      </c>
      <c r="E58" s="89">
        <f>INTERCEPT(B53:B58,A53:A58)</f>
        <v/>
      </c>
      <c r="F58" s="89">
        <f>SLOPE(C53:C58,B53:B58)</f>
        <v/>
      </c>
      <c r="G58" s="89">
        <f>INTERCEPT(C53:C58,B53:B58)</f>
        <v/>
      </c>
      <c r="H58" s="89">
        <f>D58*A59+E58</f>
        <v/>
      </c>
      <c r="I58" s="89">
        <f>F58*H58+G58</f>
        <v/>
      </c>
    </row>
    <row r="59">
      <c r="A59" s="57" t="n">
        <v>6</v>
      </c>
      <c r="B59" s="89">
        <f>G39</f>
        <v/>
      </c>
      <c r="C59" s="89">
        <f>G40</f>
        <v/>
      </c>
      <c r="D59" s="89">
        <f>SLOPE(B53:B59,A53:A59)</f>
        <v/>
      </c>
      <c r="E59" s="89">
        <f>INTERCEPT(B53:B59,A53:A59)</f>
        <v/>
      </c>
      <c r="F59" s="89">
        <f>SLOPE(C53:C59,B53:B59)</f>
        <v/>
      </c>
      <c r="G59" s="89">
        <f>INTERCEPT(C53:C59,B53:B59)</f>
        <v/>
      </c>
      <c r="H59" s="89">
        <f>D59*A60+E59</f>
        <v/>
      </c>
      <c r="I59" s="89">
        <f>F59*H59+G59</f>
        <v/>
      </c>
    </row>
    <row r="60">
      <c r="A60" s="57" t="n">
        <v>7</v>
      </c>
      <c r="B60" s="89">
        <f>H39</f>
        <v/>
      </c>
      <c r="C60" s="89">
        <f>H40</f>
        <v/>
      </c>
      <c r="D60" s="89">
        <f>SLOPE(B53:B60,A53:A60)</f>
        <v/>
      </c>
      <c r="E60" s="89">
        <f>INTERCEPT(B53:B60,A53:A60)</f>
        <v/>
      </c>
      <c r="F60" s="89">
        <f>SLOPE(C53:C60,B53:B60)</f>
        <v/>
      </c>
      <c r="G60" s="89">
        <f>INTERCEPT(C53:C60,B53:B60)</f>
        <v/>
      </c>
      <c r="H60" s="89">
        <f>D60*A61+E60</f>
        <v/>
      </c>
      <c r="I60" s="89">
        <f>F60*H60+G60</f>
        <v/>
      </c>
    </row>
    <row r="61">
      <c r="A61" s="57" t="n">
        <v>8</v>
      </c>
      <c r="B61" s="89">
        <f>I39</f>
        <v/>
      </c>
      <c r="C61" s="89">
        <f>I40</f>
        <v/>
      </c>
      <c r="D61" s="89">
        <f>SLOPE(B53:B61,A53:A61)</f>
        <v/>
      </c>
      <c r="E61" s="89">
        <f>INTERCEPT(B53:B61,A53:A61)</f>
        <v/>
      </c>
      <c r="F61" s="89">
        <f>SLOPE(C53:C61,B53:B61)</f>
        <v/>
      </c>
      <c r="G61" s="89">
        <f>INTERCEPT(C53:C61,B53:B61)</f>
        <v/>
      </c>
      <c r="H61" s="89" t="n"/>
      <c r="I61" s="89" t="n"/>
    </row>
  </sheetData>
  <mergeCells count="9">
    <mergeCell ref="N1:O1"/>
    <mergeCell ref="D1:E1"/>
    <mergeCell ref="H1:I1"/>
    <mergeCell ref="L1:M1"/>
    <mergeCell ref="J1:K1"/>
    <mergeCell ref="P1:Q1"/>
    <mergeCell ref="B1:C1"/>
    <mergeCell ref="F1:G1"/>
    <mergeCell ref="A1:A2"/>
  </mergeCells>
  <pageMargins left="0.7" right="0.7" top="0.75" bottom="0.75" header="0.3" footer="0.3"/>
  <drawing xmlns:r="http://schemas.openxmlformats.org/officeDocument/2006/relationships" r:id="rId1"/>
</worksheet>
</file>

<file path=xl/worksheets/sheet29.xml><?xml version="1.0" encoding="utf-8"?>
<worksheet xmlns="http://schemas.openxmlformats.org/spreadsheetml/2006/main">
  <sheetPr codeName="Sheet25">
    <tabColor rgb="FFFFB7CC"/>
    <outlinePr summaryBelow="1" summaryRight="1"/>
    <pageSetUpPr/>
  </sheetPr>
  <dimension ref="A1:AV41"/>
  <sheetViews>
    <sheetView workbookViewId="0">
      <selection activeCell="AW2" sqref="AW2:AW39"/>
    </sheetView>
  </sheetViews>
  <sheetFormatPr baseColWidth="8" defaultColWidth="8.90625" defaultRowHeight="14"/>
  <cols>
    <col width="8.90625" customWidth="1" style="118" min="1" max="13"/>
    <col width="12.54296875" customWidth="1" style="118" min="14" max="46"/>
    <col width="8.90625" customWidth="1" style="118" min="47" max="16384"/>
  </cols>
  <sheetData>
    <row r="1">
      <c r="A1" s="1156" t="inlineStr">
        <is>
          <t>价格</t>
        </is>
      </c>
      <c r="B1" s="1180" t="n"/>
      <c r="C1" s="1180" t="n"/>
      <c r="D1" s="1180" t="n"/>
      <c r="E1" s="1181" t="n"/>
      <c r="G1" s="1156" t="inlineStr">
        <is>
          <t>需求</t>
        </is>
      </c>
      <c r="H1" s="1180" t="n"/>
      <c r="I1" s="1180" t="n"/>
      <c r="J1" s="1180" t="n"/>
      <c r="K1" s="1181" t="n"/>
      <c r="M1" s="1156" t="inlineStr">
        <is>
          <t>分析</t>
        </is>
      </c>
      <c r="N1" s="1180" t="n"/>
      <c r="O1" s="1180" t="n"/>
      <c r="P1" s="1180" t="n"/>
      <c r="Q1" s="1180" t="n"/>
      <c r="R1" s="1180" t="n"/>
      <c r="S1" s="1180" t="n"/>
      <c r="T1" s="1180" t="n"/>
      <c r="U1" s="1180" t="n"/>
      <c r="V1" s="1180" t="n"/>
      <c r="W1" s="1180" t="n"/>
      <c r="X1" s="1180" t="n"/>
      <c r="Y1" s="1180" t="n"/>
      <c r="Z1" s="1180" t="n"/>
      <c r="AA1" s="1180" t="n"/>
      <c r="AB1" s="1180" t="n"/>
      <c r="AC1" s="1180" t="n"/>
      <c r="AD1" s="1180" t="n"/>
      <c r="AE1" s="1180" t="n"/>
      <c r="AF1" s="1180" t="n"/>
      <c r="AG1" s="1180" t="n"/>
      <c r="AH1" s="1180" t="n"/>
      <c r="AI1" s="1180" t="n"/>
      <c r="AJ1" s="1180" t="n"/>
      <c r="AK1" s="1180" t="n"/>
      <c r="AL1" s="1180" t="n"/>
      <c r="AM1" s="1180" t="n"/>
      <c r="AN1" s="1180" t="n"/>
      <c r="AO1" s="1180" t="n"/>
      <c r="AP1" s="1180" t="n"/>
      <c r="AQ1" s="1180" t="n"/>
      <c r="AR1" s="1180" t="n"/>
      <c r="AS1" s="1180" t="n"/>
      <c r="AT1" s="1180" t="n"/>
      <c r="AU1" s="1181" t="n"/>
    </row>
    <row r="2">
      <c r="B2" s="1157" t="inlineStr">
        <is>
          <t>产品1</t>
        </is>
      </c>
      <c r="H2" s="1157" t="inlineStr">
        <is>
          <t>产品1</t>
        </is>
      </c>
      <c r="N2" s="118" t="inlineStr">
        <is>
          <t>截距</t>
        </is>
      </c>
      <c r="O2" s="118" t="inlineStr">
        <is>
          <t>斜率</t>
        </is>
      </c>
      <c r="P2" s="118" t="inlineStr">
        <is>
          <t>斜率回归</t>
        </is>
      </c>
      <c r="Q2" s="118" t="inlineStr">
        <is>
          <t>截距回归</t>
        </is>
      </c>
      <c r="R2" s="119" t="inlineStr">
        <is>
          <t>价格估计值</t>
        </is>
      </c>
      <c r="S2" s="119" t="inlineStr">
        <is>
          <t>价格估计值2</t>
        </is>
      </c>
      <c r="T2" s="120" t="inlineStr">
        <is>
          <t>平均价格</t>
        </is>
      </c>
      <c r="U2" s="1158" t="n"/>
      <c r="W2" s="118" t="inlineStr">
        <is>
          <t>截距</t>
        </is>
      </c>
      <c r="X2" s="118" t="inlineStr">
        <is>
          <t>斜率</t>
        </is>
      </c>
      <c r="Y2" s="118" t="inlineStr">
        <is>
          <t>斜率回归</t>
        </is>
      </c>
      <c r="Z2" s="118" t="inlineStr">
        <is>
          <t>斜率截距</t>
        </is>
      </c>
      <c r="AA2" s="119" t="inlineStr">
        <is>
          <t>价格估计值</t>
        </is>
      </c>
      <c r="AB2" s="119" t="inlineStr">
        <is>
          <t>价格估计值2</t>
        </is>
      </c>
      <c r="AC2" s="120" t="inlineStr">
        <is>
          <t>平均价格</t>
        </is>
      </c>
      <c r="AD2" s="1158" t="n"/>
      <c r="AF2" s="118" t="inlineStr">
        <is>
          <t>截距</t>
        </is>
      </c>
      <c r="AG2" s="118" t="inlineStr">
        <is>
          <t>斜率</t>
        </is>
      </c>
      <c r="AH2" s="118" t="inlineStr">
        <is>
          <t>斜率回归</t>
        </is>
      </c>
      <c r="AI2" s="118" t="inlineStr">
        <is>
          <t>斜率截距</t>
        </is>
      </c>
      <c r="AJ2" s="119" t="inlineStr">
        <is>
          <t>价格估计值</t>
        </is>
      </c>
      <c r="AK2" s="119" t="inlineStr">
        <is>
          <t>价格估计值2</t>
        </is>
      </c>
      <c r="AL2" s="120" t="inlineStr">
        <is>
          <t>平均价格</t>
        </is>
      </c>
      <c r="AM2" s="1158" t="n"/>
      <c r="AO2" s="118" t="inlineStr">
        <is>
          <t>截距</t>
        </is>
      </c>
      <c r="AP2" s="118" t="inlineStr">
        <is>
          <t>斜率</t>
        </is>
      </c>
      <c r="AQ2" s="118" t="inlineStr">
        <is>
          <t>斜率回归</t>
        </is>
      </c>
      <c r="AR2" s="118" t="inlineStr">
        <is>
          <t>斜率截距</t>
        </is>
      </c>
      <c r="AS2" s="119" t="inlineStr">
        <is>
          <t>价格估计值</t>
        </is>
      </c>
      <c r="AT2" s="119" t="inlineStr">
        <is>
          <t>价格估计值2</t>
        </is>
      </c>
      <c r="AU2" s="120" t="inlineStr">
        <is>
          <t>平均价格</t>
        </is>
      </c>
      <c r="AV2" s="1158" t="n"/>
    </row>
    <row r="3">
      <c r="B3" s="118" t="inlineStr">
        <is>
          <t>市场1</t>
        </is>
      </c>
      <c r="C3" s="118" t="inlineStr">
        <is>
          <t>市场2</t>
        </is>
      </c>
      <c r="D3" s="118" t="inlineStr">
        <is>
          <t>市场3</t>
        </is>
      </c>
      <c r="E3" s="118" t="inlineStr">
        <is>
          <t>市场4</t>
        </is>
      </c>
      <c r="H3" s="118" t="inlineStr">
        <is>
          <t>市场1</t>
        </is>
      </c>
      <c r="I3" s="118" t="inlineStr">
        <is>
          <t>市场2</t>
        </is>
      </c>
      <c r="J3" s="118" t="inlineStr">
        <is>
          <t>市场3</t>
        </is>
      </c>
      <c r="K3" s="118" t="inlineStr">
        <is>
          <t>市场4</t>
        </is>
      </c>
      <c r="M3" s="118" t="n">
        <v>2</v>
      </c>
      <c r="N3" s="118">
        <f>INTERCEPT($B$4:B5,$H$4:H5)</f>
        <v/>
      </c>
      <c r="O3" s="118">
        <f>SLOPE($B$4:B5,$H$4:H5)</f>
        <v/>
      </c>
      <c r="R3" s="119">
        <f>O3*第3期!AA42+回归分析!N3</f>
        <v/>
      </c>
      <c r="S3" s="119" t="n"/>
      <c r="T3" s="120" t="n"/>
      <c r="U3" s="1227" t="n"/>
      <c r="V3" s="118" t="n">
        <v>2</v>
      </c>
      <c r="W3" s="118">
        <f>INTERCEPT($C$4:C5,$I$4:I5)</f>
        <v/>
      </c>
      <c r="X3" s="118">
        <f>SLOPE($C$4:C5,$I$4:I5)</f>
        <v/>
      </c>
      <c r="AA3" s="119">
        <f>X3*第3期!$AB$42+回归分析!W3</f>
        <v/>
      </c>
      <c r="AB3" s="119" t="n"/>
      <c r="AC3" s="120" t="n"/>
      <c r="AD3" s="1227" t="n"/>
      <c r="AE3" s="118" t="n">
        <v>2</v>
      </c>
      <c r="AF3" s="118">
        <f>INTERCEPT($D$4:$D5,$J$4:$J5)</f>
        <v/>
      </c>
      <c r="AG3" s="118">
        <f>SLOPE($D$4:D5,$J$4:J5)</f>
        <v/>
      </c>
      <c r="AJ3" s="119">
        <f>AG3*第3期!$AC$42+回归分析!AF3</f>
        <v/>
      </c>
      <c r="AK3" s="119" t="n"/>
      <c r="AL3" s="120" t="n"/>
      <c r="AM3" s="1227" t="n"/>
      <c r="AN3" s="118" t="n">
        <v>2</v>
      </c>
      <c r="AO3" s="118">
        <f>INTERCEPT($E$4:$E5,$K$4:$K5)</f>
        <v/>
      </c>
      <c r="AP3" s="118">
        <f>SLOPE($E$4:E5,$K$4:K5)</f>
        <v/>
      </c>
      <c r="AS3" s="119">
        <f>AP3*第3期!$AD$42+回归分析!AO3</f>
        <v/>
      </c>
      <c r="AT3" s="119" t="n"/>
      <c r="AU3" s="120" t="n"/>
      <c r="AV3" s="1227" t="n"/>
    </row>
    <row r="4">
      <c r="A4" s="118" t="n">
        <v>1</v>
      </c>
      <c r="B4" s="118">
        <f>第1期!B6</f>
        <v/>
      </c>
      <c r="C4" s="118">
        <f>第1期!C6</f>
        <v/>
      </c>
      <c r="D4" s="118">
        <f>第1期!D6</f>
        <v/>
      </c>
      <c r="E4" s="118">
        <f>第1期!E6</f>
        <v/>
      </c>
      <c r="G4" s="118" t="n">
        <v>1</v>
      </c>
      <c r="H4" s="118">
        <f>第1期!$AQ$9</f>
        <v/>
      </c>
      <c r="I4" s="118">
        <f>第1期!AQ10</f>
        <v/>
      </c>
      <c r="J4" s="118">
        <f>第1期!AQ11</f>
        <v/>
      </c>
      <c r="K4" s="118">
        <f>第1期!AQ12</f>
        <v/>
      </c>
      <c r="M4" s="118" t="n">
        <v>3</v>
      </c>
      <c r="N4" s="118">
        <f>INTERCEPT($B$4:B6,$H$4:H6)</f>
        <v/>
      </c>
      <c r="O4" s="118">
        <f>SLOPE($B$4:B6,$H$4:H6)</f>
        <v/>
      </c>
      <c r="P4" s="118">
        <f>SLOPE(O3:O4,M3:M4)*M5+INTERCEPT(O3:O4,M3:M4)</f>
        <v/>
      </c>
      <c r="Q4" s="118">
        <f>SLOPE(N3:N4,M3:M4)*M5+INTERCEPT(N3:N4,M3:M4)</f>
        <v/>
      </c>
      <c r="R4" s="119">
        <f>O4*第4期!AA42+N4</f>
        <v/>
      </c>
      <c r="S4" s="119">
        <f>P4*M5+Q4</f>
        <v/>
      </c>
      <c r="T4" s="120">
        <f>(R4+S4)/2</f>
        <v/>
      </c>
      <c r="U4" s="1227" t="n"/>
      <c r="V4" s="118" t="n">
        <v>3</v>
      </c>
      <c r="W4" s="118">
        <f>INTERCEPT($C$4:C6,$I$4:I6)</f>
        <v/>
      </c>
      <c r="X4" s="118">
        <f>SLOPE($C$4:C6,$I$4:I6)</f>
        <v/>
      </c>
      <c r="Y4" s="118">
        <f>SLOPE($X$3:X4,$V$3:V4)*V5+INTERCEPT($X$3:X4,$V$3:V4)</f>
        <v/>
      </c>
      <c r="Z4" s="118">
        <f>SLOPE($W$3:W4,$V$3:V4)*V5+INTERCEPT($W$3:W4,$V$3:V4)</f>
        <v/>
      </c>
      <c r="AA4" s="119">
        <f>X4*第4期!$AB$42+回归分析!W4</f>
        <v/>
      </c>
      <c r="AB4" s="119">
        <f>Y4*V5+Z4</f>
        <v/>
      </c>
      <c r="AC4" s="120">
        <f>(AA4+AB4)/2</f>
        <v/>
      </c>
      <c r="AD4" s="1227" t="n"/>
      <c r="AE4" s="118" t="n">
        <v>3</v>
      </c>
      <c r="AF4" s="118">
        <f>INTERCEPT($D$4:$D6,$J$4:$J6)</f>
        <v/>
      </c>
      <c r="AG4" s="118">
        <f>SLOPE($D$4:D6,$J$4:J6)</f>
        <v/>
      </c>
      <c r="AH4" s="118">
        <f>SLOPE($AG$3:AG4,$V$3:V4)*V5+INTERCEPT($AG$3:AG4,$V$3:V4)</f>
        <v/>
      </c>
      <c r="AI4" s="118">
        <f>SLOPE($AF$3:AF4,$V$3:V4)*V5+INTERCEPT($AF$3:AF4,$V$3:V4)</f>
        <v/>
      </c>
      <c r="AJ4" s="119">
        <f>AG4*第4期!$AC$42+回归分析!AF4</f>
        <v/>
      </c>
      <c r="AK4" s="119">
        <f>AH4*AE5+AI4</f>
        <v/>
      </c>
      <c r="AL4" s="120">
        <f>(AJ4+AK4)/2</f>
        <v/>
      </c>
      <c r="AM4" s="1227" t="n"/>
      <c r="AN4" s="118" t="n">
        <v>3</v>
      </c>
      <c r="AO4" s="118">
        <f>INTERCEPT($E$4:$E6,$K$4:$K6)</f>
        <v/>
      </c>
      <c r="AP4" s="118">
        <f>SLOPE($E$4:E6,$K$4:K6)</f>
        <v/>
      </c>
      <c r="AQ4" s="118">
        <f>SLOPE($AP$3:AP4,$V$3:V4)*V5+INTERCEPT($AP$3:AP4,$V$3:V4)</f>
        <v/>
      </c>
      <c r="AR4" s="118">
        <f>SLOPE($AO$3:AO4,$V$3:V4)*V5+INTERCEPT($AO$3:AO4,$V$3:V4)</f>
        <v/>
      </c>
      <c r="AS4" s="119">
        <f>AP4*第4期!$AD$42+回归分析!AO4</f>
        <v/>
      </c>
      <c r="AT4" s="119">
        <f>AQ4*AN5+AR4</f>
        <v/>
      </c>
      <c r="AU4" s="120">
        <f>(AS4+AT4)/2</f>
        <v/>
      </c>
      <c r="AV4" s="1227" t="n"/>
    </row>
    <row r="5">
      <c r="A5" s="118" t="n">
        <v>2</v>
      </c>
      <c r="B5" s="118">
        <f>第2期!B6</f>
        <v/>
      </c>
      <c r="C5" s="118">
        <f>第2期!C6</f>
        <v/>
      </c>
      <c r="D5" s="118">
        <f>第2期!D6</f>
        <v/>
      </c>
      <c r="E5" s="118">
        <f>第2期!E6</f>
        <v/>
      </c>
      <c r="G5" s="118" t="n">
        <v>2</v>
      </c>
      <c r="H5" s="118">
        <f>第2期!AQ9</f>
        <v/>
      </c>
      <c r="I5" s="118">
        <f>第2期!AQ10</f>
        <v/>
      </c>
      <c r="J5" s="118">
        <f>第2期!AQ11</f>
        <v/>
      </c>
      <c r="K5" s="118">
        <f>第2期!AQ12</f>
        <v/>
      </c>
      <c r="M5" s="118" t="n">
        <v>4</v>
      </c>
      <c r="N5" s="118">
        <f>INTERCEPT($B$4:B7,$H$4:H7)</f>
        <v/>
      </c>
      <c r="O5" s="118">
        <f>SLOPE($B$4:B7,$H$4:H7)</f>
        <v/>
      </c>
      <c r="P5" s="118">
        <f>SLOPE($O$3:O5,$M$3:M5)*M6+INTERCEPT($O$3:O5,$M$3:M5)</f>
        <v/>
      </c>
      <c r="Q5" s="118">
        <f>SLOPE($N$3:N5,$M$3:M5)*M6+INTERCEPT($N$3:N5,$M$3:M5)</f>
        <v/>
      </c>
      <c r="R5" s="119">
        <f>O5*第5期!$AA$42+回归分析!N5</f>
        <v/>
      </c>
      <c r="S5" s="119">
        <f>P5*M6+Q5</f>
        <v/>
      </c>
      <c r="T5" s="120">
        <f>(R5+S5)/2</f>
        <v/>
      </c>
      <c r="U5" s="1227" t="n"/>
      <c r="V5" s="118" t="n">
        <v>4</v>
      </c>
      <c r="W5" s="118">
        <f>INTERCEPT($C$4:C7,$I$4:I7)</f>
        <v/>
      </c>
      <c r="X5" s="118">
        <f>SLOPE($C$4:C7,$I$4:I7)</f>
        <v/>
      </c>
      <c r="Y5" s="118">
        <f>SLOPE($X$3:X5,$V$3:V5)*V6+INTERCEPT($X$3:X5,$V$3:V5)</f>
        <v/>
      </c>
      <c r="Z5" s="118">
        <f>SLOPE($W$3:W5,$V$3:V5)*V6+INTERCEPT($W$3:W5,$V$3:V5)</f>
        <v/>
      </c>
      <c r="AA5" s="119">
        <f>X5*第5期!$AB$42+回归分析!W5</f>
        <v/>
      </c>
      <c r="AB5" s="119">
        <f>Y5*V6+Z5</f>
        <v/>
      </c>
      <c r="AC5" s="120">
        <f>(AA5+AB5)/2</f>
        <v/>
      </c>
      <c r="AD5" s="1227" t="n"/>
      <c r="AE5" s="118" t="n">
        <v>4</v>
      </c>
      <c r="AF5" s="118">
        <f>INTERCEPT($D$4:$D7,$J$4:$J7)</f>
        <v/>
      </c>
      <c r="AG5" s="118">
        <f>SLOPE($D$4:D7,$J$4:J7)</f>
        <v/>
      </c>
      <c r="AH5" s="118">
        <f>SLOPE($AG$3:AG5,$V$3:V5)*V6+INTERCEPT($AG$3:AG5,$V$3:V5)</f>
        <v/>
      </c>
      <c r="AI5" s="118">
        <f>SLOPE($AF$3:AF5,$V$3:V5)*V6+INTERCEPT($AF$3:AF5,$V$3:V5)</f>
        <v/>
      </c>
      <c r="AJ5" s="119">
        <f>AG5*第5期!$AC$42+回归分析!AF5</f>
        <v/>
      </c>
      <c r="AK5" s="119">
        <f>AH5*AE6+AI5</f>
        <v/>
      </c>
      <c r="AL5" s="120">
        <f>(AJ5+AK5)/2</f>
        <v/>
      </c>
      <c r="AM5" s="1227" t="n"/>
      <c r="AN5" s="118" t="n">
        <v>4</v>
      </c>
      <c r="AO5" s="118">
        <f>INTERCEPT($E$4:$E7,$K$4:$K7)</f>
        <v/>
      </c>
      <c r="AP5" s="118">
        <f>SLOPE($E$4:E7,$K$4:K7)</f>
        <v/>
      </c>
      <c r="AQ5" s="118">
        <f>SLOPE($AP$3:AP5,$V$3:V5)*V6+INTERCEPT($AP$3:AP5,$V$3:V5)</f>
        <v/>
      </c>
      <c r="AR5" s="118">
        <f>SLOPE($AO$3:AO5,$V$3:V5)*V6+INTERCEPT($AO$3:AO5,$V$3:V5)</f>
        <v/>
      </c>
      <c r="AS5" s="119">
        <f>AP5*第5期!$AD$42+回归分析!AO5</f>
        <v/>
      </c>
      <c r="AT5" s="119">
        <f>AQ5*AN6+AR5</f>
        <v/>
      </c>
      <c r="AU5" s="120">
        <f>(AS5+AT5)/2</f>
        <v/>
      </c>
      <c r="AV5" s="1227" t="n"/>
    </row>
    <row r="6">
      <c r="A6" s="118" t="n">
        <v>3</v>
      </c>
      <c r="B6" s="118">
        <f>第3期!B6</f>
        <v/>
      </c>
      <c r="C6" s="118">
        <f>第3期!C6</f>
        <v/>
      </c>
      <c r="D6" s="118">
        <f>第3期!D6</f>
        <v/>
      </c>
      <c r="E6" s="118">
        <f>第3期!E6</f>
        <v/>
      </c>
      <c r="G6" s="118" t="n">
        <v>3</v>
      </c>
      <c r="H6" s="118">
        <f>第3期!AQ9</f>
        <v/>
      </c>
      <c r="I6" s="118">
        <f>第3期!AQ10</f>
        <v/>
      </c>
      <c r="J6" s="118">
        <f>第3期!AQ11</f>
        <v/>
      </c>
      <c r="K6" s="118">
        <f>第3期!AQ12</f>
        <v/>
      </c>
      <c r="M6" s="118" t="n">
        <v>5</v>
      </c>
      <c r="N6" s="118">
        <f>INTERCEPT($B$4:B8,$H$4:H8)</f>
        <v/>
      </c>
      <c r="O6" s="118">
        <f>SLOPE($B$4:B8,$H$4:H8)</f>
        <v/>
      </c>
      <c r="P6" s="118">
        <f>SLOPE($O$3:O6,$M$3:M6)*M7+INTERCEPT($O$3:O6,$M$3:M6)</f>
        <v/>
      </c>
      <c r="Q6" s="118">
        <f>SLOPE($N$3:N6,$M$3:M6)*M7+INTERCEPT($N$3:N6,$M$3:M6)</f>
        <v/>
      </c>
      <c r="R6" s="119">
        <f>O6*第6期!$AA$42+回归分析!N6</f>
        <v/>
      </c>
      <c r="S6" s="119">
        <f>P6*M7+Q6</f>
        <v/>
      </c>
      <c r="T6" s="120">
        <f>(R6+S6)/2</f>
        <v/>
      </c>
      <c r="U6" s="1227" t="n"/>
      <c r="V6" s="118" t="n">
        <v>5</v>
      </c>
      <c r="W6" s="118">
        <f>INTERCEPT($C$4:C8,$I$4:I8)</f>
        <v/>
      </c>
      <c r="X6" s="118">
        <f>SLOPE($C$4:C8,$I$4:I8)</f>
        <v/>
      </c>
      <c r="Y6" s="118">
        <f>SLOPE($X$3:X6,$V$3:V6)*V7+INTERCEPT($X$3:X6,$V$3:V6)</f>
        <v/>
      </c>
      <c r="Z6" s="118">
        <f>SLOPE($W$3:W6,$V$3:V6)*V7+INTERCEPT($W$3:W6,$V$3:V6)</f>
        <v/>
      </c>
      <c r="AA6" s="119">
        <f>X6*第6期!$AB$42+回归分析!W6</f>
        <v/>
      </c>
      <c r="AB6" s="119">
        <f>Y6*V7+Z6</f>
        <v/>
      </c>
      <c r="AC6" s="120">
        <f>(AA6+AB6)/2</f>
        <v/>
      </c>
      <c r="AD6" s="1227" t="n"/>
      <c r="AE6" s="118" t="n">
        <v>5</v>
      </c>
      <c r="AF6" s="118">
        <f>INTERCEPT($D$4:$D8,$J$4:$J8)</f>
        <v/>
      </c>
      <c r="AG6" s="118">
        <f>SLOPE($D$4:D8,$J$4:J8)</f>
        <v/>
      </c>
      <c r="AH6" s="118">
        <f>SLOPE($AG$3:AG6,$V$3:V6)*V7+INTERCEPT($AG$3:AG6,$V$3:V6)</f>
        <v/>
      </c>
      <c r="AI6" s="118">
        <f>SLOPE($AF$3:AF6,$V$3:V6)*V7+INTERCEPT($AF$3:AF6,$V$3:V6)</f>
        <v/>
      </c>
      <c r="AJ6" s="119">
        <f>AG6*第6期!$AC$42+回归分析!AF6</f>
        <v/>
      </c>
      <c r="AK6" s="119">
        <f>AH6*AE7+AI6</f>
        <v/>
      </c>
      <c r="AL6" s="120">
        <f>(AJ6+AK6)/2</f>
        <v/>
      </c>
      <c r="AM6" s="1227" t="n"/>
      <c r="AN6" s="118" t="n">
        <v>5</v>
      </c>
      <c r="AO6" s="118">
        <f>INTERCEPT($E$4:$E8,$K$4:$K8)</f>
        <v/>
      </c>
      <c r="AP6" s="118">
        <f>SLOPE($E$4:E8,$K$4:K8)</f>
        <v/>
      </c>
      <c r="AQ6" s="118">
        <f>SLOPE($AP$3:AP6,$V$3:V6)*V7+INTERCEPT($AP$3:AP6,$V$3:V6)</f>
        <v/>
      </c>
      <c r="AR6" s="118">
        <f>SLOPE($AO$3:AO6,$V$3:V6)*V7+INTERCEPT($AO$3:AO6,$V$3:V6)</f>
        <v/>
      </c>
      <c r="AS6" s="119">
        <f>AP6*第6期!$AD$42+回归分析!AO6</f>
        <v/>
      </c>
      <c r="AT6" s="119">
        <f>AQ6*AN7+AR6</f>
        <v/>
      </c>
      <c r="AU6" s="120">
        <f>(AS6+AT6)/2</f>
        <v/>
      </c>
      <c r="AV6" s="1227" t="n"/>
    </row>
    <row r="7">
      <c r="A7" s="118" t="n">
        <v>4</v>
      </c>
      <c r="B7" s="118">
        <f>第4期!B6</f>
        <v/>
      </c>
      <c r="C7" s="118">
        <f>第4期!C6</f>
        <v/>
      </c>
      <c r="D7" s="118">
        <f>第4期!D6</f>
        <v/>
      </c>
      <c r="E7" s="118">
        <f>第4期!E6</f>
        <v/>
      </c>
      <c r="G7" s="118" t="n">
        <v>4</v>
      </c>
      <c r="H7" s="118">
        <f>第4期!AQ9</f>
        <v/>
      </c>
      <c r="I7" s="118">
        <f>第4期!AQ10</f>
        <v/>
      </c>
      <c r="J7" s="118">
        <f>第4期!AQ11</f>
        <v/>
      </c>
      <c r="K7" s="118">
        <f>第4期!AQ12</f>
        <v/>
      </c>
      <c r="M7" s="118" t="n">
        <v>6</v>
      </c>
      <c r="N7" s="118">
        <f>INTERCEPT($B$4:B9,$H$4:H9)</f>
        <v/>
      </c>
      <c r="O7" s="118">
        <f>SLOPE($B$4:B9,$H$4:H9)</f>
        <v/>
      </c>
      <c r="P7" s="118">
        <f>SLOPE($O$3:O7,$M$3:M7)*M8+INTERCEPT($O$3:O7,$M$3:M7)</f>
        <v/>
      </c>
      <c r="Q7" s="118">
        <f>SLOPE($N$3:N7,$M$3:M7)*M8+INTERCEPT($N$3:N7,$M$3:M7)</f>
        <v/>
      </c>
      <c r="R7" s="119">
        <f>O7*第7期!$AA$42+回归分析!N7</f>
        <v/>
      </c>
      <c r="S7" s="119">
        <f>P7*M8+Q7</f>
        <v/>
      </c>
      <c r="T7" s="120">
        <f>(R7+S7)/2</f>
        <v/>
      </c>
      <c r="U7" s="1227" t="n"/>
      <c r="V7" s="118" t="n">
        <v>6</v>
      </c>
      <c r="W7" s="118">
        <f>INTERCEPT($C$4:C9,$I$4:I9)</f>
        <v/>
      </c>
      <c r="X7" s="118">
        <f>SLOPE($C$4:C9,$I$4:I9)</f>
        <v/>
      </c>
      <c r="Y7" s="118">
        <f>SLOPE($X$3:X7,$V$3:V7)*V8+INTERCEPT($X$3:X7,$V$3:V7)</f>
        <v/>
      </c>
      <c r="Z7" s="118">
        <f>SLOPE($W$3:W7,$V$3:V7)*V8+INTERCEPT($W$3:W7,$V$3:V7)</f>
        <v/>
      </c>
      <c r="AA7" s="119">
        <f>X7*第7期!$AB$42+回归分析!W7</f>
        <v/>
      </c>
      <c r="AB7" s="119">
        <f>Y7*V8+Z7</f>
        <v/>
      </c>
      <c r="AC7" s="120">
        <f>(AA7+AB7)/2</f>
        <v/>
      </c>
      <c r="AD7" s="1227" t="n"/>
      <c r="AE7" s="118" t="n">
        <v>6</v>
      </c>
      <c r="AF7" s="118">
        <f>INTERCEPT($D$4:$D9,$J$4:$J9)</f>
        <v/>
      </c>
      <c r="AG7" s="118">
        <f>SLOPE($D$4:D9,$J$4:J9)</f>
        <v/>
      </c>
      <c r="AH7" s="118">
        <f>SLOPE($AG$3:AG7,$V$3:V7)*V8+INTERCEPT($AG$3:AG7,$V$3:V7)</f>
        <v/>
      </c>
      <c r="AI7" s="118">
        <f>SLOPE($AF$3:AF7,$V$3:V7)*V8+INTERCEPT($AF$3:AF7,$V$3:V7)</f>
        <v/>
      </c>
      <c r="AJ7" s="119">
        <f>AG7*第7期!$AC$42+回归分析!AF7</f>
        <v/>
      </c>
      <c r="AK7" s="119">
        <f>AH7*AE8+AI7</f>
        <v/>
      </c>
      <c r="AL7" s="120">
        <f>(AJ7+AK7)/2</f>
        <v/>
      </c>
      <c r="AM7" s="1227" t="n"/>
      <c r="AN7" s="118" t="n">
        <v>6</v>
      </c>
      <c r="AO7" s="118">
        <f>INTERCEPT($E$4:$E9,$K$4:$K9)</f>
        <v/>
      </c>
      <c r="AP7" s="118">
        <f>SLOPE($E$4:E9,$K$4:K9)</f>
        <v/>
      </c>
      <c r="AQ7" s="118">
        <f>SLOPE($AP$3:AP7,$V$3:V7)*V8+INTERCEPT($AP$3:AP7,$V$3:V7)</f>
        <v/>
      </c>
      <c r="AR7" s="118">
        <f>SLOPE($AO$3:AO7,$V$3:V7)*V8+INTERCEPT($AO$3:AO7,$V$3:V7)</f>
        <v/>
      </c>
      <c r="AS7" s="119">
        <f>AP7*第7期!$AD$42+回归分析!AO7</f>
        <v/>
      </c>
      <c r="AT7" s="119">
        <f>AQ7*AN8+AR7</f>
        <v/>
      </c>
      <c r="AU7" s="120">
        <f>(AS7+AT7)/2</f>
        <v/>
      </c>
      <c r="AV7" s="1227" t="n"/>
    </row>
    <row r="8">
      <c r="A8" s="118" t="n">
        <v>5</v>
      </c>
      <c r="B8" s="118">
        <f>第5期!B6</f>
        <v/>
      </c>
      <c r="C8" s="118">
        <f>第5期!C6</f>
        <v/>
      </c>
      <c r="D8" s="118">
        <f>第5期!D6</f>
        <v/>
      </c>
      <c r="E8" s="118">
        <f>第5期!E6</f>
        <v/>
      </c>
      <c r="G8" s="118" t="n">
        <v>5</v>
      </c>
      <c r="H8" s="118">
        <f>第5期!AQ9</f>
        <v/>
      </c>
      <c r="I8" s="118">
        <f>第5期!AQ10</f>
        <v/>
      </c>
      <c r="J8" s="118">
        <f>第5期!AQ11</f>
        <v/>
      </c>
      <c r="K8" s="118">
        <f>第5期!AQ12</f>
        <v/>
      </c>
      <c r="M8" s="118" t="n">
        <v>7</v>
      </c>
      <c r="N8" s="118">
        <f>INTERCEPT($B$4:B10,$H$4:H10)</f>
        <v/>
      </c>
      <c r="O8" s="118">
        <f>SLOPE($B$4:B10,$H$4:H10)</f>
        <v/>
      </c>
      <c r="P8" s="118">
        <f>SLOPE($O$3:O8,$M$3:M8)*M9+INTERCEPT($O$3:O8,$M$3:M8)</f>
        <v/>
      </c>
      <c r="Q8" s="118">
        <f>SLOPE($N$3:N8,$M$3:M8)*M9+INTERCEPT($N$3:N8,$M$3:M8)</f>
        <v/>
      </c>
      <c r="R8" s="119">
        <f>O8*第8期!$AA$42+回归分析!N8</f>
        <v/>
      </c>
      <c r="S8" s="119">
        <f>P8*M9+Q8</f>
        <v/>
      </c>
      <c r="T8" s="120">
        <f>(R8+S8)/2</f>
        <v/>
      </c>
      <c r="U8" s="1227" t="n"/>
      <c r="V8" s="118" t="n">
        <v>7</v>
      </c>
      <c r="W8" s="118">
        <f>INTERCEPT($C$4:C10,$I$4:I10)</f>
        <v/>
      </c>
      <c r="X8" s="118">
        <f>SLOPE($C$4:C10,$I$4:I10)</f>
        <v/>
      </c>
      <c r="Y8" s="118">
        <f>SLOPE($X$3:X8,$V$3:V8)*V9+INTERCEPT($X$3:X8,$V$3:V8)</f>
        <v/>
      </c>
      <c r="Z8" s="118">
        <f>SLOPE($W$3:W8,$V$3:V8)*V9+INTERCEPT($W$3:W8,$V$3:V8)</f>
        <v/>
      </c>
      <c r="AA8" s="119">
        <f>X8*第8期!$AB$42+回归分析!W8</f>
        <v/>
      </c>
      <c r="AB8" s="119">
        <f>Y8*V9+Z8</f>
        <v/>
      </c>
      <c r="AC8" s="120">
        <f>(AA8+AB8)/2</f>
        <v/>
      </c>
      <c r="AD8" s="1227" t="n"/>
      <c r="AE8" s="118" t="n">
        <v>7</v>
      </c>
      <c r="AF8" s="118">
        <f>INTERCEPT($D$4:$D10,$J$4:$J10)</f>
        <v/>
      </c>
      <c r="AG8" s="118">
        <f>SLOPE($D$4:D10,$J$4:J10)</f>
        <v/>
      </c>
      <c r="AH8" s="118">
        <f>SLOPE($AG$3:AG8,$V$3:V8)*V9+INTERCEPT($AG$3:AG8,$V$3:V8)</f>
        <v/>
      </c>
      <c r="AI8" s="118">
        <f>SLOPE($AF$3:AF8,$V$3:V8)*V9+INTERCEPT($AF$3:AF8,$V$3:V8)</f>
        <v/>
      </c>
      <c r="AJ8" s="119">
        <f>AG8*第8期!$AC$42+回归分析!AF8</f>
        <v/>
      </c>
      <c r="AK8" s="119">
        <f>AH8*AE9+AI8</f>
        <v/>
      </c>
      <c r="AL8" s="120">
        <f>(AJ8+AK8)/2</f>
        <v/>
      </c>
      <c r="AM8" s="1227" t="n"/>
      <c r="AN8" s="118" t="n">
        <v>7</v>
      </c>
      <c r="AO8" s="118">
        <f>INTERCEPT($E$4:$E10,$K$4:$K10)</f>
        <v/>
      </c>
      <c r="AP8" s="118">
        <f>SLOPE($E$4:E10,$K$4:K10)</f>
        <v/>
      </c>
      <c r="AQ8" s="118">
        <f>SLOPE($AP$3:AP8,$V$3:V8)*V9+INTERCEPT($AP$3:AP8,$V$3:V8)</f>
        <v/>
      </c>
      <c r="AR8" s="118">
        <f>SLOPE($AO$3:AO8,$V$3:V8)*V9+INTERCEPT($AO$3:AO8,$V$3:V8)</f>
        <v/>
      </c>
      <c r="AS8" s="119">
        <f>AP8*第8期!$AD$42+回归分析!AO8</f>
        <v/>
      </c>
      <c r="AT8" s="119">
        <f>AQ8*AN9+AR8</f>
        <v/>
      </c>
      <c r="AU8" s="120">
        <f>(AS8+AT8)/2</f>
        <v/>
      </c>
      <c r="AV8" s="1227" t="n"/>
    </row>
    <row r="9">
      <c r="A9" s="118" t="n">
        <v>6</v>
      </c>
      <c r="B9" s="118">
        <f>第6期!B6</f>
        <v/>
      </c>
      <c r="C9" s="118">
        <f>第6期!C6</f>
        <v/>
      </c>
      <c r="D9" s="118">
        <f>第6期!D6</f>
        <v/>
      </c>
      <c r="E9" s="118">
        <f>第6期!E6</f>
        <v/>
      </c>
      <c r="G9" s="118" t="n">
        <v>6</v>
      </c>
      <c r="H9" s="118">
        <f>第6期!AQ9</f>
        <v/>
      </c>
      <c r="I9" s="118">
        <f>第6期!AQ10</f>
        <v/>
      </c>
      <c r="J9" s="118">
        <f>第6期!AQ11</f>
        <v/>
      </c>
      <c r="K9" s="118">
        <f>第6期!AQ12</f>
        <v/>
      </c>
      <c r="M9" s="118" t="n">
        <v>8</v>
      </c>
      <c r="N9" s="118">
        <f>INTERCEPT($B$4:B11,$H$4:H11)</f>
        <v/>
      </c>
      <c r="O9" s="118">
        <f>SLOPE($B$4:B11,$H$4:H11)</f>
        <v/>
      </c>
      <c r="P9" s="118">
        <f>SLOPE($O$3:O9,$M$3:M9)*M10+INTERCEPT($O$3:O9,$M$3:M9)</f>
        <v/>
      </c>
      <c r="Q9" s="118">
        <f>SLOPE($N$3:N9,$M$3:M9)*M10+INTERCEPT($N$3:N9,$M$3:M9)</f>
        <v/>
      </c>
      <c r="U9" s="1227" t="n"/>
      <c r="V9" s="118" t="n">
        <v>8</v>
      </c>
      <c r="W9" s="118">
        <f>INTERCEPT($C$4:C11,$I$4:I11)</f>
        <v/>
      </c>
      <c r="X9" s="118">
        <f>SLOPE($C$4:C11,$I$4:I11)</f>
        <v/>
      </c>
      <c r="Y9" s="118">
        <f>SLOPE($X$3:X9,$V$3:V9)*V10+INTERCEPT($X$3:X9,$V$3:V9)</f>
        <v/>
      </c>
      <c r="Z9" s="118">
        <f>SLOPE($W$3:W9,$V$3:V9)*V10+INTERCEPT($W$3:W9,$V$3:V9)</f>
        <v/>
      </c>
      <c r="AD9" s="1227" t="n"/>
      <c r="AE9" s="118" t="n">
        <v>8</v>
      </c>
      <c r="AF9" s="118">
        <f>INTERCEPT($D$4:$D11,$J$4:$J11)</f>
        <v/>
      </c>
      <c r="AG9" s="118">
        <f>SLOPE($D$4:D11,$J$4:J11)</f>
        <v/>
      </c>
      <c r="AH9" s="118">
        <f>SLOPE($AG$3:AG9,$V$3:V9)*V10+INTERCEPT($AG$3:AG9,$V$3:V9)</f>
        <v/>
      </c>
      <c r="AI9" s="118">
        <f>SLOPE($AF$3:AF9,$V$3:V9)*V10+INTERCEPT($AF$3:AF9,$V$3:V9)</f>
        <v/>
      </c>
      <c r="AM9" s="1227" t="n"/>
      <c r="AN9" s="118" t="n">
        <v>8</v>
      </c>
      <c r="AO9" s="118">
        <f>INTERCEPT($E$4:$E11,$K$4:$K11)</f>
        <v/>
      </c>
      <c r="AP9" s="118">
        <f>SLOPE($E$4:E11,$K$4:K11)</f>
        <v/>
      </c>
      <c r="AQ9" s="118">
        <f>SLOPE($AP$3:AP9,$V$3:V9)*V10+INTERCEPT($AP$3:AP9,$V$3:V9)</f>
        <v/>
      </c>
      <c r="AR9" s="118">
        <f>SLOPE($AO$3:AO9,$V$3:V9)*V10+INTERCEPT($AO$3:AO9,$V$3:V9)</f>
        <v/>
      </c>
      <c r="AV9" s="1227" t="n"/>
    </row>
    <row r="10">
      <c r="A10" s="118" t="n">
        <v>7</v>
      </c>
      <c r="B10" s="118">
        <f>第7期!B6</f>
        <v/>
      </c>
      <c r="C10" s="118">
        <f>第7期!C6</f>
        <v/>
      </c>
      <c r="D10" s="118">
        <f>第7期!D6</f>
        <v/>
      </c>
      <c r="E10" s="118">
        <f>第7期!E6</f>
        <v/>
      </c>
      <c r="G10" s="118" t="n">
        <v>7</v>
      </c>
      <c r="H10" s="118">
        <f>第7期!AQ9</f>
        <v/>
      </c>
      <c r="I10" s="118">
        <f>第7期!AQ10</f>
        <v/>
      </c>
      <c r="J10" s="118">
        <f>第7期!AQ11</f>
        <v/>
      </c>
      <c r="K10" s="118">
        <f>第7期!AQ12</f>
        <v/>
      </c>
      <c r="U10" s="1227" t="n"/>
      <c r="AD10" s="1227" t="n"/>
      <c r="AM10" s="1227" t="n"/>
      <c r="AV10" s="1227" t="n"/>
    </row>
    <row r="11">
      <c r="A11" s="118" t="n">
        <v>8</v>
      </c>
      <c r="B11" s="118">
        <f>第8期!B6</f>
        <v/>
      </c>
      <c r="C11" s="118">
        <f>第8期!C6</f>
        <v/>
      </c>
      <c r="D11" s="118">
        <f>第8期!D6</f>
        <v/>
      </c>
      <c r="E11" s="118">
        <f>第8期!E6</f>
        <v/>
      </c>
      <c r="G11" s="118" t="n">
        <v>8</v>
      </c>
      <c r="H11" s="118">
        <f>第8期!AQ9</f>
        <v/>
      </c>
      <c r="I11" s="118">
        <f>第8期!AQ10</f>
        <v/>
      </c>
      <c r="J11" s="118">
        <f>第8期!AQ11</f>
        <v/>
      </c>
      <c r="K11" s="118">
        <f>第8期!AQ12</f>
        <v/>
      </c>
      <c r="U11" s="1227" t="n"/>
      <c r="AD11" s="1227" t="n"/>
      <c r="AM11" s="1227" t="n"/>
      <c r="AV11" s="1227" t="n"/>
    </row>
    <row r="12">
      <c r="B12" s="1157" t="inlineStr">
        <is>
          <t>产品2</t>
        </is>
      </c>
      <c r="H12" s="1157" t="inlineStr">
        <is>
          <t>产品2</t>
        </is>
      </c>
      <c r="N12" s="118" t="inlineStr">
        <is>
          <t>截距</t>
        </is>
      </c>
      <c r="O12" s="118" t="inlineStr">
        <is>
          <t>斜率</t>
        </is>
      </c>
      <c r="P12" s="118" t="inlineStr">
        <is>
          <t>斜率回归</t>
        </is>
      </c>
      <c r="Q12" s="118" t="inlineStr">
        <is>
          <t>斜率截距</t>
        </is>
      </c>
      <c r="R12" s="119" t="inlineStr">
        <is>
          <t>价格估计值</t>
        </is>
      </c>
      <c r="S12" s="119" t="inlineStr">
        <is>
          <t>价格估计值2</t>
        </is>
      </c>
      <c r="T12" s="120" t="inlineStr">
        <is>
          <t>平均价格</t>
        </is>
      </c>
      <c r="U12" s="1227" t="n"/>
      <c r="W12" s="118" t="inlineStr">
        <is>
          <t>截距</t>
        </is>
      </c>
      <c r="X12" s="118" t="inlineStr">
        <is>
          <t>斜率</t>
        </is>
      </c>
      <c r="Y12" s="118" t="inlineStr">
        <is>
          <t>斜率回归</t>
        </is>
      </c>
      <c r="Z12" s="118" t="inlineStr">
        <is>
          <t>斜率截距</t>
        </is>
      </c>
      <c r="AA12" s="119" t="inlineStr">
        <is>
          <t>价格估计值</t>
        </is>
      </c>
      <c r="AB12" s="119" t="inlineStr">
        <is>
          <t>价格估计值2</t>
        </is>
      </c>
      <c r="AC12" s="120" t="inlineStr">
        <is>
          <t>平均价格</t>
        </is>
      </c>
      <c r="AD12" s="1227" t="n"/>
      <c r="AF12" s="118" t="inlineStr">
        <is>
          <t>截距</t>
        </is>
      </c>
      <c r="AG12" s="118" t="inlineStr">
        <is>
          <t>斜率</t>
        </is>
      </c>
      <c r="AH12" s="118" t="inlineStr">
        <is>
          <t>斜率回归</t>
        </is>
      </c>
      <c r="AI12" s="118" t="inlineStr">
        <is>
          <t>斜率截距</t>
        </is>
      </c>
      <c r="AJ12" s="119" t="inlineStr">
        <is>
          <t>价格估计值</t>
        </is>
      </c>
      <c r="AK12" s="119" t="inlineStr">
        <is>
          <t>价格估计值2</t>
        </is>
      </c>
      <c r="AL12" s="120" t="inlineStr">
        <is>
          <t>平均价格</t>
        </is>
      </c>
      <c r="AM12" s="1227" t="n"/>
      <c r="AO12" s="118" t="inlineStr">
        <is>
          <t>截距</t>
        </is>
      </c>
      <c r="AP12" s="118" t="inlineStr">
        <is>
          <t>斜率</t>
        </is>
      </c>
      <c r="AQ12" s="118" t="inlineStr">
        <is>
          <t>斜率回归</t>
        </is>
      </c>
      <c r="AR12" s="118" t="inlineStr">
        <is>
          <t>斜率截距</t>
        </is>
      </c>
      <c r="AS12" s="119" t="inlineStr">
        <is>
          <t>价格估计值</t>
        </is>
      </c>
      <c r="AT12" s="119" t="inlineStr">
        <is>
          <t>价格估计值2</t>
        </is>
      </c>
      <c r="AU12" s="120" t="inlineStr">
        <is>
          <t>平均价格</t>
        </is>
      </c>
      <c r="AV12" s="1227" t="n"/>
    </row>
    <row r="13">
      <c r="B13" s="118" t="inlineStr">
        <is>
          <t>市场1</t>
        </is>
      </c>
      <c r="C13" s="118" t="inlineStr">
        <is>
          <t>市场2</t>
        </is>
      </c>
      <c r="D13" s="118" t="inlineStr">
        <is>
          <t>市场3</t>
        </is>
      </c>
      <c r="E13" s="118" t="inlineStr">
        <is>
          <t>市场4</t>
        </is>
      </c>
      <c r="H13" s="118" t="inlineStr">
        <is>
          <t>市场1</t>
        </is>
      </c>
      <c r="I13" s="118" t="inlineStr">
        <is>
          <t>市场2</t>
        </is>
      </c>
      <c r="J13" s="118" t="inlineStr">
        <is>
          <t>市场3</t>
        </is>
      </c>
      <c r="K13" s="118" t="inlineStr">
        <is>
          <t>市场4</t>
        </is>
      </c>
      <c r="M13" s="118" t="n">
        <v>2</v>
      </c>
      <c r="N13" s="118">
        <f>INTERCEPT($B$14:B15,$H$14:H15)</f>
        <v/>
      </c>
      <c r="O13" s="118">
        <f>SLOPE($B$14:B15,$H$14:H15)</f>
        <v/>
      </c>
      <c r="R13" s="119">
        <f>O13*第3期!$AA$43+回归分析!N13</f>
        <v/>
      </c>
      <c r="S13" s="119" t="n"/>
      <c r="T13" s="120" t="n"/>
      <c r="U13" s="1227" t="n"/>
      <c r="V13" s="118" t="n">
        <v>2</v>
      </c>
      <c r="W13" s="118">
        <f>INTERCEPT($C$14:C15,$I$14:I15)</f>
        <v/>
      </c>
      <c r="X13" s="118">
        <f>SLOPE($C$14:C15,$I$14:I15)</f>
        <v/>
      </c>
      <c r="AA13" s="119">
        <f>X13*第3期!$AB$43+回归分析!W13</f>
        <v/>
      </c>
      <c r="AB13" s="119" t="n"/>
      <c r="AC13" s="120" t="n"/>
      <c r="AD13" s="1227" t="n"/>
      <c r="AE13" s="118" t="n">
        <v>2</v>
      </c>
      <c r="AF13" s="118">
        <f>INTERCEPT($D$14:D15,$J$14:J15)</f>
        <v/>
      </c>
      <c r="AG13" s="118">
        <f>SLOPE($D$14:D15,$J$14:J15)</f>
        <v/>
      </c>
      <c r="AJ13" s="119">
        <f>AG13*第3期!$AC$43+回归分析!AF13</f>
        <v/>
      </c>
      <c r="AK13" s="119" t="n"/>
      <c r="AL13" s="120" t="n"/>
      <c r="AM13" s="1227" t="n"/>
      <c r="AN13" s="118" t="n">
        <v>2</v>
      </c>
      <c r="AO13" s="118">
        <f>INTERCEPT($E$14:E15,$K$14:K15)</f>
        <v/>
      </c>
      <c r="AP13" s="118">
        <f>SLOPE($E$14:E15,$K$14:K15)</f>
        <v/>
      </c>
      <c r="AS13" s="119">
        <f>AP13*第3期!$AD$43+回归分析!AO13</f>
        <v/>
      </c>
      <c r="AT13" s="119" t="n"/>
      <c r="AU13" s="120" t="n"/>
      <c r="AV13" s="1227" t="n"/>
    </row>
    <row r="14">
      <c r="A14" s="118" t="n">
        <v>1</v>
      </c>
      <c r="B14" s="118">
        <f>第1期!B7</f>
        <v/>
      </c>
      <c r="C14" s="118">
        <f>第1期!C7</f>
        <v/>
      </c>
      <c r="D14" s="118">
        <f>第1期!D7</f>
        <v/>
      </c>
      <c r="E14" s="118">
        <f>第1期!E7</f>
        <v/>
      </c>
      <c r="G14" s="118" t="n">
        <v>1</v>
      </c>
      <c r="H14" s="118">
        <f>第1期!AQ13</f>
        <v/>
      </c>
      <c r="I14" s="118">
        <f>第1期!AQ14</f>
        <v/>
      </c>
      <c r="J14" s="118">
        <f>第1期!AQ15</f>
        <v/>
      </c>
      <c r="K14" s="118">
        <f>第1期!AQ16</f>
        <v/>
      </c>
      <c r="M14" s="118" t="n">
        <v>3</v>
      </c>
      <c r="N14" s="118">
        <f>INTERCEPT($B$14:B16,$H$14:H16)</f>
        <v/>
      </c>
      <c r="O14" s="118">
        <f>SLOPE($B$14:B16,$H$14:H16)</f>
        <v/>
      </c>
      <c r="P14" s="118">
        <f>SLOPE($O$13:O14,$V$3:V4)*V5+INTERCEPT($O$13:O14,$V$3:V4)</f>
        <v/>
      </c>
      <c r="Q14" s="118">
        <f>SLOPE($N$13:N14,$V$13:V14)*V5+INTERCEPT($N$13:N14,$V$3:V4)</f>
        <v/>
      </c>
      <c r="R14" s="119">
        <f>O14*第4期!$AA$43+回归分析!N14</f>
        <v/>
      </c>
      <c r="S14" s="119">
        <f>P14*M15+Q14</f>
        <v/>
      </c>
      <c r="T14" s="120">
        <f>(R14+S14)/2</f>
        <v/>
      </c>
      <c r="U14" s="1227" t="n"/>
      <c r="V14" s="118" t="n">
        <v>3</v>
      </c>
      <c r="W14" s="118">
        <f>INTERCEPT($C$14:C16,$I$14:I16)</f>
        <v/>
      </c>
      <c r="X14" s="118">
        <f>SLOPE($C$14:C16,$I$14:I16)</f>
        <v/>
      </c>
      <c r="Y14" s="118">
        <f>SLOPE($X$13:X14,$V$3:V4)*V5+INTERCEPT($X$13:X14,$V$3:V4)</f>
        <v/>
      </c>
      <c r="Z14" s="118">
        <f>SLOPE($W$13:W14,$V$13:V14)*V5+INTERCEPT($W$13:W14,$V$13:V14)</f>
        <v/>
      </c>
      <c r="AA14" s="119">
        <f>X14*第4期!$AB$43+回归分析!W14</f>
        <v/>
      </c>
      <c r="AB14" s="119">
        <f>Y14*V15+Z14</f>
        <v/>
      </c>
      <c r="AC14" s="120">
        <f>(AA14+AB14)/2</f>
        <v/>
      </c>
      <c r="AD14" s="1227" t="n"/>
      <c r="AE14" s="118" t="n">
        <v>3</v>
      </c>
      <c r="AF14" s="118">
        <f>INTERCEPT($D$14:D16,$J$14:J16)</f>
        <v/>
      </c>
      <c r="AG14" s="118">
        <f>SLOPE($D$14:D16,$J$14:J16)</f>
        <v/>
      </c>
      <c r="AH14" s="118">
        <f>SLOPE($AG$13:AG14,$V$3:V4)*V5+INTERCEPT($AG$13:AG14,$V$3:V4)</f>
        <v/>
      </c>
      <c r="AI14" s="118">
        <f>SLOPE($AF$13:AF14,$V$3:V4)*V5+INTERCEPT($AF$13:AF14,$V$3:V4)</f>
        <v/>
      </c>
      <c r="AJ14" s="119">
        <f>AG14*第4期!$AC$43+回归分析!AF14</f>
        <v/>
      </c>
      <c r="AK14" s="119">
        <f>AH14*AE15+AI14</f>
        <v/>
      </c>
      <c r="AL14" s="120">
        <f>(AJ14+AK14)/2</f>
        <v/>
      </c>
      <c r="AM14" s="1227" t="n"/>
      <c r="AN14" s="118" t="n">
        <v>3</v>
      </c>
      <c r="AO14" s="118">
        <f>INTERCEPT($E$14:E16,$K$14:K16)</f>
        <v/>
      </c>
      <c r="AP14" s="118">
        <f>SLOPE($E$14:E16,$K$14:K16)</f>
        <v/>
      </c>
      <c r="AQ14" s="118">
        <f>SLOPE($AP$13:AP14,$V$3:V4)*V5+INTERCEPT($AP$13:AP14,$V$3:V4)</f>
        <v/>
      </c>
      <c r="AR14" s="118">
        <f>SLOPE($AO$13:AO14,$V$3:V4)*V5+INTERCEPT($AO$13:AO14,$V$3:V4)</f>
        <v/>
      </c>
      <c r="AS14" s="119">
        <f>AP14*第4期!$AD$43+回归分析!AO14</f>
        <v/>
      </c>
      <c r="AT14" s="119">
        <f>AQ14*AN15+AR14</f>
        <v/>
      </c>
      <c r="AU14" s="120">
        <f>(AS14+AT14)/2</f>
        <v/>
      </c>
      <c r="AV14" s="1227" t="n"/>
    </row>
    <row r="15">
      <c r="A15" s="118" t="n">
        <v>2</v>
      </c>
      <c r="B15" s="118">
        <f>第2期!B7</f>
        <v/>
      </c>
      <c r="C15" s="118">
        <f>第2期!C7</f>
        <v/>
      </c>
      <c r="D15" s="118">
        <f>第2期!D7</f>
        <v/>
      </c>
      <c r="E15" s="118">
        <f>第2期!E7</f>
        <v/>
      </c>
      <c r="G15" s="118" t="n">
        <v>2</v>
      </c>
      <c r="H15" s="118">
        <f>第2期!AQ13</f>
        <v/>
      </c>
      <c r="I15" s="118">
        <f>第2期!AQ14</f>
        <v/>
      </c>
      <c r="J15" s="118">
        <f>第2期!AQ15</f>
        <v/>
      </c>
      <c r="K15" s="118">
        <f>第2期!AQ16</f>
        <v/>
      </c>
      <c r="M15" s="118" t="n">
        <v>4</v>
      </c>
      <c r="N15" s="118">
        <f>INTERCEPT($B$14:B17,$H$14:H17)</f>
        <v/>
      </c>
      <c r="O15" s="118">
        <f>SLOPE($B$14:B17,$H$14:H17)</f>
        <v/>
      </c>
      <c r="P15" s="118">
        <f>SLOPE($O$13:O15,$V$3:V5)*V6+INTERCEPT($O$13:O15,$V$3:V5)</f>
        <v/>
      </c>
      <c r="Q15" s="118">
        <f>SLOPE($N$13:N15,$V$13:V15)*V6+INTERCEPT($N$13:N15,$V$3:V5)</f>
        <v/>
      </c>
      <c r="R15" s="119">
        <f>O15*第5期!$AA$43+回归分析!N15</f>
        <v/>
      </c>
      <c r="S15" s="119">
        <f>P15*M16+Q15</f>
        <v/>
      </c>
      <c r="T15" s="120">
        <f>(R15+S15)/2</f>
        <v/>
      </c>
      <c r="U15" s="1227" t="n"/>
      <c r="V15" s="118" t="n">
        <v>4</v>
      </c>
      <c r="W15" s="118">
        <f>INTERCEPT($C$14:C17,$I$14:I17)</f>
        <v/>
      </c>
      <c r="X15" s="118">
        <f>SLOPE($C$14:C17,$I$14:I17)</f>
        <v/>
      </c>
      <c r="Y15" s="118">
        <f>SLOPE($X$13:X15,$V$3:V5)*V6+INTERCEPT($X$13:X15,$V$3:V5)</f>
        <v/>
      </c>
      <c r="Z15" s="118">
        <f>SLOPE($W$13:W15,$V$13:V15)*V6+INTERCEPT($W$13:W15,$V$13:V15)</f>
        <v/>
      </c>
      <c r="AA15" s="119">
        <f>X15*第5期!$AB$43+回归分析!W15</f>
        <v/>
      </c>
      <c r="AB15" s="119">
        <f>Y15*V16+Z15</f>
        <v/>
      </c>
      <c r="AC15" s="120">
        <f>(AA15+AB15)/2</f>
        <v/>
      </c>
      <c r="AD15" s="1227" t="n"/>
      <c r="AE15" s="118" t="n">
        <v>4</v>
      </c>
      <c r="AF15" s="118">
        <f>INTERCEPT($D$14:D17,$J$14:J17)</f>
        <v/>
      </c>
      <c r="AG15" s="118">
        <f>SLOPE($D$14:D17,$J$14:J17)</f>
        <v/>
      </c>
      <c r="AH15" s="118">
        <f>SLOPE($AG$13:AG15,$V$3:V5)*V6+INTERCEPT($AG$13:AG15,$V$3:V5)</f>
        <v/>
      </c>
      <c r="AI15" s="118">
        <f>SLOPE($AF$13:AF15,$V$3:V5)*V6+INTERCEPT($AF$13:AF15,$V$3:V5)</f>
        <v/>
      </c>
      <c r="AJ15" s="119">
        <f>AG15*第5期!$AC$43+回归分析!AF15</f>
        <v/>
      </c>
      <c r="AK15" s="119">
        <f>AH15*AE16+AI15</f>
        <v/>
      </c>
      <c r="AL15" s="120">
        <f>(AJ15+AK15)/2</f>
        <v/>
      </c>
      <c r="AM15" s="1227" t="n"/>
      <c r="AN15" s="118" t="n">
        <v>4</v>
      </c>
      <c r="AO15" s="118">
        <f>INTERCEPT($E$14:E17,$K$14:K17)</f>
        <v/>
      </c>
      <c r="AP15" s="118">
        <f>SLOPE($E$14:E17,$K$14:K17)</f>
        <v/>
      </c>
      <c r="AQ15" s="118">
        <f>SLOPE($AP$13:AP15,$V$3:V5)*V6+INTERCEPT($AP$13:AP15,$V$3:V5)</f>
        <v/>
      </c>
      <c r="AR15" s="118">
        <f>SLOPE($AO$13:AO15,$V$3:V5)*V6+INTERCEPT($AO$13:AO15,$V$3:V5)</f>
        <v/>
      </c>
      <c r="AS15" s="119">
        <f>AP15*第5期!$AD$43+回归分析!AO15</f>
        <v/>
      </c>
      <c r="AT15" s="119">
        <f>AQ15*AN16+AR15</f>
        <v/>
      </c>
      <c r="AU15" s="120">
        <f>(AS15+AT15)/2</f>
        <v/>
      </c>
      <c r="AV15" s="1227" t="n"/>
    </row>
    <row r="16">
      <c r="A16" s="118" t="n">
        <v>3</v>
      </c>
      <c r="B16" s="118">
        <f>第3期!B7</f>
        <v/>
      </c>
      <c r="C16" s="118">
        <f>第3期!C7</f>
        <v/>
      </c>
      <c r="D16" s="118">
        <f>第3期!D7</f>
        <v/>
      </c>
      <c r="E16" s="118">
        <f>第3期!E7</f>
        <v/>
      </c>
      <c r="G16" s="118" t="n">
        <v>3</v>
      </c>
      <c r="H16" s="118">
        <f>第3期!AQ13</f>
        <v/>
      </c>
      <c r="I16" s="118">
        <f>第3期!AQ14</f>
        <v/>
      </c>
      <c r="J16" s="118">
        <f>第3期!AQ15</f>
        <v/>
      </c>
      <c r="K16" s="118">
        <f>第3期!AQ16</f>
        <v/>
      </c>
      <c r="M16" s="118" t="n">
        <v>5</v>
      </c>
      <c r="N16" s="118">
        <f>INTERCEPT($B$14:B18,$H$14:H18)</f>
        <v/>
      </c>
      <c r="O16" s="118">
        <f>SLOPE($B$14:B18,$H$14:H18)</f>
        <v/>
      </c>
      <c r="P16" s="118">
        <f>SLOPE($O$13:O16,$V$3:V6)*V7+INTERCEPT($O$13:O16,$V$3:V6)</f>
        <v/>
      </c>
      <c r="Q16" s="118">
        <f>SLOPE($N$13:N16,$V$13:V16)*V7+INTERCEPT($N$13:N16,$V$3:V6)</f>
        <v/>
      </c>
      <c r="R16" s="119">
        <f>O16*第6期!$AA$43+回归分析!N16</f>
        <v/>
      </c>
      <c r="S16" s="119">
        <f>P16*M17+Q16</f>
        <v/>
      </c>
      <c r="T16" s="120">
        <f>(R16+S16)/2</f>
        <v/>
      </c>
      <c r="U16" s="1227" t="n"/>
      <c r="V16" s="118" t="n">
        <v>5</v>
      </c>
      <c r="W16" s="118">
        <f>INTERCEPT($C$14:C18,$I$14:I18)</f>
        <v/>
      </c>
      <c r="X16" s="118">
        <f>SLOPE($C$14:C18,$I$14:I18)</f>
        <v/>
      </c>
      <c r="Y16" s="118">
        <f>SLOPE($X$13:X16,$V$3:V6)*V7+INTERCEPT($X$13:X16,$V$3:V6)</f>
        <v/>
      </c>
      <c r="Z16" s="118">
        <f>SLOPE($W$13:W16,$V$13:V16)*V7+INTERCEPT($W$13:W16,$V$13:V16)</f>
        <v/>
      </c>
      <c r="AA16" s="119">
        <f>X16*第6期!$AB$43+回归分析!W16</f>
        <v/>
      </c>
      <c r="AB16" s="119">
        <f>Y16*V17+Z16</f>
        <v/>
      </c>
      <c r="AC16" s="120">
        <f>(AA16+AB16)/2</f>
        <v/>
      </c>
      <c r="AD16" s="1227" t="n"/>
      <c r="AE16" s="118" t="n">
        <v>5</v>
      </c>
      <c r="AF16" s="118">
        <f>INTERCEPT($D$14:D18,$J$14:J18)</f>
        <v/>
      </c>
      <c r="AG16" s="118">
        <f>SLOPE($D$14:D18,$J$14:J18)</f>
        <v/>
      </c>
      <c r="AH16" s="118">
        <f>SLOPE($AG$13:AG16,$V$3:V6)*V7+INTERCEPT($AG$13:AG16,$V$3:V6)</f>
        <v/>
      </c>
      <c r="AI16" s="118">
        <f>SLOPE($AF$13:AF16,$V$3:V6)*V7+INTERCEPT($AF$13:AF16,$V$3:V6)</f>
        <v/>
      </c>
      <c r="AJ16" s="119">
        <f>AG16*第6期!$AC$43+回归分析!AF16</f>
        <v/>
      </c>
      <c r="AK16" s="119">
        <f>AH16*AE17+AI16</f>
        <v/>
      </c>
      <c r="AL16" s="120">
        <f>(AJ16+AK16)/2</f>
        <v/>
      </c>
      <c r="AM16" s="1227" t="n"/>
      <c r="AN16" s="118" t="n">
        <v>5</v>
      </c>
      <c r="AO16" s="118">
        <f>INTERCEPT($E$14:E18,$K$14:K18)</f>
        <v/>
      </c>
      <c r="AP16" s="118">
        <f>SLOPE($E$14:E18,$K$14:K18)</f>
        <v/>
      </c>
      <c r="AQ16" s="118">
        <f>SLOPE($AP$13:AP16,$V$3:V6)*V7+INTERCEPT($AP$13:AP16,$V$3:V6)</f>
        <v/>
      </c>
      <c r="AR16" s="118">
        <f>SLOPE($AO$13:AO16,$V$3:V6)*V7+INTERCEPT($AO$13:AO16,$V$3:V6)</f>
        <v/>
      </c>
      <c r="AS16" s="119">
        <f>AP16*第6期!$AD$43+回归分析!AO16</f>
        <v/>
      </c>
      <c r="AT16" s="119">
        <f>AQ16*AN17+AR16</f>
        <v/>
      </c>
      <c r="AU16" s="120">
        <f>(AS16+AT16)/2</f>
        <v/>
      </c>
      <c r="AV16" s="1227" t="n"/>
    </row>
    <row r="17">
      <c r="A17" s="118" t="n">
        <v>4</v>
      </c>
      <c r="B17" s="118">
        <f>第4期!B7</f>
        <v/>
      </c>
      <c r="C17" s="118">
        <f>第4期!C7</f>
        <v/>
      </c>
      <c r="D17" s="118">
        <f>第4期!D7</f>
        <v/>
      </c>
      <c r="E17" s="118">
        <f>第4期!E7</f>
        <v/>
      </c>
      <c r="G17" s="118" t="n">
        <v>4</v>
      </c>
      <c r="H17" s="118">
        <f>第4期!AQ13</f>
        <v/>
      </c>
      <c r="I17" s="118">
        <f>第4期!AQ14</f>
        <v/>
      </c>
      <c r="J17" s="118">
        <f>第4期!AQ15</f>
        <v/>
      </c>
      <c r="K17" s="118">
        <f>第4期!AQ16</f>
        <v/>
      </c>
      <c r="M17" s="118" t="n">
        <v>6</v>
      </c>
      <c r="N17" s="118">
        <f>INTERCEPT($B$14:B19,$H$14:H19)</f>
        <v/>
      </c>
      <c r="O17" s="118">
        <f>SLOPE($B$14:B19,$H$14:H19)</f>
        <v/>
      </c>
      <c r="P17" s="118">
        <f>SLOPE($O$13:O17,$V$3:V7)*V8+INTERCEPT($O$13:O17,$V$3:V7)</f>
        <v/>
      </c>
      <c r="Q17" s="118">
        <f>SLOPE($N$13:N17,$V$13:V17)*V8+INTERCEPT($N$13:N17,$V$3:V7)</f>
        <v/>
      </c>
      <c r="R17" s="119">
        <f>O17*第7期!$AA$43+回归分析!N17</f>
        <v/>
      </c>
      <c r="S17" s="119">
        <f>P17*M18+Q17</f>
        <v/>
      </c>
      <c r="T17" s="120">
        <f>(R17+S17)/2</f>
        <v/>
      </c>
      <c r="U17" s="1227" t="n"/>
      <c r="V17" s="118" t="n">
        <v>6</v>
      </c>
      <c r="W17" s="118">
        <f>INTERCEPT($C$14:C19,$I$14:I19)</f>
        <v/>
      </c>
      <c r="X17" s="118">
        <f>SLOPE($C$14:C19,$I$14:I19)</f>
        <v/>
      </c>
      <c r="Y17" s="118">
        <f>SLOPE($X$13:X17,$V$3:V7)*V8+INTERCEPT($X$13:X17,$V$3:V7)</f>
        <v/>
      </c>
      <c r="Z17" s="118">
        <f>SLOPE($W$13:W17,$V$13:V17)*V8+INTERCEPT($W$13:W17,$V$13:V17)</f>
        <v/>
      </c>
      <c r="AA17" s="119">
        <f>X17*第7期!$AB$43+回归分析!W17</f>
        <v/>
      </c>
      <c r="AB17" s="119">
        <f>Y17*V18+Z17</f>
        <v/>
      </c>
      <c r="AC17" s="120">
        <f>(AA17+AB17)/2</f>
        <v/>
      </c>
      <c r="AD17" s="1227" t="n"/>
      <c r="AE17" s="118" t="n">
        <v>6</v>
      </c>
      <c r="AF17" s="118">
        <f>INTERCEPT($D$14:D19,$J$14:J19)</f>
        <v/>
      </c>
      <c r="AG17" s="118">
        <f>SLOPE($D$14:D19,$J$14:J19)</f>
        <v/>
      </c>
      <c r="AH17" s="118">
        <f>SLOPE($AG$13:AG17,$V$3:V7)*V8+INTERCEPT($AG$13:AG17,$V$3:V7)</f>
        <v/>
      </c>
      <c r="AI17" s="118">
        <f>SLOPE($AF$13:AF17,$V$3:V7)*V8+INTERCEPT($AF$13:AF17,$V$3:V7)</f>
        <v/>
      </c>
      <c r="AJ17" s="119">
        <f>AG17*第7期!$AC$43+回归分析!AF17</f>
        <v/>
      </c>
      <c r="AK17" s="119">
        <f>AH17*AE18+AI17</f>
        <v/>
      </c>
      <c r="AL17" s="120">
        <f>(AJ17+AK17)/2</f>
        <v/>
      </c>
      <c r="AM17" s="1227" t="n"/>
      <c r="AN17" s="118" t="n">
        <v>6</v>
      </c>
      <c r="AO17" s="118">
        <f>INTERCEPT($E$14:E19,$K$14:K19)</f>
        <v/>
      </c>
      <c r="AP17" s="118">
        <f>SLOPE($E$14:E19,$K$14:K19)</f>
        <v/>
      </c>
      <c r="AQ17" s="118">
        <f>SLOPE($AP$13:AP17,$V$3:V7)*V8+INTERCEPT($AP$13:AP17,$V$3:V7)</f>
        <v/>
      </c>
      <c r="AR17" s="118">
        <f>SLOPE($AO$13:AO17,$V$3:V7)*V8+INTERCEPT($AO$13:AO17,$V$3:V7)</f>
        <v/>
      </c>
      <c r="AS17" s="119">
        <f>AP17*第7期!$AD$43+回归分析!AO17</f>
        <v/>
      </c>
      <c r="AT17" s="119">
        <f>AQ17*AN18+AR17</f>
        <v/>
      </c>
      <c r="AU17" s="120">
        <f>(AS17+AT17)/2</f>
        <v/>
      </c>
      <c r="AV17" s="1227" t="n"/>
    </row>
    <row r="18">
      <c r="A18" s="118" t="n">
        <v>5</v>
      </c>
      <c r="B18" s="118">
        <f>第5期!B7</f>
        <v/>
      </c>
      <c r="C18" s="118">
        <f>第5期!C7</f>
        <v/>
      </c>
      <c r="D18" s="118">
        <f>第5期!D7</f>
        <v/>
      </c>
      <c r="E18" s="118">
        <f>第5期!E7</f>
        <v/>
      </c>
      <c r="G18" s="118" t="n">
        <v>5</v>
      </c>
      <c r="H18" s="118">
        <f>第5期!AQ13</f>
        <v/>
      </c>
      <c r="I18" s="118">
        <f>第5期!AQ14</f>
        <v/>
      </c>
      <c r="J18" s="118">
        <f>第5期!AQ15</f>
        <v/>
      </c>
      <c r="K18" s="118">
        <f>第5期!AQ16</f>
        <v/>
      </c>
      <c r="M18" s="118" t="n">
        <v>7</v>
      </c>
      <c r="N18" s="118">
        <f>INTERCEPT($B$14:B20,$H$14:H20)</f>
        <v/>
      </c>
      <c r="O18" s="118">
        <f>SLOPE($B$14:B20,$H$14:H20)</f>
        <v/>
      </c>
      <c r="P18" s="118">
        <f>SLOPE($O$13:O18,$V$3:V8)*V9+INTERCEPT($O$13:O18,$V$3:V8)</f>
        <v/>
      </c>
      <c r="Q18" s="118">
        <f>SLOPE($N$13:N18,$V$13:V18)*V9+INTERCEPT($N$13:N18,$V$3:V8)</f>
        <v/>
      </c>
      <c r="R18" s="119">
        <f>O18*第8期!$AA$43+回归分析!N18</f>
        <v/>
      </c>
      <c r="S18" s="119">
        <f>P18*M19+Q18</f>
        <v/>
      </c>
      <c r="T18" s="120">
        <f>(R18+S18)/2</f>
        <v/>
      </c>
      <c r="U18" s="1227" t="n"/>
      <c r="V18" s="118" t="n">
        <v>7</v>
      </c>
      <c r="W18" s="118">
        <f>INTERCEPT($C$14:C20,$I$14:I20)</f>
        <v/>
      </c>
      <c r="X18" s="118">
        <f>SLOPE($C$14:C20,$I$14:I20)</f>
        <v/>
      </c>
      <c r="Y18" s="118">
        <f>SLOPE($X$13:X18,$V$3:V8)*V9+INTERCEPT($X$13:X18,$V$3:V8)</f>
        <v/>
      </c>
      <c r="Z18" s="118">
        <f>SLOPE($W$13:W18,$V$13:V18)*V9+INTERCEPT($W$13:W18,$V$13:V18)</f>
        <v/>
      </c>
      <c r="AA18" s="119">
        <f>X18*第8期!$AB$43+回归分析!W18</f>
        <v/>
      </c>
      <c r="AB18" s="119">
        <f>Y18*V19+Z18</f>
        <v/>
      </c>
      <c r="AC18" s="120">
        <f>(AA18+AB18)/2</f>
        <v/>
      </c>
      <c r="AD18" s="1227" t="n"/>
      <c r="AE18" s="118" t="n">
        <v>7</v>
      </c>
      <c r="AF18" s="118">
        <f>INTERCEPT($D$14:D20,$J$14:J20)</f>
        <v/>
      </c>
      <c r="AG18" s="118">
        <f>SLOPE($D$14:D20,$J$14:J20)</f>
        <v/>
      </c>
      <c r="AH18" s="118">
        <f>SLOPE($AG$13:AG18,$V$3:V8)*V9+INTERCEPT($AG$13:AG18,$V$3:V8)</f>
        <v/>
      </c>
      <c r="AI18" s="118">
        <f>SLOPE($AF$13:AF18,$V$3:V8)*V9+INTERCEPT($AF$13:AF18,$V$3:V8)</f>
        <v/>
      </c>
      <c r="AJ18" s="119">
        <f>AG18*第8期!$AC$43+回归分析!AF18</f>
        <v/>
      </c>
      <c r="AK18" s="119">
        <f>AH18*AE19+AI18</f>
        <v/>
      </c>
      <c r="AL18" s="120">
        <f>(AJ18+AK18)/2</f>
        <v/>
      </c>
      <c r="AM18" s="1227" t="n"/>
      <c r="AN18" s="118" t="n">
        <v>7</v>
      </c>
      <c r="AO18" s="118">
        <f>INTERCEPT($E$14:E20,$K$14:K20)</f>
        <v/>
      </c>
      <c r="AP18" s="118">
        <f>SLOPE($E$14:E20,$K$14:K20)</f>
        <v/>
      </c>
      <c r="AQ18" s="118">
        <f>SLOPE($AP$13:AP18,$V$3:V8)*V9+INTERCEPT($AP$13:AP18,$V$3:V8)</f>
        <v/>
      </c>
      <c r="AR18" s="118">
        <f>SLOPE($AO$13:AO18,$V$3:V8)*V9+INTERCEPT($AO$13:AO18,$V$3:V8)</f>
        <v/>
      </c>
      <c r="AS18" s="119">
        <f>AP18*第8期!$AD$43+回归分析!AO18</f>
        <v/>
      </c>
      <c r="AT18" s="119">
        <f>AQ18*AN19+AR18</f>
        <v/>
      </c>
      <c r="AU18" s="120">
        <f>(AS18+AT18)/2</f>
        <v/>
      </c>
      <c r="AV18" s="1227" t="n"/>
    </row>
    <row r="19">
      <c r="A19" s="118" t="n">
        <v>6</v>
      </c>
      <c r="B19" s="118">
        <f>第6期!B7</f>
        <v/>
      </c>
      <c r="C19" s="118">
        <f>第6期!C7</f>
        <v/>
      </c>
      <c r="D19" s="118">
        <f>第6期!D7</f>
        <v/>
      </c>
      <c r="E19" s="118">
        <f>第6期!E7</f>
        <v/>
      </c>
      <c r="G19" s="118" t="n">
        <v>6</v>
      </c>
      <c r="H19" s="118">
        <f>第6期!AQ13</f>
        <v/>
      </c>
      <c r="I19" s="118">
        <f>第6期!AQ14</f>
        <v/>
      </c>
      <c r="J19" s="118">
        <f>第6期!AQ15</f>
        <v/>
      </c>
      <c r="K19" s="118">
        <f>第6期!AQ16</f>
        <v/>
      </c>
      <c r="M19" s="118" t="n">
        <v>8</v>
      </c>
      <c r="N19" s="118">
        <f>INTERCEPT($B$14:B21,$H$14:H21)</f>
        <v/>
      </c>
      <c r="O19" s="118">
        <f>SLOPE($B$14:B21,$H$14:H21)</f>
        <v/>
      </c>
      <c r="P19" s="118">
        <f>SLOPE($O$13:O19,$V$3:V9)*V10+INTERCEPT($O$13:O19,$V$3:V9)</f>
        <v/>
      </c>
      <c r="Q19" s="118">
        <f>SLOPE($N$13:N19,$V$13:V19)*V10+INTERCEPT($N$13:N19,$V$3:V9)</f>
        <v/>
      </c>
      <c r="U19" s="1227" t="n"/>
      <c r="V19" s="118" t="n">
        <v>8</v>
      </c>
      <c r="W19" s="118">
        <f>INTERCEPT($C$14:C21,$I$14:I21)</f>
        <v/>
      </c>
      <c r="X19" s="118">
        <f>SLOPE($C$14:C21,$I$14:I21)</f>
        <v/>
      </c>
      <c r="Y19" s="118">
        <f>SLOPE($X$13:X19,$V$3:V9)*V10+INTERCEPT($X$13:X19,$V$3:V9)</f>
        <v/>
      </c>
      <c r="Z19" s="118">
        <f>SLOPE($W$13:W19,$V$13:V19)*V10+INTERCEPT($W$13:W19,$V$13:V19)</f>
        <v/>
      </c>
      <c r="AD19" s="1227" t="n"/>
      <c r="AE19" s="118" t="n">
        <v>8</v>
      </c>
      <c r="AF19" s="118">
        <f>INTERCEPT($D$14:D21,$J$14:J21)</f>
        <v/>
      </c>
      <c r="AG19" s="118">
        <f>SLOPE($D$14:D21,$J$14:J21)</f>
        <v/>
      </c>
      <c r="AH19" s="118">
        <f>SLOPE($AG$13:AG19,$V$3:V9)*V10+INTERCEPT($AG$13:AG19,$V$3:V9)</f>
        <v/>
      </c>
      <c r="AI19" s="118">
        <f>SLOPE($AF$13:AF19,$V$3:V9)*V10+INTERCEPT($AF$13:AF19,$V$3:V9)</f>
        <v/>
      </c>
      <c r="AM19" s="1227" t="n"/>
      <c r="AN19" s="118" t="n">
        <v>8</v>
      </c>
      <c r="AO19" s="118">
        <f>INTERCEPT($E$14:E21,$K$14:K21)</f>
        <v/>
      </c>
      <c r="AP19" s="118">
        <f>SLOPE($E$14:E21,$K$14:K21)</f>
        <v/>
      </c>
      <c r="AQ19" s="118">
        <f>SLOPE($AP$13:AP19,$V$3:V9)*V10+INTERCEPT($AP$13:AP19,$V$3:V9)</f>
        <v/>
      </c>
      <c r="AR19" s="118">
        <f>SLOPE($AO$13:AO19,$V$3:V9)*V10+INTERCEPT($AO$13:AO19,$V$3:V9)</f>
        <v/>
      </c>
      <c r="AV19" s="1227" t="n"/>
    </row>
    <row r="20">
      <c r="A20" s="118" t="n">
        <v>7</v>
      </c>
      <c r="B20" s="118">
        <f>第7期!B7</f>
        <v/>
      </c>
      <c r="C20" s="118">
        <f>第7期!C7</f>
        <v/>
      </c>
      <c r="D20" s="118">
        <f>第7期!D7</f>
        <v/>
      </c>
      <c r="E20" s="118">
        <f>第7期!E7</f>
        <v/>
      </c>
      <c r="G20" s="118" t="n">
        <v>7</v>
      </c>
      <c r="H20" s="118">
        <f>第7期!AQ13</f>
        <v/>
      </c>
      <c r="I20" s="118">
        <f>第7期!AQ14</f>
        <v/>
      </c>
      <c r="J20" s="118">
        <f>第7期!AQ15</f>
        <v/>
      </c>
      <c r="K20" s="118">
        <f>第7期!AQ16</f>
        <v/>
      </c>
      <c r="U20" s="1227" t="n"/>
      <c r="AD20" s="1227" t="n"/>
      <c r="AM20" s="1227" t="n"/>
      <c r="AV20" s="1227" t="n"/>
    </row>
    <row r="21">
      <c r="A21" s="118" t="n">
        <v>8</v>
      </c>
      <c r="B21" s="118">
        <f>第8期!B7</f>
        <v/>
      </c>
      <c r="C21" s="118">
        <f>第8期!C7</f>
        <v/>
      </c>
      <c r="D21" s="118">
        <f>第8期!D7</f>
        <v/>
      </c>
      <c r="E21" s="118">
        <f>第8期!E7</f>
        <v/>
      </c>
      <c r="G21" s="118" t="n">
        <v>8</v>
      </c>
      <c r="U21" s="1227" t="n"/>
      <c r="AD21" s="1227" t="n"/>
      <c r="AM21" s="1227" t="n"/>
      <c r="AV21" s="1227" t="n"/>
    </row>
    <row r="22">
      <c r="B22" s="1157" t="inlineStr">
        <is>
          <t>产品3</t>
        </is>
      </c>
      <c r="H22" s="1157" t="inlineStr">
        <is>
          <t>产品3</t>
        </is>
      </c>
      <c r="N22" s="118" t="inlineStr">
        <is>
          <t>截距</t>
        </is>
      </c>
      <c r="O22" s="118" t="inlineStr">
        <is>
          <t>斜率</t>
        </is>
      </c>
      <c r="P22" s="118" t="inlineStr">
        <is>
          <t>斜率回归</t>
        </is>
      </c>
      <c r="Q22" s="118" t="inlineStr">
        <is>
          <t>斜率截距</t>
        </is>
      </c>
      <c r="R22" s="119" t="inlineStr">
        <is>
          <t>价格估计值</t>
        </is>
      </c>
      <c r="S22" s="119" t="inlineStr">
        <is>
          <t>价格估计值2</t>
        </is>
      </c>
      <c r="T22" s="120" t="inlineStr">
        <is>
          <t>平均价格</t>
        </is>
      </c>
      <c r="U22" s="1227" t="n"/>
      <c r="W22" s="118" t="inlineStr">
        <is>
          <t>截距</t>
        </is>
      </c>
      <c r="X22" s="118" t="inlineStr">
        <is>
          <t>斜率</t>
        </is>
      </c>
      <c r="Y22" s="118" t="inlineStr">
        <is>
          <t>斜率回归</t>
        </is>
      </c>
      <c r="Z22" s="118" t="inlineStr">
        <is>
          <t>斜率截距</t>
        </is>
      </c>
      <c r="AA22" s="119" t="inlineStr">
        <is>
          <t>价格估计值</t>
        </is>
      </c>
      <c r="AB22" s="119" t="inlineStr">
        <is>
          <t>价格估计值2</t>
        </is>
      </c>
      <c r="AC22" s="120" t="inlineStr">
        <is>
          <t>平均价格</t>
        </is>
      </c>
      <c r="AD22" s="1227" t="n"/>
      <c r="AF22" s="118" t="inlineStr">
        <is>
          <t>截距</t>
        </is>
      </c>
      <c r="AG22" s="118" t="inlineStr">
        <is>
          <t>斜率</t>
        </is>
      </c>
      <c r="AH22" s="118" t="inlineStr">
        <is>
          <t>斜率回归</t>
        </is>
      </c>
      <c r="AI22" s="118" t="inlineStr">
        <is>
          <t>斜率截距</t>
        </is>
      </c>
      <c r="AJ22" s="119" t="inlineStr">
        <is>
          <t>价格估计值</t>
        </is>
      </c>
      <c r="AK22" s="119" t="inlineStr">
        <is>
          <t>价格估计值2</t>
        </is>
      </c>
      <c r="AL22" s="120" t="inlineStr">
        <is>
          <t>平均价格</t>
        </is>
      </c>
      <c r="AM22" s="1227" t="n"/>
      <c r="AO22" s="118" t="inlineStr">
        <is>
          <t>截距</t>
        </is>
      </c>
      <c r="AP22" s="118" t="inlineStr">
        <is>
          <t>斜率</t>
        </is>
      </c>
      <c r="AQ22" s="118" t="inlineStr">
        <is>
          <t>斜率回归</t>
        </is>
      </c>
      <c r="AR22" s="118" t="inlineStr">
        <is>
          <t>斜率截距</t>
        </is>
      </c>
      <c r="AS22" s="119" t="inlineStr">
        <is>
          <t>价格估计值</t>
        </is>
      </c>
      <c r="AT22" s="119" t="inlineStr">
        <is>
          <t>价格估计值2</t>
        </is>
      </c>
      <c r="AU22" s="120" t="inlineStr">
        <is>
          <t>平均价格</t>
        </is>
      </c>
      <c r="AV22" s="1227" t="n"/>
    </row>
    <row r="23">
      <c r="B23" s="118" t="inlineStr">
        <is>
          <t>市场1</t>
        </is>
      </c>
      <c r="C23" s="118" t="inlineStr">
        <is>
          <t>市场2</t>
        </is>
      </c>
      <c r="D23" s="118" t="inlineStr">
        <is>
          <t>市场3</t>
        </is>
      </c>
      <c r="E23" s="118" t="inlineStr">
        <is>
          <t>市场4</t>
        </is>
      </c>
      <c r="H23" s="118" t="inlineStr">
        <is>
          <t>市场1</t>
        </is>
      </c>
      <c r="I23" s="118" t="inlineStr">
        <is>
          <t>市场2</t>
        </is>
      </c>
      <c r="J23" s="118" t="inlineStr">
        <is>
          <t>市场3</t>
        </is>
      </c>
      <c r="K23" s="118" t="inlineStr">
        <is>
          <t>市场4</t>
        </is>
      </c>
      <c r="M23" s="118" t="n">
        <v>2</v>
      </c>
      <c r="N23" s="118">
        <f>INTERCEPT($B$24:B25,$H$24:H25)</f>
        <v/>
      </c>
      <c r="O23" s="118">
        <f>SLOPE($B$24:B25,$H$24:H25)</f>
        <v/>
      </c>
      <c r="R23" s="119">
        <f>O23*第3期!$AA$44+回归分析!N23</f>
        <v/>
      </c>
      <c r="S23" s="119" t="n"/>
      <c r="T23" s="120" t="n"/>
      <c r="U23" s="1227" t="n"/>
      <c r="V23" s="118" t="n">
        <v>2</v>
      </c>
      <c r="W23" s="118">
        <f>INTERCEPT($C$24:C25,$I$24:I25)</f>
        <v/>
      </c>
      <c r="X23" s="118">
        <f>SLOPE($C$24:C25,$I$24:I25)</f>
        <v/>
      </c>
      <c r="AA23" s="119">
        <f>X23*第3期!$AB$44+回归分析!W23</f>
        <v/>
      </c>
      <c r="AB23" s="119" t="n"/>
      <c r="AC23" s="120" t="n"/>
      <c r="AD23" s="1227" t="n"/>
      <c r="AE23" s="118" t="n">
        <v>2</v>
      </c>
      <c r="AF23" s="118">
        <f>INTERCEPT($D$24:D25,$J$24:J25)</f>
        <v/>
      </c>
      <c r="AG23" s="118">
        <f>SLOPE($D$24:D25,$J$24:J25)</f>
        <v/>
      </c>
      <c r="AJ23" s="119">
        <f>AG23*第3期!$AC$44+回归分析!AF23</f>
        <v/>
      </c>
      <c r="AK23" s="119" t="n"/>
      <c r="AL23" s="120" t="n"/>
      <c r="AM23" s="1227" t="n"/>
      <c r="AN23" s="118" t="n">
        <v>2</v>
      </c>
      <c r="AO23" s="118">
        <f>INTERCEPT($E$24:E25,$K$24:K25)</f>
        <v/>
      </c>
      <c r="AP23" s="118">
        <f>SLOPE($E$24:E25,$K$24:K25)</f>
        <v/>
      </c>
      <c r="AS23" s="119">
        <f>AP23*第3期!$AD$44+回归分析!AO23</f>
        <v/>
      </c>
      <c r="AT23" s="119" t="n"/>
      <c r="AU23" s="120" t="n"/>
      <c r="AV23" s="1227" t="n"/>
    </row>
    <row r="24">
      <c r="A24" s="118" t="n">
        <v>1</v>
      </c>
      <c r="B24" s="118">
        <f>第1期!B8</f>
        <v/>
      </c>
      <c r="C24" s="118">
        <f>第1期!C8</f>
        <v/>
      </c>
      <c r="D24" s="118">
        <f>第1期!D8</f>
        <v/>
      </c>
      <c r="E24" s="118">
        <f>第1期!E8</f>
        <v/>
      </c>
      <c r="G24" s="118" t="n">
        <v>1</v>
      </c>
      <c r="H24" s="118">
        <f>第1期!AQ17</f>
        <v/>
      </c>
      <c r="I24" s="118">
        <f>第1期!AQ18</f>
        <v/>
      </c>
      <c r="J24" s="118">
        <f>第1期!AQ19</f>
        <v/>
      </c>
      <c r="K24" s="118">
        <f>第1期!AQ20</f>
        <v/>
      </c>
      <c r="M24" s="118" t="n">
        <v>3</v>
      </c>
      <c r="N24" s="118">
        <f>INTERCEPT($B$24:B26,$H$24:H26)</f>
        <v/>
      </c>
      <c r="O24" s="118">
        <f>SLOPE($B$24:B26,$H$24:H26)</f>
        <v/>
      </c>
      <c r="P24" s="118">
        <f>SLOPE($O$23:O24,$V$3:V4)*V5+INTERCEPT($O$23:O24,$V$3:V4)</f>
        <v/>
      </c>
      <c r="Q24" s="118">
        <f>SLOPE($N$23:N24,$V$23:V24)*V5+INTERCEPT($N$23:N24,$V$3:V4)</f>
        <v/>
      </c>
      <c r="R24" s="119">
        <f>O24*第4期!$AA$44+回归分析!N24</f>
        <v/>
      </c>
      <c r="S24" s="119">
        <f>P24*M25+Q24</f>
        <v/>
      </c>
      <c r="T24" s="120">
        <f>(R24+S24)/2</f>
        <v/>
      </c>
      <c r="U24" s="1227" t="n"/>
      <c r="V24" s="118" t="n">
        <v>3</v>
      </c>
      <c r="W24" s="118">
        <f>INTERCEPT($C$24:C26,$I$24:I26)</f>
        <v/>
      </c>
      <c r="X24" s="118">
        <f>SLOPE($C$24:C26,$I$24:I26)</f>
        <v/>
      </c>
      <c r="Y24" s="118">
        <f>SLOPE($X$23:X24,$V$3:V4)*V5+INTERCEPT($X$23:X24,$V$3:V4)</f>
        <v/>
      </c>
      <c r="Z24" s="118">
        <f>SLOPE($W$23:W24,$V$13:V14)*V5+INTERCEPT($W$23:W24,$V$13:V14)</f>
        <v/>
      </c>
      <c r="AA24" s="119">
        <f>X24*第4期!$AB$44+回归分析!W24</f>
        <v/>
      </c>
      <c r="AB24" s="119">
        <f>Y24*V25+Z24</f>
        <v/>
      </c>
      <c r="AC24" s="120">
        <f>(AA24+AB24)/2</f>
        <v/>
      </c>
      <c r="AD24" s="1227" t="n"/>
      <c r="AE24" s="118" t="n">
        <v>3</v>
      </c>
      <c r="AF24" s="118">
        <f>INTERCEPT($D$24:D26,$J$24:J26)</f>
        <v/>
      </c>
      <c r="AG24" s="118">
        <f>SLOPE($D$24:D26,$J$24:J26)</f>
        <v/>
      </c>
      <c r="AH24" s="118">
        <f>SLOPE($AG$23:AG24,$V$3:V4)*V5+INTERCEPT($AG$23:AG24,$V$3:V4)</f>
        <v/>
      </c>
      <c r="AI24" s="118">
        <f>SLOPE($AF$23:AF24,$V$3:V4)*V5+INTERCEPT($AF$23:AF24,$V$3:V4)</f>
        <v/>
      </c>
      <c r="AJ24" s="119">
        <f>AG24*第4期!$AC$44+回归分析!AF24</f>
        <v/>
      </c>
      <c r="AK24" s="119">
        <f>AH24*AE25+AI24</f>
        <v/>
      </c>
      <c r="AL24" s="120">
        <f>(AJ24+AK24)/2</f>
        <v/>
      </c>
      <c r="AM24" s="1227" t="n"/>
      <c r="AN24" s="118" t="n">
        <v>3</v>
      </c>
      <c r="AO24" s="118">
        <f>INTERCEPT($E$24:E26,$K$24:K26)</f>
        <v/>
      </c>
      <c r="AP24" s="118">
        <f>SLOPE($E$24:E26,$K$24:K26)</f>
        <v/>
      </c>
      <c r="AQ24" s="118">
        <f>SLOPE($AP$23:AP24,$V$3:V4)*V5+INTERCEPT($AP$23:AP24,$V$3:V4)</f>
        <v/>
      </c>
      <c r="AR24" s="118">
        <f>SLOPE($AO$23:AO24,$V$3:V4)*V5+INTERCEPT($AO$23:AO24,$V$3:V4)</f>
        <v/>
      </c>
      <c r="AS24" s="119">
        <f>AP24*第4期!$AD$44+回归分析!AO24</f>
        <v/>
      </c>
      <c r="AT24" s="119">
        <f>AQ24*AN25+AR24</f>
        <v/>
      </c>
      <c r="AU24" s="120">
        <f>(AS24+AT24)/2</f>
        <v/>
      </c>
      <c r="AV24" s="1227" t="n"/>
    </row>
    <row r="25">
      <c r="A25" s="118" t="n">
        <v>2</v>
      </c>
      <c r="B25" s="118">
        <f>第2期!B8</f>
        <v/>
      </c>
      <c r="C25" s="118">
        <f>第2期!C8</f>
        <v/>
      </c>
      <c r="D25" s="118">
        <f>第2期!D8</f>
        <v/>
      </c>
      <c r="E25" s="118">
        <f>第2期!E8</f>
        <v/>
      </c>
      <c r="G25" s="118" t="n">
        <v>2</v>
      </c>
      <c r="H25" s="118">
        <f>第2期!AQ17</f>
        <v/>
      </c>
      <c r="I25" s="118">
        <f>第2期!AQ18</f>
        <v/>
      </c>
      <c r="J25" s="118">
        <f>第2期!AQ19</f>
        <v/>
      </c>
      <c r="K25" s="118">
        <f>第2期!AQ20</f>
        <v/>
      </c>
      <c r="M25" s="118" t="n">
        <v>4</v>
      </c>
      <c r="N25" s="118">
        <f>INTERCEPT($B$24:B27,$H$24:H27)</f>
        <v/>
      </c>
      <c r="O25" s="118">
        <f>SLOPE($B$24:B27,$H$24:H27)</f>
        <v/>
      </c>
      <c r="P25" s="118">
        <f>SLOPE($O$23:O25,$V$3:V5)*V6+INTERCEPT($O$23:O25,$V$3:V5)</f>
        <v/>
      </c>
      <c r="Q25" s="118">
        <f>SLOPE($N$23:N25,$V$23:V25)*V6+INTERCEPT($N$23:N25,$V$3:V5)</f>
        <v/>
      </c>
      <c r="R25" s="119">
        <f>O25*第5期!$AA$44+回归分析!N25</f>
        <v/>
      </c>
      <c r="S25" s="119">
        <f>P25*M26+Q25</f>
        <v/>
      </c>
      <c r="T25" s="120">
        <f>(R25+S25)/2</f>
        <v/>
      </c>
      <c r="U25" s="1227" t="n"/>
      <c r="V25" s="118" t="n">
        <v>4</v>
      </c>
      <c r="W25" s="118">
        <f>INTERCEPT($C$24:C27,$I$24:I27)</f>
        <v/>
      </c>
      <c r="X25" s="118">
        <f>SLOPE($C$24:C27,$I$24:I27)</f>
        <v/>
      </c>
      <c r="Y25" s="118">
        <f>SLOPE($X$23:X25,$V$3:V5)*V6+INTERCEPT($X$23:X25,$V$3:V5)</f>
        <v/>
      </c>
      <c r="Z25" s="118">
        <f>SLOPE($W$23:W25,$V$13:V15)*V6+INTERCEPT($W$23:W25,$V$13:V15)</f>
        <v/>
      </c>
      <c r="AA25" s="119">
        <f>X25*第5期!$AB$44+回归分析!W25</f>
        <v/>
      </c>
      <c r="AB25" s="119">
        <f>Y25*V26+Z25</f>
        <v/>
      </c>
      <c r="AC25" s="120">
        <f>(AA25+AB25)/2</f>
        <v/>
      </c>
      <c r="AD25" s="1227" t="n"/>
      <c r="AE25" s="118" t="n">
        <v>4</v>
      </c>
      <c r="AF25" s="118">
        <f>INTERCEPT($D$24:D27,$J$24:J27)</f>
        <v/>
      </c>
      <c r="AG25" s="118">
        <f>SLOPE($D$24:D27,$J$24:J27)</f>
        <v/>
      </c>
      <c r="AH25" s="118">
        <f>SLOPE($AG$23:AG25,$V$3:V5)*V6+INTERCEPT($AG$23:AG25,$V$3:V5)</f>
        <v/>
      </c>
      <c r="AI25" s="118">
        <f>SLOPE($AF$23:AF25,$V$3:V5)*V6+INTERCEPT($AF$23:AF25,$V$3:V5)</f>
        <v/>
      </c>
      <c r="AJ25" s="119">
        <f>AG25*第5期!$AC$44+回归分析!AF25</f>
        <v/>
      </c>
      <c r="AK25" s="119">
        <f>AH25*AE26+AI25</f>
        <v/>
      </c>
      <c r="AL25" s="120">
        <f>(AJ25+AK25)/2</f>
        <v/>
      </c>
      <c r="AM25" s="1227" t="n"/>
      <c r="AN25" s="118" t="n">
        <v>4</v>
      </c>
      <c r="AO25" s="118">
        <f>INTERCEPT($E$24:E27,$K$24:K27)</f>
        <v/>
      </c>
      <c r="AP25" s="118">
        <f>SLOPE($E$24:E27,$K$24:K27)</f>
        <v/>
      </c>
      <c r="AQ25" s="118">
        <f>SLOPE($AP$23:AP25,$V$3:V5)*V6+INTERCEPT($AP$23:AP25,$V$3:V5)</f>
        <v/>
      </c>
      <c r="AR25" s="118">
        <f>SLOPE($AO$23:AO25,$V$3:V5)*V6+INTERCEPT($AO$23:AO25,$V$3:V5)</f>
        <v/>
      </c>
      <c r="AS25" s="119">
        <f>AP25*第5期!$AD$44+回归分析!AO25</f>
        <v/>
      </c>
      <c r="AT25" s="119">
        <f>AQ25*AN26+AR25</f>
        <v/>
      </c>
      <c r="AU25" s="120">
        <f>(AS25+AT25)/2</f>
        <v/>
      </c>
      <c r="AV25" s="1227" t="n"/>
    </row>
    <row r="26">
      <c r="A26" s="118" t="n">
        <v>3</v>
      </c>
      <c r="B26" s="118">
        <f>第3期!B8</f>
        <v/>
      </c>
      <c r="C26" s="118">
        <f>第3期!C8</f>
        <v/>
      </c>
      <c r="D26" s="118">
        <f>第3期!D8</f>
        <v/>
      </c>
      <c r="E26" s="118">
        <f>第3期!E8</f>
        <v/>
      </c>
      <c r="G26" s="118" t="n">
        <v>3</v>
      </c>
      <c r="H26" s="118">
        <f>第3期!AQ17</f>
        <v/>
      </c>
      <c r="I26" s="118">
        <f>第3期!AQ18</f>
        <v/>
      </c>
      <c r="J26" s="118">
        <f>第3期!AQ19</f>
        <v/>
      </c>
      <c r="K26" s="118">
        <f>第3期!AQ20</f>
        <v/>
      </c>
      <c r="M26" s="118" t="n">
        <v>5</v>
      </c>
      <c r="N26" s="118">
        <f>INTERCEPT($B$24:B28,$H$24:H28)</f>
        <v/>
      </c>
      <c r="O26" s="118">
        <f>SLOPE($B$24:B28,$H$24:H28)</f>
        <v/>
      </c>
      <c r="P26" s="118">
        <f>SLOPE($O$23:O26,$V$3:V6)*V7+INTERCEPT($O$23:O26,$V$3:V6)</f>
        <v/>
      </c>
      <c r="Q26" s="118">
        <f>SLOPE($N$23:N26,$V$23:V26)*V7+INTERCEPT($N$23:N26,$V$3:V6)</f>
        <v/>
      </c>
      <c r="R26" s="119">
        <f>O26*第6期!$AA$44+回归分析!N26</f>
        <v/>
      </c>
      <c r="S26" s="119">
        <f>P26*M27+Q26</f>
        <v/>
      </c>
      <c r="T26" s="120">
        <f>(R26+S26)/2</f>
        <v/>
      </c>
      <c r="U26" s="1227" t="n"/>
      <c r="V26" s="118" t="n">
        <v>5</v>
      </c>
      <c r="W26" s="118">
        <f>INTERCEPT($C$24:C28,$I$24:I28)</f>
        <v/>
      </c>
      <c r="X26" s="118">
        <f>SLOPE($C$24:C28,$I$24:I28)</f>
        <v/>
      </c>
      <c r="Y26" s="118">
        <f>SLOPE($X$23:X26,$V$3:V6)*V7+INTERCEPT($X$23:X26,$V$3:V6)</f>
        <v/>
      </c>
      <c r="Z26" s="118">
        <f>SLOPE($W$23:W26,$V$13:V16)*V7+INTERCEPT($W$23:W26,$V$13:V16)</f>
        <v/>
      </c>
      <c r="AA26" s="119">
        <f>X26*第6期!$AB$44+回归分析!W26</f>
        <v/>
      </c>
      <c r="AB26" s="119">
        <f>Y26*V27+Z26</f>
        <v/>
      </c>
      <c r="AC26" s="120">
        <f>(AA26+AB26)/2</f>
        <v/>
      </c>
      <c r="AD26" s="1227" t="n"/>
      <c r="AE26" s="118" t="n">
        <v>5</v>
      </c>
      <c r="AF26" s="118">
        <f>INTERCEPT($D$24:D28,$J$24:J28)</f>
        <v/>
      </c>
      <c r="AG26" s="118">
        <f>SLOPE($D$24:D28,$J$24:J28)</f>
        <v/>
      </c>
      <c r="AH26" s="118">
        <f>SLOPE($AG$23:AG26,$V$3:V6)*V7+INTERCEPT($AG$23:AG26,$V$3:V6)</f>
        <v/>
      </c>
      <c r="AI26" s="118">
        <f>SLOPE($AF$23:AF26,$V$3:V6)*V7+INTERCEPT($AF$23:AF26,$V$3:V6)</f>
        <v/>
      </c>
      <c r="AJ26" s="119">
        <f>AG26*第6期!$AC$44+回归分析!AF26</f>
        <v/>
      </c>
      <c r="AK26" s="119">
        <f>AH26*AE27+AI26</f>
        <v/>
      </c>
      <c r="AL26" s="120">
        <f>(AJ26+AK26)/2</f>
        <v/>
      </c>
      <c r="AM26" s="1227" t="n"/>
      <c r="AN26" s="118" t="n">
        <v>5</v>
      </c>
      <c r="AO26" s="118">
        <f>INTERCEPT($E$24:E28,$K$24:K28)</f>
        <v/>
      </c>
      <c r="AP26" s="118">
        <f>SLOPE($E$24:E28,$K$24:K28)</f>
        <v/>
      </c>
      <c r="AQ26" s="118">
        <f>SLOPE($AP$23:AP26,$V$3:V6)*V7+INTERCEPT($AP$23:AP26,$V$3:V6)</f>
        <v/>
      </c>
      <c r="AR26" s="118">
        <f>SLOPE($AO$23:AO26,$V$3:V6)*V7+INTERCEPT($AO$23:AO26,$V$3:V6)</f>
        <v/>
      </c>
      <c r="AS26" s="119">
        <f>AP26*第6期!$AD$44+回归分析!AO26</f>
        <v/>
      </c>
      <c r="AT26" s="119">
        <f>AQ26*AN27+AR26</f>
        <v/>
      </c>
      <c r="AU26" s="120">
        <f>(AS26+AT26)/2</f>
        <v/>
      </c>
      <c r="AV26" s="1227" t="n"/>
    </row>
    <row r="27">
      <c r="A27" s="118" t="n">
        <v>4</v>
      </c>
      <c r="B27" s="118">
        <f>第4期!B8</f>
        <v/>
      </c>
      <c r="C27" s="118">
        <f>第4期!C8</f>
        <v/>
      </c>
      <c r="D27" s="118">
        <f>第4期!D8</f>
        <v/>
      </c>
      <c r="E27" s="118">
        <f>第4期!E8</f>
        <v/>
      </c>
      <c r="G27" s="118" t="n">
        <v>4</v>
      </c>
      <c r="H27" s="118">
        <f>第4期!AQ17</f>
        <v/>
      </c>
      <c r="I27" s="118">
        <f>第4期!AQ18</f>
        <v/>
      </c>
      <c r="J27" s="118">
        <f>第4期!AQ19</f>
        <v/>
      </c>
      <c r="K27" s="118">
        <f>第4期!AQ20</f>
        <v/>
      </c>
      <c r="M27" s="118" t="n">
        <v>6</v>
      </c>
      <c r="N27" s="118">
        <f>INTERCEPT($B$24:B29,$H$24:H29)</f>
        <v/>
      </c>
      <c r="O27" s="118">
        <f>SLOPE($B$24:B29,$H$24:H29)</f>
        <v/>
      </c>
      <c r="P27" s="118">
        <f>SLOPE($O$23:O27,$V$3:V7)*V8+INTERCEPT($O$23:O27,$V$3:V7)</f>
        <v/>
      </c>
      <c r="Q27" s="118">
        <f>SLOPE($N$23:N27,$V$23:V27)*V8+INTERCEPT($N$23:N27,$V$3:V7)</f>
        <v/>
      </c>
      <c r="R27" s="119">
        <f>O27*第7期!$AA$44+回归分析!N27</f>
        <v/>
      </c>
      <c r="S27" s="119">
        <f>P27*M28+Q27</f>
        <v/>
      </c>
      <c r="T27" s="120">
        <f>(R27+S27)/2</f>
        <v/>
      </c>
      <c r="U27" s="1227" t="n"/>
      <c r="V27" s="118" t="n">
        <v>6</v>
      </c>
      <c r="W27" s="118">
        <f>INTERCEPT($C$24:C29,$I$24:I29)</f>
        <v/>
      </c>
      <c r="X27" s="118">
        <f>SLOPE($C$24:C29,$I$24:I29)</f>
        <v/>
      </c>
      <c r="Y27" s="118">
        <f>SLOPE($X$23:X27,$V$3:V7)*V8+INTERCEPT($X$23:X27,$V$3:V7)</f>
        <v/>
      </c>
      <c r="Z27" s="118">
        <f>SLOPE($W$23:W27,$V$13:V17)*V8+INTERCEPT($W$23:W27,$V$13:V17)</f>
        <v/>
      </c>
      <c r="AA27" s="119">
        <f>X27*第7期!$AB$44+回归分析!W27</f>
        <v/>
      </c>
      <c r="AB27" s="119">
        <f>Y27*V28+Z27</f>
        <v/>
      </c>
      <c r="AC27" s="120">
        <f>(AA27+AB27)/2</f>
        <v/>
      </c>
      <c r="AD27" s="1227" t="n"/>
      <c r="AE27" s="118" t="n">
        <v>6</v>
      </c>
      <c r="AF27" s="118">
        <f>INTERCEPT($D$24:D29,$J$24:J29)</f>
        <v/>
      </c>
      <c r="AG27" s="118">
        <f>SLOPE($D$24:D29,$J$24:J29)</f>
        <v/>
      </c>
      <c r="AH27" s="118">
        <f>SLOPE($AG$23:AG27,$V$3:V7)*V8+INTERCEPT($AG$23:AG27,$V$3:V7)</f>
        <v/>
      </c>
      <c r="AI27" s="118">
        <f>SLOPE($AF$23:AF27,$V$3:V7)*V8+INTERCEPT($AF$23:AF27,$V$3:V7)</f>
        <v/>
      </c>
      <c r="AJ27" s="119">
        <f>AG27*第7期!$AC$44+回归分析!AF27</f>
        <v/>
      </c>
      <c r="AK27" s="119">
        <f>AH27*AE28+AI27</f>
        <v/>
      </c>
      <c r="AL27" s="120">
        <f>(AJ27+AK27)/2</f>
        <v/>
      </c>
      <c r="AM27" s="1227" t="n"/>
      <c r="AN27" s="118" t="n">
        <v>6</v>
      </c>
      <c r="AO27" s="118">
        <f>INTERCEPT($E$24:E29,$K$24:K29)</f>
        <v/>
      </c>
      <c r="AP27" s="118">
        <f>SLOPE($E$24:E29,$K$24:K29)</f>
        <v/>
      </c>
      <c r="AQ27" s="118">
        <f>SLOPE($AP$23:AP27,$V$3:V7)*V8+INTERCEPT($AP$23:AP27,$V$3:V7)</f>
        <v/>
      </c>
      <c r="AR27" s="118">
        <f>SLOPE($AO$23:AO27,$V$3:V7)*V8+INTERCEPT($AO$23:AO27,$V$3:V7)</f>
        <v/>
      </c>
      <c r="AS27" s="119">
        <f>AP27*第7期!$AD$44+回归分析!AO27</f>
        <v/>
      </c>
      <c r="AT27" s="119">
        <f>AQ27*AN28+AR27</f>
        <v/>
      </c>
      <c r="AU27" s="120">
        <f>(AS27+AT27)/2</f>
        <v/>
      </c>
      <c r="AV27" s="1227" t="n"/>
    </row>
    <row r="28">
      <c r="A28" s="118" t="n">
        <v>5</v>
      </c>
      <c r="B28" s="118">
        <f>第5期!B8</f>
        <v/>
      </c>
      <c r="C28" s="118">
        <f>第5期!C8</f>
        <v/>
      </c>
      <c r="D28" s="118">
        <f>第5期!D8</f>
        <v/>
      </c>
      <c r="E28" s="118">
        <f>第5期!E8</f>
        <v/>
      </c>
      <c r="G28" s="118" t="n">
        <v>5</v>
      </c>
      <c r="H28" s="118">
        <f>第5期!AQ17</f>
        <v/>
      </c>
      <c r="I28" s="118">
        <f>第5期!AQ18</f>
        <v/>
      </c>
      <c r="J28" s="118">
        <f>第5期!AQ19</f>
        <v/>
      </c>
      <c r="K28" s="118">
        <f>第5期!AQ20</f>
        <v/>
      </c>
      <c r="M28" s="118" t="n">
        <v>7</v>
      </c>
      <c r="N28" s="118">
        <f>INTERCEPT($B$24:B30,$H$24:H30)</f>
        <v/>
      </c>
      <c r="O28" s="118">
        <f>SLOPE($B$24:B30,$H$24:H30)</f>
        <v/>
      </c>
      <c r="P28" s="118">
        <f>SLOPE($O$23:O28,$V$3:V8)*V9+INTERCEPT($O$23:O28,$V$3:V8)</f>
        <v/>
      </c>
      <c r="Q28" s="118">
        <f>SLOPE($N$23:N28,$V$23:V28)*V9+INTERCEPT($N$23:N28,$V$3:V8)</f>
        <v/>
      </c>
      <c r="R28" s="119">
        <f>O28*第8期!$AA$44+回归分析!N28</f>
        <v/>
      </c>
      <c r="S28" s="119">
        <f>P28*M29+Q28</f>
        <v/>
      </c>
      <c r="T28" s="120">
        <f>(R28+S28)/2</f>
        <v/>
      </c>
      <c r="U28" s="1227" t="n"/>
      <c r="V28" s="118" t="n">
        <v>7</v>
      </c>
      <c r="W28" s="118">
        <f>INTERCEPT($C$24:C30,$I$24:I30)</f>
        <v/>
      </c>
      <c r="X28" s="118">
        <f>SLOPE($C$24:C30,$I$24:I30)</f>
        <v/>
      </c>
      <c r="Y28" s="118">
        <f>SLOPE($X$23:X28,$V$3:V8)*V9+INTERCEPT($X$23:X28,$V$3:V8)</f>
        <v/>
      </c>
      <c r="Z28" s="118">
        <f>SLOPE($W$23:W28,$V$13:V18)*V9+INTERCEPT($W$23:W28,$V$13:V18)</f>
        <v/>
      </c>
      <c r="AA28" s="119">
        <f>X28*第8期!$AB$44+回归分析!W28</f>
        <v/>
      </c>
      <c r="AB28" s="119">
        <f>Y28*V29+Z28</f>
        <v/>
      </c>
      <c r="AC28" s="120">
        <f>(AA28+AB28)/2</f>
        <v/>
      </c>
      <c r="AD28" s="1227" t="n"/>
      <c r="AE28" s="118" t="n">
        <v>7</v>
      </c>
      <c r="AF28" s="118">
        <f>INTERCEPT($D$24:D30,$J$24:J30)</f>
        <v/>
      </c>
      <c r="AG28" s="118">
        <f>SLOPE($D$24:D30,$J$24:J30)</f>
        <v/>
      </c>
      <c r="AH28" s="118">
        <f>SLOPE($AG$23:AG28,$V$3:V8)*V9+INTERCEPT($AG$23:AG28,$V$3:V8)</f>
        <v/>
      </c>
      <c r="AI28" s="118">
        <f>SLOPE($AF$23:AF28,$V$3:V8)*V9+INTERCEPT($AF$23:AF28,$V$3:V8)</f>
        <v/>
      </c>
      <c r="AJ28" s="119">
        <f>AG28*第8期!$AC$44+回归分析!AF28</f>
        <v/>
      </c>
      <c r="AK28" s="119">
        <f>AH28*AE29+AI28</f>
        <v/>
      </c>
      <c r="AL28" s="120">
        <f>(AJ28+AK28)/2</f>
        <v/>
      </c>
      <c r="AM28" s="1227" t="n"/>
      <c r="AN28" s="118" t="n">
        <v>7</v>
      </c>
      <c r="AO28" s="118">
        <f>INTERCEPT($E$24:E30,$K$24:K30)</f>
        <v/>
      </c>
      <c r="AP28" s="118">
        <f>SLOPE($E$24:E30,$K$24:K30)</f>
        <v/>
      </c>
      <c r="AQ28" s="118">
        <f>SLOPE($AP$23:AP28,$V$3:V8)*V9+INTERCEPT($AP$23:AP28,$V$3:V8)</f>
        <v/>
      </c>
      <c r="AR28" s="118">
        <f>SLOPE($AO$23:AO28,$V$3:V8)*V9+INTERCEPT($AO$23:AO28,$V$3:V8)</f>
        <v/>
      </c>
      <c r="AS28" s="119">
        <f>AP28*第8期!$AD$44+回归分析!AO28</f>
        <v/>
      </c>
      <c r="AT28" s="119">
        <f>AQ28*AN29+AR28</f>
        <v/>
      </c>
      <c r="AU28" s="120">
        <f>(AS28+AT28)/2</f>
        <v/>
      </c>
      <c r="AV28" s="1227" t="n"/>
    </row>
    <row r="29">
      <c r="A29" s="118" t="n">
        <v>6</v>
      </c>
      <c r="B29" s="118">
        <f>第6期!B8</f>
        <v/>
      </c>
      <c r="C29" s="118">
        <f>第6期!C8</f>
        <v/>
      </c>
      <c r="D29" s="118">
        <f>第6期!D8</f>
        <v/>
      </c>
      <c r="E29" s="118">
        <f>第6期!E8</f>
        <v/>
      </c>
      <c r="G29" s="118" t="n">
        <v>6</v>
      </c>
      <c r="H29" s="118">
        <f>第6期!AQ17</f>
        <v/>
      </c>
      <c r="I29" s="118">
        <f>第6期!AQ18</f>
        <v/>
      </c>
      <c r="J29" s="118">
        <f>第6期!AQ19</f>
        <v/>
      </c>
      <c r="K29" s="118">
        <f>第6期!AQ20</f>
        <v/>
      </c>
      <c r="M29" s="118" t="n">
        <v>8</v>
      </c>
      <c r="N29" s="118">
        <f>INTERCEPT($B$24:B31,$H$24:H31)</f>
        <v/>
      </c>
      <c r="O29" s="118">
        <f>SLOPE($B$24:B31,$H$24:H31)</f>
        <v/>
      </c>
      <c r="P29" s="118">
        <f>SLOPE($O$23:O29,$V$3:V9)*V10+INTERCEPT($O$23:O29,$V$3:V9)</f>
        <v/>
      </c>
      <c r="Q29" s="118">
        <f>SLOPE($N$23:N29,$V$23:V29)*V10+INTERCEPT($N$23:N29,$V$3:V9)</f>
        <v/>
      </c>
      <c r="U29" s="1227" t="n"/>
      <c r="V29" s="118" t="n">
        <v>8</v>
      </c>
      <c r="W29" s="118">
        <f>INTERCEPT($C$24:C31,$I$24:I31)</f>
        <v/>
      </c>
      <c r="X29" s="118">
        <f>SLOPE($C$24:C31,$I$24:I31)</f>
        <v/>
      </c>
      <c r="Y29" s="118">
        <f>SLOPE($X$23:X29,$V$3:V9)*V10+INTERCEPT($X$23:X29,$V$3:V9)</f>
        <v/>
      </c>
      <c r="Z29" s="118">
        <f>SLOPE($W$23:W29,$V$13:V19)*V10+INTERCEPT($W$23:W29,$V$13:V19)</f>
        <v/>
      </c>
      <c r="AD29" s="1227" t="n"/>
      <c r="AE29" s="118" t="n">
        <v>8</v>
      </c>
      <c r="AF29" s="118">
        <f>INTERCEPT($D$24:D31,$J$24:J31)</f>
        <v/>
      </c>
      <c r="AG29" s="118">
        <f>SLOPE($D$24:D31,$J$24:J31)</f>
        <v/>
      </c>
      <c r="AH29" s="118">
        <f>SLOPE($AG$23:AG29,$V$3:V9)*V10+INTERCEPT($AG$23:AG29,$V$3:V9)</f>
        <v/>
      </c>
      <c r="AI29" s="118">
        <f>SLOPE($AF$23:AF29,$V$3:V9)*V10+INTERCEPT($AF$23:AF29,$V$3:V9)</f>
        <v/>
      </c>
      <c r="AM29" s="1227" t="n"/>
      <c r="AN29" s="118" t="n">
        <v>8</v>
      </c>
      <c r="AO29" s="118">
        <f>INTERCEPT($E$24:E31,$K$24:K31)</f>
        <v/>
      </c>
      <c r="AP29" s="118">
        <f>SLOPE($E$24:E31,$K$24:K31)</f>
        <v/>
      </c>
      <c r="AQ29" s="118">
        <f>SLOPE($AP$23:AP29,$V$3:V9)*V10+INTERCEPT($AP$23:AP29,$V$3:V9)</f>
        <v/>
      </c>
      <c r="AR29" s="118">
        <f>SLOPE($AO$23:AO29,$V$3:V9)*V10+INTERCEPT($AO$23:AO29,$V$3:V9)</f>
        <v/>
      </c>
      <c r="AV29" s="1227" t="n"/>
    </row>
    <row r="30">
      <c r="A30" s="118" t="n">
        <v>7</v>
      </c>
      <c r="B30" s="118">
        <f>第7期!B8</f>
        <v/>
      </c>
      <c r="C30" s="118">
        <f>第7期!C8</f>
        <v/>
      </c>
      <c r="D30" s="118">
        <f>第7期!D8</f>
        <v/>
      </c>
      <c r="E30" s="118">
        <f>第7期!E8</f>
        <v/>
      </c>
      <c r="G30" s="118" t="n">
        <v>7</v>
      </c>
      <c r="H30" s="118">
        <f>第7期!AQ17</f>
        <v/>
      </c>
      <c r="I30" s="118">
        <f>第7期!AQ18</f>
        <v/>
      </c>
      <c r="J30" s="118">
        <f>第7期!AQ19</f>
        <v/>
      </c>
      <c r="K30" s="118">
        <f>第7期!AQ20</f>
        <v/>
      </c>
      <c r="U30" s="1227" t="n"/>
      <c r="AD30" s="1227" t="n"/>
      <c r="AM30" s="1227" t="n"/>
      <c r="AV30" s="1227" t="n"/>
    </row>
    <row r="31">
      <c r="A31" s="118" t="n">
        <v>8</v>
      </c>
      <c r="B31" s="118">
        <f>第8期!B8</f>
        <v/>
      </c>
      <c r="C31" s="118">
        <f>第8期!C8</f>
        <v/>
      </c>
      <c r="D31" s="118">
        <f>第8期!D8</f>
        <v/>
      </c>
      <c r="E31" s="118">
        <f>第8期!E8</f>
        <v/>
      </c>
      <c r="G31" s="118" t="n">
        <v>8</v>
      </c>
      <c r="U31" s="1227" t="n"/>
      <c r="AD31" s="1227" t="n"/>
      <c r="AM31" s="1227" t="n"/>
      <c r="AV31" s="1227" t="n"/>
    </row>
    <row r="32">
      <c r="B32" s="1157" t="inlineStr">
        <is>
          <t>产品4</t>
        </is>
      </c>
      <c r="H32" s="1157" t="inlineStr">
        <is>
          <t>产品4</t>
        </is>
      </c>
      <c r="N32" s="118" t="inlineStr">
        <is>
          <t>截距</t>
        </is>
      </c>
      <c r="O32" s="118" t="inlineStr">
        <is>
          <t>斜率</t>
        </is>
      </c>
      <c r="P32" s="118" t="inlineStr">
        <is>
          <t>斜率回归</t>
        </is>
      </c>
      <c r="Q32" s="118" t="inlineStr">
        <is>
          <t>斜率截距</t>
        </is>
      </c>
      <c r="R32" s="119" t="inlineStr">
        <is>
          <t>价格估计值</t>
        </is>
      </c>
      <c r="S32" s="119" t="inlineStr">
        <is>
          <t>价格估计值2</t>
        </is>
      </c>
      <c r="T32" s="120" t="inlineStr">
        <is>
          <t>平均价格</t>
        </is>
      </c>
      <c r="U32" s="1227" t="n"/>
      <c r="W32" s="118" t="inlineStr">
        <is>
          <t>截距</t>
        </is>
      </c>
      <c r="X32" s="118" t="inlineStr">
        <is>
          <t>斜率</t>
        </is>
      </c>
      <c r="Y32" s="118" t="inlineStr">
        <is>
          <t>斜率回归</t>
        </is>
      </c>
      <c r="Z32" s="118" t="inlineStr">
        <is>
          <t>斜率截距</t>
        </is>
      </c>
      <c r="AA32" s="119" t="inlineStr">
        <is>
          <t>价格估计值</t>
        </is>
      </c>
      <c r="AB32" s="119" t="inlineStr">
        <is>
          <t>价格估计值2</t>
        </is>
      </c>
      <c r="AC32" s="120" t="inlineStr">
        <is>
          <t>平均价格</t>
        </is>
      </c>
      <c r="AD32" s="1227" t="n"/>
      <c r="AF32" s="118" t="inlineStr">
        <is>
          <t>截距</t>
        </is>
      </c>
      <c r="AG32" s="118" t="inlineStr">
        <is>
          <t>斜率</t>
        </is>
      </c>
      <c r="AH32" s="118" t="inlineStr">
        <is>
          <t>斜率回归</t>
        </is>
      </c>
      <c r="AI32" s="118" t="inlineStr">
        <is>
          <t>斜率截距</t>
        </is>
      </c>
      <c r="AJ32" s="119" t="inlineStr">
        <is>
          <t>价格估计值</t>
        </is>
      </c>
      <c r="AK32" s="119" t="inlineStr">
        <is>
          <t>价格估计值2</t>
        </is>
      </c>
      <c r="AL32" s="120" t="inlineStr">
        <is>
          <t>平均价格</t>
        </is>
      </c>
      <c r="AM32" s="1227" t="n"/>
      <c r="AO32" s="118" t="inlineStr">
        <is>
          <t>截距</t>
        </is>
      </c>
      <c r="AP32" s="118" t="inlineStr">
        <is>
          <t>斜率</t>
        </is>
      </c>
      <c r="AQ32" s="118" t="inlineStr">
        <is>
          <t>斜率回归</t>
        </is>
      </c>
      <c r="AR32" s="118" t="inlineStr">
        <is>
          <t>斜率截距</t>
        </is>
      </c>
      <c r="AS32" s="119" t="inlineStr">
        <is>
          <t>价格估计值</t>
        </is>
      </c>
      <c r="AT32" s="119" t="inlineStr">
        <is>
          <t>价格估计值2</t>
        </is>
      </c>
      <c r="AU32" s="120" t="inlineStr">
        <is>
          <t>平均价格</t>
        </is>
      </c>
      <c r="AV32" s="1227" t="n"/>
    </row>
    <row r="33">
      <c r="B33" s="118" t="inlineStr">
        <is>
          <t>市场1</t>
        </is>
      </c>
      <c r="C33" s="118" t="inlineStr">
        <is>
          <t>市场2</t>
        </is>
      </c>
      <c r="D33" s="118" t="inlineStr">
        <is>
          <t>市场3</t>
        </is>
      </c>
      <c r="E33" s="118" t="inlineStr">
        <is>
          <t>市场4</t>
        </is>
      </c>
      <c r="H33" s="118" t="inlineStr">
        <is>
          <t>市场1</t>
        </is>
      </c>
      <c r="I33" s="118" t="inlineStr">
        <is>
          <t>市场2</t>
        </is>
      </c>
      <c r="J33" s="118" t="inlineStr">
        <is>
          <t>市场3</t>
        </is>
      </c>
      <c r="K33" s="118" t="inlineStr">
        <is>
          <t>市场4</t>
        </is>
      </c>
      <c r="M33" s="118" t="n">
        <v>2</v>
      </c>
      <c r="N33" s="118">
        <f>INTERCEPT($B$34:B35,$H$34:H35)</f>
        <v/>
      </c>
      <c r="O33" s="118">
        <f>SLOPE($B$34:B35,$H$34:H35)</f>
        <v/>
      </c>
      <c r="R33" s="119">
        <f>O33*第3期!$AA$45+回归分析!N33</f>
        <v/>
      </c>
      <c r="S33" s="119" t="n"/>
      <c r="T33" s="120" t="n"/>
      <c r="U33" s="1227" t="n"/>
      <c r="V33" s="118" t="n">
        <v>2</v>
      </c>
      <c r="W33" s="118">
        <f>INTERCEPT($C$34:C35,$I$34:I35)</f>
        <v/>
      </c>
      <c r="X33" s="118">
        <f>SLOPE($C$34:C35,$I$34:I35)</f>
        <v/>
      </c>
      <c r="AA33" s="119">
        <f>X33*第3期!$AB$45+回归分析!W33</f>
        <v/>
      </c>
      <c r="AB33" s="119" t="n"/>
      <c r="AC33" s="120" t="n"/>
      <c r="AD33" s="1227" t="n"/>
      <c r="AE33" s="118" t="n">
        <v>2</v>
      </c>
      <c r="AF33" s="118">
        <f>INTERCEPT($D$34:D35,$J$34:J35)</f>
        <v/>
      </c>
      <c r="AG33" s="118">
        <f>SLOPE($D$34:D35,$J$34:J35)</f>
        <v/>
      </c>
      <c r="AJ33" s="119">
        <f>AG33*第3期!$AC$45+回归分析!AF33</f>
        <v/>
      </c>
      <c r="AK33" s="119" t="n"/>
      <c r="AL33" s="120" t="n"/>
      <c r="AM33" s="1227" t="n"/>
      <c r="AN33" s="118" t="n">
        <v>2</v>
      </c>
      <c r="AO33" s="118">
        <f>INTERCEPT($E$34:E35,$K$34:K35)</f>
        <v/>
      </c>
      <c r="AP33" s="118">
        <f>SLOPE($E$34:E35,$K$34:K35)</f>
        <v/>
      </c>
      <c r="AS33" s="119">
        <f>AP33*第3期!$AD$45+回归分析!AO33</f>
        <v/>
      </c>
      <c r="AT33" s="119" t="n"/>
      <c r="AU33" s="120" t="n"/>
      <c r="AV33" s="1227" t="n"/>
    </row>
    <row r="34">
      <c r="A34" s="118" t="n">
        <v>1</v>
      </c>
      <c r="B34" s="118">
        <f>第1期!B9</f>
        <v/>
      </c>
      <c r="C34" s="118">
        <f>第1期!C9</f>
        <v/>
      </c>
      <c r="D34" s="118">
        <f>第1期!D9</f>
        <v/>
      </c>
      <c r="E34" s="118">
        <f>第1期!E9</f>
        <v/>
      </c>
      <c r="G34" s="118" t="n">
        <v>1</v>
      </c>
      <c r="H34" s="118">
        <f>第1期!AQ21</f>
        <v/>
      </c>
      <c r="I34" s="118">
        <f>第1期!AQ22</f>
        <v/>
      </c>
      <c r="J34" s="118">
        <f>第1期!AQ23</f>
        <v/>
      </c>
      <c r="K34" s="118">
        <f>第1期!AQ24</f>
        <v/>
      </c>
      <c r="M34" s="118" t="n">
        <v>3</v>
      </c>
      <c r="N34" s="118">
        <f>INTERCEPT($B$34:B36,$H$34:H36)</f>
        <v/>
      </c>
      <c r="O34" s="118">
        <f>SLOPE($B$34:B36,$H$34:H36)</f>
        <v/>
      </c>
      <c r="P34" s="118">
        <f>SLOPE($O$33:O34,$V$3:V4)*V5+INTERCEPT($O$33:O34,$V$3:V4)</f>
        <v/>
      </c>
      <c r="Q34" s="118">
        <f>SLOPE($N$33:N34,$V$23:V24)*V5+INTERCEPT($N$33:N34,$V$3:V4)</f>
        <v/>
      </c>
      <c r="R34" s="119">
        <f>O34*第4期!$AA$45+回归分析!N34</f>
        <v/>
      </c>
      <c r="S34" s="119">
        <f>P34*M35+Q34</f>
        <v/>
      </c>
      <c r="T34" s="120">
        <f>(R34+S34)/2</f>
        <v/>
      </c>
      <c r="U34" s="1227" t="n"/>
      <c r="V34" s="118" t="n">
        <v>3</v>
      </c>
      <c r="W34" s="118">
        <f>INTERCEPT($C$34:C36,$I$34:I36)</f>
        <v/>
      </c>
      <c r="X34" s="118">
        <f>SLOPE($C$34:C36,$I$34:I36)</f>
        <v/>
      </c>
      <c r="Y34" s="118">
        <f>SLOPE($X$33:X34,$V$3:V4)*V5+INTERCEPT($X$33:X34,$V$3:V4)</f>
        <v/>
      </c>
      <c r="Z34" s="118">
        <f>SLOPE($W$33:W34,$V$13:V14)*V5+INTERCEPT($W$33:W34,$V$13:V14)</f>
        <v/>
      </c>
      <c r="AA34" s="119">
        <f>X34*第4期!$AB$45+回归分析!W34</f>
        <v/>
      </c>
      <c r="AB34" s="119">
        <f>Y34*V35+Z34</f>
        <v/>
      </c>
      <c r="AC34" s="120">
        <f>(AA34+AB34)/2</f>
        <v/>
      </c>
      <c r="AD34" s="1227" t="n"/>
      <c r="AE34" s="118" t="n">
        <v>3</v>
      </c>
      <c r="AF34" s="118">
        <f>INTERCEPT($D$34:D36,$J$34:J36)</f>
        <v/>
      </c>
      <c r="AG34" s="118">
        <f>SLOPE($D$34:D36,$J$34:J36)</f>
        <v/>
      </c>
      <c r="AH34" s="118">
        <f>SLOPE($AG$33:AG34,$V$3:V4)*V5+INTERCEPT($AG$33:AG34,$V$3:V4)</f>
        <v/>
      </c>
      <c r="AI34" s="118">
        <f>SLOPE($AF$33:AF34,$V$3:V4)*V5+INTERCEPT($AF$33:AF34,$V$3:V4)</f>
        <v/>
      </c>
      <c r="AJ34" s="119">
        <f>AG34*第4期!$AC$45+回归分析!AF34</f>
        <v/>
      </c>
      <c r="AK34" s="119">
        <f>AH34*AE35+AI34</f>
        <v/>
      </c>
      <c r="AL34" s="120">
        <f>(AJ34+AK34)/2</f>
        <v/>
      </c>
      <c r="AM34" s="1227" t="n"/>
      <c r="AN34" s="118" t="n">
        <v>3</v>
      </c>
      <c r="AO34" s="118">
        <f>INTERCEPT($E$34:E36,$K$34:K36)</f>
        <v/>
      </c>
      <c r="AP34" s="118">
        <f>SLOPE($E$34:E36,$K$34:K36)</f>
        <v/>
      </c>
      <c r="AQ34" s="118">
        <f>SLOPE($AP$33:AP34,$V$3:V4)*V5+INTERCEPT($AP$33:AP34,$V$3:V4)</f>
        <v/>
      </c>
      <c r="AR34" s="118">
        <f>SLOPE($AO$33:AO34,$V$3:V4)*V5+INTERCEPT($AO$33:AO34,$V$3:V4)</f>
        <v/>
      </c>
      <c r="AS34" s="119">
        <f>AP34*第4期!$AD$45+回归分析!AO34</f>
        <v/>
      </c>
      <c r="AT34" s="119">
        <f>AQ34*AN35+AR34</f>
        <v/>
      </c>
      <c r="AU34" s="120">
        <f>(AS34+AT34)/2</f>
        <v/>
      </c>
      <c r="AV34" s="1227" t="n"/>
    </row>
    <row r="35">
      <c r="A35" s="118" t="n">
        <v>2</v>
      </c>
      <c r="B35" s="118">
        <f>第2期!B9</f>
        <v/>
      </c>
      <c r="C35" s="118">
        <f>第2期!C9</f>
        <v/>
      </c>
      <c r="D35" s="118">
        <f>第2期!D9</f>
        <v/>
      </c>
      <c r="E35" s="118">
        <f>第2期!E9</f>
        <v/>
      </c>
      <c r="G35" s="118" t="n">
        <v>2</v>
      </c>
      <c r="H35" s="118">
        <f>第2期!AQ21</f>
        <v/>
      </c>
      <c r="I35" s="118">
        <f>第2期!AQ22</f>
        <v/>
      </c>
      <c r="J35" s="118">
        <f>第2期!AQ23</f>
        <v/>
      </c>
      <c r="K35" s="118">
        <f>第2期!AQ24</f>
        <v/>
      </c>
      <c r="M35" s="118" t="n">
        <v>4</v>
      </c>
      <c r="N35" s="118">
        <f>INTERCEPT($B$34:B37,$H$34:H37)</f>
        <v/>
      </c>
      <c r="O35" s="118">
        <f>SLOPE($B$34:B37,$H$34:H37)</f>
        <v/>
      </c>
      <c r="P35" s="118">
        <f>SLOPE($O$33:O35,$V$3:V5)*V6+INTERCEPT($O$33:O35,$V$3:V5)</f>
        <v/>
      </c>
      <c r="Q35" s="118">
        <f>SLOPE($N$33:N35,$V$23:V25)*V6+INTERCEPT($N$33:N35,$V$3:V5)</f>
        <v/>
      </c>
      <c r="R35" s="119">
        <f>O35*第5期!$AA$45+回归分析!N35</f>
        <v/>
      </c>
      <c r="S35" s="119">
        <f>P35*M36+Q35</f>
        <v/>
      </c>
      <c r="T35" s="120">
        <f>(R35+S35)/2</f>
        <v/>
      </c>
      <c r="U35" s="1227" t="n"/>
      <c r="V35" s="118" t="n">
        <v>4</v>
      </c>
      <c r="W35" s="118">
        <f>INTERCEPT($C$34:C37,$I$34:I37)</f>
        <v/>
      </c>
      <c r="X35" s="118">
        <f>SLOPE($C$34:C37,$I$34:I37)</f>
        <v/>
      </c>
      <c r="Y35" s="118">
        <f>SLOPE($X$33:X35,$V$3:V5)*V6+INTERCEPT($X$33:X35,$V$3:V5)</f>
        <v/>
      </c>
      <c r="Z35" s="118">
        <f>SLOPE($W$33:W35,$V$13:V15)*V6+INTERCEPT($W$33:W35,$V$13:V15)</f>
        <v/>
      </c>
      <c r="AA35" s="119">
        <f>X35*第5期!$AB$45+回归分析!W35</f>
        <v/>
      </c>
      <c r="AB35" s="119">
        <f>Y35*V36+Z35</f>
        <v/>
      </c>
      <c r="AC35" s="120">
        <f>(AA35+AB35)/2</f>
        <v/>
      </c>
      <c r="AD35" s="1227" t="n"/>
      <c r="AE35" s="118" t="n">
        <v>4</v>
      </c>
      <c r="AF35" s="118">
        <f>INTERCEPT($D$34:D37,$J$34:J37)</f>
        <v/>
      </c>
      <c r="AG35" s="118">
        <f>SLOPE($D$34:D37,$J$34:J37)</f>
        <v/>
      </c>
      <c r="AH35" s="118">
        <f>SLOPE($AG$33:AG35,$V$3:V5)*V6+INTERCEPT($AG$33:AG35,$V$3:V5)</f>
        <v/>
      </c>
      <c r="AI35" s="118">
        <f>SLOPE($AF$33:AF35,$V$3:V5)*V6+INTERCEPT($AF$33:AF35,$V$3:V5)</f>
        <v/>
      </c>
      <c r="AJ35" s="119">
        <f>AG35*第5期!$AC$45+回归分析!AF35</f>
        <v/>
      </c>
      <c r="AK35" s="119">
        <f>AH35*AE36+AI35</f>
        <v/>
      </c>
      <c r="AL35" s="120">
        <f>(AJ35+AK35)/2</f>
        <v/>
      </c>
      <c r="AM35" s="1227" t="n"/>
      <c r="AN35" s="118" t="n">
        <v>4</v>
      </c>
      <c r="AO35" s="118">
        <f>INTERCEPT($E$34:E37,$K$34:K37)</f>
        <v/>
      </c>
      <c r="AP35" s="118">
        <f>SLOPE($E$34:E37,$K$34:K37)</f>
        <v/>
      </c>
      <c r="AQ35" s="118">
        <f>SLOPE($AP$33:AP35,$V$3:V5)*V6+INTERCEPT($AP$33:AP35,$V$3:V5)</f>
        <v/>
      </c>
      <c r="AR35" s="118">
        <f>SLOPE($AO$33:AO35,$V$3:V5)*V6+INTERCEPT($AO$33:AO35,$V$3:V5)</f>
        <v/>
      </c>
      <c r="AS35" s="119">
        <f>AP35*第5期!$AD$45+回归分析!AO35</f>
        <v/>
      </c>
      <c r="AT35" s="119">
        <f>AQ35*AN36+AR35</f>
        <v/>
      </c>
      <c r="AU35" s="120">
        <f>(AS35+AT35)/2</f>
        <v/>
      </c>
      <c r="AV35" s="1227" t="n"/>
    </row>
    <row r="36">
      <c r="A36" s="118" t="n">
        <v>3</v>
      </c>
      <c r="B36" s="118">
        <f>第3期!B9</f>
        <v/>
      </c>
      <c r="C36" s="118">
        <f>第3期!C9</f>
        <v/>
      </c>
      <c r="D36" s="118">
        <f>第3期!D9</f>
        <v/>
      </c>
      <c r="E36" s="118">
        <f>第3期!E9</f>
        <v/>
      </c>
      <c r="G36" s="118" t="n">
        <v>3</v>
      </c>
      <c r="H36" s="118">
        <f>第3期!AQ21</f>
        <v/>
      </c>
      <c r="I36" s="118">
        <f>第3期!AQ22</f>
        <v/>
      </c>
      <c r="J36" s="118">
        <f>第3期!AQ23</f>
        <v/>
      </c>
      <c r="K36" s="118">
        <f>第3期!AQ24</f>
        <v/>
      </c>
      <c r="M36" s="118" t="n">
        <v>5</v>
      </c>
      <c r="N36" s="118">
        <f>INTERCEPT($B$34:B38,$H$34:H38)</f>
        <v/>
      </c>
      <c r="O36" s="118">
        <f>SLOPE($B$34:B38,$H$34:H38)</f>
        <v/>
      </c>
      <c r="P36" s="118">
        <f>SLOPE($O$33:O36,$V$3:V6)*V7+INTERCEPT($O$33:O36,$V$3:V6)</f>
        <v/>
      </c>
      <c r="Q36" s="118">
        <f>SLOPE($N$33:N36,$V$23:V26)*V7+INTERCEPT($N$33:N36,$V$3:V6)</f>
        <v/>
      </c>
      <c r="R36" s="119">
        <f>O36*第6期!$AA$45+回归分析!N36</f>
        <v/>
      </c>
      <c r="S36" s="119">
        <f>P36*M37+Q36</f>
        <v/>
      </c>
      <c r="T36" s="120">
        <f>(R36+S36)/2</f>
        <v/>
      </c>
      <c r="U36" s="1227" t="n"/>
      <c r="V36" s="118" t="n">
        <v>5</v>
      </c>
      <c r="W36" s="118">
        <f>INTERCEPT($C$34:C38,$I$34:I38)</f>
        <v/>
      </c>
      <c r="X36" s="118">
        <f>SLOPE($C$34:C38,$I$34:I38)</f>
        <v/>
      </c>
      <c r="Y36" s="118">
        <f>SLOPE($X$33:X36,$V$3:V6)*V7+INTERCEPT($X$33:X36,$V$3:V6)</f>
        <v/>
      </c>
      <c r="Z36" s="118">
        <f>SLOPE($W$33:W36,$V$13:V16)*V7+INTERCEPT($W$33:W36,$V$13:V16)</f>
        <v/>
      </c>
      <c r="AA36" s="119">
        <f>X36*第6期!$AB$45+回归分析!W36</f>
        <v/>
      </c>
      <c r="AB36" s="119">
        <f>Y36*V37+Z36</f>
        <v/>
      </c>
      <c r="AC36" s="120">
        <f>(AA36+AB36)/2</f>
        <v/>
      </c>
      <c r="AD36" s="1227" t="n"/>
      <c r="AE36" s="118" t="n">
        <v>5</v>
      </c>
      <c r="AF36" s="118">
        <f>INTERCEPT($D$34:D38,$J$34:J38)</f>
        <v/>
      </c>
      <c r="AG36" s="118">
        <f>SLOPE($D$34:D38,$J$34:J38)</f>
        <v/>
      </c>
      <c r="AH36" s="118">
        <f>SLOPE($AG$33:AG36,$V$3:V6)*V7+INTERCEPT($AG$33:AG36,$V$3:V6)</f>
        <v/>
      </c>
      <c r="AI36" s="118">
        <f>SLOPE($AF$33:AF36,$V$3:V6)*V7+INTERCEPT($AF$33:AF36,$V$3:V6)</f>
        <v/>
      </c>
      <c r="AJ36" s="119">
        <f>AG36*第6期!$AC$45+回归分析!AF36</f>
        <v/>
      </c>
      <c r="AK36" s="119">
        <f>AH36*AE37+AI36</f>
        <v/>
      </c>
      <c r="AL36" s="120">
        <f>(AJ36+AK36)/2</f>
        <v/>
      </c>
      <c r="AM36" s="1227" t="n"/>
      <c r="AN36" s="118" t="n">
        <v>5</v>
      </c>
      <c r="AO36" s="118">
        <f>INTERCEPT($E$34:E38,$K$34:K38)</f>
        <v/>
      </c>
      <c r="AP36" s="118">
        <f>SLOPE($E$34:E38,$K$34:K38)</f>
        <v/>
      </c>
      <c r="AQ36" s="118">
        <f>SLOPE($AP$33:AP36,$V$3:V6)*V7+INTERCEPT($AP$33:AP36,$V$3:V6)</f>
        <v/>
      </c>
      <c r="AR36" s="118">
        <f>SLOPE($AO$33:AO36,$V$3:V6)*V7+INTERCEPT($AO$33:AO36,$V$3:V6)</f>
        <v/>
      </c>
      <c r="AS36" s="119">
        <f>AP36*第6期!$AD$45+回归分析!AO36</f>
        <v/>
      </c>
      <c r="AT36" s="119">
        <f>AQ36*AN37+AR36</f>
        <v/>
      </c>
      <c r="AU36" s="120">
        <f>(AS36+AT36)/2</f>
        <v/>
      </c>
      <c r="AV36" s="1227" t="n"/>
    </row>
    <row r="37">
      <c r="A37" s="118" t="n">
        <v>4</v>
      </c>
      <c r="B37" s="118">
        <f>第4期!B9</f>
        <v/>
      </c>
      <c r="C37" s="118">
        <f>第4期!C9</f>
        <v/>
      </c>
      <c r="D37" s="118">
        <f>第4期!D9</f>
        <v/>
      </c>
      <c r="E37" s="118">
        <f>第4期!E9</f>
        <v/>
      </c>
      <c r="G37" s="118" t="n">
        <v>4</v>
      </c>
      <c r="H37" s="118">
        <f>第4期!AQ21</f>
        <v/>
      </c>
      <c r="I37" s="118">
        <f>第4期!AQ22</f>
        <v/>
      </c>
      <c r="J37" s="118">
        <f>第4期!AQ23</f>
        <v/>
      </c>
      <c r="K37" s="118">
        <f>第4期!AQ24</f>
        <v/>
      </c>
      <c r="M37" s="118" t="n">
        <v>6</v>
      </c>
      <c r="N37" s="118">
        <f>INTERCEPT($B$34:B39,$H$34:H39)</f>
        <v/>
      </c>
      <c r="O37" s="118">
        <f>SLOPE($B$34:B39,$H$34:H39)</f>
        <v/>
      </c>
      <c r="P37" s="118">
        <f>SLOPE($O$33:O37,$V$3:V7)*V8+INTERCEPT($O$33:O37,$V$3:V7)</f>
        <v/>
      </c>
      <c r="Q37" s="118">
        <f>SLOPE($N$33:N37,$V$23:V27)*V8+INTERCEPT($N$33:N37,$V$3:V7)</f>
        <v/>
      </c>
      <c r="R37" s="119">
        <f>O37*第7期!$AA$45+回归分析!N37</f>
        <v/>
      </c>
      <c r="S37" s="119">
        <f>P37*M38+Q37</f>
        <v/>
      </c>
      <c r="T37" s="120">
        <f>(R37+S37)/2</f>
        <v/>
      </c>
      <c r="U37" s="1227" t="n"/>
      <c r="V37" s="118" t="n">
        <v>6</v>
      </c>
      <c r="W37" s="118">
        <f>INTERCEPT($C$34:C39,$I$34:I39)</f>
        <v/>
      </c>
      <c r="X37" s="118">
        <f>SLOPE($C$34:C39,$I$34:I39)</f>
        <v/>
      </c>
      <c r="Y37" s="118">
        <f>SLOPE($X$33:X37,$V$3:V7)*V8+INTERCEPT($X$33:X37,$V$3:V7)</f>
        <v/>
      </c>
      <c r="Z37" s="118">
        <f>SLOPE($W$33:W37,$V$13:V17)*V8+INTERCEPT($W$33:W37,$V$13:V17)</f>
        <v/>
      </c>
      <c r="AA37" s="119">
        <f>X37*第7期!$AB$45+回归分析!W37</f>
        <v/>
      </c>
      <c r="AB37" s="119">
        <f>Y37*V38+Z37</f>
        <v/>
      </c>
      <c r="AC37" s="120">
        <f>(AA37+AB37)/2</f>
        <v/>
      </c>
      <c r="AD37" s="1227" t="n"/>
      <c r="AE37" s="118" t="n">
        <v>6</v>
      </c>
      <c r="AF37" s="118">
        <f>INTERCEPT($D$34:D39,$J$34:J39)</f>
        <v/>
      </c>
      <c r="AG37" s="118">
        <f>SLOPE($D$34:D39,$J$34:J39)</f>
        <v/>
      </c>
      <c r="AH37" s="118">
        <f>SLOPE($AG$33:AG37,$V$3:V7)*V8+INTERCEPT($AG$33:AG37,$V$3:V7)</f>
        <v/>
      </c>
      <c r="AI37" s="118">
        <f>SLOPE($AF$33:AF37,$V$3:V7)*V8+INTERCEPT($AF$33:AF37,$V$3:V7)</f>
        <v/>
      </c>
      <c r="AJ37" s="119">
        <f>AG37*第7期!$AC$45+回归分析!AF37</f>
        <v/>
      </c>
      <c r="AK37" s="119">
        <f>AH37*AE38+AI37</f>
        <v/>
      </c>
      <c r="AL37" s="120">
        <f>(AJ37+AK37)/2</f>
        <v/>
      </c>
      <c r="AM37" s="1227" t="n"/>
      <c r="AN37" s="118" t="n">
        <v>6</v>
      </c>
      <c r="AO37" s="118">
        <f>INTERCEPT($E$34:E39,$K$34:K39)</f>
        <v/>
      </c>
      <c r="AP37" s="118">
        <f>SLOPE($E$34:E39,$K$34:K39)</f>
        <v/>
      </c>
      <c r="AQ37" s="118">
        <f>SLOPE($AP$33:AP37,$V$3:V7)*V8+INTERCEPT($AP$33:AP37,$V$3:V7)</f>
        <v/>
      </c>
      <c r="AR37" s="118">
        <f>SLOPE($AO$33:AO37,$V$3:V7)*V8+INTERCEPT($AO$33:AO37,$V$3:V7)</f>
        <v/>
      </c>
      <c r="AS37" s="119">
        <f>AP37*第7期!$AD$45+回归分析!AO37</f>
        <v/>
      </c>
      <c r="AT37" s="119">
        <f>AQ37*AN38+AR37</f>
        <v/>
      </c>
      <c r="AU37" s="120">
        <f>(AS37+AT37)/2</f>
        <v/>
      </c>
      <c r="AV37" s="1227" t="n"/>
    </row>
    <row r="38">
      <c r="A38" s="118" t="n">
        <v>5</v>
      </c>
      <c r="B38" s="118">
        <f>第5期!B9</f>
        <v/>
      </c>
      <c r="C38" s="118">
        <f>第5期!C9</f>
        <v/>
      </c>
      <c r="D38" s="118">
        <f>第5期!D9</f>
        <v/>
      </c>
      <c r="E38" s="118">
        <f>第5期!E9</f>
        <v/>
      </c>
      <c r="G38" s="118" t="n">
        <v>5</v>
      </c>
      <c r="H38" s="118">
        <f>第5期!AQ21</f>
        <v/>
      </c>
      <c r="I38" s="118">
        <f>第5期!AQ22</f>
        <v/>
      </c>
      <c r="J38" s="118">
        <f>第5期!AQ23</f>
        <v/>
      </c>
      <c r="K38" s="118">
        <f>第5期!AQ24</f>
        <v/>
      </c>
      <c r="M38" s="118" t="n">
        <v>7</v>
      </c>
      <c r="N38" s="118">
        <f>INTERCEPT($B$34:B40,$H$34:H40)</f>
        <v/>
      </c>
      <c r="O38" s="118">
        <f>SLOPE($B$34:B40,$H$34:H40)</f>
        <v/>
      </c>
      <c r="P38" s="118">
        <f>SLOPE($O$33:O38,$V$3:V8)*V9+INTERCEPT($O$33:O38,$V$3:V8)</f>
        <v/>
      </c>
      <c r="Q38" s="118">
        <f>SLOPE($N$33:N38,$V$23:V28)*V9+INTERCEPT($N$33:N38,$V$3:V8)</f>
        <v/>
      </c>
      <c r="R38" s="119">
        <f>O38*第8期!$AA$45+回归分析!N38</f>
        <v/>
      </c>
      <c r="S38" s="119">
        <f>P38*M39+Q38</f>
        <v/>
      </c>
      <c r="T38" s="120">
        <f>(R38+S38)/2</f>
        <v/>
      </c>
      <c r="U38" s="1227" t="n"/>
      <c r="V38" s="118" t="n">
        <v>7</v>
      </c>
      <c r="W38" s="118">
        <f>INTERCEPT($C$34:C40,$I$34:I40)</f>
        <v/>
      </c>
      <c r="X38" s="118">
        <f>SLOPE($C$34:C40,$I$34:I40)</f>
        <v/>
      </c>
      <c r="Y38" s="118">
        <f>SLOPE($X$33:X38,$V$3:V8)*V9+INTERCEPT($X$33:X38,$V$3:V8)</f>
        <v/>
      </c>
      <c r="Z38" s="118">
        <f>SLOPE($W$33:W38,$V$13:V18)*V9+INTERCEPT($W$33:W38,$V$13:V18)</f>
        <v/>
      </c>
      <c r="AA38" s="119">
        <f>X38*第8期!$AB$45+回归分析!W38</f>
        <v/>
      </c>
      <c r="AB38" s="119">
        <f>Y38*V39+Z38</f>
        <v/>
      </c>
      <c r="AC38" s="120">
        <f>(AA38+AB38)/2</f>
        <v/>
      </c>
      <c r="AD38" s="1227" t="n"/>
      <c r="AE38" s="118" t="n">
        <v>7</v>
      </c>
      <c r="AF38" s="118">
        <f>INTERCEPT($D$34:D40,$J$34:J40)</f>
        <v/>
      </c>
      <c r="AG38" s="118">
        <f>SLOPE($D$34:D40,$J$34:J40)</f>
        <v/>
      </c>
      <c r="AH38" s="118">
        <f>SLOPE($AG$33:AG38,$V$3:V8)*V9+INTERCEPT($AG$33:AG38,$V$3:V8)</f>
        <v/>
      </c>
      <c r="AI38" s="118">
        <f>SLOPE($AF$33:AF38,$V$3:V8)*V9+INTERCEPT($AF$33:AF38,$V$3:V8)</f>
        <v/>
      </c>
      <c r="AJ38" s="119">
        <f>AG38*第8期!$AC$45+回归分析!AF38</f>
        <v/>
      </c>
      <c r="AK38" s="119">
        <f>AH38*AE39+AI38</f>
        <v/>
      </c>
      <c r="AL38" s="120">
        <f>(AJ38+AK38)/2</f>
        <v/>
      </c>
      <c r="AM38" s="1227" t="n"/>
      <c r="AN38" s="118" t="n">
        <v>7</v>
      </c>
      <c r="AO38" s="118">
        <f>INTERCEPT($E$34:E40,$K$34:K40)</f>
        <v/>
      </c>
      <c r="AP38" s="118">
        <f>SLOPE($E$34:E40,$K$34:K40)</f>
        <v/>
      </c>
      <c r="AQ38" s="118">
        <f>SLOPE($AP$33:AP38,$V$3:V8)*V9+INTERCEPT($AP$33:AP38,$V$3:V8)</f>
        <v/>
      </c>
      <c r="AR38" s="118">
        <f>SLOPE($AO$33:AO38,$V$3:V8)*V9+INTERCEPT($AO$33:AO38,$V$3:V8)</f>
        <v/>
      </c>
      <c r="AS38" s="119">
        <f>AP38*第8期!$AD$45+回归分析!AO38</f>
        <v/>
      </c>
      <c r="AT38" s="119">
        <f>AQ38*AN39+AR38</f>
        <v/>
      </c>
      <c r="AU38" s="120">
        <f>(AS38+AT38)/2</f>
        <v/>
      </c>
      <c r="AV38" s="1227" t="n"/>
    </row>
    <row r="39">
      <c r="A39" s="118" t="n">
        <v>6</v>
      </c>
      <c r="B39" s="118">
        <f>第6期!B9</f>
        <v/>
      </c>
      <c r="C39" s="118">
        <f>第6期!C9</f>
        <v/>
      </c>
      <c r="D39" s="118">
        <f>第6期!D9</f>
        <v/>
      </c>
      <c r="E39" s="118">
        <f>第6期!E9</f>
        <v/>
      </c>
      <c r="G39" s="118" t="n">
        <v>6</v>
      </c>
      <c r="H39" s="118">
        <f>第6期!AQ21</f>
        <v/>
      </c>
      <c r="I39" s="118">
        <f>第6期!AQ22</f>
        <v/>
      </c>
      <c r="J39" s="118">
        <f>第6期!AQ23</f>
        <v/>
      </c>
      <c r="K39" s="118">
        <f>第6期!AQ24</f>
        <v/>
      </c>
      <c r="M39" s="118" t="n">
        <v>8</v>
      </c>
      <c r="N39" s="118">
        <f>INTERCEPT($B$34:B41,$H$34:H41)</f>
        <v/>
      </c>
      <c r="O39" s="118">
        <f>SLOPE($B$34:B41,$H$34:H41)</f>
        <v/>
      </c>
      <c r="P39" s="118">
        <f>SLOPE($O$33:O39,$V$3:V9)*V10+INTERCEPT($O$33:O39,$V$3:V9)</f>
        <v/>
      </c>
      <c r="Q39" s="118">
        <f>SLOPE($N$33:N39,$V$23:V29)*V10+INTERCEPT($N$33:N39,$V$3:V9)</f>
        <v/>
      </c>
      <c r="U39" s="1227" t="n"/>
      <c r="V39" s="118" t="n">
        <v>8</v>
      </c>
      <c r="W39" s="118">
        <f>INTERCEPT($C$34:C41,$I$34:I41)</f>
        <v/>
      </c>
      <c r="X39" s="118">
        <f>SLOPE($C$34:C41,$I$34:I41)</f>
        <v/>
      </c>
      <c r="Y39" s="118">
        <f>SLOPE($X$33:X39,$V$3:V9)*V10+INTERCEPT($X$33:X39,$V$3:V9)</f>
        <v/>
      </c>
      <c r="Z39" s="118">
        <f>SLOPE($W$33:W39,$V$13:V19)*V10+INTERCEPT($W$33:W39,$V$13:V19)</f>
        <v/>
      </c>
      <c r="AD39" s="1227" t="n"/>
      <c r="AE39" s="118" t="n">
        <v>8</v>
      </c>
      <c r="AF39" s="118">
        <f>INTERCEPT($D$34:D41,$J$34:J41)</f>
        <v/>
      </c>
      <c r="AG39" s="118">
        <f>SLOPE($D$34:D41,$J$34:J41)</f>
        <v/>
      </c>
      <c r="AH39" s="118">
        <f>SLOPE($AG$33:AG39,$V$3:V9)*V10+INTERCEPT($AG$33:AG39,$V$3:V9)</f>
        <v/>
      </c>
      <c r="AI39" s="118">
        <f>SLOPE($AF$33:AF39,$V$3:V9)*V10+INTERCEPT($AF$33:AF39,$V$3:V9)</f>
        <v/>
      </c>
      <c r="AM39" s="1227" t="n"/>
      <c r="AN39" s="118" t="n">
        <v>8</v>
      </c>
      <c r="AO39" s="118">
        <f>INTERCEPT($E$34:E41,$K$34:K41)</f>
        <v/>
      </c>
      <c r="AP39" s="118">
        <f>SLOPE($E$34:E41,$K$34:K41)</f>
        <v/>
      </c>
      <c r="AQ39" s="118">
        <f>SLOPE($AP$33:AP39,$V$3:V9)*V10+INTERCEPT($AP$33:AP39,$V$3:V9)</f>
        <v/>
      </c>
      <c r="AR39" s="118">
        <f>SLOPE($AO$33:AO39,$V$3:V9)*V10+INTERCEPT($AO$33:AO39,$V$3:V9)</f>
        <v/>
      </c>
      <c r="AV39" s="1227" t="n"/>
    </row>
    <row r="40">
      <c r="A40" s="118" t="n">
        <v>7</v>
      </c>
      <c r="B40" s="118">
        <f>第7期!B9</f>
        <v/>
      </c>
      <c r="C40" s="118">
        <f>第7期!C9</f>
        <v/>
      </c>
      <c r="D40" s="118">
        <f>第7期!D9</f>
        <v/>
      </c>
      <c r="E40" s="118">
        <f>第7期!E9</f>
        <v/>
      </c>
      <c r="G40" s="118" t="n">
        <v>7</v>
      </c>
      <c r="H40" s="118">
        <f>第7期!AQ21</f>
        <v/>
      </c>
      <c r="I40" s="118">
        <f>第7期!AQ22</f>
        <v/>
      </c>
      <c r="J40" s="118">
        <f>第7期!AQ23</f>
        <v/>
      </c>
      <c r="K40" s="118">
        <f>第7期!AQ24</f>
        <v/>
      </c>
      <c r="U40" s="1229" t="n"/>
      <c r="AD40" s="1229" t="n"/>
      <c r="AM40" s="1229" t="n"/>
      <c r="AV40" s="1229" t="n"/>
    </row>
    <row r="41">
      <c r="A41" s="118" t="n">
        <v>8</v>
      </c>
      <c r="B41" s="118">
        <f>第8期!B9</f>
        <v/>
      </c>
      <c r="C41" s="118">
        <f>第8期!C9</f>
        <v/>
      </c>
      <c r="D41" s="118">
        <f>第8期!D9</f>
        <v/>
      </c>
      <c r="E41" s="118">
        <f>第8期!E9</f>
        <v/>
      </c>
      <c r="G41" s="118" t="n">
        <v>8</v>
      </c>
    </row>
  </sheetData>
  <mergeCells count="15">
    <mergeCell ref="H22:K22"/>
    <mergeCell ref="B12:E12"/>
    <mergeCell ref="AM2:AM40"/>
    <mergeCell ref="H12:K12"/>
    <mergeCell ref="G1:K1"/>
    <mergeCell ref="M1:AU1"/>
    <mergeCell ref="H2:K2"/>
    <mergeCell ref="A1:E1"/>
    <mergeCell ref="AV2:AV40"/>
    <mergeCell ref="H32:K32"/>
    <mergeCell ref="B2:E2"/>
    <mergeCell ref="U2:U40"/>
    <mergeCell ref="AD2:AD40"/>
    <mergeCell ref="B22:E22"/>
    <mergeCell ref="B32:E32"/>
  </mergeCells>
  <pageMargins left="0.7" right="0.7" top="0.75" bottom="0.75" header="0.3" footer="0.3"/>
</worksheet>
</file>

<file path=xl/worksheets/sheet30.xml><?xml version="1.0" encoding="utf-8"?>
<worksheet xmlns="http://schemas.openxmlformats.org/spreadsheetml/2006/main">
  <sheetPr codeName="Sheet26">
    <tabColor rgb="FFFAB9CF"/>
    <outlinePr summaryBelow="1" summaryRight="1"/>
    <pageSetUpPr/>
  </sheetPr>
  <dimension ref="A2:AD165"/>
  <sheetViews>
    <sheetView topLeftCell="A20" zoomScale="72" zoomScaleNormal="72" workbookViewId="0">
      <selection activeCell="Z21" sqref="Z21"/>
    </sheetView>
  </sheetViews>
  <sheetFormatPr baseColWidth="8" defaultColWidth="8.90625" defaultRowHeight="15"/>
  <cols>
    <col width="6" customWidth="1" style="90" min="1" max="1"/>
    <col width="10.54296875" customWidth="1" style="90" min="2" max="2"/>
    <col width="11.6328125" customWidth="1" style="90" min="3" max="4"/>
    <col width="7.90625" customWidth="1" style="90" min="5" max="6"/>
    <col width="9" customWidth="1" style="90" min="7" max="7"/>
    <col width="7.90625" customWidth="1" style="90" min="8" max="9"/>
    <col width="9" customWidth="1" style="90" min="10" max="11"/>
    <col width="13.81640625" customWidth="1" style="90" min="12" max="12"/>
    <col width="9.54296875" customWidth="1" style="90" min="13" max="16"/>
    <col width="9.453125" customWidth="1" style="90" min="17" max="17"/>
    <col width="8.54296875" customWidth="1" style="90" min="18" max="18"/>
    <col width="11.90625" customWidth="1" style="90" min="19" max="19"/>
    <col width="9.54296875" customWidth="1" style="90" min="20" max="25"/>
    <col width="8.90625" customWidth="1" style="90" min="26" max="16384"/>
  </cols>
  <sheetData>
    <row r="2" ht="23.25" customHeight="1" s="1178">
      <c r="B2" s="91" t="inlineStr">
        <is>
          <t>产品销售时间序列数据 产品A 市场1</t>
        </is>
      </c>
    </row>
    <row r="3" ht="24" customHeight="1" s="1178">
      <c r="B3" s="92" t="inlineStr">
        <is>
          <t>期数(期)</t>
        </is>
      </c>
      <c r="C3" s="93" t="inlineStr">
        <is>
          <t>价格(元)</t>
        </is>
      </c>
      <c r="D3" s="93" t="inlineStr">
        <is>
          <t>促销(元)</t>
        </is>
      </c>
      <c r="E3" s="93" t="inlineStr">
        <is>
          <t>广告(元)</t>
        </is>
      </c>
      <c r="F3" s="93" t="inlineStr">
        <is>
          <t>等级(级)</t>
        </is>
      </c>
      <c r="G3" s="93" t="inlineStr">
        <is>
          <t>需求(件)</t>
        </is>
      </c>
      <c r="H3" s="93" t="inlineStr">
        <is>
          <t>销售量(件)</t>
        </is>
      </c>
      <c r="I3" s="93" t="inlineStr">
        <is>
          <t>库存(件)</t>
        </is>
      </c>
      <c r="J3" s="93" t="inlineStr">
        <is>
          <t>订货(件)</t>
        </is>
      </c>
      <c r="K3" s="93" t="inlineStr">
        <is>
          <t>正品率</t>
        </is>
      </c>
      <c r="L3" s="96" t="inlineStr">
        <is>
          <t>市场份额</t>
        </is>
      </c>
      <c r="M3" s="93" t="n"/>
      <c r="N3" s="0" t="n"/>
      <c r="O3" s="97" t="inlineStr">
        <is>
          <t>第一期待销</t>
        </is>
      </c>
      <c r="P3" s="97" t="inlineStr">
        <is>
          <t>市场1</t>
        </is>
      </c>
      <c r="Q3" s="97" t="inlineStr">
        <is>
          <t>市场2</t>
        </is>
      </c>
      <c r="R3" s="97" t="inlineStr">
        <is>
          <t>市场3</t>
        </is>
      </c>
      <c r="S3" s="97" t="inlineStr">
        <is>
          <t>市场4</t>
        </is>
      </c>
      <c r="T3" s="0" t="n"/>
      <c r="U3" s="0" t="n"/>
      <c r="V3" s="0" t="n"/>
      <c r="W3" s="0" t="n"/>
      <c r="X3" s="0" t="n"/>
      <c r="Y3" s="0" t="n"/>
      <c r="Z3" s="0" t="n"/>
      <c r="AA3" s="0" t="n"/>
      <c r="AB3" s="0" t="n"/>
      <c r="AC3" s="0" t="n"/>
      <c r="AD3" s="0" t="n"/>
    </row>
    <row r="4" ht="15.5" customHeight="1" s="1178">
      <c r="B4" s="94" t="n">
        <v>1</v>
      </c>
      <c r="C4" s="95" t="n">
        <v>3100</v>
      </c>
      <c r="D4" s="95" t="n">
        <v>0</v>
      </c>
      <c r="E4" s="95" t="n">
        <v>0</v>
      </c>
      <c r="F4" s="95" t="n">
        <v>0</v>
      </c>
      <c r="G4" s="95" t="n">
        <v>0</v>
      </c>
      <c r="H4" s="95" t="n">
        <v>0</v>
      </c>
      <c r="I4" s="95" t="n">
        <v>0</v>
      </c>
      <c r="J4" s="95" t="n">
        <v>0</v>
      </c>
      <c r="K4" s="95" t="n">
        <v>0</v>
      </c>
      <c r="L4" s="95" t="n">
        <v>0</v>
      </c>
      <c r="M4" s="1474" t="n"/>
      <c r="N4" s="0" t="n"/>
      <c r="O4" s="99" t="inlineStr">
        <is>
          <t>产品1</t>
        </is>
      </c>
      <c r="P4" s="100">
        <f>第1期!I82</f>
        <v/>
      </c>
      <c r="Q4" s="100">
        <f>第1期!J82</f>
        <v/>
      </c>
      <c r="R4" s="100">
        <f>第1期!K82</f>
        <v/>
      </c>
      <c r="S4" s="100">
        <f>第1期!L82</f>
        <v/>
      </c>
      <c r="T4" s="0" t="n"/>
      <c r="U4" s="0" t="n"/>
      <c r="V4" s="0" t="n"/>
      <c r="W4" s="0" t="n"/>
      <c r="X4" s="0" t="n"/>
      <c r="Y4" s="0" t="n"/>
      <c r="Z4" s="0" t="n"/>
      <c r="AA4" s="0" t="n"/>
      <c r="AB4" s="0" t="n"/>
      <c r="AC4" s="0" t="n"/>
      <c r="AD4" s="0" t="n"/>
    </row>
    <row r="5" ht="15.5" customHeight="1" s="1178">
      <c r="B5" s="94" t="n">
        <v>2</v>
      </c>
      <c r="C5" s="95" t="n">
        <v>3100</v>
      </c>
      <c r="D5" s="95" t="n">
        <v>0</v>
      </c>
      <c r="E5" s="95" t="n">
        <v>0</v>
      </c>
      <c r="F5" s="95" t="n">
        <v>0</v>
      </c>
      <c r="G5" s="95" t="n">
        <v>0</v>
      </c>
      <c r="H5" s="95" t="n">
        <v>0</v>
      </c>
      <c r="I5" s="95" t="n">
        <v>0</v>
      </c>
      <c r="J5" s="95" t="n">
        <v>0</v>
      </c>
      <c r="K5" s="95" t="n">
        <v>0</v>
      </c>
      <c r="L5" s="95" t="n">
        <v>0</v>
      </c>
      <c r="M5" s="1474" t="n"/>
      <c r="N5" s="0" t="n"/>
      <c r="O5" s="99" t="inlineStr">
        <is>
          <t>产品2</t>
        </is>
      </c>
      <c r="P5" s="100">
        <f>第1期!I83</f>
        <v/>
      </c>
      <c r="Q5" s="100">
        <f>第1期!J83</f>
        <v/>
      </c>
      <c r="R5" s="100">
        <f>第1期!K83</f>
        <v/>
      </c>
      <c r="S5" s="100">
        <f>第1期!L83</f>
        <v/>
      </c>
      <c r="T5" s="0" t="n"/>
      <c r="U5" s="0" t="n"/>
      <c r="V5" s="0" t="n"/>
      <c r="W5" s="0" t="n"/>
      <c r="X5" s="0" t="n"/>
      <c r="Y5" s="0" t="n"/>
      <c r="Z5" s="0" t="n"/>
      <c r="AA5" s="0" t="n"/>
      <c r="AB5" s="0" t="n"/>
      <c r="AC5" s="0" t="n"/>
      <c r="AD5" s="0" t="n"/>
    </row>
    <row r="6" ht="15.5" customHeight="1" s="1178">
      <c r="B6" s="94" t="n">
        <v>3</v>
      </c>
      <c r="C6" s="95" t="n">
        <v>3200</v>
      </c>
      <c r="D6" s="95" t="n">
        <v>0</v>
      </c>
      <c r="E6" s="95" t="n">
        <v>0</v>
      </c>
      <c r="F6" s="95" t="n">
        <v>0</v>
      </c>
      <c r="G6" s="95" t="n">
        <v>0</v>
      </c>
      <c r="H6" s="95" t="n">
        <v>0</v>
      </c>
      <c r="I6" s="95" t="n">
        <v>0</v>
      </c>
      <c r="J6" s="95" t="n">
        <v>0</v>
      </c>
      <c r="K6" s="95" t="n">
        <v>0</v>
      </c>
      <c r="L6" s="95" t="n">
        <v>0</v>
      </c>
      <c r="M6" s="1474" t="n"/>
      <c r="N6" s="0" t="n"/>
      <c r="O6" s="99" t="inlineStr">
        <is>
          <t>产品3</t>
        </is>
      </c>
      <c r="P6" s="100">
        <f>第1期!I84</f>
        <v/>
      </c>
      <c r="Q6" s="100">
        <f>第1期!J84</f>
        <v/>
      </c>
      <c r="R6" s="100">
        <f>第1期!K84</f>
        <v/>
      </c>
      <c r="S6" s="100">
        <f>第1期!L84</f>
        <v/>
      </c>
      <c r="T6" s="0" t="n"/>
      <c r="U6" s="0" t="n"/>
      <c r="V6" s="0" t="n"/>
      <c r="W6" s="0" t="n"/>
      <c r="X6" s="0" t="n"/>
      <c r="Y6" s="0" t="n"/>
      <c r="Z6" s="0" t="n"/>
      <c r="AA6" s="0" t="n"/>
      <c r="AB6" s="0" t="n"/>
      <c r="AC6" s="0" t="n"/>
      <c r="AD6" s="0" t="n"/>
    </row>
    <row r="7" ht="15.5" customHeight="1" s="1178">
      <c r="B7" s="94" t="n">
        <v>4</v>
      </c>
      <c r="C7" s="95" t="n">
        <v>3200</v>
      </c>
      <c r="D7" s="95" t="n">
        <v>0</v>
      </c>
      <c r="E7" s="95" t="n">
        <v>0</v>
      </c>
      <c r="F7" s="95" t="n">
        <v>0</v>
      </c>
      <c r="G7" s="95" t="n">
        <v>0</v>
      </c>
      <c r="H7" s="95" t="n">
        <v>0</v>
      </c>
      <c r="I7" s="95" t="n">
        <v>0</v>
      </c>
      <c r="J7" s="95" t="n">
        <v>0</v>
      </c>
      <c r="K7" s="95" t="n">
        <v>0</v>
      </c>
      <c r="L7" s="95" t="n">
        <v>0</v>
      </c>
      <c r="M7" s="1474" t="n"/>
      <c r="N7" s="0" t="n"/>
      <c r="O7" s="99" t="inlineStr">
        <is>
          <t>产品4</t>
        </is>
      </c>
      <c r="P7" s="100">
        <f>第1期!I85</f>
        <v/>
      </c>
      <c r="Q7" s="100">
        <f>第1期!J85</f>
        <v/>
      </c>
      <c r="R7" s="100">
        <f>第1期!K85</f>
        <v/>
      </c>
      <c r="S7" s="100">
        <f>第1期!L85</f>
        <v/>
      </c>
      <c r="T7" s="0" t="n"/>
      <c r="U7" s="0" t="n"/>
      <c r="V7" s="0" t="n"/>
      <c r="W7" s="0" t="n"/>
      <c r="X7" s="0" t="n"/>
      <c r="Y7" s="0" t="n"/>
      <c r="Z7" s="0" t="n"/>
      <c r="AA7" s="0" t="n"/>
      <c r="AB7" s="0" t="n"/>
      <c r="AC7" s="0" t="n"/>
      <c r="AD7" s="0" t="n"/>
    </row>
    <row r="8" ht="15.5" customHeight="1" s="1178">
      <c r="B8" s="94" t="n">
        <v>5</v>
      </c>
      <c r="C8" s="95" t="n">
        <v>3200</v>
      </c>
      <c r="D8" s="95" t="n">
        <v>0</v>
      </c>
      <c r="E8" s="95" t="n">
        <v>0</v>
      </c>
      <c r="F8" s="95" t="n">
        <v>0</v>
      </c>
      <c r="G8" s="95" t="n">
        <v>0</v>
      </c>
      <c r="H8" s="95" t="n">
        <v>0</v>
      </c>
      <c r="I8" s="95" t="n">
        <v>0</v>
      </c>
      <c r="J8" s="95" t="n">
        <v>0</v>
      </c>
      <c r="K8" s="95" t="n">
        <v>0</v>
      </c>
      <c r="L8" s="95" t="n">
        <v>0</v>
      </c>
      <c r="M8" s="1474" t="n"/>
      <c r="N8" s="0" t="n"/>
      <c r="O8" s="0" t="n"/>
      <c r="P8" s="0" t="n"/>
      <c r="Q8" s="0" t="n"/>
      <c r="R8" s="0" t="n"/>
      <c r="S8" s="0" t="n"/>
      <c r="T8" s="0" t="n"/>
      <c r="U8" s="0" t="n"/>
      <c r="V8" s="0" t="n"/>
      <c r="W8" s="0" t="n"/>
      <c r="X8" s="0" t="n"/>
      <c r="Y8" s="0" t="n"/>
      <c r="Z8" s="0" t="n"/>
      <c r="AA8" s="0" t="n"/>
      <c r="AB8" s="0" t="n"/>
      <c r="AC8" s="0" t="n"/>
      <c r="AD8" s="0" t="n"/>
    </row>
    <row r="9" ht="15.5" customHeight="1" s="1178">
      <c r="B9" s="94" t="n">
        <v>6</v>
      </c>
      <c r="C9" s="95" t="n">
        <v>3200</v>
      </c>
      <c r="D9" s="95" t="n">
        <v>0</v>
      </c>
      <c r="E9" s="95" t="n">
        <v>0</v>
      </c>
      <c r="F9" s="95" t="n">
        <v>0</v>
      </c>
      <c r="G9" s="95" t="n">
        <v>0</v>
      </c>
      <c r="H9" s="95" t="n">
        <v>0</v>
      </c>
      <c r="I9" s="95" t="n">
        <v>0</v>
      </c>
      <c r="J9" s="95" t="n">
        <v>0</v>
      </c>
      <c r="K9" s="95" t="n">
        <v>0</v>
      </c>
      <c r="L9" s="95" t="n">
        <v>0</v>
      </c>
      <c r="M9" s="1475" t="n"/>
      <c r="N9" s="0" t="n"/>
      <c r="O9" s="0" t="n"/>
      <c r="P9" s="0" t="n"/>
      <c r="Q9" s="0" t="n"/>
      <c r="R9" s="0" t="n"/>
      <c r="S9" s="0" t="n"/>
      <c r="T9" s="0" t="n"/>
      <c r="U9" s="0" t="n"/>
      <c r="V9" s="0" t="n"/>
      <c r="W9" s="0" t="n"/>
      <c r="X9" s="0" t="n"/>
      <c r="Y9" s="0" t="n"/>
      <c r="Z9" s="0" t="n"/>
      <c r="AA9" s="0" t="n"/>
      <c r="AB9" s="0" t="n"/>
      <c r="AC9" s="0" t="n"/>
      <c r="AD9" s="0" t="n"/>
    </row>
    <row r="10" ht="15.5" customHeight="1" s="1178">
      <c r="B10" s="94" t="n">
        <v>7</v>
      </c>
      <c r="C10" s="95" t="n">
        <v>3200</v>
      </c>
      <c r="D10" s="95" t="n">
        <v>0</v>
      </c>
      <c r="E10" s="95" t="n">
        <v>0</v>
      </c>
      <c r="F10" s="95" t="n">
        <v>0</v>
      </c>
      <c r="G10" s="95" t="n">
        <v>0</v>
      </c>
      <c r="H10" s="95" t="n">
        <v>0</v>
      </c>
      <c r="I10" s="95" t="n">
        <v>0</v>
      </c>
      <c r="J10" s="95" t="n">
        <v>0</v>
      </c>
      <c r="K10" s="95" t="n">
        <v>0</v>
      </c>
      <c r="L10" s="95" t="n">
        <v>0</v>
      </c>
      <c r="M10" s="1475" t="n"/>
      <c r="N10" s="0" t="n"/>
      <c r="O10" s="102" t="inlineStr">
        <is>
          <t>第一期定价</t>
        </is>
      </c>
      <c r="P10" s="0" t="n"/>
      <c r="Q10" s="0" t="n"/>
      <c r="R10" s="0" t="n"/>
      <c r="S10" s="0" t="n"/>
      <c r="T10" s="0" t="n"/>
      <c r="U10" s="0" t="n"/>
      <c r="V10" s="0" t="n"/>
      <c r="W10" s="0" t="n"/>
      <c r="X10" s="0" t="n"/>
      <c r="Y10" s="0" t="n"/>
      <c r="Z10" s="0" t="n"/>
      <c r="AA10" s="0" t="n"/>
      <c r="AB10" s="0" t="n"/>
      <c r="AC10" s="0" t="n"/>
      <c r="AD10" s="0" t="n"/>
    </row>
    <row r="11" ht="26" customHeight="1" s="1178">
      <c r="B11" s="94" t="n">
        <v>8</v>
      </c>
      <c r="C11" s="95" t="n">
        <v>3100</v>
      </c>
      <c r="D11" s="95" t="n">
        <v>0</v>
      </c>
      <c r="E11" s="95" t="n">
        <v>0</v>
      </c>
      <c r="F11" s="95" t="n">
        <v>0</v>
      </c>
      <c r="G11" s="95" t="n">
        <v>0</v>
      </c>
      <c r="H11" s="95" t="n">
        <v>0</v>
      </c>
      <c r="I11" s="95" t="n">
        <v>0</v>
      </c>
      <c r="J11" s="95" t="n">
        <v>0</v>
      </c>
      <c r="K11" s="95" t="n">
        <v>0</v>
      </c>
      <c r="L11" s="95" t="n">
        <v>0</v>
      </c>
      <c r="M11" s="1475" t="n"/>
      <c r="N11" s="0" t="n"/>
      <c r="O11" s="103" t="inlineStr">
        <is>
          <t>产品</t>
        </is>
      </c>
      <c r="P11" s="103" t="inlineStr">
        <is>
          <t>价格弹性</t>
        </is>
      </c>
      <c r="Q11" s="103" t="inlineStr">
        <is>
          <t>自然增长率</t>
        </is>
      </c>
      <c r="R11" s="103" t="inlineStr">
        <is>
          <t>广告弹性</t>
        </is>
      </c>
      <c r="S11" s="107" t="inlineStr">
        <is>
          <t>促销弹性</t>
        </is>
      </c>
      <c r="T11" s="103" t="inlineStr">
        <is>
          <t>研发</t>
        </is>
      </c>
      <c r="U11" s="103" t="inlineStr">
        <is>
          <t>广告</t>
        </is>
      </c>
      <c r="V11" s="103" t="inlineStr">
        <is>
          <t>促销</t>
        </is>
      </c>
      <c r="W11" s="103" t="inlineStr">
        <is>
          <t>产品等级</t>
        </is>
      </c>
      <c r="X11" s="107" t="inlineStr">
        <is>
          <t>价格(目标单元格)</t>
        </is>
      </c>
      <c r="Y11" s="103" t="inlineStr">
        <is>
          <t>单变量求解</t>
        </is>
      </c>
      <c r="Z11" s="103" t="inlineStr">
        <is>
          <t>目标值</t>
        </is>
      </c>
      <c r="AA11" s="103" t="inlineStr">
        <is>
          <t>提价幅度</t>
        </is>
      </c>
      <c r="AB11" s="103" t="inlineStr">
        <is>
          <t>实际价格</t>
        </is>
      </c>
      <c r="AC11" s="0" t="n"/>
      <c r="AD11" s="0" t="n"/>
    </row>
    <row r="12" ht="15.5" customHeight="1" s="1178">
      <c r="B12" s="91" t="inlineStr">
        <is>
          <t>产品销售时间序列数据 产品A 市场2</t>
        </is>
      </c>
      <c r="N12" s="0" t="n"/>
      <c r="O12" s="104" t="inlineStr">
        <is>
          <t>a1</t>
        </is>
      </c>
      <c r="P12" s="89">
        <f>((G6-G5-G5*Q12)/G5)/((C6-C5)/C5)</f>
        <v/>
      </c>
      <c r="Q12" s="1476">
        <f>(G11/G6)^(1/5)-1</f>
        <v/>
      </c>
      <c r="R12" s="1476">
        <f>((G7-G6-G6*Q12)/G6)/((E7/(C7*G7))-(E6/(C6*G6)))</f>
        <v/>
      </c>
      <c r="S12" s="1477">
        <f>((G8-G7-G7*Q12)/G7)/((D8/(C8*G8))-(D7/(C7*G7)))</f>
        <v/>
      </c>
      <c r="T12" s="1478">
        <f>((G11-G10-G10*Q12)/G10)/(F11-F10)</f>
        <v/>
      </c>
      <c r="U12" s="89">
        <f>第1期!F6</f>
        <v/>
      </c>
      <c r="V12" s="89">
        <f>第1期!B10</f>
        <v/>
      </c>
      <c r="W12" s="89" t="n">
        <v>2</v>
      </c>
      <c r="X12" s="111" t="n">
        <v>4786.65628282915</v>
      </c>
      <c r="Y12" s="104">
        <f>G11*(1+P12*(X12-C11)/C11)*(1+Q12)*(1+R12*(U12/(Z12*X12)-E11/(C11*G11)))*(1+S12*(V12/(X12*Z12)-D11/(C11*G11)))*(1+T12*(W12-F11))</f>
        <v/>
      </c>
      <c r="Z12" s="89">
        <f>P4</f>
        <v/>
      </c>
      <c r="AA12" s="1471">
        <f>AB12/X12-1</f>
        <v/>
      </c>
      <c r="AB12" s="89">
        <f>第1期!U20</f>
        <v/>
      </c>
      <c r="AC12" s="0" t="n"/>
      <c r="AD12" s="0" t="n"/>
    </row>
    <row r="13" ht="24" customHeight="1" s="1178">
      <c r="B13" s="92" t="inlineStr">
        <is>
          <t>期数(期)</t>
        </is>
      </c>
      <c r="C13" s="93" t="inlineStr">
        <is>
          <t>价格(元)</t>
        </is>
      </c>
      <c r="D13" s="93" t="inlineStr">
        <is>
          <t>促销(元)</t>
        </is>
      </c>
      <c r="E13" s="93" t="inlineStr">
        <is>
          <t>广告(元)</t>
        </is>
      </c>
      <c r="F13" s="93" t="inlineStr">
        <is>
          <t>等级(级)</t>
        </is>
      </c>
      <c r="G13" s="93" t="inlineStr">
        <is>
          <t>需求(件)</t>
        </is>
      </c>
      <c r="H13" s="93" t="inlineStr">
        <is>
          <t>销售量(件)</t>
        </is>
      </c>
      <c r="I13" s="93" t="inlineStr">
        <is>
          <t>库存(件)</t>
        </is>
      </c>
      <c r="J13" s="93" t="inlineStr">
        <is>
          <t>订货(件)</t>
        </is>
      </c>
      <c r="K13" s="93" t="inlineStr">
        <is>
          <t>正品率</t>
        </is>
      </c>
      <c r="L13" s="96" t="inlineStr">
        <is>
          <t>市场份额</t>
        </is>
      </c>
      <c r="M13" s="93" t="n"/>
      <c r="N13" s="0" t="n"/>
      <c r="O13" s="104" t="inlineStr">
        <is>
          <t>a2</t>
        </is>
      </c>
      <c r="P13" s="89">
        <f>P12</f>
        <v/>
      </c>
      <c r="Q13" s="1476">
        <f>Q12</f>
        <v/>
      </c>
      <c r="R13" s="1476">
        <f>R12</f>
        <v/>
      </c>
      <c r="S13" s="1477">
        <f>S12</f>
        <v/>
      </c>
      <c r="T13" s="1478">
        <f>T12</f>
        <v/>
      </c>
      <c r="U13" s="89">
        <f>第1期!F6</f>
        <v/>
      </c>
      <c r="V13" s="89">
        <f>第1期!C10</f>
        <v/>
      </c>
      <c r="W13" s="89" t="n">
        <v>2</v>
      </c>
      <c r="X13" s="111">
        <f>X12</f>
        <v/>
      </c>
      <c r="Y13" s="104">
        <f>Y12</f>
        <v/>
      </c>
      <c r="Z13" s="89">
        <f>Q4</f>
        <v/>
      </c>
      <c r="AA13" s="1471">
        <f>AB13/X13-1</f>
        <v/>
      </c>
      <c r="AB13" s="89">
        <f>第1期!V20</f>
        <v/>
      </c>
      <c r="AC13" s="0" t="n"/>
      <c r="AD13" s="0" t="n"/>
    </row>
    <row r="14" ht="15.5" customHeight="1" s="1178">
      <c r="B14" s="94" t="n">
        <v>1</v>
      </c>
      <c r="C14" s="95" t="n">
        <v>3100</v>
      </c>
      <c r="D14" s="95" t="n">
        <v>0</v>
      </c>
      <c r="E14" s="95" t="n">
        <v>0</v>
      </c>
      <c r="F14" s="95" t="n">
        <v>0</v>
      </c>
      <c r="G14" s="95" t="n">
        <v>0</v>
      </c>
      <c r="H14" s="95" t="n">
        <v>0</v>
      </c>
      <c r="I14" s="95" t="n">
        <v>0</v>
      </c>
      <c r="J14" s="95" t="n">
        <v>0</v>
      </c>
      <c r="K14" s="95" t="n">
        <v>0</v>
      </c>
      <c r="L14" s="95" t="n">
        <v>0</v>
      </c>
      <c r="M14" s="1474" t="n"/>
      <c r="N14" s="0" t="n"/>
      <c r="O14" s="104" t="inlineStr">
        <is>
          <t>a3</t>
        </is>
      </c>
      <c r="P14" s="89">
        <f>((G26-G25-G25*Q14)/G25)/((C26-C25)/C25)</f>
        <v/>
      </c>
      <c r="Q14" s="1476">
        <f>(G31/G26)^(1/5)-1</f>
        <v/>
      </c>
      <c r="R14" s="1476">
        <f>((G27-G26-G26*Q14)/G26)/((E27/(C27*G27))-(E26/(C26*G26)))</f>
        <v/>
      </c>
      <c r="S14" s="1477">
        <f>((G28-G27-G27*Q14)/G27)/((D28/(C28*G28))-(D27/(C27*G27)))</f>
        <v/>
      </c>
      <c r="T14" s="1478">
        <f>((G31-G30-G30*Q14)/G30)/(F31-F30)</f>
        <v/>
      </c>
      <c r="U14" s="89">
        <f>第1期!F6</f>
        <v/>
      </c>
      <c r="V14" s="89">
        <f>第1期!D10</f>
        <v/>
      </c>
      <c r="W14" s="89" t="n">
        <v>2</v>
      </c>
      <c r="X14" s="111" t="n">
        <v>5256.9119423729</v>
      </c>
      <c r="Y14" s="104">
        <f>G31*(1+P14*(X14-C31)/C31)*(1+Q14)*(1+R14*(U14/(Z14*X14)-E31/(C31*G31)))*(1+S14*(V14/(X14*Z14)-D31/(C31*G31)))*(1+T14*(W14-F31))</f>
        <v/>
      </c>
      <c r="Z14" s="89">
        <f>R4</f>
        <v/>
      </c>
      <c r="AA14" s="1471">
        <f>AB14/X14-1</f>
        <v/>
      </c>
      <c r="AB14" s="89">
        <f>第1期!W20</f>
        <v/>
      </c>
      <c r="AC14" s="0" t="n"/>
      <c r="AD14" s="0" t="n"/>
    </row>
    <row r="15" ht="15.5" customHeight="1" s="1178">
      <c r="B15" s="94" t="n">
        <v>2</v>
      </c>
      <c r="C15" s="95" t="n">
        <v>3100</v>
      </c>
      <c r="D15" s="95" t="n">
        <v>0</v>
      </c>
      <c r="E15" s="95" t="n">
        <v>0</v>
      </c>
      <c r="F15" s="95" t="n">
        <v>0</v>
      </c>
      <c r="G15" s="95" t="n">
        <v>0</v>
      </c>
      <c r="H15" s="95" t="n">
        <v>0</v>
      </c>
      <c r="I15" s="95" t="n">
        <v>0</v>
      </c>
      <c r="J15" s="95" t="n">
        <v>0</v>
      </c>
      <c r="K15" s="95" t="n">
        <v>0</v>
      </c>
      <c r="L15" s="95" t="n">
        <v>0</v>
      </c>
      <c r="M15" s="1474" t="n"/>
      <c r="N15" s="0" t="n"/>
      <c r="O15" s="104" t="inlineStr">
        <is>
          <t>a4</t>
        </is>
      </c>
      <c r="P15" s="89">
        <f>P14</f>
        <v/>
      </c>
      <c r="Q15" s="1476">
        <f>Q14</f>
        <v/>
      </c>
      <c r="R15" s="1476">
        <f>R14</f>
        <v/>
      </c>
      <c r="S15" s="1477">
        <f>S14</f>
        <v/>
      </c>
      <c r="T15" s="1478">
        <f>T14</f>
        <v/>
      </c>
      <c r="U15" s="89">
        <f>U14</f>
        <v/>
      </c>
      <c r="V15" s="89">
        <f>第1期!E10</f>
        <v/>
      </c>
      <c r="W15" s="89">
        <f>W14</f>
        <v/>
      </c>
      <c r="X15" s="111">
        <f>X14</f>
        <v/>
      </c>
      <c r="Y15" s="104">
        <f>Y14</f>
        <v/>
      </c>
      <c r="Z15" s="89">
        <f>S4</f>
        <v/>
      </c>
      <c r="AA15" s="1471">
        <f>AB15/X15-1</f>
        <v/>
      </c>
      <c r="AB15" s="89">
        <f>第1期!X20</f>
        <v/>
      </c>
      <c r="AC15" s="0" t="n"/>
      <c r="AD15" s="0" t="n"/>
    </row>
    <row r="16" ht="15.5" customHeight="1" s="1178">
      <c r="B16" s="94" t="n">
        <v>3</v>
      </c>
      <c r="C16" s="95" t="n">
        <v>3200</v>
      </c>
      <c r="D16" s="95" t="n">
        <v>0</v>
      </c>
      <c r="E16" s="95" t="n">
        <v>0</v>
      </c>
      <c r="F16" s="95" t="n">
        <v>0</v>
      </c>
      <c r="G16" s="95" t="n">
        <v>0</v>
      </c>
      <c r="H16" s="95" t="n">
        <v>0</v>
      </c>
      <c r="I16" s="95" t="n">
        <v>0</v>
      </c>
      <c r="J16" s="95" t="n">
        <v>0</v>
      </c>
      <c r="K16" s="95" t="n">
        <v>0</v>
      </c>
      <c r="L16" s="95" t="n">
        <v>0</v>
      </c>
      <c r="M16" s="1474" t="n"/>
      <c r="N16" s="0" t="n"/>
      <c r="O16" s="105" t="inlineStr">
        <is>
          <t>b1</t>
        </is>
      </c>
      <c r="P16" s="59">
        <f>((G46-G45-G45*Q16)/G45)/((C46-C45)/C45)</f>
        <v/>
      </c>
      <c r="Q16" s="1479">
        <f>(G51/G46)^(1/5)-1</f>
        <v/>
      </c>
      <c r="R16" s="1479">
        <f>((G47-G46-G46*Q16)/G46)/((E47/(C47*G47))-(E46/(C46*G46)))</f>
        <v/>
      </c>
      <c r="S16" s="1480">
        <f>((G48-G47-G47*Q16)/G47)/((D48/(C48*G48))-(D47/(C47*G47)))</f>
        <v/>
      </c>
      <c r="T16" s="1481">
        <f>((G51-G50-G50*Q16)/G50)/(F51-F50)</f>
        <v/>
      </c>
      <c r="U16" s="59">
        <f>第1期!F7</f>
        <v/>
      </c>
      <c r="V16" s="59">
        <f>V12</f>
        <v/>
      </c>
      <c r="W16" s="59" t="n">
        <v>2</v>
      </c>
      <c r="X16" s="111" t="n">
        <v>6672.13029160006</v>
      </c>
      <c r="Y16" s="105">
        <f>G51*(1+P16*(X16-C51)/C51)*(1+Q16)*(1+R16*(U16/(Z16*X16)-E51/(C51*G51)))*(1+S16*(V16/(X16*Z16)-D51/(C51*G51)))*(1+T16*(W16-F51))</f>
        <v/>
      </c>
      <c r="Z16" s="59">
        <f>P5</f>
        <v/>
      </c>
      <c r="AA16" s="1482">
        <f>AB16/X16-1</f>
        <v/>
      </c>
      <c r="AB16" s="59">
        <f>第1期!U21</f>
        <v/>
      </c>
      <c r="AC16" s="0" t="n"/>
      <c r="AD16" s="0" t="n"/>
    </row>
    <row r="17" ht="15.5" customHeight="1" s="1178">
      <c r="B17" s="94" t="n">
        <v>4</v>
      </c>
      <c r="C17" s="95" t="n">
        <v>3200</v>
      </c>
      <c r="D17" s="95" t="n">
        <v>0</v>
      </c>
      <c r="E17" s="95" t="n">
        <v>0</v>
      </c>
      <c r="F17" s="95" t="n">
        <v>0</v>
      </c>
      <c r="G17" s="95" t="n">
        <v>0</v>
      </c>
      <c r="H17" s="95" t="n">
        <v>0</v>
      </c>
      <c r="I17" s="95" t="n">
        <v>0</v>
      </c>
      <c r="J17" s="95" t="n">
        <v>0</v>
      </c>
      <c r="K17" s="95" t="n">
        <v>0</v>
      </c>
      <c r="L17" s="95" t="n">
        <v>0</v>
      </c>
      <c r="M17" s="1474" t="n"/>
      <c r="N17" s="0" t="n"/>
      <c r="O17" s="105" t="inlineStr">
        <is>
          <t>b2</t>
        </is>
      </c>
      <c r="P17" s="59">
        <f>P16</f>
        <v/>
      </c>
      <c r="Q17" s="1479">
        <f>Q16</f>
        <v/>
      </c>
      <c r="R17" s="1479">
        <f>R16</f>
        <v/>
      </c>
      <c r="S17" s="1479">
        <f>S16</f>
        <v/>
      </c>
      <c r="T17" s="1479">
        <f>T16</f>
        <v/>
      </c>
      <c r="U17" s="59">
        <f>U16</f>
        <v/>
      </c>
      <c r="V17" s="59">
        <f>V13</f>
        <v/>
      </c>
      <c r="W17" s="59">
        <f>W16</f>
        <v/>
      </c>
      <c r="X17" s="111">
        <f>X16</f>
        <v/>
      </c>
      <c r="Y17" s="105">
        <f>Y16</f>
        <v/>
      </c>
      <c r="Z17" s="59">
        <f>Q5</f>
        <v/>
      </c>
      <c r="AA17" s="1482">
        <f>AB17/X17-1</f>
        <v/>
      </c>
      <c r="AB17" s="59">
        <f>第1期!V21</f>
        <v/>
      </c>
      <c r="AC17" s="0" t="n"/>
      <c r="AD17" s="0" t="n"/>
    </row>
    <row r="18" ht="15.5" customHeight="1" s="1178">
      <c r="B18" s="94" t="n">
        <v>5</v>
      </c>
      <c r="C18" s="95" t="n">
        <v>3200</v>
      </c>
      <c r="D18" s="95" t="n">
        <v>0</v>
      </c>
      <c r="E18" s="95" t="n">
        <v>0</v>
      </c>
      <c r="F18" s="95" t="n">
        <v>0</v>
      </c>
      <c r="G18" s="95" t="n">
        <v>0</v>
      </c>
      <c r="H18" s="95" t="n">
        <v>0</v>
      </c>
      <c r="I18" s="95" t="n">
        <v>0</v>
      </c>
      <c r="J18" s="95" t="n">
        <v>0</v>
      </c>
      <c r="K18" s="95" t="n">
        <v>0</v>
      </c>
      <c r="L18" s="95" t="n">
        <v>0</v>
      </c>
      <c r="M18" s="1474" t="n"/>
      <c r="N18" s="0" t="n"/>
      <c r="O18" s="105" t="inlineStr">
        <is>
          <t>b3</t>
        </is>
      </c>
      <c r="P18" s="59">
        <f>((G66-G65-G65*Q18)/G65)/((C66-C65)/C65)</f>
        <v/>
      </c>
      <c r="Q18" s="1479">
        <f>(G71/G66)^(1/5)-1</f>
        <v/>
      </c>
      <c r="R18" s="1479">
        <f>((G67-G66-G66*Q18)/G66)/((E67/(C67*G67))-(E66/(C66*G66)))</f>
        <v/>
      </c>
      <c r="S18" s="1480">
        <f>((G68-G67-G67*Q18)/G67)/((D68/(C68*G68))-(D67/(C67*G67)))</f>
        <v/>
      </c>
      <c r="T18" s="1481">
        <f>((G71-G70-G70*Q18)/G70)/(F71-F70)</f>
        <v/>
      </c>
      <c r="U18" s="59">
        <f>U16</f>
        <v/>
      </c>
      <c r="V18" s="59">
        <f>V14</f>
        <v/>
      </c>
      <c r="W18" s="59">
        <f>W16</f>
        <v/>
      </c>
      <c r="X18" s="111" t="n">
        <v>7321.31952527631</v>
      </c>
      <c r="Y18" s="105">
        <f>G71*(1+P18*(X18-C71)/C71)*(1+Q18)*(1+R18*(U18/(Z18*X18)-E71/(C71*G71)))*(1+S18*(V18/(X18*Z18)-D71/(C71*G71)))*(1+T18*(W18-F71))</f>
        <v/>
      </c>
      <c r="Z18" s="59">
        <f>R5</f>
        <v/>
      </c>
      <c r="AA18" s="1482">
        <f>AB18/X18-1</f>
        <v/>
      </c>
      <c r="AB18" s="59">
        <f>第1期!W21</f>
        <v/>
      </c>
      <c r="AC18" s="0" t="n"/>
      <c r="AD18" s="0" t="n"/>
    </row>
    <row r="19" ht="15.5" customHeight="1" s="1178">
      <c r="B19" s="94" t="n">
        <v>6</v>
      </c>
      <c r="C19" s="95" t="n">
        <v>3200</v>
      </c>
      <c r="D19" s="95" t="n">
        <v>0</v>
      </c>
      <c r="E19" s="95" t="n">
        <v>0</v>
      </c>
      <c r="F19" s="95" t="n">
        <v>0</v>
      </c>
      <c r="G19" s="95" t="n">
        <v>0</v>
      </c>
      <c r="H19" s="95" t="n">
        <v>0</v>
      </c>
      <c r="I19" s="95" t="n">
        <v>0</v>
      </c>
      <c r="J19" s="95" t="n">
        <v>0</v>
      </c>
      <c r="K19" s="95" t="n">
        <v>0</v>
      </c>
      <c r="L19" s="95" t="n">
        <v>0</v>
      </c>
      <c r="M19" s="1475" t="n"/>
      <c r="N19" s="0" t="n"/>
      <c r="O19" s="105" t="inlineStr">
        <is>
          <t>b4</t>
        </is>
      </c>
      <c r="P19" s="59">
        <f>P18</f>
        <v/>
      </c>
      <c r="Q19" s="1479">
        <f>Q18</f>
        <v/>
      </c>
      <c r="R19" s="1479">
        <f>R18</f>
        <v/>
      </c>
      <c r="S19" s="1479">
        <f>S18</f>
        <v/>
      </c>
      <c r="T19" s="1479">
        <f>T18</f>
        <v/>
      </c>
      <c r="U19" s="59">
        <f>U16</f>
        <v/>
      </c>
      <c r="V19" s="59">
        <f>V15</f>
        <v/>
      </c>
      <c r="W19" s="59">
        <f>W16</f>
        <v/>
      </c>
      <c r="X19" s="111">
        <f>X18</f>
        <v/>
      </c>
      <c r="Y19" s="105">
        <f>Y18</f>
        <v/>
      </c>
      <c r="Z19" s="59">
        <f>S5</f>
        <v/>
      </c>
      <c r="AA19" s="1482">
        <f>AB19/X19-1</f>
        <v/>
      </c>
      <c r="AB19" s="59">
        <f>第1期!X21</f>
        <v/>
      </c>
      <c r="AC19" s="0" t="n"/>
      <c r="AD19" s="0" t="n"/>
    </row>
    <row r="20" ht="15.75" customHeight="1" s="1178">
      <c r="B20" s="94" t="n">
        <v>7</v>
      </c>
      <c r="C20" s="95" t="n">
        <v>3200</v>
      </c>
      <c r="D20" s="95" t="n">
        <v>0</v>
      </c>
      <c r="E20" s="95" t="n">
        <v>0</v>
      </c>
      <c r="F20" s="95" t="n">
        <v>0</v>
      </c>
      <c r="G20" s="95" t="n">
        <v>0</v>
      </c>
      <c r="H20" s="95" t="n">
        <v>0</v>
      </c>
      <c r="I20" s="95" t="n">
        <v>0</v>
      </c>
      <c r="J20" s="95" t="n">
        <v>0</v>
      </c>
      <c r="K20" s="95" t="n">
        <v>0</v>
      </c>
      <c r="L20" s="95" t="n">
        <v>0</v>
      </c>
      <c r="M20" s="1475" t="n"/>
      <c r="N20" s="0" t="n"/>
      <c r="O20" s="106" t="inlineStr">
        <is>
          <t>c1</t>
        </is>
      </c>
      <c r="P20" s="89">
        <f>((G86-G85-G85*Q20)/G85)/((C86-C85)/C85)</f>
        <v/>
      </c>
      <c r="Q20" s="1476">
        <f>(G91/G86)^(1/5)-1</f>
        <v/>
      </c>
      <c r="R20" s="1476">
        <f>((G87-G86-G86*Q20)/G86)/((E87/(C87*G87))-(E86/(C86*G86)))</f>
        <v/>
      </c>
      <c r="S20" s="1476">
        <f>((G88-G87-G87*Q20)/G87)/((D88/(C88*G88))-(D87/(C87*G87)))</f>
        <v/>
      </c>
      <c r="T20" s="106" t="n"/>
      <c r="U20" s="89">
        <f>第1期!F8</f>
        <v/>
      </c>
      <c r="V20" s="89">
        <f>V12</f>
        <v/>
      </c>
      <c r="W20" s="89">
        <f>1</f>
        <v/>
      </c>
      <c r="X20" s="115" t="n">
        <v>8991.365912293029</v>
      </c>
      <c r="Y20" s="106">
        <f>G91*(1+P20*(X20-C91)/C91)*(1+Q20)*(1+R20*(U20/(Z20*X20)-E91/(C91*G91)))*(1+S20*(V20/(X20*Z20)-D91/(C91*G91)))</f>
        <v/>
      </c>
      <c r="Z20" s="89">
        <f>P6</f>
        <v/>
      </c>
      <c r="AA20" s="1471">
        <f>AB20/X20-1</f>
        <v/>
      </c>
      <c r="AB20" s="89">
        <f>第1期!U22</f>
        <v/>
      </c>
      <c r="AC20" s="0" t="n"/>
      <c r="AD20" s="0" t="n"/>
    </row>
    <row r="21" ht="15.5" customHeight="1" s="1178">
      <c r="B21" s="94" t="n">
        <v>8</v>
      </c>
      <c r="C21" s="95" t="n">
        <v>3100</v>
      </c>
      <c r="D21" s="95" t="n">
        <v>0</v>
      </c>
      <c r="E21" s="95" t="n">
        <v>0</v>
      </c>
      <c r="F21" s="95" t="n">
        <v>0</v>
      </c>
      <c r="G21" s="95" t="n">
        <v>0</v>
      </c>
      <c r="H21" s="95" t="n">
        <v>0</v>
      </c>
      <c r="I21" s="95" t="n">
        <v>0</v>
      </c>
      <c r="J21" s="95" t="n">
        <v>0</v>
      </c>
      <c r="K21" s="95" t="n">
        <v>0</v>
      </c>
      <c r="L21" s="95" t="n">
        <v>0</v>
      </c>
      <c r="M21" s="1475" t="n"/>
      <c r="N21" s="0" t="n"/>
      <c r="O21" s="106" t="inlineStr">
        <is>
          <t>c2</t>
        </is>
      </c>
      <c r="P21" s="89">
        <f>P20</f>
        <v/>
      </c>
      <c r="Q21" s="1476">
        <f>Q20</f>
        <v/>
      </c>
      <c r="R21" s="1476">
        <f>R20</f>
        <v/>
      </c>
      <c r="S21" s="1476">
        <f>S20</f>
        <v/>
      </c>
      <c r="T21" s="89">
        <f>T20</f>
        <v/>
      </c>
      <c r="U21" s="89">
        <f>U20</f>
        <v/>
      </c>
      <c r="V21" s="89">
        <f>V13</f>
        <v/>
      </c>
      <c r="W21" s="89">
        <f>W20</f>
        <v/>
      </c>
      <c r="X21" s="115">
        <f>X20</f>
        <v/>
      </c>
      <c r="Y21" s="106">
        <f>Y20</f>
        <v/>
      </c>
      <c r="Z21" s="89">
        <f>Q6</f>
        <v/>
      </c>
      <c r="AA21" s="1471">
        <f>AB21/X21-1</f>
        <v/>
      </c>
      <c r="AB21" s="89">
        <f>第1期!V22</f>
        <v/>
      </c>
      <c r="AC21" s="0" t="n"/>
      <c r="AD21" s="0" t="n"/>
    </row>
    <row r="22" ht="15.5" customHeight="1" s="1178">
      <c r="B22" s="91" t="inlineStr">
        <is>
          <t>产品销售时间序列数据 产品A 市场3</t>
        </is>
      </c>
      <c r="N22" s="0" t="n"/>
      <c r="O22" s="106" t="inlineStr">
        <is>
          <t>c3</t>
        </is>
      </c>
      <c r="P22" s="89">
        <f>((G106-G105-G105*Q22)/G105)/((C106-C105)/C105)</f>
        <v/>
      </c>
      <c r="Q22" s="1476">
        <f>(G111/G105)^(1/6)-1</f>
        <v/>
      </c>
      <c r="R22" s="1476">
        <f>((G107-G106-G106*Q22)/G106)/((E107/(C107*G107))-(E106/(C106*G106)))</f>
        <v/>
      </c>
      <c r="S22" s="1476">
        <f>((G108-G107-G107*Q22)/G107)/((D108/(C108*G108))-(D107/(C107*G107)))</f>
        <v/>
      </c>
      <c r="T22" s="106" t="n"/>
      <c r="U22" s="89">
        <f>U20</f>
        <v/>
      </c>
      <c r="V22" s="89">
        <f>V14</f>
        <v/>
      </c>
      <c r="W22" s="89">
        <f>W20</f>
        <v/>
      </c>
      <c r="X22" s="115" t="n">
        <v>9938.915642360909</v>
      </c>
      <c r="Y22" s="106">
        <f>G111*(1+P22*(X22-C111)/C111)*(1+Q22)*(1+R22*(U22/(Z22*X22)-E111/(C111*G111)))*(1+S22*(V22/(X22*Z22)-D111/(C111*G111)))</f>
        <v/>
      </c>
      <c r="Z22" s="89">
        <f>R6</f>
        <v/>
      </c>
      <c r="AA22" s="1471">
        <f>AB22/X22-1</f>
        <v/>
      </c>
      <c r="AB22" s="89">
        <f>第1期!W22</f>
        <v/>
      </c>
      <c r="AC22" s="0" t="n"/>
      <c r="AD22" s="0" t="n"/>
    </row>
    <row r="23" ht="24" customHeight="1" s="1178">
      <c r="B23" s="92" t="inlineStr">
        <is>
          <t>期数(期)</t>
        </is>
      </c>
      <c r="C23" s="93" t="inlineStr">
        <is>
          <t>价格(元)</t>
        </is>
      </c>
      <c r="D23" s="93" t="inlineStr">
        <is>
          <t>促销(元)</t>
        </is>
      </c>
      <c r="E23" s="93" t="inlineStr">
        <is>
          <t>广告(元)</t>
        </is>
      </c>
      <c r="F23" s="93" t="inlineStr">
        <is>
          <t>等级(级)</t>
        </is>
      </c>
      <c r="G23" s="93" t="inlineStr">
        <is>
          <t>需求(件)</t>
        </is>
      </c>
      <c r="H23" s="93" t="inlineStr">
        <is>
          <t>销售量(件)</t>
        </is>
      </c>
      <c r="I23" s="93" t="inlineStr">
        <is>
          <t>库存(件)</t>
        </is>
      </c>
      <c r="J23" s="93" t="inlineStr">
        <is>
          <t>订货(件)</t>
        </is>
      </c>
      <c r="K23" s="93" t="inlineStr">
        <is>
          <t>正品率</t>
        </is>
      </c>
      <c r="L23" s="96" t="inlineStr">
        <is>
          <t>市场份额</t>
        </is>
      </c>
      <c r="M23" s="93" t="n"/>
      <c r="N23" s="0" t="n"/>
      <c r="O23" s="106" t="inlineStr">
        <is>
          <t>c4</t>
        </is>
      </c>
      <c r="P23" s="89">
        <f>P22</f>
        <v/>
      </c>
      <c r="Q23" s="1476">
        <f>Q22</f>
        <v/>
      </c>
      <c r="R23" s="1476">
        <f>R22</f>
        <v/>
      </c>
      <c r="S23" s="1476">
        <f>S22</f>
        <v/>
      </c>
      <c r="T23" s="89">
        <f>T22</f>
        <v/>
      </c>
      <c r="U23" s="89">
        <f>U20</f>
        <v/>
      </c>
      <c r="V23" s="89">
        <f>V15</f>
        <v/>
      </c>
      <c r="W23" s="89">
        <f>W20</f>
        <v/>
      </c>
      <c r="X23" s="115">
        <f>X22</f>
        <v/>
      </c>
      <c r="Y23" s="106">
        <f>Y22</f>
        <v/>
      </c>
      <c r="Z23" s="89">
        <f>S6</f>
        <v/>
      </c>
      <c r="AA23" s="1471">
        <f>AB23/X23-1</f>
        <v/>
      </c>
      <c r="AB23" s="89">
        <f>第1期!X22</f>
        <v/>
      </c>
      <c r="AC23" s="0" t="n"/>
      <c r="AD23" s="0" t="n"/>
    </row>
    <row r="24" ht="15.5" customHeight="1" s="1178">
      <c r="B24" s="94" t="n">
        <v>1</v>
      </c>
      <c r="C24" s="95" t="n">
        <v>3200</v>
      </c>
      <c r="D24" s="95" t="n">
        <v>0</v>
      </c>
      <c r="E24" s="95" t="n">
        <v>0</v>
      </c>
      <c r="F24" s="95" t="n">
        <v>0</v>
      </c>
      <c r="G24" s="95" t="n">
        <v>0</v>
      </c>
      <c r="H24" s="95" t="n">
        <v>0</v>
      </c>
      <c r="I24" s="95" t="n">
        <v>0</v>
      </c>
      <c r="J24" s="95" t="n">
        <v>0</v>
      </c>
      <c r="K24" s="95" t="n">
        <v>0</v>
      </c>
      <c r="L24" s="95" t="n">
        <v>0</v>
      </c>
      <c r="M24" s="1474" t="n"/>
      <c r="N24" s="0" t="n"/>
      <c r="O24" s="105" t="inlineStr">
        <is>
          <t>d1</t>
        </is>
      </c>
      <c r="P24" s="59">
        <f>((G126-G125-G125*Q24)/G125)/((C126-C125)/C125)</f>
        <v/>
      </c>
      <c r="Q24" s="1479">
        <f>(G131/G126)^(1/5)-1</f>
        <v/>
      </c>
      <c r="R24" s="1479">
        <f>((G127-G126-G126*Q24)/G126)/((E127/(C127*G127))-(E126/(C126*G126)))</f>
        <v/>
      </c>
      <c r="S24" s="1479">
        <f>((G128-G127-G127*Q24)/G127)/((D128/(C128*G128))-(D127/(C127*G127)))</f>
        <v/>
      </c>
      <c r="T24" s="105" t="n"/>
      <c r="U24" s="59">
        <f>第1期!F9</f>
        <v/>
      </c>
      <c r="V24" s="59">
        <f>V12</f>
        <v/>
      </c>
      <c r="W24" s="59">
        <f>W20</f>
        <v/>
      </c>
      <c r="X24" s="115" t="n">
        <v>12862.6968731891</v>
      </c>
      <c r="Y24" s="105">
        <f>G131*(1+P24*(X24-C131)/C131)*(1+Q24)*(1+R24*(U24/(Z24*X24)-E131/(C131*G131)))*(1+S24*(V24/(X24*Z24)-D131/(C131*G131)))</f>
        <v/>
      </c>
      <c r="Z24" s="59">
        <f>P7</f>
        <v/>
      </c>
      <c r="AA24" s="1482">
        <f>AB24/X24-1</f>
        <v/>
      </c>
      <c r="AB24" s="59">
        <f>第1期!U23</f>
        <v/>
      </c>
      <c r="AC24" s="0" t="n"/>
      <c r="AD24" s="0" t="n"/>
    </row>
    <row r="25" ht="15.5" customHeight="1" s="1178">
      <c r="B25" s="94" t="n">
        <v>2</v>
      </c>
      <c r="C25" s="95" t="n">
        <v>3200</v>
      </c>
      <c r="D25" s="95" t="n">
        <v>0</v>
      </c>
      <c r="E25" s="95" t="n">
        <v>0</v>
      </c>
      <c r="F25" s="95" t="n">
        <v>0</v>
      </c>
      <c r="G25" s="95" t="n">
        <v>0</v>
      </c>
      <c r="H25" s="95" t="n">
        <v>0</v>
      </c>
      <c r="I25" s="95" t="n">
        <v>0</v>
      </c>
      <c r="J25" s="95" t="n">
        <v>0</v>
      </c>
      <c r="K25" s="95" t="n">
        <v>0</v>
      </c>
      <c r="L25" s="95" t="n">
        <v>0</v>
      </c>
      <c r="M25" s="1474" t="n"/>
      <c r="N25" s="0" t="n"/>
      <c r="O25" s="105" t="inlineStr">
        <is>
          <t>d2</t>
        </is>
      </c>
      <c r="P25" s="59">
        <f>P24</f>
        <v/>
      </c>
      <c r="Q25" s="1479">
        <f>Q24</f>
        <v/>
      </c>
      <c r="R25" s="1479">
        <f>R24</f>
        <v/>
      </c>
      <c r="S25" s="1479">
        <f>S24</f>
        <v/>
      </c>
      <c r="T25" s="59">
        <f>T24</f>
        <v/>
      </c>
      <c r="U25" s="59">
        <f>U24</f>
        <v/>
      </c>
      <c r="V25" s="59">
        <f>V13</f>
        <v/>
      </c>
      <c r="W25" s="59">
        <f>W24</f>
        <v/>
      </c>
      <c r="X25" s="115">
        <f>X24</f>
        <v/>
      </c>
      <c r="Y25" s="105">
        <f>Y24</f>
        <v/>
      </c>
      <c r="Z25" s="59">
        <f>Q7</f>
        <v/>
      </c>
      <c r="AA25" s="1482">
        <f>AB25/X25-1</f>
        <v/>
      </c>
      <c r="AB25" s="59">
        <f>第1期!V23</f>
        <v/>
      </c>
      <c r="AC25" s="0" t="n"/>
      <c r="AD25" s="0" t="n"/>
    </row>
    <row r="26" ht="15.5" customHeight="1" s="1178">
      <c r="B26" s="94" t="n">
        <v>3</v>
      </c>
      <c r="C26" s="95" t="n">
        <v>3300</v>
      </c>
      <c r="D26" s="95" t="n">
        <v>0</v>
      </c>
      <c r="E26" s="95" t="n">
        <v>0</v>
      </c>
      <c r="F26" s="95" t="n">
        <v>0</v>
      </c>
      <c r="G26" s="95" t="n">
        <v>0</v>
      </c>
      <c r="H26" s="95" t="n">
        <v>0</v>
      </c>
      <c r="I26" s="95" t="n">
        <v>0</v>
      </c>
      <c r="J26" s="95" t="n">
        <v>0</v>
      </c>
      <c r="K26" s="95" t="n">
        <v>0</v>
      </c>
      <c r="L26" s="95" t="n">
        <v>0</v>
      </c>
      <c r="M26" s="1474" t="n"/>
      <c r="N26" s="0" t="n"/>
      <c r="O26" s="105" t="inlineStr">
        <is>
          <t>d3</t>
        </is>
      </c>
      <c r="P26" s="59">
        <f>((G146-G145-G145*Q26)/G145)/((C146-C145)/C145)</f>
        <v/>
      </c>
      <c r="Q26" s="1479">
        <f>(G151/G146)^(1/5)-1</f>
        <v/>
      </c>
      <c r="R26" s="1479">
        <f>((G147-G146-G146*Q26)/G146)/((E147/(C147*G147))-(E146/(C146*G146)))</f>
        <v/>
      </c>
      <c r="S26" s="1479">
        <f>((G148-G147-G147*Q26)/G147)/((D148/(C148*G148))-(D147/(C147*G147)))</f>
        <v/>
      </c>
      <c r="T26" s="105" t="n"/>
      <c r="U26" s="59">
        <f>U24</f>
        <v/>
      </c>
      <c r="V26" s="59">
        <f>V14</f>
        <v/>
      </c>
      <c r="W26" s="59">
        <f>W24</f>
        <v/>
      </c>
      <c r="X26" s="115" t="n">
        <v>13649.2802085286</v>
      </c>
      <c r="Y26" s="105">
        <f>G151*(1+P26*(X26-C151)/C151)*(1+Q26)*(1+R26*(U26/(Z26*X26)-E151/(C151*G151)))*(1+S26*(V26/(X26*Z26)-D151/(C151*G151)))</f>
        <v/>
      </c>
      <c r="Z26" s="59">
        <f>R7</f>
        <v/>
      </c>
      <c r="AA26" s="1482">
        <f>AB26/X26-1</f>
        <v/>
      </c>
      <c r="AB26" s="59">
        <f>第1期!W23</f>
        <v/>
      </c>
      <c r="AC26" s="0" t="n"/>
      <c r="AD26" s="0" t="n"/>
    </row>
    <row r="27" ht="15.5" customHeight="1" s="1178">
      <c r="B27" s="94" t="n">
        <v>4</v>
      </c>
      <c r="C27" s="95" t="n">
        <v>3300</v>
      </c>
      <c r="D27" s="95" t="n">
        <v>0</v>
      </c>
      <c r="E27" s="95" t="n">
        <v>0</v>
      </c>
      <c r="F27" s="95" t="n">
        <v>0</v>
      </c>
      <c r="G27" s="95" t="n">
        <v>0</v>
      </c>
      <c r="H27" s="95" t="n">
        <v>0</v>
      </c>
      <c r="I27" s="95" t="n">
        <v>0</v>
      </c>
      <c r="J27" s="95" t="n">
        <v>0</v>
      </c>
      <c r="K27" s="95" t="n">
        <v>0</v>
      </c>
      <c r="L27" s="95" t="n">
        <v>0</v>
      </c>
      <c r="M27" s="1474" t="n"/>
      <c r="N27" s="0" t="n"/>
      <c r="O27" s="105" t="inlineStr">
        <is>
          <t>d4</t>
        </is>
      </c>
      <c r="P27" s="59">
        <f>P26</f>
        <v/>
      </c>
      <c r="Q27" s="1479">
        <f>Q26</f>
        <v/>
      </c>
      <c r="R27" s="1479">
        <f>R26</f>
        <v/>
      </c>
      <c r="S27" s="1479">
        <f>S26</f>
        <v/>
      </c>
      <c r="T27" s="59">
        <f>T26</f>
        <v/>
      </c>
      <c r="U27" s="59">
        <f>U24</f>
        <v/>
      </c>
      <c r="V27" s="59">
        <f>V15</f>
        <v/>
      </c>
      <c r="W27" s="59">
        <f>W24</f>
        <v/>
      </c>
      <c r="X27" s="115">
        <f>X26</f>
        <v/>
      </c>
      <c r="Y27" s="105">
        <f>Y26</f>
        <v/>
      </c>
      <c r="Z27" s="59">
        <f>S7</f>
        <v/>
      </c>
      <c r="AA27" s="1482">
        <f>AB27/X27-1</f>
        <v/>
      </c>
      <c r="AB27" s="59">
        <f>第1期!X23</f>
        <v/>
      </c>
      <c r="AC27" s="0" t="n"/>
      <c r="AD27" s="0" t="n"/>
    </row>
    <row r="28" ht="15.5" customHeight="1" s="1178">
      <c r="B28" s="94" t="n">
        <v>5</v>
      </c>
      <c r="C28" s="95" t="n">
        <v>3300</v>
      </c>
      <c r="D28" s="95" t="n">
        <v>0</v>
      </c>
      <c r="E28" s="95" t="n">
        <v>0</v>
      </c>
      <c r="F28" s="95" t="n">
        <v>0</v>
      </c>
      <c r="G28" s="95" t="n">
        <v>0</v>
      </c>
      <c r="H28" s="95" t="n">
        <v>0</v>
      </c>
      <c r="I28" s="95" t="n">
        <v>0</v>
      </c>
      <c r="J28" s="95" t="n">
        <v>0</v>
      </c>
      <c r="K28" s="95" t="n">
        <v>0</v>
      </c>
      <c r="L28" s="95" t="n">
        <v>0</v>
      </c>
      <c r="M28" s="1474" t="n"/>
      <c r="N28" s="0" t="n"/>
      <c r="O28" s="0" t="n"/>
      <c r="P28" s="0" t="n"/>
      <c r="Q28" s="0" t="n"/>
      <c r="R28" s="0" t="n"/>
      <c r="S28" s="0" t="n"/>
      <c r="T28" s="0" t="n"/>
      <c r="U28" s="0" t="n"/>
      <c r="V28" s="0" t="n"/>
      <c r="W28" s="0" t="n"/>
      <c r="X28" s="0" t="n"/>
      <c r="Y28" s="0" t="n"/>
      <c r="Z28" s="0" t="n"/>
      <c r="AA28" s="0" t="n"/>
      <c r="AB28" s="0" t="n"/>
      <c r="AC28" s="0" t="n"/>
      <c r="AD28" s="0" t="n"/>
    </row>
    <row r="29" ht="15.5" customHeight="1" s="1178">
      <c r="B29" s="94" t="n">
        <v>6</v>
      </c>
      <c r="C29" s="95" t="n">
        <v>3300</v>
      </c>
      <c r="D29" s="95" t="n">
        <v>0</v>
      </c>
      <c r="E29" s="95" t="n">
        <v>0</v>
      </c>
      <c r="F29" s="95" t="n">
        <v>0</v>
      </c>
      <c r="G29" s="95" t="n">
        <v>0</v>
      </c>
      <c r="H29" s="95" t="n">
        <v>0</v>
      </c>
      <c r="I29" s="95" t="n">
        <v>0</v>
      </c>
      <c r="J29" s="95" t="n">
        <v>0</v>
      </c>
      <c r="K29" s="95" t="n">
        <v>0</v>
      </c>
      <c r="L29" s="95" t="n">
        <v>0</v>
      </c>
      <c r="M29" s="1475" t="n"/>
      <c r="N29" s="0" t="n"/>
      <c r="O29" s="0" t="n"/>
      <c r="P29" s="0" t="n"/>
      <c r="Q29" s="0" t="n"/>
      <c r="R29" s="0" t="n"/>
      <c r="S29" s="0" t="n"/>
      <c r="T29" s="0" t="n"/>
      <c r="U29" s="0" t="n"/>
      <c r="V29" s="0" t="n"/>
      <c r="W29" s="0" t="n"/>
      <c r="X29" s="0" t="n"/>
      <c r="Y29" s="0" t="n"/>
      <c r="Z29" s="0" t="n"/>
      <c r="AA29" s="0" t="n"/>
      <c r="AB29" s="0" t="n"/>
      <c r="AC29" s="0" t="n"/>
      <c r="AD29" s="0" t="n"/>
    </row>
    <row r="30" ht="15.5" customHeight="1" s="1178">
      <c r="B30" s="94" t="n">
        <v>7</v>
      </c>
      <c r="C30" s="95" t="n">
        <v>3300</v>
      </c>
      <c r="D30" s="95" t="n">
        <v>0</v>
      </c>
      <c r="E30" s="95" t="n">
        <v>0</v>
      </c>
      <c r="F30" s="95" t="n">
        <v>0</v>
      </c>
      <c r="G30" s="95" t="n">
        <v>0</v>
      </c>
      <c r="H30" s="95" t="n">
        <v>0</v>
      </c>
      <c r="I30" s="95" t="n">
        <v>0</v>
      </c>
      <c r="J30" s="95" t="n">
        <v>0</v>
      </c>
      <c r="K30" s="95" t="n">
        <v>0</v>
      </c>
      <c r="L30" s="95" t="n">
        <v>0</v>
      </c>
      <c r="M30" s="1475" t="n"/>
      <c r="N30" s="0" t="n"/>
      <c r="O30" s="0" t="n"/>
      <c r="P30" s="0" t="n"/>
      <c r="Q30" s="0" t="n"/>
      <c r="R30" s="0" t="n"/>
      <c r="S30" s="0" t="n"/>
      <c r="T30" s="0" t="n"/>
      <c r="U30" s="0" t="n"/>
      <c r="V30" s="0" t="n"/>
      <c r="W30" s="0" t="n"/>
      <c r="X30" s="0" t="n"/>
      <c r="Y30" s="0" t="n"/>
      <c r="Z30" s="0" t="n"/>
      <c r="AA30" s="0" t="n"/>
      <c r="AB30" s="0" t="n"/>
      <c r="AC30" s="0" t="n"/>
      <c r="AD30" s="0" t="n"/>
    </row>
    <row r="31" ht="15.5" customHeight="1" s="1178">
      <c r="B31" s="94" t="n">
        <v>8</v>
      </c>
      <c r="C31" s="95" t="n">
        <v>3200</v>
      </c>
      <c r="D31" s="95" t="n">
        <v>0</v>
      </c>
      <c r="E31" s="95" t="n">
        <v>0</v>
      </c>
      <c r="F31" s="95" t="n">
        <v>0</v>
      </c>
      <c r="G31" s="95" t="n">
        <v>0</v>
      </c>
      <c r="H31" s="95" t="n">
        <v>0</v>
      </c>
      <c r="I31" s="95" t="n">
        <v>0</v>
      </c>
      <c r="J31" s="95" t="n">
        <v>0</v>
      </c>
      <c r="K31" s="95" t="n">
        <v>0</v>
      </c>
      <c r="L31" s="95" t="n">
        <v>0</v>
      </c>
      <c r="M31" s="1475" t="n"/>
      <c r="N31" s="0" t="n"/>
      <c r="O31" s="0" t="n"/>
      <c r="P31" s="0" t="n"/>
      <c r="Q31" s="0" t="n"/>
      <c r="R31" s="0" t="n"/>
      <c r="S31" s="0" t="n"/>
      <c r="T31" s="0" t="n"/>
      <c r="U31" s="0" t="n"/>
      <c r="V31" s="0" t="n"/>
      <c r="W31" s="0" t="n"/>
      <c r="X31" s="0" t="n"/>
      <c r="Y31" s="0" t="n"/>
      <c r="Z31" s="0" t="n"/>
      <c r="AA31" s="0" t="n"/>
      <c r="AB31" s="0" t="n"/>
      <c r="AC31" s="0" t="n"/>
      <c r="AD31" s="0" t="n"/>
    </row>
    <row r="32" ht="15.5" customHeight="1" s="1178">
      <c r="B32" s="91" t="inlineStr">
        <is>
          <t>产品销售时间序列数据 产品A 市场4</t>
        </is>
      </c>
      <c r="N32" s="0" t="n"/>
      <c r="O32" s="0" t="n"/>
      <c r="P32" s="0" t="n"/>
      <c r="Q32" s="0" t="n"/>
      <c r="R32" s="0" t="n"/>
      <c r="S32" s="0" t="n"/>
      <c r="T32" s="0" t="n"/>
      <c r="U32" s="0" t="n"/>
      <c r="V32" s="0" t="n"/>
      <c r="W32" s="0" t="n"/>
      <c r="X32" s="0" t="n"/>
      <c r="Y32" s="0" t="n"/>
      <c r="Z32" s="0" t="n"/>
      <c r="AA32" s="0" t="n"/>
      <c r="AB32" s="0" t="n"/>
      <c r="AC32" s="0" t="n"/>
      <c r="AD32" s="0" t="n"/>
    </row>
    <row r="33" ht="24" customHeight="1" s="1178">
      <c r="B33" s="92" t="inlineStr">
        <is>
          <t>期数(期)</t>
        </is>
      </c>
      <c r="C33" s="93" t="inlineStr">
        <is>
          <t>价格(元)</t>
        </is>
      </c>
      <c r="D33" s="93" t="inlineStr">
        <is>
          <t>促销(元)</t>
        </is>
      </c>
      <c r="E33" s="93" t="inlineStr">
        <is>
          <t>广告(元)</t>
        </is>
      </c>
      <c r="F33" s="93" t="inlineStr">
        <is>
          <t>等级(级)</t>
        </is>
      </c>
      <c r="G33" s="93" t="inlineStr">
        <is>
          <t>需求(件)</t>
        </is>
      </c>
      <c r="H33" s="93" t="inlineStr">
        <is>
          <t>销售量(件)</t>
        </is>
      </c>
      <c r="I33" s="93" t="inlineStr">
        <is>
          <t>库存(件)</t>
        </is>
      </c>
      <c r="J33" s="93" t="inlineStr">
        <is>
          <t>订货(件)</t>
        </is>
      </c>
      <c r="K33" s="93" t="inlineStr">
        <is>
          <t>正品率</t>
        </is>
      </c>
      <c r="L33" s="96" t="inlineStr">
        <is>
          <t>市场份额</t>
        </is>
      </c>
      <c r="M33" s="93" t="n"/>
      <c r="N33" s="0" t="n"/>
      <c r="O33" s="0" t="n"/>
      <c r="P33" s="0" t="n"/>
      <c r="Q33" s="0" t="n"/>
      <c r="R33" s="0" t="n"/>
      <c r="S33" s="0" t="n"/>
      <c r="T33" s="0" t="n"/>
      <c r="U33" s="0" t="n"/>
      <c r="V33" s="0" t="n"/>
      <c r="W33" s="0" t="n"/>
      <c r="X33" s="0" t="n"/>
      <c r="Y33" s="0" t="n"/>
      <c r="Z33" s="0" t="n"/>
      <c r="AA33" s="0" t="n"/>
      <c r="AB33" s="0" t="n"/>
      <c r="AC33" s="0" t="n"/>
      <c r="AD33" s="0" t="n"/>
    </row>
    <row r="34" ht="15.5" customHeight="1" s="1178">
      <c r="B34" s="94" t="n">
        <v>1</v>
      </c>
      <c r="C34" s="95" t="n">
        <v>3200</v>
      </c>
      <c r="D34" s="95" t="n">
        <v>0</v>
      </c>
      <c r="E34" s="95" t="n">
        <v>0</v>
      </c>
      <c r="F34" s="95" t="n">
        <v>0</v>
      </c>
      <c r="G34" s="95" t="n">
        <v>0</v>
      </c>
      <c r="H34" s="95" t="n">
        <v>0</v>
      </c>
      <c r="I34" s="95" t="n">
        <v>0</v>
      </c>
      <c r="J34" s="95" t="n">
        <v>0</v>
      </c>
      <c r="K34" s="95" t="n">
        <v>0</v>
      </c>
      <c r="L34" s="95" t="n">
        <v>0</v>
      </c>
      <c r="M34" s="1474" t="n"/>
      <c r="N34" s="0" t="n"/>
      <c r="O34" s="0" t="n"/>
      <c r="P34" s="0" t="n"/>
      <c r="Q34" s="0" t="n"/>
      <c r="R34" s="0" t="n"/>
      <c r="S34" s="0" t="n"/>
      <c r="T34" s="0" t="n"/>
      <c r="U34" s="0" t="n"/>
      <c r="V34" s="0" t="n"/>
      <c r="W34" s="0" t="n"/>
      <c r="X34" s="0" t="n"/>
      <c r="Y34" s="0" t="n"/>
      <c r="Z34" s="0" t="n"/>
      <c r="AA34" s="0" t="n"/>
      <c r="AB34" s="0" t="n"/>
      <c r="AC34" s="0" t="n"/>
      <c r="AD34" s="0" t="n"/>
    </row>
    <row r="35" ht="15.5" customHeight="1" s="1178">
      <c r="B35" s="94" t="n">
        <v>2</v>
      </c>
      <c r="C35" s="95" t="n">
        <v>3200</v>
      </c>
      <c r="D35" s="95" t="n">
        <v>0</v>
      </c>
      <c r="E35" s="95" t="n">
        <v>0</v>
      </c>
      <c r="F35" s="95" t="n">
        <v>0</v>
      </c>
      <c r="G35" s="95" t="n">
        <v>0</v>
      </c>
      <c r="H35" s="95" t="n">
        <v>0</v>
      </c>
      <c r="I35" s="95" t="n">
        <v>0</v>
      </c>
      <c r="J35" s="95" t="n">
        <v>0</v>
      </c>
      <c r="K35" s="95" t="n">
        <v>0</v>
      </c>
      <c r="L35" s="95" t="n">
        <v>0</v>
      </c>
      <c r="M35" s="1474" t="n"/>
      <c r="N35" s="0" t="n"/>
      <c r="O35" s="0" t="n"/>
      <c r="P35" s="0" t="n"/>
      <c r="Q35" s="0" t="n"/>
      <c r="R35" s="0" t="n"/>
      <c r="S35" s="0" t="n"/>
      <c r="T35" s="0" t="n"/>
      <c r="U35" s="0" t="n"/>
      <c r="V35" s="0" t="n"/>
      <c r="W35" s="0" t="n"/>
      <c r="X35" s="0" t="n"/>
      <c r="Y35" s="0" t="n"/>
      <c r="Z35" s="0" t="n"/>
      <c r="AA35" s="0" t="n"/>
      <c r="AB35" s="0" t="n"/>
      <c r="AC35" s="0" t="n"/>
      <c r="AD35" s="0" t="n"/>
    </row>
    <row r="36" ht="15.5" customHeight="1" s="1178">
      <c r="B36" s="94" t="n">
        <v>3</v>
      </c>
      <c r="C36" s="95" t="n">
        <v>3300</v>
      </c>
      <c r="D36" s="95" t="n">
        <v>0</v>
      </c>
      <c r="E36" s="95" t="n">
        <v>0</v>
      </c>
      <c r="F36" s="95" t="n">
        <v>0</v>
      </c>
      <c r="G36" s="95" t="n">
        <v>0</v>
      </c>
      <c r="H36" s="95" t="n">
        <v>0</v>
      </c>
      <c r="I36" s="95" t="n">
        <v>0</v>
      </c>
      <c r="J36" s="95" t="n">
        <v>0</v>
      </c>
      <c r="K36" s="95" t="n">
        <v>0</v>
      </c>
      <c r="L36" s="95" t="n">
        <v>0</v>
      </c>
      <c r="M36" s="1474" t="n"/>
      <c r="N36" s="0" t="n"/>
      <c r="O36" s="0" t="n"/>
      <c r="P36" s="0" t="n"/>
      <c r="Q36" s="0" t="n"/>
      <c r="R36" s="0" t="n"/>
      <c r="S36" s="0" t="n"/>
      <c r="T36" s="0" t="n"/>
      <c r="U36" s="0" t="n"/>
      <c r="V36" s="0" t="n"/>
      <c r="W36" s="0" t="n"/>
      <c r="X36" s="0" t="n"/>
      <c r="Y36" s="0" t="n"/>
      <c r="Z36" s="0" t="n"/>
      <c r="AA36" s="0" t="n"/>
      <c r="AB36" s="0" t="n"/>
      <c r="AC36" s="0" t="n"/>
      <c r="AD36" s="0" t="n"/>
    </row>
    <row r="37" ht="15.5" customHeight="1" s="1178">
      <c r="B37" s="94" t="n">
        <v>4</v>
      </c>
      <c r="C37" s="95" t="n">
        <v>3300</v>
      </c>
      <c r="D37" s="95" t="n">
        <v>0</v>
      </c>
      <c r="E37" s="95" t="n">
        <v>0</v>
      </c>
      <c r="F37" s="95" t="n">
        <v>0</v>
      </c>
      <c r="G37" s="95" t="n">
        <v>0</v>
      </c>
      <c r="H37" s="95" t="n">
        <v>0</v>
      </c>
      <c r="I37" s="95" t="n">
        <v>0</v>
      </c>
      <c r="J37" s="95" t="n">
        <v>0</v>
      </c>
      <c r="K37" s="95" t="n">
        <v>0</v>
      </c>
      <c r="L37" s="95" t="n">
        <v>0</v>
      </c>
      <c r="M37" s="1474" t="n"/>
      <c r="N37" s="0" t="n"/>
      <c r="O37" s="0" t="n"/>
      <c r="P37" s="0" t="n"/>
      <c r="Q37" s="0" t="n"/>
      <c r="R37" s="0" t="n"/>
      <c r="S37" s="0" t="n"/>
      <c r="T37" s="0" t="n"/>
      <c r="U37" s="0" t="n"/>
      <c r="V37" s="0" t="n"/>
      <c r="W37" s="0" t="n"/>
      <c r="X37" s="0" t="n"/>
      <c r="Y37" s="0" t="n"/>
      <c r="Z37" s="0" t="n"/>
      <c r="AA37" s="0" t="n"/>
      <c r="AB37" s="0" t="n"/>
      <c r="AC37" s="0" t="n"/>
      <c r="AD37" s="0" t="n"/>
    </row>
    <row r="38" ht="15.5" customHeight="1" s="1178">
      <c r="B38" s="94" t="n">
        <v>5</v>
      </c>
      <c r="C38" s="95" t="n">
        <v>3300</v>
      </c>
      <c r="D38" s="95" t="n">
        <v>0</v>
      </c>
      <c r="E38" s="95" t="n">
        <v>0</v>
      </c>
      <c r="F38" s="95" t="n">
        <v>0</v>
      </c>
      <c r="G38" s="95" t="n">
        <v>0</v>
      </c>
      <c r="H38" s="95" t="n">
        <v>0</v>
      </c>
      <c r="I38" s="95" t="n">
        <v>0</v>
      </c>
      <c r="J38" s="95" t="n">
        <v>0</v>
      </c>
      <c r="K38" s="95" t="n">
        <v>0</v>
      </c>
      <c r="L38" s="95" t="n">
        <v>0</v>
      </c>
      <c r="M38" s="1474" t="n"/>
      <c r="N38" s="0" t="n"/>
      <c r="O38" s="0" t="n"/>
      <c r="P38" s="0" t="n"/>
      <c r="Q38" s="0" t="n"/>
      <c r="R38" s="0" t="n"/>
      <c r="S38" s="0" t="n"/>
      <c r="T38" s="0" t="n"/>
      <c r="U38" s="0" t="n"/>
      <c r="V38" s="0" t="n"/>
      <c r="W38" s="0" t="n"/>
      <c r="X38" s="0" t="n"/>
      <c r="Y38" s="0" t="n"/>
      <c r="Z38" s="0" t="n"/>
      <c r="AA38" s="0" t="n"/>
      <c r="AB38" s="0" t="n"/>
      <c r="AC38" s="0" t="n"/>
      <c r="AD38" s="0" t="n"/>
    </row>
    <row r="39" ht="15.5" customHeight="1" s="1178">
      <c r="B39" s="94" t="n">
        <v>6</v>
      </c>
      <c r="C39" s="95" t="n">
        <v>3300</v>
      </c>
      <c r="D39" s="95" t="n">
        <v>0</v>
      </c>
      <c r="E39" s="95" t="n">
        <v>0</v>
      </c>
      <c r="F39" s="95" t="n">
        <v>0</v>
      </c>
      <c r="G39" s="95" t="n">
        <v>0</v>
      </c>
      <c r="H39" s="95" t="n">
        <v>0</v>
      </c>
      <c r="I39" s="95" t="n">
        <v>0</v>
      </c>
      <c r="J39" s="95" t="n">
        <v>0</v>
      </c>
      <c r="K39" s="95" t="n">
        <v>0</v>
      </c>
      <c r="L39" s="95" t="n">
        <v>0</v>
      </c>
      <c r="M39" s="1475" t="n"/>
      <c r="N39" s="0" t="n"/>
      <c r="O39" s="0" t="n"/>
      <c r="P39" s="0" t="n"/>
      <c r="Q39" s="0" t="n"/>
      <c r="R39" s="0" t="n"/>
      <c r="S39" s="0" t="n"/>
      <c r="T39" s="0" t="n"/>
      <c r="U39" s="0" t="n"/>
      <c r="V39" s="0" t="n"/>
      <c r="W39" s="0" t="n"/>
      <c r="X39" s="0" t="n"/>
      <c r="Y39" s="0" t="n"/>
      <c r="Z39" s="0" t="n"/>
      <c r="AA39" s="0" t="n"/>
      <c r="AB39" s="0" t="n"/>
      <c r="AC39" s="0" t="n"/>
      <c r="AD39" s="0" t="n"/>
    </row>
    <row r="40" ht="15.5" customHeight="1" s="1178">
      <c r="B40" s="94" t="n">
        <v>7</v>
      </c>
      <c r="C40" s="95" t="n">
        <v>3300</v>
      </c>
      <c r="D40" s="95" t="n">
        <v>0</v>
      </c>
      <c r="E40" s="95" t="n">
        <v>0</v>
      </c>
      <c r="F40" s="95" t="n">
        <v>0</v>
      </c>
      <c r="G40" s="95" t="n">
        <v>0</v>
      </c>
      <c r="H40" s="95" t="n">
        <v>0</v>
      </c>
      <c r="I40" s="95" t="n">
        <v>0</v>
      </c>
      <c r="J40" s="95" t="n">
        <v>0</v>
      </c>
      <c r="K40" s="95" t="n">
        <v>0</v>
      </c>
      <c r="L40" s="95" t="n">
        <v>0</v>
      </c>
      <c r="M40" s="1475" t="n"/>
      <c r="N40" s="0" t="n"/>
      <c r="O40" s="0" t="n"/>
      <c r="P40" s="0" t="n"/>
      <c r="Q40" s="0" t="n"/>
      <c r="R40" s="0" t="n"/>
      <c r="S40" s="0" t="n"/>
      <c r="T40" s="0" t="n"/>
      <c r="U40" s="0" t="n"/>
      <c r="V40" s="0" t="n"/>
      <c r="W40" s="0" t="n"/>
      <c r="X40" s="0" t="n"/>
      <c r="Y40" s="0" t="n"/>
      <c r="Z40" s="0" t="n"/>
      <c r="AA40" s="0" t="n"/>
      <c r="AB40" s="0" t="n"/>
      <c r="AC40" s="0" t="n"/>
      <c r="AD40" s="0" t="n"/>
    </row>
    <row r="41" ht="15.5" customHeight="1" s="1178">
      <c r="B41" s="94" t="n">
        <v>8</v>
      </c>
      <c r="C41" s="95" t="n">
        <v>3200</v>
      </c>
      <c r="D41" s="95" t="n">
        <v>0</v>
      </c>
      <c r="E41" s="95" t="n">
        <v>0</v>
      </c>
      <c r="F41" s="95" t="n">
        <v>0</v>
      </c>
      <c r="G41" s="95" t="n">
        <v>0</v>
      </c>
      <c r="H41" s="95" t="n">
        <v>0</v>
      </c>
      <c r="I41" s="95" t="n">
        <v>0</v>
      </c>
      <c r="J41" s="95" t="n">
        <v>0</v>
      </c>
      <c r="K41" s="95" t="n">
        <v>0</v>
      </c>
      <c r="L41" s="95" t="n">
        <v>0</v>
      </c>
      <c r="M41" s="1475" t="n"/>
      <c r="N41" s="0" t="n"/>
      <c r="O41" s="0" t="n"/>
      <c r="P41" s="0" t="n"/>
      <c r="Q41" s="0" t="n"/>
      <c r="R41" s="0" t="n"/>
      <c r="S41" s="0" t="n"/>
      <c r="T41" s="0" t="n"/>
      <c r="U41" s="0" t="n"/>
      <c r="V41" s="0" t="n"/>
      <c r="W41" s="0" t="n"/>
      <c r="X41" s="0" t="n"/>
      <c r="Y41" s="0" t="n"/>
      <c r="Z41" s="0" t="n"/>
      <c r="AA41" s="0" t="n"/>
      <c r="AB41" s="0" t="n"/>
      <c r="AC41" s="0" t="n"/>
      <c r="AD41" s="0" t="n"/>
    </row>
    <row r="42" ht="15.5" customHeight="1" s="1178">
      <c r="B42" s="91" t="inlineStr">
        <is>
          <t>产品销售时间序列数据 产品B 市场1</t>
        </is>
      </c>
      <c r="N42" s="0" t="n"/>
      <c r="O42" s="0" t="n"/>
      <c r="P42" s="0" t="n"/>
      <c r="Q42" s="0" t="n"/>
      <c r="R42" s="0" t="n"/>
      <c r="S42" s="0" t="n"/>
      <c r="T42" s="0" t="n"/>
      <c r="U42" s="0" t="n"/>
      <c r="V42" s="0" t="n"/>
      <c r="W42" s="0" t="n"/>
      <c r="X42" s="0" t="n"/>
      <c r="Y42" s="0" t="n"/>
      <c r="Z42" s="0" t="n"/>
      <c r="AA42" s="0" t="n"/>
      <c r="AB42" s="0" t="n"/>
      <c r="AC42" s="0" t="n"/>
      <c r="AD42" s="0" t="n"/>
    </row>
    <row r="43" ht="24" customHeight="1" s="1178">
      <c r="B43" s="92" t="inlineStr">
        <is>
          <t>期数(期)</t>
        </is>
      </c>
      <c r="C43" s="93" t="inlineStr">
        <is>
          <t>价格(元)</t>
        </is>
      </c>
      <c r="D43" s="93" t="inlineStr">
        <is>
          <t>促销(元)</t>
        </is>
      </c>
      <c r="E43" s="93" t="inlineStr">
        <is>
          <t>广告(元)</t>
        </is>
      </c>
      <c r="F43" s="93" t="inlineStr">
        <is>
          <t>等级(级)</t>
        </is>
      </c>
      <c r="G43" s="93" t="inlineStr">
        <is>
          <t>需求(件)</t>
        </is>
      </c>
      <c r="H43" s="93" t="inlineStr">
        <is>
          <t>销售量(件)</t>
        </is>
      </c>
      <c r="I43" s="93" t="inlineStr">
        <is>
          <t>库存(件)</t>
        </is>
      </c>
      <c r="J43" s="93" t="inlineStr">
        <is>
          <t>订货(件)</t>
        </is>
      </c>
      <c r="K43" s="93" t="inlineStr">
        <is>
          <t>正品率</t>
        </is>
      </c>
      <c r="L43" s="96" t="inlineStr">
        <is>
          <t>市场份额</t>
        </is>
      </c>
      <c r="M43" s="93" t="n"/>
      <c r="N43" s="0" t="n"/>
      <c r="O43" s="0" t="n"/>
      <c r="P43" s="0" t="n"/>
      <c r="Q43" s="0" t="n"/>
      <c r="R43" s="0" t="n"/>
      <c r="S43" s="0" t="n"/>
      <c r="T43" s="0" t="n"/>
      <c r="U43" s="0" t="n"/>
      <c r="V43" s="0" t="n"/>
      <c r="W43" s="0" t="n"/>
      <c r="X43" s="0" t="n"/>
      <c r="Y43" s="0" t="n"/>
      <c r="Z43" s="0" t="n"/>
      <c r="AA43" s="0" t="n"/>
      <c r="AB43" s="0" t="n"/>
      <c r="AC43" s="0" t="n"/>
      <c r="AD43" s="0" t="n"/>
    </row>
    <row r="44" ht="15.5" customHeight="1" s="1178">
      <c r="B44" s="94" t="n">
        <v>1</v>
      </c>
      <c r="C44" s="95" t="n">
        <v>4500</v>
      </c>
      <c r="D44" s="95" t="n">
        <v>0</v>
      </c>
      <c r="E44" s="95" t="n">
        <v>0</v>
      </c>
      <c r="F44" s="95" t="n">
        <v>0</v>
      </c>
      <c r="G44" s="95" t="n">
        <v>0</v>
      </c>
      <c r="H44" s="95" t="n">
        <v>0</v>
      </c>
      <c r="I44" s="95" t="n">
        <v>0</v>
      </c>
      <c r="J44" s="95" t="n">
        <v>0</v>
      </c>
      <c r="K44" s="95" t="n">
        <v>0</v>
      </c>
      <c r="L44" s="95" t="n">
        <v>0</v>
      </c>
      <c r="M44" s="1474" t="n"/>
      <c r="N44" s="0" t="n"/>
      <c r="O44" s="0" t="n"/>
      <c r="P44" s="0" t="n"/>
      <c r="Q44" s="0" t="n"/>
      <c r="R44" s="0" t="n"/>
      <c r="S44" s="0" t="n"/>
      <c r="T44" s="0" t="n"/>
      <c r="U44" s="0" t="n"/>
      <c r="V44" s="0" t="n"/>
      <c r="W44" s="0" t="n"/>
      <c r="X44" s="0" t="n"/>
      <c r="Y44" s="0" t="n"/>
      <c r="Z44" s="0" t="n"/>
      <c r="AA44" s="0" t="n"/>
      <c r="AB44" s="0" t="n"/>
      <c r="AC44" s="0" t="n"/>
      <c r="AD44" s="0" t="n"/>
    </row>
    <row r="45" ht="15.5" customHeight="1" s="1178">
      <c r="B45" s="94" t="n">
        <v>2</v>
      </c>
      <c r="C45" s="95" t="n">
        <v>4500</v>
      </c>
      <c r="D45" s="95" t="n">
        <v>0</v>
      </c>
      <c r="E45" s="95" t="n">
        <v>0</v>
      </c>
      <c r="F45" s="95" t="n">
        <v>0</v>
      </c>
      <c r="G45" s="95" t="n">
        <v>0</v>
      </c>
      <c r="H45" s="95" t="n">
        <v>0</v>
      </c>
      <c r="I45" s="95" t="n">
        <v>0</v>
      </c>
      <c r="J45" s="95" t="n">
        <v>0</v>
      </c>
      <c r="K45" s="95" t="n">
        <v>0</v>
      </c>
      <c r="L45" s="95" t="n">
        <v>0</v>
      </c>
      <c r="M45" s="1474" t="n"/>
      <c r="N45" s="0" t="n"/>
      <c r="O45" s="0" t="n"/>
      <c r="P45" s="0" t="n"/>
      <c r="Q45" s="0" t="n"/>
      <c r="R45" s="0" t="n"/>
      <c r="S45" s="0" t="n"/>
      <c r="T45" s="0" t="n"/>
      <c r="U45" s="0" t="n"/>
      <c r="V45" s="0" t="n"/>
      <c r="W45" s="0" t="n"/>
      <c r="X45" s="0" t="n"/>
      <c r="Y45" s="0" t="n"/>
      <c r="Z45" s="0" t="n"/>
      <c r="AA45" s="0" t="n"/>
      <c r="AB45" s="0" t="n"/>
      <c r="AC45" s="0" t="n"/>
      <c r="AD45" s="0" t="n"/>
    </row>
    <row r="46" ht="15.5" customHeight="1" s="1178">
      <c r="B46" s="94" t="n">
        <v>3</v>
      </c>
      <c r="C46" s="95" t="n">
        <v>4600</v>
      </c>
      <c r="D46" s="95" t="n">
        <v>0</v>
      </c>
      <c r="E46" s="95" t="n">
        <v>0</v>
      </c>
      <c r="F46" s="95" t="n">
        <v>0</v>
      </c>
      <c r="G46" s="95" t="n">
        <v>0</v>
      </c>
      <c r="H46" s="95" t="n">
        <v>0</v>
      </c>
      <c r="I46" s="95" t="n">
        <v>0</v>
      </c>
      <c r="J46" s="95" t="n">
        <v>0</v>
      </c>
      <c r="K46" s="95" t="n">
        <v>0</v>
      </c>
      <c r="L46" s="95" t="n">
        <v>0</v>
      </c>
      <c r="M46" s="1474" t="n"/>
      <c r="N46" s="0" t="n"/>
      <c r="O46" s="0" t="n"/>
      <c r="P46" s="0" t="n"/>
      <c r="Q46" s="0" t="n"/>
      <c r="R46" s="0" t="n"/>
      <c r="S46" s="0" t="n"/>
      <c r="T46" s="0" t="n"/>
      <c r="U46" s="0" t="n"/>
      <c r="V46" s="0" t="n"/>
      <c r="W46" s="0" t="n"/>
      <c r="X46" s="0" t="n"/>
      <c r="Y46" s="0" t="n"/>
      <c r="Z46" s="0" t="n"/>
      <c r="AA46" s="0" t="n"/>
      <c r="AB46" s="0" t="n"/>
      <c r="AC46" s="0" t="n"/>
      <c r="AD46" s="0" t="n"/>
    </row>
    <row r="47" ht="15.5" customHeight="1" s="1178">
      <c r="B47" s="94" t="n">
        <v>4</v>
      </c>
      <c r="C47" s="95" t="n">
        <v>4600</v>
      </c>
      <c r="D47" s="95" t="n">
        <v>0</v>
      </c>
      <c r="E47" s="95" t="n">
        <v>0</v>
      </c>
      <c r="F47" s="95" t="n">
        <v>0</v>
      </c>
      <c r="G47" s="95" t="n">
        <v>0</v>
      </c>
      <c r="H47" s="95" t="n">
        <v>0</v>
      </c>
      <c r="I47" s="95" t="n">
        <v>0</v>
      </c>
      <c r="J47" s="95" t="n">
        <v>0</v>
      </c>
      <c r="K47" s="95" t="n">
        <v>0</v>
      </c>
      <c r="L47" s="95" t="n">
        <v>0</v>
      </c>
      <c r="M47" s="1474" t="n"/>
      <c r="N47" s="0" t="n"/>
      <c r="O47" s="0" t="n"/>
      <c r="P47" s="0" t="n"/>
      <c r="Q47" s="0" t="n"/>
      <c r="R47" s="0" t="n"/>
      <c r="S47" s="0" t="n"/>
      <c r="T47" s="0" t="n"/>
      <c r="U47" s="0" t="n"/>
      <c r="V47" s="0" t="n"/>
      <c r="W47" s="0" t="n"/>
      <c r="X47" s="0" t="n"/>
      <c r="Y47" s="0" t="n"/>
      <c r="Z47" s="0" t="n"/>
      <c r="AA47" s="0" t="n"/>
      <c r="AB47" s="0" t="n"/>
      <c r="AC47" s="0" t="n"/>
      <c r="AD47" s="0" t="n"/>
    </row>
    <row r="48" ht="15.5" customHeight="1" s="1178">
      <c r="B48" s="94" t="n">
        <v>5</v>
      </c>
      <c r="C48" s="95" t="n">
        <v>4600</v>
      </c>
      <c r="D48" s="95" t="n">
        <v>0</v>
      </c>
      <c r="E48" s="95" t="n">
        <v>0</v>
      </c>
      <c r="F48" s="95" t="n">
        <v>0</v>
      </c>
      <c r="G48" s="95" t="n">
        <v>0</v>
      </c>
      <c r="H48" s="95" t="n">
        <v>0</v>
      </c>
      <c r="I48" s="95" t="n">
        <v>0</v>
      </c>
      <c r="J48" s="95" t="n">
        <v>0</v>
      </c>
      <c r="K48" s="95" t="n">
        <v>0</v>
      </c>
      <c r="L48" s="95" t="n">
        <v>0</v>
      </c>
      <c r="M48" s="1474" t="n"/>
      <c r="N48" s="0" t="n"/>
      <c r="O48" s="0" t="n"/>
      <c r="P48" s="0" t="n"/>
      <c r="Q48" s="0" t="n"/>
      <c r="R48" s="0" t="n"/>
      <c r="S48" s="0" t="n"/>
      <c r="T48" s="0" t="n"/>
      <c r="U48" s="0" t="n"/>
      <c r="V48" s="0" t="n"/>
      <c r="W48" s="0" t="n"/>
      <c r="X48" s="0" t="n"/>
      <c r="Y48" s="0" t="n"/>
      <c r="Z48" s="0" t="n"/>
      <c r="AA48" s="0" t="n"/>
      <c r="AB48" s="0" t="n"/>
      <c r="AC48" s="0" t="n"/>
      <c r="AD48" s="0" t="n"/>
    </row>
    <row r="49" ht="15.5" customHeight="1" s="1178">
      <c r="B49" s="94" t="n">
        <v>6</v>
      </c>
      <c r="C49" s="95" t="n">
        <v>4600</v>
      </c>
      <c r="D49" s="95" t="n">
        <v>0</v>
      </c>
      <c r="E49" s="95" t="n">
        <v>0</v>
      </c>
      <c r="F49" s="95" t="n">
        <v>0</v>
      </c>
      <c r="G49" s="95" t="n">
        <v>0</v>
      </c>
      <c r="H49" s="95" t="n">
        <v>0</v>
      </c>
      <c r="I49" s="95" t="n">
        <v>0</v>
      </c>
      <c r="J49" s="95" t="n">
        <v>0</v>
      </c>
      <c r="K49" s="95" t="n">
        <v>0</v>
      </c>
      <c r="L49" s="95" t="n">
        <v>0</v>
      </c>
      <c r="M49" s="1475" t="n"/>
      <c r="N49" s="0" t="n"/>
      <c r="O49" s="0" t="n"/>
      <c r="P49" s="0" t="n"/>
      <c r="Q49" s="0" t="n"/>
      <c r="R49" s="0" t="n"/>
      <c r="S49" s="0" t="n"/>
      <c r="T49" s="0" t="n"/>
      <c r="U49" s="0" t="n"/>
      <c r="V49" s="0" t="n"/>
      <c r="W49" s="0" t="n"/>
      <c r="X49" s="0" t="n"/>
      <c r="Y49" s="0" t="n"/>
      <c r="Z49" s="0" t="n"/>
      <c r="AA49" s="0" t="n"/>
      <c r="AB49" s="0" t="n"/>
      <c r="AC49" s="0" t="n"/>
      <c r="AD49" s="0" t="n"/>
    </row>
    <row r="50" ht="15.5" customHeight="1" s="1178">
      <c r="B50" s="94" t="n">
        <v>7</v>
      </c>
      <c r="C50" s="95" t="n">
        <v>4600</v>
      </c>
      <c r="D50" s="95" t="n">
        <v>0</v>
      </c>
      <c r="E50" s="95" t="n">
        <v>0</v>
      </c>
      <c r="F50" s="95" t="n">
        <v>0</v>
      </c>
      <c r="G50" s="95" t="n">
        <v>0</v>
      </c>
      <c r="H50" s="95" t="n">
        <v>0</v>
      </c>
      <c r="I50" s="95" t="n">
        <v>0</v>
      </c>
      <c r="J50" s="95" t="n">
        <v>0</v>
      </c>
      <c r="K50" s="95" t="n">
        <v>0</v>
      </c>
      <c r="L50" s="95" t="n">
        <v>0</v>
      </c>
      <c r="M50" s="1475" t="n"/>
      <c r="N50" s="0" t="n"/>
      <c r="O50" s="0" t="n"/>
      <c r="P50" s="0" t="n"/>
      <c r="Q50" s="0" t="n"/>
      <c r="R50" s="0" t="n"/>
      <c r="S50" s="0" t="n"/>
      <c r="T50" s="0" t="n"/>
      <c r="U50" s="0" t="n"/>
      <c r="V50" s="0" t="n"/>
      <c r="W50" s="0" t="n"/>
      <c r="X50" s="0" t="n"/>
      <c r="Y50" s="0" t="n"/>
      <c r="Z50" s="0" t="n"/>
      <c r="AA50" s="0" t="n"/>
      <c r="AB50" s="0" t="n"/>
      <c r="AC50" s="0" t="n"/>
      <c r="AD50" s="0" t="n"/>
    </row>
    <row r="51" ht="15.5" customHeight="1" s="1178">
      <c r="B51" s="94" t="n">
        <v>8</v>
      </c>
      <c r="C51" s="95" t="n">
        <v>4500</v>
      </c>
      <c r="D51" s="95" t="n">
        <v>0</v>
      </c>
      <c r="E51" s="95" t="n">
        <v>0</v>
      </c>
      <c r="F51" s="95" t="n">
        <v>0</v>
      </c>
      <c r="G51" s="95" t="n">
        <v>0</v>
      </c>
      <c r="H51" s="95" t="n">
        <v>0</v>
      </c>
      <c r="I51" s="95" t="n">
        <v>0</v>
      </c>
      <c r="J51" s="95" t="n">
        <v>0</v>
      </c>
      <c r="K51" s="95" t="n">
        <v>0</v>
      </c>
      <c r="L51" s="95" t="n">
        <v>0</v>
      </c>
      <c r="M51" s="1475" t="n"/>
      <c r="N51" s="0" t="n"/>
      <c r="O51" s="0" t="n"/>
      <c r="P51" s="0" t="n"/>
      <c r="Q51" s="0" t="n"/>
      <c r="R51" s="0" t="n"/>
      <c r="S51" s="0" t="n"/>
      <c r="T51" s="0" t="n"/>
      <c r="U51" s="0" t="n"/>
      <c r="V51" s="0" t="n"/>
      <c r="W51" s="0" t="n"/>
      <c r="X51" s="0" t="n"/>
      <c r="Y51" s="0" t="n"/>
      <c r="Z51" s="0" t="n"/>
      <c r="AA51" s="0" t="n"/>
      <c r="AB51" s="0" t="n"/>
      <c r="AC51" s="0" t="n"/>
      <c r="AD51" s="0" t="n"/>
    </row>
    <row r="52" ht="15.5" customHeight="1" s="1178">
      <c r="B52" s="91" t="inlineStr">
        <is>
          <t>产品销售时间序列数据 产品B 市场2</t>
        </is>
      </c>
      <c r="N52" s="0" t="n"/>
      <c r="O52" s="0" t="n"/>
      <c r="P52" s="0" t="n"/>
      <c r="Q52" s="0" t="n"/>
      <c r="R52" s="0" t="n"/>
      <c r="S52" s="0" t="n"/>
      <c r="T52" s="0" t="n"/>
      <c r="U52" s="0" t="n"/>
      <c r="V52" s="0" t="n"/>
      <c r="W52" s="0" t="n"/>
      <c r="X52" s="0" t="n"/>
      <c r="Y52" s="0" t="n"/>
      <c r="Z52" s="0" t="n"/>
      <c r="AA52" s="0" t="n"/>
      <c r="AB52" s="0" t="n"/>
      <c r="AC52" s="0" t="n"/>
      <c r="AD52" s="0" t="n"/>
    </row>
    <row r="53" ht="24" customHeight="1" s="1178">
      <c r="B53" s="92" t="inlineStr">
        <is>
          <t>期数(期)</t>
        </is>
      </c>
      <c r="C53" s="93" t="inlineStr">
        <is>
          <t>价格(元)</t>
        </is>
      </c>
      <c r="D53" s="93" t="inlineStr">
        <is>
          <t>促销(元)</t>
        </is>
      </c>
      <c r="E53" s="93" t="inlineStr">
        <is>
          <t>广告(元)</t>
        </is>
      </c>
      <c r="F53" s="93" t="inlineStr">
        <is>
          <t>等级(级)</t>
        </is>
      </c>
      <c r="G53" s="93" t="inlineStr">
        <is>
          <t>需求(件)</t>
        </is>
      </c>
      <c r="H53" s="93" t="inlineStr">
        <is>
          <t>销售量(件)</t>
        </is>
      </c>
      <c r="I53" s="93" t="inlineStr">
        <is>
          <t>库存(件)</t>
        </is>
      </c>
      <c r="J53" s="93" t="inlineStr">
        <is>
          <t>订货(件)</t>
        </is>
      </c>
      <c r="K53" s="93" t="inlineStr">
        <is>
          <t>正品率</t>
        </is>
      </c>
      <c r="L53" s="96" t="inlineStr">
        <is>
          <t>市场份额</t>
        </is>
      </c>
      <c r="M53" s="93" t="n"/>
      <c r="N53" s="0" t="n"/>
      <c r="O53" s="0" t="n"/>
      <c r="P53" s="0" t="n"/>
      <c r="Q53" s="0" t="n"/>
      <c r="R53" s="0" t="n"/>
      <c r="S53" s="0" t="n"/>
      <c r="T53" s="0" t="n"/>
      <c r="U53" s="0" t="n"/>
      <c r="V53" s="0" t="n"/>
      <c r="W53" s="0" t="n"/>
      <c r="X53" s="0" t="n"/>
      <c r="Y53" s="0" t="n"/>
      <c r="Z53" s="0" t="n"/>
      <c r="AA53" s="0" t="n"/>
      <c r="AB53" s="0" t="n"/>
      <c r="AC53" s="0" t="n"/>
      <c r="AD53" s="0" t="n"/>
    </row>
    <row r="54" ht="15.5" customHeight="1" s="1178">
      <c r="B54" s="94" t="n">
        <v>1</v>
      </c>
      <c r="C54" s="95" t="n">
        <v>4500</v>
      </c>
      <c r="D54" s="95" t="n">
        <v>0</v>
      </c>
      <c r="E54" s="95" t="n">
        <v>0</v>
      </c>
      <c r="F54" s="95" t="n">
        <v>0</v>
      </c>
      <c r="G54" s="95" t="n">
        <v>0</v>
      </c>
      <c r="H54" s="95" t="n">
        <v>0</v>
      </c>
      <c r="I54" s="95" t="n">
        <v>0</v>
      </c>
      <c r="J54" s="95" t="n">
        <v>0</v>
      </c>
      <c r="K54" s="95" t="n">
        <v>0</v>
      </c>
      <c r="L54" s="95" t="n">
        <v>0</v>
      </c>
      <c r="M54" s="1474" t="n"/>
      <c r="N54" s="0" t="n"/>
      <c r="O54" s="0" t="n"/>
      <c r="P54" s="0" t="n"/>
      <c r="Q54" s="0" t="n"/>
      <c r="R54" s="0" t="n"/>
      <c r="S54" s="0" t="n"/>
      <c r="T54" s="0" t="n"/>
      <c r="U54" s="0" t="n"/>
      <c r="V54" s="0" t="n"/>
      <c r="W54" s="0" t="n"/>
      <c r="X54" s="0" t="n"/>
      <c r="Y54" s="0" t="n"/>
      <c r="Z54" s="0" t="n"/>
      <c r="AA54" s="0" t="n"/>
      <c r="AB54" s="0" t="n"/>
      <c r="AC54" s="0" t="n"/>
      <c r="AD54" s="0" t="n"/>
    </row>
    <row r="55" ht="15.5" customHeight="1" s="1178">
      <c r="B55" s="94" t="n">
        <v>2</v>
      </c>
      <c r="C55" s="95" t="n">
        <v>4500</v>
      </c>
      <c r="D55" s="95" t="n">
        <v>0</v>
      </c>
      <c r="E55" s="95" t="n">
        <v>0</v>
      </c>
      <c r="F55" s="95" t="n">
        <v>0</v>
      </c>
      <c r="G55" s="95" t="n">
        <v>0</v>
      </c>
      <c r="H55" s="95" t="n">
        <v>0</v>
      </c>
      <c r="I55" s="95" t="n">
        <v>0</v>
      </c>
      <c r="J55" s="95" t="n">
        <v>0</v>
      </c>
      <c r="K55" s="95" t="n">
        <v>0</v>
      </c>
      <c r="L55" s="95" t="n">
        <v>0</v>
      </c>
      <c r="M55" s="1474" t="n"/>
      <c r="N55" s="0" t="n"/>
      <c r="O55" s="0" t="n"/>
      <c r="P55" s="0" t="n"/>
      <c r="Q55" s="0" t="n"/>
      <c r="R55" s="0" t="n"/>
      <c r="S55" s="0" t="n"/>
      <c r="T55" s="0" t="n"/>
      <c r="U55" s="0" t="n"/>
      <c r="V55" s="0" t="n"/>
      <c r="W55" s="0" t="n"/>
      <c r="X55" s="0" t="n"/>
      <c r="Y55" s="0" t="n"/>
      <c r="Z55" s="0" t="n"/>
      <c r="AA55" s="0" t="n"/>
      <c r="AB55" s="0" t="n"/>
      <c r="AC55" s="0" t="n"/>
      <c r="AD55" s="0" t="n"/>
    </row>
    <row r="56" ht="15.5" customHeight="1" s="1178">
      <c r="B56" s="94" t="n">
        <v>3</v>
      </c>
      <c r="C56" s="95" t="n">
        <v>4600</v>
      </c>
      <c r="D56" s="95" t="n">
        <v>0</v>
      </c>
      <c r="E56" s="95" t="n">
        <v>0</v>
      </c>
      <c r="F56" s="95" t="n">
        <v>0</v>
      </c>
      <c r="G56" s="95" t="n">
        <v>0</v>
      </c>
      <c r="H56" s="95" t="n">
        <v>0</v>
      </c>
      <c r="I56" s="95" t="n">
        <v>0</v>
      </c>
      <c r="J56" s="95" t="n">
        <v>0</v>
      </c>
      <c r="K56" s="95" t="n">
        <v>0</v>
      </c>
      <c r="L56" s="95" t="n">
        <v>0</v>
      </c>
      <c r="M56" s="1474" t="n"/>
      <c r="N56" s="0" t="n"/>
      <c r="O56" s="0" t="n"/>
      <c r="P56" s="0" t="n"/>
      <c r="Q56" s="0" t="n"/>
      <c r="R56" s="0" t="n"/>
      <c r="S56" s="0" t="n"/>
      <c r="T56" s="0" t="n"/>
      <c r="U56" s="0" t="n"/>
      <c r="V56" s="0" t="n"/>
      <c r="W56" s="0" t="n"/>
      <c r="X56" s="0" t="n"/>
      <c r="Y56" s="0" t="n"/>
      <c r="Z56" s="0" t="n"/>
      <c r="AA56" s="0" t="n"/>
      <c r="AB56" s="0" t="n"/>
      <c r="AC56" s="0" t="n"/>
      <c r="AD56" s="0" t="n"/>
    </row>
    <row r="57" ht="15.5" customHeight="1" s="1178">
      <c r="B57" s="94" t="n">
        <v>4</v>
      </c>
      <c r="C57" s="95" t="n">
        <v>4600</v>
      </c>
      <c r="D57" s="95" t="n">
        <v>0</v>
      </c>
      <c r="E57" s="95" t="n">
        <v>0</v>
      </c>
      <c r="F57" s="95" t="n">
        <v>0</v>
      </c>
      <c r="G57" s="95" t="n">
        <v>0</v>
      </c>
      <c r="H57" s="95" t="n">
        <v>0</v>
      </c>
      <c r="I57" s="95" t="n">
        <v>0</v>
      </c>
      <c r="J57" s="95" t="n">
        <v>0</v>
      </c>
      <c r="K57" s="95" t="n">
        <v>0</v>
      </c>
      <c r="L57" s="95" t="n">
        <v>0</v>
      </c>
      <c r="M57" s="1474" t="n"/>
      <c r="N57" s="0" t="n"/>
      <c r="O57" s="0" t="n"/>
      <c r="P57" s="0" t="n"/>
      <c r="Q57" s="0" t="n"/>
      <c r="R57" s="0" t="n"/>
      <c r="S57" s="0" t="n"/>
      <c r="T57" s="0" t="n"/>
      <c r="U57" s="0" t="n"/>
      <c r="V57" s="0" t="n"/>
      <c r="W57" s="0" t="n"/>
      <c r="X57" s="0" t="n"/>
      <c r="Y57" s="0" t="n"/>
      <c r="Z57" s="0" t="n"/>
      <c r="AA57" s="0" t="n"/>
      <c r="AB57" s="0" t="n"/>
      <c r="AC57" s="0" t="n"/>
      <c r="AD57" s="0" t="n"/>
    </row>
    <row r="58" ht="15.5" customHeight="1" s="1178">
      <c r="B58" s="94" t="n">
        <v>5</v>
      </c>
      <c r="C58" s="95" t="n">
        <v>4600</v>
      </c>
      <c r="D58" s="95" t="n">
        <v>0</v>
      </c>
      <c r="E58" s="95" t="n">
        <v>0</v>
      </c>
      <c r="F58" s="95" t="n">
        <v>0</v>
      </c>
      <c r="G58" s="95" t="n">
        <v>0</v>
      </c>
      <c r="H58" s="95" t="n">
        <v>0</v>
      </c>
      <c r="I58" s="95" t="n">
        <v>0</v>
      </c>
      <c r="J58" s="95" t="n">
        <v>0</v>
      </c>
      <c r="K58" s="95" t="n">
        <v>0</v>
      </c>
      <c r="L58" s="95" t="n">
        <v>0</v>
      </c>
      <c r="M58" s="1474" t="n"/>
      <c r="N58" s="0" t="n"/>
      <c r="O58" s="0" t="n"/>
      <c r="P58" s="0" t="n"/>
      <c r="Q58" s="0" t="n"/>
      <c r="R58" s="0" t="n"/>
      <c r="S58" s="0" t="n"/>
      <c r="T58" s="0" t="n"/>
      <c r="U58" s="0" t="n"/>
      <c r="V58" s="0" t="n"/>
      <c r="W58" s="0" t="n"/>
      <c r="X58" s="0" t="n"/>
      <c r="Y58" s="0" t="n"/>
      <c r="Z58" s="0" t="n"/>
      <c r="AA58" s="0" t="n"/>
      <c r="AB58" s="0" t="n"/>
      <c r="AC58" s="0" t="n"/>
      <c r="AD58" s="0" t="n"/>
    </row>
    <row r="59" ht="15.5" customHeight="1" s="1178">
      <c r="B59" s="94" t="n">
        <v>6</v>
      </c>
      <c r="C59" s="95" t="n">
        <v>4600</v>
      </c>
      <c r="D59" s="95" t="n">
        <v>0</v>
      </c>
      <c r="E59" s="95" t="n">
        <v>0</v>
      </c>
      <c r="F59" s="95" t="n">
        <v>0</v>
      </c>
      <c r="G59" s="95" t="n">
        <v>0</v>
      </c>
      <c r="H59" s="95" t="n">
        <v>0</v>
      </c>
      <c r="I59" s="95" t="n">
        <v>0</v>
      </c>
      <c r="J59" s="95" t="n">
        <v>0</v>
      </c>
      <c r="K59" s="95" t="n">
        <v>0</v>
      </c>
      <c r="L59" s="95" t="n">
        <v>0</v>
      </c>
      <c r="M59" s="1475" t="n"/>
      <c r="N59" s="0" t="n"/>
      <c r="O59" s="0" t="n"/>
      <c r="P59" s="0" t="n"/>
      <c r="Q59" s="0" t="n"/>
      <c r="R59" s="0" t="n"/>
      <c r="S59" s="0" t="n"/>
      <c r="T59" s="0" t="n"/>
      <c r="U59" s="0" t="n"/>
      <c r="V59" s="0" t="n"/>
      <c r="W59" s="0" t="n"/>
      <c r="X59" s="0" t="n"/>
      <c r="Y59" s="0" t="n"/>
      <c r="Z59" s="0" t="n"/>
      <c r="AA59" s="0" t="n"/>
      <c r="AB59" s="0" t="n"/>
      <c r="AC59" s="0" t="n"/>
      <c r="AD59" s="0" t="n"/>
    </row>
    <row r="60" ht="15.5" customHeight="1" s="1178">
      <c r="B60" s="94" t="n">
        <v>7</v>
      </c>
      <c r="C60" s="95" t="n">
        <v>4600</v>
      </c>
      <c r="D60" s="95" t="n">
        <v>0</v>
      </c>
      <c r="E60" s="95" t="n">
        <v>0</v>
      </c>
      <c r="F60" s="95" t="n">
        <v>0</v>
      </c>
      <c r="G60" s="95" t="n">
        <v>0</v>
      </c>
      <c r="H60" s="95" t="n">
        <v>0</v>
      </c>
      <c r="I60" s="95" t="n">
        <v>0</v>
      </c>
      <c r="J60" s="95" t="n">
        <v>0</v>
      </c>
      <c r="K60" s="95" t="n">
        <v>0</v>
      </c>
      <c r="L60" s="95" t="n">
        <v>0</v>
      </c>
      <c r="M60" s="1475" t="n"/>
      <c r="N60" s="0" t="n"/>
      <c r="O60" s="0" t="n"/>
      <c r="P60" s="0" t="n"/>
      <c r="Q60" s="0" t="n"/>
      <c r="R60" s="0" t="n"/>
      <c r="S60" s="0" t="n"/>
      <c r="T60" s="0" t="n"/>
      <c r="U60" s="0" t="n"/>
      <c r="V60" s="0" t="n"/>
      <c r="W60" s="0" t="n"/>
      <c r="X60" s="0" t="n"/>
      <c r="Y60" s="0" t="n"/>
      <c r="Z60" s="0" t="n"/>
      <c r="AA60" s="0" t="n"/>
      <c r="AB60" s="0" t="n"/>
      <c r="AC60" s="0" t="n"/>
      <c r="AD60" s="0" t="n"/>
    </row>
    <row r="61" ht="15.5" customHeight="1" s="1178">
      <c r="B61" s="94" t="n">
        <v>8</v>
      </c>
      <c r="C61" s="95" t="n">
        <v>4500</v>
      </c>
      <c r="D61" s="95" t="n">
        <v>0</v>
      </c>
      <c r="E61" s="95" t="n">
        <v>0</v>
      </c>
      <c r="F61" s="95" t="n">
        <v>0</v>
      </c>
      <c r="G61" s="95" t="n">
        <v>0</v>
      </c>
      <c r="H61" s="95" t="n">
        <v>0</v>
      </c>
      <c r="I61" s="95" t="n">
        <v>0</v>
      </c>
      <c r="J61" s="95" t="n">
        <v>0</v>
      </c>
      <c r="K61" s="95" t="n">
        <v>0</v>
      </c>
      <c r="L61" s="95" t="n">
        <v>0</v>
      </c>
      <c r="M61" s="1475" t="n"/>
      <c r="N61" s="0" t="n"/>
      <c r="O61" s="0" t="n"/>
      <c r="P61" s="0" t="n"/>
      <c r="Q61" s="0" t="n"/>
      <c r="R61" s="0" t="n"/>
      <c r="S61" s="0" t="n"/>
      <c r="T61" s="0" t="n"/>
      <c r="U61" s="0" t="n"/>
      <c r="V61" s="0" t="n"/>
      <c r="W61" s="0" t="n"/>
      <c r="X61" s="0" t="n"/>
      <c r="Y61" s="0" t="n"/>
      <c r="Z61" s="0" t="n"/>
      <c r="AA61" s="0" t="n"/>
      <c r="AB61" s="0" t="n"/>
      <c r="AC61" s="0" t="n"/>
      <c r="AD61" s="0" t="n"/>
    </row>
    <row r="62" ht="15.5" customHeight="1" s="1178">
      <c r="B62" s="91" t="inlineStr">
        <is>
          <t>产品销售时间序列数据 产品B 市场3</t>
        </is>
      </c>
      <c r="N62" s="0" t="n"/>
      <c r="O62" s="0" t="n"/>
      <c r="P62" s="0" t="n"/>
      <c r="Q62" s="0" t="n"/>
      <c r="R62" s="0" t="n"/>
      <c r="S62" s="0" t="n"/>
      <c r="T62" s="0" t="n"/>
      <c r="U62" s="0" t="n"/>
      <c r="V62" s="0" t="n"/>
      <c r="W62" s="0" t="n"/>
      <c r="X62" s="0" t="n"/>
      <c r="Y62" s="0" t="n"/>
      <c r="Z62" s="0" t="n"/>
      <c r="AA62" s="0" t="n"/>
      <c r="AB62" s="0" t="n"/>
      <c r="AC62" s="0" t="n"/>
      <c r="AD62" s="0" t="n"/>
    </row>
    <row r="63" ht="24" customHeight="1" s="1178">
      <c r="B63" s="92" t="inlineStr">
        <is>
          <t>期数(期)</t>
        </is>
      </c>
      <c r="C63" s="93" t="inlineStr">
        <is>
          <t>价格(元)</t>
        </is>
      </c>
      <c r="D63" s="93" t="inlineStr">
        <is>
          <t>促销(元)</t>
        </is>
      </c>
      <c r="E63" s="93" t="inlineStr">
        <is>
          <t>广告(元)</t>
        </is>
      </c>
      <c r="F63" s="93" t="inlineStr">
        <is>
          <t>等级(级)</t>
        </is>
      </c>
      <c r="G63" s="93" t="inlineStr">
        <is>
          <t>需求(件)</t>
        </is>
      </c>
      <c r="H63" s="93" t="inlineStr">
        <is>
          <t>销售量(件)</t>
        </is>
      </c>
      <c r="I63" s="93" t="inlineStr">
        <is>
          <t>库存(件)</t>
        </is>
      </c>
      <c r="J63" s="93" t="inlineStr">
        <is>
          <t>订货(件)</t>
        </is>
      </c>
      <c r="K63" s="93" t="inlineStr">
        <is>
          <t>正品率</t>
        </is>
      </c>
      <c r="L63" s="96" t="inlineStr">
        <is>
          <t>市场份额</t>
        </is>
      </c>
      <c r="M63" s="93" t="n"/>
      <c r="N63" s="0" t="n"/>
      <c r="O63" s="0" t="n"/>
      <c r="P63" s="0" t="n"/>
      <c r="Q63" s="0" t="n"/>
      <c r="R63" s="0" t="n"/>
      <c r="S63" s="0" t="n"/>
      <c r="T63" s="0" t="n"/>
      <c r="U63" s="0" t="n"/>
      <c r="V63" s="0" t="n"/>
      <c r="W63" s="0" t="n"/>
      <c r="X63" s="0" t="n"/>
      <c r="Y63" s="0" t="n"/>
      <c r="Z63" s="0" t="n"/>
      <c r="AA63" s="0" t="n"/>
      <c r="AB63" s="0" t="n"/>
      <c r="AC63" s="0" t="n"/>
      <c r="AD63" s="0" t="n"/>
    </row>
    <row r="64" ht="15.5" customHeight="1" s="1178">
      <c r="B64" s="94" t="n">
        <v>1</v>
      </c>
      <c r="C64" s="95" t="n">
        <v>4650</v>
      </c>
      <c r="D64" s="95" t="n">
        <v>0</v>
      </c>
      <c r="E64" s="95" t="n">
        <v>0</v>
      </c>
      <c r="F64" s="95" t="n">
        <v>0</v>
      </c>
      <c r="G64" s="95" t="n">
        <v>0</v>
      </c>
      <c r="H64" s="95" t="n">
        <v>0</v>
      </c>
      <c r="I64" s="95" t="n">
        <v>0</v>
      </c>
      <c r="J64" s="95" t="n">
        <v>0</v>
      </c>
      <c r="K64" s="95" t="n">
        <v>0</v>
      </c>
      <c r="L64" s="95" t="n">
        <v>0</v>
      </c>
      <c r="M64" s="1474" t="n"/>
      <c r="N64" s="0" t="n"/>
      <c r="O64" s="0" t="n"/>
      <c r="P64" s="0" t="n"/>
      <c r="Q64" s="0" t="n"/>
      <c r="R64" s="0" t="n"/>
      <c r="S64" s="0" t="n"/>
      <c r="T64" s="0" t="n"/>
      <c r="U64" s="0" t="n"/>
      <c r="V64" s="0" t="n"/>
      <c r="W64" s="0" t="n"/>
      <c r="X64" s="0" t="n"/>
      <c r="Y64" s="0" t="n"/>
      <c r="Z64" s="0" t="n"/>
      <c r="AA64" s="0" t="n"/>
      <c r="AB64" s="0" t="n"/>
      <c r="AC64" s="0" t="n"/>
      <c r="AD64" s="0" t="n"/>
    </row>
    <row r="65" ht="15.5" customHeight="1" s="1178">
      <c r="B65" s="94" t="n">
        <v>2</v>
      </c>
      <c r="C65" s="95" t="n">
        <v>4650</v>
      </c>
      <c r="D65" s="95" t="n">
        <v>0</v>
      </c>
      <c r="E65" s="95" t="n">
        <v>0</v>
      </c>
      <c r="F65" s="95" t="n">
        <v>0</v>
      </c>
      <c r="G65" s="95" t="n">
        <v>0</v>
      </c>
      <c r="H65" s="95" t="n">
        <v>0</v>
      </c>
      <c r="I65" s="95" t="n">
        <v>0</v>
      </c>
      <c r="J65" s="95" t="n">
        <v>0</v>
      </c>
      <c r="K65" s="95" t="n">
        <v>0</v>
      </c>
      <c r="L65" s="95" t="n">
        <v>0</v>
      </c>
      <c r="M65" s="1474" t="n"/>
      <c r="N65" s="0" t="n"/>
      <c r="O65" s="0" t="n"/>
      <c r="P65" s="0" t="n"/>
      <c r="Q65" s="0" t="n"/>
      <c r="R65" s="0" t="n"/>
      <c r="S65" s="0" t="n"/>
      <c r="T65" s="0" t="n"/>
      <c r="U65" s="0" t="n"/>
      <c r="V65" s="0" t="n"/>
      <c r="W65" s="0" t="n"/>
      <c r="X65" s="0" t="n"/>
      <c r="Y65" s="0" t="n"/>
      <c r="Z65" s="0" t="n"/>
      <c r="AA65" s="0" t="n"/>
      <c r="AB65" s="0" t="n"/>
      <c r="AC65" s="0" t="n"/>
      <c r="AD65" s="0" t="n"/>
    </row>
    <row r="66" ht="15.5" customHeight="1" s="1178">
      <c r="B66" s="94" t="n">
        <v>3</v>
      </c>
      <c r="C66" s="95" t="n">
        <v>4750</v>
      </c>
      <c r="D66" s="95" t="n">
        <v>0</v>
      </c>
      <c r="E66" s="95" t="n">
        <v>0</v>
      </c>
      <c r="F66" s="95" t="n">
        <v>0</v>
      </c>
      <c r="G66" s="95" t="n">
        <v>0</v>
      </c>
      <c r="H66" s="95" t="n">
        <v>0</v>
      </c>
      <c r="I66" s="95" t="n">
        <v>0</v>
      </c>
      <c r="J66" s="95" t="n">
        <v>0</v>
      </c>
      <c r="K66" s="95" t="n">
        <v>0</v>
      </c>
      <c r="L66" s="95" t="n">
        <v>0</v>
      </c>
      <c r="M66" s="1474" t="n"/>
      <c r="N66" s="0" t="n"/>
      <c r="O66" s="0" t="n"/>
      <c r="P66" s="0" t="n"/>
      <c r="Q66" s="0" t="n"/>
      <c r="R66" s="0" t="n"/>
      <c r="S66" s="0" t="n"/>
      <c r="T66" s="0" t="n"/>
      <c r="U66" s="0" t="n"/>
      <c r="V66" s="0" t="n"/>
      <c r="W66" s="0" t="n"/>
      <c r="X66" s="0" t="n"/>
      <c r="Y66" s="0" t="n"/>
      <c r="Z66" s="0" t="n"/>
      <c r="AA66" s="0" t="n"/>
      <c r="AB66" s="0" t="n"/>
      <c r="AC66" s="0" t="n"/>
      <c r="AD66" s="0" t="n"/>
    </row>
    <row r="67" ht="15.5" customHeight="1" s="1178">
      <c r="B67" s="94" t="n">
        <v>4</v>
      </c>
      <c r="C67" s="95" t="n">
        <v>4750</v>
      </c>
      <c r="D67" s="95" t="n">
        <v>0</v>
      </c>
      <c r="E67" s="95" t="n">
        <v>0</v>
      </c>
      <c r="F67" s="95" t="n">
        <v>0</v>
      </c>
      <c r="G67" s="95" t="n">
        <v>0</v>
      </c>
      <c r="H67" s="95" t="n">
        <v>0</v>
      </c>
      <c r="I67" s="95" t="n">
        <v>0</v>
      </c>
      <c r="J67" s="95" t="n">
        <v>0</v>
      </c>
      <c r="K67" s="95" t="n">
        <v>0</v>
      </c>
      <c r="L67" s="95" t="n">
        <v>0</v>
      </c>
      <c r="M67" s="1474" t="n"/>
      <c r="N67" s="0" t="n"/>
      <c r="O67" s="0" t="n"/>
      <c r="P67" s="0" t="n"/>
      <c r="Q67" s="0" t="n"/>
      <c r="R67" s="0" t="n"/>
      <c r="S67" s="0" t="n"/>
      <c r="T67" s="0" t="n"/>
      <c r="U67" s="0" t="n"/>
      <c r="V67" s="0" t="n"/>
      <c r="W67" s="0" t="n"/>
      <c r="X67" s="0" t="n"/>
      <c r="Y67" s="0" t="n"/>
      <c r="Z67" s="0" t="n"/>
      <c r="AA67" s="0" t="n"/>
      <c r="AB67" s="0" t="n"/>
      <c r="AC67" s="0" t="n"/>
      <c r="AD67" s="0" t="n"/>
    </row>
    <row r="68" ht="15.5" customHeight="1" s="1178">
      <c r="B68" s="94" t="n">
        <v>5</v>
      </c>
      <c r="C68" s="95" t="n">
        <v>4750</v>
      </c>
      <c r="D68" s="95" t="n">
        <v>0</v>
      </c>
      <c r="E68" s="95" t="n">
        <v>0</v>
      </c>
      <c r="F68" s="95" t="n">
        <v>0</v>
      </c>
      <c r="G68" s="95" t="n">
        <v>0</v>
      </c>
      <c r="H68" s="95" t="n">
        <v>0</v>
      </c>
      <c r="I68" s="95" t="n">
        <v>0</v>
      </c>
      <c r="J68" s="95" t="n">
        <v>0</v>
      </c>
      <c r="K68" s="95" t="n">
        <v>0</v>
      </c>
      <c r="L68" s="95" t="n">
        <v>0</v>
      </c>
      <c r="M68" s="1474" t="n"/>
      <c r="N68" s="0" t="n"/>
      <c r="O68" s="0" t="n"/>
      <c r="P68" s="0" t="n"/>
      <c r="Q68" s="0" t="n"/>
      <c r="R68" s="0" t="n"/>
      <c r="S68" s="0" t="n"/>
      <c r="T68" s="0" t="n"/>
      <c r="U68" s="0" t="n"/>
      <c r="V68" s="0" t="n"/>
      <c r="W68" s="0" t="n"/>
      <c r="X68" s="0" t="n"/>
      <c r="Y68" s="0" t="n"/>
      <c r="Z68" s="0" t="n"/>
      <c r="AA68" s="0" t="n"/>
      <c r="AB68" s="0" t="n"/>
      <c r="AC68" s="0" t="n"/>
      <c r="AD68" s="0" t="n"/>
    </row>
    <row r="69" ht="15.5" customHeight="1" s="1178">
      <c r="B69" s="94" t="n">
        <v>6</v>
      </c>
      <c r="C69" s="95" t="n">
        <v>4750</v>
      </c>
      <c r="D69" s="95" t="n">
        <v>0</v>
      </c>
      <c r="E69" s="95" t="n">
        <v>0</v>
      </c>
      <c r="F69" s="95" t="n">
        <v>0</v>
      </c>
      <c r="G69" s="95" t="n">
        <v>0</v>
      </c>
      <c r="H69" s="95" t="n">
        <v>0</v>
      </c>
      <c r="I69" s="95" t="n">
        <v>0</v>
      </c>
      <c r="J69" s="95" t="n">
        <v>0</v>
      </c>
      <c r="K69" s="95" t="n">
        <v>0</v>
      </c>
      <c r="L69" s="95" t="n">
        <v>0</v>
      </c>
      <c r="M69" s="1475" t="n"/>
      <c r="N69" s="0" t="n"/>
      <c r="O69" s="0" t="n"/>
      <c r="P69" s="0" t="n"/>
      <c r="Q69" s="0" t="n"/>
      <c r="R69" s="0" t="n"/>
      <c r="S69" s="0" t="n"/>
      <c r="T69" s="0" t="n"/>
      <c r="U69" s="0" t="n"/>
      <c r="V69" s="0" t="n"/>
      <c r="W69" s="0" t="n"/>
      <c r="X69" s="0" t="n"/>
      <c r="Y69" s="0" t="n"/>
      <c r="Z69" s="0" t="n"/>
      <c r="AA69" s="0" t="n"/>
      <c r="AB69" s="0" t="n"/>
      <c r="AC69" s="0" t="n"/>
      <c r="AD69" s="0" t="n"/>
    </row>
    <row r="70" ht="15.5" customHeight="1" s="1178">
      <c r="B70" s="94" t="n">
        <v>7</v>
      </c>
      <c r="C70" s="95" t="n">
        <v>4750</v>
      </c>
      <c r="D70" s="95" t="n">
        <v>0</v>
      </c>
      <c r="E70" s="95" t="n">
        <v>0</v>
      </c>
      <c r="F70" s="95" t="n">
        <v>0</v>
      </c>
      <c r="G70" s="95" t="n">
        <v>0</v>
      </c>
      <c r="H70" s="95" t="n">
        <v>0</v>
      </c>
      <c r="I70" s="95" t="n">
        <v>0</v>
      </c>
      <c r="J70" s="95" t="n">
        <v>0</v>
      </c>
      <c r="K70" s="95" t="n">
        <v>0</v>
      </c>
      <c r="L70" s="95" t="n">
        <v>0</v>
      </c>
      <c r="M70" s="1475" t="n"/>
      <c r="N70" s="0" t="n"/>
      <c r="O70" s="0" t="n"/>
      <c r="P70" s="0" t="n"/>
      <c r="Q70" s="0" t="n"/>
      <c r="R70" s="0" t="n"/>
      <c r="S70" s="0" t="n"/>
      <c r="T70" s="0" t="n"/>
      <c r="U70" s="0" t="n"/>
      <c r="V70" s="0" t="n"/>
      <c r="W70" s="0" t="n"/>
      <c r="X70" s="0" t="n"/>
      <c r="Y70" s="0" t="n"/>
      <c r="Z70" s="0" t="n"/>
      <c r="AA70" s="0" t="n"/>
      <c r="AB70" s="0" t="n"/>
      <c r="AC70" s="0" t="n"/>
      <c r="AD70" s="0" t="n"/>
    </row>
    <row r="71" ht="15.5" customHeight="1" s="1178">
      <c r="B71" s="94" t="n">
        <v>8</v>
      </c>
      <c r="C71" s="95" t="n">
        <v>4650</v>
      </c>
      <c r="D71" s="95" t="n">
        <v>0</v>
      </c>
      <c r="E71" s="95" t="n">
        <v>0</v>
      </c>
      <c r="F71" s="95" t="n">
        <v>0</v>
      </c>
      <c r="G71" s="95" t="n">
        <v>0</v>
      </c>
      <c r="H71" s="95" t="n">
        <v>0</v>
      </c>
      <c r="I71" s="95" t="n">
        <v>0</v>
      </c>
      <c r="J71" s="95" t="n">
        <v>0</v>
      </c>
      <c r="K71" s="95" t="n">
        <v>0</v>
      </c>
      <c r="L71" s="95" t="n">
        <v>0</v>
      </c>
      <c r="M71" s="1475" t="n"/>
      <c r="N71" s="0" t="n"/>
      <c r="O71" s="0" t="n"/>
      <c r="P71" s="0" t="n"/>
      <c r="Q71" s="0" t="n"/>
      <c r="R71" s="0" t="n"/>
      <c r="S71" s="0" t="n"/>
      <c r="T71" s="0" t="n"/>
      <c r="U71" s="0" t="n"/>
      <c r="V71" s="0" t="n"/>
      <c r="W71" s="0" t="n"/>
      <c r="X71" s="0" t="n"/>
      <c r="Y71" s="0" t="n"/>
      <c r="Z71" s="0" t="n"/>
      <c r="AA71" s="0" t="n"/>
      <c r="AB71" s="0" t="n"/>
      <c r="AC71" s="0" t="n"/>
      <c r="AD71" s="0" t="n"/>
    </row>
    <row r="72" ht="15.5" customHeight="1" s="1178">
      <c r="B72" s="91" t="inlineStr">
        <is>
          <t>产品销售时间序列数据 产品B 市场4</t>
        </is>
      </c>
      <c r="N72" s="0" t="n"/>
      <c r="O72" s="0" t="n"/>
      <c r="P72" s="0" t="n"/>
      <c r="Q72" s="0" t="n"/>
      <c r="R72" s="0" t="n"/>
      <c r="S72" s="0" t="n"/>
      <c r="T72" s="0" t="n"/>
      <c r="U72" s="0" t="n"/>
      <c r="V72" s="0" t="n"/>
      <c r="W72" s="0" t="n"/>
      <c r="X72" s="0" t="n"/>
      <c r="Y72" s="0" t="n"/>
      <c r="Z72" s="0" t="n"/>
      <c r="AA72" s="0" t="n"/>
      <c r="AB72" s="0" t="n"/>
      <c r="AC72" s="0" t="n"/>
      <c r="AD72" s="0" t="n"/>
    </row>
    <row r="73" ht="24" customHeight="1" s="1178">
      <c r="B73" s="92" t="inlineStr">
        <is>
          <t>期数(期)</t>
        </is>
      </c>
      <c r="C73" s="93" t="inlineStr">
        <is>
          <t>价格(元)</t>
        </is>
      </c>
      <c r="D73" s="93" t="inlineStr">
        <is>
          <t>促销(元)</t>
        </is>
      </c>
      <c r="E73" s="93" t="inlineStr">
        <is>
          <t>广告(元)</t>
        </is>
      </c>
      <c r="F73" s="93" t="inlineStr">
        <is>
          <t>等级(级)</t>
        </is>
      </c>
      <c r="G73" s="93" t="inlineStr">
        <is>
          <t>需求(件)</t>
        </is>
      </c>
      <c r="H73" s="93" t="inlineStr">
        <is>
          <t>销售量(件)</t>
        </is>
      </c>
      <c r="I73" s="93" t="inlineStr">
        <is>
          <t>库存(件)</t>
        </is>
      </c>
      <c r="J73" s="93" t="inlineStr">
        <is>
          <t>订货(件)</t>
        </is>
      </c>
      <c r="K73" s="93" t="inlineStr">
        <is>
          <t>正品率</t>
        </is>
      </c>
      <c r="L73" s="96" t="inlineStr">
        <is>
          <t>市场份额</t>
        </is>
      </c>
      <c r="M73" s="93" t="n"/>
      <c r="N73" s="0" t="n"/>
      <c r="O73" s="0" t="n"/>
      <c r="P73" s="0" t="n"/>
      <c r="Q73" s="0" t="n"/>
      <c r="R73" s="0" t="n"/>
      <c r="S73" s="0" t="n"/>
      <c r="T73" s="0" t="n"/>
      <c r="U73" s="0" t="n"/>
      <c r="V73" s="0" t="n"/>
      <c r="W73" s="0" t="n"/>
      <c r="X73" s="0" t="n"/>
      <c r="Y73" s="0" t="n"/>
      <c r="Z73" s="0" t="n"/>
      <c r="AA73" s="0" t="n"/>
      <c r="AB73" s="0" t="n"/>
      <c r="AC73" s="0" t="n"/>
      <c r="AD73" s="0" t="n"/>
    </row>
    <row r="74" ht="15.5" customHeight="1" s="1178">
      <c r="B74" s="94" t="n">
        <v>1</v>
      </c>
      <c r="C74" s="95" t="n">
        <v>4650</v>
      </c>
      <c r="D74" s="95" t="n">
        <v>0</v>
      </c>
      <c r="E74" s="95" t="n">
        <v>0</v>
      </c>
      <c r="F74" s="95" t="n">
        <v>0</v>
      </c>
      <c r="G74" s="95" t="n">
        <v>0</v>
      </c>
      <c r="H74" s="95" t="n">
        <v>0</v>
      </c>
      <c r="I74" s="95" t="n">
        <v>0</v>
      </c>
      <c r="J74" s="95" t="n">
        <v>0</v>
      </c>
      <c r="K74" s="95" t="n">
        <v>0</v>
      </c>
      <c r="L74" s="95" t="n">
        <v>0</v>
      </c>
      <c r="M74" s="1474" t="n"/>
      <c r="N74" s="0" t="n"/>
      <c r="O74" s="0" t="n"/>
      <c r="P74" s="0" t="n"/>
      <c r="Q74" s="0" t="n"/>
      <c r="R74" s="0" t="n"/>
      <c r="S74" s="0" t="n"/>
      <c r="T74" s="0" t="n"/>
      <c r="U74" s="0" t="n"/>
      <c r="V74" s="0" t="n"/>
      <c r="W74" s="0" t="n"/>
      <c r="X74" s="0" t="n"/>
      <c r="Y74" s="0" t="n"/>
      <c r="Z74" s="0" t="n"/>
      <c r="AA74" s="0" t="n"/>
      <c r="AB74" s="0" t="n"/>
      <c r="AC74" s="0" t="n"/>
      <c r="AD74" s="0" t="n"/>
    </row>
    <row r="75" ht="15.5" customHeight="1" s="1178">
      <c r="B75" s="94" t="n">
        <v>2</v>
      </c>
      <c r="C75" s="95" t="n">
        <v>4650</v>
      </c>
      <c r="D75" s="95" t="n">
        <v>0</v>
      </c>
      <c r="E75" s="95" t="n">
        <v>0</v>
      </c>
      <c r="F75" s="95" t="n">
        <v>0</v>
      </c>
      <c r="G75" s="95" t="n">
        <v>0</v>
      </c>
      <c r="H75" s="95" t="n">
        <v>0</v>
      </c>
      <c r="I75" s="95" t="n">
        <v>0</v>
      </c>
      <c r="J75" s="95" t="n">
        <v>0</v>
      </c>
      <c r="K75" s="95" t="n">
        <v>0</v>
      </c>
      <c r="L75" s="95" t="n">
        <v>0</v>
      </c>
      <c r="M75" s="1474" t="n"/>
      <c r="N75" s="0" t="n"/>
      <c r="O75" s="0" t="n"/>
      <c r="P75" s="0" t="n"/>
      <c r="Q75" s="0" t="n"/>
      <c r="R75" s="0" t="n"/>
      <c r="S75" s="0" t="n"/>
      <c r="T75" s="0" t="n"/>
      <c r="U75" s="0" t="n"/>
      <c r="V75" s="0" t="n"/>
      <c r="W75" s="0" t="n"/>
      <c r="X75" s="0" t="n"/>
      <c r="Y75" s="0" t="n"/>
      <c r="Z75" s="0" t="n"/>
      <c r="AA75" s="0" t="n"/>
      <c r="AB75" s="0" t="n"/>
      <c r="AC75" s="0" t="n"/>
      <c r="AD75" s="0" t="n"/>
    </row>
    <row r="76" ht="15.5" customHeight="1" s="1178">
      <c r="B76" s="94" t="n">
        <v>3</v>
      </c>
      <c r="C76" s="95" t="n">
        <v>4750</v>
      </c>
      <c r="D76" s="95" t="n">
        <v>0</v>
      </c>
      <c r="E76" s="95" t="n">
        <v>0</v>
      </c>
      <c r="F76" s="95" t="n">
        <v>0</v>
      </c>
      <c r="G76" s="95" t="n">
        <v>0</v>
      </c>
      <c r="H76" s="95" t="n">
        <v>0</v>
      </c>
      <c r="I76" s="95" t="n">
        <v>0</v>
      </c>
      <c r="J76" s="95" t="n">
        <v>0</v>
      </c>
      <c r="K76" s="95" t="n">
        <v>0</v>
      </c>
      <c r="L76" s="95" t="n">
        <v>0</v>
      </c>
      <c r="M76" s="1474" t="n"/>
      <c r="N76" s="0" t="n"/>
      <c r="O76" s="0" t="n"/>
      <c r="P76" s="0" t="n"/>
      <c r="Q76" s="0" t="n"/>
      <c r="R76" s="0" t="n"/>
      <c r="S76" s="0" t="n"/>
      <c r="T76" s="0" t="n"/>
      <c r="U76" s="0" t="n"/>
      <c r="V76" s="0" t="n"/>
      <c r="W76" s="0" t="n"/>
      <c r="X76" s="0" t="n"/>
      <c r="Y76" s="0" t="n"/>
      <c r="Z76" s="0" t="n"/>
      <c r="AA76" s="0" t="n"/>
      <c r="AB76" s="0" t="n"/>
      <c r="AC76" s="0" t="n"/>
      <c r="AD76" s="0" t="n"/>
    </row>
    <row r="77" ht="15.5" customHeight="1" s="1178">
      <c r="B77" s="94" t="n">
        <v>4</v>
      </c>
      <c r="C77" s="95" t="n">
        <v>4750</v>
      </c>
      <c r="D77" s="95" t="n">
        <v>0</v>
      </c>
      <c r="E77" s="95" t="n">
        <v>0</v>
      </c>
      <c r="F77" s="95" t="n">
        <v>0</v>
      </c>
      <c r="G77" s="95" t="n">
        <v>0</v>
      </c>
      <c r="H77" s="95" t="n">
        <v>0</v>
      </c>
      <c r="I77" s="95" t="n">
        <v>0</v>
      </c>
      <c r="J77" s="95" t="n">
        <v>0</v>
      </c>
      <c r="K77" s="95" t="n">
        <v>0</v>
      </c>
      <c r="L77" s="95" t="n">
        <v>0</v>
      </c>
      <c r="M77" s="1474" t="n"/>
      <c r="N77" s="0" t="n"/>
      <c r="O77" s="0" t="n"/>
      <c r="P77" s="0" t="n"/>
      <c r="Q77" s="0" t="n"/>
      <c r="R77" s="0" t="n"/>
      <c r="S77" s="0" t="n"/>
      <c r="T77" s="0" t="n"/>
      <c r="U77" s="0" t="n"/>
      <c r="V77" s="0" t="n"/>
      <c r="W77" s="0" t="n"/>
      <c r="X77" s="0" t="n"/>
      <c r="Y77" s="0" t="n"/>
      <c r="Z77" s="0" t="n"/>
      <c r="AA77" s="0" t="n"/>
      <c r="AB77" s="0" t="n"/>
      <c r="AC77" s="0" t="n"/>
      <c r="AD77" s="0" t="n"/>
    </row>
    <row r="78" ht="15.5" customHeight="1" s="1178">
      <c r="B78" s="94" t="n">
        <v>5</v>
      </c>
      <c r="C78" s="95" t="n">
        <v>4750</v>
      </c>
      <c r="D78" s="95" t="n">
        <v>0</v>
      </c>
      <c r="E78" s="95" t="n">
        <v>0</v>
      </c>
      <c r="F78" s="95" t="n">
        <v>0</v>
      </c>
      <c r="G78" s="95" t="n">
        <v>0</v>
      </c>
      <c r="H78" s="95" t="n">
        <v>0</v>
      </c>
      <c r="I78" s="95" t="n">
        <v>0</v>
      </c>
      <c r="J78" s="95" t="n">
        <v>0</v>
      </c>
      <c r="K78" s="95" t="n">
        <v>0</v>
      </c>
      <c r="L78" s="95" t="n">
        <v>0</v>
      </c>
      <c r="M78" s="1474" t="n"/>
      <c r="N78" s="0" t="n"/>
      <c r="O78" s="0" t="n"/>
      <c r="P78" s="0" t="n"/>
      <c r="Q78" s="0" t="n"/>
      <c r="R78" s="0" t="n"/>
      <c r="S78" s="0" t="n"/>
      <c r="T78" s="0" t="n"/>
      <c r="U78" s="0" t="n"/>
      <c r="V78" s="0" t="n"/>
      <c r="W78" s="0" t="n"/>
      <c r="X78" s="0" t="n"/>
      <c r="Y78" s="0" t="n"/>
      <c r="Z78" s="0" t="n"/>
      <c r="AA78" s="0" t="n"/>
      <c r="AB78" s="0" t="n"/>
      <c r="AC78" s="0" t="n"/>
      <c r="AD78" s="0" t="n"/>
    </row>
    <row r="79" ht="15.5" customHeight="1" s="1178">
      <c r="B79" s="94" t="n">
        <v>6</v>
      </c>
      <c r="C79" s="95" t="n">
        <v>4750</v>
      </c>
      <c r="D79" s="95" t="n">
        <v>0</v>
      </c>
      <c r="E79" s="95" t="n">
        <v>0</v>
      </c>
      <c r="F79" s="95" t="n">
        <v>0</v>
      </c>
      <c r="G79" s="95" t="n">
        <v>0</v>
      </c>
      <c r="H79" s="95" t="n">
        <v>0</v>
      </c>
      <c r="I79" s="95" t="n">
        <v>0</v>
      </c>
      <c r="J79" s="95" t="n">
        <v>0</v>
      </c>
      <c r="K79" s="95" t="n">
        <v>0</v>
      </c>
      <c r="L79" s="95" t="n">
        <v>0</v>
      </c>
      <c r="M79" s="1475" t="n"/>
      <c r="N79" s="0" t="n"/>
      <c r="O79" s="0" t="n"/>
      <c r="P79" s="0" t="n"/>
      <c r="Q79" s="0" t="n"/>
      <c r="R79" s="0" t="n"/>
      <c r="S79" s="0" t="n"/>
      <c r="T79" s="0" t="n"/>
      <c r="U79" s="0" t="n"/>
      <c r="V79" s="0" t="n"/>
      <c r="W79" s="0" t="n"/>
      <c r="X79" s="0" t="n"/>
      <c r="Y79" s="0" t="n"/>
      <c r="Z79" s="0" t="n"/>
      <c r="AA79" s="0" t="n"/>
      <c r="AB79" s="0" t="n"/>
      <c r="AC79" s="0" t="n"/>
      <c r="AD79" s="0" t="n"/>
    </row>
    <row r="80" ht="15.5" customHeight="1" s="1178">
      <c r="B80" s="94" t="n">
        <v>7</v>
      </c>
      <c r="C80" s="95" t="n">
        <v>4750</v>
      </c>
      <c r="D80" s="95" t="n">
        <v>0</v>
      </c>
      <c r="E80" s="95" t="n">
        <v>0</v>
      </c>
      <c r="F80" s="95" t="n">
        <v>0</v>
      </c>
      <c r="G80" s="95" t="n">
        <v>0</v>
      </c>
      <c r="H80" s="95" t="n">
        <v>0</v>
      </c>
      <c r="I80" s="95" t="n">
        <v>0</v>
      </c>
      <c r="J80" s="95" t="n">
        <v>0</v>
      </c>
      <c r="K80" s="95" t="n">
        <v>0</v>
      </c>
      <c r="L80" s="95" t="n">
        <v>0</v>
      </c>
      <c r="M80" s="1475" t="n"/>
      <c r="N80" s="0" t="n"/>
      <c r="O80" s="0" t="n"/>
      <c r="P80" s="0" t="n"/>
      <c r="Q80" s="0" t="n"/>
      <c r="R80" s="0" t="n"/>
      <c r="S80" s="0" t="n"/>
      <c r="T80" s="0" t="n"/>
      <c r="U80" s="0" t="n"/>
      <c r="V80" s="0" t="n"/>
      <c r="W80" s="0" t="n"/>
      <c r="X80" s="0" t="n"/>
      <c r="Y80" s="0" t="n"/>
      <c r="Z80" s="0" t="n"/>
      <c r="AA80" s="0" t="n"/>
      <c r="AB80" s="0" t="n"/>
      <c r="AC80" s="0" t="n"/>
      <c r="AD80" s="0" t="n"/>
    </row>
    <row r="81" ht="15.5" customHeight="1" s="1178">
      <c r="B81" s="94" t="n">
        <v>8</v>
      </c>
      <c r="C81" s="95" t="n">
        <v>4650</v>
      </c>
      <c r="D81" s="95" t="n">
        <v>0</v>
      </c>
      <c r="E81" s="95" t="n">
        <v>0</v>
      </c>
      <c r="F81" s="95" t="n">
        <v>0</v>
      </c>
      <c r="G81" s="95" t="n">
        <v>0</v>
      </c>
      <c r="H81" s="95" t="n">
        <v>0</v>
      </c>
      <c r="I81" s="95" t="n">
        <v>0</v>
      </c>
      <c r="J81" s="95" t="n">
        <v>0</v>
      </c>
      <c r="K81" s="95" t="n">
        <v>0</v>
      </c>
      <c r="L81" s="95" t="n">
        <v>0</v>
      </c>
      <c r="M81" s="1475" t="n"/>
      <c r="N81" s="0" t="n"/>
      <c r="O81" s="0" t="n"/>
      <c r="P81" s="0" t="n"/>
      <c r="Q81" s="0" t="n"/>
      <c r="R81" s="0" t="n"/>
      <c r="S81" s="0" t="n"/>
      <c r="T81" s="0" t="n"/>
      <c r="U81" s="0" t="n"/>
      <c r="V81" s="0" t="n"/>
      <c r="W81" s="0" t="n"/>
      <c r="X81" s="0" t="n"/>
      <c r="Y81" s="0" t="n"/>
      <c r="Z81" s="0" t="n"/>
      <c r="AA81" s="0" t="n"/>
      <c r="AB81" s="0" t="n"/>
      <c r="AC81" s="0" t="n"/>
      <c r="AD81" s="0" t="n"/>
    </row>
    <row r="82" ht="15.5" customHeight="1" s="1178">
      <c r="B82" s="91" t="inlineStr">
        <is>
          <t>产品销售时间序列数据 产品C 市场1</t>
        </is>
      </c>
      <c r="N82" s="0" t="n"/>
      <c r="O82" s="0" t="n"/>
      <c r="P82" s="0" t="n"/>
      <c r="Q82" s="0" t="n"/>
      <c r="R82" s="0" t="n"/>
      <c r="S82" s="0" t="n"/>
      <c r="T82" s="0" t="n"/>
      <c r="U82" s="0" t="n"/>
      <c r="V82" s="0" t="n"/>
      <c r="W82" s="0" t="n"/>
      <c r="X82" s="0" t="n"/>
      <c r="Y82" s="0" t="n"/>
      <c r="Z82" s="0" t="n"/>
      <c r="AA82" s="0" t="n"/>
      <c r="AB82" s="0" t="n"/>
      <c r="AC82" s="0" t="n"/>
      <c r="AD82" s="0" t="n"/>
    </row>
    <row r="83" ht="24" customHeight="1" s="1178">
      <c r="B83" s="92" t="inlineStr">
        <is>
          <t>期数(期)</t>
        </is>
      </c>
      <c r="C83" s="93" t="inlineStr">
        <is>
          <t>价格(元)</t>
        </is>
      </c>
      <c r="D83" s="93" t="inlineStr">
        <is>
          <t>促销(元)</t>
        </is>
      </c>
      <c r="E83" s="93" t="inlineStr">
        <is>
          <t>广告(元)</t>
        </is>
      </c>
      <c r="F83" s="93" t="inlineStr">
        <is>
          <t>等级(级)</t>
        </is>
      </c>
      <c r="G83" s="93" t="inlineStr">
        <is>
          <t>需求(件)</t>
        </is>
      </c>
      <c r="H83" s="93" t="inlineStr">
        <is>
          <t>销售量(件)</t>
        </is>
      </c>
      <c r="I83" s="93" t="inlineStr">
        <is>
          <t>库存(件)</t>
        </is>
      </c>
      <c r="J83" s="93" t="inlineStr">
        <is>
          <t>订货(件)</t>
        </is>
      </c>
      <c r="K83" s="93" t="inlineStr">
        <is>
          <t>正品率</t>
        </is>
      </c>
      <c r="L83" s="96" t="inlineStr">
        <is>
          <t>市场份额</t>
        </is>
      </c>
      <c r="M83" s="93" t="n"/>
      <c r="N83" s="0" t="n"/>
      <c r="O83" s="0" t="n"/>
      <c r="P83" s="0" t="n"/>
      <c r="Q83" s="0" t="n"/>
      <c r="R83" s="0" t="n"/>
      <c r="S83" s="0" t="n"/>
      <c r="T83" s="0" t="n"/>
      <c r="U83" s="0" t="n"/>
      <c r="V83" s="0" t="n"/>
      <c r="W83" s="0" t="n"/>
      <c r="X83" s="0" t="n"/>
      <c r="Y83" s="0" t="n"/>
      <c r="Z83" s="0" t="n"/>
      <c r="AA83" s="0" t="n"/>
      <c r="AB83" s="0" t="n"/>
      <c r="AC83" s="0" t="n"/>
      <c r="AD83" s="0" t="n"/>
    </row>
    <row r="84" ht="15.5" customHeight="1" s="1178">
      <c r="B84" s="94" t="n">
        <v>1</v>
      </c>
      <c r="C84" s="95" t="n">
        <v>6000</v>
      </c>
      <c r="D84" s="95" t="n">
        <v>0</v>
      </c>
      <c r="E84" s="95" t="n">
        <v>0</v>
      </c>
      <c r="F84" s="95" t="n">
        <v>0</v>
      </c>
      <c r="G84" s="95" t="n">
        <v>0</v>
      </c>
      <c r="H84" s="95" t="n">
        <v>0</v>
      </c>
      <c r="I84" s="95" t="n">
        <v>0</v>
      </c>
      <c r="J84" s="95" t="n">
        <v>0</v>
      </c>
      <c r="K84" s="95" t="n">
        <v>0</v>
      </c>
      <c r="L84" s="95" t="n">
        <v>0</v>
      </c>
      <c r="M84" s="1474" t="n"/>
      <c r="N84" s="0" t="n"/>
      <c r="O84" s="0" t="n"/>
      <c r="P84" s="0" t="n"/>
      <c r="Q84" s="0" t="n"/>
      <c r="R84" s="0" t="n"/>
      <c r="S84" s="0" t="n"/>
      <c r="T84" s="0" t="n"/>
      <c r="U84" s="0" t="n"/>
      <c r="V84" s="0" t="n"/>
      <c r="W84" s="0" t="n"/>
      <c r="X84" s="0" t="n"/>
      <c r="Y84" s="0" t="n"/>
      <c r="Z84" s="0" t="n"/>
      <c r="AA84" s="0" t="n"/>
      <c r="AB84" s="0" t="n"/>
      <c r="AC84" s="0" t="n"/>
      <c r="AD84" s="0" t="n"/>
    </row>
    <row r="85" ht="15.5" customHeight="1" s="1178">
      <c r="B85" s="94" t="n">
        <v>2</v>
      </c>
      <c r="C85" s="95" t="n">
        <v>6000</v>
      </c>
      <c r="D85" s="95" t="n">
        <v>0</v>
      </c>
      <c r="E85" s="95" t="n">
        <v>0</v>
      </c>
      <c r="F85" s="95" t="n">
        <v>0</v>
      </c>
      <c r="G85" s="95" t="n">
        <v>0</v>
      </c>
      <c r="H85" s="95" t="n">
        <v>0</v>
      </c>
      <c r="I85" s="95" t="n">
        <v>0</v>
      </c>
      <c r="J85" s="95" t="n">
        <v>0</v>
      </c>
      <c r="K85" s="95" t="n">
        <v>0</v>
      </c>
      <c r="L85" s="95" t="n">
        <v>0</v>
      </c>
      <c r="M85" s="1474" t="n"/>
      <c r="N85" s="0" t="n"/>
      <c r="O85" s="0" t="n"/>
      <c r="P85" s="0" t="n"/>
      <c r="Q85" s="0" t="n"/>
      <c r="R85" s="0" t="n"/>
      <c r="S85" s="0" t="n"/>
      <c r="T85" s="0" t="n"/>
      <c r="U85" s="0" t="n"/>
      <c r="V85" s="0" t="n"/>
      <c r="W85" s="0" t="n"/>
      <c r="X85" s="0" t="n"/>
      <c r="Y85" s="0" t="n"/>
      <c r="Z85" s="0" t="n"/>
      <c r="AA85" s="0" t="n"/>
      <c r="AB85" s="0" t="n"/>
      <c r="AC85" s="0" t="n"/>
      <c r="AD85" s="0" t="n"/>
    </row>
    <row r="86" ht="15.5" customHeight="1" s="1178">
      <c r="B86" s="94" t="n">
        <v>3</v>
      </c>
      <c r="C86" s="95" t="n">
        <v>6100</v>
      </c>
      <c r="D86" s="95" t="n">
        <v>0</v>
      </c>
      <c r="E86" s="95" t="n">
        <v>0</v>
      </c>
      <c r="F86" s="95" t="n">
        <v>0</v>
      </c>
      <c r="G86" s="95" t="n">
        <v>0</v>
      </c>
      <c r="H86" s="95" t="n">
        <v>0</v>
      </c>
      <c r="I86" s="95" t="n">
        <v>0</v>
      </c>
      <c r="J86" s="95" t="n">
        <v>0</v>
      </c>
      <c r="K86" s="95" t="n">
        <v>0</v>
      </c>
      <c r="L86" s="95" t="n">
        <v>0</v>
      </c>
      <c r="M86" s="1474" t="n"/>
      <c r="N86" s="0" t="n"/>
      <c r="O86" s="0" t="n"/>
      <c r="P86" s="0" t="n"/>
      <c r="Q86" s="0" t="n"/>
      <c r="R86" s="0" t="n"/>
      <c r="S86" s="0" t="n"/>
      <c r="T86" s="0" t="n"/>
      <c r="U86" s="0" t="n"/>
      <c r="V86" s="0" t="n"/>
      <c r="W86" s="0" t="n"/>
      <c r="X86" s="0" t="n"/>
      <c r="Y86" s="0" t="n"/>
      <c r="Z86" s="0" t="n"/>
      <c r="AA86" s="0" t="n"/>
      <c r="AB86" s="0" t="n"/>
      <c r="AC86" s="0" t="n"/>
      <c r="AD86" s="0" t="n"/>
    </row>
    <row r="87" ht="15.5" customHeight="1" s="1178">
      <c r="B87" s="94" t="n">
        <v>4</v>
      </c>
      <c r="C87" s="95" t="n">
        <v>6100</v>
      </c>
      <c r="D87" s="95" t="n">
        <v>0</v>
      </c>
      <c r="E87" s="95" t="n">
        <v>0</v>
      </c>
      <c r="F87" s="95" t="n">
        <v>0</v>
      </c>
      <c r="G87" s="95" t="n">
        <v>0</v>
      </c>
      <c r="H87" s="95" t="n">
        <v>0</v>
      </c>
      <c r="I87" s="95" t="n">
        <v>0</v>
      </c>
      <c r="J87" s="95" t="n">
        <v>0</v>
      </c>
      <c r="K87" s="95" t="n">
        <v>0</v>
      </c>
      <c r="L87" s="95" t="n">
        <v>0</v>
      </c>
      <c r="M87" s="1474" t="n"/>
      <c r="N87" s="0" t="n"/>
      <c r="O87" s="0" t="n"/>
      <c r="P87" s="0" t="n"/>
      <c r="Q87" s="0" t="n"/>
      <c r="R87" s="0" t="n"/>
      <c r="S87" s="0" t="n"/>
      <c r="T87" s="0" t="n"/>
      <c r="U87" s="0" t="n"/>
      <c r="V87" s="0" t="n"/>
      <c r="W87" s="0" t="n"/>
      <c r="X87" s="0" t="n"/>
      <c r="Y87" s="0" t="n"/>
      <c r="Z87" s="0" t="n"/>
      <c r="AA87" s="0" t="n"/>
      <c r="AB87" s="0" t="n"/>
      <c r="AC87" s="0" t="n"/>
      <c r="AD87" s="0" t="n"/>
    </row>
    <row r="88" ht="15.5" customHeight="1" s="1178">
      <c r="B88" s="94" t="n">
        <v>5</v>
      </c>
      <c r="C88" s="95" t="n">
        <v>6100</v>
      </c>
      <c r="D88" s="95" t="n">
        <v>0</v>
      </c>
      <c r="E88" s="95" t="n">
        <v>0</v>
      </c>
      <c r="F88" s="95" t="n">
        <v>0</v>
      </c>
      <c r="G88" s="95" t="n">
        <v>0</v>
      </c>
      <c r="H88" s="95" t="n">
        <v>0</v>
      </c>
      <c r="I88" s="95" t="n">
        <v>0</v>
      </c>
      <c r="J88" s="95" t="n">
        <v>0</v>
      </c>
      <c r="K88" s="95" t="n">
        <v>0</v>
      </c>
      <c r="L88" s="95" t="n">
        <v>0</v>
      </c>
      <c r="M88" s="1474" t="n"/>
      <c r="N88" s="0" t="n"/>
      <c r="O88" s="0" t="n"/>
      <c r="P88" s="0" t="n"/>
      <c r="Q88" s="0" t="n"/>
      <c r="R88" s="0" t="n"/>
      <c r="S88" s="0" t="n"/>
      <c r="T88" s="0" t="n"/>
      <c r="U88" s="0" t="n"/>
      <c r="V88" s="0" t="n"/>
      <c r="W88" s="0" t="n"/>
      <c r="X88" s="0" t="n"/>
      <c r="Y88" s="0" t="n"/>
      <c r="Z88" s="0" t="n"/>
      <c r="AA88" s="0" t="n"/>
      <c r="AB88" s="0" t="n"/>
      <c r="AC88" s="0" t="n"/>
      <c r="AD88" s="0" t="n"/>
    </row>
    <row r="89" ht="15.5" customHeight="1" s="1178">
      <c r="B89" s="94" t="n">
        <v>6</v>
      </c>
      <c r="C89" s="95" t="n">
        <v>6100</v>
      </c>
      <c r="D89" s="95" t="n">
        <v>0</v>
      </c>
      <c r="E89" s="95" t="n">
        <v>0</v>
      </c>
      <c r="F89" s="95" t="n">
        <v>0</v>
      </c>
      <c r="G89" s="95" t="n">
        <v>0</v>
      </c>
      <c r="H89" s="95" t="n">
        <v>0</v>
      </c>
      <c r="I89" s="95" t="n">
        <v>0</v>
      </c>
      <c r="J89" s="95" t="n">
        <v>0</v>
      </c>
      <c r="K89" s="95" t="n">
        <v>0</v>
      </c>
      <c r="L89" s="95" t="n">
        <v>0</v>
      </c>
      <c r="M89" s="1475" t="n"/>
      <c r="N89" s="0" t="n"/>
      <c r="O89" s="0" t="n"/>
      <c r="P89" s="0" t="n"/>
      <c r="Q89" s="0" t="n"/>
      <c r="R89" s="0" t="n"/>
      <c r="S89" s="0" t="n"/>
      <c r="T89" s="0" t="n"/>
      <c r="U89" s="0" t="n"/>
      <c r="V89" s="0" t="n"/>
      <c r="W89" s="0" t="n"/>
      <c r="X89" s="0" t="n"/>
      <c r="Y89" s="0" t="n"/>
      <c r="Z89" s="0" t="n"/>
      <c r="AA89" s="0" t="n"/>
      <c r="AB89" s="0" t="n"/>
      <c r="AC89" s="0" t="n"/>
      <c r="AD89" s="0" t="n"/>
    </row>
    <row r="90" ht="15.5" customHeight="1" s="1178">
      <c r="B90" s="94" t="n">
        <v>7</v>
      </c>
      <c r="C90" s="95" t="n">
        <v>6100</v>
      </c>
      <c r="D90" s="95" t="n">
        <v>0</v>
      </c>
      <c r="E90" s="95" t="n">
        <v>0</v>
      </c>
      <c r="F90" s="95" t="n">
        <v>0</v>
      </c>
      <c r="G90" s="95" t="n">
        <v>0</v>
      </c>
      <c r="H90" s="95" t="n">
        <v>0</v>
      </c>
      <c r="I90" s="95" t="n">
        <v>0</v>
      </c>
      <c r="J90" s="95" t="n">
        <v>0</v>
      </c>
      <c r="K90" s="95" t="n">
        <v>0</v>
      </c>
      <c r="L90" s="95" t="n">
        <v>0</v>
      </c>
      <c r="M90" s="1475" t="n"/>
      <c r="N90" s="0" t="n"/>
      <c r="O90" s="0" t="n"/>
      <c r="P90" s="0" t="n"/>
      <c r="Q90" s="0" t="n"/>
      <c r="R90" s="0" t="n"/>
      <c r="S90" s="0" t="n"/>
      <c r="T90" s="0" t="n"/>
      <c r="U90" s="0" t="n"/>
      <c r="V90" s="0" t="n"/>
      <c r="W90" s="0" t="n"/>
      <c r="X90" s="0" t="n"/>
      <c r="Y90" s="0" t="n"/>
      <c r="Z90" s="0" t="n"/>
      <c r="AA90" s="0" t="n"/>
      <c r="AB90" s="0" t="n"/>
      <c r="AC90" s="0" t="n"/>
      <c r="AD90" s="0" t="n"/>
    </row>
    <row r="91" ht="15.5" customHeight="1" s="1178">
      <c r="B91" s="94" t="n">
        <v>8</v>
      </c>
      <c r="C91" s="95" t="n">
        <v>6000</v>
      </c>
      <c r="D91" s="95" t="n">
        <v>0</v>
      </c>
      <c r="E91" s="95" t="n">
        <v>0</v>
      </c>
      <c r="F91" s="95" t="n">
        <v>0</v>
      </c>
      <c r="G91" s="95" t="n">
        <v>0</v>
      </c>
      <c r="H91" s="95" t="n">
        <v>0</v>
      </c>
      <c r="I91" s="95" t="n">
        <v>0</v>
      </c>
      <c r="J91" s="95" t="n">
        <v>0</v>
      </c>
      <c r="K91" s="95" t="n">
        <v>0</v>
      </c>
      <c r="L91" s="95" t="n">
        <v>0</v>
      </c>
      <c r="M91" s="1475" t="n"/>
      <c r="N91" s="0" t="n"/>
      <c r="O91" s="0" t="n"/>
      <c r="P91" s="0" t="n"/>
      <c r="Q91" s="0" t="n"/>
      <c r="R91" s="0" t="n"/>
      <c r="S91" s="0" t="n"/>
      <c r="T91" s="0" t="n"/>
      <c r="U91" s="0" t="n"/>
      <c r="V91" s="0" t="n"/>
      <c r="W91" s="0" t="n"/>
      <c r="X91" s="0" t="n"/>
      <c r="Y91" s="0" t="n"/>
      <c r="Z91" s="0" t="n"/>
      <c r="AA91" s="0" t="n"/>
      <c r="AB91" s="0" t="n"/>
      <c r="AC91" s="0" t="n"/>
      <c r="AD91" s="0" t="n"/>
    </row>
    <row r="92" ht="15.5" customHeight="1" s="1178">
      <c r="B92" s="91" t="inlineStr">
        <is>
          <t>产品销售时间序列数据 产品C 市场2</t>
        </is>
      </c>
      <c r="N92" s="0" t="n"/>
      <c r="O92" s="0" t="n"/>
      <c r="P92" s="0" t="n"/>
      <c r="Q92" s="0" t="n"/>
      <c r="R92" s="0" t="n"/>
      <c r="S92" s="0" t="n"/>
      <c r="T92" s="0" t="n"/>
      <c r="U92" s="0" t="n"/>
      <c r="V92" s="0" t="n"/>
      <c r="W92" s="0" t="n"/>
      <c r="X92" s="0" t="n"/>
      <c r="Y92" s="0" t="n"/>
      <c r="Z92" s="0" t="n"/>
      <c r="AA92" s="0" t="n"/>
      <c r="AB92" s="0" t="n"/>
      <c r="AC92" s="0" t="n"/>
      <c r="AD92" s="0" t="n"/>
    </row>
    <row r="93" ht="24" customHeight="1" s="1178">
      <c r="B93" s="92" t="inlineStr">
        <is>
          <t>期数(期)</t>
        </is>
      </c>
      <c r="C93" s="93" t="inlineStr">
        <is>
          <t>价格(元)</t>
        </is>
      </c>
      <c r="D93" s="93" t="inlineStr">
        <is>
          <t>促销(元)</t>
        </is>
      </c>
      <c r="E93" s="93" t="inlineStr">
        <is>
          <t>广告(元)</t>
        </is>
      </c>
      <c r="F93" s="93" t="inlineStr">
        <is>
          <t>等级(级)</t>
        </is>
      </c>
      <c r="G93" s="93" t="inlineStr">
        <is>
          <t>需求(件)</t>
        </is>
      </c>
      <c r="H93" s="93" t="inlineStr">
        <is>
          <t>销售量(件)</t>
        </is>
      </c>
      <c r="I93" s="93" t="inlineStr">
        <is>
          <t>库存(件)</t>
        </is>
      </c>
      <c r="J93" s="93" t="inlineStr">
        <is>
          <t>订货(件)</t>
        </is>
      </c>
      <c r="K93" s="93" t="inlineStr">
        <is>
          <t>正品率</t>
        </is>
      </c>
      <c r="L93" s="96" t="inlineStr">
        <is>
          <t>市场份额</t>
        </is>
      </c>
      <c r="M93" s="93" t="n"/>
      <c r="N93" s="0" t="n"/>
      <c r="O93" s="0" t="n"/>
      <c r="P93" s="0" t="n"/>
      <c r="Q93" s="0" t="n"/>
      <c r="R93" s="0" t="n"/>
      <c r="S93" s="0" t="n"/>
      <c r="T93" s="0" t="n"/>
      <c r="U93" s="0" t="n"/>
      <c r="V93" s="0" t="n"/>
      <c r="W93" s="0" t="n"/>
      <c r="X93" s="0" t="n"/>
      <c r="Y93" s="0" t="n"/>
      <c r="Z93" s="0" t="n"/>
      <c r="AA93" s="0" t="n"/>
      <c r="AB93" s="0" t="n"/>
      <c r="AC93" s="0" t="n"/>
      <c r="AD93" s="0" t="n"/>
    </row>
    <row r="94" ht="15.5" customHeight="1" s="1178">
      <c r="B94" s="94" t="n">
        <v>1</v>
      </c>
      <c r="C94" s="95" t="n">
        <v>6000</v>
      </c>
      <c r="D94" s="95" t="n">
        <v>0</v>
      </c>
      <c r="E94" s="95" t="n">
        <v>0</v>
      </c>
      <c r="F94" s="95" t="n">
        <v>0</v>
      </c>
      <c r="G94" s="95" t="n">
        <v>0</v>
      </c>
      <c r="H94" s="95" t="n">
        <v>0</v>
      </c>
      <c r="I94" s="95" t="n">
        <v>0</v>
      </c>
      <c r="J94" s="95" t="n">
        <v>0</v>
      </c>
      <c r="K94" s="95" t="n">
        <v>0</v>
      </c>
      <c r="L94" s="95" t="n">
        <v>0</v>
      </c>
      <c r="M94" s="1474" t="n"/>
      <c r="N94" s="0" t="n"/>
      <c r="O94" s="0" t="n"/>
      <c r="P94" s="0" t="n"/>
      <c r="Q94" s="0" t="n"/>
      <c r="R94" s="0" t="n"/>
      <c r="S94" s="0" t="n"/>
      <c r="T94" s="0" t="n"/>
      <c r="U94" s="0" t="n"/>
      <c r="V94" s="0" t="n"/>
      <c r="W94" s="0" t="n"/>
      <c r="X94" s="0" t="n"/>
      <c r="Y94" s="0" t="n"/>
      <c r="Z94" s="0" t="n"/>
      <c r="AA94" s="0" t="n"/>
      <c r="AB94" s="0" t="n"/>
      <c r="AC94" s="0" t="n"/>
      <c r="AD94" s="0" t="n"/>
    </row>
    <row r="95" ht="15.5" customHeight="1" s="1178">
      <c r="B95" s="94" t="n">
        <v>2</v>
      </c>
      <c r="C95" s="95" t="n">
        <v>6000</v>
      </c>
      <c r="D95" s="95" t="n">
        <v>0</v>
      </c>
      <c r="E95" s="95" t="n">
        <v>0</v>
      </c>
      <c r="F95" s="95" t="n">
        <v>0</v>
      </c>
      <c r="G95" s="95" t="n">
        <v>0</v>
      </c>
      <c r="H95" s="95" t="n">
        <v>0</v>
      </c>
      <c r="I95" s="95" t="n">
        <v>0</v>
      </c>
      <c r="J95" s="95" t="n">
        <v>0</v>
      </c>
      <c r="K95" s="95" t="n">
        <v>0</v>
      </c>
      <c r="L95" s="95" t="n">
        <v>0</v>
      </c>
      <c r="M95" s="1474" t="n"/>
      <c r="N95" s="0" t="n"/>
      <c r="O95" s="0" t="n"/>
      <c r="P95" s="0" t="n"/>
      <c r="Q95" s="0" t="n"/>
      <c r="R95" s="0" t="n"/>
      <c r="S95" s="0" t="n"/>
      <c r="T95" s="0" t="n"/>
      <c r="U95" s="0" t="n"/>
      <c r="V95" s="0" t="n"/>
      <c r="W95" s="0" t="n"/>
      <c r="X95" s="0" t="n"/>
      <c r="Y95" s="0" t="n"/>
      <c r="Z95" s="0" t="n"/>
      <c r="AA95" s="0" t="n"/>
      <c r="AB95" s="0" t="n"/>
      <c r="AC95" s="0" t="n"/>
      <c r="AD95" s="0" t="n"/>
    </row>
    <row r="96" ht="15.5" customHeight="1" s="1178">
      <c r="B96" s="94" t="n">
        <v>3</v>
      </c>
      <c r="C96" s="95" t="n">
        <v>6100</v>
      </c>
      <c r="D96" s="95" t="n">
        <v>0</v>
      </c>
      <c r="E96" s="95" t="n">
        <v>0</v>
      </c>
      <c r="F96" s="95" t="n">
        <v>0</v>
      </c>
      <c r="G96" s="95" t="n">
        <v>0</v>
      </c>
      <c r="H96" s="95" t="n">
        <v>0</v>
      </c>
      <c r="I96" s="95" t="n">
        <v>0</v>
      </c>
      <c r="J96" s="95" t="n">
        <v>0</v>
      </c>
      <c r="K96" s="95" t="n">
        <v>0</v>
      </c>
      <c r="L96" s="95" t="n">
        <v>0</v>
      </c>
      <c r="M96" s="1474" t="n"/>
      <c r="N96" s="0" t="n"/>
      <c r="O96" s="0" t="n"/>
      <c r="P96" s="0" t="n"/>
      <c r="Q96" s="0" t="n"/>
      <c r="R96" s="0" t="n"/>
      <c r="S96" s="0" t="n"/>
      <c r="T96" s="0" t="n"/>
      <c r="U96" s="0" t="n"/>
      <c r="V96" s="0" t="n"/>
      <c r="W96" s="0" t="n"/>
      <c r="X96" s="0" t="n"/>
      <c r="Y96" s="0" t="n"/>
      <c r="Z96" s="0" t="n"/>
      <c r="AA96" s="0" t="n"/>
      <c r="AB96" s="0" t="n"/>
      <c r="AC96" s="0" t="n"/>
      <c r="AD96" s="0" t="n"/>
    </row>
    <row r="97" ht="15.5" customHeight="1" s="1178">
      <c r="B97" s="94" t="n">
        <v>4</v>
      </c>
      <c r="C97" s="95" t="n">
        <v>6100</v>
      </c>
      <c r="D97" s="95" t="n">
        <v>0</v>
      </c>
      <c r="E97" s="95" t="n">
        <v>0</v>
      </c>
      <c r="F97" s="95" t="n">
        <v>0</v>
      </c>
      <c r="G97" s="95" t="n">
        <v>0</v>
      </c>
      <c r="H97" s="95" t="n">
        <v>0</v>
      </c>
      <c r="I97" s="95" t="n">
        <v>0</v>
      </c>
      <c r="J97" s="95" t="n">
        <v>0</v>
      </c>
      <c r="K97" s="95" t="n">
        <v>0</v>
      </c>
      <c r="L97" s="95" t="n">
        <v>0</v>
      </c>
      <c r="M97" s="1474" t="n"/>
      <c r="N97" s="0" t="n"/>
      <c r="O97" s="0" t="n"/>
      <c r="P97" s="0" t="n"/>
      <c r="Q97" s="0" t="n"/>
      <c r="R97" s="0" t="n"/>
      <c r="S97" s="0" t="n"/>
      <c r="T97" s="0" t="n"/>
      <c r="U97" s="0" t="n"/>
      <c r="V97" s="0" t="n"/>
      <c r="W97" s="0" t="n"/>
      <c r="X97" s="0" t="n"/>
      <c r="Y97" s="0" t="n"/>
      <c r="Z97" s="0" t="n"/>
      <c r="AA97" s="0" t="n"/>
      <c r="AB97" s="0" t="n"/>
      <c r="AC97" s="0" t="n"/>
      <c r="AD97" s="0" t="n"/>
    </row>
    <row r="98" ht="15.5" customHeight="1" s="1178">
      <c r="B98" s="94" t="n">
        <v>5</v>
      </c>
      <c r="C98" s="95" t="n">
        <v>6100</v>
      </c>
      <c r="D98" s="95" t="n">
        <v>0</v>
      </c>
      <c r="E98" s="95" t="n">
        <v>0</v>
      </c>
      <c r="F98" s="95" t="n">
        <v>0</v>
      </c>
      <c r="G98" s="95" t="n">
        <v>0</v>
      </c>
      <c r="H98" s="95" t="n">
        <v>0</v>
      </c>
      <c r="I98" s="95" t="n">
        <v>0</v>
      </c>
      <c r="J98" s="95" t="n">
        <v>0</v>
      </c>
      <c r="K98" s="95" t="n">
        <v>0</v>
      </c>
      <c r="L98" s="95" t="n">
        <v>0</v>
      </c>
      <c r="M98" s="1474" t="n"/>
      <c r="N98" s="0" t="n"/>
      <c r="O98" s="0" t="n"/>
      <c r="P98" s="0" t="n"/>
      <c r="Q98" s="0" t="n"/>
      <c r="R98" s="0" t="n"/>
      <c r="S98" s="0" t="n"/>
      <c r="T98" s="0" t="n"/>
      <c r="U98" s="0" t="n"/>
      <c r="V98" s="0" t="n"/>
      <c r="W98" s="0" t="n"/>
      <c r="X98" s="0" t="n"/>
      <c r="Y98" s="0" t="n"/>
      <c r="Z98" s="0" t="n"/>
      <c r="AA98" s="0" t="n"/>
      <c r="AB98" s="0" t="n"/>
      <c r="AC98" s="0" t="n"/>
      <c r="AD98" s="0" t="n"/>
    </row>
    <row r="99" ht="15.5" customHeight="1" s="1178">
      <c r="B99" s="94" t="n">
        <v>6</v>
      </c>
      <c r="C99" s="95" t="n">
        <v>6100</v>
      </c>
      <c r="D99" s="95" t="n">
        <v>0</v>
      </c>
      <c r="E99" s="95" t="n">
        <v>0</v>
      </c>
      <c r="F99" s="95" t="n">
        <v>0</v>
      </c>
      <c r="G99" s="95" t="n">
        <v>0</v>
      </c>
      <c r="H99" s="95" t="n">
        <v>0</v>
      </c>
      <c r="I99" s="95" t="n">
        <v>0</v>
      </c>
      <c r="J99" s="95" t="n">
        <v>0</v>
      </c>
      <c r="K99" s="95" t="n">
        <v>0</v>
      </c>
      <c r="L99" s="95" t="n">
        <v>0</v>
      </c>
      <c r="M99" s="1475" t="n"/>
      <c r="N99" s="0" t="n"/>
      <c r="O99" s="0" t="n"/>
      <c r="P99" s="0" t="n"/>
      <c r="Q99" s="0" t="n"/>
      <c r="R99" s="0" t="n"/>
      <c r="S99" s="0" t="n"/>
      <c r="T99" s="0" t="n"/>
      <c r="U99" s="0" t="n"/>
      <c r="V99" s="0" t="n"/>
      <c r="W99" s="0" t="n"/>
      <c r="X99" s="0" t="n"/>
      <c r="Y99" s="0" t="n"/>
      <c r="Z99" s="0" t="n"/>
      <c r="AA99" s="0" t="n"/>
      <c r="AB99" s="0" t="n"/>
      <c r="AC99" s="0" t="n"/>
      <c r="AD99" s="0" t="n"/>
    </row>
    <row r="100" ht="15.5" customHeight="1" s="1178">
      <c r="B100" s="94" t="n">
        <v>7</v>
      </c>
      <c r="C100" s="95" t="n">
        <v>6100</v>
      </c>
      <c r="D100" s="95" t="n">
        <v>0</v>
      </c>
      <c r="E100" s="95" t="n">
        <v>0</v>
      </c>
      <c r="F100" s="95" t="n">
        <v>0</v>
      </c>
      <c r="G100" s="95" t="n">
        <v>0</v>
      </c>
      <c r="H100" s="95" t="n">
        <v>0</v>
      </c>
      <c r="I100" s="95" t="n">
        <v>0</v>
      </c>
      <c r="J100" s="95" t="n">
        <v>0</v>
      </c>
      <c r="K100" s="95" t="n">
        <v>0</v>
      </c>
      <c r="L100" s="95" t="n">
        <v>0</v>
      </c>
      <c r="M100" s="1475" t="n"/>
      <c r="N100" s="0" t="n"/>
      <c r="O100" s="0" t="n"/>
      <c r="P100" s="0" t="n"/>
      <c r="Q100" s="0" t="n"/>
      <c r="R100" s="0" t="n"/>
      <c r="S100" s="0" t="n"/>
      <c r="T100" s="0" t="n"/>
      <c r="U100" s="0" t="n"/>
      <c r="V100" s="0" t="n"/>
      <c r="W100" s="0" t="n"/>
      <c r="X100" s="0" t="n"/>
      <c r="Y100" s="0" t="n"/>
      <c r="Z100" s="0" t="n"/>
      <c r="AA100" s="0" t="n"/>
      <c r="AB100" s="0" t="n"/>
      <c r="AC100" s="0" t="n"/>
      <c r="AD100" s="0" t="n"/>
    </row>
    <row r="101" ht="15.5" customHeight="1" s="1178">
      <c r="B101" s="94" t="n">
        <v>8</v>
      </c>
      <c r="C101" s="95" t="n">
        <v>6000</v>
      </c>
      <c r="D101" s="95" t="n">
        <v>0</v>
      </c>
      <c r="E101" s="95" t="n">
        <v>0</v>
      </c>
      <c r="F101" s="95" t="n">
        <v>0</v>
      </c>
      <c r="G101" s="95" t="n">
        <v>0</v>
      </c>
      <c r="H101" s="95" t="n">
        <v>0</v>
      </c>
      <c r="I101" s="95" t="n">
        <v>0</v>
      </c>
      <c r="J101" s="95" t="n">
        <v>0</v>
      </c>
      <c r="K101" s="95" t="n">
        <v>0</v>
      </c>
      <c r="L101" s="95" t="n">
        <v>0</v>
      </c>
      <c r="M101" s="1475" t="n"/>
      <c r="N101" s="0" t="n"/>
      <c r="O101" s="0" t="n"/>
      <c r="P101" s="0" t="n"/>
      <c r="Q101" s="0" t="n"/>
      <c r="R101" s="0" t="n"/>
      <c r="S101" s="0" t="n"/>
      <c r="T101" s="0" t="n"/>
      <c r="U101" s="0" t="n"/>
      <c r="V101" s="0" t="n"/>
      <c r="W101" s="0" t="n"/>
      <c r="X101" s="0" t="n"/>
      <c r="Y101" s="0" t="n"/>
      <c r="Z101" s="0" t="n"/>
      <c r="AA101" s="0" t="n"/>
      <c r="AB101" s="0" t="n"/>
      <c r="AC101" s="0" t="n"/>
      <c r="AD101" s="0" t="n"/>
    </row>
    <row r="102" ht="15.5" customHeight="1" s="1178">
      <c r="B102" s="91" t="inlineStr">
        <is>
          <t>产品销售时间序列数据 产品C 市场3</t>
        </is>
      </c>
      <c r="N102" s="0" t="n"/>
      <c r="O102" s="0" t="n"/>
      <c r="P102" s="0" t="n"/>
      <c r="Q102" s="0" t="n"/>
      <c r="R102" s="0" t="n"/>
      <c r="S102" s="0" t="n"/>
      <c r="T102" s="0" t="n"/>
      <c r="U102" s="0" t="n"/>
      <c r="V102" s="0" t="n"/>
      <c r="W102" s="0" t="n"/>
      <c r="X102" s="0" t="n"/>
      <c r="Y102" s="0" t="n"/>
      <c r="Z102" s="0" t="n"/>
      <c r="AA102" s="0" t="n"/>
      <c r="AB102" s="0" t="n"/>
      <c r="AC102" s="0" t="n"/>
      <c r="AD102" s="0" t="n"/>
    </row>
    <row r="103" ht="24" customHeight="1" s="1178">
      <c r="B103" s="92" t="inlineStr">
        <is>
          <t>期数(期)</t>
        </is>
      </c>
      <c r="C103" s="93" t="inlineStr">
        <is>
          <t>价格(元)</t>
        </is>
      </c>
      <c r="D103" s="93" t="inlineStr">
        <is>
          <t>促销(元)</t>
        </is>
      </c>
      <c r="E103" s="93" t="inlineStr">
        <is>
          <t>广告(元)</t>
        </is>
      </c>
      <c r="F103" s="93" t="inlineStr">
        <is>
          <t>等级(级)</t>
        </is>
      </c>
      <c r="G103" s="93" t="inlineStr">
        <is>
          <t>需求(件)</t>
        </is>
      </c>
      <c r="H103" s="93" t="inlineStr">
        <is>
          <t>销售量(件)</t>
        </is>
      </c>
      <c r="I103" s="93" t="inlineStr">
        <is>
          <t>库存(件)</t>
        </is>
      </c>
      <c r="J103" s="93" t="inlineStr">
        <is>
          <t>订货(件)</t>
        </is>
      </c>
      <c r="K103" s="93" t="inlineStr">
        <is>
          <t>正品率</t>
        </is>
      </c>
      <c r="L103" s="96" t="inlineStr">
        <is>
          <t>市场份额</t>
        </is>
      </c>
      <c r="M103" s="93" t="n"/>
      <c r="N103" s="0" t="n"/>
      <c r="O103" s="0" t="n"/>
      <c r="P103" s="0" t="n"/>
      <c r="Q103" s="0" t="n"/>
      <c r="R103" s="0" t="n"/>
      <c r="S103" s="0" t="n"/>
      <c r="T103" s="0" t="n"/>
      <c r="U103" s="0" t="n"/>
      <c r="V103" s="0" t="n"/>
      <c r="W103" s="0" t="n"/>
      <c r="X103" s="0" t="n"/>
      <c r="Y103" s="0" t="n"/>
      <c r="Z103" s="0" t="n"/>
      <c r="AA103" s="0" t="n"/>
      <c r="AB103" s="0" t="n"/>
      <c r="AC103" s="0" t="n"/>
      <c r="AD103" s="0" t="n"/>
    </row>
    <row r="104" ht="15.5" customHeight="1" s="1178">
      <c r="B104" s="94" t="n">
        <v>1</v>
      </c>
      <c r="C104" s="95" t="n">
        <v>6200</v>
      </c>
      <c r="D104" s="95" t="n">
        <v>0</v>
      </c>
      <c r="E104" s="95" t="n">
        <v>0</v>
      </c>
      <c r="F104" s="95" t="n">
        <v>0</v>
      </c>
      <c r="G104" s="95" t="n">
        <v>0</v>
      </c>
      <c r="H104" s="95" t="n">
        <v>0</v>
      </c>
      <c r="I104" s="95" t="n">
        <v>0</v>
      </c>
      <c r="J104" s="95" t="n">
        <v>0</v>
      </c>
      <c r="K104" s="95" t="n">
        <v>0</v>
      </c>
      <c r="L104" s="95" t="n">
        <v>0</v>
      </c>
      <c r="M104" s="1474" t="n"/>
      <c r="N104" s="0" t="n"/>
      <c r="O104" s="0" t="n"/>
      <c r="P104" s="0" t="n"/>
      <c r="Q104" s="0" t="n"/>
      <c r="R104" s="0" t="n"/>
      <c r="S104" s="0" t="n"/>
      <c r="T104" s="0" t="n"/>
      <c r="U104" s="0" t="n"/>
      <c r="V104" s="0" t="n"/>
      <c r="W104" s="0" t="n"/>
      <c r="X104" s="0" t="n"/>
      <c r="Y104" s="0" t="n"/>
      <c r="Z104" s="0" t="n"/>
      <c r="AA104" s="0" t="n"/>
      <c r="AB104" s="0" t="n"/>
      <c r="AC104" s="0" t="n"/>
      <c r="AD104" s="0" t="n"/>
    </row>
    <row r="105" ht="15.5" customHeight="1" s="1178">
      <c r="B105" s="94" t="n">
        <v>2</v>
      </c>
      <c r="C105" s="95" t="n">
        <v>6200</v>
      </c>
      <c r="D105" s="95" t="n">
        <v>0</v>
      </c>
      <c r="E105" s="95" t="n">
        <v>0</v>
      </c>
      <c r="F105" s="95" t="n">
        <v>0</v>
      </c>
      <c r="G105" s="95" t="n">
        <v>0</v>
      </c>
      <c r="H105" s="95" t="n">
        <v>0</v>
      </c>
      <c r="I105" s="95" t="n">
        <v>0</v>
      </c>
      <c r="J105" s="95" t="n">
        <v>0</v>
      </c>
      <c r="K105" s="95" t="n">
        <v>0</v>
      </c>
      <c r="L105" s="95" t="n">
        <v>0</v>
      </c>
      <c r="M105" s="1474" t="n"/>
      <c r="N105" s="0" t="n"/>
      <c r="O105" s="0" t="n"/>
      <c r="P105" s="0" t="n"/>
      <c r="Q105" s="0" t="n"/>
      <c r="R105" s="0" t="n"/>
      <c r="S105" s="0" t="n"/>
      <c r="T105" s="0" t="n"/>
      <c r="U105" s="0" t="n"/>
      <c r="V105" s="0" t="n"/>
      <c r="W105" s="0" t="n"/>
      <c r="X105" s="0" t="n"/>
      <c r="Y105" s="0" t="n"/>
      <c r="Z105" s="0" t="n"/>
      <c r="AA105" s="0" t="n"/>
      <c r="AB105" s="0" t="n"/>
      <c r="AC105" s="0" t="n"/>
      <c r="AD105" s="0" t="n"/>
    </row>
    <row r="106" ht="15.5" customHeight="1" s="1178">
      <c r="B106" s="94" t="n">
        <v>3</v>
      </c>
      <c r="C106" s="95" t="n">
        <v>6300</v>
      </c>
      <c r="D106" s="95" t="n">
        <v>0</v>
      </c>
      <c r="E106" s="95" t="n">
        <v>0</v>
      </c>
      <c r="F106" s="95" t="n">
        <v>0</v>
      </c>
      <c r="G106" s="95" t="n">
        <v>0</v>
      </c>
      <c r="H106" s="95" t="n">
        <v>0</v>
      </c>
      <c r="I106" s="95" t="n">
        <v>0</v>
      </c>
      <c r="J106" s="95" t="n">
        <v>0</v>
      </c>
      <c r="K106" s="95" t="n">
        <v>0</v>
      </c>
      <c r="L106" s="95" t="n">
        <v>0</v>
      </c>
      <c r="M106" s="1474" t="n"/>
      <c r="N106" s="0" t="n"/>
      <c r="O106" s="0" t="n"/>
      <c r="P106" s="0" t="n"/>
      <c r="Q106" s="0" t="n"/>
      <c r="R106" s="0" t="n"/>
      <c r="S106" s="0" t="n"/>
      <c r="T106" s="0" t="n"/>
      <c r="U106" s="0" t="n"/>
      <c r="V106" s="0" t="n"/>
      <c r="W106" s="0" t="n"/>
      <c r="X106" s="0" t="n"/>
      <c r="Y106" s="0" t="n"/>
      <c r="Z106" s="0" t="n"/>
      <c r="AA106" s="0" t="n"/>
      <c r="AB106" s="0" t="n"/>
      <c r="AC106" s="0" t="n"/>
      <c r="AD106" s="0" t="n"/>
    </row>
    <row r="107" ht="15.5" customHeight="1" s="1178">
      <c r="B107" s="94" t="n">
        <v>4</v>
      </c>
      <c r="C107" s="95" t="n">
        <v>6300</v>
      </c>
      <c r="D107" s="95" t="n">
        <v>0</v>
      </c>
      <c r="E107" s="95" t="n">
        <v>0</v>
      </c>
      <c r="F107" s="95" t="n">
        <v>0</v>
      </c>
      <c r="G107" s="95" t="n">
        <v>0</v>
      </c>
      <c r="H107" s="95" t="n">
        <v>0</v>
      </c>
      <c r="I107" s="95" t="n">
        <v>0</v>
      </c>
      <c r="J107" s="95" t="n">
        <v>0</v>
      </c>
      <c r="K107" s="95" t="n">
        <v>0</v>
      </c>
      <c r="L107" s="95" t="n">
        <v>0</v>
      </c>
      <c r="M107" s="1474" t="n"/>
      <c r="N107" s="0" t="n"/>
      <c r="O107" s="0" t="n"/>
      <c r="P107" s="0" t="n"/>
      <c r="Q107" s="0" t="n"/>
      <c r="R107" s="0" t="n"/>
      <c r="S107" s="0" t="n"/>
      <c r="T107" s="0" t="n"/>
      <c r="U107" s="0" t="n"/>
      <c r="V107" s="0" t="n"/>
      <c r="W107" s="0" t="n"/>
      <c r="X107" s="0" t="n"/>
      <c r="Y107" s="0" t="n"/>
      <c r="Z107" s="0" t="n"/>
      <c r="AA107" s="0" t="n"/>
      <c r="AB107" s="0" t="n"/>
      <c r="AC107" s="0" t="n"/>
      <c r="AD107" s="0" t="n"/>
    </row>
    <row r="108" ht="15.5" customHeight="1" s="1178">
      <c r="B108" s="94" t="n">
        <v>5</v>
      </c>
      <c r="C108" s="95" t="n">
        <v>6300</v>
      </c>
      <c r="D108" s="95" t="n">
        <v>0</v>
      </c>
      <c r="E108" s="95" t="n">
        <v>0</v>
      </c>
      <c r="F108" s="95" t="n">
        <v>0</v>
      </c>
      <c r="G108" s="95" t="n">
        <v>0</v>
      </c>
      <c r="H108" s="95" t="n">
        <v>0</v>
      </c>
      <c r="I108" s="95" t="n">
        <v>0</v>
      </c>
      <c r="J108" s="95" t="n">
        <v>0</v>
      </c>
      <c r="K108" s="95" t="n">
        <v>0</v>
      </c>
      <c r="L108" s="95" t="n">
        <v>0</v>
      </c>
      <c r="M108" s="1474" t="n"/>
      <c r="N108" s="0" t="n"/>
      <c r="O108" s="0" t="n"/>
      <c r="P108" s="0" t="n"/>
      <c r="Q108" s="0" t="n"/>
      <c r="R108" s="0" t="n"/>
      <c r="S108" s="0" t="n"/>
      <c r="T108" s="0" t="n"/>
      <c r="U108" s="0" t="n"/>
      <c r="V108" s="0" t="n"/>
      <c r="W108" s="0" t="n"/>
      <c r="X108" s="0" t="n"/>
      <c r="Y108" s="0" t="n"/>
      <c r="Z108" s="0" t="n"/>
      <c r="AA108" s="0" t="n"/>
      <c r="AB108" s="0" t="n"/>
      <c r="AC108" s="0" t="n"/>
      <c r="AD108" s="0" t="n"/>
    </row>
    <row r="109" ht="15.5" customHeight="1" s="1178">
      <c r="B109" s="94" t="n">
        <v>6</v>
      </c>
      <c r="C109" s="95" t="n">
        <v>6300</v>
      </c>
      <c r="D109" s="95" t="n">
        <v>0</v>
      </c>
      <c r="E109" s="95" t="n">
        <v>0</v>
      </c>
      <c r="F109" s="95" t="n">
        <v>0</v>
      </c>
      <c r="G109" s="95" t="n">
        <v>0</v>
      </c>
      <c r="H109" s="95" t="n">
        <v>0</v>
      </c>
      <c r="I109" s="95" t="n">
        <v>0</v>
      </c>
      <c r="J109" s="95" t="n">
        <v>0</v>
      </c>
      <c r="K109" s="95" t="n">
        <v>0</v>
      </c>
      <c r="L109" s="95" t="n">
        <v>0</v>
      </c>
      <c r="M109" s="1475" t="n"/>
      <c r="N109" s="0" t="n"/>
      <c r="O109" s="0" t="n"/>
      <c r="P109" s="0" t="n"/>
      <c r="Q109" s="0" t="n"/>
      <c r="R109" s="0" t="n"/>
      <c r="S109" s="0" t="n"/>
      <c r="T109" s="0" t="n"/>
      <c r="U109" s="0" t="n"/>
      <c r="V109" s="0" t="n"/>
      <c r="W109" s="0" t="n"/>
      <c r="X109" s="0" t="n"/>
      <c r="Y109" s="0" t="n"/>
      <c r="Z109" s="0" t="n"/>
      <c r="AA109" s="0" t="n"/>
      <c r="AB109" s="0" t="n"/>
      <c r="AC109" s="0" t="n"/>
      <c r="AD109" s="0" t="n"/>
    </row>
    <row r="110" ht="15.5" customHeight="1" s="1178">
      <c r="B110" s="94" t="n">
        <v>7</v>
      </c>
      <c r="C110" s="95" t="n">
        <v>6300</v>
      </c>
      <c r="D110" s="95" t="n">
        <v>0</v>
      </c>
      <c r="E110" s="95" t="n">
        <v>0</v>
      </c>
      <c r="F110" s="95" t="n">
        <v>0</v>
      </c>
      <c r="G110" s="95" t="n">
        <v>0</v>
      </c>
      <c r="H110" s="95" t="n">
        <v>0</v>
      </c>
      <c r="I110" s="95" t="n">
        <v>0</v>
      </c>
      <c r="J110" s="95" t="n">
        <v>0</v>
      </c>
      <c r="K110" s="95" t="n">
        <v>0</v>
      </c>
      <c r="L110" s="95" t="n">
        <v>0</v>
      </c>
      <c r="M110" s="1475" t="n"/>
      <c r="N110" s="0" t="n"/>
      <c r="O110" s="0" t="n"/>
      <c r="P110" s="0" t="n"/>
      <c r="Q110" s="0" t="n"/>
      <c r="R110" s="0" t="n"/>
      <c r="S110" s="0" t="n"/>
      <c r="T110" s="0" t="n"/>
      <c r="U110" s="0" t="n"/>
      <c r="V110" s="0" t="n"/>
      <c r="W110" s="0" t="n"/>
      <c r="X110" s="0" t="n"/>
      <c r="Y110" s="0" t="n"/>
      <c r="Z110" s="0" t="n"/>
      <c r="AA110" s="0" t="n"/>
      <c r="AB110" s="0" t="n"/>
      <c r="AC110" s="0" t="n"/>
      <c r="AD110" s="0" t="n"/>
    </row>
    <row r="111" ht="15.5" customHeight="1" s="1178">
      <c r="B111" s="94" t="n">
        <v>8</v>
      </c>
      <c r="C111" s="95" t="n">
        <v>6200</v>
      </c>
      <c r="D111" s="95" t="n">
        <v>0</v>
      </c>
      <c r="E111" s="95" t="n">
        <v>0</v>
      </c>
      <c r="F111" s="95" t="n">
        <v>0</v>
      </c>
      <c r="G111" s="95" t="n">
        <v>0</v>
      </c>
      <c r="H111" s="95" t="n">
        <v>0</v>
      </c>
      <c r="I111" s="95" t="n">
        <v>0</v>
      </c>
      <c r="J111" s="95" t="n">
        <v>0</v>
      </c>
      <c r="K111" s="95" t="n">
        <v>0</v>
      </c>
      <c r="L111" s="95" t="n">
        <v>0</v>
      </c>
      <c r="M111" s="1475" t="n"/>
      <c r="N111" s="0" t="n"/>
      <c r="O111" s="0" t="n"/>
      <c r="P111" s="0" t="n"/>
      <c r="Q111" s="0" t="n"/>
      <c r="R111" s="0" t="n"/>
      <c r="S111" s="0" t="n"/>
      <c r="T111" s="0" t="n"/>
      <c r="U111" s="0" t="n"/>
      <c r="V111" s="0" t="n"/>
      <c r="W111" s="0" t="n"/>
      <c r="X111" s="0" t="n"/>
      <c r="Y111" s="0" t="n"/>
      <c r="Z111" s="0" t="n"/>
      <c r="AA111" s="0" t="n"/>
      <c r="AB111" s="0" t="n"/>
      <c r="AC111" s="0" t="n"/>
      <c r="AD111" s="0" t="n"/>
    </row>
    <row r="112" ht="15.5" customHeight="1" s="1178">
      <c r="B112" s="91" t="inlineStr">
        <is>
          <t>产品销售时间序列数据 产品C 市场4</t>
        </is>
      </c>
      <c r="N112" s="0" t="n"/>
      <c r="O112" s="0" t="n"/>
      <c r="P112" s="0" t="n"/>
      <c r="Q112" s="0" t="n"/>
      <c r="R112" s="0" t="n"/>
      <c r="S112" s="0" t="n"/>
      <c r="T112" s="0" t="n"/>
      <c r="U112" s="0" t="n"/>
      <c r="V112" s="0" t="n"/>
      <c r="W112" s="0" t="n"/>
      <c r="X112" s="0" t="n"/>
      <c r="Y112" s="0" t="n"/>
      <c r="Z112" s="0" t="n"/>
      <c r="AA112" s="0" t="n"/>
      <c r="AB112" s="0" t="n"/>
      <c r="AC112" s="0" t="n"/>
      <c r="AD112" s="0" t="n"/>
    </row>
    <row r="113" ht="24" customHeight="1" s="1178">
      <c r="B113" s="92" t="inlineStr">
        <is>
          <t>期数(期)</t>
        </is>
      </c>
      <c r="C113" s="93" t="inlineStr">
        <is>
          <t>价格(元)</t>
        </is>
      </c>
      <c r="D113" s="93" t="inlineStr">
        <is>
          <t>促销(元)</t>
        </is>
      </c>
      <c r="E113" s="93" t="inlineStr">
        <is>
          <t>广告(元)</t>
        </is>
      </c>
      <c r="F113" s="93" t="inlineStr">
        <is>
          <t>等级(级)</t>
        </is>
      </c>
      <c r="G113" s="93" t="inlineStr">
        <is>
          <t>需求(件)</t>
        </is>
      </c>
      <c r="H113" s="93" t="inlineStr">
        <is>
          <t>销售量(件)</t>
        </is>
      </c>
      <c r="I113" s="93" t="inlineStr">
        <is>
          <t>库存(件)</t>
        </is>
      </c>
      <c r="J113" s="93" t="inlineStr">
        <is>
          <t>订货(件)</t>
        </is>
      </c>
      <c r="K113" s="93" t="inlineStr">
        <is>
          <t>正品率</t>
        </is>
      </c>
      <c r="L113" s="96" t="inlineStr">
        <is>
          <t>市场份额</t>
        </is>
      </c>
      <c r="M113" s="93" t="n"/>
      <c r="N113" s="0" t="n"/>
      <c r="O113" s="0" t="n"/>
      <c r="P113" s="0" t="n"/>
      <c r="Q113" s="0" t="n"/>
      <c r="R113" s="0" t="n"/>
      <c r="S113" s="0" t="n"/>
      <c r="T113" s="0" t="n"/>
      <c r="U113" s="0" t="n"/>
      <c r="V113" s="0" t="n"/>
      <c r="W113" s="0" t="n"/>
      <c r="X113" s="0" t="n"/>
      <c r="Y113" s="0" t="n"/>
      <c r="Z113" s="0" t="n"/>
      <c r="AA113" s="0" t="n"/>
      <c r="AB113" s="0" t="n"/>
      <c r="AC113" s="0" t="n"/>
      <c r="AD113" s="0" t="n"/>
    </row>
    <row r="114" ht="15.5" customHeight="1" s="1178">
      <c r="B114" s="94" t="n">
        <v>1</v>
      </c>
      <c r="C114" s="95" t="n">
        <v>6200</v>
      </c>
      <c r="D114" s="95" t="n">
        <v>0</v>
      </c>
      <c r="E114" s="95" t="n">
        <v>0</v>
      </c>
      <c r="F114" s="95" t="n">
        <v>0</v>
      </c>
      <c r="G114" s="95" t="n">
        <v>0</v>
      </c>
      <c r="H114" s="95" t="n">
        <v>0</v>
      </c>
      <c r="I114" s="95" t="n">
        <v>0</v>
      </c>
      <c r="J114" s="95" t="n">
        <v>0</v>
      </c>
      <c r="K114" s="95" t="n">
        <v>0</v>
      </c>
      <c r="L114" s="95" t="n">
        <v>0</v>
      </c>
      <c r="M114" s="1474" t="n"/>
      <c r="N114" s="0" t="n"/>
      <c r="O114" s="0" t="n"/>
      <c r="P114" s="0" t="n"/>
      <c r="Q114" s="0" t="n"/>
      <c r="R114" s="0" t="n"/>
      <c r="S114" s="0" t="n"/>
      <c r="T114" s="0" t="n"/>
      <c r="U114" s="0" t="n"/>
      <c r="V114" s="0" t="n"/>
      <c r="W114" s="0" t="n"/>
      <c r="X114" s="0" t="n"/>
      <c r="Y114" s="0" t="n"/>
      <c r="Z114" s="0" t="n"/>
      <c r="AA114" s="0" t="n"/>
      <c r="AB114" s="0" t="n"/>
      <c r="AC114" s="0" t="n"/>
      <c r="AD114" s="0" t="n"/>
    </row>
    <row r="115" ht="15.5" customHeight="1" s="1178">
      <c r="B115" s="94" t="n">
        <v>2</v>
      </c>
      <c r="C115" s="95" t="n">
        <v>6200</v>
      </c>
      <c r="D115" s="95" t="n">
        <v>0</v>
      </c>
      <c r="E115" s="95" t="n">
        <v>0</v>
      </c>
      <c r="F115" s="95" t="n">
        <v>0</v>
      </c>
      <c r="G115" s="95" t="n">
        <v>0</v>
      </c>
      <c r="H115" s="95" t="n">
        <v>0</v>
      </c>
      <c r="I115" s="95" t="n">
        <v>0</v>
      </c>
      <c r="J115" s="95" t="n">
        <v>0</v>
      </c>
      <c r="K115" s="95" t="n">
        <v>0</v>
      </c>
      <c r="L115" s="95" t="n">
        <v>0</v>
      </c>
      <c r="M115" s="1474" t="n"/>
      <c r="N115" s="0" t="n"/>
      <c r="O115" s="0" t="n"/>
      <c r="P115" s="0" t="n"/>
      <c r="Q115" s="0" t="n"/>
      <c r="R115" s="0" t="n"/>
      <c r="S115" s="0" t="n"/>
      <c r="T115" s="0" t="n"/>
      <c r="U115" s="0" t="n"/>
      <c r="V115" s="0" t="n"/>
      <c r="W115" s="0" t="n"/>
      <c r="X115" s="0" t="n"/>
      <c r="Y115" s="0" t="n"/>
      <c r="Z115" s="0" t="n"/>
      <c r="AA115" s="0" t="n"/>
      <c r="AB115" s="0" t="n"/>
      <c r="AC115" s="0" t="n"/>
      <c r="AD115" s="0" t="n"/>
    </row>
    <row r="116" ht="15.5" customHeight="1" s="1178">
      <c r="B116" s="94" t="n">
        <v>3</v>
      </c>
      <c r="C116" s="95" t="n">
        <v>6300</v>
      </c>
      <c r="D116" s="95" t="n">
        <v>0</v>
      </c>
      <c r="E116" s="95" t="n">
        <v>0</v>
      </c>
      <c r="F116" s="95" t="n">
        <v>0</v>
      </c>
      <c r="G116" s="95" t="n">
        <v>0</v>
      </c>
      <c r="H116" s="95" t="n">
        <v>0</v>
      </c>
      <c r="I116" s="95" t="n">
        <v>0</v>
      </c>
      <c r="J116" s="95" t="n">
        <v>0</v>
      </c>
      <c r="K116" s="95" t="n">
        <v>0</v>
      </c>
      <c r="L116" s="95" t="n">
        <v>0</v>
      </c>
      <c r="M116" s="1474" t="n"/>
      <c r="N116" s="0" t="n"/>
      <c r="O116" s="0" t="n"/>
      <c r="P116" s="0" t="n"/>
      <c r="Q116" s="0" t="n"/>
      <c r="R116" s="0" t="n"/>
      <c r="S116" s="0" t="n"/>
      <c r="T116" s="0" t="n"/>
      <c r="U116" s="0" t="n"/>
      <c r="V116" s="0" t="n"/>
      <c r="W116" s="0" t="n"/>
      <c r="X116" s="0" t="n"/>
      <c r="Y116" s="0" t="n"/>
      <c r="Z116" s="0" t="n"/>
      <c r="AA116" s="0" t="n"/>
      <c r="AB116" s="0" t="n"/>
      <c r="AC116" s="0" t="n"/>
      <c r="AD116" s="0" t="n"/>
    </row>
    <row r="117" ht="15.5" customHeight="1" s="1178">
      <c r="B117" s="94" t="n">
        <v>4</v>
      </c>
      <c r="C117" s="95" t="n">
        <v>6300</v>
      </c>
      <c r="D117" s="95" t="n">
        <v>0</v>
      </c>
      <c r="E117" s="95" t="n">
        <v>0</v>
      </c>
      <c r="F117" s="95" t="n">
        <v>0</v>
      </c>
      <c r="G117" s="95" t="n">
        <v>0</v>
      </c>
      <c r="H117" s="95" t="n">
        <v>0</v>
      </c>
      <c r="I117" s="95" t="n">
        <v>0</v>
      </c>
      <c r="J117" s="95" t="n">
        <v>0</v>
      </c>
      <c r="K117" s="95" t="n">
        <v>0</v>
      </c>
      <c r="L117" s="95" t="n">
        <v>0</v>
      </c>
      <c r="M117" s="1474" t="n"/>
      <c r="N117" s="0" t="n"/>
      <c r="O117" s="0" t="n"/>
      <c r="P117" s="0" t="n"/>
      <c r="Q117" s="0" t="n"/>
      <c r="R117" s="0" t="n"/>
      <c r="S117" s="0" t="n"/>
      <c r="T117" s="0" t="n"/>
      <c r="U117" s="0" t="n"/>
      <c r="V117" s="0" t="n"/>
      <c r="W117" s="0" t="n"/>
      <c r="X117" s="0" t="n"/>
      <c r="Y117" s="0" t="n"/>
      <c r="Z117" s="0" t="n"/>
      <c r="AA117" s="0" t="n"/>
      <c r="AB117" s="0" t="n"/>
      <c r="AC117" s="0" t="n"/>
      <c r="AD117" s="0" t="n"/>
    </row>
    <row r="118" ht="15.5" customHeight="1" s="1178">
      <c r="B118" s="94" t="n">
        <v>5</v>
      </c>
      <c r="C118" s="95" t="n">
        <v>6300</v>
      </c>
      <c r="D118" s="95" t="n">
        <v>0</v>
      </c>
      <c r="E118" s="95" t="n">
        <v>0</v>
      </c>
      <c r="F118" s="95" t="n">
        <v>0</v>
      </c>
      <c r="G118" s="95" t="n">
        <v>0</v>
      </c>
      <c r="H118" s="95" t="n">
        <v>0</v>
      </c>
      <c r="I118" s="95" t="n">
        <v>0</v>
      </c>
      <c r="J118" s="95" t="n">
        <v>0</v>
      </c>
      <c r="K118" s="95" t="n">
        <v>0</v>
      </c>
      <c r="L118" s="95" t="n">
        <v>0</v>
      </c>
      <c r="M118" s="1474" t="n"/>
      <c r="N118" s="0" t="n"/>
      <c r="O118" s="0" t="n"/>
      <c r="P118" s="0" t="n"/>
      <c r="Q118" s="0" t="n"/>
      <c r="R118" s="0" t="n"/>
      <c r="S118" s="0" t="n"/>
      <c r="T118" s="0" t="n"/>
      <c r="U118" s="0" t="n"/>
      <c r="V118" s="0" t="n"/>
      <c r="W118" s="0" t="n"/>
      <c r="X118" s="0" t="n"/>
      <c r="Y118" s="0" t="n"/>
      <c r="Z118" s="0" t="n"/>
      <c r="AA118" s="0" t="n"/>
      <c r="AB118" s="0" t="n"/>
      <c r="AC118" s="0" t="n"/>
      <c r="AD118" s="0" t="n"/>
    </row>
    <row r="119" ht="15.5" customHeight="1" s="1178">
      <c r="B119" s="94" t="n">
        <v>6</v>
      </c>
      <c r="C119" s="95" t="n">
        <v>6300</v>
      </c>
      <c r="D119" s="95" t="n">
        <v>0</v>
      </c>
      <c r="E119" s="95" t="n">
        <v>0</v>
      </c>
      <c r="F119" s="95" t="n">
        <v>0</v>
      </c>
      <c r="G119" s="95" t="n">
        <v>0</v>
      </c>
      <c r="H119" s="95" t="n">
        <v>0</v>
      </c>
      <c r="I119" s="95" t="n">
        <v>0</v>
      </c>
      <c r="J119" s="95" t="n">
        <v>0</v>
      </c>
      <c r="K119" s="95" t="n">
        <v>0</v>
      </c>
      <c r="L119" s="95" t="n">
        <v>0</v>
      </c>
      <c r="M119" s="1475" t="n"/>
      <c r="N119" s="0" t="n"/>
      <c r="O119" s="0" t="n"/>
      <c r="P119" s="0" t="n"/>
      <c r="Q119" s="0" t="n"/>
      <c r="R119" s="0" t="n"/>
      <c r="S119" s="0" t="n"/>
      <c r="T119" s="0" t="n"/>
      <c r="U119" s="0" t="n"/>
      <c r="V119" s="0" t="n"/>
      <c r="W119" s="0" t="n"/>
      <c r="X119" s="0" t="n"/>
      <c r="Y119" s="0" t="n"/>
      <c r="Z119" s="0" t="n"/>
      <c r="AA119" s="0" t="n"/>
      <c r="AB119" s="0" t="n"/>
      <c r="AC119" s="0" t="n"/>
      <c r="AD119" s="0" t="n"/>
    </row>
    <row r="120" ht="15.5" customHeight="1" s="1178">
      <c r="B120" s="94" t="n">
        <v>7</v>
      </c>
      <c r="C120" s="95" t="n">
        <v>6300</v>
      </c>
      <c r="D120" s="95" t="n">
        <v>0</v>
      </c>
      <c r="E120" s="95" t="n">
        <v>0</v>
      </c>
      <c r="F120" s="95" t="n">
        <v>0</v>
      </c>
      <c r="G120" s="95" t="n">
        <v>0</v>
      </c>
      <c r="H120" s="95" t="n">
        <v>0</v>
      </c>
      <c r="I120" s="95" t="n">
        <v>0</v>
      </c>
      <c r="J120" s="95" t="n">
        <v>0</v>
      </c>
      <c r="K120" s="95" t="n">
        <v>0</v>
      </c>
      <c r="L120" s="95" t="n">
        <v>0</v>
      </c>
      <c r="M120" s="1475" t="n"/>
      <c r="N120" s="0" t="n"/>
      <c r="O120" s="0" t="n"/>
      <c r="P120" s="0" t="n"/>
      <c r="Q120" s="0" t="n"/>
      <c r="R120" s="0" t="n"/>
      <c r="S120" s="0" t="n"/>
      <c r="T120" s="0" t="n"/>
      <c r="U120" s="0" t="n"/>
      <c r="V120" s="0" t="n"/>
      <c r="W120" s="0" t="n"/>
      <c r="X120" s="0" t="n"/>
      <c r="Y120" s="0" t="n"/>
      <c r="Z120" s="0" t="n"/>
      <c r="AA120" s="0" t="n"/>
      <c r="AB120" s="0" t="n"/>
      <c r="AC120" s="0" t="n"/>
      <c r="AD120" s="0" t="n"/>
    </row>
    <row r="121" ht="15.5" customHeight="1" s="1178">
      <c r="B121" s="94" t="n">
        <v>8</v>
      </c>
      <c r="C121" s="95" t="n">
        <v>6200</v>
      </c>
      <c r="D121" s="95" t="n">
        <v>0</v>
      </c>
      <c r="E121" s="95" t="n">
        <v>0</v>
      </c>
      <c r="F121" s="95" t="n">
        <v>0</v>
      </c>
      <c r="G121" s="95" t="n">
        <v>0</v>
      </c>
      <c r="H121" s="95" t="n">
        <v>0</v>
      </c>
      <c r="I121" s="95" t="n">
        <v>0</v>
      </c>
      <c r="J121" s="95" t="n">
        <v>0</v>
      </c>
      <c r="K121" s="95" t="n">
        <v>0</v>
      </c>
      <c r="L121" s="95" t="n">
        <v>0</v>
      </c>
      <c r="M121" s="1475" t="n"/>
      <c r="N121" s="0" t="n"/>
      <c r="O121" s="0" t="n"/>
      <c r="P121" s="0" t="n"/>
      <c r="Q121" s="0" t="n"/>
      <c r="R121" s="0" t="n"/>
      <c r="S121" s="0" t="n"/>
      <c r="T121" s="0" t="n"/>
      <c r="U121" s="0" t="n"/>
      <c r="V121" s="0" t="n"/>
      <c r="W121" s="0" t="n"/>
      <c r="X121" s="0" t="n"/>
      <c r="Y121" s="0" t="n"/>
      <c r="Z121" s="0" t="n"/>
      <c r="AA121" s="0" t="n"/>
      <c r="AB121" s="0" t="n"/>
      <c r="AC121" s="0" t="n"/>
      <c r="AD121" s="0" t="n"/>
    </row>
    <row r="122" ht="15.5" customHeight="1" s="1178">
      <c r="B122" s="91" t="inlineStr">
        <is>
          <t>产品销售时间序列数据 产品D 市场1</t>
        </is>
      </c>
      <c r="N122" s="0" t="n"/>
      <c r="O122" s="0" t="n"/>
      <c r="P122" s="0" t="n"/>
      <c r="Q122" s="0" t="n"/>
      <c r="R122" s="0" t="n"/>
      <c r="S122" s="0" t="n"/>
      <c r="T122" s="0" t="n"/>
      <c r="U122" s="0" t="n"/>
      <c r="V122" s="0" t="n"/>
      <c r="W122" s="0" t="n"/>
      <c r="X122" s="0" t="n"/>
      <c r="Y122" s="0" t="n"/>
      <c r="Z122" s="0" t="n"/>
      <c r="AA122" s="0" t="n"/>
      <c r="AB122" s="0" t="n"/>
      <c r="AC122" s="0" t="n"/>
      <c r="AD122" s="0" t="n"/>
    </row>
    <row r="123" ht="24" customHeight="1" s="1178">
      <c r="B123" s="92" t="inlineStr">
        <is>
          <t>期数(期)</t>
        </is>
      </c>
      <c r="C123" s="93" t="inlineStr">
        <is>
          <t>价格(元)</t>
        </is>
      </c>
      <c r="D123" s="93" t="inlineStr">
        <is>
          <t>促销(元)</t>
        </is>
      </c>
      <c r="E123" s="93" t="inlineStr">
        <is>
          <t>广告(元)</t>
        </is>
      </c>
      <c r="F123" s="93" t="inlineStr">
        <is>
          <t>等级(级)</t>
        </is>
      </c>
      <c r="G123" s="93" t="inlineStr">
        <is>
          <t>需求(件)</t>
        </is>
      </c>
      <c r="H123" s="93" t="inlineStr">
        <is>
          <t>销售量(件)</t>
        </is>
      </c>
      <c r="I123" s="93" t="inlineStr">
        <is>
          <t>库存(件)</t>
        </is>
      </c>
      <c r="J123" s="93" t="inlineStr">
        <is>
          <t>订货(件)</t>
        </is>
      </c>
      <c r="K123" s="93" t="inlineStr">
        <is>
          <t>正品率</t>
        </is>
      </c>
      <c r="L123" s="96" t="inlineStr">
        <is>
          <t>市场份额</t>
        </is>
      </c>
      <c r="M123" s="93" t="n"/>
      <c r="N123" s="0" t="n"/>
      <c r="O123" s="0" t="n"/>
      <c r="P123" s="0" t="n"/>
      <c r="Q123" s="0" t="n"/>
      <c r="R123" s="0" t="n"/>
      <c r="S123" s="0" t="n"/>
      <c r="T123" s="0" t="n"/>
      <c r="U123" s="0" t="n"/>
      <c r="V123" s="0" t="n"/>
      <c r="W123" s="0" t="n"/>
      <c r="X123" s="0" t="n"/>
      <c r="Y123" s="0" t="n"/>
      <c r="Z123" s="0" t="n"/>
      <c r="AA123" s="0" t="n"/>
      <c r="AB123" s="0" t="n"/>
      <c r="AC123" s="0" t="n"/>
      <c r="AD123" s="0" t="n"/>
    </row>
    <row r="124" ht="15.5" customHeight="1" s="1178">
      <c r="B124" s="94" t="n">
        <v>1</v>
      </c>
      <c r="C124" s="95" t="n">
        <v>8500</v>
      </c>
      <c r="D124" s="95" t="n">
        <v>0</v>
      </c>
      <c r="E124" s="95" t="n">
        <v>0</v>
      </c>
      <c r="F124" s="95" t="n">
        <v>0</v>
      </c>
      <c r="G124" s="95" t="n">
        <v>0</v>
      </c>
      <c r="H124" s="95" t="n">
        <v>0</v>
      </c>
      <c r="I124" s="95" t="n">
        <v>0</v>
      </c>
      <c r="J124" s="95" t="n">
        <v>0</v>
      </c>
      <c r="K124" s="95" t="n">
        <v>0</v>
      </c>
      <c r="L124" s="95" t="n">
        <v>0</v>
      </c>
      <c r="M124" s="1474" t="n"/>
      <c r="N124" s="0" t="n"/>
      <c r="O124" s="0" t="n"/>
      <c r="P124" s="0" t="n"/>
      <c r="Q124" s="0" t="n"/>
      <c r="R124" s="0" t="n"/>
      <c r="S124" s="0" t="n"/>
      <c r="T124" s="0" t="n"/>
      <c r="U124" s="0" t="n"/>
      <c r="V124" s="0" t="n"/>
      <c r="W124" s="0" t="n"/>
      <c r="X124" s="0" t="n"/>
      <c r="Y124" s="0" t="n"/>
      <c r="Z124" s="0" t="n"/>
      <c r="AA124" s="0" t="n"/>
      <c r="AB124" s="0" t="n"/>
      <c r="AC124" s="0" t="n"/>
      <c r="AD124" s="0" t="n"/>
    </row>
    <row r="125" ht="15.5" customHeight="1" s="1178">
      <c r="B125" s="94" t="n">
        <v>2</v>
      </c>
      <c r="C125" s="95" t="n">
        <v>8500</v>
      </c>
      <c r="D125" s="95" t="n">
        <v>0</v>
      </c>
      <c r="E125" s="95" t="n">
        <v>0</v>
      </c>
      <c r="F125" s="95" t="n">
        <v>0</v>
      </c>
      <c r="G125" s="95" t="n">
        <v>0</v>
      </c>
      <c r="H125" s="95" t="n">
        <v>0</v>
      </c>
      <c r="I125" s="95" t="n">
        <v>0</v>
      </c>
      <c r="J125" s="95" t="n">
        <v>0</v>
      </c>
      <c r="K125" s="95" t="n">
        <v>0</v>
      </c>
      <c r="L125" s="95" t="n">
        <v>0</v>
      </c>
      <c r="M125" s="1474" t="n"/>
      <c r="N125" s="0" t="n"/>
      <c r="O125" s="0" t="n"/>
      <c r="P125" s="0" t="n"/>
      <c r="Q125" s="0" t="n"/>
      <c r="R125" s="0" t="n"/>
      <c r="S125" s="0" t="n"/>
      <c r="T125" s="0" t="n"/>
      <c r="U125" s="0" t="n"/>
      <c r="V125" s="0" t="n"/>
      <c r="W125" s="0" t="n"/>
      <c r="X125" s="0" t="n"/>
      <c r="Y125" s="0" t="n"/>
      <c r="Z125" s="0" t="n"/>
      <c r="AA125" s="0" t="n"/>
      <c r="AB125" s="0" t="n"/>
      <c r="AC125" s="0" t="n"/>
      <c r="AD125" s="0" t="n"/>
    </row>
    <row r="126" ht="15.5" customHeight="1" s="1178">
      <c r="B126" s="94" t="n">
        <v>3</v>
      </c>
      <c r="C126" s="95" t="n">
        <v>8600</v>
      </c>
      <c r="D126" s="95" t="n">
        <v>0</v>
      </c>
      <c r="E126" s="95" t="n">
        <v>0</v>
      </c>
      <c r="F126" s="95" t="n">
        <v>0</v>
      </c>
      <c r="G126" s="95" t="n">
        <v>0</v>
      </c>
      <c r="H126" s="95" t="n">
        <v>0</v>
      </c>
      <c r="I126" s="95" t="n">
        <v>0</v>
      </c>
      <c r="J126" s="95" t="n">
        <v>0</v>
      </c>
      <c r="K126" s="95" t="n">
        <v>0</v>
      </c>
      <c r="L126" s="95" t="n">
        <v>0</v>
      </c>
      <c r="M126" s="1474" t="n"/>
      <c r="N126" s="0" t="n"/>
      <c r="O126" s="0" t="n"/>
      <c r="P126" s="0" t="n"/>
      <c r="Q126" s="0" t="n"/>
      <c r="R126" s="0" t="n"/>
      <c r="S126" s="0" t="n"/>
      <c r="T126" s="0" t="n"/>
      <c r="U126" s="0" t="n"/>
      <c r="V126" s="0" t="n"/>
      <c r="W126" s="0" t="n"/>
      <c r="X126" s="0" t="n"/>
      <c r="Y126" s="0" t="n"/>
      <c r="Z126" s="0" t="n"/>
      <c r="AA126" s="0" t="n"/>
      <c r="AB126" s="0" t="n"/>
      <c r="AC126" s="0" t="n"/>
      <c r="AD126" s="0" t="n"/>
    </row>
    <row r="127" ht="15.5" customHeight="1" s="1178">
      <c r="B127" s="94" t="n">
        <v>4</v>
      </c>
      <c r="C127" s="95" t="n">
        <v>8600</v>
      </c>
      <c r="D127" s="95" t="n">
        <v>0</v>
      </c>
      <c r="E127" s="95" t="n">
        <v>0</v>
      </c>
      <c r="F127" s="95" t="n">
        <v>0</v>
      </c>
      <c r="G127" s="95" t="n">
        <v>0</v>
      </c>
      <c r="H127" s="95" t="n">
        <v>0</v>
      </c>
      <c r="I127" s="95" t="n">
        <v>0</v>
      </c>
      <c r="J127" s="95" t="n">
        <v>0</v>
      </c>
      <c r="K127" s="95" t="n">
        <v>0</v>
      </c>
      <c r="L127" s="95" t="n">
        <v>0</v>
      </c>
      <c r="M127" s="1474" t="n"/>
      <c r="N127" s="0" t="n"/>
      <c r="O127" s="0" t="n"/>
      <c r="P127" s="0" t="n"/>
      <c r="Q127" s="0" t="n"/>
      <c r="R127" s="0" t="n"/>
      <c r="S127" s="0" t="n"/>
      <c r="T127" s="0" t="n"/>
      <c r="U127" s="0" t="n"/>
      <c r="V127" s="0" t="n"/>
      <c r="W127" s="0" t="n"/>
      <c r="X127" s="0" t="n"/>
      <c r="Y127" s="0" t="n"/>
      <c r="Z127" s="0" t="n"/>
      <c r="AA127" s="0" t="n"/>
      <c r="AB127" s="0" t="n"/>
      <c r="AC127" s="0" t="n"/>
      <c r="AD127" s="0" t="n"/>
    </row>
    <row r="128" ht="15.5" customHeight="1" s="1178">
      <c r="B128" s="94" t="n">
        <v>5</v>
      </c>
      <c r="C128" s="95" t="n">
        <v>8600</v>
      </c>
      <c r="D128" s="95" t="n">
        <v>0</v>
      </c>
      <c r="E128" s="95" t="n">
        <v>0</v>
      </c>
      <c r="F128" s="95" t="n">
        <v>0</v>
      </c>
      <c r="G128" s="95" t="n">
        <v>0</v>
      </c>
      <c r="H128" s="95" t="n">
        <v>0</v>
      </c>
      <c r="I128" s="95" t="n">
        <v>0</v>
      </c>
      <c r="J128" s="95" t="n">
        <v>0</v>
      </c>
      <c r="K128" s="95" t="n">
        <v>0</v>
      </c>
      <c r="L128" s="95" t="n">
        <v>0</v>
      </c>
      <c r="M128" s="1474" t="n"/>
      <c r="N128" s="0" t="n"/>
      <c r="O128" s="0" t="n"/>
      <c r="P128" s="0" t="n"/>
      <c r="Q128" s="0" t="n"/>
      <c r="R128" s="0" t="n"/>
      <c r="S128" s="0" t="n"/>
      <c r="T128" s="0" t="n"/>
      <c r="U128" s="0" t="n"/>
      <c r="V128" s="0" t="n"/>
      <c r="W128" s="0" t="n"/>
      <c r="X128" s="0" t="n"/>
      <c r="Y128" s="0" t="n"/>
      <c r="Z128" s="0" t="n"/>
      <c r="AA128" s="0" t="n"/>
      <c r="AB128" s="0" t="n"/>
      <c r="AC128" s="0" t="n"/>
      <c r="AD128" s="0" t="n"/>
    </row>
    <row r="129" ht="15.5" customHeight="1" s="1178">
      <c r="B129" s="94" t="n">
        <v>6</v>
      </c>
      <c r="C129" s="95" t="n">
        <v>8600</v>
      </c>
      <c r="D129" s="95" t="n">
        <v>0</v>
      </c>
      <c r="E129" s="95" t="n">
        <v>0</v>
      </c>
      <c r="F129" s="95" t="n">
        <v>0</v>
      </c>
      <c r="G129" s="95" t="n">
        <v>0</v>
      </c>
      <c r="H129" s="95" t="n">
        <v>0</v>
      </c>
      <c r="I129" s="95" t="n">
        <v>0</v>
      </c>
      <c r="J129" s="95" t="n">
        <v>0</v>
      </c>
      <c r="K129" s="95" t="n">
        <v>0</v>
      </c>
      <c r="L129" s="95" t="n">
        <v>0</v>
      </c>
      <c r="M129" s="1475" t="n"/>
      <c r="N129" s="0" t="n"/>
      <c r="O129" s="0" t="n"/>
      <c r="P129" s="0" t="n"/>
      <c r="Q129" s="0" t="n"/>
      <c r="R129" s="0" t="n"/>
      <c r="S129" s="0" t="n"/>
      <c r="T129" s="0" t="n"/>
      <c r="U129" s="0" t="n"/>
      <c r="V129" s="0" t="n"/>
      <c r="W129" s="0" t="n"/>
      <c r="X129" s="0" t="n"/>
      <c r="Y129" s="0" t="n"/>
      <c r="Z129" s="0" t="n"/>
      <c r="AA129" s="0" t="n"/>
      <c r="AB129" s="0" t="n"/>
      <c r="AC129" s="0" t="n"/>
      <c r="AD129" s="0" t="n"/>
    </row>
    <row r="130" ht="15.5" customHeight="1" s="1178">
      <c r="B130" s="94" t="n">
        <v>7</v>
      </c>
      <c r="C130" s="95" t="n">
        <v>8600</v>
      </c>
      <c r="D130" s="95" t="n">
        <v>0</v>
      </c>
      <c r="E130" s="95" t="n">
        <v>0</v>
      </c>
      <c r="F130" s="95" t="n">
        <v>0</v>
      </c>
      <c r="G130" s="95" t="n">
        <v>0</v>
      </c>
      <c r="H130" s="95" t="n">
        <v>0</v>
      </c>
      <c r="I130" s="95" t="n">
        <v>0</v>
      </c>
      <c r="J130" s="95" t="n">
        <v>0</v>
      </c>
      <c r="K130" s="95" t="n">
        <v>0</v>
      </c>
      <c r="L130" s="95" t="n">
        <v>0</v>
      </c>
      <c r="M130" s="1475" t="n"/>
      <c r="N130" s="0" t="n"/>
      <c r="O130" s="0" t="n"/>
      <c r="P130" s="0" t="n"/>
      <c r="Q130" s="0" t="n"/>
      <c r="R130" s="0" t="n"/>
      <c r="S130" s="0" t="n"/>
      <c r="T130" s="0" t="n"/>
      <c r="U130" s="0" t="n"/>
      <c r="V130" s="0" t="n"/>
      <c r="W130" s="0" t="n"/>
      <c r="X130" s="0" t="n"/>
      <c r="Y130" s="0" t="n"/>
      <c r="Z130" s="0" t="n"/>
      <c r="AA130" s="0" t="n"/>
      <c r="AB130" s="0" t="n"/>
      <c r="AC130" s="0" t="n"/>
      <c r="AD130" s="0" t="n"/>
    </row>
    <row r="131" ht="15.5" customHeight="1" s="1178">
      <c r="B131" s="94" t="n">
        <v>8</v>
      </c>
      <c r="C131" s="95" t="n">
        <v>8500</v>
      </c>
      <c r="D131" s="95" t="n">
        <v>0</v>
      </c>
      <c r="E131" s="95" t="n">
        <v>0</v>
      </c>
      <c r="F131" s="95" t="n">
        <v>0</v>
      </c>
      <c r="G131" s="95" t="n">
        <v>0</v>
      </c>
      <c r="H131" s="95" t="n">
        <v>0</v>
      </c>
      <c r="I131" s="95" t="n">
        <v>0</v>
      </c>
      <c r="J131" s="95" t="n">
        <v>0</v>
      </c>
      <c r="K131" s="95" t="n">
        <v>0</v>
      </c>
      <c r="L131" s="95" t="n">
        <v>0</v>
      </c>
      <c r="M131" s="1475" t="n"/>
      <c r="N131" s="0" t="n"/>
      <c r="O131" s="0" t="n"/>
      <c r="P131" s="0" t="n"/>
      <c r="Q131" s="0" t="n"/>
      <c r="R131" s="0" t="n"/>
      <c r="S131" s="0" t="n"/>
      <c r="T131" s="0" t="n"/>
      <c r="U131" s="0" t="n"/>
      <c r="V131" s="0" t="n"/>
      <c r="W131" s="0" t="n"/>
      <c r="X131" s="0" t="n"/>
      <c r="Y131" s="0" t="n"/>
      <c r="Z131" s="0" t="n"/>
      <c r="AA131" s="0" t="n"/>
      <c r="AB131" s="0" t="n"/>
      <c r="AC131" s="0" t="n"/>
      <c r="AD131" s="0" t="n"/>
    </row>
    <row r="132" ht="15.5" customHeight="1" s="1178">
      <c r="B132" s="91" t="inlineStr">
        <is>
          <t>产品销售时间序列数据 产品D 市场2</t>
        </is>
      </c>
      <c r="N132" s="0" t="n"/>
      <c r="O132" s="0" t="n"/>
      <c r="P132" s="0" t="n"/>
      <c r="Q132" s="0" t="n"/>
      <c r="R132" s="0" t="n"/>
      <c r="S132" s="0" t="n"/>
      <c r="T132" s="0" t="n"/>
      <c r="U132" s="0" t="n"/>
      <c r="V132" s="0" t="n"/>
      <c r="W132" s="0" t="n"/>
      <c r="X132" s="0" t="n"/>
      <c r="Y132" s="0" t="n"/>
      <c r="Z132" s="0" t="n"/>
      <c r="AA132" s="0" t="n"/>
      <c r="AB132" s="0" t="n"/>
      <c r="AC132" s="0" t="n"/>
      <c r="AD132" s="0" t="n"/>
    </row>
    <row r="133" ht="24" customHeight="1" s="1178">
      <c r="B133" s="92" t="inlineStr">
        <is>
          <t>期数(期)</t>
        </is>
      </c>
      <c r="C133" s="93" t="inlineStr">
        <is>
          <t>价格(元)</t>
        </is>
      </c>
      <c r="D133" s="93" t="inlineStr">
        <is>
          <t>促销(元)</t>
        </is>
      </c>
      <c r="E133" s="93" t="inlineStr">
        <is>
          <t>广告(元)</t>
        </is>
      </c>
      <c r="F133" s="93" t="inlineStr">
        <is>
          <t>等级(级)</t>
        </is>
      </c>
      <c r="G133" s="93" t="inlineStr">
        <is>
          <t>需求(件)</t>
        </is>
      </c>
      <c r="H133" s="93" t="inlineStr">
        <is>
          <t>销售量(件)</t>
        </is>
      </c>
      <c r="I133" s="93" t="inlineStr">
        <is>
          <t>库存(件)</t>
        </is>
      </c>
      <c r="J133" s="93" t="inlineStr">
        <is>
          <t>订货(件)</t>
        </is>
      </c>
      <c r="K133" s="93" t="inlineStr">
        <is>
          <t>正品率</t>
        </is>
      </c>
      <c r="L133" s="96" t="inlineStr">
        <is>
          <t>市场份额</t>
        </is>
      </c>
      <c r="M133" s="93" t="n"/>
      <c r="N133" s="0" t="n"/>
      <c r="O133" s="0" t="n"/>
      <c r="P133" s="0" t="n"/>
      <c r="Q133" s="0" t="n"/>
      <c r="R133" s="0" t="n"/>
      <c r="S133" s="0" t="n"/>
      <c r="T133" s="0" t="n"/>
      <c r="U133" s="0" t="n"/>
      <c r="V133" s="0" t="n"/>
      <c r="W133" s="0" t="n"/>
      <c r="X133" s="0" t="n"/>
      <c r="Y133" s="0" t="n"/>
      <c r="Z133" s="0" t="n"/>
      <c r="AA133" s="0" t="n"/>
      <c r="AB133" s="0" t="n"/>
      <c r="AC133" s="0" t="n"/>
      <c r="AD133" s="0" t="n"/>
    </row>
    <row r="134" ht="15.5" customHeight="1" s="1178">
      <c r="B134" s="94" t="n">
        <v>1</v>
      </c>
      <c r="C134" s="95" t="n">
        <v>8500</v>
      </c>
      <c r="D134" s="95" t="n">
        <v>0</v>
      </c>
      <c r="E134" s="95" t="n">
        <v>0</v>
      </c>
      <c r="F134" s="95" t="n">
        <v>0</v>
      </c>
      <c r="G134" s="95" t="n">
        <v>0</v>
      </c>
      <c r="H134" s="95" t="n">
        <v>0</v>
      </c>
      <c r="I134" s="95" t="n">
        <v>0</v>
      </c>
      <c r="J134" s="95" t="n">
        <v>0</v>
      </c>
      <c r="K134" s="95" t="n">
        <v>0</v>
      </c>
      <c r="L134" s="95" t="n">
        <v>0</v>
      </c>
      <c r="M134" s="1474" t="n"/>
      <c r="N134" s="0" t="n"/>
      <c r="O134" s="0" t="n"/>
      <c r="P134" s="0" t="n"/>
      <c r="Q134" s="0" t="n"/>
      <c r="R134" s="0" t="n"/>
      <c r="S134" s="0" t="n"/>
      <c r="T134" s="0" t="n"/>
      <c r="U134" s="0" t="n"/>
      <c r="V134" s="0" t="n"/>
      <c r="W134" s="0" t="n"/>
      <c r="X134" s="0" t="n"/>
      <c r="Y134" s="0" t="n"/>
      <c r="Z134" s="0" t="n"/>
      <c r="AA134" s="0" t="n"/>
      <c r="AB134" s="0" t="n"/>
      <c r="AC134" s="0" t="n"/>
      <c r="AD134" s="0" t="n"/>
    </row>
    <row r="135" ht="15.5" customHeight="1" s="1178">
      <c r="B135" s="94" t="n">
        <v>2</v>
      </c>
      <c r="C135" s="95" t="n">
        <v>8500</v>
      </c>
      <c r="D135" s="95" t="n">
        <v>0</v>
      </c>
      <c r="E135" s="95" t="n">
        <v>0</v>
      </c>
      <c r="F135" s="95" t="n">
        <v>0</v>
      </c>
      <c r="G135" s="95" t="n">
        <v>0</v>
      </c>
      <c r="H135" s="95" t="n">
        <v>0</v>
      </c>
      <c r="I135" s="95" t="n">
        <v>0</v>
      </c>
      <c r="J135" s="95" t="n">
        <v>0</v>
      </c>
      <c r="K135" s="95" t="n">
        <v>0</v>
      </c>
      <c r="L135" s="95" t="n">
        <v>0</v>
      </c>
      <c r="M135" s="1474" t="n"/>
      <c r="N135" s="0" t="n"/>
      <c r="O135" s="0" t="n"/>
      <c r="P135" s="0" t="n"/>
      <c r="Q135" s="0" t="n"/>
      <c r="R135" s="0" t="n"/>
      <c r="S135" s="0" t="n"/>
      <c r="T135" s="0" t="n"/>
      <c r="U135" s="0" t="n"/>
      <c r="V135" s="0" t="n"/>
      <c r="W135" s="0" t="n"/>
      <c r="X135" s="0" t="n"/>
      <c r="Y135" s="0" t="n"/>
      <c r="Z135" s="0" t="n"/>
      <c r="AA135" s="0" t="n"/>
      <c r="AB135" s="0" t="n"/>
      <c r="AC135" s="0" t="n"/>
      <c r="AD135" s="0" t="n"/>
    </row>
    <row r="136" ht="15.5" customHeight="1" s="1178">
      <c r="B136" s="94" t="n">
        <v>3</v>
      </c>
      <c r="C136" s="95" t="n">
        <v>8600</v>
      </c>
      <c r="D136" s="95" t="n">
        <v>0</v>
      </c>
      <c r="E136" s="95" t="n">
        <v>0</v>
      </c>
      <c r="F136" s="95" t="n">
        <v>0</v>
      </c>
      <c r="G136" s="95" t="n">
        <v>0</v>
      </c>
      <c r="H136" s="95" t="n">
        <v>0</v>
      </c>
      <c r="I136" s="95" t="n">
        <v>0</v>
      </c>
      <c r="J136" s="95" t="n">
        <v>0</v>
      </c>
      <c r="K136" s="95" t="n">
        <v>0</v>
      </c>
      <c r="L136" s="95" t="n">
        <v>0</v>
      </c>
      <c r="M136" s="1474" t="n"/>
      <c r="N136" s="0" t="n"/>
      <c r="O136" s="0" t="n"/>
      <c r="P136" s="0" t="n"/>
      <c r="Q136" s="0" t="n"/>
      <c r="R136" s="0" t="n"/>
      <c r="S136" s="0" t="n"/>
      <c r="T136" s="0" t="n"/>
      <c r="U136" s="0" t="n"/>
      <c r="V136" s="0" t="n"/>
      <c r="W136" s="0" t="n"/>
      <c r="X136" s="0" t="n"/>
      <c r="Y136" s="0" t="n"/>
      <c r="Z136" s="0" t="n"/>
      <c r="AA136" s="0" t="n"/>
      <c r="AB136" s="0" t="n"/>
      <c r="AC136" s="0" t="n"/>
      <c r="AD136" s="0" t="n"/>
    </row>
    <row r="137" ht="15.5" customHeight="1" s="1178">
      <c r="B137" s="94" t="n">
        <v>4</v>
      </c>
      <c r="C137" s="95" t="n">
        <v>8600</v>
      </c>
      <c r="D137" s="95" t="n">
        <v>0</v>
      </c>
      <c r="E137" s="95" t="n">
        <v>0</v>
      </c>
      <c r="F137" s="95" t="n">
        <v>0</v>
      </c>
      <c r="G137" s="95" t="n">
        <v>0</v>
      </c>
      <c r="H137" s="95" t="n">
        <v>0</v>
      </c>
      <c r="I137" s="95" t="n">
        <v>0</v>
      </c>
      <c r="J137" s="95" t="n">
        <v>0</v>
      </c>
      <c r="K137" s="95" t="n">
        <v>0</v>
      </c>
      <c r="L137" s="95" t="n">
        <v>0</v>
      </c>
      <c r="M137" s="1474" t="n"/>
      <c r="N137" s="0" t="n"/>
      <c r="O137" s="0" t="n"/>
      <c r="P137" s="0" t="n"/>
      <c r="Q137" s="0" t="n"/>
      <c r="R137" s="0" t="n"/>
      <c r="S137" s="0" t="n"/>
      <c r="T137" s="0" t="n"/>
      <c r="U137" s="0" t="n"/>
      <c r="V137" s="0" t="n"/>
      <c r="W137" s="0" t="n"/>
      <c r="X137" s="0" t="n"/>
      <c r="Y137" s="0" t="n"/>
      <c r="Z137" s="0" t="n"/>
      <c r="AA137" s="0" t="n"/>
      <c r="AB137" s="0" t="n"/>
      <c r="AC137" s="0" t="n"/>
      <c r="AD137" s="0" t="n"/>
    </row>
    <row r="138" ht="15.5" customHeight="1" s="1178">
      <c r="B138" s="94" t="n">
        <v>5</v>
      </c>
      <c r="C138" s="95" t="n">
        <v>8600</v>
      </c>
      <c r="D138" s="95" t="n">
        <v>0</v>
      </c>
      <c r="E138" s="95" t="n">
        <v>0</v>
      </c>
      <c r="F138" s="95" t="n">
        <v>0</v>
      </c>
      <c r="G138" s="95" t="n">
        <v>0</v>
      </c>
      <c r="H138" s="95" t="n">
        <v>0</v>
      </c>
      <c r="I138" s="95" t="n">
        <v>0</v>
      </c>
      <c r="J138" s="95" t="n">
        <v>0</v>
      </c>
      <c r="K138" s="95" t="n">
        <v>0</v>
      </c>
      <c r="L138" s="95" t="n">
        <v>0</v>
      </c>
      <c r="M138" s="1474" t="n"/>
      <c r="N138" s="0" t="n"/>
      <c r="O138" s="0" t="n"/>
      <c r="P138" s="0" t="n"/>
      <c r="Q138" s="0" t="n"/>
      <c r="R138" s="0" t="n"/>
      <c r="S138" s="0" t="n"/>
      <c r="T138" s="0" t="n"/>
      <c r="U138" s="0" t="n"/>
      <c r="V138" s="0" t="n"/>
      <c r="W138" s="0" t="n"/>
      <c r="X138" s="0" t="n"/>
      <c r="Y138" s="0" t="n"/>
      <c r="Z138" s="0" t="n"/>
      <c r="AA138" s="0" t="n"/>
      <c r="AB138" s="0" t="n"/>
      <c r="AC138" s="0" t="n"/>
      <c r="AD138" s="0" t="n"/>
    </row>
    <row r="139" ht="15.5" customHeight="1" s="1178">
      <c r="B139" s="94" t="n">
        <v>6</v>
      </c>
      <c r="C139" s="95" t="n">
        <v>8600</v>
      </c>
      <c r="D139" s="95" t="n">
        <v>0</v>
      </c>
      <c r="E139" s="95" t="n">
        <v>0</v>
      </c>
      <c r="F139" s="95" t="n">
        <v>0</v>
      </c>
      <c r="G139" s="95" t="n">
        <v>0</v>
      </c>
      <c r="H139" s="95" t="n">
        <v>0</v>
      </c>
      <c r="I139" s="95" t="n">
        <v>0</v>
      </c>
      <c r="J139" s="95" t="n">
        <v>0</v>
      </c>
      <c r="K139" s="95" t="n">
        <v>0</v>
      </c>
      <c r="L139" s="95" t="n">
        <v>0</v>
      </c>
      <c r="M139" s="1475" t="n"/>
      <c r="N139" s="0" t="n"/>
      <c r="O139" s="0" t="n"/>
      <c r="P139" s="0" t="n"/>
      <c r="Q139" s="0" t="n"/>
      <c r="R139" s="0" t="n"/>
      <c r="S139" s="0" t="n"/>
      <c r="T139" s="0" t="n"/>
      <c r="U139" s="0" t="n"/>
      <c r="V139" s="0" t="n"/>
      <c r="W139" s="0" t="n"/>
      <c r="X139" s="0" t="n"/>
      <c r="Y139" s="0" t="n"/>
      <c r="Z139" s="0" t="n"/>
      <c r="AA139" s="0" t="n"/>
      <c r="AB139" s="0" t="n"/>
      <c r="AC139" s="0" t="n"/>
      <c r="AD139" s="0" t="n"/>
    </row>
    <row r="140" ht="15.5" customHeight="1" s="1178">
      <c r="B140" s="94" t="n">
        <v>7</v>
      </c>
      <c r="C140" s="95" t="n">
        <v>8600</v>
      </c>
      <c r="D140" s="95" t="n">
        <v>0</v>
      </c>
      <c r="E140" s="95" t="n">
        <v>0</v>
      </c>
      <c r="F140" s="95" t="n">
        <v>0</v>
      </c>
      <c r="G140" s="95" t="n">
        <v>0</v>
      </c>
      <c r="H140" s="95" t="n">
        <v>0</v>
      </c>
      <c r="I140" s="95" t="n">
        <v>0</v>
      </c>
      <c r="J140" s="95" t="n">
        <v>0</v>
      </c>
      <c r="K140" s="95" t="n">
        <v>0</v>
      </c>
      <c r="L140" s="95" t="n">
        <v>0</v>
      </c>
      <c r="M140" s="1475" t="n"/>
      <c r="N140" s="0" t="n"/>
      <c r="O140" s="0" t="n"/>
      <c r="P140" s="0" t="n"/>
      <c r="Q140" s="0" t="n"/>
      <c r="R140" s="0" t="n"/>
      <c r="S140" s="0" t="n"/>
      <c r="T140" s="0" t="n"/>
      <c r="U140" s="0" t="n"/>
      <c r="V140" s="0" t="n"/>
      <c r="W140" s="0" t="n"/>
      <c r="X140" s="0" t="n"/>
      <c r="Y140" s="0" t="n"/>
      <c r="Z140" s="0" t="n"/>
      <c r="AA140" s="0" t="n"/>
      <c r="AB140" s="0" t="n"/>
      <c r="AC140" s="0" t="n"/>
      <c r="AD140" s="0" t="n"/>
    </row>
    <row r="141" ht="15.5" customHeight="1" s="1178">
      <c r="B141" s="94" t="n">
        <v>8</v>
      </c>
      <c r="C141" s="95" t="n">
        <v>8500</v>
      </c>
      <c r="D141" s="95" t="n">
        <v>0</v>
      </c>
      <c r="E141" s="95" t="n">
        <v>0</v>
      </c>
      <c r="F141" s="95" t="n">
        <v>0</v>
      </c>
      <c r="G141" s="95" t="n">
        <v>0</v>
      </c>
      <c r="H141" s="95" t="n">
        <v>0</v>
      </c>
      <c r="I141" s="95" t="n">
        <v>0</v>
      </c>
      <c r="J141" s="95" t="n">
        <v>0</v>
      </c>
      <c r="K141" s="95" t="n">
        <v>0</v>
      </c>
      <c r="L141" s="95" t="n">
        <v>0</v>
      </c>
      <c r="M141" s="1475" t="n"/>
      <c r="N141" s="0" t="n"/>
      <c r="O141" s="0" t="n"/>
      <c r="P141" s="0" t="n"/>
      <c r="Q141" s="0" t="n"/>
      <c r="R141" s="0" t="n"/>
      <c r="S141" s="0" t="n"/>
      <c r="T141" s="0" t="n"/>
      <c r="U141" s="0" t="n"/>
      <c r="V141" s="0" t="n"/>
      <c r="W141" s="0" t="n"/>
      <c r="X141" s="0" t="n"/>
      <c r="Y141" s="0" t="n"/>
      <c r="Z141" s="0" t="n"/>
      <c r="AA141" s="0" t="n"/>
      <c r="AB141" s="0" t="n"/>
      <c r="AC141" s="0" t="n"/>
      <c r="AD141" s="0" t="n"/>
    </row>
    <row r="142" ht="15.5" customHeight="1" s="1178">
      <c r="B142" s="91" t="inlineStr">
        <is>
          <t>产品销售时间序列数据 产品D 市场3</t>
        </is>
      </c>
      <c r="N142" s="0" t="n"/>
      <c r="O142" s="0" t="n"/>
      <c r="P142" s="0" t="n"/>
      <c r="Q142" s="0" t="n"/>
      <c r="R142" s="0" t="n"/>
      <c r="S142" s="0" t="n"/>
      <c r="T142" s="0" t="n"/>
      <c r="U142" s="0" t="n"/>
      <c r="V142" s="0" t="n"/>
      <c r="W142" s="0" t="n"/>
      <c r="X142" s="0" t="n"/>
      <c r="Y142" s="0" t="n"/>
      <c r="Z142" s="0" t="n"/>
      <c r="AA142" s="0" t="n"/>
      <c r="AB142" s="0" t="n"/>
      <c r="AC142" s="0" t="n"/>
      <c r="AD142" s="0" t="n"/>
    </row>
    <row r="143" ht="24" customHeight="1" s="1178">
      <c r="B143" s="92" t="inlineStr">
        <is>
          <t>期数(期)</t>
        </is>
      </c>
      <c r="C143" s="93" t="inlineStr">
        <is>
          <t>价格(元)</t>
        </is>
      </c>
      <c r="D143" s="93" t="inlineStr">
        <is>
          <t>促销(元)</t>
        </is>
      </c>
      <c r="E143" s="93" t="inlineStr">
        <is>
          <t>广告(元)</t>
        </is>
      </c>
      <c r="F143" s="93" t="inlineStr">
        <is>
          <t>等级(级)</t>
        </is>
      </c>
      <c r="G143" s="93" t="inlineStr">
        <is>
          <t>需求(件)</t>
        </is>
      </c>
      <c r="H143" s="93" t="inlineStr">
        <is>
          <t>销售量(件)</t>
        </is>
      </c>
      <c r="I143" s="93" t="inlineStr">
        <is>
          <t>库存(件)</t>
        </is>
      </c>
      <c r="J143" s="93" t="inlineStr">
        <is>
          <t>订货(件)</t>
        </is>
      </c>
      <c r="K143" s="93" t="inlineStr">
        <is>
          <t>正品率</t>
        </is>
      </c>
      <c r="L143" s="96" t="inlineStr">
        <is>
          <t>市场份额</t>
        </is>
      </c>
      <c r="M143" s="93" t="n"/>
      <c r="N143" s="0" t="n"/>
      <c r="O143" s="0" t="n"/>
      <c r="P143" s="0" t="n"/>
      <c r="Q143" s="0" t="n"/>
      <c r="R143" s="0" t="n"/>
      <c r="S143" s="0" t="n"/>
      <c r="T143" s="0" t="n"/>
      <c r="U143" s="0" t="n"/>
      <c r="V143" s="0" t="n"/>
      <c r="W143" s="0" t="n"/>
      <c r="X143" s="0" t="n"/>
      <c r="Y143" s="0" t="n"/>
      <c r="Z143" s="0" t="n"/>
      <c r="AA143" s="0" t="n"/>
      <c r="AB143" s="0" t="n"/>
      <c r="AC143" s="0" t="n"/>
      <c r="AD143" s="0" t="n"/>
    </row>
    <row r="144" ht="15.5" customHeight="1" s="1178">
      <c r="B144" s="94" t="n">
        <v>1</v>
      </c>
      <c r="C144" s="95" t="n">
        <v>8800</v>
      </c>
      <c r="D144" s="95" t="n">
        <v>0</v>
      </c>
      <c r="E144" s="95" t="n">
        <v>0</v>
      </c>
      <c r="F144" s="95" t="n">
        <v>0</v>
      </c>
      <c r="G144" s="95" t="n">
        <v>0</v>
      </c>
      <c r="H144" s="95" t="n">
        <v>0</v>
      </c>
      <c r="I144" s="95" t="n">
        <v>0</v>
      </c>
      <c r="J144" s="95" t="n">
        <v>0</v>
      </c>
      <c r="K144" s="95" t="n">
        <v>0</v>
      </c>
      <c r="L144" s="95" t="n">
        <v>0</v>
      </c>
      <c r="M144" s="1474" t="n"/>
      <c r="N144" s="0" t="n"/>
      <c r="O144" s="0" t="n"/>
      <c r="P144" s="0" t="n"/>
      <c r="Q144" s="0" t="n"/>
      <c r="R144" s="0" t="n"/>
      <c r="S144" s="0" t="n"/>
      <c r="T144" s="0" t="n"/>
      <c r="U144" s="0" t="n"/>
      <c r="V144" s="0" t="n"/>
      <c r="W144" s="0" t="n"/>
      <c r="X144" s="0" t="n"/>
      <c r="Y144" s="0" t="n"/>
      <c r="Z144" s="0" t="n"/>
      <c r="AA144" s="0" t="n"/>
      <c r="AB144" s="0" t="n"/>
      <c r="AC144" s="0" t="n"/>
      <c r="AD144" s="0" t="n"/>
    </row>
    <row r="145" ht="15.5" customHeight="1" s="1178">
      <c r="B145" s="94" t="n">
        <v>2</v>
      </c>
      <c r="C145" s="95" t="n">
        <v>8800</v>
      </c>
      <c r="D145" s="95" t="n">
        <v>0</v>
      </c>
      <c r="E145" s="95" t="n">
        <v>0</v>
      </c>
      <c r="F145" s="95" t="n">
        <v>0</v>
      </c>
      <c r="G145" s="95" t="n">
        <v>0</v>
      </c>
      <c r="H145" s="95" t="n">
        <v>0</v>
      </c>
      <c r="I145" s="95" t="n">
        <v>0</v>
      </c>
      <c r="J145" s="95" t="n">
        <v>0</v>
      </c>
      <c r="K145" s="95" t="n">
        <v>0</v>
      </c>
      <c r="L145" s="95" t="n">
        <v>0</v>
      </c>
      <c r="M145" s="1474" t="n"/>
      <c r="N145" s="0" t="n"/>
      <c r="O145" s="0" t="n"/>
      <c r="P145" s="0" t="n"/>
      <c r="Q145" s="0" t="n"/>
      <c r="R145" s="0" t="n"/>
      <c r="S145" s="0" t="n"/>
      <c r="T145" s="0" t="n"/>
      <c r="U145" s="0" t="n"/>
      <c r="V145" s="0" t="n"/>
      <c r="W145" s="0" t="n"/>
      <c r="X145" s="0" t="n"/>
      <c r="Y145" s="0" t="n"/>
      <c r="Z145" s="0" t="n"/>
      <c r="AA145" s="0" t="n"/>
      <c r="AB145" s="0" t="n"/>
      <c r="AC145" s="0" t="n"/>
      <c r="AD145" s="0" t="n"/>
    </row>
    <row r="146" ht="15.5" customHeight="1" s="1178">
      <c r="B146" s="94" t="n">
        <v>3</v>
      </c>
      <c r="C146" s="95" t="n">
        <v>8900</v>
      </c>
      <c r="D146" s="95" t="n">
        <v>0</v>
      </c>
      <c r="E146" s="95" t="n">
        <v>0</v>
      </c>
      <c r="F146" s="95" t="n">
        <v>0</v>
      </c>
      <c r="G146" s="95" t="n">
        <v>0</v>
      </c>
      <c r="H146" s="95" t="n">
        <v>0</v>
      </c>
      <c r="I146" s="95" t="n">
        <v>0</v>
      </c>
      <c r="J146" s="95" t="n">
        <v>0</v>
      </c>
      <c r="K146" s="95" t="n">
        <v>0</v>
      </c>
      <c r="L146" s="95" t="n">
        <v>0</v>
      </c>
      <c r="M146" s="1474" t="n"/>
      <c r="N146" s="0" t="n"/>
      <c r="O146" s="0" t="n"/>
      <c r="P146" s="0" t="n"/>
      <c r="Q146" s="0" t="n"/>
      <c r="R146" s="0" t="n"/>
      <c r="S146" s="0" t="n"/>
      <c r="T146" s="0" t="n"/>
      <c r="U146" s="0" t="n"/>
      <c r="V146" s="0" t="n"/>
      <c r="W146" s="0" t="n"/>
      <c r="X146" s="0" t="n"/>
      <c r="Y146" s="0" t="n"/>
      <c r="Z146" s="0" t="n"/>
      <c r="AA146" s="0" t="n"/>
      <c r="AB146" s="0" t="n"/>
      <c r="AC146" s="0" t="n"/>
      <c r="AD146" s="0" t="n"/>
    </row>
    <row r="147" ht="15.5" customHeight="1" s="1178">
      <c r="B147" s="94" t="n">
        <v>4</v>
      </c>
      <c r="C147" s="95" t="n">
        <v>8900</v>
      </c>
      <c r="D147" s="95" t="n">
        <v>0</v>
      </c>
      <c r="E147" s="95" t="n">
        <v>0</v>
      </c>
      <c r="F147" s="95" t="n">
        <v>0</v>
      </c>
      <c r="G147" s="95" t="n">
        <v>0</v>
      </c>
      <c r="H147" s="95" t="n">
        <v>0</v>
      </c>
      <c r="I147" s="95" t="n">
        <v>0</v>
      </c>
      <c r="J147" s="95" t="n">
        <v>0</v>
      </c>
      <c r="K147" s="95" t="n">
        <v>0</v>
      </c>
      <c r="L147" s="95" t="n">
        <v>0</v>
      </c>
      <c r="M147" s="1474" t="n"/>
      <c r="N147" s="0" t="n"/>
      <c r="O147" s="0" t="n"/>
      <c r="P147" s="0" t="n"/>
      <c r="Q147" s="0" t="n"/>
      <c r="R147" s="0" t="n"/>
      <c r="S147" s="0" t="n"/>
      <c r="T147" s="0" t="n"/>
      <c r="U147" s="0" t="n"/>
      <c r="V147" s="0" t="n"/>
      <c r="W147" s="0" t="n"/>
      <c r="X147" s="0" t="n"/>
      <c r="Y147" s="0" t="n"/>
      <c r="Z147" s="0" t="n"/>
      <c r="AA147" s="0" t="n"/>
      <c r="AB147" s="0" t="n"/>
      <c r="AC147" s="0" t="n"/>
      <c r="AD147" s="0" t="n"/>
    </row>
    <row r="148" ht="15.5" customHeight="1" s="1178">
      <c r="B148" s="94" t="n">
        <v>5</v>
      </c>
      <c r="C148" s="95" t="n">
        <v>8900</v>
      </c>
      <c r="D148" s="95" t="n">
        <v>0</v>
      </c>
      <c r="E148" s="95" t="n">
        <v>0</v>
      </c>
      <c r="F148" s="95" t="n">
        <v>0</v>
      </c>
      <c r="G148" s="95" t="n">
        <v>0</v>
      </c>
      <c r="H148" s="95" t="n">
        <v>0</v>
      </c>
      <c r="I148" s="95" t="n">
        <v>0</v>
      </c>
      <c r="J148" s="95" t="n">
        <v>0</v>
      </c>
      <c r="K148" s="95" t="n">
        <v>0</v>
      </c>
      <c r="L148" s="95" t="n">
        <v>0</v>
      </c>
      <c r="M148" s="1474" t="n"/>
      <c r="N148" s="0" t="n"/>
      <c r="O148" s="0" t="n"/>
      <c r="P148" s="0" t="n"/>
      <c r="Q148" s="0" t="n"/>
      <c r="R148" s="0" t="n"/>
      <c r="S148" s="0" t="n"/>
      <c r="T148" s="0" t="n"/>
      <c r="U148" s="0" t="n"/>
      <c r="V148" s="0" t="n"/>
      <c r="W148" s="0" t="n"/>
      <c r="X148" s="0" t="n"/>
      <c r="Y148" s="0" t="n"/>
      <c r="Z148" s="0" t="n"/>
      <c r="AA148" s="0" t="n"/>
      <c r="AB148" s="0" t="n"/>
      <c r="AC148" s="0" t="n"/>
      <c r="AD148" s="0" t="n"/>
    </row>
    <row r="149" ht="15.5" customHeight="1" s="1178">
      <c r="B149" s="94" t="n">
        <v>6</v>
      </c>
      <c r="C149" s="95" t="n">
        <v>8900</v>
      </c>
      <c r="D149" s="95" t="n">
        <v>0</v>
      </c>
      <c r="E149" s="95" t="n">
        <v>0</v>
      </c>
      <c r="F149" s="95" t="n">
        <v>0</v>
      </c>
      <c r="G149" s="95" t="n">
        <v>0</v>
      </c>
      <c r="H149" s="95" t="n">
        <v>0</v>
      </c>
      <c r="I149" s="95" t="n">
        <v>0</v>
      </c>
      <c r="J149" s="95" t="n">
        <v>0</v>
      </c>
      <c r="K149" s="95" t="n">
        <v>0</v>
      </c>
      <c r="L149" s="95" t="n">
        <v>0</v>
      </c>
      <c r="M149" s="1475" t="n"/>
      <c r="N149" s="0" t="n"/>
      <c r="O149" s="0" t="n"/>
      <c r="P149" s="0" t="n"/>
      <c r="Q149" s="0" t="n"/>
      <c r="R149" s="0" t="n"/>
      <c r="S149" s="0" t="n"/>
      <c r="T149" s="0" t="n"/>
      <c r="U149" s="0" t="n"/>
      <c r="V149" s="0" t="n"/>
      <c r="W149" s="0" t="n"/>
      <c r="X149" s="0" t="n"/>
      <c r="Y149" s="0" t="n"/>
      <c r="Z149" s="0" t="n"/>
      <c r="AA149" s="0" t="n"/>
      <c r="AB149" s="0" t="n"/>
      <c r="AC149" s="0" t="n"/>
      <c r="AD149" s="0" t="n"/>
    </row>
    <row r="150" ht="15.5" customHeight="1" s="1178">
      <c r="B150" s="94" t="n">
        <v>7</v>
      </c>
      <c r="C150" s="95" t="n">
        <v>8900</v>
      </c>
      <c r="D150" s="95" t="n">
        <v>0</v>
      </c>
      <c r="E150" s="95" t="n">
        <v>0</v>
      </c>
      <c r="F150" s="95" t="n">
        <v>0</v>
      </c>
      <c r="G150" s="95" t="n">
        <v>0</v>
      </c>
      <c r="H150" s="95" t="n">
        <v>0</v>
      </c>
      <c r="I150" s="95" t="n">
        <v>0</v>
      </c>
      <c r="J150" s="95" t="n">
        <v>0</v>
      </c>
      <c r="K150" s="95" t="n">
        <v>0</v>
      </c>
      <c r="L150" s="95" t="n">
        <v>0</v>
      </c>
      <c r="M150" s="1475" t="n"/>
      <c r="N150" s="0" t="n"/>
      <c r="O150" s="0" t="n"/>
      <c r="P150" s="0" t="n"/>
      <c r="Q150" s="0" t="n"/>
      <c r="R150" s="0" t="n"/>
      <c r="S150" s="0" t="n"/>
      <c r="T150" s="0" t="n"/>
      <c r="U150" s="0" t="n"/>
      <c r="V150" s="0" t="n"/>
      <c r="W150" s="0" t="n"/>
      <c r="X150" s="0" t="n"/>
      <c r="Y150" s="0" t="n"/>
      <c r="Z150" s="0" t="n"/>
      <c r="AA150" s="0" t="n"/>
      <c r="AB150" s="0" t="n"/>
      <c r="AC150" s="0" t="n"/>
      <c r="AD150" s="0" t="n"/>
    </row>
    <row r="151" ht="15.5" customHeight="1" s="1178">
      <c r="B151" s="94" t="n">
        <v>8</v>
      </c>
      <c r="C151" s="95" t="n">
        <v>8800</v>
      </c>
      <c r="D151" s="95" t="n">
        <v>0</v>
      </c>
      <c r="E151" s="95" t="n">
        <v>0</v>
      </c>
      <c r="F151" s="95" t="n">
        <v>0</v>
      </c>
      <c r="G151" s="95" t="n">
        <v>0</v>
      </c>
      <c r="H151" s="95" t="n">
        <v>0</v>
      </c>
      <c r="I151" s="95" t="n">
        <v>0</v>
      </c>
      <c r="J151" s="95" t="n">
        <v>0</v>
      </c>
      <c r="K151" s="95" t="n">
        <v>0</v>
      </c>
      <c r="L151" s="95" t="n">
        <v>0</v>
      </c>
      <c r="M151" s="1475" t="n"/>
      <c r="N151" s="0" t="n"/>
      <c r="O151" s="0" t="n"/>
      <c r="P151" s="0" t="n"/>
      <c r="Q151" s="0" t="n"/>
      <c r="R151" s="0" t="n"/>
      <c r="S151" s="0" t="n"/>
      <c r="T151" s="0" t="n"/>
      <c r="U151" s="0" t="n"/>
      <c r="V151" s="0" t="n"/>
      <c r="W151" s="0" t="n"/>
      <c r="X151" s="0" t="n"/>
      <c r="Y151" s="0" t="n"/>
      <c r="Z151" s="0" t="n"/>
      <c r="AA151" s="0" t="n"/>
      <c r="AB151" s="0" t="n"/>
      <c r="AC151" s="0" t="n"/>
      <c r="AD151" s="0" t="n"/>
    </row>
    <row r="152" ht="15.5" customHeight="1" s="1178">
      <c r="B152" s="91" t="inlineStr">
        <is>
          <t>产品销售时间序列数据 产品D 市场4</t>
        </is>
      </c>
      <c r="N152" s="0" t="n"/>
      <c r="O152" s="0" t="n"/>
      <c r="P152" s="0" t="n"/>
      <c r="Q152" s="0" t="n"/>
      <c r="R152" s="0" t="n"/>
      <c r="S152" s="0" t="n"/>
      <c r="T152" s="0" t="n"/>
      <c r="U152" s="0" t="n"/>
      <c r="V152" s="0" t="n"/>
      <c r="W152" s="0" t="n"/>
      <c r="X152" s="0" t="n"/>
      <c r="Y152" s="0" t="n"/>
      <c r="Z152" s="0" t="n"/>
      <c r="AA152" s="0" t="n"/>
      <c r="AB152" s="0" t="n"/>
      <c r="AC152" s="0" t="n"/>
      <c r="AD152" s="0" t="n"/>
    </row>
    <row r="153" ht="24" customHeight="1" s="1178">
      <c r="B153" s="92" t="inlineStr">
        <is>
          <t>期数(期)</t>
        </is>
      </c>
      <c r="C153" s="93" t="inlineStr">
        <is>
          <t>价格(元)</t>
        </is>
      </c>
      <c r="D153" s="93" t="inlineStr">
        <is>
          <t>促销(元)</t>
        </is>
      </c>
      <c r="E153" s="93" t="inlineStr">
        <is>
          <t>广告(元)</t>
        </is>
      </c>
      <c r="F153" s="93" t="inlineStr">
        <is>
          <t>等级(级)</t>
        </is>
      </c>
      <c r="G153" s="93" t="inlineStr">
        <is>
          <t>需求(件)</t>
        </is>
      </c>
      <c r="H153" s="93" t="inlineStr">
        <is>
          <t>销售量(件)</t>
        </is>
      </c>
      <c r="I153" s="93" t="inlineStr">
        <is>
          <t>库存(件)</t>
        </is>
      </c>
      <c r="J153" s="93" t="inlineStr">
        <is>
          <t>订货(件)</t>
        </is>
      </c>
      <c r="K153" s="93" t="inlineStr">
        <is>
          <t>正品率</t>
        </is>
      </c>
      <c r="L153" s="96" t="inlineStr">
        <is>
          <t>市场份额</t>
        </is>
      </c>
      <c r="M153" s="93" t="n"/>
      <c r="N153" s="0" t="n"/>
      <c r="O153" s="0" t="n"/>
      <c r="P153" s="0" t="n"/>
      <c r="Q153" s="0" t="n"/>
      <c r="R153" s="0" t="n"/>
      <c r="S153" s="0" t="n"/>
      <c r="T153" s="0" t="n"/>
      <c r="U153" s="0" t="n"/>
      <c r="V153" s="0" t="n"/>
      <c r="W153" s="0" t="n"/>
      <c r="X153" s="0" t="n"/>
      <c r="Y153" s="0" t="n"/>
      <c r="Z153" s="0" t="n"/>
      <c r="AA153" s="0" t="n"/>
      <c r="AB153" s="0" t="n"/>
      <c r="AC153" s="0" t="n"/>
      <c r="AD153" s="0" t="n"/>
    </row>
    <row r="154" ht="15.5" customHeight="1" s="1178">
      <c r="B154" s="94" t="n">
        <v>1</v>
      </c>
      <c r="C154" s="95" t="n">
        <v>8800</v>
      </c>
      <c r="D154" s="95" t="n">
        <v>0</v>
      </c>
      <c r="E154" s="95" t="n">
        <v>0</v>
      </c>
      <c r="F154" s="95" t="n">
        <v>0</v>
      </c>
      <c r="G154" s="95" t="n">
        <v>0</v>
      </c>
      <c r="H154" s="95" t="n">
        <v>0</v>
      </c>
      <c r="I154" s="95" t="n">
        <v>0</v>
      </c>
      <c r="J154" s="95" t="n">
        <v>0</v>
      </c>
      <c r="K154" s="95" t="n">
        <v>0</v>
      </c>
      <c r="L154" s="95" t="n">
        <v>0</v>
      </c>
      <c r="M154" s="1474" t="n"/>
      <c r="N154" s="0" t="n"/>
      <c r="O154" s="0" t="n"/>
      <c r="P154" s="0" t="n"/>
      <c r="Q154" s="0" t="n"/>
      <c r="R154" s="0" t="n"/>
      <c r="S154" s="0" t="n"/>
      <c r="T154" s="0" t="n"/>
      <c r="U154" s="0" t="n"/>
      <c r="V154" s="0" t="n"/>
      <c r="W154" s="0" t="n"/>
      <c r="X154" s="0" t="n"/>
      <c r="Y154" s="0" t="n"/>
      <c r="Z154" s="0" t="n"/>
      <c r="AA154" s="0" t="n"/>
      <c r="AB154" s="0" t="n"/>
      <c r="AC154" s="0" t="n"/>
      <c r="AD154" s="0" t="n"/>
    </row>
    <row r="155" ht="15.5" customHeight="1" s="1178">
      <c r="B155" s="94" t="n">
        <v>2</v>
      </c>
      <c r="C155" s="95" t="n">
        <v>8800</v>
      </c>
      <c r="D155" s="95" t="n">
        <v>0</v>
      </c>
      <c r="E155" s="95" t="n">
        <v>0</v>
      </c>
      <c r="F155" s="95" t="n">
        <v>0</v>
      </c>
      <c r="G155" s="95" t="n">
        <v>0</v>
      </c>
      <c r="H155" s="95" t="n">
        <v>0</v>
      </c>
      <c r="I155" s="95" t="n">
        <v>0</v>
      </c>
      <c r="J155" s="95" t="n">
        <v>0</v>
      </c>
      <c r="K155" s="95" t="n">
        <v>0</v>
      </c>
      <c r="L155" s="95" t="n">
        <v>0</v>
      </c>
      <c r="M155" s="1474" t="n"/>
      <c r="N155" s="0" t="n"/>
      <c r="O155" s="0" t="n"/>
      <c r="P155" s="0" t="n"/>
      <c r="Q155" s="0" t="n"/>
      <c r="R155" s="0" t="n"/>
      <c r="S155" s="0" t="n"/>
      <c r="T155" s="0" t="n"/>
      <c r="U155" s="0" t="n"/>
      <c r="V155" s="0" t="n"/>
      <c r="W155" s="0" t="n"/>
      <c r="X155" s="0" t="n"/>
      <c r="Y155" s="0" t="n"/>
      <c r="Z155" s="0" t="n"/>
      <c r="AA155" s="0" t="n"/>
      <c r="AB155" s="0" t="n"/>
      <c r="AC155" s="0" t="n"/>
      <c r="AD155" s="0" t="n"/>
    </row>
    <row r="156" ht="15.5" customHeight="1" s="1178">
      <c r="B156" s="94" t="n">
        <v>3</v>
      </c>
      <c r="C156" s="95" t="n">
        <v>8900</v>
      </c>
      <c r="D156" s="95" t="n">
        <v>0</v>
      </c>
      <c r="E156" s="95" t="n">
        <v>0</v>
      </c>
      <c r="F156" s="95" t="n">
        <v>0</v>
      </c>
      <c r="G156" s="95" t="n">
        <v>0</v>
      </c>
      <c r="H156" s="95" t="n">
        <v>0</v>
      </c>
      <c r="I156" s="95" t="n">
        <v>0</v>
      </c>
      <c r="J156" s="95" t="n">
        <v>0</v>
      </c>
      <c r="K156" s="95" t="n">
        <v>0</v>
      </c>
      <c r="L156" s="95" t="n">
        <v>0</v>
      </c>
      <c r="M156" s="1474" t="n"/>
      <c r="N156" s="0" t="n"/>
      <c r="O156" s="0" t="n"/>
      <c r="P156" s="0" t="n"/>
      <c r="Q156" s="0" t="n"/>
      <c r="R156" s="0" t="n"/>
      <c r="S156" s="0" t="n"/>
      <c r="T156" s="0" t="n"/>
      <c r="U156" s="0" t="n"/>
      <c r="V156" s="0" t="n"/>
      <c r="W156" s="0" t="n"/>
      <c r="X156" s="0" t="n"/>
      <c r="Y156" s="0" t="n"/>
      <c r="Z156" s="0" t="n"/>
      <c r="AA156" s="0" t="n"/>
      <c r="AB156" s="0" t="n"/>
      <c r="AC156" s="0" t="n"/>
      <c r="AD156" s="0" t="n"/>
    </row>
    <row r="157" ht="15.5" customHeight="1" s="1178">
      <c r="B157" s="94" t="n">
        <v>4</v>
      </c>
      <c r="C157" s="95" t="n">
        <v>8900</v>
      </c>
      <c r="D157" s="95" t="n">
        <v>0</v>
      </c>
      <c r="E157" s="95" t="n">
        <v>0</v>
      </c>
      <c r="F157" s="95" t="n">
        <v>0</v>
      </c>
      <c r="G157" s="95" t="n">
        <v>0</v>
      </c>
      <c r="H157" s="95" t="n">
        <v>0</v>
      </c>
      <c r="I157" s="95" t="n">
        <v>0</v>
      </c>
      <c r="J157" s="95" t="n">
        <v>0</v>
      </c>
      <c r="K157" s="95" t="n">
        <v>0</v>
      </c>
      <c r="L157" s="95" t="n">
        <v>0</v>
      </c>
      <c r="M157" s="1474" t="n"/>
      <c r="N157" s="0" t="n"/>
      <c r="O157" s="0" t="n"/>
      <c r="P157" s="0" t="n"/>
      <c r="Q157" s="0" t="n"/>
      <c r="R157" s="0" t="n"/>
      <c r="S157" s="0" t="n"/>
      <c r="T157" s="0" t="n"/>
      <c r="U157" s="0" t="n"/>
      <c r="V157" s="0" t="n"/>
      <c r="W157" s="0" t="n"/>
      <c r="X157" s="0" t="n"/>
      <c r="Y157" s="0" t="n"/>
      <c r="Z157" s="0" t="n"/>
      <c r="AA157" s="0" t="n"/>
      <c r="AB157" s="0" t="n"/>
      <c r="AC157" s="0" t="n"/>
      <c r="AD157" s="0" t="n"/>
    </row>
    <row r="158" ht="15.5" customHeight="1" s="1178">
      <c r="B158" s="94" t="n">
        <v>5</v>
      </c>
      <c r="C158" s="95" t="n">
        <v>8900</v>
      </c>
      <c r="D158" s="95" t="n">
        <v>0</v>
      </c>
      <c r="E158" s="95" t="n">
        <v>0</v>
      </c>
      <c r="F158" s="95" t="n">
        <v>0</v>
      </c>
      <c r="G158" s="95" t="n">
        <v>0</v>
      </c>
      <c r="H158" s="95" t="n">
        <v>0</v>
      </c>
      <c r="I158" s="95" t="n">
        <v>0</v>
      </c>
      <c r="J158" s="95" t="n">
        <v>0</v>
      </c>
      <c r="K158" s="95" t="n">
        <v>0</v>
      </c>
      <c r="L158" s="95" t="n">
        <v>0</v>
      </c>
      <c r="M158" s="1474" t="n"/>
      <c r="N158" s="0" t="n"/>
      <c r="O158" s="0" t="n"/>
      <c r="P158" s="0" t="n"/>
      <c r="Q158" s="0" t="n"/>
      <c r="R158" s="0" t="n"/>
      <c r="S158" s="0" t="n"/>
      <c r="T158" s="0" t="n"/>
      <c r="U158" s="0" t="n"/>
      <c r="V158" s="0" t="n"/>
      <c r="W158" s="0" t="n"/>
      <c r="X158" s="0" t="n"/>
      <c r="Y158" s="0" t="n"/>
      <c r="Z158" s="0" t="n"/>
      <c r="AA158" s="0" t="n"/>
      <c r="AB158" s="0" t="n"/>
      <c r="AC158" s="0" t="n"/>
      <c r="AD158" s="0" t="n"/>
    </row>
    <row r="159" ht="15.5" customHeight="1" s="1178">
      <c r="B159" s="94" t="n">
        <v>6</v>
      </c>
      <c r="C159" s="95" t="n">
        <v>8900</v>
      </c>
      <c r="D159" s="95" t="n">
        <v>0</v>
      </c>
      <c r="E159" s="95" t="n">
        <v>0</v>
      </c>
      <c r="F159" s="95" t="n">
        <v>0</v>
      </c>
      <c r="G159" s="95" t="n">
        <v>0</v>
      </c>
      <c r="H159" s="95" t="n">
        <v>0</v>
      </c>
      <c r="I159" s="95" t="n">
        <v>0</v>
      </c>
      <c r="J159" s="95" t="n">
        <v>0</v>
      </c>
      <c r="K159" s="95" t="n">
        <v>0</v>
      </c>
      <c r="L159" s="95" t="n">
        <v>0</v>
      </c>
      <c r="M159" s="1475" t="n"/>
      <c r="N159" s="0" t="n"/>
      <c r="O159" s="0" t="n"/>
      <c r="P159" s="0" t="n"/>
      <c r="Q159" s="0" t="n"/>
      <c r="R159" s="0" t="n"/>
      <c r="S159" s="0" t="n"/>
      <c r="T159" s="0" t="n"/>
      <c r="U159" s="0" t="n"/>
      <c r="V159" s="0" t="n"/>
      <c r="W159" s="0" t="n"/>
      <c r="X159" s="0" t="n"/>
      <c r="Y159" s="0" t="n"/>
      <c r="Z159" s="0" t="n"/>
      <c r="AA159" s="0" t="n"/>
      <c r="AB159" s="0" t="n"/>
      <c r="AC159" s="0" t="n"/>
      <c r="AD159" s="0" t="n"/>
    </row>
    <row r="160" ht="15.5" customHeight="1" s="1178">
      <c r="B160" s="94" t="n">
        <v>7</v>
      </c>
      <c r="C160" s="95" t="n">
        <v>8900</v>
      </c>
      <c r="D160" s="95" t="n">
        <v>0</v>
      </c>
      <c r="E160" s="95" t="n">
        <v>0</v>
      </c>
      <c r="F160" s="95" t="n">
        <v>0</v>
      </c>
      <c r="G160" s="95" t="n">
        <v>0</v>
      </c>
      <c r="H160" s="95" t="n">
        <v>0</v>
      </c>
      <c r="I160" s="95" t="n">
        <v>0</v>
      </c>
      <c r="J160" s="95" t="n">
        <v>0</v>
      </c>
      <c r="K160" s="95" t="n">
        <v>0</v>
      </c>
      <c r="L160" s="95" t="n">
        <v>0</v>
      </c>
      <c r="M160" s="1475" t="n"/>
      <c r="N160" s="0" t="n"/>
      <c r="O160" s="0" t="n"/>
      <c r="P160" s="0" t="n"/>
      <c r="Q160" s="0" t="n"/>
      <c r="R160" s="0" t="n"/>
      <c r="S160" s="0" t="n"/>
      <c r="T160" s="0" t="n"/>
      <c r="U160" s="0" t="n"/>
      <c r="V160" s="0" t="n"/>
      <c r="W160" s="0" t="n"/>
      <c r="X160" s="0" t="n"/>
      <c r="Y160" s="0" t="n"/>
      <c r="Z160" s="0" t="n"/>
      <c r="AA160" s="0" t="n"/>
      <c r="AB160" s="0" t="n"/>
      <c r="AC160" s="0" t="n"/>
      <c r="AD160" s="0" t="n"/>
    </row>
    <row r="161" ht="15.5" customHeight="1" s="1178">
      <c r="A161" s="91" t="n"/>
      <c r="B161" s="94" t="n">
        <v>8</v>
      </c>
      <c r="C161" s="95" t="n">
        <v>8800</v>
      </c>
      <c r="D161" s="95" t="n">
        <v>0</v>
      </c>
      <c r="E161" s="95" t="n">
        <v>0</v>
      </c>
      <c r="F161" s="95" t="n">
        <v>0</v>
      </c>
      <c r="G161" s="95" t="n">
        <v>0</v>
      </c>
      <c r="H161" s="95" t="n">
        <v>0</v>
      </c>
      <c r="I161" s="95" t="n">
        <v>0</v>
      </c>
      <c r="J161" s="95" t="n">
        <v>0</v>
      </c>
      <c r="K161" s="95" t="n">
        <v>0</v>
      </c>
      <c r="L161" s="95" t="n">
        <v>0</v>
      </c>
      <c r="M161" s="1475" t="n"/>
      <c r="N161" s="0" t="n"/>
      <c r="O161" s="0" t="n"/>
      <c r="P161" s="0" t="n"/>
      <c r="Q161" s="0" t="n"/>
      <c r="R161" s="0" t="n"/>
      <c r="S161" s="0" t="n"/>
      <c r="T161" s="0" t="n"/>
      <c r="U161" s="0" t="n"/>
      <c r="V161" s="0" t="n"/>
      <c r="W161" s="0" t="n"/>
      <c r="X161" s="0" t="n"/>
      <c r="Y161" s="0" t="n"/>
      <c r="Z161" s="0" t="n"/>
      <c r="AA161" s="0" t="n"/>
      <c r="AB161" s="0" t="n"/>
      <c r="AC161" s="0" t="n"/>
      <c r="AD161" s="0" t="n"/>
    </row>
    <row r="162" ht="15.5" customHeight="1" s="1178">
      <c r="A162" s="91" t="n"/>
      <c r="N162" s="0" t="n"/>
      <c r="O162" s="0" t="n"/>
      <c r="P162" s="0" t="n"/>
      <c r="Q162" s="0" t="n"/>
      <c r="R162" s="0" t="n"/>
      <c r="S162" s="0" t="n"/>
      <c r="T162" s="0" t="n"/>
      <c r="U162" s="0" t="n"/>
      <c r="V162" s="0" t="n"/>
      <c r="W162" s="0" t="n"/>
      <c r="X162" s="0" t="n"/>
      <c r="Y162" s="0" t="n"/>
      <c r="Z162" s="0" t="n"/>
      <c r="AA162" s="0" t="n"/>
      <c r="AB162" s="0" t="n"/>
      <c r="AC162" s="0" t="n"/>
      <c r="AD162" s="0" t="n"/>
    </row>
    <row r="163">
      <c r="N163" s="0" t="n"/>
      <c r="O163" s="0" t="n"/>
      <c r="P163" s="0" t="n"/>
      <c r="Q163" s="0" t="n"/>
      <c r="R163" s="0" t="n"/>
      <c r="S163" s="0" t="n"/>
      <c r="T163" s="0" t="n"/>
      <c r="U163" s="0" t="n"/>
      <c r="V163" s="0" t="n"/>
      <c r="W163" s="0" t="n"/>
      <c r="X163" s="0" t="n"/>
      <c r="Y163" s="0" t="n"/>
      <c r="Z163" s="0" t="n"/>
      <c r="AA163" s="0" t="n"/>
      <c r="AB163" s="0" t="n"/>
      <c r="AC163" s="0" t="n"/>
      <c r="AD163" s="0" t="n"/>
    </row>
    <row r="164">
      <c r="N164" s="0" t="n"/>
      <c r="O164" s="0" t="n"/>
      <c r="P164" s="0" t="n"/>
      <c r="Q164" s="0" t="n"/>
      <c r="R164" s="0" t="n"/>
      <c r="S164" s="0" t="n"/>
      <c r="T164" s="0" t="n"/>
      <c r="U164" s="0" t="n"/>
      <c r="V164" s="0" t="n"/>
      <c r="W164" s="0" t="n"/>
      <c r="X164" s="0" t="n"/>
      <c r="Y164" s="0" t="n"/>
      <c r="Z164" s="0" t="n"/>
      <c r="AA164" s="0" t="n"/>
      <c r="AB164" s="0" t="n"/>
      <c r="AC164" s="0" t="n"/>
      <c r="AD164" s="0" t="n"/>
    </row>
    <row r="165">
      <c r="N165" s="0" t="n"/>
      <c r="O165" s="0" t="n"/>
      <c r="P165" s="0" t="n"/>
      <c r="Q165" s="0" t="n"/>
      <c r="R165" s="0" t="n"/>
      <c r="S165" s="0" t="n"/>
      <c r="T165" s="0" t="n"/>
      <c r="U165" s="0" t="n"/>
      <c r="V165" s="0" t="n"/>
      <c r="W165" s="0" t="n"/>
      <c r="X165" s="0" t="n"/>
      <c r="Y165" s="0" t="n"/>
      <c r="Z165" s="0" t="n"/>
      <c r="AA165" s="0" t="n"/>
      <c r="AB165" s="0" t="n"/>
      <c r="AC165" s="0" t="n"/>
      <c r="AD165" s="0" t="n"/>
    </row>
  </sheetData>
  <pageMargins left="0.7" right="0.7" top="0.75" bottom="0.75" header="0.3" footer="0.3"/>
  <pageSetup orientation="portrait" paperSize="9" horizontalDpi="200" verticalDpi="300"/>
</worksheet>
</file>

<file path=xl/worksheets/sheet31.xml><?xml version="1.0" encoding="utf-8"?>
<worksheet xmlns="http://schemas.openxmlformats.org/spreadsheetml/2006/main">
  <sheetPr codeName="Sheet27">
    <tabColor rgb="FFEDEDFF"/>
    <outlinePr summaryBelow="1" summaryRight="1"/>
    <pageSetUpPr/>
  </sheetPr>
  <dimension ref="B1:AJ93"/>
  <sheetViews>
    <sheetView topLeftCell="A11" zoomScale="85" zoomScaleNormal="85" workbookViewId="0">
      <selection activeCell="G71" sqref="G71:I73"/>
    </sheetView>
  </sheetViews>
  <sheetFormatPr baseColWidth="8" defaultColWidth="8.90625" defaultRowHeight="14"/>
  <cols>
    <col width="1.81640625" customWidth="1" style="1178" min="1" max="1"/>
    <col width="15.81640625" customWidth="1" style="1178" min="2" max="2"/>
    <col width="12.81640625" customWidth="1" style="1178" min="3" max="34"/>
    <col width="13.54296875" customWidth="1" style="1178" min="35" max="35"/>
    <col width="12.36328125" customWidth="1" style="1178" min="36" max="36"/>
    <col width="10.1796875" customWidth="1" style="1178" min="37" max="37"/>
  </cols>
  <sheetData>
    <row r="1">
      <c r="B1" s="60" t="n"/>
      <c r="C1" s="1161" t="inlineStr">
        <is>
          <t>产品1</t>
        </is>
      </c>
      <c r="D1" s="1180" t="n"/>
      <c r="E1" s="1180" t="n"/>
      <c r="F1" s="1180" t="n"/>
      <c r="G1" s="1180" t="n"/>
      <c r="H1" s="1180" t="n"/>
      <c r="I1" s="1180" t="n"/>
      <c r="J1" s="1180" t="n"/>
      <c r="K1" s="1180" t="n"/>
      <c r="L1" s="1180" t="n"/>
      <c r="M1" s="1180" t="n"/>
      <c r="N1" s="1180" t="n"/>
      <c r="O1" s="1180" t="n"/>
      <c r="P1" s="1180" t="n"/>
      <c r="Q1" s="1180" t="n"/>
      <c r="R1" s="1181" t="n"/>
      <c r="S1" s="1161" t="inlineStr">
        <is>
          <t>产品2</t>
        </is>
      </c>
      <c r="T1" s="1180" t="n"/>
      <c r="U1" s="1180" t="n"/>
      <c r="V1" s="1180" t="n"/>
      <c r="W1" s="1180" t="n"/>
      <c r="X1" s="1180" t="n"/>
      <c r="Y1" s="1180" t="n"/>
      <c r="Z1" s="1180" t="n"/>
      <c r="AA1" s="1180" t="n"/>
      <c r="AB1" s="1180" t="n"/>
      <c r="AC1" s="1180" t="n"/>
      <c r="AD1" s="1180" t="n"/>
      <c r="AE1" s="1180" t="n"/>
      <c r="AF1" s="1180" t="n"/>
      <c r="AG1" s="1180" t="n"/>
      <c r="AH1" s="1181" t="n"/>
      <c r="AI1" s="74" t="n"/>
      <c r="AJ1" s="74" t="n"/>
    </row>
    <row r="2" ht="15" customHeight="1" s="1178">
      <c r="B2" s="62" t="inlineStr">
        <is>
          <t>队伍名称</t>
        </is>
      </c>
      <c r="C2" s="63" t="inlineStr">
        <is>
          <t>市场1</t>
        </is>
      </c>
      <c r="D2" s="63" t="inlineStr">
        <is>
          <t>需求</t>
        </is>
      </c>
      <c r="E2" s="1483" t="inlineStr">
        <is>
          <t>研发等级排名</t>
        </is>
      </c>
      <c r="F2" s="65" t="inlineStr">
        <is>
          <t>工资系数排名</t>
        </is>
      </c>
      <c r="G2" s="63" t="inlineStr">
        <is>
          <t>市场2</t>
        </is>
      </c>
      <c r="H2" s="63" t="inlineStr">
        <is>
          <t>需求</t>
        </is>
      </c>
      <c r="I2" s="1483" t="inlineStr">
        <is>
          <t>研发等级排名</t>
        </is>
      </c>
      <c r="J2" s="65" t="inlineStr">
        <is>
          <t>工资系数排名</t>
        </is>
      </c>
      <c r="K2" s="63" t="inlineStr">
        <is>
          <t>市场3</t>
        </is>
      </c>
      <c r="L2" s="63" t="inlineStr">
        <is>
          <t>需求</t>
        </is>
      </c>
      <c r="M2" s="1483" t="inlineStr">
        <is>
          <t>研发等级排名</t>
        </is>
      </c>
      <c r="N2" s="65" t="inlineStr">
        <is>
          <t>工资系数排名</t>
        </is>
      </c>
      <c r="O2" s="63" t="inlineStr">
        <is>
          <t>市场4</t>
        </is>
      </c>
      <c r="P2" s="63" t="inlineStr">
        <is>
          <t>需求</t>
        </is>
      </c>
      <c r="Q2" s="1483" t="inlineStr">
        <is>
          <t>研发等级排名</t>
        </is>
      </c>
      <c r="R2" s="65" t="inlineStr">
        <is>
          <t>工资系数排名</t>
        </is>
      </c>
      <c r="S2" s="63" t="inlineStr">
        <is>
          <t>市场1</t>
        </is>
      </c>
      <c r="T2" s="63" t="inlineStr">
        <is>
          <t>需求</t>
        </is>
      </c>
      <c r="U2" s="1483" t="inlineStr">
        <is>
          <t>研发等级排名</t>
        </is>
      </c>
      <c r="V2" s="65" t="inlineStr">
        <is>
          <t>工资系数排名</t>
        </is>
      </c>
      <c r="W2" s="63" t="inlineStr">
        <is>
          <t>市场2</t>
        </is>
      </c>
      <c r="X2" s="63" t="inlineStr">
        <is>
          <t>需求</t>
        </is>
      </c>
      <c r="Y2" s="1483" t="inlineStr">
        <is>
          <t>研发等级排名</t>
        </is>
      </c>
      <c r="Z2" s="65" t="inlineStr">
        <is>
          <t>工资系数排名</t>
        </is>
      </c>
      <c r="AA2" s="63" t="inlineStr">
        <is>
          <t>市场3</t>
        </is>
      </c>
      <c r="AB2" s="63" t="inlineStr">
        <is>
          <t>需求</t>
        </is>
      </c>
      <c r="AC2" s="1483" t="inlineStr">
        <is>
          <t>研发等级排名</t>
        </is>
      </c>
      <c r="AD2" s="65" t="inlineStr">
        <is>
          <t>工资系数排名</t>
        </is>
      </c>
      <c r="AE2" s="63" t="inlineStr">
        <is>
          <t>市场4</t>
        </is>
      </c>
      <c r="AF2" s="63" t="inlineStr">
        <is>
          <t>需求</t>
        </is>
      </c>
      <c r="AG2" s="1483" t="inlineStr">
        <is>
          <t>研发等级排名</t>
        </is>
      </c>
      <c r="AH2" s="65" t="inlineStr">
        <is>
          <t>工资系数排名</t>
        </is>
      </c>
    </row>
    <row r="3">
      <c r="B3" s="1161">
        <f>第1期!AN37</f>
        <v/>
      </c>
      <c r="C3" s="66">
        <f>第1期!AO37</f>
        <v/>
      </c>
      <c r="D3" s="67">
        <f>第1期!BG7</f>
        <v/>
      </c>
      <c r="E3" s="68">
        <f>VLOOKUP($B3,第1期!$AN$84:$AY$103,8,0)</f>
        <v/>
      </c>
      <c r="F3" s="68">
        <f>VLOOKUP($B3,第1期!$AN$84:$AY$103,7,0)</f>
        <v/>
      </c>
      <c r="G3" s="66">
        <f>第1期!AP37</f>
        <v/>
      </c>
      <c r="H3" s="67">
        <f>第1期!BH7</f>
        <v/>
      </c>
      <c r="I3" s="68">
        <f>VLOOKUP($B3,第1期!$AN$84:$AY$103,8,0)</f>
        <v/>
      </c>
      <c r="J3" s="68">
        <f>VLOOKUP($B3,第1期!$AN$84:$AY$103,7,0)</f>
        <v/>
      </c>
      <c r="K3" s="66">
        <f>第1期!AQ37</f>
        <v/>
      </c>
      <c r="L3" s="67">
        <f>第1期!BI7</f>
        <v/>
      </c>
      <c r="M3" s="68">
        <f>VLOOKUP($B3,第1期!$AN$84:$AY$103,8,0)</f>
        <v/>
      </c>
      <c r="N3" s="68">
        <f>VLOOKUP($B3,第1期!$AN$84:$AY$103,7,0)</f>
        <v/>
      </c>
      <c r="O3" s="66">
        <f>第1期!AR37</f>
        <v/>
      </c>
      <c r="P3" s="67">
        <f>第1期!BJ7</f>
        <v/>
      </c>
      <c r="Q3" s="68">
        <f>VLOOKUP($B3,第1期!$AN$84:$AY$103,8,0)</f>
        <v/>
      </c>
      <c r="R3" s="68">
        <f>VLOOKUP($B3,第1期!$AN$84:$AY$103,7,0)</f>
        <v/>
      </c>
      <c r="S3" s="66">
        <f>第1期!AS37</f>
        <v/>
      </c>
      <c r="T3" s="67">
        <f>第1期!BK7</f>
        <v/>
      </c>
      <c r="U3" s="68">
        <f>VLOOKUP($B3,第1期!$AN$84:$AY$103,8,0)</f>
        <v/>
      </c>
      <c r="V3" s="68">
        <f>VLOOKUP($B3,第1期!$AN$84:$AY$103,7,0)</f>
        <v/>
      </c>
      <c r="W3" s="66">
        <f>第1期!AT37</f>
        <v/>
      </c>
      <c r="X3" s="67">
        <f>第1期!BL7</f>
        <v/>
      </c>
      <c r="Y3" s="68">
        <f>VLOOKUP($B3,第1期!$AN$84:$AY$103,8,0)</f>
        <v/>
      </c>
      <c r="Z3" s="68">
        <f>VLOOKUP($B3,第1期!$AN$84:$AY$103,7,0)</f>
        <v/>
      </c>
      <c r="AA3" s="66">
        <f>第1期!AU37</f>
        <v/>
      </c>
      <c r="AB3" s="67">
        <f>第1期!BM7</f>
        <v/>
      </c>
      <c r="AC3" s="68">
        <f>VLOOKUP($B3,第1期!$AN$84:$AY$103,8,0)</f>
        <v/>
      </c>
      <c r="AD3" s="68">
        <f>VLOOKUP($B3,第1期!$AN$84:$AY$103,7,0)</f>
        <v/>
      </c>
      <c r="AE3" s="66">
        <f>第1期!AV37</f>
        <v/>
      </c>
      <c r="AF3" s="67">
        <f>第1期!BN7</f>
        <v/>
      </c>
      <c r="AG3" s="68">
        <f>VLOOKUP($B3,第1期!$AN$84:$AY$103,8,0)</f>
        <v/>
      </c>
      <c r="AH3" s="68">
        <f>VLOOKUP($B3,第1期!$AN$84:$AY$103,7,0)</f>
        <v/>
      </c>
    </row>
    <row r="4">
      <c r="B4" s="1161">
        <f>第1期!AN38</f>
        <v/>
      </c>
      <c r="C4" s="66">
        <f>第1期!AO38</f>
        <v/>
      </c>
      <c r="D4" s="67">
        <f>第1期!BG8</f>
        <v/>
      </c>
      <c r="E4" s="68">
        <f>VLOOKUP($B4,第1期!$AN$84:$AY$103,8,0)</f>
        <v/>
      </c>
      <c r="F4" s="68">
        <f>VLOOKUP($B4,第1期!$AN$84:$AY$103,7,0)</f>
        <v/>
      </c>
      <c r="G4" s="66">
        <f>第1期!AP38</f>
        <v/>
      </c>
      <c r="H4" s="67">
        <f>第1期!BH8</f>
        <v/>
      </c>
      <c r="I4" s="68">
        <f>VLOOKUP($B4,第1期!$AN$84:$AY$103,8,0)</f>
        <v/>
      </c>
      <c r="J4" s="68">
        <f>VLOOKUP($B4,第1期!$AN$84:$AY$103,7,0)</f>
        <v/>
      </c>
      <c r="K4" s="66">
        <f>第1期!AQ38</f>
        <v/>
      </c>
      <c r="L4" s="67">
        <f>第1期!BI8</f>
        <v/>
      </c>
      <c r="M4" s="68">
        <f>VLOOKUP($B4,第1期!$AN$84:$AY$103,8,0)</f>
        <v/>
      </c>
      <c r="N4" s="68">
        <f>VLOOKUP($B4,第1期!$AN$84:$AY$103,7,0)</f>
        <v/>
      </c>
      <c r="O4" s="66">
        <f>第1期!AR38</f>
        <v/>
      </c>
      <c r="P4" s="67">
        <f>第1期!BJ8</f>
        <v/>
      </c>
      <c r="Q4" s="68">
        <f>VLOOKUP($B4,第1期!$AN$84:$AY$103,8,0)</f>
        <v/>
      </c>
      <c r="R4" s="68">
        <f>VLOOKUP($B4,第1期!$AN$84:$AY$103,7,0)</f>
        <v/>
      </c>
      <c r="S4" s="66">
        <f>第1期!AS38</f>
        <v/>
      </c>
      <c r="T4" s="67">
        <f>第1期!BK8</f>
        <v/>
      </c>
      <c r="U4" s="68">
        <f>VLOOKUP($B4,第1期!$AN$84:$AY$103,8,0)</f>
        <v/>
      </c>
      <c r="V4" s="68">
        <f>VLOOKUP($B4,第1期!$AN$84:$AY$103,7,0)</f>
        <v/>
      </c>
      <c r="W4" s="66">
        <f>第1期!AT38</f>
        <v/>
      </c>
      <c r="X4" s="67">
        <f>第1期!BL8</f>
        <v/>
      </c>
      <c r="Y4" s="68">
        <f>VLOOKUP($B4,第1期!$AN$84:$AY$103,8,0)</f>
        <v/>
      </c>
      <c r="Z4" s="68">
        <f>VLOOKUP($B4,第1期!$AN$84:$AY$103,7,0)</f>
        <v/>
      </c>
      <c r="AA4" s="66">
        <f>第1期!AU38</f>
        <v/>
      </c>
      <c r="AB4" s="67">
        <f>第1期!BM8</f>
        <v/>
      </c>
      <c r="AC4" s="68">
        <f>VLOOKUP($B4,第1期!$AN$84:$AY$103,8,0)</f>
        <v/>
      </c>
      <c r="AD4" s="68">
        <f>VLOOKUP($B4,第1期!$AN$84:$AY$103,7,0)</f>
        <v/>
      </c>
      <c r="AE4" s="66">
        <f>第1期!AV38</f>
        <v/>
      </c>
      <c r="AF4" s="67">
        <f>第1期!BN8</f>
        <v/>
      </c>
      <c r="AG4" s="68">
        <f>VLOOKUP($B4,第1期!$AN$84:$AY$103,8,0)</f>
        <v/>
      </c>
      <c r="AH4" s="68">
        <f>VLOOKUP($B4,第1期!$AN$84:$AY$103,7,0)</f>
        <v/>
      </c>
    </row>
    <row r="5">
      <c r="B5" s="1161">
        <f>第1期!AN39</f>
        <v/>
      </c>
      <c r="C5" s="66">
        <f>第1期!AO39</f>
        <v/>
      </c>
      <c r="D5" s="67">
        <f>第1期!BG9</f>
        <v/>
      </c>
      <c r="E5" s="68">
        <f>VLOOKUP($B5,第1期!$AN$84:$AY$103,8,0)</f>
        <v/>
      </c>
      <c r="F5" s="68">
        <f>VLOOKUP($B5,第1期!$AN$84:$AY$103,7,0)</f>
        <v/>
      </c>
      <c r="G5" s="66">
        <f>第1期!AP39</f>
        <v/>
      </c>
      <c r="H5" s="67">
        <f>第1期!BH9</f>
        <v/>
      </c>
      <c r="I5" s="68">
        <f>VLOOKUP($B5,第1期!$AN$84:$AY$103,8,0)</f>
        <v/>
      </c>
      <c r="J5" s="68">
        <f>VLOOKUP($B5,第1期!$AN$84:$AY$103,7,0)</f>
        <v/>
      </c>
      <c r="K5" s="66">
        <f>第1期!AQ39</f>
        <v/>
      </c>
      <c r="L5" s="67">
        <f>第1期!BI9</f>
        <v/>
      </c>
      <c r="M5" s="68">
        <f>VLOOKUP($B5,第1期!$AN$84:$AY$103,8,0)</f>
        <v/>
      </c>
      <c r="N5" s="68">
        <f>VLOOKUP($B5,第1期!$AN$84:$AY$103,7,0)</f>
        <v/>
      </c>
      <c r="O5" s="66">
        <f>第1期!AR39</f>
        <v/>
      </c>
      <c r="P5" s="67">
        <f>第1期!BJ9</f>
        <v/>
      </c>
      <c r="Q5" s="68">
        <f>VLOOKUP($B5,第1期!$AN$84:$AY$103,8,0)</f>
        <v/>
      </c>
      <c r="R5" s="68">
        <f>VLOOKUP($B5,第1期!$AN$84:$AY$103,7,0)</f>
        <v/>
      </c>
      <c r="S5" s="66">
        <f>第1期!AS39</f>
        <v/>
      </c>
      <c r="T5" s="67">
        <f>第1期!BK9</f>
        <v/>
      </c>
      <c r="U5" s="68">
        <f>VLOOKUP($B5,第1期!$AN$84:$AY$103,8,0)</f>
        <v/>
      </c>
      <c r="V5" s="68">
        <f>VLOOKUP($B5,第1期!$AN$84:$AY$103,7,0)</f>
        <v/>
      </c>
      <c r="W5" s="66">
        <f>第1期!AT39</f>
        <v/>
      </c>
      <c r="X5" s="67">
        <f>第1期!BL9</f>
        <v/>
      </c>
      <c r="Y5" s="68">
        <f>VLOOKUP($B5,第1期!$AN$84:$AY$103,8,0)</f>
        <v/>
      </c>
      <c r="Z5" s="68">
        <f>VLOOKUP($B5,第1期!$AN$84:$AY$103,7,0)</f>
        <v/>
      </c>
      <c r="AA5" s="66">
        <f>第1期!AU39</f>
        <v/>
      </c>
      <c r="AB5" s="67">
        <f>第1期!BM9</f>
        <v/>
      </c>
      <c r="AC5" s="68">
        <f>VLOOKUP($B5,第1期!$AN$84:$AY$103,8,0)</f>
        <v/>
      </c>
      <c r="AD5" s="68">
        <f>VLOOKUP($B5,第1期!$AN$84:$AY$103,7,0)</f>
        <v/>
      </c>
      <c r="AE5" s="66">
        <f>第1期!AV39</f>
        <v/>
      </c>
      <c r="AF5" s="67">
        <f>第1期!BN9</f>
        <v/>
      </c>
      <c r="AG5" s="68">
        <f>VLOOKUP($B5,第1期!$AN$84:$AY$103,8,0)</f>
        <v/>
      </c>
      <c r="AH5" s="68">
        <f>VLOOKUP($B5,第1期!$AN$84:$AY$103,7,0)</f>
        <v/>
      </c>
    </row>
    <row r="6">
      <c r="B6" s="1161">
        <f>第1期!AN40</f>
        <v/>
      </c>
      <c r="C6" s="66">
        <f>第1期!AO40</f>
        <v/>
      </c>
      <c r="D6" s="67">
        <f>第1期!BG10</f>
        <v/>
      </c>
      <c r="E6" s="68">
        <f>VLOOKUP($B6,第1期!$AN$84:$AY$103,8,0)</f>
        <v/>
      </c>
      <c r="F6" s="68">
        <f>VLOOKUP($B6,第1期!$AN$84:$AY$103,7,0)</f>
        <v/>
      </c>
      <c r="G6" s="66">
        <f>第1期!AP40</f>
        <v/>
      </c>
      <c r="H6" s="67">
        <f>第1期!BH10</f>
        <v/>
      </c>
      <c r="I6" s="68">
        <f>VLOOKUP($B6,第1期!$AN$84:$AY$103,8,0)</f>
        <v/>
      </c>
      <c r="J6" s="68">
        <f>VLOOKUP($B6,第1期!$AN$84:$AY$103,7,0)</f>
        <v/>
      </c>
      <c r="K6" s="66">
        <f>第1期!AQ40</f>
        <v/>
      </c>
      <c r="L6" s="67">
        <f>第1期!BI10</f>
        <v/>
      </c>
      <c r="M6" s="68">
        <f>VLOOKUP($B6,第1期!$AN$84:$AY$103,8,0)</f>
        <v/>
      </c>
      <c r="N6" s="68">
        <f>VLOOKUP($B6,第1期!$AN$84:$AY$103,7,0)</f>
        <v/>
      </c>
      <c r="O6" s="66">
        <f>第1期!AR40</f>
        <v/>
      </c>
      <c r="P6" s="67">
        <f>第1期!BJ10</f>
        <v/>
      </c>
      <c r="Q6" s="68">
        <f>VLOOKUP($B6,第1期!$AN$84:$AY$103,8,0)</f>
        <v/>
      </c>
      <c r="R6" s="68">
        <f>VLOOKUP($B6,第1期!$AN$84:$AY$103,7,0)</f>
        <v/>
      </c>
      <c r="S6" s="66">
        <f>第1期!AS40</f>
        <v/>
      </c>
      <c r="T6" s="67">
        <f>第1期!BK10</f>
        <v/>
      </c>
      <c r="U6" s="68">
        <f>VLOOKUP($B6,第1期!$AN$84:$AY$103,8,0)</f>
        <v/>
      </c>
      <c r="V6" s="68">
        <f>VLOOKUP($B6,第1期!$AN$84:$AY$103,7,0)</f>
        <v/>
      </c>
      <c r="W6" s="66">
        <f>第1期!AT40</f>
        <v/>
      </c>
      <c r="X6" s="67">
        <f>第1期!BL10</f>
        <v/>
      </c>
      <c r="Y6" s="68">
        <f>VLOOKUP($B6,第1期!$AN$84:$AY$103,8,0)</f>
        <v/>
      </c>
      <c r="Z6" s="68">
        <f>VLOOKUP($B6,第1期!$AN$84:$AY$103,7,0)</f>
        <v/>
      </c>
      <c r="AA6" s="66">
        <f>第1期!AU40</f>
        <v/>
      </c>
      <c r="AB6" s="67">
        <f>第1期!BM10</f>
        <v/>
      </c>
      <c r="AC6" s="68">
        <f>VLOOKUP($B6,第1期!$AN$84:$AY$103,8,0)</f>
        <v/>
      </c>
      <c r="AD6" s="68">
        <f>VLOOKUP($B6,第1期!$AN$84:$AY$103,7,0)</f>
        <v/>
      </c>
      <c r="AE6" s="66">
        <f>第1期!AV40</f>
        <v/>
      </c>
      <c r="AF6" s="67">
        <f>第1期!BN10</f>
        <v/>
      </c>
      <c r="AG6" s="68">
        <f>VLOOKUP($B6,第1期!$AN$84:$AY$103,8,0)</f>
        <v/>
      </c>
      <c r="AH6" s="68">
        <f>VLOOKUP($B6,第1期!$AN$84:$AY$103,7,0)</f>
        <v/>
      </c>
    </row>
    <row r="7">
      <c r="B7" s="1161">
        <f>第1期!AN41</f>
        <v/>
      </c>
      <c r="C7" s="66">
        <f>第1期!AO41</f>
        <v/>
      </c>
      <c r="D7" s="67">
        <f>第1期!BG11</f>
        <v/>
      </c>
      <c r="E7" s="68">
        <f>VLOOKUP($B7,第1期!$AN$84:$AY$103,8,0)</f>
        <v/>
      </c>
      <c r="F7" s="68">
        <f>VLOOKUP($B7,第1期!$AN$84:$AY$103,7,0)</f>
        <v/>
      </c>
      <c r="G7" s="66">
        <f>第1期!AP41</f>
        <v/>
      </c>
      <c r="H7" s="67">
        <f>第1期!BH11</f>
        <v/>
      </c>
      <c r="I7" s="68">
        <f>VLOOKUP($B7,第1期!$AN$84:$AY$103,8,0)</f>
        <v/>
      </c>
      <c r="J7" s="68">
        <f>VLOOKUP($B7,第1期!$AN$84:$AY$103,7,0)</f>
        <v/>
      </c>
      <c r="K7" s="66">
        <f>第1期!AQ41</f>
        <v/>
      </c>
      <c r="L7" s="67">
        <f>第1期!BI11</f>
        <v/>
      </c>
      <c r="M7" s="68">
        <f>VLOOKUP($B7,第1期!$AN$84:$AY$103,8,0)</f>
        <v/>
      </c>
      <c r="N7" s="68">
        <f>VLOOKUP($B7,第1期!$AN$84:$AY$103,7,0)</f>
        <v/>
      </c>
      <c r="O7" s="66">
        <f>第1期!AR41</f>
        <v/>
      </c>
      <c r="P7" s="67">
        <f>第1期!BJ11</f>
        <v/>
      </c>
      <c r="Q7" s="68">
        <f>VLOOKUP($B7,第1期!$AN$84:$AY$103,8,0)</f>
        <v/>
      </c>
      <c r="R7" s="68">
        <f>VLOOKUP($B7,第1期!$AN$84:$AY$103,7,0)</f>
        <v/>
      </c>
      <c r="S7" s="66">
        <f>第1期!AS41</f>
        <v/>
      </c>
      <c r="T7" s="67">
        <f>第1期!BK11</f>
        <v/>
      </c>
      <c r="U7" s="68">
        <f>VLOOKUP($B7,第1期!$AN$84:$AY$103,8,0)</f>
        <v/>
      </c>
      <c r="V7" s="68">
        <f>VLOOKUP($B7,第1期!$AN$84:$AY$103,7,0)</f>
        <v/>
      </c>
      <c r="W7" s="66">
        <f>第1期!AT41</f>
        <v/>
      </c>
      <c r="X7" s="67">
        <f>第1期!BL11</f>
        <v/>
      </c>
      <c r="Y7" s="68">
        <f>VLOOKUP($B7,第1期!$AN$84:$AY$103,8,0)</f>
        <v/>
      </c>
      <c r="Z7" s="68">
        <f>VLOOKUP($B7,第1期!$AN$84:$AY$103,7,0)</f>
        <v/>
      </c>
      <c r="AA7" s="66">
        <f>第1期!AU41</f>
        <v/>
      </c>
      <c r="AB7" s="67">
        <f>第1期!BM11</f>
        <v/>
      </c>
      <c r="AC7" s="68">
        <f>VLOOKUP($B7,第1期!$AN$84:$AY$103,8,0)</f>
        <v/>
      </c>
      <c r="AD7" s="68">
        <f>VLOOKUP($B7,第1期!$AN$84:$AY$103,7,0)</f>
        <v/>
      </c>
      <c r="AE7" s="66">
        <f>第1期!AV41</f>
        <v/>
      </c>
      <c r="AF7" s="67">
        <f>第1期!BN11</f>
        <v/>
      </c>
      <c r="AG7" s="68">
        <f>VLOOKUP($B7,第1期!$AN$84:$AY$103,8,0)</f>
        <v/>
      </c>
      <c r="AH7" s="68">
        <f>VLOOKUP($B7,第1期!$AN$84:$AY$103,7,0)</f>
        <v/>
      </c>
    </row>
    <row r="8">
      <c r="B8" s="1161">
        <f>第1期!AN42</f>
        <v/>
      </c>
      <c r="C8" s="66">
        <f>第1期!AO42</f>
        <v/>
      </c>
      <c r="D8" s="67">
        <f>第1期!BG12</f>
        <v/>
      </c>
      <c r="E8" s="68">
        <f>VLOOKUP($B8,第1期!$AN$84:$AY$103,8,0)</f>
        <v/>
      </c>
      <c r="F8" s="68">
        <f>VLOOKUP($B8,第1期!$AN$84:$AY$103,7,0)</f>
        <v/>
      </c>
      <c r="G8" s="66">
        <f>第1期!AP42</f>
        <v/>
      </c>
      <c r="H8" s="67">
        <f>第1期!BH12</f>
        <v/>
      </c>
      <c r="I8" s="68">
        <f>VLOOKUP($B8,第1期!$AN$84:$AY$103,8,0)</f>
        <v/>
      </c>
      <c r="J8" s="68">
        <f>VLOOKUP($B8,第1期!$AN$84:$AY$103,7,0)</f>
        <v/>
      </c>
      <c r="K8" s="66">
        <f>第1期!AQ42</f>
        <v/>
      </c>
      <c r="L8" s="67">
        <f>第1期!BI12</f>
        <v/>
      </c>
      <c r="M8" s="68">
        <f>VLOOKUP($B8,第1期!$AN$84:$AY$103,8,0)</f>
        <v/>
      </c>
      <c r="N8" s="68">
        <f>VLOOKUP($B8,第1期!$AN$84:$AY$103,7,0)</f>
        <v/>
      </c>
      <c r="O8" s="66">
        <f>第1期!AR42</f>
        <v/>
      </c>
      <c r="P8" s="67">
        <f>第1期!BJ12</f>
        <v/>
      </c>
      <c r="Q8" s="68">
        <f>VLOOKUP($B8,第1期!$AN$84:$AY$103,8,0)</f>
        <v/>
      </c>
      <c r="R8" s="68">
        <f>VLOOKUP($B8,第1期!$AN$84:$AY$103,7,0)</f>
        <v/>
      </c>
      <c r="S8" s="66">
        <f>第1期!AS42</f>
        <v/>
      </c>
      <c r="T8" s="67">
        <f>第1期!BK12</f>
        <v/>
      </c>
      <c r="U8" s="68">
        <f>VLOOKUP($B8,第1期!$AN$84:$AY$103,8,0)</f>
        <v/>
      </c>
      <c r="V8" s="68">
        <f>VLOOKUP($B8,第1期!$AN$84:$AY$103,7,0)</f>
        <v/>
      </c>
      <c r="W8" s="66">
        <f>第1期!AT42</f>
        <v/>
      </c>
      <c r="X8" s="67">
        <f>第1期!BL12</f>
        <v/>
      </c>
      <c r="Y8" s="68">
        <f>VLOOKUP($B8,第1期!$AN$84:$AY$103,8,0)</f>
        <v/>
      </c>
      <c r="Z8" s="68">
        <f>VLOOKUP($B8,第1期!$AN$84:$AY$103,7,0)</f>
        <v/>
      </c>
      <c r="AA8" s="66">
        <f>第1期!AU42</f>
        <v/>
      </c>
      <c r="AB8" s="67">
        <f>第1期!BM12</f>
        <v/>
      </c>
      <c r="AC8" s="68">
        <f>VLOOKUP($B8,第1期!$AN$84:$AY$103,8,0)</f>
        <v/>
      </c>
      <c r="AD8" s="68">
        <f>VLOOKUP($B8,第1期!$AN$84:$AY$103,7,0)</f>
        <v/>
      </c>
      <c r="AE8" s="66">
        <f>第1期!AV42</f>
        <v/>
      </c>
      <c r="AF8" s="67">
        <f>第1期!BN12</f>
        <v/>
      </c>
      <c r="AG8" s="68">
        <f>VLOOKUP($B8,第1期!$AN$84:$AY$103,8,0)</f>
        <v/>
      </c>
      <c r="AH8" s="68">
        <f>VLOOKUP($B8,第1期!$AN$84:$AY$103,7,0)</f>
        <v/>
      </c>
    </row>
    <row r="9">
      <c r="B9" s="1161">
        <f>第1期!AN43</f>
        <v/>
      </c>
      <c r="C9" s="66">
        <f>第1期!AO43</f>
        <v/>
      </c>
      <c r="D9" s="67">
        <f>第1期!BG13</f>
        <v/>
      </c>
      <c r="E9" s="68">
        <f>VLOOKUP($B9,第1期!$AN$84:$AY$103,8,0)</f>
        <v/>
      </c>
      <c r="F9" s="68">
        <f>VLOOKUP($B9,第1期!$AN$84:$AY$103,7,0)</f>
        <v/>
      </c>
      <c r="G9" s="66">
        <f>第1期!AP43</f>
        <v/>
      </c>
      <c r="H9" s="67">
        <f>第1期!BH13</f>
        <v/>
      </c>
      <c r="I9" s="68">
        <f>VLOOKUP($B9,第1期!$AN$84:$AY$103,8,0)</f>
        <v/>
      </c>
      <c r="J9" s="68">
        <f>VLOOKUP($B9,第1期!$AN$84:$AY$103,7,0)</f>
        <v/>
      </c>
      <c r="K9" s="66">
        <f>第1期!AQ43</f>
        <v/>
      </c>
      <c r="L9" s="67">
        <f>第1期!BI13</f>
        <v/>
      </c>
      <c r="M9" s="68">
        <f>VLOOKUP($B9,第1期!$AN$84:$AY$103,8,0)</f>
        <v/>
      </c>
      <c r="N9" s="68">
        <f>VLOOKUP($B9,第1期!$AN$84:$AY$103,7,0)</f>
        <v/>
      </c>
      <c r="O9" s="66">
        <f>第1期!AR43</f>
        <v/>
      </c>
      <c r="P9" s="67">
        <f>第1期!BJ13</f>
        <v/>
      </c>
      <c r="Q9" s="68">
        <f>VLOOKUP($B9,第1期!$AN$84:$AY$103,8,0)</f>
        <v/>
      </c>
      <c r="R9" s="68">
        <f>VLOOKUP($B9,第1期!$AN$84:$AY$103,7,0)</f>
        <v/>
      </c>
      <c r="S9" s="66">
        <f>第1期!AS43</f>
        <v/>
      </c>
      <c r="T9" s="67">
        <f>第1期!BK13</f>
        <v/>
      </c>
      <c r="U9" s="68">
        <f>VLOOKUP($B9,第1期!$AN$84:$AY$103,8,0)</f>
        <v/>
      </c>
      <c r="V9" s="68">
        <f>VLOOKUP($B9,第1期!$AN$84:$AY$103,7,0)</f>
        <v/>
      </c>
      <c r="W9" s="66">
        <f>第1期!AT43</f>
        <v/>
      </c>
      <c r="X9" s="67">
        <f>第1期!BL13</f>
        <v/>
      </c>
      <c r="Y9" s="68">
        <f>VLOOKUP($B9,第1期!$AN$84:$AY$103,8,0)</f>
        <v/>
      </c>
      <c r="Z9" s="68">
        <f>VLOOKUP($B9,第1期!$AN$84:$AY$103,7,0)</f>
        <v/>
      </c>
      <c r="AA9" s="66">
        <f>第1期!AU43</f>
        <v/>
      </c>
      <c r="AB9" s="67">
        <f>第1期!BM13</f>
        <v/>
      </c>
      <c r="AC9" s="68">
        <f>VLOOKUP($B9,第1期!$AN$84:$AY$103,8,0)</f>
        <v/>
      </c>
      <c r="AD9" s="68">
        <f>VLOOKUP($B9,第1期!$AN$84:$AY$103,7,0)</f>
        <v/>
      </c>
      <c r="AE9" s="66">
        <f>第1期!AV43</f>
        <v/>
      </c>
      <c r="AF9" s="67">
        <f>第1期!BN13</f>
        <v/>
      </c>
      <c r="AG9" s="68">
        <f>VLOOKUP($B9,第1期!$AN$84:$AY$103,8,0)</f>
        <v/>
      </c>
      <c r="AH9" s="68">
        <f>VLOOKUP($B9,第1期!$AN$84:$AY$103,7,0)</f>
        <v/>
      </c>
    </row>
    <row r="10">
      <c r="B10" s="1161">
        <f>第1期!AN44</f>
        <v/>
      </c>
      <c r="C10" s="66">
        <f>第1期!AO44</f>
        <v/>
      </c>
      <c r="D10" s="67">
        <f>第1期!BG14</f>
        <v/>
      </c>
      <c r="E10" s="68">
        <f>VLOOKUP($B10,第1期!$AN$84:$AY$103,8,0)</f>
        <v/>
      </c>
      <c r="F10" s="68">
        <f>VLOOKUP($B10,第1期!$AN$84:$AY$103,7,0)</f>
        <v/>
      </c>
      <c r="G10" s="66">
        <f>第1期!AP44</f>
        <v/>
      </c>
      <c r="H10" s="67">
        <f>第1期!BH14</f>
        <v/>
      </c>
      <c r="I10" s="68">
        <f>VLOOKUP($B10,第1期!$AN$84:$AY$103,8,0)</f>
        <v/>
      </c>
      <c r="J10" s="68">
        <f>VLOOKUP($B10,第1期!$AN$84:$AY$103,7,0)</f>
        <v/>
      </c>
      <c r="K10" s="66">
        <f>第1期!AQ44</f>
        <v/>
      </c>
      <c r="L10" s="67">
        <f>第1期!BI14</f>
        <v/>
      </c>
      <c r="M10" s="68">
        <f>VLOOKUP($B10,第1期!$AN$84:$AY$103,8,0)</f>
        <v/>
      </c>
      <c r="N10" s="68">
        <f>VLOOKUP($B10,第1期!$AN$84:$AY$103,7,0)</f>
        <v/>
      </c>
      <c r="O10" s="66">
        <f>第1期!AR44</f>
        <v/>
      </c>
      <c r="P10" s="67">
        <f>第1期!BJ14</f>
        <v/>
      </c>
      <c r="Q10" s="68">
        <f>VLOOKUP($B10,第1期!$AN$84:$AY$103,8,0)</f>
        <v/>
      </c>
      <c r="R10" s="68">
        <f>VLOOKUP($B10,第1期!$AN$84:$AY$103,7,0)</f>
        <v/>
      </c>
      <c r="S10" s="66">
        <f>第1期!AS44</f>
        <v/>
      </c>
      <c r="T10" s="67">
        <f>第1期!BK14</f>
        <v/>
      </c>
      <c r="U10" s="68">
        <f>VLOOKUP($B10,第1期!$AN$84:$AY$103,8,0)</f>
        <v/>
      </c>
      <c r="V10" s="68">
        <f>VLOOKUP($B10,第1期!$AN$84:$AY$103,7,0)</f>
        <v/>
      </c>
      <c r="W10" s="66">
        <f>第1期!AT44</f>
        <v/>
      </c>
      <c r="X10" s="67">
        <f>第1期!BL14</f>
        <v/>
      </c>
      <c r="Y10" s="68">
        <f>VLOOKUP($B10,第1期!$AN$84:$AY$103,8,0)</f>
        <v/>
      </c>
      <c r="Z10" s="68">
        <f>VLOOKUP($B10,第1期!$AN$84:$AY$103,7,0)</f>
        <v/>
      </c>
      <c r="AA10" s="66">
        <f>第1期!AU44</f>
        <v/>
      </c>
      <c r="AB10" s="67">
        <f>第1期!BM14</f>
        <v/>
      </c>
      <c r="AC10" s="68">
        <f>VLOOKUP($B10,第1期!$AN$84:$AY$103,8,0)</f>
        <v/>
      </c>
      <c r="AD10" s="68">
        <f>VLOOKUP($B10,第1期!$AN$84:$AY$103,7,0)</f>
        <v/>
      </c>
      <c r="AE10" s="66">
        <f>第1期!AV44</f>
        <v/>
      </c>
      <c r="AF10" s="67">
        <f>第1期!BN14</f>
        <v/>
      </c>
      <c r="AG10" s="68">
        <f>VLOOKUP($B10,第1期!$AN$84:$AY$103,8,0)</f>
        <v/>
      </c>
      <c r="AH10" s="68">
        <f>VLOOKUP($B10,第1期!$AN$84:$AY$103,7,0)</f>
        <v/>
      </c>
    </row>
    <row r="11">
      <c r="B11" s="1161">
        <f>第1期!AN45</f>
        <v/>
      </c>
      <c r="C11" s="66">
        <f>第1期!AO45</f>
        <v/>
      </c>
      <c r="D11" s="67">
        <f>第1期!BG15</f>
        <v/>
      </c>
      <c r="E11" s="68">
        <f>VLOOKUP($B11,第1期!$AN$84:$AY$103,8,0)</f>
        <v/>
      </c>
      <c r="F11" s="68">
        <f>VLOOKUP($B11,第1期!$AN$84:$AY$103,7,0)</f>
        <v/>
      </c>
      <c r="G11" s="66">
        <f>第1期!AP45</f>
        <v/>
      </c>
      <c r="H11" s="67">
        <f>第1期!BH15</f>
        <v/>
      </c>
      <c r="I11" s="68">
        <f>VLOOKUP($B11,第1期!$AN$84:$AY$103,8,0)</f>
        <v/>
      </c>
      <c r="J11" s="68">
        <f>VLOOKUP($B11,第1期!$AN$84:$AY$103,7,0)</f>
        <v/>
      </c>
      <c r="K11" s="66">
        <f>第1期!AQ45</f>
        <v/>
      </c>
      <c r="L11" s="67">
        <f>第1期!BI15</f>
        <v/>
      </c>
      <c r="M11" s="68">
        <f>VLOOKUP($B11,第1期!$AN$84:$AY$103,8,0)</f>
        <v/>
      </c>
      <c r="N11" s="68">
        <f>VLOOKUP($B11,第1期!$AN$84:$AY$103,7,0)</f>
        <v/>
      </c>
      <c r="O11" s="66">
        <f>第1期!AR45</f>
        <v/>
      </c>
      <c r="P11" s="67">
        <f>第1期!BJ15</f>
        <v/>
      </c>
      <c r="Q11" s="68">
        <f>VLOOKUP($B11,第1期!$AN$84:$AY$103,8,0)</f>
        <v/>
      </c>
      <c r="R11" s="68">
        <f>VLOOKUP($B11,第1期!$AN$84:$AY$103,7,0)</f>
        <v/>
      </c>
      <c r="S11" s="66">
        <f>第1期!AS45</f>
        <v/>
      </c>
      <c r="T11" s="67">
        <f>第1期!BK15</f>
        <v/>
      </c>
      <c r="U11" s="68">
        <f>VLOOKUP($B11,第1期!$AN$84:$AY$103,8,0)</f>
        <v/>
      </c>
      <c r="V11" s="68">
        <f>VLOOKUP($B11,第1期!$AN$84:$AY$103,7,0)</f>
        <v/>
      </c>
      <c r="W11" s="66">
        <f>第1期!AT45</f>
        <v/>
      </c>
      <c r="X11" s="67">
        <f>第1期!BL15</f>
        <v/>
      </c>
      <c r="Y11" s="68">
        <f>VLOOKUP($B11,第1期!$AN$84:$AY$103,8,0)</f>
        <v/>
      </c>
      <c r="Z11" s="68">
        <f>VLOOKUP($B11,第1期!$AN$84:$AY$103,7,0)</f>
        <v/>
      </c>
      <c r="AA11" s="66">
        <f>第1期!AU45</f>
        <v/>
      </c>
      <c r="AB11" s="67">
        <f>第1期!BM15</f>
        <v/>
      </c>
      <c r="AC11" s="68">
        <f>VLOOKUP($B11,第1期!$AN$84:$AY$103,8,0)</f>
        <v/>
      </c>
      <c r="AD11" s="68">
        <f>VLOOKUP($B11,第1期!$AN$84:$AY$103,7,0)</f>
        <v/>
      </c>
      <c r="AE11" s="66">
        <f>第1期!AV45</f>
        <v/>
      </c>
      <c r="AF11" s="67">
        <f>第1期!BN15</f>
        <v/>
      </c>
      <c r="AG11" s="68">
        <f>VLOOKUP($B11,第1期!$AN$84:$AY$103,8,0)</f>
        <v/>
      </c>
      <c r="AH11" s="68">
        <f>VLOOKUP($B11,第1期!$AN$84:$AY$103,7,0)</f>
        <v/>
      </c>
    </row>
    <row r="12">
      <c r="B12" s="1161">
        <f>第1期!AN46</f>
        <v/>
      </c>
      <c r="C12" s="66">
        <f>第1期!AO46</f>
        <v/>
      </c>
      <c r="D12" s="67">
        <f>第1期!BG16</f>
        <v/>
      </c>
      <c r="E12" s="68">
        <f>VLOOKUP($B12,第1期!$AN$84:$AY$103,8,0)</f>
        <v/>
      </c>
      <c r="F12" s="68">
        <f>VLOOKUP($B12,第1期!$AN$84:$AY$103,7,0)</f>
        <v/>
      </c>
      <c r="G12" s="66">
        <f>第1期!AP46</f>
        <v/>
      </c>
      <c r="H12" s="67">
        <f>第1期!BH16</f>
        <v/>
      </c>
      <c r="I12" s="68">
        <f>VLOOKUP($B12,第1期!$AN$84:$AY$103,8,0)</f>
        <v/>
      </c>
      <c r="J12" s="68">
        <f>VLOOKUP($B12,第1期!$AN$84:$AY$103,7,0)</f>
        <v/>
      </c>
      <c r="K12" s="66">
        <f>第1期!AQ46</f>
        <v/>
      </c>
      <c r="L12" s="67">
        <f>第1期!BI16</f>
        <v/>
      </c>
      <c r="M12" s="68">
        <f>VLOOKUP($B12,第1期!$AN$84:$AY$103,8,0)</f>
        <v/>
      </c>
      <c r="N12" s="68">
        <f>VLOOKUP($B12,第1期!$AN$84:$AY$103,7,0)</f>
        <v/>
      </c>
      <c r="O12" s="66">
        <f>第1期!AR46</f>
        <v/>
      </c>
      <c r="P12" s="67">
        <f>第1期!BJ16</f>
        <v/>
      </c>
      <c r="Q12" s="68">
        <f>VLOOKUP($B12,第1期!$AN$84:$AY$103,8,0)</f>
        <v/>
      </c>
      <c r="R12" s="68">
        <f>VLOOKUP($B12,第1期!$AN$84:$AY$103,7,0)</f>
        <v/>
      </c>
      <c r="S12" s="66">
        <f>第1期!AS46</f>
        <v/>
      </c>
      <c r="T12" s="67">
        <f>第1期!BK16</f>
        <v/>
      </c>
      <c r="U12" s="68">
        <f>VLOOKUP($B12,第1期!$AN$84:$AY$103,8,0)</f>
        <v/>
      </c>
      <c r="V12" s="68">
        <f>VLOOKUP($B12,第1期!$AN$84:$AY$103,7,0)</f>
        <v/>
      </c>
      <c r="W12" s="66">
        <f>第1期!AT46</f>
        <v/>
      </c>
      <c r="X12" s="67">
        <f>第1期!BL16</f>
        <v/>
      </c>
      <c r="Y12" s="68">
        <f>VLOOKUP($B12,第1期!$AN$84:$AY$103,8,0)</f>
        <v/>
      </c>
      <c r="Z12" s="68">
        <f>VLOOKUP($B12,第1期!$AN$84:$AY$103,7,0)</f>
        <v/>
      </c>
      <c r="AA12" s="66">
        <f>第1期!AU46</f>
        <v/>
      </c>
      <c r="AB12" s="67">
        <f>第1期!BM16</f>
        <v/>
      </c>
      <c r="AC12" s="68">
        <f>VLOOKUP($B12,第1期!$AN$84:$AY$103,8,0)</f>
        <v/>
      </c>
      <c r="AD12" s="68">
        <f>VLOOKUP($B12,第1期!$AN$84:$AY$103,7,0)</f>
        <v/>
      </c>
      <c r="AE12" s="66">
        <f>第1期!AV46</f>
        <v/>
      </c>
      <c r="AF12" s="67">
        <f>第1期!BN16</f>
        <v/>
      </c>
      <c r="AG12" s="68">
        <f>VLOOKUP($B12,第1期!$AN$84:$AY$103,8,0)</f>
        <v/>
      </c>
      <c r="AH12" s="68">
        <f>VLOOKUP($B12,第1期!$AN$84:$AY$103,7,0)</f>
        <v/>
      </c>
    </row>
    <row r="13">
      <c r="B13" s="1161">
        <f>第1期!AN47</f>
        <v/>
      </c>
      <c r="C13" s="66">
        <f>第1期!AO47</f>
        <v/>
      </c>
      <c r="D13" s="67">
        <f>第1期!BG17</f>
        <v/>
      </c>
      <c r="E13" s="68">
        <f>VLOOKUP($B13,第1期!$AN$84:$AY$103,8,0)</f>
        <v/>
      </c>
      <c r="F13" s="68">
        <f>VLOOKUP($B13,第1期!$AN$84:$AY$103,7,0)</f>
        <v/>
      </c>
      <c r="G13" s="66">
        <f>第1期!AP47</f>
        <v/>
      </c>
      <c r="H13" s="67">
        <f>第1期!BH17</f>
        <v/>
      </c>
      <c r="I13" s="68">
        <f>VLOOKUP($B13,第1期!$AN$84:$AY$103,8,0)</f>
        <v/>
      </c>
      <c r="J13" s="68">
        <f>VLOOKUP($B13,第1期!$AN$84:$AY$103,7,0)</f>
        <v/>
      </c>
      <c r="K13" s="66">
        <f>第1期!AQ47</f>
        <v/>
      </c>
      <c r="L13" s="67">
        <f>第1期!BI17</f>
        <v/>
      </c>
      <c r="M13" s="68">
        <f>VLOOKUP($B13,第1期!$AN$84:$AY$103,8,0)</f>
        <v/>
      </c>
      <c r="N13" s="68">
        <f>VLOOKUP($B13,第1期!$AN$84:$AY$103,7,0)</f>
        <v/>
      </c>
      <c r="O13" s="66">
        <f>第1期!AR47</f>
        <v/>
      </c>
      <c r="P13" s="67">
        <f>第1期!BJ17</f>
        <v/>
      </c>
      <c r="Q13" s="68">
        <f>VLOOKUP($B13,第1期!$AN$84:$AY$103,8,0)</f>
        <v/>
      </c>
      <c r="R13" s="68">
        <f>VLOOKUP($B13,第1期!$AN$84:$AY$103,7,0)</f>
        <v/>
      </c>
      <c r="S13" s="66">
        <f>第1期!AS47</f>
        <v/>
      </c>
      <c r="T13" s="67">
        <f>第1期!BK17</f>
        <v/>
      </c>
      <c r="U13" s="68">
        <f>VLOOKUP($B13,第1期!$AN$84:$AY$103,8,0)</f>
        <v/>
      </c>
      <c r="V13" s="68">
        <f>VLOOKUP($B13,第1期!$AN$84:$AY$103,7,0)</f>
        <v/>
      </c>
      <c r="W13" s="66">
        <f>第1期!AT47</f>
        <v/>
      </c>
      <c r="X13" s="67">
        <f>第1期!BL17</f>
        <v/>
      </c>
      <c r="Y13" s="68">
        <f>VLOOKUP($B13,第1期!$AN$84:$AY$103,8,0)</f>
        <v/>
      </c>
      <c r="Z13" s="68">
        <f>VLOOKUP($B13,第1期!$AN$84:$AY$103,7,0)</f>
        <v/>
      </c>
      <c r="AA13" s="66">
        <f>第1期!AU47</f>
        <v/>
      </c>
      <c r="AB13" s="67">
        <f>第1期!BM17</f>
        <v/>
      </c>
      <c r="AC13" s="68">
        <f>VLOOKUP($B13,第1期!$AN$84:$AY$103,8,0)</f>
        <v/>
      </c>
      <c r="AD13" s="68">
        <f>VLOOKUP($B13,第1期!$AN$84:$AY$103,7,0)</f>
        <v/>
      </c>
      <c r="AE13" s="66">
        <f>第1期!AV47</f>
        <v/>
      </c>
      <c r="AF13" s="67">
        <f>第1期!BN17</f>
        <v/>
      </c>
      <c r="AG13" s="68">
        <f>VLOOKUP($B13,第1期!$AN$84:$AY$103,8,0)</f>
        <v/>
      </c>
      <c r="AH13" s="68">
        <f>VLOOKUP($B13,第1期!$AN$84:$AY$103,7,0)</f>
        <v/>
      </c>
    </row>
    <row r="14">
      <c r="B14" s="1161">
        <f>第1期!AN48</f>
        <v/>
      </c>
      <c r="C14" s="66">
        <f>第1期!AO48</f>
        <v/>
      </c>
      <c r="D14" s="67">
        <f>第1期!BG18</f>
        <v/>
      </c>
      <c r="E14" s="68">
        <f>VLOOKUP($B14,第1期!$AN$84:$AY$103,8,0)</f>
        <v/>
      </c>
      <c r="F14" s="68">
        <f>VLOOKUP($B14,第1期!$AN$84:$AY$103,7,0)</f>
        <v/>
      </c>
      <c r="G14" s="66">
        <f>第1期!AP48</f>
        <v/>
      </c>
      <c r="H14" s="67">
        <f>第1期!BH18</f>
        <v/>
      </c>
      <c r="I14" s="68">
        <f>VLOOKUP($B14,第1期!$AN$84:$AY$103,8,0)</f>
        <v/>
      </c>
      <c r="J14" s="68">
        <f>VLOOKUP($B14,第1期!$AN$84:$AY$103,7,0)</f>
        <v/>
      </c>
      <c r="K14" s="66">
        <f>第1期!AQ48</f>
        <v/>
      </c>
      <c r="L14" s="67">
        <f>第1期!BI18</f>
        <v/>
      </c>
      <c r="M14" s="68">
        <f>VLOOKUP($B14,第1期!$AN$84:$AY$103,8,0)</f>
        <v/>
      </c>
      <c r="N14" s="68">
        <f>VLOOKUP($B14,第1期!$AN$84:$AY$103,7,0)</f>
        <v/>
      </c>
      <c r="O14" s="66">
        <f>第1期!AR48</f>
        <v/>
      </c>
      <c r="P14" s="67">
        <f>第1期!BJ18</f>
        <v/>
      </c>
      <c r="Q14" s="68">
        <f>VLOOKUP($B14,第1期!$AN$84:$AY$103,8,0)</f>
        <v/>
      </c>
      <c r="R14" s="68">
        <f>VLOOKUP($B14,第1期!$AN$84:$AY$103,7,0)</f>
        <v/>
      </c>
      <c r="S14" s="66">
        <f>第1期!AS48</f>
        <v/>
      </c>
      <c r="T14" s="67">
        <f>第1期!BK18</f>
        <v/>
      </c>
      <c r="U14" s="68">
        <f>VLOOKUP($B14,第1期!$AN$84:$AY$103,8,0)</f>
        <v/>
      </c>
      <c r="V14" s="68">
        <f>VLOOKUP($B14,第1期!$AN$84:$AY$103,7,0)</f>
        <v/>
      </c>
      <c r="W14" s="66">
        <f>第1期!AT48</f>
        <v/>
      </c>
      <c r="X14" s="67">
        <f>第1期!BL18</f>
        <v/>
      </c>
      <c r="Y14" s="68">
        <f>VLOOKUP($B14,第1期!$AN$84:$AY$103,8,0)</f>
        <v/>
      </c>
      <c r="Z14" s="68">
        <f>VLOOKUP($B14,第1期!$AN$84:$AY$103,7,0)</f>
        <v/>
      </c>
      <c r="AA14" s="66">
        <f>第1期!AU48</f>
        <v/>
      </c>
      <c r="AB14" s="67">
        <f>第1期!BM18</f>
        <v/>
      </c>
      <c r="AC14" s="68">
        <f>VLOOKUP($B14,第1期!$AN$84:$AY$103,8,0)</f>
        <v/>
      </c>
      <c r="AD14" s="68">
        <f>VLOOKUP($B14,第1期!$AN$84:$AY$103,7,0)</f>
        <v/>
      </c>
      <c r="AE14" s="66">
        <f>第1期!AV48</f>
        <v/>
      </c>
      <c r="AF14" s="67">
        <f>第1期!BN18</f>
        <v/>
      </c>
      <c r="AG14" s="68">
        <f>VLOOKUP($B14,第1期!$AN$84:$AY$103,8,0)</f>
        <v/>
      </c>
      <c r="AH14" s="68">
        <f>VLOOKUP($B14,第1期!$AN$84:$AY$103,7,0)</f>
        <v/>
      </c>
    </row>
    <row r="15">
      <c r="B15" s="1161">
        <f>第1期!AN49</f>
        <v/>
      </c>
      <c r="C15" s="66">
        <f>第1期!AO49</f>
        <v/>
      </c>
      <c r="D15" s="67">
        <f>第1期!BG19</f>
        <v/>
      </c>
      <c r="E15" s="68">
        <f>VLOOKUP($B15,第1期!$AN$84:$AY$103,8,0)</f>
        <v/>
      </c>
      <c r="F15" s="68">
        <f>VLOOKUP($B15,第1期!$AN$84:$AY$103,7,0)</f>
        <v/>
      </c>
      <c r="G15" s="66">
        <f>第1期!AP49</f>
        <v/>
      </c>
      <c r="H15" s="67">
        <f>第1期!BH19</f>
        <v/>
      </c>
      <c r="I15" s="68">
        <f>VLOOKUP($B15,第1期!$AN$84:$AY$103,8,0)</f>
        <v/>
      </c>
      <c r="J15" s="68">
        <f>VLOOKUP($B15,第1期!$AN$84:$AY$103,7,0)</f>
        <v/>
      </c>
      <c r="K15" s="66">
        <f>第1期!AQ49</f>
        <v/>
      </c>
      <c r="L15" s="67">
        <f>第1期!BI19</f>
        <v/>
      </c>
      <c r="M15" s="68">
        <f>VLOOKUP($B15,第1期!$AN$84:$AY$103,8,0)</f>
        <v/>
      </c>
      <c r="N15" s="68">
        <f>VLOOKUP($B15,第1期!$AN$84:$AY$103,7,0)</f>
        <v/>
      </c>
      <c r="O15" s="66">
        <f>第1期!AR49</f>
        <v/>
      </c>
      <c r="P15" s="67">
        <f>第1期!BJ19</f>
        <v/>
      </c>
      <c r="Q15" s="68">
        <f>VLOOKUP($B15,第1期!$AN$84:$AY$103,8,0)</f>
        <v/>
      </c>
      <c r="R15" s="68">
        <f>VLOOKUP($B15,第1期!$AN$84:$AY$103,7,0)</f>
        <v/>
      </c>
      <c r="S15" s="66">
        <f>第1期!AS49</f>
        <v/>
      </c>
      <c r="T15" s="67">
        <f>第1期!BK19</f>
        <v/>
      </c>
      <c r="U15" s="68">
        <f>VLOOKUP($B15,第1期!$AN$84:$AY$103,8,0)</f>
        <v/>
      </c>
      <c r="V15" s="68">
        <f>VLOOKUP($B15,第1期!$AN$84:$AY$103,7,0)</f>
        <v/>
      </c>
      <c r="W15" s="66">
        <f>第1期!AT49</f>
        <v/>
      </c>
      <c r="X15" s="67">
        <f>第1期!BL19</f>
        <v/>
      </c>
      <c r="Y15" s="68">
        <f>VLOOKUP($B15,第1期!$AN$84:$AY$103,8,0)</f>
        <v/>
      </c>
      <c r="Z15" s="68">
        <f>VLOOKUP($B15,第1期!$AN$84:$AY$103,7,0)</f>
        <v/>
      </c>
      <c r="AA15" s="66">
        <f>第1期!AU49</f>
        <v/>
      </c>
      <c r="AB15" s="67">
        <f>第1期!BM19</f>
        <v/>
      </c>
      <c r="AC15" s="68">
        <f>VLOOKUP($B15,第1期!$AN$84:$AY$103,8,0)</f>
        <v/>
      </c>
      <c r="AD15" s="68">
        <f>VLOOKUP($B15,第1期!$AN$84:$AY$103,7,0)</f>
        <v/>
      </c>
      <c r="AE15" s="66">
        <f>第1期!AV49</f>
        <v/>
      </c>
      <c r="AF15" s="67">
        <f>第1期!BN19</f>
        <v/>
      </c>
      <c r="AG15" s="68">
        <f>VLOOKUP($B15,第1期!$AN$84:$AY$103,8,0)</f>
        <v/>
      </c>
      <c r="AH15" s="68">
        <f>VLOOKUP($B15,第1期!$AN$84:$AY$103,7,0)</f>
        <v/>
      </c>
    </row>
    <row r="16">
      <c r="B16" s="1161">
        <f>第1期!AN50</f>
        <v/>
      </c>
      <c r="C16" s="66">
        <f>第1期!AO50</f>
        <v/>
      </c>
      <c r="D16" s="67">
        <f>第1期!BG20</f>
        <v/>
      </c>
      <c r="E16" s="68">
        <f>VLOOKUP($B16,第1期!$AN$84:$AY$103,8,0)</f>
        <v/>
      </c>
      <c r="F16" s="68">
        <f>VLOOKUP($B16,第1期!$AN$84:$AY$103,7,0)</f>
        <v/>
      </c>
      <c r="G16" s="66">
        <f>第1期!AP50</f>
        <v/>
      </c>
      <c r="H16" s="67">
        <f>第1期!BH20</f>
        <v/>
      </c>
      <c r="I16" s="68">
        <f>VLOOKUP($B16,第1期!$AN$84:$AY$103,8,0)</f>
        <v/>
      </c>
      <c r="J16" s="68">
        <f>VLOOKUP($B16,第1期!$AN$84:$AY$103,7,0)</f>
        <v/>
      </c>
      <c r="K16" s="66">
        <f>第1期!AQ50</f>
        <v/>
      </c>
      <c r="L16" s="67">
        <f>第1期!BI20</f>
        <v/>
      </c>
      <c r="M16" s="68">
        <f>VLOOKUP($B16,第1期!$AN$84:$AY$103,8,0)</f>
        <v/>
      </c>
      <c r="N16" s="68">
        <f>VLOOKUP($B16,第1期!$AN$84:$AY$103,7,0)</f>
        <v/>
      </c>
      <c r="O16" s="66">
        <f>第1期!AR50</f>
        <v/>
      </c>
      <c r="P16" s="67">
        <f>第1期!BJ20</f>
        <v/>
      </c>
      <c r="Q16" s="68">
        <f>VLOOKUP($B16,第1期!$AN$84:$AY$103,8,0)</f>
        <v/>
      </c>
      <c r="R16" s="68">
        <f>VLOOKUP($B16,第1期!$AN$84:$AY$103,7,0)</f>
        <v/>
      </c>
      <c r="S16" s="66">
        <f>第1期!AS50</f>
        <v/>
      </c>
      <c r="T16" s="67">
        <f>第1期!BK20</f>
        <v/>
      </c>
      <c r="U16" s="68">
        <f>VLOOKUP($B16,第1期!$AN$84:$AY$103,8,0)</f>
        <v/>
      </c>
      <c r="V16" s="68">
        <f>VLOOKUP($B16,第1期!$AN$84:$AY$103,7,0)</f>
        <v/>
      </c>
      <c r="W16" s="66">
        <f>第1期!AT50</f>
        <v/>
      </c>
      <c r="X16" s="67">
        <f>第1期!BL20</f>
        <v/>
      </c>
      <c r="Y16" s="68">
        <f>VLOOKUP($B16,第1期!$AN$84:$AY$103,8,0)</f>
        <v/>
      </c>
      <c r="Z16" s="68">
        <f>VLOOKUP($B16,第1期!$AN$84:$AY$103,7,0)</f>
        <v/>
      </c>
      <c r="AA16" s="66">
        <f>第1期!AU50</f>
        <v/>
      </c>
      <c r="AB16" s="67">
        <f>第1期!BM20</f>
        <v/>
      </c>
      <c r="AC16" s="68">
        <f>VLOOKUP($B16,第1期!$AN$84:$AY$103,8,0)</f>
        <v/>
      </c>
      <c r="AD16" s="68">
        <f>VLOOKUP($B16,第1期!$AN$84:$AY$103,7,0)</f>
        <v/>
      </c>
      <c r="AE16" s="66">
        <f>第1期!AV50</f>
        <v/>
      </c>
      <c r="AF16" s="67">
        <f>第1期!BN20</f>
        <v/>
      </c>
      <c r="AG16" s="68">
        <f>VLOOKUP($B16,第1期!$AN$84:$AY$103,8,0)</f>
        <v/>
      </c>
      <c r="AH16" s="68">
        <f>VLOOKUP($B16,第1期!$AN$84:$AY$103,7,0)</f>
        <v/>
      </c>
    </row>
    <row r="17">
      <c r="B17" s="1161">
        <f>第1期!AN51</f>
        <v/>
      </c>
      <c r="C17" s="66">
        <f>第1期!AO51</f>
        <v/>
      </c>
      <c r="D17" s="67">
        <f>第1期!BG21</f>
        <v/>
      </c>
      <c r="E17" s="68">
        <f>VLOOKUP($B17,第1期!$AN$84:$AY$103,8,0)</f>
        <v/>
      </c>
      <c r="F17" s="68">
        <f>VLOOKUP($B17,第1期!$AN$84:$AY$103,7,0)</f>
        <v/>
      </c>
      <c r="G17" s="66">
        <f>第1期!AP51</f>
        <v/>
      </c>
      <c r="H17" s="67">
        <f>第1期!BH21</f>
        <v/>
      </c>
      <c r="I17" s="68">
        <f>VLOOKUP($B17,第1期!$AN$84:$AY$103,8,0)</f>
        <v/>
      </c>
      <c r="J17" s="68">
        <f>VLOOKUP($B17,第1期!$AN$84:$AY$103,7,0)</f>
        <v/>
      </c>
      <c r="K17" s="66">
        <f>第1期!AQ51</f>
        <v/>
      </c>
      <c r="L17" s="67">
        <f>第1期!BI21</f>
        <v/>
      </c>
      <c r="M17" s="68">
        <f>VLOOKUP($B17,第1期!$AN$84:$AY$103,8,0)</f>
        <v/>
      </c>
      <c r="N17" s="68">
        <f>VLOOKUP($B17,第1期!$AN$84:$AY$103,7,0)</f>
        <v/>
      </c>
      <c r="O17" s="66">
        <f>第1期!AR51</f>
        <v/>
      </c>
      <c r="P17" s="67">
        <f>第1期!BJ21</f>
        <v/>
      </c>
      <c r="Q17" s="68">
        <f>VLOOKUP($B17,第1期!$AN$84:$AY$103,8,0)</f>
        <v/>
      </c>
      <c r="R17" s="68">
        <f>VLOOKUP($B17,第1期!$AN$84:$AY$103,7,0)</f>
        <v/>
      </c>
      <c r="S17" s="66">
        <f>第1期!AS51</f>
        <v/>
      </c>
      <c r="T17" s="67">
        <f>第1期!BK21</f>
        <v/>
      </c>
      <c r="U17" s="68">
        <f>VLOOKUP($B17,第1期!$AN$84:$AY$103,8,0)</f>
        <v/>
      </c>
      <c r="V17" s="68">
        <f>VLOOKUP($B17,第1期!$AN$84:$AY$103,7,0)</f>
        <v/>
      </c>
      <c r="W17" s="66">
        <f>第1期!AT51</f>
        <v/>
      </c>
      <c r="X17" s="67">
        <f>第1期!BL21</f>
        <v/>
      </c>
      <c r="Y17" s="68">
        <f>VLOOKUP($B17,第1期!$AN$84:$AY$103,8,0)</f>
        <v/>
      </c>
      <c r="Z17" s="68">
        <f>VLOOKUP($B17,第1期!$AN$84:$AY$103,7,0)</f>
        <v/>
      </c>
      <c r="AA17" s="66">
        <f>第1期!AU51</f>
        <v/>
      </c>
      <c r="AB17" s="67">
        <f>第1期!BM21</f>
        <v/>
      </c>
      <c r="AC17" s="68">
        <f>VLOOKUP($B17,第1期!$AN$84:$AY$103,8,0)</f>
        <v/>
      </c>
      <c r="AD17" s="68">
        <f>VLOOKUP($B17,第1期!$AN$84:$AY$103,7,0)</f>
        <v/>
      </c>
      <c r="AE17" s="66">
        <f>第1期!AV51</f>
        <v/>
      </c>
      <c r="AF17" s="67">
        <f>第1期!BN21</f>
        <v/>
      </c>
      <c r="AG17" s="68">
        <f>VLOOKUP($B17,第1期!$AN$84:$AY$103,8,0)</f>
        <v/>
      </c>
      <c r="AH17" s="68">
        <f>VLOOKUP($B17,第1期!$AN$84:$AY$103,7,0)</f>
        <v/>
      </c>
    </row>
    <row r="18">
      <c r="B18" s="1161">
        <f>第1期!AN52</f>
        <v/>
      </c>
      <c r="C18" s="66">
        <f>第1期!AO52</f>
        <v/>
      </c>
      <c r="D18" s="67">
        <f>第1期!BG22</f>
        <v/>
      </c>
      <c r="E18" s="68">
        <f>VLOOKUP($B18,第1期!$AN$84:$AY$103,8,0)</f>
        <v/>
      </c>
      <c r="F18" s="68">
        <f>VLOOKUP($B18,第1期!$AN$84:$AY$103,7,0)</f>
        <v/>
      </c>
      <c r="G18" s="66">
        <f>第1期!AP52</f>
        <v/>
      </c>
      <c r="H18" s="67">
        <f>第1期!BH22</f>
        <v/>
      </c>
      <c r="I18" s="68">
        <f>VLOOKUP($B18,第1期!$AN$84:$AY$103,8,0)</f>
        <v/>
      </c>
      <c r="J18" s="68">
        <f>VLOOKUP($B18,第1期!$AN$84:$AY$103,7,0)</f>
        <v/>
      </c>
      <c r="K18" s="66">
        <f>第1期!AQ52</f>
        <v/>
      </c>
      <c r="L18" s="67">
        <f>第1期!BI22</f>
        <v/>
      </c>
      <c r="M18" s="68">
        <f>VLOOKUP($B18,第1期!$AN$84:$AY$103,8,0)</f>
        <v/>
      </c>
      <c r="N18" s="68">
        <f>VLOOKUP($B18,第1期!$AN$84:$AY$103,7,0)</f>
        <v/>
      </c>
      <c r="O18" s="66">
        <f>第1期!AR52</f>
        <v/>
      </c>
      <c r="P18" s="67">
        <f>第1期!BJ22</f>
        <v/>
      </c>
      <c r="Q18" s="68">
        <f>VLOOKUP($B18,第1期!$AN$84:$AY$103,8,0)</f>
        <v/>
      </c>
      <c r="R18" s="68">
        <f>VLOOKUP($B18,第1期!$AN$84:$AY$103,7,0)</f>
        <v/>
      </c>
      <c r="S18" s="66">
        <f>第1期!AS52</f>
        <v/>
      </c>
      <c r="T18" s="67">
        <f>第1期!BK22</f>
        <v/>
      </c>
      <c r="U18" s="68">
        <f>VLOOKUP($B18,第1期!$AN$84:$AY$103,8,0)</f>
        <v/>
      </c>
      <c r="V18" s="68">
        <f>VLOOKUP($B18,第1期!$AN$84:$AY$103,7,0)</f>
        <v/>
      </c>
      <c r="W18" s="66">
        <f>第1期!AT52</f>
        <v/>
      </c>
      <c r="X18" s="67">
        <f>第1期!BL22</f>
        <v/>
      </c>
      <c r="Y18" s="68">
        <f>VLOOKUP($B18,第1期!$AN$84:$AY$103,8,0)</f>
        <v/>
      </c>
      <c r="Z18" s="68">
        <f>VLOOKUP($B18,第1期!$AN$84:$AY$103,7,0)</f>
        <v/>
      </c>
      <c r="AA18" s="66">
        <f>第1期!AU52</f>
        <v/>
      </c>
      <c r="AB18" s="67">
        <f>第1期!BM22</f>
        <v/>
      </c>
      <c r="AC18" s="68">
        <f>VLOOKUP($B18,第1期!$AN$84:$AY$103,8,0)</f>
        <v/>
      </c>
      <c r="AD18" s="68">
        <f>VLOOKUP($B18,第1期!$AN$84:$AY$103,7,0)</f>
        <v/>
      </c>
      <c r="AE18" s="66">
        <f>第1期!AV52</f>
        <v/>
      </c>
      <c r="AF18" s="67">
        <f>第1期!BN22</f>
        <v/>
      </c>
      <c r="AG18" s="68">
        <f>VLOOKUP($B18,第1期!$AN$84:$AY$103,8,0)</f>
        <v/>
      </c>
      <c r="AH18" s="68">
        <f>VLOOKUP($B18,第1期!$AN$84:$AY$103,7,0)</f>
        <v/>
      </c>
    </row>
    <row r="19">
      <c r="B19" s="1161">
        <f>第1期!AN53</f>
        <v/>
      </c>
      <c r="C19" s="66">
        <f>第1期!AO53</f>
        <v/>
      </c>
      <c r="D19" s="67">
        <f>第1期!BG23</f>
        <v/>
      </c>
      <c r="E19" s="68">
        <f>VLOOKUP($B19,第1期!$AN$84:$AY$103,8,0)</f>
        <v/>
      </c>
      <c r="F19" s="68">
        <f>VLOOKUP($B19,第1期!$AN$84:$AY$103,7,0)</f>
        <v/>
      </c>
      <c r="G19" s="66">
        <f>第1期!AP53</f>
        <v/>
      </c>
      <c r="H19" s="67">
        <f>第1期!BH23</f>
        <v/>
      </c>
      <c r="I19" s="68">
        <f>VLOOKUP($B19,第1期!$AN$84:$AY$103,8,0)</f>
        <v/>
      </c>
      <c r="J19" s="68">
        <f>VLOOKUP($B19,第1期!$AN$84:$AY$103,7,0)</f>
        <v/>
      </c>
      <c r="K19" s="66">
        <f>第1期!AQ53</f>
        <v/>
      </c>
      <c r="L19" s="67">
        <f>第1期!BI23</f>
        <v/>
      </c>
      <c r="M19" s="68">
        <f>VLOOKUP($B19,第1期!$AN$84:$AY$103,8,0)</f>
        <v/>
      </c>
      <c r="N19" s="68">
        <f>VLOOKUP($B19,第1期!$AN$84:$AY$103,7,0)</f>
        <v/>
      </c>
      <c r="O19" s="66">
        <f>第1期!AR53</f>
        <v/>
      </c>
      <c r="P19" s="67">
        <f>第1期!BJ23</f>
        <v/>
      </c>
      <c r="Q19" s="68">
        <f>VLOOKUP($B19,第1期!$AN$84:$AY$103,8,0)</f>
        <v/>
      </c>
      <c r="R19" s="68">
        <f>VLOOKUP($B19,第1期!$AN$84:$AY$103,7,0)</f>
        <v/>
      </c>
      <c r="S19" s="66">
        <f>第1期!AS53</f>
        <v/>
      </c>
      <c r="T19" s="67">
        <f>第1期!BK23</f>
        <v/>
      </c>
      <c r="U19" s="68">
        <f>VLOOKUP($B19,第1期!$AN$84:$AY$103,8,0)</f>
        <v/>
      </c>
      <c r="V19" s="68">
        <f>VLOOKUP($B19,第1期!$AN$84:$AY$103,7,0)</f>
        <v/>
      </c>
      <c r="W19" s="66">
        <f>第1期!AT53</f>
        <v/>
      </c>
      <c r="X19" s="67">
        <f>第1期!BL23</f>
        <v/>
      </c>
      <c r="Y19" s="68">
        <f>VLOOKUP($B19,第1期!$AN$84:$AY$103,8,0)</f>
        <v/>
      </c>
      <c r="Z19" s="68">
        <f>VLOOKUP($B19,第1期!$AN$84:$AY$103,7,0)</f>
        <v/>
      </c>
      <c r="AA19" s="66">
        <f>第1期!AU53</f>
        <v/>
      </c>
      <c r="AB19" s="67">
        <f>第1期!BM23</f>
        <v/>
      </c>
      <c r="AC19" s="68">
        <f>VLOOKUP($B19,第1期!$AN$84:$AY$103,8,0)</f>
        <v/>
      </c>
      <c r="AD19" s="68">
        <f>VLOOKUP($B19,第1期!$AN$84:$AY$103,7,0)</f>
        <v/>
      </c>
      <c r="AE19" s="66">
        <f>第1期!AV53</f>
        <v/>
      </c>
      <c r="AF19" s="67">
        <f>第1期!BN23</f>
        <v/>
      </c>
      <c r="AG19" s="68">
        <f>VLOOKUP($B19,第1期!$AN$84:$AY$103,8,0)</f>
        <v/>
      </c>
      <c r="AH19" s="68">
        <f>VLOOKUP($B19,第1期!$AN$84:$AY$103,7,0)</f>
        <v/>
      </c>
    </row>
    <row r="20">
      <c r="B20" s="1161">
        <f>第1期!AN54</f>
        <v/>
      </c>
      <c r="C20" s="66">
        <f>第1期!AO54</f>
        <v/>
      </c>
      <c r="D20" s="67">
        <f>第1期!BG24</f>
        <v/>
      </c>
      <c r="E20" s="68">
        <f>VLOOKUP($B20,第1期!$AN$84:$AY$103,8,0)</f>
        <v/>
      </c>
      <c r="F20" s="68">
        <f>VLOOKUP($B20,第1期!$AN$84:$AY$103,7,0)</f>
        <v/>
      </c>
      <c r="G20" s="66">
        <f>第1期!AP54</f>
        <v/>
      </c>
      <c r="H20" s="67">
        <f>第1期!BH24</f>
        <v/>
      </c>
      <c r="I20" s="68">
        <f>VLOOKUP($B20,第1期!$AN$84:$AY$103,8,0)</f>
        <v/>
      </c>
      <c r="J20" s="68">
        <f>VLOOKUP($B20,第1期!$AN$84:$AY$103,7,0)</f>
        <v/>
      </c>
      <c r="K20" s="66">
        <f>第1期!AQ54</f>
        <v/>
      </c>
      <c r="L20" s="67">
        <f>第1期!BI24</f>
        <v/>
      </c>
      <c r="M20" s="68">
        <f>VLOOKUP($B20,第1期!$AN$84:$AY$103,8,0)</f>
        <v/>
      </c>
      <c r="N20" s="68">
        <f>VLOOKUP($B20,第1期!$AN$84:$AY$103,7,0)</f>
        <v/>
      </c>
      <c r="O20" s="66">
        <f>第1期!AR54</f>
        <v/>
      </c>
      <c r="P20" s="67">
        <f>第1期!BJ24</f>
        <v/>
      </c>
      <c r="Q20" s="68">
        <f>VLOOKUP($B20,第1期!$AN$84:$AY$103,8,0)</f>
        <v/>
      </c>
      <c r="R20" s="68">
        <f>VLOOKUP($B20,第1期!$AN$84:$AY$103,7,0)</f>
        <v/>
      </c>
      <c r="S20" s="66">
        <f>第1期!AS54</f>
        <v/>
      </c>
      <c r="T20" s="67">
        <f>第1期!BK24</f>
        <v/>
      </c>
      <c r="U20" s="68">
        <f>VLOOKUP($B20,第1期!$AN$84:$AY$103,8,0)</f>
        <v/>
      </c>
      <c r="V20" s="68">
        <f>VLOOKUP($B20,第1期!$AN$84:$AY$103,7,0)</f>
        <v/>
      </c>
      <c r="W20" s="66">
        <f>第1期!AT54</f>
        <v/>
      </c>
      <c r="X20" s="67">
        <f>第1期!BL24</f>
        <v/>
      </c>
      <c r="Y20" s="68">
        <f>VLOOKUP($B20,第1期!$AN$84:$AY$103,8,0)</f>
        <v/>
      </c>
      <c r="Z20" s="68">
        <f>VLOOKUP($B20,第1期!$AN$84:$AY$103,7,0)</f>
        <v/>
      </c>
      <c r="AA20" s="66">
        <f>第1期!AU54</f>
        <v/>
      </c>
      <c r="AB20" s="67">
        <f>第1期!BM24</f>
        <v/>
      </c>
      <c r="AC20" s="68">
        <f>VLOOKUP($B20,第1期!$AN$84:$AY$103,8,0)</f>
        <v/>
      </c>
      <c r="AD20" s="68">
        <f>VLOOKUP($B20,第1期!$AN$84:$AY$103,7,0)</f>
        <v/>
      </c>
      <c r="AE20" s="66">
        <f>第1期!AV54</f>
        <v/>
      </c>
      <c r="AF20" s="67">
        <f>第1期!BN24</f>
        <v/>
      </c>
      <c r="AG20" s="68">
        <f>VLOOKUP($B20,第1期!$AN$84:$AY$103,8,0)</f>
        <v/>
      </c>
      <c r="AH20" s="68">
        <f>VLOOKUP($B20,第1期!$AN$84:$AY$103,7,0)</f>
        <v/>
      </c>
    </row>
    <row r="21">
      <c r="B21" s="69">
        <f>第1期!AN55</f>
        <v/>
      </c>
      <c r="C21" s="70">
        <f>第1期!AO55</f>
        <v/>
      </c>
      <c r="D21" s="71">
        <f>第1期!BG25</f>
        <v/>
      </c>
      <c r="E21" s="68">
        <f>VLOOKUP($B21,第1期!$AN$84:$AY$103,8,0)</f>
        <v/>
      </c>
      <c r="F21" s="68">
        <f>VLOOKUP($B21,第1期!$AN$84:$AY$103,7,0)</f>
        <v/>
      </c>
      <c r="G21" s="70">
        <f>第1期!AP55</f>
        <v/>
      </c>
      <c r="H21" s="71">
        <f>第1期!BH25</f>
        <v/>
      </c>
      <c r="I21" s="68">
        <f>VLOOKUP($B21,第1期!$AN$84:$AY$103,8,0)</f>
        <v/>
      </c>
      <c r="J21" s="68">
        <f>VLOOKUP($B21,第1期!$AN$84:$AY$103,7,0)</f>
        <v/>
      </c>
      <c r="K21" s="70">
        <f>第1期!AQ55</f>
        <v/>
      </c>
      <c r="L21" s="71">
        <f>第1期!BI25</f>
        <v/>
      </c>
      <c r="M21" s="68">
        <f>VLOOKUP($B21,第1期!$AN$84:$AY$103,8,0)</f>
        <v/>
      </c>
      <c r="N21" s="68">
        <f>VLOOKUP($B21,第1期!$AN$84:$AY$103,7,0)</f>
        <v/>
      </c>
      <c r="O21" s="70">
        <f>第1期!AR55</f>
        <v/>
      </c>
      <c r="P21" s="71">
        <f>第1期!BJ25</f>
        <v/>
      </c>
      <c r="Q21" s="68">
        <f>VLOOKUP($B21,第1期!$AN$84:$AY$103,8,0)</f>
        <v/>
      </c>
      <c r="R21" s="68">
        <f>VLOOKUP($B21,第1期!$AN$84:$AY$103,7,0)</f>
        <v/>
      </c>
      <c r="S21" s="70">
        <f>第1期!AS55</f>
        <v/>
      </c>
      <c r="T21" s="71">
        <f>第1期!BK25</f>
        <v/>
      </c>
      <c r="U21" s="68">
        <f>VLOOKUP($B21,第1期!$AN$84:$AY$103,8,0)</f>
        <v/>
      </c>
      <c r="V21" s="68">
        <f>VLOOKUP($B21,第1期!$AN$84:$AY$103,7,0)</f>
        <v/>
      </c>
      <c r="W21" s="70">
        <f>第1期!AT55</f>
        <v/>
      </c>
      <c r="X21" s="71">
        <f>第1期!BL25</f>
        <v/>
      </c>
      <c r="Y21" s="68">
        <f>VLOOKUP($B21,第1期!$AN$84:$AY$103,8,0)</f>
        <v/>
      </c>
      <c r="Z21" s="68">
        <f>VLOOKUP($B21,第1期!$AN$84:$AY$103,7,0)</f>
        <v/>
      </c>
      <c r="AA21" s="70">
        <f>第1期!AU55</f>
        <v/>
      </c>
      <c r="AB21" s="71">
        <f>第1期!BM25</f>
        <v/>
      </c>
      <c r="AC21" s="68">
        <f>VLOOKUP($B21,第1期!$AN$84:$AY$103,8,0)</f>
        <v/>
      </c>
      <c r="AD21" s="68">
        <f>VLOOKUP($B21,第1期!$AN$84:$AY$103,7,0)</f>
        <v/>
      </c>
      <c r="AE21" s="70">
        <f>第1期!AV55</f>
        <v/>
      </c>
      <c r="AF21" s="71">
        <f>第1期!BN25</f>
        <v/>
      </c>
      <c r="AG21" s="68">
        <f>VLOOKUP($B21,第1期!$AN$84:$AY$103,8,0)</f>
        <v/>
      </c>
      <c r="AH21" s="68">
        <f>VLOOKUP($B21,第1期!$AN$84:$AY$103,7,0)</f>
        <v/>
      </c>
    </row>
    <row r="22">
      <c r="B22" s="69">
        <f>第1期!AN56</f>
        <v/>
      </c>
      <c r="C22" s="70">
        <f>第1期!AO56</f>
        <v/>
      </c>
      <c r="D22" s="71">
        <f>第1期!BG26</f>
        <v/>
      </c>
      <c r="E22" s="68">
        <f>VLOOKUP($B22,第1期!$AN$84:$AY$103,8,0)</f>
        <v/>
      </c>
      <c r="F22" s="68">
        <f>VLOOKUP($B22,第1期!$AN$84:$AY$103,7,0)</f>
        <v/>
      </c>
      <c r="G22" s="70">
        <f>第1期!AP56</f>
        <v/>
      </c>
      <c r="H22" s="71">
        <f>第1期!BH26</f>
        <v/>
      </c>
      <c r="I22" s="68">
        <f>VLOOKUP($B22,第1期!$AN$84:$AY$103,8,0)</f>
        <v/>
      </c>
      <c r="J22" s="68">
        <f>VLOOKUP($B22,第1期!$AN$84:$AY$103,7,0)</f>
        <v/>
      </c>
      <c r="K22" s="66">
        <f>第1期!AQ56</f>
        <v/>
      </c>
      <c r="L22" s="67">
        <f>第1期!BI26</f>
        <v/>
      </c>
      <c r="M22" s="68">
        <f>VLOOKUP($B22,第1期!$AN$84:$AY$103,8,0)</f>
        <v/>
      </c>
      <c r="N22" s="68">
        <f>VLOOKUP($B22,第1期!$AN$84:$AY$103,7,0)</f>
        <v/>
      </c>
      <c r="O22" s="66">
        <f>第1期!AR56</f>
        <v/>
      </c>
      <c r="P22" s="67">
        <f>第1期!BJ26</f>
        <v/>
      </c>
      <c r="Q22" s="68">
        <f>VLOOKUP($B22,第1期!$AN$84:$AY$103,8,0)</f>
        <v/>
      </c>
      <c r="R22" s="68">
        <f>VLOOKUP($B22,第1期!$AN$84:$AY$103,7,0)</f>
        <v/>
      </c>
      <c r="S22" s="66">
        <f>第1期!AS56</f>
        <v/>
      </c>
      <c r="T22" s="67">
        <f>第1期!BK26</f>
        <v/>
      </c>
      <c r="U22" s="68">
        <f>VLOOKUP($B22,第1期!$AN$84:$AY$103,8,0)</f>
        <v/>
      </c>
      <c r="V22" s="68">
        <f>VLOOKUP($B22,第1期!$AN$84:$AY$103,7,0)</f>
        <v/>
      </c>
      <c r="W22" s="66">
        <f>第1期!AT56</f>
        <v/>
      </c>
      <c r="X22" s="67">
        <f>第1期!BL26</f>
        <v/>
      </c>
      <c r="Y22" s="68">
        <f>VLOOKUP($B22,第1期!$AN$84:$AY$103,8,0)</f>
        <v/>
      </c>
      <c r="Z22" s="68">
        <f>VLOOKUP($B22,第1期!$AN$84:$AY$103,7,0)</f>
        <v/>
      </c>
      <c r="AA22" s="66">
        <f>第1期!AU56</f>
        <v/>
      </c>
      <c r="AB22" s="67">
        <f>第1期!BM26</f>
        <v/>
      </c>
      <c r="AC22" s="68">
        <f>VLOOKUP($B22,第1期!$AN$84:$AY$103,8,0)</f>
        <v/>
      </c>
      <c r="AD22" s="68">
        <f>VLOOKUP($B22,第1期!$AN$84:$AY$103,7,0)</f>
        <v/>
      </c>
      <c r="AE22" s="66">
        <f>第1期!AV56</f>
        <v/>
      </c>
      <c r="AF22" s="67">
        <f>第1期!BN26</f>
        <v/>
      </c>
      <c r="AG22" s="68">
        <f>VLOOKUP($B22,第1期!$AN$84:$AY$103,8,0)</f>
        <v/>
      </c>
      <c r="AH22" s="68">
        <f>VLOOKUP($B22,第1期!$AN$84:$AY$103,7,0)</f>
        <v/>
      </c>
    </row>
    <row r="23">
      <c r="B23" s="1484" t="inlineStr">
        <is>
          <t>需求</t>
        </is>
      </c>
      <c r="C23" s="72" t="inlineStr">
        <is>
          <t>平均需求</t>
        </is>
      </c>
      <c r="D23" s="73" t="inlineStr">
        <is>
          <t>最大需求</t>
        </is>
      </c>
      <c r="E23" s="74" t="n"/>
      <c r="F23" s="74" t="n"/>
      <c r="G23" s="75" t="inlineStr">
        <is>
          <t>平均需求</t>
        </is>
      </c>
      <c r="H23" s="73" t="inlineStr">
        <is>
          <t>最大需求</t>
        </is>
      </c>
      <c r="I23" s="74" t="n"/>
      <c r="J23" s="74" t="n"/>
      <c r="K23" s="75" t="inlineStr">
        <is>
          <t>平均需求</t>
        </is>
      </c>
      <c r="L23" s="73" t="inlineStr">
        <is>
          <t>最大需求</t>
        </is>
      </c>
      <c r="M23" s="74" t="n"/>
      <c r="N23" s="74" t="n"/>
      <c r="O23" s="75" t="inlineStr">
        <is>
          <t>平均需求</t>
        </is>
      </c>
      <c r="P23" s="73" t="inlineStr">
        <is>
          <t>最大需求</t>
        </is>
      </c>
      <c r="Q23" s="74" t="n"/>
      <c r="R23" s="74" t="n"/>
      <c r="S23" s="75" t="inlineStr">
        <is>
          <t>平均需求</t>
        </is>
      </c>
      <c r="T23" s="73" t="inlineStr">
        <is>
          <t>最大需求</t>
        </is>
      </c>
      <c r="U23" s="74" t="n"/>
      <c r="V23" s="74" t="n"/>
      <c r="W23" s="75" t="inlineStr">
        <is>
          <t>平均需求</t>
        </is>
      </c>
      <c r="X23" s="73" t="inlineStr">
        <is>
          <t>最大需求</t>
        </is>
      </c>
      <c r="Y23" s="74" t="n"/>
      <c r="Z23" s="74" t="n"/>
      <c r="AA23" s="75" t="inlineStr">
        <is>
          <t>平均需求</t>
        </is>
      </c>
      <c r="AB23" s="73" t="inlineStr">
        <is>
          <t>最大需求</t>
        </is>
      </c>
      <c r="AC23" s="74" t="n"/>
      <c r="AD23" s="74" t="n"/>
      <c r="AE23" s="75" t="inlineStr">
        <is>
          <t>平均需求</t>
        </is>
      </c>
      <c r="AF23" s="73" t="inlineStr">
        <is>
          <t>最大需求</t>
        </is>
      </c>
      <c r="AG23" s="74" t="n"/>
      <c r="AI23" s="74" t="n"/>
      <c r="AJ23" s="74" t="n"/>
    </row>
    <row r="24">
      <c r="B24" s="1485" t="n"/>
      <c r="C24" s="76">
        <f>AVERAGE(D3:D22)</f>
        <v/>
      </c>
      <c r="D24" s="77">
        <f>MAX(D3:D22)</f>
        <v/>
      </c>
      <c r="E24" s="78">
        <f>VLOOKUP(D24,D3:E22,2,0)</f>
        <v/>
      </c>
      <c r="F24" s="79">
        <f>VLOOKUP(D24,D3:F22,3,0)</f>
        <v/>
      </c>
      <c r="G24" s="80">
        <f>AVERAGE(H3:H22)</f>
        <v/>
      </c>
      <c r="H24" s="77">
        <f>MAX(H3:H22)</f>
        <v/>
      </c>
      <c r="I24" s="78">
        <f>VLOOKUP(H24,H3:I22,2,0)</f>
        <v/>
      </c>
      <c r="J24" s="79">
        <f>VLOOKUP(H24,H3:J22,3,0)</f>
        <v/>
      </c>
      <c r="K24" s="80">
        <f>AVERAGE(L3:L22)</f>
        <v/>
      </c>
      <c r="L24" s="77">
        <f>MAX(L3:L22)</f>
        <v/>
      </c>
      <c r="M24" s="78">
        <f>VLOOKUP(L24,L3:M22,2,0)</f>
        <v/>
      </c>
      <c r="N24" s="79">
        <f>VLOOKUP(L24,L3:N22,3,0)</f>
        <v/>
      </c>
      <c r="O24" s="80">
        <f>AVERAGE(P3:P22)</f>
        <v/>
      </c>
      <c r="P24" s="77">
        <f>MAX(P3:P22)</f>
        <v/>
      </c>
      <c r="Q24" s="78">
        <f>VLOOKUP(P24,P3:Q22,2,0)</f>
        <v/>
      </c>
      <c r="R24" s="79">
        <f>VLOOKUP(P24,P3:R22,3,0)</f>
        <v/>
      </c>
      <c r="S24" s="80">
        <f>AVERAGE(T3:T22)</f>
        <v/>
      </c>
      <c r="T24" s="77">
        <f>MAX(T3:T22)</f>
        <v/>
      </c>
      <c r="U24" s="78">
        <f>VLOOKUP(T24,T3:U22,2,0)</f>
        <v/>
      </c>
      <c r="V24" s="79">
        <f>VLOOKUP(T24,T3:V22,3,0)</f>
        <v/>
      </c>
      <c r="W24" s="80">
        <f>AVERAGE(X3:X22)</f>
        <v/>
      </c>
      <c r="X24" s="77">
        <f>MAX(X3:X22)</f>
        <v/>
      </c>
      <c r="Y24" s="78">
        <f>VLOOKUP(X24,X3:Y22,2,0)</f>
        <v/>
      </c>
      <c r="Z24" s="79">
        <f>VLOOKUP(X24,X3:Z22,3,0)</f>
        <v/>
      </c>
      <c r="AA24" s="80">
        <f>AVERAGE(AB3:AB22)</f>
        <v/>
      </c>
      <c r="AB24" s="77">
        <f>MAX(AB3:AB22)</f>
        <v/>
      </c>
      <c r="AC24" s="78">
        <f>VLOOKUP(AB24,AB3:AC22,2,0)</f>
        <v/>
      </c>
      <c r="AD24" s="79">
        <f>VLOOKUP(AB24,AB3:AD22,3,0)</f>
        <v/>
      </c>
      <c r="AE24" s="80">
        <f>AVERAGE(AF3:AF22)</f>
        <v/>
      </c>
      <c r="AF24" s="77">
        <f>MAX(AF3:AF22)</f>
        <v/>
      </c>
      <c r="AG24" s="78">
        <f>VLOOKUP(AF24,AF3:AG22,2,0)</f>
        <v/>
      </c>
      <c r="AH24" s="79">
        <f>VLOOKUP(AF24,AF3:AH22,3,0)</f>
        <v/>
      </c>
    </row>
    <row r="25">
      <c r="B25" s="1486" t="inlineStr">
        <is>
          <t>最大需求价格</t>
        </is>
      </c>
      <c r="C25" s="1487" t="n"/>
      <c r="D25" s="81">
        <f>VLOOKUP(D24,IF({1,0},D3:D22,C3:C22),2,0)</f>
        <v/>
      </c>
      <c r="E25" s="82" t="n"/>
      <c r="F25" s="83" t="n"/>
      <c r="G25" s="84" t="n"/>
      <c r="H25" s="85">
        <f>VLOOKUP(H24,IF({1,0},H3:H22,G3:G22),2,0)</f>
        <v/>
      </c>
      <c r="I25" s="88" t="n"/>
      <c r="J25" s="83" t="n"/>
      <c r="K25" s="83" t="n"/>
      <c r="L25" s="85">
        <f>VLOOKUP(L24,IF({1,0},L3:L22,K3:K22),2,0)</f>
        <v/>
      </c>
      <c r="M25" s="83" t="n"/>
      <c r="N25" s="83" t="n"/>
      <c r="O25" s="83" t="n"/>
      <c r="P25" s="85">
        <f>VLOOKUP(P24,IF({1,0},P3:P22,O3:O22),2,0)</f>
        <v/>
      </c>
      <c r="Q25" s="83" t="n"/>
      <c r="R25" s="83" t="n"/>
      <c r="S25" s="83" t="n"/>
      <c r="T25" s="85">
        <f>VLOOKUP(T24,IF({1,0},T3:T22,S3:S22),2,0)</f>
        <v/>
      </c>
      <c r="U25" s="83" t="n"/>
      <c r="V25" s="83" t="n"/>
      <c r="W25" s="83" t="n"/>
      <c r="X25" s="85">
        <f>VLOOKUP(X24,IF({1,0},X3:X22,W3:W22),2,0)</f>
        <v/>
      </c>
      <c r="Y25" s="83" t="n"/>
      <c r="Z25" s="83" t="n"/>
      <c r="AA25" s="83" t="n"/>
      <c r="AB25" s="85">
        <f>VLOOKUP(AB24,IF({1,0},AB3:AB22,AA3:AA22),2,0)</f>
        <v/>
      </c>
      <c r="AC25" s="83" t="n"/>
      <c r="AD25" s="83" t="n"/>
      <c r="AE25" s="83" t="n"/>
      <c r="AF25" s="85">
        <f>VLOOKUP(AF24,IF({1,0},AF3:AF22,AE3:AE22),2,0)</f>
        <v/>
      </c>
      <c r="AG25" s="83" t="n"/>
      <c r="AH25" s="83" t="n"/>
    </row>
    <row r="26">
      <c r="B26" s="60">
        <f>初始化表!$C$5</f>
        <v/>
      </c>
      <c r="C26" s="60">
        <f>VLOOKUP($B26,$B$3:$AH$22,2,0)</f>
        <v/>
      </c>
      <c r="D26" s="60">
        <f>VLOOKUP($B26,$B$3:$AH$22,3,0)</f>
        <v/>
      </c>
      <c r="E26" s="60">
        <f>VLOOKUP($B26,$B$3:$AH$22,4,0)</f>
        <v/>
      </c>
      <c r="F26" s="60">
        <f>VLOOKUP($B26,$B$3:$AH$22,5,0)</f>
        <v/>
      </c>
      <c r="G26" s="60">
        <f>VLOOKUP($B26,$B$3:$AH$22,6,0)</f>
        <v/>
      </c>
      <c r="H26" s="60">
        <f>VLOOKUP($B26,$B$3:$AH$22,7,0)</f>
        <v/>
      </c>
      <c r="I26" s="60">
        <f>VLOOKUP($B26,$B$3:$AH$22,8,0)</f>
        <v/>
      </c>
      <c r="J26" s="60">
        <f>VLOOKUP($B26,$B$3:$AH$22,9,0)</f>
        <v/>
      </c>
      <c r="K26" s="60">
        <f>VLOOKUP($B26,$B$3:$AH$22,10,0)</f>
        <v/>
      </c>
      <c r="L26" s="60">
        <f>VLOOKUP($B26,$B$3:$AH$22,11,0)</f>
        <v/>
      </c>
      <c r="M26" s="60">
        <f>VLOOKUP($B26,$B$3:$AH$22,12,0)</f>
        <v/>
      </c>
      <c r="N26" s="60">
        <f>VLOOKUP($B26,$B$3:$AH$22,13,0)</f>
        <v/>
      </c>
      <c r="O26" s="60">
        <f>VLOOKUP($B26,$B$3:$AH$22,14,0)</f>
        <v/>
      </c>
      <c r="P26" s="60">
        <f>VLOOKUP($B26,$B$3:$AH$22,15,0)</f>
        <v/>
      </c>
      <c r="Q26" s="60">
        <f>VLOOKUP($B26,$B$3:$AH$22,16,0)</f>
        <v/>
      </c>
      <c r="R26" s="60">
        <f>VLOOKUP($B26,$B$3:$AH$22,17,0)</f>
        <v/>
      </c>
      <c r="S26" s="60">
        <f>VLOOKUP($B26,$B$3:$AH$22,18,0)</f>
        <v/>
      </c>
      <c r="T26" s="60">
        <f>VLOOKUP($B26,$B$3:$AH$22,19,0)</f>
        <v/>
      </c>
      <c r="U26" s="60">
        <f>VLOOKUP($B26,$B$3:$AH$22,20,0)</f>
        <v/>
      </c>
      <c r="V26" s="60">
        <f>VLOOKUP($B26,$B$3:$AH$22,21,0)</f>
        <v/>
      </c>
      <c r="W26" s="60">
        <f>VLOOKUP($B26,$B$3:$AH$22,22,0)</f>
        <v/>
      </c>
      <c r="X26" s="60">
        <f>VLOOKUP($B26,$B$3:$AH$22,23,0)</f>
        <v/>
      </c>
      <c r="Y26" s="60">
        <f>VLOOKUP($B26,$B$3:$AH$22,24,0)</f>
        <v/>
      </c>
      <c r="Z26" s="60">
        <f>VLOOKUP($B26,$B$3:$AH$22,25,0)</f>
        <v/>
      </c>
      <c r="AA26" s="60">
        <f>VLOOKUP($B26,$B$3:$AH$22,26,0)</f>
        <v/>
      </c>
      <c r="AB26" s="60">
        <f>VLOOKUP($B26,$B$3:$AH$22,27,0)</f>
        <v/>
      </c>
      <c r="AC26" s="60">
        <f>VLOOKUP($B26,$B$3:$AH$22,28,0)</f>
        <v/>
      </c>
      <c r="AD26" s="60">
        <f>VLOOKUP($B26,$B$3:$AH$22,29,0)</f>
        <v/>
      </c>
      <c r="AE26" s="60">
        <f>VLOOKUP($B26,$B$3:$AH$22,30,0)</f>
        <v/>
      </c>
      <c r="AF26" s="60">
        <f>VLOOKUP($B26,$B$3:$AH$22,31,0)</f>
        <v/>
      </c>
      <c r="AG26" s="60">
        <f>VLOOKUP($B26,$B$3:$AH$22,32,0)</f>
        <v/>
      </c>
      <c r="AH26" s="60">
        <f>VLOOKUP($B26,$B$3:$AH$22,33,0)</f>
        <v/>
      </c>
    </row>
    <row r="27">
      <c r="B27" s="1484" t="inlineStr">
        <is>
          <t>价格</t>
        </is>
      </c>
      <c r="C27" s="72" t="inlineStr">
        <is>
          <t>平均价格</t>
        </is>
      </c>
      <c r="D27" s="73" t="inlineStr">
        <is>
          <t>最大价格</t>
        </is>
      </c>
      <c r="G27" s="75" t="inlineStr">
        <is>
          <t>平均价格</t>
        </is>
      </c>
      <c r="H27" s="73" t="inlineStr">
        <is>
          <t>最大价格</t>
        </is>
      </c>
      <c r="K27" s="75" t="inlineStr">
        <is>
          <t>平均价格</t>
        </is>
      </c>
      <c r="L27" s="73" t="inlineStr">
        <is>
          <t>最大价格</t>
        </is>
      </c>
      <c r="O27" s="75" t="inlineStr">
        <is>
          <t>平均价格</t>
        </is>
      </c>
      <c r="P27" s="73" t="inlineStr">
        <is>
          <t>最大价格</t>
        </is>
      </c>
      <c r="S27" s="75" t="inlineStr">
        <is>
          <t>平均价格</t>
        </is>
      </c>
      <c r="T27" s="73" t="inlineStr">
        <is>
          <t>最大价格</t>
        </is>
      </c>
      <c r="W27" s="75" t="inlineStr">
        <is>
          <t>平均价格</t>
        </is>
      </c>
      <c r="X27" s="73" t="inlineStr">
        <is>
          <t>最大价格</t>
        </is>
      </c>
      <c r="AA27" s="75" t="inlineStr">
        <is>
          <t>平均价格</t>
        </is>
      </c>
      <c r="AB27" s="73" t="inlineStr">
        <is>
          <t>最大价格</t>
        </is>
      </c>
      <c r="AE27" s="75" t="inlineStr">
        <is>
          <t>平均价格</t>
        </is>
      </c>
      <c r="AF27" s="73" t="inlineStr">
        <is>
          <t>最大价格</t>
        </is>
      </c>
    </row>
    <row r="28">
      <c r="B28" s="1485" t="n"/>
      <c r="C28" s="76">
        <f>AVERAGE(C3:C22)</f>
        <v/>
      </c>
      <c r="D28" s="77">
        <f>MAX(C3:C22)</f>
        <v/>
      </c>
      <c r="E28" s="78">
        <f>VLOOKUP(D28,C3:F22,3,0)</f>
        <v/>
      </c>
      <c r="F28" s="79">
        <f>VLOOKUP(D28,C3:F22,4,0)</f>
        <v/>
      </c>
      <c r="G28" s="80">
        <f>AVERAGE(G3:G22)</f>
        <v/>
      </c>
      <c r="H28" s="77">
        <f>MAX(G3:G22)</f>
        <v/>
      </c>
      <c r="I28" s="78">
        <f>VLOOKUP(H28,G3:J22,3,0)</f>
        <v/>
      </c>
      <c r="J28" s="79">
        <f>VLOOKUP(H28,G3:J22,4,0)</f>
        <v/>
      </c>
      <c r="K28" s="80">
        <f>AVERAGE(K3:K22)</f>
        <v/>
      </c>
      <c r="L28" s="77">
        <f>MAX(K3:K22)</f>
        <v/>
      </c>
      <c r="M28" s="78">
        <f>VLOOKUP(L28,K3:N22,3,0)</f>
        <v/>
      </c>
      <c r="N28" s="79">
        <f>VLOOKUP(L28,K3:N22,4,0)</f>
        <v/>
      </c>
      <c r="O28" s="80">
        <f>AVERAGE(O3:O22)</f>
        <v/>
      </c>
      <c r="P28" s="77">
        <f>MAX(O3:O22)</f>
        <v/>
      </c>
      <c r="Q28" s="78">
        <f>VLOOKUP(P28,O3:R22,3,0)</f>
        <v/>
      </c>
      <c r="R28" s="79">
        <f>VLOOKUP(P28,O3:R22,4,0)</f>
        <v/>
      </c>
      <c r="S28" s="80">
        <f>AVERAGE(S3:S22)</f>
        <v/>
      </c>
      <c r="T28" s="77">
        <f>MAX(S3:S22)</f>
        <v/>
      </c>
      <c r="U28" s="78">
        <f>VLOOKUP(T28,S3:V22,3,0)</f>
        <v/>
      </c>
      <c r="V28" s="79">
        <f>VLOOKUP(T28,S3:V22,4,0)</f>
        <v/>
      </c>
      <c r="W28" s="80">
        <f>AVERAGE(W3:W22)</f>
        <v/>
      </c>
      <c r="X28" s="77">
        <f>MAX(W3:W22)</f>
        <v/>
      </c>
      <c r="Y28" s="78">
        <f>VLOOKUP(X28,W3:Z22,3,0)</f>
        <v/>
      </c>
      <c r="Z28" s="79">
        <f>VLOOKUP(X28,W3:Z22,4,0)</f>
        <v/>
      </c>
      <c r="AA28" s="80">
        <f>AVERAGE(AA3:AA22)</f>
        <v/>
      </c>
      <c r="AB28" s="77">
        <f>MAX(AA3:AA22)</f>
        <v/>
      </c>
      <c r="AC28" s="78">
        <f>VLOOKUP(AB28,AA3:AD22,3,0)</f>
        <v/>
      </c>
      <c r="AD28" s="79">
        <f>VLOOKUP(AB28,AA3:AD22,4,0)</f>
        <v/>
      </c>
      <c r="AE28" s="80">
        <f>AVERAGE(AE3:AE22)</f>
        <v/>
      </c>
      <c r="AF28" s="77">
        <f>MAX(AE3:AE22)</f>
        <v/>
      </c>
      <c r="AG28" s="78">
        <f>VLOOKUP(AF28,AE3:AH22,3,0)</f>
        <v/>
      </c>
      <c r="AH28" s="79">
        <f>VLOOKUP(AF28,AE3:AH22,4,0)</f>
        <v/>
      </c>
    </row>
    <row r="29">
      <c r="B29" s="1486" t="inlineStr">
        <is>
          <t>最大价格需求</t>
        </is>
      </c>
      <c r="C29" s="1487" t="n"/>
      <c r="D29" s="81">
        <f>VLOOKUP(D28,C3:D22,2,0)</f>
        <v/>
      </c>
      <c r="E29" s="83" t="n"/>
      <c r="F29" s="83" t="n"/>
      <c r="G29" s="83" t="n"/>
      <c r="H29" s="81">
        <f>VLOOKUP(H28,G3:H22,2,0)</f>
        <v/>
      </c>
      <c r="I29" s="83" t="n"/>
      <c r="J29" s="83" t="n"/>
      <c r="K29" s="83" t="n"/>
      <c r="L29" s="81">
        <f>VLOOKUP(L28,K3:L22,2,0)</f>
        <v/>
      </c>
      <c r="M29" s="83" t="n"/>
      <c r="N29" s="83" t="n"/>
      <c r="O29" s="83" t="n"/>
      <c r="P29" s="81">
        <f>VLOOKUP(P28,O3:P22,2,0)</f>
        <v/>
      </c>
      <c r="Q29" s="83" t="n"/>
      <c r="R29" s="83" t="n"/>
      <c r="S29" s="83" t="n"/>
      <c r="T29" s="81">
        <f>VLOOKUP(T28,S3:T22,2,0)</f>
        <v/>
      </c>
      <c r="U29" s="83" t="n"/>
      <c r="V29" s="83" t="n"/>
      <c r="W29" s="83" t="n"/>
      <c r="X29" s="81">
        <f>VLOOKUP(X28,W3:X22,2,0)</f>
        <v/>
      </c>
      <c r="Y29" s="83" t="n"/>
      <c r="Z29" s="83" t="n"/>
      <c r="AA29" s="83" t="n"/>
      <c r="AB29" s="81">
        <f>VLOOKUP(AB28,AA3:AB22,2,0)</f>
        <v/>
      </c>
      <c r="AC29" s="83" t="n"/>
      <c r="AD29" s="83" t="n"/>
      <c r="AE29" s="83" t="n"/>
      <c r="AF29" s="81">
        <f>VLOOKUP(AF28,AE3:AF22,2,0)</f>
        <v/>
      </c>
      <c r="AG29" s="83" t="n"/>
      <c r="AH29" s="83" t="n"/>
    </row>
    <row r="30">
      <c r="Y30" s="1161">
        <f>第2期!Z4</f>
        <v/>
      </c>
      <c r="Z30" s="1161">
        <f>第2期!AA4</f>
        <v/>
      </c>
      <c r="AA30" s="1161">
        <f>第2期!AB4</f>
        <v/>
      </c>
      <c r="AB30" s="1161">
        <f>第2期!AC4</f>
        <v/>
      </c>
      <c r="AC30" s="1161">
        <f>第2期!AD4</f>
        <v/>
      </c>
    </row>
    <row r="31" ht="15.5" customHeight="1" s="1178">
      <c r="G31" s="1161" t="inlineStr">
        <is>
          <t>价格浮动</t>
        </is>
      </c>
      <c r="H31" s="1161">
        <f>N31</f>
        <v/>
      </c>
      <c r="I31" s="1161">
        <f>O31</f>
        <v/>
      </c>
      <c r="J31" s="1161">
        <f>P31</f>
        <v/>
      </c>
      <c r="K31" s="1161">
        <f>Q31</f>
        <v/>
      </c>
      <c r="M31" s="1161">
        <f>第2期!T19</f>
        <v/>
      </c>
      <c r="N31" s="1161">
        <f>第2期!U19</f>
        <v/>
      </c>
      <c r="O31" s="1161">
        <f>第2期!V19</f>
        <v/>
      </c>
      <c r="P31" s="1161">
        <f>第2期!W19</f>
        <v/>
      </c>
      <c r="Q31" s="1161">
        <f>第2期!X19</f>
        <v/>
      </c>
      <c r="S31" s="1161">
        <f>第2期!Z41</f>
        <v/>
      </c>
      <c r="T31" s="1161">
        <f>第2期!AA41</f>
        <v/>
      </c>
      <c r="U31" s="1161">
        <f>第2期!AB41</f>
        <v/>
      </c>
      <c r="V31" s="1161">
        <f>第2期!AC41</f>
        <v/>
      </c>
      <c r="W31" s="1161">
        <f>第2期!AD41</f>
        <v/>
      </c>
      <c r="Y31" s="86">
        <f>第2期!Z5</f>
        <v/>
      </c>
      <c r="Z31" s="1159">
        <f>第2期!AA5</f>
        <v/>
      </c>
      <c r="AA31" s="1159">
        <f>第2期!AB5</f>
        <v/>
      </c>
      <c r="AB31" s="1159">
        <f>第2期!AC5</f>
        <v/>
      </c>
      <c r="AC31" s="1159">
        <f>第2期!AD5</f>
        <v/>
      </c>
    </row>
    <row r="32" ht="15.5" customHeight="1" s="1178">
      <c r="G32" s="86">
        <f>M32</f>
        <v/>
      </c>
      <c r="H32" s="1159" t="n"/>
      <c r="I32" s="1159" t="n"/>
      <c r="J32" s="1159" t="n"/>
      <c r="K32" s="1159" t="n"/>
      <c r="M32" s="86">
        <f>第2期!T20</f>
        <v/>
      </c>
      <c r="N32" s="1159">
        <f>第2期!U20</f>
        <v/>
      </c>
      <c r="O32" s="1159">
        <f>第2期!V20</f>
        <v/>
      </c>
      <c r="P32" s="1159">
        <f>第2期!W20</f>
        <v/>
      </c>
      <c r="Q32" s="1159">
        <f>第2期!X20</f>
        <v/>
      </c>
      <c r="S32" s="86">
        <f>第2期!Z42</f>
        <v/>
      </c>
      <c r="T32" s="1159">
        <f>第2期!AA42</f>
        <v/>
      </c>
      <c r="U32" s="1159">
        <f>第2期!AB42</f>
        <v/>
      </c>
      <c r="V32" s="1159">
        <f>第2期!AC42</f>
        <v/>
      </c>
      <c r="W32" s="1159">
        <f>第2期!AD42</f>
        <v/>
      </c>
      <c r="Y32" s="86">
        <f>第2期!Z6</f>
        <v/>
      </c>
      <c r="Z32" s="1159">
        <f>第2期!AA6</f>
        <v/>
      </c>
      <c r="AA32" s="1159">
        <f>第2期!AB6</f>
        <v/>
      </c>
      <c r="AB32" s="1159">
        <f>第2期!AC6</f>
        <v/>
      </c>
      <c r="AC32" s="1159">
        <f>第2期!AD6</f>
        <v/>
      </c>
    </row>
    <row r="33" ht="15.5" customHeight="1" s="1178">
      <c r="G33" s="86">
        <f>M33</f>
        <v/>
      </c>
      <c r="H33" s="1159" t="n"/>
      <c r="I33" s="1159" t="n"/>
      <c r="J33" s="1159" t="n"/>
      <c r="K33" s="1159" t="n"/>
      <c r="M33" s="86">
        <f>第2期!T21</f>
        <v/>
      </c>
      <c r="N33" s="1159">
        <f>第2期!U21</f>
        <v/>
      </c>
      <c r="O33" s="1159">
        <f>第2期!V21</f>
        <v/>
      </c>
      <c r="P33" s="1159">
        <f>第2期!W21</f>
        <v/>
      </c>
      <c r="Q33" s="1159">
        <f>第2期!X21</f>
        <v/>
      </c>
      <c r="S33" s="86">
        <f>第2期!Z43</f>
        <v/>
      </c>
      <c r="T33" s="1159">
        <f>第2期!AA43</f>
        <v/>
      </c>
      <c r="U33" s="1159">
        <f>第2期!AB43</f>
        <v/>
      </c>
      <c r="V33" s="1159">
        <f>第2期!AC43</f>
        <v/>
      </c>
      <c r="W33" s="1159">
        <f>第2期!AD43</f>
        <v/>
      </c>
      <c r="Y33" s="1161">
        <f>第2期!Z10</f>
        <v/>
      </c>
      <c r="Z33" s="1161">
        <f>第2期!AA10</f>
        <v/>
      </c>
      <c r="AA33" s="1161">
        <f>第2期!AB10</f>
        <v/>
      </c>
      <c r="AB33" s="1161">
        <f>第2期!AC10</f>
        <v/>
      </c>
      <c r="AC33" s="1161">
        <f>第2期!AD10</f>
        <v/>
      </c>
    </row>
    <row r="34" ht="15.5" customHeight="1" s="1178">
      <c r="Y34" s="86">
        <f>第2期!Z11</f>
        <v/>
      </c>
      <c r="Z34" s="1159">
        <f>第2期!AA11</f>
        <v/>
      </c>
      <c r="AA34" s="1159">
        <f>第2期!AB11</f>
        <v/>
      </c>
      <c r="AB34" s="1159">
        <f>第2期!AC11</f>
        <v/>
      </c>
      <c r="AC34" s="1159">
        <f>第2期!AD11</f>
        <v/>
      </c>
    </row>
    <row r="35" ht="15.5" customHeight="1" s="1178">
      <c r="Y35" s="86">
        <f>第2期!Z12</f>
        <v/>
      </c>
      <c r="Z35" s="1159">
        <f>第2期!AA12</f>
        <v/>
      </c>
      <c r="AA35" s="1159">
        <f>第2期!AB12</f>
        <v/>
      </c>
      <c r="AB35" s="1159">
        <f>第2期!AC12</f>
        <v/>
      </c>
      <c r="AC35" s="1159">
        <f>第2期!AD12</f>
        <v/>
      </c>
    </row>
    <row r="36">
      <c r="C36" s="1161" t="inlineStr">
        <is>
          <t>产品3</t>
        </is>
      </c>
      <c r="D36" s="1180" t="n"/>
      <c r="E36" s="1180" t="n"/>
      <c r="F36" s="1180" t="n"/>
      <c r="G36" s="1180" t="n"/>
      <c r="H36" s="1180" t="n"/>
      <c r="I36" s="1180" t="n"/>
      <c r="J36" s="1180" t="n"/>
      <c r="K36" s="1180" t="n"/>
      <c r="L36" s="1180" t="n"/>
      <c r="M36" s="1180" t="n"/>
      <c r="N36" s="1180" t="n"/>
      <c r="O36" s="1180" t="n"/>
      <c r="P36" s="1180" t="n"/>
      <c r="Q36" s="1180" t="n"/>
      <c r="R36" s="1181" t="n"/>
      <c r="S36" s="1161" t="inlineStr">
        <is>
          <t>产品4</t>
        </is>
      </c>
      <c r="T36" s="1180" t="n"/>
      <c r="U36" s="1180" t="n"/>
      <c r="V36" s="1180" t="n"/>
      <c r="W36" s="1180" t="n"/>
      <c r="X36" s="1180" t="n"/>
      <c r="Y36" s="1180" t="n"/>
      <c r="Z36" s="1180" t="n"/>
      <c r="AA36" s="1180" t="n"/>
      <c r="AB36" s="1180" t="n"/>
      <c r="AC36" s="1180" t="n"/>
      <c r="AD36" s="1180" t="n"/>
      <c r="AE36" s="1180" t="n"/>
      <c r="AF36" s="1180" t="n"/>
      <c r="AG36" s="1180" t="n"/>
      <c r="AH36" s="1181" t="n"/>
    </row>
    <row r="37" ht="15" customHeight="1" s="1178">
      <c r="B37" s="62" t="inlineStr">
        <is>
          <t>队伍名称</t>
        </is>
      </c>
      <c r="C37" s="63" t="inlineStr">
        <is>
          <t>市场1</t>
        </is>
      </c>
      <c r="D37" s="63" t="inlineStr">
        <is>
          <t>需求</t>
        </is>
      </c>
      <c r="E37" s="1483" t="inlineStr">
        <is>
          <t>研发等级排名</t>
        </is>
      </c>
      <c r="F37" s="65" t="inlineStr">
        <is>
          <t>工资系数排名</t>
        </is>
      </c>
      <c r="G37" s="63" t="inlineStr">
        <is>
          <t>市场2</t>
        </is>
      </c>
      <c r="H37" s="63" t="inlineStr">
        <is>
          <t>需求</t>
        </is>
      </c>
      <c r="I37" s="1483" t="inlineStr">
        <is>
          <t>研发等级排名</t>
        </is>
      </c>
      <c r="J37" s="65" t="inlineStr">
        <is>
          <t>工资系数排名</t>
        </is>
      </c>
      <c r="K37" s="63" t="inlineStr">
        <is>
          <t>市场3</t>
        </is>
      </c>
      <c r="L37" s="63" t="inlineStr">
        <is>
          <t>需求</t>
        </is>
      </c>
      <c r="M37" s="1483" t="inlineStr">
        <is>
          <t>研发等级排名</t>
        </is>
      </c>
      <c r="N37" s="65" t="inlineStr">
        <is>
          <t>工资系数排名</t>
        </is>
      </c>
      <c r="O37" s="63" t="inlineStr">
        <is>
          <t>市场4</t>
        </is>
      </c>
      <c r="P37" s="63" t="inlineStr">
        <is>
          <t>需求</t>
        </is>
      </c>
      <c r="Q37" s="1483" t="inlineStr">
        <is>
          <t>研发等级排名</t>
        </is>
      </c>
      <c r="R37" s="65" t="inlineStr">
        <is>
          <t>工资系数排名</t>
        </is>
      </c>
      <c r="S37" s="63" t="inlineStr">
        <is>
          <t>市场1</t>
        </is>
      </c>
      <c r="T37" s="63" t="inlineStr">
        <is>
          <t>需求</t>
        </is>
      </c>
      <c r="U37" s="1483" t="inlineStr">
        <is>
          <t>研发等级排名</t>
        </is>
      </c>
      <c r="V37" s="65" t="inlineStr">
        <is>
          <t>工资系数排名</t>
        </is>
      </c>
      <c r="W37" s="63" t="inlineStr">
        <is>
          <t>市场2</t>
        </is>
      </c>
      <c r="X37" s="63" t="inlineStr">
        <is>
          <t>需求</t>
        </is>
      </c>
      <c r="Y37" s="1483" t="inlineStr">
        <is>
          <t>研发等级排名</t>
        </is>
      </c>
      <c r="Z37" s="65" t="inlineStr">
        <is>
          <t>工资系数排名</t>
        </is>
      </c>
      <c r="AA37" s="63" t="inlineStr">
        <is>
          <t>市场3</t>
        </is>
      </c>
      <c r="AB37" s="63" t="inlineStr">
        <is>
          <t>需求</t>
        </is>
      </c>
      <c r="AC37" s="1483" t="inlineStr">
        <is>
          <t>研发等级排名</t>
        </is>
      </c>
      <c r="AD37" s="65" t="inlineStr">
        <is>
          <t>工资系数排名</t>
        </is>
      </c>
      <c r="AE37" s="63" t="inlineStr">
        <is>
          <t>市场4</t>
        </is>
      </c>
      <c r="AF37" s="63" t="inlineStr">
        <is>
          <t>需求</t>
        </is>
      </c>
      <c r="AG37" s="1483" t="inlineStr">
        <is>
          <t>研发等级排名</t>
        </is>
      </c>
      <c r="AH37" s="65" t="inlineStr">
        <is>
          <t>工资系数排名</t>
        </is>
      </c>
    </row>
    <row r="38">
      <c r="B38" s="1161">
        <f>B3</f>
        <v/>
      </c>
      <c r="C38" s="66">
        <f>第1期!AW37</f>
        <v/>
      </c>
      <c r="D38" s="67">
        <f>第1期!BO7</f>
        <v/>
      </c>
      <c r="E38" s="68">
        <f>VLOOKUP($B38,第1期!$AN$84:$AY$103,8,0)</f>
        <v/>
      </c>
      <c r="F38" s="68">
        <f>VLOOKUP($B38,第1期!$AN$84:$AY$103,7,0)</f>
        <v/>
      </c>
      <c r="G38" s="66">
        <f>第1期!AX37</f>
        <v/>
      </c>
      <c r="H38" s="67">
        <f>第1期!BP7</f>
        <v/>
      </c>
      <c r="I38" s="68">
        <f>VLOOKUP($B38,第1期!$AN$84:$AY$103,8,0)</f>
        <v/>
      </c>
      <c r="J38" s="68">
        <f>VLOOKUP($B38,第1期!$AN$84:$AY$103,7,0)</f>
        <v/>
      </c>
      <c r="K38" s="66">
        <f>第1期!AY37</f>
        <v/>
      </c>
      <c r="L38" s="67">
        <f>第1期!BQ7</f>
        <v/>
      </c>
      <c r="M38" s="68">
        <f>VLOOKUP($B38,第1期!$AN$84:$AY$103,8,0)</f>
        <v/>
      </c>
      <c r="N38" s="68">
        <f>VLOOKUP($B38,第1期!$AN$84:$AY$103,7,0)</f>
        <v/>
      </c>
      <c r="O38" s="66">
        <f>第1期!AZ37</f>
        <v/>
      </c>
      <c r="P38" s="67">
        <f>第1期!BR7</f>
        <v/>
      </c>
      <c r="Q38" s="68">
        <f>VLOOKUP($B38,第1期!$AN$84:$AY$103,8,0)</f>
        <v/>
      </c>
      <c r="R38" s="68">
        <f>VLOOKUP($B38,第1期!$AN$84:$AY$103,7,0)</f>
        <v/>
      </c>
      <c r="S38" s="66">
        <f>第1期!BA37</f>
        <v/>
      </c>
      <c r="T38" s="67">
        <f>第1期!BS7</f>
        <v/>
      </c>
      <c r="U38" s="68">
        <f>VLOOKUP($B38,第1期!$AN$84:$AY$103,8,0)</f>
        <v/>
      </c>
      <c r="V38" s="68">
        <f>VLOOKUP($B38,第1期!$AN$84:$AY$103,7,0)</f>
        <v/>
      </c>
      <c r="W38" s="66">
        <f>第1期!BB37</f>
        <v/>
      </c>
      <c r="X38" s="67">
        <f>第1期!BT7</f>
        <v/>
      </c>
      <c r="Y38" s="68">
        <f>VLOOKUP($B38,第1期!$AN$84:$AY$103,8,0)</f>
        <v/>
      </c>
      <c r="Z38" s="68">
        <f>VLOOKUP($B38,第1期!$AN$84:$AY$103,7,0)</f>
        <v/>
      </c>
      <c r="AA38" s="66">
        <f>第1期!BC37</f>
        <v/>
      </c>
      <c r="AB38" s="67">
        <f>第1期!BU7</f>
        <v/>
      </c>
      <c r="AC38" s="68">
        <f>VLOOKUP($B38,第1期!$AN$84:$AY$103,8,0)</f>
        <v/>
      </c>
      <c r="AD38" s="68">
        <f>VLOOKUP($B38,第1期!$AN$84:$AY$103,7,0)</f>
        <v/>
      </c>
      <c r="AE38" s="66">
        <f>第1期!BD37</f>
        <v/>
      </c>
      <c r="AF38" s="67">
        <f>第1期!BV7</f>
        <v/>
      </c>
      <c r="AG38" s="68">
        <f>VLOOKUP($B38,第1期!$AN$84:$AY$103,8,0)</f>
        <v/>
      </c>
      <c r="AH38" s="68">
        <f>VLOOKUP($B38,第1期!$AN$84:$AY$103,7,0)</f>
        <v/>
      </c>
    </row>
    <row r="39">
      <c r="B39" s="1161">
        <f>B4</f>
        <v/>
      </c>
      <c r="C39" s="66">
        <f>第1期!AW38</f>
        <v/>
      </c>
      <c r="D39" s="67">
        <f>第1期!BO8</f>
        <v/>
      </c>
      <c r="E39" s="68">
        <f>VLOOKUP($B39,第1期!$AN$84:$AY$103,8,0)</f>
        <v/>
      </c>
      <c r="F39" s="68">
        <f>VLOOKUP($B39,第1期!$AN$84:$AY$103,7,0)</f>
        <v/>
      </c>
      <c r="G39" s="66">
        <f>第1期!AX38</f>
        <v/>
      </c>
      <c r="H39" s="67">
        <f>第1期!BP8</f>
        <v/>
      </c>
      <c r="I39" s="68">
        <f>VLOOKUP($B39,第1期!$AN$84:$AY$103,8,0)</f>
        <v/>
      </c>
      <c r="J39" s="68">
        <f>VLOOKUP($B39,第1期!$AN$84:$AY$103,7,0)</f>
        <v/>
      </c>
      <c r="K39" s="66">
        <f>第1期!AY38</f>
        <v/>
      </c>
      <c r="L39" s="67">
        <f>第1期!BQ8</f>
        <v/>
      </c>
      <c r="M39" s="68">
        <f>VLOOKUP($B39,第1期!$AN$84:$AY$103,8,0)</f>
        <v/>
      </c>
      <c r="N39" s="68">
        <f>VLOOKUP($B39,第1期!$AN$84:$AY$103,7,0)</f>
        <v/>
      </c>
      <c r="O39" s="66">
        <f>第1期!AZ38</f>
        <v/>
      </c>
      <c r="P39" s="67">
        <f>第1期!BR8</f>
        <v/>
      </c>
      <c r="Q39" s="68">
        <f>VLOOKUP($B39,第1期!$AN$84:$AY$103,8,0)</f>
        <v/>
      </c>
      <c r="R39" s="68">
        <f>VLOOKUP($B39,第1期!$AN$84:$AY$103,7,0)</f>
        <v/>
      </c>
      <c r="S39" s="66">
        <f>第1期!BA38</f>
        <v/>
      </c>
      <c r="T39" s="67">
        <f>第1期!BS8</f>
        <v/>
      </c>
      <c r="U39" s="68">
        <f>VLOOKUP($B39,第1期!$AN$84:$AY$103,8,0)</f>
        <v/>
      </c>
      <c r="V39" s="68">
        <f>VLOOKUP($B39,第1期!$AN$84:$AY$103,7,0)</f>
        <v/>
      </c>
      <c r="W39" s="66">
        <f>第1期!BB38</f>
        <v/>
      </c>
      <c r="X39" s="67">
        <f>第1期!BT8</f>
        <v/>
      </c>
      <c r="Y39" s="68">
        <f>VLOOKUP($B39,第1期!$AN$84:$AY$103,8,0)</f>
        <v/>
      </c>
      <c r="Z39" s="68">
        <f>VLOOKUP($B39,第1期!$AN$84:$AY$103,7,0)</f>
        <v/>
      </c>
      <c r="AA39" s="66">
        <f>第1期!BC38</f>
        <v/>
      </c>
      <c r="AB39" s="67">
        <f>第1期!BU8</f>
        <v/>
      </c>
      <c r="AC39" s="68">
        <f>VLOOKUP($B39,第1期!$AN$84:$AY$103,8,0)</f>
        <v/>
      </c>
      <c r="AD39" s="68">
        <f>VLOOKUP($B39,第1期!$AN$84:$AY$103,7,0)</f>
        <v/>
      </c>
      <c r="AE39" s="66">
        <f>第1期!BD38</f>
        <v/>
      </c>
      <c r="AF39" s="67">
        <f>第1期!BV8</f>
        <v/>
      </c>
      <c r="AG39" s="68">
        <f>VLOOKUP($B39,第1期!$AN$84:$AY$103,8,0)</f>
        <v/>
      </c>
      <c r="AH39" s="68">
        <f>VLOOKUP($B39,第1期!$AN$84:$AY$103,7,0)</f>
        <v/>
      </c>
    </row>
    <row r="40">
      <c r="B40" s="1161">
        <f>B5</f>
        <v/>
      </c>
      <c r="C40" s="66">
        <f>第1期!AW39</f>
        <v/>
      </c>
      <c r="D40" s="67">
        <f>第1期!BO9</f>
        <v/>
      </c>
      <c r="E40" s="68">
        <f>VLOOKUP($B40,第1期!$AN$84:$AY$103,8,0)</f>
        <v/>
      </c>
      <c r="F40" s="68">
        <f>VLOOKUP($B40,第1期!$AN$84:$AY$103,7,0)</f>
        <v/>
      </c>
      <c r="G40" s="66">
        <f>第1期!AX39</f>
        <v/>
      </c>
      <c r="H40" s="67">
        <f>第1期!BP9</f>
        <v/>
      </c>
      <c r="I40" s="68">
        <f>VLOOKUP($B40,第1期!$AN$84:$AY$103,8,0)</f>
        <v/>
      </c>
      <c r="J40" s="68">
        <f>VLOOKUP($B40,第1期!$AN$84:$AY$103,7,0)</f>
        <v/>
      </c>
      <c r="K40" s="66">
        <f>第1期!AY39</f>
        <v/>
      </c>
      <c r="L40" s="67">
        <f>第1期!BQ9</f>
        <v/>
      </c>
      <c r="M40" s="68">
        <f>VLOOKUP($B40,第1期!$AN$84:$AY$103,8,0)</f>
        <v/>
      </c>
      <c r="N40" s="68">
        <f>VLOOKUP($B40,第1期!$AN$84:$AY$103,7,0)</f>
        <v/>
      </c>
      <c r="O40" s="66">
        <f>第1期!AZ39</f>
        <v/>
      </c>
      <c r="P40" s="67">
        <f>第1期!BR9</f>
        <v/>
      </c>
      <c r="Q40" s="68">
        <f>VLOOKUP($B40,第1期!$AN$84:$AY$103,8,0)</f>
        <v/>
      </c>
      <c r="R40" s="68">
        <f>VLOOKUP($B40,第1期!$AN$84:$AY$103,7,0)</f>
        <v/>
      </c>
      <c r="S40" s="66">
        <f>第1期!BA39</f>
        <v/>
      </c>
      <c r="T40" s="67">
        <f>第1期!BS9</f>
        <v/>
      </c>
      <c r="U40" s="68">
        <f>VLOOKUP($B40,第1期!$AN$84:$AY$103,8,0)</f>
        <v/>
      </c>
      <c r="V40" s="68">
        <f>VLOOKUP($B40,第1期!$AN$84:$AY$103,7,0)</f>
        <v/>
      </c>
      <c r="W40" s="66">
        <f>第1期!BB39</f>
        <v/>
      </c>
      <c r="X40" s="67">
        <f>第1期!BT9</f>
        <v/>
      </c>
      <c r="Y40" s="68">
        <f>VLOOKUP($B40,第1期!$AN$84:$AY$103,8,0)</f>
        <v/>
      </c>
      <c r="Z40" s="68">
        <f>VLOOKUP($B40,第1期!$AN$84:$AY$103,7,0)</f>
        <v/>
      </c>
      <c r="AA40" s="66">
        <f>第1期!BC39</f>
        <v/>
      </c>
      <c r="AB40" s="67">
        <f>第1期!BU9</f>
        <v/>
      </c>
      <c r="AC40" s="68">
        <f>VLOOKUP($B40,第1期!$AN$84:$AY$103,8,0)</f>
        <v/>
      </c>
      <c r="AD40" s="68">
        <f>VLOOKUP($B40,第1期!$AN$84:$AY$103,7,0)</f>
        <v/>
      </c>
      <c r="AE40" s="66">
        <f>第1期!BD39</f>
        <v/>
      </c>
      <c r="AF40" s="67">
        <f>第1期!BV9</f>
        <v/>
      </c>
      <c r="AG40" s="68">
        <f>VLOOKUP($B40,第1期!$AN$84:$AY$103,8,0)</f>
        <v/>
      </c>
      <c r="AH40" s="68">
        <f>VLOOKUP($B40,第1期!$AN$84:$AY$103,7,0)</f>
        <v/>
      </c>
    </row>
    <row r="41">
      <c r="B41" s="1161">
        <f>B6</f>
        <v/>
      </c>
      <c r="C41" s="66">
        <f>第1期!AW40</f>
        <v/>
      </c>
      <c r="D41" s="67">
        <f>第1期!BO10</f>
        <v/>
      </c>
      <c r="E41" s="68">
        <f>VLOOKUP($B41,第1期!$AN$84:$AY$103,8,0)</f>
        <v/>
      </c>
      <c r="F41" s="68">
        <f>VLOOKUP($B41,第1期!$AN$84:$AY$103,7,0)</f>
        <v/>
      </c>
      <c r="G41" s="66">
        <f>第1期!AX40</f>
        <v/>
      </c>
      <c r="H41" s="67">
        <f>第1期!BP10</f>
        <v/>
      </c>
      <c r="I41" s="68">
        <f>VLOOKUP($B41,第1期!$AN$84:$AY$103,8,0)</f>
        <v/>
      </c>
      <c r="J41" s="68">
        <f>VLOOKUP($B41,第1期!$AN$84:$AY$103,7,0)</f>
        <v/>
      </c>
      <c r="K41" s="66">
        <f>第1期!AY40</f>
        <v/>
      </c>
      <c r="L41" s="67">
        <f>第1期!BQ10</f>
        <v/>
      </c>
      <c r="M41" s="68">
        <f>VLOOKUP($B41,第1期!$AN$84:$AY$103,8,0)</f>
        <v/>
      </c>
      <c r="N41" s="68">
        <f>VLOOKUP($B41,第1期!$AN$84:$AY$103,7,0)</f>
        <v/>
      </c>
      <c r="O41" s="66">
        <f>第1期!AZ40</f>
        <v/>
      </c>
      <c r="P41" s="67">
        <f>第1期!BR10</f>
        <v/>
      </c>
      <c r="Q41" s="68">
        <f>VLOOKUP($B41,第1期!$AN$84:$AY$103,8,0)</f>
        <v/>
      </c>
      <c r="R41" s="68">
        <f>VLOOKUP($B41,第1期!$AN$84:$AY$103,7,0)</f>
        <v/>
      </c>
      <c r="S41" s="66">
        <f>第1期!BA40</f>
        <v/>
      </c>
      <c r="T41" s="67">
        <f>第1期!BS10</f>
        <v/>
      </c>
      <c r="U41" s="68">
        <f>VLOOKUP($B41,第1期!$AN$84:$AY$103,8,0)</f>
        <v/>
      </c>
      <c r="V41" s="68">
        <f>VLOOKUP($B41,第1期!$AN$84:$AY$103,7,0)</f>
        <v/>
      </c>
      <c r="W41" s="66">
        <f>第1期!BB40</f>
        <v/>
      </c>
      <c r="X41" s="67">
        <f>第1期!BT10</f>
        <v/>
      </c>
      <c r="Y41" s="68">
        <f>VLOOKUP($B41,第1期!$AN$84:$AY$103,8,0)</f>
        <v/>
      </c>
      <c r="Z41" s="68">
        <f>VLOOKUP($B41,第1期!$AN$84:$AY$103,7,0)</f>
        <v/>
      </c>
      <c r="AA41" s="66">
        <f>第1期!BC40</f>
        <v/>
      </c>
      <c r="AB41" s="67">
        <f>第1期!BU10</f>
        <v/>
      </c>
      <c r="AC41" s="68">
        <f>VLOOKUP($B41,第1期!$AN$84:$AY$103,8,0)</f>
        <v/>
      </c>
      <c r="AD41" s="68">
        <f>VLOOKUP($B41,第1期!$AN$84:$AY$103,7,0)</f>
        <v/>
      </c>
      <c r="AE41" s="66">
        <f>第1期!BD40</f>
        <v/>
      </c>
      <c r="AF41" s="67">
        <f>第1期!BV10</f>
        <v/>
      </c>
      <c r="AG41" s="68">
        <f>VLOOKUP($B41,第1期!$AN$84:$AY$103,8,0)</f>
        <v/>
      </c>
      <c r="AH41" s="68">
        <f>VLOOKUP($B41,第1期!$AN$84:$AY$103,7,0)</f>
        <v/>
      </c>
    </row>
    <row r="42">
      <c r="B42" s="1161">
        <f>B7</f>
        <v/>
      </c>
      <c r="C42" s="66">
        <f>第1期!AW41</f>
        <v/>
      </c>
      <c r="D42" s="67">
        <f>第1期!BO11</f>
        <v/>
      </c>
      <c r="E42" s="68">
        <f>VLOOKUP($B42,第1期!$AN$84:$AY$103,8,0)</f>
        <v/>
      </c>
      <c r="F42" s="68">
        <f>VLOOKUP($B42,第1期!$AN$84:$AY$103,7,0)</f>
        <v/>
      </c>
      <c r="G42" s="66">
        <f>第1期!AX41</f>
        <v/>
      </c>
      <c r="H42" s="67">
        <f>第1期!BP11</f>
        <v/>
      </c>
      <c r="I42" s="68">
        <f>VLOOKUP($B42,第1期!$AN$84:$AY$103,8,0)</f>
        <v/>
      </c>
      <c r="J42" s="68">
        <f>VLOOKUP($B42,第1期!$AN$84:$AY$103,7,0)</f>
        <v/>
      </c>
      <c r="K42" s="66">
        <f>第1期!AY41</f>
        <v/>
      </c>
      <c r="L42" s="67">
        <f>第1期!BQ11</f>
        <v/>
      </c>
      <c r="M42" s="68">
        <f>VLOOKUP($B42,第1期!$AN$84:$AY$103,8,0)</f>
        <v/>
      </c>
      <c r="N42" s="68">
        <f>VLOOKUP($B42,第1期!$AN$84:$AY$103,7,0)</f>
        <v/>
      </c>
      <c r="O42" s="66">
        <f>第1期!AZ41</f>
        <v/>
      </c>
      <c r="P42" s="67">
        <f>第1期!BR11</f>
        <v/>
      </c>
      <c r="Q42" s="68">
        <f>VLOOKUP($B42,第1期!$AN$84:$AY$103,8,0)</f>
        <v/>
      </c>
      <c r="R42" s="68">
        <f>VLOOKUP($B42,第1期!$AN$84:$AY$103,7,0)</f>
        <v/>
      </c>
      <c r="S42" s="66">
        <f>第1期!BA41</f>
        <v/>
      </c>
      <c r="T42" s="67">
        <f>第1期!BS11</f>
        <v/>
      </c>
      <c r="U42" s="68">
        <f>VLOOKUP($B42,第1期!$AN$84:$AY$103,8,0)</f>
        <v/>
      </c>
      <c r="V42" s="68">
        <f>VLOOKUP($B42,第1期!$AN$84:$AY$103,7,0)</f>
        <v/>
      </c>
      <c r="W42" s="66">
        <f>第1期!BB41</f>
        <v/>
      </c>
      <c r="X42" s="67">
        <f>第1期!BT11</f>
        <v/>
      </c>
      <c r="Y42" s="68">
        <f>VLOOKUP($B42,第1期!$AN$84:$AY$103,8,0)</f>
        <v/>
      </c>
      <c r="Z42" s="68">
        <f>VLOOKUP($B42,第1期!$AN$84:$AY$103,7,0)</f>
        <v/>
      </c>
      <c r="AA42" s="66">
        <f>第1期!BC41</f>
        <v/>
      </c>
      <c r="AB42" s="67">
        <f>第1期!BU11</f>
        <v/>
      </c>
      <c r="AC42" s="68">
        <f>VLOOKUP($B42,第1期!$AN$84:$AY$103,8,0)</f>
        <v/>
      </c>
      <c r="AD42" s="68">
        <f>VLOOKUP($B42,第1期!$AN$84:$AY$103,7,0)</f>
        <v/>
      </c>
      <c r="AE42" s="66">
        <f>第1期!BD41</f>
        <v/>
      </c>
      <c r="AF42" s="67">
        <f>第1期!BV11</f>
        <v/>
      </c>
      <c r="AG42" s="68">
        <f>VLOOKUP($B42,第1期!$AN$84:$AY$103,8,0)</f>
        <v/>
      </c>
      <c r="AH42" s="68">
        <f>VLOOKUP($B42,第1期!$AN$84:$AY$103,7,0)</f>
        <v/>
      </c>
    </row>
    <row r="43">
      <c r="B43" s="1161">
        <f>B8</f>
        <v/>
      </c>
      <c r="C43" s="66">
        <f>第1期!AW42</f>
        <v/>
      </c>
      <c r="D43" s="67">
        <f>第1期!BO12</f>
        <v/>
      </c>
      <c r="E43" s="68">
        <f>VLOOKUP($B43,第1期!$AN$84:$AY$103,8,0)</f>
        <v/>
      </c>
      <c r="F43" s="68">
        <f>VLOOKUP($B43,第1期!$AN$84:$AY$103,7,0)</f>
        <v/>
      </c>
      <c r="G43" s="66">
        <f>第1期!AX42</f>
        <v/>
      </c>
      <c r="H43" s="67">
        <f>第1期!BP12</f>
        <v/>
      </c>
      <c r="I43" s="68">
        <f>VLOOKUP($B43,第1期!$AN$84:$AY$103,8,0)</f>
        <v/>
      </c>
      <c r="J43" s="68">
        <f>VLOOKUP($B43,第1期!$AN$84:$AY$103,7,0)</f>
        <v/>
      </c>
      <c r="K43" s="66">
        <f>第1期!AY42</f>
        <v/>
      </c>
      <c r="L43" s="67">
        <f>第1期!BQ12</f>
        <v/>
      </c>
      <c r="M43" s="68">
        <f>VLOOKUP($B43,第1期!$AN$84:$AY$103,8,0)</f>
        <v/>
      </c>
      <c r="N43" s="68">
        <f>VLOOKUP($B43,第1期!$AN$84:$AY$103,7,0)</f>
        <v/>
      </c>
      <c r="O43" s="66">
        <f>第1期!AZ42</f>
        <v/>
      </c>
      <c r="P43" s="67">
        <f>第1期!BR12</f>
        <v/>
      </c>
      <c r="Q43" s="68">
        <f>VLOOKUP($B43,第1期!$AN$84:$AY$103,8,0)</f>
        <v/>
      </c>
      <c r="R43" s="68">
        <f>VLOOKUP($B43,第1期!$AN$84:$AY$103,7,0)</f>
        <v/>
      </c>
      <c r="S43" s="66">
        <f>第1期!BA42</f>
        <v/>
      </c>
      <c r="T43" s="67">
        <f>第1期!BS12</f>
        <v/>
      </c>
      <c r="U43" s="68">
        <f>VLOOKUP($B43,第1期!$AN$84:$AY$103,8,0)</f>
        <v/>
      </c>
      <c r="V43" s="68">
        <f>VLOOKUP($B43,第1期!$AN$84:$AY$103,7,0)</f>
        <v/>
      </c>
      <c r="W43" s="66">
        <f>第1期!BB42</f>
        <v/>
      </c>
      <c r="X43" s="67">
        <f>第1期!BT12</f>
        <v/>
      </c>
      <c r="Y43" s="68">
        <f>VLOOKUP($B43,第1期!$AN$84:$AY$103,8,0)</f>
        <v/>
      </c>
      <c r="Z43" s="68">
        <f>VLOOKUP($B43,第1期!$AN$84:$AY$103,7,0)</f>
        <v/>
      </c>
      <c r="AA43" s="66">
        <f>第1期!BC42</f>
        <v/>
      </c>
      <c r="AB43" s="67">
        <f>第1期!BU12</f>
        <v/>
      </c>
      <c r="AC43" s="68">
        <f>VLOOKUP($B43,第1期!$AN$84:$AY$103,8,0)</f>
        <v/>
      </c>
      <c r="AD43" s="68">
        <f>VLOOKUP($B43,第1期!$AN$84:$AY$103,7,0)</f>
        <v/>
      </c>
      <c r="AE43" s="66">
        <f>第1期!BD42</f>
        <v/>
      </c>
      <c r="AF43" s="67">
        <f>第1期!BV12</f>
        <v/>
      </c>
      <c r="AG43" s="68">
        <f>VLOOKUP($B43,第1期!$AN$84:$AY$103,8,0)</f>
        <v/>
      </c>
      <c r="AH43" s="68">
        <f>VLOOKUP($B43,第1期!$AN$84:$AY$103,7,0)</f>
        <v/>
      </c>
    </row>
    <row r="44">
      <c r="B44" s="1161">
        <f>B9</f>
        <v/>
      </c>
      <c r="C44" s="66">
        <f>第1期!AW43</f>
        <v/>
      </c>
      <c r="D44" s="67">
        <f>第1期!BO13</f>
        <v/>
      </c>
      <c r="E44" s="68">
        <f>VLOOKUP($B44,第1期!$AN$84:$AY$103,8,0)</f>
        <v/>
      </c>
      <c r="F44" s="68">
        <f>VLOOKUP($B44,第1期!$AN$84:$AY$103,7,0)</f>
        <v/>
      </c>
      <c r="G44" s="66">
        <f>第1期!AX43</f>
        <v/>
      </c>
      <c r="H44" s="67">
        <f>第1期!BP13</f>
        <v/>
      </c>
      <c r="I44" s="68">
        <f>VLOOKUP($B44,第1期!$AN$84:$AY$103,8,0)</f>
        <v/>
      </c>
      <c r="J44" s="68">
        <f>VLOOKUP($B44,第1期!$AN$84:$AY$103,7,0)</f>
        <v/>
      </c>
      <c r="K44" s="66">
        <f>第1期!AY43</f>
        <v/>
      </c>
      <c r="L44" s="67">
        <f>第1期!BQ13</f>
        <v/>
      </c>
      <c r="M44" s="68">
        <f>VLOOKUP($B44,第1期!$AN$84:$AY$103,8,0)</f>
        <v/>
      </c>
      <c r="N44" s="68">
        <f>VLOOKUP($B44,第1期!$AN$84:$AY$103,7,0)</f>
        <v/>
      </c>
      <c r="O44" s="66">
        <f>第1期!AZ43</f>
        <v/>
      </c>
      <c r="P44" s="67">
        <f>第1期!BR13</f>
        <v/>
      </c>
      <c r="Q44" s="68">
        <f>VLOOKUP($B44,第1期!$AN$84:$AY$103,8,0)</f>
        <v/>
      </c>
      <c r="R44" s="68">
        <f>VLOOKUP($B44,第1期!$AN$84:$AY$103,7,0)</f>
        <v/>
      </c>
      <c r="S44" s="66">
        <f>第1期!BA43</f>
        <v/>
      </c>
      <c r="T44" s="67">
        <f>第1期!BS13</f>
        <v/>
      </c>
      <c r="U44" s="68">
        <f>VLOOKUP($B44,第1期!$AN$84:$AY$103,8,0)</f>
        <v/>
      </c>
      <c r="V44" s="68">
        <f>VLOOKUP($B44,第1期!$AN$84:$AY$103,7,0)</f>
        <v/>
      </c>
      <c r="W44" s="66">
        <f>第1期!BB43</f>
        <v/>
      </c>
      <c r="X44" s="67">
        <f>第1期!BT13</f>
        <v/>
      </c>
      <c r="Y44" s="68">
        <f>VLOOKUP($B44,第1期!$AN$84:$AY$103,8,0)</f>
        <v/>
      </c>
      <c r="Z44" s="68">
        <f>VLOOKUP($B44,第1期!$AN$84:$AY$103,7,0)</f>
        <v/>
      </c>
      <c r="AA44" s="66">
        <f>第1期!BC43</f>
        <v/>
      </c>
      <c r="AB44" s="67">
        <f>第1期!BU13</f>
        <v/>
      </c>
      <c r="AC44" s="68">
        <f>VLOOKUP($B44,第1期!$AN$84:$AY$103,8,0)</f>
        <v/>
      </c>
      <c r="AD44" s="68">
        <f>VLOOKUP($B44,第1期!$AN$84:$AY$103,7,0)</f>
        <v/>
      </c>
      <c r="AE44" s="66">
        <f>第1期!BD43</f>
        <v/>
      </c>
      <c r="AF44" s="67">
        <f>第1期!BV13</f>
        <v/>
      </c>
      <c r="AG44" s="68">
        <f>VLOOKUP($B44,第1期!$AN$84:$AY$103,8,0)</f>
        <v/>
      </c>
      <c r="AH44" s="68">
        <f>VLOOKUP($B44,第1期!$AN$84:$AY$103,7,0)</f>
        <v/>
      </c>
    </row>
    <row r="45">
      <c r="B45" s="1161">
        <f>B10</f>
        <v/>
      </c>
      <c r="C45" s="66">
        <f>第1期!AW44</f>
        <v/>
      </c>
      <c r="D45" s="67">
        <f>第1期!BO14</f>
        <v/>
      </c>
      <c r="E45" s="68">
        <f>VLOOKUP($B45,第1期!$AN$84:$AY$103,8,0)</f>
        <v/>
      </c>
      <c r="F45" s="68">
        <f>VLOOKUP($B45,第1期!$AN$84:$AY$103,7,0)</f>
        <v/>
      </c>
      <c r="G45" s="66">
        <f>第1期!AX44</f>
        <v/>
      </c>
      <c r="H45" s="67">
        <f>第1期!BP14</f>
        <v/>
      </c>
      <c r="I45" s="68">
        <f>VLOOKUP($B45,第1期!$AN$84:$AY$103,8,0)</f>
        <v/>
      </c>
      <c r="J45" s="68">
        <f>VLOOKUP($B45,第1期!$AN$84:$AY$103,7,0)</f>
        <v/>
      </c>
      <c r="K45" s="66">
        <f>第1期!AY44</f>
        <v/>
      </c>
      <c r="L45" s="67">
        <f>第1期!BQ14</f>
        <v/>
      </c>
      <c r="M45" s="68">
        <f>VLOOKUP($B45,第1期!$AN$84:$AY$103,8,0)</f>
        <v/>
      </c>
      <c r="N45" s="68">
        <f>VLOOKUP($B45,第1期!$AN$84:$AY$103,7,0)</f>
        <v/>
      </c>
      <c r="O45" s="66">
        <f>第1期!AZ44</f>
        <v/>
      </c>
      <c r="P45" s="67">
        <f>第1期!BR14</f>
        <v/>
      </c>
      <c r="Q45" s="68">
        <f>VLOOKUP($B45,第1期!$AN$84:$AY$103,8,0)</f>
        <v/>
      </c>
      <c r="R45" s="68">
        <f>VLOOKUP($B45,第1期!$AN$84:$AY$103,7,0)</f>
        <v/>
      </c>
      <c r="S45" s="66">
        <f>第1期!BA44</f>
        <v/>
      </c>
      <c r="T45" s="67">
        <f>第1期!BS14</f>
        <v/>
      </c>
      <c r="U45" s="68">
        <f>VLOOKUP($B45,第1期!$AN$84:$AY$103,8,0)</f>
        <v/>
      </c>
      <c r="V45" s="68">
        <f>VLOOKUP($B45,第1期!$AN$84:$AY$103,7,0)</f>
        <v/>
      </c>
      <c r="W45" s="66">
        <f>第1期!BB44</f>
        <v/>
      </c>
      <c r="X45" s="67">
        <f>第1期!BT14</f>
        <v/>
      </c>
      <c r="Y45" s="68">
        <f>VLOOKUP($B45,第1期!$AN$84:$AY$103,8,0)</f>
        <v/>
      </c>
      <c r="Z45" s="68">
        <f>VLOOKUP($B45,第1期!$AN$84:$AY$103,7,0)</f>
        <v/>
      </c>
      <c r="AA45" s="66">
        <f>第1期!BC44</f>
        <v/>
      </c>
      <c r="AB45" s="67">
        <f>第1期!BU14</f>
        <v/>
      </c>
      <c r="AC45" s="68">
        <f>VLOOKUP($B45,第1期!$AN$84:$AY$103,8,0)</f>
        <v/>
      </c>
      <c r="AD45" s="68">
        <f>VLOOKUP($B45,第1期!$AN$84:$AY$103,7,0)</f>
        <v/>
      </c>
      <c r="AE45" s="66">
        <f>第1期!BD44</f>
        <v/>
      </c>
      <c r="AF45" s="67">
        <f>第1期!BV14</f>
        <v/>
      </c>
      <c r="AG45" s="68">
        <f>VLOOKUP($B45,第1期!$AN$84:$AY$103,8,0)</f>
        <v/>
      </c>
      <c r="AH45" s="68">
        <f>VLOOKUP($B45,第1期!$AN$84:$AY$103,7,0)</f>
        <v/>
      </c>
    </row>
    <row r="46">
      <c r="B46" s="1161">
        <f>B11</f>
        <v/>
      </c>
      <c r="C46" s="66">
        <f>第1期!AW45</f>
        <v/>
      </c>
      <c r="D46" s="67">
        <f>第1期!BO15</f>
        <v/>
      </c>
      <c r="E46" s="68">
        <f>VLOOKUP($B46,第1期!$AN$84:$AY$103,8,0)</f>
        <v/>
      </c>
      <c r="F46" s="68">
        <f>VLOOKUP($B46,第1期!$AN$84:$AY$103,7,0)</f>
        <v/>
      </c>
      <c r="G46" s="66">
        <f>第1期!AX45</f>
        <v/>
      </c>
      <c r="H46" s="67">
        <f>第1期!BP15</f>
        <v/>
      </c>
      <c r="I46" s="68">
        <f>VLOOKUP($B46,第1期!$AN$84:$AY$103,8,0)</f>
        <v/>
      </c>
      <c r="J46" s="68">
        <f>VLOOKUP($B46,第1期!$AN$84:$AY$103,7,0)</f>
        <v/>
      </c>
      <c r="K46" s="66">
        <f>第1期!AY45</f>
        <v/>
      </c>
      <c r="L46" s="67">
        <f>第1期!BQ15</f>
        <v/>
      </c>
      <c r="M46" s="68">
        <f>VLOOKUP($B46,第1期!$AN$84:$AY$103,8,0)</f>
        <v/>
      </c>
      <c r="N46" s="68">
        <f>VLOOKUP($B46,第1期!$AN$84:$AY$103,7,0)</f>
        <v/>
      </c>
      <c r="O46" s="66">
        <f>第1期!AZ45</f>
        <v/>
      </c>
      <c r="P46" s="67">
        <f>第1期!BR15</f>
        <v/>
      </c>
      <c r="Q46" s="68">
        <f>VLOOKUP($B46,第1期!$AN$84:$AY$103,8,0)</f>
        <v/>
      </c>
      <c r="R46" s="68">
        <f>VLOOKUP($B46,第1期!$AN$84:$AY$103,7,0)</f>
        <v/>
      </c>
      <c r="S46" s="66">
        <f>第1期!BA45</f>
        <v/>
      </c>
      <c r="T46" s="67">
        <f>第1期!BS15</f>
        <v/>
      </c>
      <c r="U46" s="68">
        <f>VLOOKUP($B46,第1期!$AN$84:$AY$103,8,0)</f>
        <v/>
      </c>
      <c r="V46" s="68">
        <f>VLOOKUP($B46,第1期!$AN$84:$AY$103,7,0)</f>
        <v/>
      </c>
      <c r="W46" s="66">
        <f>第1期!BB45</f>
        <v/>
      </c>
      <c r="X46" s="67">
        <f>第1期!BT15</f>
        <v/>
      </c>
      <c r="Y46" s="68">
        <f>VLOOKUP($B46,第1期!$AN$84:$AY$103,8,0)</f>
        <v/>
      </c>
      <c r="Z46" s="68">
        <f>VLOOKUP($B46,第1期!$AN$84:$AY$103,7,0)</f>
        <v/>
      </c>
      <c r="AA46" s="66">
        <f>第1期!BC45</f>
        <v/>
      </c>
      <c r="AB46" s="67">
        <f>第1期!BU15</f>
        <v/>
      </c>
      <c r="AC46" s="68">
        <f>VLOOKUP($B46,第1期!$AN$84:$AY$103,8,0)</f>
        <v/>
      </c>
      <c r="AD46" s="68">
        <f>VLOOKUP($B46,第1期!$AN$84:$AY$103,7,0)</f>
        <v/>
      </c>
      <c r="AE46" s="66">
        <f>第1期!BD45</f>
        <v/>
      </c>
      <c r="AF46" s="67">
        <f>第1期!BV15</f>
        <v/>
      </c>
      <c r="AG46" s="68">
        <f>VLOOKUP($B46,第1期!$AN$84:$AY$103,8,0)</f>
        <v/>
      </c>
      <c r="AH46" s="68">
        <f>VLOOKUP($B46,第1期!$AN$84:$AY$103,7,0)</f>
        <v/>
      </c>
    </row>
    <row r="47">
      <c r="B47" s="1161">
        <f>B12</f>
        <v/>
      </c>
      <c r="C47" s="66">
        <f>第1期!AW46</f>
        <v/>
      </c>
      <c r="D47" s="67">
        <f>第1期!BO16</f>
        <v/>
      </c>
      <c r="E47" s="68">
        <f>VLOOKUP($B47,第1期!$AN$84:$AY$103,8,0)</f>
        <v/>
      </c>
      <c r="F47" s="68">
        <f>VLOOKUP($B47,第1期!$AN$84:$AY$103,7,0)</f>
        <v/>
      </c>
      <c r="G47" s="66">
        <f>第1期!AX46</f>
        <v/>
      </c>
      <c r="H47" s="67">
        <f>第1期!BP16</f>
        <v/>
      </c>
      <c r="I47" s="68">
        <f>VLOOKUP($B47,第1期!$AN$84:$AY$103,8,0)</f>
        <v/>
      </c>
      <c r="J47" s="68">
        <f>VLOOKUP($B47,第1期!$AN$84:$AY$103,7,0)</f>
        <v/>
      </c>
      <c r="K47" s="66">
        <f>第1期!AY46</f>
        <v/>
      </c>
      <c r="L47" s="67">
        <f>第1期!BQ16</f>
        <v/>
      </c>
      <c r="M47" s="68">
        <f>VLOOKUP($B47,第1期!$AN$84:$AY$103,8,0)</f>
        <v/>
      </c>
      <c r="N47" s="68">
        <f>VLOOKUP($B47,第1期!$AN$84:$AY$103,7,0)</f>
        <v/>
      </c>
      <c r="O47" s="66">
        <f>第1期!AZ46</f>
        <v/>
      </c>
      <c r="P47" s="67">
        <f>第1期!BR16</f>
        <v/>
      </c>
      <c r="Q47" s="68">
        <f>VLOOKUP($B47,第1期!$AN$84:$AY$103,8,0)</f>
        <v/>
      </c>
      <c r="R47" s="68">
        <f>VLOOKUP($B47,第1期!$AN$84:$AY$103,7,0)</f>
        <v/>
      </c>
      <c r="S47" s="66">
        <f>第1期!BA46</f>
        <v/>
      </c>
      <c r="T47" s="67">
        <f>第1期!BS16</f>
        <v/>
      </c>
      <c r="U47" s="68">
        <f>VLOOKUP($B47,第1期!$AN$84:$AY$103,8,0)</f>
        <v/>
      </c>
      <c r="V47" s="68">
        <f>VLOOKUP($B47,第1期!$AN$84:$AY$103,7,0)</f>
        <v/>
      </c>
      <c r="W47" s="66">
        <f>第1期!BB46</f>
        <v/>
      </c>
      <c r="X47" s="67">
        <f>第1期!BT16</f>
        <v/>
      </c>
      <c r="Y47" s="68">
        <f>VLOOKUP($B47,第1期!$AN$84:$AY$103,8,0)</f>
        <v/>
      </c>
      <c r="Z47" s="68">
        <f>VLOOKUP($B47,第1期!$AN$84:$AY$103,7,0)</f>
        <v/>
      </c>
      <c r="AA47" s="66">
        <f>第1期!BC46</f>
        <v/>
      </c>
      <c r="AB47" s="67">
        <f>第1期!BU16</f>
        <v/>
      </c>
      <c r="AC47" s="68">
        <f>VLOOKUP($B47,第1期!$AN$84:$AY$103,8,0)</f>
        <v/>
      </c>
      <c r="AD47" s="68">
        <f>VLOOKUP($B47,第1期!$AN$84:$AY$103,7,0)</f>
        <v/>
      </c>
      <c r="AE47" s="66">
        <f>第1期!BD46</f>
        <v/>
      </c>
      <c r="AF47" s="67">
        <f>第1期!BV16</f>
        <v/>
      </c>
      <c r="AG47" s="68">
        <f>VLOOKUP($B47,第1期!$AN$84:$AY$103,8,0)</f>
        <v/>
      </c>
      <c r="AH47" s="68">
        <f>VLOOKUP($B47,第1期!$AN$84:$AY$103,7,0)</f>
        <v/>
      </c>
    </row>
    <row r="48">
      <c r="B48" s="1161">
        <f>B13</f>
        <v/>
      </c>
      <c r="C48" s="66">
        <f>第1期!AW47</f>
        <v/>
      </c>
      <c r="D48" s="67">
        <f>第1期!BO17</f>
        <v/>
      </c>
      <c r="E48" s="68">
        <f>VLOOKUP($B48,第1期!$AN$84:$AY$103,8,0)</f>
        <v/>
      </c>
      <c r="F48" s="68">
        <f>VLOOKUP($B48,第1期!$AN$84:$AY$103,7,0)</f>
        <v/>
      </c>
      <c r="G48" s="66">
        <f>第1期!AX47</f>
        <v/>
      </c>
      <c r="H48" s="67">
        <f>第1期!BP17</f>
        <v/>
      </c>
      <c r="I48" s="68">
        <f>VLOOKUP($B48,第1期!$AN$84:$AY$103,8,0)</f>
        <v/>
      </c>
      <c r="J48" s="68">
        <f>VLOOKUP($B48,第1期!$AN$84:$AY$103,7,0)</f>
        <v/>
      </c>
      <c r="K48" s="66">
        <f>第1期!AY47</f>
        <v/>
      </c>
      <c r="L48" s="67">
        <f>第1期!BQ17</f>
        <v/>
      </c>
      <c r="M48" s="68">
        <f>VLOOKUP($B48,第1期!$AN$84:$AY$103,8,0)</f>
        <v/>
      </c>
      <c r="N48" s="68">
        <f>VLOOKUP($B48,第1期!$AN$84:$AY$103,7,0)</f>
        <v/>
      </c>
      <c r="O48" s="66">
        <f>第1期!AZ47</f>
        <v/>
      </c>
      <c r="P48" s="67">
        <f>第1期!BR17</f>
        <v/>
      </c>
      <c r="Q48" s="68">
        <f>VLOOKUP($B48,第1期!$AN$84:$AY$103,8,0)</f>
        <v/>
      </c>
      <c r="R48" s="68">
        <f>VLOOKUP($B48,第1期!$AN$84:$AY$103,7,0)</f>
        <v/>
      </c>
      <c r="S48" s="66">
        <f>第1期!BA47</f>
        <v/>
      </c>
      <c r="T48" s="67">
        <f>第1期!BS17</f>
        <v/>
      </c>
      <c r="U48" s="68">
        <f>VLOOKUP($B48,第1期!$AN$84:$AY$103,8,0)</f>
        <v/>
      </c>
      <c r="V48" s="68">
        <f>VLOOKUP($B48,第1期!$AN$84:$AY$103,7,0)</f>
        <v/>
      </c>
      <c r="W48" s="66">
        <f>第1期!BB47</f>
        <v/>
      </c>
      <c r="X48" s="67">
        <f>第1期!BT17</f>
        <v/>
      </c>
      <c r="Y48" s="68">
        <f>VLOOKUP($B48,第1期!$AN$84:$AY$103,8,0)</f>
        <v/>
      </c>
      <c r="Z48" s="68">
        <f>VLOOKUP($B48,第1期!$AN$84:$AY$103,7,0)</f>
        <v/>
      </c>
      <c r="AA48" s="66">
        <f>第1期!BC47</f>
        <v/>
      </c>
      <c r="AB48" s="67">
        <f>第1期!BU17</f>
        <v/>
      </c>
      <c r="AC48" s="68">
        <f>VLOOKUP($B48,第1期!$AN$84:$AY$103,8,0)</f>
        <v/>
      </c>
      <c r="AD48" s="68">
        <f>VLOOKUP($B48,第1期!$AN$84:$AY$103,7,0)</f>
        <v/>
      </c>
      <c r="AE48" s="66">
        <f>第1期!BD47</f>
        <v/>
      </c>
      <c r="AF48" s="67">
        <f>第1期!BV17</f>
        <v/>
      </c>
      <c r="AG48" s="68">
        <f>VLOOKUP($B48,第1期!$AN$84:$AY$103,8,0)</f>
        <v/>
      </c>
      <c r="AH48" s="68">
        <f>VLOOKUP($B48,第1期!$AN$84:$AY$103,7,0)</f>
        <v/>
      </c>
    </row>
    <row r="49">
      <c r="B49" s="1161">
        <f>B14</f>
        <v/>
      </c>
      <c r="C49" s="66">
        <f>第1期!AW48</f>
        <v/>
      </c>
      <c r="D49" s="67">
        <f>第1期!BO18</f>
        <v/>
      </c>
      <c r="E49" s="68">
        <f>VLOOKUP($B49,第1期!$AN$84:$AY$103,8,0)</f>
        <v/>
      </c>
      <c r="F49" s="68">
        <f>VLOOKUP($B49,第1期!$AN$84:$AY$103,7,0)</f>
        <v/>
      </c>
      <c r="G49" s="66">
        <f>第1期!AX48</f>
        <v/>
      </c>
      <c r="H49" s="67">
        <f>第1期!BP18</f>
        <v/>
      </c>
      <c r="I49" s="68">
        <f>VLOOKUP($B49,第1期!$AN$84:$AY$103,8,0)</f>
        <v/>
      </c>
      <c r="J49" s="68">
        <f>VLOOKUP($B49,第1期!$AN$84:$AY$103,7,0)</f>
        <v/>
      </c>
      <c r="K49" s="66">
        <f>第1期!AY48</f>
        <v/>
      </c>
      <c r="L49" s="67">
        <f>第1期!BQ18</f>
        <v/>
      </c>
      <c r="M49" s="68">
        <f>VLOOKUP($B49,第1期!$AN$84:$AY$103,8,0)</f>
        <v/>
      </c>
      <c r="N49" s="68">
        <f>VLOOKUP($B49,第1期!$AN$84:$AY$103,7,0)</f>
        <v/>
      </c>
      <c r="O49" s="66">
        <f>第1期!AZ48</f>
        <v/>
      </c>
      <c r="P49" s="67">
        <f>第1期!BR18</f>
        <v/>
      </c>
      <c r="Q49" s="68">
        <f>VLOOKUP($B49,第1期!$AN$84:$AY$103,8,0)</f>
        <v/>
      </c>
      <c r="R49" s="68">
        <f>VLOOKUP($B49,第1期!$AN$84:$AY$103,7,0)</f>
        <v/>
      </c>
      <c r="S49" s="66">
        <f>第1期!BA48</f>
        <v/>
      </c>
      <c r="T49" s="67">
        <f>第1期!BS18</f>
        <v/>
      </c>
      <c r="U49" s="68">
        <f>VLOOKUP($B49,第1期!$AN$84:$AY$103,8,0)</f>
        <v/>
      </c>
      <c r="V49" s="68">
        <f>VLOOKUP($B49,第1期!$AN$84:$AY$103,7,0)</f>
        <v/>
      </c>
      <c r="W49" s="66">
        <f>第1期!BB48</f>
        <v/>
      </c>
      <c r="X49" s="67">
        <f>第1期!BT18</f>
        <v/>
      </c>
      <c r="Y49" s="68">
        <f>VLOOKUP($B49,第1期!$AN$84:$AY$103,8,0)</f>
        <v/>
      </c>
      <c r="Z49" s="68">
        <f>VLOOKUP($B49,第1期!$AN$84:$AY$103,7,0)</f>
        <v/>
      </c>
      <c r="AA49" s="66">
        <f>第1期!BC48</f>
        <v/>
      </c>
      <c r="AB49" s="67">
        <f>第1期!BU18</f>
        <v/>
      </c>
      <c r="AC49" s="68">
        <f>VLOOKUP($B49,第1期!$AN$84:$AY$103,8,0)</f>
        <v/>
      </c>
      <c r="AD49" s="68">
        <f>VLOOKUP($B49,第1期!$AN$84:$AY$103,7,0)</f>
        <v/>
      </c>
      <c r="AE49" s="66">
        <f>第1期!BD48</f>
        <v/>
      </c>
      <c r="AF49" s="67">
        <f>第1期!BV18</f>
        <v/>
      </c>
      <c r="AG49" s="68">
        <f>VLOOKUP($B49,第1期!$AN$84:$AY$103,8,0)</f>
        <v/>
      </c>
      <c r="AH49" s="68">
        <f>VLOOKUP($B49,第1期!$AN$84:$AY$103,7,0)</f>
        <v/>
      </c>
    </row>
    <row r="50">
      <c r="B50" s="1161">
        <f>B15</f>
        <v/>
      </c>
      <c r="C50" s="66">
        <f>第1期!AW49</f>
        <v/>
      </c>
      <c r="D50" s="67">
        <f>第1期!BO19</f>
        <v/>
      </c>
      <c r="E50" s="68">
        <f>VLOOKUP($B50,第1期!$AN$84:$AY$103,8,0)</f>
        <v/>
      </c>
      <c r="F50" s="68">
        <f>VLOOKUP($B50,第1期!$AN$84:$AY$103,7,0)</f>
        <v/>
      </c>
      <c r="G50" s="66">
        <f>第1期!AX49</f>
        <v/>
      </c>
      <c r="H50" s="67">
        <f>第1期!BP19</f>
        <v/>
      </c>
      <c r="I50" s="68">
        <f>VLOOKUP($B50,第1期!$AN$84:$AY$103,8,0)</f>
        <v/>
      </c>
      <c r="J50" s="68">
        <f>VLOOKUP($B50,第1期!$AN$84:$AY$103,7,0)</f>
        <v/>
      </c>
      <c r="K50" s="66">
        <f>第1期!AY49</f>
        <v/>
      </c>
      <c r="L50" s="67">
        <f>第1期!BQ19</f>
        <v/>
      </c>
      <c r="M50" s="68">
        <f>VLOOKUP($B50,第1期!$AN$84:$AY$103,8,0)</f>
        <v/>
      </c>
      <c r="N50" s="68">
        <f>VLOOKUP($B50,第1期!$AN$84:$AY$103,7,0)</f>
        <v/>
      </c>
      <c r="O50" s="66">
        <f>第1期!AZ49</f>
        <v/>
      </c>
      <c r="P50" s="67">
        <f>第1期!BR19</f>
        <v/>
      </c>
      <c r="Q50" s="68">
        <f>VLOOKUP($B50,第1期!$AN$84:$AY$103,8,0)</f>
        <v/>
      </c>
      <c r="R50" s="68">
        <f>VLOOKUP($B50,第1期!$AN$84:$AY$103,7,0)</f>
        <v/>
      </c>
      <c r="S50" s="66">
        <f>第1期!BA49</f>
        <v/>
      </c>
      <c r="T50" s="67">
        <f>第1期!BS19</f>
        <v/>
      </c>
      <c r="U50" s="68">
        <f>VLOOKUP($B50,第1期!$AN$84:$AY$103,8,0)</f>
        <v/>
      </c>
      <c r="V50" s="68">
        <f>VLOOKUP($B50,第1期!$AN$84:$AY$103,7,0)</f>
        <v/>
      </c>
      <c r="W50" s="66">
        <f>第1期!BB49</f>
        <v/>
      </c>
      <c r="X50" s="67">
        <f>第1期!BT19</f>
        <v/>
      </c>
      <c r="Y50" s="68">
        <f>VLOOKUP($B50,第1期!$AN$84:$AY$103,8,0)</f>
        <v/>
      </c>
      <c r="Z50" s="68">
        <f>VLOOKUP($B50,第1期!$AN$84:$AY$103,7,0)</f>
        <v/>
      </c>
      <c r="AA50" s="66">
        <f>第1期!BC49</f>
        <v/>
      </c>
      <c r="AB50" s="67">
        <f>第1期!BU19</f>
        <v/>
      </c>
      <c r="AC50" s="68">
        <f>VLOOKUP($B50,第1期!$AN$84:$AY$103,8,0)</f>
        <v/>
      </c>
      <c r="AD50" s="68">
        <f>VLOOKUP($B50,第1期!$AN$84:$AY$103,7,0)</f>
        <v/>
      </c>
      <c r="AE50" s="66">
        <f>第1期!BD49</f>
        <v/>
      </c>
      <c r="AF50" s="67">
        <f>第1期!BV19</f>
        <v/>
      </c>
      <c r="AG50" s="68">
        <f>VLOOKUP($B50,第1期!$AN$84:$AY$103,8,0)</f>
        <v/>
      </c>
      <c r="AH50" s="68">
        <f>VLOOKUP($B50,第1期!$AN$84:$AY$103,7,0)</f>
        <v/>
      </c>
    </row>
    <row r="51">
      <c r="B51" s="1161">
        <f>B16</f>
        <v/>
      </c>
      <c r="C51" s="66">
        <f>第1期!AW50</f>
        <v/>
      </c>
      <c r="D51" s="67">
        <f>第1期!BO20</f>
        <v/>
      </c>
      <c r="E51" s="68">
        <f>VLOOKUP($B51,第1期!$AN$84:$AY$103,8,0)</f>
        <v/>
      </c>
      <c r="F51" s="68">
        <f>VLOOKUP($B51,第1期!$AN$84:$AY$103,7,0)</f>
        <v/>
      </c>
      <c r="G51" s="66">
        <f>第1期!AX50</f>
        <v/>
      </c>
      <c r="H51" s="67">
        <f>第1期!BP20</f>
        <v/>
      </c>
      <c r="I51" s="68">
        <f>VLOOKUP($B51,第1期!$AN$84:$AY$103,8,0)</f>
        <v/>
      </c>
      <c r="J51" s="68">
        <f>VLOOKUP($B51,第1期!$AN$84:$AY$103,7,0)</f>
        <v/>
      </c>
      <c r="K51" s="66">
        <f>第1期!AY50</f>
        <v/>
      </c>
      <c r="L51" s="67">
        <f>第1期!BQ20</f>
        <v/>
      </c>
      <c r="M51" s="68">
        <f>VLOOKUP($B51,第1期!$AN$84:$AY$103,8,0)</f>
        <v/>
      </c>
      <c r="N51" s="68">
        <f>VLOOKUP($B51,第1期!$AN$84:$AY$103,7,0)</f>
        <v/>
      </c>
      <c r="O51" s="66">
        <f>第1期!AZ50</f>
        <v/>
      </c>
      <c r="P51" s="67">
        <f>第1期!BR20</f>
        <v/>
      </c>
      <c r="Q51" s="68">
        <f>VLOOKUP($B51,第1期!$AN$84:$AY$103,8,0)</f>
        <v/>
      </c>
      <c r="R51" s="68">
        <f>VLOOKUP($B51,第1期!$AN$84:$AY$103,7,0)</f>
        <v/>
      </c>
      <c r="S51" s="66">
        <f>第1期!BA50</f>
        <v/>
      </c>
      <c r="T51" s="67">
        <f>第1期!BS20</f>
        <v/>
      </c>
      <c r="U51" s="68">
        <f>VLOOKUP($B51,第1期!$AN$84:$AY$103,8,0)</f>
        <v/>
      </c>
      <c r="V51" s="68">
        <f>VLOOKUP($B51,第1期!$AN$84:$AY$103,7,0)</f>
        <v/>
      </c>
      <c r="W51" s="66">
        <f>第1期!BB50</f>
        <v/>
      </c>
      <c r="X51" s="67">
        <f>第1期!BT20</f>
        <v/>
      </c>
      <c r="Y51" s="68">
        <f>VLOOKUP($B51,第1期!$AN$84:$AY$103,8,0)</f>
        <v/>
      </c>
      <c r="Z51" s="68">
        <f>VLOOKUP($B51,第1期!$AN$84:$AY$103,7,0)</f>
        <v/>
      </c>
      <c r="AA51" s="66">
        <f>第1期!BC50</f>
        <v/>
      </c>
      <c r="AB51" s="67">
        <f>第1期!BU20</f>
        <v/>
      </c>
      <c r="AC51" s="68">
        <f>VLOOKUP($B51,第1期!$AN$84:$AY$103,8,0)</f>
        <v/>
      </c>
      <c r="AD51" s="68">
        <f>VLOOKUP($B51,第1期!$AN$84:$AY$103,7,0)</f>
        <v/>
      </c>
      <c r="AE51" s="66">
        <f>第1期!BD50</f>
        <v/>
      </c>
      <c r="AF51" s="67">
        <f>第1期!BV20</f>
        <v/>
      </c>
      <c r="AG51" s="68">
        <f>VLOOKUP($B51,第1期!$AN$84:$AY$103,8,0)</f>
        <v/>
      </c>
      <c r="AH51" s="68">
        <f>VLOOKUP($B51,第1期!$AN$84:$AY$103,7,0)</f>
        <v/>
      </c>
    </row>
    <row r="52">
      <c r="B52" s="1161">
        <f>B17</f>
        <v/>
      </c>
      <c r="C52" s="66">
        <f>第1期!AW51</f>
        <v/>
      </c>
      <c r="D52" s="67">
        <f>第1期!BO21</f>
        <v/>
      </c>
      <c r="E52" s="68">
        <f>VLOOKUP($B52,第1期!$AN$84:$AY$103,8,0)</f>
        <v/>
      </c>
      <c r="F52" s="68">
        <f>VLOOKUP($B52,第1期!$AN$84:$AY$103,7,0)</f>
        <v/>
      </c>
      <c r="G52" s="66">
        <f>第1期!AX51</f>
        <v/>
      </c>
      <c r="H52" s="67">
        <f>第1期!BP21</f>
        <v/>
      </c>
      <c r="I52" s="68">
        <f>VLOOKUP($B52,第1期!$AN$84:$AY$103,8,0)</f>
        <v/>
      </c>
      <c r="J52" s="68">
        <f>VLOOKUP($B52,第1期!$AN$84:$AY$103,7,0)</f>
        <v/>
      </c>
      <c r="K52" s="66">
        <f>第1期!AY51</f>
        <v/>
      </c>
      <c r="L52" s="67">
        <f>第1期!BQ21</f>
        <v/>
      </c>
      <c r="M52" s="68">
        <f>VLOOKUP($B52,第1期!$AN$84:$AY$103,8,0)</f>
        <v/>
      </c>
      <c r="N52" s="68">
        <f>VLOOKUP($B52,第1期!$AN$84:$AY$103,7,0)</f>
        <v/>
      </c>
      <c r="O52" s="66">
        <f>第1期!AZ51</f>
        <v/>
      </c>
      <c r="P52" s="67">
        <f>第1期!BR21</f>
        <v/>
      </c>
      <c r="Q52" s="68">
        <f>VLOOKUP($B52,第1期!$AN$84:$AY$103,8,0)</f>
        <v/>
      </c>
      <c r="R52" s="68">
        <f>VLOOKUP($B52,第1期!$AN$84:$AY$103,7,0)</f>
        <v/>
      </c>
      <c r="S52" s="66">
        <f>第1期!BA51</f>
        <v/>
      </c>
      <c r="T52" s="67">
        <f>第1期!BS21</f>
        <v/>
      </c>
      <c r="U52" s="68">
        <f>VLOOKUP($B52,第1期!$AN$84:$AY$103,8,0)</f>
        <v/>
      </c>
      <c r="V52" s="68">
        <f>VLOOKUP($B52,第1期!$AN$84:$AY$103,7,0)</f>
        <v/>
      </c>
      <c r="W52" s="66">
        <f>第1期!BB51</f>
        <v/>
      </c>
      <c r="X52" s="67">
        <f>第1期!BT21</f>
        <v/>
      </c>
      <c r="Y52" s="68">
        <f>VLOOKUP($B52,第1期!$AN$84:$AY$103,8,0)</f>
        <v/>
      </c>
      <c r="Z52" s="68">
        <f>VLOOKUP($B52,第1期!$AN$84:$AY$103,7,0)</f>
        <v/>
      </c>
      <c r="AA52" s="66">
        <f>第1期!BC51</f>
        <v/>
      </c>
      <c r="AB52" s="67">
        <f>第1期!BU21</f>
        <v/>
      </c>
      <c r="AC52" s="68">
        <f>VLOOKUP($B52,第1期!$AN$84:$AY$103,8,0)</f>
        <v/>
      </c>
      <c r="AD52" s="68">
        <f>VLOOKUP($B52,第1期!$AN$84:$AY$103,7,0)</f>
        <v/>
      </c>
      <c r="AE52" s="66">
        <f>第1期!BD51</f>
        <v/>
      </c>
      <c r="AF52" s="67">
        <f>第1期!BV21</f>
        <v/>
      </c>
      <c r="AG52" s="68">
        <f>VLOOKUP($B52,第1期!$AN$84:$AY$103,8,0)</f>
        <v/>
      </c>
      <c r="AH52" s="68">
        <f>VLOOKUP($B52,第1期!$AN$84:$AY$103,7,0)</f>
        <v/>
      </c>
    </row>
    <row r="53">
      <c r="B53" s="1161">
        <f>B18</f>
        <v/>
      </c>
      <c r="C53" s="66">
        <f>第1期!AW52</f>
        <v/>
      </c>
      <c r="D53" s="67">
        <f>第1期!BO22</f>
        <v/>
      </c>
      <c r="E53" s="68">
        <f>VLOOKUP($B53,第1期!$AN$84:$AY$103,8,0)</f>
        <v/>
      </c>
      <c r="F53" s="68">
        <f>VLOOKUP($B53,第1期!$AN$84:$AY$103,7,0)</f>
        <v/>
      </c>
      <c r="G53" s="66">
        <f>第1期!AX52</f>
        <v/>
      </c>
      <c r="H53" s="67">
        <f>第1期!BP22</f>
        <v/>
      </c>
      <c r="I53" s="68">
        <f>VLOOKUP($B53,第1期!$AN$84:$AY$103,8,0)</f>
        <v/>
      </c>
      <c r="J53" s="68">
        <f>VLOOKUP($B53,第1期!$AN$84:$AY$103,7,0)</f>
        <v/>
      </c>
      <c r="K53" s="66">
        <f>第1期!AY52</f>
        <v/>
      </c>
      <c r="L53" s="67">
        <f>第1期!BQ22</f>
        <v/>
      </c>
      <c r="M53" s="68">
        <f>VLOOKUP($B53,第1期!$AN$84:$AY$103,8,0)</f>
        <v/>
      </c>
      <c r="N53" s="68">
        <f>VLOOKUP($B53,第1期!$AN$84:$AY$103,7,0)</f>
        <v/>
      </c>
      <c r="O53" s="66">
        <f>第1期!AZ52</f>
        <v/>
      </c>
      <c r="P53" s="67">
        <f>第1期!BR22</f>
        <v/>
      </c>
      <c r="Q53" s="68">
        <f>VLOOKUP($B53,第1期!$AN$84:$AY$103,8,0)</f>
        <v/>
      </c>
      <c r="R53" s="68">
        <f>VLOOKUP($B53,第1期!$AN$84:$AY$103,7,0)</f>
        <v/>
      </c>
      <c r="S53" s="66">
        <f>第1期!BA52</f>
        <v/>
      </c>
      <c r="T53" s="67">
        <f>第1期!BS22</f>
        <v/>
      </c>
      <c r="U53" s="68">
        <f>VLOOKUP($B53,第1期!$AN$84:$AY$103,8,0)</f>
        <v/>
      </c>
      <c r="V53" s="68">
        <f>VLOOKUP($B53,第1期!$AN$84:$AY$103,7,0)</f>
        <v/>
      </c>
      <c r="W53" s="66">
        <f>第1期!BB52</f>
        <v/>
      </c>
      <c r="X53" s="67">
        <f>第1期!BT22</f>
        <v/>
      </c>
      <c r="Y53" s="68">
        <f>VLOOKUP($B53,第1期!$AN$84:$AY$103,8,0)</f>
        <v/>
      </c>
      <c r="Z53" s="68">
        <f>VLOOKUP($B53,第1期!$AN$84:$AY$103,7,0)</f>
        <v/>
      </c>
      <c r="AA53" s="66">
        <f>第1期!BC52</f>
        <v/>
      </c>
      <c r="AB53" s="67">
        <f>第1期!BU22</f>
        <v/>
      </c>
      <c r="AC53" s="68">
        <f>VLOOKUP($B53,第1期!$AN$84:$AY$103,8,0)</f>
        <v/>
      </c>
      <c r="AD53" s="68">
        <f>VLOOKUP($B53,第1期!$AN$84:$AY$103,7,0)</f>
        <v/>
      </c>
      <c r="AE53" s="66">
        <f>第1期!BD52</f>
        <v/>
      </c>
      <c r="AF53" s="67">
        <f>第1期!BV22</f>
        <v/>
      </c>
      <c r="AG53" s="68">
        <f>VLOOKUP($B53,第1期!$AN$84:$AY$103,8,0)</f>
        <v/>
      </c>
      <c r="AH53" s="68">
        <f>VLOOKUP($B53,第1期!$AN$84:$AY$103,7,0)</f>
        <v/>
      </c>
    </row>
    <row r="54">
      <c r="B54" s="1161">
        <f>B19</f>
        <v/>
      </c>
      <c r="C54" s="66">
        <f>第1期!AW53</f>
        <v/>
      </c>
      <c r="D54" s="67">
        <f>第1期!BO23</f>
        <v/>
      </c>
      <c r="E54" s="68">
        <f>VLOOKUP($B54,第1期!$AN$84:$AY$103,8,0)</f>
        <v/>
      </c>
      <c r="F54" s="68">
        <f>VLOOKUP($B54,第1期!$AN$84:$AY$103,7,0)</f>
        <v/>
      </c>
      <c r="G54" s="66">
        <f>第1期!AX53</f>
        <v/>
      </c>
      <c r="H54" s="67">
        <f>第1期!BP23</f>
        <v/>
      </c>
      <c r="I54" s="68">
        <f>VLOOKUP($B54,第1期!$AN$84:$AY$103,8,0)</f>
        <v/>
      </c>
      <c r="J54" s="68">
        <f>VLOOKUP($B54,第1期!$AN$84:$AY$103,7,0)</f>
        <v/>
      </c>
      <c r="K54" s="66">
        <f>第1期!AY53</f>
        <v/>
      </c>
      <c r="L54" s="67">
        <f>第1期!BQ23</f>
        <v/>
      </c>
      <c r="M54" s="68">
        <f>VLOOKUP($B54,第1期!$AN$84:$AY$103,8,0)</f>
        <v/>
      </c>
      <c r="N54" s="68">
        <f>VLOOKUP($B54,第1期!$AN$84:$AY$103,7,0)</f>
        <v/>
      </c>
      <c r="O54" s="66">
        <f>第1期!AZ53</f>
        <v/>
      </c>
      <c r="P54" s="67">
        <f>第1期!BR23</f>
        <v/>
      </c>
      <c r="Q54" s="68">
        <f>VLOOKUP($B54,第1期!$AN$84:$AY$103,8,0)</f>
        <v/>
      </c>
      <c r="R54" s="68">
        <f>VLOOKUP($B54,第1期!$AN$84:$AY$103,7,0)</f>
        <v/>
      </c>
      <c r="S54" s="66">
        <f>第1期!BA53</f>
        <v/>
      </c>
      <c r="T54" s="67">
        <f>第1期!BS23</f>
        <v/>
      </c>
      <c r="U54" s="68">
        <f>VLOOKUP($B54,第1期!$AN$84:$AY$103,8,0)</f>
        <v/>
      </c>
      <c r="V54" s="68">
        <f>VLOOKUP($B54,第1期!$AN$84:$AY$103,7,0)</f>
        <v/>
      </c>
      <c r="W54" s="66">
        <f>第1期!BB53</f>
        <v/>
      </c>
      <c r="X54" s="67">
        <f>第1期!BT23</f>
        <v/>
      </c>
      <c r="Y54" s="68">
        <f>VLOOKUP($B54,第1期!$AN$84:$AY$103,8,0)</f>
        <v/>
      </c>
      <c r="Z54" s="68">
        <f>VLOOKUP($B54,第1期!$AN$84:$AY$103,7,0)</f>
        <v/>
      </c>
      <c r="AA54" s="66">
        <f>第1期!BC53</f>
        <v/>
      </c>
      <c r="AB54" s="67">
        <f>第1期!BU23</f>
        <v/>
      </c>
      <c r="AC54" s="68">
        <f>VLOOKUP($B54,第1期!$AN$84:$AY$103,8,0)</f>
        <v/>
      </c>
      <c r="AD54" s="68">
        <f>VLOOKUP($B54,第1期!$AN$84:$AY$103,7,0)</f>
        <v/>
      </c>
      <c r="AE54" s="66">
        <f>第1期!BD53</f>
        <v/>
      </c>
      <c r="AF54" s="67">
        <f>第1期!BV23</f>
        <v/>
      </c>
      <c r="AG54" s="68">
        <f>VLOOKUP($B54,第1期!$AN$84:$AY$103,8,0)</f>
        <v/>
      </c>
      <c r="AH54" s="68">
        <f>VLOOKUP($B54,第1期!$AN$84:$AY$103,7,0)</f>
        <v/>
      </c>
    </row>
    <row r="55">
      <c r="B55" s="1161">
        <f>B20</f>
        <v/>
      </c>
      <c r="C55" s="66">
        <f>第1期!AW54</f>
        <v/>
      </c>
      <c r="D55" s="67">
        <f>第1期!BO24</f>
        <v/>
      </c>
      <c r="E55" s="68">
        <f>VLOOKUP($B55,第1期!$AN$84:$AY$103,8,0)</f>
        <v/>
      </c>
      <c r="F55" s="68">
        <f>VLOOKUP($B55,第1期!$AN$84:$AY$103,7,0)</f>
        <v/>
      </c>
      <c r="G55" s="66">
        <f>第1期!AX54</f>
        <v/>
      </c>
      <c r="H55" s="67">
        <f>第1期!BP24</f>
        <v/>
      </c>
      <c r="I55" s="68">
        <f>VLOOKUP($B55,第1期!$AN$84:$AY$103,8,0)</f>
        <v/>
      </c>
      <c r="J55" s="68">
        <f>VLOOKUP($B55,第1期!$AN$84:$AY$103,7,0)</f>
        <v/>
      </c>
      <c r="K55" s="66">
        <f>第1期!AY54</f>
        <v/>
      </c>
      <c r="L55" s="67">
        <f>第1期!BQ24</f>
        <v/>
      </c>
      <c r="M55" s="68">
        <f>VLOOKUP($B55,第1期!$AN$84:$AY$103,8,0)</f>
        <v/>
      </c>
      <c r="N55" s="68">
        <f>VLOOKUP($B55,第1期!$AN$84:$AY$103,7,0)</f>
        <v/>
      </c>
      <c r="O55" s="66">
        <f>第1期!AZ54</f>
        <v/>
      </c>
      <c r="P55" s="67">
        <f>第1期!BR24</f>
        <v/>
      </c>
      <c r="Q55" s="68">
        <f>VLOOKUP($B55,第1期!$AN$84:$AY$103,8,0)</f>
        <v/>
      </c>
      <c r="R55" s="68">
        <f>VLOOKUP($B55,第1期!$AN$84:$AY$103,7,0)</f>
        <v/>
      </c>
      <c r="S55" s="66">
        <f>第1期!BA54</f>
        <v/>
      </c>
      <c r="T55" s="67">
        <f>第1期!BS24</f>
        <v/>
      </c>
      <c r="U55" s="68">
        <f>VLOOKUP($B55,第1期!$AN$84:$AY$103,8,0)</f>
        <v/>
      </c>
      <c r="V55" s="68">
        <f>VLOOKUP($B55,第1期!$AN$84:$AY$103,7,0)</f>
        <v/>
      </c>
      <c r="W55" s="66">
        <f>第1期!BB54</f>
        <v/>
      </c>
      <c r="X55" s="67">
        <f>第1期!BT24</f>
        <v/>
      </c>
      <c r="Y55" s="68">
        <f>VLOOKUP($B55,第1期!$AN$84:$AY$103,8,0)</f>
        <v/>
      </c>
      <c r="Z55" s="68">
        <f>VLOOKUP($B55,第1期!$AN$84:$AY$103,7,0)</f>
        <v/>
      </c>
      <c r="AA55" s="66">
        <f>第1期!BC54</f>
        <v/>
      </c>
      <c r="AB55" s="67">
        <f>第1期!BU24</f>
        <v/>
      </c>
      <c r="AC55" s="68">
        <f>VLOOKUP($B55,第1期!$AN$84:$AY$103,8,0)</f>
        <v/>
      </c>
      <c r="AD55" s="68">
        <f>VLOOKUP($B55,第1期!$AN$84:$AY$103,7,0)</f>
        <v/>
      </c>
      <c r="AE55" s="66">
        <f>第1期!BD54</f>
        <v/>
      </c>
      <c r="AF55" s="67">
        <f>第1期!BV24</f>
        <v/>
      </c>
      <c r="AG55" s="68">
        <f>VLOOKUP($B55,第1期!$AN$84:$AY$103,8,0)</f>
        <v/>
      </c>
      <c r="AH55" s="68">
        <f>VLOOKUP($B55,第1期!$AN$84:$AY$103,7,0)</f>
        <v/>
      </c>
    </row>
    <row r="56">
      <c r="B56" s="69">
        <f>B21</f>
        <v/>
      </c>
      <c r="C56" s="70">
        <f>第1期!AW55</f>
        <v/>
      </c>
      <c r="D56" s="71">
        <f>第1期!BO25</f>
        <v/>
      </c>
      <c r="E56" s="68">
        <f>VLOOKUP($B56,第1期!$AN$84:$AY$103,8,0)</f>
        <v/>
      </c>
      <c r="F56" s="68">
        <f>VLOOKUP($B56,第1期!$AN$84:$AY$103,7,0)</f>
        <v/>
      </c>
      <c r="G56" s="70">
        <f>第1期!AX55</f>
        <v/>
      </c>
      <c r="H56" s="71">
        <f>第1期!BP25</f>
        <v/>
      </c>
      <c r="I56" s="68">
        <f>VLOOKUP($B56,第1期!$AN$84:$AY$103,8,0)</f>
        <v/>
      </c>
      <c r="J56" s="68">
        <f>VLOOKUP($B56,第1期!$AN$84:$AY$103,7,0)</f>
        <v/>
      </c>
      <c r="K56" s="70">
        <f>第1期!AY55</f>
        <v/>
      </c>
      <c r="L56" s="71">
        <f>第1期!BQ25</f>
        <v/>
      </c>
      <c r="M56" s="68">
        <f>VLOOKUP($B56,第1期!$AN$84:$AY$103,8,0)</f>
        <v/>
      </c>
      <c r="N56" s="68">
        <f>VLOOKUP($B56,第1期!$AN$84:$AY$103,7,0)</f>
        <v/>
      </c>
      <c r="O56" s="70">
        <f>第1期!AZ55</f>
        <v/>
      </c>
      <c r="P56" s="71">
        <f>第1期!BR25</f>
        <v/>
      </c>
      <c r="Q56" s="68">
        <f>VLOOKUP($B56,第1期!$AN$84:$AY$103,8,0)</f>
        <v/>
      </c>
      <c r="R56" s="68">
        <f>VLOOKUP($B56,第1期!$AN$84:$AY$103,7,0)</f>
        <v/>
      </c>
      <c r="S56" s="70">
        <f>第1期!BA55</f>
        <v/>
      </c>
      <c r="T56" s="71">
        <f>第1期!BS25</f>
        <v/>
      </c>
      <c r="U56" s="68">
        <f>VLOOKUP($B56,第1期!$AN$84:$AY$103,8,0)</f>
        <v/>
      </c>
      <c r="V56" s="68">
        <f>VLOOKUP($B56,第1期!$AN$84:$AY$103,7,0)</f>
        <v/>
      </c>
      <c r="W56" s="70">
        <f>第1期!BB55</f>
        <v/>
      </c>
      <c r="X56" s="71">
        <f>第1期!BT25</f>
        <v/>
      </c>
      <c r="Y56" s="68">
        <f>VLOOKUP($B56,第1期!$AN$84:$AY$103,8,0)</f>
        <v/>
      </c>
      <c r="Z56" s="68">
        <f>VLOOKUP($B56,第1期!$AN$84:$AY$103,7,0)</f>
        <v/>
      </c>
      <c r="AA56" s="70">
        <f>第1期!BC55</f>
        <v/>
      </c>
      <c r="AB56" s="71">
        <f>第1期!BU25</f>
        <v/>
      </c>
      <c r="AC56" s="68">
        <f>VLOOKUP($B56,第1期!$AN$84:$AY$103,8,0)</f>
        <v/>
      </c>
      <c r="AD56" s="68">
        <f>VLOOKUP($B56,第1期!$AN$84:$AY$103,7,0)</f>
        <v/>
      </c>
      <c r="AE56" s="70">
        <f>第1期!BD55</f>
        <v/>
      </c>
      <c r="AF56" s="71">
        <f>第1期!BV25</f>
        <v/>
      </c>
      <c r="AG56" s="68">
        <f>VLOOKUP($B56,第1期!$AN$84:$AY$103,8,0)</f>
        <v/>
      </c>
      <c r="AH56" s="68">
        <f>VLOOKUP($B56,第1期!$AN$84:$AY$103,7,0)</f>
        <v/>
      </c>
    </row>
    <row r="57">
      <c r="B57" s="1161">
        <f>B22</f>
        <v/>
      </c>
      <c r="C57" s="66">
        <f>第1期!AW56</f>
        <v/>
      </c>
      <c r="D57" s="67">
        <f>第1期!BO26</f>
        <v/>
      </c>
      <c r="E57" s="68">
        <f>VLOOKUP($B57,第1期!$AN$84:$AY$103,8,0)</f>
        <v/>
      </c>
      <c r="F57" s="68">
        <f>VLOOKUP($B57,第1期!$AN$84:$AY$103,7,0)</f>
        <v/>
      </c>
      <c r="G57" s="66">
        <f>第1期!AX56</f>
        <v/>
      </c>
      <c r="H57" s="67">
        <f>第1期!BP26</f>
        <v/>
      </c>
      <c r="I57" s="68">
        <f>VLOOKUP($B57,第1期!$AN$84:$AY$103,8,0)</f>
        <v/>
      </c>
      <c r="J57" s="68">
        <f>VLOOKUP($B57,第1期!$AN$84:$AY$103,7,0)</f>
        <v/>
      </c>
      <c r="K57" s="66">
        <f>第1期!AY56</f>
        <v/>
      </c>
      <c r="L57" s="67">
        <f>第1期!BQ26</f>
        <v/>
      </c>
      <c r="M57" s="68">
        <f>VLOOKUP($B57,第1期!$AN$84:$AY$103,8,0)</f>
        <v/>
      </c>
      <c r="N57" s="68">
        <f>VLOOKUP($B57,第1期!$AN$84:$AY$103,7,0)</f>
        <v/>
      </c>
      <c r="O57" s="66">
        <f>第1期!AZ56</f>
        <v/>
      </c>
      <c r="P57" s="67">
        <f>第1期!BR26</f>
        <v/>
      </c>
      <c r="Q57" s="68">
        <f>VLOOKUP($B57,第1期!$AN$84:$AY$103,8,0)</f>
        <v/>
      </c>
      <c r="R57" s="68">
        <f>VLOOKUP($B57,第1期!$AN$84:$AY$103,7,0)</f>
        <v/>
      </c>
      <c r="S57" s="66">
        <f>第1期!BA56</f>
        <v/>
      </c>
      <c r="T57" s="67">
        <f>第1期!BS26</f>
        <v/>
      </c>
      <c r="U57" s="68">
        <f>VLOOKUP($B57,第1期!$AN$84:$AY$103,8,0)</f>
        <v/>
      </c>
      <c r="V57" s="68">
        <f>VLOOKUP($B57,第1期!$AN$84:$AY$103,7,0)</f>
        <v/>
      </c>
      <c r="W57" s="66">
        <f>第1期!BB56</f>
        <v/>
      </c>
      <c r="X57" s="67">
        <f>第1期!BT26</f>
        <v/>
      </c>
      <c r="Y57" s="68">
        <f>VLOOKUP($B57,第1期!$AN$84:$AY$103,8,0)</f>
        <v/>
      </c>
      <c r="Z57" s="68">
        <f>VLOOKUP($B57,第1期!$AN$84:$AY$103,7,0)</f>
        <v/>
      </c>
      <c r="AA57" s="66">
        <f>第1期!BC56</f>
        <v/>
      </c>
      <c r="AB57" s="67">
        <f>第1期!BU26</f>
        <v/>
      </c>
      <c r="AC57" s="68">
        <f>VLOOKUP($B57,第1期!$AN$84:$AY$103,8,0)</f>
        <v/>
      </c>
      <c r="AD57" s="68">
        <f>VLOOKUP($B57,第1期!$AN$84:$AY$103,7,0)</f>
        <v/>
      </c>
      <c r="AE57" s="66">
        <f>第1期!BD56</f>
        <v/>
      </c>
      <c r="AF57" s="67">
        <f>第1期!BV26</f>
        <v/>
      </c>
      <c r="AG57" s="68">
        <f>VLOOKUP($B57,第1期!$AN$84:$AY$103,8,0)</f>
        <v/>
      </c>
      <c r="AH57" s="68">
        <f>VLOOKUP($B57,第1期!$AN$84:$AY$103,7,0)</f>
        <v/>
      </c>
    </row>
    <row r="58">
      <c r="B58" s="1488" t="inlineStr">
        <is>
          <t>需求</t>
        </is>
      </c>
      <c r="C58" s="72" t="inlineStr">
        <is>
          <t>平均需求</t>
        </is>
      </c>
      <c r="D58" s="73" t="inlineStr">
        <is>
          <t>最大需求</t>
        </is>
      </c>
      <c r="E58" s="74" t="n"/>
      <c r="F58" s="74" t="n"/>
      <c r="G58" s="75" t="inlineStr">
        <is>
          <t>平均需求</t>
        </is>
      </c>
      <c r="H58" s="73" t="inlineStr">
        <is>
          <t>最大需求</t>
        </is>
      </c>
      <c r="I58" s="74" t="n"/>
      <c r="J58" s="74" t="n"/>
      <c r="K58" s="75" t="inlineStr">
        <is>
          <t>平均需求</t>
        </is>
      </c>
      <c r="L58" s="73" t="inlineStr">
        <is>
          <t>最大需求</t>
        </is>
      </c>
      <c r="M58" s="74" t="n"/>
      <c r="N58" s="74" t="n"/>
      <c r="O58" s="75" t="inlineStr">
        <is>
          <t>平均需求</t>
        </is>
      </c>
      <c r="P58" s="73" t="inlineStr">
        <is>
          <t>最大需求</t>
        </is>
      </c>
      <c r="Q58" s="74" t="n"/>
      <c r="R58" s="74" t="n"/>
      <c r="S58" s="75" t="inlineStr">
        <is>
          <t>平均需求</t>
        </is>
      </c>
      <c r="T58" s="73" t="inlineStr">
        <is>
          <t>最大需求</t>
        </is>
      </c>
      <c r="U58" s="74" t="n"/>
      <c r="V58" s="74" t="n"/>
      <c r="W58" s="75" t="inlineStr">
        <is>
          <t>平均需求</t>
        </is>
      </c>
      <c r="X58" s="73" t="inlineStr">
        <is>
          <t>最大需求</t>
        </is>
      </c>
      <c r="Y58" s="74" t="n"/>
      <c r="Z58" s="74" t="n"/>
      <c r="AA58" s="75" t="inlineStr">
        <is>
          <t>平均需求</t>
        </is>
      </c>
      <c r="AB58" s="73" t="inlineStr">
        <is>
          <t>最大需求</t>
        </is>
      </c>
      <c r="AC58" s="74" t="n"/>
      <c r="AD58" s="74" t="n"/>
      <c r="AE58" s="75" t="inlineStr">
        <is>
          <t>平均需求</t>
        </is>
      </c>
      <c r="AF58" s="73" t="inlineStr">
        <is>
          <t>最大需求</t>
        </is>
      </c>
      <c r="AG58" s="74" t="n"/>
    </row>
    <row r="59">
      <c r="B59" s="1489" t="n"/>
      <c r="C59" s="76">
        <f>AVERAGE(D38:D57)</f>
        <v/>
      </c>
      <c r="D59" s="77">
        <f>MAX(D38:D57)</f>
        <v/>
      </c>
      <c r="E59" s="78">
        <f>VLOOKUP(D59,D38:E57,2,0)</f>
        <v/>
      </c>
      <c r="F59" s="79">
        <f>VLOOKUP(D59,D38:F57,3,0)</f>
        <v/>
      </c>
      <c r="G59" s="80">
        <f>AVERAGE(H38:H57)</f>
        <v/>
      </c>
      <c r="H59" s="77">
        <f>MAX(H38:H57)</f>
        <v/>
      </c>
      <c r="I59" s="78">
        <f>VLOOKUP(H59,H38:I57,2,0)</f>
        <v/>
      </c>
      <c r="J59" s="79">
        <f>VLOOKUP(H59,H38:J57,3,0)</f>
        <v/>
      </c>
      <c r="K59" s="80">
        <f>AVERAGE(L38:L57)</f>
        <v/>
      </c>
      <c r="L59" s="77">
        <f>MAX(L38:L57)</f>
        <v/>
      </c>
      <c r="M59" s="78">
        <f>VLOOKUP(L59,L38:M57,2,0)</f>
        <v/>
      </c>
      <c r="N59" s="79">
        <f>VLOOKUP(L59,L38:N57,3,0)</f>
        <v/>
      </c>
      <c r="O59" s="80">
        <f>AVERAGE(P38:P57)</f>
        <v/>
      </c>
      <c r="P59" s="77">
        <f>MAX(P38:P57)</f>
        <v/>
      </c>
      <c r="Q59" s="78">
        <f>VLOOKUP(P59,P38:Q57,2,0)</f>
        <v/>
      </c>
      <c r="R59" s="79">
        <f>VLOOKUP(P59,P38:R57,3,0)</f>
        <v/>
      </c>
      <c r="S59" s="80">
        <f>AVERAGE(T38:T57)</f>
        <v/>
      </c>
      <c r="T59" s="77">
        <f>MAX(T38:T57)</f>
        <v/>
      </c>
      <c r="U59" s="78">
        <f>VLOOKUP(T59,T38:U57,2,0)</f>
        <v/>
      </c>
      <c r="V59" s="79">
        <f>VLOOKUP(T59,T38:V57,3,0)</f>
        <v/>
      </c>
      <c r="W59" s="80">
        <f>AVERAGE(X38:X57)</f>
        <v/>
      </c>
      <c r="X59" s="77">
        <f>MAX(X38:X57)</f>
        <v/>
      </c>
      <c r="Y59" s="78">
        <f>VLOOKUP(X59,X38:Y57,2,0)</f>
        <v/>
      </c>
      <c r="Z59" s="79">
        <f>VLOOKUP(X59,X38:Z57,3,0)</f>
        <v/>
      </c>
      <c r="AA59" s="80">
        <f>AVERAGE(AB38:AB57)</f>
        <v/>
      </c>
      <c r="AB59" s="77">
        <f>MAX(AB38:AB57)</f>
        <v/>
      </c>
      <c r="AC59" s="78">
        <f>VLOOKUP(AB59,AB38:AC57,2,0)</f>
        <v/>
      </c>
      <c r="AD59" s="79">
        <f>VLOOKUP(AB59,AB38:AD57,3,0)</f>
        <v/>
      </c>
      <c r="AE59" s="80">
        <f>AVERAGE(AF38:AF57)</f>
        <v/>
      </c>
      <c r="AF59" s="77">
        <f>MAX(AF38:AF57)</f>
        <v/>
      </c>
      <c r="AG59" s="78">
        <f>VLOOKUP(AF59,AF38:AG57,2,0)</f>
        <v/>
      </c>
      <c r="AH59" s="79">
        <f>VLOOKUP(AF59,AF38:AH57,3,0)</f>
        <v/>
      </c>
    </row>
    <row r="60">
      <c r="B60" s="1486" t="inlineStr">
        <is>
          <t>最大需求价格</t>
        </is>
      </c>
      <c r="C60" s="1487" t="n"/>
      <c r="D60" s="81">
        <f>VLOOKUP(D59,IF({1,0},D38:D57,C38:C57),2,0)</f>
        <v/>
      </c>
      <c r="E60" s="83" t="n"/>
      <c r="F60" s="83" t="n"/>
      <c r="G60" s="83" t="n"/>
      <c r="H60" s="81">
        <f>VLOOKUP(H59,IF({1,0},H38:H57,G38:G57),2,0)</f>
        <v/>
      </c>
      <c r="I60" s="83" t="n"/>
      <c r="J60" s="83" t="n"/>
      <c r="K60" s="83" t="n"/>
      <c r="L60" s="81">
        <f>VLOOKUP(L59,IF({1,0},L38:L57,K38:K57),2,0)</f>
        <v/>
      </c>
      <c r="M60" s="83" t="n"/>
      <c r="N60" s="83" t="n"/>
      <c r="O60" s="83" t="n"/>
      <c r="P60" s="81">
        <f>VLOOKUP(P59,IF({1,0},P38:P57,O38:O57),2,0)</f>
        <v/>
      </c>
      <c r="Q60" s="83" t="n"/>
      <c r="R60" s="83" t="n"/>
      <c r="S60" s="83" t="n"/>
      <c r="T60" s="81">
        <f>VLOOKUP(T59,IF({1,0},T38:T57,S38:S57),2,0)</f>
        <v/>
      </c>
      <c r="U60" s="83" t="n"/>
      <c r="V60" s="83" t="n"/>
      <c r="W60" s="83" t="n"/>
      <c r="X60" s="81">
        <f>VLOOKUP(X59,IF({1,0},X38:X57,W38:W57),2,0)</f>
        <v/>
      </c>
      <c r="Y60" s="83" t="n"/>
      <c r="Z60" s="83" t="n"/>
      <c r="AA60" s="83" t="n"/>
      <c r="AB60" s="81">
        <f>VLOOKUP(AB59,IF({1,0},AB38:AB57,AA38:AA57),2,0)</f>
        <v/>
      </c>
      <c r="AC60" s="83" t="n"/>
      <c r="AD60" s="83" t="n"/>
      <c r="AE60" s="83" t="n"/>
      <c r="AF60" s="81">
        <f>VLOOKUP(AF59,IF({1,0},AF38:AF57,AE38:AE57),2,0)</f>
        <v/>
      </c>
      <c r="AG60" s="83" t="n"/>
      <c r="AH60" s="83" t="n"/>
    </row>
    <row r="61">
      <c r="B61" s="60">
        <f>初始化表!$C$5</f>
        <v/>
      </c>
      <c r="C61" s="60">
        <f>VLOOKUP($B61,$B$38:$AH$57,2,0)</f>
        <v/>
      </c>
      <c r="D61" s="60">
        <f>VLOOKUP($B61,$B$38:$AH$57,3,0)</f>
        <v/>
      </c>
      <c r="E61" s="60">
        <f>VLOOKUP($B61,$B$38:$AH$57,4,0)</f>
        <v/>
      </c>
      <c r="F61" s="60">
        <f>VLOOKUP($B61,$B$38:$AH$57,5,0)</f>
        <v/>
      </c>
      <c r="G61" s="60">
        <f>VLOOKUP($B61,$B$38:$AH$57,6,0)</f>
        <v/>
      </c>
      <c r="H61" s="60">
        <f>VLOOKUP($B61,$B$38:$AH$57,7,0)</f>
        <v/>
      </c>
      <c r="I61" s="60">
        <f>VLOOKUP($B61,$B$38:$AH$57,8,0)</f>
        <v/>
      </c>
      <c r="J61" s="60">
        <f>VLOOKUP($B61,$B$38:$AH$57,9,0)</f>
        <v/>
      </c>
      <c r="K61" s="60">
        <f>VLOOKUP($B61,$B$38:$AH$57,10,0)</f>
        <v/>
      </c>
      <c r="L61" s="60">
        <f>VLOOKUP($B61,$B$38:$AH$57,11,0)</f>
        <v/>
      </c>
      <c r="M61" s="60">
        <f>VLOOKUP($B61,$B$38:$AH$57,12,0)</f>
        <v/>
      </c>
      <c r="N61" s="60">
        <f>VLOOKUP($B61,$B$38:$AH$57,13,0)</f>
        <v/>
      </c>
      <c r="O61" s="60">
        <f>VLOOKUP($B61,$B$38:$AH$57,14,0)</f>
        <v/>
      </c>
      <c r="P61" s="60">
        <f>VLOOKUP($B61,$B$38:$AH$57,15,0)</f>
        <v/>
      </c>
      <c r="Q61" s="60">
        <f>VLOOKUP($B61,$B$38:$AH$57,16,0)</f>
        <v/>
      </c>
      <c r="R61" s="60">
        <f>VLOOKUP($B61,$B$38:$AH$57,17,0)</f>
        <v/>
      </c>
      <c r="S61" s="60">
        <f>VLOOKUP($B61,$B$38:$AH$57,18,0)</f>
        <v/>
      </c>
      <c r="T61" s="60">
        <f>VLOOKUP($B61,$B$38:$AH$57,19,0)</f>
        <v/>
      </c>
      <c r="U61" s="60">
        <f>VLOOKUP($B61,$B$38:$AH$57,20,0)</f>
        <v/>
      </c>
      <c r="V61" s="60">
        <f>VLOOKUP($B61,$B$38:$AH$57,21,0)</f>
        <v/>
      </c>
      <c r="W61" s="60">
        <f>VLOOKUP($B61,$B$38:$AH$57,22,0)</f>
        <v/>
      </c>
      <c r="X61" s="60">
        <f>VLOOKUP($B61,$B$38:$AH$57,23,0)</f>
        <v/>
      </c>
      <c r="Y61" s="60">
        <f>VLOOKUP($B61,$B$38:$AH$57,24,0)</f>
        <v/>
      </c>
      <c r="Z61" s="60">
        <f>VLOOKUP($B61,$B$38:$AH$57,25,0)</f>
        <v/>
      </c>
      <c r="AA61" s="60">
        <f>VLOOKUP($B61,$B$38:$AH$57,26,0)</f>
        <v/>
      </c>
      <c r="AB61" s="60">
        <f>VLOOKUP($B61,$B$38:$AH$57,27,0)</f>
        <v/>
      </c>
      <c r="AC61" s="60">
        <f>VLOOKUP($B61,$B$38:$AH$57,28,0)</f>
        <v/>
      </c>
      <c r="AD61" s="60">
        <f>VLOOKUP($B61,$B$38:$AH$57,29,0)</f>
        <v/>
      </c>
      <c r="AE61" s="60">
        <f>VLOOKUP($B61,$B$38:$AH$57,30,0)</f>
        <v/>
      </c>
      <c r="AF61" s="60">
        <f>VLOOKUP($B61,$B$38:$AH$57,31,0)</f>
        <v/>
      </c>
      <c r="AG61" s="60">
        <f>VLOOKUP($B61,$B$38:$AH$57,32,0)</f>
        <v/>
      </c>
      <c r="AH61" s="60">
        <f>VLOOKUP($B61,$B$38:$AH$57,33,0)</f>
        <v/>
      </c>
    </row>
    <row r="62">
      <c r="B62" s="1484" t="inlineStr">
        <is>
          <t>价格</t>
        </is>
      </c>
      <c r="C62" s="72" t="inlineStr">
        <is>
          <t>平均价格</t>
        </is>
      </c>
      <c r="D62" s="73" t="inlineStr">
        <is>
          <t>最大价格</t>
        </is>
      </c>
      <c r="G62" s="75" t="inlineStr">
        <is>
          <t>平均价格</t>
        </is>
      </c>
      <c r="H62" s="73" t="inlineStr">
        <is>
          <t>最大价格</t>
        </is>
      </c>
      <c r="K62" s="75" t="inlineStr">
        <is>
          <t>平均价格</t>
        </is>
      </c>
      <c r="L62" s="73" t="inlineStr">
        <is>
          <t>最大价格</t>
        </is>
      </c>
      <c r="O62" s="75" t="inlineStr">
        <is>
          <t>平均价格</t>
        </is>
      </c>
      <c r="P62" s="73" t="inlineStr">
        <is>
          <t>最大价格</t>
        </is>
      </c>
      <c r="S62" s="75" t="inlineStr">
        <is>
          <t>平均价格</t>
        </is>
      </c>
      <c r="T62" s="73" t="inlineStr">
        <is>
          <t>最大价格</t>
        </is>
      </c>
      <c r="W62" s="75" t="inlineStr">
        <is>
          <t>平均价格</t>
        </is>
      </c>
      <c r="X62" s="73" t="inlineStr">
        <is>
          <t>最大价格</t>
        </is>
      </c>
      <c r="AA62" s="75" t="inlineStr">
        <is>
          <t>平均价格</t>
        </is>
      </c>
      <c r="AB62" s="73" t="inlineStr">
        <is>
          <t>最大价格</t>
        </is>
      </c>
      <c r="AE62" s="75" t="inlineStr">
        <is>
          <t>平均价格</t>
        </is>
      </c>
      <c r="AF62" s="73" t="inlineStr">
        <is>
          <t>最大价格</t>
        </is>
      </c>
    </row>
    <row r="63">
      <c r="B63" s="1485" t="n"/>
      <c r="C63" s="76">
        <f>AVERAGE(C38:C57)</f>
        <v/>
      </c>
      <c r="D63" s="77">
        <f>MAX(C38:C57)</f>
        <v/>
      </c>
      <c r="E63" s="78">
        <f>VLOOKUP(D63,C38:F57,3,0)</f>
        <v/>
      </c>
      <c r="F63" s="79">
        <f>VLOOKUP(D63,C38:F57,4,0)</f>
        <v/>
      </c>
      <c r="G63" s="80">
        <f>AVERAGE(G38:G57)</f>
        <v/>
      </c>
      <c r="H63" s="77">
        <f>MAX(G38:G57)</f>
        <v/>
      </c>
      <c r="I63" s="78">
        <f>VLOOKUP(H63,G38:J57,3,0)</f>
        <v/>
      </c>
      <c r="J63" s="79">
        <f>VLOOKUP(H63,G38:J57,4,0)</f>
        <v/>
      </c>
      <c r="K63" s="80">
        <f>AVERAGE(K38:K57)</f>
        <v/>
      </c>
      <c r="L63" s="77">
        <f>MAX(K38:K57)</f>
        <v/>
      </c>
      <c r="M63" s="78">
        <f>VLOOKUP(L63,K38:N57,3,0)</f>
        <v/>
      </c>
      <c r="N63" s="79">
        <f>VLOOKUP(L63,K38:N57,4,0)</f>
        <v/>
      </c>
      <c r="O63" s="80">
        <f>AVERAGE(O38:O57)</f>
        <v/>
      </c>
      <c r="P63" s="77">
        <f>MAX(O38:O57)</f>
        <v/>
      </c>
      <c r="Q63" s="78">
        <f>VLOOKUP(P63,O38:R57,3,0)</f>
        <v/>
      </c>
      <c r="R63" s="79">
        <f>VLOOKUP(P63,O38:R57,4,0)</f>
        <v/>
      </c>
      <c r="S63" s="80">
        <f>AVERAGE(S38:S57)</f>
        <v/>
      </c>
      <c r="T63" s="77">
        <f>MAX(S38:S57)</f>
        <v/>
      </c>
      <c r="U63" s="78">
        <f>VLOOKUP(T63,S38:V57,3,0)</f>
        <v/>
      </c>
      <c r="V63" s="79">
        <f>VLOOKUP(T63,S38:V57,4,0)</f>
        <v/>
      </c>
      <c r="W63" s="80">
        <f>AVERAGE(W38:W57)</f>
        <v/>
      </c>
      <c r="X63" s="77">
        <f>MAX(W38:W57)</f>
        <v/>
      </c>
      <c r="Y63" s="78">
        <f>VLOOKUP(X63,W38:Z57,3,0)</f>
        <v/>
      </c>
      <c r="Z63" s="79">
        <f>VLOOKUP(X63,W38:Z57,4,0)</f>
        <v/>
      </c>
      <c r="AA63" s="80">
        <f>AVERAGE(AA38:AA57)</f>
        <v/>
      </c>
      <c r="AB63" s="77">
        <f>MAX(AA38:AA57)</f>
        <v/>
      </c>
      <c r="AC63" s="78">
        <f>VLOOKUP(AB63,AA38:AD57,3,0)</f>
        <v/>
      </c>
      <c r="AD63" s="79">
        <f>VLOOKUP(AB63,AA38:AD57,4,0)</f>
        <v/>
      </c>
      <c r="AE63" s="80">
        <f>AVERAGE(AE38:AE57)</f>
        <v/>
      </c>
      <c r="AF63" s="77">
        <f>MAX(AE38:AE57)</f>
        <v/>
      </c>
      <c r="AG63" s="78">
        <f>VLOOKUP(AF63,AE38:AH57,3,0)</f>
        <v/>
      </c>
      <c r="AH63" s="79">
        <f>VLOOKUP(AF63,AE38:AH57,4,0)</f>
        <v/>
      </c>
    </row>
    <row r="64">
      <c r="B64" s="1486" t="inlineStr">
        <is>
          <t>最大价格需求</t>
        </is>
      </c>
      <c r="C64" s="1487" t="n"/>
      <c r="D64" s="81">
        <f>VLOOKUP(D63,C38:D57,2,0)</f>
        <v/>
      </c>
      <c r="E64" s="83" t="n"/>
      <c r="F64" s="83" t="n"/>
      <c r="G64" s="83" t="n"/>
      <c r="H64" s="81">
        <f>VLOOKUP(H63,G38:H57,2,0)</f>
        <v/>
      </c>
      <c r="I64" s="83" t="n"/>
      <c r="J64" s="83" t="n"/>
      <c r="K64" s="83" t="n"/>
      <c r="L64" s="81">
        <f>VLOOKUP(L63,K38:L57,2,0)</f>
        <v/>
      </c>
      <c r="M64" s="83" t="n"/>
      <c r="N64" s="83" t="n"/>
      <c r="O64" s="83" t="n"/>
      <c r="P64" s="81">
        <f>VLOOKUP(P63,O38:P57,2,0)</f>
        <v/>
      </c>
      <c r="Q64" s="83" t="n"/>
      <c r="R64" s="83" t="n"/>
      <c r="S64" s="83" t="n"/>
      <c r="T64" s="81">
        <f>VLOOKUP(T63,S38:T57,2,0)</f>
        <v/>
      </c>
      <c r="U64" s="83" t="n"/>
      <c r="V64" s="83" t="n"/>
      <c r="W64" s="83" t="n"/>
      <c r="X64" s="81">
        <f>VLOOKUP(X63,W38:X57,2,0)</f>
        <v/>
      </c>
      <c r="Y64" s="83" t="n"/>
      <c r="Z64" s="83" t="n"/>
      <c r="AA64" s="83" t="n"/>
      <c r="AB64" s="81">
        <f>VLOOKUP(AB63,AA38:AB57,2,0)</f>
        <v/>
      </c>
      <c r="AC64" s="83" t="n"/>
      <c r="AD64" s="83" t="n"/>
      <c r="AE64" s="83" t="n"/>
      <c r="AF64" s="81">
        <f>VLOOKUP(AF63,AE38:AF57,2,0)</f>
        <v/>
      </c>
      <c r="AG64" s="83" t="n"/>
      <c r="AH64" s="83" t="n"/>
    </row>
    <row r="65">
      <c r="Y65" s="1161">
        <f>第2期!Z4</f>
        <v/>
      </c>
      <c r="Z65" s="1161">
        <f>第2期!AA4</f>
        <v/>
      </c>
      <c r="AA65" s="1161">
        <f>第2期!AB4</f>
        <v/>
      </c>
      <c r="AB65" s="1161">
        <f>第2期!AC4</f>
        <v/>
      </c>
      <c r="AC65" s="1161">
        <f>第2期!AD4</f>
        <v/>
      </c>
    </row>
    <row r="66" ht="15.5" customHeight="1" s="1178">
      <c r="G66" s="1161" t="inlineStr">
        <is>
          <t>价格浮动</t>
        </is>
      </c>
      <c r="H66" s="1161">
        <f>N66</f>
        <v/>
      </c>
      <c r="I66" s="1161">
        <f>O66</f>
        <v/>
      </c>
      <c r="J66" s="1161">
        <f>P66</f>
        <v/>
      </c>
      <c r="K66" s="1161">
        <f>Q66</f>
        <v/>
      </c>
      <c r="M66" s="1161" t="inlineStr">
        <is>
          <t>实际价格</t>
        </is>
      </c>
      <c r="N66" s="1161" t="inlineStr">
        <is>
          <t>市场1</t>
        </is>
      </c>
      <c r="O66" s="1161" t="inlineStr">
        <is>
          <t>市场2</t>
        </is>
      </c>
      <c r="P66" s="1161" t="inlineStr">
        <is>
          <t>市场3</t>
        </is>
      </c>
      <c r="Q66" s="1161" t="inlineStr">
        <is>
          <t>市场4</t>
        </is>
      </c>
      <c r="S66" s="1161" t="inlineStr">
        <is>
          <t>本期待销</t>
        </is>
      </c>
      <c r="T66" s="1161" t="inlineStr">
        <is>
          <t>市场1</t>
        </is>
      </c>
      <c r="U66" s="1161" t="inlineStr">
        <is>
          <t>市场2</t>
        </is>
      </c>
      <c r="V66" s="1161" t="inlineStr">
        <is>
          <t>市场3</t>
        </is>
      </c>
      <c r="W66" s="1161" t="inlineStr">
        <is>
          <t>市场4</t>
        </is>
      </c>
      <c r="Y66" s="86">
        <f>第2期!Z7</f>
        <v/>
      </c>
      <c r="Z66" s="1159">
        <f>第2期!AA7</f>
        <v/>
      </c>
      <c r="AA66" s="1159">
        <f>第2期!AB7</f>
        <v/>
      </c>
      <c r="AB66" s="1159">
        <f>第2期!AC7</f>
        <v/>
      </c>
      <c r="AC66" s="1159">
        <f>第2期!AD7</f>
        <v/>
      </c>
    </row>
    <row r="67" ht="15.5" customHeight="1" s="1178">
      <c r="G67" s="86">
        <f>M67</f>
        <v/>
      </c>
      <c r="H67" s="1159" t="n"/>
      <c r="I67" s="1159" t="n"/>
      <c r="J67" s="1159" t="n"/>
      <c r="K67" s="1159" t="n"/>
      <c r="M67" s="86">
        <f>第2期!T22</f>
        <v/>
      </c>
      <c r="N67" s="1159">
        <f>第2期!U22</f>
        <v/>
      </c>
      <c r="O67" s="1159">
        <f>第2期!V22</f>
        <v/>
      </c>
      <c r="P67" s="1159">
        <f>第2期!W22</f>
        <v/>
      </c>
      <c r="Q67" s="1159">
        <f>第2期!X22</f>
        <v/>
      </c>
      <c r="S67" s="86">
        <f>第2期!Z44</f>
        <v/>
      </c>
      <c r="T67" s="1159">
        <f>第2期!AA44</f>
        <v/>
      </c>
      <c r="U67" s="1159">
        <f>第2期!AB44</f>
        <v/>
      </c>
      <c r="V67" s="1159">
        <f>第2期!AC44</f>
        <v/>
      </c>
      <c r="W67" s="1159">
        <f>第2期!AD44</f>
        <v/>
      </c>
      <c r="Y67" s="86">
        <f>第2期!Z8</f>
        <v/>
      </c>
      <c r="Z67" s="1159">
        <f>第2期!AA8</f>
        <v/>
      </c>
      <c r="AA67" s="1159">
        <f>第2期!AB8</f>
        <v/>
      </c>
      <c r="AB67" s="1159">
        <f>第2期!AC8</f>
        <v/>
      </c>
      <c r="AC67" s="1159">
        <f>第2期!AD8</f>
        <v/>
      </c>
    </row>
    <row r="68" ht="15.5" customHeight="1" s="1178">
      <c r="G68" s="86">
        <f>M68</f>
        <v/>
      </c>
      <c r="H68" s="1159" t="n"/>
      <c r="I68" s="1159" t="n"/>
      <c r="J68" s="1159" t="n"/>
      <c r="K68" s="1159" t="n"/>
      <c r="M68" s="86">
        <f>第2期!T23</f>
        <v/>
      </c>
      <c r="N68" s="1159">
        <f>第2期!U23</f>
        <v/>
      </c>
      <c r="O68" s="1159">
        <f>第2期!V23</f>
        <v/>
      </c>
      <c r="P68" s="1159">
        <f>第2期!W23</f>
        <v/>
      </c>
      <c r="Q68" s="1159">
        <f>第2期!X23</f>
        <v/>
      </c>
      <c r="S68" s="86">
        <f>第2期!Z45</f>
        <v/>
      </c>
      <c r="T68" s="1159">
        <f>第2期!AA45</f>
        <v/>
      </c>
      <c r="U68" s="1159">
        <f>第2期!AB45</f>
        <v/>
      </c>
      <c r="V68" s="1159">
        <f>第2期!AC45</f>
        <v/>
      </c>
      <c r="W68" s="1159">
        <f>第2期!AD45</f>
        <v/>
      </c>
      <c r="Y68" s="1161">
        <f>第2期!Z10</f>
        <v/>
      </c>
      <c r="Z68" s="1161">
        <f>第2期!AA10</f>
        <v/>
      </c>
      <c r="AA68" s="1161">
        <f>第2期!AB10</f>
        <v/>
      </c>
      <c r="AB68" s="1161">
        <f>第2期!AC10</f>
        <v/>
      </c>
      <c r="AC68" s="1161">
        <f>第2期!AD10</f>
        <v/>
      </c>
    </row>
    <row r="69" ht="15.5" customHeight="1" s="1178">
      <c r="Y69" s="86">
        <f>第2期!Z13</f>
        <v/>
      </c>
      <c r="Z69" s="1159">
        <f>第2期!AA13</f>
        <v/>
      </c>
      <c r="AA69" s="1159">
        <f>第2期!AB13</f>
        <v/>
      </c>
      <c r="AB69" s="1159">
        <f>第2期!AC13</f>
        <v/>
      </c>
      <c r="AC69" s="1159">
        <f>第2期!AD13</f>
        <v/>
      </c>
    </row>
    <row r="70" ht="15.5" customHeight="1" s="1178">
      <c r="Y70" s="86">
        <f>第2期!Z14</f>
        <v/>
      </c>
      <c r="Z70" s="1159">
        <f>第2期!AA14</f>
        <v/>
      </c>
      <c r="AA70" s="1159">
        <f>第2期!AB14</f>
        <v/>
      </c>
      <c r="AB70" s="1159">
        <f>第2期!AC14</f>
        <v/>
      </c>
      <c r="AC70" s="1159">
        <f>第2期!AD14</f>
        <v/>
      </c>
    </row>
    <row r="71">
      <c r="B71" s="1161">
        <f>B2</f>
        <v/>
      </c>
      <c r="C71" s="1161" t="inlineStr">
        <is>
          <t>本期成本</t>
        </is>
      </c>
      <c r="D71" s="1234" t="n"/>
      <c r="E71" s="1161" t="inlineStr">
        <is>
          <t>预计影响价格参数成本</t>
        </is>
      </c>
      <c r="F71" s="1234" t="n"/>
      <c r="G71" s="1168" t="inlineStr">
        <is>
          <t>研发成本（手动输入）</t>
        </is>
      </c>
      <c r="H71" s="1210" t="n"/>
      <c r="I71" s="1234" t="n"/>
      <c r="J71" s="1161" t="inlineStr">
        <is>
          <t>排名</t>
        </is>
      </c>
    </row>
    <row r="72">
      <c r="B72" s="1227" t="n"/>
      <c r="C72" s="1228" t="n"/>
      <c r="D72" s="1239" t="n"/>
      <c r="E72" s="1228" t="n"/>
      <c r="F72" s="1239" t="n"/>
      <c r="G72" s="1228" t="n"/>
      <c r="I72" s="1239" t="n"/>
      <c r="J72" s="1227" t="n"/>
    </row>
    <row r="73">
      <c r="B73" s="1229" t="n"/>
      <c r="C73" s="1222" t="n"/>
      <c r="D73" s="1183" t="n"/>
      <c r="E73" s="1222" t="n"/>
      <c r="F73" s="1183" t="n"/>
      <c r="G73" s="1222" t="n"/>
      <c r="H73" s="1211" t="n"/>
      <c r="I73" s="1183" t="n"/>
      <c r="J73" s="1229" t="n"/>
    </row>
    <row r="74">
      <c r="B74" s="1159">
        <f>B3</f>
        <v/>
      </c>
      <c r="C74" s="1159">
        <f>第1期!AP106</f>
        <v/>
      </c>
      <c r="D74" s="1181" t="n"/>
      <c r="E74" s="1159">
        <f>C74-(第1期!AI$5*D3+第1期!AJ$5*H3+第1期!AK$5*L3+第1期!AL$5*P3+第1期!AI$6*T3+第1期!AJ$6*X3+第1期!AK$6*AB3+第1期!AL$6*AF3+第1期!AI$7*D38+第1期!AJ$7*H38+第1期!AK$7*L38+第1期!AL$7*P38+第1期!AI$8*T38+第1期!AJ$8*X38+第1期!AK$8*AB38+第1期!AL$8*AF38)-(G74/2)</f>
        <v/>
      </c>
      <c r="F74" s="1181" t="n"/>
      <c r="G74" s="1160" t="n"/>
      <c r="H74" s="1180" t="n"/>
      <c r="I74" s="1181" t="n"/>
      <c r="J74" s="1159">
        <f>RANK(E74,E$74:F$93,0)</f>
        <v/>
      </c>
    </row>
    <row r="75">
      <c r="B75" s="1159">
        <f>B4</f>
        <v/>
      </c>
      <c r="C75" s="1159">
        <f>第1期!AP107</f>
        <v/>
      </c>
      <c r="D75" s="1181" t="n"/>
      <c r="E75" s="1159">
        <f>C75-(第1期!AI$5*D4+第1期!AJ$5*H4+第1期!AK$5*L4+第1期!AL$5*P4+第1期!AI$6*T4+第1期!AJ$6*X4+第1期!AK$6*AB4+第1期!AL$6*AF4+第1期!AI$7*D39+第1期!AJ$7*H39+第1期!AK$7*L39+第1期!AL$7*P39+第1期!AI$8*T39+第1期!AJ$8*X39+第1期!AK$8*AB39+第1期!AL$8*AF39)-(G75/2)</f>
        <v/>
      </c>
      <c r="F75" s="1181" t="n"/>
      <c r="G75" s="1160" t="n"/>
      <c r="H75" s="1180" t="n"/>
      <c r="I75" s="1181" t="n"/>
      <c r="J75" s="1159">
        <f>RANK(E75,E$74:F$93,0)</f>
        <v/>
      </c>
    </row>
    <row r="76">
      <c r="B76" s="1159">
        <f>B5</f>
        <v/>
      </c>
      <c r="C76" s="1159">
        <f>第1期!AP108</f>
        <v/>
      </c>
      <c r="D76" s="1181" t="n"/>
      <c r="E76" s="1159">
        <f>C76-(第1期!AI$5*D5+第1期!AJ$5*H5+第1期!AK$5*L5+第1期!AL$5*P5+第1期!AI$6*T5+第1期!AJ$6*X5+第1期!AK$6*AB5+第1期!AL$6*AF5+第1期!AI$7*D40+第1期!AJ$7*H40+第1期!AK$7*L40+第1期!AL$7*P40+第1期!AI$8*T40+第1期!AJ$8*X40+第1期!AK$8*AB40+第1期!AL$8*AF40)-(G76/2)</f>
        <v/>
      </c>
      <c r="F76" s="1181" t="n"/>
      <c r="G76" s="1160" t="n"/>
      <c r="H76" s="1180" t="n"/>
      <c r="I76" s="1181" t="n"/>
      <c r="J76" s="1159">
        <f>RANK(E76,E$74:F$93,0)</f>
        <v/>
      </c>
      <c r="L76" s="60" t="inlineStr">
        <is>
          <t>市场份额</t>
        </is>
      </c>
    </row>
    <row r="77">
      <c r="B77" s="1159">
        <f>B6</f>
        <v/>
      </c>
      <c r="C77" s="1159">
        <f>第1期!AP109</f>
        <v/>
      </c>
      <c r="D77" s="1181" t="n"/>
      <c r="E77" s="1159">
        <f>C77-(第1期!AI$5*D6+第1期!AJ$5*H6+第1期!AK$5*L6+第1期!AL$5*P6+第1期!AI$6*T6+第1期!AJ$6*X6+第1期!AK$6*AB6+第1期!AL$6*AF6+第1期!AI$7*D41+第1期!AJ$7*H41+第1期!AK$7*L41+第1期!AL$7*P41+第1期!AI$8*T41+第1期!AJ$8*X41+第1期!AK$8*AB41+第1期!AL$8*AF41)-(G77/2)</f>
        <v/>
      </c>
      <c r="F77" s="1181" t="n"/>
      <c r="G77" s="1160" t="n"/>
      <c r="H77" s="1180" t="n"/>
      <c r="I77" s="1181" t="n"/>
      <c r="J77" s="1159">
        <f>RANK(E77,E$74:F$93,0)</f>
        <v/>
      </c>
      <c r="L77" s="1159">
        <f>初始化表!C5</f>
        <v/>
      </c>
      <c r="M77" s="89">
        <f>VLOOKUP(L77,第1期!$AN$61:$BD$80,2,0)</f>
        <v/>
      </c>
      <c r="N77" s="89">
        <f>VLOOKUP(L77,第1期!$AN$61:$BD$80,3,0)</f>
        <v/>
      </c>
      <c r="O77" s="89">
        <f>VLOOKUP(L77,第1期!$AN$61:$BD$80,4,0)</f>
        <v/>
      </c>
      <c r="P77" s="89">
        <f>VLOOKUP(L77,第1期!$AN$61:$BD$80,5,0)</f>
        <v/>
      </c>
      <c r="Q77" s="89">
        <f>VLOOKUP(L77,第1期!$AN$61:$BD$80,6,0)</f>
        <v/>
      </c>
      <c r="R77" s="89">
        <f>VLOOKUP(L77,第1期!$AN$61:$BD$80,7,0)</f>
        <v/>
      </c>
      <c r="S77" s="89">
        <f>VLOOKUP(L77,第1期!$AN$61:$BD$80,8,0)</f>
        <v/>
      </c>
      <c r="T77" s="89">
        <f>VLOOKUP(L77,第1期!$AN$61:$BD$80,9,0)</f>
        <v/>
      </c>
      <c r="U77" s="89">
        <f>VLOOKUP(L77,第1期!$AN$61:$BD$80,10,0)</f>
        <v/>
      </c>
      <c r="V77" s="89">
        <f>VLOOKUP(L77,第1期!$AN$61:$BD$80,11,0)</f>
        <v/>
      </c>
      <c r="W77" s="89">
        <f>VLOOKUP(L77,第1期!$AN$61:$BD$80,12,0)</f>
        <v/>
      </c>
      <c r="X77" s="89">
        <f>VLOOKUP(L77,第1期!$AN$61:$BD$80,13,0)</f>
        <v/>
      </c>
      <c r="Y77" s="89">
        <f>VLOOKUP(L77,第1期!$AN$61:$BD$80,14,0)</f>
        <v/>
      </c>
      <c r="Z77" s="89">
        <f>VLOOKUP(L77,第1期!$AN$61:$BD$80,15,0)</f>
        <v/>
      </c>
      <c r="AA77" s="89">
        <f>VLOOKUP(L77,第1期!$AN$61:$BD$80,16,0)</f>
        <v/>
      </c>
      <c r="AB77" s="89">
        <f>VLOOKUP(L77,第1期!$AN$61:$BD$80,17,0)</f>
        <v/>
      </c>
    </row>
    <row r="78">
      <c r="B78" s="1159">
        <f>B7</f>
        <v/>
      </c>
      <c r="C78" s="1159">
        <f>第1期!AP110</f>
        <v/>
      </c>
      <c r="D78" s="1181" t="n"/>
      <c r="E78" s="1159">
        <f>C78-(第1期!AI$5*D7+第1期!AJ$5*H7+第1期!AK$5*L7+第1期!AL$5*P7+第1期!AI$6*T7+第1期!AJ$6*X7+第1期!AK$6*AB7+第1期!AL$6*AF7+第1期!AI$7*D42+第1期!AJ$7*H42+第1期!AK$7*L42+第1期!AL$7*P42+第1期!AI$8*T42+第1期!AJ$8*X42+第1期!AK$8*AB42+第1期!AL$8*AF42)-(G78/2)</f>
        <v/>
      </c>
      <c r="F78" s="1181" t="n"/>
      <c r="G78" s="1160" t="n"/>
      <c r="H78" s="1180" t="n"/>
      <c r="I78" s="1181" t="n"/>
      <c r="J78" s="1159">
        <f>RANK(E78,E$74:F$93,0)</f>
        <v/>
      </c>
      <c r="L78" s="1159" t="inlineStr">
        <is>
          <t>平均份额</t>
        </is>
      </c>
      <c r="M78" s="1159">
        <f>1/初始化表!$B$5</f>
        <v/>
      </c>
      <c r="N78" s="1159">
        <f>1/初始化表!$B$5</f>
        <v/>
      </c>
      <c r="O78" s="1159">
        <f>1/初始化表!$B$5</f>
        <v/>
      </c>
      <c r="P78" s="1159">
        <f>1/初始化表!$B$5</f>
        <v/>
      </c>
      <c r="Q78" s="1159">
        <f>1/初始化表!$B$5</f>
        <v/>
      </c>
      <c r="R78" s="1159">
        <f>1/初始化表!$B$5</f>
        <v/>
      </c>
      <c r="S78" s="1159">
        <f>1/初始化表!$B$5</f>
        <v/>
      </c>
      <c r="T78" s="1159">
        <f>1/初始化表!$B$5</f>
        <v/>
      </c>
      <c r="U78" s="1159">
        <f>1/初始化表!$B$5</f>
        <v/>
      </c>
      <c r="V78" s="1159">
        <f>1/初始化表!$B$5</f>
        <v/>
      </c>
      <c r="W78" s="1159">
        <f>1/初始化表!$B$5</f>
        <v/>
      </c>
      <c r="X78" s="1159">
        <f>1/初始化表!$B$5</f>
        <v/>
      </c>
      <c r="Y78" s="1159">
        <f>1/初始化表!$B$5</f>
        <v/>
      </c>
      <c r="Z78" s="1159">
        <f>1/初始化表!$B$5</f>
        <v/>
      </c>
      <c r="AA78" s="1159">
        <f>1/初始化表!$B$5</f>
        <v/>
      </c>
      <c r="AB78" s="1159">
        <f>1/初始化表!$B$5</f>
        <v/>
      </c>
    </row>
    <row r="79">
      <c r="B79" s="1159">
        <f>B8</f>
        <v/>
      </c>
      <c r="C79" s="1159">
        <f>第1期!AP111</f>
        <v/>
      </c>
      <c r="D79" s="1181" t="n"/>
      <c r="E79" s="1159">
        <f>C79-(第1期!AI$5*D8+第1期!AJ$5*H8+第1期!AK$5*L8+第1期!AL$5*P8+第1期!AI$6*T8+第1期!AJ$6*X8+第1期!AK$6*AB8+第1期!AL$6*AF8+第1期!AI$7*D43+第1期!AJ$7*H43+第1期!AK$7*L43+第1期!AL$7*P43+第1期!AI$8*T43+第1期!AJ$8*X43+第1期!AK$8*AB43+第1期!AL$8*AF43)-(G79/2)</f>
        <v/>
      </c>
      <c r="F79" s="1181" t="n"/>
      <c r="G79" s="1160" t="n"/>
      <c r="H79" s="1180" t="n"/>
      <c r="I79" s="1181" t="n"/>
      <c r="J79" s="1159">
        <f>RANK(E79,E$74:F$93,0)</f>
        <v/>
      </c>
    </row>
    <row r="80">
      <c r="B80" s="1159">
        <f>B9</f>
        <v/>
      </c>
      <c r="C80" s="1159">
        <f>第1期!AP112</f>
        <v/>
      </c>
      <c r="D80" s="1181" t="n"/>
      <c r="E80" s="1159">
        <f>C80-(第1期!AI$5*D9+第1期!AJ$5*H9+第1期!AK$5*L9+第1期!AL$5*P9+第1期!AI$6*T9+第1期!AJ$6*X9+第1期!AK$6*AB9+第1期!AL$6*AF9+第1期!AI$7*D44+第1期!AJ$7*H44+第1期!AK$7*L44+第1期!AL$7*P44+第1期!AI$8*T44+第1期!AJ$8*X44+第1期!AK$8*AB44+第1期!AL$8*AF44)-(G80/2)</f>
        <v/>
      </c>
      <c r="F80" s="1181" t="n"/>
      <c r="G80" s="1160" t="n"/>
      <c r="H80" s="1180" t="n"/>
      <c r="I80" s="1181" t="n"/>
      <c r="J80" s="1159">
        <f>RANK(E80,E$74:F$93,0)</f>
        <v/>
      </c>
    </row>
    <row r="81">
      <c r="B81" s="1159">
        <f>B10</f>
        <v/>
      </c>
      <c r="C81" s="1159">
        <f>第1期!AP113</f>
        <v/>
      </c>
      <c r="D81" s="1181" t="n"/>
      <c r="E81" s="1159">
        <f>C81-(第1期!AI$5*D10+第1期!AJ$5*H10+第1期!AK$5*L10+第1期!AL$5*P10+第1期!AI$6*T10+第1期!AJ$6*X10+第1期!AK$6*AB10+第1期!AL$6*AF10+第1期!AI$7*D45+第1期!AJ$7*H45+第1期!AK$7*L45+第1期!AL$7*P45+第1期!AI$8*T45+第1期!AJ$8*X45+第1期!AK$8*AB45+第1期!AL$8*AF45)-(G81/2)</f>
        <v/>
      </c>
      <c r="F81" s="1181" t="n"/>
      <c r="G81" s="1160" t="n"/>
      <c r="H81" s="1180" t="n"/>
      <c r="I81" s="1181" t="n"/>
      <c r="J81" s="1159">
        <f>RANK(E81,E$74:F$93,0)</f>
        <v/>
      </c>
    </row>
    <row r="82">
      <c r="B82" s="1159">
        <f>B11</f>
        <v/>
      </c>
      <c r="C82" s="1159">
        <f>第1期!AP114</f>
        <v/>
      </c>
      <c r="D82" s="1181" t="n"/>
      <c r="E82" s="1159">
        <f>C82-(第1期!AI$5*D11+第1期!AJ$5*H11+第1期!AK$5*L11+第1期!AL$5*P11+第1期!AI$6*T11+第1期!AJ$6*X11+第1期!AK$6*AB11+第1期!AL$6*AF11+第1期!AI$7*D46+第1期!AJ$7*H46+第1期!AK$7*L46+第1期!AL$7*P46+第1期!AI$8*T46+第1期!AJ$8*X46+第1期!AK$8*AB46+第1期!AL$8*AF46)-(G82/2)</f>
        <v/>
      </c>
      <c r="F82" s="1181" t="n"/>
      <c r="G82" s="1160" t="n"/>
      <c r="H82" s="1180" t="n"/>
      <c r="I82" s="1181" t="n"/>
      <c r="J82" s="1159">
        <f>RANK(E82,E$74:F$93,0)</f>
        <v/>
      </c>
    </row>
    <row r="83">
      <c r="B83" s="1159">
        <f>B12</f>
        <v/>
      </c>
      <c r="C83" s="1159">
        <f>第1期!AP115</f>
        <v/>
      </c>
      <c r="D83" s="1181" t="n"/>
      <c r="E83" s="1159">
        <f>C83-(第1期!AI$5*D12+第1期!AJ$5*H12+第1期!AK$5*L12+第1期!AL$5*P12+第1期!AI$6*T12+第1期!AJ$6*X12+第1期!AK$6*AB12+第1期!AL$6*AF12+第1期!AI$7*D47+第1期!AJ$7*H47+第1期!AK$7*L47+第1期!AL$7*P47+第1期!AI$8*T47+第1期!AJ$8*X47+第1期!AK$8*AB47+第1期!AL$8*AF47)-(G83/2)</f>
        <v/>
      </c>
      <c r="F83" s="1181" t="n"/>
      <c r="G83" s="1160" t="n"/>
      <c r="H83" s="1180" t="n"/>
      <c r="I83" s="1181" t="n"/>
      <c r="J83" s="1159">
        <f>RANK(E83,E$74:F$93,0)</f>
        <v/>
      </c>
    </row>
    <row r="84">
      <c r="B84" s="1159">
        <f>B13</f>
        <v/>
      </c>
      <c r="C84" s="1159">
        <f>第1期!AP116</f>
        <v/>
      </c>
      <c r="D84" s="1181" t="n"/>
      <c r="E84" s="1159">
        <f>C84-(第1期!AI$5*D13+第1期!AJ$5*H13+第1期!AK$5*L13+第1期!AL$5*P13+第1期!AI$6*T13+第1期!AJ$6*X13+第1期!AK$6*AB13+第1期!AL$6*AF13+第1期!AI$7*D48+第1期!AJ$7*H48+第1期!AK$7*L48+第1期!AL$7*P48+第1期!AI$8*T48+第1期!AJ$8*X48+第1期!AK$8*AB48+第1期!AL$8*AF48)-(G84/2)</f>
        <v/>
      </c>
      <c r="F84" s="1181" t="n"/>
      <c r="G84" s="1160" t="n"/>
      <c r="H84" s="1180" t="n"/>
      <c r="I84" s="1181" t="n"/>
      <c r="J84" s="1159">
        <f>RANK(E84,E$74:F$93,0)</f>
        <v/>
      </c>
    </row>
    <row r="85">
      <c r="B85" s="1159">
        <f>B14</f>
        <v/>
      </c>
      <c r="C85" s="1159">
        <f>第1期!AP117</f>
        <v/>
      </c>
      <c r="D85" s="1181" t="n"/>
      <c r="E85" s="1159">
        <f>C85-(第1期!AI$5*D14+第1期!AJ$5*H14+第1期!AK$5*L14+第1期!AL$5*P14+第1期!AI$6*T14+第1期!AJ$6*X14+第1期!AK$6*AB14+第1期!AL$6*AF14+第1期!AI$7*D49+第1期!AJ$7*H49+第1期!AK$7*L49+第1期!AL$7*P49+第1期!AI$8*T49+第1期!AJ$8*X49+第1期!AK$8*AB49+第1期!AL$8*AF49)-(G85/2)</f>
        <v/>
      </c>
      <c r="F85" s="1181" t="n"/>
      <c r="G85" s="1160" t="n"/>
      <c r="H85" s="1180" t="n"/>
      <c r="I85" s="1181" t="n"/>
      <c r="J85" s="1159">
        <f>RANK(E85,E$74:F$93,0)</f>
        <v/>
      </c>
    </row>
    <row r="86">
      <c r="B86" s="1159">
        <f>B15</f>
        <v/>
      </c>
      <c r="C86" s="1159">
        <f>第1期!AP118</f>
        <v/>
      </c>
      <c r="D86" s="1181" t="n"/>
      <c r="E86" s="1159">
        <f>C86-(第1期!AI$5*D15+第1期!AJ$5*H15+第1期!AK$5*L15+第1期!AL$5*P15+第1期!AI$6*T15+第1期!AJ$6*X15+第1期!AK$6*AB15+第1期!AL$6*AF15+第1期!AI$7*D50+第1期!AJ$7*H50+第1期!AK$7*L50+第1期!AL$7*P50+第1期!AI$8*T50+第1期!AJ$8*X50+第1期!AK$8*AB50+第1期!AL$8*AF50)-(G86/2)</f>
        <v/>
      </c>
      <c r="F86" s="1181" t="n"/>
      <c r="G86" s="1160" t="n"/>
      <c r="H86" s="1180" t="n"/>
      <c r="I86" s="1181" t="n"/>
      <c r="J86" s="1159">
        <f>RANK(E86,E$74:F$93,0)</f>
        <v/>
      </c>
    </row>
    <row r="87">
      <c r="B87" s="1159">
        <f>B16</f>
        <v/>
      </c>
      <c r="C87" s="1159">
        <f>第1期!AP119</f>
        <v/>
      </c>
      <c r="D87" s="1181" t="n"/>
      <c r="E87" s="1159">
        <f>C87-(第1期!AI$5*D16+第1期!AJ$5*H16+第1期!AK$5*L16+第1期!AL$5*P16+第1期!AI$6*T16+第1期!AJ$6*X16+第1期!AK$6*AB16+第1期!AL$6*AF16+第1期!AI$7*D51+第1期!AJ$7*H51+第1期!AK$7*L51+第1期!AL$7*P51+第1期!AI$8*T51+第1期!AJ$8*X51+第1期!AK$8*AB51+第1期!AL$8*AF51)-(G87/2)</f>
        <v/>
      </c>
      <c r="F87" s="1181" t="n"/>
      <c r="G87" s="1160" t="n"/>
      <c r="H87" s="1180" t="n"/>
      <c r="I87" s="1181" t="n"/>
      <c r="J87" s="1159">
        <f>RANK(E87,E$74:F$93,0)</f>
        <v/>
      </c>
    </row>
    <row r="88">
      <c r="B88" s="1159">
        <f>B17</f>
        <v/>
      </c>
      <c r="C88" s="1159">
        <f>第1期!AP120</f>
        <v/>
      </c>
      <c r="D88" s="1181" t="n"/>
      <c r="E88" s="1159">
        <f>C88-(第1期!AI$5*D17+第1期!AJ$5*H17+第1期!AK$5*L17+第1期!AL$5*P17+第1期!AI$6*T17+第1期!AJ$6*X17+第1期!AK$6*AB17+第1期!AL$6*AF17+第1期!AI$7*D52+第1期!AJ$7*H52+第1期!AK$7*L52+第1期!AL$7*P52+第1期!AI$8*T52+第1期!AJ$8*X52+第1期!AK$8*AB52+第1期!AL$8*AF52)-(G88/2)</f>
        <v/>
      </c>
      <c r="F88" s="1181" t="n"/>
      <c r="G88" s="1160" t="n"/>
      <c r="H88" s="1180" t="n"/>
      <c r="I88" s="1181" t="n"/>
      <c r="J88" s="1159">
        <f>RANK(E88,E$74:F$93,0)</f>
        <v/>
      </c>
    </row>
    <row r="89">
      <c r="B89" s="1159">
        <f>B18</f>
        <v/>
      </c>
      <c r="C89" s="1159">
        <f>第1期!AP121</f>
        <v/>
      </c>
      <c r="D89" s="1181" t="n"/>
      <c r="E89" s="1159">
        <f>C89-(第1期!AI$5*D18+第1期!AJ$5*H18+第1期!AK$5*L18+第1期!AL$5*P18+第1期!AI$6*T18+第1期!AJ$6*X18+第1期!AK$6*AB18+第1期!AL$6*AF18+第1期!AI$7*D53+第1期!AJ$7*H53+第1期!AK$7*L53+第1期!AL$7*P53+第1期!AI$8*T53+第1期!AJ$8*X53+第1期!AK$8*AB53+第1期!AL$8*AF53)-(G89/2)</f>
        <v/>
      </c>
      <c r="F89" s="1181" t="n"/>
      <c r="G89" s="1160" t="n"/>
      <c r="H89" s="1180" t="n"/>
      <c r="I89" s="1181" t="n"/>
      <c r="J89" s="1159">
        <f>RANK(E89,E$74:F$93,0)</f>
        <v/>
      </c>
    </row>
    <row r="90">
      <c r="B90" s="1159">
        <f>B19</f>
        <v/>
      </c>
      <c r="C90" s="1159">
        <f>第1期!AP122</f>
        <v/>
      </c>
      <c r="D90" s="1181" t="n"/>
      <c r="E90" s="1159">
        <f>C90-(第1期!AI$5*D19+第1期!AJ$5*H19+第1期!AK$5*L19+第1期!AL$5*P19+第1期!AI$6*T19+第1期!AJ$6*X19+第1期!AK$6*AB19+第1期!AL$6*AF19+第1期!AI$7*D54+第1期!AJ$7*H54+第1期!AK$7*L54+第1期!AL$7*P54+第1期!AI$8*T54+第1期!AJ$8*X54+第1期!AK$8*AB54+第1期!AL$8*AF54)-(G90/2)</f>
        <v/>
      </c>
      <c r="F90" s="1181" t="n"/>
      <c r="G90" s="1160" t="n"/>
      <c r="H90" s="1180" t="n"/>
      <c r="I90" s="1181" t="n"/>
      <c r="J90" s="1159">
        <f>RANK(E90,E$74:F$93,0)</f>
        <v/>
      </c>
    </row>
    <row r="91">
      <c r="B91" s="1159">
        <f>B20</f>
        <v/>
      </c>
      <c r="C91" s="1159">
        <f>第1期!AP123</f>
        <v/>
      </c>
      <c r="D91" s="1181" t="n"/>
      <c r="E91" s="1159">
        <f>C91-(第1期!AI$5*D20+第1期!AJ$5*H20+第1期!AK$5*L20+第1期!AL$5*P20+第1期!AI$6*T20+第1期!AJ$6*X20+第1期!AK$6*AB20+第1期!AL$6*AF20+第1期!AI$7*D55+第1期!AJ$7*H55+第1期!AK$7*L55+第1期!AL$7*P55+第1期!AI$8*T55+第1期!AJ$8*X55+第1期!AK$8*AB55+第1期!AL$8*AF55)-(G91/2)</f>
        <v/>
      </c>
      <c r="F91" s="1181" t="n"/>
      <c r="G91" s="1160" t="n"/>
      <c r="H91" s="1180" t="n"/>
      <c r="I91" s="1181" t="n"/>
      <c r="J91" s="1159">
        <f>RANK(E91,E$74:F$93,0)</f>
        <v/>
      </c>
    </row>
    <row r="92">
      <c r="B92" s="1159">
        <f>B21</f>
        <v/>
      </c>
      <c r="C92" s="1159">
        <f>第1期!AP124</f>
        <v/>
      </c>
      <c r="D92" s="1181" t="n"/>
      <c r="E92" s="1159">
        <f>C92-(第1期!AI$5*D21+第1期!AJ$5*H21+第1期!AK$5*L21+第1期!AL$5*P21+第1期!AI$6*T21+第1期!AJ$6*X21+第1期!AK$6*AB21+第1期!AL$6*AF21+第1期!AI$7*D56+第1期!AJ$7*H56+第1期!AK$7*L56+第1期!AL$7*P56+第1期!AI$8*T56+第1期!AJ$8*X56+第1期!AK$8*AB56+第1期!AL$8*AF56)-(G92/2)</f>
        <v/>
      </c>
      <c r="F92" s="1181" t="n"/>
      <c r="G92" s="1160" t="n"/>
      <c r="H92" s="1180" t="n"/>
      <c r="I92" s="1181" t="n"/>
      <c r="J92" s="1159">
        <f>RANK(E92,E$74:F$93,0)</f>
        <v/>
      </c>
    </row>
    <row r="93">
      <c r="B93" s="1159">
        <f>B22</f>
        <v/>
      </c>
      <c r="C93" s="1159">
        <f>第1期!AP125</f>
        <v/>
      </c>
      <c r="D93" s="1181" t="n"/>
      <c r="E93" s="1159">
        <f>C93-(第1期!AI$5*D22+第1期!AJ$5*H22+第1期!AK$5*L22+第1期!AL$5*P22+第1期!AI$6*T22+第1期!AJ$6*X22+第1期!AK$6*AB22+第1期!AL$6*AF22+第1期!AI$7*D57+第1期!AJ$7*H57+第1期!AK$7*L57+第1期!AL$7*P57+第1期!AI$8*T57+第1期!AJ$8*X57+第1期!AK$8*AB57+第1期!AL$8*AF57)-(G93/2)</f>
        <v/>
      </c>
      <c r="F93" s="1181" t="n"/>
      <c r="G93" s="1160" t="n"/>
      <c r="H93" s="1180" t="n"/>
      <c r="I93" s="1181" t="n"/>
      <c r="J93" s="1159">
        <f>RANK(E93,E$74:F$93,0)</f>
        <v/>
      </c>
    </row>
  </sheetData>
  <mergeCells count="77">
    <mergeCell ref="C36:R36"/>
    <mergeCell ref="C89:D89"/>
    <mergeCell ref="G87:I87"/>
    <mergeCell ref="S36:AH36"/>
    <mergeCell ref="C79:D79"/>
    <mergeCell ref="E79:F79"/>
    <mergeCell ref="B23:B24"/>
    <mergeCell ref="E87:F87"/>
    <mergeCell ref="G89:I89"/>
    <mergeCell ref="G79:I79"/>
    <mergeCell ref="C93:D93"/>
    <mergeCell ref="G88:I88"/>
    <mergeCell ref="G90:I90"/>
    <mergeCell ref="C76:D76"/>
    <mergeCell ref="C71:D73"/>
    <mergeCell ref="E91:F91"/>
    <mergeCell ref="E85:F85"/>
    <mergeCell ref="B64:C64"/>
    <mergeCell ref="G71:I73"/>
    <mergeCell ref="E75:F75"/>
    <mergeCell ref="E93:F93"/>
    <mergeCell ref="C83:D83"/>
    <mergeCell ref="B27:B28"/>
    <mergeCell ref="C92:D92"/>
    <mergeCell ref="B25:C25"/>
    <mergeCell ref="G78:I78"/>
    <mergeCell ref="G92:I92"/>
    <mergeCell ref="B58:B59"/>
    <mergeCell ref="J71:J73"/>
    <mergeCell ref="G80:I80"/>
    <mergeCell ref="C90:D90"/>
    <mergeCell ref="B29:C29"/>
    <mergeCell ref="E90:F90"/>
    <mergeCell ref="G81:I81"/>
    <mergeCell ref="C91:D91"/>
    <mergeCell ref="C82:D82"/>
    <mergeCell ref="E76:F76"/>
    <mergeCell ref="G82:I82"/>
    <mergeCell ref="C77:D77"/>
    <mergeCell ref="C86:D86"/>
    <mergeCell ref="G93:I93"/>
    <mergeCell ref="E83:F83"/>
    <mergeCell ref="G74:I74"/>
    <mergeCell ref="E92:F92"/>
    <mergeCell ref="G83:I83"/>
    <mergeCell ref="C85:D85"/>
    <mergeCell ref="S1:AH1"/>
    <mergeCell ref="C84:D84"/>
    <mergeCell ref="C75:D75"/>
    <mergeCell ref="B60:C60"/>
    <mergeCell ref="E84:F84"/>
    <mergeCell ref="C80:D80"/>
    <mergeCell ref="E78:F78"/>
    <mergeCell ref="E77:F77"/>
    <mergeCell ref="G84:I84"/>
    <mergeCell ref="E86:F86"/>
    <mergeCell ref="E80:F80"/>
    <mergeCell ref="E89:F89"/>
    <mergeCell ref="G86:I86"/>
    <mergeCell ref="E81:F81"/>
    <mergeCell ref="B62:B63"/>
    <mergeCell ref="E71:F73"/>
    <mergeCell ref="C74:D74"/>
    <mergeCell ref="C88:D88"/>
    <mergeCell ref="E88:F88"/>
    <mergeCell ref="E82:F82"/>
    <mergeCell ref="E74:F74"/>
    <mergeCell ref="G76:I76"/>
    <mergeCell ref="G91:I91"/>
    <mergeCell ref="G85:I85"/>
    <mergeCell ref="G75:I75"/>
    <mergeCell ref="B71:B73"/>
    <mergeCell ref="C1:R1"/>
    <mergeCell ref="G77:I77"/>
    <mergeCell ref="C81:D81"/>
    <mergeCell ref="C78:D78"/>
    <mergeCell ref="C87:D87"/>
  </mergeCells>
  <pageMargins left="0.75" right="0.75" top="1" bottom="1" header="0.5" footer="0.5"/>
</worksheet>
</file>

<file path=xl/worksheets/sheet32.xml><?xml version="1.0" encoding="utf-8"?>
<worksheet xmlns="http://schemas.openxmlformats.org/spreadsheetml/2006/main">
  <sheetPr codeName="Sheet28">
    <tabColor rgb="FFEDEDFF"/>
    <outlinePr summaryBelow="1" summaryRight="1"/>
    <pageSetUpPr/>
  </sheetPr>
  <dimension ref="B1:AH93"/>
  <sheetViews>
    <sheetView zoomScale="60" zoomScaleNormal="60" workbookViewId="0">
      <selection activeCell="G71" sqref="G71:I73"/>
    </sheetView>
  </sheetViews>
  <sheetFormatPr baseColWidth="8" defaultColWidth="8.90625" defaultRowHeight="14"/>
  <cols>
    <col width="1.81640625" customWidth="1" style="1178" min="1" max="1"/>
    <col width="15.81640625" customWidth="1" style="1178" min="2" max="2"/>
    <col width="12.81640625" customWidth="1" style="1178" min="3" max="34"/>
    <col width="13.54296875" customWidth="1" style="1178" min="35" max="35"/>
    <col width="12.36328125" customWidth="1" style="1178" min="36" max="36"/>
    <col width="10.1796875" customWidth="1" style="1178" min="37" max="37"/>
  </cols>
  <sheetData>
    <row r="1">
      <c r="B1" s="60" t="n"/>
      <c r="C1" s="1161" t="inlineStr">
        <is>
          <t>产品1</t>
        </is>
      </c>
      <c r="D1" s="1180" t="n"/>
      <c r="E1" s="1180" t="n"/>
      <c r="F1" s="1180" t="n"/>
      <c r="G1" s="1180" t="n"/>
      <c r="H1" s="1180" t="n"/>
      <c r="I1" s="1180" t="n"/>
      <c r="J1" s="1180" t="n"/>
      <c r="K1" s="1180" t="n"/>
      <c r="L1" s="1180" t="n"/>
      <c r="M1" s="1180" t="n"/>
      <c r="N1" s="1180" t="n"/>
      <c r="O1" s="1180" t="n"/>
      <c r="P1" s="1180" t="n"/>
      <c r="Q1" s="1180" t="n"/>
      <c r="R1" s="1181" t="n"/>
      <c r="S1" s="1161" t="inlineStr">
        <is>
          <t>产品2</t>
        </is>
      </c>
      <c r="T1" s="1180" t="n"/>
      <c r="U1" s="1180" t="n"/>
      <c r="V1" s="1180" t="n"/>
      <c r="W1" s="1180" t="n"/>
      <c r="X1" s="1180" t="n"/>
      <c r="Y1" s="1180" t="n"/>
      <c r="Z1" s="1180" t="n"/>
      <c r="AA1" s="1180" t="n"/>
      <c r="AB1" s="1180" t="n"/>
      <c r="AC1" s="1180" t="n"/>
      <c r="AD1" s="1180" t="n"/>
      <c r="AE1" s="1180" t="n"/>
      <c r="AF1" s="1180" t="n"/>
      <c r="AG1" s="1180" t="n"/>
      <c r="AH1" s="1181" t="n"/>
    </row>
    <row r="2" ht="15" customHeight="1" s="1178">
      <c r="B2" s="62" t="inlineStr">
        <is>
          <t>队伍名称</t>
        </is>
      </c>
      <c r="C2" s="63" t="inlineStr">
        <is>
          <t>市场1</t>
        </is>
      </c>
      <c r="D2" s="63" t="inlineStr">
        <is>
          <t>需求</t>
        </is>
      </c>
      <c r="E2" s="1483" t="inlineStr">
        <is>
          <t>研发等级排名</t>
        </is>
      </c>
      <c r="F2" s="65" t="inlineStr">
        <is>
          <t>工资系数排名</t>
        </is>
      </c>
      <c r="G2" s="63" t="inlineStr">
        <is>
          <t>市场2</t>
        </is>
      </c>
      <c r="H2" s="63" t="inlineStr">
        <is>
          <t>需求</t>
        </is>
      </c>
      <c r="I2" s="1483" t="inlineStr">
        <is>
          <t>研发等级排名</t>
        </is>
      </c>
      <c r="J2" s="65" t="inlineStr">
        <is>
          <t>工资系数排名</t>
        </is>
      </c>
      <c r="K2" s="63" t="inlineStr">
        <is>
          <t>市场3</t>
        </is>
      </c>
      <c r="L2" s="63" t="inlineStr">
        <is>
          <t>需求</t>
        </is>
      </c>
      <c r="M2" s="1483" t="inlineStr">
        <is>
          <t>研发等级排名</t>
        </is>
      </c>
      <c r="N2" s="65" t="inlineStr">
        <is>
          <t>工资系数排名</t>
        </is>
      </c>
      <c r="O2" s="63" t="inlineStr">
        <is>
          <t>市场4</t>
        </is>
      </c>
      <c r="P2" s="63" t="inlineStr">
        <is>
          <t>需求</t>
        </is>
      </c>
      <c r="Q2" s="1483" t="inlineStr">
        <is>
          <t>研发等级排名</t>
        </is>
      </c>
      <c r="R2" s="65" t="inlineStr">
        <is>
          <t>工资系数排名</t>
        </is>
      </c>
      <c r="S2" s="63" t="inlineStr">
        <is>
          <t>市场1</t>
        </is>
      </c>
      <c r="T2" s="63" t="inlineStr">
        <is>
          <t>需求</t>
        </is>
      </c>
      <c r="U2" s="1483" t="inlineStr">
        <is>
          <t>研发等级排名</t>
        </is>
      </c>
      <c r="V2" s="65" t="inlineStr">
        <is>
          <t>工资系数排名</t>
        </is>
      </c>
      <c r="W2" s="63" t="inlineStr">
        <is>
          <t>市场2</t>
        </is>
      </c>
      <c r="X2" s="63" t="inlineStr">
        <is>
          <t>需求</t>
        </is>
      </c>
      <c r="Y2" s="1483" t="inlineStr">
        <is>
          <t>研发等级排名</t>
        </is>
      </c>
      <c r="Z2" s="65" t="inlineStr">
        <is>
          <t>工资系数排名</t>
        </is>
      </c>
      <c r="AA2" s="63" t="inlineStr">
        <is>
          <t>市场3</t>
        </is>
      </c>
      <c r="AB2" s="63" t="inlineStr">
        <is>
          <t>需求</t>
        </is>
      </c>
      <c r="AC2" s="1483" t="inlineStr">
        <is>
          <t>研发等级排名</t>
        </is>
      </c>
      <c r="AD2" s="65" t="inlineStr">
        <is>
          <t>工资系数排名</t>
        </is>
      </c>
      <c r="AE2" s="63" t="inlineStr">
        <is>
          <t>市场4</t>
        </is>
      </c>
      <c r="AF2" s="63" t="inlineStr">
        <is>
          <t>需求</t>
        </is>
      </c>
      <c r="AG2" s="1483" t="inlineStr">
        <is>
          <t>研发等级排名</t>
        </is>
      </c>
      <c r="AH2" s="65" t="inlineStr">
        <is>
          <t>工资系数排名</t>
        </is>
      </c>
    </row>
    <row r="3">
      <c r="B3" s="1161">
        <f>第2期!AN37</f>
        <v/>
      </c>
      <c r="C3" s="66">
        <f>第2期!AO37</f>
        <v/>
      </c>
      <c r="D3" s="67">
        <f>第2期!BG7</f>
        <v/>
      </c>
      <c r="E3" s="68">
        <f>VLOOKUP($B3,第2期!$AN$84:$AY$103,8,0)</f>
        <v/>
      </c>
      <c r="F3" s="68">
        <f>VLOOKUP($B3,第2期!$AN$84:$AY$103,7,0)</f>
        <v/>
      </c>
      <c r="G3" s="66">
        <f>第2期!AP37</f>
        <v/>
      </c>
      <c r="H3" s="67">
        <f>第2期!BH7</f>
        <v/>
      </c>
      <c r="I3" s="68">
        <f>VLOOKUP($B3,第2期!$AN$84:$AY$103,8,0)</f>
        <v/>
      </c>
      <c r="J3" s="68">
        <f>VLOOKUP($B3,第2期!$AN$84:$AY$103,7,0)</f>
        <v/>
      </c>
      <c r="K3" s="66">
        <f>第2期!AQ37</f>
        <v/>
      </c>
      <c r="L3" s="67">
        <f>第2期!BI7</f>
        <v/>
      </c>
      <c r="M3" s="68">
        <f>VLOOKUP($B3,第2期!$AN$84:$AY$103,8,0)</f>
        <v/>
      </c>
      <c r="N3" s="68">
        <f>VLOOKUP($B3,第2期!$AN$84:$AY$103,7,0)</f>
        <v/>
      </c>
      <c r="O3" s="66">
        <f>第2期!AR37</f>
        <v/>
      </c>
      <c r="P3" s="67">
        <f>第2期!BJ7</f>
        <v/>
      </c>
      <c r="Q3" s="68">
        <f>VLOOKUP($B3,第2期!$AN$84:$AY$103,8,0)</f>
        <v/>
      </c>
      <c r="R3" s="68">
        <f>VLOOKUP($B3,第2期!$AN$84:$AY$103,7,0)</f>
        <v/>
      </c>
      <c r="S3" s="66">
        <f>第2期!AS37</f>
        <v/>
      </c>
      <c r="T3" s="67">
        <f>第2期!BK7</f>
        <v/>
      </c>
      <c r="U3" s="68">
        <f>VLOOKUP($B3,第2期!$AN$84:$AY$103,8,0)</f>
        <v/>
      </c>
      <c r="V3" s="68">
        <f>VLOOKUP($B3,第2期!$AN$84:$AY$103,7,0)</f>
        <v/>
      </c>
      <c r="W3" s="66">
        <f>第2期!AT37</f>
        <v/>
      </c>
      <c r="X3" s="67">
        <f>第2期!BL7</f>
        <v/>
      </c>
      <c r="Y3" s="68">
        <f>VLOOKUP($B3,第2期!$AN$84:$AY$103,8,0)</f>
        <v/>
      </c>
      <c r="Z3" s="68">
        <f>VLOOKUP($B3,第2期!$AN$84:$AY$103,7,0)</f>
        <v/>
      </c>
      <c r="AA3" s="66">
        <f>第2期!AU37</f>
        <v/>
      </c>
      <c r="AB3" s="67">
        <f>第2期!BM7</f>
        <v/>
      </c>
      <c r="AC3" s="68">
        <f>VLOOKUP($B3,第2期!$AN$84:$AY$103,8,0)</f>
        <v/>
      </c>
      <c r="AD3" s="68">
        <f>VLOOKUP($B3,第2期!$AN$84:$AY$103,7,0)</f>
        <v/>
      </c>
      <c r="AE3" s="66">
        <f>第2期!AV37</f>
        <v/>
      </c>
      <c r="AF3" s="67">
        <f>第2期!BN7</f>
        <v/>
      </c>
      <c r="AG3" s="68">
        <f>VLOOKUP($B3,第2期!$AN$84:$AY$103,8,0)</f>
        <v/>
      </c>
      <c r="AH3" s="68">
        <f>VLOOKUP($B3,第2期!$AN$84:$AY$103,7,0)</f>
        <v/>
      </c>
    </row>
    <row r="4">
      <c r="B4" s="1161">
        <f>第2期!AN38</f>
        <v/>
      </c>
      <c r="C4" s="66">
        <f>第2期!AO38</f>
        <v/>
      </c>
      <c r="D4" s="67">
        <f>第2期!BG8</f>
        <v/>
      </c>
      <c r="E4" s="68">
        <f>VLOOKUP($B4,第2期!$AN$84:$AY$103,8,0)</f>
        <v/>
      </c>
      <c r="F4" s="68">
        <f>VLOOKUP($B4,第2期!$AN$84:$AY$103,7,0)</f>
        <v/>
      </c>
      <c r="G4" s="66">
        <f>第2期!AP38</f>
        <v/>
      </c>
      <c r="H4" s="67">
        <f>第2期!BH8</f>
        <v/>
      </c>
      <c r="I4" s="68">
        <f>VLOOKUP($B4,第2期!$AN$84:$AY$103,8,0)</f>
        <v/>
      </c>
      <c r="J4" s="68">
        <f>VLOOKUP($B4,第2期!$AN$84:$AY$103,7,0)</f>
        <v/>
      </c>
      <c r="K4" s="66">
        <f>第2期!AQ38</f>
        <v/>
      </c>
      <c r="L4" s="67">
        <f>第2期!BI8</f>
        <v/>
      </c>
      <c r="M4" s="68">
        <f>VLOOKUP($B4,第2期!$AN$84:$AY$103,8,0)</f>
        <v/>
      </c>
      <c r="N4" s="68">
        <f>VLOOKUP($B4,第2期!$AN$84:$AY$103,7,0)</f>
        <v/>
      </c>
      <c r="O4" s="66">
        <f>第2期!AR38</f>
        <v/>
      </c>
      <c r="P4" s="67">
        <f>第2期!BJ8</f>
        <v/>
      </c>
      <c r="Q4" s="68">
        <f>VLOOKUP($B4,第2期!$AN$84:$AY$103,8,0)</f>
        <v/>
      </c>
      <c r="R4" s="68">
        <f>VLOOKUP($B4,第2期!$AN$84:$AY$103,7,0)</f>
        <v/>
      </c>
      <c r="S4" s="66">
        <f>第2期!AS38</f>
        <v/>
      </c>
      <c r="T4" s="67">
        <f>第2期!BK8</f>
        <v/>
      </c>
      <c r="U4" s="68">
        <f>VLOOKUP($B4,第2期!$AN$84:$AY$103,8,0)</f>
        <v/>
      </c>
      <c r="V4" s="68">
        <f>VLOOKUP($B4,第2期!$AN$84:$AY$103,7,0)</f>
        <v/>
      </c>
      <c r="W4" s="66">
        <f>第2期!AT38</f>
        <v/>
      </c>
      <c r="X4" s="67">
        <f>第2期!BL8</f>
        <v/>
      </c>
      <c r="Y4" s="68">
        <f>VLOOKUP($B4,第2期!$AN$84:$AY$103,8,0)</f>
        <v/>
      </c>
      <c r="Z4" s="68">
        <f>VLOOKUP($B4,第2期!$AN$84:$AY$103,7,0)</f>
        <v/>
      </c>
      <c r="AA4" s="66">
        <f>第2期!AU38</f>
        <v/>
      </c>
      <c r="AB4" s="67">
        <f>第2期!BM8</f>
        <v/>
      </c>
      <c r="AC4" s="68">
        <f>VLOOKUP($B4,第2期!$AN$84:$AY$103,8,0)</f>
        <v/>
      </c>
      <c r="AD4" s="68">
        <f>VLOOKUP($B4,第2期!$AN$84:$AY$103,7,0)</f>
        <v/>
      </c>
      <c r="AE4" s="66">
        <f>第2期!AV38</f>
        <v/>
      </c>
      <c r="AF4" s="67">
        <f>第2期!BN8</f>
        <v/>
      </c>
      <c r="AG4" s="68">
        <f>VLOOKUP($B4,第2期!$AN$84:$AY$103,8,0)</f>
        <v/>
      </c>
      <c r="AH4" s="68">
        <f>VLOOKUP($B4,第2期!$AN$84:$AY$103,7,0)</f>
        <v/>
      </c>
    </row>
    <row r="5">
      <c r="B5" s="1161">
        <f>第2期!AN39</f>
        <v/>
      </c>
      <c r="C5" s="66">
        <f>第2期!AO39</f>
        <v/>
      </c>
      <c r="D5" s="67">
        <f>第2期!BG9</f>
        <v/>
      </c>
      <c r="E5" s="68">
        <f>VLOOKUP($B5,第2期!$AN$84:$AY$103,8,0)</f>
        <v/>
      </c>
      <c r="F5" s="68">
        <f>VLOOKUP($B5,第2期!$AN$84:$AY$103,7,0)</f>
        <v/>
      </c>
      <c r="G5" s="66">
        <f>第2期!AP39</f>
        <v/>
      </c>
      <c r="H5" s="67">
        <f>第2期!BH9</f>
        <v/>
      </c>
      <c r="I5" s="68">
        <f>VLOOKUP($B5,第2期!$AN$84:$AY$103,8,0)</f>
        <v/>
      </c>
      <c r="J5" s="68">
        <f>VLOOKUP($B5,第2期!$AN$84:$AY$103,7,0)</f>
        <v/>
      </c>
      <c r="K5" s="66">
        <f>第2期!AQ39</f>
        <v/>
      </c>
      <c r="L5" s="67">
        <f>第2期!BI9</f>
        <v/>
      </c>
      <c r="M5" s="68">
        <f>VLOOKUP($B5,第2期!$AN$84:$AY$103,8,0)</f>
        <v/>
      </c>
      <c r="N5" s="68">
        <f>VLOOKUP($B5,第2期!$AN$84:$AY$103,7,0)</f>
        <v/>
      </c>
      <c r="O5" s="66">
        <f>第2期!AR39</f>
        <v/>
      </c>
      <c r="P5" s="67">
        <f>第2期!BJ9</f>
        <v/>
      </c>
      <c r="Q5" s="68">
        <f>VLOOKUP($B5,第2期!$AN$84:$AY$103,8,0)</f>
        <v/>
      </c>
      <c r="R5" s="68">
        <f>VLOOKUP($B5,第2期!$AN$84:$AY$103,7,0)</f>
        <v/>
      </c>
      <c r="S5" s="66">
        <f>第2期!AS39</f>
        <v/>
      </c>
      <c r="T5" s="67">
        <f>第2期!BK9</f>
        <v/>
      </c>
      <c r="U5" s="68">
        <f>VLOOKUP($B5,第2期!$AN$84:$AY$103,8,0)</f>
        <v/>
      </c>
      <c r="V5" s="68">
        <f>VLOOKUP($B5,第2期!$AN$84:$AY$103,7,0)</f>
        <v/>
      </c>
      <c r="W5" s="66">
        <f>第2期!AT39</f>
        <v/>
      </c>
      <c r="X5" s="67">
        <f>第2期!BL9</f>
        <v/>
      </c>
      <c r="Y5" s="68">
        <f>VLOOKUP($B5,第2期!$AN$84:$AY$103,8,0)</f>
        <v/>
      </c>
      <c r="Z5" s="68">
        <f>VLOOKUP($B5,第2期!$AN$84:$AY$103,7,0)</f>
        <v/>
      </c>
      <c r="AA5" s="66">
        <f>第2期!AU39</f>
        <v/>
      </c>
      <c r="AB5" s="67">
        <f>第2期!BM9</f>
        <v/>
      </c>
      <c r="AC5" s="68">
        <f>VLOOKUP($B5,第2期!$AN$84:$AY$103,8,0)</f>
        <v/>
      </c>
      <c r="AD5" s="68">
        <f>VLOOKUP($B5,第2期!$AN$84:$AY$103,7,0)</f>
        <v/>
      </c>
      <c r="AE5" s="66">
        <f>第2期!AV39</f>
        <v/>
      </c>
      <c r="AF5" s="67">
        <f>第2期!BN9</f>
        <v/>
      </c>
      <c r="AG5" s="68">
        <f>VLOOKUP($B5,第2期!$AN$84:$AY$103,8,0)</f>
        <v/>
      </c>
      <c r="AH5" s="68">
        <f>VLOOKUP($B5,第2期!$AN$84:$AY$103,7,0)</f>
        <v/>
      </c>
    </row>
    <row r="6">
      <c r="B6" s="1161">
        <f>第2期!AN40</f>
        <v/>
      </c>
      <c r="C6" s="66">
        <f>第2期!AO40</f>
        <v/>
      </c>
      <c r="D6" s="67">
        <f>第2期!BG10</f>
        <v/>
      </c>
      <c r="E6" s="68">
        <f>VLOOKUP($B6,第2期!$AN$84:$AY$103,8,0)</f>
        <v/>
      </c>
      <c r="F6" s="68">
        <f>VLOOKUP($B6,第2期!$AN$84:$AY$103,7,0)</f>
        <v/>
      </c>
      <c r="G6" s="66">
        <f>第2期!AP40</f>
        <v/>
      </c>
      <c r="H6" s="67">
        <f>第2期!BH10</f>
        <v/>
      </c>
      <c r="I6" s="68">
        <f>VLOOKUP($B6,第2期!$AN$84:$AY$103,8,0)</f>
        <v/>
      </c>
      <c r="J6" s="68">
        <f>VLOOKUP($B6,第2期!$AN$84:$AY$103,7,0)</f>
        <v/>
      </c>
      <c r="K6" s="66">
        <f>第2期!AQ40</f>
        <v/>
      </c>
      <c r="L6" s="67">
        <f>第2期!BI10</f>
        <v/>
      </c>
      <c r="M6" s="68">
        <f>VLOOKUP($B6,第2期!$AN$84:$AY$103,8,0)</f>
        <v/>
      </c>
      <c r="N6" s="68">
        <f>VLOOKUP($B6,第2期!$AN$84:$AY$103,7,0)</f>
        <v/>
      </c>
      <c r="O6" s="66">
        <f>第2期!AR40</f>
        <v/>
      </c>
      <c r="P6" s="67">
        <f>第2期!BJ10</f>
        <v/>
      </c>
      <c r="Q6" s="68">
        <f>VLOOKUP($B6,第2期!$AN$84:$AY$103,8,0)</f>
        <v/>
      </c>
      <c r="R6" s="68">
        <f>VLOOKUP($B6,第2期!$AN$84:$AY$103,7,0)</f>
        <v/>
      </c>
      <c r="S6" s="66">
        <f>第2期!AS40</f>
        <v/>
      </c>
      <c r="T6" s="67">
        <f>第2期!BK10</f>
        <v/>
      </c>
      <c r="U6" s="68">
        <f>VLOOKUP($B6,第2期!$AN$84:$AY$103,8,0)</f>
        <v/>
      </c>
      <c r="V6" s="68">
        <f>VLOOKUP($B6,第2期!$AN$84:$AY$103,7,0)</f>
        <v/>
      </c>
      <c r="W6" s="66">
        <f>第2期!AT40</f>
        <v/>
      </c>
      <c r="X6" s="67">
        <f>第2期!BL10</f>
        <v/>
      </c>
      <c r="Y6" s="68">
        <f>VLOOKUP($B6,第2期!$AN$84:$AY$103,8,0)</f>
        <v/>
      </c>
      <c r="Z6" s="68">
        <f>VLOOKUP($B6,第2期!$AN$84:$AY$103,7,0)</f>
        <v/>
      </c>
      <c r="AA6" s="66">
        <f>第2期!AU40</f>
        <v/>
      </c>
      <c r="AB6" s="67">
        <f>第2期!BM10</f>
        <v/>
      </c>
      <c r="AC6" s="68">
        <f>VLOOKUP($B6,第2期!$AN$84:$AY$103,8,0)</f>
        <v/>
      </c>
      <c r="AD6" s="68">
        <f>VLOOKUP($B6,第2期!$AN$84:$AY$103,7,0)</f>
        <v/>
      </c>
      <c r="AE6" s="66">
        <f>第2期!AV40</f>
        <v/>
      </c>
      <c r="AF6" s="67">
        <f>第2期!BN10</f>
        <v/>
      </c>
      <c r="AG6" s="68">
        <f>VLOOKUP($B6,第2期!$AN$84:$AY$103,8,0)</f>
        <v/>
      </c>
      <c r="AH6" s="68">
        <f>VLOOKUP($B6,第2期!$AN$84:$AY$103,7,0)</f>
        <v/>
      </c>
    </row>
    <row r="7">
      <c r="B7" s="1161">
        <f>第2期!AN41</f>
        <v/>
      </c>
      <c r="C7" s="66">
        <f>第2期!AO41</f>
        <v/>
      </c>
      <c r="D7" s="67">
        <f>第2期!BG11</f>
        <v/>
      </c>
      <c r="E7" s="68">
        <f>VLOOKUP($B7,第2期!$AN$84:$AY$103,8,0)</f>
        <v/>
      </c>
      <c r="F7" s="68">
        <f>VLOOKUP($B7,第2期!$AN$84:$AY$103,7,0)</f>
        <v/>
      </c>
      <c r="G7" s="66">
        <f>第2期!AP41</f>
        <v/>
      </c>
      <c r="H7" s="67">
        <f>第2期!BH11</f>
        <v/>
      </c>
      <c r="I7" s="68">
        <f>VLOOKUP($B7,第2期!$AN$84:$AY$103,8,0)</f>
        <v/>
      </c>
      <c r="J7" s="68">
        <f>VLOOKUP($B7,第2期!$AN$84:$AY$103,7,0)</f>
        <v/>
      </c>
      <c r="K7" s="66">
        <f>第2期!AQ41</f>
        <v/>
      </c>
      <c r="L7" s="67">
        <f>第2期!BI11</f>
        <v/>
      </c>
      <c r="M7" s="68">
        <f>VLOOKUP($B7,第2期!$AN$84:$AY$103,8,0)</f>
        <v/>
      </c>
      <c r="N7" s="68">
        <f>VLOOKUP($B7,第2期!$AN$84:$AY$103,7,0)</f>
        <v/>
      </c>
      <c r="O7" s="66">
        <f>第2期!AR41</f>
        <v/>
      </c>
      <c r="P7" s="67">
        <f>第2期!BJ11</f>
        <v/>
      </c>
      <c r="Q7" s="68">
        <f>VLOOKUP($B7,第2期!$AN$84:$AY$103,8,0)</f>
        <v/>
      </c>
      <c r="R7" s="68">
        <f>VLOOKUP($B7,第2期!$AN$84:$AY$103,7,0)</f>
        <v/>
      </c>
      <c r="S7" s="66">
        <f>第2期!AS41</f>
        <v/>
      </c>
      <c r="T7" s="67">
        <f>第2期!BK11</f>
        <v/>
      </c>
      <c r="U7" s="68">
        <f>VLOOKUP($B7,第2期!$AN$84:$AY$103,8,0)</f>
        <v/>
      </c>
      <c r="V7" s="68">
        <f>VLOOKUP($B7,第2期!$AN$84:$AY$103,7,0)</f>
        <v/>
      </c>
      <c r="W7" s="66">
        <f>第2期!AT41</f>
        <v/>
      </c>
      <c r="X7" s="67">
        <f>第2期!BL11</f>
        <v/>
      </c>
      <c r="Y7" s="68">
        <f>VLOOKUP($B7,第2期!$AN$84:$AY$103,8,0)</f>
        <v/>
      </c>
      <c r="Z7" s="68">
        <f>VLOOKUP($B7,第2期!$AN$84:$AY$103,7,0)</f>
        <v/>
      </c>
      <c r="AA7" s="66">
        <f>第2期!AU41</f>
        <v/>
      </c>
      <c r="AB7" s="67">
        <f>第2期!BM11</f>
        <v/>
      </c>
      <c r="AC7" s="68">
        <f>VLOOKUP($B7,第2期!$AN$84:$AY$103,8,0)</f>
        <v/>
      </c>
      <c r="AD7" s="68">
        <f>VLOOKUP($B7,第2期!$AN$84:$AY$103,7,0)</f>
        <v/>
      </c>
      <c r="AE7" s="66">
        <f>第2期!AV41</f>
        <v/>
      </c>
      <c r="AF7" s="67">
        <f>第2期!BN11</f>
        <v/>
      </c>
      <c r="AG7" s="68">
        <f>VLOOKUP($B7,第2期!$AN$84:$AY$103,8,0)</f>
        <v/>
      </c>
      <c r="AH7" s="68">
        <f>VLOOKUP($B7,第2期!$AN$84:$AY$103,7,0)</f>
        <v/>
      </c>
    </row>
    <row r="8">
      <c r="B8" s="1161">
        <f>第2期!AN42</f>
        <v/>
      </c>
      <c r="C8" s="66">
        <f>第2期!AO42</f>
        <v/>
      </c>
      <c r="D8" s="67">
        <f>第2期!BG12</f>
        <v/>
      </c>
      <c r="E8" s="68">
        <f>VLOOKUP($B8,第2期!$AN$84:$AY$103,8,0)</f>
        <v/>
      </c>
      <c r="F8" s="68">
        <f>VLOOKUP($B8,第2期!$AN$84:$AY$103,7,0)</f>
        <v/>
      </c>
      <c r="G8" s="66">
        <f>第2期!AP42</f>
        <v/>
      </c>
      <c r="H8" s="67">
        <f>第2期!BH12</f>
        <v/>
      </c>
      <c r="I8" s="68">
        <f>VLOOKUP($B8,第2期!$AN$84:$AY$103,8,0)</f>
        <v/>
      </c>
      <c r="J8" s="68">
        <f>VLOOKUP($B8,第2期!$AN$84:$AY$103,7,0)</f>
        <v/>
      </c>
      <c r="K8" s="66">
        <f>第2期!AQ42</f>
        <v/>
      </c>
      <c r="L8" s="67">
        <f>第2期!BI12</f>
        <v/>
      </c>
      <c r="M8" s="68">
        <f>VLOOKUP($B8,第2期!$AN$84:$AY$103,8,0)</f>
        <v/>
      </c>
      <c r="N8" s="68">
        <f>VLOOKUP($B8,第2期!$AN$84:$AY$103,7,0)</f>
        <v/>
      </c>
      <c r="O8" s="66">
        <f>第2期!AR42</f>
        <v/>
      </c>
      <c r="P8" s="67">
        <f>第2期!BJ12</f>
        <v/>
      </c>
      <c r="Q8" s="68">
        <f>VLOOKUP($B8,第2期!$AN$84:$AY$103,8,0)</f>
        <v/>
      </c>
      <c r="R8" s="68">
        <f>VLOOKUP($B8,第2期!$AN$84:$AY$103,7,0)</f>
        <v/>
      </c>
      <c r="S8" s="66">
        <f>第2期!AS42</f>
        <v/>
      </c>
      <c r="T8" s="67">
        <f>第2期!BK12</f>
        <v/>
      </c>
      <c r="U8" s="68">
        <f>VLOOKUP($B8,第2期!$AN$84:$AY$103,8,0)</f>
        <v/>
      </c>
      <c r="V8" s="68">
        <f>VLOOKUP($B8,第2期!$AN$84:$AY$103,7,0)</f>
        <v/>
      </c>
      <c r="W8" s="66">
        <f>第2期!AT42</f>
        <v/>
      </c>
      <c r="X8" s="67">
        <f>第2期!BL12</f>
        <v/>
      </c>
      <c r="Y8" s="68">
        <f>VLOOKUP($B8,第2期!$AN$84:$AY$103,8,0)</f>
        <v/>
      </c>
      <c r="Z8" s="68">
        <f>VLOOKUP($B8,第2期!$AN$84:$AY$103,7,0)</f>
        <v/>
      </c>
      <c r="AA8" s="66">
        <f>第2期!AU42</f>
        <v/>
      </c>
      <c r="AB8" s="67">
        <f>第2期!BM12</f>
        <v/>
      </c>
      <c r="AC8" s="68">
        <f>VLOOKUP($B8,第2期!$AN$84:$AY$103,8,0)</f>
        <v/>
      </c>
      <c r="AD8" s="68">
        <f>VLOOKUP($B8,第2期!$AN$84:$AY$103,7,0)</f>
        <v/>
      </c>
      <c r="AE8" s="66">
        <f>第2期!AV42</f>
        <v/>
      </c>
      <c r="AF8" s="67">
        <f>第2期!BN12</f>
        <v/>
      </c>
      <c r="AG8" s="68">
        <f>VLOOKUP($B8,第2期!$AN$84:$AY$103,8,0)</f>
        <v/>
      </c>
      <c r="AH8" s="68">
        <f>VLOOKUP($B8,第2期!$AN$84:$AY$103,7,0)</f>
        <v/>
      </c>
    </row>
    <row r="9">
      <c r="B9" s="1161">
        <f>第2期!AN43</f>
        <v/>
      </c>
      <c r="C9" s="66">
        <f>第2期!AO43</f>
        <v/>
      </c>
      <c r="D9" s="67">
        <f>第2期!BG13</f>
        <v/>
      </c>
      <c r="E9" s="68">
        <f>VLOOKUP($B9,第2期!$AN$84:$AY$103,8,0)</f>
        <v/>
      </c>
      <c r="F9" s="68">
        <f>VLOOKUP($B9,第2期!$AN$84:$AY$103,7,0)</f>
        <v/>
      </c>
      <c r="G9" s="66">
        <f>第2期!AP43</f>
        <v/>
      </c>
      <c r="H9" s="67">
        <f>第2期!BH13</f>
        <v/>
      </c>
      <c r="I9" s="68">
        <f>VLOOKUP($B9,第2期!$AN$84:$AY$103,8,0)</f>
        <v/>
      </c>
      <c r="J9" s="68">
        <f>VLOOKUP($B9,第2期!$AN$84:$AY$103,7,0)</f>
        <v/>
      </c>
      <c r="K9" s="66">
        <f>第2期!AQ43</f>
        <v/>
      </c>
      <c r="L9" s="67">
        <f>第2期!BI13</f>
        <v/>
      </c>
      <c r="M9" s="68">
        <f>VLOOKUP($B9,第2期!$AN$84:$AY$103,8,0)</f>
        <v/>
      </c>
      <c r="N9" s="68">
        <f>VLOOKUP($B9,第2期!$AN$84:$AY$103,7,0)</f>
        <v/>
      </c>
      <c r="O9" s="66">
        <f>第2期!AR43</f>
        <v/>
      </c>
      <c r="P9" s="67">
        <f>第2期!BJ13</f>
        <v/>
      </c>
      <c r="Q9" s="68">
        <f>VLOOKUP($B9,第2期!$AN$84:$AY$103,8,0)</f>
        <v/>
      </c>
      <c r="R9" s="68">
        <f>VLOOKUP($B9,第2期!$AN$84:$AY$103,7,0)</f>
        <v/>
      </c>
      <c r="S9" s="66">
        <f>第2期!AS43</f>
        <v/>
      </c>
      <c r="T9" s="67">
        <f>第2期!BK13</f>
        <v/>
      </c>
      <c r="U9" s="68">
        <f>VLOOKUP($B9,第2期!$AN$84:$AY$103,8,0)</f>
        <v/>
      </c>
      <c r="V9" s="68">
        <f>VLOOKUP($B9,第2期!$AN$84:$AY$103,7,0)</f>
        <v/>
      </c>
      <c r="W9" s="66">
        <f>第2期!AT43</f>
        <v/>
      </c>
      <c r="X9" s="67">
        <f>第2期!BL13</f>
        <v/>
      </c>
      <c r="Y9" s="68">
        <f>VLOOKUP($B9,第2期!$AN$84:$AY$103,8,0)</f>
        <v/>
      </c>
      <c r="Z9" s="68">
        <f>VLOOKUP($B9,第2期!$AN$84:$AY$103,7,0)</f>
        <v/>
      </c>
      <c r="AA9" s="66">
        <f>第2期!AU43</f>
        <v/>
      </c>
      <c r="AB9" s="67">
        <f>第2期!BM13</f>
        <v/>
      </c>
      <c r="AC9" s="68">
        <f>VLOOKUP($B9,第2期!$AN$84:$AY$103,8,0)</f>
        <v/>
      </c>
      <c r="AD9" s="68">
        <f>VLOOKUP($B9,第2期!$AN$84:$AY$103,7,0)</f>
        <v/>
      </c>
      <c r="AE9" s="66">
        <f>第2期!AV43</f>
        <v/>
      </c>
      <c r="AF9" s="67">
        <f>第2期!BN13</f>
        <v/>
      </c>
      <c r="AG9" s="68">
        <f>VLOOKUP($B9,第2期!$AN$84:$AY$103,8,0)</f>
        <v/>
      </c>
      <c r="AH9" s="68">
        <f>VLOOKUP($B9,第2期!$AN$84:$AY$103,7,0)</f>
        <v/>
      </c>
    </row>
    <row r="10">
      <c r="B10" s="1161">
        <f>第2期!AN44</f>
        <v/>
      </c>
      <c r="C10" s="66">
        <f>第2期!AO44</f>
        <v/>
      </c>
      <c r="D10" s="67">
        <f>第2期!BG14</f>
        <v/>
      </c>
      <c r="E10" s="68">
        <f>VLOOKUP($B10,第2期!$AN$84:$AY$103,8,0)</f>
        <v/>
      </c>
      <c r="F10" s="68">
        <f>VLOOKUP($B10,第2期!$AN$84:$AY$103,7,0)</f>
        <v/>
      </c>
      <c r="G10" s="66">
        <f>第2期!AP44</f>
        <v/>
      </c>
      <c r="H10" s="67">
        <f>第2期!BH14</f>
        <v/>
      </c>
      <c r="I10" s="68">
        <f>VLOOKUP($B10,第2期!$AN$84:$AY$103,8,0)</f>
        <v/>
      </c>
      <c r="J10" s="68">
        <f>VLOOKUP($B10,第2期!$AN$84:$AY$103,7,0)</f>
        <v/>
      </c>
      <c r="K10" s="66">
        <f>第2期!AQ44</f>
        <v/>
      </c>
      <c r="L10" s="67">
        <f>第2期!BI14</f>
        <v/>
      </c>
      <c r="M10" s="68">
        <f>VLOOKUP($B10,第2期!$AN$84:$AY$103,8,0)</f>
        <v/>
      </c>
      <c r="N10" s="68">
        <f>VLOOKUP($B10,第2期!$AN$84:$AY$103,7,0)</f>
        <v/>
      </c>
      <c r="O10" s="66">
        <f>第2期!AR44</f>
        <v/>
      </c>
      <c r="P10" s="67">
        <f>第2期!BJ14</f>
        <v/>
      </c>
      <c r="Q10" s="68">
        <f>VLOOKUP($B10,第2期!$AN$84:$AY$103,8,0)</f>
        <v/>
      </c>
      <c r="R10" s="68">
        <f>VLOOKUP($B10,第2期!$AN$84:$AY$103,7,0)</f>
        <v/>
      </c>
      <c r="S10" s="66">
        <f>第2期!AS44</f>
        <v/>
      </c>
      <c r="T10" s="67">
        <f>第2期!BK14</f>
        <v/>
      </c>
      <c r="U10" s="68">
        <f>VLOOKUP($B10,第2期!$AN$84:$AY$103,8,0)</f>
        <v/>
      </c>
      <c r="V10" s="68">
        <f>VLOOKUP($B10,第2期!$AN$84:$AY$103,7,0)</f>
        <v/>
      </c>
      <c r="W10" s="66">
        <f>第2期!AT44</f>
        <v/>
      </c>
      <c r="X10" s="67">
        <f>第2期!BL14</f>
        <v/>
      </c>
      <c r="Y10" s="68">
        <f>VLOOKUP($B10,第2期!$AN$84:$AY$103,8,0)</f>
        <v/>
      </c>
      <c r="Z10" s="68">
        <f>VLOOKUP($B10,第2期!$AN$84:$AY$103,7,0)</f>
        <v/>
      </c>
      <c r="AA10" s="66">
        <f>第2期!AU44</f>
        <v/>
      </c>
      <c r="AB10" s="67">
        <f>第2期!BM14</f>
        <v/>
      </c>
      <c r="AC10" s="68">
        <f>VLOOKUP($B10,第2期!$AN$84:$AY$103,8,0)</f>
        <v/>
      </c>
      <c r="AD10" s="68">
        <f>VLOOKUP($B10,第2期!$AN$84:$AY$103,7,0)</f>
        <v/>
      </c>
      <c r="AE10" s="66">
        <f>第2期!AV44</f>
        <v/>
      </c>
      <c r="AF10" s="67">
        <f>第2期!BN14</f>
        <v/>
      </c>
      <c r="AG10" s="68">
        <f>VLOOKUP($B10,第2期!$AN$84:$AY$103,8,0)</f>
        <v/>
      </c>
      <c r="AH10" s="68">
        <f>VLOOKUP($B10,第2期!$AN$84:$AY$103,7,0)</f>
        <v/>
      </c>
    </row>
    <row r="11">
      <c r="B11" s="1161">
        <f>第2期!AN45</f>
        <v/>
      </c>
      <c r="C11" s="66">
        <f>第2期!AO45</f>
        <v/>
      </c>
      <c r="D11" s="67">
        <f>第2期!BG15</f>
        <v/>
      </c>
      <c r="E11" s="68">
        <f>VLOOKUP($B11,第2期!$AN$84:$AY$103,8,0)</f>
        <v/>
      </c>
      <c r="F11" s="68">
        <f>VLOOKUP($B11,第2期!$AN$84:$AY$103,7,0)</f>
        <v/>
      </c>
      <c r="G11" s="66">
        <f>第2期!AP45</f>
        <v/>
      </c>
      <c r="H11" s="67">
        <f>第2期!BH15</f>
        <v/>
      </c>
      <c r="I11" s="68">
        <f>VLOOKUP($B11,第2期!$AN$84:$AY$103,8,0)</f>
        <v/>
      </c>
      <c r="J11" s="68">
        <f>VLOOKUP($B11,第2期!$AN$84:$AY$103,7,0)</f>
        <v/>
      </c>
      <c r="K11" s="66">
        <f>第2期!AQ45</f>
        <v/>
      </c>
      <c r="L11" s="67">
        <f>第2期!BI15</f>
        <v/>
      </c>
      <c r="M11" s="68">
        <f>VLOOKUP($B11,第2期!$AN$84:$AY$103,8,0)</f>
        <v/>
      </c>
      <c r="N11" s="68">
        <f>VLOOKUP($B11,第2期!$AN$84:$AY$103,7,0)</f>
        <v/>
      </c>
      <c r="O11" s="66">
        <f>第2期!AR45</f>
        <v/>
      </c>
      <c r="P11" s="67">
        <f>第2期!BJ15</f>
        <v/>
      </c>
      <c r="Q11" s="68">
        <f>VLOOKUP($B11,第2期!$AN$84:$AY$103,8,0)</f>
        <v/>
      </c>
      <c r="R11" s="68">
        <f>VLOOKUP($B11,第2期!$AN$84:$AY$103,7,0)</f>
        <v/>
      </c>
      <c r="S11" s="66">
        <f>第2期!AS45</f>
        <v/>
      </c>
      <c r="T11" s="67">
        <f>第2期!BK15</f>
        <v/>
      </c>
      <c r="U11" s="68">
        <f>VLOOKUP($B11,第2期!$AN$84:$AY$103,8,0)</f>
        <v/>
      </c>
      <c r="V11" s="68">
        <f>VLOOKUP($B11,第2期!$AN$84:$AY$103,7,0)</f>
        <v/>
      </c>
      <c r="W11" s="66">
        <f>第2期!AT45</f>
        <v/>
      </c>
      <c r="X11" s="67">
        <f>第2期!BL15</f>
        <v/>
      </c>
      <c r="Y11" s="68">
        <f>VLOOKUP($B11,第2期!$AN$84:$AY$103,8,0)</f>
        <v/>
      </c>
      <c r="Z11" s="68">
        <f>VLOOKUP($B11,第2期!$AN$84:$AY$103,7,0)</f>
        <v/>
      </c>
      <c r="AA11" s="66">
        <f>第2期!AU45</f>
        <v/>
      </c>
      <c r="AB11" s="67">
        <f>第2期!BM15</f>
        <v/>
      </c>
      <c r="AC11" s="68">
        <f>VLOOKUP($B11,第2期!$AN$84:$AY$103,8,0)</f>
        <v/>
      </c>
      <c r="AD11" s="68">
        <f>VLOOKUP($B11,第2期!$AN$84:$AY$103,7,0)</f>
        <v/>
      </c>
      <c r="AE11" s="66">
        <f>第2期!AV45</f>
        <v/>
      </c>
      <c r="AF11" s="67">
        <f>第2期!BN15</f>
        <v/>
      </c>
      <c r="AG11" s="68">
        <f>VLOOKUP($B11,第2期!$AN$84:$AY$103,8,0)</f>
        <v/>
      </c>
      <c r="AH11" s="68">
        <f>VLOOKUP($B11,第2期!$AN$84:$AY$103,7,0)</f>
        <v/>
      </c>
    </row>
    <row r="12">
      <c r="B12" s="1161">
        <f>第2期!AN46</f>
        <v/>
      </c>
      <c r="C12" s="66">
        <f>第2期!AO46</f>
        <v/>
      </c>
      <c r="D12" s="67">
        <f>第2期!BG16</f>
        <v/>
      </c>
      <c r="E12" s="68">
        <f>VLOOKUP($B12,第2期!$AN$84:$AY$103,8,0)</f>
        <v/>
      </c>
      <c r="F12" s="68">
        <f>VLOOKUP($B12,第2期!$AN$84:$AY$103,7,0)</f>
        <v/>
      </c>
      <c r="G12" s="66">
        <f>第2期!AP46</f>
        <v/>
      </c>
      <c r="H12" s="67">
        <f>第2期!BH16</f>
        <v/>
      </c>
      <c r="I12" s="68">
        <f>VLOOKUP($B12,第2期!$AN$84:$AY$103,8,0)</f>
        <v/>
      </c>
      <c r="J12" s="68">
        <f>VLOOKUP($B12,第2期!$AN$84:$AY$103,7,0)</f>
        <v/>
      </c>
      <c r="K12" s="66">
        <f>第2期!AQ46</f>
        <v/>
      </c>
      <c r="L12" s="67">
        <f>第2期!BI16</f>
        <v/>
      </c>
      <c r="M12" s="68">
        <f>VLOOKUP($B12,第2期!$AN$84:$AY$103,8,0)</f>
        <v/>
      </c>
      <c r="N12" s="68">
        <f>VLOOKUP($B12,第2期!$AN$84:$AY$103,7,0)</f>
        <v/>
      </c>
      <c r="O12" s="66">
        <f>第2期!AR46</f>
        <v/>
      </c>
      <c r="P12" s="67">
        <f>第2期!BJ16</f>
        <v/>
      </c>
      <c r="Q12" s="68">
        <f>VLOOKUP($B12,第2期!$AN$84:$AY$103,8,0)</f>
        <v/>
      </c>
      <c r="R12" s="68">
        <f>VLOOKUP($B12,第2期!$AN$84:$AY$103,7,0)</f>
        <v/>
      </c>
      <c r="S12" s="66">
        <f>第2期!AS46</f>
        <v/>
      </c>
      <c r="T12" s="67">
        <f>第2期!BK16</f>
        <v/>
      </c>
      <c r="U12" s="68">
        <f>VLOOKUP($B12,第2期!$AN$84:$AY$103,8,0)</f>
        <v/>
      </c>
      <c r="V12" s="68">
        <f>VLOOKUP($B12,第2期!$AN$84:$AY$103,7,0)</f>
        <v/>
      </c>
      <c r="W12" s="66">
        <f>第2期!AT46</f>
        <v/>
      </c>
      <c r="X12" s="67">
        <f>第2期!BL16</f>
        <v/>
      </c>
      <c r="Y12" s="68">
        <f>VLOOKUP($B12,第2期!$AN$84:$AY$103,8,0)</f>
        <v/>
      </c>
      <c r="Z12" s="68">
        <f>VLOOKUP($B12,第2期!$AN$84:$AY$103,7,0)</f>
        <v/>
      </c>
      <c r="AA12" s="66">
        <f>第2期!AU46</f>
        <v/>
      </c>
      <c r="AB12" s="67">
        <f>第2期!BM16</f>
        <v/>
      </c>
      <c r="AC12" s="68">
        <f>VLOOKUP($B12,第2期!$AN$84:$AY$103,8,0)</f>
        <v/>
      </c>
      <c r="AD12" s="68">
        <f>VLOOKUP($B12,第2期!$AN$84:$AY$103,7,0)</f>
        <v/>
      </c>
      <c r="AE12" s="66">
        <f>第2期!AV46</f>
        <v/>
      </c>
      <c r="AF12" s="67">
        <f>第2期!BN16</f>
        <v/>
      </c>
      <c r="AG12" s="68">
        <f>VLOOKUP($B12,第2期!$AN$84:$AY$103,8,0)</f>
        <v/>
      </c>
      <c r="AH12" s="68">
        <f>VLOOKUP($B12,第2期!$AN$84:$AY$103,7,0)</f>
        <v/>
      </c>
    </row>
    <row r="13">
      <c r="B13" s="1161">
        <f>第2期!AN47</f>
        <v/>
      </c>
      <c r="C13" s="66">
        <f>第2期!AO47</f>
        <v/>
      </c>
      <c r="D13" s="67">
        <f>第2期!BG17</f>
        <v/>
      </c>
      <c r="E13" s="68">
        <f>VLOOKUP($B13,第2期!$AN$84:$AY$103,8,0)</f>
        <v/>
      </c>
      <c r="F13" s="68">
        <f>VLOOKUP($B13,第2期!$AN$84:$AY$103,7,0)</f>
        <v/>
      </c>
      <c r="G13" s="66">
        <f>第2期!AP47</f>
        <v/>
      </c>
      <c r="H13" s="67">
        <f>第2期!BH17</f>
        <v/>
      </c>
      <c r="I13" s="68">
        <f>VLOOKUP($B13,第2期!$AN$84:$AY$103,8,0)</f>
        <v/>
      </c>
      <c r="J13" s="68">
        <f>VLOOKUP($B13,第2期!$AN$84:$AY$103,7,0)</f>
        <v/>
      </c>
      <c r="K13" s="66">
        <f>第2期!AQ47</f>
        <v/>
      </c>
      <c r="L13" s="67">
        <f>第2期!BI17</f>
        <v/>
      </c>
      <c r="M13" s="68">
        <f>VLOOKUP($B13,第2期!$AN$84:$AY$103,8,0)</f>
        <v/>
      </c>
      <c r="N13" s="68">
        <f>VLOOKUP($B13,第2期!$AN$84:$AY$103,7,0)</f>
        <v/>
      </c>
      <c r="O13" s="66">
        <f>第2期!AR47</f>
        <v/>
      </c>
      <c r="P13" s="67">
        <f>第2期!BJ17</f>
        <v/>
      </c>
      <c r="Q13" s="68">
        <f>VLOOKUP($B13,第2期!$AN$84:$AY$103,8,0)</f>
        <v/>
      </c>
      <c r="R13" s="68">
        <f>VLOOKUP($B13,第2期!$AN$84:$AY$103,7,0)</f>
        <v/>
      </c>
      <c r="S13" s="66">
        <f>第2期!AS47</f>
        <v/>
      </c>
      <c r="T13" s="67">
        <f>第2期!BK17</f>
        <v/>
      </c>
      <c r="U13" s="68">
        <f>VLOOKUP($B13,第2期!$AN$84:$AY$103,8,0)</f>
        <v/>
      </c>
      <c r="V13" s="68">
        <f>VLOOKUP($B13,第2期!$AN$84:$AY$103,7,0)</f>
        <v/>
      </c>
      <c r="W13" s="66">
        <f>第2期!AT47</f>
        <v/>
      </c>
      <c r="X13" s="67">
        <f>第2期!BL17</f>
        <v/>
      </c>
      <c r="Y13" s="68">
        <f>VLOOKUP($B13,第2期!$AN$84:$AY$103,8,0)</f>
        <v/>
      </c>
      <c r="Z13" s="68">
        <f>VLOOKUP($B13,第2期!$AN$84:$AY$103,7,0)</f>
        <v/>
      </c>
      <c r="AA13" s="66">
        <f>第2期!AU47</f>
        <v/>
      </c>
      <c r="AB13" s="67">
        <f>第2期!BM17</f>
        <v/>
      </c>
      <c r="AC13" s="68">
        <f>VLOOKUP($B13,第2期!$AN$84:$AY$103,8,0)</f>
        <v/>
      </c>
      <c r="AD13" s="68">
        <f>VLOOKUP($B13,第2期!$AN$84:$AY$103,7,0)</f>
        <v/>
      </c>
      <c r="AE13" s="66">
        <f>第2期!AV47</f>
        <v/>
      </c>
      <c r="AF13" s="67">
        <f>第2期!BN17</f>
        <v/>
      </c>
      <c r="AG13" s="68">
        <f>VLOOKUP($B13,第2期!$AN$84:$AY$103,8,0)</f>
        <v/>
      </c>
      <c r="AH13" s="68">
        <f>VLOOKUP($B13,第2期!$AN$84:$AY$103,7,0)</f>
        <v/>
      </c>
    </row>
    <row r="14">
      <c r="B14" s="1161">
        <f>第2期!AN48</f>
        <v/>
      </c>
      <c r="C14" s="66">
        <f>第2期!AO48</f>
        <v/>
      </c>
      <c r="D14" s="67">
        <f>第2期!BG18</f>
        <v/>
      </c>
      <c r="E14" s="68">
        <f>VLOOKUP($B14,第2期!$AN$84:$AY$103,8,0)</f>
        <v/>
      </c>
      <c r="F14" s="68">
        <f>VLOOKUP($B14,第2期!$AN$84:$AY$103,7,0)</f>
        <v/>
      </c>
      <c r="G14" s="66">
        <f>第2期!AP48</f>
        <v/>
      </c>
      <c r="H14" s="67">
        <f>第2期!BH18</f>
        <v/>
      </c>
      <c r="I14" s="68">
        <f>VLOOKUP($B14,第2期!$AN$84:$AY$103,8,0)</f>
        <v/>
      </c>
      <c r="J14" s="68">
        <f>VLOOKUP($B14,第2期!$AN$84:$AY$103,7,0)</f>
        <v/>
      </c>
      <c r="K14" s="66">
        <f>第2期!AQ48</f>
        <v/>
      </c>
      <c r="L14" s="67">
        <f>第2期!BI18</f>
        <v/>
      </c>
      <c r="M14" s="68">
        <f>VLOOKUP($B14,第2期!$AN$84:$AY$103,8,0)</f>
        <v/>
      </c>
      <c r="N14" s="68">
        <f>VLOOKUP($B14,第2期!$AN$84:$AY$103,7,0)</f>
        <v/>
      </c>
      <c r="O14" s="66">
        <f>第2期!AR48</f>
        <v/>
      </c>
      <c r="P14" s="67">
        <f>第2期!BJ18</f>
        <v/>
      </c>
      <c r="Q14" s="68">
        <f>VLOOKUP($B14,第2期!$AN$84:$AY$103,8,0)</f>
        <v/>
      </c>
      <c r="R14" s="68">
        <f>VLOOKUP($B14,第2期!$AN$84:$AY$103,7,0)</f>
        <v/>
      </c>
      <c r="S14" s="66">
        <f>第2期!AS48</f>
        <v/>
      </c>
      <c r="T14" s="67">
        <f>第2期!BK18</f>
        <v/>
      </c>
      <c r="U14" s="68">
        <f>VLOOKUP($B14,第2期!$AN$84:$AY$103,8,0)</f>
        <v/>
      </c>
      <c r="V14" s="68">
        <f>VLOOKUP($B14,第2期!$AN$84:$AY$103,7,0)</f>
        <v/>
      </c>
      <c r="W14" s="66">
        <f>第2期!AT48</f>
        <v/>
      </c>
      <c r="X14" s="67">
        <f>第2期!BL18</f>
        <v/>
      </c>
      <c r="Y14" s="68">
        <f>VLOOKUP($B14,第2期!$AN$84:$AY$103,8,0)</f>
        <v/>
      </c>
      <c r="Z14" s="68">
        <f>VLOOKUP($B14,第2期!$AN$84:$AY$103,7,0)</f>
        <v/>
      </c>
      <c r="AA14" s="66">
        <f>第2期!AU48</f>
        <v/>
      </c>
      <c r="AB14" s="67">
        <f>第2期!BM18</f>
        <v/>
      </c>
      <c r="AC14" s="68">
        <f>VLOOKUP($B14,第2期!$AN$84:$AY$103,8,0)</f>
        <v/>
      </c>
      <c r="AD14" s="68">
        <f>VLOOKUP($B14,第2期!$AN$84:$AY$103,7,0)</f>
        <v/>
      </c>
      <c r="AE14" s="66">
        <f>第2期!AV48</f>
        <v/>
      </c>
      <c r="AF14" s="67">
        <f>第2期!BN18</f>
        <v/>
      </c>
      <c r="AG14" s="68">
        <f>VLOOKUP($B14,第2期!$AN$84:$AY$103,8,0)</f>
        <v/>
      </c>
      <c r="AH14" s="68">
        <f>VLOOKUP($B14,第2期!$AN$84:$AY$103,7,0)</f>
        <v/>
      </c>
    </row>
    <row r="15">
      <c r="B15" s="1161">
        <f>第2期!AN49</f>
        <v/>
      </c>
      <c r="C15" s="66">
        <f>第2期!AO49</f>
        <v/>
      </c>
      <c r="D15" s="67">
        <f>第2期!BG19</f>
        <v/>
      </c>
      <c r="E15" s="68">
        <f>VLOOKUP($B15,第2期!$AN$84:$AY$103,8,0)</f>
        <v/>
      </c>
      <c r="F15" s="68">
        <f>VLOOKUP($B15,第2期!$AN$84:$AY$103,7,0)</f>
        <v/>
      </c>
      <c r="G15" s="66">
        <f>第2期!AP49</f>
        <v/>
      </c>
      <c r="H15" s="67">
        <f>第2期!BH19</f>
        <v/>
      </c>
      <c r="I15" s="68">
        <f>VLOOKUP($B15,第2期!$AN$84:$AY$103,8,0)</f>
        <v/>
      </c>
      <c r="J15" s="68">
        <f>VLOOKUP($B15,第2期!$AN$84:$AY$103,7,0)</f>
        <v/>
      </c>
      <c r="K15" s="66">
        <f>第2期!AQ49</f>
        <v/>
      </c>
      <c r="L15" s="67">
        <f>第2期!BI19</f>
        <v/>
      </c>
      <c r="M15" s="68">
        <f>VLOOKUP($B15,第2期!$AN$84:$AY$103,8,0)</f>
        <v/>
      </c>
      <c r="N15" s="68">
        <f>VLOOKUP($B15,第2期!$AN$84:$AY$103,7,0)</f>
        <v/>
      </c>
      <c r="O15" s="66">
        <f>第2期!AR49</f>
        <v/>
      </c>
      <c r="P15" s="67">
        <f>第2期!BJ19</f>
        <v/>
      </c>
      <c r="Q15" s="68">
        <f>VLOOKUP($B15,第2期!$AN$84:$AY$103,8,0)</f>
        <v/>
      </c>
      <c r="R15" s="68">
        <f>VLOOKUP($B15,第2期!$AN$84:$AY$103,7,0)</f>
        <v/>
      </c>
      <c r="S15" s="66">
        <f>第2期!AS49</f>
        <v/>
      </c>
      <c r="T15" s="67">
        <f>第2期!BK19</f>
        <v/>
      </c>
      <c r="U15" s="68">
        <f>VLOOKUP($B15,第2期!$AN$84:$AY$103,8,0)</f>
        <v/>
      </c>
      <c r="V15" s="68">
        <f>VLOOKUP($B15,第2期!$AN$84:$AY$103,7,0)</f>
        <v/>
      </c>
      <c r="W15" s="66">
        <f>第2期!AT49</f>
        <v/>
      </c>
      <c r="X15" s="67">
        <f>第2期!BL19</f>
        <v/>
      </c>
      <c r="Y15" s="68">
        <f>VLOOKUP($B15,第2期!$AN$84:$AY$103,8,0)</f>
        <v/>
      </c>
      <c r="Z15" s="68">
        <f>VLOOKUP($B15,第2期!$AN$84:$AY$103,7,0)</f>
        <v/>
      </c>
      <c r="AA15" s="66">
        <f>第2期!AU49</f>
        <v/>
      </c>
      <c r="AB15" s="67">
        <f>第2期!BM19</f>
        <v/>
      </c>
      <c r="AC15" s="68">
        <f>VLOOKUP($B15,第2期!$AN$84:$AY$103,8,0)</f>
        <v/>
      </c>
      <c r="AD15" s="68">
        <f>VLOOKUP($B15,第2期!$AN$84:$AY$103,7,0)</f>
        <v/>
      </c>
      <c r="AE15" s="66">
        <f>第2期!AV49</f>
        <v/>
      </c>
      <c r="AF15" s="67">
        <f>第2期!BN19</f>
        <v/>
      </c>
      <c r="AG15" s="68">
        <f>VLOOKUP($B15,第2期!$AN$84:$AY$103,8,0)</f>
        <v/>
      </c>
      <c r="AH15" s="68">
        <f>VLOOKUP($B15,第2期!$AN$84:$AY$103,7,0)</f>
        <v/>
      </c>
    </row>
    <row r="16">
      <c r="B16" s="1161">
        <f>第2期!AN50</f>
        <v/>
      </c>
      <c r="C16" s="66">
        <f>第2期!AO50</f>
        <v/>
      </c>
      <c r="D16" s="67">
        <f>第2期!BG20</f>
        <v/>
      </c>
      <c r="E16" s="68">
        <f>VLOOKUP($B16,第2期!$AN$84:$AY$103,8,0)</f>
        <v/>
      </c>
      <c r="F16" s="68">
        <f>VLOOKUP($B16,第2期!$AN$84:$AY$103,7,0)</f>
        <v/>
      </c>
      <c r="G16" s="66">
        <f>第2期!AP50</f>
        <v/>
      </c>
      <c r="H16" s="67">
        <f>第2期!BH20</f>
        <v/>
      </c>
      <c r="I16" s="68">
        <f>VLOOKUP($B16,第2期!$AN$84:$AY$103,8,0)</f>
        <v/>
      </c>
      <c r="J16" s="68">
        <f>VLOOKUP($B16,第2期!$AN$84:$AY$103,7,0)</f>
        <v/>
      </c>
      <c r="K16" s="66">
        <f>第2期!AQ50</f>
        <v/>
      </c>
      <c r="L16" s="67">
        <f>第2期!BI20</f>
        <v/>
      </c>
      <c r="M16" s="68">
        <f>VLOOKUP($B16,第2期!$AN$84:$AY$103,8,0)</f>
        <v/>
      </c>
      <c r="N16" s="68">
        <f>VLOOKUP($B16,第2期!$AN$84:$AY$103,7,0)</f>
        <v/>
      </c>
      <c r="O16" s="66">
        <f>第2期!AR50</f>
        <v/>
      </c>
      <c r="P16" s="67">
        <f>第2期!BJ20</f>
        <v/>
      </c>
      <c r="Q16" s="68">
        <f>VLOOKUP($B16,第2期!$AN$84:$AY$103,8,0)</f>
        <v/>
      </c>
      <c r="R16" s="68">
        <f>VLOOKUP($B16,第2期!$AN$84:$AY$103,7,0)</f>
        <v/>
      </c>
      <c r="S16" s="66">
        <f>第2期!AS50</f>
        <v/>
      </c>
      <c r="T16" s="67">
        <f>第2期!BK20</f>
        <v/>
      </c>
      <c r="U16" s="68">
        <f>VLOOKUP($B16,第2期!$AN$84:$AY$103,8,0)</f>
        <v/>
      </c>
      <c r="V16" s="68">
        <f>VLOOKUP($B16,第2期!$AN$84:$AY$103,7,0)</f>
        <v/>
      </c>
      <c r="W16" s="66">
        <f>第2期!AT50</f>
        <v/>
      </c>
      <c r="X16" s="67">
        <f>第2期!BL20</f>
        <v/>
      </c>
      <c r="Y16" s="68">
        <f>VLOOKUP($B16,第2期!$AN$84:$AY$103,8,0)</f>
        <v/>
      </c>
      <c r="Z16" s="68">
        <f>VLOOKUP($B16,第2期!$AN$84:$AY$103,7,0)</f>
        <v/>
      </c>
      <c r="AA16" s="66">
        <f>第2期!AU50</f>
        <v/>
      </c>
      <c r="AB16" s="67">
        <f>第2期!BM20</f>
        <v/>
      </c>
      <c r="AC16" s="68">
        <f>VLOOKUP($B16,第2期!$AN$84:$AY$103,8,0)</f>
        <v/>
      </c>
      <c r="AD16" s="68">
        <f>VLOOKUP($B16,第2期!$AN$84:$AY$103,7,0)</f>
        <v/>
      </c>
      <c r="AE16" s="66">
        <f>第2期!AV50</f>
        <v/>
      </c>
      <c r="AF16" s="67">
        <f>第2期!BN20</f>
        <v/>
      </c>
      <c r="AG16" s="68">
        <f>VLOOKUP($B16,第2期!$AN$84:$AY$103,8,0)</f>
        <v/>
      </c>
      <c r="AH16" s="68">
        <f>VLOOKUP($B16,第2期!$AN$84:$AY$103,7,0)</f>
        <v/>
      </c>
    </row>
    <row r="17">
      <c r="B17" s="1161">
        <f>第2期!AN51</f>
        <v/>
      </c>
      <c r="C17" s="66">
        <f>第2期!AO51</f>
        <v/>
      </c>
      <c r="D17" s="67">
        <f>第2期!BG21</f>
        <v/>
      </c>
      <c r="E17" s="68">
        <f>VLOOKUP($B17,第2期!$AN$84:$AY$103,8,0)</f>
        <v/>
      </c>
      <c r="F17" s="68">
        <f>VLOOKUP($B17,第2期!$AN$84:$AY$103,7,0)</f>
        <v/>
      </c>
      <c r="G17" s="66">
        <f>第2期!AP51</f>
        <v/>
      </c>
      <c r="H17" s="67">
        <f>第2期!BH21</f>
        <v/>
      </c>
      <c r="I17" s="68">
        <f>VLOOKUP($B17,第2期!$AN$84:$AY$103,8,0)</f>
        <v/>
      </c>
      <c r="J17" s="68">
        <f>VLOOKUP($B17,第2期!$AN$84:$AY$103,7,0)</f>
        <v/>
      </c>
      <c r="K17" s="66">
        <f>第2期!AQ51</f>
        <v/>
      </c>
      <c r="L17" s="67">
        <f>第2期!BI21</f>
        <v/>
      </c>
      <c r="M17" s="68">
        <f>VLOOKUP($B17,第2期!$AN$84:$AY$103,8,0)</f>
        <v/>
      </c>
      <c r="N17" s="68">
        <f>VLOOKUP($B17,第2期!$AN$84:$AY$103,7,0)</f>
        <v/>
      </c>
      <c r="O17" s="66">
        <f>第2期!AR51</f>
        <v/>
      </c>
      <c r="P17" s="67">
        <f>第2期!BJ21</f>
        <v/>
      </c>
      <c r="Q17" s="68">
        <f>VLOOKUP($B17,第2期!$AN$84:$AY$103,8,0)</f>
        <v/>
      </c>
      <c r="R17" s="68">
        <f>VLOOKUP($B17,第2期!$AN$84:$AY$103,7,0)</f>
        <v/>
      </c>
      <c r="S17" s="66">
        <f>第2期!AS51</f>
        <v/>
      </c>
      <c r="T17" s="67">
        <f>第2期!BK21</f>
        <v/>
      </c>
      <c r="U17" s="68">
        <f>VLOOKUP($B17,第2期!$AN$84:$AY$103,8,0)</f>
        <v/>
      </c>
      <c r="V17" s="68">
        <f>VLOOKUP($B17,第2期!$AN$84:$AY$103,7,0)</f>
        <v/>
      </c>
      <c r="W17" s="66">
        <f>第2期!AT51</f>
        <v/>
      </c>
      <c r="X17" s="67">
        <f>第2期!BL21</f>
        <v/>
      </c>
      <c r="Y17" s="68">
        <f>VLOOKUP($B17,第2期!$AN$84:$AY$103,8,0)</f>
        <v/>
      </c>
      <c r="Z17" s="68">
        <f>VLOOKUP($B17,第2期!$AN$84:$AY$103,7,0)</f>
        <v/>
      </c>
      <c r="AA17" s="66">
        <f>第2期!AU51</f>
        <v/>
      </c>
      <c r="AB17" s="67">
        <f>第2期!BM21</f>
        <v/>
      </c>
      <c r="AC17" s="68">
        <f>VLOOKUP($B17,第2期!$AN$84:$AY$103,8,0)</f>
        <v/>
      </c>
      <c r="AD17" s="68">
        <f>VLOOKUP($B17,第2期!$AN$84:$AY$103,7,0)</f>
        <v/>
      </c>
      <c r="AE17" s="66">
        <f>第2期!AV51</f>
        <v/>
      </c>
      <c r="AF17" s="67">
        <f>第2期!BN21</f>
        <v/>
      </c>
      <c r="AG17" s="68">
        <f>VLOOKUP($B17,第2期!$AN$84:$AY$103,8,0)</f>
        <v/>
      </c>
      <c r="AH17" s="68">
        <f>VLOOKUP($B17,第2期!$AN$84:$AY$103,7,0)</f>
        <v/>
      </c>
    </row>
    <row r="18">
      <c r="B18" s="1161">
        <f>第2期!AN52</f>
        <v/>
      </c>
      <c r="C18" s="66">
        <f>第2期!AO52</f>
        <v/>
      </c>
      <c r="D18" s="67">
        <f>第2期!BG22</f>
        <v/>
      </c>
      <c r="E18" s="68">
        <f>VLOOKUP($B18,第2期!$AN$84:$AY$103,8,0)</f>
        <v/>
      </c>
      <c r="F18" s="68">
        <f>VLOOKUP($B18,第2期!$AN$84:$AY$103,7,0)</f>
        <v/>
      </c>
      <c r="G18" s="66">
        <f>第2期!AP52</f>
        <v/>
      </c>
      <c r="H18" s="67">
        <f>第2期!BH22</f>
        <v/>
      </c>
      <c r="I18" s="68">
        <f>VLOOKUP($B18,第2期!$AN$84:$AY$103,8,0)</f>
        <v/>
      </c>
      <c r="J18" s="68">
        <f>VLOOKUP($B18,第2期!$AN$84:$AY$103,7,0)</f>
        <v/>
      </c>
      <c r="K18" s="66">
        <f>第2期!AQ52</f>
        <v/>
      </c>
      <c r="L18" s="67">
        <f>第2期!BI22</f>
        <v/>
      </c>
      <c r="M18" s="68">
        <f>VLOOKUP($B18,第2期!$AN$84:$AY$103,8,0)</f>
        <v/>
      </c>
      <c r="N18" s="68">
        <f>VLOOKUP($B18,第2期!$AN$84:$AY$103,7,0)</f>
        <v/>
      </c>
      <c r="O18" s="66">
        <f>第2期!AR52</f>
        <v/>
      </c>
      <c r="P18" s="67">
        <f>第2期!BJ22</f>
        <v/>
      </c>
      <c r="Q18" s="68">
        <f>VLOOKUP($B18,第2期!$AN$84:$AY$103,8,0)</f>
        <v/>
      </c>
      <c r="R18" s="68">
        <f>VLOOKUP($B18,第2期!$AN$84:$AY$103,7,0)</f>
        <v/>
      </c>
      <c r="S18" s="66">
        <f>第2期!AS52</f>
        <v/>
      </c>
      <c r="T18" s="67">
        <f>第2期!BK22</f>
        <v/>
      </c>
      <c r="U18" s="68">
        <f>VLOOKUP($B18,第2期!$AN$84:$AY$103,8,0)</f>
        <v/>
      </c>
      <c r="V18" s="68">
        <f>VLOOKUP($B18,第2期!$AN$84:$AY$103,7,0)</f>
        <v/>
      </c>
      <c r="W18" s="66">
        <f>第2期!AT52</f>
        <v/>
      </c>
      <c r="X18" s="67">
        <f>第2期!BL22</f>
        <v/>
      </c>
      <c r="Y18" s="68">
        <f>VLOOKUP($B18,第2期!$AN$84:$AY$103,8,0)</f>
        <v/>
      </c>
      <c r="Z18" s="68">
        <f>VLOOKUP($B18,第2期!$AN$84:$AY$103,7,0)</f>
        <v/>
      </c>
      <c r="AA18" s="66">
        <f>第2期!AU52</f>
        <v/>
      </c>
      <c r="AB18" s="67">
        <f>第2期!BM22</f>
        <v/>
      </c>
      <c r="AC18" s="68">
        <f>VLOOKUP($B18,第2期!$AN$84:$AY$103,8,0)</f>
        <v/>
      </c>
      <c r="AD18" s="68">
        <f>VLOOKUP($B18,第2期!$AN$84:$AY$103,7,0)</f>
        <v/>
      </c>
      <c r="AE18" s="66">
        <f>第2期!AV52</f>
        <v/>
      </c>
      <c r="AF18" s="67">
        <f>第2期!BN22</f>
        <v/>
      </c>
      <c r="AG18" s="68">
        <f>VLOOKUP($B18,第2期!$AN$84:$AY$103,8,0)</f>
        <v/>
      </c>
      <c r="AH18" s="68">
        <f>VLOOKUP($B18,第2期!$AN$84:$AY$103,7,0)</f>
        <v/>
      </c>
    </row>
    <row r="19">
      <c r="B19" s="1161">
        <f>第2期!AN53</f>
        <v/>
      </c>
      <c r="C19" s="66">
        <f>第2期!AO53</f>
        <v/>
      </c>
      <c r="D19" s="67">
        <f>第2期!BG23</f>
        <v/>
      </c>
      <c r="E19" s="68">
        <f>VLOOKUP($B19,第2期!$AN$84:$AY$103,8,0)</f>
        <v/>
      </c>
      <c r="F19" s="68">
        <f>VLOOKUP($B19,第2期!$AN$84:$AY$103,7,0)</f>
        <v/>
      </c>
      <c r="G19" s="66">
        <f>第2期!AP53</f>
        <v/>
      </c>
      <c r="H19" s="67">
        <f>第2期!BH23</f>
        <v/>
      </c>
      <c r="I19" s="68">
        <f>VLOOKUP($B19,第2期!$AN$84:$AY$103,8,0)</f>
        <v/>
      </c>
      <c r="J19" s="68">
        <f>VLOOKUP($B19,第2期!$AN$84:$AY$103,7,0)</f>
        <v/>
      </c>
      <c r="K19" s="66">
        <f>第2期!AQ53</f>
        <v/>
      </c>
      <c r="L19" s="67">
        <f>第2期!BI23</f>
        <v/>
      </c>
      <c r="M19" s="68">
        <f>VLOOKUP($B19,第2期!$AN$84:$AY$103,8,0)</f>
        <v/>
      </c>
      <c r="N19" s="68">
        <f>VLOOKUP($B19,第2期!$AN$84:$AY$103,7,0)</f>
        <v/>
      </c>
      <c r="O19" s="66">
        <f>第2期!AR53</f>
        <v/>
      </c>
      <c r="P19" s="67">
        <f>第2期!BJ23</f>
        <v/>
      </c>
      <c r="Q19" s="68">
        <f>VLOOKUP($B19,第2期!$AN$84:$AY$103,8,0)</f>
        <v/>
      </c>
      <c r="R19" s="68">
        <f>VLOOKUP($B19,第2期!$AN$84:$AY$103,7,0)</f>
        <v/>
      </c>
      <c r="S19" s="66">
        <f>第2期!AS53</f>
        <v/>
      </c>
      <c r="T19" s="67">
        <f>第2期!BK23</f>
        <v/>
      </c>
      <c r="U19" s="68">
        <f>VLOOKUP($B19,第2期!$AN$84:$AY$103,8,0)</f>
        <v/>
      </c>
      <c r="V19" s="68">
        <f>VLOOKUP($B19,第2期!$AN$84:$AY$103,7,0)</f>
        <v/>
      </c>
      <c r="W19" s="66">
        <f>第2期!AT53</f>
        <v/>
      </c>
      <c r="X19" s="67">
        <f>第2期!BL23</f>
        <v/>
      </c>
      <c r="Y19" s="68">
        <f>VLOOKUP($B19,第2期!$AN$84:$AY$103,8,0)</f>
        <v/>
      </c>
      <c r="Z19" s="68">
        <f>VLOOKUP($B19,第2期!$AN$84:$AY$103,7,0)</f>
        <v/>
      </c>
      <c r="AA19" s="66">
        <f>第2期!AU53</f>
        <v/>
      </c>
      <c r="AB19" s="67">
        <f>第2期!BM23</f>
        <v/>
      </c>
      <c r="AC19" s="68">
        <f>VLOOKUP($B19,第2期!$AN$84:$AY$103,8,0)</f>
        <v/>
      </c>
      <c r="AD19" s="68">
        <f>VLOOKUP($B19,第2期!$AN$84:$AY$103,7,0)</f>
        <v/>
      </c>
      <c r="AE19" s="66">
        <f>第2期!AV53</f>
        <v/>
      </c>
      <c r="AF19" s="67">
        <f>第2期!BN23</f>
        <v/>
      </c>
      <c r="AG19" s="68">
        <f>VLOOKUP($B19,第2期!$AN$84:$AY$103,8,0)</f>
        <v/>
      </c>
      <c r="AH19" s="68">
        <f>VLOOKUP($B19,第2期!$AN$84:$AY$103,7,0)</f>
        <v/>
      </c>
    </row>
    <row r="20">
      <c r="B20" s="1161">
        <f>第2期!AN54</f>
        <v/>
      </c>
      <c r="C20" s="66">
        <f>第2期!AO54</f>
        <v/>
      </c>
      <c r="D20" s="67">
        <f>第2期!BG24</f>
        <v/>
      </c>
      <c r="E20" s="68">
        <f>VLOOKUP($B20,第2期!$AN$84:$AY$103,8,0)</f>
        <v/>
      </c>
      <c r="F20" s="68">
        <f>VLOOKUP($B20,第2期!$AN$84:$AY$103,7,0)</f>
        <v/>
      </c>
      <c r="G20" s="66">
        <f>第2期!AP54</f>
        <v/>
      </c>
      <c r="H20" s="67">
        <f>第2期!BH24</f>
        <v/>
      </c>
      <c r="I20" s="68">
        <f>VLOOKUP($B20,第2期!$AN$84:$AY$103,8,0)</f>
        <v/>
      </c>
      <c r="J20" s="68">
        <f>VLOOKUP($B20,第2期!$AN$84:$AY$103,7,0)</f>
        <v/>
      </c>
      <c r="K20" s="66">
        <f>第2期!AQ54</f>
        <v/>
      </c>
      <c r="L20" s="67">
        <f>第2期!BI24</f>
        <v/>
      </c>
      <c r="M20" s="68">
        <f>VLOOKUP($B20,第2期!$AN$84:$AY$103,8,0)</f>
        <v/>
      </c>
      <c r="N20" s="68">
        <f>VLOOKUP($B20,第2期!$AN$84:$AY$103,7,0)</f>
        <v/>
      </c>
      <c r="O20" s="66">
        <f>第2期!AR54</f>
        <v/>
      </c>
      <c r="P20" s="67">
        <f>第2期!BJ24</f>
        <v/>
      </c>
      <c r="Q20" s="68">
        <f>VLOOKUP($B20,第2期!$AN$84:$AY$103,8,0)</f>
        <v/>
      </c>
      <c r="R20" s="68">
        <f>VLOOKUP($B20,第2期!$AN$84:$AY$103,7,0)</f>
        <v/>
      </c>
      <c r="S20" s="66">
        <f>第2期!AS54</f>
        <v/>
      </c>
      <c r="T20" s="67">
        <f>第2期!BK24</f>
        <v/>
      </c>
      <c r="U20" s="68">
        <f>VLOOKUP($B20,第2期!$AN$84:$AY$103,8,0)</f>
        <v/>
      </c>
      <c r="V20" s="68">
        <f>VLOOKUP($B20,第2期!$AN$84:$AY$103,7,0)</f>
        <v/>
      </c>
      <c r="W20" s="66">
        <f>第2期!AT54</f>
        <v/>
      </c>
      <c r="X20" s="67">
        <f>第2期!BL24</f>
        <v/>
      </c>
      <c r="Y20" s="68">
        <f>VLOOKUP($B20,第2期!$AN$84:$AY$103,8,0)</f>
        <v/>
      </c>
      <c r="Z20" s="68">
        <f>VLOOKUP($B20,第2期!$AN$84:$AY$103,7,0)</f>
        <v/>
      </c>
      <c r="AA20" s="66">
        <f>第2期!AU54</f>
        <v/>
      </c>
      <c r="AB20" s="67">
        <f>第2期!BM24</f>
        <v/>
      </c>
      <c r="AC20" s="68">
        <f>VLOOKUP($B20,第2期!$AN$84:$AY$103,8,0)</f>
        <v/>
      </c>
      <c r="AD20" s="68">
        <f>VLOOKUP($B20,第2期!$AN$84:$AY$103,7,0)</f>
        <v/>
      </c>
      <c r="AE20" s="66">
        <f>第2期!AV54</f>
        <v/>
      </c>
      <c r="AF20" s="67">
        <f>第2期!BN24</f>
        <v/>
      </c>
      <c r="AG20" s="68">
        <f>VLOOKUP($B20,第2期!$AN$84:$AY$103,8,0)</f>
        <v/>
      </c>
      <c r="AH20" s="68">
        <f>VLOOKUP($B20,第2期!$AN$84:$AY$103,7,0)</f>
        <v/>
      </c>
    </row>
    <row r="21">
      <c r="B21" s="69">
        <f>第2期!AN55</f>
        <v/>
      </c>
      <c r="C21" s="70">
        <f>第2期!AO55</f>
        <v/>
      </c>
      <c r="D21" s="71">
        <f>第2期!BG25</f>
        <v/>
      </c>
      <c r="E21" s="68">
        <f>VLOOKUP($B21,第2期!$AN$84:$AY$103,8,0)</f>
        <v/>
      </c>
      <c r="F21" s="68">
        <f>VLOOKUP($B21,第2期!$AN$84:$AY$103,7,0)</f>
        <v/>
      </c>
      <c r="G21" s="70">
        <f>第2期!AP55</f>
        <v/>
      </c>
      <c r="H21" s="71">
        <f>第2期!BH25</f>
        <v/>
      </c>
      <c r="I21" s="68">
        <f>VLOOKUP($B21,第2期!$AN$84:$AY$103,8,0)</f>
        <v/>
      </c>
      <c r="J21" s="68">
        <f>VLOOKUP($B21,第2期!$AN$84:$AY$103,7,0)</f>
        <v/>
      </c>
      <c r="K21" s="70">
        <f>第2期!AQ55</f>
        <v/>
      </c>
      <c r="L21" s="71">
        <f>第2期!BI25</f>
        <v/>
      </c>
      <c r="M21" s="68">
        <f>VLOOKUP($B21,第2期!$AN$84:$AY$103,8,0)</f>
        <v/>
      </c>
      <c r="N21" s="68">
        <f>VLOOKUP($B21,第2期!$AN$84:$AY$103,7,0)</f>
        <v/>
      </c>
      <c r="O21" s="70">
        <f>第2期!AR55</f>
        <v/>
      </c>
      <c r="P21" s="71">
        <f>第2期!BJ25</f>
        <v/>
      </c>
      <c r="Q21" s="68">
        <f>VLOOKUP($B21,第2期!$AN$84:$AY$103,8,0)</f>
        <v/>
      </c>
      <c r="R21" s="68">
        <f>VLOOKUP($B21,第2期!$AN$84:$AY$103,7,0)</f>
        <v/>
      </c>
      <c r="S21" s="70">
        <f>第2期!AS55</f>
        <v/>
      </c>
      <c r="T21" s="71">
        <f>第2期!BK25</f>
        <v/>
      </c>
      <c r="U21" s="68">
        <f>VLOOKUP($B21,第2期!$AN$84:$AY$103,8,0)</f>
        <v/>
      </c>
      <c r="V21" s="68">
        <f>VLOOKUP($B21,第2期!$AN$84:$AY$103,7,0)</f>
        <v/>
      </c>
      <c r="W21" s="70">
        <f>第2期!AT55</f>
        <v/>
      </c>
      <c r="X21" s="71">
        <f>第2期!BL25</f>
        <v/>
      </c>
      <c r="Y21" s="68">
        <f>VLOOKUP($B21,第2期!$AN$84:$AY$103,8,0)</f>
        <v/>
      </c>
      <c r="Z21" s="68">
        <f>VLOOKUP($B21,第2期!$AN$84:$AY$103,7,0)</f>
        <v/>
      </c>
      <c r="AA21" s="70">
        <f>第2期!AU55</f>
        <v/>
      </c>
      <c r="AB21" s="71">
        <f>第2期!BM25</f>
        <v/>
      </c>
      <c r="AC21" s="68">
        <f>VLOOKUP($B21,第2期!$AN$84:$AY$103,8,0)</f>
        <v/>
      </c>
      <c r="AD21" s="68">
        <f>VLOOKUP($B21,第2期!$AN$84:$AY$103,7,0)</f>
        <v/>
      </c>
      <c r="AE21" s="70">
        <f>第2期!AV55</f>
        <v/>
      </c>
      <c r="AF21" s="71">
        <f>第2期!BN25</f>
        <v/>
      </c>
      <c r="AG21" s="68">
        <f>VLOOKUP($B21,第2期!$AN$84:$AY$103,8,0)</f>
        <v/>
      </c>
      <c r="AH21" s="68">
        <f>VLOOKUP($B21,第2期!$AN$84:$AY$103,7,0)</f>
        <v/>
      </c>
    </row>
    <row r="22">
      <c r="B22" s="69">
        <f>第2期!AN56</f>
        <v/>
      </c>
      <c r="C22" s="70">
        <f>第2期!AO56</f>
        <v/>
      </c>
      <c r="D22" s="71">
        <f>第2期!BG26</f>
        <v/>
      </c>
      <c r="E22" s="68">
        <f>VLOOKUP($B22,第2期!$AN$84:$AY$103,8,0)</f>
        <v/>
      </c>
      <c r="F22" s="68">
        <f>VLOOKUP($B22,第2期!$AN$84:$AY$103,7,0)</f>
        <v/>
      </c>
      <c r="G22" s="70">
        <f>第2期!AP56</f>
        <v/>
      </c>
      <c r="H22" s="71">
        <f>第2期!BH26</f>
        <v/>
      </c>
      <c r="I22" s="68">
        <f>VLOOKUP($B22,第2期!$AN$84:$AY$103,8,0)</f>
        <v/>
      </c>
      <c r="J22" s="68">
        <f>VLOOKUP($B22,第2期!$AN$84:$AY$103,7,0)</f>
        <v/>
      </c>
      <c r="K22" s="66">
        <f>第2期!AQ56</f>
        <v/>
      </c>
      <c r="L22" s="67">
        <f>第2期!BI26</f>
        <v/>
      </c>
      <c r="M22" s="68">
        <f>VLOOKUP($B22,第2期!$AN$84:$AY$103,8,0)</f>
        <v/>
      </c>
      <c r="N22" s="68">
        <f>VLOOKUP($B22,第2期!$AN$84:$AY$103,7,0)</f>
        <v/>
      </c>
      <c r="O22" s="66">
        <f>第2期!AR56</f>
        <v/>
      </c>
      <c r="P22" s="67">
        <f>第2期!BJ26</f>
        <v/>
      </c>
      <c r="Q22" s="68">
        <f>VLOOKUP($B22,第2期!$AN$84:$AY$103,8,0)</f>
        <v/>
      </c>
      <c r="R22" s="68">
        <f>VLOOKUP($B22,第2期!$AN$84:$AY$103,7,0)</f>
        <v/>
      </c>
      <c r="S22" s="66">
        <f>第2期!AS56</f>
        <v/>
      </c>
      <c r="T22" s="67">
        <f>第2期!BK26</f>
        <v/>
      </c>
      <c r="U22" s="68">
        <f>VLOOKUP($B22,第2期!$AN$84:$AY$103,8,0)</f>
        <v/>
      </c>
      <c r="V22" s="68">
        <f>VLOOKUP($B22,第2期!$AN$84:$AY$103,7,0)</f>
        <v/>
      </c>
      <c r="W22" s="66">
        <f>第2期!AT56</f>
        <v/>
      </c>
      <c r="X22" s="67">
        <f>第2期!BL26</f>
        <v/>
      </c>
      <c r="Y22" s="68">
        <f>VLOOKUP($B22,第2期!$AN$84:$AY$103,8,0)</f>
        <v/>
      </c>
      <c r="Z22" s="68">
        <f>VLOOKUP($B22,第2期!$AN$84:$AY$103,7,0)</f>
        <v/>
      </c>
      <c r="AA22" s="66">
        <f>第2期!AU56</f>
        <v/>
      </c>
      <c r="AB22" s="67">
        <f>第2期!BM26</f>
        <v/>
      </c>
      <c r="AC22" s="68">
        <f>VLOOKUP($B22,第2期!$AN$84:$AY$103,8,0)</f>
        <v/>
      </c>
      <c r="AD22" s="68">
        <f>VLOOKUP($B22,第2期!$AN$84:$AY$103,7,0)</f>
        <v/>
      </c>
      <c r="AE22" s="66">
        <f>第2期!AV56</f>
        <v/>
      </c>
      <c r="AF22" s="67">
        <f>第2期!BN26</f>
        <v/>
      </c>
      <c r="AG22" s="68">
        <f>VLOOKUP($B22,第2期!$AN$84:$AY$103,8,0)</f>
        <v/>
      </c>
      <c r="AH22" s="68">
        <f>VLOOKUP($B22,第2期!$AN$84:$AY$103,7,0)</f>
        <v/>
      </c>
    </row>
    <row r="23">
      <c r="B23" s="1484" t="inlineStr">
        <is>
          <t>需求</t>
        </is>
      </c>
      <c r="C23" s="72" t="inlineStr">
        <is>
          <t>平均需求</t>
        </is>
      </c>
      <c r="D23" s="73" t="inlineStr">
        <is>
          <t>最大需求</t>
        </is>
      </c>
      <c r="E23" s="74" t="n"/>
      <c r="F23" s="74" t="n"/>
      <c r="G23" s="75" t="inlineStr">
        <is>
          <t>平均需求</t>
        </is>
      </c>
      <c r="H23" s="73" t="inlineStr">
        <is>
          <t>最大需求</t>
        </is>
      </c>
      <c r="I23" s="74" t="n"/>
      <c r="J23" s="74" t="n"/>
      <c r="K23" s="75" t="inlineStr">
        <is>
          <t>平均需求</t>
        </is>
      </c>
      <c r="L23" s="73" t="inlineStr">
        <is>
          <t>最大需求</t>
        </is>
      </c>
      <c r="M23" s="74" t="n"/>
      <c r="N23" s="74" t="n"/>
      <c r="O23" s="75" t="inlineStr">
        <is>
          <t>平均需求</t>
        </is>
      </c>
      <c r="P23" s="73" t="inlineStr">
        <is>
          <t>最大需求</t>
        </is>
      </c>
      <c r="Q23" s="74" t="n"/>
      <c r="R23" s="74" t="n"/>
      <c r="S23" s="75" t="inlineStr">
        <is>
          <t>平均需求</t>
        </is>
      </c>
      <c r="T23" s="73" t="inlineStr">
        <is>
          <t>最大需求</t>
        </is>
      </c>
      <c r="U23" s="74" t="n"/>
      <c r="V23" s="74" t="n"/>
      <c r="W23" s="75" t="inlineStr">
        <is>
          <t>平均需求</t>
        </is>
      </c>
      <c r="X23" s="73" t="inlineStr">
        <is>
          <t>最大需求</t>
        </is>
      </c>
      <c r="Y23" s="74" t="n"/>
      <c r="Z23" s="74" t="n"/>
      <c r="AA23" s="75" t="inlineStr">
        <is>
          <t>平均需求</t>
        </is>
      </c>
      <c r="AB23" s="73" t="inlineStr">
        <is>
          <t>最大需求</t>
        </is>
      </c>
      <c r="AC23" s="74" t="n"/>
      <c r="AD23" s="74" t="n"/>
      <c r="AE23" s="75" t="inlineStr">
        <is>
          <t>平均需求</t>
        </is>
      </c>
      <c r="AF23" s="73" t="inlineStr">
        <is>
          <t>最大需求</t>
        </is>
      </c>
      <c r="AG23" s="74" t="n"/>
    </row>
    <row r="24">
      <c r="B24" s="1485" t="n"/>
      <c r="C24" s="76">
        <f>AVERAGE(D3:D22)</f>
        <v/>
      </c>
      <c r="D24" s="77">
        <f>MAX(D3:D22)</f>
        <v/>
      </c>
      <c r="E24" s="78">
        <f>VLOOKUP(D24,D3:E22,2,0)</f>
        <v/>
      </c>
      <c r="F24" s="79">
        <f>VLOOKUP(D24,D3:F22,3,0)</f>
        <v/>
      </c>
      <c r="G24" s="80">
        <f>AVERAGE(H3:H22)</f>
        <v/>
      </c>
      <c r="H24" s="77">
        <f>MAX(H3:H22)</f>
        <v/>
      </c>
      <c r="I24" s="78">
        <f>VLOOKUP(H24,H3:I22,2,0)</f>
        <v/>
      </c>
      <c r="J24" s="79">
        <f>VLOOKUP(H24,H3:J22,3,0)</f>
        <v/>
      </c>
      <c r="K24" s="80">
        <f>AVERAGE(L3:L22)</f>
        <v/>
      </c>
      <c r="L24" s="77">
        <f>MAX(L3:L22)</f>
        <v/>
      </c>
      <c r="M24" s="78">
        <f>VLOOKUP(L24,L3:M22,2,0)</f>
        <v/>
      </c>
      <c r="N24" s="79">
        <f>VLOOKUP(L24,L3:N22,3,0)</f>
        <v/>
      </c>
      <c r="O24" s="80">
        <f>AVERAGE(P3:P22)</f>
        <v/>
      </c>
      <c r="P24" s="77">
        <f>MAX(P3:P22)</f>
        <v/>
      </c>
      <c r="Q24" s="78">
        <f>VLOOKUP(P24,P3:Q22,2,0)</f>
        <v/>
      </c>
      <c r="R24" s="79">
        <f>VLOOKUP(P24,P3:R22,3,0)</f>
        <v/>
      </c>
      <c r="S24" s="80">
        <f>AVERAGE(T3:T22)</f>
        <v/>
      </c>
      <c r="T24" s="77">
        <f>MAX(T3:T22)</f>
        <v/>
      </c>
      <c r="U24" s="78">
        <f>VLOOKUP(T24,T3:U22,2,0)</f>
        <v/>
      </c>
      <c r="V24" s="79">
        <f>VLOOKUP(T24,T3:V22,3,0)</f>
        <v/>
      </c>
      <c r="W24" s="80">
        <f>AVERAGE(X3:X22)</f>
        <v/>
      </c>
      <c r="X24" s="77">
        <f>MAX(X3:X22)</f>
        <v/>
      </c>
      <c r="Y24" s="78">
        <f>VLOOKUP(X24,X3:Y22,2,0)</f>
        <v/>
      </c>
      <c r="Z24" s="79">
        <f>VLOOKUP(X24,X3:Z22,3,0)</f>
        <v/>
      </c>
      <c r="AA24" s="80">
        <f>AVERAGE(AB3:AB22)</f>
        <v/>
      </c>
      <c r="AB24" s="77">
        <f>MAX(AB3:AB22)</f>
        <v/>
      </c>
      <c r="AC24" s="78">
        <f>VLOOKUP(AB24,AB3:AC22,2,0)</f>
        <v/>
      </c>
      <c r="AD24" s="79">
        <f>VLOOKUP(AB24,AB3:AD22,3,0)</f>
        <v/>
      </c>
      <c r="AE24" s="80">
        <f>AVERAGE(AF3:AF22)</f>
        <v/>
      </c>
      <c r="AF24" s="77">
        <f>MAX(AF3:AF22)</f>
        <v/>
      </c>
      <c r="AG24" s="78">
        <f>VLOOKUP(AF24,AF3:AG22,2,0)</f>
        <v/>
      </c>
      <c r="AH24" s="79">
        <f>VLOOKUP(AF24,AF3:AH22,3,0)</f>
        <v/>
      </c>
    </row>
    <row r="25">
      <c r="B25" s="1486" t="inlineStr">
        <is>
          <t>最大需求价格</t>
        </is>
      </c>
      <c r="C25" s="1487" t="n"/>
      <c r="D25" s="81">
        <f>VLOOKUP(D24,IF({1,0},D3:D22,C3:C22),2,0)</f>
        <v/>
      </c>
      <c r="E25" s="82" t="n"/>
      <c r="F25" s="83" t="n"/>
      <c r="G25" s="84" t="n"/>
      <c r="H25" s="85">
        <f>VLOOKUP(H24,IF({1,0},H3:H22,G3:G22),2,0)</f>
        <v/>
      </c>
      <c r="I25" s="88" t="n"/>
      <c r="J25" s="83" t="n"/>
      <c r="K25" s="83" t="n"/>
      <c r="L25" s="85">
        <f>VLOOKUP(L24,IF({1,0},L3:L22,K3:K22),2,0)</f>
        <v/>
      </c>
      <c r="M25" s="83" t="n"/>
      <c r="N25" s="83" t="n"/>
      <c r="O25" s="83" t="n"/>
      <c r="P25" s="85">
        <f>VLOOKUP(P24,IF({1,0},P3:P22,O3:O22),2,0)</f>
        <v/>
      </c>
      <c r="Q25" s="83" t="n"/>
      <c r="R25" s="83" t="n"/>
      <c r="S25" s="83" t="n"/>
      <c r="T25" s="85">
        <f>VLOOKUP(T24,IF({1,0},T3:T22,S3:S22),2,0)</f>
        <v/>
      </c>
      <c r="U25" s="83" t="n"/>
      <c r="V25" s="83" t="n"/>
      <c r="W25" s="83" t="n"/>
      <c r="X25" s="85">
        <f>VLOOKUP(X24,IF({1,0},X3:X22,W3:W22),2,0)</f>
        <v/>
      </c>
      <c r="Y25" s="83" t="n"/>
      <c r="Z25" s="83" t="n"/>
      <c r="AA25" s="83" t="n"/>
      <c r="AB25" s="85">
        <f>VLOOKUP(AB24,IF({1,0},AB3:AB22,AA3:AA22),2,0)</f>
        <v/>
      </c>
      <c r="AC25" s="83" t="n"/>
      <c r="AD25" s="83" t="n"/>
      <c r="AE25" s="83" t="n"/>
      <c r="AF25" s="85">
        <f>VLOOKUP(AF24,IF({1,0},AF3:AF22,AE3:AE22),2,0)</f>
        <v/>
      </c>
      <c r="AG25" s="83" t="n"/>
      <c r="AH25" s="83" t="n"/>
    </row>
    <row r="26">
      <c r="B26" s="60">
        <f>初始化表!$C$5</f>
        <v/>
      </c>
      <c r="C26" s="60">
        <f>VLOOKUP($B26,$B$3:$AH$22,2,0)</f>
        <v/>
      </c>
      <c r="D26" s="60">
        <f>VLOOKUP($B26,$B$3:$AH$22,3,0)</f>
        <v/>
      </c>
      <c r="E26" s="60">
        <f>VLOOKUP($B26,$B$3:$AH$22,4,0)</f>
        <v/>
      </c>
      <c r="F26" s="60">
        <f>VLOOKUP($B26,$B$3:$AH$22,5,0)</f>
        <v/>
      </c>
      <c r="G26" s="60">
        <f>VLOOKUP($B26,$B$3:$AH$22,6,0)</f>
        <v/>
      </c>
      <c r="H26" s="60">
        <f>VLOOKUP($B26,$B$3:$AH$22,7,0)</f>
        <v/>
      </c>
      <c r="I26" s="60">
        <f>VLOOKUP($B26,$B$3:$AH$22,8,0)</f>
        <v/>
      </c>
      <c r="J26" s="60">
        <f>VLOOKUP($B26,$B$3:$AH$22,9,0)</f>
        <v/>
      </c>
      <c r="K26" s="60">
        <f>VLOOKUP($B26,$B$3:$AH$22,10,0)</f>
        <v/>
      </c>
      <c r="L26" s="60">
        <f>VLOOKUP($B26,$B$3:$AH$22,11,0)</f>
        <v/>
      </c>
      <c r="M26" s="60">
        <f>VLOOKUP($B26,$B$3:$AH$22,12,0)</f>
        <v/>
      </c>
      <c r="N26" s="60">
        <f>VLOOKUP($B26,$B$3:$AH$22,13,0)</f>
        <v/>
      </c>
      <c r="O26" s="60">
        <f>VLOOKUP($B26,$B$3:$AH$22,14,0)</f>
        <v/>
      </c>
      <c r="P26" s="60">
        <f>VLOOKUP($B26,$B$3:$AH$22,15,0)</f>
        <v/>
      </c>
      <c r="Q26" s="60">
        <f>VLOOKUP($B26,$B$3:$AH$22,16,0)</f>
        <v/>
      </c>
      <c r="R26" s="60">
        <f>VLOOKUP($B26,$B$3:$AH$22,17,0)</f>
        <v/>
      </c>
      <c r="S26" s="60">
        <f>VLOOKUP($B26,$B$3:$AH$22,18,0)</f>
        <v/>
      </c>
      <c r="T26" s="60">
        <f>VLOOKUP($B26,$B$3:$AH$22,19,0)</f>
        <v/>
      </c>
      <c r="U26" s="60">
        <f>VLOOKUP($B26,$B$3:$AH$22,20,0)</f>
        <v/>
      </c>
      <c r="V26" s="60">
        <f>VLOOKUP($B26,$B$3:$AH$22,21,0)</f>
        <v/>
      </c>
      <c r="W26" s="60">
        <f>VLOOKUP($B26,$B$3:$AH$22,22,0)</f>
        <v/>
      </c>
      <c r="X26" s="60">
        <f>VLOOKUP($B26,$B$3:$AH$22,23,0)</f>
        <v/>
      </c>
      <c r="Y26" s="60">
        <f>VLOOKUP($B26,$B$3:$AH$22,24,0)</f>
        <v/>
      </c>
      <c r="Z26" s="60">
        <f>VLOOKUP($B26,$B$3:$AH$22,25,0)</f>
        <v/>
      </c>
      <c r="AA26" s="60">
        <f>VLOOKUP($B26,$B$3:$AH$22,26,0)</f>
        <v/>
      </c>
      <c r="AB26" s="60">
        <f>VLOOKUP($B26,$B$3:$AH$22,27,0)</f>
        <v/>
      </c>
      <c r="AC26" s="60">
        <f>VLOOKUP($B26,$B$3:$AH$22,28,0)</f>
        <v/>
      </c>
      <c r="AD26" s="60">
        <f>VLOOKUP($B26,$B$3:$AH$22,29,0)</f>
        <v/>
      </c>
      <c r="AE26" s="60">
        <f>VLOOKUP($B26,$B$3:$AH$22,30,0)</f>
        <v/>
      </c>
      <c r="AF26" s="60">
        <f>VLOOKUP($B26,$B$3:$AH$22,31,0)</f>
        <v/>
      </c>
      <c r="AG26" s="60">
        <f>VLOOKUP($B26,$B$3:$AH$22,32,0)</f>
        <v/>
      </c>
      <c r="AH26" s="60">
        <f>VLOOKUP($B26,$B$3:$AH$22,33,0)</f>
        <v/>
      </c>
    </row>
    <row r="27">
      <c r="B27" s="1484" t="inlineStr">
        <is>
          <t>价格</t>
        </is>
      </c>
      <c r="C27" s="72" t="inlineStr">
        <is>
          <t>平均价格</t>
        </is>
      </c>
      <c r="D27" s="73" t="inlineStr">
        <is>
          <t>最大价格</t>
        </is>
      </c>
      <c r="G27" s="75" t="inlineStr">
        <is>
          <t>平均价格</t>
        </is>
      </c>
      <c r="H27" s="73" t="inlineStr">
        <is>
          <t>最大价格</t>
        </is>
      </c>
      <c r="K27" s="75" t="inlineStr">
        <is>
          <t>平均价格</t>
        </is>
      </c>
      <c r="L27" s="73" t="inlineStr">
        <is>
          <t>最大价格</t>
        </is>
      </c>
      <c r="O27" s="75" t="inlineStr">
        <is>
          <t>平均价格</t>
        </is>
      </c>
      <c r="P27" s="73" t="inlineStr">
        <is>
          <t>最大价格</t>
        </is>
      </c>
      <c r="S27" s="75" t="inlineStr">
        <is>
          <t>平均价格</t>
        </is>
      </c>
      <c r="T27" s="73" t="inlineStr">
        <is>
          <t>最大价格</t>
        </is>
      </c>
      <c r="W27" s="75" t="inlineStr">
        <is>
          <t>平均价格</t>
        </is>
      </c>
      <c r="X27" s="73" t="inlineStr">
        <is>
          <t>最大价格</t>
        </is>
      </c>
      <c r="AA27" s="75" t="inlineStr">
        <is>
          <t>平均价格</t>
        </is>
      </c>
      <c r="AB27" s="73" t="inlineStr">
        <is>
          <t>最大价格</t>
        </is>
      </c>
      <c r="AE27" s="75" t="inlineStr">
        <is>
          <t>平均价格</t>
        </is>
      </c>
      <c r="AF27" s="73" t="inlineStr">
        <is>
          <t>最大价格</t>
        </is>
      </c>
    </row>
    <row r="28">
      <c r="B28" s="1485" t="n"/>
      <c r="C28" s="76">
        <f>AVERAGE(C3:C22)</f>
        <v/>
      </c>
      <c r="D28" s="77">
        <f>MAX(C3:C22)</f>
        <v/>
      </c>
      <c r="E28" s="78">
        <f>VLOOKUP(D28,C3:F22,3,0)</f>
        <v/>
      </c>
      <c r="F28" s="79">
        <f>VLOOKUP(D28,C3:F22,4,0)</f>
        <v/>
      </c>
      <c r="G28" s="80">
        <f>AVERAGE(G3:G22)</f>
        <v/>
      </c>
      <c r="H28" s="77">
        <f>MAX(G3:G22)</f>
        <v/>
      </c>
      <c r="I28" s="78">
        <f>VLOOKUP(H28,G3:J22,3,0)</f>
        <v/>
      </c>
      <c r="J28" s="79">
        <f>VLOOKUP(H28,G3:J22,4,0)</f>
        <v/>
      </c>
      <c r="K28" s="80">
        <f>AVERAGE(K3:K22)</f>
        <v/>
      </c>
      <c r="L28" s="77">
        <f>MAX(K3:K22)</f>
        <v/>
      </c>
      <c r="M28" s="78">
        <f>VLOOKUP(L28,K3:N22,3,0)</f>
        <v/>
      </c>
      <c r="N28" s="79">
        <f>VLOOKUP(L28,K3:N22,4,0)</f>
        <v/>
      </c>
      <c r="O28" s="80">
        <f>AVERAGE(O3:O22)</f>
        <v/>
      </c>
      <c r="P28" s="77">
        <f>MAX(O3:O22)</f>
        <v/>
      </c>
      <c r="Q28" s="78">
        <f>VLOOKUP(P28,O3:R22,3,0)</f>
        <v/>
      </c>
      <c r="R28" s="79">
        <f>VLOOKUP(P28,O3:R22,4,0)</f>
        <v/>
      </c>
      <c r="S28" s="80">
        <f>AVERAGE(S3:S22)</f>
        <v/>
      </c>
      <c r="T28" s="77">
        <f>MAX(S3:S22)</f>
        <v/>
      </c>
      <c r="U28" s="78">
        <f>VLOOKUP(T28,S3:V22,3,0)</f>
        <v/>
      </c>
      <c r="V28" s="79">
        <f>VLOOKUP(T28,S3:V22,4,0)</f>
        <v/>
      </c>
      <c r="W28" s="80">
        <f>AVERAGE(W3:W22)</f>
        <v/>
      </c>
      <c r="X28" s="77">
        <f>MAX(W3:W22)</f>
        <v/>
      </c>
      <c r="Y28" s="78">
        <f>VLOOKUP(X28,W3:Z22,3,0)</f>
        <v/>
      </c>
      <c r="Z28" s="79">
        <f>VLOOKUP(X28,W3:Z22,4,0)</f>
        <v/>
      </c>
      <c r="AA28" s="80">
        <f>AVERAGE(AA3:AA22)</f>
        <v/>
      </c>
      <c r="AB28" s="77">
        <f>MAX(AA3:AA22)</f>
        <v/>
      </c>
      <c r="AC28" s="78">
        <f>VLOOKUP(AB28,AA3:AD22,3,0)</f>
        <v/>
      </c>
      <c r="AD28" s="79">
        <f>VLOOKUP(AB28,AA3:AD22,4,0)</f>
        <v/>
      </c>
      <c r="AE28" s="80">
        <f>AVERAGE(AE3:AE22)</f>
        <v/>
      </c>
      <c r="AF28" s="77">
        <f>MAX(AE3:AE22)</f>
        <v/>
      </c>
      <c r="AG28" s="78">
        <f>VLOOKUP(AF28,AE3:AH22,3,0)</f>
        <v/>
      </c>
      <c r="AH28" s="79">
        <f>VLOOKUP(AF28,AE3:AH22,4,0)</f>
        <v/>
      </c>
    </row>
    <row r="29">
      <c r="B29" s="1486" t="inlineStr">
        <is>
          <t>最大价格需求</t>
        </is>
      </c>
      <c r="C29" s="1487" t="n"/>
      <c r="D29" s="81">
        <f>VLOOKUP(D28,C3:D22,2,0)</f>
        <v/>
      </c>
      <c r="E29" s="83" t="n"/>
      <c r="F29" s="83" t="n"/>
      <c r="G29" s="83" t="n"/>
      <c r="H29" s="81">
        <f>VLOOKUP(H28,G3:H22,2,0)</f>
        <v/>
      </c>
      <c r="I29" s="83" t="n"/>
      <c r="J29" s="83" t="n"/>
      <c r="K29" s="83" t="n"/>
      <c r="L29" s="81">
        <f>VLOOKUP(L28,K3:L22,2,0)</f>
        <v/>
      </c>
      <c r="M29" s="83" t="n"/>
      <c r="N29" s="83" t="n"/>
      <c r="O29" s="83" t="n"/>
      <c r="P29" s="81">
        <f>VLOOKUP(P28,O3:P22,2,0)</f>
        <v/>
      </c>
      <c r="Q29" s="83" t="n"/>
      <c r="R29" s="83" t="n"/>
      <c r="S29" s="83" t="n"/>
      <c r="T29" s="81">
        <f>VLOOKUP(T28,S3:T22,2,0)</f>
        <v/>
      </c>
      <c r="U29" s="83" t="n"/>
      <c r="V29" s="83" t="n"/>
      <c r="W29" s="83" t="n"/>
      <c r="X29" s="81">
        <f>VLOOKUP(X28,W3:X22,2,0)</f>
        <v/>
      </c>
      <c r="Y29" s="83" t="n"/>
      <c r="Z29" s="83" t="n"/>
      <c r="AA29" s="83" t="n"/>
      <c r="AB29" s="81">
        <f>VLOOKUP(AB28,AA3:AB22,2,0)</f>
        <v/>
      </c>
      <c r="AC29" s="83" t="n"/>
      <c r="AD29" s="83" t="n"/>
      <c r="AE29" s="83" t="n"/>
      <c r="AF29" s="81">
        <f>VLOOKUP(AF28,AE3:AF22,2,0)</f>
        <v/>
      </c>
      <c r="AG29" s="83" t="n"/>
      <c r="AH29" s="83" t="n"/>
    </row>
    <row r="30">
      <c r="Y30" s="1161">
        <f>第3期!Z4</f>
        <v/>
      </c>
      <c r="Z30" s="1161">
        <f>第3期!AA4</f>
        <v/>
      </c>
      <c r="AA30" s="1161">
        <f>第3期!AB4</f>
        <v/>
      </c>
      <c r="AB30" s="1161">
        <f>第3期!AC4</f>
        <v/>
      </c>
      <c r="AC30" s="1161">
        <f>第3期!AD4</f>
        <v/>
      </c>
    </row>
    <row r="31" ht="15.5" customHeight="1" s="1178">
      <c r="G31" s="1161" t="inlineStr">
        <is>
          <t>价格浮动</t>
        </is>
      </c>
      <c r="H31" s="1161">
        <f>N31</f>
        <v/>
      </c>
      <c r="I31" s="1161">
        <f>O31</f>
        <v/>
      </c>
      <c r="J31" s="1161">
        <f>P31</f>
        <v/>
      </c>
      <c r="K31" s="1161">
        <f>Q31</f>
        <v/>
      </c>
      <c r="M31" s="1161">
        <f>第3期!T19</f>
        <v/>
      </c>
      <c r="N31" s="1161">
        <f>第3期!U19</f>
        <v/>
      </c>
      <c r="O31" s="1161">
        <f>第3期!V19</f>
        <v/>
      </c>
      <c r="P31" s="1161">
        <f>第3期!W19</f>
        <v/>
      </c>
      <c r="Q31" s="1161">
        <f>第3期!X19</f>
        <v/>
      </c>
      <c r="S31" s="1161">
        <f>第3期!Z41</f>
        <v/>
      </c>
      <c r="T31" s="1161">
        <f>第3期!AA41</f>
        <v/>
      </c>
      <c r="U31" s="1161">
        <f>第3期!AB41</f>
        <v/>
      </c>
      <c r="V31" s="1161">
        <f>第3期!AC41</f>
        <v/>
      </c>
      <c r="W31" s="1161">
        <f>第3期!AD41</f>
        <v/>
      </c>
      <c r="Y31" s="86">
        <f>第3期!Z5</f>
        <v/>
      </c>
      <c r="Z31" s="1159">
        <f>第3期!AA5</f>
        <v/>
      </c>
      <c r="AA31" s="1159">
        <f>第3期!AB5</f>
        <v/>
      </c>
      <c r="AB31" s="1159">
        <f>第3期!AC5</f>
        <v/>
      </c>
      <c r="AC31" s="1159">
        <f>第3期!AD5</f>
        <v/>
      </c>
    </row>
    <row r="32" ht="15.5" customHeight="1" s="1178">
      <c r="G32" s="86">
        <f>M32</f>
        <v/>
      </c>
      <c r="H32" s="1159" t="n"/>
      <c r="I32" s="1159" t="n"/>
      <c r="J32" s="1159" t="n"/>
      <c r="K32" s="1159" t="n"/>
      <c r="M32" s="86">
        <f>第3期!T20</f>
        <v/>
      </c>
      <c r="N32" s="1159">
        <f>第3期!U20</f>
        <v/>
      </c>
      <c r="O32" s="1159">
        <f>第3期!V20</f>
        <v/>
      </c>
      <c r="P32" s="1159">
        <f>第3期!W20</f>
        <v/>
      </c>
      <c r="Q32" s="1159">
        <f>第3期!X20</f>
        <v/>
      </c>
      <c r="S32" s="86">
        <f>第3期!Z42</f>
        <v/>
      </c>
      <c r="T32" s="1159">
        <f>第3期!AA42</f>
        <v/>
      </c>
      <c r="U32" s="1159">
        <f>第3期!AB42</f>
        <v/>
      </c>
      <c r="V32" s="1159">
        <f>第3期!AC42</f>
        <v/>
      </c>
      <c r="W32" s="1159">
        <f>第3期!AD42</f>
        <v/>
      </c>
      <c r="Y32" s="86">
        <f>第3期!Z6</f>
        <v/>
      </c>
      <c r="Z32" s="1159">
        <f>第3期!AA6</f>
        <v/>
      </c>
      <c r="AA32" s="1159">
        <f>第3期!AB6</f>
        <v/>
      </c>
      <c r="AB32" s="1159">
        <f>第3期!AC6</f>
        <v/>
      </c>
      <c r="AC32" s="1159">
        <f>第3期!AD6</f>
        <v/>
      </c>
    </row>
    <row r="33" ht="15.5" customHeight="1" s="1178">
      <c r="G33" s="86">
        <f>M33</f>
        <v/>
      </c>
      <c r="H33" s="1159" t="n"/>
      <c r="I33" s="1159" t="n"/>
      <c r="J33" s="1159" t="n"/>
      <c r="K33" s="1159" t="n"/>
      <c r="M33" s="86">
        <f>第3期!T21</f>
        <v/>
      </c>
      <c r="N33" s="1159">
        <f>第3期!U21</f>
        <v/>
      </c>
      <c r="O33" s="1159">
        <f>第3期!V21</f>
        <v/>
      </c>
      <c r="P33" s="1159">
        <f>第3期!W21</f>
        <v/>
      </c>
      <c r="Q33" s="1159">
        <f>第3期!X21</f>
        <v/>
      </c>
      <c r="S33" s="86">
        <f>第3期!Z43</f>
        <v/>
      </c>
      <c r="T33" s="1159">
        <f>第3期!AA43</f>
        <v/>
      </c>
      <c r="U33" s="1159">
        <f>第3期!AB43</f>
        <v/>
      </c>
      <c r="V33" s="1159">
        <f>第3期!AC43</f>
        <v/>
      </c>
      <c r="W33" s="1159">
        <f>第3期!AD43</f>
        <v/>
      </c>
      <c r="Y33" s="1161">
        <f>第3期!Z10</f>
        <v/>
      </c>
      <c r="Z33" s="1161">
        <f>第3期!AA10</f>
        <v/>
      </c>
      <c r="AA33" s="1161">
        <f>第3期!AB10</f>
        <v/>
      </c>
      <c r="AB33" s="1161">
        <f>第3期!AC10</f>
        <v/>
      </c>
      <c r="AC33" s="1161">
        <f>第3期!AD10</f>
        <v/>
      </c>
    </row>
    <row r="34" ht="15.5" customHeight="1" s="1178">
      <c r="Y34" s="86">
        <f>第3期!Z11</f>
        <v/>
      </c>
      <c r="Z34" s="1159">
        <f>第3期!AA11</f>
        <v/>
      </c>
      <c r="AA34" s="1159">
        <f>第3期!AB11</f>
        <v/>
      </c>
      <c r="AB34" s="1159">
        <f>第3期!AC11</f>
        <v/>
      </c>
      <c r="AC34" s="1159">
        <f>第3期!AD11</f>
        <v/>
      </c>
    </row>
    <row r="35" ht="15.5" customHeight="1" s="1178">
      <c r="Y35" s="86">
        <f>第3期!Z12</f>
        <v/>
      </c>
      <c r="Z35" s="1159">
        <f>第3期!AA12</f>
        <v/>
      </c>
      <c r="AA35" s="1159">
        <f>第3期!AB12</f>
        <v/>
      </c>
      <c r="AB35" s="1159">
        <f>第3期!AC12</f>
        <v/>
      </c>
      <c r="AC35" s="1159">
        <f>第3期!AD12</f>
        <v/>
      </c>
    </row>
    <row r="36">
      <c r="C36" s="1161" t="inlineStr">
        <is>
          <t>产品3</t>
        </is>
      </c>
      <c r="D36" s="1180" t="n"/>
      <c r="E36" s="1180" t="n"/>
      <c r="F36" s="1180" t="n"/>
      <c r="G36" s="1180" t="n"/>
      <c r="H36" s="1180" t="n"/>
      <c r="I36" s="1180" t="n"/>
      <c r="J36" s="1180" t="n"/>
      <c r="K36" s="1180" t="n"/>
      <c r="L36" s="1180" t="n"/>
      <c r="M36" s="1180" t="n"/>
      <c r="N36" s="1180" t="n"/>
      <c r="O36" s="1180" t="n"/>
      <c r="P36" s="1180" t="n"/>
      <c r="Q36" s="1180" t="n"/>
      <c r="R36" s="1181" t="n"/>
      <c r="S36" s="1161" t="inlineStr">
        <is>
          <t>产品4</t>
        </is>
      </c>
      <c r="T36" s="1180" t="n"/>
      <c r="U36" s="1180" t="n"/>
      <c r="V36" s="1180" t="n"/>
      <c r="W36" s="1180" t="n"/>
      <c r="X36" s="1180" t="n"/>
      <c r="Y36" s="1180" t="n"/>
      <c r="Z36" s="1180" t="n"/>
      <c r="AA36" s="1180" t="n"/>
      <c r="AB36" s="1180" t="n"/>
      <c r="AC36" s="1180" t="n"/>
      <c r="AD36" s="1180" t="n"/>
      <c r="AE36" s="1180" t="n"/>
      <c r="AF36" s="1180" t="n"/>
      <c r="AG36" s="1180" t="n"/>
      <c r="AH36" s="1181" t="n"/>
    </row>
    <row r="37" ht="15" customHeight="1" s="1178">
      <c r="B37" s="62" t="inlineStr">
        <is>
          <t>队伍名称</t>
        </is>
      </c>
      <c r="C37" s="63" t="inlineStr">
        <is>
          <t>市场1</t>
        </is>
      </c>
      <c r="D37" s="63" t="inlineStr">
        <is>
          <t>需求</t>
        </is>
      </c>
      <c r="E37" s="1483" t="inlineStr">
        <is>
          <t>研发等级排名</t>
        </is>
      </c>
      <c r="F37" s="65" t="inlineStr">
        <is>
          <t>工资系数排名</t>
        </is>
      </c>
      <c r="G37" s="63" t="inlineStr">
        <is>
          <t>市场2</t>
        </is>
      </c>
      <c r="H37" s="63" t="inlineStr">
        <is>
          <t>需求</t>
        </is>
      </c>
      <c r="I37" s="1483" t="inlineStr">
        <is>
          <t>研发等级排名</t>
        </is>
      </c>
      <c r="J37" s="65" t="inlineStr">
        <is>
          <t>工资系数排名</t>
        </is>
      </c>
      <c r="K37" s="63" t="inlineStr">
        <is>
          <t>市场3</t>
        </is>
      </c>
      <c r="L37" s="63" t="inlineStr">
        <is>
          <t>需求</t>
        </is>
      </c>
      <c r="M37" s="1483" t="inlineStr">
        <is>
          <t>研发等级排名</t>
        </is>
      </c>
      <c r="N37" s="65" t="inlineStr">
        <is>
          <t>工资系数排名</t>
        </is>
      </c>
      <c r="O37" s="63" t="inlineStr">
        <is>
          <t>市场4</t>
        </is>
      </c>
      <c r="P37" s="63" t="inlineStr">
        <is>
          <t>需求</t>
        </is>
      </c>
      <c r="Q37" s="1483" t="inlineStr">
        <is>
          <t>研发等级排名</t>
        </is>
      </c>
      <c r="R37" s="65" t="inlineStr">
        <is>
          <t>工资系数排名</t>
        </is>
      </c>
      <c r="S37" s="63" t="inlineStr">
        <is>
          <t>市场1</t>
        </is>
      </c>
      <c r="T37" s="63" t="inlineStr">
        <is>
          <t>需求</t>
        </is>
      </c>
      <c r="U37" s="1483" t="inlineStr">
        <is>
          <t>研发等级排名</t>
        </is>
      </c>
      <c r="V37" s="65" t="inlineStr">
        <is>
          <t>工资系数排名</t>
        </is>
      </c>
      <c r="W37" s="63" t="inlineStr">
        <is>
          <t>市场2</t>
        </is>
      </c>
      <c r="X37" s="63" t="inlineStr">
        <is>
          <t>需求</t>
        </is>
      </c>
      <c r="Y37" s="1483" t="inlineStr">
        <is>
          <t>研发等级排名</t>
        </is>
      </c>
      <c r="Z37" s="65" t="inlineStr">
        <is>
          <t>工资系数排名</t>
        </is>
      </c>
      <c r="AA37" s="63" t="inlineStr">
        <is>
          <t>市场3</t>
        </is>
      </c>
      <c r="AB37" s="63" t="inlineStr">
        <is>
          <t>需求</t>
        </is>
      </c>
      <c r="AC37" s="1483" t="inlineStr">
        <is>
          <t>研发等级排名</t>
        </is>
      </c>
      <c r="AD37" s="65" t="inlineStr">
        <is>
          <t>工资系数排名</t>
        </is>
      </c>
      <c r="AE37" s="63" t="inlineStr">
        <is>
          <t>市场4</t>
        </is>
      </c>
      <c r="AF37" s="63" t="inlineStr">
        <is>
          <t>需求</t>
        </is>
      </c>
      <c r="AG37" s="1483" t="inlineStr">
        <is>
          <t>研发等级排名</t>
        </is>
      </c>
      <c r="AH37" s="65" t="inlineStr">
        <is>
          <t>工资系数排名</t>
        </is>
      </c>
    </row>
    <row r="38">
      <c r="B38" s="1161">
        <f>B3</f>
        <v/>
      </c>
      <c r="C38" s="66">
        <f>第2期!AW37</f>
        <v/>
      </c>
      <c r="D38" s="67">
        <f>第2期!BO7</f>
        <v/>
      </c>
      <c r="E38" s="68">
        <f>VLOOKUP($B38,第2期!$AN$84:$AY$103,8,0)</f>
        <v/>
      </c>
      <c r="F38" s="68">
        <f>VLOOKUP($B38,第2期!$AN$84:$AY$103,7,0)</f>
        <v/>
      </c>
      <c r="G38" s="66">
        <f>第2期!AX37</f>
        <v/>
      </c>
      <c r="H38" s="67">
        <f>第2期!BP7</f>
        <v/>
      </c>
      <c r="I38" s="68">
        <f>VLOOKUP($B38,第2期!$AN$84:$AY$103,8,0)</f>
        <v/>
      </c>
      <c r="J38" s="68">
        <f>VLOOKUP($B38,第2期!$AN$84:$AY$103,7,0)</f>
        <v/>
      </c>
      <c r="K38" s="66">
        <f>第2期!AY37</f>
        <v/>
      </c>
      <c r="L38" s="67">
        <f>第2期!BQ7</f>
        <v/>
      </c>
      <c r="M38" s="68">
        <f>VLOOKUP($B38,第2期!$AN$84:$AY$103,8,0)</f>
        <v/>
      </c>
      <c r="N38" s="68">
        <f>VLOOKUP($B38,第2期!$AN$84:$AY$103,7,0)</f>
        <v/>
      </c>
      <c r="O38" s="66">
        <f>第2期!AZ37</f>
        <v/>
      </c>
      <c r="P38" s="67">
        <f>第2期!BR7</f>
        <v/>
      </c>
      <c r="Q38" s="68">
        <f>VLOOKUP($B38,第2期!$AN$84:$AY$103,8,0)</f>
        <v/>
      </c>
      <c r="R38" s="68">
        <f>VLOOKUP($B38,第2期!$AN$84:$AY$103,7,0)</f>
        <v/>
      </c>
      <c r="S38" s="66">
        <f>第2期!BA37</f>
        <v/>
      </c>
      <c r="T38" s="67">
        <f>第2期!BS7</f>
        <v/>
      </c>
      <c r="U38" s="68">
        <f>VLOOKUP($B38,第2期!$AN$84:$AY$103,8,0)</f>
        <v/>
      </c>
      <c r="V38" s="68">
        <f>VLOOKUP($B38,第2期!$AN$84:$AY$103,7,0)</f>
        <v/>
      </c>
      <c r="W38" s="66">
        <f>第2期!BB37</f>
        <v/>
      </c>
      <c r="X38" s="67">
        <f>第2期!BT7</f>
        <v/>
      </c>
      <c r="Y38" s="68">
        <f>VLOOKUP($B38,第2期!$AN$84:$AY$103,8,0)</f>
        <v/>
      </c>
      <c r="Z38" s="68">
        <f>VLOOKUP($B38,第2期!$AN$84:$AY$103,7,0)</f>
        <v/>
      </c>
      <c r="AA38" s="66">
        <f>第2期!BC37</f>
        <v/>
      </c>
      <c r="AB38" s="67">
        <f>第2期!BU7</f>
        <v/>
      </c>
      <c r="AC38" s="68">
        <f>VLOOKUP($B38,第2期!$AN$84:$AY$103,8,0)</f>
        <v/>
      </c>
      <c r="AD38" s="68">
        <f>VLOOKUP($B38,第2期!$AN$84:$AY$103,7,0)</f>
        <v/>
      </c>
      <c r="AE38" s="66">
        <f>第2期!BD37</f>
        <v/>
      </c>
      <c r="AF38" s="67">
        <f>第2期!BV7</f>
        <v/>
      </c>
      <c r="AG38" s="68">
        <f>VLOOKUP($B38,第2期!$AN$84:$AY$103,8,0)</f>
        <v/>
      </c>
      <c r="AH38" s="68">
        <f>VLOOKUP($B38,第2期!$AN$84:$AY$103,7,0)</f>
        <v/>
      </c>
    </row>
    <row r="39">
      <c r="B39" s="1161">
        <f>B4</f>
        <v/>
      </c>
      <c r="C39" s="66">
        <f>第2期!AW38</f>
        <v/>
      </c>
      <c r="D39" s="67">
        <f>第2期!BO8</f>
        <v/>
      </c>
      <c r="E39" s="68">
        <f>VLOOKUP($B39,第2期!$AN$84:$AY$103,8,0)</f>
        <v/>
      </c>
      <c r="F39" s="68">
        <f>VLOOKUP($B39,第2期!$AN$84:$AY$103,7,0)</f>
        <v/>
      </c>
      <c r="G39" s="66">
        <f>第2期!AX38</f>
        <v/>
      </c>
      <c r="H39" s="67">
        <f>第2期!BP8</f>
        <v/>
      </c>
      <c r="I39" s="68">
        <f>VLOOKUP($B39,第2期!$AN$84:$AY$103,8,0)</f>
        <v/>
      </c>
      <c r="J39" s="68">
        <f>VLOOKUP($B39,第2期!$AN$84:$AY$103,7,0)</f>
        <v/>
      </c>
      <c r="K39" s="66">
        <f>第2期!AY38</f>
        <v/>
      </c>
      <c r="L39" s="67">
        <f>第2期!BQ8</f>
        <v/>
      </c>
      <c r="M39" s="68">
        <f>VLOOKUP($B39,第2期!$AN$84:$AY$103,8,0)</f>
        <v/>
      </c>
      <c r="N39" s="68">
        <f>VLOOKUP($B39,第2期!$AN$84:$AY$103,7,0)</f>
        <v/>
      </c>
      <c r="O39" s="66">
        <f>第2期!AZ38</f>
        <v/>
      </c>
      <c r="P39" s="67">
        <f>第2期!BR8</f>
        <v/>
      </c>
      <c r="Q39" s="68">
        <f>VLOOKUP($B39,第2期!$AN$84:$AY$103,8,0)</f>
        <v/>
      </c>
      <c r="R39" s="68">
        <f>VLOOKUP($B39,第2期!$AN$84:$AY$103,7,0)</f>
        <v/>
      </c>
      <c r="S39" s="66">
        <f>第2期!BA38</f>
        <v/>
      </c>
      <c r="T39" s="67">
        <f>第2期!BS8</f>
        <v/>
      </c>
      <c r="U39" s="68">
        <f>VLOOKUP($B39,第2期!$AN$84:$AY$103,8,0)</f>
        <v/>
      </c>
      <c r="V39" s="68">
        <f>VLOOKUP($B39,第2期!$AN$84:$AY$103,7,0)</f>
        <v/>
      </c>
      <c r="W39" s="66">
        <f>第2期!BB38</f>
        <v/>
      </c>
      <c r="X39" s="67">
        <f>第2期!BT8</f>
        <v/>
      </c>
      <c r="Y39" s="68">
        <f>VLOOKUP($B39,第2期!$AN$84:$AY$103,8,0)</f>
        <v/>
      </c>
      <c r="Z39" s="68">
        <f>VLOOKUP($B39,第2期!$AN$84:$AY$103,7,0)</f>
        <v/>
      </c>
      <c r="AA39" s="66">
        <f>第2期!BC38</f>
        <v/>
      </c>
      <c r="AB39" s="67">
        <f>第2期!BU8</f>
        <v/>
      </c>
      <c r="AC39" s="68">
        <f>VLOOKUP($B39,第2期!$AN$84:$AY$103,8,0)</f>
        <v/>
      </c>
      <c r="AD39" s="68">
        <f>VLOOKUP($B39,第2期!$AN$84:$AY$103,7,0)</f>
        <v/>
      </c>
      <c r="AE39" s="66">
        <f>第2期!BD38</f>
        <v/>
      </c>
      <c r="AF39" s="67">
        <f>第2期!BV8</f>
        <v/>
      </c>
      <c r="AG39" s="68">
        <f>VLOOKUP($B39,第2期!$AN$84:$AY$103,8,0)</f>
        <v/>
      </c>
      <c r="AH39" s="68">
        <f>VLOOKUP($B39,第2期!$AN$84:$AY$103,7,0)</f>
        <v/>
      </c>
    </row>
    <row r="40">
      <c r="B40" s="1161">
        <f>B5</f>
        <v/>
      </c>
      <c r="C40" s="66">
        <f>第2期!AW39</f>
        <v/>
      </c>
      <c r="D40" s="67">
        <f>第2期!BO9</f>
        <v/>
      </c>
      <c r="E40" s="68">
        <f>VLOOKUP($B40,第2期!$AN$84:$AY$103,8,0)</f>
        <v/>
      </c>
      <c r="F40" s="68">
        <f>VLOOKUP($B40,第2期!$AN$84:$AY$103,7,0)</f>
        <v/>
      </c>
      <c r="G40" s="66">
        <f>第2期!AX39</f>
        <v/>
      </c>
      <c r="H40" s="67">
        <f>第2期!BP9</f>
        <v/>
      </c>
      <c r="I40" s="68">
        <f>VLOOKUP($B40,第2期!$AN$84:$AY$103,8,0)</f>
        <v/>
      </c>
      <c r="J40" s="68">
        <f>VLOOKUP($B40,第2期!$AN$84:$AY$103,7,0)</f>
        <v/>
      </c>
      <c r="K40" s="66">
        <f>第2期!AY39</f>
        <v/>
      </c>
      <c r="L40" s="67">
        <f>第2期!BQ9</f>
        <v/>
      </c>
      <c r="M40" s="68">
        <f>VLOOKUP($B40,第2期!$AN$84:$AY$103,8,0)</f>
        <v/>
      </c>
      <c r="N40" s="68">
        <f>VLOOKUP($B40,第2期!$AN$84:$AY$103,7,0)</f>
        <v/>
      </c>
      <c r="O40" s="66">
        <f>第2期!AZ39</f>
        <v/>
      </c>
      <c r="P40" s="67">
        <f>第2期!BR9</f>
        <v/>
      </c>
      <c r="Q40" s="68">
        <f>VLOOKUP($B40,第2期!$AN$84:$AY$103,8,0)</f>
        <v/>
      </c>
      <c r="R40" s="68">
        <f>VLOOKUP($B40,第2期!$AN$84:$AY$103,7,0)</f>
        <v/>
      </c>
      <c r="S40" s="66">
        <f>第2期!BA39</f>
        <v/>
      </c>
      <c r="T40" s="67">
        <f>第2期!BS9</f>
        <v/>
      </c>
      <c r="U40" s="68">
        <f>VLOOKUP($B40,第2期!$AN$84:$AY$103,8,0)</f>
        <v/>
      </c>
      <c r="V40" s="68">
        <f>VLOOKUP($B40,第2期!$AN$84:$AY$103,7,0)</f>
        <v/>
      </c>
      <c r="W40" s="66">
        <f>第2期!BB39</f>
        <v/>
      </c>
      <c r="X40" s="67">
        <f>第2期!BT9</f>
        <v/>
      </c>
      <c r="Y40" s="68">
        <f>VLOOKUP($B40,第2期!$AN$84:$AY$103,8,0)</f>
        <v/>
      </c>
      <c r="Z40" s="68">
        <f>VLOOKUP($B40,第2期!$AN$84:$AY$103,7,0)</f>
        <v/>
      </c>
      <c r="AA40" s="66">
        <f>第2期!BC39</f>
        <v/>
      </c>
      <c r="AB40" s="67">
        <f>第2期!BU9</f>
        <v/>
      </c>
      <c r="AC40" s="68">
        <f>VLOOKUP($B40,第2期!$AN$84:$AY$103,8,0)</f>
        <v/>
      </c>
      <c r="AD40" s="68">
        <f>VLOOKUP($B40,第2期!$AN$84:$AY$103,7,0)</f>
        <v/>
      </c>
      <c r="AE40" s="66">
        <f>第2期!BD39</f>
        <v/>
      </c>
      <c r="AF40" s="67">
        <f>第2期!BV9</f>
        <v/>
      </c>
      <c r="AG40" s="68">
        <f>VLOOKUP($B40,第2期!$AN$84:$AY$103,8,0)</f>
        <v/>
      </c>
      <c r="AH40" s="68">
        <f>VLOOKUP($B40,第2期!$AN$84:$AY$103,7,0)</f>
        <v/>
      </c>
    </row>
    <row r="41">
      <c r="B41" s="1161">
        <f>B6</f>
        <v/>
      </c>
      <c r="C41" s="66">
        <f>第2期!AW40</f>
        <v/>
      </c>
      <c r="D41" s="67">
        <f>第2期!BO10</f>
        <v/>
      </c>
      <c r="E41" s="68">
        <f>VLOOKUP($B41,第2期!$AN$84:$AY$103,8,0)</f>
        <v/>
      </c>
      <c r="F41" s="68">
        <f>VLOOKUP($B41,第2期!$AN$84:$AY$103,7,0)</f>
        <v/>
      </c>
      <c r="G41" s="66">
        <f>第2期!AX40</f>
        <v/>
      </c>
      <c r="H41" s="67">
        <f>第2期!BP10</f>
        <v/>
      </c>
      <c r="I41" s="68">
        <f>VLOOKUP($B41,第2期!$AN$84:$AY$103,8,0)</f>
        <v/>
      </c>
      <c r="J41" s="68">
        <f>VLOOKUP($B41,第2期!$AN$84:$AY$103,7,0)</f>
        <v/>
      </c>
      <c r="K41" s="66">
        <f>第2期!AY40</f>
        <v/>
      </c>
      <c r="L41" s="67">
        <f>第2期!BQ10</f>
        <v/>
      </c>
      <c r="M41" s="68">
        <f>VLOOKUP($B41,第2期!$AN$84:$AY$103,8,0)</f>
        <v/>
      </c>
      <c r="N41" s="68">
        <f>VLOOKUP($B41,第2期!$AN$84:$AY$103,7,0)</f>
        <v/>
      </c>
      <c r="O41" s="66">
        <f>第2期!AZ40</f>
        <v/>
      </c>
      <c r="P41" s="67">
        <f>第2期!BR10</f>
        <v/>
      </c>
      <c r="Q41" s="68">
        <f>VLOOKUP($B41,第2期!$AN$84:$AY$103,8,0)</f>
        <v/>
      </c>
      <c r="R41" s="68">
        <f>VLOOKUP($B41,第2期!$AN$84:$AY$103,7,0)</f>
        <v/>
      </c>
      <c r="S41" s="66">
        <f>第2期!BA40</f>
        <v/>
      </c>
      <c r="T41" s="67">
        <f>第2期!BS10</f>
        <v/>
      </c>
      <c r="U41" s="68">
        <f>VLOOKUP($B41,第2期!$AN$84:$AY$103,8,0)</f>
        <v/>
      </c>
      <c r="V41" s="68">
        <f>VLOOKUP($B41,第2期!$AN$84:$AY$103,7,0)</f>
        <v/>
      </c>
      <c r="W41" s="66">
        <f>第2期!BB40</f>
        <v/>
      </c>
      <c r="X41" s="67">
        <f>第2期!BT10</f>
        <v/>
      </c>
      <c r="Y41" s="68">
        <f>VLOOKUP($B41,第2期!$AN$84:$AY$103,8,0)</f>
        <v/>
      </c>
      <c r="Z41" s="68">
        <f>VLOOKUP($B41,第2期!$AN$84:$AY$103,7,0)</f>
        <v/>
      </c>
      <c r="AA41" s="66">
        <f>第2期!BC40</f>
        <v/>
      </c>
      <c r="AB41" s="67">
        <f>第2期!BU10</f>
        <v/>
      </c>
      <c r="AC41" s="68">
        <f>VLOOKUP($B41,第2期!$AN$84:$AY$103,8,0)</f>
        <v/>
      </c>
      <c r="AD41" s="68">
        <f>VLOOKUP($B41,第2期!$AN$84:$AY$103,7,0)</f>
        <v/>
      </c>
      <c r="AE41" s="66">
        <f>第2期!BD40</f>
        <v/>
      </c>
      <c r="AF41" s="67">
        <f>第2期!BV10</f>
        <v/>
      </c>
      <c r="AG41" s="68">
        <f>VLOOKUP($B41,第2期!$AN$84:$AY$103,8,0)</f>
        <v/>
      </c>
      <c r="AH41" s="68">
        <f>VLOOKUP($B41,第2期!$AN$84:$AY$103,7,0)</f>
        <v/>
      </c>
    </row>
    <row r="42">
      <c r="B42" s="1161">
        <f>B7</f>
        <v/>
      </c>
      <c r="C42" s="66">
        <f>第2期!AW41</f>
        <v/>
      </c>
      <c r="D42" s="67">
        <f>第2期!BO11</f>
        <v/>
      </c>
      <c r="E42" s="68">
        <f>VLOOKUP($B42,第2期!$AN$84:$AY$103,8,0)</f>
        <v/>
      </c>
      <c r="F42" s="68">
        <f>VLOOKUP($B42,第2期!$AN$84:$AY$103,7,0)</f>
        <v/>
      </c>
      <c r="G42" s="66">
        <f>第2期!AX41</f>
        <v/>
      </c>
      <c r="H42" s="67">
        <f>第2期!BP11</f>
        <v/>
      </c>
      <c r="I42" s="68">
        <f>VLOOKUP($B42,第2期!$AN$84:$AY$103,8,0)</f>
        <v/>
      </c>
      <c r="J42" s="68">
        <f>VLOOKUP($B42,第2期!$AN$84:$AY$103,7,0)</f>
        <v/>
      </c>
      <c r="K42" s="66">
        <f>第2期!AY41</f>
        <v/>
      </c>
      <c r="L42" s="67">
        <f>第2期!BQ11</f>
        <v/>
      </c>
      <c r="M42" s="68">
        <f>VLOOKUP($B42,第2期!$AN$84:$AY$103,8,0)</f>
        <v/>
      </c>
      <c r="N42" s="68">
        <f>VLOOKUP($B42,第2期!$AN$84:$AY$103,7,0)</f>
        <v/>
      </c>
      <c r="O42" s="66">
        <f>第2期!AZ41</f>
        <v/>
      </c>
      <c r="P42" s="67">
        <f>第2期!BR11</f>
        <v/>
      </c>
      <c r="Q42" s="68">
        <f>VLOOKUP($B42,第2期!$AN$84:$AY$103,8,0)</f>
        <v/>
      </c>
      <c r="R42" s="68">
        <f>VLOOKUP($B42,第2期!$AN$84:$AY$103,7,0)</f>
        <v/>
      </c>
      <c r="S42" s="66">
        <f>第2期!BA41</f>
        <v/>
      </c>
      <c r="T42" s="67">
        <f>第2期!BS11</f>
        <v/>
      </c>
      <c r="U42" s="68">
        <f>VLOOKUP($B42,第2期!$AN$84:$AY$103,8,0)</f>
        <v/>
      </c>
      <c r="V42" s="68">
        <f>VLOOKUP($B42,第2期!$AN$84:$AY$103,7,0)</f>
        <v/>
      </c>
      <c r="W42" s="66">
        <f>第2期!BB41</f>
        <v/>
      </c>
      <c r="X42" s="67">
        <f>第2期!BT11</f>
        <v/>
      </c>
      <c r="Y42" s="68">
        <f>VLOOKUP($B42,第2期!$AN$84:$AY$103,8,0)</f>
        <v/>
      </c>
      <c r="Z42" s="68">
        <f>VLOOKUP($B42,第2期!$AN$84:$AY$103,7,0)</f>
        <v/>
      </c>
      <c r="AA42" s="66">
        <f>第2期!BC41</f>
        <v/>
      </c>
      <c r="AB42" s="67">
        <f>第2期!BU11</f>
        <v/>
      </c>
      <c r="AC42" s="68">
        <f>VLOOKUP($B42,第2期!$AN$84:$AY$103,8,0)</f>
        <v/>
      </c>
      <c r="AD42" s="68">
        <f>VLOOKUP($B42,第2期!$AN$84:$AY$103,7,0)</f>
        <v/>
      </c>
      <c r="AE42" s="66">
        <f>第2期!BD41</f>
        <v/>
      </c>
      <c r="AF42" s="67">
        <f>第2期!BV11</f>
        <v/>
      </c>
      <c r="AG42" s="68">
        <f>VLOOKUP($B42,第2期!$AN$84:$AY$103,8,0)</f>
        <v/>
      </c>
      <c r="AH42" s="68">
        <f>VLOOKUP($B42,第2期!$AN$84:$AY$103,7,0)</f>
        <v/>
      </c>
    </row>
    <row r="43">
      <c r="B43" s="1161">
        <f>B8</f>
        <v/>
      </c>
      <c r="C43" s="66">
        <f>第2期!AW42</f>
        <v/>
      </c>
      <c r="D43" s="67">
        <f>第2期!BO12</f>
        <v/>
      </c>
      <c r="E43" s="68">
        <f>VLOOKUP($B43,第2期!$AN$84:$AY$103,8,0)</f>
        <v/>
      </c>
      <c r="F43" s="68">
        <f>VLOOKUP($B43,第2期!$AN$84:$AY$103,7,0)</f>
        <v/>
      </c>
      <c r="G43" s="66">
        <f>第2期!AX42</f>
        <v/>
      </c>
      <c r="H43" s="67">
        <f>第2期!BP12</f>
        <v/>
      </c>
      <c r="I43" s="68">
        <f>VLOOKUP($B43,第2期!$AN$84:$AY$103,8,0)</f>
        <v/>
      </c>
      <c r="J43" s="68">
        <f>VLOOKUP($B43,第2期!$AN$84:$AY$103,7,0)</f>
        <v/>
      </c>
      <c r="K43" s="66">
        <f>第2期!AY42</f>
        <v/>
      </c>
      <c r="L43" s="67">
        <f>第2期!BQ12</f>
        <v/>
      </c>
      <c r="M43" s="68">
        <f>VLOOKUP($B43,第2期!$AN$84:$AY$103,8,0)</f>
        <v/>
      </c>
      <c r="N43" s="68">
        <f>VLOOKUP($B43,第2期!$AN$84:$AY$103,7,0)</f>
        <v/>
      </c>
      <c r="O43" s="66">
        <f>第2期!AZ42</f>
        <v/>
      </c>
      <c r="P43" s="67">
        <f>第2期!BR12</f>
        <v/>
      </c>
      <c r="Q43" s="68">
        <f>VLOOKUP($B43,第2期!$AN$84:$AY$103,8,0)</f>
        <v/>
      </c>
      <c r="R43" s="68">
        <f>VLOOKUP($B43,第2期!$AN$84:$AY$103,7,0)</f>
        <v/>
      </c>
      <c r="S43" s="66">
        <f>第2期!BA42</f>
        <v/>
      </c>
      <c r="T43" s="67">
        <f>第2期!BS12</f>
        <v/>
      </c>
      <c r="U43" s="68">
        <f>VLOOKUP($B43,第2期!$AN$84:$AY$103,8,0)</f>
        <v/>
      </c>
      <c r="V43" s="68">
        <f>VLOOKUP($B43,第2期!$AN$84:$AY$103,7,0)</f>
        <v/>
      </c>
      <c r="W43" s="66">
        <f>第2期!BB42</f>
        <v/>
      </c>
      <c r="X43" s="67">
        <f>第2期!BT12</f>
        <v/>
      </c>
      <c r="Y43" s="68">
        <f>VLOOKUP($B43,第2期!$AN$84:$AY$103,8,0)</f>
        <v/>
      </c>
      <c r="Z43" s="68">
        <f>VLOOKUP($B43,第2期!$AN$84:$AY$103,7,0)</f>
        <v/>
      </c>
      <c r="AA43" s="66">
        <f>第2期!BC42</f>
        <v/>
      </c>
      <c r="AB43" s="67">
        <f>第2期!BU12</f>
        <v/>
      </c>
      <c r="AC43" s="68">
        <f>VLOOKUP($B43,第2期!$AN$84:$AY$103,8,0)</f>
        <v/>
      </c>
      <c r="AD43" s="68">
        <f>VLOOKUP($B43,第2期!$AN$84:$AY$103,7,0)</f>
        <v/>
      </c>
      <c r="AE43" s="66">
        <f>第2期!BD42</f>
        <v/>
      </c>
      <c r="AF43" s="67">
        <f>第2期!BV12</f>
        <v/>
      </c>
      <c r="AG43" s="68">
        <f>VLOOKUP($B43,第2期!$AN$84:$AY$103,8,0)</f>
        <v/>
      </c>
      <c r="AH43" s="68">
        <f>VLOOKUP($B43,第2期!$AN$84:$AY$103,7,0)</f>
        <v/>
      </c>
    </row>
    <row r="44">
      <c r="B44" s="1161">
        <f>B9</f>
        <v/>
      </c>
      <c r="C44" s="66">
        <f>第2期!AW43</f>
        <v/>
      </c>
      <c r="D44" s="67">
        <f>第2期!BO13</f>
        <v/>
      </c>
      <c r="E44" s="68">
        <f>VLOOKUP($B44,第2期!$AN$84:$AY$103,8,0)</f>
        <v/>
      </c>
      <c r="F44" s="68">
        <f>VLOOKUP($B44,第2期!$AN$84:$AY$103,7,0)</f>
        <v/>
      </c>
      <c r="G44" s="66">
        <f>第2期!AX43</f>
        <v/>
      </c>
      <c r="H44" s="67">
        <f>第2期!BP13</f>
        <v/>
      </c>
      <c r="I44" s="68">
        <f>VLOOKUP($B44,第2期!$AN$84:$AY$103,8,0)</f>
        <v/>
      </c>
      <c r="J44" s="68">
        <f>VLOOKUP($B44,第2期!$AN$84:$AY$103,7,0)</f>
        <v/>
      </c>
      <c r="K44" s="66">
        <f>第2期!AY43</f>
        <v/>
      </c>
      <c r="L44" s="67">
        <f>第2期!BQ13</f>
        <v/>
      </c>
      <c r="M44" s="68">
        <f>VLOOKUP($B44,第2期!$AN$84:$AY$103,8,0)</f>
        <v/>
      </c>
      <c r="N44" s="68">
        <f>VLOOKUP($B44,第2期!$AN$84:$AY$103,7,0)</f>
        <v/>
      </c>
      <c r="O44" s="66">
        <f>第2期!AZ43</f>
        <v/>
      </c>
      <c r="P44" s="67">
        <f>第2期!BR13</f>
        <v/>
      </c>
      <c r="Q44" s="68">
        <f>VLOOKUP($B44,第2期!$AN$84:$AY$103,8,0)</f>
        <v/>
      </c>
      <c r="R44" s="68">
        <f>VLOOKUP($B44,第2期!$AN$84:$AY$103,7,0)</f>
        <v/>
      </c>
      <c r="S44" s="66">
        <f>第2期!BA43</f>
        <v/>
      </c>
      <c r="T44" s="67">
        <f>第2期!BS13</f>
        <v/>
      </c>
      <c r="U44" s="68">
        <f>VLOOKUP($B44,第2期!$AN$84:$AY$103,8,0)</f>
        <v/>
      </c>
      <c r="V44" s="68">
        <f>VLOOKUP($B44,第2期!$AN$84:$AY$103,7,0)</f>
        <v/>
      </c>
      <c r="W44" s="66">
        <f>第2期!BB43</f>
        <v/>
      </c>
      <c r="X44" s="67">
        <f>第2期!BT13</f>
        <v/>
      </c>
      <c r="Y44" s="68">
        <f>VLOOKUP($B44,第2期!$AN$84:$AY$103,8,0)</f>
        <v/>
      </c>
      <c r="Z44" s="68">
        <f>VLOOKUP($B44,第2期!$AN$84:$AY$103,7,0)</f>
        <v/>
      </c>
      <c r="AA44" s="66">
        <f>第2期!BC43</f>
        <v/>
      </c>
      <c r="AB44" s="67">
        <f>第2期!BU13</f>
        <v/>
      </c>
      <c r="AC44" s="68">
        <f>VLOOKUP($B44,第2期!$AN$84:$AY$103,8,0)</f>
        <v/>
      </c>
      <c r="AD44" s="68">
        <f>VLOOKUP($B44,第2期!$AN$84:$AY$103,7,0)</f>
        <v/>
      </c>
      <c r="AE44" s="66">
        <f>第2期!BD43</f>
        <v/>
      </c>
      <c r="AF44" s="67">
        <f>第2期!BV13</f>
        <v/>
      </c>
      <c r="AG44" s="68">
        <f>VLOOKUP($B44,第2期!$AN$84:$AY$103,8,0)</f>
        <v/>
      </c>
      <c r="AH44" s="68">
        <f>VLOOKUP($B44,第2期!$AN$84:$AY$103,7,0)</f>
        <v/>
      </c>
    </row>
    <row r="45">
      <c r="B45" s="1161">
        <f>B10</f>
        <v/>
      </c>
      <c r="C45" s="66">
        <f>第2期!AW44</f>
        <v/>
      </c>
      <c r="D45" s="67">
        <f>第2期!BO14</f>
        <v/>
      </c>
      <c r="E45" s="68">
        <f>VLOOKUP($B45,第2期!$AN$84:$AY$103,8,0)</f>
        <v/>
      </c>
      <c r="F45" s="68">
        <f>VLOOKUP($B45,第2期!$AN$84:$AY$103,7,0)</f>
        <v/>
      </c>
      <c r="G45" s="66">
        <f>第2期!AX44</f>
        <v/>
      </c>
      <c r="H45" s="67">
        <f>第2期!BP14</f>
        <v/>
      </c>
      <c r="I45" s="68">
        <f>VLOOKUP($B45,第2期!$AN$84:$AY$103,8,0)</f>
        <v/>
      </c>
      <c r="J45" s="68">
        <f>VLOOKUP($B45,第2期!$AN$84:$AY$103,7,0)</f>
        <v/>
      </c>
      <c r="K45" s="66">
        <f>第2期!AY44</f>
        <v/>
      </c>
      <c r="L45" s="67">
        <f>第2期!BQ14</f>
        <v/>
      </c>
      <c r="M45" s="68">
        <f>VLOOKUP($B45,第2期!$AN$84:$AY$103,8,0)</f>
        <v/>
      </c>
      <c r="N45" s="68">
        <f>VLOOKUP($B45,第2期!$AN$84:$AY$103,7,0)</f>
        <v/>
      </c>
      <c r="O45" s="66">
        <f>第2期!AZ44</f>
        <v/>
      </c>
      <c r="P45" s="67">
        <f>第2期!BR14</f>
        <v/>
      </c>
      <c r="Q45" s="68">
        <f>VLOOKUP($B45,第2期!$AN$84:$AY$103,8,0)</f>
        <v/>
      </c>
      <c r="R45" s="68">
        <f>VLOOKUP($B45,第2期!$AN$84:$AY$103,7,0)</f>
        <v/>
      </c>
      <c r="S45" s="66">
        <f>第2期!BA44</f>
        <v/>
      </c>
      <c r="T45" s="67">
        <f>第2期!BS14</f>
        <v/>
      </c>
      <c r="U45" s="68">
        <f>VLOOKUP($B45,第2期!$AN$84:$AY$103,8,0)</f>
        <v/>
      </c>
      <c r="V45" s="68">
        <f>VLOOKUP($B45,第2期!$AN$84:$AY$103,7,0)</f>
        <v/>
      </c>
      <c r="W45" s="66">
        <f>第2期!BB44</f>
        <v/>
      </c>
      <c r="X45" s="67">
        <f>第2期!BT14</f>
        <v/>
      </c>
      <c r="Y45" s="68">
        <f>VLOOKUP($B45,第2期!$AN$84:$AY$103,8,0)</f>
        <v/>
      </c>
      <c r="Z45" s="68">
        <f>VLOOKUP($B45,第2期!$AN$84:$AY$103,7,0)</f>
        <v/>
      </c>
      <c r="AA45" s="66">
        <f>第2期!BC44</f>
        <v/>
      </c>
      <c r="AB45" s="67">
        <f>第2期!BU14</f>
        <v/>
      </c>
      <c r="AC45" s="68">
        <f>VLOOKUP($B45,第2期!$AN$84:$AY$103,8,0)</f>
        <v/>
      </c>
      <c r="AD45" s="68">
        <f>VLOOKUP($B45,第2期!$AN$84:$AY$103,7,0)</f>
        <v/>
      </c>
      <c r="AE45" s="66">
        <f>第2期!BD44</f>
        <v/>
      </c>
      <c r="AF45" s="67">
        <f>第2期!BV14</f>
        <v/>
      </c>
      <c r="AG45" s="68">
        <f>VLOOKUP($B45,第2期!$AN$84:$AY$103,8,0)</f>
        <v/>
      </c>
      <c r="AH45" s="68">
        <f>VLOOKUP($B45,第2期!$AN$84:$AY$103,7,0)</f>
        <v/>
      </c>
    </row>
    <row r="46">
      <c r="B46" s="1161">
        <f>B11</f>
        <v/>
      </c>
      <c r="C46" s="66">
        <f>第2期!AW45</f>
        <v/>
      </c>
      <c r="D46" s="67">
        <f>第2期!BO15</f>
        <v/>
      </c>
      <c r="E46" s="68">
        <f>VLOOKUP($B46,第2期!$AN$84:$AY$103,8,0)</f>
        <v/>
      </c>
      <c r="F46" s="68">
        <f>VLOOKUP($B46,第2期!$AN$84:$AY$103,7,0)</f>
        <v/>
      </c>
      <c r="G46" s="66">
        <f>第2期!AX45</f>
        <v/>
      </c>
      <c r="H46" s="67">
        <f>第2期!BP15</f>
        <v/>
      </c>
      <c r="I46" s="68">
        <f>VLOOKUP($B46,第2期!$AN$84:$AY$103,8,0)</f>
        <v/>
      </c>
      <c r="J46" s="68">
        <f>VLOOKUP($B46,第2期!$AN$84:$AY$103,7,0)</f>
        <v/>
      </c>
      <c r="K46" s="66">
        <f>第2期!AY45</f>
        <v/>
      </c>
      <c r="L46" s="67">
        <f>第2期!BQ15</f>
        <v/>
      </c>
      <c r="M46" s="68">
        <f>VLOOKUP($B46,第2期!$AN$84:$AY$103,8,0)</f>
        <v/>
      </c>
      <c r="N46" s="68">
        <f>VLOOKUP($B46,第2期!$AN$84:$AY$103,7,0)</f>
        <v/>
      </c>
      <c r="O46" s="66">
        <f>第2期!AZ45</f>
        <v/>
      </c>
      <c r="P46" s="67">
        <f>第2期!BR15</f>
        <v/>
      </c>
      <c r="Q46" s="68">
        <f>VLOOKUP($B46,第2期!$AN$84:$AY$103,8,0)</f>
        <v/>
      </c>
      <c r="R46" s="68">
        <f>VLOOKUP($B46,第2期!$AN$84:$AY$103,7,0)</f>
        <v/>
      </c>
      <c r="S46" s="66">
        <f>第2期!BA45</f>
        <v/>
      </c>
      <c r="T46" s="67">
        <f>第2期!BS15</f>
        <v/>
      </c>
      <c r="U46" s="68">
        <f>VLOOKUP($B46,第2期!$AN$84:$AY$103,8,0)</f>
        <v/>
      </c>
      <c r="V46" s="68">
        <f>VLOOKUP($B46,第2期!$AN$84:$AY$103,7,0)</f>
        <v/>
      </c>
      <c r="W46" s="66">
        <f>第2期!BB45</f>
        <v/>
      </c>
      <c r="X46" s="67">
        <f>第2期!BT15</f>
        <v/>
      </c>
      <c r="Y46" s="68">
        <f>VLOOKUP($B46,第2期!$AN$84:$AY$103,8,0)</f>
        <v/>
      </c>
      <c r="Z46" s="68">
        <f>VLOOKUP($B46,第2期!$AN$84:$AY$103,7,0)</f>
        <v/>
      </c>
      <c r="AA46" s="66">
        <f>第2期!BC45</f>
        <v/>
      </c>
      <c r="AB46" s="67">
        <f>第2期!BU15</f>
        <v/>
      </c>
      <c r="AC46" s="68">
        <f>VLOOKUP($B46,第2期!$AN$84:$AY$103,8,0)</f>
        <v/>
      </c>
      <c r="AD46" s="68">
        <f>VLOOKUP($B46,第2期!$AN$84:$AY$103,7,0)</f>
        <v/>
      </c>
      <c r="AE46" s="66">
        <f>第2期!BD45</f>
        <v/>
      </c>
      <c r="AF46" s="67">
        <f>第2期!BV15</f>
        <v/>
      </c>
      <c r="AG46" s="68">
        <f>VLOOKUP($B46,第2期!$AN$84:$AY$103,8,0)</f>
        <v/>
      </c>
      <c r="AH46" s="68">
        <f>VLOOKUP($B46,第2期!$AN$84:$AY$103,7,0)</f>
        <v/>
      </c>
    </row>
    <row r="47">
      <c r="B47" s="1161">
        <f>B12</f>
        <v/>
      </c>
      <c r="C47" s="66">
        <f>第2期!AW46</f>
        <v/>
      </c>
      <c r="D47" s="67">
        <f>第2期!BO16</f>
        <v/>
      </c>
      <c r="E47" s="68">
        <f>VLOOKUP($B47,第2期!$AN$84:$AY$103,8,0)</f>
        <v/>
      </c>
      <c r="F47" s="68">
        <f>VLOOKUP($B47,第2期!$AN$84:$AY$103,7,0)</f>
        <v/>
      </c>
      <c r="G47" s="66">
        <f>第2期!AX46</f>
        <v/>
      </c>
      <c r="H47" s="67">
        <f>第2期!BP16</f>
        <v/>
      </c>
      <c r="I47" s="68">
        <f>VLOOKUP($B47,第2期!$AN$84:$AY$103,8,0)</f>
        <v/>
      </c>
      <c r="J47" s="68">
        <f>VLOOKUP($B47,第2期!$AN$84:$AY$103,7,0)</f>
        <v/>
      </c>
      <c r="K47" s="66">
        <f>第2期!AY46</f>
        <v/>
      </c>
      <c r="L47" s="67">
        <f>第2期!BQ16</f>
        <v/>
      </c>
      <c r="M47" s="68">
        <f>VLOOKUP($B47,第2期!$AN$84:$AY$103,8,0)</f>
        <v/>
      </c>
      <c r="N47" s="68">
        <f>VLOOKUP($B47,第2期!$AN$84:$AY$103,7,0)</f>
        <v/>
      </c>
      <c r="O47" s="66">
        <f>第2期!AZ46</f>
        <v/>
      </c>
      <c r="P47" s="67">
        <f>第2期!BR16</f>
        <v/>
      </c>
      <c r="Q47" s="68">
        <f>VLOOKUP($B47,第2期!$AN$84:$AY$103,8,0)</f>
        <v/>
      </c>
      <c r="R47" s="68">
        <f>VLOOKUP($B47,第2期!$AN$84:$AY$103,7,0)</f>
        <v/>
      </c>
      <c r="S47" s="66">
        <f>第2期!BA46</f>
        <v/>
      </c>
      <c r="T47" s="67">
        <f>第2期!BS16</f>
        <v/>
      </c>
      <c r="U47" s="68">
        <f>VLOOKUP($B47,第2期!$AN$84:$AY$103,8,0)</f>
        <v/>
      </c>
      <c r="V47" s="68">
        <f>VLOOKUP($B47,第2期!$AN$84:$AY$103,7,0)</f>
        <v/>
      </c>
      <c r="W47" s="66">
        <f>第2期!BB46</f>
        <v/>
      </c>
      <c r="X47" s="67">
        <f>第2期!BT16</f>
        <v/>
      </c>
      <c r="Y47" s="68">
        <f>VLOOKUP($B47,第2期!$AN$84:$AY$103,8,0)</f>
        <v/>
      </c>
      <c r="Z47" s="68">
        <f>VLOOKUP($B47,第2期!$AN$84:$AY$103,7,0)</f>
        <v/>
      </c>
      <c r="AA47" s="66">
        <f>第2期!BC46</f>
        <v/>
      </c>
      <c r="AB47" s="67">
        <f>第2期!BU16</f>
        <v/>
      </c>
      <c r="AC47" s="68">
        <f>VLOOKUP($B47,第2期!$AN$84:$AY$103,8,0)</f>
        <v/>
      </c>
      <c r="AD47" s="68">
        <f>VLOOKUP($B47,第2期!$AN$84:$AY$103,7,0)</f>
        <v/>
      </c>
      <c r="AE47" s="66">
        <f>第2期!BD46</f>
        <v/>
      </c>
      <c r="AF47" s="67">
        <f>第2期!BV16</f>
        <v/>
      </c>
      <c r="AG47" s="68">
        <f>VLOOKUP($B47,第2期!$AN$84:$AY$103,8,0)</f>
        <v/>
      </c>
      <c r="AH47" s="68">
        <f>VLOOKUP($B47,第2期!$AN$84:$AY$103,7,0)</f>
        <v/>
      </c>
    </row>
    <row r="48">
      <c r="B48" s="1161">
        <f>B13</f>
        <v/>
      </c>
      <c r="C48" s="66">
        <f>第2期!AW47</f>
        <v/>
      </c>
      <c r="D48" s="67">
        <f>第2期!BO17</f>
        <v/>
      </c>
      <c r="E48" s="68">
        <f>VLOOKUP($B48,第2期!$AN$84:$AY$103,8,0)</f>
        <v/>
      </c>
      <c r="F48" s="68">
        <f>VLOOKUP($B48,第2期!$AN$84:$AY$103,7,0)</f>
        <v/>
      </c>
      <c r="G48" s="66">
        <f>第2期!AX47</f>
        <v/>
      </c>
      <c r="H48" s="67">
        <f>第2期!BP17</f>
        <v/>
      </c>
      <c r="I48" s="68">
        <f>VLOOKUP($B48,第2期!$AN$84:$AY$103,8,0)</f>
        <v/>
      </c>
      <c r="J48" s="68">
        <f>VLOOKUP($B48,第2期!$AN$84:$AY$103,7,0)</f>
        <v/>
      </c>
      <c r="K48" s="66">
        <f>第2期!AY47</f>
        <v/>
      </c>
      <c r="L48" s="67">
        <f>第2期!BQ17</f>
        <v/>
      </c>
      <c r="M48" s="68">
        <f>VLOOKUP($B48,第2期!$AN$84:$AY$103,8,0)</f>
        <v/>
      </c>
      <c r="N48" s="68">
        <f>VLOOKUP($B48,第2期!$AN$84:$AY$103,7,0)</f>
        <v/>
      </c>
      <c r="O48" s="66">
        <f>第2期!AZ47</f>
        <v/>
      </c>
      <c r="P48" s="67">
        <f>第2期!BR17</f>
        <v/>
      </c>
      <c r="Q48" s="68">
        <f>VLOOKUP($B48,第2期!$AN$84:$AY$103,8,0)</f>
        <v/>
      </c>
      <c r="R48" s="68">
        <f>VLOOKUP($B48,第2期!$AN$84:$AY$103,7,0)</f>
        <v/>
      </c>
      <c r="S48" s="66">
        <f>第2期!BA47</f>
        <v/>
      </c>
      <c r="T48" s="67">
        <f>第2期!BS17</f>
        <v/>
      </c>
      <c r="U48" s="68">
        <f>VLOOKUP($B48,第2期!$AN$84:$AY$103,8,0)</f>
        <v/>
      </c>
      <c r="V48" s="68">
        <f>VLOOKUP($B48,第2期!$AN$84:$AY$103,7,0)</f>
        <v/>
      </c>
      <c r="W48" s="66">
        <f>第2期!BB47</f>
        <v/>
      </c>
      <c r="X48" s="67">
        <f>第2期!BT17</f>
        <v/>
      </c>
      <c r="Y48" s="68">
        <f>VLOOKUP($B48,第2期!$AN$84:$AY$103,8,0)</f>
        <v/>
      </c>
      <c r="Z48" s="68">
        <f>VLOOKUP($B48,第2期!$AN$84:$AY$103,7,0)</f>
        <v/>
      </c>
      <c r="AA48" s="66">
        <f>第2期!BC47</f>
        <v/>
      </c>
      <c r="AB48" s="67">
        <f>第2期!BU17</f>
        <v/>
      </c>
      <c r="AC48" s="68">
        <f>VLOOKUP($B48,第2期!$AN$84:$AY$103,8,0)</f>
        <v/>
      </c>
      <c r="AD48" s="68">
        <f>VLOOKUP($B48,第2期!$AN$84:$AY$103,7,0)</f>
        <v/>
      </c>
      <c r="AE48" s="66">
        <f>第2期!BD47</f>
        <v/>
      </c>
      <c r="AF48" s="67">
        <f>第2期!BV17</f>
        <v/>
      </c>
      <c r="AG48" s="68">
        <f>VLOOKUP($B48,第2期!$AN$84:$AY$103,8,0)</f>
        <v/>
      </c>
      <c r="AH48" s="68">
        <f>VLOOKUP($B48,第2期!$AN$84:$AY$103,7,0)</f>
        <v/>
      </c>
    </row>
    <row r="49">
      <c r="B49" s="1161">
        <f>B14</f>
        <v/>
      </c>
      <c r="C49" s="66">
        <f>第2期!AW48</f>
        <v/>
      </c>
      <c r="D49" s="67">
        <f>第2期!BO18</f>
        <v/>
      </c>
      <c r="E49" s="68">
        <f>VLOOKUP($B49,第2期!$AN$84:$AY$103,8,0)</f>
        <v/>
      </c>
      <c r="F49" s="68">
        <f>VLOOKUP($B49,第2期!$AN$84:$AY$103,7,0)</f>
        <v/>
      </c>
      <c r="G49" s="66">
        <f>第2期!AX48</f>
        <v/>
      </c>
      <c r="H49" s="67">
        <f>第2期!BP18</f>
        <v/>
      </c>
      <c r="I49" s="68">
        <f>VLOOKUP($B49,第2期!$AN$84:$AY$103,8,0)</f>
        <v/>
      </c>
      <c r="J49" s="68">
        <f>VLOOKUP($B49,第2期!$AN$84:$AY$103,7,0)</f>
        <v/>
      </c>
      <c r="K49" s="66">
        <f>第2期!AY48</f>
        <v/>
      </c>
      <c r="L49" s="67">
        <f>第2期!BQ18</f>
        <v/>
      </c>
      <c r="M49" s="68">
        <f>VLOOKUP($B49,第2期!$AN$84:$AY$103,8,0)</f>
        <v/>
      </c>
      <c r="N49" s="68">
        <f>VLOOKUP($B49,第2期!$AN$84:$AY$103,7,0)</f>
        <v/>
      </c>
      <c r="O49" s="66">
        <f>第2期!AZ48</f>
        <v/>
      </c>
      <c r="P49" s="67">
        <f>第2期!BR18</f>
        <v/>
      </c>
      <c r="Q49" s="68">
        <f>VLOOKUP($B49,第2期!$AN$84:$AY$103,8,0)</f>
        <v/>
      </c>
      <c r="R49" s="68">
        <f>VLOOKUP($B49,第2期!$AN$84:$AY$103,7,0)</f>
        <v/>
      </c>
      <c r="S49" s="66">
        <f>第2期!BA48</f>
        <v/>
      </c>
      <c r="T49" s="67">
        <f>第2期!BS18</f>
        <v/>
      </c>
      <c r="U49" s="68">
        <f>VLOOKUP($B49,第2期!$AN$84:$AY$103,8,0)</f>
        <v/>
      </c>
      <c r="V49" s="68">
        <f>VLOOKUP($B49,第2期!$AN$84:$AY$103,7,0)</f>
        <v/>
      </c>
      <c r="W49" s="66">
        <f>第2期!BB48</f>
        <v/>
      </c>
      <c r="X49" s="67">
        <f>第2期!BT18</f>
        <v/>
      </c>
      <c r="Y49" s="68">
        <f>VLOOKUP($B49,第2期!$AN$84:$AY$103,8,0)</f>
        <v/>
      </c>
      <c r="Z49" s="68">
        <f>VLOOKUP($B49,第2期!$AN$84:$AY$103,7,0)</f>
        <v/>
      </c>
      <c r="AA49" s="66">
        <f>第2期!BC48</f>
        <v/>
      </c>
      <c r="AB49" s="67">
        <f>第2期!BU18</f>
        <v/>
      </c>
      <c r="AC49" s="68">
        <f>VLOOKUP($B49,第2期!$AN$84:$AY$103,8,0)</f>
        <v/>
      </c>
      <c r="AD49" s="68">
        <f>VLOOKUP($B49,第2期!$AN$84:$AY$103,7,0)</f>
        <v/>
      </c>
      <c r="AE49" s="66">
        <f>第2期!BD48</f>
        <v/>
      </c>
      <c r="AF49" s="67">
        <f>第2期!BV18</f>
        <v/>
      </c>
      <c r="AG49" s="68">
        <f>VLOOKUP($B49,第2期!$AN$84:$AY$103,8,0)</f>
        <v/>
      </c>
      <c r="AH49" s="68">
        <f>VLOOKUP($B49,第2期!$AN$84:$AY$103,7,0)</f>
        <v/>
      </c>
    </row>
    <row r="50">
      <c r="B50" s="1161">
        <f>B15</f>
        <v/>
      </c>
      <c r="C50" s="66">
        <f>第2期!AW49</f>
        <v/>
      </c>
      <c r="D50" s="67">
        <f>第2期!BO19</f>
        <v/>
      </c>
      <c r="E50" s="68">
        <f>VLOOKUP($B50,第2期!$AN$84:$AY$103,8,0)</f>
        <v/>
      </c>
      <c r="F50" s="68">
        <f>VLOOKUP($B50,第2期!$AN$84:$AY$103,7,0)</f>
        <v/>
      </c>
      <c r="G50" s="66">
        <f>第2期!AX49</f>
        <v/>
      </c>
      <c r="H50" s="67">
        <f>第2期!BP19</f>
        <v/>
      </c>
      <c r="I50" s="68">
        <f>VLOOKUP($B50,第2期!$AN$84:$AY$103,8,0)</f>
        <v/>
      </c>
      <c r="J50" s="68">
        <f>VLOOKUP($B50,第2期!$AN$84:$AY$103,7,0)</f>
        <v/>
      </c>
      <c r="K50" s="66">
        <f>第2期!AY49</f>
        <v/>
      </c>
      <c r="L50" s="67">
        <f>第2期!BQ19</f>
        <v/>
      </c>
      <c r="M50" s="68">
        <f>VLOOKUP($B50,第2期!$AN$84:$AY$103,8,0)</f>
        <v/>
      </c>
      <c r="N50" s="68">
        <f>VLOOKUP($B50,第2期!$AN$84:$AY$103,7,0)</f>
        <v/>
      </c>
      <c r="O50" s="66">
        <f>第2期!AZ49</f>
        <v/>
      </c>
      <c r="P50" s="67">
        <f>第2期!BR19</f>
        <v/>
      </c>
      <c r="Q50" s="68">
        <f>VLOOKUP($B50,第2期!$AN$84:$AY$103,8,0)</f>
        <v/>
      </c>
      <c r="R50" s="68">
        <f>VLOOKUP($B50,第2期!$AN$84:$AY$103,7,0)</f>
        <v/>
      </c>
      <c r="S50" s="66">
        <f>第2期!BA49</f>
        <v/>
      </c>
      <c r="T50" s="67">
        <f>第2期!BS19</f>
        <v/>
      </c>
      <c r="U50" s="68">
        <f>VLOOKUP($B50,第2期!$AN$84:$AY$103,8,0)</f>
        <v/>
      </c>
      <c r="V50" s="68">
        <f>VLOOKUP($B50,第2期!$AN$84:$AY$103,7,0)</f>
        <v/>
      </c>
      <c r="W50" s="66">
        <f>第2期!BB49</f>
        <v/>
      </c>
      <c r="X50" s="67">
        <f>第2期!BT19</f>
        <v/>
      </c>
      <c r="Y50" s="68">
        <f>VLOOKUP($B50,第2期!$AN$84:$AY$103,8,0)</f>
        <v/>
      </c>
      <c r="Z50" s="68">
        <f>VLOOKUP($B50,第2期!$AN$84:$AY$103,7,0)</f>
        <v/>
      </c>
      <c r="AA50" s="66">
        <f>第2期!BC49</f>
        <v/>
      </c>
      <c r="AB50" s="67">
        <f>第2期!BU19</f>
        <v/>
      </c>
      <c r="AC50" s="68">
        <f>VLOOKUP($B50,第2期!$AN$84:$AY$103,8,0)</f>
        <v/>
      </c>
      <c r="AD50" s="68">
        <f>VLOOKUP($B50,第2期!$AN$84:$AY$103,7,0)</f>
        <v/>
      </c>
      <c r="AE50" s="66">
        <f>第2期!BD49</f>
        <v/>
      </c>
      <c r="AF50" s="67">
        <f>第2期!BV19</f>
        <v/>
      </c>
      <c r="AG50" s="68">
        <f>VLOOKUP($B50,第2期!$AN$84:$AY$103,8,0)</f>
        <v/>
      </c>
      <c r="AH50" s="68">
        <f>VLOOKUP($B50,第2期!$AN$84:$AY$103,7,0)</f>
        <v/>
      </c>
    </row>
    <row r="51">
      <c r="B51" s="1161">
        <f>B16</f>
        <v/>
      </c>
      <c r="C51" s="66">
        <f>第2期!AW50</f>
        <v/>
      </c>
      <c r="D51" s="67">
        <f>第2期!BO20</f>
        <v/>
      </c>
      <c r="E51" s="68">
        <f>VLOOKUP($B51,第2期!$AN$84:$AY$103,8,0)</f>
        <v/>
      </c>
      <c r="F51" s="68">
        <f>VLOOKUP($B51,第2期!$AN$84:$AY$103,7,0)</f>
        <v/>
      </c>
      <c r="G51" s="66">
        <f>第2期!AX50</f>
        <v/>
      </c>
      <c r="H51" s="67">
        <f>第2期!BP20</f>
        <v/>
      </c>
      <c r="I51" s="68">
        <f>VLOOKUP($B51,第2期!$AN$84:$AY$103,8,0)</f>
        <v/>
      </c>
      <c r="J51" s="68">
        <f>VLOOKUP($B51,第2期!$AN$84:$AY$103,7,0)</f>
        <v/>
      </c>
      <c r="K51" s="66">
        <f>第2期!AY50</f>
        <v/>
      </c>
      <c r="L51" s="67">
        <f>第2期!BQ20</f>
        <v/>
      </c>
      <c r="M51" s="68">
        <f>VLOOKUP($B51,第2期!$AN$84:$AY$103,8,0)</f>
        <v/>
      </c>
      <c r="N51" s="68">
        <f>VLOOKUP($B51,第2期!$AN$84:$AY$103,7,0)</f>
        <v/>
      </c>
      <c r="O51" s="66">
        <f>第2期!AZ50</f>
        <v/>
      </c>
      <c r="P51" s="67">
        <f>第2期!BR20</f>
        <v/>
      </c>
      <c r="Q51" s="68">
        <f>VLOOKUP($B51,第2期!$AN$84:$AY$103,8,0)</f>
        <v/>
      </c>
      <c r="R51" s="68">
        <f>VLOOKUP($B51,第2期!$AN$84:$AY$103,7,0)</f>
        <v/>
      </c>
      <c r="S51" s="66">
        <f>第2期!BA50</f>
        <v/>
      </c>
      <c r="T51" s="67">
        <f>第2期!BS20</f>
        <v/>
      </c>
      <c r="U51" s="68">
        <f>VLOOKUP($B51,第2期!$AN$84:$AY$103,8,0)</f>
        <v/>
      </c>
      <c r="V51" s="68">
        <f>VLOOKUP($B51,第2期!$AN$84:$AY$103,7,0)</f>
        <v/>
      </c>
      <c r="W51" s="66">
        <f>第2期!BB50</f>
        <v/>
      </c>
      <c r="X51" s="67">
        <f>第2期!BT20</f>
        <v/>
      </c>
      <c r="Y51" s="68">
        <f>VLOOKUP($B51,第2期!$AN$84:$AY$103,8,0)</f>
        <v/>
      </c>
      <c r="Z51" s="68">
        <f>VLOOKUP($B51,第2期!$AN$84:$AY$103,7,0)</f>
        <v/>
      </c>
      <c r="AA51" s="66">
        <f>第2期!BC50</f>
        <v/>
      </c>
      <c r="AB51" s="67">
        <f>第2期!BU20</f>
        <v/>
      </c>
      <c r="AC51" s="68">
        <f>VLOOKUP($B51,第2期!$AN$84:$AY$103,8,0)</f>
        <v/>
      </c>
      <c r="AD51" s="68">
        <f>VLOOKUP($B51,第2期!$AN$84:$AY$103,7,0)</f>
        <v/>
      </c>
      <c r="AE51" s="66">
        <f>第2期!BD50</f>
        <v/>
      </c>
      <c r="AF51" s="67">
        <f>第2期!BV20</f>
        <v/>
      </c>
      <c r="AG51" s="68">
        <f>VLOOKUP($B51,第2期!$AN$84:$AY$103,8,0)</f>
        <v/>
      </c>
      <c r="AH51" s="68">
        <f>VLOOKUP($B51,第2期!$AN$84:$AY$103,7,0)</f>
        <v/>
      </c>
    </row>
    <row r="52">
      <c r="B52" s="1161">
        <f>B17</f>
        <v/>
      </c>
      <c r="C52" s="66">
        <f>第2期!AW51</f>
        <v/>
      </c>
      <c r="D52" s="67">
        <f>第2期!BO21</f>
        <v/>
      </c>
      <c r="E52" s="68">
        <f>VLOOKUP($B52,第2期!$AN$84:$AY$103,8,0)</f>
        <v/>
      </c>
      <c r="F52" s="68">
        <f>VLOOKUP($B52,第2期!$AN$84:$AY$103,7,0)</f>
        <v/>
      </c>
      <c r="G52" s="66">
        <f>第2期!AX51</f>
        <v/>
      </c>
      <c r="H52" s="67">
        <f>第2期!BP21</f>
        <v/>
      </c>
      <c r="I52" s="68">
        <f>VLOOKUP($B52,第2期!$AN$84:$AY$103,8,0)</f>
        <v/>
      </c>
      <c r="J52" s="68">
        <f>VLOOKUP($B52,第2期!$AN$84:$AY$103,7,0)</f>
        <v/>
      </c>
      <c r="K52" s="66">
        <f>第2期!AY51</f>
        <v/>
      </c>
      <c r="L52" s="67">
        <f>第2期!BQ21</f>
        <v/>
      </c>
      <c r="M52" s="68">
        <f>VLOOKUP($B52,第2期!$AN$84:$AY$103,8,0)</f>
        <v/>
      </c>
      <c r="N52" s="68">
        <f>VLOOKUP($B52,第2期!$AN$84:$AY$103,7,0)</f>
        <v/>
      </c>
      <c r="O52" s="66">
        <f>第2期!AZ51</f>
        <v/>
      </c>
      <c r="P52" s="67">
        <f>第2期!BR21</f>
        <v/>
      </c>
      <c r="Q52" s="68">
        <f>VLOOKUP($B52,第2期!$AN$84:$AY$103,8,0)</f>
        <v/>
      </c>
      <c r="R52" s="68">
        <f>VLOOKUP($B52,第2期!$AN$84:$AY$103,7,0)</f>
        <v/>
      </c>
      <c r="S52" s="66">
        <f>第2期!BA51</f>
        <v/>
      </c>
      <c r="T52" s="67">
        <f>第2期!BS21</f>
        <v/>
      </c>
      <c r="U52" s="68">
        <f>VLOOKUP($B52,第2期!$AN$84:$AY$103,8,0)</f>
        <v/>
      </c>
      <c r="V52" s="68">
        <f>VLOOKUP($B52,第2期!$AN$84:$AY$103,7,0)</f>
        <v/>
      </c>
      <c r="W52" s="66">
        <f>第2期!BB51</f>
        <v/>
      </c>
      <c r="X52" s="67">
        <f>第2期!BT21</f>
        <v/>
      </c>
      <c r="Y52" s="68">
        <f>VLOOKUP($B52,第2期!$AN$84:$AY$103,8,0)</f>
        <v/>
      </c>
      <c r="Z52" s="68">
        <f>VLOOKUP($B52,第2期!$AN$84:$AY$103,7,0)</f>
        <v/>
      </c>
      <c r="AA52" s="66">
        <f>第2期!BC51</f>
        <v/>
      </c>
      <c r="AB52" s="67">
        <f>第2期!BU21</f>
        <v/>
      </c>
      <c r="AC52" s="68">
        <f>VLOOKUP($B52,第2期!$AN$84:$AY$103,8,0)</f>
        <v/>
      </c>
      <c r="AD52" s="68">
        <f>VLOOKUP($B52,第2期!$AN$84:$AY$103,7,0)</f>
        <v/>
      </c>
      <c r="AE52" s="66">
        <f>第2期!BD51</f>
        <v/>
      </c>
      <c r="AF52" s="67">
        <f>第2期!BV21</f>
        <v/>
      </c>
      <c r="AG52" s="68">
        <f>VLOOKUP($B52,第2期!$AN$84:$AY$103,8,0)</f>
        <v/>
      </c>
      <c r="AH52" s="68">
        <f>VLOOKUP($B52,第2期!$AN$84:$AY$103,7,0)</f>
        <v/>
      </c>
    </row>
    <row r="53">
      <c r="B53" s="1161">
        <f>B18</f>
        <v/>
      </c>
      <c r="C53" s="66">
        <f>第2期!AW52</f>
        <v/>
      </c>
      <c r="D53" s="67">
        <f>第2期!BO22</f>
        <v/>
      </c>
      <c r="E53" s="68">
        <f>VLOOKUP($B53,第2期!$AN$84:$AY$103,8,0)</f>
        <v/>
      </c>
      <c r="F53" s="68">
        <f>VLOOKUP($B53,第2期!$AN$84:$AY$103,7,0)</f>
        <v/>
      </c>
      <c r="G53" s="66">
        <f>第2期!AX52</f>
        <v/>
      </c>
      <c r="H53" s="67">
        <f>第2期!BP22</f>
        <v/>
      </c>
      <c r="I53" s="68">
        <f>VLOOKUP($B53,第2期!$AN$84:$AY$103,8,0)</f>
        <v/>
      </c>
      <c r="J53" s="68">
        <f>VLOOKUP($B53,第2期!$AN$84:$AY$103,7,0)</f>
        <v/>
      </c>
      <c r="K53" s="66">
        <f>第2期!AY52</f>
        <v/>
      </c>
      <c r="L53" s="67">
        <f>第2期!BQ22</f>
        <v/>
      </c>
      <c r="M53" s="68">
        <f>VLOOKUP($B53,第2期!$AN$84:$AY$103,8,0)</f>
        <v/>
      </c>
      <c r="N53" s="68">
        <f>VLOOKUP($B53,第2期!$AN$84:$AY$103,7,0)</f>
        <v/>
      </c>
      <c r="O53" s="66">
        <f>第2期!AZ52</f>
        <v/>
      </c>
      <c r="P53" s="67">
        <f>第2期!BR22</f>
        <v/>
      </c>
      <c r="Q53" s="68">
        <f>VLOOKUP($B53,第2期!$AN$84:$AY$103,8,0)</f>
        <v/>
      </c>
      <c r="R53" s="68">
        <f>VLOOKUP($B53,第2期!$AN$84:$AY$103,7,0)</f>
        <v/>
      </c>
      <c r="S53" s="66">
        <f>第2期!BA52</f>
        <v/>
      </c>
      <c r="T53" s="67">
        <f>第2期!BS22</f>
        <v/>
      </c>
      <c r="U53" s="68">
        <f>VLOOKUP($B53,第2期!$AN$84:$AY$103,8,0)</f>
        <v/>
      </c>
      <c r="V53" s="68">
        <f>VLOOKUP($B53,第2期!$AN$84:$AY$103,7,0)</f>
        <v/>
      </c>
      <c r="W53" s="66">
        <f>第2期!BB52</f>
        <v/>
      </c>
      <c r="X53" s="67">
        <f>第2期!BT22</f>
        <v/>
      </c>
      <c r="Y53" s="68">
        <f>VLOOKUP($B53,第2期!$AN$84:$AY$103,8,0)</f>
        <v/>
      </c>
      <c r="Z53" s="68">
        <f>VLOOKUP($B53,第2期!$AN$84:$AY$103,7,0)</f>
        <v/>
      </c>
      <c r="AA53" s="66">
        <f>第2期!BC52</f>
        <v/>
      </c>
      <c r="AB53" s="67">
        <f>第2期!BU22</f>
        <v/>
      </c>
      <c r="AC53" s="68">
        <f>VLOOKUP($B53,第2期!$AN$84:$AY$103,8,0)</f>
        <v/>
      </c>
      <c r="AD53" s="68">
        <f>VLOOKUP($B53,第2期!$AN$84:$AY$103,7,0)</f>
        <v/>
      </c>
      <c r="AE53" s="66">
        <f>第2期!BD52</f>
        <v/>
      </c>
      <c r="AF53" s="67">
        <f>第2期!BV22</f>
        <v/>
      </c>
      <c r="AG53" s="68">
        <f>VLOOKUP($B53,第2期!$AN$84:$AY$103,8,0)</f>
        <v/>
      </c>
      <c r="AH53" s="68">
        <f>VLOOKUP($B53,第2期!$AN$84:$AY$103,7,0)</f>
        <v/>
      </c>
    </row>
    <row r="54">
      <c r="B54" s="1161">
        <f>B19</f>
        <v/>
      </c>
      <c r="C54" s="66">
        <f>第2期!AW53</f>
        <v/>
      </c>
      <c r="D54" s="67">
        <f>第2期!BO23</f>
        <v/>
      </c>
      <c r="E54" s="68">
        <f>VLOOKUP($B54,第2期!$AN$84:$AY$103,8,0)</f>
        <v/>
      </c>
      <c r="F54" s="68">
        <f>VLOOKUP($B54,第2期!$AN$84:$AY$103,7,0)</f>
        <v/>
      </c>
      <c r="G54" s="66">
        <f>第2期!AX53</f>
        <v/>
      </c>
      <c r="H54" s="67">
        <f>第2期!BP23</f>
        <v/>
      </c>
      <c r="I54" s="68">
        <f>VLOOKUP($B54,第2期!$AN$84:$AY$103,8,0)</f>
        <v/>
      </c>
      <c r="J54" s="68">
        <f>VLOOKUP($B54,第2期!$AN$84:$AY$103,7,0)</f>
        <v/>
      </c>
      <c r="K54" s="66">
        <f>第2期!AY53</f>
        <v/>
      </c>
      <c r="L54" s="67">
        <f>第2期!BQ23</f>
        <v/>
      </c>
      <c r="M54" s="68">
        <f>VLOOKUP($B54,第2期!$AN$84:$AY$103,8,0)</f>
        <v/>
      </c>
      <c r="N54" s="68">
        <f>VLOOKUP($B54,第2期!$AN$84:$AY$103,7,0)</f>
        <v/>
      </c>
      <c r="O54" s="66">
        <f>第2期!AZ53</f>
        <v/>
      </c>
      <c r="P54" s="67">
        <f>第2期!BR23</f>
        <v/>
      </c>
      <c r="Q54" s="68">
        <f>VLOOKUP($B54,第2期!$AN$84:$AY$103,8,0)</f>
        <v/>
      </c>
      <c r="R54" s="68">
        <f>VLOOKUP($B54,第2期!$AN$84:$AY$103,7,0)</f>
        <v/>
      </c>
      <c r="S54" s="66">
        <f>第2期!BA53</f>
        <v/>
      </c>
      <c r="T54" s="67">
        <f>第2期!BS23</f>
        <v/>
      </c>
      <c r="U54" s="68">
        <f>VLOOKUP($B54,第2期!$AN$84:$AY$103,8,0)</f>
        <v/>
      </c>
      <c r="V54" s="68">
        <f>VLOOKUP($B54,第2期!$AN$84:$AY$103,7,0)</f>
        <v/>
      </c>
      <c r="W54" s="66">
        <f>第2期!BB53</f>
        <v/>
      </c>
      <c r="X54" s="67">
        <f>第2期!BT23</f>
        <v/>
      </c>
      <c r="Y54" s="68">
        <f>VLOOKUP($B54,第2期!$AN$84:$AY$103,8,0)</f>
        <v/>
      </c>
      <c r="Z54" s="68">
        <f>VLOOKUP($B54,第2期!$AN$84:$AY$103,7,0)</f>
        <v/>
      </c>
      <c r="AA54" s="66">
        <f>第2期!BC53</f>
        <v/>
      </c>
      <c r="AB54" s="67">
        <f>第2期!BU23</f>
        <v/>
      </c>
      <c r="AC54" s="68">
        <f>VLOOKUP($B54,第2期!$AN$84:$AY$103,8,0)</f>
        <v/>
      </c>
      <c r="AD54" s="68">
        <f>VLOOKUP($B54,第2期!$AN$84:$AY$103,7,0)</f>
        <v/>
      </c>
      <c r="AE54" s="66">
        <f>第2期!BD53</f>
        <v/>
      </c>
      <c r="AF54" s="67">
        <f>第2期!BV23</f>
        <v/>
      </c>
      <c r="AG54" s="68">
        <f>VLOOKUP($B54,第2期!$AN$84:$AY$103,8,0)</f>
        <v/>
      </c>
      <c r="AH54" s="68">
        <f>VLOOKUP($B54,第2期!$AN$84:$AY$103,7,0)</f>
        <v/>
      </c>
    </row>
    <row r="55">
      <c r="B55" s="1161">
        <f>B20</f>
        <v/>
      </c>
      <c r="C55" s="66">
        <f>第2期!AW54</f>
        <v/>
      </c>
      <c r="D55" s="67">
        <f>第2期!BO24</f>
        <v/>
      </c>
      <c r="E55" s="68">
        <f>VLOOKUP($B55,第2期!$AN$84:$AY$103,8,0)</f>
        <v/>
      </c>
      <c r="F55" s="68">
        <f>VLOOKUP($B55,第2期!$AN$84:$AY$103,7,0)</f>
        <v/>
      </c>
      <c r="G55" s="66">
        <f>第2期!AX54</f>
        <v/>
      </c>
      <c r="H55" s="67">
        <f>第2期!BP24</f>
        <v/>
      </c>
      <c r="I55" s="68">
        <f>VLOOKUP($B55,第2期!$AN$84:$AY$103,8,0)</f>
        <v/>
      </c>
      <c r="J55" s="68">
        <f>VLOOKUP($B55,第2期!$AN$84:$AY$103,7,0)</f>
        <v/>
      </c>
      <c r="K55" s="66">
        <f>第2期!AY54</f>
        <v/>
      </c>
      <c r="L55" s="67">
        <f>第2期!BQ24</f>
        <v/>
      </c>
      <c r="M55" s="68">
        <f>VLOOKUP($B55,第2期!$AN$84:$AY$103,8,0)</f>
        <v/>
      </c>
      <c r="N55" s="68">
        <f>VLOOKUP($B55,第2期!$AN$84:$AY$103,7,0)</f>
        <v/>
      </c>
      <c r="O55" s="66">
        <f>第2期!AZ54</f>
        <v/>
      </c>
      <c r="P55" s="67">
        <f>第2期!BR24</f>
        <v/>
      </c>
      <c r="Q55" s="68">
        <f>VLOOKUP($B55,第2期!$AN$84:$AY$103,8,0)</f>
        <v/>
      </c>
      <c r="R55" s="68">
        <f>VLOOKUP($B55,第2期!$AN$84:$AY$103,7,0)</f>
        <v/>
      </c>
      <c r="S55" s="66">
        <f>第2期!BA54</f>
        <v/>
      </c>
      <c r="T55" s="67">
        <f>第2期!BS24</f>
        <v/>
      </c>
      <c r="U55" s="68">
        <f>VLOOKUP($B55,第2期!$AN$84:$AY$103,8,0)</f>
        <v/>
      </c>
      <c r="V55" s="68">
        <f>VLOOKUP($B55,第2期!$AN$84:$AY$103,7,0)</f>
        <v/>
      </c>
      <c r="W55" s="66">
        <f>第2期!BB54</f>
        <v/>
      </c>
      <c r="X55" s="67">
        <f>第2期!BT24</f>
        <v/>
      </c>
      <c r="Y55" s="68">
        <f>VLOOKUP($B55,第2期!$AN$84:$AY$103,8,0)</f>
        <v/>
      </c>
      <c r="Z55" s="68">
        <f>VLOOKUP($B55,第2期!$AN$84:$AY$103,7,0)</f>
        <v/>
      </c>
      <c r="AA55" s="66">
        <f>第2期!BC54</f>
        <v/>
      </c>
      <c r="AB55" s="67">
        <f>第2期!BU24</f>
        <v/>
      </c>
      <c r="AC55" s="68">
        <f>VLOOKUP($B55,第2期!$AN$84:$AY$103,8,0)</f>
        <v/>
      </c>
      <c r="AD55" s="68">
        <f>VLOOKUP($B55,第2期!$AN$84:$AY$103,7,0)</f>
        <v/>
      </c>
      <c r="AE55" s="66">
        <f>第2期!BD54</f>
        <v/>
      </c>
      <c r="AF55" s="67">
        <f>第2期!BV24</f>
        <v/>
      </c>
      <c r="AG55" s="68">
        <f>VLOOKUP($B55,第2期!$AN$84:$AY$103,8,0)</f>
        <v/>
      </c>
      <c r="AH55" s="68">
        <f>VLOOKUP($B55,第2期!$AN$84:$AY$103,7,0)</f>
        <v/>
      </c>
    </row>
    <row r="56">
      <c r="B56" s="69">
        <f>B21</f>
        <v/>
      </c>
      <c r="C56" s="70">
        <f>第2期!AW55</f>
        <v/>
      </c>
      <c r="D56" s="71">
        <f>第2期!BO25</f>
        <v/>
      </c>
      <c r="E56" s="68">
        <f>VLOOKUP($B56,第2期!$AN$84:$AY$103,8,0)</f>
        <v/>
      </c>
      <c r="F56" s="68">
        <f>VLOOKUP($B56,第2期!$AN$84:$AY$103,7,0)</f>
        <v/>
      </c>
      <c r="G56" s="70">
        <f>第2期!AX55</f>
        <v/>
      </c>
      <c r="H56" s="71">
        <f>第2期!BP25</f>
        <v/>
      </c>
      <c r="I56" s="68">
        <f>VLOOKUP($B56,第2期!$AN$84:$AY$103,8,0)</f>
        <v/>
      </c>
      <c r="J56" s="68">
        <f>VLOOKUP($B56,第2期!$AN$84:$AY$103,7,0)</f>
        <v/>
      </c>
      <c r="K56" s="70">
        <f>第2期!AY55</f>
        <v/>
      </c>
      <c r="L56" s="71">
        <f>第2期!BQ25</f>
        <v/>
      </c>
      <c r="M56" s="68">
        <f>VLOOKUP($B56,第2期!$AN$84:$AY$103,8,0)</f>
        <v/>
      </c>
      <c r="N56" s="68">
        <f>VLOOKUP($B56,第2期!$AN$84:$AY$103,7,0)</f>
        <v/>
      </c>
      <c r="O56" s="70">
        <f>第2期!AZ55</f>
        <v/>
      </c>
      <c r="P56" s="71">
        <f>第2期!BR25</f>
        <v/>
      </c>
      <c r="Q56" s="68">
        <f>VLOOKUP($B56,第2期!$AN$84:$AY$103,8,0)</f>
        <v/>
      </c>
      <c r="R56" s="68">
        <f>VLOOKUP($B56,第2期!$AN$84:$AY$103,7,0)</f>
        <v/>
      </c>
      <c r="S56" s="70">
        <f>第2期!BA55</f>
        <v/>
      </c>
      <c r="T56" s="71">
        <f>第2期!BS25</f>
        <v/>
      </c>
      <c r="U56" s="68">
        <f>VLOOKUP($B56,第2期!$AN$84:$AY$103,8,0)</f>
        <v/>
      </c>
      <c r="V56" s="68">
        <f>VLOOKUP($B56,第2期!$AN$84:$AY$103,7,0)</f>
        <v/>
      </c>
      <c r="W56" s="70">
        <f>第2期!BB55</f>
        <v/>
      </c>
      <c r="X56" s="71">
        <f>第2期!BT25</f>
        <v/>
      </c>
      <c r="Y56" s="68">
        <f>VLOOKUP($B56,第2期!$AN$84:$AY$103,8,0)</f>
        <v/>
      </c>
      <c r="Z56" s="68">
        <f>VLOOKUP($B56,第2期!$AN$84:$AY$103,7,0)</f>
        <v/>
      </c>
      <c r="AA56" s="70">
        <f>第2期!BC55</f>
        <v/>
      </c>
      <c r="AB56" s="71">
        <f>第2期!BU25</f>
        <v/>
      </c>
      <c r="AC56" s="68">
        <f>VLOOKUP($B56,第2期!$AN$84:$AY$103,8,0)</f>
        <v/>
      </c>
      <c r="AD56" s="68">
        <f>VLOOKUP($B56,第2期!$AN$84:$AY$103,7,0)</f>
        <v/>
      </c>
      <c r="AE56" s="70">
        <f>第2期!BD55</f>
        <v/>
      </c>
      <c r="AF56" s="71">
        <f>第2期!BV25</f>
        <v/>
      </c>
      <c r="AG56" s="68">
        <f>VLOOKUP($B56,第2期!$AN$84:$AY$103,8,0)</f>
        <v/>
      </c>
      <c r="AH56" s="68">
        <f>VLOOKUP($B56,第2期!$AN$84:$AY$103,7,0)</f>
        <v/>
      </c>
    </row>
    <row r="57">
      <c r="B57" s="1161">
        <f>B22</f>
        <v/>
      </c>
      <c r="C57" s="66">
        <f>第2期!AW56</f>
        <v/>
      </c>
      <c r="D57" s="67">
        <f>第2期!BO26</f>
        <v/>
      </c>
      <c r="E57" s="68">
        <f>VLOOKUP($B57,第2期!$AN$84:$AY$103,8,0)</f>
        <v/>
      </c>
      <c r="F57" s="68">
        <f>VLOOKUP($B57,第2期!$AN$84:$AY$103,7,0)</f>
        <v/>
      </c>
      <c r="G57" s="66">
        <f>第2期!AX56</f>
        <v/>
      </c>
      <c r="H57" s="67">
        <f>第2期!BP26</f>
        <v/>
      </c>
      <c r="I57" s="68">
        <f>VLOOKUP($B57,第2期!$AN$84:$AY$103,8,0)</f>
        <v/>
      </c>
      <c r="J57" s="68">
        <f>VLOOKUP($B57,第2期!$AN$84:$AY$103,7,0)</f>
        <v/>
      </c>
      <c r="K57" s="66">
        <f>第2期!AY56</f>
        <v/>
      </c>
      <c r="L57" s="67">
        <f>第2期!BQ26</f>
        <v/>
      </c>
      <c r="M57" s="68">
        <f>VLOOKUP($B57,第2期!$AN$84:$AY$103,8,0)</f>
        <v/>
      </c>
      <c r="N57" s="68">
        <f>VLOOKUP($B57,第2期!$AN$84:$AY$103,7,0)</f>
        <v/>
      </c>
      <c r="O57" s="66">
        <f>第2期!AZ56</f>
        <v/>
      </c>
      <c r="P57" s="67">
        <f>第2期!BR26</f>
        <v/>
      </c>
      <c r="Q57" s="68">
        <f>VLOOKUP($B57,第2期!$AN$84:$AY$103,8,0)</f>
        <v/>
      </c>
      <c r="R57" s="68">
        <f>VLOOKUP($B57,第2期!$AN$84:$AY$103,7,0)</f>
        <v/>
      </c>
      <c r="S57" s="66">
        <f>第2期!BA56</f>
        <v/>
      </c>
      <c r="T57" s="67">
        <f>第2期!BS26</f>
        <v/>
      </c>
      <c r="U57" s="68">
        <f>VLOOKUP($B57,第2期!$AN$84:$AY$103,8,0)</f>
        <v/>
      </c>
      <c r="V57" s="68">
        <f>VLOOKUP($B57,第2期!$AN$84:$AY$103,7,0)</f>
        <v/>
      </c>
      <c r="W57" s="66">
        <f>第2期!BB56</f>
        <v/>
      </c>
      <c r="X57" s="67">
        <f>第2期!BT26</f>
        <v/>
      </c>
      <c r="Y57" s="68">
        <f>VLOOKUP($B57,第2期!$AN$84:$AY$103,8,0)</f>
        <v/>
      </c>
      <c r="Z57" s="68">
        <f>VLOOKUP($B57,第2期!$AN$84:$AY$103,7,0)</f>
        <v/>
      </c>
      <c r="AA57" s="66">
        <f>第2期!BC56</f>
        <v/>
      </c>
      <c r="AB57" s="67">
        <f>第2期!BU26</f>
        <v/>
      </c>
      <c r="AC57" s="68">
        <f>VLOOKUP($B57,第2期!$AN$84:$AY$103,8,0)</f>
        <v/>
      </c>
      <c r="AD57" s="68">
        <f>VLOOKUP($B57,第2期!$AN$84:$AY$103,7,0)</f>
        <v/>
      </c>
      <c r="AE57" s="66">
        <f>第2期!BD56</f>
        <v/>
      </c>
      <c r="AF57" s="67">
        <f>第2期!BV26</f>
        <v/>
      </c>
      <c r="AG57" s="68">
        <f>VLOOKUP($B57,第2期!$AN$84:$AY$103,8,0)</f>
        <v/>
      </c>
      <c r="AH57" s="68">
        <f>VLOOKUP($B57,第2期!$AN$84:$AY$103,7,0)</f>
        <v/>
      </c>
    </row>
    <row r="58">
      <c r="B58" s="1488" t="inlineStr">
        <is>
          <t>需求</t>
        </is>
      </c>
      <c r="C58" s="72" t="inlineStr">
        <is>
          <t>平均需求</t>
        </is>
      </c>
      <c r="D58" s="73" t="inlineStr">
        <is>
          <t>最大需求</t>
        </is>
      </c>
      <c r="E58" s="74" t="n"/>
      <c r="F58" s="74" t="n"/>
      <c r="G58" s="75" t="inlineStr">
        <is>
          <t>平均需求</t>
        </is>
      </c>
      <c r="H58" s="73" t="inlineStr">
        <is>
          <t>最大需求</t>
        </is>
      </c>
      <c r="I58" s="74" t="n"/>
      <c r="J58" s="74" t="n"/>
      <c r="K58" s="75" t="inlineStr">
        <is>
          <t>平均需求</t>
        </is>
      </c>
      <c r="L58" s="73" t="inlineStr">
        <is>
          <t>最大需求</t>
        </is>
      </c>
      <c r="M58" s="74" t="n"/>
      <c r="N58" s="74" t="n"/>
      <c r="O58" s="75" t="inlineStr">
        <is>
          <t>平均需求</t>
        </is>
      </c>
      <c r="P58" s="73" t="inlineStr">
        <is>
          <t>最大需求</t>
        </is>
      </c>
      <c r="Q58" s="74" t="n"/>
      <c r="R58" s="74" t="n"/>
      <c r="S58" s="75" t="inlineStr">
        <is>
          <t>平均需求</t>
        </is>
      </c>
      <c r="T58" s="73" t="inlineStr">
        <is>
          <t>最大需求</t>
        </is>
      </c>
      <c r="U58" s="74" t="n"/>
      <c r="V58" s="74" t="n"/>
      <c r="W58" s="75" t="inlineStr">
        <is>
          <t>平均需求</t>
        </is>
      </c>
      <c r="X58" s="73" t="inlineStr">
        <is>
          <t>最大需求</t>
        </is>
      </c>
      <c r="Y58" s="74" t="n"/>
      <c r="Z58" s="74" t="n"/>
      <c r="AA58" s="75" t="inlineStr">
        <is>
          <t>平均需求</t>
        </is>
      </c>
      <c r="AB58" s="73" t="inlineStr">
        <is>
          <t>最大需求</t>
        </is>
      </c>
      <c r="AC58" s="74" t="n"/>
      <c r="AD58" s="74" t="n"/>
      <c r="AE58" s="75" t="inlineStr">
        <is>
          <t>平均需求</t>
        </is>
      </c>
      <c r="AF58" s="73" t="inlineStr">
        <is>
          <t>最大需求</t>
        </is>
      </c>
      <c r="AG58" s="74" t="n"/>
    </row>
    <row r="59">
      <c r="B59" s="1489" t="n"/>
      <c r="C59" s="76">
        <f>AVERAGE(D38:D57)</f>
        <v/>
      </c>
      <c r="D59" s="77">
        <f>MAX(D38:D57)</f>
        <v/>
      </c>
      <c r="E59" s="78">
        <f>VLOOKUP(D59,D38:E57,2,0)</f>
        <v/>
      </c>
      <c r="F59" s="79">
        <f>VLOOKUP(D59,D38:F57,3,0)</f>
        <v/>
      </c>
      <c r="G59" s="80">
        <f>AVERAGE(H38:H57)</f>
        <v/>
      </c>
      <c r="H59" s="77">
        <f>MAX(H38:H57)</f>
        <v/>
      </c>
      <c r="I59" s="78">
        <f>VLOOKUP(H59,H38:I57,2,0)</f>
        <v/>
      </c>
      <c r="J59" s="79">
        <f>VLOOKUP(H59,H38:J57,3,0)</f>
        <v/>
      </c>
      <c r="K59" s="80">
        <f>AVERAGE(L38:L57)</f>
        <v/>
      </c>
      <c r="L59" s="77">
        <f>MAX(L38:L57)</f>
        <v/>
      </c>
      <c r="M59" s="78">
        <f>VLOOKUP(L59,L38:M57,2,0)</f>
        <v/>
      </c>
      <c r="N59" s="79">
        <f>VLOOKUP(L59,L38:N57,3,0)</f>
        <v/>
      </c>
      <c r="O59" s="80">
        <f>AVERAGE(P38:P57)</f>
        <v/>
      </c>
      <c r="P59" s="77">
        <f>MAX(P38:P57)</f>
        <v/>
      </c>
      <c r="Q59" s="78">
        <f>VLOOKUP(P59,P38:Q57,2,0)</f>
        <v/>
      </c>
      <c r="R59" s="79">
        <f>VLOOKUP(P59,P38:R57,3,0)</f>
        <v/>
      </c>
      <c r="S59" s="80">
        <f>AVERAGE(T38:T57)</f>
        <v/>
      </c>
      <c r="T59" s="77">
        <f>MAX(T38:T57)</f>
        <v/>
      </c>
      <c r="U59" s="78">
        <f>VLOOKUP(T59,T38:U57,2,0)</f>
        <v/>
      </c>
      <c r="V59" s="79">
        <f>VLOOKUP(T59,T38:V57,3,0)</f>
        <v/>
      </c>
      <c r="W59" s="80">
        <f>AVERAGE(X38:X57)</f>
        <v/>
      </c>
      <c r="X59" s="77">
        <f>MAX(X38:X57)</f>
        <v/>
      </c>
      <c r="Y59" s="78">
        <f>VLOOKUP(X59,X38:Y57,2,0)</f>
        <v/>
      </c>
      <c r="Z59" s="79">
        <f>VLOOKUP(X59,X38:Z57,3,0)</f>
        <v/>
      </c>
      <c r="AA59" s="80">
        <f>AVERAGE(AB38:AB57)</f>
        <v/>
      </c>
      <c r="AB59" s="77">
        <f>MAX(AB38:AB57)</f>
        <v/>
      </c>
      <c r="AC59" s="78">
        <f>VLOOKUP(AB59,AB38:AC57,2,0)</f>
        <v/>
      </c>
      <c r="AD59" s="79">
        <f>VLOOKUP(AB59,AB38:AD57,3,0)</f>
        <v/>
      </c>
      <c r="AE59" s="80">
        <f>AVERAGE(AF38:AF57)</f>
        <v/>
      </c>
      <c r="AF59" s="77">
        <f>MAX(AF38:AF57)</f>
        <v/>
      </c>
      <c r="AG59" s="78">
        <f>VLOOKUP(AF59,AF38:AG57,2,0)</f>
        <v/>
      </c>
      <c r="AH59" s="79">
        <f>VLOOKUP(AF59,AF38:AH57,3,0)</f>
        <v/>
      </c>
    </row>
    <row r="60">
      <c r="B60" s="1486" t="inlineStr">
        <is>
          <t>最大需求价格</t>
        </is>
      </c>
      <c r="C60" s="1487" t="n"/>
      <c r="D60" s="81">
        <f>VLOOKUP(D59,IF({1,0},D38:D57,C38:C57),2,0)</f>
        <v/>
      </c>
      <c r="E60" s="83" t="n"/>
      <c r="F60" s="83" t="n"/>
      <c r="G60" s="83" t="n"/>
      <c r="H60" s="81">
        <f>VLOOKUP(H59,IF({1,0},H38:H57,G38:G57),2,0)</f>
        <v/>
      </c>
      <c r="I60" s="83" t="n"/>
      <c r="J60" s="83" t="n"/>
      <c r="K60" s="83" t="n"/>
      <c r="L60" s="81">
        <f>VLOOKUP(L59,IF({1,0},L38:L57,K38:K57),2,0)</f>
        <v/>
      </c>
      <c r="M60" s="83" t="n"/>
      <c r="N60" s="83" t="n"/>
      <c r="O60" s="83" t="n"/>
      <c r="P60" s="81">
        <f>VLOOKUP(P59,IF({1,0},P38:P57,O38:O57),2,0)</f>
        <v/>
      </c>
      <c r="Q60" s="83" t="n"/>
      <c r="R60" s="83" t="n"/>
      <c r="S60" s="83" t="n"/>
      <c r="T60" s="81">
        <f>VLOOKUP(T59,IF({1,0},T38:T57,S38:S57),2,0)</f>
        <v/>
      </c>
      <c r="U60" s="83" t="n"/>
      <c r="V60" s="83" t="n"/>
      <c r="W60" s="83" t="n"/>
      <c r="X60" s="81">
        <f>VLOOKUP(X59,IF({1,0},X38:X57,W38:W57),2,0)</f>
        <v/>
      </c>
      <c r="Y60" s="83" t="n"/>
      <c r="Z60" s="83" t="n"/>
      <c r="AA60" s="83" t="n"/>
      <c r="AB60" s="81">
        <f>VLOOKUP(AB59,IF({1,0},AB38:AB57,AA38:AA57),2,0)</f>
        <v/>
      </c>
      <c r="AC60" s="83" t="n"/>
      <c r="AD60" s="83" t="n"/>
      <c r="AE60" s="83" t="n"/>
      <c r="AF60" s="81">
        <f>VLOOKUP(AF59,IF({1,0},AF38:AF57,AE38:AE57),2,0)</f>
        <v/>
      </c>
      <c r="AG60" s="83" t="n"/>
      <c r="AH60" s="83" t="n"/>
    </row>
    <row r="61">
      <c r="B61" s="60">
        <f>初始化表!$C$5</f>
        <v/>
      </c>
      <c r="C61" s="60">
        <f>VLOOKUP($B61,$B$38:$AH$57,2,0)</f>
        <v/>
      </c>
      <c r="D61" s="60">
        <f>VLOOKUP($B61,$B$38:$AH$57,3,0)</f>
        <v/>
      </c>
      <c r="E61" s="60">
        <f>VLOOKUP($B61,$B$38:$AH$57,4,0)</f>
        <v/>
      </c>
      <c r="F61" s="60">
        <f>VLOOKUP($B61,$B$38:$AH$57,5,0)</f>
        <v/>
      </c>
      <c r="G61" s="60">
        <f>VLOOKUP($B61,$B$38:$AH$57,6,0)</f>
        <v/>
      </c>
      <c r="H61" s="60">
        <f>VLOOKUP($B61,$B$38:$AH$57,7,0)</f>
        <v/>
      </c>
      <c r="I61" s="60">
        <f>VLOOKUP($B61,$B$38:$AH$57,8,0)</f>
        <v/>
      </c>
      <c r="J61" s="60">
        <f>VLOOKUP($B61,$B$38:$AH$57,9,0)</f>
        <v/>
      </c>
      <c r="K61" s="60">
        <f>VLOOKUP($B61,$B$38:$AH$57,10,0)</f>
        <v/>
      </c>
      <c r="L61" s="60">
        <f>VLOOKUP($B61,$B$38:$AH$57,11,0)</f>
        <v/>
      </c>
      <c r="M61" s="60">
        <f>VLOOKUP($B61,$B$38:$AH$57,12,0)</f>
        <v/>
      </c>
      <c r="N61" s="60">
        <f>VLOOKUP($B61,$B$38:$AH$57,13,0)</f>
        <v/>
      </c>
      <c r="O61" s="60">
        <f>VLOOKUP($B61,$B$38:$AH$57,14,0)</f>
        <v/>
      </c>
      <c r="P61" s="60">
        <f>VLOOKUP($B61,$B$38:$AH$57,15,0)</f>
        <v/>
      </c>
      <c r="Q61" s="60">
        <f>VLOOKUP($B61,$B$38:$AH$57,16,0)</f>
        <v/>
      </c>
      <c r="R61" s="60">
        <f>VLOOKUP($B61,$B$38:$AH$57,17,0)</f>
        <v/>
      </c>
      <c r="S61" s="60">
        <f>VLOOKUP($B61,$B$38:$AH$57,18,0)</f>
        <v/>
      </c>
      <c r="T61" s="60">
        <f>VLOOKUP($B61,$B$38:$AH$57,19,0)</f>
        <v/>
      </c>
      <c r="U61" s="60">
        <f>VLOOKUP($B61,$B$38:$AH$57,20,0)</f>
        <v/>
      </c>
      <c r="V61" s="60">
        <f>VLOOKUP($B61,$B$38:$AH$57,21,0)</f>
        <v/>
      </c>
      <c r="W61" s="60">
        <f>VLOOKUP($B61,$B$38:$AH$57,22,0)</f>
        <v/>
      </c>
      <c r="X61" s="60">
        <f>VLOOKUP($B61,$B$38:$AH$57,23,0)</f>
        <v/>
      </c>
      <c r="Y61" s="60">
        <f>VLOOKUP($B61,$B$38:$AH$57,24,0)</f>
        <v/>
      </c>
      <c r="Z61" s="60">
        <f>VLOOKUP($B61,$B$38:$AH$57,25,0)</f>
        <v/>
      </c>
      <c r="AA61" s="60">
        <f>VLOOKUP($B61,$B$38:$AH$57,26,0)</f>
        <v/>
      </c>
      <c r="AB61" s="60">
        <f>VLOOKUP($B61,$B$38:$AH$57,27,0)</f>
        <v/>
      </c>
      <c r="AC61" s="60">
        <f>VLOOKUP($B61,$B$38:$AH$57,28,0)</f>
        <v/>
      </c>
      <c r="AD61" s="60">
        <f>VLOOKUP($B61,$B$38:$AH$57,29,0)</f>
        <v/>
      </c>
      <c r="AE61" s="60">
        <f>VLOOKUP($B61,$B$38:$AH$57,30,0)</f>
        <v/>
      </c>
      <c r="AF61" s="60">
        <f>VLOOKUP($B61,$B$38:$AH$57,31,0)</f>
        <v/>
      </c>
      <c r="AG61" s="60">
        <f>VLOOKUP($B61,$B$38:$AH$57,32,0)</f>
        <v/>
      </c>
      <c r="AH61" s="60">
        <f>VLOOKUP($B61,$B$38:$AH$57,33,0)</f>
        <v/>
      </c>
    </row>
    <row r="62">
      <c r="B62" s="1484" t="inlineStr">
        <is>
          <t>价格</t>
        </is>
      </c>
      <c r="C62" s="72" t="inlineStr">
        <is>
          <t>平均价格</t>
        </is>
      </c>
      <c r="D62" s="73" t="inlineStr">
        <is>
          <t>最大价格</t>
        </is>
      </c>
      <c r="G62" s="75" t="inlineStr">
        <is>
          <t>平均价格</t>
        </is>
      </c>
      <c r="H62" s="73" t="inlineStr">
        <is>
          <t>最大价格</t>
        </is>
      </c>
      <c r="K62" s="75" t="inlineStr">
        <is>
          <t>平均价格</t>
        </is>
      </c>
      <c r="L62" s="73" t="inlineStr">
        <is>
          <t>最大价格</t>
        </is>
      </c>
      <c r="O62" s="75" t="inlineStr">
        <is>
          <t>平均价格</t>
        </is>
      </c>
      <c r="P62" s="73" t="inlineStr">
        <is>
          <t>最大价格</t>
        </is>
      </c>
      <c r="S62" s="75" t="inlineStr">
        <is>
          <t>平均价格</t>
        </is>
      </c>
      <c r="T62" s="73" t="inlineStr">
        <is>
          <t>最大价格</t>
        </is>
      </c>
      <c r="W62" s="75" t="inlineStr">
        <is>
          <t>平均价格</t>
        </is>
      </c>
      <c r="X62" s="73" t="inlineStr">
        <is>
          <t>最大价格</t>
        </is>
      </c>
      <c r="AA62" s="75" t="inlineStr">
        <is>
          <t>平均价格</t>
        </is>
      </c>
      <c r="AB62" s="73" t="inlineStr">
        <is>
          <t>最大价格</t>
        </is>
      </c>
      <c r="AE62" s="75" t="inlineStr">
        <is>
          <t>平均价格</t>
        </is>
      </c>
      <c r="AF62" s="73" t="inlineStr">
        <is>
          <t>最大价格</t>
        </is>
      </c>
    </row>
    <row r="63">
      <c r="B63" s="1485" t="n"/>
      <c r="C63" s="76">
        <f>AVERAGE(C38:C57)</f>
        <v/>
      </c>
      <c r="D63" s="77">
        <f>MAX(C38:C57)</f>
        <v/>
      </c>
      <c r="E63" s="78">
        <f>VLOOKUP(D63,C38:F57,3,0)</f>
        <v/>
      </c>
      <c r="F63" s="79">
        <f>VLOOKUP(D63,C38:F57,4,0)</f>
        <v/>
      </c>
      <c r="G63" s="80">
        <f>AVERAGE(G38:G57)</f>
        <v/>
      </c>
      <c r="H63" s="77">
        <f>MAX(G38:G57)</f>
        <v/>
      </c>
      <c r="I63" s="78">
        <f>VLOOKUP(H63,G38:J57,3,0)</f>
        <v/>
      </c>
      <c r="J63" s="79">
        <f>VLOOKUP(H63,G38:J57,4,0)</f>
        <v/>
      </c>
      <c r="K63" s="80">
        <f>AVERAGE(K38:K57)</f>
        <v/>
      </c>
      <c r="L63" s="77">
        <f>MAX(K38:K57)</f>
        <v/>
      </c>
      <c r="M63" s="78">
        <f>VLOOKUP(L63,K38:N57,3,0)</f>
        <v/>
      </c>
      <c r="N63" s="79">
        <f>VLOOKUP(L63,K38:N57,4,0)</f>
        <v/>
      </c>
      <c r="O63" s="80">
        <f>AVERAGE(O38:O57)</f>
        <v/>
      </c>
      <c r="P63" s="77">
        <f>MAX(O38:O57)</f>
        <v/>
      </c>
      <c r="Q63" s="78">
        <f>VLOOKUP(P63,O38:R57,3,0)</f>
        <v/>
      </c>
      <c r="R63" s="79">
        <f>VLOOKUP(P63,O38:R57,4,0)</f>
        <v/>
      </c>
      <c r="S63" s="80">
        <f>AVERAGE(S38:S57)</f>
        <v/>
      </c>
      <c r="T63" s="77">
        <f>MAX(S38:S57)</f>
        <v/>
      </c>
      <c r="U63" s="78">
        <f>VLOOKUP(T63,S38:V57,3,0)</f>
        <v/>
      </c>
      <c r="V63" s="79">
        <f>VLOOKUP(T63,S38:V57,4,0)</f>
        <v/>
      </c>
      <c r="W63" s="80">
        <f>AVERAGE(W38:W57)</f>
        <v/>
      </c>
      <c r="X63" s="77">
        <f>MAX(W38:W57)</f>
        <v/>
      </c>
      <c r="Y63" s="78">
        <f>VLOOKUP(X63,W38:Z57,3,0)</f>
        <v/>
      </c>
      <c r="Z63" s="79">
        <f>VLOOKUP(X63,W38:Z57,4,0)</f>
        <v/>
      </c>
      <c r="AA63" s="80">
        <f>AVERAGE(AA38:AA57)</f>
        <v/>
      </c>
      <c r="AB63" s="77">
        <f>MAX(AA38:AA57)</f>
        <v/>
      </c>
      <c r="AC63" s="78">
        <f>VLOOKUP(AB63,AA38:AD57,3,0)</f>
        <v/>
      </c>
      <c r="AD63" s="79">
        <f>VLOOKUP(AB63,AA38:AD57,4,0)</f>
        <v/>
      </c>
      <c r="AE63" s="80">
        <f>AVERAGE(AE38:AE57)</f>
        <v/>
      </c>
      <c r="AF63" s="77">
        <f>MAX(AE38:AE57)</f>
        <v/>
      </c>
      <c r="AG63" s="78">
        <f>VLOOKUP(AF63,AE38:AH57,3,0)</f>
        <v/>
      </c>
      <c r="AH63" s="79">
        <f>VLOOKUP(AF63,AE38:AH57,4,0)</f>
        <v/>
      </c>
    </row>
    <row r="64">
      <c r="B64" s="1486" t="inlineStr">
        <is>
          <t>最大价格需求</t>
        </is>
      </c>
      <c r="C64" s="1487" t="n"/>
      <c r="D64" s="81">
        <f>VLOOKUP(D63,C38:D57,2,0)</f>
        <v/>
      </c>
      <c r="E64" s="83" t="n"/>
      <c r="F64" s="83" t="n"/>
      <c r="G64" s="83" t="n"/>
      <c r="H64" s="81">
        <f>VLOOKUP(H63,G38:H57,2,0)</f>
        <v/>
      </c>
      <c r="I64" s="83" t="n"/>
      <c r="J64" s="83" t="n"/>
      <c r="K64" s="83" t="n"/>
      <c r="L64" s="81">
        <f>VLOOKUP(L63,K38:L57,2,0)</f>
        <v/>
      </c>
      <c r="M64" s="83" t="n"/>
      <c r="N64" s="83" t="n"/>
      <c r="O64" s="83" t="n"/>
      <c r="P64" s="81">
        <f>VLOOKUP(P63,O38:P57,2,0)</f>
        <v/>
      </c>
      <c r="Q64" s="83" t="n"/>
      <c r="R64" s="83" t="n"/>
      <c r="S64" s="83" t="n"/>
      <c r="T64" s="81">
        <f>VLOOKUP(T63,S38:T57,2,0)</f>
        <v/>
      </c>
      <c r="U64" s="83" t="n"/>
      <c r="V64" s="83" t="n"/>
      <c r="W64" s="83" t="n"/>
      <c r="X64" s="81">
        <f>VLOOKUP(X63,W38:X57,2,0)</f>
        <v/>
      </c>
      <c r="Y64" s="83" t="n"/>
      <c r="Z64" s="83" t="n"/>
      <c r="AA64" s="83" t="n"/>
      <c r="AB64" s="81">
        <f>VLOOKUP(AB63,AA38:AB57,2,0)</f>
        <v/>
      </c>
      <c r="AC64" s="83" t="n"/>
      <c r="AD64" s="83" t="n"/>
      <c r="AE64" s="83" t="n"/>
      <c r="AF64" s="81">
        <f>VLOOKUP(AF63,AE38:AF57,2,0)</f>
        <v/>
      </c>
      <c r="AG64" s="83" t="n"/>
      <c r="AH64" s="83" t="n"/>
    </row>
    <row r="65">
      <c r="Y65" s="1161">
        <f>第3期!Z4</f>
        <v/>
      </c>
      <c r="Z65" s="1161">
        <f>第3期!AA4</f>
        <v/>
      </c>
      <c r="AA65" s="1161">
        <f>第3期!AB4</f>
        <v/>
      </c>
      <c r="AB65" s="1161">
        <f>第3期!AC4</f>
        <v/>
      </c>
      <c r="AC65" s="1161">
        <f>第3期!AD4</f>
        <v/>
      </c>
    </row>
    <row r="66" ht="15.5" customHeight="1" s="1178">
      <c r="G66" s="1161" t="inlineStr">
        <is>
          <t>价格浮动</t>
        </is>
      </c>
      <c r="H66" s="1161">
        <f>N66</f>
        <v/>
      </c>
      <c r="I66" s="1161">
        <f>O66</f>
        <v/>
      </c>
      <c r="J66" s="1161">
        <f>P66</f>
        <v/>
      </c>
      <c r="K66" s="1161">
        <f>Q66</f>
        <v/>
      </c>
      <c r="M66" s="1161" t="inlineStr">
        <is>
          <t>实际价格</t>
        </is>
      </c>
      <c r="N66" s="1161" t="inlineStr">
        <is>
          <t>市场1</t>
        </is>
      </c>
      <c r="O66" s="1161" t="inlineStr">
        <is>
          <t>市场2</t>
        </is>
      </c>
      <c r="P66" s="1161" t="inlineStr">
        <is>
          <t>市场3</t>
        </is>
      </c>
      <c r="Q66" s="1161" t="inlineStr">
        <is>
          <t>市场4</t>
        </is>
      </c>
      <c r="S66" s="1161" t="inlineStr">
        <is>
          <t>本期待销</t>
        </is>
      </c>
      <c r="T66" s="1161" t="inlineStr">
        <is>
          <t>市场1</t>
        </is>
      </c>
      <c r="U66" s="1161" t="inlineStr">
        <is>
          <t>市场2</t>
        </is>
      </c>
      <c r="V66" s="1161" t="inlineStr">
        <is>
          <t>市场3</t>
        </is>
      </c>
      <c r="W66" s="1161" t="inlineStr">
        <is>
          <t>市场4</t>
        </is>
      </c>
      <c r="Y66" s="86">
        <f>第3期!Z7</f>
        <v/>
      </c>
      <c r="Z66" s="1159">
        <f>第3期!AA7</f>
        <v/>
      </c>
      <c r="AA66" s="1159">
        <f>第3期!AB7</f>
        <v/>
      </c>
      <c r="AB66" s="1159">
        <f>第3期!AC7</f>
        <v/>
      </c>
      <c r="AC66" s="1159">
        <f>第3期!AD7</f>
        <v/>
      </c>
    </row>
    <row r="67" ht="15.5" customHeight="1" s="1178">
      <c r="G67" s="86">
        <f>M67</f>
        <v/>
      </c>
      <c r="H67" s="1159" t="n"/>
      <c r="I67" s="1159" t="n"/>
      <c r="J67" s="1159" t="n"/>
      <c r="K67" s="1159" t="n"/>
      <c r="M67" s="86">
        <f>第3期!T22</f>
        <v/>
      </c>
      <c r="N67" s="1159">
        <f>第3期!U22</f>
        <v/>
      </c>
      <c r="O67" s="1159">
        <f>第3期!V22</f>
        <v/>
      </c>
      <c r="P67" s="1159">
        <f>第3期!W22</f>
        <v/>
      </c>
      <c r="Q67" s="1159">
        <f>第3期!X22</f>
        <v/>
      </c>
      <c r="S67" s="86">
        <f>第3期!Z44</f>
        <v/>
      </c>
      <c r="T67" s="1159">
        <f>第3期!AA44</f>
        <v/>
      </c>
      <c r="U67" s="1159">
        <f>第3期!AB44</f>
        <v/>
      </c>
      <c r="V67" s="1159">
        <f>第3期!AC44</f>
        <v/>
      </c>
      <c r="W67" s="1159">
        <f>第3期!AD44</f>
        <v/>
      </c>
      <c r="Y67" s="86">
        <f>第3期!Z8</f>
        <v/>
      </c>
      <c r="Z67" s="1159">
        <f>第3期!AA8</f>
        <v/>
      </c>
      <c r="AA67" s="1159">
        <f>第3期!AB8</f>
        <v/>
      </c>
      <c r="AB67" s="1159">
        <f>第3期!AC8</f>
        <v/>
      </c>
      <c r="AC67" s="1159">
        <f>第3期!AD8</f>
        <v/>
      </c>
    </row>
    <row r="68" ht="15.5" customHeight="1" s="1178">
      <c r="G68" s="86">
        <f>M68</f>
        <v/>
      </c>
      <c r="H68" s="1159" t="n"/>
      <c r="I68" s="1159" t="n"/>
      <c r="J68" s="1159" t="n"/>
      <c r="K68" s="1159" t="n"/>
      <c r="M68" s="86">
        <f>第3期!T23</f>
        <v/>
      </c>
      <c r="N68" s="1159">
        <f>第3期!U23</f>
        <v/>
      </c>
      <c r="O68" s="1159">
        <f>第3期!V23</f>
        <v/>
      </c>
      <c r="P68" s="1159">
        <f>第3期!W23</f>
        <v/>
      </c>
      <c r="Q68" s="1159">
        <f>第3期!X23</f>
        <v/>
      </c>
      <c r="S68" s="86">
        <f>第3期!Z45</f>
        <v/>
      </c>
      <c r="T68" s="1159">
        <f>第3期!AA45</f>
        <v/>
      </c>
      <c r="U68" s="1159">
        <f>第3期!AB45</f>
        <v/>
      </c>
      <c r="V68" s="1159">
        <f>第3期!AC45</f>
        <v/>
      </c>
      <c r="W68" s="1159">
        <f>第3期!AD45</f>
        <v/>
      </c>
      <c r="Y68" s="1161">
        <f>第3期!Z10</f>
        <v/>
      </c>
      <c r="Z68" s="1161">
        <f>第3期!AA10</f>
        <v/>
      </c>
      <c r="AA68" s="1161">
        <f>第3期!AB10</f>
        <v/>
      </c>
      <c r="AB68" s="1161">
        <f>第3期!AC10</f>
        <v/>
      </c>
      <c r="AC68" s="1161">
        <f>第3期!AD10</f>
        <v/>
      </c>
    </row>
    <row r="69" ht="15.5" customHeight="1" s="1178">
      <c r="Y69" s="86">
        <f>第3期!Z13</f>
        <v/>
      </c>
      <c r="Z69" s="1159">
        <f>第3期!AA13</f>
        <v/>
      </c>
      <c r="AA69" s="1159">
        <f>第3期!AB13</f>
        <v/>
      </c>
      <c r="AB69" s="1159">
        <f>第3期!AC13</f>
        <v/>
      </c>
      <c r="AC69" s="1159">
        <f>第3期!AD13</f>
        <v/>
      </c>
    </row>
    <row r="70" ht="15.5" customHeight="1" s="1178">
      <c r="Y70" s="86">
        <f>第3期!Z14</f>
        <v/>
      </c>
      <c r="Z70" s="1159">
        <f>第3期!AA14</f>
        <v/>
      </c>
      <c r="AA70" s="1159">
        <f>第3期!AB14</f>
        <v/>
      </c>
      <c r="AB70" s="1159">
        <f>第3期!AC14</f>
        <v/>
      </c>
      <c r="AC70" s="1159">
        <f>第3期!AD14</f>
        <v/>
      </c>
    </row>
    <row r="71">
      <c r="B71" s="1161">
        <f>B2</f>
        <v/>
      </c>
      <c r="C71" s="1161" t="inlineStr">
        <is>
          <t>本期成本</t>
        </is>
      </c>
      <c r="D71" s="1234" t="n"/>
      <c r="E71" s="1161" t="inlineStr">
        <is>
          <t>预计影响价格参数成本</t>
        </is>
      </c>
      <c r="F71" s="1234" t="n"/>
      <c r="G71" s="1168" t="inlineStr">
        <is>
          <t>研发成本（手动输入）</t>
        </is>
      </c>
      <c r="H71" s="1210" t="n"/>
      <c r="I71" s="1234" t="n"/>
      <c r="J71" s="1161" t="inlineStr">
        <is>
          <t>排名</t>
        </is>
      </c>
    </row>
    <row r="72">
      <c r="B72" s="1227" t="n"/>
      <c r="C72" s="1228" t="n"/>
      <c r="D72" s="1239" t="n"/>
      <c r="E72" s="1228" t="n"/>
      <c r="F72" s="1239" t="n"/>
      <c r="G72" s="1228" t="n"/>
      <c r="I72" s="1239" t="n"/>
      <c r="J72" s="1227" t="n"/>
    </row>
    <row r="73">
      <c r="B73" s="1229" t="n"/>
      <c r="C73" s="1222" t="n"/>
      <c r="D73" s="1183" t="n"/>
      <c r="E73" s="1222" t="n"/>
      <c r="F73" s="1183" t="n"/>
      <c r="G73" s="1222" t="n"/>
      <c r="H73" s="1211" t="n"/>
      <c r="I73" s="1183" t="n"/>
      <c r="J73" s="1229" t="n"/>
    </row>
    <row r="74">
      <c r="B74" s="1159">
        <f>B3</f>
        <v/>
      </c>
      <c r="C74" s="1159">
        <f>第2期!AP106</f>
        <v/>
      </c>
      <c r="D74" s="1181" t="n"/>
      <c r="E74" s="1159">
        <f>C74-(第2期!AI$5*D3+第2期!AJ$5*H3+第2期!AK$5*L3+第2期!AL$5*P3+第2期!AI$6*T3+第2期!AJ$6*X3+第2期!AK$6*AB3+第2期!AL$6*AF3+第2期!AI$7*D38+第2期!AJ$7*H38+第2期!AK$7*L38+第2期!AL$7*P38+第2期!AI$8*T38+第2期!AJ$8*X38+第2期!AK$8*AB38+第2期!AL$8*AF38)-(G74/2)</f>
        <v/>
      </c>
      <c r="F74" s="1181" t="n"/>
      <c r="G74" s="1160" t="n"/>
      <c r="H74" s="1180" t="n"/>
      <c r="I74" s="1181" t="n"/>
      <c r="J74" s="1159">
        <f>RANK(E74,E$74:F$93,0)</f>
        <v/>
      </c>
    </row>
    <row r="75">
      <c r="B75" s="1159">
        <f>B4</f>
        <v/>
      </c>
      <c r="C75" s="1159">
        <f>第2期!AP107</f>
        <v/>
      </c>
      <c r="D75" s="1181" t="n"/>
      <c r="E75" s="1159">
        <f>C75-(第2期!AI$5*D4+第2期!AJ$5*H4+第2期!AK$5*L4+第2期!AL$5*P4+第2期!AI$6*T4+第2期!AJ$6*X4+第2期!AK$6*AB4+第2期!AL$6*AF4+第2期!AI$7*D39+第2期!AJ$7*H39+第2期!AK$7*L39+第2期!AL$7*P39+第2期!AI$8*T39+第2期!AJ$8*X39+第2期!AK$8*AB39+第2期!AL$8*AF39)-(G75/2)</f>
        <v/>
      </c>
      <c r="F75" s="1181" t="n"/>
      <c r="G75" s="1160" t="n"/>
      <c r="H75" s="1180" t="n"/>
      <c r="I75" s="1181" t="n"/>
      <c r="J75" s="1159">
        <f>RANK(E75,E$74:F$93,0)</f>
        <v/>
      </c>
    </row>
    <row r="76">
      <c r="B76" s="1159">
        <f>B5</f>
        <v/>
      </c>
      <c r="C76" s="1159">
        <f>第2期!AP108</f>
        <v/>
      </c>
      <c r="D76" s="1181" t="n"/>
      <c r="E76" s="1159">
        <f>C76-(第2期!AI$5*D5+第2期!AJ$5*H5+第2期!AK$5*L5+第2期!AL$5*P5+第2期!AI$6*T5+第2期!AJ$6*X5+第2期!AK$6*AB5+第2期!AL$6*AF5+第2期!AI$7*D40+第2期!AJ$7*H40+第2期!AK$7*L40+第2期!AL$7*P40+第2期!AI$8*T40+第2期!AJ$8*X40+第2期!AK$8*AB40+第2期!AL$8*AF40)-(G76/2)</f>
        <v/>
      </c>
      <c r="F76" s="1181" t="n"/>
      <c r="G76" s="1160" t="n"/>
      <c r="H76" s="1180" t="n"/>
      <c r="I76" s="1181" t="n"/>
      <c r="J76" s="1159">
        <f>RANK(E76,E$74:F$93,0)</f>
        <v/>
      </c>
      <c r="L76" s="60" t="inlineStr">
        <is>
          <t>市场份额</t>
        </is>
      </c>
    </row>
    <row r="77">
      <c r="B77" s="1159">
        <f>B6</f>
        <v/>
      </c>
      <c r="C77" s="1159">
        <f>第2期!AP109</f>
        <v/>
      </c>
      <c r="D77" s="1181" t="n"/>
      <c r="E77" s="1159">
        <f>C77-(第2期!AI$5*D6+第2期!AJ$5*H6+第2期!AK$5*L6+第2期!AL$5*P6+第2期!AI$6*T6+第2期!AJ$6*X6+第2期!AK$6*AB6+第2期!AL$6*AF6+第2期!AI$7*D41+第2期!AJ$7*H41+第2期!AK$7*L41+第2期!AL$7*P41+第2期!AI$8*T41+第2期!AJ$8*X41+第2期!AK$8*AB41+第2期!AL$8*AF41)-(G77/2)</f>
        <v/>
      </c>
      <c r="F77" s="1181" t="n"/>
      <c r="G77" s="1160" t="n"/>
      <c r="H77" s="1180" t="n"/>
      <c r="I77" s="1181" t="n"/>
      <c r="J77" s="1159">
        <f>RANK(E77,E$74:F$93,0)</f>
        <v/>
      </c>
      <c r="L77" s="1159">
        <f>初始化表!C5</f>
        <v/>
      </c>
      <c r="M77" s="89">
        <f>VLOOKUP(L77,第2期!$AN$61:$BD$80,2,0)</f>
        <v/>
      </c>
      <c r="N77" s="89">
        <f>VLOOKUP(L77,第2期!$AN$61:$BD$80,3,0)</f>
        <v/>
      </c>
      <c r="O77" s="89">
        <f>VLOOKUP(L77,第2期!$AN$61:$BD$80,4,0)</f>
        <v/>
      </c>
      <c r="P77" s="89">
        <f>VLOOKUP(L77,第2期!$AN$61:$BD$80,5,0)</f>
        <v/>
      </c>
      <c r="Q77" s="89">
        <f>VLOOKUP(L77,第2期!$AN$61:$BD$80,6,0)</f>
        <v/>
      </c>
      <c r="R77" s="89">
        <f>VLOOKUP(L77,第2期!$AN$61:$BD$80,7,0)</f>
        <v/>
      </c>
      <c r="S77" s="89">
        <f>VLOOKUP(L77,第2期!$AN$61:$BD$80,8,0)</f>
        <v/>
      </c>
      <c r="T77" s="89">
        <f>VLOOKUP(L77,第2期!$AN$61:$BD$80,9,0)</f>
        <v/>
      </c>
      <c r="U77" s="89">
        <f>VLOOKUP(L77,第2期!$AN$61:$BD$80,10,0)</f>
        <v/>
      </c>
      <c r="V77" s="89">
        <f>VLOOKUP(L77,第2期!$AN$61:$BD$80,11,0)</f>
        <v/>
      </c>
      <c r="W77" s="89">
        <f>VLOOKUP(L77,第2期!$AN$61:$BD$80,12,0)</f>
        <v/>
      </c>
      <c r="X77" s="89">
        <f>VLOOKUP(L77,第2期!$AN$61:$BD$80,13,0)</f>
        <v/>
      </c>
      <c r="Y77" s="89">
        <f>VLOOKUP(L77,第2期!$AN$61:$BD$80,14,0)</f>
        <v/>
      </c>
      <c r="Z77" s="89">
        <f>VLOOKUP(L77,第2期!$AN$61:$BD$80,15,0)</f>
        <v/>
      </c>
      <c r="AA77" s="89">
        <f>VLOOKUP(L77,第2期!$AN$61:$BD$80,16,0)</f>
        <v/>
      </c>
      <c r="AB77" s="89">
        <f>VLOOKUP(L77,第2期!$AN$61:$BD$80,17,0)</f>
        <v/>
      </c>
    </row>
    <row r="78">
      <c r="B78" s="1159">
        <f>B7</f>
        <v/>
      </c>
      <c r="C78" s="1159">
        <f>第2期!AP110</f>
        <v/>
      </c>
      <c r="D78" s="1181" t="n"/>
      <c r="E78" s="1159">
        <f>C78-(第2期!AI$5*D7+第2期!AJ$5*H7+第2期!AK$5*L7+第2期!AL$5*P7+第2期!AI$6*T7+第2期!AJ$6*X7+第2期!AK$6*AB7+第2期!AL$6*AF7+第2期!AI$7*D42+第2期!AJ$7*H42+第2期!AK$7*L42+第2期!AL$7*P42+第2期!AI$8*T42+第2期!AJ$8*X42+第2期!AK$8*AB42+第2期!AL$8*AF42)-(G78/2)</f>
        <v/>
      </c>
      <c r="F78" s="1181" t="n"/>
      <c r="G78" s="1160" t="n"/>
      <c r="H78" s="1180" t="n"/>
      <c r="I78" s="1181" t="n"/>
      <c r="J78" s="1159">
        <f>RANK(E78,E$74:F$93,0)</f>
        <v/>
      </c>
      <c r="L78" s="1159" t="inlineStr">
        <is>
          <t>平均份额</t>
        </is>
      </c>
      <c r="M78" s="1159">
        <f>1/初始化表!$B$5</f>
        <v/>
      </c>
      <c r="N78" s="1159">
        <f>1/初始化表!$B$5</f>
        <v/>
      </c>
      <c r="O78" s="1159">
        <f>1/初始化表!$B$5</f>
        <v/>
      </c>
      <c r="P78" s="1159">
        <f>1/初始化表!$B$5</f>
        <v/>
      </c>
      <c r="Q78" s="1159">
        <f>1/初始化表!$B$5</f>
        <v/>
      </c>
      <c r="R78" s="1159">
        <f>1/初始化表!$B$5</f>
        <v/>
      </c>
      <c r="S78" s="1159">
        <f>1/初始化表!$B$5</f>
        <v/>
      </c>
      <c r="T78" s="1159">
        <f>1/初始化表!$B$5</f>
        <v/>
      </c>
      <c r="U78" s="1159">
        <f>1/初始化表!$B$5</f>
        <v/>
      </c>
      <c r="V78" s="1159">
        <f>1/初始化表!$B$5</f>
        <v/>
      </c>
      <c r="W78" s="1159">
        <f>1/初始化表!$B$5</f>
        <v/>
      </c>
      <c r="X78" s="1159">
        <f>1/初始化表!$B$5</f>
        <v/>
      </c>
      <c r="Y78" s="1159">
        <f>1/初始化表!$B$5</f>
        <v/>
      </c>
      <c r="Z78" s="1159">
        <f>1/初始化表!$B$5</f>
        <v/>
      </c>
      <c r="AA78" s="1159">
        <f>1/初始化表!$B$5</f>
        <v/>
      </c>
      <c r="AB78" s="1159">
        <f>1/初始化表!$B$5</f>
        <v/>
      </c>
    </row>
    <row r="79">
      <c r="B79" s="1159">
        <f>B8</f>
        <v/>
      </c>
      <c r="C79" s="1159">
        <f>第2期!AP111</f>
        <v/>
      </c>
      <c r="D79" s="1181" t="n"/>
      <c r="E79" s="1159">
        <f>C79-(第2期!AI$5*D8+第2期!AJ$5*H8+第2期!AK$5*L8+第2期!AL$5*P8+第2期!AI$6*T8+第2期!AJ$6*X8+第2期!AK$6*AB8+第2期!AL$6*AF8+第2期!AI$7*D43+第2期!AJ$7*H43+第2期!AK$7*L43+第2期!AL$7*P43+第2期!AI$8*T43+第2期!AJ$8*X43+第2期!AK$8*AB43+第2期!AL$8*AF43)-(G79/2)</f>
        <v/>
      </c>
      <c r="F79" s="1181" t="n"/>
      <c r="G79" s="1160" t="n"/>
      <c r="H79" s="1180" t="n"/>
      <c r="I79" s="1181" t="n"/>
      <c r="J79" s="1159">
        <f>RANK(E79,E$74:F$93,0)</f>
        <v/>
      </c>
    </row>
    <row r="80">
      <c r="B80" s="1159">
        <f>B9</f>
        <v/>
      </c>
      <c r="C80" s="1159">
        <f>第2期!AP112</f>
        <v/>
      </c>
      <c r="D80" s="1181" t="n"/>
      <c r="E80" s="1159">
        <f>C80-(第2期!AI$5*D9+第2期!AJ$5*H9+第2期!AK$5*L9+第2期!AL$5*P9+第2期!AI$6*T9+第2期!AJ$6*X9+第2期!AK$6*AB9+第2期!AL$6*AF9+第2期!AI$7*D44+第2期!AJ$7*H44+第2期!AK$7*L44+第2期!AL$7*P44+第2期!AI$8*T44+第2期!AJ$8*X44+第2期!AK$8*AB44+第2期!AL$8*AF44)-(G80/2)</f>
        <v/>
      </c>
      <c r="F80" s="1181" t="n"/>
      <c r="G80" s="1160" t="n"/>
      <c r="H80" s="1180" t="n"/>
      <c r="I80" s="1181" t="n"/>
      <c r="J80" s="1159">
        <f>RANK(E80,E$74:F$93,0)</f>
        <v/>
      </c>
    </row>
    <row r="81">
      <c r="B81" s="1159">
        <f>B10</f>
        <v/>
      </c>
      <c r="C81" s="1159">
        <f>第2期!AP113</f>
        <v/>
      </c>
      <c r="D81" s="1181" t="n"/>
      <c r="E81" s="1159">
        <f>C81-(第2期!AI$5*D10+第2期!AJ$5*H10+第2期!AK$5*L10+第2期!AL$5*P10+第2期!AI$6*T10+第2期!AJ$6*X10+第2期!AK$6*AB10+第2期!AL$6*AF10+第2期!AI$7*D45+第2期!AJ$7*H45+第2期!AK$7*L45+第2期!AL$7*P45+第2期!AI$8*T45+第2期!AJ$8*X45+第2期!AK$8*AB45+第2期!AL$8*AF45)-(G81/2)</f>
        <v/>
      </c>
      <c r="F81" s="1181" t="n"/>
      <c r="G81" s="1160" t="n"/>
      <c r="H81" s="1180" t="n"/>
      <c r="I81" s="1181" t="n"/>
      <c r="J81" s="1159">
        <f>RANK(E81,E$74:F$93,0)</f>
        <v/>
      </c>
    </row>
    <row r="82">
      <c r="B82" s="1159">
        <f>B11</f>
        <v/>
      </c>
      <c r="C82" s="1159">
        <f>第2期!AP114</f>
        <v/>
      </c>
      <c r="D82" s="1181" t="n"/>
      <c r="E82" s="1159">
        <f>C82-(第2期!AI$5*D11+第2期!AJ$5*H11+第2期!AK$5*L11+第2期!AL$5*P11+第2期!AI$6*T11+第2期!AJ$6*X11+第2期!AK$6*AB11+第2期!AL$6*AF11+第2期!AI$7*D46+第2期!AJ$7*H46+第2期!AK$7*L46+第2期!AL$7*P46+第2期!AI$8*T46+第2期!AJ$8*X46+第2期!AK$8*AB46+第2期!AL$8*AF46)-(G82/2)</f>
        <v/>
      </c>
      <c r="F82" s="1181" t="n"/>
      <c r="G82" s="1160" t="n"/>
      <c r="H82" s="1180" t="n"/>
      <c r="I82" s="1181" t="n"/>
      <c r="J82" s="1159">
        <f>RANK(E82,E$74:F$93,0)</f>
        <v/>
      </c>
    </row>
    <row r="83">
      <c r="B83" s="1159">
        <f>B12</f>
        <v/>
      </c>
      <c r="C83" s="1159">
        <f>第2期!AP115</f>
        <v/>
      </c>
      <c r="D83" s="1181" t="n"/>
      <c r="E83" s="1159">
        <f>C83-(第2期!AI$5*D12+第2期!AJ$5*H12+第2期!AK$5*L12+第2期!AL$5*P12+第2期!AI$6*T12+第2期!AJ$6*X12+第2期!AK$6*AB12+第2期!AL$6*AF12+第2期!AI$7*D47+第2期!AJ$7*H47+第2期!AK$7*L47+第2期!AL$7*P47+第2期!AI$8*T47+第2期!AJ$8*X47+第2期!AK$8*AB47+第2期!AL$8*AF47)-(G83/2)</f>
        <v/>
      </c>
      <c r="F83" s="1181" t="n"/>
      <c r="G83" s="1160" t="n"/>
      <c r="H83" s="1180" t="n"/>
      <c r="I83" s="1181" t="n"/>
      <c r="J83" s="1159">
        <f>RANK(E83,E$74:F$93,0)</f>
        <v/>
      </c>
    </row>
    <row r="84">
      <c r="B84" s="1159">
        <f>B13</f>
        <v/>
      </c>
      <c r="C84" s="1159">
        <f>第2期!AP116</f>
        <v/>
      </c>
      <c r="D84" s="1181" t="n"/>
      <c r="E84" s="1159">
        <f>C84-(第2期!AI$5*D13+第2期!AJ$5*H13+第2期!AK$5*L13+第2期!AL$5*P13+第2期!AI$6*T13+第2期!AJ$6*X13+第2期!AK$6*AB13+第2期!AL$6*AF13+第2期!AI$7*D48+第2期!AJ$7*H48+第2期!AK$7*L48+第2期!AL$7*P48+第2期!AI$8*T48+第2期!AJ$8*X48+第2期!AK$8*AB48+第2期!AL$8*AF48)-(G84/2)</f>
        <v/>
      </c>
      <c r="F84" s="1181" t="n"/>
      <c r="G84" s="1160" t="n"/>
      <c r="H84" s="1180" t="n"/>
      <c r="I84" s="1181" t="n"/>
      <c r="J84" s="1159">
        <f>RANK(E84,E$74:F$93,0)</f>
        <v/>
      </c>
    </row>
    <row r="85">
      <c r="B85" s="1159">
        <f>B14</f>
        <v/>
      </c>
      <c r="C85" s="1159">
        <f>第2期!AP117</f>
        <v/>
      </c>
      <c r="D85" s="1181" t="n"/>
      <c r="E85" s="1159">
        <f>C85-(第2期!AI$5*D14+第2期!AJ$5*H14+第2期!AK$5*L14+第2期!AL$5*P14+第2期!AI$6*T14+第2期!AJ$6*X14+第2期!AK$6*AB14+第2期!AL$6*AF14+第2期!AI$7*D49+第2期!AJ$7*H49+第2期!AK$7*L49+第2期!AL$7*P49+第2期!AI$8*T49+第2期!AJ$8*X49+第2期!AK$8*AB49+第2期!AL$8*AF49)-(G85/2)</f>
        <v/>
      </c>
      <c r="F85" s="1181" t="n"/>
      <c r="G85" s="1160" t="n"/>
      <c r="H85" s="1180" t="n"/>
      <c r="I85" s="1181" t="n"/>
      <c r="J85" s="1159">
        <f>RANK(E85,E$74:F$93,0)</f>
        <v/>
      </c>
    </row>
    <row r="86">
      <c r="B86" s="1159">
        <f>B15</f>
        <v/>
      </c>
      <c r="C86" s="1159">
        <f>第2期!AP118</f>
        <v/>
      </c>
      <c r="D86" s="1181" t="n"/>
      <c r="E86" s="1159">
        <f>C86-(第2期!AI$5*D15+第2期!AJ$5*H15+第2期!AK$5*L15+第2期!AL$5*P15+第2期!AI$6*T15+第2期!AJ$6*X15+第2期!AK$6*AB15+第2期!AL$6*AF15+第2期!AI$7*D50+第2期!AJ$7*H50+第2期!AK$7*L50+第2期!AL$7*P50+第2期!AI$8*T50+第2期!AJ$8*X50+第2期!AK$8*AB50+第2期!AL$8*AF50)-(G86/2)</f>
        <v/>
      </c>
      <c r="F86" s="1181" t="n"/>
      <c r="G86" s="1160" t="n"/>
      <c r="H86" s="1180" t="n"/>
      <c r="I86" s="1181" t="n"/>
      <c r="J86" s="1159">
        <f>RANK(E86,E$74:F$93,0)</f>
        <v/>
      </c>
    </row>
    <row r="87">
      <c r="B87" s="1159">
        <f>B16</f>
        <v/>
      </c>
      <c r="C87" s="1159">
        <f>第2期!AP119</f>
        <v/>
      </c>
      <c r="D87" s="1181" t="n"/>
      <c r="E87" s="1159">
        <f>C87-(第2期!AI$5*D16+第2期!AJ$5*H16+第2期!AK$5*L16+第2期!AL$5*P16+第2期!AI$6*T16+第2期!AJ$6*X16+第2期!AK$6*AB16+第2期!AL$6*AF16+第2期!AI$7*D51+第2期!AJ$7*H51+第2期!AK$7*L51+第2期!AL$7*P51+第2期!AI$8*T51+第2期!AJ$8*X51+第2期!AK$8*AB51+第2期!AL$8*AF51)-(G87/2)</f>
        <v/>
      </c>
      <c r="F87" s="1181" t="n"/>
      <c r="G87" s="1160" t="n"/>
      <c r="H87" s="1180" t="n"/>
      <c r="I87" s="1181" t="n"/>
      <c r="J87" s="1159">
        <f>RANK(E87,E$74:F$93,0)</f>
        <v/>
      </c>
    </row>
    <row r="88">
      <c r="B88" s="1159">
        <f>B17</f>
        <v/>
      </c>
      <c r="C88" s="1159">
        <f>第2期!AP120</f>
        <v/>
      </c>
      <c r="D88" s="1181" t="n"/>
      <c r="E88" s="1159">
        <f>C88-(第2期!AI$5*D17+第2期!AJ$5*H17+第2期!AK$5*L17+第2期!AL$5*P17+第2期!AI$6*T17+第2期!AJ$6*X17+第2期!AK$6*AB17+第2期!AL$6*AF17+第2期!AI$7*D52+第2期!AJ$7*H52+第2期!AK$7*L52+第2期!AL$7*P52+第2期!AI$8*T52+第2期!AJ$8*X52+第2期!AK$8*AB52+第2期!AL$8*AF52)-(G88/2)</f>
        <v/>
      </c>
      <c r="F88" s="1181" t="n"/>
      <c r="G88" s="1160" t="n"/>
      <c r="H88" s="1180" t="n"/>
      <c r="I88" s="1181" t="n"/>
      <c r="J88" s="1159">
        <f>RANK(E88,E$74:F$93,0)</f>
        <v/>
      </c>
    </row>
    <row r="89">
      <c r="B89" s="1159">
        <f>B18</f>
        <v/>
      </c>
      <c r="C89" s="1159">
        <f>第2期!AP121</f>
        <v/>
      </c>
      <c r="D89" s="1181" t="n"/>
      <c r="E89" s="1159">
        <f>C89-(第2期!AI$5*D18+第2期!AJ$5*H18+第2期!AK$5*L18+第2期!AL$5*P18+第2期!AI$6*T18+第2期!AJ$6*X18+第2期!AK$6*AB18+第2期!AL$6*AF18+第2期!AI$7*D53+第2期!AJ$7*H53+第2期!AK$7*L53+第2期!AL$7*P53+第2期!AI$8*T53+第2期!AJ$8*X53+第2期!AK$8*AB53+第2期!AL$8*AF53)-(G89/2)</f>
        <v/>
      </c>
      <c r="F89" s="1181" t="n"/>
      <c r="G89" s="1160" t="n"/>
      <c r="H89" s="1180" t="n"/>
      <c r="I89" s="1181" t="n"/>
      <c r="J89" s="1159">
        <f>RANK(E89,E$74:F$93,0)</f>
        <v/>
      </c>
    </row>
    <row r="90">
      <c r="B90" s="1159">
        <f>B19</f>
        <v/>
      </c>
      <c r="C90" s="1159">
        <f>第2期!AP122</f>
        <v/>
      </c>
      <c r="D90" s="1181" t="n"/>
      <c r="E90" s="1159">
        <f>C90-(第2期!AI$5*D19+第2期!AJ$5*H19+第2期!AK$5*L19+第2期!AL$5*P19+第2期!AI$6*T19+第2期!AJ$6*X19+第2期!AK$6*AB19+第2期!AL$6*AF19+第2期!AI$7*D54+第2期!AJ$7*H54+第2期!AK$7*L54+第2期!AL$7*P54+第2期!AI$8*T54+第2期!AJ$8*X54+第2期!AK$8*AB54+第2期!AL$8*AF54)-(G90/2)</f>
        <v/>
      </c>
      <c r="F90" s="1181" t="n"/>
      <c r="G90" s="1160" t="n"/>
      <c r="H90" s="1180" t="n"/>
      <c r="I90" s="1181" t="n"/>
      <c r="J90" s="1159">
        <f>RANK(E90,E$74:F$93,0)</f>
        <v/>
      </c>
    </row>
    <row r="91">
      <c r="B91" s="1159">
        <f>B20</f>
        <v/>
      </c>
      <c r="C91" s="1159">
        <f>第2期!AP123</f>
        <v/>
      </c>
      <c r="D91" s="1181" t="n"/>
      <c r="E91" s="1159">
        <f>C91-(第2期!AI$5*D20+第2期!AJ$5*H20+第2期!AK$5*L20+第2期!AL$5*P20+第2期!AI$6*T20+第2期!AJ$6*X20+第2期!AK$6*AB20+第2期!AL$6*AF20+第2期!AI$7*D55+第2期!AJ$7*H55+第2期!AK$7*L55+第2期!AL$7*P55+第2期!AI$8*T55+第2期!AJ$8*X55+第2期!AK$8*AB55+第2期!AL$8*AF55)-(G91/2)</f>
        <v/>
      </c>
      <c r="F91" s="1181" t="n"/>
      <c r="G91" s="1160" t="n"/>
      <c r="H91" s="1180" t="n"/>
      <c r="I91" s="1181" t="n"/>
      <c r="J91" s="1159">
        <f>RANK(E91,E$74:F$93,0)</f>
        <v/>
      </c>
    </row>
    <row r="92">
      <c r="B92" s="1159">
        <f>B21</f>
        <v/>
      </c>
      <c r="C92" s="1159">
        <f>第2期!AP124</f>
        <v/>
      </c>
      <c r="D92" s="1181" t="n"/>
      <c r="E92" s="1159">
        <f>C92-(第2期!AI$5*D21+第2期!AJ$5*H21+第2期!AK$5*L21+第2期!AL$5*P21+第2期!AI$6*T21+第2期!AJ$6*X21+第2期!AK$6*AB21+第2期!AL$6*AF21+第2期!AI$7*D56+第2期!AJ$7*H56+第2期!AK$7*L56+第2期!AL$7*P56+第2期!AI$8*T56+第2期!AJ$8*X56+第2期!AK$8*AB56+第2期!AL$8*AF56)-(G92/2)</f>
        <v/>
      </c>
      <c r="F92" s="1181" t="n"/>
      <c r="G92" s="1160" t="n"/>
      <c r="H92" s="1180" t="n"/>
      <c r="I92" s="1181" t="n"/>
      <c r="J92" s="1159">
        <f>RANK(E92,E$74:F$93,0)</f>
        <v/>
      </c>
    </row>
    <row r="93">
      <c r="B93" s="1159">
        <f>B22</f>
        <v/>
      </c>
      <c r="C93" s="1159">
        <f>第2期!AP125</f>
        <v/>
      </c>
      <c r="D93" s="1181" t="n"/>
      <c r="E93" s="1159">
        <f>C93-(第2期!AI$5*D22+第2期!AJ$5*H22+第2期!AK$5*L22+第2期!AL$5*P22+第2期!AI$6*T22+第2期!AJ$6*X22+第2期!AK$6*AB22+第2期!AL$6*AF22+第2期!AI$7*D57+第2期!AJ$7*H57+第2期!AK$7*L57+第2期!AL$7*P57+第2期!AI$8*T57+第2期!AJ$8*X57+第2期!AK$8*AB57+第2期!AL$8*AF57)-(G93/2)</f>
        <v/>
      </c>
      <c r="F93" s="1181" t="n"/>
      <c r="G93" s="1160" t="n"/>
      <c r="H93" s="1180" t="n"/>
      <c r="I93" s="1181" t="n"/>
      <c r="J93" s="1159">
        <f>RANK(E93,E$74:F$93,0)</f>
        <v/>
      </c>
    </row>
  </sheetData>
  <mergeCells count="77">
    <mergeCell ref="C36:R36"/>
    <mergeCell ref="C89:D89"/>
    <mergeCell ref="G87:I87"/>
    <mergeCell ref="S36:AH36"/>
    <mergeCell ref="C79:D79"/>
    <mergeCell ref="E79:F79"/>
    <mergeCell ref="B23:B24"/>
    <mergeCell ref="E87:F87"/>
    <mergeCell ref="G89:I89"/>
    <mergeCell ref="G79:I79"/>
    <mergeCell ref="C93:D93"/>
    <mergeCell ref="G88:I88"/>
    <mergeCell ref="G90:I90"/>
    <mergeCell ref="C76:D76"/>
    <mergeCell ref="C71:D73"/>
    <mergeCell ref="E91:F91"/>
    <mergeCell ref="E85:F85"/>
    <mergeCell ref="B64:C64"/>
    <mergeCell ref="G71:I73"/>
    <mergeCell ref="E75:F75"/>
    <mergeCell ref="E93:F93"/>
    <mergeCell ref="C83:D83"/>
    <mergeCell ref="B27:B28"/>
    <mergeCell ref="C92:D92"/>
    <mergeCell ref="B25:C25"/>
    <mergeCell ref="G78:I78"/>
    <mergeCell ref="G92:I92"/>
    <mergeCell ref="B58:B59"/>
    <mergeCell ref="J71:J73"/>
    <mergeCell ref="G80:I80"/>
    <mergeCell ref="C90:D90"/>
    <mergeCell ref="B29:C29"/>
    <mergeCell ref="E90:F90"/>
    <mergeCell ref="G81:I81"/>
    <mergeCell ref="C91:D91"/>
    <mergeCell ref="C82:D82"/>
    <mergeCell ref="E76:F76"/>
    <mergeCell ref="G82:I82"/>
    <mergeCell ref="C77:D77"/>
    <mergeCell ref="C86:D86"/>
    <mergeCell ref="G93:I93"/>
    <mergeCell ref="E83:F83"/>
    <mergeCell ref="G74:I74"/>
    <mergeCell ref="E92:F92"/>
    <mergeCell ref="G83:I83"/>
    <mergeCell ref="C85:D85"/>
    <mergeCell ref="S1:AH1"/>
    <mergeCell ref="C84:D84"/>
    <mergeCell ref="C75:D75"/>
    <mergeCell ref="B60:C60"/>
    <mergeCell ref="E84:F84"/>
    <mergeCell ref="C80:D80"/>
    <mergeCell ref="E78:F78"/>
    <mergeCell ref="E77:F77"/>
    <mergeCell ref="G84:I84"/>
    <mergeCell ref="E86:F86"/>
    <mergeCell ref="E80:F80"/>
    <mergeCell ref="E89:F89"/>
    <mergeCell ref="G86:I86"/>
    <mergeCell ref="E81:F81"/>
    <mergeCell ref="B62:B63"/>
    <mergeCell ref="E71:F73"/>
    <mergeCell ref="C74:D74"/>
    <mergeCell ref="C88:D88"/>
    <mergeCell ref="E88:F88"/>
    <mergeCell ref="E82:F82"/>
    <mergeCell ref="E74:F74"/>
    <mergeCell ref="G76:I76"/>
    <mergeCell ref="G91:I91"/>
    <mergeCell ref="G85:I85"/>
    <mergeCell ref="G75:I75"/>
    <mergeCell ref="B71:B73"/>
    <mergeCell ref="C1:R1"/>
    <mergeCell ref="G77:I77"/>
    <mergeCell ref="C81:D81"/>
    <mergeCell ref="C78:D78"/>
    <mergeCell ref="C87:D87"/>
  </mergeCells>
  <pageMargins left="0.75" right="0.75" top="1" bottom="1" header="0.5" footer="0.5"/>
</worksheet>
</file>

<file path=xl/worksheets/sheet33.xml><?xml version="1.0" encoding="utf-8"?>
<worksheet xmlns="http://schemas.openxmlformats.org/spreadsheetml/2006/main">
  <sheetPr codeName="Sheet29">
    <tabColor rgb="FFEDEDFF"/>
    <outlinePr summaryBelow="1" summaryRight="1"/>
    <pageSetUpPr/>
  </sheetPr>
  <dimension ref="B1:AH93"/>
  <sheetViews>
    <sheetView topLeftCell="D1" zoomScale="60" zoomScaleNormal="60" workbookViewId="0">
      <selection activeCell="G71" sqref="G71:I73"/>
    </sheetView>
  </sheetViews>
  <sheetFormatPr baseColWidth="8" defaultColWidth="8.90625" defaultRowHeight="14"/>
  <cols>
    <col width="1.81640625" customWidth="1" style="1178" min="1" max="1"/>
    <col width="15.81640625" customWidth="1" style="1178" min="2" max="2"/>
    <col width="12.81640625" customWidth="1" style="1178" min="3" max="34"/>
    <col width="13.54296875" customWidth="1" style="1178" min="35" max="35"/>
    <col width="12.36328125" customWidth="1" style="1178" min="36" max="36"/>
    <col width="10.1796875" customWidth="1" style="1178" min="37" max="37"/>
  </cols>
  <sheetData>
    <row r="1">
      <c r="B1" s="60" t="n"/>
      <c r="C1" s="1161" t="inlineStr">
        <is>
          <t>产品1</t>
        </is>
      </c>
      <c r="D1" s="1180" t="n"/>
      <c r="E1" s="1180" t="n"/>
      <c r="F1" s="1180" t="n"/>
      <c r="G1" s="1180" t="n"/>
      <c r="H1" s="1180" t="n"/>
      <c r="I1" s="1180" t="n"/>
      <c r="J1" s="1180" t="n"/>
      <c r="K1" s="1180" t="n"/>
      <c r="L1" s="1180" t="n"/>
      <c r="M1" s="1180" t="n"/>
      <c r="N1" s="1180" t="n"/>
      <c r="O1" s="1180" t="n"/>
      <c r="P1" s="1180" t="n"/>
      <c r="Q1" s="1180" t="n"/>
      <c r="R1" s="1181" t="n"/>
      <c r="S1" s="1161" t="inlineStr">
        <is>
          <t>产品2</t>
        </is>
      </c>
      <c r="T1" s="1180" t="n"/>
      <c r="U1" s="1180" t="n"/>
      <c r="V1" s="1180" t="n"/>
      <c r="W1" s="1180" t="n"/>
      <c r="X1" s="1180" t="n"/>
      <c r="Y1" s="1180" t="n"/>
      <c r="Z1" s="1180" t="n"/>
      <c r="AA1" s="1180" t="n"/>
      <c r="AB1" s="1180" t="n"/>
      <c r="AC1" s="1180" t="n"/>
      <c r="AD1" s="1180" t="n"/>
      <c r="AE1" s="1180" t="n"/>
      <c r="AF1" s="1180" t="n"/>
      <c r="AG1" s="1180" t="n"/>
      <c r="AH1" s="1181" t="n"/>
    </row>
    <row r="2" ht="15" customHeight="1" s="1178">
      <c r="B2" s="62" t="inlineStr">
        <is>
          <t>队伍名称</t>
        </is>
      </c>
      <c r="C2" s="63" t="inlineStr">
        <is>
          <t>市场1</t>
        </is>
      </c>
      <c r="D2" s="63" t="inlineStr">
        <is>
          <t>需求</t>
        </is>
      </c>
      <c r="E2" s="1483" t="inlineStr">
        <is>
          <t>研发等级排名</t>
        </is>
      </c>
      <c r="F2" s="65" t="inlineStr">
        <is>
          <t>工资系数排名</t>
        </is>
      </c>
      <c r="G2" s="63" t="inlineStr">
        <is>
          <t>市场2</t>
        </is>
      </c>
      <c r="H2" s="63" t="inlineStr">
        <is>
          <t>需求</t>
        </is>
      </c>
      <c r="I2" s="1483" t="inlineStr">
        <is>
          <t>研发等级排名</t>
        </is>
      </c>
      <c r="J2" s="65" t="inlineStr">
        <is>
          <t>工资系数排名</t>
        </is>
      </c>
      <c r="K2" s="63" t="inlineStr">
        <is>
          <t>市场3</t>
        </is>
      </c>
      <c r="L2" s="63" t="inlineStr">
        <is>
          <t>需求</t>
        </is>
      </c>
      <c r="M2" s="1483" t="inlineStr">
        <is>
          <t>研发等级排名</t>
        </is>
      </c>
      <c r="N2" s="65" t="inlineStr">
        <is>
          <t>工资系数排名</t>
        </is>
      </c>
      <c r="O2" s="63" t="inlineStr">
        <is>
          <t>市场4</t>
        </is>
      </c>
      <c r="P2" s="63" t="inlineStr">
        <is>
          <t>需求</t>
        </is>
      </c>
      <c r="Q2" s="1483" t="inlineStr">
        <is>
          <t>研发等级排名</t>
        </is>
      </c>
      <c r="R2" s="65" t="inlineStr">
        <is>
          <t>工资系数排名</t>
        </is>
      </c>
      <c r="S2" s="63" t="inlineStr">
        <is>
          <t>市场1</t>
        </is>
      </c>
      <c r="T2" s="63" t="inlineStr">
        <is>
          <t>需求</t>
        </is>
      </c>
      <c r="U2" s="1483" t="inlineStr">
        <is>
          <t>研发等级排名</t>
        </is>
      </c>
      <c r="V2" s="65" t="inlineStr">
        <is>
          <t>工资系数排名</t>
        </is>
      </c>
      <c r="W2" s="63" t="inlineStr">
        <is>
          <t>市场2</t>
        </is>
      </c>
      <c r="X2" s="63" t="inlineStr">
        <is>
          <t>需求</t>
        </is>
      </c>
      <c r="Y2" s="1483" t="inlineStr">
        <is>
          <t>研发等级排名</t>
        </is>
      </c>
      <c r="Z2" s="65" t="inlineStr">
        <is>
          <t>工资系数排名</t>
        </is>
      </c>
      <c r="AA2" s="63" t="inlineStr">
        <is>
          <t>市场3</t>
        </is>
      </c>
      <c r="AB2" s="63" t="inlineStr">
        <is>
          <t>需求</t>
        </is>
      </c>
      <c r="AC2" s="1483" t="inlineStr">
        <is>
          <t>研发等级排名</t>
        </is>
      </c>
      <c r="AD2" s="65" t="inlineStr">
        <is>
          <t>工资系数排名</t>
        </is>
      </c>
      <c r="AE2" s="63" t="inlineStr">
        <is>
          <t>市场4</t>
        </is>
      </c>
      <c r="AF2" s="63" t="inlineStr">
        <is>
          <t>需求</t>
        </is>
      </c>
      <c r="AG2" s="1483" t="inlineStr">
        <is>
          <t>研发等级排名</t>
        </is>
      </c>
      <c r="AH2" s="65" t="inlineStr">
        <is>
          <t>工资系数排名</t>
        </is>
      </c>
    </row>
    <row r="3">
      <c r="B3" s="1161">
        <f>第3期!AN37</f>
        <v/>
      </c>
      <c r="C3" s="66">
        <f>第3期!AO37</f>
        <v/>
      </c>
      <c r="D3" s="67">
        <f>第3期!BG7</f>
        <v/>
      </c>
      <c r="E3" s="68">
        <f>VLOOKUP($B3,第3期!$AN$84:$AY$103,8,0)</f>
        <v/>
      </c>
      <c r="F3" s="68">
        <f>VLOOKUP($B3,第3期!$AN$84:$AY$103,7,0)</f>
        <v/>
      </c>
      <c r="G3" s="66">
        <f>第3期!AP37</f>
        <v/>
      </c>
      <c r="H3" s="67">
        <f>第3期!BH7</f>
        <v/>
      </c>
      <c r="I3" s="68">
        <f>VLOOKUP($B3,第3期!$AN$84:$AY$103,8,0)</f>
        <v/>
      </c>
      <c r="J3" s="68">
        <f>VLOOKUP($B3,第3期!$AN$84:$AY$103,7,0)</f>
        <v/>
      </c>
      <c r="K3" s="66">
        <f>第3期!AQ37</f>
        <v/>
      </c>
      <c r="L3" s="67">
        <f>第3期!BI7</f>
        <v/>
      </c>
      <c r="M3" s="68">
        <f>VLOOKUP($B3,第3期!$AN$84:$AY$103,8,0)</f>
        <v/>
      </c>
      <c r="N3" s="68">
        <f>VLOOKUP($B3,第3期!$AN$84:$AY$103,7,0)</f>
        <v/>
      </c>
      <c r="O3" s="66">
        <f>第3期!AR37</f>
        <v/>
      </c>
      <c r="P3" s="67">
        <f>第3期!BJ7</f>
        <v/>
      </c>
      <c r="Q3" s="68">
        <f>VLOOKUP($B3,第3期!$AN$84:$AY$103,8,0)</f>
        <v/>
      </c>
      <c r="R3" s="68">
        <f>VLOOKUP($B3,第3期!$AN$84:$AY$103,7,0)</f>
        <v/>
      </c>
      <c r="S3" s="66">
        <f>第3期!AS37</f>
        <v/>
      </c>
      <c r="T3" s="67">
        <f>第3期!BK7</f>
        <v/>
      </c>
      <c r="U3" s="68">
        <f>VLOOKUP($B3,第3期!$AN$84:$AY$103,8,0)</f>
        <v/>
      </c>
      <c r="V3" s="68">
        <f>VLOOKUP($B3,第3期!$AN$84:$AY$103,7,0)</f>
        <v/>
      </c>
      <c r="W3" s="66">
        <f>第3期!AT37</f>
        <v/>
      </c>
      <c r="X3" s="67">
        <f>第3期!BL7</f>
        <v/>
      </c>
      <c r="Y3" s="68">
        <f>VLOOKUP($B3,第3期!$AN$84:$AY$103,8,0)</f>
        <v/>
      </c>
      <c r="Z3" s="68">
        <f>VLOOKUP($B3,第3期!$AN$84:$AY$103,7,0)</f>
        <v/>
      </c>
      <c r="AA3" s="66">
        <f>第3期!AU37</f>
        <v/>
      </c>
      <c r="AB3" s="67">
        <f>第3期!BM7</f>
        <v/>
      </c>
      <c r="AC3" s="68">
        <f>VLOOKUP($B3,第3期!$AN$84:$AY$103,8,0)</f>
        <v/>
      </c>
      <c r="AD3" s="68">
        <f>VLOOKUP($B3,第3期!$AN$84:$AY$103,7,0)</f>
        <v/>
      </c>
      <c r="AE3" s="66">
        <f>第3期!AV37</f>
        <v/>
      </c>
      <c r="AF3" s="67">
        <f>第3期!BN7</f>
        <v/>
      </c>
      <c r="AG3" s="68">
        <f>VLOOKUP($B3,第3期!$AN$84:$AY$103,8,0)</f>
        <v/>
      </c>
      <c r="AH3" s="68">
        <f>VLOOKUP($B3,第3期!$AN$84:$AY$103,7,0)</f>
        <v/>
      </c>
    </row>
    <row r="4">
      <c r="B4" s="1161">
        <f>第3期!AN38</f>
        <v/>
      </c>
      <c r="C4" s="66">
        <f>第3期!AO38</f>
        <v/>
      </c>
      <c r="D4" s="67">
        <f>第3期!BG8</f>
        <v/>
      </c>
      <c r="E4" s="68">
        <f>VLOOKUP($B4,第3期!$AN$84:$AY$103,8,0)</f>
        <v/>
      </c>
      <c r="F4" s="68">
        <f>VLOOKUP($B4,第3期!$AN$84:$AY$103,7,0)</f>
        <v/>
      </c>
      <c r="G4" s="66">
        <f>第3期!AP38</f>
        <v/>
      </c>
      <c r="H4" s="67">
        <f>第3期!BH8</f>
        <v/>
      </c>
      <c r="I4" s="68">
        <f>VLOOKUP($B4,第3期!$AN$84:$AY$103,8,0)</f>
        <v/>
      </c>
      <c r="J4" s="68">
        <f>VLOOKUP($B4,第3期!$AN$84:$AY$103,7,0)</f>
        <v/>
      </c>
      <c r="K4" s="66">
        <f>第3期!AQ38</f>
        <v/>
      </c>
      <c r="L4" s="67">
        <f>第3期!BI8</f>
        <v/>
      </c>
      <c r="M4" s="68">
        <f>VLOOKUP($B4,第3期!$AN$84:$AY$103,8,0)</f>
        <v/>
      </c>
      <c r="N4" s="68">
        <f>VLOOKUP($B4,第3期!$AN$84:$AY$103,7,0)</f>
        <v/>
      </c>
      <c r="O4" s="66">
        <f>第3期!AR38</f>
        <v/>
      </c>
      <c r="P4" s="67">
        <f>第3期!BJ8</f>
        <v/>
      </c>
      <c r="Q4" s="68">
        <f>VLOOKUP($B4,第3期!$AN$84:$AY$103,8,0)</f>
        <v/>
      </c>
      <c r="R4" s="68">
        <f>VLOOKUP($B4,第3期!$AN$84:$AY$103,7,0)</f>
        <v/>
      </c>
      <c r="S4" s="66">
        <f>第3期!AS38</f>
        <v/>
      </c>
      <c r="T4" s="67">
        <f>第3期!BK8</f>
        <v/>
      </c>
      <c r="U4" s="68">
        <f>VLOOKUP($B4,第3期!$AN$84:$AY$103,8,0)</f>
        <v/>
      </c>
      <c r="V4" s="68">
        <f>VLOOKUP($B4,第3期!$AN$84:$AY$103,7,0)</f>
        <v/>
      </c>
      <c r="W4" s="66">
        <f>第3期!AT38</f>
        <v/>
      </c>
      <c r="X4" s="67">
        <f>第3期!BL8</f>
        <v/>
      </c>
      <c r="Y4" s="68">
        <f>VLOOKUP($B4,第3期!$AN$84:$AY$103,8,0)</f>
        <v/>
      </c>
      <c r="Z4" s="68">
        <f>VLOOKUP($B4,第3期!$AN$84:$AY$103,7,0)</f>
        <v/>
      </c>
      <c r="AA4" s="66">
        <f>第3期!AU38</f>
        <v/>
      </c>
      <c r="AB4" s="67">
        <f>第3期!BM8</f>
        <v/>
      </c>
      <c r="AC4" s="68">
        <f>VLOOKUP($B4,第3期!$AN$84:$AY$103,8,0)</f>
        <v/>
      </c>
      <c r="AD4" s="68">
        <f>VLOOKUP($B4,第3期!$AN$84:$AY$103,7,0)</f>
        <v/>
      </c>
      <c r="AE4" s="66">
        <f>第3期!AV38</f>
        <v/>
      </c>
      <c r="AF4" s="67">
        <f>第3期!BN8</f>
        <v/>
      </c>
      <c r="AG4" s="68">
        <f>VLOOKUP($B4,第3期!$AN$84:$AY$103,8,0)</f>
        <v/>
      </c>
      <c r="AH4" s="68">
        <f>VLOOKUP($B4,第3期!$AN$84:$AY$103,7,0)</f>
        <v/>
      </c>
    </row>
    <row r="5">
      <c r="B5" s="1161">
        <f>第3期!AN39</f>
        <v/>
      </c>
      <c r="C5" s="66">
        <f>第3期!AO39</f>
        <v/>
      </c>
      <c r="D5" s="67">
        <f>第3期!BG9</f>
        <v/>
      </c>
      <c r="E5" s="68">
        <f>VLOOKUP($B5,第3期!$AN$84:$AY$103,8,0)</f>
        <v/>
      </c>
      <c r="F5" s="68">
        <f>VLOOKUP($B5,第3期!$AN$84:$AY$103,7,0)</f>
        <v/>
      </c>
      <c r="G5" s="66">
        <f>第3期!AP39</f>
        <v/>
      </c>
      <c r="H5" s="67">
        <f>第3期!BH9</f>
        <v/>
      </c>
      <c r="I5" s="68">
        <f>VLOOKUP($B5,第3期!$AN$84:$AY$103,8,0)</f>
        <v/>
      </c>
      <c r="J5" s="68">
        <f>VLOOKUP($B5,第3期!$AN$84:$AY$103,7,0)</f>
        <v/>
      </c>
      <c r="K5" s="66">
        <f>第3期!AQ39</f>
        <v/>
      </c>
      <c r="L5" s="67">
        <f>第3期!BI9</f>
        <v/>
      </c>
      <c r="M5" s="68">
        <f>VLOOKUP($B5,第3期!$AN$84:$AY$103,8,0)</f>
        <v/>
      </c>
      <c r="N5" s="68">
        <f>VLOOKUP($B5,第3期!$AN$84:$AY$103,7,0)</f>
        <v/>
      </c>
      <c r="O5" s="66">
        <f>第3期!AR39</f>
        <v/>
      </c>
      <c r="P5" s="67">
        <f>第3期!BJ9</f>
        <v/>
      </c>
      <c r="Q5" s="68">
        <f>VLOOKUP($B5,第3期!$AN$84:$AY$103,8,0)</f>
        <v/>
      </c>
      <c r="R5" s="68">
        <f>VLOOKUP($B5,第3期!$AN$84:$AY$103,7,0)</f>
        <v/>
      </c>
      <c r="S5" s="66">
        <f>第3期!AS39</f>
        <v/>
      </c>
      <c r="T5" s="67">
        <f>第3期!BK9</f>
        <v/>
      </c>
      <c r="U5" s="68">
        <f>VLOOKUP($B5,第3期!$AN$84:$AY$103,8,0)</f>
        <v/>
      </c>
      <c r="V5" s="68">
        <f>VLOOKUP($B5,第3期!$AN$84:$AY$103,7,0)</f>
        <v/>
      </c>
      <c r="W5" s="66">
        <f>第3期!AT39</f>
        <v/>
      </c>
      <c r="X5" s="67">
        <f>第3期!BL9</f>
        <v/>
      </c>
      <c r="Y5" s="68">
        <f>VLOOKUP($B5,第3期!$AN$84:$AY$103,8,0)</f>
        <v/>
      </c>
      <c r="Z5" s="68">
        <f>VLOOKUP($B5,第3期!$AN$84:$AY$103,7,0)</f>
        <v/>
      </c>
      <c r="AA5" s="66">
        <f>第3期!AU39</f>
        <v/>
      </c>
      <c r="AB5" s="67">
        <f>第3期!BM9</f>
        <v/>
      </c>
      <c r="AC5" s="68">
        <f>VLOOKUP($B5,第3期!$AN$84:$AY$103,8,0)</f>
        <v/>
      </c>
      <c r="AD5" s="68">
        <f>VLOOKUP($B5,第3期!$AN$84:$AY$103,7,0)</f>
        <v/>
      </c>
      <c r="AE5" s="66">
        <f>第3期!AV39</f>
        <v/>
      </c>
      <c r="AF5" s="67">
        <f>第3期!BN9</f>
        <v/>
      </c>
      <c r="AG5" s="68">
        <f>VLOOKUP($B5,第3期!$AN$84:$AY$103,8,0)</f>
        <v/>
      </c>
      <c r="AH5" s="68">
        <f>VLOOKUP($B5,第3期!$AN$84:$AY$103,7,0)</f>
        <v/>
      </c>
    </row>
    <row r="6">
      <c r="B6" s="1161">
        <f>第3期!AN40</f>
        <v/>
      </c>
      <c r="C6" s="66">
        <f>第3期!AO40</f>
        <v/>
      </c>
      <c r="D6" s="67">
        <f>第3期!BG10</f>
        <v/>
      </c>
      <c r="E6" s="68">
        <f>VLOOKUP($B6,第3期!$AN$84:$AY$103,8,0)</f>
        <v/>
      </c>
      <c r="F6" s="68">
        <f>VLOOKUP($B6,第3期!$AN$84:$AY$103,7,0)</f>
        <v/>
      </c>
      <c r="G6" s="66">
        <f>第3期!AP40</f>
        <v/>
      </c>
      <c r="H6" s="67">
        <f>第3期!BH10</f>
        <v/>
      </c>
      <c r="I6" s="68">
        <f>VLOOKUP($B6,第3期!$AN$84:$AY$103,8,0)</f>
        <v/>
      </c>
      <c r="J6" s="68">
        <f>VLOOKUP($B6,第3期!$AN$84:$AY$103,7,0)</f>
        <v/>
      </c>
      <c r="K6" s="66">
        <f>第3期!AQ40</f>
        <v/>
      </c>
      <c r="L6" s="67">
        <f>第3期!BI10</f>
        <v/>
      </c>
      <c r="M6" s="68">
        <f>VLOOKUP($B6,第3期!$AN$84:$AY$103,8,0)</f>
        <v/>
      </c>
      <c r="N6" s="68">
        <f>VLOOKUP($B6,第3期!$AN$84:$AY$103,7,0)</f>
        <v/>
      </c>
      <c r="O6" s="66">
        <f>第3期!AR40</f>
        <v/>
      </c>
      <c r="P6" s="67">
        <f>第3期!BJ10</f>
        <v/>
      </c>
      <c r="Q6" s="68">
        <f>VLOOKUP($B6,第3期!$AN$84:$AY$103,8,0)</f>
        <v/>
      </c>
      <c r="R6" s="68">
        <f>VLOOKUP($B6,第3期!$AN$84:$AY$103,7,0)</f>
        <v/>
      </c>
      <c r="S6" s="66">
        <f>第3期!AS40</f>
        <v/>
      </c>
      <c r="T6" s="67">
        <f>第3期!BK10</f>
        <v/>
      </c>
      <c r="U6" s="68">
        <f>VLOOKUP($B6,第3期!$AN$84:$AY$103,8,0)</f>
        <v/>
      </c>
      <c r="V6" s="68">
        <f>VLOOKUP($B6,第3期!$AN$84:$AY$103,7,0)</f>
        <v/>
      </c>
      <c r="W6" s="66">
        <f>第3期!AT40</f>
        <v/>
      </c>
      <c r="X6" s="67">
        <f>第3期!BL10</f>
        <v/>
      </c>
      <c r="Y6" s="68">
        <f>VLOOKUP($B6,第3期!$AN$84:$AY$103,8,0)</f>
        <v/>
      </c>
      <c r="Z6" s="68">
        <f>VLOOKUP($B6,第3期!$AN$84:$AY$103,7,0)</f>
        <v/>
      </c>
      <c r="AA6" s="66">
        <f>第3期!AU40</f>
        <v/>
      </c>
      <c r="AB6" s="67">
        <f>第3期!BM10</f>
        <v/>
      </c>
      <c r="AC6" s="68">
        <f>VLOOKUP($B6,第3期!$AN$84:$AY$103,8,0)</f>
        <v/>
      </c>
      <c r="AD6" s="68">
        <f>VLOOKUP($B6,第3期!$AN$84:$AY$103,7,0)</f>
        <v/>
      </c>
      <c r="AE6" s="66">
        <f>第3期!AV40</f>
        <v/>
      </c>
      <c r="AF6" s="67">
        <f>第3期!BN10</f>
        <v/>
      </c>
      <c r="AG6" s="68">
        <f>VLOOKUP($B6,第3期!$AN$84:$AY$103,8,0)</f>
        <v/>
      </c>
      <c r="AH6" s="68">
        <f>VLOOKUP($B6,第3期!$AN$84:$AY$103,7,0)</f>
        <v/>
      </c>
    </row>
    <row r="7">
      <c r="B7" s="1161">
        <f>第3期!AN41</f>
        <v/>
      </c>
      <c r="C7" s="66">
        <f>第3期!AO41</f>
        <v/>
      </c>
      <c r="D7" s="67">
        <f>第3期!BG11</f>
        <v/>
      </c>
      <c r="E7" s="68">
        <f>VLOOKUP($B7,第3期!$AN$84:$AY$103,8,0)</f>
        <v/>
      </c>
      <c r="F7" s="68">
        <f>VLOOKUP($B7,第3期!$AN$84:$AY$103,7,0)</f>
        <v/>
      </c>
      <c r="G7" s="66">
        <f>第3期!AP41</f>
        <v/>
      </c>
      <c r="H7" s="67">
        <f>第3期!BH11</f>
        <v/>
      </c>
      <c r="I7" s="68">
        <f>VLOOKUP($B7,第3期!$AN$84:$AY$103,8,0)</f>
        <v/>
      </c>
      <c r="J7" s="68">
        <f>VLOOKUP($B7,第3期!$AN$84:$AY$103,7,0)</f>
        <v/>
      </c>
      <c r="K7" s="66">
        <f>第3期!AQ41</f>
        <v/>
      </c>
      <c r="L7" s="67">
        <f>第3期!BI11</f>
        <v/>
      </c>
      <c r="M7" s="68">
        <f>VLOOKUP($B7,第3期!$AN$84:$AY$103,8,0)</f>
        <v/>
      </c>
      <c r="N7" s="68">
        <f>VLOOKUP($B7,第3期!$AN$84:$AY$103,7,0)</f>
        <v/>
      </c>
      <c r="O7" s="66">
        <f>第3期!AR41</f>
        <v/>
      </c>
      <c r="P7" s="67">
        <f>第3期!BJ11</f>
        <v/>
      </c>
      <c r="Q7" s="68">
        <f>VLOOKUP($B7,第3期!$AN$84:$AY$103,8,0)</f>
        <v/>
      </c>
      <c r="R7" s="68">
        <f>VLOOKUP($B7,第3期!$AN$84:$AY$103,7,0)</f>
        <v/>
      </c>
      <c r="S7" s="66">
        <f>第3期!AS41</f>
        <v/>
      </c>
      <c r="T7" s="67">
        <f>第3期!BK11</f>
        <v/>
      </c>
      <c r="U7" s="68">
        <f>VLOOKUP($B7,第3期!$AN$84:$AY$103,8,0)</f>
        <v/>
      </c>
      <c r="V7" s="68">
        <f>VLOOKUP($B7,第3期!$AN$84:$AY$103,7,0)</f>
        <v/>
      </c>
      <c r="W7" s="66">
        <f>第3期!AT41</f>
        <v/>
      </c>
      <c r="X7" s="67">
        <f>第3期!BL11</f>
        <v/>
      </c>
      <c r="Y7" s="68">
        <f>VLOOKUP($B7,第3期!$AN$84:$AY$103,8,0)</f>
        <v/>
      </c>
      <c r="Z7" s="68">
        <f>VLOOKUP($B7,第3期!$AN$84:$AY$103,7,0)</f>
        <v/>
      </c>
      <c r="AA7" s="66">
        <f>第3期!AU41</f>
        <v/>
      </c>
      <c r="AB7" s="67">
        <f>第3期!BM11</f>
        <v/>
      </c>
      <c r="AC7" s="68">
        <f>VLOOKUP($B7,第3期!$AN$84:$AY$103,8,0)</f>
        <v/>
      </c>
      <c r="AD7" s="68">
        <f>VLOOKUP($B7,第3期!$AN$84:$AY$103,7,0)</f>
        <v/>
      </c>
      <c r="AE7" s="66">
        <f>第3期!AV41</f>
        <v/>
      </c>
      <c r="AF7" s="67">
        <f>第3期!BN11</f>
        <v/>
      </c>
      <c r="AG7" s="68">
        <f>VLOOKUP($B7,第3期!$AN$84:$AY$103,8,0)</f>
        <v/>
      </c>
      <c r="AH7" s="68">
        <f>VLOOKUP($B7,第3期!$AN$84:$AY$103,7,0)</f>
        <v/>
      </c>
    </row>
    <row r="8">
      <c r="B8" s="1161">
        <f>第3期!AN42</f>
        <v/>
      </c>
      <c r="C8" s="66">
        <f>第3期!AO42</f>
        <v/>
      </c>
      <c r="D8" s="67">
        <f>第3期!BG12</f>
        <v/>
      </c>
      <c r="E8" s="68">
        <f>VLOOKUP($B8,第3期!$AN$84:$AY$103,8,0)</f>
        <v/>
      </c>
      <c r="F8" s="68">
        <f>VLOOKUP($B8,第3期!$AN$84:$AY$103,7,0)</f>
        <v/>
      </c>
      <c r="G8" s="66">
        <f>第3期!AP42</f>
        <v/>
      </c>
      <c r="H8" s="67">
        <f>第3期!BH12</f>
        <v/>
      </c>
      <c r="I8" s="68">
        <f>VLOOKUP($B8,第3期!$AN$84:$AY$103,8,0)</f>
        <v/>
      </c>
      <c r="J8" s="68">
        <f>VLOOKUP($B8,第3期!$AN$84:$AY$103,7,0)</f>
        <v/>
      </c>
      <c r="K8" s="66">
        <f>第3期!AQ42</f>
        <v/>
      </c>
      <c r="L8" s="67">
        <f>第3期!BI12</f>
        <v/>
      </c>
      <c r="M8" s="68">
        <f>VLOOKUP($B8,第3期!$AN$84:$AY$103,8,0)</f>
        <v/>
      </c>
      <c r="N8" s="68">
        <f>VLOOKUP($B8,第3期!$AN$84:$AY$103,7,0)</f>
        <v/>
      </c>
      <c r="O8" s="66">
        <f>第3期!AR42</f>
        <v/>
      </c>
      <c r="P8" s="67">
        <f>第3期!BJ12</f>
        <v/>
      </c>
      <c r="Q8" s="68">
        <f>VLOOKUP($B8,第3期!$AN$84:$AY$103,8,0)</f>
        <v/>
      </c>
      <c r="R8" s="68">
        <f>VLOOKUP($B8,第3期!$AN$84:$AY$103,7,0)</f>
        <v/>
      </c>
      <c r="S8" s="66">
        <f>第3期!AS42</f>
        <v/>
      </c>
      <c r="T8" s="67">
        <f>第3期!BK12</f>
        <v/>
      </c>
      <c r="U8" s="68">
        <f>VLOOKUP($B8,第3期!$AN$84:$AY$103,8,0)</f>
        <v/>
      </c>
      <c r="V8" s="68">
        <f>VLOOKUP($B8,第3期!$AN$84:$AY$103,7,0)</f>
        <v/>
      </c>
      <c r="W8" s="66">
        <f>第3期!AT42</f>
        <v/>
      </c>
      <c r="X8" s="67">
        <f>第3期!BL12</f>
        <v/>
      </c>
      <c r="Y8" s="68">
        <f>VLOOKUP($B8,第3期!$AN$84:$AY$103,8,0)</f>
        <v/>
      </c>
      <c r="Z8" s="68">
        <f>VLOOKUP($B8,第3期!$AN$84:$AY$103,7,0)</f>
        <v/>
      </c>
      <c r="AA8" s="66">
        <f>第3期!AU42</f>
        <v/>
      </c>
      <c r="AB8" s="67">
        <f>第3期!BM12</f>
        <v/>
      </c>
      <c r="AC8" s="68">
        <f>VLOOKUP($B8,第3期!$AN$84:$AY$103,8,0)</f>
        <v/>
      </c>
      <c r="AD8" s="68">
        <f>VLOOKUP($B8,第3期!$AN$84:$AY$103,7,0)</f>
        <v/>
      </c>
      <c r="AE8" s="66">
        <f>第3期!AV42</f>
        <v/>
      </c>
      <c r="AF8" s="67">
        <f>第3期!BN12</f>
        <v/>
      </c>
      <c r="AG8" s="68">
        <f>VLOOKUP($B8,第3期!$AN$84:$AY$103,8,0)</f>
        <v/>
      </c>
      <c r="AH8" s="68">
        <f>VLOOKUP($B8,第3期!$AN$84:$AY$103,7,0)</f>
        <v/>
      </c>
    </row>
    <row r="9">
      <c r="B9" s="1161">
        <f>第3期!AN43</f>
        <v/>
      </c>
      <c r="C9" s="66">
        <f>第3期!AO43</f>
        <v/>
      </c>
      <c r="D9" s="67">
        <f>第3期!BG13</f>
        <v/>
      </c>
      <c r="E9" s="68">
        <f>VLOOKUP($B9,第3期!$AN$84:$AY$103,8,0)</f>
        <v/>
      </c>
      <c r="F9" s="68">
        <f>VLOOKUP($B9,第3期!$AN$84:$AY$103,7,0)</f>
        <v/>
      </c>
      <c r="G9" s="66">
        <f>第3期!AP43</f>
        <v/>
      </c>
      <c r="H9" s="67">
        <f>第3期!BH13</f>
        <v/>
      </c>
      <c r="I9" s="68">
        <f>VLOOKUP($B9,第3期!$AN$84:$AY$103,8,0)</f>
        <v/>
      </c>
      <c r="J9" s="68">
        <f>VLOOKUP($B9,第3期!$AN$84:$AY$103,7,0)</f>
        <v/>
      </c>
      <c r="K9" s="66">
        <f>第3期!AQ43</f>
        <v/>
      </c>
      <c r="L9" s="67">
        <f>第3期!BI13</f>
        <v/>
      </c>
      <c r="M9" s="68">
        <f>VLOOKUP($B9,第3期!$AN$84:$AY$103,8,0)</f>
        <v/>
      </c>
      <c r="N9" s="68">
        <f>VLOOKUP($B9,第3期!$AN$84:$AY$103,7,0)</f>
        <v/>
      </c>
      <c r="O9" s="66">
        <f>第3期!AR43</f>
        <v/>
      </c>
      <c r="P9" s="67">
        <f>第3期!BJ13</f>
        <v/>
      </c>
      <c r="Q9" s="68">
        <f>VLOOKUP($B9,第3期!$AN$84:$AY$103,8,0)</f>
        <v/>
      </c>
      <c r="R9" s="68">
        <f>VLOOKUP($B9,第3期!$AN$84:$AY$103,7,0)</f>
        <v/>
      </c>
      <c r="S9" s="66">
        <f>第3期!AS43</f>
        <v/>
      </c>
      <c r="T9" s="67">
        <f>第3期!BK13</f>
        <v/>
      </c>
      <c r="U9" s="68">
        <f>VLOOKUP($B9,第3期!$AN$84:$AY$103,8,0)</f>
        <v/>
      </c>
      <c r="V9" s="68">
        <f>VLOOKUP($B9,第3期!$AN$84:$AY$103,7,0)</f>
        <v/>
      </c>
      <c r="W9" s="66">
        <f>第3期!AT43</f>
        <v/>
      </c>
      <c r="X9" s="67">
        <f>第3期!BL13</f>
        <v/>
      </c>
      <c r="Y9" s="68">
        <f>VLOOKUP($B9,第3期!$AN$84:$AY$103,8,0)</f>
        <v/>
      </c>
      <c r="Z9" s="68">
        <f>VLOOKUP($B9,第3期!$AN$84:$AY$103,7,0)</f>
        <v/>
      </c>
      <c r="AA9" s="66">
        <f>第3期!AU43</f>
        <v/>
      </c>
      <c r="AB9" s="67">
        <f>第3期!BM13</f>
        <v/>
      </c>
      <c r="AC9" s="68">
        <f>VLOOKUP($B9,第3期!$AN$84:$AY$103,8,0)</f>
        <v/>
      </c>
      <c r="AD9" s="68">
        <f>VLOOKUP($B9,第3期!$AN$84:$AY$103,7,0)</f>
        <v/>
      </c>
      <c r="AE9" s="66">
        <f>第3期!AV43</f>
        <v/>
      </c>
      <c r="AF9" s="67">
        <f>第3期!BN13</f>
        <v/>
      </c>
      <c r="AG9" s="68">
        <f>VLOOKUP($B9,第3期!$AN$84:$AY$103,8,0)</f>
        <v/>
      </c>
      <c r="AH9" s="68">
        <f>VLOOKUP($B9,第3期!$AN$84:$AY$103,7,0)</f>
        <v/>
      </c>
    </row>
    <row r="10">
      <c r="B10" s="1161">
        <f>第3期!AN44</f>
        <v/>
      </c>
      <c r="C10" s="66">
        <f>第3期!AO44</f>
        <v/>
      </c>
      <c r="D10" s="67">
        <f>第3期!BG14</f>
        <v/>
      </c>
      <c r="E10" s="68">
        <f>VLOOKUP($B10,第3期!$AN$84:$AY$103,8,0)</f>
        <v/>
      </c>
      <c r="F10" s="68">
        <f>VLOOKUP($B10,第3期!$AN$84:$AY$103,7,0)</f>
        <v/>
      </c>
      <c r="G10" s="66">
        <f>第3期!AP44</f>
        <v/>
      </c>
      <c r="H10" s="67">
        <f>第3期!BH14</f>
        <v/>
      </c>
      <c r="I10" s="68">
        <f>VLOOKUP($B10,第3期!$AN$84:$AY$103,8,0)</f>
        <v/>
      </c>
      <c r="J10" s="68">
        <f>VLOOKUP($B10,第3期!$AN$84:$AY$103,7,0)</f>
        <v/>
      </c>
      <c r="K10" s="66">
        <f>第3期!AQ44</f>
        <v/>
      </c>
      <c r="L10" s="67">
        <f>第3期!BI14</f>
        <v/>
      </c>
      <c r="M10" s="68">
        <f>VLOOKUP($B10,第3期!$AN$84:$AY$103,8,0)</f>
        <v/>
      </c>
      <c r="N10" s="68">
        <f>VLOOKUP($B10,第3期!$AN$84:$AY$103,7,0)</f>
        <v/>
      </c>
      <c r="O10" s="66">
        <f>第3期!AR44</f>
        <v/>
      </c>
      <c r="P10" s="67">
        <f>第3期!BJ14</f>
        <v/>
      </c>
      <c r="Q10" s="68">
        <f>VLOOKUP($B10,第3期!$AN$84:$AY$103,8,0)</f>
        <v/>
      </c>
      <c r="R10" s="68">
        <f>VLOOKUP($B10,第3期!$AN$84:$AY$103,7,0)</f>
        <v/>
      </c>
      <c r="S10" s="66">
        <f>第3期!AS44</f>
        <v/>
      </c>
      <c r="T10" s="67">
        <f>第3期!BK14</f>
        <v/>
      </c>
      <c r="U10" s="68">
        <f>VLOOKUP($B10,第3期!$AN$84:$AY$103,8,0)</f>
        <v/>
      </c>
      <c r="V10" s="68">
        <f>VLOOKUP($B10,第3期!$AN$84:$AY$103,7,0)</f>
        <v/>
      </c>
      <c r="W10" s="66">
        <f>第3期!AT44</f>
        <v/>
      </c>
      <c r="X10" s="67">
        <f>第3期!BL14</f>
        <v/>
      </c>
      <c r="Y10" s="68">
        <f>VLOOKUP($B10,第3期!$AN$84:$AY$103,8,0)</f>
        <v/>
      </c>
      <c r="Z10" s="68">
        <f>VLOOKUP($B10,第3期!$AN$84:$AY$103,7,0)</f>
        <v/>
      </c>
      <c r="AA10" s="66">
        <f>第3期!AU44</f>
        <v/>
      </c>
      <c r="AB10" s="67">
        <f>第3期!BM14</f>
        <v/>
      </c>
      <c r="AC10" s="68">
        <f>VLOOKUP($B10,第3期!$AN$84:$AY$103,8,0)</f>
        <v/>
      </c>
      <c r="AD10" s="68">
        <f>VLOOKUP($B10,第3期!$AN$84:$AY$103,7,0)</f>
        <v/>
      </c>
      <c r="AE10" s="66">
        <f>第3期!AV44</f>
        <v/>
      </c>
      <c r="AF10" s="67">
        <f>第3期!BN14</f>
        <v/>
      </c>
      <c r="AG10" s="68">
        <f>VLOOKUP($B10,第3期!$AN$84:$AY$103,8,0)</f>
        <v/>
      </c>
      <c r="AH10" s="68">
        <f>VLOOKUP($B10,第3期!$AN$84:$AY$103,7,0)</f>
        <v/>
      </c>
    </row>
    <row r="11">
      <c r="B11" s="1161">
        <f>第3期!AN45</f>
        <v/>
      </c>
      <c r="C11" s="66">
        <f>第3期!AO45</f>
        <v/>
      </c>
      <c r="D11" s="67">
        <f>第3期!BG15</f>
        <v/>
      </c>
      <c r="E11" s="68">
        <f>VLOOKUP($B11,第3期!$AN$84:$AY$103,8,0)</f>
        <v/>
      </c>
      <c r="F11" s="68">
        <f>VLOOKUP($B11,第3期!$AN$84:$AY$103,7,0)</f>
        <v/>
      </c>
      <c r="G11" s="66">
        <f>第3期!AP45</f>
        <v/>
      </c>
      <c r="H11" s="67">
        <f>第3期!BH15</f>
        <v/>
      </c>
      <c r="I11" s="68">
        <f>VLOOKUP($B11,第3期!$AN$84:$AY$103,8,0)</f>
        <v/>
      </c>
      <c r="J11" s="68">
        <f>VLOOKUP($B11,第3期!$AN$84:$AY$103,7,0)</f>
        <v/>
      </c>
      <c r="K11" s="66">
        <f>第3期!AQ45</f>
        <v/>
      </c>
      <c r="L11" s="67">
        <f>第3期!BI15</f>
        <v/>
      </c>
      <c r="M11" s="68">
        <f>VLOOKUP($B11,第3期!$AN$84:$AY$103,8,0)</f>
        <v/>
      </c>
      <c r="N11" s="68">
        <f>VLOOKUP($B11,第3期!$AN$84:$AY$103,7,0)</f>
        <v/>
      </c>
      <c r="O11" s="66">
        <f>第3期!AR45</f>
        <v/>
      </c>
      <c r="P11" s="67">
        <f>第3期!BJ15</f>
        <v/>
      </c>
      <c r="Q11" s="68">
        <f>VLOOKUP($B11,第3期!$AN$84:$AY$103,8,0)</f>
        <v/>
      </c>
      <c r="R11" s="68">
        <f>VLOOKUP($B11,第3期!$AN$84:$AY$103,7,0)</f>
        <v/>
      </c>
      <c r="S11" s="66">
        <f>第3期!AS45</f>
        <v/>
      </c>
      <c r="T11" s="67">
        <f>第3期!BK15</f>
        <v/>
      </c>
      <c r="U11" s="68">
        <f>VLOOKUP($B11,第3期!$AN$84:$AY$103,8,0)</f>
        <v/>
      </c>
      <c r="V11" s="68">
        <f>VLOOKUP($B11,第3期!$AN$84:$AY$103,7,0)</f>
        <v/>
      </c>
      <c r="W11" s="66">
        <f>第3期!AT45</f>
        <v/>
      </c>
      <c r="X11" s="67">
        <f>第3期!BL15</f>
        <v/>
      </c>
      <c r="Y11" s="68">
        <f>VLOOKUP($B11,第3期!$AN$84:$AY$103,8,0)</f>
        <v/>
      </c>
      <c r="Z11" s="68">
        <f>VLOOKUP($B11,第3期!$AN$84:$AY$103,7,0)</f>
        <v/>
      </c>
      <c r="AA11" s="66">
        <f>第3期!AU45</f>
        <v/>
      </c>
      <c r="AB11" s="67">
        <f>第3期!BM15</f>
        <v/>
      </c>
      <c r="AC11" s="68">
        <f>VLOOKUP($B11,第3期!$AN$84:$AY$103,8,0)</f>
        <v/>
      </c>
      <c r="AD11" s="68">
        <f>VLOOKUP($B11,第3期!$AN$84:$AY$103,7,0)</f>
        <v/>
      </c>
      <c r="AE11" s="66">
        <f>第3期!AV45</f>
        <v/>
      </c>
      <c r="AF11" s="67">
        <f>第3期!BN15</f>
        <v/>
      </c>
      <c r="AG11" s="68">
        <f>VLOOKUP($B11,第3期!$AN$84:$AY$103,8,0)</f>
        <v/>
      </c>
      <c r="AH11" s="68">
        <f>VLOOKUP($B11,第3期!$AN$84:$AY$103,7,0)</f>
        <v/>
      </c>
    </row>
    <row r="12">
      <c r="B12" s="1161">
        <f>第3期!AN46</f>
        <v/>
      </c>
      <c r="C12" s="66">
        <f>第3期!AO46</f>
        <v/>
      </c>
      <c r="D12" s="67">
        <f>第3期!BG16</f>
        <v/>
      </c>
      <c r="E12" s="68">
        <f>VLOOKUP($B12,第3期!$AN$84:$AY$103,8,0)</f>
        <v/>
      </c>
      <c r="F12" s="68">
        <f>VLOOKUP($B12,第3期!$AN$84:$AY$103,7,0)</f>
        <v/>
      </c>
      <c r="G12" s="66">
        <f>第3期!AP46</f>
        <v/>
      </c>
      <c r="H12" s="67">
        <f>第3期!BH16</f>
        <v/>
      </c>
      <c r="I12" s="68">
        <f>VLOOKUP($B12,第3期!$AN$84:$AY$103,8,0)</f>
        <v/>
      </c>
      <c r="J12" s="68">
        <f>VLOOKUP($B12,第3期!$AN$84:$AY$103,7,0)</f>
        <v/>
      </c>
      <c r="K12" s="66">
        <f>第3期!AQ46</f>
        <v/>
      </c>
      <c r="L12" s="67">
        <f>第3期!BI16</f>
        <v/>
      </c>
      <c r="M12" s="68">
        <f>VLOOKUP($B12,第3期!$AN$84:$AY$103,8,0)</f>
        <v/>
      </c>
      <c r="N12" s="68">
        <f>VLOOKUP($B12,第3期!$AN$84:$AY$103,7,0)</f>
        <v/>
      </c>
      <c r="O12" s="66">
        <f>第3期!AR46</f>
        <v/>
      </c>
      <c r="P12" s="67">
        <f>第3期!BJ16</f>
        <v/>
      </c>
      <c r="Q12" s="68">
        <f>VLOOKUP($B12,第3期!$AN$84:$AY$103,8,0)</f>
        <v/>
      </c>
      <c r="R12" s="68">
        <f>VLOOKUP($B12,第3期!$AN$84:$AY$103,7,0)</f>
        <v/>
      </c>
      <c r="S12" s="66">
        <f>第3期!AS46</f>
        <v/>
      </c>
      <c r="T12" s="67">
        <f>第3期!BK16</f>
        <v/>
      </c>
      <c r="U12" s="68">
        <f>VLOOKUP($B12,第3期!$AN$84:$AY$103,8,0)</f>
        <v/>
      </c>
      <c r="V12" s="68">
        <f>VLOOKUP($B12,第3期!$AN$84:$AY$103,7,0)</f>
        <v/>
      </c>
      <c r="W12" s="66">
        <f>第3期!AT46</f>
        <v/>
      </c>
      <c r="X12" s="67">
        <f>第3期!BL16</f>
        <v/>
      </c>
      <c r="Y12" s="68">
        <f>VLOOKUP($B12,第3期!$AN$84:$AY$103,8,0)</f>
        <v/>
      </c>
      <c r="Z12" s="68">
        <f>VLOOKUP($B12,第3期!$AN$84:$AY$103,7,0)</f>
        <v/>
      </c>
      <c r="AA12" s="66">
        <f>第3期!AU46</f>
        <v/>
      </c>
      <c r="AB12" s="67">
        <f>第3期!BM16</f>
        <v/>
      </c>
      <c r="AC12" s="68">
        <f>VLOOKUP($B12,第3期!$AN$84:$AY$103,8,0)</f>
        <v/>
      </c>
      <c r="AD12" s="68">
        <f>VLOOKUP($B12,第3期!$AN$84:$AY$103,7,0)</f>
        <v/>
      </c>
      <c r="AE12" s="66">
        <f>第3期!AV46</f>
        <v/>
      </c>
      <c r="AF12" s="67">
        <f>第3期!BN16</f>
        <v/>
      </c>
      <c r="AG12" s="68">
        <f>VLOOKUP($B12,第3期!$AN$84:$AY$103,8,0)</f>
        <v/>
      </c>
      <c r="AH12" s="68">
        <f>VLOOKUP($B12,第3期!$AN$84:$AY$103,7,0)</f>
        <v/>
      </c>
    </row>
    <row r="13">
      <c r="B13" s="1161">
        <f>第3期!AN47</f>
        <v/>
      </c>
      <c r="C13" s="66">
        <f>第3期!AO47</f>
        <v/>
      </c>
      <c r="D13" s="67">
        <f>第3期!BG17</f>
        <v/>
      </c>
      <c r="E13" s="68">
        <f>VLOOKUP($B13,第3期!$AN$84:$AY$103,8,0)</f>
        <v/>
      </c>
      <c r="F13" s="68">
        <f>VLOOKUP($B13,第3期!$AN$84:$AY$103,7,0)</f>
        <v/>
      </c>
      <c r="G13" s="66">
        <f>第3期!AP47</f>
        <v/>
      </c>
      <c r="H13" s="67">
        <f>第3期!BH17</f>
        <v/>
      </c>
      <c r="I13" s="68">
        <f>VLOOKUP($B13,第3期!$AN$84:$AY$103,8,0)</f>
        <v/>
      </c>
      <c r="J13" s="68">
        <f>VLOOKUP($B13,第3期!$AN$84:$AY$103,7,0)</f>
        <v/>
      </c>
      <c r="K13" s="66">
        <f>第3期!AQ47</f>
        <v/>
      </c>
      <c r="L13" s="67">
        <f>第3期!BI17</f>
        <v/>
      </c>
      <c r="M13" s="68">
        <f>VLOOKUP($B13,第3期!$AN$84:$AY$103,8,0)</f>
        <v/>
      </c>
      <c r="N13" s="68">
        <f>VLOOKUP($B13,第3期!$AN$84:$AY$103,7,0)</f>
        <v/>
      </c>
      <c r="O13" s="66">
        <f>第3期!AR47</f>
        <v/>
      </c>
      <c r="P13" s="67">
        <f>第3期!BJ17</f>
        <v/>
      </c>
      <c r="Q13" s="68">
        <f>VLOOKUP($B13,第3期!$AN$84:$AY$103,8,0)</f>
        <v/>
      </c>
      <c r="R13" s="68">
        <f>VLOOKUP($B13,第3期!$AN$84:$AY$103,7,0)</f>
        <v/>
      </c>
      <c r="S13" s="66">
        <f>第3期!AS47</f>
        <v/>
      </c>
      <c r="T13" s="67">
        <f>第3期!BK17</f>
        <v/>
      </c>
      <c r="U13" s="68">
        <f>VLOOKUP($B13,第3期!$AN$84:$AY$103,8,0)</f>
        <v/>
      </c>
      <c r="V13" s="68">
        <f>VLOOKUP($B13,第3期!$AN$84:$AY$103,7,0)</f>
        <v/>
      </c>
      <c r="W13" s="66">
        <f>第3期!AT47</f>
        <v/>
      </c>
      <c r="X13" s="67">
        <f>第3期!BL17</f>
        <v/>
      </c>
      <c r="Y13" s="68">
        <f>VLOOKUP($B13,第3期!$AN$84:$AY$103,8,0)</f>
        <v/>
      </c>
      <c r="Z13" s="68">
        <f>VLOOKUP($B13,第3期!$AN$84:$AY$103,7,0)</f>
        <v/>
      </c>
      <c r="AA13" s="66">
        <f>第3期!AU47</f>
        <v/>
      </c>
      <c r="AB13" s="67">
        <f>第3期!BM17</f>
        <v/>
      </c>
      <c r="AC13" s="68">
        <f>VLOOKUP($B13,第3期!$AN$84:$AY$103,8,0)</f>
        <v/>
      </c>
      <c r="AD13" s="68">
        <f>VLOOKUP($B13,第3期!$AN$84:$AY$103,7,0)</f>
        <v/>
      </c>
      <c r="AE13" s="66">
        <f>第3期!AV47</f>
        <v/>
      </c>
      <c r="AF13" s="67">
        <f>第3期!BN17</f>
        <v/>
      </c>
      <c r="AG13" s="68">
        <f>VLOOKUP($B13,第3期!$AN$84:$AY$103,8,0)</f>
        <v/>
      </c>
      <c r="AH13" s="68">
        <f>VLOOKUP($B13,第3期!$AN$84:$AY$103,7,0)</f>
        <v/>
      </c>
    </row>
    <row r="14">
      <c r="B14" s="1161">
        <f>第3期!AN48</f>
        <v/>
      </c>
      <c r="C14" s="66">
        <f>第3期!AO48</f>
        <v/>
      </c>
      <c r="D14" s="67">
        <f>第3期!BG18</f>
        <v/>
      </c>
      <c r="E14" s="68">
        <f>VLOOKUP($B14,第3期!$AN$84:$AY$103,8,0)</f>
        <v/>
      </c>
      <c r="F14" s="68">
        <f>VLOOKUP($B14,第3期!$AN$84:$AY$103,7,0)</f>
        <v/>
      </c>
      <c r="G14" s="66">
        <f>第3期!AP48</f>
        <v/>
      </c>
      <c r="H14" s="67">
        <f>第3期!BH18</f>
        <v/>
      </c>
      <c r="I14" s="68">
        <f>VLOOKUP($B14,第3期!$AN$84:$AY$103,8,0)</f>
        <v/>
      </c>
      <c r="J14" s="68">
        <f>VLOOKUP($B14,第3期!$AN$84:$AY$103,7,0)</f>
        <v/>
      </c>
      <c r="K14" s="66">
        <f>第3期!AQ48</f>
        <v/>
      </c>
      <c r="L14" s="67">
        <f>第3期!BI18</f>
        <v/>
      </c>
      <c r="M14" s="68">
        <f>VLOOKUP($B14,第3期!$AN$84:$AY$103,8,0)</f>
        <v/>
      </c>
      <c r="N14" s="68">
        <f>VLOOKUP($B14,第3期!$AN$84:$AY$103,7,0)</f>
        <v/>
      </c>
      <c r="O14" s="66">
        <f>第3期!AR48</f>
        <v/>
      </c>
      <c r="P14" s="67">
        <f>第3期!BJ18</f>
        <v/>
      </c>
      <c r="Q14" s="68">
        <f>VLOOKUP($B14,第3期!$AN$84:$AY$103,8,0)</f>
        <v/>
      </c>
      <c r="R14" s="68">
        <f>VLOOKUP($B14,第3期!$AN$84:$AY$103,7,0)</f>
        <v/>
      </c>
      <c r="S14" s="66">
        <f>第3期!AS48</f>
        <v/>
      </c>
      <c r="T14" s="67">
        <f>第3期!BK18</f>
        <v/>
      </c>
      <c r="U14" s="68">
        <f>VLOOKUP($B14,第3期!$AN$84:$AY$103,8,0)</f>
        <v/>
      </c>
      <c r="V14" s="68">
        <f>VLOOKUP($B14,第3期!$AN$84:$AY$103,7,0)</f>
        <v/>
      </c>
      <c r="W14" s="66">
        <f>第3期!AT48</f>
        <v/>
      </c>
      <c r="X14" s="67">
        <f>第3期!BL18</f>
        <v/>
      </c>
      <c r="Y14" s="68">
        <f>VLOOKUP($B14,第3期!$AN$84:$AY$103,8,0)</f>
        <v/>
      </c>
      <c r="Z14" s="68">
        <f>VLOOKUP($B14,第3期!$AN$84:$AY$103,7,0)</f>
        <v/>
      </c>
      <c r="AA14" s="66">
        <f>第3期!AU48</f>
        <v/>
      </c>
      <c r="AB14" s="67">
        <f>第3期!BM18</f>
        <v/>
      </c>
      <c r="AC14" s="68">
        <f>VLOOKUP($B14,第3期!$AN$84:$AY$103,8,0)</f>
        <v/>
      </c>
      <c r="AD14" s="68">
        <f>VLOOKUP($B14,第3期!$AN$84:$AY$103,7,0)</f>
        <v/>
      </c>
      <c r="AE14" s="66">
        <f>第3期!AV48</f>
        <v/>
      </c>
      <c r="AF14" s="67">
        <f>第3期!BN18</f>
        <v/>
      </c>
      <c r="AG14" s="68">
        <f>VLOOKUP($B14,第3期!$AN$84:$AY$103,8,0)</f>
        <v/>
      </c>
      <c r="AH14" s="68">
        <f>VLOOKUP($B14,第3期!$AN$84:$AY$103,7,0)</f>
        <v/>
      </c>
    </row>
    <row r="15">
      <c r="B15" s="1161">
        <f>第3期!AN49</f>
        <v/>
      </c>
      <c r="C15" s="66">
        <f>第3期!AO49</f>
        <v/>
      </c>
      <c r="D15" s="67">
        <f>第3期!BG19</f>
        <v/>
      </c>
      <c r="E15" s="68">
        <f>VLOOKUP($B15,第3期!$AN$84:$AY$103,8,0)</f>
        <v/>
      </c>
      <c r="F15" s="68">
        <f>VLOOKUP($B15,第3期!$AN$84:$AY$103,7,0)</f>
        <v/>
      </c>
      <c r="G15" s="66">
        <f>第3期!AP49</f>
        <v/>
      </c>
      <c r="H15" s="67">
        <f>第3期!BH19</f>
        <v/>
      </c>
      <c r="I15" s="68">
        <f>VLOOKUP($B15,第3期!$AN$84:$AY$103,8,0)</f>
        <v/>
      </c>
      <c r="J15" s="68">
        <f>VLOOKUP($B15,第3期!$AN$84:$AY$103,7,0)</f>
        <v/>
      </c>
      <c r="K15" s="66">
        <f>第3期!AQ49</f>
        <v/>
      </c>
      <c r="L15" s="67">
        <f>第3期!BI19</f>
        <v/>
      </c>
      <c r="M15" s="68">
        <f>VLOOKUP($B15,第3期!$AN$84:$AY$103,8,0)</f>
        <v/>
      </c>
      <c r="N15" s="68">
        <f>VLOOKUP($B15,第3期!$AN$84:$AY$103,7,0)</f>
        <v/>
      </c>
      <c r="O15" s="66">
        <f>第3期!AR49</f>
        <v/>
      </c>
      <c r="P15" s="67">
        <f>第3期!BJ19</f>
        <v/>
      </c>
      <c r="Q15" s="68">
        <f>VLOOKUP($B15,第3期!$AN$84:$AY$103,8,0)</f>
        <v/>
      </c>
      <c r="R15" s="68">
        <f>VLOOKUP($B15,第3期!$AN$84:$AY$103,7,0)</f>
        <v/>
      </c>
      <c r="S15" s="66">
        <f>第3期!AS49</f>
        <v/>
      </c>
      <c r="T15" s="67">
        <f>第3期!BK19</f>
        <v/>
      </c>
      <c r="U15" s="68">
        <f>VLOOKUP($B15,第3期!$AN$84:$AY$103,8,0)</f>
        <v/>
      </c>
      <c r="V15" s="68">
        <f>VLOOKUP($B15,第3期!$AN$84:$AY$103,7,0)</f>
        <v/>
      </c>
      <c r="W15" s="66">
        <f>第3期!AT49</f>
        <v/>
      </c>
      <c r="X15" s="67">
        <f>第3期!BL19</f>
        <v/>
      </c>
      <c r="Y15" s="68">
        <f>VLOOKUP($B15,第3期!$AN$84:$AY$103,8,0)</f>
        <v/>
      </c>
      <c r="Z15" s="68">
        <f>VLOOKUP($B15,第3期!$AN$84:$AY$103,7,0)</f>
        <v/>
      </c>
      <c r="AA15" s="66">
        <f>第3期!AU49</f>
        <v/>
      </c>
      <c r="AB15" s="67">
        <f>第3期!BM19</f>
        <v/>
      </c>
      <c r="AC15" s="68">
        <f>VLOOKUP($B15,第3期!$AN$84:$AY$103,8,0)</f>
        <v/>
      </c>
      <c r="AD15" s="68">
        <f>VLOOKUP($B15,第3期!$AN$84:$AY$103,7,0)</f>
        <v/>
      </c>
      <c r="AE15" s="66">
        <f>第3期!AV49</f>
        <v/>
      </c>
      <c r="AF15" s="67">
        <f>第3期!BN19</f>
        <v/>
      </c>
      <c r="AG15" s="68">
        <f>VLOOKUP($B15,第3期!$AN$84:$AY$103,8,0)</f>
        <v/>
      </c>
      <c r="AH15" s="68">
        <f>VLOOKUP($B15,第3期!$AN$84:$AY$103,7,0)</f>
        <v/>
      </c>
    </row>
    <row r="16">
      <c r="B16" s="1161">
        <f>第3期!AN50</f>
        <v/>
      </c>
      <c r="C16" s="66">
        <f>第3期!AO50</f>
        <v/>
      </c>
      <c r="D16" s="67">
        <f>第3期!BG20</f>
        <v/>
      </c>
      <c r="E16" s="68">
        <f>VLOOKUP($B16,第3期!$AN$84:$AY$103,8,0)</f>
        <v/>
      </c>
      <c r="F16" s="68">
        <f>VLOOKUP($B16,第3期!$AN$84:$AY$103,7,0)</f>
        <v/>
      </c>
      <c r="G16" s="66">
        <f>第3期!AP50</f>
        <v/>
      </c>
      <c r="H16" s="67">
        <f>第3期!BH20</f>
        <v/>
      </c>
      <c r="I16" s="68">
        <f>VLOOKUP($B16,第3期!$AN$84:$AY$103,8,0)</f>
        <v/>
      </c>
      <c r="J16" s="68">
        <f>VLOOKUP($B16,第3期!$AN$84:$AY$103,7,0)</f>
        <v/>
      </c>
      <c r="K16" s="66">
        <f>第3期!AQ50</f>
        <v/>
      </c>
      <c r="L16" s="67">
        <f>第3期!BI20</f>
        <v/>
      </c>
      <c r="M16" s="68">
        <f>VLOOKUP($B16,第3期!$AN$84:$AY$103,8,0)</f>
        <v/>
      </c>
      <c r="N16" s="68">
        <f>VLOOKUP($B16,第3期!$AN$84:$AY$103,7,0)</f>
        <v/>
      </c>
      <c r="O16" s="66">
        <f>第3期!AR50</f>
        <v/>
      </c>
      <c r="P16" s="67">
        <f>第3期!BJ20</f>
        <v/>
      </c>
      <c r="Q16" s="68">
        <f>VLOOKUP($B16,第3期!$AN$84:$AY$103,8,0)</f>
        <v/>
      </c>
      <c r="R16" s="68">
        <f>VLOOKUP($B16,第3期!$AN$84:$AY$103,7,0)</f>
        <v/>
      </c>
      <c r="S16" s="66">
        <f>第3期!AS50</f>
        <v/>
      </c>
      <c r="T16" s="67">
        <f>第3期!BK20</f>
        <v/>
      </c>
      <c r="U16" s="68">
        <f>VLOOKUP($B16,第3期!$AN$84:$AY$103,8,0)</f>
        <v/>
      </c>
      <c r="V16" s="68">
        <f>VLOOKUP($B16,第3期!$AN$84:$AY$103,7,0)</f>
        <v/>
      </c>
      <c r="W16" s="66">
        <f>第3期!AT50</f>
        <v/>
      </c>
      <c r="X16" s="67">
        <f>第3期!BL20</f>
        <v/>
      </c>
      <c r="Y16" s="68">
        <f>VLOOKUP($B16,第3期!$AN$84:$AY$103,8,0)</f>
        <v/>
      </c>
      <c r="Z16" s="68">
        <f>VLOOKUP($B16,第3期!$AN$84:$AY$103,7,0)</f>
        <v/>
      </c>
      <c r="AA16" s="66">
        <f>第3期!AU50</f>
        <v/>
      </c>
      <c r="AB16" s="67">
        <f>第3期!BM20</f>
        <v/>
      </c>
      <c r="AC16" s="68">
        <f>VLOOKUP($B16,第3期!$AN$84:$AY$103,8,0)</f>
        <v/>
      </c>
      <c r="AD16" s="68">
        <f>VLOOKUP($B16,第3期!$AN$84:$AY$103,7,0)</f>
        <v/>
      </c>
      <c r="AE16" s="66">
        <f>第3期!AV50</f>
        <v/>
      </c>
      <c r="AF16" s="67">
        <f>第3期!BN20</f>
        <v/>
      </c>
      <c r="AG16" s="68">
        <f>VLOOKUP($B16,第3期!$AN$84:$AY$103,8,0)</f>
        <v/>
      </c>
      <c r="AH16" s="68">
        <f>VLOOKUP($B16,第3期!$AN$84:$AY$103,7,0)</f>
        <v/>
      </c>
    </row>
    <row r="17">
      <c r="B17" s="1161">
        <f>第3期!AN51</f>
        <v/>
      </c>
      <c r="C17" s="66">
        <f>第3期!AO51</f>
        <v/>
      </c>
      <c r="D17" s="67">
        <f>第3期!BG21</f>
        <v/>
      </c>
      <c r="E17" s="68">
        <f>VLOOKUP($B17,第3期!$AN$84:$AY$103,8,0)</f>
        <v/>
      </c>
      <c r="F17" s="68">
        <f>VLOOKUP($B17,第3期!$AN$84:$AY$103,7,0)</f>
        <v/>
      </c>
      <c r="G17" s="66">
        <f>第3期!AP51</f>
        <v/>
      </c>
      <c r="H17" s="67">
        <f>第3期!BH21</f>
        <v/>
      </c>
      <c r="I17" s="68">
        <f>VLOOKUP($B17,第3期!$AN$84:$AY$103,8,0)</f>
        <v/>
      </c>
      <c r="J17" s="68">
        <f>VLOOKUP($B17,第3期!$AN$84:$AY$103,7,0)</f>
        <v/>
      </c>
      <c r="K17" s="66">
        <f>第3期!AQ51</f>
        <v/>
      </c>
      <c r="L17" s="67">
        <f>第3期!BI21</f>
        <v/>
      </c>
      <c r="M17" s="68">
        <f>VLOOKUP($B17,第3期!$AN$84:$AY$103,8,0)</f>
        <v/>
      </c>
      <c r="N17" s="68">
        <f>VLOOKUP($B17,第3期!$AN$84:$AY$103,7,0)</f>
        <v/>
      </c>
      <c r="O17" s="66">
        <f>第3期!AR51</f>
        <v/>
      </c>
      <c r="P17" s="67">
        <f>第3期!BJ21</f>
        <v/>
      </c>
      <c r="Q17" s="68">
        <f>VLOOKUP($B17,第3期!$AN$84:$AY$103,8,0)</f>
        <v/>
      </c>
      <c r="R17" s="68">
        <f>VLOOKUP($B17,第3期!$AN$84:$AY$103,7,0)</f>
        <v/>
      </c>
      <c r="S17" s="66">
        <f>第3期!AS51</f>
        <v/>
      </c>
      <c r="T17" s="67">
        <f>第3期!BK21</f>
        <v/>
      </c>
      <c r="U17" s="68">
        <f>VLOOKUP($B17,第3期!$AN$84:$AY$103,8,0)</f>
        <v/>
      </c>
      <c r="V17" s="68">
        <f>VLOOKUP($B17,第3期!$AN$84:$AY$103,7,0)</f>
        <v/>
      </c>
      <c r="W17" s="66">
        <f>第3期!AT51</f>
        <v/>
      </c>
      <c r="X17" s="67">
        <f>第3期!BL21</f>
        <v/>
      </c>
      <c r="Y17" s="68">
        <f>VLOOKUP($B17,第3期!$AN$84:$AY$103,8,0)</f>
        <v/>
      </c>
      <c r="Z17" s="68">
        <f>VLOOKUP($B17,第3期!$AN$84:$AY$103,7,0)</f>
        <v/>
      </c>
      <c r="AA17" s="66">
        <f>第3期!AU51</f>
        <v/>
      </c>
      <c r="AB17" s="67">
        <f>第3期!BM21</f>
        <v/>
      </c>
      <c r="AC17" s="68">
        <f>VLOOKUP($B17,第3期!$AN$84:$AY$103,8,0)</f>
        <v/>
      </c>
      <c r="AD17" s="68">
        <f>VLOOKUP($B17,第3期!$AN$84:$AY$103,7,0)</f>
        <v/>
      </c>
      <c r="AE17" s="66">
        <f>第3期!AV51</f>
        <v/>
      </c>
      <c r="AF17" s="67">
        <f>第3期!BN21</f>
        <v/>
      </c>
      <c r="AG17" s="68">
        <f>VLOOKUP($B17,第3期!$AN$84:$AY$103,8,0)</f>
        <v/>
      </c>
      <c r="AH17" s="68">
        <f>VLOOKUP($B17,第3期!$AN$84:$AY$103,7,0)</f>
        <v/>
      </c>
    </row>
    <row r="18">
      <c r="B18" s="1161">
        <f>第3期!AN52</f>
        <v/>
      </c>
      <c r="C18" s="66">
        <f>第3期!AO52</f>
        <v/>
      </c>
      <c r="D18" s="67">
        <f>第3期!BG22</f>
        <v/>
      </c>
      <c r="E18" s="68">
        <f>VLOOKUP($B18,第3期!$AN$84:$AY$103,8,0)</f>
        <v/>
      </c>
      <c r="F18" s="68">
        <f>VLOOKUP($B18,第3期!$AN$84:$AY$103,7,0)</f>
        <v/>
      </c>
      <c r="G18" s="66">
        <f>第3期!AP52</f>
        <v/>
      </c>
      <c r="H18" s="67">
        <f>第3期!BH22</f>
        <v/>
      </c>
      <c r="I18" s="68">
        <f>VLOOKUP($B18,第3期!$AN$84:$AY$103,8,0)</f>
        <v/>
      </c>
      <c r="J18" s="68">
        <f>VLOOKUP($B18,第3期!$AN$84:$AY$103,7,0)</f>
        <v/>
      </c>
      <c r="K18" s="66">
        <f>第3期!AQ52</f>
        <v/>
      </c>
      <c r="L18" s="67">
        <f>第3期!BI22</f>
        <v/>
      </c>
      <c r="M18" s="68">
        <f>VLOOKUP($B18,第3期!$AN$84:$AY$103,8,0)</f>
        <v/>
      </c>
      <c r="N18" s="68">
        <f>VLOOKUP($B18,第3期!$AN$84:$AY$103,7,0)</f>
        <v/>
      </c>
      <c r="O18" s="66">
        <f>第3期!AR52</f>
        <v/>
      </c>
      <c r="P18" s="67">
        <f>第3期!BJ22</f>
        <v/>
      </c>
      <c r="Q18" s="68">
        <f>VLOOKUP($B18,第3期!$AN$84:$AY$103,8,0)</f>
        <v/>
      </c>
      <c r="R18" s="68">
        <f>VLOOKUP($B18,第3期!$AN$84:$AY$103,7,0)</f>
        <v/>
      </c>
      <c r="S18" s="66">
        <f>第3期!AS52</f>
        <v/>
      </c>
      <c r="T18" s="67">
        <f>第3期!BK22</f>
        <v/>
      </c>
      <c r="U18" s="68">
        <f>VLOOKUP($B18,第3期!$AN$84:$AY$103,8,0)</f>
        <v/>
      </c>
      <c r="V18" s="68">
        <f>VLOOKUP($B18,第3期!$AN$84:$AY$103,7,0)</f>
        <v/>
      </c>
      <c r="W18" s="66">
        <f>第3期!AT52</f>
        <v/>
      </c>
      <c r="X18" s="67">
        <f>第3期!BL22</f>
        <v/>
      </c>
      <c r="Y18" s="68">
        <f>VLOOKUP($B18,第3期!$AN$84:$AY$103,8,0)</f>
        <v/>
      </c>
      <c r="Z18" s="68">
        <f>VLOOKUP($B18,第3期!$AN$84:$AY$103,7,0)</f>
        <v/>
      </c>
      <c r="AA18" s="66">
        <f>第3期!AU52</f>
        <v/>
      </c>
      <c r="AB18" s="67">
        <f>第3期!BM22</f>
        <v/>
      </c>
      <c r="AC18" s="68">
        <f>VLOOKUP($B18,第3期!$AN$84:$AY$103,8,0)</f>
        <v/>
      </c>
      <c r="AD18" s="68">
        <f>VLOOKUP($B18,第3期!$AN$84:$AY$103,7,0)</f>
        <v/>
      </c>
      <c r="AE18" s="66">
        <f>第3期!AV52</f>
        <v/>
      </c>
      <c r="AF18" s="67">
        <f>第3期!BN22</f>
        <v/>
      </c>
      <c r="AG18" s="68">
        <f>VLOOKUP($B18,第3期!$AN$84:$AY$103,8,0)</f>
        <v/>
      </c>
      <c r="AH18" s="68">
        <f>VLOOKUP($B18,第3期!$AN$84:$AY$103,7,0)</f>
        <v/>
      </c>
    </row>
    <row r="19">
      <c r="B19" s="1161">
        <f>第3期!AN53</f>
        <v/>
      </c>
      <c r="C19" s="66">
        <f>第3期!AO53</f>
        <v/>
      </c>
      <c r="D19" s="67">
        <f>第3期!BG23</f>
        <v/>
      </c>
      <c r="E19" s="68">
        <f>VLOOKUP($B19,第3期!$AN$84:$AY$103,8,0)</f>
        <v/>
      </c>
      <c r="F19" s="68">
        <f>VLOOKUP($B19,第3期!$AN$84:$AY$103,7,0)</f>
        <v/>
      </c>
      <c r="G19" s="66">
        <f>第3期!AP53</f>
        <v/>
      </c>
      <c r="H19" s="67">
        <f>第3期!BH23</f>
        <v/>
      </c>
      <c r="I19" s="68">
        <f>VLOOKUP($B19,第3期!$AN$84:$AY$103,8,0)</f>
        <v/>
      </c>
      <c r="J19" s="68">
        <f>VLOOKUP($B19,第3期!$AN$84:$AY$103,7,0)</f>
        <v/>
      </c>
      <c r="K19" s="66">
        <f>第3期!AQ53</f>
        <v/>
      </c>
      <c r="L19" s="67">
        <f>第3期!BI23</f>
        <v/>
      </c>
      <c r="M19" s="68">
        <f>VLOOKUP($B19,第3期!$AN$84:$AY$103,8,0)</f>
        <v/>
      </c>
      <c r="N19" s="68">
        <f>VLOOKUP($B19,第3期!$AN$84:$AY$103,7,0)</f>
        <v/>
      </c>
      <c r="O19" s="66">
        <f>第3期!AR53</f>
        <v/>
      </c>
      <c r="P19" s="67">
        <f>第3期!BJ23</f>
        <v/>
      </c>
      <c r="Q19" s="68">
        <f>VLOOKUP($B19,第3期!$AN$84:$AY$103,8,0)</f>
        <v/>
      </c>
      <c r="R19" s="68">
        <f>VLOOKUP($B19,第3期!$AN$84:$AY$103,7,0)</f>
        <v/>
      </c>
      <c r="S19" s="66">
        <f>第3期!AS53</f>
        <v/>
      </c>
      <c r="T19" s="67">
        <f>第3期!BK23</f>
        <v/>
      </c>
      <c r="U19" s="68">
        <f>VLOOKUP($B19,第3期!$AN$84:$AY$103,8,0)</f>
        <v/>
      </c>
      <c r="V19" s="68">
        <f>VLOOKUP($B19,第3期!$AN$84:$AY$103,7,0)</f>
        <v/>
      </c>
      <c r="W19" s="66">
        <f>第3期!AT53</f>
        <v/>
      </c>
      <c r="X19" s="67">
        <f>第3期!BL23</f>
        <v/>
      </c>
      <c r="Y19" s="68">
        <f>VLOOKUP($B19,第3期!$AN$84:$AY$103,8,0)</f>
        <v/>
      </c>
      <c r="Z19" s="68">
        <f>VLOOKUP($B19,第3期!$AN$84:$AY$103,7,0)</f>
        <v/>
      </c>
      <c r="AA19" s="66">
        <f>第3期!AU53</f>
        <v/>
      </c>
      <c r="AB19" s="67">
        <f>第3期!BM23</f>
        <v/>
      </c>
      <c r="AC19" s="68">
        <f>VLOOKUP($B19,第3期!$AN$84:$AY$103,8,0)</f>
        <v/>
      </c>
      <c r="AD19" s="68">
        <f>VLOOKUP($B19,第3期!$AN$84:$AY$103,7,0)</f>
        <v/>
      </c>
      <c r="AE19" s="66">
        <f>第3期!AV53</f>
        <v/>
      </c>
      <c r="AF19" s="67">
        <f>第3期!BN23</f>
        <v/>
      </c>
      <c r="AG19" s="68">
        <f>VLOOKUP($B19,第3期!$AN$84:$AY$103,8,0)</f>
        <v/>
      </c>
      <c r="AH19" s="68">
        <f>VLOOKUP($B19,第3期!$AN$84:$AY$103,7,0)</f>
        <v/>
      </c>
    </row>
    <row r="20">
      <c r="B20" s="1161">
        <f>第3期!AN54</f>
        <v/>
      </c>
      <c r="C20" s="66">
        <f>第3期!AO54</f>
        <v/>
      </c>
      <c r="D20" s="67">
        <f>第3期!BG24</f>
        <v/>
      </c>
      <c r="E20" s="68">
        <f>VLOOKUP($B20,第3期!$AN$84:$AY$103,8,0)</f>
        <v/>
      </c>
      <c r="F20" s="68">
        <f>VLOOKUP($B20,第3期!$AN$84:$AY$103,7,0)</f>
        <v/>
      </c>
      <c r="G20" s="66">
        <f>第3期!AP54</f>
        <v/>
      </c>
      <c r="H20" s="67">
        <f>第3期!BH24</f>
        <v/>
      </c>
      <c r="I20" s="68">
        <f>VLOOKUP($B20,第3期!$AN$84:$AY$103,8,0)</f>
        <v/>
      </c>
      <c r="J20" s="68">
        <f>VLOOKUP($B20,第3期!$AN$84:$AY$103,7,0)</f>
        <v/>
      </c>
      <c r="K20" s="66">
        <f>第3期!AQ54</f>
        <v/>
      </c>
      <c r="L20" s="67">
        <f>第3期!BI24</f>
        <v/>
      </c>
      <c r="M20" s="68">
        <f>VLOOKUP($B20,第3期!$AN$84:$AY$103,8,0)</f>
        <v/>
      </c>
      <c r="N20" s="68">
        <f>VLOOKUP($B20,第3期!$AN$84:$AY$103,7,0)</f>
        <v/>
      </c>
      <c r="O20" s="66">
        <f>第3期!AR54</f>
        <v/>
      </c>
      <c r="P20" s="67">
        <f>第3期!BJ24</f>
        <v/>
      </c>
      <c r="Q20" s="68">
        <f>VLOOKUP($B20,第3期!$AN$84:$AY$103,8,0)</f>
        <v/>
      </c>
      <c r="R20" s="68">
        <f>VLOOKUP($B20,第3期!$AN$84:$AY$103,7,0)</f>
        <v/>
      </c>
      <c r="S20" s="66">
        <f>第3期!AS54</f>
        <v/>
      </c>
      <c r="T20" s="67">
        <f>第3期!BK24</f>
        <v/>
      </c>
      <c r="U20" s="68">
        <f>VLOOKUP($B20,第3期!$AN$84:$AY$103,8,0)</f>
        <v/>
      </c>
      <c r="V20" s="68">
        <f>VLOOKUP($B20,第3期!$AN$84:$AY$103,7,0)</f>
        <v/>
      </c>
      <c r="W20" s="66">
        <f>第3期!AT54</f>
        <v/>
      </c>
      <c r="X20" s="67">
        <f>第3期!BL24</f>
        <v/>
      </c>
      <c r="Y20" s="68">
        <f>VLOOKUP($B20,第3期!$AN$84:$AY$103,8,0)</f>
        <v/>
      </c>
      <c r="Z20" s="68">
        <f>VLOOKUP($B20,第3期!$AN$84:$AY$103,7,0)</f>
        <v/>
      </c>
      <c r="AA20" s="66">
        <f>第3期!AU54</f>
        <v/>
      </c>
      <c r="AB20" s="67">
        <f>第3期!BM24</f>
        <v/>
      </c>
      <c r="AC20" s="68">
        <f>VLOOKUP($B20,第3期!$AN$84:$AY$103,8,0)</f>
        <v/>
      </c>
      <c r="AD20" s="68">
        <f>VLOOKUP($B20,第3期!$AN$84:$AY$103,7,0)</f>
        <v/>
      </c>
      <c r="AE20" s="66">
        <f>第3期!AV54</f>
        <v/>
      </c>
      <c r="AF20" s="67">
        <f>第3期!BN24</f>
        <v/>
      </c>
      <c r="AG20" s="68">
        <f>VLOOKUP($B20,第3期!$AN$84:$AY$103,8,0)</f>
        <v/>
      </c>
      <c r="AH20" s="68">
        <f>VLOOKUP($B20,第3期!$AN$84:$AY$103,7,0)</f>
        <v/>
      </c>
    </row>
    <row r="21">
      <c r="B21" s="69">
        <f>第3期!AN55</f>
        <v/>
      </c>
      <c r="C21" s="70">
        <f>第3期!AO55</f>
        <v/>
      </c>
      <c r="D21" s="71">
        <f>第3期!BG25</f>
        <v/>
      </c>
      <c r="E21" s="68">
        <f>VLOOKUP($B21,第3期!$AN$84:$AY$103,8,0)</f>
        <v/>
      </c>
      <c r="F21" s="68">
        <f>VLOOKUP($B21,第3期!$AN$84:$AY$103,7,0)</f>
        <v/>
      </c>
      <c r="G21" s="70">
        <f>第3期!AP55</f>
        <v/>
      </c>
      <c r="H21" s="71">
        <f>第3期!BH25</f>
        <v/>
      </c>
      <c r="I21" s="68">
        <f>VLOOKUP($B21,第3期!$AN$84:$AY$103,8,0)</f>
        <v/>
      </c>
      <c r="J21" s="68">
        <f>VLOOKUP($B21,第3期!$AN$84:$AY$103,7,0)</f>
        <v/>
      </c>
      <c r="K21" s="70">
        <f>第3期!AQ55</f>
        <v/>
      </c>
      <c r="L21" s="71">
        <f>第3期!BI25</f>
        <v/>
      </c>
      <c r="M21" s="68">
        <f>VLOOKUP($B21,第3期!$AN$84:$AY$103,8,0)</f>
        <v/>
      </c>
      <c r="N21" s="68">
        <f>VLOOKUP($B21,第3期!$AN$84:$AY$103,7,0)</f>
        <v/>
      </c>
      <c r="O21" s="70">
        <f>第3期!AR55</f>
        <v/>
      </c>
      <c r="P21" s="71">
        <f>第3期!BJ25</f>
        <v/>
      </c>
      <c r="Q21" s="68">
        <f>VLOOKUP($B21,第3期!$AN$84:$AY$103,8,0)</f>
        <v/>
      </c>
      <c r="R21" s="68">
        <f>VLOOKUP($B21,第3期!$AN$84:$AY$103,7,0)</f>
        <v/>
      </c>
      <c r="S21" s="70">
        <f>第3期!AS55</f>
        <v/>
      </c>
      <c r="T21" s="71">
        <f>第3期!BK25</f>
        <v/>
      </c>
      <c r="U21" s="68">
        <f>VLOOKUP($B21,第3期!$AN$84:$AY$103,8,0)</f>
        <v/>
      </c>
      <c r="V21" s="68">
        <f>VLOOKUP($B21,第3期!$AN$84:$AY$103,7,0)</f>
        <v/>
      </c>
      <c r="W21" s="70">
        <f>第3期!AT55</f>
        <v/>
      </c>
      <c r="X21" s="71">
        <f>第3期!BL25</f>
        <v/>
      </c>
      <c r="Y21" s="68">
        <f>VLOOKUP($B21,第3期!$AN$84:$AY$103,8,0)</f>
        <v/>
      </c>
      <c r="Z21" s="68">
        <f>VLOOKUP($B21,第3期!$AN$84:$AY$103,7,0)</f>
        <v/>
      </c>
      <c r="AA21" s="70">
        <f>第3期!AU55</f>
        <v/>
      </c>
      <c r="AB21" s="71">
        <f>第3期!BM25</f>
        <v/>
      </c>
      <c r="AC21" s="68">
        <f>VLOOKUP($B21,第3期!$AN$84:$AY$103,8,0)</f>
        <v/>
      </c>
      <c r="AD21" s="68">
        <f>VLOOKUP($B21,第3期!$AN$84:$AY$103,7,0)</f>
        <v/>
      </c>
      <c r="AE21" s="70">
        <f>第3期!AV55</f>
        <v/>
      </c>
      <c r="AF21" s="71">
        <f>第3期!BN25</f>
        <v/>
      </c>
      <c r="AG21" s="68">
        <f>VLOOKUP($B21,第3期!$AN$84:$AY$103,8,0)</f>
        <v/>
      </c>
      <c r="AH21" s="68">
        <f>VLOOKUP($B21,第3期!$AN$84:$AY$103,7,0)</f>
        <v/>
      </c>
    </row>
    <row r="22">
      <c r="B22" s="69">
        <f>第3期!AN56</f>
        <v/>
      </c>
      <c r="C22" s="70">
        <f>第3期!AO56</f>
        <v/>
      </c>
      <c r="D22" s="71">
        <f>第3期!BG26</f>
        <v/>
      </c>
      <c r="E22" s="68">
        <f>VLOOKUP($B22,第3期!$AN$84:$AY$103,8,0)</f>
        <v/>
      </c>
      <c r="F22" s="68">
        <f>VLOOKUP($B22,第3期!$AN$84:$AY$103,7,0)</f>
        <v/>
      </c>
      <c r="G22" s="70">
        <f>第3期!AP56</f>
        <v/>
      </c>
      <c r="H22" s="71">
        <f>第3期!BH26</f>
        <v/>
      </c>
      <c r="I22" s="68">
        <f>VLOOKUP($B22,第3期!$AN$84:$AY$103,8,0)</f>
        <v/>
      </c>
      <c r="J22" s="68">
        <f>VLOOKUP($B22,第3期!$AN$84:$AY$103,7,0)</f>
        <v/>
      </c>
      <c r="K22" s="66">
        <f>第3期!AQ56</f>
        <v/>
      </c>
      <c r="L22" s="67">
        <f>第3期!BI26</f>
        <v/>
      </c>
      <c r="M22" s="68">
        <f>VLOOKUP($B22,第3期!$AN$84:$AY$103,8,0)</f>
        <v/>
      </c>
      <c r="N22" s="68">
        <f>VLOOKUP($B22,第3期!$AN$84:$AY$103,7,0)</f>
        <v/>
      </c>
      <c r="O22" s="66">
        <f>第3期!AR56</f>
        <v/>
      </c>
      <c r="P22" s="67">
        <f>第3期!BJ26</f>
        <v/>
      </c>
      <c r="Q22" s="68">
        <f>VLOOKUP($B22,第3期!$AN$84:$AY$103,8,0)</f>
        <v/>
      </c>
      <c r="R22" s="68">
        <f>VLOOKUP($B22,第3期!$AN$84:$AY$103,7,0)</f>
        <v/>
      </c>
      <c r="S22" s="66">
        <f>第3期!AS56</f>
        <v/>
      </c>
      <c r="T22" s="67">
        <f>第3期!BK26</f>
        <v/>
      </c>
      <c r="U22" s="68">
        <f>VLOOKUP($B22,第3期!$AN$84:$AY$103,8,0)</f>
        <v/>
      </c>
      <c r="V22" s="68">
        <f>VLOOKUP($B22,第3期!$AN$84:$AY$103,7,0)</f>
        <v/>
      </c>
      <c r="W22" s="66">
        <f>第3期!AT56</f>
        <v/>
      </c>
      <c r="X22" s="67">
        <f>第3期!BL26</f>
        <v/>
      </c>
      <c r="Y22" s="68">
        <f>VLOOKUP($B22,第3期!$AN$84:$AY$103,8,0)</f>
        <v/>
      </c>
      <c r="Z22" s="68">
        <f>VLOOKUP($B22,第3期!$AN$84:$AY$103,7,0)</f>
        <v/>
      </c>
      <c r="AA22" s="66">
        <f>第3期!AU56</f>
        <v/>
      </c>
      <c r="AB22" s="67">
        <f>第3期!BM26</f>
        <v/>
      </c>
      <c r="AC22" s="68">
        <f>VLOOKUP($B22,第3期!$AN$84:$AY$103,8,0)</f>
        <v/>
      </c>
      <c r="AD22" s="68">
        <f>VLOOKUP($B22,第3期!$AN$84:$AY$103,7,0)</f>
        <v/>
      </c>
      <c r="AE22" s="66">
        <f>第3期!AV56</f>
        <v/>
      </c>
      <c r="AF22" s="67">
        <f>第3期!BN26</f>
        <v/>
      </c>
      <c r="AG22" s="68">
        <f>VLOOKUP($B22,第3期!$AN$84:$AY$103,8,0)</f>
        <v/>
      </c>
      <c r="AH22" s="68">
        <f>VLOOKUP($B22,第3期!$AN$84:$AY$103,7,0)</f>
        <v/>
      </c>
    </row>
    <row r="23">
      <c r="B23" s="1484" t="inlineStr">
        <is>
          <t>需求</t>
        </is>
      </c>
      <c r="C23" s="72" t="inlineStr">
        <is>
          <t>平均需求</t>
        </is>
      </c>
      <c r="D23" s="73" t="inlineStr">
        <is>
          <t>最大需求</t>
        </is>
      </c>
      <c r="E23" s="74" t="n"/>
      <c r="F23" s="74" t="n"/>
      <c r="G23" s="75" t="inlineStr">
        <is>
          <t>平均需求</t>
        </is>
      </c>
      <c r="H23" s="73" t="inlineStr">
        <is>
          <t>最大需求</t>
        </is>
      </c>
      <c r="I23" s="74" t="n"/>
      <c r="J23" s="74" t="n"/>
      <c r="K23" s="75" t="inlineStr">
        <is>
          <t>平均需求</t>
        </is>
      </c>
      <c r="L23" s="73" t="inlineStr">
        <is>
          <t>最大需求</t>
        </is>
      </c>
      <c r="M23" s="74" t="n"/>
      <c r="N23" s="74" t="n"/>
      <c r="O23" s="75" t="inlineStr">
        <is>
          <t>平均需求</t>
        </is>
      </c>
      <c r="P23" s="73" t="inlineStr">
        <is>
          <t>最大需求</t>
        </is>
      </c>
      <c r="Q23" s="74" t="n"/>
      <c r="R23" s="74" t="n"/>
      <c r="S23" s="75" t="inlineStr">
        <is>
          <t>平均需求</t>
        </is>
      </c>
      <c r="T23" s="73" t="inlineStr">
        <is>
          <t>最大需求</t>
        </is>
      </c>
      <c r="U23" s="74" t="n"/>
      <c r="V23" s="74" t="n"/>
      <c r="W23" s="75" t="inlineStr">
        <is>
          <t>平均需求</t>
        </is>
      </c>
      <c r="X23" s="73" t="inlineStr">
        <is>
          <t>最大需求</t>
        </is>
      </c>
      <c r="Y23" s="74" t="n"/>
      <c r="Z23" s="74" t="n"/>
      <c r="AA23" s="75" t="inlineStr">
        <is>
          <t>平均需求</t>
        </is>
      </c>
      <c r="AB23" s="73" t="inlineStr">
        <is>
          <t>最大需求</t>
        </is>
      </c>
      <c r="AC23" s="74" t="n"/>
      <c r="AD23" s="74" t="n"/>
      <c r="AE23" s="75" t="inlineStr">
        <is>
          <t>平均需求</t>
        </is>
      </c>
      <c r="AF23" s="73" t="inlineStr">
        <is>
          <t>最大需求</t>
        </is>
      </c>
      <c r="AG23" s="74" t="n"/>
    </row>
    <row r="24">
      <c r="B24" s="1485" t="n"/>
      <c r="C24" s="76">
        <f>AVERAGE(D3:D22)</f>
        <v/>
      </c>
      <c r="D24" s="77">
        <f>MAX(D3:D22)</f>
        <v/>
      </c>
      <c r="E24" s="78">
        <f>VLOOKUP(D24,D3:E22,2,0)</f>
        <v/>
      </c>
      <c r="F24" s="79">
        <f>VLOOKUP(D24,D3:F22,3,0)</f>
        <v/>
      </c>
      <c r="G24" s="80">
        <f>AVERAGE(H3:H22)</f>
        <v/>
      </c>
      <c r="H24" s="77">
        <f>MAX(H3:H22)</f>
        <v/>
      </c>
      <c r="I24" s="78">
        <f>VLOOKUP(H24,H3:I22,2,0)</f>
        <v/>
      </c>
      <c r="J24" s="79">
        <f>VLOOKUP(H24,H3:J22,3,0)</f>
        <v/>
      </c>
      <c r="K24" s="80">
        <f>AVERAGE(L3:L22)</f>
        <v/>
      </c>
      <c r="L24" s="77">
        <f>MAX(L3:L22)</f>
        <v/>
      </c>
      <c r="M24" s="78">
        <f>VLOOKUP(L24,L3:M22,2,0)</f>
        <v/>
      </c>
      <c r="N24" s="79">
        <f>VLOOKUP(L24,L3:N22,3,0)</f>
        <v/>
      </c>
      <c r="O24" s="80">
        <f>AVERAGE(P3:P22)</f>
        <v/>
      </c>
      <c r="P24" s="77">
        <f>MAX(P3:P22)</f>
        <v/>
      </c>
      <c r="Q24" s="78">
        <f>VLOOKUP(P24,P3:Q22,2,0)</f>
        <v/>
      </c>
      <c r="R24" s="79">
        <f>VLOOKUP(P24,P3:R22,3,0)</f>
        <v/>
      </c>
      <c r="S24" s="80">
        <f>AVERAGE(T3:T22)</f>
        <v/>
      </c>
      <c r="T24" s="77">
        <f>MAX(T3:T22)</f>
        <v/>
      </c>
      <c r="U24" s="78">
        <f>VLOOKUP(T24,T3:U22,2,0)</f>
        <v/>
      </c>
      <c r="V24" s="79">
        <f>VLOOKUP(T24,T3:V22,3,0)</f>
        <v/>
      </c>
      <c r="W24" s="80">
        <f>AVERAGE(X3:X22)</f>
        <v/>
      </c>
      <c r="X24" s="77">
        <f>MAX(X3:X22)</f>
        <v/>
      </c>
      <c r="Y24" s="78">
        <f>VLOOKUP(X24,X3:Y22,2,0)</f>
        <v/>
      </c>
      <c r="Z24" s="79">
        <f>VLOOKUP(X24,X3:Z22,3,0)</f>
        <v/>
      </c>
      <c r="AA24" s="80">
        <f>AVERAGE(AB3:AB22)</f>
        <v/>
      </c>
      <c r="AB24" s="77">
        <f>MAX(AB3:AB22)</f>
        <v/>
      </c>
      <c r="AC24" s="78">
        <f>VLOOKUP(AB24,AB3:AC22,2,0)</f>
        <v/>
      </c>
      <c r="AD24" s="79">
        <f>VLOOKUP(AB24,AB3:AD22,3,0)</f>
        <v/>
      </c>
      <c r="AE24" s="80">
        <f>AVERAGE(AF3:AF22)</f>
        <v/>
      </c>
      <c r="AF24" s="77">
        <f>MAX(AF3:AF22)</f>
        <v/>
      </c>
      <c r="AG24" s="78">
        <f>VLOOKUP(AF24,AF3:AG22,2,0)</f>
        <v/>
      </c>
      <c r="AH24" s="79">
        <f>VLOOKUP(AF24,AF3:AH22,3,0)</f>
        <v/>
      </c>
    </row>
    <row r="25">
      <c r="B25" s="1486" t="inlineStr">
        <is>
          <t>最大需求价格</t>
        </is>
      </c>
      <c r="C25" s="1487" t="n"/>
      <c r="D25" s="81">
        <f>VLOOKUP(D24,IF({1,0},D3:D22,C3:C22),2,0)</f>
        <v/>
      </c>
      <c r="E25" s="82" t="n"/>
      <c r="F25" s="83" t="n"/>
      <c r="G25" s="84" t="n"/>
      <c r="H25" s="85">
        <f>VLOOKUP(H24,IF({1,0},H3:H22,G3:G22),2,0)</f>
        <v/>
      </c>
      <c r="I25" s="88" t="n"/>
      <c r="J25" s="83" t="n"/>
      <c r="K25" s="83" t="n"/>
      <c r="L25" s="85">
        <f>VLOOKUP(L24,IF({1,0},L3:L22,K3:K22),2,0)</f>
        <v/>
      </c>
      <c r="M25" s="83" t="n"/>
      <c r="N25" s="83" t="n"/>
      <c r="O25" s="83" t="n"/>
      <c r="P25" s="85">
        <f>VLOOKUP(P24,IF({1,0},P3:P22,O3:O22),2,0)</f>
        <v/>
      </c>
      <c r="Q25" s="83" t="n"/>
      <c r="R25" s="83" t="n"/>
      <c r="S25" s="83" t="n"/>
      <c r="T25" s="85">
        <f>VLOOKUP(T24,IF({1,0},T3:T22,S3:S22),2,0)</f>
        <v/>
      </c>
      <c r="U25" s="83" t="n"/>
      <c r="V25" s="83" t="n"/>
      <c r="W25" s="83" t="n"/>
      <c r="X25" s="85">
        <f>VLOOKUP(X24,IF({1,0},X3:X22,W3:W22),2,0)</f>
        <v/>
      </c>
      <c r="Y25" s="83" t="n"/>
      <c r="Z25" s="83" t="n"/>
      <c r="AA25" s="83" t="n"/>
      <c r="AB25" s="85">
        <f>VLOOKUP(AB24,IF({1,0},AB3:AB22,AA3:AA22),2,0)</f>
        <v/>
      </c>
      <c r="AC25" s="83" t="n"/>
      <c r="AD25" s="83" t="n"/>
      <c r="AE25" s="83" t="n"/>
      <c r="AF25" s="85">
        <f>VLOOKUP(AF24,IF({1,0},AF3:AF22,AE3:AE22),2,0)</f>
        <v/>
      </c>
      <c r="AG25" s="83" t="n"/>
      <c r="AH25" s="83" t="n"/>
    </row>
    <row r="26">
      <c r="B26" s="60">
        <f>初始化表!$C$5</f>
        <v/>
      </c>
      <c r="C26" s="60">
        <f>VLOOKUP($B26,$B$3:$AH$22,2,0)</f>
        <v/>
      </c>
      <c r="D26" s="60">
        <f>VLOOKUP($B26,$B$3:$AH$22,3,0)</f>
        <v/>
      </c>
      <c r="E26" s="60">
        <f>VLOOKUP($B26,$B$3:$AH$22,4,0)</f>
        <v/>
      </c>
      <c r="F26" s="60">
        <f>VLOOKUP($B26,$B$3:$AH$22,5,0)</f>
        <v/>
      </c>
      <c r="G26" s="60">
        <f>VLOOKUP($B26,$B$3:$AH$22,6,0)</f>
        <v/>
      </c>
      <c r="H26" s="60">
        <f>VLOOKUP($B26,$B$3:$AH$22,7,0)</f>
        <v/>
      </c>
      <c r="I26" s="60">
        <f>VLOOKUP($B26,$B$3:$AH$22,8,0)</f>
        <v/>
      </c>
      <c r="J26" s="60">
        <f>VLOOKUP($B26,$B$3:$AH$22,9,0)</f>
        <v/>
      </c>
      <c r="K26" s="60">
        <f>VLOOKUP($B26,$B$3:$AH$22,10,0)</f>
        <v/>
      </c>
      <c r="L26" s="60">
        <f>VLOOKUP($B26,$B$3:$AH$22,11,0)</f>
        <v/>
      </c>
      <c r="M26" s="60">
        <f>VLOOKUP($B26,$B$3:$AH$22,12,0)</f>
        <v/>
      </c>
      <c r="N26" s="60">
        <f>VLOOKUP($B26,$B$3:$AH$22,13,0)</f>
        <v/>
      </c>
      <c r="O26" s="60">
        <f>VLOOKUP($B26,$B$3:$AH$22,14,0)</f>
        <v/>
      </c>
      <c r="P26" s="60">
        <f>VLOOKUP($B26,$B$3:$AH$22,15,0)</f>
        <v/>
      </c>
      <c r="Q26" s="60">
        <f>VLOOKUP($B26,$B$3:$AH$22,16,0)</f>
        <v/>
      </c>
      <c r="R26" s="60">
        <f>VLOOKUP($B26,$B$3:$AH$22,17,0)</f>
        <v/>
      </c>
      <c r="S26" s="60">
        <f>VLOOKUP($B26,$B$3:$AH$22,18,0)</f>
        <v/>
      </c>
      <c r="T26" s="60">
        <f>VLOOKUP($B26,$B$3:$AH$22,19,0)</f>
        <v/>
      </c>
      <c r="U26" s="60">
        <f>VLOOKUP($B26,$B$3:$AH$22,20,0)</f>
        <v/>
      </c>
      <c r="V26" s="60">
        <f>VLOOKUP($B26,$B$3:$AH$22,21,0)</f>
        <v/>
      </c>
      <c r="W26" s="60">
        <f>VLOOKUP($B26,$B$3:$AH$22,22,0)</f>
        <v/>
      </c>
      <c r="X26" s="60">
        <f>VLOOKUP($B26,$B$3:$AH$22,23,0)</f>
        <v/>
      </c>
      <c r="Y26" s="60">
        <f>VLOOKUP($B26,$B$3:$AH$22,24,0)</f>
        <v/>
      </c>
      <c r="Z26" s="60">
        <f>VLOOKUP($B26,$B$3:$AH$22,25,0)</f>
        <v/>
      </c>
      <c r="AA26" s="60">
        <f>VLOOKUP($B26,$B$3:$AH$22,26,0)</f>
        <v/>
      </c>
      <c r="AB26" s="60">
        <f>VLOOKUP($B26,$B$3:$AH$22,27,0)</f>
        <v/>
      </c>
      <c r="AC26" s="60">
        <f>VLOOKUP($B26,$B$3:$AH$22,28,0)</f>
        <v/>
      </c>
      <c r="AD26" s="60">
        <f>VLOOKUP($B26,$B$3:$AH$22,29,0)</f>
        <v/>
      </c>
      <c r="AE26" s="60">
        <f>VLOOKUP($B26,$B$3:$AH$22,30,0)</f>
        <v/>
      </c>
      <c r="AF26" s="60">
        <f>VLOOKUP($B26,$B$3:$AH$22,31,0)</f>
        <v/>
      </c>
      <c r="AG26" s="60">
        <f>VLOOKUP($B26,$B$3:$AH$22,32,0)</f>
        <v/>
      </c>
      <c r="AH26" s="60">
        <f>VLOOKUP($B26,$B$3:$AH$22,33,0)</f>
        <v/>
      </c>
    </row>
    <row r="27">
      <c r="B27" s="1484" t="inlineStr">
        <is>
          <t>价格</t>
        </is>
      </c>
      <c r="C27" s="72" t="inlineStr">
        <is>
          <t>平均价格</t>
        </is>
      </c>
      <c r="D27" s="73" t="inlineStr">
        <is>
          <t>最大价格</t>
        </is>
      </c>
      <c r="G27" s="75" t="inlineStr">
        <is>
          <t>平均价格</t>
        </is>
      </c>
      <c r="H27" s="73" t="inlineStr">
        <is>
          <t>最大价格</t>
        </is>
      </c>
      <c r="K27" s="75" t="inlineStr">
        <is>
          <t>平均价格</t>
        </is>
      </c>
      <c r="L27" s="73" t="inlineStr">
        <is>
          <t>最大价格</t>
        </is>
      </c>
      <c r="O27" s="75" t="inlineStr">
        <is>
          <t>平均价格</t>
        </is>
      </c>
      <c r="P27" s="73" t="inlineStr">
        <is>
          <t>最大价格</t>
        </is>
      </c>
      <c r="S27" s="75" t="inlineStr">
        <is>
          <t>平均价格</t>
        </is>
      </c>
      <c r="T27" s="73" t="inlineStr">
        <is>
          <t>最大价格</t>
        </is>
      </c>
      <c r="W27" s="75" t="inlineStr">
        <is>
          <t>平均价格</t>
        </is>
      </c>
      <c r="X27" s="73" t="inlineStr">
        <is>
          <t>最大价格</t>
        </is>
      </c>
      <c r="AA27" s="75" t="inlineStr">
        <is>
          <t>平均价格</t>
        </is>
      </c>
      <c r="AB27" s="73" t="inlineStr">
        <is>
          <t>最大价格</t>
        </is>
      </c>
      <c r="AE27" s="75" t="inlineStr">
        <is>
          <t>平均价格</t>
        </is>
      </c>
      <c r="AF27" s="73" t="inlineStr">
        <is>
          <t>最大价格</t>
        </is>
      </c>
    </row>
    <row r="28">
      <c r="B28" s="1485" t="n"/>
      <c r="C28" s="76">
        <f>AVERAGE(C3:C22)</f>
        <v/>
      </c>
      <c r="D28" s="77">
        <f>MAX(C3:C22)</f>
        <v/>
      </c>
      <c r="E28" s="78">
        <f>VLOOKUP(D28,C3:F22,3,0)</f>
        <v/>
      </c>
      <c r="F28" s="79">
        <f>VLOOKUP(D28,C3:F22,4,0)</f>
        <v/>
      </c>
      <c r="G28" s="80">
        <f>AVERAGE(G3:G22)</f>
        <v/>
      </c>
      <c r="H28" s="77">
        <f>MAX(G3:G22)</f>
        <v/>
      </c>
      <c r="I28" s="78">
        <f>VLOOKUP(H28,G3:J22,3,0)</f>
        <v/>
      </c>
      <c r="J28" s="79">
        <f>VLOOKUP(H28,G3:J22,4,0)</f>
        <v/>
      </c>
      <c r="K28" s="80">
        <f>AVERAGE(K3:K22)</f>
        <v/>
      </c>
      <c r="L28" s="77">
        <f>MAX(K3:K22)</f>
        <v/>
      </c>
      <c r="M28" s="78">
        <f>VLOOKUP(L28,K3:N22,3,0)</f>
        <v/>
      </c>
      <c r="N28" s="79">
        <f>VLOOKUP(L28,K3:N22,4,0)</f>
        <v/>
      </c>
      <c r="O28" s="80">
        <f>AVERAGE(O3:O22)</f>
        <v/>
      </c>
      <c r="P28" s="77">
        <f>MAX(O3:O22)</f>
        <v/>
      </c>
      <c r="Q28" s="78">
        <f>VLOOKUP(P28,O3:R22,3,0)</f>
        <v/>
      </c>
      <c r="R28" s="79">
        <f>VLOOKUP(P28,O3:R22,4,0)</f>
        <v/>
      </c>
      <c r="S28" s="80">
        <f>AVERAGE(S3:S22)</f>
        <v/>
      </c>
      <c r="T28" s="77">
        <f>MAX(S3:S22)</f>
        <v/>
      </c>
      <c r="U28" s="78">
        <f>VLOOKUP(T28,S3:V22,3,0)</f>
        <v/>
      </c>
      <c r="V28" s="79">
        <f>VLOOKUP(T28,S3:V22,4,0)</f>
        <v/>
      </c>
      <c r="W28" s="80">
        <f>AVERAGE(W3:W22)</f>
        <v/>
      </c>
      <c r="X28" s="77">
        <f>MAX(W3:W22)</f>
        <v/>
      </c>
      <c r="Y28" s="78">
        <f>VLOOKUP(X28,W3:Z22,3,0)</f>
        <v/>
      </c>
      <c r="Z28" s="79">
        <f>VLOOKUP(X28,W3:Z22,4,0)</f>
        <v/>
      </c>
      <c r="AA28" s="80">
        <f>AVERAGE(AA3:AA22)</f>
        <v/>
      </c>
      <c r="AB28" s="77">
        <f>MAX(AA3:AA22)</f>
        <v/>
      </c>
      <c r="AC28" s="78">
        <f>VLOOKUP(AB28,AA3:AD22,3,0)</f>
        <v/>
      </c>
      <c r="AD28" s="79">
        <f>VLOOKUP(AB28,AA3:AD22,4,0)</f>
        <v/>
      </c>
      <c r="AE28" s="80">
        <f>AVERAGE(AE3:AE22)</f>
        <v/>
      </c>
      <c r="AF28" s="77">
        <f>MAX(AE3:AE22)</f>
        <v/>
      </c>
      <c r="AG28" s="78">
        <f>VLOOKUP(AF28,AE3:AH22,3,0)</f>
        <v/>
      </c>
      <c r="AH28" s="79">
        <f>VLOOKUP(AF28,AE3:AH22,4,0)</f>
        <v/>
      </c>
    </row>
    <row r="29">
      <c r="B29" s="1486" t="inlineStr">
        <is>
          <t>最大价格需求</t>
        </is>
      </c>
      <c r="C29" s="1487" t="n"/>
      <c r="D29" s="81">
        <f>VLOOKUP(D28,C3:D22,2,0)</f>
        <v/>
      </c>
      <c r="E29" s="83" t="n"/>
      <c r="F29" s="83" t="n"/>
      <c r="G29" s="83" t="n"/>
      <c r="H29" s="81">
        <f>VLOOKUP(H28,G3:H22,2,0)</f>
        <v/>
      </c>
      <c r="I29" s="83" t="n"/>
      <c r="J29" s="83" t="n"/>
      <c r="K29" s="83" t="n"/>
      <c r="L29" s="81">
        <f>VLOOKUP(L28,K3:L22,2,0)</f>
        <v/>
      </c>
      <c r="M29" s="83" t="n"/>
      <c r="N29" s="83" t="n"/>
      <c r="O29" s="83" t="n"/>
      <c r="P29" s="81">
        <f>VLOOKUP(P28,O3:P22,2,0)</f>
        <v/>
      </c>
      <c r="Q29" s="83" t="n"/>
      <c r="R29" s="83" t="n"/>
      <c r="S29" s="83" t="n"/>
      <c r="T29" s="81">
        <f>VLOOKUP(T28,S3:T22,2,0)</f>
        <v/>
      </c>
      <c r="U29" s="83" t="n"/>
      <c r="V29" s="83" t="n"/>
      <c r="W29" s="83" t="n"/>
      <c r="X29" s="81">
        <f>VLOOKUP(X28,W3:X22,2,0)</f>
        <v/>
      </c>
      <c r="Y29" s="83" t="n"/>
      <c r="Z29" s="83" t="n"/>
      <c r="AA29" s="83" t="n"/>
      <c r="AB29" s="81">
        <f>VLOOKUP(AB28,AA3:AB22,2,0)</f>
        <v/>
      </c>
      <c r="AC29" s="83" t="n"/>
      <c r="AD29" s="83" t="n"/>
      <c r="AE29" s="83" t="n"/>
      <c r="AF29" s="81">
        <f>VLOOKUP(AF28,AE3:AF22,2,0)</f>
        <v/>
      </c>
      <c r="AG29" s="83" t="n"/>
      <c r="AH29" s="83" t="n"/>
    </row>
    <row r="30">
      <c r="Y30" s="1161">
        <f>第4期!Z4</f>
        <v/>
      </c>
      <c r="Z30" s="1161">
        <f>第4期!AA4</f>
        <v/>
      </c>
      <c r="AA30" s="1161">
        <f>第4期!AB4</f>
        <v/>
      </c>
      <c r="AB30" s="1161">
        <f>第4期!AC4</f>
        <v/>
      </c>
      <c r="AC30" s="1161">
        <f>第4期!AD4</f>
        <v/>
      </c>
    </row>
    <row r="31" ht="15.5" customHeight="1" s="1178">
      <c r="G31" s="1161" t="inlineStr">
        <is>
          <t>价格浮动</t>
        </is>
      </c>
      <c r="H31" s="1161">
        <f>N31</f>
        <v/>
      </c>
      <c r="I31" s="1161">
        <f>O31</f>
        <v/>
      </c>
      <c r="J31" s="1161">
        <f>P31</f>
        <v/>
      </c>
      <c r="K31" s="1161">
        <f>Q31</f>
        <v/>
      </c>
      <c r="M31" s="1161">
        <f>第4期!T19</f>
        <v/>
      </c>
      <c r="N31" s="1161">
        <f>第4期!U19</f>
        <v/>
      </c>
      <c r="O31" s="1161">
        <f>第4期!V19</f>
        <v/>
      </c>
      <c r="P31" s="1161">
        <f>第4期!W19</f>
        <v/>
      </c>
      <c r="Q31" s="1161">
        <f>第4期!X19</f>
        <v/>
      </c>
      <c r="S31" s="1161">
        <f>第4期!Z41</f>
        <v/>
      </c>
      <c r="T31" s="1161">
        <f>第4期!AA41</f>
        <v/>
      </c>
      <c r="U31" s="1161">
        <f>第4期!AB41</f>
        <v/>
      </c>
      <c r="V31" s="1161">
        <f>第4期!AC41</f>
        <v/>
      </c>
      <c r="W31" s="1161">
        <f>第4期!AD41</f>
        <v/>
      </c>
      <c r="Y31" s="86">
        <f>第4期!Z5</f>
        <v/>
      </c>
      <c r="Z31" s="1159">
        <f>第4期!AA5</f>
        <v/>
      </c>
      <c r="AA31" s="1159">
        <f>第4期!AB5</f>
        <v/>
      </c>
      <c r="AB31" s="1159">
        <f>第4期!AC5</f>
        <v/>
      </c>
      <c r="AC31" s="1159">
        <f>第4期!AD5</f>
        <v/>
      </c>
    </row>
    <row r="32" ht="15.5" customHeight="1" s="1178">
      <c r="G32" s="86">
        <f>M32</f>
        <v/>
      </c>
      <c r="H32" s="1159" t="n"/>
      <c r="I32" s="1159" t="n"/>
      <c r="J32" s="1159" t="n"/>
      <c r="K32" s="1159" t="n"/>
      <c r="M32" s="86">
        <f>第4期!T20</f>
        <v/>
      </c>
      <c r="N32" s="1159">
        <f>第4期!U20</f>
        <v/>
      </c>
      <c r="O32" s="1159">
        <f>第4期!V20</f>
        <v/>
      </c>
      <c r="P32" s="1159">
        <f>第4期!W20</f>
        <v/>
      </c>
      <c r="Q32" s="1159">
        <f>第4期!X20</f>
        <v/>
      </c>
      <c r="S32" s="86">
        <f>第4期!Z42</f>
        <v/>
      </c>
      <c r="T32" s="1159">
        <f>第4期!AA42</f>
        <v/>
      </c>
      <c r="U32" s="1159">
        <f>第4期!AB42</f>
        <v/>
      </c>
      <c r="V32" s="1159">
        <f>第4期!AC42</f>
        <v/>
      </c>
      <c r="W32" s="1159">
        <f>第4期!AD42</f>
        <v/>
      </c>
      <c r="Y32" s="86">
        <f>第4期!Z6</f>
        <v/>
      </c>
      <c r="Z32" s="1159">
        <f>第4期!AA6</f>
        <v/>
      </c>
      <c r="AA32" s="1159">
        <f>第4期!AB6</f>
        <v/>
      </c>
      <c r="AB32" s="1159">
        <f>第4期!AC6</f>
        <v/>
      </c>
      <c r="AC32" s="1159">
        <f>第4期!AD6</f>
        <v/>
      </c>
    </row>
    <row r="33" ht="15.5" customHeight="1" s="1178">
      <c r="G33" s="86">
        <f>M33</f>
        <v/>
      </c>
      <c r="H33" s="1159" t="n"/>
      <c r="I33" s="1159" t="n"/>
      <c r="J33" s="1159" t="n"/>
      <c r="K33" s="1159" t="n"/>
      <c r="M33" s="86">
        <f>第4期!T21</f>
        <v/>
      </c>
      <c r="N33" s="1159">
        <f>第4期!U21</f>
        <v/>
      </c>
      <c r="O33" s="1159">
        <f>第4期!V21</f>
        <v/>
      </c>
      <c r="P33" s="1159">
        <f>第4期!W21</f>
        <v/>
      </c>
      <c r="Q33" s="1159">
        <f>第4期!X21</f>
        <v/>
      </c>
      <c r="S33" s="86">
        <f>第4期!Z43</f>
        <v/>
      </c>
      <c r="T33" s="1159">
        <f>第4期!AA43</f>
        <v/>
      </c>
      <c r="U33" s="1159">
        <f>第4期!AB43</f>
        <v/>
      </c>
      <c r="V33" s="1159">
        <f>第4期!AC43</f>
        <v/>
      </c>
      <c r="W33" s="1159">
        <f>第4期!AD43</f>
        <v/>
      </c>
      <c r="Y33" s="1161">
        <f>第4期!Z10</f>
        <v/>
      </c>
      <c r="Z33" s="1161">
        <f>第4期!AA10</f>
        <v/>
      </c>
      <c r="AA33" s="1161">
        <f>第4期!AB10</f>
        <v/>
      </c>
      <c r="AB33" s="1161">
        <f>第4期!AC10</f>
        <v/>
      </c>
      <c r="AC33" s="1161">
        <f>第4期!AD10</f>
        <v/>
      </c>
    </row>
    <row r="34" ht="15.5" customHeight="1" s="1178">
      <c r="Y34" s="86">
        <f>第4期!Z11</f>
        <v/>
      </c>
      <c r="Z34" s="1159">
        <f>第4期!AA11</f>
        <v/>
      </c>
      <c r="AA34" s="1159">
        <f>第4期!AB11</f>
        <v/>
      </c>
      <c r="AB34" s="1159">
        <f>第4期!AC11</f>
        <v/>
      </c>
      <c r="AC34" s="1159">
        <f>第4期!AD11</f>
        <v/>
      </c>
    </row>
    <row r="35" ht="15.5" customHeight="1" s="1178">
      <c r="Y35" s="86">
        <f>第4期!Z12</f>
        <v/>
      </c>
      <c r="Z35" s="1159">
        <f>第4期!AA12</f>
        <v/>
      </c>
      <c r="AA35" s="1159">
        <f>第4期!AB12</f>
        <v/>
      </c>
      <c r="AB35" s="1159">
        <f>第4期!AC12</f>
        <v/>
      </c>
      <c r="AC35" s="1159">
        <f>第4期!AD12</f>
        <v/>
      </c>
    </row>
    <row r="36">
      <c r="C36" s="1161" t="inlineStr">
        <is>
          <t>产品3</t>
        </is>
      </c>
      <c r="D36" s="1180" t="n"/>
      <c r="E36" s="1180" t="n"/>
      <c r="F36" s="1180" t="n"/>
      <c r="G36" s="1180" t="n"/>
      <c r="H36" s="1180" t="n"/>
      <c r="I36" s="1180" t="n"/>
      <c r="J36" s="1180" t="n"/>
      <c r="K36" s="1180" t="n"/>
      <c r="L36" s="1180" t="n"/>
      <c r="M36" s="1180" t="n"/>
      <c r="N36" s="1180" t="n"/>
      <c r="O36" s="1180" t="n"/>
      <c r="P36" s="1180" t="n"/>
      <c r="Q36" s="1180" t="n"/>
      <c r="R36" s="1181" t="n"/>
      <c r="S36" s="1161" t="inlineStr">
        <is>
          <t>产品4</t>
        </is>
      </c>
      <c r="T36" s="1180" t="n"/>
      <c r="U36" s="1180" t="n"/>
      <c r="V36" s="1180" t="n"/>
      <c r="W36" s="1180" t="n"/>
      <c r="X36" s="1180" t="n"/>
      <c r="Y36" s="1180" t="n"/>
      <c r="Z36" s="1180" t="n"/>
      <c r="AA36" s="1180" t="n"/>
      <c r="AB36" s="1180" t="n"/>
      <c r="AC36" s="1180" t="n"/>
      <c r="AD36" s="1180" t="n"/>
      <c r="AE36" s="1180" t="n"/>
      <c r="AF36" s="1180" t="n"/>
      <c r="AG36" s="1180" t="n"/>
      <c r="AH36" s="1181" t="n"/>
    </row>
    <row r="37" ht="15" customHeight="1" s="1178">
      <c r="B37" s="62" t="inlineStr">
        <is>
          <t>队伍名称</t>
        </is>
      </c>
      <c r="C37" s="63" t="inlineStr">
        <is>
          <t>市场1</t>
        </is>
      </c>
      <c r="D37" s="63" t="inlineStr">
        <is>
          <t>需求</t>
        </is>
      </c>
      <c r="E37" s="1483" t="inlineStr">
        <is>
          <t>研发等级排名</t>
        </is>
      </c>
      <c r="F37" s="65" t="inlineStr">
        <is>
          <t>工资系数排名</t>
        </is>
      </c>
      <c r="G37" s="63" t="inlineStr">
        <is>
          <t>市场2</t>
        </is>
      </c>
      <c r="H37" s="63" t="inlineStr">
        <is>
          <t>需求</t>
        </is>
      </c>
      <c r="I37" s="1483" t="inlineStr">
        <is>
          <t>研发等级排名</t>
        </is>
      </c>
      <c r="J37" s="65" t="inlineStr">
        <is>
          <t>工资系数排名</t>
        </is>
      </c>
      <c r="K37" s="63" t="inlineStr">
        <is>
          <t>市场3</t>
        </is>
      </c>
      <c r="L37" s="63" t="inlineStr">
        <is>
          <t>需求</t>
        </is>
      </c>
      <c r="M37" s="1483" t="inlineStr">
        <is>
          <t>研发等级排名</t>
        </is>
      </c>
      <c r="N37" s="65" t="inlineStr">
        <is>
          <t>工资系数排名</t>
        </is>
      </c>
      <c r="O37" s="63" t="inlineStr">
        <is>
          <t>市场4</t>
        </is>
      </c>
      <c r="P37" s="63" t="inlineStr">
        <is>
          <t>需求</t>
        </is>
      </c>
      <c r="Q37" s="1483" t="inlineStr">
        <is>
          <t>研发等级排名</t>
        </is>
      </c>
      <c r="R37" s="65" t="inlineStr">
        <is>
          <t>工资系数排名</t>
        </is>
      </c>
      <c r="S37" s="63" t="inlineStr">
        <is>
          <t>市场1</t>
        </is>
      </c>
      <c r="T37" s="63" t="inlineStr">
        <is>
          <t>需求</t>
        </is>
      </c>
      <c r="U37" s="1483" t="inlineStr">
        <is>
          <t>研发等级排名</t>
        </is>
      </c>
      <c r="V37" s="65" t="inlineStr">
        <is>
          <t>工资系数排名</t>
        </is>
      </c>
      <c r="W37" s="63" t="inlineStr">
        <is>
          <t>市场2</t>
        </is>
      </c>
      <c r="X37" s="63" t="inlineStr">
        <is>
          <t>需求</t>
        </is>
      </c>
      <c r="Y37" s="1483" t="inlineStr">
        <is>
          <t>研发等级排名</t>
        </is>
      </c>
      <c r="Z37" s="65" t="inlineStr">
        <is>
          <t>工资系数排名</t>
        </is>
      </c>
      <c r="AA37" s="63" t="inlineStr">
        <is>
          <t>市场3</t>
        </is>
      </c>
      <c r="AB37" s="63" t="inlineStr">
        <is>
          <t>需求</t>
        </is>
      </c>
      <c r="AC37" s="1483" t="inlineStr">
        <is>
          <t>研发等级排名</t>
        </is>
      </c>
      <c r="AD37" s="65" t="inlineStr">
        <is>
          <t>工资系数排名</t>
        </is>
      </c>
      <c r="AE37" s="63" t="inlineStr">
        <is>
          <t>市场4</t>
        </is>
      </c>
      <c r="AF37" s="63" t="inlineStr">
        <is>
          <t>需求</t>
        </is>
      </c>
      <c r="AG37" s="1483" t="inlineStr">
        <is>
          <t>研发等级排名</t>
        </is>
      </c>
      <c r="AH37" s="65" t="inlineStr">
        <is>
          <t>工资系数排名</t>
        </is>
      </c>
    </row>
    <row r="38">
      <c r="B38" s="1161">
        <f>B3</f>
        <v/>
      </c>
      <c r="C38" s="66">
        <f>第3期!AW37</f>
        <v/>
      </c>
      <c r="D38" s="67">
        <f>第3期!BO7</f>
        <v/>
      </c>
      <c r="E38" s="68">
        <f>VLOOKUP($B38,第3期!$AN$84:$AY$103,8,0)</f>
        <v/>
      </c>
      <c r="F38" s="68">
        <f>VLOOKUP($B38,第3期!$AN$84:$AY$103,7,0)</f>
        <v/>
      </c>
      <c r="G38" s="66">
        <f>第3期!AX37</f>
        <v/>
      </c>
      <c r="H38" s="67">
        <f>第3期!BP7</f>
        <v/>
      </c>
      <c r="I38" s="68">
        <f>VLOOKUP($B38,第3期!$AN$84:$AY$103,8,0)</f>
        <v/>
      </c>
      <c r="J38" s="68">
        <f>VLOOKUP($B38,第3期!$AN$84:$AY$103,7,0)</f>
        <v/>
      </c>
      <c r="K38" s="66">
        <f>第3期!AY37</f>
        <v/>
      </c>
      <c r="L38" s="67">
        <f>第3期!BQ7</f>
        <v/>
      </c>
      <c r="M38" s="68">
        <f>VLOOKUP($B38,第3期!$AN$84:$AY$103,8,0)</f>
        <v/>
      </c>
      <c r="N38" s="68">
        <f>VLOOKUP($B38,第3期!$AN$84:$AY$103,7,0)</f>
        <v/>
      </c>
      <c r="O38" s="66">
        <f>第3期!AZ37</f>
        <v/>
      </c>
      <c r="P38" s="67">
        <f>第3期!BR7</f>
        <v/>
      </c>
      <c r="Q38" s="68">
        <f>VLOOKUP($B38,第3期!$AN$84:$AY$103,8,0)</f>
        <v/>
      </c>
      <c r="R38" s="68">
        <f>VLOOKUP($B38,第3期!$AN$84:$AY$103,7,0)</f>
        <v/>
      </c>
      <c r="S38" s="66">
        <f>第3期!BA37</f>
        <v/>
      </c>
      <c r="T38" s="67">
        <f>第3期!BS7</f>
        <v/>
      </c>
      <c r="U38" s="68">
        <f>VLOOKUP($B38,第3期!$AN$84:$AY$103,8,0)</f>
        <v/>
      </c>
      <c r="V38" s="68">
        <f>VLOOKUP($B38,第3期!$AN$84:$AY$103,7,0)</f>
        <v/>
      </c>
      <c r="W38" s="66">
        <f>第3期!BB37</f>
        <v/>
      </c>
      <c r="X38" s="67">
        <f>第3期!BT7</f>
        <v/>
      </c>
      <c r="Y38" s="68">
        <f>VLOOKUP($B38,第3期!$AN$84:$AY$103,8,0)</f>
        <v/>
      </c>
      <c r="Z38" s="68">
        <f>VLOOKUP($B38,第3期!$AN$84:$AY$103,7,0)</f>
        <v/>
      </c>
      <c r="AA38" s="66">
        <f>第3期!BC37</f>
        <v/>
      </c>
      <c r="AB38" s="67">
        <f>第3期!BU7</f>
        <v/>
      </c>
      <c r="AC38" s="68">
        <f>VLOOKUP($B38,第3期!$AN$84:$AY$103,8,0)</f>
        <v/>
      </c>
      <c r="AD38" s="68">
        <f>VLOOKUP($B38,第3期!$AN$84:$AY$103,7,0)</f>
        <v/>
      </c>
      <c r="AE38" s="66">
        <f>第3期!BD37</f>
        <v/>
      </c>
      <c r="AF38" s="67">
        <f>第3期!BV7</f>
        <v/>
      </c>
      <c r="AG38" s="68">
        <f>VLOOKUP($B38,第3期!$AN$84:$AY$103,8,0)</f>
        <v/>
      </c>
      <c r="AH38" s="68">
        <f>VLOOKUP($B38,第3期!$AN$84:$AY$103,7,0)</f>
        <v/>
      </c>
    </row>
    <row r="39">
      <c r="B39" s="1161">
        <f>B4</f>
        <v/>
      </c>
      <c r="C39" s="66">
        <f>第3期!AW38</f>
        <v/>
      </c>
      <c r="D39" s="67">
        <f>第3期!BO8</f>
        <v/>
      </c>
      <c r="E39" s="68">
        <f>VLOOKUP($B39,第3期!$AN$84:$AY$103,8,0)</f>
        <v/>
      </c>
      <c r="F39" s="68">
        <f>VLOOKUP($B39,第3期!$AN$84:$AY$103,7,0)</f>
        <v/>
      </c>
      <c r="G39" s="66">
        <f>第3期!AX38</f>
        <v/>
      </c>
      <c r="H39" s="67">
        <f>第3期!BP8</f>
        <v/>
      </c>
      <c r="I39" s="68">
        <f>VLOOKUP($B39,第3期!$AN$84:$AY$103,8,0)</f>
        <v/>
      </c>
      <c r="J39" s="68">
        <f>VLOOKUP($B39,第3期!$AN$84:$AY$103,7,0)</f>
        <v/>
      </c>
      <c r="K39" s="66">
        <f>第3期!AY38</f>
        <v/>
      </c>
      <c r="L39" s="67">
        <f>第3期!BQ8</f>
        <v/>
      </c>
      <c r="M39" s="68">
        <f>VLOOKUP($B39,第3期!$AN$84:$AY$103,8,0)</f>
        <v/>
      </c>
      <c r="N39" s="68">
        <f>VLOOKUP($B39,第3期!$AN$84:$AY$103,7,0)</f>
        <v/>
      </c>
      <c r="O39" s="66">
        <f>第3期!AZ38</f>
        <v/>
      </c>
      <c r="P39" s="67">
        <f>第3期!BR8</f>
        <v/>
      </c>
      <c r="Q39" s="68">
        <f>VLOOKUP($B39,第3期!$AN$84:$AY$103,8,0)</f>
        <v/>
      </c>
      <c r="R39" s="68">
        <f>VLOOKUP($B39,第3期!$AN$84:$AY$103,7,0)</f>
        <v/>
      </c>
      <c r="S39" s="66">
        <f>第3期!BA38</f>
        <v/>
      </c>
      <c r="T39" s="67">
        <f>第3期!BS8</f>
        <v/>
      </c>
      <c r="U39" s="68">
        <f>VLOOKUP($B39,第3期!$AN$84:$AY$103,8,0)</f>
        <v/>
      </c>
      <c r="V39" s="68">
        <f>VLOOKUP($B39,第3期!$AN$84:$AY$103,7,0)</f>
        <v/>
      </c>
      <c r="W39" s="66">
        <f>第3期!BB38</f>
        <v/>
      </c>
      <c r="X39" s="67">
        <f>第3期!BT8</f>
        <v/>
      </c>
      <c r="Y39" s="68">
        <f>VLOOKUP($B39,第3期!$AN$84:$AY$103,8,0)</f>
        <v/>
      </c>
      <c r="Z39" s="68">
        <f>VLOOKUP($B39,第3期!$AN$84:$AY$103,7,0)</f>
        <v/>
      </c>
      <c r="AA39" s="66">
        <f>第3期!BC38</f>
        <v/>
      </c>
      <c r="AB39" s="67">
        <f>第3期!BU8</f>
        <v/>
      </c>
      <c r="AC39" s="68">
        <f>VLOOKUP($B39,第3期!$AN$84:$AY$103,8,0)</f>
        <v/>
      </c>
      <c r="AD39" s="68">
        <f>VLOOKUP($B39,第3期!$AN$84:$AY$103,7,0)</f>
        <v/>
      </c>
      <c r="AE39" s="66">
        <f>第3期!BD38</f>
        <v/>
      </c>
      <c r="AF39" s="67">
        <f>第3期!BV8</f>
        <v/>
      </c>
      <c r="AG39" s="68">
        <f>VLOOKUP($B39,第3期!$AN$84:$AY$103,8,0)</f>
        <v/>
      </c>
      <c r="AH39" s="68">
        <f>VLOOKUP($B39,第3期!$AN$84:$AY$103,7,0)</f>
        <v/>
      </c>
    </row>
    <row r="40">
      <c r="B40" s="1161">
        <f>B5</f>
        <v/>
      </c>
      <c r="C40" s="66">
        <f>第3期!AW39</f>
        <v/>
      </c>
      <c r="D40" s="67">
        <f>第3期!BO9</f>
        <v/>
      </c>
      <c r="E40" s="68">
        <f>VLOOKUP($B40,第3期!$AN$84:$AY$103,8,0)</f>
        <v/>
      </c>
      <c r="F40" s="68">
        <f>VLOOKUP($B40,第3期!$AN$84:$AY$103,7,0)</f>
        <v/>
      </c>
      <c r="G40" s="66">
        <f>第3期!AX39</f>
        <v/>
      </c>
      <c r="H40" s="67">
        <f>第3期!BP9</f>
        <v/>
      </c>
      <c r="I40" s="68">
        <f>VLOOKUP($B40,第3期!$AN$84:$AY$103,8,0)</f>
        <v/>
      </c>
      <c r="J40" s="68">
        <f>VLOOKUP($B40,第3期!$AN$84:$AY$103,7,0)</f>
        <v/>
      </c>
      <c r="K40" s="66">
        <f>第3期!AY39</f>
        <v/>
      </c>
      <c r="L40" s="67">
        <f>第3期!BQ9</f>
        <v/>
      </c>
      <c r="M40" s="68">
        <f>VLOOKUP($B40,第3期!$AN$84:$AY$103,8,0)</f>
        <v/>
      </c>
      <c r="N40" s="68">
        <f>VLOOKUP($B40,第3期!$AN$84:$AY$103,7,0)</f>
        <v/>
      </c>
      <c r="O40" s="66">
        <f>第3期!AZ39</f>
        <v/>
      </c>
      <c r="P40" s="67">
        <f>第3期!BR9</f>
        <v/>
      </c>
      <c r="Q40" s="68">
        <f>VLOOKUP($B40,第3期!$AN$84:$AY$103,8,0)</f>
        <v/>
      </c>
      <c r="R40" s="68">
        <f>VLOOKUP($B40,第3期!$AN$84:$AY$103,7,0)</f>
        <v/>
      </c>
      <c r="S40" s="66">
        <f>第3期!BA39</f>
        <v/>
      </c>
      <c r="T40" s="67">
        <f>第3期!BS9</f>
        <v/>
      </c>
      <c r="U40" s="68">
        <f>VLOOKUP($B40,第3期!$AN$84:$AY$103,8,0)</f>
        <v/>
      </c>
      <c r="V40" s="68">
        <f>VLOOKUP($B40,第3期!$AN$84:$AY$103,7,0)</f>
        <v/>
      </c>
      <c r="W40" s="66">
        <f>第3期!BB39</f>
        <v/>
      </c>
      <c r="X40" s="67">
        <f>第3期!BT9</f>
        <v/>
      </c>
      <c r="Y40" s="68">
        <f>VLOOKUP($B40,第3期!$AN$84:$AY$103,8,0)</f>
        <v/>
      </c>
      <c r="Z40" s="68">
        <f>VLOOKUP($B40,第3期!$AN$84:$AY$103,7,0)</f>
        <v/>
      </c>
      <c r="AA40" s="66">
        <f>第3期!BC39</f>
        <v/>
      </c>
      <c r="AB40" s="67">
        <f>第3期!BU9</f>
        <v/>
      </c>
      <c r="AC40" s="68">
        <f>VLOOKUP($B40,第3期!$AN$84:$AY$103,8,0)</f>
        <v/>
      </c>
      <c r="AD40" s="68">
        <f>VLOOKUP($B40,第3期!$AN$84:$AY$103,7,0)</f>
        <v/>
      </c>
      <c r="AE40" s="66">
        <f>第3期!BD39</f>
        <v/>
      </c>
      <c r="AF40" s="67">
        <f>第3期!BV9</f>
        <v/>
      </c>
      <c r="AG40" s="68">
        <f>VLOOKUP($B40,第3期!$AN$84:$AY$103,8,0)</f>
        <v/>
      </c>
      <c r="AH40" s="68">
        <f>VLOOKUP($B40,第3期!$AN$84:$AY$103,7,0)</f>
        <v/>
      </c>
    </row>
    <row r="41">
      <c r="B41" s="1161">
        <f>B6</f>
        <v/>
      </c>
      <c r="C41" s="66">
        <f>第3期!AW40</f>
        <v/>
      </c>
      <c r="D41" s="67">
        <f>第3期!BO10</f>
        <v/>
      </c>
      <c r="E41" s="68">
        <f>VLOOKUP($B41,第3期!$AN$84:$AY$103,8,0)</f>
        <v/>
      </c>
      <c r="F41" s="68">
        <f>VLOOKUP($B41,第3期!$AN$84:$AY$103,7,0)</f>
        <v/>
      </c>
      <c r="G41" s="66">
        <f>第3期!AX40</f>
        <v/>
      </c>
      <c r="H41" s="67">
        <f>第3期!BP10</f>
        <v/>
      </c>
      <c r="I41" s="68">
        <f>VLOOKUP($B41,第3期!$AN$84:$AY$103,8,0)</f>
        <v/>
      </c>
      <c r="J41" s="68">
        <f>VLOOKUP($B41,第3期!$AN$84:$AY$103,7,0)</f>
        <v/>
      </c>
      <c r="K41" s="66">
        <f>第3期!AY40</f>
        <v/>
      </c>
      <c r="L41" s="67">
        <f>第3期!BQ10</f>
        <v/>
      </c>
      <c r="M41" s="68">
        <f>VLOOKUP($B41,第3期!$AN$84:$AY$103,8,0)</f>
        <v/>
      </c>
      <c r="N41" s="68">
        <f>VLOOKUP($B41,第3期!$AN$84:$AY$103,7,0)</f>
        <v/>
      </c>
      <c r="O41" s="66">
        <f>第3期!AZ40</f>
        <v/>
      </c>
      <c r="P41" s="67">
        <f>第3期!BR10</f>
        <v/>
      </c>
      <c r="Q41" s="68">
        <f>VLOOKUP($B41,第3期!$AN$84:$AY$103,8,0)</f>
        <v/>
      </c>
      <c r="R41" s="68">
        <f>VLOOKUP($B41,第3期!$AN$84:$AY$103,7,0)</f>
        <v/>
      </c>
      <c r="S41" s="66">
        <f>第3期!BA40</f>
        <v/>
      </c>
      <c r="T41" s="67">
        <f>第3期!BS10</f>
        <v/>
      </c>
      <c r="U41" s="68">
        <f>VLOOKUP($B41,第3期!$AN$84:$AY$103,8,0)</f>
        <v/>
      </c>
      <c r="V41" s="68">
        <f>VLOOKUP($B41,第3期!$AN$84:$AY$103,7,0)</f>
        <v/>
      </c>
      <c r="W41" s="66">
        <f>第3期!BB40</f>
        <v/>
      </c>
      <c r="X41" s="67">
        <f>第3期!BT10</f>
        <v/>
      </c>
      <c r="Y41" s="68">
        <f>VLOOKUP($B41,第3期!$AN$84:$AY$103,8,0)</f>
        <v/>
      </c>
      <c r="Z41" s="68">
        <f>VLOOKUP($B41,第3期!$AN$84:$AY$103,7,0)</f>
        <v/>
      </c>
      <c r="AA41" s="66">
        <f>第3期!BC40</f>
        <v/>
      </c>
      <c r="AB41" s="67">
        <f>第3期!BU10</f>
        <v/>
      </c>
      <c r="AC41" s="68">
        <f>VLOOKUP($B41,第3期!$AN$84:$AY$103,8,0)</f>
        <v/>
      </c>
      <c r="AD41" s="68">
        <f>VLOOKUP($B41,第3期!$AN$84:$AY$103,7,0)</f>
        <v/>
      </c>
      <c r="AE41" s="66">
        <f>第3期!BD40</f>
        <v/>
      </c>
      <c r="AF41" s="67">
        <f>第3期!BV10</f>
        <v/>
      </c>
      <c r="AG41" s="68">
        <f>VLOOKUP($B41,第3期!$AN$84:$AY$103,8,0)</f>
        <v/>
      </c>
      <c r="AH41" s="68">
        <f>VLOOKUP($B41,第3期!$AN$84:$AY$103,7,0)</f>
        <v/>
      </c>
    </row>
    <row r="42">
      <c r="B42" s="1161">
        <f>B7</f>
        <v/>
      </c>
      <c r="C42" s="66">
        <f>第3期!AW41</f>
        <v/>
      </c>
      <c r="D42" s="67">
        <f>第3期!BO11</f>
        <v/>
      </c>
      <c r="E42" s="68">
        <f>VLOOKUP($B42,第3期!$AN$84:$AY$103,8,0)</f>
        <v/>
      </c>
      <c r="F42" s="68">
        <f>VLOOKUP($B42,第3期!$AN$84:$AY$103,7,0)</f>
        <v/>
      </c>
      <c r="G42" s="66">
        <f>第3期!AX41</f>
        <v/>
      </c>
      <c r="H42" s="67">
        <f>第3期!BP11</f>
        <v/>
      </c>
      <c r="I42" s="68">
        <f>VLOOKUP($B42,第3期!$AN$84:$AY$103,8,0)</f>
        <v/>
      </c>
      <c r="J42" s="68">
        <f>VLOOKUP($B42,第3期!$AN$84:$AY$103,7,0)</f>
        <v/>
      </c>
      <c r="K42" s="66">
        <f>第3期!AY41</f>
        <v/>
      </c>
      <c r="L42" s="67">
        <f>第3期!BQ11</f>
        <v/>
      </c>
      <c r="M42" s="68">
        <f>VLOOKUP($B42,第3期!$AN$84:$AY$103,8,0)</f>
        <v/>
      </c>
      <c r="N42" s="68">
        <f>VLOOKUP($B42,第3期!$AN$84:$AY$103,7,0)</f>
        <v/>
      </c>
      <c r="O42" s="66">
        <f>第3期!AZ41</f>
        <v/>
      </c>
      <c r="P42" s="67">
        <f>第3期!BR11</f>
        <v/>
      </c>
      <c r="Q42" s="68">
        <f>VLOOKUP($B42,第3期!$AN$84:$AY$103,8,0)</f>
        <v/>
      </c>
      <c r="R42" s="68">
        <f>VLOOKUP($B42,第3期!$AN$84:$AY$103,7,0)</f>
        <v/>
      </c>
      <c r="S42" s="66">
        <f>第3期!BA41</f>
        <v/>
      </c>
      <c r="T42" s="67">
        <f>第3期!BS11</f>
        <v/>
      </c>
      <c r="U42" s="68">
        <f>VLOOKUP($B42,第3期!$AN$84:$AY$103,8,0)</f>
        <v/>
      </c>
      <c r="V42" s="68">
        <f>VLOOKUP($B42,第3期!$AN$84:$AY$103,7,0)</f>
        <v/>
      </c>
      <c r="W42" s="66">
        <f>第3期!BB41</f>
        <v/>
      </c>
      <c r="X42" s="67">
        <f>第3期!BT11</f>
        <v/>
      </c>
      <c r="Y42" s="68">
        <f>VLOOKUP($B42,第3期!$AN$84:$AY$103,8,0)</f>
        <v/>
      </c>
      <c r="Z42" s="68">
        <f>VLOOKUP($B42,第3期!$AN$84:$AY$103,7,0)</f>
        <v/>
      </c>
      <c r="AA42" s="66">
        <f>第3期!BC41</f>
        <v/>
      </c>
      <c r="AB42" s="67">
        <f>第3期!BU11</f>
        <v/>
      </c>
      <c r="AC42" s="68">
        <f>VLOOKUP($B42,第3期!$AN$84:$AY$103,8,0)</f>
        <v/>
      </c>
      <c r="AD42" s="68">
        <f>VLOOKUP($B42,第3期!$AN$84:$AY$103,7,0)</f>
        <v/>
      </c>
      <c r="AE42" s="66">
        <f>第3期!BD41</f>
        <v/>
      </c>
      <c r="AF42" s="67">
        <f>第3期!BV11</f>
        <v/>
      </c>
      <c r="AG42" s="68">
        <f>VLOOKUP($B42,第3期!$AN$84:$AY$103,8,0)</f>
        <v/>
      </c>
      <c r="AH42" s="68">
        <f>VLOOKUP($B42,第3期!$AN$84:$AY$103,7,0)</f>
        <v/>
      </c>
    </row>
    <row r="43">
      <c r="B43" s="1161">
        <f>B8</f>
        <v/>
      </c>
      <c r="C43" s="66">
        <f>第3期!AW42</f>
        <v/>
      </c>
      <c r="D43" s="67">
        <f>第3期!BO12</f>
        <v/>
      </c>
      <c r="E43" s="68">
        <f>VLOOKUP($B43,第3期!$AN$84:$AY$103,8,0)</f>
        <v/>
      </c>
      <c r="F43" s="68">
        <f>VLOOKUP($B43,第3期!$AN$84:$AY$103,7,0)</f>
        <v/>
      </c>
      <c r="G43" s="66">
        <f>第3期!AX42</f>
        <v/>
      </c>
      <c r="H43" s="67">
        <f>第3期!BP12</f>
        <v/>
      </c>
      <c r="I43" s="68">
        <f>VLOOKUP($B43,第3期!$AN$84:$AY$103,8,0)</f>
        <v/>
      </c>
      <c r="J43" s="68">
        <f>VLOOKUP($B43,第3期!$AN$84:$AY$103,7,0)</f>
        <v/>
      </c>
      <c r="K43" s="66">
        <f>第3期!AY42</f>
        <v/>
      </c>
      <c r="L43" s="67">
        <f>第3期!BQ12</f>
        <v/>
      </c>
      <c r="M43" s="68">
        <f>VLOOKUP($B43,第3期!$AN$84:$AY$103,8,0)</f>
        <v/>
      </c>
      <c r="N43" s="68">
        <f>VLOOKUP($B43,第3期!$AN$84:$AY$103,7,0)</f>
        <v/>
      </c>
      <c r="O43" s="66">
        <f>第3期!AZ42</f>
        <v/>
      </c>
      <c r="P43" s="67">
        <f>第3期!BR12</f>
        <v/>
      </c>
      <c r="Q43" s="68">
        <f>VLOOKUP($B43,第3期!$AN$84:$AY$103,8,0)</f>
        <v/>
      </c>
      <c r="R43" s="68">
        <f>VLOOKUP($B43,第3期!$AN$84:$AY$103,7,0)</f>
        <v/>
      </c>
      <c r="S43" s="66">
        <f>第3期!BA42</f>
        <v/>
      </c>
      <c r="T43" s="67">
        <f>第3期!BS12</f>
        <v/>
      </c>
      <c r="U43" s="68">
        <f>VLOOKUP($B43,第3期!$AN$84:$AY$103,8,0)</f>
        <v/>
      </c>
      <c r="V43" s="68">
        <f>VLOOKUP($B43,第3期!$AN$84:$AY$103,7,0)</f>
        <v/>
      </c>
      <c r="W43" s="66">
        <f>第3期!BB42</f>
        <v/>
      </c>
      <c r="X43" s="67">
        <f>第3期!BT12</f>
        <v/>
      </c>
      <c r="Y43" s="68">
        <f>VLOOKUP($B43,第3期!$AN$84:$AY$103,8,0)</f>
        <v/>
      </c>
      <c r="Z43" s="68">
        <f>VLOOKUP($B43,第3期!$AN$84:$AY$103,7,0)</f>
        <v/>
      </c>
      <c r="AA43" s="66">
        <f>第3期!BC42</f>
        <v/>
      </c>
      <c r="AB43" s="67">
        <f>第3期!BU12</f>
        <v/>
      </c>
      <c r="AC43" s="68">
        <f>VLOOKUP($B43,第3期!$AN$84:$AY$103,8,0)</f>
        <v/>
      </c>
      <c r="AD43" s="68">
        <f>VLOOKUP($B43,第3期!$AN$84:$AY$103,7,0)</f>
        <v/>
      </c>
      <c r="AE43" s="66">
        <f>第3期!BD42</f>
        <v/>
      </c>
      <c r="AF43" s="67">
        <f>第3期!BV12</f>
        <v/>
      </c>
      <c r="AG43" s="68">
        <f>VLOOKUP($B43,第3期!$AN$84:$AY$103,8,0)</f>
        <v/>
      </c>
      <c r="AH43" s="68">
        <f>VLOOKUP($B43,第3期!$AN$84:$AY$103,7,0)</f>
        <v/>
      </c>
    </row>
    <row r="44">
      <c r="B44" s="1161">
        <f>B9</f>
        <v/>
      </c>
      <c r="C44" s="66">
        <f>第3期!AW43</f>
        <v/>
      </c>
      <c r="D44" s="67">
        <f>第3期!BO13</f>
        <v/>
      </c>
      <c r="E44" s="68">
        <f>VLOOKUP($B44,第3期!$AN$84:$AY$103,8,0)</f>
        <v/>
      </c>
      <c r="F44" s="68">
        <f>VLOOKUP($B44,第3期!$AN$84:$AY$103,7,0)</f>
        <v/>
      </c>
      <c r="G44" s="66">
        <f>第3期!AX43</f>
        <v/>
      </c>
      <c r="H44" s="67">
        <f>第3期!BP13</f>
        <v/>
      </c>
      <c r="I44" s="68">
        <f>VLOOKUP($B44,第3期!$AN$84:$AY$103,8,0)</f>
        <v/>
      </c>
      <c r="J44" s="68">
        <f>VLOOKUP($B44,第3期!$AN$84:$AY$103,7,0)</f>
        <v/>
      </c>
      <c r="K44" s="66">
        <f>第3期!AY43</f>
        <v/>
      </c>
      <c r="L44" s="67">
        <f>第3期!BQ13</f>
        <v/>
      </c>
      <c r="M44" s="68">
        <f>VLOOKUP($B44,第3期!$AN$84:$AY$103,8,0)</f>
        <v/>
      </c>
      <c r="N44" s="68">
        <f>VLOOKUP($B44,第3期!$AN$84:$AY$103,7,0)</f>
        <v/>
      </c>
      <c r="O44" s="66">
        <f>第3期!AZ43</f>
        <v/>
      </c>
      <c r="P44" s="67">
        <f>第3期!BR13</f>
        <v/>
      </c>
      <c r="Q44" s="68">
        <f>VLOOKUP($B44,第3期!$AN$84:$AY$103,8,0)</f>
        <v/>
      </c>
      <c r="R44" s="68">
        <f>VLOOKUP($B44,第3期!$AN$84:$AY$103,7,0)</f>
        <v/>
      </c>
      <c r="S44" s="66">
        <f>第3期!BA43</f>
        <v/>
      </c>
      <c r="T44" s="67">
        <f>第3期!BS13</f>
        <v/>
      </c>
      <c r="U44" s="68">
        <f>VLOOKUP($B44,第3期!$AN$84:$AY$103,8,0)</f>
        <v/>
      </c>
      <c r="V44" s="68">
        <f>VLOOKUP($B44,第3期!$AN$84:$AY$103,7,0)</f>
        <v/>
      </c>
      <c r="W44" s="66">
        <f>第3期!BB43</f>
        <v/>
      </c>
      <c r="X44" s="67">
        <f>第3期!BT13</f>
        <v/>
      </c>
      <c r="Y44" s="68">
        <f>VLOOKUP($B44,第3期!$AN$84:$AY$103,8,0)</f>
        <v/>
      </c>
      <c r="Z44" s="68">
        <f>VLOOKUP($B44,第3期!$AN$84:$AY$103,7,0)</f>
        <v/>
      </c>
      <c r="AA44" s="66">
        <f>第3期!BC43</f>
        <v/>
      </c>
      <c r="AB44" s="67">
        <f>第3期!BU13</f>
        <v/>
      </c>
      <c r="AC44" s="68">
        <f>VLOOKUP($B44,第3期!$AN$84:$AY$103,8,0)</f>
        <v/>
      </c>
      <c r="AD44" s="68">
        <f>VLOOKUP($B44,第3期!$AN$84:$AY$103,7,0)</f>
        <v/>
      </c>
      <c r="AE44" s="66">
        <f>第3期!BD43</f>
        <v/>
      </c>
      <c r="AF44" s="67">
        <f>第3期!BV13</f>
        <v/>
      </c>
      <c r="AG44" s="68">
        <f>VLOOKUP($B44,第3期!$AN$84:$AY$103,8,0)</f>
        <v/>
      </c>
      <c r="AH44" s="68">
        <f>VLOOKUP($B44,第3期!$AN$84:$AY$103,7,0)</f>
        <v/>
      </c>
    </row>
    <row r="45">
      <c r="B45" s="1161">
        <f>B10</f>
        <v/>
      </c>
      <c r="C45" s="66">
        <f>第3期!AW44</f>
        <v/>
      </c>
      <c r="D45" s="67">
        <f>第3期!BO14</f>
        <v/>
      </c>
      <c r="E45" s="68">
        <f>VLOOKUP($B45,第3期!$AN$84:$AY$103,8,0)</f>
        <v/>
      </c>
      <c r="F45" s="68">
        <f>VLOOKUP($B45,第3期!$AN$84:$AY$103,7,0)</f>
        <v/>
      </c>
      <c r="G45" s="66">
        <f>第3期!AX44</f>
        <v/>
      </c>
      <c r="H45" s="67">
        <f>第3期!BP14</f>
        <v/>
      </c>
      <c r="I45" s="68">
        <f>VLOOKUP($B45,第3期!$AN$84:$AY$103,8,0)</f>
        <v/>
      </c>
      <c r="J45" s="68">
        <f>VLOOKUP($B45,第3期!$AN$84:$AY$103,7,0)</f>
        <v/>
      </c>
      <c r="K45" s="66">
        <f>第3期!AY44</f>
        <v/>
      </c>
      <c r="L45" s="67">
        <f>第3期!BQ14</f>
        <v/>
      </c>
      <c r="M45" s="68">
        <f>VLOOKUP($B45,第3期!$AN$84:$AY$103,8,0)</f>
        <v/>
      </c>
      <c r="N45" s="68">
        <f>VLOOKUP($B45,第3期!$AN$84:$AY$103,7,0)</f>
        <v/>
      </c>
      <c r="O45" s="66">
        <f>第3期!AZ44</f>
        <v/>
      </c>
      <c r="P45" s="67">
        <f>第3期!BR14</f>
        <v/>
      </c>
      <c r="Q45" s="68">
        <f>VLOOKUP($B45,第3期!$AN$84:$AY$103,8,0)</f>
        <v/>
      </c>
      <c r="R45" s="68">
        <f>VLOOKUP($B45,第3期!$AN$84:$AY$103,7,0)</f>
        <v/>
      </c>
      <c r="S45" s="66">
        <f>第3期!BA44</f>
        <v/>
      </c>
      <c r="T45" s="67">
        <f>第3期!BS14</f>
        <v/>
      </c>
      <c r="U45" s="68">
        <f>VLOOKUP($B45,第3期!$AN$84:$AY$103,8,0)</f>
        <v/>
      </c>
      <c r="V45" s="68">
        <f>VLOOKUP($B45,第3期!$AN$84:$AY$103,7,0)</f>
        <v/>
      </c>
      <c r="W45" s="66">
        <f>第3期!BB44</f>
        <v/>
      </c>
      <c r="X45" s="67">
        <f>第3期!BT14</f>
        <v/>
      </c>
      <c r="Y45" s="68">
        <f>VLOOKUP($B45,第3期!$AN$84:$AY$103,8,0)</f>
        <v/>
      </c>
      <c r="Z45" s="68">
        <f>VLOOKUP($B45,第3期!$AN$84:$AY$103,7,0)</f>
        <v/>
      </c>
      <c r="AA45" s="66">
        <f>第3期!BC44</f>
        <v/>
      </c>
      <c r="AB45" s="67">
        <f>第3期!BU14</f>
        <v/>
      </c>
      <c r="AC45" s="68">
        <f>VLOOKUP($B45,第3期!$AN$84:$AY$103,8,0)</f>
        <v/>
      </c>
      <c r="AD45" s="68">
        <f>VLOOKUP($B45,第3期!$AN$84:$AY$103,7,0)</f>
        <v/>
      </c>
      <c r="AE45" s="66">
        <f>第3期!BD44</f>
        <v/>
      </c>
      <c r="AF45" s="67">
        <f>第3期!BV14</f>
        <v/>
      </c>
      <c r="AG45" s="68">
        <f>VLOOKUP($B45,第3期!$AN$84:$AY$103,8,0)</f>
        <v/>
      </c>
      <c r="AH45" s="68">
        <f>VLOOKUP($B45,第3期!$AN$84:$AY$103,7,0)</f>
        <v/>
      </c>
    </row>
    <row r="46">
      <c r="B46" s="1161">
        <f>B11</f>
        <v/>
      </c>
      <c r="C46" s="66">
        <f>第3期!AW45</f>
        <v/>
      </c>
      <c r="D46" s="67">
        <f>第3期!BO15</f>
        <v/>
      </c>
      <c r="E46" s="68">
        <f>VLOOKUP($B46,第3期!$AN$84:$AY$103,8,0)</f>
        <v/>
      </c>
      <c r="F46" s="68">
        <f>VLOOKUP($B46,第3期!$AN$84:$AY$103,7,0)</f>
        <v/>
      </c>
      <c r="G46" s="66">
        <f>第3期!AX45</f>
        <v/>
      </c>
      <c r="H46" s="67">
        <f>第3期!BP15</f>
        <v/>
      </c>
      <c r="I46" s="68">
        <f>VLOOKUP($B46,第3期!$AN$84:$AY$103,8,0)</f>
        <v/>
      </c>
      <c r="J46" s="68">
        <f>VLOOKUP($B46,第3期!$AN$84:$AY$103,7,0)</f>
        <v/>
      </c>
      <c r="K46" s="66">
        <f>第3期!AY45</f>
        <v/>
      </c>
      <c r="L46" s="67">
        <f>第3期!BQ15</f>
        <v/>
      </c>
      <c r="M46" s="68">
        <f>VLOOKUP($B46,第3期!$AN$84:$AY$103,8,0)</f>
        <v/>
      </c>
      <c r="N46" s="68">
        <f>VLOOKUP($B46,第3期!$AN$84:$AY$103,7,0)</f>
        <v/>
      </c>
      <c r="O46" s="66">
        <f>第3期!AZ45</f>
        <v/>
      </c>
      <c r="P46" s="67">
        <f>第3期!BR15</f>
        <v/>
      </c>
      <c r="Q46" s="68">
        <f>VLOOKUP($B46,第3期!$AN$84:$AY$103,8,0)</f>
        <v/>
      </c>
      <c r="R46" s="68">
        <f>VLOOKUP($B46,第3期!$AN$84:$AY$103,7,0)</f>
        <v/>
      </c>
      <c r="S46" s="66">
        <f>第3期!BA45</f>
        <v/>
      </c>
      <c r="T46" s="67">
        <f>第3期!BS15</f>
        <v/>
      </c>
      <c r="U46" s="68">
        <f>VLOOKUP($B46,第3期!$AN$84:$AY$103,8,0)</f>
        <v/>
      </c>
      <c r="V46" s="68">
        <f>VLOOKUP($B46,第3期!$AN$84:$AY$103,7,0)</f>
        <v/>
      </c>
      <c r="W46" s="66">
        <f>第3期!BB45</f>
        <v/>
      </c>
      <c r="X46" s="67">
        <f>第3期!BT15</f>
        <v/>
      </c>
      <c r="Y46" s="68">
        <f>VLOOKUP($B46,第3期!$AN$84:$AY$103,8,0)</f>
        <v/>
      </c>
      <c r="Z46" s="68">
        <f>VLOOKUP($B46,第3期!$AN$84:$AY$103,7,0)</f>
        <v/>
      </c>
      <c r="AA46" s="66">
        <f>第3期!BC45</f>
        <v/>
      </c>
      <c r="AB46" s="67">
        <f>第3期!BU15</f>
        <v/>
      </c>
      <c r="AC46" s="68">
        <f>VLOOKUP($B46,第3期!$AN$84:$AY$103,8,0)</f>
        <v/>
      </c>
      <c r="AD46" s="68">
        <f>VLOOKUP($B46,第3期!$AN$84:$AY$103,7,0)</f>
        <v/>
      </c>
      <c r="AE46" s="66">
        <f>第3期!BD45</f>
        <v/>
      </c>
      <c r="AF46" s="67">
        <f>第3期!BV15</f>
        <v/>
      </c>
      <c r="AG46" s="68">
        <f>VLOOKUP($B46,第3期!$AN$84:$AY$103,8,0)</f>
        <v/>
      </c>
      <c r="AH46" s="68">
        <f>VLOOKUP($B46,第3期!$AN$84:$AY$103,7,0)</f>
        <v/>
      </c>
    </row>
    <row r="47">
      <c r="B47" s="1161">
        <f>B12</f>
        <v/>
      </c>
      <c r="C47" s="66">
        <f>第3期!AW46</f>
        <v/>
      </c>
      <c r="D47" s="67">
        <f>第3期!BO16</f>
        <v/>
      </c>
      <c r="E47" s="68">
        <f>VLOOKUP($B47,第3期!$AN$84:$AY$103,8,0)</f>
        <v/>
      </c>
      <c r="F47" s="68">
        <f>VLOOKUP($B47,第3期!$AN$84:$AY$103,7,0)</f>
        <v/>
      </c>
      <c r="G47" s="66">
        <f>第3期!AX46</f>
        <v/>
      </c>
      <c r="H47" s="67">
        <f>第3期!BP16</f>
        <v/>
      </c>
      <c r="I47" s="68">
        <f>VLOOKUP($B47,第3期!$AN$84:$AY$103,8,0)</f>
        <v/>
      </c>
      <c r="J47" s="68">
        <f>VLOOKUP($B47,第3期!$AN$84:$AY$103,7,0)</f>
        <v/>
      </c>
      <c r="K47" s="66">
        <f>第3期!AY46</f>
        <v/>
      </c>
      <c r="L47" s="67">
        <f>第3期!BQ16</f>
        <v/>
      </c>
      <c r="M47" s="68">
        <f>VLOOKUP($B47,第3期!$AN$84:$AY$103,8,0)</f>
        <v/>
      </c>
      <c r="N47" s="68">
        <f>VLOOKUP($B47,第3期!$AN$84:$AY$103,7,0)</f>
        <v/>
      </c>
      <c r="O47" s="66">
        <f>第3期!AZ46</f>
        <v/>
      </c>
      <c r="P47" s="67">
        <f>第3期!BR16</f>
        <v/>
      </c>
      <c r="Q47" s="68">
        <f>VLOOKUP($B47,第3期!$AN$84:$AY$103,8,0)</f>
        <v/>
      </c>
      <c r="R47" s="68">
        <f>VLOOKUP($B47,第3期!$AN$84:$AY$103,7,0)</f>
        <v/>
      </c>
      <c r="S47" s="66">
        <f>第3期!BA46</f>
        <v/>
      </c>
      <c r="T47" s="67">
        <f>第3期!BS16</f>
        <v/>
      </c>
      <c r="U47" s="68">
        <f>VLOOKUP($B47,第3期!$AN$84:$AY$103,8,0)</f>
        <v/>
      </c>
      <c r="V47" s="68">
        <f>VLOOKUP($B47,第3期!$AN$84:$AY$103,7,0)</f>
        <v/>
      </c>
      <c r="W47" s="66">
        <f>第3期!BB46</f>
        <v/>
      </c>
      <c r="X47" s="67">
        <f>第3期!BT16</f>
        <v/>
      </c>
      <c r="Y47" s="68">
        <f>VLOOKUP($B47,第3期!$AN$84:$AY$103,8,0)</f>
        <v/>
      </c>
      <c r="Z47" s="68">
        <f>VLOOKUP($B47,第3期!$AN$84:$AY$103,7,0)</f>
        <v/>
      </c>
      <c r="AA47" s="66">
        <f>第3期!BC46</f>
        <v/>
      </c>
      <c r="AB47" s="67">
        <f>第3期!BU16</f>
        <v/>
      </c>
      <c r="AC47" s="68">
        <f>VLOOKUP($B47,第3期!$AN$84:$AY$103,8,0)</f>
        <v/>
      </c>
      <c r="AD47" s="68">
        <f>VLOOKUP($B47,第3期!$AN$84:$AY$103,7,0)</f>
        <v/>
      </c>
      <c r="AE47" s="66">
        <f>第3期!BD46</f>
        <v/>
      </c>
      <c r="AF47" s="67">
        <f>第3期!BV16</f>
        <v/>
      </c>
      <c r="AG47" s="68">
        <f>VLOOKUP($B47,第3期!$AN$84:$AY$103,8,0)</f>
        <v/>
      </c>
      <c r="AH47" s="68">
        <f>VLOOKUP($B47,第3期!$AN$84:$AY$103,7,0)</f>
        <v/>
      </c>
    </row>
    <row r="48">
      <c r="B48" s="1161">
        <f>B13</f>
        <v/>
      </c>
      <c r="C48" s="66">
        <f>第3期!AW47</f>
        <v/>
      </c>
      <c r="D48" s="67">
        <f>第3期!BO17</f>
        <v/>
      </c>
      <c r="E48" s="68">
        <f>VLOOKUP($B48,第3期!$AN$84:$AY$103,8,0)</f>
        <v/>
      </c>
      <c r="F48" s="68">
        <f>VLOOKUP($B48,第3期!$AN$84:$AY$103,7,0)</f>
        <v/>
      </c>
      <c r="G48" s="66">
        <f>第3期!AX47</f>
        <v/>
      </c>
      <c r="H48" s="67">
        <f>第3期!BP17</f>
        <v/>
      </c>
      <c r="I48" s="68">
        <f>VLOOKUP($B48,第3期!$AN$84:$AY$103,8,0)</f>
        <v/>
      </c>
      <c r="J48" s="68">
        <f>VLOOKUP($B48,第3期!$AN$84:$AY$103,7,0)</f>
        <v/>
      </c>
      <c r="K48" s="66">
        <f>第3期!AY47</f>
        <v/>
      </c>
      <c r="L48" s="67">
        <f>第3期!BQ17</f>
        <v/>
      </c>
      <c r="M48" s="68">
        <f>VLOOKUP($B48,第3期!$AN$84:$AY$103,8,0)</f>
        <v/>
      </c>
      <c r="N48" s="68">
        <f>VLOOKUP($B48,第3期!$AN$84:$AY$103,7,0)</f>
        <v/>
      </c>
      <c r="O48" s="66">
        <f>第3期!AZ47</f>
        <v/>
      </c>
      <c r="P48" s="67">
        <f>第3期!BR17</f>
        <v/>
      </c>
      <c r="Q48" s="68">
        <f>VLOOKUP($B48,第3期!$AN$84:$AY$103,8,0)</f>
        <v/>
      </c>
      <c r="R48" s="68">
        <f>VLOOKUP($B48,第3期!$AN$84:$AY$103,7,0)</f>
        <v/>
      </c>
      <c r="S48" s="66">
        <f>第3期!BA47</f>
        <v/>
      </c>
      <c r="T48" s="67">
        <f>第3期!BS17</f>
        <v/>
      </c>
      <c r="U48" s="68">
        <f>VLOOKUP($B48,第3期!$AN$84:$AY$103,8,0)</f>
        <v/>
      </c>
      <c r="V48" s="68">
        <f>VLOOKUP($B48,第3期!$AN$84:$AY$103,7,0)</f>
        <v/>
      </c>
      <c r="W48" s="66">
        <f>第3期!BB47</f>
        <v/>
      </c>
      <c r="X48" s="67">
        <f>第3期!BT17</f>
        <v/>
      </c>
      <c r="Y48" s="68">
        <f>VLOOKUP($B48,第3期!$AN$84:$AY$103,8,0)</f>
        <v/>
      </c>
      <c r="Z48" s="68">
        <f>VLOOKUP($B48,第3期!$AN$84:$AY$103,7,0)</f>
        <v/>
      </c>
      <c r="AA48" s="66">
        <f>第3期!BC47</f>
        <v/>
      </c>
      <c r="AB48" s="67">
        <f>第3期!BU17</f>
        <v/>
      </c>
      <c r="AC48" s="68">
        <f>VLOOKUP($B48,第3期!$AN$84:$AY$103,8,0)</f>
        <v/>
      </c>
      <c r="AD48" s="68">
        <f>VLOOKUP($B48,第3期!$AN$84:$AY$103,7,0)</f>
        <v/>
      </c>
      <c r="AE48" s="66">
        <f>第3期!BD47</f>
        <v/>
      </c>
      <c r="AF48" s="67">
        <f>第3期!BV17</f>
        <v/>
      </c>
      <c r="AG48" s="68">
        <f>VLOOKUP($B48,第3期!$AN$84:$AY$103,8,0)</f>
        <v/>
      </c>
      <c r="AH48" s="68">
        <f>VLOOKUP($B48,第3期!$AN$84:$AY$103,7,0)</f>
        <v/>
      </c>
    </row>
    <row r="49">
      <c r="B49" s="1161">
        <f>B14</f>
        <v/>
      </c>
      <c r="C49" s="66">
        <f>第3期!AW48</f>
        <v/>
      </c>
      <c r="D49" s="67">
        <f>第3期!BO18</f>
        <v/>
      </c>
      <c r="E49" s="68">
        <f>VLOOKUP($B49,第3期!$AN$84:$AY$103,8,0)</f>
        <v/>
      </c>
      <c r="F49" s="68">
        <f>VLOOKUP($B49,第3期!$AN$84:$AY$103,7,0)</f>
        <v/>
      </c>
      <c r="G49" s="66">
        <f>第3期!AX48</f>
        <v/>
      </c>
      <c r="H49" s="67">
        <f>第3期!BP18</f>
        <v/>
      </c>
      <c r="I49" s="68">
        <f>VLOOKUP($B49,第3期!$AN$84:$AY$103,8,0)</f>
        <v/>
      </c>
      <c r="J49" s="68">
        <f>VLOOKUP($B49,第3期!$AN$84:$AY$103,7,0)</f>
        <v/>
      </c>
      <c r="K49" s="66">
        <f>第3期!AY48</f>
        <v/>
      </c>
      <c r="L49" s="67">
        <f>第3期!BQ18</f>
        <v/>
      </c>
      <c r="M49" s="68">
        <f>VLOOKUP($B49,第3期!$AN$84:$AY$103,8,0)</f>
        <v/>
      </c>
      <c r="N49" s="68">
        <f>VLOOKUP($B49,第3期!$AN$84:$AY$103,7,0)</f>
        <v/>
      </c>
      <c r="O49" s="66">
        <f>第3期!AZ48</f>
        <v/>
      </c>
      <c r="P49" s="67">
        <f>第3期!BR18</f>
        <v/>
      </c>
      <c r="Q49" s="68">
        <f>VLOOKUP($B49,第3期!$AN$84:$AY$103,8,0)</f>
        <v/>
      </c>
      <c r="R49" s="68">
        <f>VLOOKUP($B49,第3期!$AN$84:$AY$103,7,0)</f>
        <v/>
      </c>
      <c r="S49" s="66">
        <f>第3期!BA48</f>
        <v/>
      </c>
      <c r="T49" s="67">
        <f>第3期!BS18</f>
        <v/>
      </c>
      <c r="U49" s="68">
        <f>VLOOKUP($B49,第3期!$AN$84:$AY$103,8,0)</f>
        <v/>
      </c>
      <c r="V49" s="68">
        <f>VLOOKUP($B49,第3期!$AN$84:$AY$103,7,0)</f>
        <v/>
      </c>
      <c r="W49" s="66">
        <f>第3期!BB48</f>
        <v/>
      </c>
      <c r="X49" s="67">
        <f>第3期!BT18</f>
        <v/>
      </c>
      <c r="Y49" s="68">
        <f>VLOOKUP($B49,第3期!$AN$84:$AY$103,8,0)</f>
        <v/>
      </c>
      <c r="Z49" s="68">
        <f>VLOOKUP($B49,第3期!$AN$84:$AY$103,7,0)</f>
        <v/>
      </c>
      <c r="AA49" s="66">
        <f>第3期!BC48</f>
        <v/>
      </c>
      <c r="AB49" s="67">
        <f>第3期!BU18</f>
        <v/>
      </c>
      <c r="AC49" s="68">
        <f>VLOOKUP($B49,第3期!$AN$84:$AY$103,8,0)</f>
        <v/>
      </c>
      <c r="AD49" s="68">
        <f>VLOOKUP($B49,第3期!$AN$84:$AY$103,7,0)</f>
        <v/>
      </c>
      <c r="AE49" s="66">
        <f>第3期!BD48</f>
        <v/>
      </c>
      <c r="AF49" s="67">
        <f>第3期!BV18</f>
        <v/>
      </c>
      <c r="AG49" s="68">
        <f>VLOOKUP($B49,第3期!$AN$84:$AY$103,8,0)</f>
        <v/>
      </c>
      <c r="AH49" s="68">
        <f>VLOOKUP($B49,第3期!$AN$84:$AY$103,7,0)</f>
        <v/>
      </c>
    </row>
    <row r="50">
      <c r="B50" s="1161">
        <f>B15</f>
        <v/>
      </c>
      <c r="C50" s="66">
        <f>第3期!AW49</f>
        <v/>
      </c>
      <c r="D50" s="67">
        <f>第3期!BO19</f>
        <v/>
      </c>
      <c r="E50" s="68">
        <f>VLOOKUP($B50,第3期!$AN$84:$AY$103,8,0)</f>
        <v/>
      </c>
      <c r="F50" s="68">
        <f>VLOOKUP($B50,第3期!$AN$84:$AY$103,7,0)</f>
        <v/>
      </c>
      <c r="G50" s="66">
        <f>第3期!AX49</f>
        <v/>
      </c>
      <c r="H50" s="67">
        <f>第3期!BP19</f>
        <v/>
      </c>
      <c r="I50" s="68">
        <f>VLOOKUP($B50,第3期!$AN$84:$AY$103,8,0)</f>
        <v/>
      </c>
      <c r="J50" s="68">
        <f>VLOOKUP($B50,第3期!$AN$84:$AY$103,7,0)</f>
        <v/>
      </c>
      <c r="K50" s="66">
        <f>第3期!AY49</f>
        <v/>
      </c>
      <c r="L50" s="67">
        <f>第3期!BQ19</f>
        <v/>
      </c>
      <c r="M50" s="68">
        <f>VLOOKUP($B50,第3期!$AN$84:$AY$103,8,0)</f>
        <v/>
      </c>
      <c r="N50" s="68">
        <f>VLOOKUP($B50,第3期!$AN$84:$AY$103,7,0)</f>
        <v/>
      </c>
      <c r="O50" s="66">
        <f>第3期!AZ49</f>
        <v/>
      </c>
      <c r="P50" s="67">
        <f>第3期!BR19</f>
        <v/>
      </c>
      <c r="Q50" s="68">
        <f>VLOOKUP($B50,第3期!$AN$84:$AY$103,8,0)</f>
        <v/>
      </c>
      <c r="R50" s="68">
        <f>VLOOKUP($B50,第3期!$AN$84:$AY$103,7,0)</f>
        <v/>
      </c>
      <c r="S50" s="66">
        <f>第3期!BA49</f>
        <v/>
      </c>
      <c r="T50" s="67">
        <f>第3期!BS19</f>
        <v/>
      </c>
      <c r="U50" s="68">
        <f>VLOOKUP($B50,第3期!$AN$84:$AY$103,8,0)</f>
        <v/>
      </c>
      <c r="V50" s="68">
        <f>VLOOKUP($B50,第3期!$AN$84:$AY$103,7,0)</f>
        <v/>
      </c>
      <c r="W50" s="66">
        <f>第3期!BB49</f>
        <v/>
      </c>
      <c r="X50" s="67">
        <f>第3期!BT19</f>
        <v/>
      </c>
      <c r="Y50" s="68">
        <f>VLOOKUP($B50,第3期!$AN$84:$AY$103,8,0)</f>
        <v/>
      </c>
      <c r="Z50" s="68">
        <f>VLOOKUP($B50,第3期!$AN$84:$AY$103,7,0)</f>
        <v/>
      </c>
      <c r="AA50" s="66">
        <f>第3期!BC49</f>
        <v/>
      </c>
      <c r="AB50" s="67">
        <f>第3期!BU19</f>
        <v/>
      </c>
      <c r="AC50" s="68">
        <f>VLOOKUP($B50,第3期!$AN$84:$AY$103,8,0)</f>
        <v/>
      </c>
      <c r="AD50" s="68">
        <f>VLOOKUP($B50,第3期!$AN$84:$AY$103,7,0)</f>
        <v/>
      </c>
      <c r="AE50" s="66">
        <f>第3期!BD49</f>
        <v/>
      </c>
      <c r="AF50" s="67">
        <f>第3期!BV19</f>
        <v/>
      </c>
      <c r="AG50" s="68">
        <f>VLOOKUP($B50,第3期!$AN$84:$AY$103,8,0)</f>
        <v/>
      </c>
      <c r="AH50" s="68">
        <f>VLOOKUP($B50,第3期!$AN$84:$AY$103,7,0)</f>
        <v/>
      </c>
    </row>
    <row r="51">
      <c r="B51" s="1161">
        <f>B16</f>
        <v/>
      </c>
      <c r="C51" s="66">
        <f>第3期!AW50</f>
        <v/>
      </c>
      <c r="D51" s="67">
        <f>第3期!BO20</f>
        <v/>
      </c>
      <c r="E51" s="68">
        <f>VLOOKUP($B51,第3期!$AN$84:$AY$103,8,0)</f>
        <v/>
      </c>
      <c r="F51" s="68">
        <f>VLOOKUP($B51,第3期!$AN$84:$AY$103,7,0)</f>
        <v/>
      </c>
      <c r="G51" s="66">
        <f>第3期!AX50</f>
        <v/>
      </c>
      <c r="H51" s="67">
        <f>第3期!BP20</f>
        <v/>
      </c>
      <c r="I51" s="68">
        <f>VLOOKUP($B51,第3期!$AN$84:$AY$103,8,0)</f>
        <v/>
      </c>
      <c r="J51" s="68">
        <f>VLOOKUP($B51,第3期!$AN$84:$AY$103,7,0)</f>
        <v/>
      </c>
      <c r="K51" s="66">
        <f>第3期!AY50</f>
        <v/>
      </c>
      <c r="L51" s="67">
        <f>第3期!BQ20</f>
        <v/>
      </c>
      <c r="M51" s="68">
        <f>VLOOKUP($B51,第3期!$AN$84:$AY$103,8,0)</f>
        <v/>
      </c>
      <c r="N51" s="68">
        <f>VLOOKUP($B51,第3期!$AN$84:$AY$103,7,0)</f>
        <v/>
      </c>
      <c r="O51" s="66">
        <f>第3期!AZ50</f>
        <v/>
      </c>
      <c r="P51" s="67">
        <f>第3期!BR20</f>
        <v/>
      </c>
      <c r="Q51" s="68">
        <f>VLOOKUP($B51,第3期!$AN$84:$AY$103,8,0)</f>
        <v/>
      </c>
      <c r="R51" s="68">
        <f>VLOOKUP($B51,第3期!$AN$84:$AY$103,7,0)</f>
        <v/>
      </c>
      <c r="S51" s="66">
        <f>第3期!BA50</f>
        <v/>
      </c>
      <c r="T51" s="67">
        <f>第3期!BS20</f>
        <v/>
      </c>
      <c r="U51" s="68">
        <f>VLOOKUP($B51,第3期!$AN$84:$AY$103,8,0)</f>
        <v/>
      </c>
      <c r="V51" s="68">
        <f>VLOOKUP($B51,第3期!$AN$84:$AY$103,7,0)</f>
        <v/>
      </c>
      <c r="W51" s="66">
        <f>第3期!BB50</f>
        <v/>
      </c>
      <c r="X51" s="67">
        <f>第3期!BT20</f>
        <v/>
      </c>
      <c r="Y51" s="68">
        <f>VLOOKUP($B51,第3期!$AN$84:$AY$103,8,0)</f>
        <v/>
      </c>
      <c r="Z51" s="68">
        <f>VLOOKUP($B51,第3期!$AN$84:$AY$103,7,0)</f>
        <v/>
      </c>
      <c r="AA51" s="66">
        <f>第3期!BC50</f>
        <v/>
      </c>
      <c r="AB51" s="67">
        <f>第3期!BU20</f>
        <v/>
      </c>
      <c r="AC51" s="68">
        <f>VLOOKUP($B51,第3期!$AN$84:$AY$103,8,0)</f>
        <v/>
      </c>
      <c r="AD51" s="68">
        <f>VLOOKUP($B51,第3期!$AN$84:$AY$103,7,0)</f>
        <v/>
      </c>
      <c r="AE51" s="66">
        <f>第3期!BD50</f>
        <v/>
      </c>
      <c r="AF51" s="67">
        <f>第3期!BV20</f>
        <v/>
      </c>
      <c r="AG51" s="68">
        <f>VLOOKUP($B51,第3期!$AN$84:$AY$103,8,0)</f>
        <v/>
      </c>
      <c r="AH51" s="68">
        <f>VLOOKUP($B51,第3期!$AN$84:$AY$103,7,0)</f>
        <v/>
      </c>
    </row>
    <row r="52">
      <c r="B52" s="1161">
        <f>B17</f>
        <v/>
      </c>
      <c r="C52" s="66">
        <f>第3期!AW51</f>
        <v/>
      </c>
      <c r="D52" s="67">
        <f>第3期!BO21</f>
        <v/>
      </c>
      <c r="E52" s="68">
        <f>VLOOKUP($B52,第3期!$AN$84:$AY$103,8,0)</f>
        <v/>
      </c>
      <c r="F52" s="68">
        <f>VLOOKUP($B52,第3期!$AN$84:$AY$103,7,0)</f>
        <v/>
      </c>
      <c r="G52" s="66">
        <f>第3期!AX51</f>
        <v/>
      </c>
      <c r="H52" s="67">
        <f>第3期!BP21</f>
        <v/>
      </c>
      <c r="I52" s="68">
        <f>VLOOKUP($B52,第3期!$AN$84:$AY$103,8,0)</f>
        <v/>
      </c>
      <c r="J52" s="68">
        <f>VLOOKUP($B52,第3期!$AN$84:$AY$103,7,0)</f>
        <v/>
      </c>
      <c r="K52" s="66">
        <f>第3期!AY51</f>
        <v/>
      </c>
      <c r="L52" s="67">
        <f>第3期!BQ21</f>
        <v/>
      </c>
      <c r="M52" s="68">
        <f>VLOOKUP($B52,第3期!$AN$84:$AY$103,8,0)</f>
        <v/>
      </c>
      <c r="N52" s="68">
        <f>VLOOKUP($B52,第3期!$AN$84:$AY$103,7,0)</f>
        <v/>
      </c>
      <c r="O52" s="66">
        <f>第3期!AZ51</f>
        <v/>
      </c>
      <c r="P52" s="67">
        <f>第3期!BR21</f>
        <v/>
      </c>
      <c r="Q52" s="68">
        <f>VLOOKUP($B52,第3期!$AN$84:$AY$103,8,0)</f>
        <v/>
      </c>
      <c r="R52" s="68">
        <f>VLOOKUP($B52,第3期!$AN$84:$AY$103,7,0)</f>
        <v/>
      </c>
      <c r="S52" s="66">
        <f>第3期!BA51</f>
        <v/>
      </c>
      <c r="T52" s="67">
        <f>第3期!BS21</f>
        <v/>
      </c>
      <c r="U52" s="68">
        <f>VLOOKUP($B52,第3期!$AN$84:$AY$103,8,0)</f>
        <v/>
      </c>
      <c r="V52" s="68">
        <f>VLOOKUP($B52,第3期!$AN$84:$AY$103,7,0)</f>
        <v/>
      </c>
      <c r="W52" s="66">
        <f>第3期!BB51</f>
        <v/>
      </c>
      <c r="X52" s="67">
        <f>第3期!BT21</f>
        <v/>
      </c>
      <c r="Y52" s="68">
        <f>VLOOKUP($B52,第3期!$AN$84:$AY$103,8,0)</f>
        <v/>
      </c>
      <c r="Z52" s="68">
        <f>VLOOKUP($B52,第3期!$AN$84:$AY$103,7,0)</f>
        <v/>
      </c>
      <c r="AA52" s="66">
        <f>第3期!BC51</f>
        <v/>
      </c>
      <c r="AB52" s="67">
        <f>第3期!BU21</f>
        <v/>
      </c>
      <c r="AC52" s="68">
        <f>VLOOKUP($B52,第3期!$AN$84:$AY$103,8,0)</f>
        <v/>
      </c>
      <c r="AD52" s="68">
        <f>VLOOKUP($B52,第3期!$AN$84:$AY$103,7,0)</f>
        <v/>
      </c>
      <c r="AE52" s="66">
        <f>第3期!BD51</f>
        <v/>
      </c>
      <c r="AF52" s="67">
        <f>第3期!BV21</f>
        <v/>
      </c>
      <c r="AG52" s="68">
        <f>VLOOKUP($B52,第3期!$AN$84:$AY$103,8,0)</f>
        <v/>
      </c>
      <c r="AH52" s="68">
        <f>VLOOKUP($B52,第3期!$AN$84:$AY$103,7,0)</f>
        <v/>
      </c>
    </row>
    <row r="53">
      <c r="B53" s="1161">
        <f>B18</f>
        <v/>
      </c>
      <c r="C53" s="66">
        <f>第3期!AW52</f>
        <v/>
      </c>
      <c r="D53" s="67">
        <f>第3期!BO22</f>
        <v/>
      </c>
      <c r="E53" s="68">
        <f>VLOOKUP($B53,第3期!$AN$84:$AY$103,8,0)</f>
        <v/>
      </c>
      <c r="F53" s="68">
        <f>VLOOKUP($B53,第3期!$AN$84:$AY$103,7,0)</f>
        <v/>
      </c>
      <c r="G53" s="66">
        <f>第3期!AX52</f>
        <v/>
      </c>
      <c r="H53" s="67">
        <f>第3期!BP22</f>
        <v/>
      </c>
      <c r="I53" s="68">
        <f>VLOOKUP($B53,第3期!$AN$84:$AY$103,8,0)</f>
        <v/>
      </c>
      <c r="J53" s="68">
        <f>VLOOKUP($B53,第3期!$AN$84:$AY$103,7,0)</f>
        <v/>
      </c>
      <c r="K53" s="66">
        <f>第3期!AY52</f>
        <v/>
      </c>
      <c r="L53" s="67">
        <f>第3期!BQ22</f>
        <v/>
      </c>
      <c r="M53" s="68">
        <f>VLOOKUP($B53,第3期!$AN$84:$AY$103,8,0)</f>
        <v/>
      </c>
      <c r="N53" s="68">
        <f>VLOOKUP($B53,第3期!$AN$84:$AY$103,7,0)</f>
        <v/>
      </c>
      <c r="O53" s="66">
        <f>第3期!AZ52</f>
        <v/>
      </c>
      <c r="P53" s="67">
        <f>第3期!BR22</f>
        <v/>
      </c>
      <c r="Q53" s="68">
        <f>VLOOKUP($B53,第3期!$AN$84:$AY$103,8,0)</f>
        <v/>
      </c>
      <c r="R53" s="68">
        <f>VLOOKUP($B53,第3期!$AN$84:$AY$103,7,0)</f>
        <v/>
      </c>
      <c r="S53" s="66">
        <f>第3期!BA52</f>
        <v/>
      </c>
      <c r="T53" s="67">
        <f>第3期!BS22</f>
        <v/>
      </c>
      <c r="U53" s="68">
        <f>VLOOKUP($B53,第3期!$AN$84:$AY$103,8,0)</f>
        <v/>
      </c>
      <c r="V53" s="68">
        <f>VLOOKUP($B53,第3期!$AN$84:$AY$103,7,0)</f>
        <v/>
      </c>
      <c r="W53" s="66">
        <f>第3期!BB52</f>
        <v/>
      </c>
      <c r="X53" s="67">
        <f>第3期!BT22</f>
        <v/>
      </c>
      <c r="Y53" s="68">
        <f>VLOOKUP($B53,第3期!$AN$84:$AY$103,8,0)</f>
        <v/>
      </c>
      <c r="Z53" s="68">
        <f>VLOOKUP($B53,第3期!$AN$84:$AY$103,7,0)</f>
        <v/>
      </c>
      <c r="AA53" s="66">
        <f>第3期!BC52</f>
        <v/>
      </c>
      <c r="AB53" s="67">
        <f>第3期!BU22</f>
        <v/>
      </c>
      <c r="AC53" s="68">
        <f>VLOOKUP($B53,第3期!$AN$84:$AY$103,8,0)</f>
        <v/>
      </c>
      <c r="AD53" s="68">
        <f>VLOOKUP($B53,第3期!$AN$84:$AY$103,7,0)</f>
        <v/>
      </c>
      <c r="AE53" s="66">
        <f>第3期!BD52</f>
        <v/>
      </c>
      <c r="AF53" s="67">
        <f>第3期!BV22</f>
        <v/>
      </c>
      <c r="AG53" s="68">
        <f>VLOOKUP($B53,第3期!$AN$84:$AY$103,8,0)</f>
        <v/>
      </c>
      <c r="AH53" s="68">
        <f>VLOOKUP($B53,第3期!$AN$84:$AY$103,7,0)</f>
        <v/>
      </c>
    </row>
    <row r="54">
      <c r="B54" s="1161">
        <f>B19</f>
        <v/>
      </c>
      <c r="C54" s="66">
        <f>第3期!AW53</f>
        <v/>
      </c>
      <c r="D54" s="67">
        <f>第3期!BO23</f>
        <v/>
      </c>
      <c r="E54" s="68">
        <f>VLOOKUP($B54,第3期!$AN$84:$AY$103,8,0)</f>
        <v/>
      </c>
      <c r="F54" s="68">
        <f>VLOOKUP($B54,第3期!$AN$84:$AY$103,7,0)</f>
        <v/>
      </c>
      <c r="G54" s="66">
        <f>第3期!AX53</f>
        <v/>
      </c>
      <c r="H54" s="67">
        <f>第3期!BP23</f>
        <v/>
      </c>
      <c r="I54" s="68">
        <f>VLOOKUP($B54,第3期!$AN$84:$AY$103,8,0)</f>
        <v/>
      </c>
      <c r="J54" s="68">
        <f>VLOOKUP($B54,第3期!$AN$84:$AY$103,7,0)</f>
        <v/>
      </c>
      <c r="K54" s="66">
        <f>第3期!AY53</f>
        <v/>
      </c>
      <c r="L54" s="67">
        <f>第3期!BQ23</f>
        <v/>
      </c>
      <c r="M54" s="68">
        <f>VLOOKUP($B54,第3期!$AN$84:$AY$103,8,0)</f>
        <v/>
      </c>
      <c r="N54" s="68">
        <f>VLOOKUP($B54,第3期!$AN$84:$AY$103,7,0)</f>
        <v/>
      </c>
      <c r="O54" s="66">
        <f>第3期!AZ53</f>
        <v/>
      </c>
      <c r="P54" s="67">
        <f>第3期!BR23</f>
        <v/>
      </c>
      <c r="Q54" s="68">
        <f>VLOOKUP($B54,第3期!$AN$84:$AY$103,8,0)</f>
        <v/>
      </c>
      <c r="R54" s="68">
        <f>VLOOKUP($B54,第3期!$AN$84:$AY$103,7,0)</f>
        <v/>
      </c>
      <c r="S54" s="66">
        <f>第3期!BA53</f>
        <v/>
      </c>
      <c r="T54" s="67">
        <f>第3期!BS23</f>
        <v/>
      </c>
      <c r="U54" s="68">
        <f>VLOOKUP($B54,第3期!$AN$84:$AY$103,8,0)</f>
        <v/>
      </c>
      <c r="V54" s="68">
        <f>VLOOKUP($B54,第3期!$AN$84:$AY$103,7,0)</f>
        <v/>
      </c>
      <c r="W54" s="66">
        <f>第3期!BB53</f>
        <v/>
      </c>
      <c r="X54" s="67">
        <f>第3期!BT23</f>
        <v/>
      </c>
      <c r="Y54" s="68">
        <f>VLOOKUP($B54,第3期!$AN$84:$AY$103,8,0)</f>
        <v/>
      </c>
      <c r="Z54" s="68">
        <f>VLOOKUP($B54,第3期!$AN$84:$AY$103,7,0)</f>
        <v/>
      </c>
      <c r="AA54" s="66">
        <f>第3期!BC53</f>
        <v/>
      </c>
      <c r="AB54" s="67">
        <f>第3期!BU23</f>
        <v/>
      </c>
      <c r="AC54" s="68">
        <f>VLOOKUP($B54,第3期!$AN$84:$AY$103,8,0)</f>
        <v/>
      </c>
      <c r="AD54" s="68">
        <f>VLOOKUP($B54,第3期!$AN$84:$AY$103,7,0)</f>
        <v/>
      </c>
      <c r="AE54" s="66">
        <f>第3期!BD53</f>
        <v/>
      </c>
      <c r="AF54" s="67">
        <f>第3期!BV23</f>
        <v/>
      </c>
      <c r="AG54" s="68">
        <f>VLOOKUP($B54,第3期!$AN$84:$AY$103,8,0)</f>
        <v/>
      </c>
      <c r="AH54" s="68">
        <f>VLOOKUP($B54,第3期!$AN$84:$AY$103,7,0)</f>
        <v/>
      </c>
    </row>
    <row r="55">
      <c r="B55" s="1161">
        <f>B20</f>
        <v/>
      </c>
      <c r="C55" s="66">
        <f>第3期!AW54</f>
        <v/>
      </c>
      <c r="D55" s="67">
        <f>第3期!BO24</f>
        <v/>
      </c>
      <c r="E55" s="68">
        <f>VLOOKUP($B55,第3期!$AN$84:$AY$103,8,0)</f>
        <v/>
      </c>
      <c r="F55" s="68">
        <f>VLOOKUP($B55,第3期!$AN$84:$AY$103,7,0)</f>
        <v/>
      </c>
      <c r="G55" s="66">
        <f>第3期!AX54</f>
        <v/>
      </c>
      <c r="H55" s="67">
        <f>第3期!BP24</f>
        <v/>
      </c>
      <c r="I55" s="68">
        <f>VLOOKUP($B55,第3期!$AN$84:$AY$103,8,0)</f>
        <v/>
      </c>
      <c r="J55" s="68">
        <f>VLOOKUP($B55,第3期!$AN$84:$AY$103,7,0)</f>
        <v/>
      </c>
      <c r="K55" s="66">
        <f>第3期!AY54</f>
        <v/>
      </c>
      <c r="L55" s="67">
        <f>第3期!BQ24</f>
        <v/>
      </c>
      <c r="M55" s="68">
        <f>VLOOKUP($B55,第3期!$AN$84:$AY$103,8,0)</f>
        <v/>
      </c>
      <c r="N55" s="68">
        <f>VLOOKUP($B55,第3期!$AN$84:$AY$103,7,0)</f>
        <v/>
      </c>
      <c r="O55" s="66">
        <f>第3期!AZ54</f>
        <v/>
      </c>
      <c r="P55" s="67">
        <f>第3期!BR24</f>
        <v/>
      </c>
      <c r="Q55" s="68">
        <f>VLOOKUP($B55,第3期!$AN$84:$AY$103,8,0)</f>
        <v/>
      </c>
      <c r="R55" s="68">
        <f>VLOOKUP($B55,第3期!$AN$84:$AY$103,7,0)</f>
        <v/>
      </c>
      <c r="S55" s="66">
        <f>第3期!BA54</f>
        <v/>
      </c>
      <c r="T55" s="67">
        <f>第3期!BS24</f>
        <v/>
      </c>
      <c r="U55" s="68">
        <f>VLOOKUP($B55,第3期!$AN$84:$AY$103,8,0)</f>
        <v/>
      </c>
      <c r="V55" s="68">
        <f>VLOOKUP($B55,第3期!$AN$84:$AY$103,7,0)</f>
        <v/>
      </c>
      <c r="W55" s="66">
        <f>第3期!BB54</f>
        <v/>
      </c>
      <c r="X55" s="67">
        <f>第3期!BT24</f>
        <v/>
      </c>
      <c r="Y55" s="68">
        <f>VLOOKUP($B55,第3期!$AN$84:$AY$103,8,0)</f>
        <v/>
      </c>
      <c r="Z55" s="68">
        <f>VLOOKUP($B55,第3期!$AN$84:$AY$103,7,0)</f>
        <v/>
      </c>
      <c r="AA55" s="66">
        <f>第3期!BC54</f>
        <v/>
      </c>
      <c r="AB55" s="67">
        <f>第3期!BU24</f>
        <v/>
      </c>
      <c r="AC55" s="68">
        <f>VLOOKUP($B55,第3期!$AN$84:$AY$103,8,0)</f>
        <v/>
      </c>
      <c r="AD55" s="68">
        <f>VLOOKUP($B55,第3期!$AN$84:$AY$103,7,0)</f>
        <v/>
      </c>
      <c r="AE55" s="66">
        <f>第3期!BD54</f>
        <v/>
      </c>
      <c r="AF55" s="67">
        <f>第3期!BV24</f>
        <v/>
      </c>
      <c r="AG55" s="68">
        <f>VLOOKUP($B55,第3期!$AN$84:$AY$103,8,0)</f>
        <v/>
      </c>
      <c r="AH55" s="68">
        <f>VLOOKUP($B55,第3期!$AN$84:$AY$103,7,0)</f>
        <v/>
      </c>
    </row>
    <row r="56">
      <c r="B56" s="69">
        <f>B21</f>
        <v/>
      </c>
      <c r="C56" s="70">
        <f>第3期!AW55</f>
        <v/>
      </c>
      <c r="D56" s="71">
        <f>第3期!BO25</f>
        <v/>
      </c>
      <c r="E56" s="68">
        <f>VLOOKUP($B56,第3期!$AN$84:$AY$103,8,0)</f>
        <v/>
      </c>
      <c r="F56" s="68">
        <f>VLOOKUP($B56,第3期!$AN$84:$AY$103,7,0)</f>
        <v/>
      </c>
      <c r="G56" s="70">
        <f>第3期!AX55</f>
        <v/>
      </c>
      <c r="H56" s="71">
        <f>第3期!BP25</f>
        <v/>
      </c>
      <c r="I56" s="68">
        <f>VLOOKUP($B56,第3期!$AN$84:$AY$103,8,0)</f>
        <v/>
      </c>
      <c r="J56" s="68">
        <f>VLOOKUP($B56,第3期!$AN$84:$AY$103,7,0)</f>
        <v/>
      </c>
      <c r="K56" s="70">
        <f>第3期!AY55</f>
        <v/>
      </c>
      <c r="L56" s="71">
        <f>第3期!BQ25</f>
        <v/>
      </c>
      <c r="M56" s="68">
        <f>VLOOKUP($B56,第3期!$AN$84:$AY$103,8,0)</f>
        <v/>
      </c>
      <c r="N56" s="68">
        <f>VLOOKUP($B56,第3期!$AN$84:$AY$103,7,0)</f>
        <v/>
      </c>
      <c r="O56" s="70">
        <f>第3期!AZ55</f>
        <v/>
      </c>
      <c r="P56" s="71">
        <f>第3期!BR25</f>
        <v/>
      </c>
      <c r="Q56" s="68">
        <f>VLOOKUP($B56,第3期!$AN$84:$AY$103,8,0)</f>
        <v/>
      </c>
      <c r="R56" s="68">
        <f>VLOOKUP($B56,第3期!$AN$84:$AY$103,7,0)</f>
        <v/>
      </c>
      <c r="S56" s="70">
        <f>第3期!BA55</f>
        <v/>
      </c>
      <c r="T56" s="71">
        <f>第3期!BS25</f>
        <v/>
      </c>
      <c r="U56" s="68">
        <f>VLOOKUP($B56,第3期!$AN$84:$AY$103,8,0)</f>
        <v/>
      </c>
      <c r="V56" s="68">
        <f>VLOOKUP($B56,第3期!$AN$84:$AY$103,7,0)</f>
        <v/>
      </c>
      <c r="W56" s="70">
        <f>第3期!BB55</f>
        <v/>
      </c>
      <c r="X56" s="71">
        <f>第3期!BT25</f>
        <v/>
      </c>
      <c r="Y56" s="68">
        <f>VLOOKUP($B56,第3期!$AN$84:$AY$103,8,0)</f>
        <v/>
      </c>
      <c r="Z56" s="68">
        <f>VLOOKUP($B56,第3期!$AN$84:$AY$103,7,0)</f>
        <v/>
      </c>
      <c r="AA56" s="70">
        <f>第3期!BC55</f>
        <v/>
      </c>
      <c r="AB56" s="71">
        <f>第3期!BU25</f>
        <v/>
      </c>
      <c r="AC56" s="68">
        <f>VLOOKUP($B56,第3期!$AN$84:$AY$103,8,0)</f>
        <v/>
      </c>
      <c r="AD56" s="68">
        <f>VLOOKUP($B56,第3期!$AN$84:$AY$103,7,0)</f>
        <v/>
      </c>
      <c r="AE56" s="70">
        <f>第3期!BD55</f>
        <v/>
      </c>
      <c r="AF56" s="71">
        <f>第3期!BV25</f>
        <v/>
      </c>
      <c r="AG56" s="68">
        <f>VLOOKUP($B56,第3期!$AN$84:$AY$103,8,0)</f>
        <v/>
      </c>
      <c r="AH56" s="68">
        <f>VLOOKUP($B56,第3期!$AN$84:$AY$103,7,0)</f>
        <v/>
      </c>
    </row>
    <row r="57">
      <c r="B57" s="1161">
        <f>B22</f>
        <v/>
      </c>
      <c r="C57" s="66">
        <f>第3期!AW56</f>
        <v/>
      </c>
      <c r="D57" s="67">
        <f>第3期!BO26</f>
        <v/>
      </c>
      <c r="E57" s="68">
        <f>VLOOKUP($B57,第3期!$AN$84:$AY$103,8,0)</f>
        <v/>
      </c>
      <c r="F57" s="68">
        <f>VLOOKUP($B57,第3期!$AN$84:$AY$103,7,0)</f>
        <v/>
      </c>
      <c r="G57" s="66">
        <f>第3期!AX56</f>
        <v/>
      </c>
      <c r="H57" s="67">
        <f>第3期!BP26</f>
        <v/>
      </c>
      <c r="I57" s="68">
        <f>VLOOKUP($B57,第3期!$AN$84:$AY$103,8,0)</f>
        <v/>
      </c>
      <c r="J57" s="68">
        <f>VLOOKUP($B57,第3期!$AN$84:$AY$103,7,0)</f>
        <v/>
      </c>
      <c r="K57" s="66">
        <f>第3期!AY56</f>
        <v/>
      </c>
      <c r="L57" s="67">
        <f>第3期!BQ26</f>
        <v/>
      </c>
      <c r="M57" s="68">
        <f>VLOOKUP($B57,第3期!$AN$84:$AY$103,8,0)</f>
        <v/>
      </c>
      <c r="N57" s="68">
        <f>VLOOKUP($B57,第3期!$AN$84:$AY$103,7,0)</f>
        <v/>
      </c>
      <c r="O57" s="66">
        <f>第3期!AZ56</f>
        <v/>
      </c>
      <c r="P57" s="67">
        <f>第3期!BR26</f>
        <v/>
      </c>
      <c r="Q57" s="68">
        <f>VLOOKUP($B57,第3期!$AN$84:$AY$103,8,0)</f>
        <v/>
      </c>
      <c r="R57" s="68">
        <f>VLOOKUP($B57,第3期!$AN$84:$AY$103,7,0)</f>
        <v/>
      </c>
      <c r="S57" s="66">
        <f>第3期!BA56</f>
        <v/>
      </c>
      <c r="T57" s="67">
        <f>第3期!BS26</f>
        <v/>
      </c>
      <c r="U57" s="68">
        <f>VLOOKUP($B57,第3期!$AN$84:$AY$103,8,0)</f>
        <v/>
      </c>
      <c r="V57" s="68">
        <f>VLOOKUP($B57,第3期!$AN$84:$AY$103,7,0)</f>
        <v/>
      </c>
      <c r="W57" s="66">
        <f>第3期!BB56</f>
        <v/>
      </c>
      <c r="X57" s="67">
        <f>第3期!BT26</f>
        <v/>
      </c>
      <c r="Y57" s="68">
        <f>VLOOKUP($B57,第3期!$AN$84:$AY$103,8,0)</f>
        <v/>
      </c>
      <c r="Z57" s="68">
        <f>VLOOKUP($B57,第3期!$AN$84:$AY$103,7,0)</f>
        <v/>
      </c>
      <c r="AA57" s="66">
        <f>第3期!BC56</f>
        <v/>
      </c>
      <c r="AB57" s="67">
        <f>第3期!BU26</f>
        <v/>
      </c>
      <c r="AC57" s="68">
        <f>VLOOKUP($B57,第3期!$AN$84:$AY$103,8,0)</f>
        <v/>
      </c>
      <c r="AD57" s="68">
        <f>VLOOKUP($B57,第3期!$AN$84:$AY$103,7,0)</f>
        <v/>
      </c>
      <c r="AE57" s="66">
        <f>第3期!BD56</f>
        <v/>
      </c>
      <c r="AF57" s="67">
        <f>第3期!BV26</f>
        <v/>
      </c>
      <c r="AG57" s="68">
        <f>VLOOKUP($B57,第3期!$AN$84:$AY$103,8,0)</f>
        <v/>
      </c>
      <c r="AH57" s="68">
        <f>VLOOKUP($B57,第3期!$AN$84:$AY$103,7,0)</f>
        <v/>
      </c>
    </row>
    <row r="58">
      <c r="B58" s="1488" t="inlineStr">
        <is>
          <t>需求</t>
        </is>
      </c>
      <c r="C58" s="72" t="inlineStr">
        <is>
          <t>平均需求</t>
        </is>
      </c>
      <c r="D58" s="73" t="inlineStr">
        <is>
          <t>最大需求</t>
        </is>
      </c>
      <c r="E58" s="74" t="n"/>
      <c r="F58" s="74" t="n"/>
      <c r="G58" s="75" t="inlineStr">
        <is>
          <t>平均需求</t>
        </is>
      </c>
      <c r="H58" s="73" t="inlineStr">
        <is>
          <t>最大需求</t>
        </is>
      </c>
      <c r="I58" s="74" t="n"/>
      <c r="J58" s="74" t="n"/>
      <c r="K58" s="75" t="inlineStr">
        <is>
          <t>平均需求</t>
        </is>
      </c>
      <c r="L58" s="73" t="inlineStr">
        <is>
          <t>最大需求</t>
        </is>
      </c>
      <c r="M58" s="74" t="n"/>
      <c r="N58" s="74" t="n"/>
      <c r="O58" s="75" t="inlineStr">
        <is>
          <t>平均需求</t>
        </is>
      </c>
      <c r="P58" s="73" t="inlineStr">
        <is>
          <t>最大需求</t>
        </is>
      </c>
      <c r="Q58" s="74" t="n"/>
      <c r="R58" s="74" t="n"/>
      <c r="S58" s="75" t="inlineStr">
        <is>
          <t>平均需求</t>
        </is>
      </c>
      <c r="T58" s="73" t="inlineStr">
        <is>
          <t>最大需求</t>
        </is>
      </c>
      <c r="U58" s="74" t="n"/>
      <c r="V58" s="74" t="n"/>
      <c r="W58" s="75" t="inlineStr">
        <is>
          <t>平均需求</t>
        </is>
      </c>
      <c r="X58" s="73" t="inlineStr">
        <is>
          <t>最大需求</t>
        </is>
      </c>
      <c r="Y58" s="74" t="n"/>
      <c r="Z58" s="74" t="n"/>
      <c r="AA58" s="75" t="inlineStr">
        <is>
          <t>平均需求</t>
        </is>
      </c>
      <c r="AB58" s="73" t="inlineStr">
        <is>
          <t>最大需求</t>
        </is>
      </c>
      <c r="AC58" s="74" t="n"/>
      <c r="AD58" s="74" t="n"/>
      <c r="AE58" s="75" t="inlineStr">
        <is>
          <t>平均需求</t>
        </is>
      </c>
      <c r="AF58" s="73" t="inlineStr">
        <is>
          <t>最大需求</t>
        </is>
      </c>
      <c r="AG58" s="74" t="n"/>
    </row>
    <row r="59">
      <c r="B59" s="1489" t="n"/>
      <c r="C59" s="76">
        <f>AVERAGE(D38:D57)</f>
        <v/>
      </c>
      <c r="D59" s="77">
        <f>MAX(D38:D57)</f>
        <v/>
      </c>
      <c r="E59" s="78">
        <f>VLOOKUP(D59,D38:E57,2,0)</f>
        <v/>
      </c>
      <c r="F59" s="79">
        <f>VLOOKUP(D59,D38:F57,3,0)</f>
        <v/>
      </c>
      <c r="G59" s="80">
        <f>AVERAGE(H38:H57)</f>
        <v/>
      </c>
      <c r="H59" s="77">
        <f>MAX(H38:H57)</f>
        <v/>
      </c>
      <c r="I59" s="78">
        <f>VLOOKUP(H59,H38:I57,2,0)</f>
        <v/>
      </c>
      <c r="J59" s="79">
        <f>VLOOKUP(H59,H38:J57,3,0)</f>
        <v/>
      </c>
      <c r="K59" s="80">
        <f>AVERAGE(L38:L57)</f>
        <v/>
      </c>
      <c r="L59" s="77">
        <f>MAX(L38:L57)</f>
        <v/>
      </c>
      <c r="M59" s="78">
        <f>VLOOKUP(L59,L38:M57,2,0)</f>
        <v/>
      </c>
      <c r="N59" s="79">
        <f>VLOOKUP(L59,L38:N57,3,0)</f>
        <v/>
      </c>
      <c r="O59" s="80">
        <f>AVERAGE(P38:P57)</f>
        <v/>
      </c>
      <c r="P59" s="77">
        <f>MAX(P38:P57)</f>
        <v/>
      </c>
      <c r="Q59" s="78">
        <f>VLOOKUP(P59,P38:Q57,2,0)</f>
        <v/>
      </c>
      <c r="R59" s="79">
        <f>VLOOKUP(P59,P38:R57,3,0)</f>
        <v/>
      </c>
      <c r="S59" s="80">
        <f>AVERAGE(T38:T57)</f>
        <v/>
      </c>
      <c r="T59" s="77">
        <f>MAX(T38:T57)</f>
        <v/>
      </c>
      <c r="U59" s="78">
        <f>VLOOKUP(T59,T38:U57,2,0)</f>
        <v/>
      </c>
      <c r="V59" s="79">
        <f>VLOOKUP(T59,T38:V57,3,0)</f>
        <v/>
      </c>
      <c r="W59" s="80">
        <f>AVERAGE(X38:X57)</f>
        <v/>
      </c>
      <c r="X59" s="77">
        <f>MAX(X38:X57)</f>
        <v/>
      </c>
      <c r="Y59" s="78">
        <f>VLOOKUP(X59,X38:Y57,2,0)</f>
        <v/>
      </c>
      <c r="Z59" s="79">
        <f>VLOOKUP(X59,X38:Z57,3,0)</f>
        <v/>
      </c>
      <c r="AA59" s="80">
        <f>AVERAGE(AB38:AB57)</f>
        <v/>
      </c>
      <c r="AB59" s="77">
        <f>MAX(AB38:AB57)</f>
        <v/>
      </c>
      <c r="AC59" s="78">
        <f>VLOOKUP(AB59,AB38:AC57,2,0)</f>
        <v/>
      </c>
      <c r="AD59" s="79">
        <f>VLOOKUP(AB59,AB38:AD57,3,0)</f>
        <v/>
      </c>
      <c r="AE59" s="80">
        <f>AVERAGE(AF38:AF57)</f>
        <v/>
      </c>
      <c r="AF59" s="77">
        <f>MAX(AF38:AF57)</f>
        <v/>
      </c>
      <c r="AG59" s="78">
        <f>VLOOKUP(AF59,AF38:AG57,2,0)</f>
        <v/>
      </c>
      <c r="AH59" s="79">
        <f>VLOOKUP(AF59,AF38:AH57,3,0)</f>
        <v/>
      </c>
    </row>
    <row r="60">
      <c r="B60" s="1486" t="inlineStr">
        <is>
          <t>最大需求价格</t>
        </is>
      </c>
      <c r="C60" s="1487" t="n"/>
      <c r="D60" s="81">
        <f>VLOOKUP(D59,IF({1,0},D38:D57,C38:C57),2,0)</f>
        <v/>
      </c>
      <c r="E60" s="83" t="n"/>
      <c r="F60" s="83" t="n"/>
      <c r="G60" s="83" t="n"/>
      <c r="H60" s="81">
        <f>VLOOKUP(H59,IF({1,0},H38:H57,G38:G57),2,0)</f>
        <v/>
      </c>
      <c r="I60" s="83" t="n"/>
      <c r="J60" s="83" t="n"/>
      <c r="K60" s="83" t="n"/>
      <c r="L60" s="81">
        <f>VLOOKUP(L59,IF({1,0},L38:L57,K38:K57),2,0)</f>
        <v/>
      </c>
      <c r="M60" s="83" t="n"/>
      <c r="N60" s="83" t="n"/>
      <c r="O60" s="83" t="n"/>
      <c r="P60" s="81">
        <f>VLOOKUP(P59,IF({1,0},P38:P57,O38:O57),2,0)</f>
        <v/>
      </c>
      <c r="Q60" s="83" t="n"/>
      <c r="R60" s="83" t="n"/>
      <c r="S60" s="83" t="n"/>
      <c r="T60" s="81">
        <f>VLOOKUP(T59,IF({1,0},T38:T57,S38:S57),2,0)</f>
        <v/>
      </c>
      <c r="U60" s="83" t="n"/>
      <c r="V60" s="83" t="n"/>
      <c r="W60" s="83" t="n"/>
      <c r="X60" s="81">
        <f>VLOOKUP(X59,IF({1,0},X38:X57,W38:W57),2,0)</f>
        <v/>
      </c>
      <c r="Y60" s="83" t="n"/>
      <c r="Z60" s="83" t="n"/>
      <c r="AA60" s="83" t="n"/>
      <c r="AB60" s="81">
        <f>VLOOKUP(AB59,IF({1,0},AB38:AB57,AA38:AA57),2,0)</f>
        <v/>
      </c>
      <c r="AC60" s="83" t="n"/>
      <c r="AD60" s="83" t="n"/>
      <c r="AE60" s="83" t="n"/>
      <c r="AF60" s="81">
        <f>VLOOKUP(AF59,IF({1,0},AF38:AF57,AE38:AE57),2,0)</f>
        <v/>
      </c>
      <c r="AG60" s="83" t="n"/>
      <c r="AH60" s="83" t="n"/>
    </row>
    <row r="61">
      <c r="B61" s="60">
        <f>初始化表!$C$5</f>
        <v/>
      </c>
      <c r="C61" s="60">
        <f>VLOOKUP($B61,$B$38:$AH$57,2,0)</f>
        <v/>
      </c>
      <c r="D61" s="60">
        <f>VLOOKUP($B61,$B$38:$AH$57,3,0)</f>
        <v/>
      </c>
      <c r="E61" s="60">
        <f>VLOOKUP($B61,$B$38:$AH$57,4,0)</f>
        <v/>
      </c>
      <c r="F61" s="60">
        <f>VLOOKUP($B61,$B$38:$AH$57,5,0)</f>
        <v/>
      </c>
      <c r="G61" s="60">
        <f>VLOOKUP($B61,$B$38:$AH$57,6,0)</f>
        <v/>
      </c>
      <c r="H61" s="60">
        <f>VLOOKUP($B61,$B$38:$AH$57,7,0)</f>
        <v/>
      </c>
      <c r="I61" s="60">
        <f>VLOOKUP($B61,$B$38:$AH$57,8,0)</f>
        <v/>
      </c>
      <c r="J61" s="60">
        <f>VLOOKUP($B61,$B$38:$AH$57,9,0)</f>
        <v/>
      </c>
      <c r="K61" s="60">
        <f>VLOOKUP($B61,$B$38:$AH$57,10,0)</f>
        <v/>
      </c>
      <c r="L61" s="60">
        <f>VLOOKUP($B61,$B$38:$AH$57,11,0)</f>
        <v/>
      </c>
      <c r="M61" s="60">
        <f>VLOOKUP($B61,$B$38:$AH$57,12,0)</f>
        <v/>
      </c>
      <c r="N61" s="60">
        <f>VLOOKUP($B61,$B$38:$AH$57,13,0)</f>
        <v/>
      </c>
      <c r="O61" s="60">
        <f>VLOOKUP($B61,$B$38:$AH$57,14,0)</f>
        <v/>
      </c>
      <c r="P61" s="60">
        <f>VLOOKUP($B61,$B$38:$AH$57,15,0)</f>
        <v/>
      </c>
      <c r="Q61" s="60">
        <f>VLOOKUP($B61,$B$38:$AH$57,16,0)</f>
        <v/>
      </c>
      <c r="R61" s="60">
        <f>VLOOKUP($B61,$B$38:$AH$57,17,0)</f>
        <v/>
      </c>
      <c r="S61" s="60">
        <f>VLOOKUP($B61,$B$38:$AH$57,18,0)</f>
        <v/>
      </c>
      <c r="T61" s="60">
        <f>VLOOKUP($B61,$B$38:$AH$57,19,0)</f>
        <v/>
      </c>
      <c r="U61" s="60">
        <f>VLOOKUP($B61,$B$38:$AH$57,20,0)</f>
        <v/>
      </c>
      <c r="V61" s="60">
        <f>VLOOKUP($B61,$B$38:$AH$57,21,0)</f>
        <v/>
      </c>
      <c r="W61" s="60">
        <f>VLOOKUP($B61,$B$38:$AH$57,22,0)</f>
        <v/>
      </c>
      <c r="X61" s="60">
        <f>VLOOKUP($B61,$B$38:$AH$57,23,0)</f>
        <v/>
      </c>
      <c r="Y61" s="60">
        <f>VLOOKUP($B61,$B$38:$AH$57,24,0)</f>
        <v/>
      </c>
      <c r="Z61" s="60">
        <f>VLOOKUP($B61,$B$38:$AH$57,25,0)</f>
        <v/>
      </c>
      <c r="AA61" s="60">
        <f>VLOOKUP($B61,$B$38:$AH$57,26,0)</f>
        <v/>
      </c>
      <c r="AB61" s="60">
        <f>VLOOKUP($B61,$B$38:$AH$57,27,0)</f>
        <v/>
      </c>
      <c r="AC61" s="60">
        <f>VLOOKUP($B61,$B$38:$AH$57,28,0)</f>
        <v/>
      </c>
      <c r="AD61" s="60">
        <f>VLOOKUP($B61,$B$38:$AH$57,29,0)</f>
        <v/>
      </c>
      <c r="AE61" s="60">
        <f>VLOOKUP($B61,$B$38:$AH$57,30,0)</f>
        <v/>
      </c>
      <c r="AF61" s="60">
        <f>VLOOKUP($B61,$B$38:$AH$57,31,0)</f>
        <v/>
      </c>
      <c r="AG61" s="60">
        <f>VLOOKUP($B61,$B$38:$AH$57,32,0)</f>
        <v/>
      </c>
      <c r="AH61" s="60">
        <f>VLOOKUP($B61,$B$38:$AH$57,33,0)</f>
        <v/>
      </c>
    </row>
    <row r="62">
      <c r="B62" s="1484" t="inlineStr">
        <is>
          <t>价格</t>
        </is>
      </c>
      <c r="C62" s="72" t="inlineStr">
        <is>
          <t>平均价格</t>
        </is>
      </c>
      <c r="D62" s="73" t="inlineStr">
        <is>
          <t>最大价格</t>
        </is>
      </c>
      <c r="G62" s="75" t="inlineStr">
        <is>
          <t>平均价格</t>
        </is>
      </c>
      <c r="H62" s="73" t="inlineStr">
        <is>
          <t>最大价格</t>
        </is>
      </c>
      <c r="K62" s="75" t="inlineStr">
        <is>
          <t>平均价格</t>
        </is>
      </c>
      <c r="L62" s="73" t="inlineStr">
        <is>
          <t>最大价格</t>
        </is>
      </c>
      <c r="O62" s="75" t="inlineStr">
        <is>
          <t>平均价格</t>
        </is>
      </c>
      <c r="P62" s="73" t="inlineStr">
        <is>
          <t>最大价格</t>
        </is>
      </c>
      <c r="S62" s="75" t="inlineStr">
        <is>
          <t>平均价格</t>
        </is>
      </c>
      <c r="T62" s="73" t="inlineStr">
        <is>
          <t>最大价格</t>
        </is>
      </c>
      <c r="W62" s="75" t="inlineStr">
        <is>
          <t>平均价格</t>
        </is>
      </c>
      <c r="X62" s="73" t="inlineStr">
        <is>
          <t>最大价格</t>
        </is>
      </c>
      <c r="AA62" s="75" t="inlineStr">
        <is>
          <t>平均价格</t>
        </is>
      </c>
      <c r="AB62" s="73" t="inlineStr">
        <is>
          <t>最大价格</t>
        </is>
      </c>
      <c r="AE62" s="75" t="inlineStr">
        <is>
          <t>平均价格</t>
        </is>
      </c>
      <c r="AF62" s="73" t="inlineStr">
        <is>
          <t>最大价格</t>
        </is>
      </c>
    </row>
    <row r="63">
      <c r="B63" s="1485" t="n"/>
      <c r="C63" s="76">
        <f>AVERAGE(C38:C57)</f>
        <v/>
      </c>
      <c r="D63" s="77">
        <f>MAX(C38:C57)</f>
        <v/>
      </c>
      <c r="E63" s="78">
        <f>VLOOKUP(D63,C38:F57,3,0)</f>
        <v/>
      </c>
      <c r="F63" s="79">
        <f>VLOOKUP(D63,C38:F57,4,0)</f>
        <v/>
      </c>
      <c r="G63" s="80">
        <f>AVERAGE(G38:G57)</f>
        <v/>
      </c>
      <c r="H63" s="77">
        <f>MAX(G38:G57)</f>
        <v/>
      </c>
      <c r="I63" s="78">
        <f>VLOOKUP(H63,G38:J57,3,0)</f>
        <v/>
      </c>
      <c r="J63" s="79">
        <f>VLOOKUP(H63,G38:J57,4,0)</f>
        <v/>
      </c>
      <c r="K63" s="80">
        <f>AVERAGE(K38:K57)</f>
        <v/>
      </c>
      <c r="L63" s="77">
        <f>MAX(K38:K57)</f>
        <v/>
      </c>
      <c r="M63" s="78">
        <f>VLOOKUP(L63,K38:N57,3,0)</f>
        <v/>
      </c>
      <c r="N63" s="79">
        <f>VLOOKUP(L63,K38:N57,4,0)</f>
        <v/>
      </c>
      <c r="O63" s="80">
        <f>AVERAGE(O38:O57)</f>
        <v/>
      </c>
      <c r="P63" s="77">
        <f>MAX(O38:O57)</f>
        <v/>
      </c>
      <c r="Q63" s="78">
        <f>VLOOKUP(P63,O38:R57,3,0)</f>
        <v/>
      </c>
      <c r="R63" s="79">
        <f>VLOOKUP(P63,O38:R57,4,0)</f>
        <v/>
      </c>
      <c r="S63" s="80">
        <f>AVERAGE(S38:S57)</f>
        <v/>
      </c>
      <c r="T63" s="77">
        <f>MAX(S38:S57)</f>
        <v/>
      </c>
      <c r="U63" s="78">
        <f>VLOOKUP(T63,S38:V57,3,0)</f>
        <v/>
      </c>
      <c r="V63" s="79">
        <f>VLOOKUP(T63,S38:V57,4,0)</f>
        <v/>
      </c>
      <c r="W63" s="80">
        <f>AVERAGE(W38:W57)</f>
        <v/>
      </c>
      <c r="X63" s="77">
        <f>MAX(W38:W57)</f>
        <v/>
      </c>
      <c r="Y63" s="78">
        <f>VLOOKUP(X63,W38:Z57,3,0)</f>
        <v/>
      </c>
      <c r="Z63" s="79">
        <f>VLOOKUP(X63,W38:Z57,4,0)</f>
        <v/>
      </c>
      <c r="AA63" s="80">
        <f>AVERAGE(AA38:AA57)</f>
        <v/>
      </c>
      <c r="AB63" s="77">
        <f>MAX(AA38:AA57)</f>
        <v/>
      </c>
      <c r="AC63" s="78">
        <f>VLOOKUP(AB63,AA38:AD57,3,0)</f>
        <v/>
      </c>
      <c r="AD63" s="79">
        <f>VLOOKUP(AB63,AA38:AD57,4,0)</f>
        <v/>
      </c>
      <c r="AE63" s="80">
        <f>AVERAGE(AE38:AE57)</f>
        <v/>
      </c>
      <c r="AF63" s="77">
        <f>MAX(AE38:AE57)</f>
        <v/>
      </c>
      <c r="AG63" s="78">
        <f>VLOOKUP(AF63,AE38:AH57,3,0)</f>
        <v/>
      </c>
      <c r="AH63" s="79">
        <f>VLOOKUP(AF63,AE38:AH57,4,0)</f>
        <v/>
      </c>
    </row>
    <row r="64">
      <c r="B64" s="1486" t="inlineStr">
        <is>
          <t>最大价格需求</t>
        </is>
      </c>
      <c r="C64" s="1487" t="n"/>
      <c r="D64" s="81">
        <f>VLOOKUP(D63,C38:D57,2,0)</f>
        <v/>
      </c>
      <c r="E64" s="83" t="n"/>
      <c r="F64" s="83" t="n"/>
      <c r="G64" s="83" t="n"/>
      <c r="H64" s="81">
        <f>VLOOKUP(H63,G38:H57,2,0)</f>
        <v/>
      </c>
      <c r="I64" s="83" t="n"/>
      <c r="J64" s="83" t="n"/>
      <c r="K64" s="83" t="n"/>
      <c r="L64" s="81">
        <f>VLOOKUP(L63,K38:L57,2,0)</f>
        <v/>
      </c>
      <c r="M64" s="83" t="n"/>
      <c r="N64" s="83" t="n"/>
      <c r="O64" s="83" t="n"/>
      <c r="P64" s="81">
        <f>VLOOKUP(P63,O38:P57,2,0)</f>
        <v/>
      </c>
      <c r="Q64" s="83" t="n"/>
      <c r="R64" s="83" t="n"/>
      <c r="S64" s="83" t="n"/>
      <c r="T64" s="81">
        <f>VLOOKUP(T63,S38:T57,2,0)</f>
        <v/>
      </c>
      <c r="U64" s="83" t="n"/>
      <c r="V64" s="83" t="n"/>
      <c r="W64" s="83" t="n"/>
      <c r="X64" s="81">
        <f>VLOOKUP(X63,W38:X57,2,0)</f>
        <v/>
      </c>
      <c r="Y64" s="83" t="n"/>
      <c r="Z64" s="83" t="n"/>
      <c r="AA64" s="83" t="n"/>
      <c r="AB64" s="81">
        <f>VLOOKUP(AB63,AA38:AB57,2,0)</f>
        <v/>
      </c>
      <c r="AC64" s="83" t="n"/>
      <c r="AD64" s="83" t="n"/>
      <c r="AE64" s="83" t="n"/>
      <c r="AF64" s="81">
        <f>VLOOKUP(AF63,AE38:AF57,2,0)</f>
        <v/>
      </c>
      <c r="AG64" s="83" t="n"/>
      <c r="AH64" s="83" t="n"/>
    </row>
    <row r="65">
      <c r="Y65" s="1161">
        <f>第4期!Z4</f>
        <v/>
      </c>
      <c r="Z65" s="1161">
        <f>第4期!AA4</f>
        <v/>
      </c>
      <c r="AA65" s="1161">
        <f>第4期!AB4</f>
        <v/>
      </c>
      <c r="AB65" s="1161">
        <f>第4期!AC4</f>
        <v/>
      </c>
      <c r="AC65" s="1161">
        <f>第4期!AD4</f>
        <v/>
      </c>
    </row>
    <row r="66" ht="15.5" customHeight="1" s="1178">
      <c r="G66" s="1161" t="inlineStr">
        <is>
          <t>价格浮动</t>
        </is>
      </c>
      <c r="H66" s="1161">
        <f>N66</f>
        <v/>
      </c>
      <c r="I66" s="1161">
        <f>O66</f>
        <v/>
      </c>
      <c r="J66" s="1161">
        <f>P66</f>
        <v/>
      </c>
      <c r="K66" s="1161">
        <f>Q66</f>
        <v/>
      </c>
      <c r="M66" s="1161" t="inlineStr">
        <is>
          <t>实际价格</t>
        </is>
      </c>
      <c r="N66" s="1161" t="inlineStr">
        <is>
          <t>市场1</t>
        </is>
      </c>
      <c r="O66" s="1161" t="inlineStr">
        <is>
          <t>市场2</t>
        </is>
      </c>
      <c r="P66" s="1161" t="inlineStr">
        <is>
          <t>市场3</t>
        </is>
      </c>
      <c r="Q66" s="1161" t="inlineStr">
        <is>
          <t>市场4</t>
        </is>
      </c>
      <c r="S66" s="1161" t="inlineStr">
        <is>
          <t>本期待销</t>
        </is>
      </c>
      <c r="T66" s="1161" t="inlineStr">
        <is>
          <t>市场1</t>
        </is>
      </c>
      <c r="U66" s="1161" t="inlineStr">
        <is>
          <t>市场2</t>
        </is>
      </c>
      <c r="V66" s="1161" t="inlineStr">
        <is>
          <t>市场3</t>
        </is>
      </c>
      <c r="W66" s="1161" t="inlineStr">
        <is>
          <t>市场4</t>
        </is>
      </c>
      <c r="Y66" s="86">
        <f>第4期!Z7</f>
        <v/>
      </c>
      <c r="Z66" s="1159">
        <f>第4期!AA7</f>
        <v/>
      </c>
      <c r="AA66" s="1159">
        <f>第4期!AB7</f>
        <v/>
      </c>
      <c r="AB66" s="1159">
        <f>第4期!AC7</f>
        <v/>
      </c>
      <c r="AC66" s="1159">
        <f>第4期!AD7</f>
        <v/>
      </c>
    </row>
    <row r="67" ht="15.5" customHeight="1" s="1178">
      <c r="G67" s="86">
        <f>M67</f>
        <v/>
      </c>
      <c r="H67" s="1159" t="n"/>
      <c r="I67" s="1159" t="n"/>
      <c r="J67" s="1159" t="n"/>
      <c r="K67" s="1159" t="n"/>
      <c r="M67" s="86">
        <f>第4期!T22</f>
        <v/>
      </c>
      <c r="N67" s="1159">
        <f>第4期!U22</f>
        <v/>
      </c>
      <c r="O67" s="1159">
        <f>第4期!V22</f>
        <v/>
      </c>
      <c r="P67" s="1159">
        <f>第4期!W22</f>
        <v/>
      </c>
      <c r="Q67" s="1159">
        <f>第4期!X22</f>
        <v/>
      </c>
      <c r="S67" s="86">
        <f>第4期!Z44</f>
        <v/>
      </c>
      <c r="T67" s="1159">
        <f>第4期!AA44</f>
        <v/>
      </c>
      <c r="U67" s="1159">
        <f>第4期!AB44</f>
        <v/>
      </c>
      <c r="V67" s="1159">
        <f>第4期!AC44</f>
        <v/>
      </c>
      <c r="W67" s="1159">
        <f>第4期!AD44</f>
        <v/>
      </c>
      <c r="Y67" s="86">
        <f>第4期!Z8</f>
        <v/>
      </c>
      <c r="Z67" s="1159">
        <f>第4期!AA8</f>
        <v/>
      </c>
      <c r="AA67" s="1159">
        <f>第4期!AB8</f>
        <v/>
      </c>
      <c r="AB67" s="1159">
        <f>第4期!AC8</f>
        <v/>
      </c>
      <c r="AC67" s="1159">
        <f>第4期!AD8</f>
        <v/>
      </c>
    </row>
    <row r="68" ht="15.5" customHeight="1" s="1178">
      <c r="G68" s="86">
        <f>M68</f>
        <v/>
      </c>
      <c r="H68" s="1159" t="n"/>
      <c r="I68" s="1159" t="n"/>
      <c r="J68" s="1159" t="n"/>
      <c r="K68" s="1159" t="n"/>
      <c r="M68" s="86">
        <f>第4期!T23</f>
        <v/>
      </c>
      <c r="N68" s="1159">
        <f>第4期!U23</f>
        <v/>
      </c>
      <c r="O68" s="1159">
        <f>第4期!V23</f>
        <v/>
      </c>
      <c r="P68" s="1159">
        <f>第4期!W23</f>
        <v/>
      </c>
      <c r="Q68" s="1159">
        <f>第4期!X23</f>
        <v/>
      </c>
      <c r="S68" s="86">
        <f>第4期!Z45</f>
        <v/>
      </c>
      <c r="T68" s="1159">
        <f>第4期!AA45</f>
        <v/>
      </c>
      <c r="U68" s="1159">
        <f>第4期!AB45</f>
        <v/>
      </c>
      <c r="V68" s="1159">
        <f>第4期!AC45</f>
        <v/>
      </c>
      <c r="W68" s="1159">
        <f>第4期!AD45</f>
        <v/>
      </c>
      <c r="Y68" s="1161">
        <f>第4期!Z10</f>
        <v/>
      </c>
      <c r="Z68" s="1161">
        <f>第4期!AA10</f>
        <v/>
      </c>
      <c r="AA68" s="1161">
        <f>第4期!AB10</f>
        <v/>
      </c>
      <c r="AB68" s="1161">
        <f>第4期!AC10</f>
        <v/>
      </c>
      <c r="AC68" s="1161">
        <f>第4期!AD10</f>
        <v/>
      </c>
    </row>
    <row r="69" ht="15.5" customHeight="1" s="1178">
      <c r="Y69" s="86">
        <f>第4期!Z13</f>
        <v/>
      </c>
      <c r="Z69" s="1159">
        <f>第4期!AA13</f>
        <v/>
      </c>
      <c r="AA69" s="1159">
        <f>第4期!AB13</f>
        <v/>
      </c>
      <c r="AB69" s="1159">
        <f>第4期!AC13</f>
        <v/>
      </c>
      <c r="AC69" s="1159">
        <f>第4期!AD13</f>
        <v/>
      </c>
    </row>
    <row r="70" ht="15.5" customHeight="1" s="1178">
      <c r="Y70" s="86">
        <f>第4期!Z14</f>
        <v/>
      </c>
      <c r="Z70" s="1159">
        <f>第4期!AA14</f>
        <v/>
      </c>
      <c r="AA70" s="1159">
        <f>第4期!AB14</f>
        <v/>
      </c>
      <c r="AB70" s="1159">
        <f>第4期!AC14</f>
        <v/>
      </c>
      <c r="AC70" s="1159">
        <f>第4期!AD14</f>
        <v/>
      </c>
    </row>
    <row r="71">
      <c r="B71" s="1161">
        <f>B2</f>
        <v/>
      </c>
      <c r="C71" s="1161" t="inlineStr">
        <is>
          <t>本期成本</t>
        </is>
      </c>
      <c r="D71" s="1234" t="n"/>
      <c r="E71" s="1161" t="inlineStr">
        <is>
          <t>预计影响价格参数成本</t>
        </is>
      </c>
      <c r="F71" s="1234" t="n"/>
      <c r="G71" s="1168" t="inlineStr">
        <is>
          <t>研发成本（手动输入）</t>
        </is>
      </c>
      <c r="H71" s="1210" t="n"/>
      <c r="I71" s="1234" t="n"/>
      <c r="J71" s="1161" t="inlineStr">
        <is>
          <t>排名</t>
        </is>
      </c>
    </row>
    <row r="72">
      <c r="B72" s="1227" t="n"/>
      <c r="C72" s="1228" t="n"/>
      <c r="D72" s="1239" t="n"/>
      <c r="E72" s="1228" t="n"/>
      <c r="F72" s="1239" t="n"/>
      <c r="G72" s="1228" t="n"/>
      <c r="I72" s="1239" t="n"/>
      <c r="J72" s="1227" t="n"/>
    </row>
    <row r="73">
      <c r="B73" s="1229" t="n"/>
      <c r="C73" s="1222" t="n"/>
      <c r="D73" s="1183" t="n"/>
      <c r="E73" s="1222" t="n"/>
      <c r="F73" s="1183" t="n"/>
      <c r="G73" s="1222" t="n"/>
      <c r="H73" s="1211" t="n"/>
      <c r="I73" s="1183" t="n"/>
      <c r="J73" s="1229" t="n"/>
    </row>
    <row r="74">
      <c r="B74" s="1159">
        <f>B3</f>
        <v/>
      </c>
      <c r="C74" s="1159">
        <f>第3期!AP106</f>
        <v/>
      </c>
      <c r="D74" s="1181" t="n"/>
      <c r="E74" s="1159">
        <f>C74-(第3期!AI$5*D3+第3期!AJ$5*H3+第3期!AK$5*L3+第3期!AL$5*P3+第3期!AI$6*T3+第3期!AJ$6*X3+第3期!AK$6*AB3+第3期!AL$6*AF3+第3期!AI$7*D38+第3期!AJ$7*H38+第3期!AK$7*L38+第3期!AL$7*P38+第3期!AI$8*T38+第3期!AJ$8*X38+第3期!AK$8*AB38+第3期!AL$8*AF38)-(G74/2)</f>
        <v/>
      </c>
      <c r="F74" s="1181" t="n"/>
      <c r="G74" s="1160" t="n"/>
      <c r="H74" s="1180" t="n"/>
      <c r="I74" s="1181" t="n"/>
      <c r="J74" s="1159">
        <f>RANK(E74,E$74:F$93,0)</f>
        <v/>
      </c>
    </row>
    <row r="75">
      <c r="B75" s="1159">
        <f>B4</f>
        <v/>
      </c>
      <c r="C75" s="1159">
        <f>第3期!AP107</f>
        <v/>
      </c>
      <c r="D75" s="1181" t="n"/>
      <c r="E75" s="1159">
        <f>C75-(第3期!AI$5*D4+第3期!AJ$5*H4+第3期!AK$5*L4+第3期!AL$5*P4+第3期!AI$6*T4+第3期!AJ$6*X4+第3期!AK$6*AB4+第3期!AL$6*AF4+第3期!AI$7*D39+第3期!AJ$7*H39+第3期!AK$7*L39+第3期!AL$7*P39+第3期!AI$8*T39+第3期!AJ$8*X39+第3期!AK$8*AB39+第3期!AL$8*AF39)-(G75/2)</f>
        <v/>
      </c>
      <c r="F75" s="1181" t="n"/>
      <c r="G75" s="1160" t="n"/>
      <c r="H75" s="1180" t="n"/>
      <c r="I75" s="1181" t="n"/>
      <c r="J75" s="1159">
        <f>RANK(E75,E$74:F$93,0)</f>
        <v/>
      </c>
    </row>
    <row r="76">
      <c r="B76" s="1159">
        <f>B5</f>
        <v/>
      </c>
      <c r="C76" s="1159">
        <f>第3期!AP108</f>
        <v/>
      </c>
      <c r="D76" s="1181" t="n"/>
      <c r="E76" s="1159">
        <f>C76-(第3期!AI$5*D5+第3期!AJ$5*H5+第3期!AK$5*L5+第3期!AL$5*P5+第3期!AI$6*T5+第3期!AJ$6*X5+第3期!AK$6*AB5+第3期!AL$6*AF5+第3期!AI$7*D40+第3期!AJ$7*H40+第3期!AK$7*L40+第3期!AL$7*P40+第3期!AI$8*T40+第3期!AJ$8*X40+第3期!AK$8*AB40+第3期!AL$8*AF40)-(G76/2)</f>
        <v/>
      </c>
      <c r="F76" s="1181" t="n"/>
      <c r="G76" s="1160" t="n"/>
      <c r="H76" s="1180" t="n"/>
      <c r="I76" s="1181" t="n"/>
      <c r="J76" s="1159">
        <f>RANK(E76,E$74:F$93,0)</f>
        <v/>
      </c>
      <c r="L76" s="60" t="inlineStr">
        <is>
          <t>市场份额</t>
        </is>
      </c>
    </row>
    <row r="77">
      <c r="B77" s="1159">
        <f>B6</f>
        <v/>
      </c>
      <c r="C77" s="1159">
        <f>第3期!AP109</f>
        <v/>
      </c>
      <c r="D77" s="1181" t="n"/>
      <c r="E77" s="1159">
        <f>C77-(第3期!AI$5*D6+第3期!AJ$5*H6+第3期!AK$5*L6+第3期!AL$5*P6+第3期!AI$6*T6+第3期!AJ$6*X6+第3期!AK$6*AB6+第3期!AL$6*AF6+第3期!AI$7*D41+第3期!AJ$7*H41+第3期!AK$7*L41+第3期!AL$7*P41+第3期!AI$8*T41+第3期!AJ$8*X41+第3期!AK$8*AB41+第3期!AL$8*AF41)-(G77/2)</f>
        <v/>
      </c>
      <c r="F77" s="1181" t="n"/>
      <c r="G77" s="1160" t="n"/>
      <c r="H77" s="1180" t="n"/>
      <c r="I77" s="1181" t="n"/>
      <c r="J77" s="1159">
        <f>RANK(E77,E$74:F$93,0)</f>
        <v/>
      </c>
      <c r="L77" s="1159">
        <f>初始化表!C5</f>
        <v/>
      </c>
      <c r="M77" s="89">
        <f>VLOOKUP(L77,第3期!$AN$61:$BD$80,2,0)</f>
        <v/>
      </c>
      <c r="N77" s="89">
        <f>VLOOKUP(L77,第3期!$AN$61:$BD$80,3,0)</f>
        <v/>
      </c>
      <c r="O77" s="89">
        <f>VLOOKUP(L77,第3期!$AN$61:$BD$80,4,0)</f>
        <v/>
      </c>
      <c r="P77" s="89">
        <f>VLOOKUP(L77,第3期!$AN$61:$BD$80,5,0)</f>
        <v/>
      </c>
      <c r="Q77" s="89">
        <f>VLOOKUP(L77,第3期!$AN$61:$BD$80,6,0)</f>
        <v/>
      </c>
      <c r="R77" s="89">
        <f>VLOOKUP(L77,第3期!$AN$61:$BD$80,7,0)</f>
        <v/>
      </c>
      <c r="S77" s="89">
        <f>VLOOKUP(L77,第3期!$AN$61:$BD$80,8,0)</f>
        <v/>
      </c>
      <c r="T77" s="89">
        <f>VLOOKUP(L77,第3期!$AN$61:$BD$80,9,0)</f>
        <v/>
      </c>
      <c r="U77" s="89">
        <f>VLOOKUP(L77,第3期!$AN$61:$BD$80,10,0)</f>
        <v/>
      </c>
      <c r="V77" s="89">
        <f>VLOOKUP(L77,第3期!$AN$61:$BD$80,11,0)</f>
        <v/>
      </c>
      <c r="W77" s="89">
        <f>VLOOKUP(L77,第3期!$AN$61:$BD$80,12,0)</f>
        <v/>
      </c>
      <c r="X77" s="89">
        <f>VLOOKUP(L77,第3期!$AN$61:$BD$80,13,0)</f>
        <v/>
      </c>
      <c r="Y77" s="89">
        <f>VLOOKUP(L77,第3期!$AN$61:$BD$80,14,0)</f>
        <v/>
      </c>
      <c r="Z77" s="89">
        <f>VLOOKUP(L77,第3期!$AN$61:$BD$80,15,0)</f>
        <v/>
      </c>
      <c r="AA77" s="89">
        <f>VLOOKUP(L77,第3期!$AN$61:$BD$80,16,0)</f>
        <v/>
      </c>
      <c r="AB77" s="89">
        <f>VLOOKUP(L77,第3期!$AN$61:$BD$80,17,0)</f>
        <v/>
      </c>
    </row>
    <row r="78">
      <c r="B78" s="1159">
        <f>B7</f>
        <v/>
      </c>
      <c r="C78" s="1159">
        <f>第3期!AP110</f>
        <v/>
      </c>
      <c r="D78" s="1181" t="n"/>
      <c r="E78" s="1159">
        <f>C78-(第3期!AI$5*D7+第3期!AJ$5*H7+第3期!AK$5*L7+第3期!AL$5*P7+第3期!AI$6*T7+第3期!AJ$6*X7+第3期!AK$6*AB7+第3期!AL$6*AF7+第3期!AI$7*D42+第3期!AJ$7*H42+第3期!AK$7*L42+第3期!AL$7*P42+第3期!AI$8*T42+第3期!AJ$8*X42+第3期!AK$8*AB42+第3期!AL$8*AF42)-(G78/2)</f>
        <v/>
      </c>
      <c r="F78" s="1181" t="n"/>
      <c r="G78" s="1160" t="n"/>
      <c r="H78" s="1180" t="n"/>
      <c r="I78" s="1181" t="n"/>
      <c r="J78" s="1159">
        <f>RANK(E78,E$74:F$93,0)</f>
        <v/>
      </c>
      <c r="L78" s="1159" t="inlineStr">
        <is>
          <t>平均份额</t>
        </is>
      </c>
      <c r="M78" s="1159">
        <f>1/初始化表!$B$5</f>
        <v/>
      </c>
      <c r="N78" s="1159">
        <f>1/初始化表!$B$5</f>
        <v/>
      </c>
      <c r="O78" s="1159">
        <f>1/初始化表!$B$5</f>
        <v/>
      </c>
      <c r="P78" s="1159">
        <f>1/初始化表!$B$5</f>
        <v/>
      </c>
      <c r="Q78" s="1159">
        <f>1/初始化表!$B$5</f>
        <v/>
      </c>
      <c r="R78" s="1159">
        <f>1/初始化表!$B$5</f>
        <v/>
      </c>
      <c r="S78" s="1159">
        <f>1/初始化表!$B$5</f>
        <v/>
      </c>
      <c r="T78" s="1159">
        <f>1/初始化表!$B$5</f>
        <v/>
      </c>
      <c r="U78" s="1159">
        <f>1/初始化表!$B$5</f>
        <v/>
      </c>
      <c r="V78" s="1159">
        <f>1/初始化表!$B$5</f>
        <v/>
      </c>
      <c r="W78" s="1159">
        <f>1/初始化表!$B$5</f>
        <v/>
      </c>
      <c r="X78" s="1159">
        <f>1/初始化表!$B$5</f>
        <v/>
      </c>
      <c r="Y78" s="1159">
        <f>1/初始化表!$B$5</f>
        <v/>
      </c>
      <c r="Z78" s="1159">
        <f>1/初始化表!$B$5</f>
        <v/>
      </c>
      <c r="AA78" s="1159">
        <f>1/初始化表!$B$5</f>
        <v/>
      </c>
      <c r="AB78" s="1159">
        <f>1/初始化表!$B$5</f>
        <v/>
      </c>
    </row>
    <row r="79">
      <c r="B79" s="1159">
        <f>B8</f>
        <v/>
      </c>
      <c r="C79" s="1159">
        <f>第3期!AP111</f>
        <v/>
      </c>
      <c r="D79" s="1181" t="n"/>
      <c r="E79" s="1159">
        <f>C79-(第3期!AI$5*D8+第3期!AJ$5*H8+第3期!AK$5*L8+第3期!AL$5*P8+第3期!AI$6*T8+第3期!AJ$6*X8+第3期!AK$6*AB8+第3期!AL$6*AF8+第3期!AI$7*D43+第3期!AJ$7*H43+第3期!AK$7*L43+第3期!AL$7*P43+第3期!AI$8*T43+第3期!AJ$8*X43+第3期!AK$8*AB43+第3期!AL$8*AF43)-(G79/2)</f>
        <v/>
      </c>
      <c r="F79" s="1181" t="n"/>
      <c r="G79" s="1160" t="n"/>
      <c r="H79" s="1180" t="n"/>
      <c r="I79" s="1181" t="n"/>
      <c r="J79" s="1159">
        <f>RANK(E79,E$74:F$93,0)</f>
        <v/>
      </c>
    </row>
    <row r="80">
      <c r="B80" s="1159">
        <f>B9</f>
        <v/>
      </c>
      <c r="C80" s="1159">
        <f>第3期!AP112</f>
        <v/>
      </c>
      <c r="D80" s="1181" t="n"/>
      <c r="E80" s="1159">
        <f>C80-(第3期!AI$5*D9+第3期!AJ$5*H9+第3期!AK$5*L9+第3期!AL$5*P9+第3期!AI$6*T9+第3期!AJ$6*X9+第3期!AK$6*AB9+第3期!AL$6*AF9+第3期!AI$7*D44+第3期!AJ$7*H44+第3期!AK$7*L44+第3期!AL$7*P44+第3期!AI$8*T44+第3期!AJ$8*X44+第3期!AK$8*AB44+第3期!AL$8*AF44)-(G80/2)</f>
        <v/>
      </c>
      <c r="F80" s="1181" t="n"/>
      <c r="G80" s="1160" t="n"/>
      <c r="H80" s="1180" t="n"/>
      <c r="I80" s="1181" t="n"/>
      <c r="J80" s="1159">
        <f>RANK(E80,E$74:F$93,0)</f>
        <v/>
      </c>
    </row>
    <row r="81">
      <c r="B81" s="1159">
        <f>B10</f>
        <v/>
      </c>
      <c r="C81" s="1159">
        <f>第3期!AP113</f>
        <v/>
      </c>
      <c r="D81" s="1181" t="n"/>
      <c r="E81" s="1159">
        <f>C81-(第3期!AI$5*D10+第3期!AJ$5*H10+第3期!AK$5*L10+第3期!AL$5*P10+第3期!AI$6*T10+第3期!AJ$6*X10+第3期!AK$6*AB10+第3期!AL$6*AF10+第3期!AI$7*D45+第3期!AJ$7*H45+第3期!AK$7*L45+第3期!AL$7*P45+第3期!AI$8*T45+第3期!AJ$8*X45+第3期!AK$8*AB45+第3期!AL$8*AF45)-(G81/2)</f>
        <v/>
      </c>
      <c r="F81" s="1181" t="n"/>
      <c r="G81" s="1160" t="n"/>
      <c r="H81" s="1180" t="n"/>
      <c r="I81" s="1181" t="n"/>
      <c r="J81" s="1159">
        <f>RANK(E81,E$74:F$93,0)</f>
        <v/>
      </c>
    </row>
    <row r="82">
      <c r="B82" s="1159">
        <f>B11</f>
        <v/>
      </c>
      <c r="C82" s="1159">
        <f>第3期!AP114</f>
        <v/>
      </c>
      <c r="D82" s="1181" t="n"/>
      <c r="E82" s="1159">
        <f>C82-(第3期!AI$5*D11+第3期!AJ$5*H11+第3期!AK$5*L11+第3期!AL$5*P11+第3期!AI$6*T11+第3期!AJ$6*X11+第3期!AK$6*AB11+第3期!AL$6*AF11+第3期!AI$7*D46+第3期!AJ$7*H46+第3期!AK$7*L46+第3期!AL$7*P46+第3期!AI$8*T46+第3期!AJ$8*X46+第3期!AK$8*AB46+第3期!AL$8*AF46)-(G82/2)</f>
        <v/>
      </c>
      <c r="F82" s="1181" t="n"/>
      <c r="G82" s="1160" t="n"/>
      <c r="H82" s="1180" t="n"/>
      <c r="I82" s="1181" t="n"/>
      <c r="J82" s="1159">
        <f>RANK(E82,E$74:F$93,0)</f>
        <v/>
      </c>
    </row>
    <row r="83">
      <c r="B83" s="1159">
        <f>B12</f>
        <v/>
      </c>
      <c r="C83" s="1159">
        <f>第3期!AP115</f>
        <v/>
      </c>
      <c r="D83" s="1181" t="n"/>
      <c r="E83" s="1159">
        <f>C83-(第3期!AI$5*D12+第3期!AJ$5*H12+第3期!AK$5*L12+第3期!AL$5*P12+第3期!AI$6*T12+第3期!AJ$6*X12+第3期!AK$6*AB12+第3期!AL$6*AF12+第3期!AI$7*D47+第3期!AJ$7*H47+第3期!AK$7*L47+第3期!AL$7*P47+第3期!AI$8*T47+第3期!AJ$8*X47+第3期!AK$8*AB47+第3期!AL$8*AF47)-(G83/2)</f>
        <v/>
      </c>
      <c r="F83" s="1181" t="n"/>
      <c r="G83" s="1160" t="n"/>
      <c r="H83" s="1180" t="n"/>
      <c r="I83" s="1181" t="n"/>
      <c r="J83" s="1159">
        <f>RANK(E83,E$74:F$93,0)</f>
        <v/>
      </c>
    </row>
    <row r="84">
      <c r="B84" s="1159">
        <f>B13</f>
        <v/>
      </c>
      <c r="C84" s="1159">
        <f>第3期!AP116</f>
        <v/>
      </c>
      <c r="D84" s="1181" t="n"/>
      <c r="E84" s="1159">
        <f>C84-(第3期!AI$5*D13+第3期!AJ$5*H13+第3期!AK$5*L13+第3期!AL$5*P13+第3期!AI$6*T13+第3期!AJ$6*X13+第3期!AK$6*AB13+第3期!AL$6*AF13+第3期!AI$7*D48+第3期!AJ$7*H48+第3期!AK$7*L48+第3期!AL$7*P48+第3期!AI$8*T48+第3期!AJ$8*X48+第3期!AK$8*AB48+第3期!AL$8*AF48)-(G84/2)</f>
        <v/>
      </c>
      <c r="F84" s="1181" t="n"/>
      <c r="G84" s="1160" t="n"/>
      <c r="H84" s="1180" t="n"/>
      <c r="I84" s="1181" t="n"/>
      <c r="J84" s="1159">
        <f>RANK(E84,E$74:F$93,0)</f>
        <v/>
      </c>
    </row>
    <row r="85">
      <c r="B85" s="1159">
        <f>B14</f>
        <v/>
      </c>
      <c r="C85" s="1159">
        <f>第3期!AP117</f>
        <v/>
      </c>
      <c r="D85" s="1181" t="n"/>
      <c r="E85" s="1159">
        <f>C85-(第3期!AI$5*D14+第3期!AJ$5*H14+第3期!AK$5*L14+第3期!AL$5*P14+第3期!AI$6*T14+第3期!AJ$6*X14+第3期!AK$6*AB14+第3期!AL$6*AF14+第3期!AI$7*D49+第3期!AJ$7*H49+第3期!AK$7*L49+第3期!AL$7*P49+第3期!AI$8*T49+第3期!AJ$8*X49+第3期!AK$8*AB49+第3期!AL$8*AF49)-(G85/2)</f>
        <v/>
      </c>
      <c r="F85" s="1181" t="n"/>
      <c r="G85" s="1160" t="n"/>
      <c r="H85" s="1180" t="n"/>
      <c r="I85" s="1181" t="n"/>
      <c r="J85" s="1159">
        <f>RANK(E85,E$74:F$93,0)</f>
        <v/>
      </c>
    </row>
    <row r="86">
      <c r="B86" s="1159">
        <f>B15</f>
        <v/>
      </c>
      <c r="C86" s="1159">
        <f>第3期!AP118</f>
        <v/>
      </c>
      <c r="D86" s="1181" t="n"/>
      <c r="E86" s="1159">
        <f>C86-(第3期!AI$5*D15+第3期!AJ$5*H15+第3期!AK$5*L15+第3期!AL$5*P15+第3期!AI$6*T15+第3期!AJ$6*X15+第3期!AK$6*AB15+第3期!AL$6*AF15+第3期!AI$7*D50+第3期!AJ$7*H50+第3期!AK$7*L50+第3期!AL$7*P50+第3期!AI$8*T50+第3期!AJ$8*X50+第3期!AK$8*AB50+第3期!AL$8*AF50)-(G86/2)</f>
        <v/>
      </c>
      <c r="F86" s="1181" t="n"/>
      <c r="G86" s="1160" t="n"/>
      <c r="H86" s="1180" t="n"/>
      <c r="I86" s="1181" t="n"/>
      <c r="J86" s="1159">
        <f>RANK(E86,E$74:F$93,0)</f>
        <v/>
      </c>
    </row>
    <row r="87">
      <c r="B87" s="1159">
        <f>B16</f>
        <v/>
      </c>
      <c r="C87" s="1159">
        <f>第3期!AP119</f>
        <v/>
      </c>
      <c r="D87" s="1181" t="n"/>
      <c r="E87" s="1159">
        <f>C87-(第3期!AI$5*D16+第3期!AJ$5*H16+第3期!AK$5*L16+第3期!AL$5*P16+第3期!AI$6*T16+第3期!AJ$6*X16+第3期!AK$6*AB16+第3期!AL$6*AF16+第3期!AI$7*D51+第3期!AJ$7*H51+第3期!AK$7*L51+第3期!AL$7*P51+第3期!AI$8*T51+第3期!AJ$8*X51+第3期!AK$8*AB51+第3期!AL$8*AF51)-(G87/2)</f>
        <v/>
      </c>
      <c r="F87" s="1181" t="n"/>
      <c r="G87" s="1160" t="n"/>
      <c r="H87" s="1180" t="n"/>
      <c r="I87" s="1181" t="n"/>
      <c r="J87" s="1159">
        <f>RANK(E87,E$74:F$93,0)</f>
        <v/>
      </c>
    </row>
    <row r="88">
      <c r="B88" s="1159">
        <f>B17</f>
        <v/>
      </c>
      <c r="C88" s="1159">
        <f>第3期!AP120</f>
        <v/>
      </c>
      <c r="D88" s="1181" t="n"/>
      <c r="E88" s="1159">
        <f>C88-(第3期!AI$5*D17+第3期!AJ$5*H17+第3期!AK$5*L17+第3期!AL$5*P17+第3期!AI$6*T17+第3期!AJ$6*X17+第3期!AK$6*AB17+第3期!AL$6*AF17+第3期!AI$7*D52+第3期!AJ$7*H52+第3期!AK$7*L52+第3期!AL$7*P52+第3期!AI$8*T52+第3期!AJ$8*X52+第3期!AK$8*AB52+第3期!AL$8*AF52)-(G88/2)</f>
        <v/>
      </c>
      <c r="F88" s="1181" t="n"/>
      <c r="G88" s="1160" t="n"/>
      <c r="H88" s="1180" t="n"/>
      <c r="I88" s="1181" t="n"/>
      <c r="J88" s="1159">
        <f>RANK(E88,E$74:F$93,0)</f>
        <v/>
      </c>
    </row>
    <row r="89">
      <c r="B89" s="1159">
        <f>B18</f>
        <v/>
      </c>
      <c r="C89" s="1159">
        <f>第3期!AP121</f>
        <v/>
      </c>
      <c r="D89" s="1181" t="n"/>
      <c r="E89" s="1159">
        <f>C89-(第3期!AI$5*D18+第3期!AJ$5*H18+第3期!AK$5*L18+第3期!AL$5*P18+第3期!AI$6*T18+第3期!AJ$6*X18+第3期!AK$6*AB18+第3期!AL$6*AF18+第3期!AI$7*D53+第3期!AJ$7*H53+第3期!AK$7*L53+第3期!AL$7*P53+第3期!AI$8*T53+第3期!AJ$8*X53+第3期!AK$8*AB53+第3期!AL$8*AF53)-(G89/2)</f>
        <v/>
      </c>
      <c r="F89" s="1181" t="n"/>
      <c r="G89" s="1160" t="n"/>
      <c r="H89" s="1180" t="n"/>
      <c r="I89" s="1181" t="n"/>
      <c r="J89" s="1159">
        <f>RANK(E89,E$74:F$93,0)</f>
        <v/>
      </c>
    </row>
    <row r="90">
      <c r="B90" s="1159">
        <f>B19</f>
        <v/>
      </c>
      <c r="C90" s="1159">
        <f>第3期!AP122</f>
        <v/>
      </c>
      <c r="D90" s="1181" t="n"/>
      <c r="E90" s="1159">
        <f>C90-(第3期!AI$5*D19+第3期!AJ$5*H19+第3期!AK$5*L19+第3期!AL$5*P19+第3期!AI$6*T19+第3期!AJ$6*X19+第3期!AK$6*AB19+第3期!AL$6*AF19+第3期!AI$7*D54+第3期!AJ$7*H54+第3期!AK$7*L54+第3期!AL$7*P54+第3期!AI$8*T54+第3期!AJ$8*X54+第3期!AK$8*AB54+第3期!AL$8*AF54)-(G90/2)</f>
        <v/>
      </c>
      <c r="F90" s="1181" t="n"/>
      <c r="G90" s="1160" t="n"/>
      <c r="H90" s="1180" t="n"/>
      <c r="I90" s="1181" t="n"/>
      <c r="J90" s="1159">
        <f>RANK(E90,E$74:F$93,0)</f>
        <v/>
      </c>
    </row>
    <row r="91">
      <c r="B91" s="1159">
        <f>B20</f>
        <v/>
      </c>
      <c r="C91" s="1159">
        <f>第3期!AP123</f>
        <v/>
      </c>
      <c r="D91" s="1181" t="n"/>
      <c r="E91" s="1159">
        <f>C91-(第3期!AI$5*D20+第3期!AJ$5*H20+第3期!AK$5*L20+第3期!AL$5*P20+第3期!AI$6*T20+第3期!AJ$6*X20+第3期!AK$6*AB20+第3期!AL$6*AF20+第3期!AI$7*D55+第3期!AJ$7*H55+第3期!AK$7*L55+第3期!AL$7*P55+第3期!AI$8*T55+第3期!AJ$8*X55+第3期!AK$8*AB55+第3期!AL$8*AF55)-(G91/2)</f>
        <v/>
      </c>
      <c r="F91" s="1181" t="n"/>
      <c r="G91" s="1160" t="n"/>
      <c r="H91" s="1180" t="n"/>
      <c r="I91" s="1181" t="n"/>
      <c r="J91" s="1159">
        <f>RANK(E91,E$74:F$93,0)</f>
        <v/>
      </c>
    </row>
    <row r="92">
      <c r="B92" s="1159">
        <f>B21</f>
        <v/>
      </c>
      <c r="C92" s="1159">
        <f>第3期!AP124</f>
        <v/>
      </c>
      <c r="D92" s="1181" t="n"/>
      <c r="E92" s="1159">
        <f>C92-(第3期!AI$5*D21+第3期!AJ$5*H21+第3期!AK$5*L21+第3期!AL$5*P21+第3期!AI$6*T21+第3期!AJ$6*X21+第3期!AK$6*AB21+第3期!AL$6*AF21+第3期!AI$7*D56+第3期!AJ$7*H56+第3期!AK$7*L56+第3期!AL$7*P56+第3期!AI$8*T56+第3期!AJ$8*X56+第3期!AK$8*AB56+第3期!AL$8*AF56)-(G92/2)</f>
        <v/>
      </c>
      <c r="F92" s="1181" t="n"/>
      <c r="G92" s="1160" t="n"/>
      <c r="H92" s="1180" t="n"/>
      <c r="I92" s="1181" t="n"/>
      <c r="J92" s="1159">
        <f>RANK(E92,E$74:F$93,0)</f>
        <v/>
      </c>
    </row>
    <row r="93">
      <c r="B93" s="1159">
        <f>B22</f>
        <v/>
      </c>
      <c r="C93" s="1159">
        <f>第3期!AP125</f>
        <v/>
      </c>
      <c r="D93" s="1181" t="n"/>
      <c r="E93" s="1159">
        <f>C93-(第3期!AI$5*D22+第3期!AJ$5*H22+第3期!AK$5*L22+第3期!AL$5*P22+第3期!AI$6*T22+第3期!AJ$6*X22+第3期!AK$6*AB22+第3期!AL$6*AF22+第3期!AI$7*D57+第3期!AJ$7*H57+第3期!AK$7*L57+第3期!AL$7*P57+第3期!AI$8*T57+第3期!AJ$8*X57+第3期!AK$8*AB57+第3期!AL$8*AF57)-(G93/2)</f>
        <v/>
      </c>
      <c r="F93" s="1181" t="n"/>
      <c r="G93" s="1160" t="n"/>
      <c r="H93" s="1180" t="n"/>
      <c r="I93" s="1181" t="n"/>
      <c r="J93" s="1159">
        <f>RANK(E93,E$74:F$93,0)</f>
        <v/>
      </c>
    </row>
  </sheetData>
  <mergeCells count="77">
    <mergeCell ref="C36:R36"/>
    <mergeCell ref="C89:D89"/>
    <mergeCell ref="G87:I87"/>
    <mergeCell ref="S36:AH36"/>
    <mergeCell ref="C79:D79"/>
    <mergeCell ref="E79:F79"/>
    <mergeCell ref="B23:B24"/>
    <mergeCell ref="E87:F87"/>
    <mergeCell ref="G89:I89"/>
    <mergeCell ref="G79:I79"/>
    <mergeCell ref="C93:D93"/>
    <mergeCell ref="G88:I88"/>
    <mergeCell ref="G90:I90"/>
    <mergeCell ref="C76:D76"/>
    <mergeCell ref="C71:D73"/>
    <mergeCell ref="E91:F91"/>
    <mergeCell ref="E85:F85"/>
    <mergeCell ref="B64:C64"/>
    <mergeCell ref="G71:I73"/>
    <mergeCell ref="E75:F75"/>
    <mergeCell ref="E93:F93"/>
    <mergeCell ref="C83:D83"/>
    <mergeCell ref="B27:B28"/>
    <mergeCell ref="C92:D92"/>
    <mergeCell ref="B25:C25"/>
    <mergeCell ref="G78:I78"/>
    <mergeCell ref="G92:I92"/>
    <mergeCell ref="B58:B59"/>
    <mergeCell ref="J71:J73"/>
    <mergeCell ref="G80:I80"/>
    <mergeCell ref="C90:D90"/>
    <mergeCell ref="B29:C29"/>
    <mergeCell ref="E90:F90"/>
    <mergeCell ref="G81:I81"/>
    <mergeCell ref="C91:D91"/>
    <mergeCell ref="C82:D82"/>
    <mergeCell ref="E76:F76"/>
    <mergeCell ref="G82:I82"/>
    <mergeCell ref="C77:D77"/>
    <mergeCell ref="C86:D86"/>
    <mergeCell ref="G93:I93"/>
    <mergeCell ref="E83:F83"/>
    <mergeCell ref="G74:I74"/>
    <mergeCell ref="E92:F92"/>
    <mergeCell ref="G83:I83"/>
    <mergeCell ref="C85:D85"/>
    <mergeCell ref="S1:AH1"/>
    <mergeCell ref="C84:D84"/>
    <mergeCell ref="C75:D75"/>
    <mergeCell ref="B60:C60"/>
    <mergeCell ref="E84:F84"/>
    <mergeCell ref="C80:D80"/>
    <mergeCell ref="E78:F78"/>
    <mergeCell ref="E77:F77"/>
    <mergeCell ref="G84:I84"/>
    <mergeCell ref="E86:F86"/>
    <mergeCell ref="E80:F80"/>
    <mergeCell ref="E89:F89"/>
    <mergeCell ref="G86:I86"/>
    <mergeCell ref="E81:F81"/>
    <mergeCell ref="B62:B63"/>
    <mergeCell ref="E71:F73"/>
    <mergeCell ref="C74:D74"/>
    <mergeCell ref="C88:D88"/>
    <mergeCell ref="E88:F88"/>
    <mergeCell ref="E82:F82"/>
    <mergeCell ref="E74:F74"/>
    <mergeCell ref="G76:I76"/>
    <mergeCell ref="G91:I91"/>
    <mergeCell ref="G85:I85"/>
    <mergeCell ref="G75:I75"/>
    <mergeCell ref="B71:B73"/>
    <mergeCell ref="C1:R1"/>
    <mergeCell ref="G77:I77"/>
    <mergeCell ref="C81:D81"/>
    <mergeCell ref="C78:D78"/>
    <mergeCell ref="C87:D87"/>
  </mergeCells>
  <pageMargins left="0.75" right="0.75" top="1" bottom="1" header="0.5" footer="0.5"/>
</worksheet>
</file>

<file path=xl/worksheets/sheet34.xml><?xml version="1.0" encoding="utf-8"?>
<worksheet xmlns="http://schemas.openxmlformats.org/spreadsheetml/2006/main">
  <sheetPr codeName="Sheet30">
    <tabColor rgb="FFEDEDFF"/>
    <outlinePr summaryBelow="1" summaryRight="1"/>
    <pageSetUpPr/>
  </sheetPr>
  <dimension ref="B1:AH93"/>
  <sheetViews>
    <sheetView topLeftCell="A8" zoomScale="60" zoomScaleNormal="60" workbookViewId="0">
      <selection activeCell="G71" sqref="G71:I73"/>
    </sheetView>
  </sheetViews>
  <sheetFormatPr baseColWidth="8" defaultColWidth="8.90625" defaultRowHeight="14"/>
  <cols>
    <col width="1.81640625" customWidth="1" style="1178" min="1" max="1"/>
    <col width="15.81640625" customWidth="1" style="1178" min="2" max="2"/>
    <col width="12.81640625" customWidth="1" style="1178" min="3" max="34"/>
    <col width="13.54296875" customWidth="1" style="1178" min="35" max="35"/>
    <col width="12.36328125" customWidth="1" style="1178" min="36" max="36"/>
    <col width="10.1796875" customWidth="1" style="1178" min="37" max="37"/>
  </cols>
  <sheetData>
    <row r="1">
      <c r="B1" s="60" t="n"/>
      <c r="C1" s="1161" t="inlineStr">
        <is>
          <t>产品1</t>
        </is>
      </c>
      <c r="D1" s="1180" t="n"/>
      <c r="E1" s="1180" t="n"/>
      <c r="F1" s="1180" t="n"/>
      <c r="G1" s="1180" t="n"/>
      <c r="H1" s="1180" t="n"/>
      <c r="I1" s="1180" t="n"/>
      <c r="J1" s="1180" t="n"/>
      <c r="K1" s="1180" t="n"/>
      <c r="L1" s="1180" t="n"/>
      <c r="M1" s="1180" t="n"/>
      <c r="N1" s="1180" t="n"/>
      <c r="O1" s="1180" t="n"/>
      <c r="P1" s="1180" t="n"/>
      <c r="Q1" s="1180" t="n"/>
      <c r="R1" s="1181" t="n"/>
      <c r="S1" s="1161" t="inlineStr">
        <is>
          <t>产品2</t>
        </is>
      </c>
      <c r="T1" s="1180" t="n"/>
      <c r="U1" s="1180" t="n"/>
      <c r="V1" s="1180" t="n"/>
      <c r="W1" s="1180" t="n"/>
      <c r="X1" s="1180" t="n"/>
      <c r="Y1" s="1180" t="n"/>
      <c r="Z1" s="1180" t="n"/>
      <c r="AA1" s="1180" t="n"/>
      <c r="AB1" s="1180" t="n"/>
      <c r="AC1" s="1180" t="n"/>
      <c r="AD1" s="1180" t="n"/>
      <c r="AE1" s="1180" t="n"/>
      <c r="AF1" s="1180" t="n"/>
      <c r="AG1" s="1180" t="n"/>
      <c r="AH1" s="1181" t="n"/>
    </row>
    <row r="2" ht="15" customHeight="1" s="1178">
      <c r="B2" s="62" t="inlineStr">
        <is>
          <t>队伍名称</t>
        </is>
      </c>
      <c r="C2" s="63" t="inlineStr">
        <is>
          <t>市场1</t>
        </is>
      </c>
      <c r="D2" s="63" t="inlineStr">
        <is>
          <t>需求</t>
        </is>
      </c>
      <c r="E2" s="1483" t="inlineStr">
        <is>
          <t>研发等级排名</t>
        </is>
      </c>
      <c r="F2" s="65" t="inlineStr">
        <is>
          <t>工资系数排名</t>
        </is>
      </c>
      <c r="G2" s="63" t="inlineStr">
        <is>
          <t>市场2</t>
        </is>
      </c>
      <c r="H2" s="63" t="inlineStr">
        <is>
          <t>需求</t>
        </is>
      </c>
      <c r="I2" s="1483" t="inlineStr">
        <is>
          <t>研发等级排名</t>
        </is>
      </c>
      <c r="J2" s="65" t="inlineStr">
        <is>
          <t>工资系数排名</t>
        </is>
      </c>
      <c r="K2" s="63" t="inlineStr">
        <is>
          <t>市场3</t>
        </is>
      </c>
      <c r="L2" s="63" t="inlineStr">
        <is>
          <t>需求</t>
        </is>
      </c>
      <c r="M2" s="1483" t="inlineStr">
        <is>
          <t>研发等级排名</t>
        </is>
      </c>
      <c r="N2" s="65" t="inlineStr">
        <is>
          <t>工资系数排名</t>
        </is>
      </c>
      <c r="O2" s="63" t="inlineStr">
        <is>
          <t>市场4</t>
        </is>
      </c>
      <c r="P2" s="63" t="inlineStr">
        <is>
          <t>需求</t>
        </is>
      </c>
      <c r="Q2" s="1483" t="inlineStr">
        <is>
          <t>研发等级排名</t>
        </is>
      </c>
      <c r="R2" s="65" t="inlineStr">
        <is>
          <t>工资系数排名</t>
        </is>
      </c>
      <c r="S2" s="63" t="inlineStr">
        <is>
          <t>市场1</t>
        </is>
      </c>
      <c r="T2" s="63" t="inlineStr">
        <is>
          <t>需求</t>
        </is>
      </c>
      <c r="U2" s="1483" t="inlineStr">
        <is>
          <t>研发等级排名</t>
        </is>
      </c>
      <c r="V2" s="65" t="inlineStr">
        <is>
          <t>工资系数排名</t>
        </is>
      </c>
      <c r="W2" s="63" t="inlineStr">
        <is>
          <t>市场2</t>
        </is>
      </c>
      <c r="X2" s="63" t="inlineStr">
        <is>
          <t>需求</t>
        </is>
      </c>
      <c r="Y2" s="1483" t="inlineStr">
        <is>
          <t>研发等级排名</t>
        </is>
      </c>
      <c r="Z2" s="65" t="inlineStr">
        <is>
          <t>工资系数排名</t>
        </is>
      </c>
      <c r="AA2" s="63" t="inlineStr">
        <is>
          <t>市场3</t>
        </is>
      </c>
      <c r="AB2" s="63" t="inlineStr">
        <is>
          <t>需求</t>
        </is>
      </c>
      <c r="AC2" s="1483" t="inlineStr">
        <is>
          <t>研发等级排名</t>
        </is>
      </c>
      <c r="AD2" s="65" t="inlineStr">
        <is>
          <t>工资系数排名</t>
        </is>
      </c>
      <c r="AE2" s="63" t="inlineStr">
        <is>
          <t>市场4</t>
        </is>
      </c>
      <c r="AF2" s="63" t="inlineStr">
        <is>
          <t>需求</t>
        </is>
      </c>
      <c r="AG2" s="1483" t="inlineStr">
        <is>
          <t>研发等级排名</t>
        </is>
      </c>
      <c r="AH2" s="65" t="inlineStr">
        <is>
          <t>工资系数排名</t>
        </is>
      </c>
    </row>
    <row r="3">
      <c r="B3" s="1161">
        <f>第4期!AN37</f>
        <v/>
      </c>
      <c r="C3" s="66">
        <f>第4期!AO37</f>
        <v/>
      </c>
      <c r="D3" s="67">
        <f>第4期!BG7</f>
        <v/>
      </c>
      <c r="E3" s="68">
        <f>VLOOKUP($B3,第4期!$AN$84:$AY$103,8,0)</f>
        <v/>
      </c>
      <c r="F3" s="68">
        <f>VLOOKUP($B3,第4期!$AN$84:$AY$103,7,0)</f>
        <v/>
      </c>
      <c r="G3" s="66">
        <f>第4期!AP37</f>
        <v/>
      </c>
      <c r="H3" s="67">
        <f>第4期!BH7</f>
        <v/>
      </c>
      <c r="I3" s="68">
        <f>VLOOKUP($B3,第4期!$AN$84:$AY$103,8,0)</f>
        <v/>
      </c>
      <c r="J3" s="68">
        <f>VLOOKUP($B3,第4期!$AN$84:$AY$103,7,0)</f>
        <v/>
      </c>
      <c r="K3" s="66">
        <f>第4期!AQ37</f>
        <v/>
      </c>
      <c r="L3" s="67">
        <f>第4期!BI7</f>
        <v/>
      </c>
      <c r="M3" s="68">
        <f>VLOOKUP($B3,第4期!$AN$84:$AY$103,8,0)</f>
        <v/>
      </c>
      <c r="N3" s="68">
        <f>VLOOKUP($B3,第4期!$AN$84:$AY$103,7,0)</f>
        <v/>
      </c>
      <c r="O3" s="66">
        <f>第4期!AR37</f>
        <v/>
      </c>
      <c r="P3" s="67">
        <f>第4期!BJ7</f>
        <v/>
      </c>
      <c r="Q3" s="68">
        <f>VLOOKUP($B3,第4期!$AN$84:$AY$103,8,0)</f>
        <v/>
      </c>
      <c r="R3" s="68">
        <f>VLOOKUP($B3,第4期!$AN$84:$AY$103,7,0)</f>
        <v/>
      </c>
      <c r="S3" s="66">
        <f>第4期!AS37</f>
        <v/>
      </c>
      <c r="T3" s="67">
        <f>第4期!BK7</f>
        <v/>
      </c>
      <c r="U3" s="68">
        <f>VLOOKUP($B3,第4期!$AN$84:$AY$103,8,0)</f>
        <v/>
      </c>
      <c r="V3" s="68">
        <f>VLOOKUP($B3,第4期!$AN$84:$AY$103,7,0)</f>
        <v/>
      </c>
      <c r="W3" s="66">
        <f>第4期!AT37</f>
        <v/>
      </c>
      <c r="X3" s="67">
        <f>第4期!BL7</f>
        <v/>
      </c>
      <c r="Y3" s="68">
        <f>VLOOKUP($B3,第4期!$AN$84:$AY$103,8,0)</f>
        <v/>
      </c>
      <c r="Z3" s="68">
        <f>VLOOKUP($B3,第4期!$AN$84:$AY$103,7,0)</f>
        <v/>
      </c>
      <c r="AA3" s="66">
        <f>第4期!AU37</f>
        <v/>
      </c>
      <c r="AB3" s="67">
        <f>第4期!BM7</f>
        <v/>
      </c>
      <c r="AC3" s="68">
        <f>VLOOKUP($B3,第4期!$AN$84:$AY$103,8,0)</f>
        <v/>
      </c>
      <c r="AD3" s="68">
        <f>VLOOKUP($B3,第4期!$AN$84:$AY$103,7,0)</f>
        <v/>
      </c>
      <c r="AE3" s="66">
        <f>第4期!AV37</f>
        <v/>
      </c>
      <c r="AF3" s="67">
        <f>第4期!BN7</f>
        <v/>
      </c>
      <c r="AG3" s="68">
        <f>VLOOKUP($B3,第4期!$AN$84:$AY$103,8,0)</f>
        <v/>
      </c>
      <c r="AH3" s="68">
        <f>VLOOKUP($B3,第4期!$AN$84:$AY$103,7,0)</f>
        <v/>
      </c>
    </row>
    <row r="4">
      <c r="B4" s="1161">
        <f>第4期!AN38</f>
        <v/>
      </c>
      <c r="C4" s="66">
        <f>第4期!AO38</f>
        <v/>
      </c>
      <c r="D4" s="67">
        <f>第4期!BG8</f>
        <v/>
      </c>
      <c r="E4" s="68">
        <f>VLOOKUP($B4,第4期!$AN$84:$AY$103,8,0)</f>
        <v/>
      </c>
      <c r="F4" s="68">
        <f>VLOOKUP($B4,第4期!$AN$84:$AY$103,7,0)</f>
        <v/>
      </c>
      <c r="G4" s="66">
        <f>第4期!AP38</f>
        <v/>
      </c>
      <c r="H4" s="67">
        <f>第4期!BH8</f>
        <v/>
      </c>
      <c r="I4" s="68">
        <f>VLOOKUP($B4,第4期!$AN$84:$AY$103,8,0)</f>
        <v/>
      </c>
      <c r="J4" s="68">
        <f>VLOOKUP($B4,第4期!$AN$84:$AY$103,7,0)</f>
        <v/>
      </c>
      <c r="K4" s="66">
        <f>第4期!AQ38</f>
        <v/>
      </c>
      <c r="L4" s="67">
        <f>第4期!BI8</f>
        <v/>
      </c>
      <c r="M4" s="68">
        <f>VLOOKUP($B4,第4期!$AN$84:$AY$103,8,0)</f>
        <v/>
      </c>
      <c r="N4" s="68">
        <f>VLOOKUP($B4,第4期!$AN$84:$AY$103,7,0)</f>
        <v/>
      </c>
      <c r="O4" s="66">
        <f>第4期!AR38</f>
        <v/>
      </c>
      <c r="P4" s="67">
        <f>第4期!BJ8</f>
        <v/>
      </c>
      <c r="Q4" s="68">
        <f>VLOOKUP($B4,第4期!$AN$84:$AY$103,8,0)</f>
        <v/>
      </c>
      <c r="R4" s="68">
        <f>VLOOKUP($B4,第4期!$AN$84:$AY$103,7,0)</f>
        <v/>
      </c>
      <c r="S4" s="66">
        <f>第4期!AS38</f>
        <v/>
      </c>
      <c r="T4" s="67">
        <f>第4期!BK8</f>
        <v/>
      </c>
      <c r="U4" s="68">
        <f>VLOOKUP($B4,第4期!$AN$84:$AY$103,8,0)</f>
        <v/>
      </c>
      <c r="V4" s="68">
        <f>VLOOKUP($B4,第4期!$AN$84:$AY$103,7,0)</f>
        <v/>
      </c>
      <c r="W4" s="66">
        <f>第4期!AT38</f>
        <v/>
      </c>
      <c r="X4" s="67">
        <f>第4期!BL8</f>
        <v/>
      </c>
      <c r="Y4" s="68">
        <f>VLOOKUP($B4,第4期!$AN$84:$AY$103,8,0)</f>
        <v/>
      </c>
      <c r="Z4" s="68">
        <f>VLOOKUP($B4,第4期!$AN$84:$AY$103,7,0)</f>
        <v/>
      </c>
      <c r="AA4" s="66">
        <f>第4期!AU38</f>
        <v/>
      </c>
      <c r="AB4" s="67">
        <f>第4期!BM8</f>
        <v/>
      </c>
      <c r="AC4" s="68">
        <f>VLOOKUP($B4,第4期!$AN$84:$AY$103,8,0)</f>
        <v/>
      </c>
      <c r="AD4" s="68">
        <f>VLOOKUP($B4,第4期!$AN$84:$AY$103,7,0)</f>
        <v/>
      </c>
      <c r="AE4" s="66">
        <f>第4期!AV38</f>
        <v/>
      </c>
      <c r="AF4" s="67">
        <f>第4期!BN8</f>
        <v/>
      </c>
      <c r="AG4" s="68">
        <f>VLOOKUP($B4,第4期!$AN$84:$AY$103,8,0)</f>
        <v/>
      </c>
      <c r="AH4" s="68">
        <f>VLOOKUP($B4,第4期!$AN$84:$AY$103,7,0)</f>
        <v/>
      </c>
    </row>
    <row r="5">
      <c r="B5" s="1161">
        <f>第4期!AN39</f>
        <v/>
      </c>
      <c r="C5" s="66">
        <f>第4期!AO39</f>
        <v/>
      </c>
      <c r="D5" s="67">
        <f>第4期!BG9</f>
        <v/>
      </c>
      <c r="E5" s="68">
        <f>VLOOKUP($B5,第4期!$AN$84:$AY$103,8,0)</f>
        <v/>
      </c>
      <c r="F5" s="68">
        <f>VLOOKUP($B5,第4期!$AN$84:$AY$103,7,0)</f>
        <v/>
      </c>
      <c r="G5" s="66">
        <f>第4期!AP39</f>
        <v/>
      </c>
      <c r="H5" s="67">
        <f>第4期!BH9</f>
        <v/>
      </c>
      <c r="I5" s="68">
        <f>VLOOKUP($B5,第4期!$AN$84:$AY$103,8,0)</f>
        <v/>
      </c>
      <c r="J5" s="68">
        <f>VLOOKUP($B5,第4期!$AN$84:$AY$103,7,0)</f>
        <v/>
      </c>
      <c r="K5" s="66">
        <f>第4期!AQ39</f>
        <v/>
      </c>
      <c r="L5" s="67">
        <f>第4期!BI9</f>
        <v/>
      </c>
      <c r="M5" s="68">
        <f>VLOOKUP($B5,第4期!$AN$84:$AY$103,8,0)</f>
        <v/>
      </c>
      <c r="N5" s="68">
        <f>VLOOKUP($B5,第4期!$AN$84:$AY$103,7,0)</f>
        <v/>
      </c>
      <c r="O5" s="66">
        <f>第4期!AR39</f>
        <v/>
      </c>
      <c r="P5" s="67">
        <f>第4期!BJ9</f>
        <v/>
      </c>
      <c r="Q5" s="68">
        <f>VLOOKUP($B5,第4期!$AN$84:$AY$103,8,0)</f>
        <v/>
      </c>
      <c r="R5" s="68">
        <f>VLOOKUP($B5,第4期!$AN$84:$AY$103,7,0)</f>
        <v/>
      </c>
      <c r="S5" s="66">
        <f>第4期!AS39</f>
        <v/>
      </c>
      <c r="T5" s="67">
        <f>第4期!BK9</f>
        <v/>
      </c>
      <c r="U5" s="68">
        <f>VLOOKUP($B5,第4期!$AN$84:$AY$103,8,0)</f>
        <v/>
      </c>
      <c r="V5" s="68">
        <f>VLOOKUP($B5,第4期!$AN$84:$AY$103,7,0)</f>
        <v/>
      </c>
      <c r="W5" s="66">
        <f>第4期!AT39</f>
        <v/>
      </c>
      <c r="X5" s="67">
        <f>第4期!BL9</f>
        <v/>
      </c>
      <c r="Y5" s="68">
        <f>VLOOKUP($B5,第4期!$AN$84:$AY$103,8,0)</f>
        <v/>
      </c>
      <c r="Z5" s="68">
        <f>VLOOKUP($B5,第4期!$AN$84:$AY$103,7,0)</f>
        <v/>
      </c>
      <c r="AA5" s="66">
        <f>第4期!AU39</f>
        <v/>
      </c>
      <c r="AB5" s="67">
        <f>第4期!BM9</f>
        <v/>
      </c>
      <c r="AC5" s="68">
        <f>VLOOKUP($B5,第4期!$AN$84:$AY$103,8,0)</f>
        <v/>
      </c>
      <c r="AD5" s="68">
        <f>VLOOKUP($B5,第4期!$AN$84:$AY$103,7,0)</f>
        <v/>
      </c>
      <c r="AE5" s="66">
        <f>第4期!AV39</f>
        <v/>
      </c>
      <c r="AF5" s="67">
        <f>第4期!BN9</f>
        <v/>
      </c>
      <c r="AG5" s="68">
        <f>VLOOKUP($B5,第4期!$AN$84:$AY$103,8,0)</f>
        <v/>
      </c>
      <c r="AH5" s="68">
        <f>VLOOKUP($B5,第4期!$AN$84:$AY$103,7,0)</f>
        <v/>
      </c>
    </row>
    <row r="6">
      <c r="B6" s="1161">
        <f>第4期!AN40</f>
        <v/>
      </c>
      <c r="C6" s="66">
        <f>第4期!AO40</f>
        <v/>
      </c>
      <c r="D6" s="67">
        <f>第4期!BG10</f>
        <v/>
      </c>
      <c r="E6" s="68">
        <f>VLOOKUP($B6,第4期!$AN$84:$AY$103,8,0)</f>
        <v/>
      </c>
      <c r="F6" s="68">
        <f>VLOOKUP($B6,第4期!$AN$84:$AY$103,7,0)</f>
        <v/>
      </c>
      <c r="G6" s="66">
        <f>第4期!AP40</f>
        <v/>
      </c>
      <c r="H6" s="67">
        <f>第4期!BH10</f>
        <v/>
      </c>
      <c r="I6" s="68">
        <f>VLOOKUP($B6,第4期!$AN$84:$AY$103,8,0)</f>
        <v/>
      </c>
      <c r="J6" s="68">
        <f>VLOOKUP($B6,第4期!$AN$84:$AY$103,7,0)</f>
        <v/>
      </c>
      <c r="K6" s="66">
        <f>第4期!AQ40</f>
        <v/>
      </c>
      <c r="L6" s="67">
        <f>第4期!BI10</f>
        <v/>
      </c>
      <c r="M6" s="68">
        <f>VLOOKUP($B6,第4期!$AN$84:$AY$103,8,0)</f>
        <v/>
      </c>
      <c r="N6" s="68">
        <f>VLOOKUP($B6,第4期!$AN$84:$AY$103,7,0)</f>
        <v/>
      </c>
      <c r="O6" s="66">
        <f>第4期!AR40</f>
        <v/>
      </c>
      <c r="P6" s="67">
        <f>第4期!BJ10</f>
        <v/>
      </c>
      <c r="Q6" s="68">
        <f>VLOOKUP($B6,第4期!$AN$84:$AY$103,8,0)</f>
        <v/>
      </c>
      <c r="R6" s="68">
        <f>VLOOKUP($B6,第4期!$AN$84:$AY$103,7,0)</f>
        <v/>
      </c>
      <c r="S6" s="66">
        <f>第4期!AS40</f>
        <v/>
      </c>
      <c r="T6" s="67">
        <f>第4期!BK10</f>
        <v/>
      </c>
      <c r="U6" s="68">
        <f>VLOOKUP($B6,第4期!$AN$84:$AY$103,8,0)</f>
        <v/>
      </c>
      <c r="V6" s="68">
        <f>VLOOKUP($B6,第4期!$AN$84:$AY$103,7,0)</f>
        <v/>
      </c>
      <c r="W6" s="66">
        <f>第4期!AT40</f>
        <v/>
      </c>
      <c r="X6" s="67">
        <f>第4期!BL10</f>
        <v/>
      </c>
      <c r="Y6" s="68">
        <f>VLOOKUP($B6,第4期!$AN$84:$AY$103,8,0)</f>
        <v/>
      </c>
      <c r="Z6" s="68">
        <f>VLOOKUP($B6,第4期!$AN$84:$AY$103,7,0)</f>
        <v/>
      </c>
      <c r="AA6" s="66">
        <f>第4期!AU40</f>
        <v/>
      </c>
      <c r="AB6" s="67">
        <f>第4期!BM10</f>
        <v/>
      </c>
      <c r="AC6" s="68">
        <f>VLOOKUP($B6,第4期!$AN$84:$AY$103,8,0)</f>
        <v/>
      </c>
      <c r="AD6" s="68">
        <f>VLOOKUP($B6,第4期!$AN$84:$AY$103,7,0)</f>
        <v/>
      </c>
      <c r="AE6" s="66">
        <f>第4期!AV40</f>
        <v/>
      </c>
      <c r="AF6" s="67">
        <f>第4期!BN10</f>
        <v/>
      </c>
      <c r="AG6" s="68">
        <f>VLOOKUP($B6,第4期!$AN$84:$AY$103,8,0)</f>
        <v/>
      </c>
      <c r="AH6" s="68">
        <f>VLOOKUP($B6,第4期!$AN$84:$AY$103,7,0)</f>
        <v/>
      </c>
    </row>
    <row r="7">
      <c r="B7" s="1161">
        <f>第4期!AN41</f>
        <v/>
      </c>
      <c r="C7" s="66">
        <f>第4期!AO41</f>
        <v/>
      </c>
      <c r="D7" s="67">
        <f>第4期!BG11</f>
        <v/>
      </c>
      <c r="E7" s="68">
        <f>VLOOKUP($B7,第4期!$AN$84:$AY$103,8,0)</f>
        <v/>
      </c>
      <c r="F7" s="68">
        <f>VLOOKUP($B7,第4期!$AN$84:$AY$103,7,0)</f>
        <v/>
      </c>
      <c r="G7" s="66">
        <f>第4期!AP41</f>
        <v/>
      </c>
      <c r="H7" s="67">
        <f>第4期!BH11</f>
        <v/>
      </c>
      <c r="I7" s="68">
        <f>VLOOKUP($B7,第4期!$AN$84:$AY$103,8,0)</f>
        <v/>
      </c>
      <c r="J7" s="68">
        <f>VLOOKUP($B7,第4期!$AN$84:$AY$103,7,0)</f>
        <v/>
      </c>
      <c r="K7" s="66">
        <f>第4期!AQ41</f>
        <v/>
      </c>
      <c r="L7" s="67">
        <f>第4期!BI11</f>
        <v/>
      </c>
      <c r="M7" s="68">
        <f>VLOOKUP($B7,第4期!$AN$84:$AY$103,8,0)</f>
        <v/>
      </c>
      <c r="N7" s="68">
        <f>VLOOKUP($B7,第4期!$AN$84:$AY$103,7,0)</f>
        <v/>
      </c>
      <c r="O7" s="66">
        <f>第4期!AR41</f>
        <v/>
      </c>
      <c r="P7" s="67">
        <f>第4期!BJ11</f>
        <v/>
      </c>
      <c r="Q7" s="68">
        <f>VLOOKUP($B7,第4期!$AN$84:$AY$103,8,0)</f>
        <v/>
      </c>
      <c r="R7" s="68">
        <f>VLOOKUP($B7,第4期!$AN$84:$AY$103,7,0)</f>
        <v/>
      </c>
      <c r="S7" s="66">
        <f>第4期!AS41</f>
        <v/>
      </c>
      <c r="T7" s="67">
        <f>第4期!BK11</f>
        <v/>
      </c>
      <c r="U7" s="68">
        <f>VLOOKUP($B7,第4期!$AN$84:$AY$103,8,0)</f>
        <v/>
      </c>
      <c r="V7" s="68">
        <f>VLOOKUP($B7,第4期!$AN$84:$AY$103,7,0)</f>
        <v/>
      </c>
      <c r="W7" s="66">
        <f>第4期!AT41</f>
        <v/>
      </c>
      <c r="X7" s="67">
        <f>第4期!BL11</f>
        <v/>
      </c>
      <c r="Y7" s="68">
        <f>VLOOKUP($B7,第4期!$AN$84:$AY$103,8,0)</f>
        <v/>
      </c>
      <c r="Z7" s="68">
        <f>VLOOKUP($B7,第4期!$AN$84:$AY$103,7,0)</f>
        <v/>
      </c>
      <c r="AA7" s="66">
        <f>第4期!AU41</f>
        <v/>
      </c>
      <c r="AB7" s="67">
        <f>第4期!BM11</f>
        <v/>
      </c>
      <c r="AC7" s="68">
        <f>VLOOKUP($B7,第4期!$AN$84:$AY$103,8,0)</f>
        <v/>
      </c>
      <c r="AD7" s="68">
        <f>VLOOKUP($B7,第4期!$AN$84:$AY$103,7,0)</f>
        <v/>
      </c>
      <c r="AE7" s="66">
        <f>第4期!AV41</f>
        <v/>
      </c>
      <c r="AF7" s="67">
        <f>第4期!BN11</f>
        <v/>
      </c>
      <c r="AG7" s="68">
        <f>VLOOKUP($B7,第4期!$AN$84:$AY$103,8,0)</f>
        <v/>
      </c>
      <c r="AH7" s="68">
        <f>VLOOKUP($B7,第4期!$AN$84:$AY$103,7,0)</f>
        <v/>
      </c>
    </row>
    <row r="8">
      <c r="B8" s="1161">
        <f>第4期!AN42</f>
        <v/>
      </c>
      <c r="C8" s="66">
        <f>第4期!AO42</f>
        <v/>
      </c>
      <c r="D8" s="67">
        <f>第4期!BG12</f>
        <v/>
      </c>
      <c r="E8" s="68">
        <f>VLOOKUP($B8,第4期!$AN$84:$AY$103,8,0)</f>
        <v/>
      </c>
      <c r="F8" s="68">
        <f>VLOOKUP($B8,第4期!$AN$84:$AY$103,7,0)</f>
        <v/>
      </c>
      <c r="G8" s="66">
        <f>第4期!AP42</f>
        <v/>
      </c>
      <c r="H8" s="67">
        <f>第4期!BH12</f>
        <v/>
      </c>
      <c r="I8" s="68">
        <f>VLOOKUP($B8,第4期!$AN$84:$AY$103,8,0)</f>
        <v/>
      </c>
      <c r="J8" s="68">
        <f>VLOOKUP($B8,第4期!$AN$84:$AY$103,7,0)</f>
        <v/>
      </c>
      <c r="K8" s="66">
        <f>第4期!AQ42</f>
        <v/>
      </c>
      <c r="L8" s="67">
        <f>第4期!BI12</f>
        <v/>
      </c>
      <c r="M8" s="68">
        <f>VLOOKUP($B8,第4期!$AN$84:$AY$103,8,0)</f>
        <v/>
      </c>
      <c r="N8" s="68">
        <f>VLOOKUP($B8,第4期!$AN$84:$AY$103,7,0)</f>
        <v/>
      </c>
      <c r="O8" s="66">
        <f>第4期!AR42</f>
        <v/>
      </c>
      <c r="P8" s="67">
        <f>第4期!BJ12</f>
        <v/>
      </c>
      <c r="Q8" s="68">
        <f>VLOOKUP($B8,第4期!$AN$84:$AY$103,8,0)</f>
        <v/>
      </c>
      <c r="R8" s="68">
        <f>VLOOKUP($B8,第4期!$AN$84:$AY$103,7,0)</f>
        <v/>
      </c>
      <c r="S8" s="66">
        <f>第4期!AS42</f>
        <v/>
      </c>
      <c r="T8" s="67">
        <f>第4期!BK12</f>
        <v/>
      </c>
      <c r="U8" s="68">
        <f>VLOOKUP($B8,第4期!$AN$84:$AY$103,8,0)</f>
        <v/>
      </c>
      <c r="V8" s="68">
        <f>VLOOKUP($B8,第4期!$AN$84:$AY$103,7,0)</f>
        <v/>
      </c>
      <c r="W8" s="66">
        <f>第4期!AT42</f>
        <v/>
      </c>
      <c r="X8" s="67">
        <f>第4期!BL12</f>
        <v/>
      </c>
      <c r="Y8" s="68">
        <f>VLOOKUP($B8,第4期!$AN$84:$AY$103,8,0)</f>
        <v/>
      </c>
      <c r="Z8" s="68">
        <f>VLOOKUP($B8,第4期!$AN$84:$AY$103,7,0)</f>
        <v/>
      </c>
      <c r="AA8" s="66">
        <f>第4期!AU42</f>
        <v/>
      </c>
      <c r="AB8" s="67">
        <f>第4期!BM12</f>
        <v/>
      </c>
      <c r="AC8" s="68">
        <f>VLOOKUP($B8,第4期!$AN$84:$AY$103,8,0)</f>
        <v/>
      </c>
      <c r="AD8" s="68">
        <f>VLOOKUP($B8,第4期!$AN$84:$AY$103,7,0)</f>
        <v/>
      </c>
      <c r="AE8" s="66">
        <f>第4期!AV42</f>
        <v/>
      </c>
      <c r="AF8" s="67">
        <f>第4期!BN12</f>
        <v/>
      </c>
      <c r="AG8" s="68">
        <f>VLOOKUP($B8,第4期!$AN$84:$AY$103,8,0)</f>
        <v/>
      </c>
      <c r="AH8" s="68">
        <f>VLOOKUP($B8,第4期!$AN$84:$AY$103,7,0)</f>
        <v/>
      </c>
    </row>
    <row r="9">
      <c r="B9" s="1161">
        <f>第4期!AN43</f>
        <v/>
      </c>
      <c r="C9" s="66">
        <f>第4期!AO43</f>
        <v/>
      </c>
      <c r="D9" s="67">
        <f>第4期!BG13</f>
        <v/>
      </c>
      <c r="E9" s="68">
        <f>VLOOKUP($B9,第4期!$AN$84:$AY$103,8,0)</f>
        <v/>
      </c>
      <c r="F9" s="68">
        <f>VLOOKUP($B9,第4期!$AN$84:$AY$103,7,0)</f>
        <v/>
      </c>
      <c r="G9" s="66">
        <f>第4期!AP43</f>
        <v/>
      </c>
      <c r="H9" s="67">
        <f>第4期!BH13</f>
        <v/>
      </c>
      <c r="I9" s="68">
        <f>VLOOKUP($B9,第4期!$AN$84:$AY$103,8,0)</f>
        <v/>
      </c>
      <c r="J9" s="68">
        <f>VLOOKUP($B9,第4期!$AN$84:$AY$103,7,0)</f>
        <v/>
      </c>
      <c r="K9" s="66">
        <f>第4期!AQ43</f>
        <v/>
      </c>
      <c r="L9" s="67">
        <f>第4期!BI13</f>
        <v/>
      </c>
      <c r="M9" s="68">
        <f>VLOOKUP($B9,第4期!$AN$84:$AY$103,8,0)</f>
        <v/>
      </c>
      <c r="N9" s="68">
        <f>VLOOKUP($B9,第4期!$AN$84:$AY$103,7,0)</f>
        <v/>
      </c>
      <c r="O9" s="66">
        <f>第4期!AR43</f>
        <v/>
      </c>
      <c r="P9" s="67">
        <f>第4期!BJ13</f>
        <v/>
      </c>
      <c r="Q9" s="68">
        <f>VLOOKUP($B9,第4期!$AN$84:$AY$103,8,0)</f>
        <v/>
      </c>
      <c r="R9" s="68">
        <f>VLOOKUP($B9,第4期!$AN$84:$AY$103,7,0)</f>
        <v/>
      </c>
      <c r="S9" s="66">
        <f>第4期!AS43</f>
        <v/>
      </c>
      <c r="T9" s="67">
        <f>第4期!BK13</f>
        <v/>
      </c>
      <c r="U9" s="68">
        <f>VLOOKUP($B9,第4期!$AN$84:$AY$103,8,0)</f>
        <v/>
      </c>
      <c r="V9" s="68">
        <f>VLOOKUP($B9,第4期!$AN$84:$AY$103,7,0)</f>
        <v/>
      </c>
      <c r="W9" s="66">
        <f>第4期!AT43</f>
        <v/>
      </c>
      <c r="X9" s="67">
        <f>第4期!BL13</f>
        <v/>
      </c>
      <c r="Y9" s="68">
        <f>VLOOKUP($B9,第4期!$AN$84:$AY$103,8,0)</f>
        <v/>
      </c>
      <c r="Z9" s="68">
        <f>VLOOKUP($B9,第4期!$AN$84:$AY$103,7,0)</f>
        <v/>
      </c>
      <c r="AA9" s="66">
        <f>第4期!AU43</f>
        <v/>
      </c>
      <c r="AB9" s="67">
        <f>第4期!BM13</f>
        <v/>
      </c>
      <c r="AC9" s="68">
        <f>VLOOKUP($B9,第4期!$AN$84:$AY$103,8,0)</f>
        <v/>
      </c>
      <c r="AD9" s="68">
        <f>VLOOKUP($B9,第4期!$AN$84:$AY$103,7,0)</f>
        <v/>
      </c>
      <c r="AE9" s="66">
        <f>第4期!AV43</f>
        <v/>
      </c>
      <c r="AF9" s="67">
        <f>第4期!BN13</f>
        <v/>
      </c>
      <c r="AG9" s="68">
        <f>VLOOKUP($B9,第4期!$AN$84:$AY$103,8,0)</f>
        <v/>
      </c>
      <c r="AH9" s="68">
        <f>VLOOKUP($B9,第4期!$AN$84:$AY$103,7,0)</f>
        <v/>
      </c>
    </row>
    <row r="10">
      <c r="B10" s="1161">
        <f>第4期!AN44</f>
        <v/>
      </c>
      <c r="C10" s="66">
        <f>第4期!AO44</f>
        <v/>
      </c>
      <c r="D10" s="67">
        <f>第4期!BG14</f>
        <v/>
      </c>
      <c r="E10" s="68">
        <f>VLOOKUP($B10,第4期!$AN$84:$AY$103,8,0)</f>
        <v/>
      </c>
      <c r="F10" s="68">
        <f>VLOOKUP($B10,第4期!$AN$84:$AY$103,7,0)</f>
        <v/>
      </c>
      <c r="G10" s="66">
        <f>第4期!AP44</f>
        <v/>
      </c>
      <c r="H10" s="67">
        <f>第4期!BH14</f>
        <v/>
      </c>
      <c r="I10" s="68">
        <f>VLOOKUP($B10,第4期!$AN$84:$AY$103,8,0)</f>
        <v/>
      </c>
      <c r="J10" s="68">
        <f>VLOOKUP($B10,第4期!$AN$84:$AY$103,7,0)</f>
        <v/>
      </c>
      <c r="K10" s="66">
        <f>第4期!AQ44</f>
        <v/>
      </c>
      <c r="L10" s="67">
        <f>第4期!BI14</f>
        <v/>
      </c>
      <c r="M10" s="68">
        <f>VLOOKUP($B10,第4期!$AN$84:$AY$103,8,0)</f>
        <v/>
      </c>
      <c r="N10" s="68">
        <f>VLOOKUP($B10,第4期!$AN$84:$AY$103,7,0)</f>
        <v/>
      </c>
      <c r="O10" s="66">
        <f>第4期!AR44</f>
        <v/>
      </c>
      <c r="P10" s="67">
        <f>第4期!BJ14</f>
        <v/>
      </c>
      <c r="Q10" s="68">
        <f>VLOOKUP($B10,第4期!$AN$84:$AY$103,8,0)</f>
        <v/>
      </c>
      <c r="R10" s="68">
        <f>VLOOKUP($B10,第4期!$AN$84:$AY$103,7,0)</f>
        <v/>
      </c>
      <c r="S10" s="66">
        <f>第4期!AS44</f>
        <v/>
      </c>
      <c r="T10" s="67">
        <f>第4期!BK14</f>
        <v/>
      </c>
      <c r="U10" s="68">
        <f>VLOOKUP($B10,第4期!$AN$84:$AY$103,8,0)</f>
        <v/>
      </c>
      <c r="V10" s="68">
        <f>VLOOKUP($B10,第4期!$AN$84:$AY$103,7,0)</f>
        <v/>
      </c>
      <c r="W10" s="66">
        <f>第4期!AT44</f>
        <v/>
      </c>
      <c r="X10" s="67">
        <f>第4期!BL14</f>
        <v/>
      </c>
      <c r="Y10" s="68">
        <f>VLOOKUP($B10,第4期!$AN$84:$AY$103,8,0)</f>
        <v/>
      </c>
      <c r="Z10" s="68">
        <f>VLOOKUP($B10,第4期!$AN$84:$AY$103,7,0)</f>
        <v/>
      </c>
      <c r="AA10" s="66">
        <f>第4期!AU44</f>
        <v/>
      </c>
      <c r="AB10" s="67">
        <f>第4期!BM14</f>
        <v/>
      </c>
      <c r="AC10" s="68">
        <f>VLOOKUP($B10,第4期!$AN$84:$AY$103,8,0)</f>
        <v/>
      </c>
      <c r="AD10" s="68">
        <f>VLOOKUP($B10,第4期!$AN$84:$AY$103,7,0)</f>
        <v/>
      </c>
      <c r="AE10" s="66">
        <f>第4期!AV44</f>
        <v/>
      </c>
      <c r="AF10" s="67">
        <f>第4期!BN14</f>
        <v/>
      </c>
      <c r="AG10" s="68">
        <f>VLOOKUP($B10,第4期!$AN$84:$AY$103,8,0)</f>
        <v/>
      </c>
      <c r="AH10" s="68">
        <f>VLOOKUP($B10,第4期!$AN$84:$AY$103,7,0)</f>
        <v/>
      </c>
    </row>
    <row r="11">
      <c r="B11" s="1161">
        <f>第4期!AN45</f>
        <v/>
      </c>
      <c r="C11" s="66">
        <f>第4期!AO45</f>
        <v/>
      </c>
      <c r="D11" s="67">
        <f>第4期!BG15</f>
        <v/>
      </c>
      <c r="E11" s="68">
        <f>VLOOKUP($B11,第4期!$AN$84:$AY$103,8,0)</f>
        <v/>
      </c>
      <c r="F11" s="68">
        <f>VLOOKUP($B11,第4期!$AN$84:$AY$103,7,0)</f>
        <v/>
      </c>
      <c r="G11" s="66">
        <f>第4期!AP45</f>
        <v/>
      </c>
      <c r="H11" s="67">
        <f>第4期!BH15</f>
        <v/>
      </c>
      <c r="I11" s="68">
        <f>VLOOKUP($B11,第4期!$AN$84:$AY$103,8,0)</f>
        <v/>
      </c>
      <c r="J11" s="68">
        <f>VLOOKUP($B11,第4期!$AN$84:$AY$103,7,0)</f>
        <v/>
      </c>
      <c r="K11" s="66">
        <f>第4期!AQ45</f>
        <v/>
      </c>
      <c r="L11" s="67">
        <f>第4期!BI15</f>
        <v/>
      </c>
      <c r="M11" s="68">
        <f>VLOOKUP($B11,第4期!$AN$84:$AY$103,8,0)</f>
        <v/>
      </c>
      <c r="N11" s="68">
        <f>VLOOKUP($B11,第4期!$AN$84:$AY$103,7,0)</f>
        <v/>
      </c>
      <c r="O11" s="66">
        <f>第4期!AR45</f>
        <v/>
      </c>
      <c r="P11" s="67">
        <f>第4期!BJ15</f>
        <v/>
      </c>
      <c r="Q11" s="68">
        <f>VLOOKUP($B11,第4期!$AN$84:$AY$103,8,0)</f>
        <v/>
      </c>
      <c r="R11" s="68">
        <f>VLOOKUP($B11,第4期!$AN$84:$AY$103,7,0)</f>
        <v/>
      </c>
      <c r="S11" s="66">
        <f>第4期!AS45</f>
        <v/>
      </c>
      <c r="T11" s="67">
        <f>第4期!BK15</f>
        <v/>
      </c>
      <c r="U11" s="68">
        <f>VLOOKUP($B11,第4期!$AN$84:$AY$103,8,0)</f>
        <v/>
      </c>
      <c r="V11" s="68">
        <f>VLOOKUP($B11,第4期!$AN$84:$AY$103,7,0)</f>
        <v/>
      </c>
      <c r="W11" s="66">
        <f>第4期!AT45</f>
        <v/>
      </c>
      <c r="X11" s="67">
        <f>第4期!BL15</f>
        <v/>
      </c>
      <c r="Y11" s="68">
        <f>VLOOKUP($B11,第4期!$AN$84:$AY$103,8,0)</f>
        <v/>
      </c>
      <c r="Z11" s="68">
        <f>VLOOKUP($B11,第4期!$AN$84:$AY$103,7,0)</f>
        <v/>
      </c>
      <c r="AA11" s="66">
        <f>第4期!AU45</f>
        <v/>
      </c>
      <c r="AB11" s="67">
        <f>第4期!BM15</f>
        <v/>
      </c>
      <c r="AC11" s="68">
        <f>VLOOKUP($B11,第4期!$AN$84:$AY$103,8,0)</f>
        <v/>
      </c>
      <c r="AD11" s="68">
        <f>VLOOKUP($B11,第4期!$AN$84:$AY$103,7,0)</f>
        <v/>
      </c>
      <c r="AE11" s="66">
        <f>第4期!AV45</f>
        <v/>
      </c>
      <c r="AF11" s="67">
        <f>第4期!BN15</f>
        <v/>
      </c>
      <c r="AG11" s="68">
        <f>VLOOKUP($B11,第4期!$AN$84:$AY$103,8,0)</f>
        <v/>
      </c>
      <c r="AH11" s="68">
        <f>VLOOKUP($B11,第4期!$AN$84:$AY$103,7,0)</f>
        <v/>
      </c>
    </row>
    <row r="12">
      <c r="B12" s="1161">
        <f>第4期!AN46</f>
        <v/>
      </c>
      <c r="C12" s="66">
        <f>第4期!AO46</f>
        <v/>
      </c>
      <c r="D12" s="67">
        <f>第4期!BG16</f>
        <v/>
      </c>
      <c r="E12" s="68">
        <f>VLOOKUP($B12,第4期!$AN$84:$AY$103,8,0)</f>
        <v/>
      </c>
      <c r="F12" s="68">
        <f>VLOOKUP($B12,第4期!$AN$84:$AY$103,7,0)</f>
        <v/>
      </c>
      <c r="G12" s="66">
        <f>第4期!AP46</f>
        <v/>
      </c>
      <c r="H12" s="67">
        <f>第4期!BH16</f>
        <v/>
      </c>
      <c r="I12" s="68">
        <f>VLOOKUP($B12,第4期!$AN$84:$AY$103,8,0)</f>
        <v/>
      </c>
      <c r="J12" s="68">
        <f>VLOOKUP($B12,第4期!$AN$84:$AY$103,7,0)</f>
        <v/>
      </c>
      <c r="K12" s="66">
        <f>第4期!AQ46</f>
        <v/>
      </c>
      <c r="L12" s="67">
        <f>第4期!BI16</f>
        <v/>
      </c>
      <c r="M12" s="68">
        <f>VLOOKUP($B12,第4期!$AN$84:$AY$103,8,0)</f>
        <v/>
      </c>
      <c r="N12" s="68">
        <f>VLOOKUP($B12,第4期!$AN$84:$AY$103,7,0)</f>
        <v/>
      </c>
      <c r="O12" s="66">
        <f>第4期!AR46</f>
        <v/>
      </c>
      <c r="P12" s="67">
        <f>第4期!BJ16</f>
        <v/>
      </c>
      <c r="Q12" s="68">
        <f>VLOOKUP($B12,第4期!$AN$84:$AY$103,8,0)</f>
        <v/>
      </c>
      <c r="R12" s="68">
        <f>VLOOKUP($B12,第4期!$AN$84:$AY$103,7,0)</f>
        <v/>
      </c>
      <c r="S12" s="66">
        <f>第4期!AS46</f>
        <v/>
      </c>
      <c r="T12" s="67">
        <f>第4期!BK16</f>
        <v/>
      </c>
      <c r="U12" s="68">
        <f>VLOOKUP($B12,第4期!$AN$84:$AY$103,8,0)</f>
        <v/>
      </c>
      <c r="V12" s="68">
        <f>VLOOKUP($B12,第4期!$AN$84:$AY$103,7,0)</f>
        <v/>
      </c>
      <c r="W12" s="66">
        <f>第4期!AT46</f>
        <v/>
      </c>
      <c r="X12" s="67">
        <f>第4期!BL16</f>
        <v/>
      </c>
      <c r="Y12" s="68">
        <f>VLOOKUP($B12,第4期!$AN$84:$AY$103,8,0)</f>
        <v/>
      </c>
      <c r="Z12" s="68">
        <f>VLOOKUP($B12,第4期!$AN$84:$AY$103,7,0)</f>
        <v/>
      </c>
      <c r="AA12" s="66">
        <f>第4期!AU46</f>
        <v/>
      </c>
      <c r="AB12" s="67">
        <f>第4期!BM16</f>
        <v/>
      </c>
      <c r="AC12" s="68">
        <f>VLOOKUP($B12,第4期!$AN$84:$AY$103,8,0)</f>
        <v/>
      </c>
      <c r="AD12" s="68">
        <f>VLOOKUP($B12,第4期!$AN$84:$AY$103,7,0)</f>
        <v/>
      </c>
      <c r="AE12" s="66">
        <f>第4期!AV46</f>
        <v/>
      </c>
      <c r="AF12" s="67">
        <f>第4期!BN16</f>
        <v/>
      </c>
      <c r="AG12" s="68">
        <f>VLOOKUP($B12,第4期!$AN$84:$AY$103,8,0)</f>
        <v/>
      </c>
      <c r="AH12" s="68">
        <f>VLOOKUP($B12,第4期!$AN$84:$AY$103,7,0)</f>
        <v/>
      </c>
    </row>
    <row r="13">
      <c r="B13" s="1161">
        <f>第4期!AN47</f>
        <v/>
      </c>
      <c r="C13" s="66">
        <f>第4期!AO47</f>
        <v/>
      </c>
      <c r="D13" s="67">
        <f>第4期!BG17</f>
        <v/>
      </c>
      <c r="E13" s="68">
        <f>VLOOKUP($B13,第4期!$AN$84:$AY$103,8,0)</f>
        <v/>
      </c>
      <c r="F13" s="68">
        <f>VLOOKUP($B13,第4期!$AN$84:$AY$103,7,0)</f>
        <v/>
      </c>
      <c r="G13" s="66">
        <f>第4期!AP47</f>
        <v/>
      </c>
      <c r="H13" s="67">
        <f>第4期!BH17</f>
        <v/>
      </c>
      <c r="I13" s="68">
        <f>VLOOKUP($B13,第4期!$AN$84:$AY$103,8,0)</f>
        <v/>
      </c>
      <c r="J13" s="68">
        <f>VLOOKUP($B13,第4期!$AN$84:$AY$103,7,0)</f>
        <v/>
      </c>
      <c r="K13" s="66">
        <f>第4期!AQ47</f>
        <v/>
      </c>
      <c r="L13" s="67">
        <f>第4期!BI17</f>
        <v/>
      </c>
      <c r="M13" s="68">
        <f>VLOOKUP($B13,第4期!$AN$84:$AY$103,8,0)</f>
        <v/>
      </c>
      <c r="N13" s="68">
        <f>VLOOKUP($B13,第4期!$AN$84:$AY$103,7,0)</f>
        <v/>
      </c>
      <c r="O13" s="66">
        <f>第4期!AR47</f>
        <v/>
      </c>
      <c r="P13" s="67">
        <f>第4期!BJ17</f>
        <v/>
      </c>
      <c r="Q13" s="68">
        <f>VLOOKUP($B13,第4期!$AN$84:$AY$103,8,0)</f>
        <v/>
      </c>
      <c r="R13" s="68">
        <f>VLOOKUP($B13,第4期!$AN$84:$AY$103,7,0)</f>
        <v/>
      </c>
      <c r="S13" s="66">
        <f>第4期!AS47</f>
        <v/>
      </c>
      <c r="T13" s="67">
        <f>第4期!BK17</f>
        <v/>
      </c>
      <c r="U13" s="68">
        <f>VLOOKUP($B13,第4期!$AN$84:$AY$103,8,0)</f>
        <v/>
      </c>
      <c r="V13" s="68">
        <f>VLOOKUP($B13,第4期!$AN$84:$AY$103,7,0)</f>
        <v/>
      </c>
      <c r="W13" s="66">
        <f>第4期!AT47</f>
        <v/>
      </c>
      <c r="X13" s="67">
        <f>第4期!BL17</f>
        <v/>
      </c>
      <c r="Y13" s="68">
        <f>VLOOKUP($B13,第4期!$AN$84:$AY$103,8,0)</f>
        <v/>
      </c>
      <c r="Z13" s="68">
        <f>VLOOKUP($B13,第4期!$AN$84:$AY$103,7,0)</f>
        <v/>
      </c>
      <c r="AA13" s="66">
        <f>第4期!AU47</f>
        <v/>
      </c>
      <c r="AB13" s="67">
        <f>第4期!BM17</f>
        <v/>
      </c>
      <c r="AC13" s="68">
        <f>VLOOKUP($B13,第4期!$AN$84:$AY$103,8,0)</f>
        <v/>
      </c>
      <c r="AD13" s="68">
        <f>VLOOKUP($B13,第4期!$AN$84:$AY$103,7,0)</f>
        <v/>
      </c>
      <c r="AE13" s="66">
        <f>第4期!AV47</f>
        <v/>
      </c>
      <c r="AF13" s="67">
        <f>第4期!BN17</f>
        <v/>
      </c>
      <c r="AG13" s="68">
        <f>VLOOKUP($B13,第4期!$AN$84:$AY$103,8,0)</f>
        <v/>
      </c>
      <c r="AH13" s="68">
        <f>VLOOKUP($B13,第4期!$AN$84:$AY$103,7,0)</f>
        <v/>
      </c>
    </row>
    <row r="14">
      <c r="B14" s="1161">
        <f>第4期!AN48</f>
        <v/>
      </c>
      <c r="C14" s="66">
        <f>第4期!AO48</f>
        <v/>
      </c>
      <c r="D14" s="67">
        <f>第4期!BG18</f>
        <v/>
      </c>
      <c r="E14" s="68">
        <f>VLOOKUP($B14,第4期!$AN$84:$AY$103,8,0)</f>
        <v/>
      </c>
      <c r="F14" s="68">
        <f>VLOOKUP($B14,第4期!$AN$84:$AY$103,7,0)</f>
        <v/>
      </c>
      <c r="G14" s="66">
        <f>第4期!AP48</f>
        <v/>
      </c>
      <c r="H14" s="67">
        <f>第4期!BH18</f>
        <v/>
      </c>
      <c r="I14" s="68">
        <f>VLOOKUP($B14,第4期!$AN$84:$AY$103,8,0)</f>
        <v/>
      </c>
      <c r="J14" s="68">
        <f>VLOOKUP($B14,第4期!$AN$84:$AY$103,7,0)</f>
        <v/>
      </c>
      <c r="K14" s="66">
        <f>第4期!AQ48</f>
        <v/>
      </c>
      <c r="L14" s="67">
        <f>第4期!BI18</f>
        <v/>
      </c>
      <c r="M14" s="68">
        <f>VLOOKUP($B14,第4期!$AN$84:$AY$103,8,0)</f>
        <v/>
      </c>
      <c r="N14" s="68">
        <f>VLOOKUP($B14,第4期!$AN$84:$AY$103,7,0)</f>
        <v/>
      </c>
      <c r="O14" s="66">
        <f>第4期!AR48</f>
        <v/>
      </c>
      <c r="P14" s="67">
        <f>第4期!BJ18</f>
        <v/>
      </c>
      <c r="Q14" s="68">
        <f>VLOOKUP($B14,第4期!$AN$84:$AY$103,8,0)</f>
        <v/>
      </c>
      <c r="R14" s="68">
        <f>VLOOKUP($B14,第4期!$AN$84:$AY$103,7,0)</f>
        <v/>
      </c>
      <c r="S14" s="66">
        <f>第4期!AS48</f>
        <v/>
      </c>
      <c r="T14" s="67">
        <f>第4期!BK18</f>
        <v/>
      </c>
      <c r="U14" s="68">
        <f>VLOOKUP($B14,第4期!$AN$84:$AY$103,8,0)</f>
        <v/>
      </c>
      <c r="V14" s="68">
        <f>VLOOKUP($B14,第4期!$AN$84:$AY$103,7,0)</f>
        <v/>
      </c>
      <c r="W14" s="66">
        <f>第4期!AT48</f>
        <v/>
      </c>
      <c r="X14" s="67">
        <f>第4期!BL18</f>
        <v/>
      </c>
      <c r="Y14" s="68">
        <f>VLOOKUP($B14,第4期!$AN$84:$AY$103,8,0)</f>
        <v/>
      </c>
      <c r="Z14" s="68">
        <f>VLOOKUP($B14,第4期!$AN$84:$AY$103,7,0)</f>
        <v/>
      </c>
      <c r="AA14" s="66">
        <f>第4期!AU48</f>
        <v/>
      </c>
      <c r="AB14" s="67">
        <f>第4期!BM18</f>
        <v/>
      </c>
      <c r="AC14" s="68">
        <f>VLOOKUP($B14,第4期!$AN$84:$AY$103,8,0)</f>
        <v/>
      </c>
      <c r="AD14" s="68">
        <f>VLOOKUP($B14,第4期!$AN$84:$AY$103,7,0)</f>
        <v/>
      </c>
      <c r="AE14" s="66">
        <f>第4期!AV48</f>
        <v/>
      </c>
      <c r="AF14" s="67">
        <f>第4期!BN18</f>
        <v/>
      </c>
      <c r="AG14" s="68">
        <f>VLOOKUP($B14,第4期!$AN$84:$AY$103,8,0)</f>
        <v/>
      </c>
      <c r="AH14" s="68">
        <f>VLOOKUP($B14,第4期!$AN$84:$AY$103,7,0)</f>
        <v/>
      </c>
    </row>
    <row r="15">
      <c r="B15" s="1161">
        <f>第4期!AN49</f>
        <v/>
      </c>
      <c r="C15" s="66">
        <f>第4期!AO49</f>
        <v/>
      </c>
      <c r="D15" s="67">
        <f>第4期!BG19</f>
        <v/>
      </c>
      <c r="E15" s="68">
        <f>VLOOKUP($B15,第4期!$AN$84:$AY$103,8,0)</f>
        <v/>
      </c>
      <c r="F15" s="68">
        <f>VLOOKUP($B15,第4期!$AN$84:$AY$103,7,0)</f>
        <v/>
      </c>
      <c r="G15" s="66">
        <f>第4期!AP49</f>
        <v/>
      </c>
      <c r="H15" s="67">
        <f>第4期!BH19</f>
        <v/>
      </c>
      <c r="I15" s="68">
        <f>VLOOKUP($B15,第4期!$AN$84:$AY$103,8,0)</f>
        <v/>
      </c>
      <c r="J15" s="68">
        <f>VLOOKUP($B15,第4期!$AN$84:$AY$103,7,0)</f>
        <v/>
      </c>
      <c r="K15" s="66">
        <f>第4期!AQ49</f>
        <v/>
      </c>
      <c r="L15" s="67">
        <f>第4期!BI19</f>
        <v/>
      </c>
      <c r="M15" s="68">
        <f>VLOOKUP($B15,第4期!$AN$84:$AY$103,8,0)</f>
        <v/>
      </c>
      <c r="N15" s="68">
        <f>VLOOKUP($B15,第4期!$AN$84:$AY$103,7,0)</f>
        <v/>
      </c>
      <c r="O15" s="66">
        <f>第4期!AR49</f>
        <v/>
      </c>
      <c r="P15" s="67">
        <f>第4期!BJ19</f>
        <v/>
      </c>
      <c r="Q15" s="68">
        <f>VLOOKUP($B15,第4期!$AN$84:$AY$103,8,0)</f>
        <v/>
      </c>
      <c r="R15" s="68">
        <f>VLOOKUP($B15,第4期!$AN$84:$AY$103,7,0)</f>
        <v/>
      </c>
      <c r="S15" s="66">
        <f>第4期!AS49</f>
        <v/>
      </c>
      <c r="T15" s="67">
        <f>第4期!BK19</f>
        <v/>
      </c>
      <c r="U15" s="68">
        <f>VLOOKUP($B15,第4期!$AN$84:$AY$103,8,0)</f>
        <v/>
      </c>
      <c r="V15" s="68">
        <f>VLOOKUP($B15,第4期!$AN$84:$AY$103,7,0)</f>
        <v/>
      </c>
      <c r="W15" s="66">
        <f>第4期!AT49</f>
        <v/>
      </c>
      <c r="X15" s="67">
        <f>第4期!BL19</f>
        <v/>
      </c>
      <c r="Y15" s="68">
        <f>VLOOKUP($B15,第4期!$AN$84:$AY$103,8,0)</f>
        <v/>
      </c>
      <c r="Z15" s="68">
        <f>VLOOKUP($B15,第4期!$AN$84:$AY$103,7,0)</f>
        <v/>
      </c>
      <c r="AA15" s="66">
        <f>第4期!AU49</f>
        <v/>
      </c>
      <c r="AB15" s="67">
        <f>第4期!BM19</f>
        <v/>
      </c>
      <c r="AC15" s="68">
        <f>VLOOKUP($B15,第4期!$AN$84:$AY$103,8,0)</f>
        <v/>
      </c>
      <c r="AD15" s="68">
        <f>VLOOKUP($B15,第4期!$AN$84:$AY$103,7,0)</f>
        <v/>
      </c>
      <c r="AE15" s="66">
        <f>第4期!AV49</f>
        <v/>
      </c>
      <c r="AF15" s="67">
        <f>第4期!BN19</f>
        <v/>
      </c>
      <c r="AG15" s="68">
        <f>VLOOKUP($B15,第4期!$AN$84:$AY$103,8,0)</f>
        <v/>
      </c>
      <c r="AH15" s="68">
        <f>VLOOKUP($B15,第4期!$AN$84:$AY$103,7,0)</f>
        <v/>
      </c>
    </row>
    <row r="16">
      <c r="B16" s="1161">
        <f>第4期!AN50</f>
        <v/>
      </c>
      <c r="C16" s="66">
        <f>第4期!AO50</f>
        <v/>
      </c>
      <c r="D16" s="67">
        <f>第4期!BG20</f>
        <v/>
      </c>
      <c r="E16" s="68">
        <f>VLOOKUP($B16,第4期!$AN$84:$AY$103,8,0)</f>
        <v/>
      </c>
      <c r="F16" s="68">
        <f>VLOOKUP($B16,第4期!$AN$84:$AY$103,7,0)</f>
        <v/>
      </c>
      <c r="G16" s="66">
        <f>第4期!AP50</f>
        <v/>
      </c>
      <c r="H16" s="67">
        <f>第4期!BH20</f>
        <v/>
      </c>
      <c r="I16" s="68">
        <f>VLOOKUP($B16,第4期!$AN$84:$AY$103,8,0)</f>
        <v/>
      </c>
      <c r="J16" s="68">
        <f>VLOOKUP($B16,第4期!$AN$84:$AY$103,7,0)</f>
        <v/>
      </c>
      <c r="K16" s="66">
        <f>第4期!AQ50</f>
        <v/>
      </c>
      <c r="L16" s="67">
        <f>第4期!BI20</f>
        <v/>
      </c>
      <c r="M16" s="68">
        <f>VLOOKUP($B16,第4期!$AN$84:$AY$103,8,0)</f>
        <v/>
      </c>
      <c r="N16" s="68">
        <f>VLOOKUP($B16,第4期!$AN$84:$AY$103,7,0)</f>
        <v/>
      </c>
      <c r="O16" s="66">
        <f>第4期!AR50</f>
        <v/>
      </c>
      <c r="P16" s="67">
        <f>第4期!BJ20</f>
        <v/>
      </c>
      <c r="Q16" s="68">
        <f>VLOOKUP($B16,第4期!$AN$84:$AY$103,8,0)</f>
        <v/>
      </c>
      <c r="R16" s="68">
        <f>VLOOKUP($B16,第4期!$AN$84:$AY$103,7,0)</f>
        <v/>
      </c>
      <c r="S16" s="66">
        <f>第4期!AS50</f>
        <v/>
      </c>
      <c r="T16" s="67">
        <f>第4期!BK20</f>
        <v/>
      </c>
      <c r="U16" s="68">
        <f>VLOOKUP($B16,第4期!$AN$84:$AY$103,8,0)</f>
        <v/>
      </c>
      <c r="V16" s="68">
        <f>VLOOKUP($B16,第4期!$AN$84:$AY$103,7,0)</f>
        <v/>
      </c>
      <c r="W16" s="66">
        <f>第4期!AT50</f>
        <v/>
      </c>
      <c r="X16" s="67">
        <f>第4期!BL20</f>
        <v/>
      </c>
      <c r="Y16" s="68">
        <f>VLOOKUP($B16,第4期!$AN$84:$AY$103,8,0)</f>
        <v/>
      </c>
      <c r="Z16" s="68">
        <f>VLOOKUP($B16,第4期!$AN$84:$AY$103,7,0)</f>
        <v/>
      </c>
      <c r="AA16" s="66">
        <f>第4期!AU50</f>
        <v/>
      </c>
      <c r="AB16" s="67">
        <f>第4期!BM20</f>
        <v/>
      </c>
      <c r="AC16" s="68">
        <f>VLOOKUP($B16,第4期!$AN$84:$AY$103,8,0)</f>
        <v/>
      </c>
      <c r="AD16" s="68">
        <f>VLOOKUP($B16,第4期!$AN$84:$AY$103,7,0)</f>
        <v/>
      </c>
      <c r="AE16" s="66">
        <f>第4期!AV50</f>
        <v/>
      </c>
      <c r="AF16" s="67">
        <f>第4期!BN20</f>
        <v/>
      </c>
      <c r="AG16" s="68">
        <f>VLOOKUP($B16,第4期!$AN$84:$AY$103,8,0)</f>
        <v/>
      </c>
      <c r="AH16" s="68">
        <f>VLOOKUP($B16,第4期!$AN$84:$AY$103,7,0)</f>
        <v/>
      </c>
    </row>
    <row r="17">
      <c r="B17" s="1161">
        <f>第4期!AN51</f>
        <v/>
      </c>
      <c r="C17" s="66">
        <f>第4期!AO51</f>
        <v/>
      </c>
      <c r="D17" s="67">
        <f>第4期!BG21</f>
        <v/>
      </c>
      <c r="E17" s="68">
        <f>VLOOKUP($B17,第4期!$AN$84:$AY$103,8,0)</f>
        <v/>
      </c>
      <c r="F17" s="68">
        <f>VLOOKUP($B17,第4期!$AN$84:$AY$103,7,0)</f>
        <v/>
      </c>
      <c r="G17" s="66">
        <f>第4期!AP51</f>
        <v/>
      </c>
      <c r="H17" s="67">
        <f>第4期!BH21</f>
        <v/>
      </c>
      <c r="I17" s="68">
        <f>VLOOKUP($B17,第4期!$AN$84:$AY$103,8,0)</f>
        <v/>
      </c>
      <c r="J17" s="68">
        <f>VLOOKUP($B17,第4期!$AN$84:$AY$103,7,0)</f>
        <v/>
      </c>
      <c r="K17" s="66">
        <f>第4期!AQ51</f>
        <v/>
      </c>
      <c r="L17" s="67">
        <f>第4期!BI21</f>
        <v/>
      </c>
      <c r="M17" s="68">
        <f>VLOOKUP($B17,第4期!$AN$84:$AY$103,8,0)</f>
        <v/>
      </c>
      <c r="N17" s="68">
        <f>VLOOKUP($B17,第4期!$AN$84:$AY$103,7,0)</f>
        <v/>
      </c>
      <c r="O17" s="66">
        <f>第4期!AR51</f>
        <v/>
      </c>
      <c r="P17" s="67">
        <f>第4期!BJ21</f>
        <v/>
      </c>
      <c r="Q17" s="68">
        <f>VLOOKUP($B17,第4期!$AN$84:$AY$103,8,0)</f>
        <v/>
      </c>
      <c r="R17" s="68">
        <f>VLOOKUP($B17,第4期!$AN$84:$AY$103,7,0)</f>
        <v/>
      </c>
      <c r="S17" s="66">
        <f>第4期!AS51</f>
        <v/>
      </c>
      <c r="T17" s="67">
        <f>第4期!BK21</f>
        <v/>
      </c>
      <c r="U17" s="68">
        <f>VLOOKUP($B17,第4期!$AN$84:$AY$103,8,0)</f>
        <v/>
      </c>
      <c r="V17" s="68">
        <f>VLOOKUP($B17,第4期!$AN$84:$AY$103,7,0)</f>
        <v/>
      </c>
      <c r="W17" s="66">
        <f>第4期!AT51</f>
        <v/>
      </c>
      <c r="X17" s="67">
        <f>第4期!BL21</f>
        <v/>
      </c>
      <c r="Y17" s="68">
        <f>VLOOKUP($B17,第4期!$AN$84:$AY$103,8,0)</f>
        <v/>
      </c>
      <c r="Z17" s="68">
        <f>VLOOKUP($B17,第4期!$AN$84:$AY$103,7,0)</f>
        <v/>
      </c>
      <c r="AA17" s="66">
        <f>第4期!AU51</f>
        <v/>
      </c>
      <c r="AB17" s="67">
        <f>第4期!BM21</f>
        <v/>
      </c>
      <c r="AC17" s="68">
        <f>VLOOKUP($B17,第4期!$AN$84:$AY$103,8,0)</f>
        <v/>
      </c>
      <c r="AD17" s="68">
        <f>VLOOKUP($B17,第4期!$AN$84:$AY$103,7,0)</f>
        <v/>
      </c>
      <c r="AE17" s="66">
        <f>第4期!AV51</f>
        <v/>
      </c>
      <c r="AF17" s="67">
        <f>第4期!BN21</f>
        <v/>
      </c>
      <c r="AG17" s="68">
        <f>VLOOKUP($B17,第4期!$AN$84:$AY$103,8,0)</f>
        <v/>
      </c>
      <c r="AH17" s="68">
        <f>VLOOKUP($B17,第4期!$AN$84:$AY$103,7,0)</f>
        <v/>
      </c>
    </row>
    <row r="18">
      <c r="B18" s="1161">
        <f>第4期!AN52</f>
        <v/>
      </c>
      <c r="C18" s="66">
        <f>第4期!AO52</f>
        <v/>
      </c>
      <c r="D18" s="67">
        <f>第4期!BG22</f>
        <v/>
      </c>
      <c r="E18" s="68">
        <f>VLOOKUP($B18,第4期!$AN$84:$AY$103,8,0)</f>
        <v/>
      </c>
      <c r="F18" s="68">
        <f>VLOOKUP($B18,第4期!$AN$84:$AY$103,7,0)</f>
        <v/>
      </c>
      <c r="G18" s="66">
        <f>第4期!AP52</f>
        <v/>
      </c>
      <c r="H18" s="67">
        <f>第4期!BH22</f>
        <v/>
      </c>
      <c r="I18" s="68">
        <f>VLOOKUP($B18,第4期!$AN$84:$AY$103,8,0)</f>
        <v/>
      </c>
      <c r="J18" s="68">
        <f>VLOOKUP($B18,第4期!$AN$84:$AY$103,7,0)</f>
        <v/>
      </c>
      <c r="K18" s="66">
        <f>第4期!AQ52</f>
        <v/>
      </c>
      <c r="L18" s="67">
        <f>第4期!BI22</f>
        <v/>
      </c>
      <c r="M18" s="68">
        <f>VLOOKUP($B18,第4期!$AN$84:$AY$103,8,0)</f>
        <v/>
      </c>
      <c r="N18" s="68">
        <f>VLOOKUP($B18,第4期!$AN$84:$AY$103,7,0)</f>
        <v/>
      </c>
      <c r="O18" s="66">
        <f>第4期!AR52</f>
        <v/>
      </c>
      <c r="P18" s="67">
        <f>第4期!BJ22</f>
        <v/>
      </c>
      <c r="Q18" s="68">
        <f>VLOOKUP($B18,第4期!$AN$84:$AY$103,8,0)</f>
        <v/>
      </c>
      <c r="R18" s="68">
        <f>VLOOKUP($B18,第4期!$AN$84:$AY$103,7,0)</f>
        <v/>
      </c>
      <c r="S18" s="66">
        <f>第4期!AS52</f>
        <v/>
      </c>
      <c r="T18" s="67">
        <f>第4期!BK22</f>
        <v/>
      </c>
      <c r="U18" s="68">
        <f>VLOOKUP($B18,第4期!$AN$84:$AY$103,8,0)</f>
        <v/>
      </c>
      <c r="V18" s="68">
        <f>VLOOKUP($B18,第4期!$AN$84:$AY$103,7,0)</f>
        <v/>
      </c>
      <c r="W18" s="66">
        <f>第4期!AT52</f>
        <v/>
      </c>
      <c r="X18" s="67">
        <f>第4期!BL22</f>
        <v/>
      </c>
      <c r="Y18" s="68">
        <f>VLOOKUP($B18,第4期!$AN$84:$AY$103,8,0)</f>
        <v/>
      </c>
      <c r="Z18" s="68">
        <f>VLOOKUP($B18,第4期!$AN$84:$AY$103,7,0)</f>
        <v/>
      </c>
      <c r="AA18" s="66">
        <f>第4期!AU52</f>
        <v/>
      </c>
      <c r="AB18" s="67">
        <f>第4期!BM22</f>
        <v/>
      </c>
      <c r="AC18" s="68">
        <f>VLOOKUP($B18,第4期!$AN$84:$AY$103,8,0)</f>
        <v/>
      </c>
      <c r="AD18" s="68">
        <f>VLOOKUP($B18,第4期!$AN$84:$AY$103,7,0)</f>
        <v/>
      </c>
      <c r="AE18" s="66">
        <f>第4期!AV52</f>
        <v/>
      </c>
      <c r="AF18" s="67">
        <f>第4期!BN22</f>
        <v/>
      </c>
      <c r="AG18" s="68">
        <f>VLOOKUP($B18,第4期!$AN$84:$AY$103,8,0)</f>
        <v/>
      </c>
      <c r="AH18" s="68">
        <f>VLOOKUP($B18,第4期!$AN$84:$AY$103,7,0)</f>
        <v/>
      </c>
    </row>
    <row r="19">
      <c r="B19" s="1161">
        <f>第4期!AN53</f>
        <v/>
      </c>
      <c r="C19" s="66">
        <f>第4期!AO53</f>
        <v/>
      </c>
      <c r="D19" s="67">
        <f>第4期!BG23</f>
        <v/>
      </c>
      <c r="E19" s="68">
        <f>VLOOKUP($B19,第4期!$AN$84:$AY$103,8,0)</f>
        <v/>
      </c>
      <c r="F19" s="68">
        <f>VLOOKUP($B19,第4期!$AN$84:$AY$103,7,0)</f>
        <v/>
      </c>
      <c r="G19" s="66">
        <f>第4期!AP53</f>
        <v/>
      </c>
      <c r="H19" s="67">
        <f>第4期!BH23</f>
        <v/>
      </c>
      <c r="I19" s="68">
        <f>VLOOKUP($B19,第4期!$AN$84:$AY$103,8,0)</f>
        <v/>
      </c>
      <c r="J19" s="68">
        <f>VLOOKUP($B19,第4期!$AN$84:$AY$103,7,0)</f>
        <v/>
      </c>
      <c r="K19" s="66">
        <f>第4期!AQ53</f>
        <v/>
      </c>
      <c r="L19" s="67">
        <f>第4期!BI23</f>
        <v/>
      </c>
      <c r="M19" s="68">
        <f>VLOOKUP($B19,第4期!$AN$84:$AY$103,8,0)</f>
        <v/>
      </c>
      <c r="N19" s="68">
        <f>VLOOKUP($B19,第4期!$AN$84:$AY$103,7,0)</f>
        <v/>
      </c>
      <c r="O19" s="66">
        <f>第4期!AR53</f>
        <v/>
      </c>
      <c r="P19" s="67">
        <f>第4期!BJ23</f>
        <v/>
      </c>
      <c r="Q19" s="68">
        <f>VLOOKUP($B19,第4期!$AN$84:$AY$103,8,0)</f>
        <v/>
      </c>
      <c r="R19" s="68">
        <f>VLOOKUP($B19,第4期!$AN$84:$AY$103,7,0)</f>
        <v/>
      </c>
      <c r="S19" s="66">
        <f>第4期!AS53</f>
        <v/>
      </c>
      <c r="T19" s="67">
        <f>第4期!BK23</f>
        <v/>
      </c>
      <c r="U19" s="68">
        <f>VLOOKUP($B19,第4期!$AN$84:$AY$103,8,0)</f>
        <v/>
      </c>
      <c r="V19" s="68">
        <f>VLOOKUP($B19,第4期!$AN$84:$AY$103,7,0)</f>
        <v/>
      </c>
      <c r="W19" s="66">
        <f>第4期!AT53</f>
        <v/>
      </c>
      <c r="X19" s="67">
        <f>第4期!BL23</f>
        <v/>
      </c>
      <c r="Y19" s="68">
        <f>VLOOKUP($B19,第4期!$AN$84:$AY$103,8,0)</f>
        <v/>
      </c>
      <c r="Z19" s="68">
        <f>VLOOKUP($B19,第4期!$AN$84:$AY$103,7,0)</f>
        <v/>
      </c>
      <c r="AA19" s="66">
        <f>第4期!AU53</f>
        <v/>
      </c>
      <c r="AB19" s="67">
        <f>第4期!BM23</f>
        <v/>
      </c>
      <c r="AC19" s="68">
        <f>VLOOKUP($B19,第4期!$AN$84:$AY$103,8,0)</f>
        <v/>
      </c>
      <c r="AD19" s="68">
        <f>VLOOKUP($B19,第4期!$AN$84:$AY$103,7,0)</f>
        <v/>
      </c>
      <c r="AE19" s="66">
        <f>第4期!AV53</f>
        <v/>
      </c>
      <c r="AF19" s="67">
        <f>第4期!BN23</f>
        <v/>
      </c>
      <c r="AG19" s="68">
        <f>VLOOKUP($B19,第4期!$AN$84:$AY$103,8,0)</f>
        <v/>
      </c>
      <c r="AH19" s="68">
        <f>VLOOKUP($B19,第4期!$AN$84:$AY$103,7,0)</f>
        <v/>
      </c>
    </row>
    <row r="20">
      <c r="B20" s="1161">
        <f>第4期!AN54</f>
        <v/>
      </c>
      <c r="C20" s="66">
        <f>第4期!AO54</f>
        <v/>
      </c>
      <c r="D20" s="67">
        <f>第4期!BG24</f>
        <v/>
      </c>
      <c r="E20" s="68">
        <f>VLOOKUP($B20,第4期!$AN$84:$AY$103,8,0)</f>
        <v/>
      </c>
      <c r="F20" s="68">
        <f>VLOOKUP($B20,第4期!$AN$84:$AY$103,7,0)</f>
        <v/>
      </c>
      <c r="G20" s="66">
        <f>第4期!AP54</f>
        <v/>
      </c>
      <c r="H20" s="67">
        <f>第4期!BH24</f>
        <v/>
      </c>
      <c r="I20" s="68">
        <f>VLOOKUP($B20,第4期!$AN$84:$AY$103,8,0)</f>
        <v/>
      </c>
      <c r="J20" s="68">
        <f>VLOOKUP($B20,第4期!$AN$84:$AY$103,7,0)</f>
        <v/>
      </c>
      <c r="K20" s="66">
        <f>第4期!AQ54</f>
        <v/>
      </c>
      <c r="L20" s="67">
        <f>第4期!BI24</f>
        <v/>
      </c>
      <c r="M20" s="68">
        <f>VLOOKUP($B20,第4期!$AN$84:$AY$103,8,0)</f>
        <v/>
      </c>
      <c r="N20" s="68">
        <f>VLOOKUP($B20,第4期!$AN$84:$AY$103,7,0)</f>
        <v/>
      </c>
      <c r="O20" s="66">
        <f>第4期!AR54</f>
        <v/>
      </c>
      <c r="P20" s="67">
        <f>第4期!BJ24</f>
        <v/>
      </c>
      <c r="Q20" s="68">
        <f>VLOOKUP($B20,第4期!$AN$84:$AY$103,8,0)</f>
        <v/>
      </c>
      <c r="R20" s="68">
        <f>VLOOKUP($B20,第4期!$AN$84:$AY$103,7,0)</f>
        <v/>
      </c>
      <c r="S20" s="66">
        <f>第4期!AS54</f>
        <v/>
      </c>
      <c r="T20" s="67">
        <f>第4期!BK24</f>
        <v/>
      </c>
      <c r="U20" s="68">
        <f>VLOOKUP($B20,第4期!$AN$84:$AY$103,8,0)</f>
        <v/>
      </c>
      <c r="V20" s="68">
        <f>VLOOKUP($B20,第4期!$AN$84:$AY$103,7,0)</f>
        <v/>
      </c>
      <c r="W20" s="66">
        <f>第4期!AT54</f>
        <v/>
      </c>
      <c r="X20" s="67">
        <f>第4期!BL24</f>
        <v/>
      </c>
      <c r="Y20" s="68">
        <f>VLOOKUP($B20,第4期!$AN$84:$AY$103,8,0)</f>
        <v/>
      </c>
      <c r="Z20" s="68">
        <f>VLOOKUP($B20,第4期!$AN$84:$AY$103,7,0)</f>
        <v/>
      </c>
      <c r="AA20" s="66">
        <f>第4期!AU54</f>
        <v/>
      </c>
      <c r="AB20" s="67">
        <f>第4期!BM24</f>
        <v/>
      </c>
      <c r="AC20" s="68">
        <f>VLOOKUP($B20,第4期!$AN$84:$AY$103,8,0)</f>
        <v/>
      </c>
      <c r="AD20" s="68">
        <f>VLOOKUP($B20,第4期!$AN$84:$AY$103,7,0)</f>
        <v/>
      </c>
      <c r="AE20" s="66">
        <f>第4期!AV54</f>
        <v/>
      </c>
      <c r="AF20" s="67">
        <f>第4期!BN24</f>
        <v/>
      </c>
      <c r="AG20" s="68">
        <f>VLOOKUP($B20,第4期!$AN$84:$AY$103,8,0)</f>
        <v/>
      </c>
      <c r="AH20" s="68">
        <f>VLOOKUP($B20,第4期!$AN$84:$AY$103,7,0)</f>
        <v/>
      </c>
    </row>
    <row r="21">
      <c r="B21" s="69">
        <f>第4期!AN55</f>
        <v/>
      </c>
      <c r="C21" s="70">
        <f>第4期!AO55</f>
        <v/>
      </c>
      <c r="D21" s="71">
        <f>第4期!BG25</f>
        <v/>
      </c>
      <c r="E21" s="68">
        <f>VLOOKUP($B21,第4期!$AN$84:$AY$103,8,0)</f>
        <v/>
      </c>
      <c r="F21" s="68">
        <f>VLOOKUP($B21,第4期!$AN$84:$AY$103,7,0)</f>
        <v/>
      </c>
      <c r="G21" s="70">
        <f>第4期!AP55</f>
        <v/>
      </c>
      <c r="H21" s="71">
        <f>第4期!BH25</f>
        <v/>
      </c>
      <c r="I21" s="68">
        <f>VLOOKUP($B21,第4期!$AN$84:$AY$103,8,0)</f>
        <v/>
      </c>
      <c r="J21" s="68">
        <f>VLOOKUP($B21,第4期!$AN$84:$AY$103,7,0)</f>
        <v/>
      </c>
      <c r="K21" s="70">
        <f>第4期!AQ55</f>
        <v/>
      </c>
      <c r="L21" s="71">
        <f>第4期!BI25</f>
        <v/>
      </c>
      <c r="M21" s="68">
        <f>VLOOKUP($B21,第4期!$AN$84:$AY$103,8,0)</f>
        <v/>
      </c>
      <c r="N21" s="68">
        <f>VLOOKUP($B21,第4期!$AN$84:$AY$103,7,0)</f>
        <v/>
      </c>
      <c r="O21" s="70">
        <f>第4期!AR55</f>
        <v/>
      </c>
      <c r="P21" s="71">
        <f>第4期!BJ25</f>
        <v/>
      </c>
      <c r="Q21" s="68">
        <f>VLOOKUP($B21,第4期!$AN$84:$AY$103,8,0)</f>
        <v/>
      </c>
      <c r="R21" s="68">
        <f>VLOOKUP($B21,第4期!$AN$84:$AY$103,7,0)</f>
        <v/>
      </c>
      <c r="S21" s="70">
        <f>第4期!AS55</f>
        <v/>
      </c>
      <c r="T21" s="71">
        <f>第4期!BK25</f>
        <v/>
      </c>
      <c r="U21" s="68">
        <f>VLOOKUP($B21,第4期!$AN$84:$AY$103,8,0)</f>
        <v/>
      </c>
      <c r="V21" s="68">
        <f>VLOOKUP($B21,第4期!$AN$84:$AY$103,7,0)</f>
        <v/>
      </c>
      <c r="W21" s="70">
        <f>第4期!AT55</f>
        <v/>
      </c>
      <c r="X21" s="71">
        <f>第4期!BL25</f>
        <v/>
      </c>
      <c r="Y21" s="68">
        <f>VLOOKUP($B21,第4期!$AN$84:$AY$103,8,0)</f>
        <v/>
      </c>
      <c r="Z21" s="68">
        <f>VLOOKUP($B21,第4期!$AN$84:$AY$103,7,0)</f>
        <v/>
      </c>
      <c r="AA21" s="70">
        <f>第4期!AU55</f>
        <v/>
      </c>
      <c r="AB21" s="71">
        <f>第4期!BM25</f>
        <v/>
      </c>
      <c r="AC21" s="68">
        <f>VLOOKUP($B21,第4期!$AN$84:$AY$103,8,0)</f>
        <v/>
      </c>
      <c r="AD21" s="68">
        <f>VLOOKUP($B21,第4期!$AN$84:$AY$103,7,0)</f>
        <v/>
      </c>
      <c r="AE21" s="70">
        <f>第4期!AV55</f>
        <v/>
      </c>
      <c r="AF21" s="71">
        <f>第4期!BN25</f>
        <v/>
      </c>
      <c r="AG21" s="68">
        <f>VLOOKUP($B21,第4期!$AN$84:$AY$103,8,0)</f>
        <v/>
      </c>
      <c r="AH21" s="68">
        <f>VLOOKUP($B21,第4期!$AN$84:$AY$103,7,0)</f>
        <v/>
      </c>
    </row>
    <row r="22">
      <c r="B22" s="69">
        <f>第4期!AN56</f>
        <v/>
      </c>
      <c r="C22" s="70">
        <f>第4期!AO56</f>
        <v/>
      </c>
      <c r="D22" s="71">
        <f>第4期!BG26</f>
        <v/>
      </c>
      <c r="E22" s="68">
        <f>VLOOKUP($B22,第4期!$AN$84:$AY$103,8,0)</f>
        <v/>
      </c>
      <c r="F22" s="68">
        <f>VLOOKUP($B22,第4期!$AN$84:$AY$103,7,0)</f>
        <v/>
      </c>
      <c r="G22" s="70">
        <f>第4期!AP56</f>
        <v/>
      </c>
      <c r="H22" s="71">
        <f>第4期!BH26</f>
        <v/>
      </c>
      <c r="I22" s="68">
        <f>VLOOKUP($B22,第4期!$AN$84:$AY$103,8,0)</f>
        <v/>
      </c>
      <c r="J22" s="68">
        <f>VLOOKUP($B22,第4期!$AN$84:$AY$103,7,0)</f>
        <v/>
      </c>
      <c r="K22" s="66">
        <f>第4期!AQ56</f>
        <v/>
      </c>
      <c r="L22" s="67">
        <f>第4期!BI26</f>
        <v/>
      </c>
      <c r="M22" s="68">
        <f>VLOOKUP($B22,第4期!$AN$84:$AY$103,8,0)</f>
        <v/>
      </c>
      <c r="N22" s="68">
        <f>VLOOKUP($B22,第4期!$AN$84:$AY$103,7,0)</f>
        <v/>
      </c>
      <c r="O22" s="66">
        <f>第4期!AR56</f>
        <v/>
      </c>
      <c r="P22" s="67">
        <f>第4期!BJ26</f>
        <v/>
      </c>
      <c r="Q22" s="68">
        <f>VLOOKUP($B22,第4期!$AN$84:$AY$103,8,0)</f>
        <v/>
      </c>
      <c r="R22" s="68">
        <f>VLOOKUP($B22,第4期!$AN$84:$AY$103,7,0)</f>
        <v/>
      </c>
      <c r="S22" s="66">
        <f>第4期!AS56</f>
        <v/>
      </c>
      <c r="T22" s="67">
        <f>第4期!BK26</f>
        <v/>
      </c>
      <c r="U22" s="68">
        <f>VLOOKUP($B22,第4期!$AN$84:$AY$103,8,0)</f>
        <v/>
      </c>
      <c r="V22" s="68">
        <f>VLOOKUP($B22,第4期!$AN$84:$AY$103,7,0)</f>
        <v/>
      </c>
      <c r="W22" s="66">
        <f>第4期!AT56</f>
        <v/>
      </c>
      <c r="X22" s="67">
        <f>第4期!BL26</f>
        <v/>
      </c>
      <c r="Y22" s="68">
        <f>VLOOKUP($B22,第4期!$AN$84:$AY$103,8,0)</f>
        <v/>
      </c>
      <c r="Z22" s="68">
        <f>VLOOKUP($B22,第4期!$AN$84:$AY$103,7,0)</f>
        <v/>
      </c>
      <c r="AA22" s="66">
        <f>第4期!AU56</f>
        <v/>
      </c>
      <c r="AB22" s="67">
        <f>第4期!BM26</f>
        <v/>
      </c>
      <c r="AC22" s="68">
        <f>VLOOKUP($B22,第4期!$AN$84:$AY$103,8,0)</f>
        <v/>
      </c>
      <c r="AD22" s="68">
        <f>VLOOKUP($B22,第4期!$AN$84:$AY$103,7,0)</f>
        <v/>
      </c>
      <c r="AE22" s="66">
        <f>第4期!AV56</f>
        <v/>
      </c>
      <c r="AF22" s="67">
        <f>第4期!BN26</f>
        <v/>
      </c>
      <c r="AG22" s="68">
        <f>VLOOKUP($B22,第4期!$AN$84:$AY$103,8,0)</f>
        <v/>
      </c>
      <c r="AH22" s="68">
        <f>VLOOKUP($B22,第4期!$AN$84:$AY$103,7,0)</f>
        <v/>
      </c>
    </row>
    <row r="23">
      <c r="B23" s="1484" t="inlineStr">
        <is>
          <t>需求</t>
        </is>
      </c>
      <c r="C23" s="72" t="inlineStr">
        <is>
          <t>平均需求</t>
        </is>
      </c>
      <c r="D23" s="73" t="inlineStr">
        <is>
          <t>最大需求</t>
        </is>
      </c>
      <c r="E23" s="74" t="n"/>
      <c r="F23" s="74" t="n"/>
      <c r="G23" s="75" t="inlineStr">
        <is>
          <t>平均需求</t>
        </is>
      </c>
      <c r="H23" s="73" t="inlineStr">
        <is>
          <t>最大需求</t>
        </is>
      </c>
      <c r="I23" s="74" t="n"/>
      <c r="J23" s="74" t="n"/>
      <c r="K23" s="75" t="inlineStr">
        <is>
          <t>平均需求</t>
        </is>
      </c>
      <c r="L23" s="73" t="inlineStr">
        <is>
          <t>最大需求</t>
        </is>
      </c>
      <c r="M23" s="74" t="n"/>
      <c r="N23" s="74" t="n"/>
      <c r="O23" s="75" t="inlineStr">
        <is>
          <t>平均需求</t>
        </is>
      </c>
      <c r="P23" s="73" t="inlineStr">
        <is>
          <t>最大需求</t>
        </is>
      </c>
      <c r="Q23" s="74" t="n"/>
      <c r="R23" s="74" t="n"/>
      <c r="S23" s="75" t="inlineStr">
        <is>
          <t>平均需求</t>
        </is>
      </c>
      <c r="T23" s="73" t="inlineStr">
        <is>
          <t>最大需求</t>
        </is>
      </c>
      <c r="U23" s="74" t="n"/>
      <c r="V23" s="74" t="n"/>
      <c r="W23" s="75" t="inlineStr">
        <is>
          <t>平均需求</t>
        </is>
      </c>
      <c r="X23" s="73" t="inlineStr">
        <is>
          <t>最大需求</t>
        </is>
      </c>
      <c r="Y23" s="74" t="n"/>
      <c r="Z23" s="74" t="n"/>
      <c r="AA23" s="75" t="inlineStr">
        <is>
          <t>平均需求</t>
        </is>
      </c>
      <c r="AB23" s="73" t="inlineStr">
        <is>
          <t>最大需求</t>
        </is>
      </c>
      <c r="AC23" s="74" t="n"/>
      <c r="AD23" s="74" t="n"/>
      <c r="AE23" s="75" t="inlineStr">
        <is>
          <t>平均需求</t>
        </is>
      </c>
      <c r="AF23" s="73" t="inlineStr">
        <is>
          <t>最大需求</t>
        </is>
      </c>
      <c r="AG23" s="74" t="n"/>
    </row>
    <row r="24">
      <c r="B24" s="1485" t="n"/>
      <c r="C24" s="76">
        <f>AVERAGE(D3:D22)</f>
        <v/>
      </c>
      <c r="D24" s="77">
        <f>MAX(D3:D22)</f>
        <v/>
      </c>
      <c r="E24" s="78">
        <f>VLOOKUP(D24,D3:E22,2,0)</f>
        <v/>
      </c>
      <c r="F24" s="79">
        <f>VLOOKUP(D24,D3:F22,3,0)</f>
        <v/>
      </c>
      <c r="G24" s="80">
        <f>AVERAGE(H3:H22)</f>
        <v/>
      </c>
      <c r="H24" s="77">
        <f>MAX(H3:H22)</f>
        <v/>
      </c>
      <c r="I24" s="78">
        <f>VLOOKUP(H24,H3:I22,2,0)</f>
        <v/>
      </c>
      <c r="J24" s="79">
        <f>VLOOKUP(H24,H3:J22,3,0)</f>
        <v/>
      </c>
      <c r="K24" s="80">
        <f>AVERAGE(L3:L22)</f>
        <v/>
      </c>
      <c r="L24" s="77">
        <f>MAX(L3:L22)</f>
        <v/>
      </c>
      <c r="M24" s="78">
        <f>VLOOKUP(L24,L3:M22,2,0)</f>
        <v/>
      </c>
      <c r="N24" s="79">
        <f>VLOOKUP(L24,L3:N22,3,0)</f>
        <v/>
      </c>
      <c r="O24" s="80">
        <f>AVERAGE(P3:P22)</f>
        <v/>
      </c>
      <c r="P24" s="77">
        <f>MAX(P3:P22)</f>
        <v/>
      </c>
      <c r="Q24" s="78">
        <f>VLOOKUP(P24,P3:Q22,2,0)</f>
        <v/>
      </c>
      <c r="R24" s="79">
        <f>VLOOKUP(P24,P3:R22,3,0)</f>
        <v/>
      </c>
      <c r="S24" s="80">
        <f>AVERAGE(T3:T22)</f>
        <v/>
      </c>
      <c r="T24" s="77">
        <f>MAX(T3:T22)</f>
        <v/>
      </c>
      <c r="U24" s="78">
        <f>VLOOKUP(T24,T3:U22,2,0)</f>
        <v/>
      </c>
      <c r="V24" s="79">
        <f>VLOOKUP(T24,T3:V22,3,0)</f>
        <v/>
      </c>
      <c r="W24" s="80">
        <f>AVERAGE(X3:X22)</f>
        <v/>
      </c>
      <c r="X24" s="77">
        <f>MAX(X3:X22)</f>
        <v/>
      </c>
      <c r="Y24" s="78">
        <f>VLOOKUP(X24,X3:Y22,2,0)</f>
        <v/>
      </c>
      <c r="Z24" s="79">
        <f>VLOOKUP(X24,X3:Z22,3,0)</f>
        <v/>
      </c>
      <c r="AA24" s="80">
        <f>AVERAGE(AB3:AB22)</f>
        <v/>
      </c>
      <c r="AB24" s="77">
        <f>MAX(AB3:AB22)</f>
        <v/>
      </c>
      <c r="AC24" s="78">
        <f>VLOOKUP(AB24,AB3:AC22,2,0)</f>
        <v/>
      </c>
      <c r="AD24" s="79">
        <f>VLOOKUP(AB24,AB3:AD22,3,0)</f>
        <v/>
      </c>
      <c r="AE24" s="80">
        <f>AVERAGE(AF3:AF22)</f>
        <v/>
      </c>
      <c r="AF24" s="77">
        <f>MAX(AF3:AF22)</f>
        <v/>
      </c>
      <c r="AG24" s="78">
        <f>VLOOKUP(AF24,AF3:AG22,2,0)</f>
        <v/>
      </c>
      <c r="AH24" s="79">
        <f>VLOOKUP(AF24,AF3:AH22,3,0)</f>
        <v/>
      </c>
    </row>
    <row r="25">
      <c r="B25" s="1486" t="inlineStr">
        <is>
          <t>最大需求价格</t>
        </is>
      </c>
      <c r="C25" s="1487" t="n"/>
      <c r="D25" s="81">
        <f>VLOOKUP(D24,IF({1,0},D3:D22,C3:C22),2,0)</f>
        <v/>
      </c>
      <c r="E25" s="82" t="n"/>
      <c r="F25" s="83" t="n"/>
      <c r="G25" s="84" t="n"/>
      <c r="H25" s="85">
        <f>VLOOKUP(H24,IF({1,0},H3:H22,G3:G22),2,0)</f>
        <v/>
      </c>
      <c r="I25" s="88" t="n"/>
      <c r="J25" s="83" t="n"/>
      <c r="K25" s="83" t="n"/>
      <c r="L25" s="85">
        <f>VLOOKUP(L24,IF({1,0},L3:L22,K3:K22),2,0)</f>
        <v/>
      </c>
      <c r="M25" s="83" t="n"/>
      <c r="N25" s="83" t="n"/>
      <c r="O25" s="83" t="n"/>
      <c r="P25" s="85">
        <f>VLOOKUP(P24,IF({1,0},P3:P22,O3:O22),2,0)</f>
        <v/>
      </c>
      <c r="Q25" s="83" t="n"/>
      <c r="R25" s="83" t="n"/>
      <c r="S25" s="83" t="n"/>
      <c r="T25" s="85">
        <f>VLOOKUP(T24,IF({1,0},T3:T22,S3:S22),2,0)</f>
        <v/>
      </c>
      <c r="U25" s="83" t="n"/>
      <c r="V25" s="83" t="n"/>
      <c r="W25" s="83" t="n"/>
      <c r="X25" s="85">
        <f>VLOOKUP(X24,IF({1,0},X3:X22,W3:W22),2,0)</f>
        <v/>
      </c>
      <c r="Y25" s="83" t="n"/>
      <c r="Z25" s="83" t="n"/>
      <c r="AA25" s="83" t="n"/>
      <c r="AB25" s="85">
        <f>VLOOKUP(AB24,IF({1,0},AB3:AB22,AA3:AA22),2,0)</f>
        <v/>
      </c>
      <c r="AC25" s="83" t="n"/>
      <c r="AD25" s="83" t="n"/>
      <c r="AE25" s="83" t="n"/>
      <c r="AF25" s="85">
        <f>VLOOKUP(AF24,IF({1,0},AF3:AF22,AE3:AE22),2,0)</f>
        <v/>
      </c>
      <c r="AG25" s="83" t="n"/>
      <c r="AH25" s="83" t="n"/>
    </row>
    <row r="26">
      <c r="B26" s="60">
        <f>初始化表!$C$5</f>
        <v/>
      </c>
      <c r="C26" s="60">
        <f>VLOOKUP($B26,$B$3:$AH$22,2,0)</f>
        <v/>
      </c>
      <c r="D26" s="60">
        <f>VLOOKUP($B26,$B$3:$AH$22,3,0)</f>
        <v/>
      </c>
      <c r="E26" s="60">
        <f>VLOOKUP($B26,$B$3:$AH$22,4,0)</f>
        <v/>
      </c>
      <c r="F26" s="60">
        <f>VLOOKUP($B26,$B$3:$AH$22,5,0)</f>
        <v/>
      </c>
      <c r="G26" s="60">
        <f>VLOOKUP($B26,$B$3:$AH$22,6,0)</f>
        <v/>
      </c>
      <c r="H26" s="60">
        <f>VLOOKUP($B26,$B$3:$AH$22,7,0)</f>
        <v/>
      </c>
      <c r="I26" s="60">
        <f>VLOOKUP($B26,$B$3:$AH$22,8,0)</f>
        <v/>
      </c>
      <c r="J26" s="60">
        <f>VLOOKUP($B26,$B$3:$AH$22,9,0)</f>
        <v/>
      </c>
      <c r="K26" s="60">
        <f>VLOOKUP($B26,$B$3:$AH$22,10,0)</f>
        <v/>
      </c>
      <c r="L26" s="60">
        <f>VLOOKUP($B26,$B$3:$AH$22,11,0)</f>
        <v/>
      </c>
      <c r="M26" s="60">
        <f>VLOOKUP($B26,$B$3:$AH$22,12,0)</f>
        <v/>
      </c>
      <c r="N26" s="60">
        <f>VLOOKUP($B26,$B$3:$AH$22,13,0)</f>
        <v/>
      </c>
      <c r="O26" s="60">
        <f>VLOOKUP($B26,$B$3:$AH$22,14,0)</f>
        <v/>
      </c>
      <c r="P26" s="60">
        <f>VLOOKUP($B26,$B$3:$AH$22,15,0)</f>
        <v/>
      </c>
      <c r="Q26" s="60">
        <f>VLOOKUP($B26,$B$3:$AH$22,16,0)</f>
        <v/>
      </c>
      <c r="R26" s="60">
        <f>VLOOKUP($B26,$B$3:$AH$22,17,0)</f>
        <v/>
      </c>
      <c r="S26" s="60">
        <f>VLOOKUP($B26,$B$3:$AH$22,18,0)</f>
        <v/>
      </c>
      <c r="T26" s="60">
        <f>VLOOKUP($B26,$B$3:$AH$22,19,0)</f>
        <v/>
      </c>
      <c r="U26" s="60">
        <f>VLOOKUP($B26,$B$3:$AH$22,20,0)</f>
        <v/>
      </c>
      <c r="V26" s="60">
        <f>VLOOKUP($B26,$B$3:$AH$22,21,0)</f>
        <v/>
      </c>
      <c r="W26" s="60">
        <f>VLOOKUP($B26,$B$3:$AH$22,22,0)</f>
        <v/>
      </c>
      <c r="X26" s="60">
        <f>VLOOKUP($B26,$B$3:$AH$22,23,0)</f>
        <v/>
      </c>
      <c r="Y26" s="60">
        <f>VLOOKUP($B26,$B$3:$AH$22,24,0)</f>
        <v/>
      </c>
      <c r="Z26" s="60">
        <f>VLOOKUP($B26,$B$3:$AH$22,25,0)</f>
        <v/>
      </c>
      <c r="AA26" s="60">
        <f>VLOOKUP($B26,$B$3:$AH$22,26,0)</f>
        <v/>
      </c>
      <c r="AB26" s="60">
        <f>VLOOKUP($B26,$B$3:$AH$22,27,0)</f>
        <v/>
      </c>
      <c r="AC26" s="60">
        <f>VLOOKUP($B26,$B$3:$AH$22,28,0)</f>
        <v/>
      </c>
      <c r="AD26" s="60">
        <f>VLOOKUP($B26,$B$3:$AH$22,29,0)</f>
        <v/>
      </c>
      <c r="AE26" s="60">
        <f>VLOOKUP($B26,$B$3:$AH$22,30,0)</f>
        <v/>
      </c>
      <c r="AF26" s="60">
        <f>VLOOKUP($B26,$B$3:$AH$22,31,0)</f>
        <v/>
      </c>
      <c r="AG26" s="60">
        <f>VLOOKUP($B26,$B$3:$AH$22,32,0)</f>
        <v/>
      </c>
      <c r="AH26" s="60">
        <f>VLOOKUP($B26,$B$3:$AH$22,33,0)</f>
        <v/>
      </c>
    </row>
    <row r="27">
      <c r="B27" s="1484" t="inlineStr">
        <is>
          <t>价格</t>
        </is>
      </c>
      <c r="C27" s="72" t="inlineStr">
        <is>
          <t>平均价格</t>
        </is>
      </c>
      <c r="D27" s="73" t="inlineStr">
        <is>
          <t>最大价格</t>
        </is>
      </c>
      <c r="G27" s="75" t="inlineStr">
        <is>
          <t>平均价格</t>
        </is>
      </c>
      <c r="H27" s="73" t="inlineStr">
        <is>
          <t>最大价格</t>
        </is>
      </c>
      <c r="K27" s="75" t="inlineStr">
        <is>
          <t>平均价格</t>
        </is>
      </c>
      <c r="L27" s="73" t="inlineStr">
        <is>
          <t>最大价格</t>
        </is>
      </c>
      <c r="O27" s="75" t="inlineStr">
        <is>
          <t>平均价格</t>
        </is>
      </c>
      <c r="P27" s="73" t="inlineStr">
        <is>
          <t>最大价格</t>
        </is>
      </c>
      <c r="S27" s="75" t="inlineStr">
        <is>
          <t>平均价格</t>
        </is>
      </c>
      <c r="T27" s="73" t="inlineStr">
        <is>
          <t>最大价格</t>
        </is>
      </c>
      <c r="W27" s="75" t="inlineStr">
        <is>
          <t>平均价格</t>
        </is>
      </c>
      <c r="X27" s="73" t="inlineStr">
        <is>
          <t>最大价格</t>
        </is>
      </c>
      <c r="AA27" s="75" t="inlineStr">
        <is>
          <t>平均价格</t>
        </is>
      </c>
      <c r="AB27" s="73" t="inlineStr">
        <is>
          <t>最大价格</t>
        </is>
      </c>
      <c r="AE27" s="75" t="inlineStr">
        <is>
          <t>平均价格</t>
        </is>
      </c>
      <c r="AF27" s="73" t="inlineStr">
        <is>
          <t>最大价格</t>
        </is>
      </c>
    </row>
    <row r="28">
      <c r="B28" s="1485" t="n"/>
      <c r="C28" s="76">
        <f>AVERAGE(C3:C22)</f>
        <v/>
      </c>
      <c r="D28" s="77">
        <f>MAX(C3:C22)</f>
        <v/>
      </c>
      <c r="E28" s="78">
        <f>VLOOKUP(D28,C3:F22,3,0)</f>
        <v/>
      </c>
      <c r="F28" s="79">
        <f>VLOOKUP(D28,C3:F22,4,0)</f>
        <v/>
      </c>
      <c r="G28" s="80">
        <f>AVERAGE(G3:G22)</f>
        <v/>
      </c>
      <c r="H28" s="77">
        <f>MAX(G3:G22)</f>
        <v/>
      </c>
      <c r="I28" s="78">
        <f>VLOOKUP(H28,G3:J22,3,0)</f>
        <v/>
      </c>
      <c r="J28" s="79">
        <f>VLOOKUP(H28,G3:J22,4,0)</f>
        <v/>
      </c>
      <c r="K28" s="80">
        <f>AVERAGE(K3:K22)</f>
        <v/>
      </c>
      <c r="L28" s="77">
        <f>MAX(K3:K22)</f>
        <v/>
      </c>
      <c r="M28" s="78">
        <f>VLOOKUP(L28,K3:N22,3,0)</f>
        <v/>
      </c>
      <c r="N28" s="79">
        <f>VLOOKUP(L28,K3:N22,4,0)</f>
        <v/>
      </c>
      <c r="O28" s="80">
        <f>AVERAGE(O3:O22)</f>
        <v/>
      </c>
      <c r="P28" s="77">
        <f>MAX(O3:O22)</f>
        <v/>
      </c>
      <c r="Q28" s="78">
        <f>VLOOKUP(P28,O3:R22,3,0)</f>
        <v/>
      </c>
      <c r="R28" s="79">
        <f>VLOOKUP(P28,O3:R22,4,0)</f>
        <v/>
      </c>
      <c r="S28" s="80">
        <f>AVERAGE(S3:S22)</f>
        <v/>
      </c>
      <c r="T28" s="77">
        <f>MAX(S3:S22)</f>
        <v/>
      </c>
      <c r="U28" s="78">
        <f>VLOOKUP(T28,S3:V22,3,0)</f>
        <v/>
      </c>
      <c r="V28" s="79">
        <f>VLOOKUP(T28,S3:V22,4,0)</f>
        <v/>
      </c>
      <c r="W28" s="80">
        <f>AVERAGE(W3:W22)</f>
        <v/>
      </c>
      <c r="X28" s="77">
        <f>MAX(W3:W22)</f>
        <v/>
      </c>
      <c r="Y28" s="78">
        <f>VLOOKUP(X28,W3:Z22,3,0)</f>
        <v/>
      </c>
      <c r="Z28" s="79">
        <f>VLOOKUP(X28,W3:Z22,4,0)</f>
        <v/>
      </c>
      <c r="AA28" s="80">
        <f>AVERAGE(AA3:AA22)</f>
        <v/>
      </c>
      <c r="AB28" s="77">
        <f>MAX(AA3:AA22)</f>
        <v/>
      </c>
      <c r="AC28" s="78">
        <f>VLOOKUP(AB28,AA3:AD22,3,0)</f>
        <v/>
      </c>
      <c r="AD28" s="79">
        <f>VLOOKUP(AB28,AA3:AD22,4,0)</f>
        <v/>
      </c>
      <c r="AE28" s="80">
        <f>AVERAGE(AE3:AE22)</f>
        <v/>
      </c>
      <c r="AF28" s="77">
        <f>MAX(AE3:AE22)</f>
        <v/>
      </c>
      <c r="AG28" s="78">
        <f>VLOOKUP(AF28,AE3:AH22,3,0)</f>
        <v/>
      </c>
      <c r="AH28" s="79">
        <f>VLOOKUP(AF28,AE3:AH22,4,0)</f>
        <v/>
      </c>
    </row>
    <row r="29">
      <c r="B29" s="1486" t="inlineStr">
        <is>
          <t>最大价格需求</t>
        </is>
      </c>
      <c r="C29" s="1487" t="n"/>
      <c r="D29" s="81">
        <f>VLOOKUP(D28,C3:D22,2,0)</f>
        <v/>
      </c>
      <c r="E29" s="83" t="n"/>
      <c r="F29" s="83" t="n"/>
      <c r="G29" s="83" t="n"/>
      <c r="H29" s="81">
        <f>VLOOKUP(H28,G3:H22,2,0)</f>
        <v/>
      </c>
      <c r="I29" s="83" t="n"/>
      <c r="J29" s="83" t="n"/>
      <c r="K29" s="83" t="n"/>
      <c r="L29" s="81">
        <f>VLOOKUP(L28,K3:L22,2,0)</f>
        <v/>
      </c>
      <c r="M29" s="83" t="n"/>
      <c r="N29" s="83" t="n"/>
      <c r="O29" s="83" t="n"/>
      <c r="P29" s="81">
        <f>VLOOKUP(P28,O3:P22,2,0)</f>
        <v/>
      </c>
      <c r="Q29" s="83" t="n"/>
      <c r="R29" s="83" t="n"/>
      <c r="S29" s="83" t="n"/>
      <c r="T29" s="81">
        <f>VLOOKUP(T28,S3:T22,2,0)</f>
        <v/>
      </c>
      <c r="U29" s="83" t="n"/>
      <c r="V29" s="83" t="n"/>
      <c r="W29" s="83" t="n"/>
      <c r="X29" s="81">
        <f>VLOOKUP(X28,W3:X22,2,0)</f>
        <v/>
      </c>
      <c r="Y29" s="83" t="n"/>
      <c r="Z29" s="83" t="n"/>
      <c r="AA29" s="83" t="n"/>
      <c r="AB29" s="81">
        <f>VLOOKUP(AB28,AA3:AB22,2,0)</f>
        <v/>
      </c>
      <c r="AC29" s="83" t="n"/>
      <c r="AD29" s="83" t="n"/>
      <c r="AE29" s="83" t="n"/>
      <c r="AF29" s="81">
        <f>VLOOKUP(AF28,AE3:AF22,2,0)</f>
        <v/>
      </c>
      <c r="AG29" s="83" t="n"/>
      <c r="AH29" s="83" t="n"/>
    </row>
    <row r="30">
      <c r="Y30" s="1161">
        <f>第5期!Z4</f>
        <v/>
      </c>
      <c r="Z30" s="1161">
        <f>第5期!AA4</f>
        <v/>
      </c>
      <c r="AA30" s="1161">
        <f>第5期!AB4</f>
        <v/>
      </c>
      <c r="AB30" s="1161">
        <f>第5期!AC4</f>
        <v/>
      </c>
      <c r="AC30" s="1161">
        <f>第5期!AD4</f>
        <v/>
      </c>
    </row>
    <row r="31" ht="15.5" customHeight="1" s="1178">
      <c r="G31" s="1161" t="inlineStr">
        <is>
          <t>价格浮动</t>
        </is>
      </c>
      <c r="H31" s="1161">
        <f>N31</f>
        <v/>
      </c>
      <c r="I31" s="1161">
        <f>O31</f>
        <v/>
      </c>
      <c r="J31" s="1161">
        <f>P31</f>
        <v/>
      </c>
      <c r="K31" s="1161">
        <f>Q31</f>
        <v/>
      </c>
      <c r="M31" s="1161">
        <f>第5期!T19</f>
        <v/>
      </c>
      <c r="N31" s="1161">
        <f>第5期!U19</f>
        <v/>
      </c>
      <c r="O31" s="1161">
        <f>第5期!V19</f>
        <v/>
      </c>
      <c r="P31" s="1161">
        <f>第5期!W19</f>
        <v/>
      </c>
      <c r="Q31" s="1161">
        <f>第5期!X19</f>
        <v/>
      </c>
      <c r="S31" s="1161">
        <f>第5期!Z41</f>
        <v/>
      </c>
      <c r="T31" s="1161">
        <f>第5期!AA41</f>
        <v/>
      </c>
      <c r="U31" s="1161">
        <f>第5期!AB41</f>
        <v/>
      </c>
      <c r="V31" s="1161">
        <f>第5期!AC41</f>
        <v/>
      </c>
      <c r="W31" s="1161">
        <f>第5期!AD41</f>
        <v/>
      </c>
      <c r="Y31" s="86">
        <f>第5期!Z5</f>
        <v/>
      </c>
      <c r="Z31" s="1159">
        <f>第5期!AA5</f>
        <v/>
      </c>
      <c r="AA31" s="1159">
        <f>第5期!AB5</f>
        <v/>
      </c>
      <c r="AB31" s="1159">
        <f>第5期!AC5</f>
        <v/>
      </c>
      <c r="AC31" s="1159">
        <f>第5期!AD5</f>
        <v/>
      </c>
    </row>
    <row r="32" ht="15.5" customHeight="1" s="1178">
      <c r="G32" s="86">
        <f>M32</f>
        <v/>
      </c>
      <c r="H32" s="1159" t="n"/>
      <c r="I32" s="1159" t="n"/>
      <c r="J32" s="1159" t="n"/>
      <c r="K32" s="1159" t="n"/>
      <c r="M32" s="86">
        <f>第5期!T20</f>
        <v/>
      </c>
      <c r="N32" s="1159">
        <f>第5期!U20</f>
        <v/>
      </c>
      <c r="O32" s="1159">
        <f>第5期!V20</f>
        <v/>
      </c>
      <c r="P32" s="1159">
        <f>第5期!W20</f>
        <v/>
      </c>
      <c r="Q32" s="1159">
        <f>第5期!X20</f>
        <v/>
      </c>
      <c r="S32" s="86">
        <f>第5期!Z42</f>
        <v/>
      </c>
      <c r="T32" s="1159">
        <f>第5期!AA42</f>
        <v/>
      </c>
      <c r="U32" s="1159">
        <f>第5期!AB42</f>
        <v/>
      </c>
      <c r="V32" s="1159">
        <f>第5期!AC42</f>
        <v/>
      </c>
      <c r="W32" s="1159">
        <f>第5期!AD42</f>
        <v/>
      </c>
      <c r="Y32" s="86">
        <f>第5期!Z6</f>
        <v/>
      </c>
      <c r="Z32" s="1159">
        <f>第5期!AA6</f>
        <v/>
      </c>
      <c r="AA32" s="1159">
        <f>第5期!AB6</f>
        <v/>
      </c>
      <c r="AB32" s="1159">
        <f>第5期!AC6</f>
        <v/>
      </c>
      <c r="AC32" s="1159">
        <f>第5期!AD6</f>
        <v/>
      </c>
    </row>
    <row r="33" ht="15.5" customHeight="1" s="1178">
      <c r="G33" s="86">
        <f>M33</f>
        <v/>
      </c>
      <c r="H33" s="1159" t="n"/>
      <c r="I33" s="1159" t="n"/>
      <c r="J33" s="1159" t="n"/>
      <c r="K33" s="1159" t="n"/>
      <c r="M33" s="86">
        <f>第5期!T21</f>
        <v/>
      </c>
      <c r="N33" s="1159">
        <f>第5期!U21</f>
        <v/>
      </c>
      <c r="O33" s="1159">
        <f>第5期!V21</f>
        <v/>
      </c>
      <c r="P33" s="1159">
        <f>第5期!W21</f>
        <v/>
      </c>
      <c r="Q33" s="1159">
        <f>第5期!X21</f>
        <v/>
      </c>
      <c r="S33" s="86">
        <f>第5期!Z43</f>
        <v/>
      </c>
      <c r="T33" s="1159">
        <f>第5期!AA43</f>
        <v/>
      </c>
      <c r="U33" s="1159">
        <f>第5期!AB43</f>
        <v/>
      </c>
      <c r="V33" s="1159">
        <f>第5期!AC43</f>
        <v/>
      </c>
      <c r="W33" s="1159">
        <f>第5期!AD43</f>
        <v/>
      </c>
      <c r="Y33" s="1161">
        <f>第5期!Z10</f>
        <v/>
      </c>
      <c r="Z33" s="1161">
        <f>第5期!AA10</f>
        <v/>
      </c>
      <c r="AA33" s="1161">
        <f>第5期!AB10</f>
        <v/>
      </c>
      <c r="AB33" s="1161">
        <f>第5期!AC10</f>
        <v/>
      </c>
      <c r="AC33" s="1161">
        <f>第5期!AD10</f>
        <v/>
      </c>
    </row>
    <row r="34" ht="15.5" customHeight="1" s="1178">
      <c r="Y34" s="86">
        <f>第5期!Z11</f>
        <v/>
      </c>
      <c r="Z34" s="1159">
        <f>第5期!AA11</f>
        <v/>
      </c>
      <c r="AA34" s="1159">
        <f>第5期!AB11</f>
        <v/>
      </c>
      <c r="AB34" s="1159">
        <f>第5期!AC11</f>
        <v/>
      </c>
      <c r="AC34" s="1159">
        <f>第5期!AD11</f>
        <v/>
      </c>
    </row>
    <row r="35" ht="15.5" customHeight="1" s="1178">
      <c r="Y35" s="86">
        <f>第5期!Z12</f>
        <v/>
      </c>
      <c r="Z35" s="1159">
        <f>第5期!AA12</f>
        <v/>
      </c>
      <c r="AA35" s="1159">
        <f>第5期!AB12</f>
        <v/>
      </c>
      <c r="AB35" s="1159">
        <f>第5期!AC12</f>
        <v/>
      </c>
      <c r="AC35" s="1159">
        <f>第5期!AD12</f>
        <v/>
      </c>
    </row>
    <row r="36">
      <c r="C36" s="1161" t="inlineStr">
        <is>
          <t>产品3</t>
        </is>
      </c>
      <c r="D36" s="1180" t="n"/>
      <c r="E36" s="1180" t="n"/>
      <c r="F36" s="1180" t="n"/>
      <c r="G36" s="1180" t="n"/>
      <c r="H36" s="1180" t="n"/>
      <c r="I36" s="1180" t="n"/>
      <c r="J36" s="1180" t="n"/>
      <c r="K36" s="1180" t="n"/>
      <c r="L36" s="1180" t="n"/>
      <c r="M36" s="1180" t="n"/>
      <c r="N36" s="1180" t="n"/>
      <c r="O36" s="1180" t="n"/>
      <c r="P36" s="1180" t="n"/>
      <c r="Q36" s="1180" t="n"/>
      <c r="R36" s="1181" t="n"/>
      <c r="S36" s="1161" t="inlineStr">
        <is>
          <t>产品4</t>
        </is>
      </c>
      <c r="T36" s="1180" t="n"/>
      <c r="U36" s="1180" t="n"/>
      <c r="V36" s="1180" t="n"/>
      <c r="W36" s="1180" t="n"/>
      <c r="X36" s="1180" t="n"/>
      <c r="Y36" s="1180" t="n"/>
      <c r="Z36" s="1180" t="n"/>
      <c r="AA36" s="1180" t="n"/>
      <c r="AB36" s="1180" t="n"/>
      <c r="AC36" s="1180" t="n"/>
      <c r="AD36" s="1180" t="n"/>
      <c r="AE36" s="1180" t="n"/>
      <c r="AF36" s="1180" t="n"/>
      <c r="AG36" s="1180" t="n"/>
      <c r="AH36" s="1181" t="n"/>
    </row>
    <row r="37" ht="15" customHeight="1" s="1178">
      <c r="B37" s="62" t="inlineStr">
        <is>
          <t>队伍名称</t>
        </is>
      </c>
      <c r="C37" s="63" t="inlineStr">
        <is>
          <t>市场1</t>
        </is>
      </c>
      <c r="D37" s="63" t="inlineStr">
        <is>
          <t>需求</t>
        </is>
      </c>
      <c r="E37" s="1483" t="inlineStr">
        <is>
          <t>研发等级排名</t>
        </is>
      </c>
      <c r="F37" s="65" t="inlineStr">
        <is>
          <t>工资系数排名</t>
        </is>
      </c>
      <c r="G37" s="63" t="inlineStr">
        <is>
          <t>市场2</t>
        </is>
      </c>
      <c r="H37" s="63" t="inlineStr">
        <is>
          <t>需求</t>
        </is>
      </c>
      <c r="I37" s="1483" t="inlineStr">
        <is>
          <t>研发等级排名</t>
        </is>
      </c>
      <c r="J37" s="65" t="inlineStr">
        <is>
          <t>工资系数排名</t>
        </is>
      </c>
      <c r="K37" s="63" t="inlineStr">
        <is>
          <t>市场3</t>
        </is>
      </c>
      <c r="L37" s="63" t="inlineStr">
        <is>
          <t>需求</t>
        </is>
      </c>
      <c r="M37" s="1483" t="inlineStr">
        <is>
          <t>研发等级排名</t>
        </is>
      </c>
      <c r="N37" s="65" t="inlineStr">
        <is>
          <t>工资系数排名</t>
        </is>
      </c>
      <c r="O37" s="63" t="inlineStr">
        <is>
          <t>市场4</t>
        </is>
      </c>
      <c r="P37" s="63" t="inlineStr">
        <is>
          <t>需求</t>
        </is>
      </c>
      <c r="Q37" s="1483" t="inlineStr">
        <is>
          <t>研发等级排名</t>
        </is>
      </c>
      <c r="R37" s="65" t="inlineStr">
        <is>
          <t>工资系数排名</t>
        </is>
      </c>
      <c r="S37" s="63" t="inlineStr">
        <is>
          <t>市场1</t>
        </is>
      </c>
      <c r="T37" s="63" t="inlineStr">
        <is>
          <t>需求</t>
        </is>
      </c>
      <c r="U37" s="1483" t="inlineStr">
        <is>
          <t>研发等级排名</t>
        </is>
      </c>
      <c r="V37" s="65" t="inlineStr">
        <is>
          <t>工资系数排名</t>
        </is>
      </c>
      <c r="W37" s="63" t="inlineStr">
        <is>
          <t>市场2</t>
        </is>
      </c>
      <c r="X37" s="63" t="inlineStr">
        <is>
          <t>需求</t>
        </is>
      </c>
      <c r="Y37" s="1483" t="inlineStr">
        <is>
          <t>研发等级排名</t>
        </is>
      </c>
      <c r="Z37" s="65" t="inlineStr">
        <is>
          <t>工资系数排名</t>
        </is>
      </c>
      <c r="AA37" s="63" t="inlineStr">
        <is>
          <t>市场3</t>
        </is>
      </c>
      <c r="AB37" s="63" t="inlineStr">
        <is>
          <t>需求</t>
        </is>
      </c>
      <c r="AC37" s="1483" t="inlineStr">
        <is>
          <t>研发等级排名</t>
        </is>
      </c>
      <c r="AD37" s="65" t="inlineStr">
        <is>
          <t>工资系数排名</t>
        </is>
      </c>
      <c r="AE37" s="63" t="inlineStr">
        <is>
          <t>市场4</t>
        </is>
      </c>
      <c r="AF37" s="63" t="inlineStr">
        <is>
          <t>需求</t>
        </is>
      </c>
      <c r="AG37" s="1483" t="inlineStr">
        <is>
          <t>研发等级排名</t>
        </is>
      </c>
      <c r="AH37" s="65" t="inlineStr">
        <is>
          <t>工资系数排名</t>
        </is>
      </c>
    </row>
    <row r="38">
      <c r="B38" s="1161">
        <f>B3</f>
        <v/>
      </c>
      <c r="C38" s="66">
        <f>第4期!AW37</f>
        <v/>
      </c>
      <c r="D38" s="67">
        <f>第4期!BO7</f>
        <v/>
      </c>
      <c r="E38" s="68">
        <f>VLOOKUP($B38,第4期!$AN$84:$AY$103,8,0)</f>
        <v/>
      </c>
      <c r="F38" s="68">
        <f>VLOOKUP($B38,第4期!$AN$84:$AY$103,7,0)</f>
        <v/>
      </c>
      <c r="G38" s="66">
        <f>第4期!AX37</f>
        <v/>
      </c>
      <c r="H38" s="67">
        <f>第4期!BP7</f>
        <v/>
      </c>
      <c r="I38" s="68">
        <f>VLOOKUP($B38,第4期!$AN$84:$AY$103,8,0)</f>
        <v/>
      </c>
      <c r="J38" s="68">
        <f>VLOOKUP($B38,第4期!$AN$84:$AY$103,7,0)</f>
        <v/>
      </c>
      <c r="K38" s="66">
        <f>第4期!AY37</f>
        <v/>
      </c>
      <c r="L38" s="67">
        <f>第4期!BQ7</f>
        <v/>
      </c>
      <c r="M38" s="68">
        <f>VLOOKUP($B38,第4期!$AN$84:$AY$103,8,0)</f>
        <v/>
      </c>
      <c r="N38" s="68">
        <f>VLOOKUP($B38,第4期!$AN$84:$AY$103,7,0)</f>
        <v/>
      </c>
      <c r="O38" s="66">
        <f>第4期!AZ37</f>
        <v/>
      </c>
      <c r="P38" s="67">
        <f>第4期!BR7</f>
        <v/>
      </c>
      <c r="Q38" s="68">
        <f>VLOOKUP($B38,第4期!$AN$84:$AY$103,8,0)</f>
        <v/>
      </c>
      <c r="R38" s="68">
        <f>VLOOKUP($B38,第4期!$AN$84:$AY$103,7,0)</f>
        <v/>
      </c>
      <c r="S38" s="66">
        <f>第4期!BA37</f>
        <v/>
      </c>
      <c r="T38" s="67">
        <f>第4期!BS7</f>
        <v/>
      </c>
      <c r="U38" s="68">
        <f>VLOOKUP($B38,第4期!$AN$84:$AY$103,8,0)</f>
        <v/>
      </c>
      <c r="V38" s="68">
        <f>VLOOKUP($B38,第4期!$AN$84:$AY$103,7,0)</f>
        <v/>
      </c>
      <c r="W38" s="66">
        <f>第4期!BB37</f>
        <v/>
      </c>
      <c r="X38" s="67">
        <f>第4期!BT7</f>
        <v/>
      </c>
      <c r="Y38" s="68">
        <f>VLOOKUP($B38,第4期!$AN$84:$AY$103,8,0)</f>
        <v/>
      </c>
      <c r="Z38" s="68">
        <f>VLOOKUP($B38,第4期!$AN$84:$AY$103,7,0)</f>
        <v/>
      </c>
      <c r="AA38" s="66">
        <f>第4期!BC37</f>
        <v/>
      </c>
      <c r="AB38" s="67">
        <f>第4期!BU7</f>
        <v/>
      </c>
      <c r="AC38" s="68">
        <f>VLOOKUP($B38,第4期!$AN$84:$AY$103,8,0)</f>
        <v/>
      </c>
      <c r="AD38" s="68">
        <f>VLOOKUP($B38,第4期!$AN$84:$AY$103,7,0)</f>
        <v/>
      </c>
      <c r="AE38" s="66">
        <f>第4期!BD37</f>
        <v/>
      </c>
      <c r="AF38" s="67">
        <f>第4期!BV7</f>
        <v/>
      </c>
      <c r="AG38" s="68">
        <f>VLOOKUP($B38,第4期!$AN$84:$AY$103,8,0)</f>
        <v/>
      </c>
      <c r="AH38" s="68">
        <f>VLOOKUP($B38,第4期!$AN$84:$AY$103,7,0)</f>
        <v/>
      </c>
    </row>
    <row r="39">
      <c r="B39" s="1161">
        <f>B4</f>
        <v/>
      </c>
      <c r="C39" s="66">
        <f>第4期!AW38</f>
        <v/>
      </c>
      <c r="D39" s="67">
        <f>第4期!BO8</f>
        <v/>
      </c>
      <c r="E39" s="68">
        <f>VLOOKUP($B39,第4期!$AN$84:$AY$103,8,0)</f>
        <v/>
      </c>
      <c r="F39" s="68">
        <f>VLOOKUP($B39,第4期!$AN$84:$AY$103,7,0)</f>
        <v/>
      </c>
      <c r="G39" s="66">
        <f>第4期!AX38</f>
        <v/>
      </c>
      <c r="H39" s="67">
        <f>第4期!BP8</f>
        <v/>
      </c>
      <c r="I39" s="68">
        <f>VLOOKUP($B39,第4期!$AN$84:$AY$103,8,0)</f>
        <v/>
      </c>
      <c r="J39" s="68">
        <f>VLOOKUP($B39,第4期!$AN$84:$AY$103,7,0)</f>
        <v/>
      </c>
      <c r="K39" s="66">
        <f>第4期!AY38</f>
        <v/>
      </c>
      <c r="L39" s="67">
        <f>第4期!BQ8</f>
        <v/>
      </c>
      <c r="M39" s="68">
        <f>VLOOKUP($B39,第4期!$AN$84:$AY$103,8,0)</f>
        <v/>
      </c>
      <c r="N39" s="68">
        <f>VLOOKUP($B39,第4期!$AN$84:$AY$103,7,0)</f>
        <v/>
      </c>
      <c r="O39" s="66">
        <f>第4期!AZ38</f>
        <v/>
      </c>
      <c r="P39" s="67">
        <f>第4期!BR8</f>
        <v/>
      </c>
      <c r="Q39" s="68">
        <f>VLOOKUP($B39,第4期!$AN$84:$AY$103,8,0)</f>
        <v/>
      </c>
      <c r="R39" s="68">
        <f>VLOOKUP($B39,第4期!$AN$84:$AY$103,7,0)</f>
        <v/>
      </c>
      <c r="S39" s="66">
        <f>第4期!BA38</f>
        <v/>
      </c>
      <c r="T39" s="67">
        <f>第4期!BS8</f>
        <v/>
      </c>
      <c r="U39" s="68">
        <f>VLOOKUP($B39,第4期!$AN$84:$AY$103,8,0)</f>
        <v/>
      </c>
      <c r="V39" s="68">
        <f>VLOOKUP($B39,第4期!$AN$84:$AY$103,7,0)</f>
        <v/>
      </c>
      <c r="W39" s="66">
        <f>第4期!BB38</f>
        <v/>
      </c>
      <c r="X39" s="67">
        <f>第4期!BT8</f>
        <v/>
      </c>
      <c r="Y39" s="68">
        <f>VLOOKUP($B39,第4期!$AN$84:$AY$103,8,0)</f>
        <v/>
      </c>
      <c r="Z39" s="68">
        <f>VLOOKUP($B39,第4期!$AN$84:$AY$103,7,0)</f>
        <v/>
      </c>
      <c r="AA39" s="66">
        <f>第4期!BC38</f>
        <v/>
      </c>
      <c r="AB39" s="67">
        <f>第4期!BU8</f>
        <v/>
      </c>
      <c r="AC39" s="68">
        <f>VLOOKUP($B39,第4期!$AN$84:$AY$103,8,0)</f>
        <v/>
      </c>
      <c r="AD39" s="68">
        <f>VLOOKUP($B39,第4期!$AN$84:$AY$103,7,0)</f>
        <v/>
      </c>
      <c r="AE39" s="66">
        <f>第4期!BD38</f>
        <v/>
      </c>
      <c r="AF39" s="67">
        <f>第4期!BV8</f>
        <v/>
      </c>
      <c r="AG39" s="68">
        <f>VLOOKUP($B39,第4期!$AN$84:$AY$103,8,0)</f>
        <v/>
      </c>
      <c r="AH39" s="68">
        <f>VLOOKUP($B39,第4期!$AN$84:$AY$103,7,0)</f>
        <v/>
      </c>
    </row>
    <row r="40">
      <c r="B40" s="1161">
        <f>B5</f>
        <v/>
      </c>
      <c r="C40" s="66">
        <f>第4期!AW39</f>
        <v/>
      </c>
      <c r="D40" s="67">
        <f>第4期!BO9</f>
        <v/>
      </c>
      <c r="E40" s="68">
        <f>VLOOKUP($B40,第4期!$AN$84:$AY$103,8,0)</f>
        <v/>
      </c>
      <c r="F40" s="68">
        <f>VLOOKUP($B40,第4期!$AN$84:$AY$103,7,0)</f>
        <v/>
      </c>
      <c r="G40" s="66">
        <f>第4期!AX39</f>
        <v/>
      </c>
      <c r="H40" s="67">
        <f>第4期!BP9</f>
        <v/>
      </c>
      <c r="I40" s="68">
        <f>VLOOKUP($B40,第4期!$AN$84:$AY$103,8,0)</f>
        <v/>
      </c>
      <c r="J40" s="68">
        <f>VLOOKUP($B40,第4期!$AN$84:$AY$103,7,0)</f>
        <v/>
      </c>
      <c r="K40" s="66">
        <f>第4期!AY39</f>
        <v/>
      </c>
      <c r="L40" s="67">
        <f>第4期!BQ9</f>
        <v/>
      </c>
      <c r="M40" s="68">
        <f>VLOOKUP($B40,第4期!$AN$84:$AY$103,8,0)</f>
        <v/>
      </c>
      <c r="N40" s="68">
        <f>VLOOKUP($B40,第4期!$AN$84:$AY$103,7,0)</f>
        <v/>
      </c>
      <c r="O40" s="66">
        <f>第4期!AZ39</f>
        <v/>
      </c>
      <c r="P40" s="67">
        <f>第4期!BR9</f>
        <v/>
      </c>
      <c r="Q40" s="68">
        <f>VLOOKUP($B40,第4期!$AN$84:$AY$103,8,0)</f>
        <v/>
      </c>
      <c r="R40" s="68">
        <f>VLOOKUP($B40,第4期!$AN$84:$AY$103,7,0)</f>
        <v/>
      </c>
      <c r="S40" s="66">
        <f>第4期!BA39</f>
        <v/>
      </c>
      <c r="T40" s="67">
        <f>第4期!BS9</f>
        <v/>
      </c>
      <c r="U40" s="68">
        <f>VLOOKUP($B40,第4期!$AN$84:$AY$103,8,0)</f>
        <v/>
      </c>
      <c r="V40" s="68">
        <f>VLOOKUP($B40,第4期!$AN$84:$AY$103,7,0)</f>
        <v/>
      </c>
      <c r="W40" s="66">
        <f>第4期!BB39</f>
        <v/>
      </c>
      <c r="X40" s="67">
        <f>第4期!BT9</f>
        <v/>
      </c>
      <c r="Y40" s="68">
        <f>VLOOKUP($B40,第4期!$AN$84:$AY$103,8,0)</f>
        <v/>
      </c>
      <c r="Z40" s="68">
        <f>VLOOKUP($B40,第4期!$AN$84:$AY$103,7,0)</f>
        <v/>
      </c>
      <c r="AA40" s="66">
        <f>第4期!BC39</f>
        <v/>
      </c>
      <c r="AB40" s="67">
        <f>第4期!BU9</f>
        <v/>
      </c>
      <c r="AC40" s="68">
        <f>VLOOKUP($B40,第4期!$AN$84:$AY$103,8,0)</f>
        <v/>
      </c>
      <c r="AD40" s="68">
        <f>VLOOKUP($B40,第4期!$AN$84:$AY$103,7,0)</f>
        <v/>
      </c>
      <c r="AE40" s="66">
        <f>第4期!BD39</f>
        <v/>
      </c>
      <c r="AF40" s="67">
        <f>第4期!BV9</f>
        <v/>
      </c>
      <c r="AG40" s="68">
        <f>VLOOKUP($B40,第4期!$AN$84:$AY$103,8,0)</f>
        <v/>
      </c>
      <c r="AH40" s="68">
        <f>VLOOKUP($B40,第4期!$AN$84:$AY$103,7,0)</f>
        <v/>
      </c>
    </row>
    <row r="41">
      <c r="B41" s="1161">
        <f>B6</f>
        <v/>
      </c>
      <c r="C41" s="66">
        <f>第4期!AW40</f>
        <v/>
      </c>
      <c r="D41" s="67">
        <f>第4期!BO10</f>
        <v/>
      </c>
      <c r="E41" s="68">
        <f>VLOOKUP($B41,第4期!$AN$84:$AY$103,8,0)</f>
        <v/>
      </c>
      <c r="F41" s="68">
        <f>VLOOKUP($B41,第4期!$AN$84:$AY$103,7,0)</f>
        <v/>
      </c>
      <c r="G41" s="66">
        <f>第4期!AX40</f>
        <v/>
      </c>
      <c r="H41" s="67">
        <f>第4期!BP10</f>
        <v/>
      </c>
      <c r="I41" s="68">
        <f>VLOOKUP($B41,第4期!$AN$84:$AY$103,8,0)</f>
        <v/>
      </c>
      <c r="J41" s="68">
        <f>VLOOKUP($B41,第4期!$AN$84:$AY$103,7,0)</f>
        <v/>
      </c>
      <c r="K41" s="66">
        <f>第4期!AY40</f>
        <v/>
      </c>
      <c r="L41" s="67">
        <f>第4期!BQ10</f>
        <v/>
      </c>
      <c r="M41" s="68">
        <f>VLOOKUP($B41,第4期!$AN$84:$AY$103,8,0)</f>
        <v/>
      </c>
      <c r="N41" s="68">
        <f>VLOOKUP($B41,第4期!$AN$84:$AY$103,7,0)</f>
        <v/>
      </c>
      <c r="O41" s="66">
        <f>第4期!AZ40</f>
        <v/>
      </c>
      <c r="P41" s="67">
        <f>第4期!BR10</f>
        <v/>
      </c>
      <c r="Q41" s="68">
        <f>VLOOKUP($B41,第4期!$AN$84:$AY$103,8,0)</f>
        <v/>
      </c>
      <c r="R41" s="68">
        <f>VLOOKUP($B41,第4期!$AN$84:$AY$103,7,0)</f>
        <v/>
      </c>
      <c r="S41" s="66">
        <f>第4期!BA40</f>
        <v/>
      </c>
      <c r="T41" s="67">
        <f>第4期!BS10</f>
        <v/>
      </c>
      <c r="U41" s="68">
        <f>VLOOKUP($B41,第4期!$AN$84:$AY$103,8,0)</f>
        <v/>
      </c>
      <c r="V41" s="68">
        <f>VLOOKUP($B41,第4期!$AN$84:$AY$103,7,0)</f>
        <v/>
      </c>
      <c r="W41" s="66">
        <f>第4期!BB40</f>
        <v/>
      </c>
      <c r="X41" s="67">
        <f>第4期!BT10</f>
        <v/>
      </c>
      <c r="Y41" s="68">
        <f>VLOOKUP($B41,第4期!$AN$84:$AY$103,8,0)</f>
        <v/>
      </c>
      <c r="Z41" s="68">
        <f>VLOOKUP($B41,第4期!$AN$84:$AY$103,7,0)</f>
        <v/>
      </c>
      <c r="AA41" s="66">
        <f>第4期!BC40</f>
        <v/>
      </c>
      <c r="AB41" s="67">
        <f>第4期!BU10</f>
        <v/>
      </c>
      <c r="AC41" s="68">
        <f>VLOOKUP($B41,第4期!$AN$84:$AY$103,8,0)</f>
        <v/>
      </c>
      <c r="AD41" s="68">
        <f>VLOOKUP($B41,第4期!$AN$84:$AY$103,7,0)</f>
        <v/>
      </c>
      <c r="AE41" s="66">
        <f>第4期!BD40</f>
        <v/>
      </c>
      <c r="AF41" s="67">
        <f>第4期!BV10</f>
        <v/>
      </c>
      <c r="AG41" s="68">
        <f>VLOOKUP($B41,第4期!$AN$84:$AY$103,8,0)</f>
        <v/>
      </c>
      <c r="AH41" s="68">
        <f>VLOOKUP($B41,第4期!$AN$84:$AY$103,7,0)</f>
        <v/>
      </c>
    </row>
    <row r="42">
      <c r="B42" s="1161">
        <f>B7</f>
        <v/>
      </c>
      <c r="C42" s="66">
        <f>第4期!AW41</f>
        <v/>
      </c>
      <c r="D42" s="67">
        <f>第4期!BO11</f>
        <v/>
      </c>
      <c r="E42" s="68">
        <f>VLOOKUP($B42,第4期!$AN$84:$AY$103,8,0)</f>
        <v/>
      </c>
      <c r="F42" s="68">
        <f>VLOOKUP($B42,第4期!$AN$84:$AY$103,7,0)</f>
        <v/>
      </c>
      <c r="G42" s="66">
        <f>第4期!AX41</f>
        <v/>
      </c>
      <c r="H42" s="67">
        <f>第4期!BP11</f>
        <v/>
      </c>
      <c r="I42" s="68">
        <f>VLOOKUP($B42,第4期!$AN$84:$AY$103,8,0)</f>
        <v/>
      </c>
      <c r="J42" s="68">
        <f>VLOOKUP($B42,第4期!$AN$84:$AY$103,7,0)</f>
        <v/>
      </c>
      <c r="K42" s="66">
        <f>第4期!AY41</f>
        <v/>
      </c>
      <c r="L42" s="67">
        <f>第4期!BQ11</f>
        <v/>
      </c>
      <c r="M42" s="68">
        <f>VLOOKUP($B42,第4期!$AN$84:$AY$103,8,0)</f>
        <v/>
      </c>
      <c r="N42" s="68">
        <f>VLOOKUP($B42,第4期!$AN$84:$AY$103,7,0)</f>
        <v/>
      </c>
      <c r="O42" s="66">
        <f>第4期!AZ41</f>
        <v/>
      </c>
      <c r="P42" s="67">
        <f>第4期!BR11</f>
        <v/>
      </c>
      <c r="Q42" s="68">
        <f>VLOOKUP($B42,第4期!$AN$84:$AY$103,8,0)</f>
        <v/>
      </c>
      <c r="R42" s="68">
        <f>VLOOKUP($B42,第4期!$AN$84:$AY$103,7,0)</f>
        <v/>
      </c>
      <c r="S42" s="66">
        <f>第4期!BA41</f>
        <v/>
      </c>
      <c r="T42" s="67">
        <f>第4期!BS11</f>
        <v/>
      </c>
      <c r="U42" s="68">
        <f>VLOOKUP($B42,第4期!$AN$84:$AY$103,8,0)</f>
        <v/>
      </c>
      <c r="V42" s="68">
        <f>VLOOKUP($B42,第4期!$AN$84:$AY$103,7,0)</f>
        <v/>
      </c>
      <c r="W42" s="66">
        <f>第4期!BB41</f>
        <v/>
      </c>
      <c r="X42" s="67">
        <f>第4期!BT11</f>
        <v/>
      </c>
      <c r="Y42" s="68">
        <f>VLOOKUP($B42,第4期!$AN$84:$AY$103,8,0)</f>
        <v/>
      </c>
      <c r="Z42" s="68">
        <f>VLOOKUP($B42,第4期!$AN$84:$AY$103,7,0)</f>
        <v/>
      </c>
      <c r="AA42" s="66">
        <f>第4期!BC41</f>
        <v/>
      </c>
      <c r="AB42" s="67">
        <f>第4期!BU11</f>
        <v/>
      </c>
      <c r="AC42" s="68">
        <f>VLOOKUP($B42,第4期!$AN$84:$AY$103,8,0)</f>
        <v/>
      </c>
      <c r="AD42" s="68">
        <f>VLOOKUP($B42,第4期!$AN$84:$AY$103,7,0)</f>
        <v/>
      </c>
      <c r="AE42" s="66">
        <f>第4期!BD41</f>
        <v/>
      </c>
      <c r="AF42" s="67">
        <f>第4期!BV11</f>
        <v/>
      </c>
      <c r="AG42" s="68">
        <f>VLOOKUP($B42,第4期!$AN$84:$AY$103,8,0)</f>
        <v/>
      </c>
      <c r="AH42" s="68">
        <f>VLOOKUP($B42,第4期!$AN$84:$AY$103,7,0)</f>
        <v/>
      </c>
    </row>
    <row r="43">
      <c r="B43" s="1161">
        <f>B8</f>
        <v/>
      </c>
      <c r="C43" s="66">
        <f>第4期!AW42</f>
        <v/>
      </c>
      <c r="D43" s="67">
        <f>第4期!BO12</f>
        <v/>
      </c>
      <c r="E43" s="68">
        <f>VLOOKUP($B43,第4期!$AN$84:$AY$103,8,0)</f>
        <v/>
      </c>
      <c r="F43" s="68">
        <f>VLOOKUP($B43,第4期!$AN$84:$AY$103,7,0)</f>
        <v/>
      </c>
      <c r="G43" s="66">
        <f>第4期!AX42</f>
        <v/>
      </c>
      <c r="H43" s="67">
        <f>第4期!BP12</f>
        <v/>
      </c>
      <c r="I43" s="68">
        <f>VLOOKUP($B43,第4期!$AN$84:$AY$103,8,0)</f>
        <v/>
      </c>
      <c r="J43" s="68">
        <f>VLOOKUP($B43,第4期!$AN$84:$AY$103,7,0)</f>
        <v/>
      </c>
      <c r="K43" s="66">
        <f>第4期!AY42</f>
        <v/>
      </c>
      <c r="L43" s="67">
        <f>第4期!BQ12</f>
        <v/>
      </c>
      <c r="M43" s="68">
        <f>VLOOKUP($B43,第4期!$AN$84:$AY$103,8,0)</f>
        <v/>
      </c>
      <c r="N43" s="68">
        <f>VLOOKUP($B43,第4期!$AN$84:$AY$103,7,0)</f>
        <v/>
      </c>
      <c r="O43" s="66">
        <f>第4期!AZ42</f>
        <v/>
      </c>
      <c r="P43" s="67">
        <f>第4期!BR12</f>
        <v/>
      </c>
      <c r="Q43" s="68">
        <f>VLOOKUP($B43,第4期!$AN$84:$AY$103,8,0)</f>
        <v/>
      </c>
      <c r="R43" s="68">
        <f>VLOOKUP($B43,第4期!$AN$84:$AY$103,7,0)</f>
        <v/>
      </c>
      <c r="S43" s="66">
        <f>第4期!BA42</f>
        <v/>
      </c>
      <c r="T43" s="67">
        <f>第4期!BS12</f>
        <v/>
      </c>
      <c r="U43" s="68">
        <f>VLOOKUP($B43,第4期!$AN$84:$AY$103,8,0)</f>
        <v/>
      </c>
      <c r="V43" s="68">
        <f>VLOOKUP($B43,第4期!$AN$84:$AY$103,7,0)</f>
        <v/>
      </c>
      <c r="W43" s="66">
        <f>第4期!BB42</f>
        <v/>
      </c>
      <c r="X43" s="67">
        <f>第4期!BT12</f>
        <v/>
      </c>
      <c r="Y43" s="68">
        <f>VLOOKUP($B43,第4期!$AN$84:$AY$103,8,0)</f>
        <v/>
      </c>
      <c r="Z43" s="68">
        <f>VLOOKUP($B43,第4期!$AN$84:$AY$103,7,0)</f>
        <v/>
      </c>
      <c r="AA43" s="66">
        <f>第4期!BC42</f>
        <v/>
      </c>
      <c r="AB43" s="67">
        <f>第4期!BU12</f>
        <v/>
      </c>
      <c r="AC43" s="68">
        <f>VLOOKUP($B43,第4期!$AN$84:$AY$103,8,0)</f>
        <v/>
      </c>
      <c r="AD43" s="68">
        <f>VLOOKUP($B43,第4期!$AN$84:$AY$103,7,0)</f>
        <v/>
      </c>
      <c r="AE43" s="66">
        <f>第4期!BD42</f>
        <v/>
      </c>
      <c r="AF43" s="67">
        <f>第4期!BV12</f>
        <v/>
      </c>
      <c r="AG43" s="68">
        <f>VLOOKUP($B43,第4期!$AN$84:$AY$103,8,0)</f>
        <v/>
      </c>
      <c r="AH43" s="68">
        <f>VLOOKUP($B43,第4期!$AN$84:$AY$103,7,0)</f>
        <v/>
      </c>
    </row>
    <row r="44">
      <c r="B44" s="1161">
        <f>B9</f>
        <v/>
      </c>
      <c r="C44" s="66">
        <f>第4期!AW43</f>
        <v/>
      </c>
      <c r="D44" s="67">
        <f>第4期!BO13</f>
        <v/>
      </c>
      <c r="E44" s="68">
        <f>VLOOKUP($B44,第4期!$AN$84:$AY$103,8,0)</f>
        <v/>
      </c>
      <c r="F44" s="68">
        <f>VLOOKUP($B44,第4期!$AN$84:$AY$103,7,0)</f>
        <v/>
      </c>
      <c r="G44" s="66">
        <f>第4期!AX43</f>
        <v/>
      </c>
      <c r="H44" s="67">
        <f>第4期!BP13</f>
        <v/>
      </c>
      <c r="I44" s="68">
        <f>VLOOKUP($B44,第4期!$AN$84:$AY$103,8,0)</f>
        <v/>
      </c>
      <c r="J44" s="68">
        <f>VLOOKUP($B44,第4期!$AN$84:$AY$103,7,0)</f>
        <v/>
      </c>
      <c r="K44" s="66">
        <f>第4期!AY43</f>
        <v/>
      </c>
      <c r="L44" s="67">
        <f>第4期!BQ13</f>
        <v/>
      </c>
      <c r="M44" s="68">
        <f>VLOOKUP($B44,第4期!$AN$84:$AY$103,8,0)</f>
        <v/>
      </c>
      <c r="N44" s="68">
        <f>VLOOKUP($B44,第4期!$AN$84:$AY$103,7,0)</f>
        <v/>
      </c>
      <c r="O44" s="66">
        <f>第4期!AZ43</f>
        <v/>
      </c>
      <c r="P44" s="67">
        <f>第4期!BR13</f>
        <v/>
      </c>
      <c r="Q44" s="68">
        <f>VLOOKUP($B44,第4期!$AN$84:$AY$103,8,0)</f>
        <v/>
      </c>
      <c r="R44" s="68">
        <f>VLOOKUP($B44,第4期!$AN$84:$AY$103,7,0)</f>
        <v/>
      </c>
      <c r="S44" s="66">
        <f>第4期!BA43</f>
        <v/>
      </c>
      <c r="T44" s="67">
        <f>第4期!BS13</f>
        <v/>
      </c>
      <c r="U44" s="68">
        <f>VLOOKUP($B44,第4期!$AN$84:$AY$103,8,0)</f>
        <v/>
      </c>
      <c r="V44" s="68">
        <f>VLOOKUP($B44,第4期!$AN$84:$AY$103,7,0)</f>
        <v/>
      </c>
      <c r="W44" s="66">
        <f>第4期!BB43</f>
        <v/>
      </c>
      <c r="X44" s="67">
        <f>第4期!BT13</f>
        <v/>
      </c>
      <c r="Y44" s="68">
        <f>VLOOKUP($B44,第4期!$AN$84:$AY$103,8,0)</f>
        <v/>
      </c>
      <c r="Z44" s="68">
        <f>VLOOKUP($B44,第4期!$AN$84:$AY$103,7,0)</f>
        <v/>
      </c>
      <c r="AA44" s="66">
        <f>第4期!BC43</f>
        <v/>
      </c>
      <c r="AB44" s="67">
        <f>第4期!BU13</f>
        <v/>
      </c>
      <c r="AC44" s="68">
        <f>VLOOKUP($B44,第4期!$AN$84:$AY$103,8,0)</f>
        <v/>
      </c>
      <c r="AD44" s="68">
        <f>VLOOKUP($B44,第4期!$AN$84:$AY$103,7,0)</f>
        <v/>
      </c>
      <c r="AE44" s="66">
        <f>第4期!BD43</f>
        <v/>
      </c>
      <c r="AF44" s="67">
        <f>第4期!BV13</f>
        <v/>
      </c>
      <c r="AG44" s="68">
        <f>VLOOKUP($B44,第4期!$AN$84:$AY$103,8,0)</f>
        <v/>
      </c>
      <c r="AH44" s="68">
        <f>VLOOKUP($B44,第4期!$AN$84:$AY$103,7,0)</f>
        <v/>
      </c>
    </row>
    <row r="45">
      <c r="B45" s="1161">
        <f>B10</f>
        <v/>
      </c>
      <c r="C45" s="66">
        <f>第4期!AW44</f>
        <v/>
      </c>
      <c r="D45" s="67">
        <f>第4期!BO14</f>
        <v/>
      </c>
      <c r="E45" s="68">
        <f>VLOOKUP($B45,第4期!$AN$84:$AY$103,8,0)</f>
        <v/>
      </c>
      <c r="F45" s="68">
        <f>VLOOKUP($B45,第4期!$AN$84:$AY$103,7,0)</f>
        <v/>
      </c>
      <c r="G45" s="66">
        <f>第4期!AX44</f>
        <v/>
      </c>
      <c r="H45" s="67">
        <f>第4期!BP14</f>
        <v/>
      </c>
      <c r="I45" s="68">
        <f>VLOOKUP($B45,第4期!$AN$84:$AY$103,8,0)</f>
        <v/>
      </c>
      <c r="J45" s="68">
        <f>VLOOKUP($B45,第4期!$AN$84:$AY$103,7,0)</f>
        <v/>
      </c>
      <c r="K45" s="66">
        <f>第4期!AY44</f>
        <v/>
      </c>
      <c r="L45" s="67">
        <f>第4期!BQ14</f>
        <v/>
      </c>
      <c r="M45" s="68">
        <f>VLOOKUP($B45,第4期!$AN$84:$AY$103,8,0)</f>
        <v/>
      </c>
      <c r="N45" s="68">
        <f>VLOOKUP($B45,第4期!$AN$84:$AY$103,7,0)</f>
        <v/>
      </c>
      <c r="O45" s="66">
        <f>第4期!AZ44</f>
        <v/>
      </c>
      <c r="P45" s="67">
        <f>第4期!BR14</f>
        <v/>
      </c>
      <c r="Q45" s="68">
        <f>VLOOKUP($B45,第4期!$AN$84:$AY$103,8,0)</f>
        <v/>
      </c>
      <c r="R45" s="68">
        <f>VLOOKUP($B45,第4期!$AN$84:$AY$103,7,0)</f>
        <v/>
      </c>
      <c r="S45" s="66">
        <f>第4期!BA44</f>
        <v/>
      </c>
      <c r="T45" s="67">
        <f>第4期!BS14</f>
        <v/>
      </c>
      <c r="U45" s="68">
        <f>VLOOKUP($B45,第4期!$AN$84:$AY$103,8,0)</f>
        <v/>
      </c>
      <c r="V45" s="68">
        <f>VLOOKUP($B45,第4期!$AN$84:$AY$103,7,0)</f>
        <v/>
      </c>
      <c r="W45" s="66">
        <f>第4期!BB44</f>
        <v/>
      </c>
      <c r="X45" s="67">
        <f>第4期!BT14</f>
        <v/>
      </c>
      <c r="Y45" s="68">
        <f>VLOOKUP($B45,第4期!$AN$84:$AY$103,8,0)</f>
        <v/>
      </c>
      <c r="Z45" s="68">
        <f>VLOOKUP($B45,第4期!$AN$84:$AY$103,7,0)</f>
        <v/>
      </c>
      <c r="AA45" s="66">
        <f>第4期!BC44</f>
        <v/>
      </c>
      <c r="AB45" s="67">
        <f>第4期!BU14</f>
        <v/>
      </c>
      <c r="AC45" s="68">
        <f>VLOOKUP($B45,第4期!$AN$84:$AY$103,8,0)</f>
        <v/>
      </c>
      <c r="AD45" s="68">
        <f>VLOOKUP($B45,第4期!$AN$84:$AY$103,7,0)</f>
        <v/>
      </c>
      <c r="AE45" s="66">
        <f>第4期!BD44</f>
        <v/>
      </c>
      <c r="AF45" s="67">
        <f>第4期!BV14</f>
        <v/>
      </c>
      <c r="AG45" s="68">
        <f>VLOOKUP($B45,第4期!$AN$84:$AY$103,8,0)</f>
        <v/>
      </c>
      <c r="AH45" s="68">
        <f>VLOOKUP($B45,第4期!$AN$84:$AY$103,7,0)</f>
        <v/>
      </c>
    </row>
    <row r="46">
      <c r="B46" s="1161">
        <f>B11</f>
        <v/>
      </c>
      <c r="C46" s="66">
        <f>第4期!AW45</f>
        <v/>
      </c>
      <c r="D46" s="67">
        <f>第4期!BO15</f>
        <v/>
      </c>
      <c r="E46" s="68">
        <f>VLOOKUP($B46,第4期!$AN$84:$AY$103,8,0)</f>
        <v/>
      </c>
      <c r="F46" s="68">
        <f>VLOOKUP($B46,第4期!$AN$84:$AY$103,7,0)</f>
        <v/>
      </c>
      <c r="G46" s="66">
        <f>第4期!AX45</f>
        <v/>
      </c>
      <c r="H46" s="67">
        <f>第4期!BP15</f>
        <v/>
      </c>
      <c r="I46" s="68">
        <f>VLOOKUP($B46,第4期!$AN$84:$AY$103,8,0)</f>
        <v/>
      </c>
      <c r="J46" s="68">
        <f>VLOOKUP($B46,第4期!$AN$84:$AY$103,7,0)</f>
        <v/>
      </c>
      <c r="K46" s="66">
        <f>第4期!AY45</f>
        <v/>
      </c>
      <c r="L46" s="67">
        <f>第4期!BQ15</f>
        <v/>
      </c>
      <c r="M46" s="68">
        <f>VLOOKUP($B46,第4期!$AN$84:$AY$103,8,0)</f>
        <v/>
      </c>
      <c r="N46" s="68">
        <f>VLOOKUP($B46,第4期!$AN$84:$AY$103,7,0)</f>
        <v/>
      </c>
      <c r="O46" s="66">
        <f>第4期!AZ45</f>
        <v/>
      </c>
      <c r="P46" s="67">
        <f>第4期!BR15</f>
        <v/>
      </c>
      <c r="Q46" s="68">
        <f>VLOOKUP($B46,第4期!$AN$84:$AY$103,8,0)</f>
        <v/>
      </c>
      <c r="R46" s="68">
        <f>VLOOKUP($B46,第4期!$AN$84:$AY$103,7,0)</f>
        <v/>
      </c>
      <c r="S46" s="66">
        <f>第4期!BA45</f>
        <v/>
      </c>
      <c r="T46" s="67">
        <f>第4期!BS15</f>
        <v/>
      </c>
      <c r="U46" s="68">
        <f>VLOOKUP($B46,第4期!$AN$84:$AY$103,8,0)</f>
        <v/>
      </c>
      <c r="V46" s="68">
        <f>VLOOKUP($B46,第4期!$AN$84:$AY$103,7,0)</f>
        <v/>
      </c>
      <c r="W46" s="66">
        <f>第4期!BB45</f>
        <v/>
      </c>
      <c r="X46" s="67">
        <f>第4期!BT15</f>
        <v/>
      </c>
      <c r="Y46" s="68">
        <f>VLOOKUP($B46,第4期!$AN$84:$AY$103,8,0)</f>
        <v/>
      </c>
      <c r="Z46" s="68">
        <f>VLOOKUP($B46,第4期!$AN$84:$AY$103,7,0)</f>
        <v/>
      </c>
      <c r="AA46" s="66">
        <f>第4期!BC45</f>
        <v/>
      </c>
      <c r="AB46" s="67">
        <f>第4期!BU15</f>
        <v/>
      </c>
      <c r="AC46" s="68">
        <f>VLOOKUP($B46,第4期!$AN$84:$AY$103,8,0)</f>
        <v/>
      </c>
      <c r="AD46" s="68">
        <f>VLOOKUP($B46,第4期!$AN$84:$AY$103,7,0)</f>
        <v/>
      </c>
      <c r="AE46" s="66">
        <f>第4期!BD45</f>
        <v/>
      </c>
      <c r="AF46" s="67">
        <f>第4期!BV15</f>
        <v/>
      </c>
      <c r="AG46" s="68">
        <f>VLOOKUP($B46,第4期!$AN$84:$AY$103,8,0)</f>
        <v/>
      </c>
      <c r="AH46" s="68">
        <f>VLOOKUP($B46,第4期!$AN$84:$AY$103,7,0)</f>
        <v/>
      </c>
    </row>
    <row r="47">
      <c r="B47" s="1161">
        <f>B12</f>
        <v/>
      </c>
      <c r="C47" s="66">
        <f>第4期!AW46</f>
        <v/>
      </c>
      <c r="D47" s="67">
        <f>第4期!BO16</f>
        <v/>
      </c>
      <c r="E47" s="68">
        <f>VLOOKUP($B47,第4期!$AN$84:$AY$103,8,0)</f>
        <v/>
      </c>
      <c r="F47" s="68">
        <f>VLOOKUP($B47,第4期!$AN$84:$AY$103,7,0)</f>
        <v/>
      </c>
      <c r="G47" s="66">
        <f>第4期!AX46</f>
        <v/>
      </c>
      <c r="H47" s="67">
        <f>第4期!BP16</f>
        <v/>
      </c>
      <c r="I47" s="68">
        <f>VLOOKUP($B47,第4期!$AN$84:$AY$103,8,0)</f>
        <v/>
      </c>
      <c r="J47" s="68">
        <f>VLOOKUP($B47,第4期!$AN$84:$AY$103,7,0)</f>
        <v/>
      </c>
      <c r="K47" s="66">
        <f>第4期!AY46</f>
        <v/>
      </c>
      <c r="L47" s="67">
        <f>第4期!BQ16</f>
        <v/>
      </c>
      <c r="M47" s="68">
        <f>VLOOKUP($B47,第4期!$AN$84:$AY$103,8,0)</f>
        <v/>
      </c>
      <c r="N47" s="68">
        <f>VLOOKUP($B47,第4期!$AN$84:$AY$103,7,0)</f>
        <v/>
      </c>
      <c r="O47" s="66">
        <f>第4期!AZ46</f>
        <v/>
      </c>
      <c r="P47" s="67">
        <f>第4期!BR16</f>
        <v/>
      </c>
      <c r="Q47" s="68">
        <f>VLOOKUP($B47,第4期!$AN$84:$AY$103,8,0)</f>
        <v/>
      </c>
      <c r="R47" s="68">
        <f>VLOOKUP($B47,第4期!$AN$84:$AY$103,7,0)</f>
        <v/>
      </c>
      <c r="S47" s="66">
        <f>第4期!BA46</f>
        <v/>
      </c>
      <c r="T47" s="67">
        <f>第4期!BS16</f>
        <v/>
      </c>
      <c r="U47" s="68">
        <f>VLOOKUP($B47,第4期!$AN$84:$AY$103,8,0)</f>
        <v/>
      </c>
      <c r="V47" s="68">
        <f>VLOOKUP($B47,第4期!$AN$84:$AY$103,7,0)</f>
        <v/>
      </c>
      <c r="W47" s="66">
        <f>第4期!BB46</f>
        <v/>
      </c>
      <c r="X47" s="67">
        <f>第4期!BT16</f>
        <v/>
      </c>
      <c r="Y47" s="68">
        <f>VLOOKUP($B47,第4期!$AN$84:$AY$103,8,0)</f>
        <v/>
      </c>
      <c r="Z47" s="68">
        <f>VLOOKUP($B47,第4期!$AN$84:$AY$103,7,0)</f>
        <v/>
      </c>
      <c r="AA47" s="66">
        <f>第4期!BC46</f>
        <v/>
      </c>
      <c r="AB47" s="67">
        <f>第4期!BU16</f>
        <v/>
      </c>
      <c r="AC47" s="68">
        <f>VLOOKUP($B47,第4期!$AN$84:$AY$103,8,0)</f>
        <v/>
      </c>
      <c r="AD47" s="68">
        <f>VLOOKUP($B47,第4期!$AN$84:$AY$103,7,0)</f>
        <v/>
      </c>
      <c r="AE47" s="66">
        <f>第4期!BD46</f>
        <v/>
      </c>
      <c r="AF47" s="67">
        <f>第4期!BV16</f>
        <v/>
      </c>
      <c r="AG47" s="68">
        <f>VLOOKUP($B47,第4期!$AN$84:$AY$103,8,0)</f>
        <v/>
      </c>
      <c r="AH47" s="68">
        <f>VLOOKUP($B47,第4期!$AN$84:$AY$103,7,0)</f>
        <v/>
      </c>
    </row>
    <row r="48">
      <c r="B48" s="1161">
        <f>B13</f>
        <v/>
      </c>
      <c r="C48" s="66">
        <f>第4期!AW47</f>
        <v/>
      </c>
      <c r="D48" s="67">
        <f>第4期!BO17</f>
        <v/>
      </c>
      <c r="E48" s="68">
        <f>VLOOKUP($B48,第4期!$AN$84:$AY$103,8,0)</f>
        <v/>
      </c>
      <c r="F48" s="68">
        <f>VLOOKUP($B48,第4期!$AN$84:$AY$103,7,0)</f>
        <v/>
      </c>
      <c r="G48" s="66">
        <f>第4期!AX47</f>
        <v/>
      </c>
      <c r="H48" s="67">
        <f>第4期!BP17</f>
        <v/>
      </c>
      <c r="I48" s="68">
        <f>VLOOKUP($B48,第4期!$AN$84:$AY$103,8,0)</f>
        <v/>
      </c>
      <c r="J48" s="68">
        <f>VLOOKUP($B48,第4期!$AN$84:$AY$103,7,0)</f>
        <v/>
      </c>
      <c r="K48" s="66">
        <f>第4期!AY47</f>
        <v/>
      </c>
      <c r="L48" s="67">
        <f>第4期!BQ17</f>
        <v/>
      </c>
      <c r="M48" s="68">
        <f>VLOOKUP($B48,第4期!$AN$84:$AY$103,8,0)</f>
        <v/>
      </c>
      <c r="N48" s="68">
        <f>VLOOKUP($B48,第4期!$AN$84:$AY$103,7,0)</f>
        <v/>
      </c>
      <c r="O48" s="66">
        <f>第4期!AZ47</f>
        <v/>
      </c>
      <c r="P48" s="67">
        <f>第4期!BR17</f>
        <v/>
      </c>
      <c r="Q48" s="68">
        <f>VLOOKUP($B48,第4期!$AN$84:$AY$103,8,0)</f>
        <v/>
      </c>
      <c r="R48" s="68">
        <f>VLOOKUP($B48,第4期!$AN$84:$AY$103,7,0)</f>
        <v/>
      </c>
      <c r="S48" s="66">
        <f>第4期!BA47</f>
        <v/>
      </c>
      <c r="T48" s="67">
        <f>第4期!BS17</f>
        <v/>
      </c>
      <c r="U48" s="68">
        <f>VLOOKUP($B48,第4期!$AN$84:$AY$103,8,0)</f>
        <v/>
      </c>
      <c r="V48" s="68">
        <f>VLOOKUP($B48,第4期!$AN$84:$AY$103,7,0)</f>
        <v/>
      </c>
      <c r="W48" s="66">
        <f>第4期!BB47</f>
        <v/>
      </c>
      <c r="X48" s="67">
        <f>第4期!BT17</f>
        <v/>
      </c>
      <c r="Y48" s="68">
        <f>VLOOKUP($B48,第4期!$AN$84:$AY$103,8,0)</f>
        <v/>
      </c>
      <c r="Z48" s="68">
        <f>VLOOKUP($B48,第4期!$AN$84:$AY$103,7,0)</f>
        <v/>
      </c>
      <c r="AA48" s="66">
        <f>第4期!BC47</f>
        <v/>
      </c>
      <c r="AB48" s="67">
        <f>第4期!BU17</f>
        <v/>
      </c>
      <c r="AC48" s="68">
        <f>VLOOKUP($B48,第4期!$AN$84:$AY$103,8,0)</f>
        <v/>
      </c>
      <c r="AD48" s="68">
        <f>VLOOKUP($B48,第4期!$AN$84:$AY$103,7,0)</f>
        <v/>
      </c>
      <c r="AE48" s="66">
        <f>第4期!BD47</f>
        <v/>
      </c>
      <c r="AF48" s="67">
        <f>第4期!BV17</f>
        <v/>
      </c>
      <c r="AG48" s="68">
        <f>VLOOKUP($B48,第4期!$AN$84:$AY$103,8,0)</f>
        <v/>
      </c>
      <c r="AH48" s="68">
        <f>VLOOKUP($B48,第4期!$AN$84:$AY$103,7,0)</f>
        <v/>
      </c>
    </row>
    <row r="49">
      <c r="B49" s="1161">
        <f>B14</f>
        <v/>
      </c>
      <c r="C49" s="66">
        <f>第4期!AW48</f>
        <v/>
      </c>
      <c r="D49" s="67">
        <f>第4期!BO18</f>
        <v/>
      </c>
      <c r="E49" s="68">
        <f>VLOOKUP($B49,第4期!$AN$84:$AY$103,8,0)</f>
        <v/>
      </c>
      <c r="F49" s="68">
        <f>VLOOKUP($B49,第4期!$AN$84:$AY$103,7,0)</f>
        <v/>
      </c>
      <c r="G49" s="66">
        <f>第4期!AX48</f>
        <v/>
      </c>
      <c r="H49" s="67">
        <f>第4期!BP18</f>
        <v/>
      </c>
      <c r="I49" s="68">
        <f>VLOOKUP($B49,第4期!$AN$84:$AY$103,8,0)</f>
        <v/>
      </c>
      <c r="J49" s="68">
        <f>VLOOKUP($B49,第4期!$AN$84:$AY$103,7,0)</f>
        <v/>
      </c>
      <c r="K49" s="66">
        <f>第4期!AY48</f>
        <v/>
      </c>
      <c r="L49" s="67">
        <f>第4期!BQ18</f>
        <v/>
      </c>
      <c r="M49" s="68">
        <f>VLOOKUP($B49,第4期!$AN$84:$AY$103,8,0)</f>
        <v/>
      </c>
      <c r="N49" s="68">
        <f>VLOOKUP($B49,第4期!$AN$84:$AY$103,7,0)</f>
        <v/>
      </c>
      <c r="O49" s="66">
        <f>第4期!AZ48</f>
        <v/>
      </c>
      <c r="P49" s="67">
        <f>第4期!BR18</f>
        <v/>
      </c>
      <c r="Q49" s="68">
        <f>VLOOKUP($B49,第4期!$AN$84:$AY$103,8,0)</f>
        <v/>
      </c>
      <c r="R49" s="68">
        <f>VLOOKUP($B49,第4期!$AN$84:$AY$103,7,0)</f>
        <v/>
      </c>
      <c r="S49" s="66">
        <f>第4期!BA48</f>
        <v/>
      </c>
      <c r="T49" s="67">
        <f>第4期!BS18</f>
        <v/>
      </c>
      <c r="U49" s="68">
        <f>VLOOKUP($B49,第4期!$AN$84:$AY$103,8,0)</f>
        <v/>
      </c>
      <c r="V49" s="68">
        <f>VLOOKUP($B49,第4期!$AN$84:$AY$103,7,0)</f>
        <v/>
      </c>
      <c r="W49" s="66">
        <f>第4期!BB48</f>
        <v/>
      </c>
      <c r="X49" s="67">
        <f>第4期!BT18</f>
        <v/>
      </c>
      <c r="Y49" s="68">
        <f>VLOOKUP($B49,第4期!$AN$84:$AY$103,8,0)</f>
        <v/>
      </c>
      <c r="Z49" s="68">
        <f>VLOOKUP($B49,第4期!$AN$84:$AY$103,7,0)</f>
        <v/>
      </c>
      <c r="AA49" s="66">
        <f>第4期!BC48</f>
        <v/>
      </c>
      <c r="AB49" s="67">
        <f>第4期!BU18</f>
        <v/>
      </c>
      <c r="AC49" s="68">
        <f>VLOOKUP($B49,第4期!$AN$84:$AY$103,8,0)</f>
        <v/>
      </c>
      <c r="AD49" s="68">
        <f>VLOOKUP($B49,第4期!$AN$84:$AY$103,7,0)</f>
        <v/>
      </c>
      <c r="AE49" s="66">
        <f>第4期!BD48</f>
        <v/>
      </c>
      <c r="AF49" s="67">
        <f>第4期!BV18</f>
        <v/>
      </c>
      <c r="AG49" s="68">
        <f>VLOOKUP($B49,第4期!$AN$84:$AY$103,8,0)</f>
        <v/>
      </c>
      <c r="AH49" s="68">
        <f>VLOOKUP($B49,第4期!$AN$84:$AY$103,7,0)</f>
        <v/>
      </c>
    </row>
    <row r="50">
      <c r="B50" s="1161">
        <f>B15</f>
        <v/>
      </c>
      <c r="C50" s="66">
        <f>第4期!AW49</f>
        <v/>
      </c>
      <c r="D50" s="67">
        <f>第4期!BO19</f>
        <v/>
      </c>
      <c r="E50" s="68">
        <f>VLOOKUP($B50,第4期!$AN$84:$AY$103,8,0)</f>
        <v/>
      </c>
      <c r="F50" s="68">
        <f>VLOOKUP($B50,第4期!$AN$84:$AY$103,7,0)</f>
        <v/>
      </c>
      <c r="G50" s="66">
        <f>第4期!AX49</f>
        <v/>
      </c>
      <c r="H50" s="67">
        <f>第4期!BP19</f>
        <v/>
      </c>
      <c r="I50" s="68">
        <f>VLOOKUP($B50,第4期!$AN$84:$AY$103,8,0)</f>
        <v/>
      </c>
      <c r="J50" s="68">
        <f>VLOOKUP($B50,第4期!$AN$84:$AY$103,7,0)</f>
        <v/>
      </c>
      <c r="K50" s="66">
        <f>第4期!AY49</f>
        <v/>
      </c>
      <c r="L50" s="67">
        <f>第4期!BQ19</f>
        <v/>
      </c>
      <c r="M50" s="68">
        <f>VLOOKUP($B50,第4期!$AN$84:$AY$103,8,0)</f>
        <v/>
      </c>
      <c r="N50" s="68">
        <f>VLOOKUP($B50,第4期!$AN$84:$AY$103,7,0)</f>
        <v/>
      </c>
      <c r="O50" s="66">
        <f>第4期!AZ49</f>
        <v/>
      </c>
      <c r="P50" s="67">
        <f>第4期!BR19</f>
        <v/>
      </c>
      <c r="Q50" s="68">
        <f>VLOOKUP($B50,第4期!$AN$84:$AY$103,8,0)</f>
        <v/>
      </c>
      <c r="R50" s="68">
        <f>VLOOKUP($B50,第4期!$AN$84:$AY$103,7,0)</f>
        <v/>
      </c>
      <c r="S50" s="66">
        <f>第4期!BA49</f>
        <v/>
      </c>
      <c r="T50" s="67">
        <f>第4期!BS19</f>
        <v/>
      </c>
      <c r="U50" s="68">
        <f>VLOOKUP($B50,第4期!$AN$84:$AY$103,8,0)</f>
        <v/>
      </c>
      <c r="V50" s="68">
        <f>VLOOKUP($B50,第4期!$AN$84:$AY$103,7,0)</f>
        <v/>
      </c>
      <c r="W50" s="66">
        <f>第4期!BB49</f>
        <v/>
      </c>
      <c r="X50" s="67">
        <f>第4期!BT19</f>
        <v/>
      </c>
      <c r="Y50" s="68">
        <f>VLOOKUP($B50,第4期!$AN$84:$AY$103,8,0)</f>
        <v/>
      </c>
      <c r="Z50" s="68">
        <f>VLOOKUP($B50,第4期!$AN$84:$AY$103,7,0)</f>
        <v/>
      </c>
      <c r="AA50" s="66">
        <f>第4期!BC49</f>
        <v/>
      </c>
      <c r="AB50" s="67">
        <f>第4期!BU19</f>
        <v/>
      </c>
      <c r="AC50" s="68">
        <f>VLOOKUP($B50,第4期!$AN$84:$AY$103,8,0)</f>
        <v/>
      </c>
      <c r="AD50" s="68">
        <f>VLOOKUP($B50,第4期!$AN$84:$AY$103,7,0)</f>
        <v/>
      </c>
      <c r="AE50" s="66">
        <f>第4期!BD49</f>
        <v/>
      </c>
      <c r="AF50" s="67">
        <f>第4期!BV19</f>
        <v/>
      </c>
      <c r="AG50" s="68">
        <f>VLOOKUP($B50,第4期!$AN$84:$AY$103,8,0)</f>
        <v/>
      </c>
      <c r="AH50" s="68">
        <f>VLOOKUP($B50,第4期!$AN$84:$AY$103,7,0)</f>
        <v/>
      </c>
    </row>
    <row r="51">
      <c r="B51" s="1161">
        <f>B16</f>
        <v/>
      </c>
      <c r="C51" s="66">
        <f>第4期!AW50</f>
        <v/>
      </c>
      <c r="D51" s="67">
        <f>第4期!BO20</f>
        <v/>
      </c>
      <c r="E51" s="68">
        <f>VLOOKUP($B51,第4期!$AN$84:$AY$103,8,0)</f>
        <v/>
      </c>
      <c r="F51" s="68">
        <f>VLOOKUP($B51,第4期!$AN$84:$AY$103,7,0)</f>
        <v/>
      </c>
      <c r="G51" s="66">
        <f>第4期!AX50</f>
        <v/>
      </c>
      <c r="H51" s="67">
        <f>第4期!BP20</f>
        <v/>
      </c>
      <c r="I51" s="68">
        <f>VLOOKUP($B51,第4期!$AN$84:$AY$103,8,0)</f>
        <v/>
      </c>
      <c r="J51" s="68">
        <f>VLOOKUP($B51,第4期!$AN$84:$AY$103,7,0)</f>
        <v/>
      </c>
      <c r="K51" s="66">
        <f>第4期!AY50</f>
        <v/>
      </c>
      <c r="L51" s="67">
        <f>第4期!BQ20</f>
        <v/>
      </c>
      <c r="M51" s="68">
        <f>VLOOKUP($B51,第4期!$AN$84:$AY$103,8,0)</f>
        <v/>
      </c>
      <c r="N51" s="68">
        <f>VLOOKUP($B51,第4期!$AN$84:$AY$103,7,0)</f>
        <v/>
      </c>
      <c r="O51" s="66">
        <f>第4期!AZ50</f>
        <v/>
      </c>
      <c r="P51" s="67">
        <f>第4期!BR20</f>
        <v/>
      </c>
      <c r="Q51" s="68">
        <f>VLOOKUP($B51,第4期!$AN$84:$AY$103,8,0)</f>
        <v/>
      </c>
      <c r="R51" s="68">
        <f>VLOOKUP($B51,第4期!$AN$84:$AY$103,7,0)</f>
        <v/>
      </c>
      <c r="S51" s="66">
        <f>第4期!BA50</f>
        <v/>
      </c>
      <c r="T51" s="67">
        <f>第4期!BS20</f>
        <v/>
      </c>
      <c r="U51" s="68">
        <f>VLOOKUP($B51,第4期!$AN$84:$AY$103,8,0)</f>
        <v/>
      </c>
      <c r="V51" s="68">
        <f>VLOOKUP($B51,第4期!$AN$84:$AY$103,7,0)</f>
        <v/>
      </c>
      <c r="W51" s="66">
        <f>第4期!BB50</f>
        <v/>
      </c>
      <c r="X51" s="67">
        <f>第4期!BT20</f>
        <v/>
      </c>
      <c r="Y51" s="68">
        <f>VLOOKUP($B51,第4期!$AN$84:$AY$103,8,0)</f>
        <v/>
      </c>
      <c r="Z51" s="68">
        <f>VLOOKUP($B51,第4期!$AN$84:$AY$103,7,0)</f>
        <v/>
      </c>
      <c r="AA51" s="66">
        <f>第4期!BC50</f>
        <v/>
      </c>
      <c r="AB51" s="67">
        <f>第4期!BU20</f>
        <v/>
      </c>
      <c r="AC51" s="68">
        <f>VLOOKUP($B51,第4期!$AN$84:$AY$103,8,0)</f>
        <v/>
      </c>
      <c r="AD51" s="68">
        <f>VLOOKUP($B51,第4期!$AN$84:$AY$103,7,0)</f>
        <v/>
      </c>
      <c r="AE51" s="66">
        <f>第4期!BD50</f>
        <v/>
      </c>
      <c r="AF51" s="67">
        <f>第4期!BV20</f>
        <v/>
      </c>
      <c r="AG51" s="68">
        <f>VLOOKUP($B51,第4期!$AN$84:$AY$103,8,0)</f>
        <v/>
      </c>
      <c r="AH51" s="68">
        <f>VLOOKUP($B51,第4期!$AN$84:$AY$103,7,0)</f>
        <v/>
      </c>
    </row>
    <row r="52">
      <c r="B52" s="1161">
        <f>B17</f>
        <v/>
      </c>
      <c r="C52" s="66">
        <f>第4期!AW51</f>
        <v/>
      </c>
      <c r="D52" s="67">
        <f>第4期!BO21</f>
        <v/>
      </c>
      <c r="E52" s="68">
        <f>VLOOKUP($B52,第4期!$AN$84:$AY$103,8,0)</f>
        <v/>
      </c>
      <c r="F52" s="68">
        <f>VLOOKUP($B52,第4期!$AN$84:$AY$103,7,0)</f>
        <v/>
      </c>
      <c r="G52" s="66">
        <f>第4期!AX51</f>
        <v/>
      </c>
      <c r="H52" s="67">
        <f>第4期!BP21</f>
        <v/>
      </c>
      <c r="I52" s="68">
        <f>VLOOKUP($B52,第4期!$AN$84:$AY$103,8,0)</f>
        <v/>
      </c>
      <c r="J52" s="68">
        <f>VLOOKUP($B52,第4期!$AN$84:$AY$103,7,0)</f>
        <v/>
      </c>
      <c r="K52" s="66">
        <f>第4期!AY51</f>
        <v/>
      </c>
      <c r="L52" s="67">
        <f>第4期!BQ21</f>
        <v/>
      </c>
      <c r="M52" s="68">
        <f>VLOOKUP($B52,第4期!$AN$84:$AY$103,8,0)</f>
        <v/>
      </c>
      <c r="N52" s="68">
        <f>VLOOKUP($B52,第4期!$AN$84:$AY$103,7,0)</f>
        <v/>
      </c>
      <c r="O52" s="66">
        <f>第4期!AZ51</f>
        <v/>
      </c>
      <c r="P52" s="67">
        <f>第4期!BR21</f>
        <v/>
      </c>
      <c r="Q52" s="68">
        <f>VLOOKUP($B52,第4期!$AN$84:$AY$103,8,0)</f>
        <v/>
      </c>
      <c r="R52" s="68">
        <f>VLOOKUP($B52,第4期!$AN$84:$AY$103,7,0)</f>
        <v/>
      </c>
      <c r="S52" s="66">
        <f>第4期!BA51</f>
        <v/>
      </c>
      <c r="T52" s="67">
        <f>第4期!BS21</f>
        <v/>
      </c>
      <c r="U52" s="68">
        <f>VLOOKUP($B52,第4期!$AN$84:$AY$103,8,0)</f>
        <v/>
      </c>
      <c r="V52" s="68">
        <f>VLOOKUP($B52,第4期!$AN$84:$AY$103,7,0)</f>
        <v/>
      </c>
      <c r="W52" s="66">
        <f>第4期!BB51</f>
        <v/>
      </c>
      <c r="X52" s="67">
        <f>第4期!BT21</f>
        <v/>
      </c>
      <c r="Y52" s="68">
        <f>VLOOKUP($B52,第4期!$AN$84:$AY$103,8,0)</f>
        <v/>
      </c>
      <c r="Z52" s="68">
        <f>VLOOKUP($B52,第4期!$AN$84:$AY$103,7,0)</f>
        <v/>
      </c>
      <c r="AA52" s="66">
        <f>第4期!BC51</f>
        <v/>
      </c>
      <c r="AB52" s="67">
        <f>第4期!BU21</f>
        <v/>
      </c>
      <c r="AC52" s="68">
        <f>VLOOKUP($B52,第4期!$AN$84:$AY$103,8,0)</f>
        <v/>
      </c>
      <c r="AD52" s="68">
        <f>VLOOKUP($B52,第4期!$AN$84:$AY$103,7,0)</f>
        <v/>
      </c>
      <c r="AE52" s="66">
        <f>第4期!BD51</f>
        <v/>
      </c>
      <c r="AF52" s="67">
        <f>第4期!BV21</f>
        <v/>
      </c>
      <c r="AG52" s="68">
        <f>VLOOKUP($B52,第4期!$AN$84:$AY$103,8,0)</f>
        <v/>
      </c>
      <c r="AH52" s="68">
        <f>VLOOKUP($B52,第4期!$AN$84:$AY$103,7,0)</f>
        <v/>
      </c>
    </row>
    <row r="53">
      <c r="B53" s="1161">
        <f>B18</f>
        <v/>
      </c>
      <c r="C53" s="66">
        <f>第4期!AW52</f>
        <v/>
      </c>
      <c r="D53" s="67">
        <f>第4期!BO22</f>
        <v/>
      </c>
      <c r="E53" s="68">
        <f>VLOOKUP($B53,第4期!$AN$84:$AY$103,8,0)</f>
        <v/>
      </c>
      <c r="F53" s="68">
        <f>VLOOKUP($B53,第4期!$AN$84:$AY$103,7,0)</f>
        <v/>
      </c>
      <c r="G53" s="66">
        <f>第4期!AX52</f>
        <v/>
      </c>
      <c r="H53" s="67">
        <f>第4期!BP22</f>
        <v/>
      </c>
      <c r="I53" s="68">
        <f>VLOOKUP($B53,第4期!$AN$84:$AY$103,8,0)</f>
        <v/>
      </c>
      <c r="J53" s="68">
        <f>VLOOKUP($B53,第4期!$AN$84:$AY$103,7,0)</f>
        <v/>
      </c>
      <c r="K53" s="66">
        <f>第4期!AY52</f>
        <v/>
      </c>
      <c r="L53" s="67">
        <f>第4期!BQ22</f>
        <v/>
      </c>
      <c r="M53" s="68">
        <f>VLOOKUP($B53,第4期!$AN$84:$AY$103,8,0)</f>
        <v/>
      </c>
      <c r="N53" s="68">
        <f>VLOOKUP($B53,第4期!$AN$84:$AY$103,7,0)</f>
        <v/>
      </c>
      <c r="O53" s="66">
        <f>第4期!AZ52</f>
        <v/>
      </c>
      <c r="P53" s="67">
        <f>第4期!BR22</f>
        <v/>
      </c>
      <c r="Q53" s="68">
        <f>VLOOKUP($B53,第4期!$AN$84:$AY$103,8,0)</f>
        <v/>
      </c>
      <c r="R53" s="68">
        <f>VLOOKUP($B53,第4期!$AN$84:$AY$103,7,0)</f>
        <v/>
      </c>
      <c r="S53" s="66">
        <f>第4期!BA52</f>
        <v/>
      </c>
      <c r="T53" s="67">
        <f>第4期!BS22</f>
        <v/>
      </c>
      <c r="U53" s="68">
        <f>VLOOKUP($B53,第4期!$AN$84:$AY$103,8,0)</f>
        <v/>
      </c>
      <c r="V53" s="68">
        <f>VLOOKUP($B53,第4期!$AN$84:$AY$103,7,0)</f>
        <v/>
      </c>
      <c r="W53" s="66">
        <f>第4期!BB52</f>
        <v/>
      </c>
      <c r="X53" s="67">
        <f>第4期!BT22</f>
        <v/>
      </c>
      <c r="Y53" s="68">
        <f>VLOOKUP($B53,第4期!$AN$84:$AY$103,8,0)</f>
        <v/>
      </c>
      <c r="Z53" s="68">
        <f>VLOOKUP($B53,第4期!$AN$84:$AY$103,7,0)</f>
        <v/>
      </c>
      <c r="AA53" s="66">
        <f>第4期!BC52</f>
        <v/>
      </c>
      <c r="AB53" s="67">
        <f>第4期!BU22</f>
        <v/>
      </c>
      <c r="AC53" s="68">
        <f>VLOOKUP($B53,第4期!$AN$84:$AY$103,8,0)</f>
        <v/>
      </c>
      <c r="AD53" s="68">
        <f>VLOOKUP($B53,第4期!$AN$84:$AY$103,7,0)</f>
        <v/>
      </c>
      <c r="AE53" s="66">
        <f>第4期!BD52</f>
        <v/>
      </c>
      <c r="AF53" s="67">
        <f>第4期!BV22</f>
        <v/>
      </c>
      <c r="AG53" s="68">
        <f>VLOOKUP($B53,第4期!$AN$84:$AY$103,8,0)</f>
        <v/>
      </c>
      <c r="AH53" s="68">
        <f>VLOOKUP($B53,第4期!$AN$84:$AY$103,7,0)</f>
        <v/>
      </c>
    </row>
    <row r="54">
      <c r="B54" s="1161">
        <f>B19</f>
        <v/>
      </c>
      <c r="C54" s="66">
        <f>第4期!AW53</f>
        <v/>
      </c>
      <c r="D54" s="67">
        <f>第4期!BO23</f>
        <v/>
      </c>
      <c r="E54" s="68">
        <f>VLOOKUP($B54,第4期!$AN$84:$AY$103,8,0)</f>
        <v/>
      </c>
      <c r="F54" s="68">
        <f>VLOOKUP($B54,第4期!$AN$84:$AY$103,7,0)</f>
        <v/>
      </c>
      <c r="G54" s="66">
        <f>第4期!AX53</f>
        <v/>
      </c>
      <c r="H54" s="67">
        <f>第4期!BP23</f>
        <v/>
      </c>
      <c r="I54" s="68">
        <f>VLOOKUP($B54,第4期!$AN$84:$AY$103,8,0)</f>
        <v/>
      </c>
      <c r="J54" s="68">
        <f>VLOOKUP($B54,第4期!$AN$84:$AY$103,7,0)</f>
        <v/>
      </c>
      <c r="K54" s="66">
        <f>第4期!AY53</f>
        <v/>
      </c>
      <c r="L54" s="67">
        <f>第4期!BQ23</f>
        <v/>
      </c>
      <c r="M54" s="68">
        <f>VLOOKUP($B54,第4期!$AN$84:$AY$103,8,0)</f>
        <v/>
      </c>
      <c r="N54" s="68">
        <f>VLOOKUP($B54,第4期!$AN$84:$AY$103,7,0)</f>
        <v/>
      </c>
      <c r="O54" s="66">
        <f>第4期!AZ53</f>
        <v/>
      </c>
      <c r="P54" s="67">
        <f>第4期!BR23</f>
        <v/>
      </c>
      <c r="Q54" s="68">
        <f>VLOOKUP($B54,第4期!$AN$84:$AY$103,8,0)</f>
        <v/>
      </c>
      <c r="R54" s="68">
        <f>VLOOKUP($B54,第4期!$AN$84:$AY$103,7,0)</f>
        <v/>
      </c>
      <c r="S54" s="66">
        <f>第4期!BA53</f>
        <v/>
      </c>
      <c r="T54" s="67">
        <f>第4期!BS23</f>
        <v/>
      </c>
      <c r="U54" s="68">
        <f>VLOOKUP($B54,第4期!$AN$84:$AY$103,8,0)</f>
        <v/>
      </c>
      <c r="V54" s="68">
        <f>VLOOKUP($B54,第4期!$AN$84:$AY$103,7,0)</f>
        <v/>
      </c>
      <c r="W54" s="66">
        <f>第4期!BB53</f>
        <v/>
      </c>
      <c r="X54" s="67">
        <f>第4期!BT23</f>
        <v/>
      </c>
      <c r="Y54" s="68">
        <f>VLOOKUP($B54,第4期!$AN$84:$AY$103,8,0)</f>
        <v/>
      </c>
      <c r="Z54" s="68">
        <f>VLOOKUP($B54,第4期!$AN$84:$AY$103,7,0)</f>
        <v/>
      </c>
      <c r="AA54" s="66">
        <f>第4期!BC53</f>
        <v/>
      </c>
      <c r="AB54" s="67">
        <f>第4期!BU23</f>
        <v/>
      </c>
      <c r="AC54" s="68">
        <f>VLOOKUP($B54,第4期!$AN$84:$AY$103,8,0)</f>
        <v/>
      </c>
      <c r="AD54" s="68">
        <f>VLOOKUP($B54,第4期!$AN$84:$AY$103,7,0)</f>
        <v/>
      </c>
      <c r="AE54" s="66">
        <f>第4期!BD53</f>
        <v/>
      </c>
      <c r="AF54" s="67">
        <f>第4期!BV23</f>
        <v/>
      </c>
      <c r="AG54" s="68">
        <f>VLOOKUP($B54,第4期!$AN$84:$AY$103,8,0)</f>
        <v/>
      </c>
      <c r="AH54" s="68">
        <f>VLOOKUP($B54,第4期!$AN$84:$AY$103,7,0)</f>
        <v/>
      </c>
    </row>
    <row r="55">
      <c r="B55" s="1161">
        <f>B20</f>
        <v/>
      </c>
      <c r="C55" s="66">
        <f>第4期!AW54</f>
        <v/>
      </c>
      <c r="D55" s="67">
        <f>第4期!BO24</f>
        <v/>
      </c>
      <c r="E55" s="68">
        <f>VLOOKUP($B55,第4期!$AN$84:$AY$103,8,0)</f>
        <v/>
      </c>
      <c r="F55" s="68">
        <f>VLOOKUP($B55,第4期!$AN$84:$AY$103,7,0)</f>
        <v/>
      </c>
      <c r="G55" s="66">
        <f>第4期!AX54</f>
        <v/>
      </c>
      <c r="H55" s="67">
        <f>第4期!BP24</f>
        <v/>
      </c>
      <c r="I55" s="68">
        <f>VLOOKUP($B55,第4期!$AN$84:$AY$103,8,0)</f>
        <v/>
      </c>
      <c r="J55" s="68">
        <f>VLOOKUP($B55,第4期!$AN$84:$AY$103,7,0)</f>
        <v/>
      </c>
      <c r="K55" s="66">
        <f>第4期!AY54</f>
        <v/>
      </c>
      <c r="L55" s="67">
        <f>第4期!BQ24</f>
        <v/>
      </c>
      <c r="M55" s="68">
        <f>VLOOKUP($B55,第4期!$AN$84:$AY$103,8,0)</f>
        <v/>
      </c>
      <c r="N55" s="68">
        <f>VLOOKUP($B55,第4期!$AN$84:$AY$103,7,0)</f>
        <v/>
      </c>
      <c r="O55" s="66">
        <f>第4期!AZ54</f>
        <v/>
      </c>
      <c r="P55" s="67">
        <f>第4期!BR24</f>
        <v/>
      </c>
      <c r="Q55" s="68">
        <f>VLOOKUP($B55,第4期!$AN$84:$AY$103,8,0)</f>
        <v/>
      </c>
      <c r="R55" s="68">
        <f>VLOOKUP($B55,第4期!$AN$84:$AY$103,7,0)</f>
        <v/>
      </c>
      <c r="S55" s="66">
        <f>第4期!BA54</f>
        <v/>
      </c>
      <c r="T55" s="67">
        <f>第4期!BS24</f>
        <v/>
      </c>
      <c r="U55" s="68">
        <f>VLOOKUP($B55,第4期!$AN$84:$AY$103,8,0)</f>
        <v/>
      </c>
      <c r="V55" s="68">
        <f>VLOOKUP($B55,第4期!$AN$84:$AY$103,7,0)</f>
        <v/>
      </c>
      <c r="W55" s="66">
        <f>第4期!BB54</f>
        <v/>
      </c>
      <c r="X55" s="67">
        <f>第4期!BT24</f>
        <v/>
      </c>
      <c r="Y55" s="68">
        <f>VLOOKUP($B55,第4期!$AN$84:$AY$103,8,0)</f>
        <v/>
      </c>
      <c r="Z55" s="68">
        <f>VLOOKUP($B55,第4期!$AN$84:$AY$103,7,0)</f>
        <v/>
      </c>
      <c r="AA55" s="66">
        <f>第4期!BC54</f>
        <v/>
      </c>
      <c r="AB55" s="67">
        <f>第4期!BU24</f>
        <v/>
      </c>
      <c r="AC55" s="68">
        <f>VLOOKUP($B55,第4期!$AN$84:$AY$103,8,0)</f>
        <v/>
      </c>
      <c r="AD55" s="68">
        <f>VLOOKUP($B55,第4期!$AN$84:$AY$103,7,0)</f>
        <v/>
      </c>
      <c r="AE55" s="66">
        <f>第4期!BD54</f>
        <v/>
      </c>
      <c r="AF55" s="67">
        <f>第4期!BV24</f>
        <v/>
      </c>
      <c r="AG55" s="68">
        <f>VLOOKUP($B55,第4期!$AN$84:$AY$103,8,0)</f>
        <v/>
      </c>
      <c r="AH55" s="68">
        <f>VLOOKUP($B55,第4期!$AN$84:$AY$103,7,0)</f>
        <v/>
      </c>
    </row>
    <row r="56">
      <c r="B56" s="69">
        <f>B21</f>
        <v/>
      </c>
      <c r="C56" s="70">
        <f>第4期!AW55</f>
        <v/>
      </c>
      <c r="D56" s="71">
        <f>第4期!BO25</f>
        <v/>
      </c>
      <c r="E56" s="68">
        <f>VLOOKUP($B56,第4期!$AN$84:$AY$103,8,0)</f>
        <v/>
      </c>
      <c r="F56" s="68">
        <f>VLOOKUP($B56,第4期!$AN$84:$AY$103,7,0)</f>
        <v/>
      </c>
      <c r="G56" s="70">
        <f>第4期!AX55</f>
        <v/>
      </c>
      <c r="H56" s="71">
        <f>第4期!BP25</f>
        <v/>
      </c>
      <c r="I56" s="68">
        <f>VLOOKUP($B56,第4期!$AN$84:$AY$103,8,0)</f>
        <v/>
      </c>
      <c r="J56" s="68">
        <f>VLOOKUP($B56,第4期!$AN$84:$AY$103,7,0)</f>
        <v/>
      </c>
      <c r="K56" s="70">
        <f>第4期!AY55</f>
        <v/>
      </c>
      <c r="L56" s="71">
        <f>第4期!BQ25</f>
        <v/>
      </c>
      <c r="M56" s="68">
        <f>VLOOKUP($B56,第4期!$AN$84:$AY$103,8,0)</f>
        <v/>
      </c>
      <c r="N56" s="68">
        <f>VLOOKUP($B56,第4期!$AN$84:$AY$103,7,0)</f>
        <v/>
      </c>
      <c r="O56" s="70">
        <f>第4期!AZ55</f>
        <v/>
      </c>
      <c r="P56" s="71">
        <f>第4期!BR25</f>
        <v/>
      </c>
      <c r="Q56" s="68">
        <f>VLOOKUP($B56,第4期!$AN$84:$AY$103,8,0)</f>
        <v/>
      </c>
      <c r="R56" s="68">
        <f>VLOOKUP($B56,第4期!$AN$84:$AY$103,7,0)</f>
        <v/>
      </c>
      <c r="S56" s="70">
        <f>第4期!BA55</f>
        <v/>
      </c>
      <c r="T56" s="71">
        <f>第4期!BS25</f>
        <v/>
      </c>
      <c r="U56" s="68">
        <f>VLOOKUP($B56,第4期!$AN$84:$AY$103,8,0)</f>
        <v/>
      </c>
      <c r="V56" s="68">
        <f>VLOOKUP($B56,第4期!$AN$84:$AY$103,7,0)</f>
        <v/>
      </c>
      <c r="W56" s="70">
        <f>第4期!BB55</f>
        <v/>
      </c>
      <c r="X56" s="71">
        <f>第4期!BT25</f>
        <v/>
      </c>
      <c r="Y56" s="68">
        <f>VLOOKUP($B56,第4期!$AN$84:$AY$103,8,0)</f>
        <v/>
      </c>
      <c r="Z56" s="68">
        <f>VLOOKUP($B56,第4期!$AN$84:$AY$103,7,0)</f>
        <v/>
      </c>
      <c r="AA56" s="70">
        <f>第4期!BC55</f>
        <v/>
      </c>
      <c r="AB56" s="71">
        <f>第4期!BU25</f>
        <v/>
      </c>
      <c r="AC56" s="68">
        <f>VLOOKUP($B56,第4期!$AN$84:$AY$103,8,0)</f>
        <v/>
      </c>
      <c r="AD56" s="68">
        <f>VLOOKUP($B56,第4期!$AN$84:$AY$103,7,0)</f>
        <v/>
      </c>
      <c r="AE56" s="70">
        <f>第4期!BD55</f>
        <v/>
      </c>
      <c r="AF56" s="71">
        <f>第4期!BV25</f>
        <v/>
      </c>
      <c r="AG56" s="68">
        <f>VLOOKUP($B56,第4期!$AN$84:$AY$103,8,0)</f>
        <v/>
      </c>
      <c r="AH56" s="68">
        <f>VLOOKUP($B56,第4期!$AN$84:$AY$103,7,0)</f>
        <v/>
      </c>
    </row>
    <row r="57">
      <c r="B57" s="1161">
        <f>B22</f>
        <v/>
      </c>
      <c r="C57" s="66">
        <f>第4期!AW56</f>
        <v/>
      </c>
      <c r="D57" s="67">
        <f>第4期!BO26</f>
        <v/>
      </c>
      <c r="E57" s="68">
        <f>VLOOKUP($B57,第4期!$AN$84:$AY$103,8,0)</f>
        <v/>
      </c>
      <c r="F57" s="68">
        <f>VLOOKUP($B57,第4期!$AN$84:$AY$103,7,0)</f>
        <v/>
      </c>
      <c r="G57" s="66">
        <f>第4期!AX56</f>
        <v/>
      </c>
      <c r="H57" s="67">
        <f>第4期!BP26</f>
        <v/>
      </c>
      <c r="I57" s="68">
        <f>VLOOKUP($B57,第4期!$AN$84:$AY$103,8,0)</f>
        <v/>
      </c>
      <c r="J57" s="68">
        <f>VLOOKUP($B57,第4期!$AN$84:$AY$103,7,0)</f>
        <v/>
      </c>
      <c r="K57" s="66">
        <f>第4期!AY56</f>
        <v/>
      </c>
      <c r="L57" s="67">
        <f>第4期!BQ26</f>
        <v/>
      </c>
      <c r="M57" s="68">
        <f>VLOOKUP($B57,第4期!$AN$84:$AY$103,8,0)</f>
        <v/>
      </c>
      <c r="N57" s="68">
        <f>VLOOKUP($B57,第4期!$AN$84:$AY$103,7,0)</f>
        <v/>
      </c>
      <c r="O57" s="66">
        <f>第4期!AZ56</f>
        <v/>
      </c>
      <c r="P57" s="67">
        <f>第4期!BR26</f>
        <v/>
      </c>
      <c r="Q57" s="68">
        <f>VLOOKUP($B57,第4期!$AN$84:$AY$103,8,0)</f>
        <v/>
      </c>
      <c r="R57" s="68">
        <f>VLOOKUP($B57,第4期!$AN$84:$AY$103,7,0)</f>
        <v/>
      </c>
      <c r="S57" s="66">
        <f>第4期!BA56</f>
        <v/>
      </c>
      <c r="T57" s="67">
        <f>第4期!BS26</f>
        <v/>
      </c>
      <c r="U57" s="68">
        <f>VLOOKUP($B57,第4期!$AN$84:$AY$103,8,0)</f>
        <v/>
      </c>
      <c r="V57" s="68">
        <f>VLOOKUP($B57,第4期!$AN$84:$AY$103,7,0)</f>
        <v/>
      </c>
      <c r="W57" s="66">
        <f>第4期!BB56</f>
        <v/>
      </c>
      <c r="X57" s="67">
        <f>第4期!BT26</f>
        <v/>
      </c>
      <c r="Y57" s="68">
        <f>VLOOKUP($B57,第4期!$AN$84:$AY$103,8,0)</f>
        <v/>
      </c>
      <c r="Z57" s="68">
        <f>VLOOKUP($B57,第4期!$AN$84:$AY$103,7,0)</f>
        <v/>
      </c>
      <c r="AA57" s="66">
        <f>第4期!BC56</f>
        <v/>
      </c>
      <c r="AB57" s="67">
        <f>第4期!BU26</f>
        <v/>
      </c>
      <c r="AC57" s="68">
        <f>VLOOKUP($B57,第4期!$AN$84:$AY$103,8,0)</f>
        <v/>
      </c>
      <c r="AD57" s="68">
        <f>VLOOKUP($B57,第4期!$AN$84:$AY$103,7,0)</f>
        <v/>
      </c>
      <c r="AE57" s="66">
        <f>第4期!BD56</f>
        <v/>
      </c>
      <c r="AF57" s="67">
        <f>第4期!BV26</f>
        <v/>
      </c>
      <c r="AG57" s="68">
        <f>VLOOKUP($B57,第4期!$AN$84:$AY$103,8,0)</f>
        <v/>
      </c>
      <c r="AH57" s="68">
        <f>VLOOKUP($B57,第4期!$AN$84:$AY$103,7,0)</f>
        <v/>
      </c>
    </row>
    <row r="58">
      <c r="B58" s="1488" t="inlineStr">
        <is>
          <t>需求</t>
        </is>
      </c>
      <c r="C58" s="72" t="inlineStr">
        <is>
          <t>平均需求</t>
        </is>
      </c>
      <c r="D58" s="73" t="inlineStr">
        <is>
          <t>最大需求</t>
        </is>
      </c>
      <c r="E58" s="74" t="n"/>
      <c r="F58" s="74" t="n"/>
      <c r="G58" s="75" t="inlineStr">
        <is>
          <t>平均需求</t>
        </is>
      </c>
      <c r="H58" s="73" t="inlineStr">
        <is>
          <t>最大需求</t>
        </is>
      </c>
      <c r="I58" s="74" t="n"/>
      <c r="J58" s="74" t="n"/>
      <c r="K58" s="75" t="inlineStr">
        <is>
          <t>平均需求</t>
        </is>
      </c>
      <c r="L58" s="73" t="inlineStr">
        <is>
          <t>最大需求</t>
        </is>
      </c>
      <c r="M58" s="74" t="n"/>
      <c r="N58" s="74" t="n"/>
      <c r="O58" s="75" t="inlineStr">
        <is>
          <t>平均需求</t>
        </is>
      </c>
      <c r="P58" s="73" t="inlineStr">
        <is>
          <t>最大需求</t>
        </is>
      </c>
      <c r="Q58" s="74" t="n"/>
      <c r="R58" s="74" t="n"/>
      <c r="S58" s="75" t="inlineStr">
        <is>
          <t>平均需求</t>
        </is>
      </c>
      <c r="T58" s="73" t="inlineStr">
        <is>
          <t>最大需求</t>
        </is>
      </c>
      <c r="U58" s="74" t="n"/>
      <c r="V58" s="74" t="n"/>
      <c r="W58" s="75" t="inlineStr">
        <is>
          <t>平均需求</t>
        </is>
      </c>
      <c r="X58" s="73" t="inlineStr">
        <is>
          <t>最大需求</t>
        </is>
      </c>
      <c r="Y58" s="74" t="n"/>
      <c r="Z58" s="74" t="n"/>
      <c r="AA58" s="75" t="inlineStr">
        <is>
          <t>平均需求</t>
        </is>
      </c>
      <c r="AB58" s="73" t="inlineStr">
        <is>
          <t>最大需求</t>
        </is>
      </c>
      <c r="AC58" s="74" t="n"/>
      <c r="AD58" s="74" t="n"/>
      <c r="AE58" s="75" t="inlineStr">
        <is>
          <t>平均需求</t>
        </is>
      </c>
      <c r="AF58" s="73" t="inlineStr">
        <is>
          <t>最大需求</t>
        </is>
      </c>
      <c r="AG58" s="74" t="n"/>
    </row>
    <row r="59">
      <c r="B59" s="1489" t="n"/>
      <c r="C59" s="76">
        <f>AVERAGE(D38:D57)</f>
        <v/>
      </c>
      <c r="D59" s="77">
        <f>MAX(D38:D57)</f>
        <v/>
      </c>
      <c r="E59" s="78">
        <f>VLOOKUP(D59,D38:E57,2,0)</f>
        <v/>
      </c>
      <c r="F59" s="79">
        <f>VLOOKUP(D59,D38:F57,3,0)</f>
        <v/>
      </c>
      <c r="G59" s="80">
        <f>AVERAGE(H38:H57)</f>
        <v/>
      </c>
      <c r="H59" s="77">
        <f>MAX(H38:H57)</f>
        <v/>
      </c>
      <c r="I59" s="78">
        <f>VLOOKUP(H59,H38:I57,2,0)</f>
        <v/>
      </c>
      <c r="J59" s="79">
        <f>VLOOKUP(H59,H38:J57,3,0)</f>
        <v/>
      </c>
      <c r="K59" s="80">
        <f>AVERAGE(L38:L57)</f>
        <v/>
      </c>
      <c r="L59" s="77">
        <f>MAX(L38:L57)</f>
        <v/>
      </c>
      <c r="M59" s="78">
        <f>VLOOKUP(L59,L38:M57,2,0)</f>
        <v/>
      </c>
      <c r="N59" s="79">
        <f>VLOOKUP(L59,L38:N57,3,0)</f>
        <v/>
      </c>
      <c r="O59" s="80">
        <f>AVERAGE(P38:P57)</f>
        <v/>
      </c>
      <c r="P59" s="77">
        <f>MAX(P38:P57)</f>
        <v/>
      </c>
      <c r="Q59" s="78">
        <f>VLOOKUP(P59,P38:Q57,2,0)</f>
        <v/>
      </c>
      <c r="R59" s="79">
        <f>VLOOKUP(P59,P38:R57,3,0)</f>
        <v/>
      </c>
      <c r="S59" s="80">
        <f>AVERAGE(T38:T57)</f>
        <v/>
      </c>
      <c r="T59" s="77">
        <f>MAX(T38:T57)</f>
        <v/>
      </c>
      <c r="U59" s="78">
        <f>VLOOKUP(T59,T38:U57,2,0)</f>
        <v/>
      </c>
      <c r="V59" s="79">
        <f>VLOOKUP(T59,T38:V57,3,0)</f>
        <v/>
      </c>
      <c r="W59" s="80">
        <f>AVERAGE(X38:X57)</f>
        <v/>
      </c>
      <c r="X59" s="77">
        <f>MAX(X38:X57)</f>
        <v/>
      </c>
      <c r="Y59" s="78">
        <f>VLOOKUP(X59,X38:Y57,2,0)</f>
        <v/>
      </c>
      <c r="Z59" s="79">
        <f>VLOOKUP(X59,X38:Z57,3,0)</f>
        <v/>
      </c>
      <c r="AA59" s="80">
        <f>AVERAGE(AB38:AB57)</f>
        <v/>
      </c>
      <c r="AB59" s="77">
        <f>MAX(AB38:AB57)</f>
        <v/>
      </c>
      <c r="AC59" s="78">
        <f>VLOOKUP(AB59,AB38:AC57,2,0)</f>
        <v/>
      </c>
      <c r="AD59" s="79">
        <f>VLOOKUP(AB59,AB38:AD57,3,0)</f>
        <v/>
      </c>
      <c r="AE59" s="80">
        <f>AVERAGE(AF38:AF57)</f>
        <v/>
      </c>
      <c r="AF59" s="77">
        <f>MAX(AF38:AF57)</f>
        <v/>
      </c>
      <c r="AG59" s="78">
        <f>VLOOKUP(AF59,AF38:AG57,2,0)</f>
        <v/>
      </c>
      <c r="AH59" s="79">
        <f>VLOOKUP(AF59,AF38:AH57,3,0)</f>
        <v/>
      </c>
    </row>
    <row r="60">
      <c r="B60" s="1486" t="inlineStr">
        <is>
          <t>最大需求价格</t>
        </is>
      </c>
      <c r="C60" s="1487" t="n"/>
      <c r="D60" s="81">
        <f>VLOOKUP(D59,IF({1,0},D38:D57,C38:C57),2,0)</f>
        <v/>
      </c>
      <c r="E60" s="83" t="n"/>
      <c r="F60" s="83" t="n"/>
      <c r="G60" s="83" t="n"/>
      <c r="H60" s="81">
        <f>VLOOKUP(H59,IF({1,0},H38:H57,G38:G57),2,0)</f>
        <v/>
      </c>
      <c r="I60" s="83" t="n"/>
      <c r="J60" s="83" t="n"/>
      <c r="K60" s="83" t="n"/>
      <c r="L60" s="81">
        <f>VLOOKUP(L59,IF({1,0},L38:L57,K38:K57),2,0)</f>
        <v/>
      </c>
      <c r="M60" s="83" t="n"/>
      <c r="N60" s="83" t="n"/>
      <c r="O60" s="83" t="n"/>
      <c r="P60" s="81">
        <f>VLOOKUP(P59,IF({1,0},P38:P57,O38:O57),2,0)</f>
        <v/>
      </c>
      <c r="Q60" s="83" t="n"/>
      <c r="R60" s="83" t="n"/>
      <c r="S60" s="83" t="n"/>
      <c r="T60" s="81">
        <f>VLOOKUP(T59,IF({1,0},T38:T57,S38:S57),2,0)</f>
        <v/>
      </c>
      <c r="U60" s="83" t="n"/>
      <c r="V60" s="83" t="n"/>
      <c r="W60" s="83" t="n"/>
      <c r="X60" s="81">
        <f>VLOOKUP(X59,IF({1,0},X38:X57,W38:W57),2,0)</f>
        <v/>
      </c>
      <c r="Y60" s="83" t="n"/>
      <c r="Z60" s="83" t="n"/>
      <c r="AA60" s="83" t="n"/>
      <c r="AB60" s="81">
        <f>VLOOKUP(AB59,IF({1,0},AB38:AB57,AA38:AA57),2,0)</f>
        <v/>
      </c>
      <c r="AC60" s="83" t="n"/>
      <c r="AD60" s="83" t="n"/>
      <c r="AE60" s="83" t="n"/>
      <c r="AF60" s="81">
        <f>VLOOKUP(AF59,IF({1,0},AF38:AF57,AE38:AE57),2,0)</f>
        <v/>
      </c>
      <c r="AG60" s="83" t="n"/>
      <c r="AH60" s="83" t="n"/>
    </row>
    <row r="61">
      <c r="B61" s="60">
        <f>初始化表!$C$5</f>
        <v/>
      </c>
      <c r="C61" s="60">
        <f>VLOOKUP($B61,$B$38:$AH$57,2,0)</f>
        <v/>
      </c>
      <c r="D61" s="60">
        <f>VLOOKUP($B61,$B$38:$AH$57,3,0)</f>
        <v/>
      </c>
      <c r="E61" s="60">
        <f>VLOOKUP($B61,$B$38:$AH$57,4,0)</f>
        <v/>
      </c>
      <c r="F61" s="60">
        <f>VLOOKUP($B61,$B$38:$AH$57,5,0)</f>
        <v/>
      </c>
      <c r="G61" s="60">
        <f>VLOOKUP($B61,$B$38:$AH$57,6,0)</f>
        <v/>
      </c>
      <c r="H61" s="60">
        <f>VLOOKUP($B61,$B$38:$AH$57,7,0)</f>
        <v/>
      </c>
      <c r="I61" s="60">
        <f>VLOOKUP($B61,$B$38:$AH$57,8,0)</f>
        <v/>
      </c>
      <c r="J61" s="60">
        <f>VLOOKUP($B61,$B$38:$AH$57,9,0)</f>
        <v/>
      </c>
      <c r="K61" s="60">
        <f>VLOOKUP($B61,$B$38:$AH$57,10,0)</f>
        <v/>
      </c>
      <c r="L61" s="60">
        <f>VLOOKUP($B61,$B$38:$AH$57,11,0)</f>
        <v/>
      </c>
      <c r="M61" s="60">
        <f>VLOOKUP($B61,$B$38:$AH$57,12,0)</f>
        <v/>
      </c>
      <c r="N61" s="60">
        <f>VLOOKUP($B61,$B$38:$AH$57,13,0)</f>
        <v/>
      </c>
      <c r="O61" s="60">
        <f>VLOOKUP($B61,$B$38:$AH$57,14,0)</f>
        <v/>
      </c>
      <c r="P61" s="60">
        <f>VLOOKUP($B61,$B$38:$AH$57,15,0)</f>
        <v/>
      </c>
      <c r="Q61" s="60">
        <f>VLOOKUP($B61,$B$38:$AH$57,16,0)</f>
        <v/>
      </c>
      <c r="R61" s="60">
        <f>VLOOKUP($B61,$B$38:$AH$57,17,0)</f>
        <v/>
      </c>
      <c r="S61" s="60">
        <f>VLOOKUP($B61,$B$38:$AH$57,18,0)</f>
        <v/>
      </c>
      <c r="T61" s="60">
        <f>VLOOKUP($B61,$B$38:$AH$57,19,0)</f>
        <v/>
      </c>
      <c r="U61" s="60">
        <f>VLOOKUP($B61,$B$38:$AH$57,20,0)</f>
        <v/>
      </c>
      <c r="V61" s="60">
        <f>VLOOKUP($B61,$B$38:$AH$57,21,0)</f>
        <v/>
      </c>
      <c r="W61" s="60">
        <f>VLOOKUP($B61,$B$38:$AH$57,22,0)</f>
        <v/>
      </c>
      <c r="X61" s="60">
        <f>VLOOKUP($B61,$B$38:$AH$57,23,0)</f>
        <v/>
      </c>
      <c r="Y61" s="60">
        <f>VLOOKUP($B61,$B$38:$AH$57,24,0)</f>
        <v/>
      </c>
      <c r="Z61" s="60">
        <f>VLOOKUP($B61,$B$38:$AH$57,25,0)</f>
        <v/>
      </c>
      <c r="AA61" s="60">
        <f>VLOOKUP($B61,$B$38:$AH$57,26,0)</f>
        <v/>
      </c>
      <c r="AB61" s="60">
        <f>VLOOKUP($B61,$B$38:$AH$57,27,0)</f>
        <v/>
      </c>
      <c r="AC61" s="60">
        <f>VLOOKUP($B61,$B$38:$AH$57,28,0)</f>
        <v/>
      </c>
      <c r="AD61" s="60">
        <f>VLOOKUP($B61,$B$38:$AH$57,29,0)</f>
        <v/>
      </c>
      <c r="AE61" s="60">
        <f>VLOOKUP($B61,$B$38:$AH$57,30,0)</f>
        <v/>
      </c>
      <c r="AF61" s="60">
        <f>VLOOKUP($B61,$B$38:$AH$57,31,0)</f>
        <v/>
      </c>
      <c r="AG61" s="60">
        <f>VLOOKUP($B61,$B$38:$AH$57,32,0)</f>
        <v/>
      </c>
      <c r="AH61" s="60">
        <f>VLOOKUP($B61,$B$38:$AH$57,33,0)</f>
        <v/>
      </c>
    </row>
    <row r="62">
      <c r="B62" s="1484" t="inlineStr">
        <is>
          <t>价格</t>
        </is>
      </c>
      <c r="C62" s="72" t="inlineStr">
        <is>
          <t>平均价格</t>
        </is>
      </c>
      <c r="D62" s="73" t="inlineStr">
        <is>
          <t>最大价格</t>
        </is>
      </c>
      <c r="G62" s="75" t="inlineStr">
        <is>
          <t>平均价格</t>
        </is>
      </c>
      <c r="H62" s="73" t="inlineStr">
        <is>
          <t>最大价格</t>
        </is>
      </c>
      <c r="K62" s="75" t="inlineStr">
        <is>
          <t>平均价格</t>
        </is>
      </c>
      <c r="L62" s="73" t="inlineStr">
        <is>
          <t>最大价格</t>
        </is>
      </c>
      <c r="O62" s="75" t="inlineStr">
        <is>
          <t>平均价格</t>
        </is>
      </c>
      <c r="P62" s="73" t="inlineStr">
        <is>
          <t>最大价格</t>
        </is>
      </c>
      <c r="S62" s="75" t="inlineStr">
        <is>
          <t>平均价格</t>
        </is>
      </c>
      <c r="T62" s="73" t="inlineStr">
        <is>
          <t>最大价格</t>
        </is>
      </c>
      <c r="W62" s="75" t="inlineStr">
        <is>
          <t>平均价格</t>
        </is>
      </c>
      <c r="X62" s="73" t="inlineStr">
        <is>
          <t>最大价格</t>
        </is>
      </c>
      <c r="AA62" s="75" t="inlineStr">
        <is>
          <t>平均价格</t>
        </is>
      </c>
      <c r="AB62" s="73" t="inlineStr">
        <is>
          <t>最大价格</t>
        </is>
      </c>
      <c r="AE62" s="75" t="inlineStr">
        <is>
          <t>平均价格</t>
        </is>
      </c>
      <c r="AF62" s="73" t="inlineStr">
        <is>
          <t>最大价格</t>
        </is>
      </c>
    </row>
    <row r="63">
      <c r="B63" s="1485" t="n"/>
      <c r="C63" s="76">
        <f>AVERAGE(C38:C57)</f>
        <v/>
      </c>
      <c r="D63" s="77">
        <f>MAX(C38:C57)</f>
        <v/>
      </c>
      <c r="E63" s="78">
        <f>VLOOKUP(D63,C38:F57,3,0)</f>
        <v/>
      </c>
      <c r="F63" s="79">
        <f>VLOOKUP(D63,C38:F57,4,0)</f>
        <v/>
      </c>
      <c r="G63" s="80">
        <f>AVERAGE(G38:G57)</f>
        <v/>
      </c>
      <c r="H63" s="77">
        <f>MAX(G38:G57)</f>
        <v/>
      </c>
      <c r="I63" s="78">
        <f>VLOOKUP(H63,G38:J57,3,0)</f>
        <v/>
      </c>
      <c r="J63" s="79">
        <f>VLOOKUP(H63,G38:J57,4,0)</f>
        <v/>
      </c>
      <c r="K63" s="80">
        <f>AVERAGE(K38:K57)</f>
        <v/>
      </c>
      <c r="L63" s="77">
        <f>MAX(K38:K57)</f>
        <v/>
      </c>
      <c r="M63" s="78">
        <f>VLOOKUP(L63,K38:N57,3,0)</f>
        <v/>
      </c>
      <c r="N63" s="79">
        <f>VLOOKUP(L63,K38:N57,4,0)</f>
        <v/>
      </c>
      <c r="O63" s="80">
        <f>AVERAGE(O38:O57)</f>
        <v/>
      </c>
      <c r="P63" s="77">
        <f>MAX(O38:O57)</f>
        <v/>
      </c>
      <c r="Q63" s="78">
        <f>VLOOKUP(P63,O38:R57,3,0)</f>
        <v/>
      </c>
      <c r="R63" s="79">
        <f>VLOOKUP(P63,O38:R57,4,0)</f>
        <v/>
      </c>
      <c r="S63" s="80">
        <f>AVERAGE(S38:S57)</f>
        <v/>
      </c>
      <c r="T63" s="77">
        <f>MAX(S38:S57)</f>
        <v/>
      </c>
      <c r="U63" s="78">
        <f>VLOOKUP(T63,S38:V57,3,0)</f>
        <v/>
      </c>
      <c r="V63" s="79">
        <f>VLOOKUP(T63,S38:V57,4,0)</f>
        <v/>
      </c>
      <c r="W63" s="80">
        <f>AVERAGE(W38:W57)</f>
        <v/>
      </c>
      <c r="X63" s="77">
        <f>MAX(W38:W57)</f>
        <v/>
      </c>
      <c r="Y63" s="78">
        <f>VLOOKUP(X63,W38:Z57,3,0)</f>
        <v/>
      </c>
      <c r="Z63" s="79">
        <f>VLOOKUP(X63,W38:Z57,4,0)</f>
        <v/>
      </c>
      <c r="AA63" s="80">
        <f>AVERAGE(AA38:AA57)</f>
        <v/>
      </c>
      <c r="AB63" s="77">
        <f>MAX(AA38:AA57)</f>
        <v/>
      </c>
      <c r="AC63" s="78">
        <f>VLOOKUP(AB63,AA38:AD57,3,0)</f>
        <v/>
      </c>
      <c r="AD63" s="79">
        <f>VLOOKUP(AB63,AA38:AD57,4,0)</f>
        <v/>
      </c>
      <c r="AE63" s="80">
        <f>AVERAGE(AE38:AE57)</f>
        <v/>
      </c>
      <c r="AF63" s="77">
        <f>MAX(AE38:AE57)</f>
        <v/>
      </c>
      <c r="AG63" s="78">
        <f>VLOOKUP(AF63,AE38:AH57,3,0)</f>
        <v/>
      </c>
      <c r="AH63" s="79">
        <f>VLOOKUP(AF63,AE38:AH57,4,0)</f>
        <v/>
      </c>
    </row>
    <row r="64">
      <c r="B64" s="1486" t="inlineStr">
        <is>
          <t>最大价格需求</t>
        </is>
      </c>
      <c r="C64" s="1487" t="n"/>
      <c r="D64" s="81">
        <f>VLOOKUP(D63,C38:D57,2,0)</f>
        <v/>
      </c>
      <c r="E64" s="83" t="n"/>
      <c r="F64" s="83" t="n"/>
      <c r="G64" s="83" t="n"/>
      <c r="H64" s="81">
        <f>VLOOKUP(H63,G38:H57,2,0)</f>
        <v/>
      </c>
      <c r="I64" s="83" t="n"/>
      <c r="J64" s="83" t="n"/>
      <c r="K64" s="83" t="n"/>
      <c r="L64" s="81">
        <f>VLOOKUP(L63,K38:L57,2,0)</f>
        <v/>
      </c>
      <c r="M64" s="83" t="n"/>
      <c r="N64" s="83" t="n"/>
      <c r="O64" s="83" t="n"/>
      <c r="P64" s="81">
        <f>VLOOKUP(P63,O38:P57,2,0)</f>
        <v/>
      </c>
      <c r="Q64" s="83" t="n"/>
      <c r="R64" s="83" t="n"/>
      <c r="S64" s="83" t="n"/>
      <c r="T64" s="81">
        <f>VLOOKUP(T63,S38:T57,2,0)</f>
        <v/>
      </c>
      <c r="U64" s="83" t="n"/>
      <c r="V64" s="83" t="n"/>
      <c r="W64" s="83" t="n"/>
      <c r="X64" s="81">
        <f>VLOOKUP(X63,W38:X57,2,0)</f>
        <v/>
      </c>
      <c r="Y64" s="83" t="n"/>
      <c r="Z64" s="83" t="n"/>
      <c r="AA64" s="83" t="n"/>
      <c r="AB64" s="81">
        <f>VLOOKUP(AB63,AA38:AB57,2,0)</f>
        <v/>
      </c>
      <c r="AC64" s="83" t="n"/>
      <c r="AD64" s="83" t="n"/>
      <c r="AE64" s="83" t="n"/>
      <c r="AF64" s="81">
        <f>VLOOKUP(AF63,AE38:AF57,2,0)</f>
        <v/>
      </c>
      <c r="AG64" s="83" t="n"/>
      <c r="AH64" s="83" t="n"/>
    </row>
    <row r="65">
      <c r="Y65" s="1161">
        <f>第5期!Z4</f>
        <v/>
      </c>
      <c r="Z65" s="1161">
        <f>第5期!AA4</f>
        <v/>
      </c>
      <c r="AA65" s="1161">
        <f>第5期!AB4</f>
        <v/>
      </c>
      <c r="AB65" s="1161">
        <f>第5期!AC4</f>
        <v/>
      </c>
      <c r="AC65" s="1161">
        <f>第5期!AD4</f>
        <v/>
      </c>
    </row>
    <row r="66" ht="15.5" customHeight="1" s="1178">
      <c r="G66" s="1161" t="inlineStr">
        <is>
          <t>价格浮动</t>
        </is>
      </c>
      <c r="H66" s="1161">
        <f>N66</f>
        <v/>
      </c>
      <c r="I66" s="1161">
        <f>O66</f>
        <v/>
      </c>
      <c r="J66" s="1161">
        <f>P66</f>
        <v/>
      </c>
      <c r="K66" s="1161">
        <f>Q66</f>
        <v/>
      </c>
      <c r="M66" s="1161" t="inlineStr">
        <is>
          <t>实际价格</t>
        </is>
      </c>
      <c r="N66" s="1161" t="inlineStr">
        <is>
          <t>市场1</t>
        </is>
      </c>
      <c r="O66" s="1161" t="inlineStr">
        <is>
          <t>市场2</t>
        </is>
      </c>
      <c r="P66" s="1161" t="inlineStr">
        <is>
          <t>市场3</t>
        </is>
      </c>
      <c r="Q66" s="1161" t="inlineStr">
        <is>
          <t>市场4</t>
        </is>
      </c>
      <c r="S66" s="1161" t="inlineStr">
        <is>
          <t>本期待销</t>
        </is>
      </c>
      <c r="T66" s="1161" t="inlineStr">
        <is>
          <t>市场1</t>
        </is>
      </c>
      <c r="U66" s="1161" t="inlineStr">
        <is>
          <t>市场2</t>
        </is>
      </c>
      <c r="V66" s="1161" t="inlineStr">
        <is>
          <t>市场3</t>
        </is>
      </c>
      <c r="W66" s="1161" t="inlineStr">
        <is>
          <t>市场4</t>
        </is>
      </c>
      <c r="Y66" s="86">
        <f>第5期!Z7</f>
        <v/>
      </c>
      <c r="Z66" s="1159">
        <f>第5期!AA7</f>
        <v/>
      </c>
      <c r="AA66" s="1159">
        <f>第5期!AB7</f>
        <v/>
      </c>
      <c r="AB66" s="1159">
        <f>第5期!AC7</f>
        <v/>
      </c>
      <c r="AC66" s="1159">
        <f>第5期!AD7</f>
        <v/>
      </c>
    </row>
    <row r="67" ht="15.5" customHeight="1" s="1178">
      <c r="G67" s="86">
        <f>M67</f>
        <v/>
      </c>
      <c r="H67" s="1159" t="n"/>
      <c r="I67" s="1159" t="n"/>
      <c r="J67" s="1159" t="n"/>
      <c r="K67" s="1159" t="n"/>
      <c r="M67" s="86">
        <f>第5期!T22</f>
        <v/>
      </c>
      <c r="N67" s="1159">
        <f>第5期!U22</f>
        <v/>
      </c>
      <c r="O67" s="1159">
        <f>第5期!V22</f>
        <v/>
      </c>
      <c r="P67" s="1159">
        <f>第5期!W22</f>
        <v/>
      </c>
      <c r="Q67" s="1159">
        <f>第5期!X22</f>
        <v/>
      </c>
      <c r="S67" s="86">
        <f>第5期!Z44</f>
        <v/>
      </c>
      <c r="T67" s="1159">
        <f>第5期!AA44</f>
        <v/>
      </c>
      <c r="U67" s="1159">
        <f>第5期!AB44</f>
        <v/>
      </c>
      <c r="V67" s="1159">
        <f>第5期!AC44</f>
        <v/>
      </c>
      <c r="W67" s="1159">
        <f>第5期!AD44</f>
        <v/>
      </c>
      <c r="Y67" s="86">
        <f>第5期!Z8</f>
        <v/>
      </c>
      <c r="Z67" s="1159">
        <f>第5期!AA8</f>
        <v/>
      </c>
      <c r="AA67" s="1159">
        <f>第5期!AB8</f>
        <v/>
      </c>
      <c r="AB67" s="1159">
        <f>第5期!AC8</f>
        <v/>
      </c>
      <c r="AC67" s="1159">
        <f>第5期!AD8</f>
        <v/>
      </c>
    </row>
    <row r="68" ht="15.5" customHeight="1" s="1178">
      <c r="G68" s="86">
        <f>M68</f>
        <v/>
      </c>
      <c r="H68" s="1159" t="n"/>
      <c r="I68" s="1159" t="n"/>
      <c r="J68" s="1159" t="n"/>
      <c r="K68" s="1159" t="n"/>
      <c r="M68" s="86">
        <f>第5期!T23</f>
        <v/>
      </c>
      <c r="N68" s="1159">
        <f>第5期!U23</f>
        <v/>
      </c>
      <c r="O68" s="1159">
        <f>第5期!V23</f>
        <v/>
      </c>
      <c r="P68" s="1159">
        <f>第5期!W23</f>
        <v/>
      </c>
      <c r="Q68" s="1159">
        <f>第5期!X23</f>
        <v/>
      </c>
      <c r="S68" s="86">
        <f>第5期!Z45</f>
        <v/>
      </c>
      <c r="T68" s="1159">
        <f>第5期!AA45</f>
        <v/>
      </c>
      <c r="U68" s="1159">
        <f>第5期!AB45</f>
        <v/>
      </c>
      <c r="V68" s="1159">
        <f>第5期!AC45</f>
        <v/>
      </c>
      <c r="W68" s="1159">
        <f>第5期!AD45</f>
        <v/>
      </c>
      <c r="Y68" s="1161">
        <f>第5期!Z10</f>
        <v/>
      </c>
      <c r="Z68" s="1161">
        <f>第5期!AA10</f>
        <v/>
      </c>
      <c r="AA68" s="1161">
        <f>第5期!AB10</f>
        <v/>
      </c>
      <c r="AB68" s="1161">
        <f>第5期!AC10</f>
        <v/>
      </c>
      <c r="AC68" s="1161">
        <f>第5期!AD10</f>
        <v/>
      </c>
    </row>
    <row r="69" ht="15.5" customHeight="1" s="1178">
      <c r="Y69" s="86">
        <f>第5期!Z13</f>
        <v/>
      </c>
      <c r="Z69" s="1159">
        <f>第5期!AA13</f>
        <v/>
      </c>
      <c r="AA69" s="1159">
        <f>第5期!AB13</f>
        <v/>
      </c>
      <c r="AB69" s="1159">
        <f>第5期!AC13</f>
        <v/>
      </c>
      <c r="AC69" s="1159">
        <f>第5期!AD13</f>
        <v/>
      </c>
    </row>
    <row r="70" ht="15.5" customHeight="1" s="1178">
      <c r="Y70" s="86">
        <f>第5期!Z14</f>
        <v/>
      </c>
      <c r="Z70" s="1159">
        <f>第5期!AA14</f>
        <v/>
      </c>
      <c r="AA70" s="1159">
        <f>第5期!AB14</f>
        <v/>
      </c>
      <c r="AB70" s="1159">
        <f>第5期!AC14</f>
        <v/>
      </c>
      <c r="AC70" s="1159">
        <f>第5期!AD14</f>
        <v/>
      </c>
    </row>
    <row r="71">
      <c r="B71" s="1161">
        <f>B2</f>
        <v/>
      </c>
      <c r="C71" s="1161" t="inlineStr">
        <is>
          <t>本期成本</t>
        </is>
      </c>
      <c r="D71" s="1234" t="n"/>
      <c r="E71" s="1161" t="inlineStr">
        <is>
          <t>预计影响价格参数成本</t>
        </is>
      </c>
      <c r="F71" s="1234" t="n"/>
      <c r="G71" s="1168" t="inlineStr">
        <is>
          <t>研发成本（手动输入）</t>
        </is>
      </c>
      <c r="H71" s="1210" t="n"/>
      <c r="I71" s="1234" t="n"/>
      <c r="J71" s="1161" t="inlineStr">
        <is>
          <t>排名</t>
        </is>
      </c>
    </row>
    <row r="72">
      <c r="B72" s="1227" t="n"/>
      <c r="C72" s="1228" t="n"/>
      <c r="D72" s="1239" t="n"/>
      <c r="E72" s="1228" t="n"/>
      <c r="F72" s="1239" t="n"/>
      <c r="G72" s="1228" t="n"/>
      <c r="I72" s="1239" t="n"/>
      <c r="J72" s="1227" t="n"/>
    </row>
    <row r="73">
      <c r="B73" s="1229" t="n"/>
      <c r="C73" s="1222" t="n"/>
      <c r="D73" s="1183" t="n"/>
      <c r="E73" s="1222" t="n"/>
      <c r="F73" s="1183" t="n"/>
      <c r="G73" s="1222" t="n"/>
      <c r="H73" s="1211" t="n"/>
      <c r="I73" s="1183" t="n"/>
      <c r="J73" s="1229" t="n"/>
    </row>
    <row r="74">
      <c r="B74" s="1159">
        <f>B3</f>
        <v/>
      </c>
      <c r="C74" s="1159">
        <f>第4期!AP106</f>
        <v/>
      </c>
      <c r="D74" s="1181" t="n"/>
      <c r="E74" s="1159">
        <f>C74-(第4期!AI$5*D3+第4期!AJ$5*H3+第4期!AK$5*L3+第4期!AL$5*P3+第4期!AI$6*T3+第4期!AJ$6*X3+第4期!AK$6*AB3+第4期!AL$6*AF3+第4期!AI$7*D38+第4期!AJ$7*H38+第4期!AK$7*L38+第4期!AL$7*P38+第4期!AI$8*T38+第4期!AJ$8*X38+第4期!AK$8*AB38+第4期!AL$8*AF38)-(G74/2)</f>
        <v/>
      </c>
      <c r="F74" s="1181" t="n"/>
      <c r="G74" s="1160" t="n"/>
      <c r="H74" s="1180" t="n"/>
      <c r="I74" s="1181" t="n"/>
      <c r="J74" s="1159">
        <f>RANK(E74,E$74:F$93,0)</f>
        <v/>
      </c>
    </row>
    <row r="75">
      <c r="B75" s="1159">
        <f>B4</f>
        <v/>
      </c>
      <c r="C75" s="1159">
        <f>第4期!AP107</f>
        <v/>
      </c>
      <c r="D75" s="1181" t="n"/>
      <c r="E75" s="1159">
        <f>C75-(第4期!AI$5*D4+第4期!AJ$5*H4+第4期!AK$5*L4+第4期!AL$5*P4+第4期!AI$6*T4+第4期!AJ$6*X4+第4期!AK$6*AB4+第4期!AL$6*AF4+第4期!AI$7*D39+第4期!AJ$7*H39+第4期!AK$7*L39+第4期!AL$7*P39+第4期!AI$8*T39+第4期!AJ$8*X39+第4期!AK$8*AB39+第4期!AL$8*AF39)-(G75/2)</f>
        <v/>
      </c>
      <c r="F75" s="1181" t="n"/>
      <c r="G75" s="1160" t="n"/>
      <c r="H75" s="1180" t="n"/>
      <c r="I75" s="1181" t="n"/>
      <c r="J75" s="1159">
        <f>RANK(E75,E$74:F$93,0)</f>
        <v/>
      </c>
    </row>
    <row r="76">
      <c r="B76" s="1159">
        <f>B5</f>
        <v/>
      </c>
      <c r="C76" s="1159">
        <f>第4期!AP108</f>
        <v/>
      </c>
      <c r="D76" s="1181" t="n"/>
      <c r="E76" s="1159">
        <f>C76-(第4期!AI$5*D5+第4期!AJ$5*H5+第4期!AK$5*L5+第4期!AL$5*P5+第4期!AI$6*T5+第4期!AJ$6*X5+第4期!AK$6*AB5+第4期!AL$6*AF5+第4期!AI$7*D40+第4期!AJ$7*H40+第4期!AK$7*L40+第4期!AL$7*P40+第4期!AI$8*T40+第4期!AJ$8*X40+第4期!AK$8*AB40+第4期!AL$8*AF40)-(G76/2)</f>
        <v/>
      </c>
      <c r="F76" s="1181" t="n"/>
      <c r="G76" s="1160" t="n"/>
      <c r="H76" s="1180" t="n"/>
      <c r="I76" s="1181" t="n"/>
      <c r="J76" s="1159">
        <f>RANK(E76,E$74:F$93,0)</f>
        <v/>
      </c>
      <c r="L76" s="60" t="inlineStr">
        <is>
          <t>市场份额</t>
        </is>
      </c>
    </row>
    <row r="77">
      <c r="B77" s="1159">
        <f>B6</f>
        <v/>
      </c>
      <c r="C77" s="1159">
        <f>第4期!AP109</f>
        <v/>
      </c>
      <c r="D77" s="1181" t="n"/>
      <c r="E77" s="1159">
        <f>C77-(第4期!AI$5*D6+第4期!AJ$5*H6+第4期!AK$5*L6+第4期!AL$5*P6+第4期!AI$6*T6+第4期!AJ$6*X6+第4期!AK$6*AB6+第4期!AL$6*AF6+第4期!AI$7*D41+第4期!AJ$7*H41+第4期!AK$7*L41+第4期!AL$7*P41+第4期!AI$8*T41+第4期!AJ$8*X41+第4期!AK$8*AB41+第4期!AL$8*AF41)-(G77/2)</f>
        <v/>
      </c>
      <c r="F77" s="1181" t="n"/>
      <c r="G77" s="1160" t="n"/>
      <c r="H77" s="1180" t="n"/>
      <c r="I77" s="1181" t="n"/>
      <c r="J77" s="1159">
        <f>RANK(E77,E$74:F$93,0)</f>
        <v/>
      </c>
      <c r="L77" s="1159">
        <f>初始化表!C5</f>
        <v/>
      </c>
      <c r="M77" s="89">
        <f>VLOOKUP(L77,第4期!$AN$61:$BD$80,2,0)</f>
        <v/>
      </c>
      <c r="N77" s="89">
        <f>VLOOKUP(L77,第4期!$AN$61:$BD$80,3,0)</f>
        <v/>
      </c>
      <c r="O77" s="89">
        <f>VLOOKUP(L77,第4期!$AN$61:$BD$80,4,0)</f>
        <v/>
      </c>
      <c r="P77" s="89">
        <f>VLOOKUP(L77,第4期!$AN$61:$BD$80,5,0)</f>
        <v/>
      </c>
      <c r="Q77" s="89">
        <f>VLOOKUP(L77,第4期!$AN$61:$BD$80,6,0)</f>
        <v/>
      </c>
      <c r="R77" s="89">
        <f>VLOOKUP(L77,第4期!$AN$61:$BD$80,7,0)</f>
        <v/>
      </c>
      <c r="S77" s="89">
        <f>VLOOKUP(L77,第4期!$AN$61:$BD$80,8,0)</f>
        <v/>
      </c>
      <c r="T77" s="89">
        <f>VLOOKUP(L77,第4期!$AN$61:$BD$80,9,0)</f>
        <v/>
      </c>
      <c r="U77" s="89">
        <f>VLOOKUP(L77,第4期!$AN$61:$BD$80,10,0)</f>
        <v/>
      </c>
      <c r="V77" s="89">
        <f>VLOOKUP(L77,第4期!$AN$61:$BD$80,11,0)</f>
        <v/>
      </c>
      <c r="W77" s="89">
        <f>VLOOKUP(L77,第4期!$AN$61:$BD$80,12,0)</f>
        <v/>
      </c>
      <c r="X77" s="89">
        <f>VLOOKUP(L77,第4期!$AN$61:$BD$80,13,0)</f>
        <v/>
      </c>
      <c r="Y77" s="89">
        <f>VLOOKUP(L77,第4期!$AN$61:$BD$80,14,0)</f>
        <v/>
      </c>
      <c r="Z77" s="89">
        <f>VLOOKUP(L77,第4期!$AN$61:$BD$80,15,0)</f>
        <v/>
      </c>
      <c r="AA77" s="89">
        <f>VLOOKUP(L77,第4期!$AN$61:$BD$80,16,0)</f>
        <v/>
      </c>
      <c r="AB77" s="89">
        <f>VLOOKUP(L77,第4期!$AN$61:$BD$80,17,0)</f>
        <v/>
      </c>
    </row>
    <row r="78">
      <c r="B78" s="1159">
        <f>B7</f>
        <v/>
      </c>
      <c r="C78" s="1159">
        <f>第4期!AP110</f>
        <v/>
      </c>
      <c r="D78" s="1181" t="n"/>
      <c r="E78" s="1159">
        <f>C78-(第4期!AI$5*D7+第4期!AJ$5*H7+第4期!AK$5*L7+第4期!AL$5*P7+第4期!AI$6*T7+第4期!AJ$6*X7+第4期!AK$6*AB7+第4期!AL$6*AF7+第4期!AI$7*D42+第4期!AJ$7*H42+第4期!AK$7*L42+第4期!AL$7*P42+第4期!AI$8*T42+第4期!AJ$8*X42+第4期!AK$8*AB42+第4期!AL$8*AF42)-(G78/2)</f>
        <v/>
      </c>
      <c r="F78" s="1181" t="n"/>
      <c r="G78" s="1160" t="n"/>
      <c r="H78" s="1180" t="n"/>
      <c r="I78" s="1181" t="n"/>
      <c r="J78" s="1159">
        <f>RANK(E78,E$74:F$93,0)</f>
        <v/>
      </c>
      <c r="L78" s="1159" t="inlineStr">
        <is>
          <t>平均份额</t>
        </is>
      </c>
      <c r="M78" s="1159">
        <f>1/初始化表!$B$5</f>
        <v/>
      </c>
      <c r="N78" s="1159">
        <f>1/初始化表!$B$5</f>
        <v/>
      </c>
      <c r="O78" s="1159">
        <f>1/初始化表!$B$5</f>
        <v/>
      </c>
      <c r="P78" s="1159">
        <f>1/初始化表!$B$5</f>
        <v/>
      </c>
      <c r="Q78" s="1159">
        <f>1/初始化表!$B$5</f>
        <v/>
      </c>
      <c r="R78" s="1159">
        <f>1/初始化表!$B$5</f>
        <v/>
      </c>
      <c r="S78" s="1159">
        <f>1/初始化表!$B$5</f>
        <v/>
      </c>
      <c r="T78" s="1159">
        <f>1/初始化表!$B$5</f>
        <v/>
      </c>
      <c r="U78" s="1159">
        <f>1/初始化表!$B$5</f>
        <v/>
      </c>
      <c r="V78" s="1159">
        <f>1/初始化表!$B$5</f>
        <v/>
      </c>
      <c r="W78" s="1159">
        <f>1/初始化表!$B$5</f>
        <v/>
      </c>
      <c r="X78" s="1159">
        <f>1/初始化表!$B$5</f>
        <v/>
      </c>
      <c r="Y78" s="1159">
        <f>1/初始化表!$B$5</f>
        <v/>
      </c>
      <c r="Z78" s="1159">
        <f>1/初始化表!$B$5</f>
        <v/>
      </c>
      <c r="AA78" s="1159">
        <f>1/初始化表!$B$5</f>
        <v/>
      </c>
      <c r="AB78" s="1159">
        <f>1/初始化表!$B$5</f>
        <v/>
      </c>
    </row>
    <row r="79">
      <c r="B79" s="1159">
        <f>B8</f>
        <v/>
      </c>
      <c r="C79" s="1159">
        <f>第4期!AP111</f>
        <v/>
      </c>
      <c r="D79" s="1181" t="n"/>
      <c r="E79" s="1159">
        <f>C79-(第4期!AI$5*D8+第4期!AJ$5*H8+第4期!AK$5*L8+第4期!AL$5*P8+第4期!AI$6*T8+第4期!AJ$6*X8+第4期!AK$6*AB8+第4期!AL$6*AF8+第4期!AI$7*D43+第4期!AJ$7*H43+第4期!AK$7*L43+第4期!AL$7*P43+第4期!AI$8*T43+第4期!AJ$8*X43+第4期!AK$8*AB43+第4期!AL$8*AF43)-(G79/2)</f>
        <v/>
      </c>
      <c r="F79" s="1181" t="n"/>
      <c r="G79" s="1160" t="n"/>
      <c r="H79" s="1180" t="n"/>
      <c r="I79" s="1181" t="n"/>
      <c r="J79" s="1159">
        <f>RANK(E79,E$74:F$93,0)</f>
        <v/>
      </c>
    </row>
    <row r="80">
      <c r="B80" s="1159">
        <f>B9</f>
        <v/>
      </c>
      <c r="C80" s="1159">
        <f>第4期!AP112</f>
        <v/>
      </c>
      <c r="D80" s="1181" t="n"/>
      <c r="E80" s="1159">
        <f>C80-(第4期!AI$5*D9+第4期!AJ$5*H9+第4期!AK$5*L9+第4期!AL$5*P9+第4期!AI$6*T9+第4期!AJ$6*X9+第4期!AK$6*AB9+第4期!AL$6*AF9+第4期!AI$7*D44+第4期!AJ$7*H44+第4期!AK$7*L44+第4期!AL$7*P44+第4期!AI$8*T44+第4期!AJ$8*X44+第4期!AK$8*AB44+第4期!AL$8*AF44)-(G80/2)</f>
        <v/>
      </c>
      <c r="F80" s="1181" t="n"/>
      <c r="G80" s="1160" t="n"/>
      <c r="H80" s="1180" t="n"/>
      <c r="I80" s="1181" t="n"/>
      <c r="J80" s="1159">
        <f>RANK(E80,E$74:F$93,0)</f>
        <v/>
      </c>
    </row>
    <row r="81">
      <c r="B81" s="1159">
        <f>B10</f>
        <v/>
      </c>
      <c r="C81" s="1159">
        <f>第4期!AP113</f>
        <v/>
      </c>
      <c r="D81" s="1181" t="n"/>
      <c r="E81" s="1159">
        <f>C81-(第4期!AI$5*D10+第4期!AJ$5*H10+第4期!AK$5*L10+第4期!AL$5*P10+第4期!AI$6*T10+第4期!AJ$6*X10+第4期!AK$6*AB10+第4期!AL$6*AF10+第4期!AI$7*D45+第4期!AJ$7*H45+第4期!AK$7*L45+第4期!AL$7*P45+第4期!AI$8*T45+第4期!AJ$8*X45+第4期!AK$8*AB45+第4期!AL$8*AF45)-(G81/2)</f>
        <v/>
      </c>
      <c r="F81" s="1181" t="n"/>
      <c r="G81" s="1160" t="n"/>
      <c r="H81" s="1180" t="n"/>
      <c r="I81" s="1181" t="n"/>
      <c r="J81" s="1159">
        <f>RANK(E81,E$74:F$93,0)</f>
        <v/>
      </c>
    </row>
    <row r="82">
      <c r="B82" s="1159">
        <f>B11</f>
        <v/>
      </c>
      <c r="C82" s="1159">
        <f>第4期!AP114</f>
        <v/>
      </c>
      <c r="D82" s="1181" t="n"/>
      <c r="E82" s="1159">
        <f>C82-(第4期!AI$5*D11+第4期!AJ$5*H11+第4期!AK$5*L11+第4期!AL$5*P11+第4期!AI$6*T11+第4期!AJ$6*X11+第4期!AK$6*AB11+第4期!AL$6*AF11+第4期!AI$7*D46+第4期!AJ$7*H46+第4期!AK$7*L46+第4期!AL$7*P46+第4期!AI$8*T46+第4期!AJ$8*X46+第4期!AK$8*AB46+第4期!AL$8*AF46)-(G82/2)</f>
        <v/>
      </c>
      <c r="F82" s="1181" t="n"/>
      <c r="G82" s="1160" t="n"/>
      <c r="H82" s="1180" t="n"/>
      <c r="I82" s="1181" t="n"/>
      <c r="J82" s="1159">
        <f>RANK(E82,E$74:F$93,0)</f>
        <v/>
      </c>
    </row>
    <row r="83">
      <c r="B83" s="1159">
        <f>B12</f>
        <v/>
      </c>
      <c r="C83" s="1159">
        <f>第4期!AP115</f>
        <v/>
      </c>
      <c r="D83" s="1181" t="n"/>
      <c r="E83" s="1159">
        <f>C83-(第4期!AI$5*D12+第4期!AJ$5*H12+第4期!AK$5*L12+第4期!AL$5*P12+第4期!AI$6*T12+第4期!AJ$6*X12+第4期!AK$6*AB12+第4期!AL$6*AF12+第4期!AI$7*D47+第4期!AJ$7*H47+第4期!AK$7*L47+第4期!AL$7*P47+第4期!AI$8*T47+第4期!AJ$8*X47+第4期!AK$8*AB47+第4期!AL$8*AF47)-(G83/2)</f>
        <v/>
      </c>
      <c r="F83" s="1181" t="n"/>
      <c r="G83" s="1160" t="n"/>
      <c r="H83" s="1180" t="n"/>
      <c r="I83" s="1181" t="n"/>
      <c r="J83" s="1159">
        <f>RANK(E83,E$74:F$93,0)</f>
        <v/>
      </c>
    </row>
    <row r="84">
      <c r="B84" s="1159">
        <f>B13</f>
        <v/>
      </c>
      <c r="C84" s="1159">
        <f>第4期!AP116</f>
        <v/>
      </c>
      <c r="D84" s="1181" t="n"/>
      <c r="E84" s="1159">
        <f>C84-(第4期!AI$5*D13+第4期!AJ$5*H13+第4期!AK$5*L13+第4期!AL$5*P13+第4期!AI$6*T13+第4期!AJ$6*X13+第4期!AK$6*AB13+第4期!AL$6*AF13+第4期!AI$7*D48+第4期!AJ$7*H48+第4期!AK$7*L48+第4期!AL$7*P48+第4期!AI$8*T48+第4期!AJ$8*X48+第4期!AK$8*AB48+第4期!AL$8*AF48)-(G84/2)</f>
        <v/>
      </c>
      <c r="F84" s="1181" t="n"/>
      <c r="G84" s="1160" t="n"/>
      <c r="H84" s="1180" t="n"/>
      <c r="I84" s="1181" t="n"/>
      <c r="J84" s="1159">
        <f>RANK(E84,E$74:F$93,0)</f>
        <v/>
      </c>
    </row>
    <row r="85">
      <c r="B85" s="1159">
        <f>B14</f>
        <v/>
      </c>
      <c r="C85" s="1159">
        <f>第4期!AP117</f>
        <v/>
      </c>
      <c r="D85" s="1181" t="n"/>
      <c r="E85" s="1159">
        <f>C85-(第4期!AI$5*D14+第4期!AJ$5*H14+第4期!AK$5*L14+第4期!AL$5*P14+第4期!AI$6*T14+第4期!AJ$6*X14+第4期!AK$6*AB14+第4期!AL$6*AF14+第4期!AI$7*D49+第4期!AJ$7*H49+第4期!AK$7*L49+第4期!AL$7*P49+第4期!AI$8*T49+第4期!AJ$8*X49+第4期!AK$8*AB49+第4期!AL$8*AF49)-(G85/2)</f>
        <v/>
      </c>
      <c r="F85" s="1181" t="n"/>
      <c r="G85" s="1160" t="n"/>
      <c r="H85" s="1180" t="n"/>
      <c r="I85" s="1181" t="n"/>
      <c r="J85" s="1159">
        <f>RANK(E85,E$74:F$93,0)</f>
        <v/>
      </c>
    </row>
    <row r="86">
      <c r="B86" s="1159">
        <f>B15</f>
        <v/>
      </c>
      <c r="C86" s="1159">
        <f>第4期!AP118</f>
        <v/>
      </c>
      <c r="D86" s="1181" t="n"/>
      <c r="E86" s="1159">
        <f>C86-(第4期!AI$5*D15+第4期!AJ$5*H15+第4期!AK$5*L15+第4期!AL$5*P15+第4期!AI$6*T15+第4期!AJ$6*X15+第4期!AK$6*AB15+第4期!AL$6*AF15+第4期!AI$7*D50+第4期!AJ$7*H50+第4期!AK$7*L50+第4期!AL$7*P50+第4期!AI$8*T50+第4期!AJ$8*X50+第4期!AK$8*AB50+第4期!AL$8*AF50)-(G86/2)</f>
        <v/>
      </c>
      <c r="F86" s="1181" t="n"/>
      <c r="G86" s="1160" t="n"/>
      <c r="H86" s="1180" t="n"/>
      <c r="I86" s="1181" t="n"/>
      <c r="J86" s="1159">
        <f>RANK(E86,E$74:F$93,0)</f>
        <v/>
      </c>
    </row>
    <row r="87">
      <c r="B87" s="1159">
        <f>B16</f>
        <v/>
      </c>
      <c r="C87" s="1159">
        <f>第4期!AP119</f>
        <v/>
      </c>
      <c r="D87" s="1181" t="n"/>
      <c r="E87" s="1159">
        <f>C87-(第4期!AI$5*D16+第4期!AJ$5*H16+第4期!AK$5*L16+第4期!AL$5*P16+第4期!AI$6*T16+第4期!AJ$6*X16+第4期!AK$6*AB16+第4期!AL$6*AF16+第4期!AI$7*D51+第4期!AJ$7*H51+第4期!AK$7*L51+第4期!AL$7*P51+第4期!AI$8*T51+第4期!AJ$8*X51+第4期!AK$8*AB51+第4期!AL$8*AF51)-(G87/2)</f>
        <v/>
      </c>
      <c r="F87" s="1181" t="n"/>
      <c r="G87" s="1160" t="n"/>
      <c r="H87" s="1180" t="n"/>
      <c r="I87" s="1181" t="n"/>
      <c r="J87" s="1159">
        <f>RANK(E87,E$74:F$93,0)</f>
        <v/>
      </c>
    </row>
    <row r="88">
      <c r="B88" s="1159">
        <f>B17</f>
        <v/>
      </c>
      <c r="C88" s="1159">
        <f>第4期!AP120</f>
        <v/>
      </c>
      <c r="D88" s="1181" t="n"/>
      <c r="E88" s="1159">
        <f>C88-(第4期!AI$5*D17+第4期!AJ$5*H17+第4期!AK$5*L17+第4期!AL$5*P17+第4期!AI$6*T17+第4期!AJ$6*X17+第4期!AK$6*AB17+第4期!AL$6*AF17+第4期!AI$7*D52+第4期!AJ$7*H52+第4期!AK$7*L52+第4期!AL$7*P52+第4期!AI$8*T52+第4期!AJ$8*X52+第4期!AK$8*AB52+第4期!AL$8*AF52)-(G88/2)</f>
        <v/>
      </c>
      <c r="F88" s="1181" t="n"/>
      <c r="G88" s="1160" t="n"/>
      <c r="H88" s="1180" t="n"/>
      <c r="I88" s="1181" t="n"/>
      <c r="J88" s="1159">
        <f>RANK(E88,E$74:F$93,0)</f>
        <v/>
      </c>
    </row>
    <row r="89">
      <c r="B89" s="1159">
        <f>B18</f>
        <v/>
      </c>
      <c r="C89" s="1159">
        <f>第4期!AP121</f>
        <v/>
      </c>
      <c r="D89" s="1181" t="n"/>
      <c r="E89" s="1159">
        <f>C89-(第4期!AI$5*D18+第4期!AJ$5*H18+第4期!AK$5*L18+第4期!AL$5*P18+第4期!AI$6*T18+第4期!AJ$6*X18+第4期!AK$6*AB18+第4期!AL$6*AF18+第4期!AI$7*D53+第4期!AJ$7*H53+第4期!AK$7*L53+第4期!AL$7*P53+第4期!AI$8*T53+第4期!AJ$8*X53+第4期!AK$8*AB53+第4期!AL$8*AF53)-(G89/2)</f>
        <v/>
      </c>
      <c r="F89" s="1181" t="n"/>
      <c r="G89" s="1160" t="n"/>
      <c r="H89" s="1180" t="n"/>
      <c r="I89" s="1181" t="n"/>
      <c r="J89" s="1159">
        <f>RANK(E89,E$74:F$93,0)</f>
        <v/>
      </c>
    </row>
    <row r="90">
      <c r="B90" s="1159">
        <f>B19</f>
        <v/>
      </c>
      <c r="C90" s="1159">
        <f>第4期!AP122</f>
        <v/>
      </c>
      <c r="D90" s="1181" t="n"/>
      <c r="E90" s="1159">
        <f>C90-(第4期!AI$5*D19+第4期!AJ$5*H19+第4期!AK$5*L19+第4期!AL$5*P19+第4期!AI$6*T19+第4期!AJ$6*X19+第4期!AK$6*AB19+第4期!AL$6*AF19+第4期!AI$7*D54+第4期!AJ$7*H54+第4期!AK$7*L54+第4期!AL$7*P54+第4期!AI$8*T54+第4期!AJ$8*X54+第4期!AK$8*AB54+第4期!AL$8*AF54)-(G90/2)</f>
        <v/>
      </c>
      <c r="F90" s="1181" t="n"/>
      <c r="G90" s="1160" t="n"/>
      <c r="H90" s="1180" t="n"/>
      <c r="I90" s="1181" t="n"/>
      <c r="J90" s="1159">
        <f>RANK(E90,E$74:F$93,0)</f>
        <v/>
      </c>
    </row>
    <row r="91">
      <c r="B91" s="1159">
        <f>B20</f>
        <v/>
      </c>
      <c r="C91" s="1159">
        <f>第4期!AP123</f>
        <v/>
      </c>
      <c r="D91" s="1181" t="n"/>
      <c r="E91" s="1159">
        <f>C91-(第4期!AI$5*D20+第4期!AJ$5*H20+第4期!AK$5*L20+第4期!AL$5*P20+第4期!AI$6*T20+第4期!AJ$6*X20+第4期!AK$6*AB20+第4期!AL$6*AF20+第4期!AI$7*D55+第4期!AJ$7*H55+第4期!AK$7*L55+第4期!AL$7*P55+第4期!AI$8*T55+第4期!AJ$8*X55+第4期!AK$8*AB55+第4期!AL$8*AF55)-(G91/2)</f>
        <v/>
      </c>
      <c r="F91" s="1181" t="n"/>
      <c r="G91" s="1160" t="n"/>
      <c r="H91" s="1180" t="n"/>
      <c r="I91" s="1181" t="n"/>
      <c r="J91" s="1159">
        <f>RANK(E91,E$74:F$93,0)</f>
        <v/>
      </c>
    </row>
    <row r="92">
      <c r="B92" s="1159">
        <f>B21</f>
        <v/>
      </c>
      <c r="C92" s="1159">
        <f>第4期!AP124</f>
        <v/>
      </c>
      <c r="D92" s="1181" t="n"/>
      <c r="E92" s="1159">
        <f>C92-(第4期!AI$5*D21+第4期!AJ$5*H21+第4期!AK$5*L21+第4期!AL$5*P21+第4期!AI$6*T21+第4期!AJ$6*X21+第4期!AK$6*AB21+第4期!AL$6*AF21+第4期!AI$7*D56+第4期!AJ$7*H56+第4期!AK$7*L56+第4期!AL$7*P56+第4期!AI$8*T56+第4期!AJ$8*X56+第4期!AK$8*AB56+第4期!AL$8*AF56)-(G92/2)</f>
        <v/>
      </c>
      <c r="F92" s="1181" t="n"/>
      <c r="G92" s="1160" t="n"/>
      <c r="H92" s="1180" t="n"/>
      <c r="I92" s="1181" t="n"/>
      <c r="J92" s="1159">
        <f>RANK(E92,E$74:F$93,0)</f>
        <v/>
      </c>
    </row>
    <row r="93">
      <c r="B93" s="1159">
        <f>B22</f>
        <v/>
      </c>
      <c r="C93" s="1159">
        <f>第4期!AP125</f>
        <v/>
      </c>
      <c r="D93" s="1181" t="n"/>
      <c r="E93" s="1159">
        <f>C93-(第4期!AI$5*D22+第4期!AJ$5*H22+第4期!AK$5*L22+第4期!AL$5*P22+第4期!AI$6*T22+第4期!AJ$6*X22+第4期!AK$6*AB22+第4期!AL$6*AF22+第4期!AI$7*D57+第4期!AJ$7*H57+第4期!AK$7*L57+第4期!AL$7*P57+第4期!AI$8*T57+第4期!AJ$8*X57+第4期!AK$8*AB57+第4期!AL$8*AF57)-(G93/2)</f>
        <v/>
      </c>
      <c r="F93" s="1181" t="n"/>
      <c r="G93" s="1160" t="n"/>
      <c r="H93" s="1180" t="n"/>
      <c r="I93" s="1181" t="n"/>
      <c r="J93" s="1159">
        <f>RANK(E93,E$74:F$93,0)</f>
        <v/>
      </c>
    </row>
  </sheetData>
  <mergeCells count="77">
    <mergeCell ref="C36:R36"/>
    <mergeCell ref="C89:D89"/>
    <mergeCell ref="G87:I87"/>
    <mergeCell ref="S36:AH36"/>
    <mergeCell ref="C79:D79"/>
    <mergeCell ref="E79:F79"/>
    <mergeCell ref="B23:B24"/>
    <mergeCell ref="E87:F87"/>
    <mergeCell ref="G89:I89"/>
    <mergeCell ref="G79:I79"/>
    <mergeCell ref="C93:D93"/>
    <mergeCell ref="G88:I88"/>
    <mergeCell ref="G90:I90"/>
    <mergeCell ref="C76:D76"/>
    <mergeCell ref="C71:D73"/>
    <mergeCell ref="E91:F91"/>
    <mergeCell ref="E85:F85"/>
    <mergeCell ref="B64:C64"/>
    <mergeCell ref="G71:I73"/>
    <mergeCell ref="E75:F75"/>
    <mergeCell ref="E93:F93"/>
    <mergeCell ref="C83:D83"/>
    <mergeCell ref="B27:B28"/>
    <mergeCell ref="C92:D92"/>
    <mergeCell ref="B25:C25"/>
    <mergeCell ref="G78:I78"/>
    <mergeCell ref="G92:I92"/>
    <mergeCell ref="B58:B59"/>
    <mergeCell ref="J71:J73"/>
    <mergeCell ref="G80:I80"/>
    <mergeCell ref="C90:D90"/>
    <mergeCell ref="B29:C29"/>
    <mergeCell ref="E90:F90"/>
    <mergeCell ref="G81:I81"/>
    <mergeCell ref="C91:D91"/>
    <mergeCell ref="C82:D82"/>
    <mergeCell ref="E76:F76"/>
    <mergeCell ref="G82:I82"/>
    <mergeCell ref="C77:D77"/>
    <mergeCell ref="C86:D86"/>
    <mergeCell ref="G93:I93"/>
    <mergeCell ref="E83:F83"/>
    <mergeCell ref="G74:I74"/>
    <mergeCell ref="E92:F92"/>
    <mergeCell ref="G83:I83"/>
    <mergeCell ref="C85:D85"/>
    <mergeCell ref="S1:AH1"/>
    <mergeCell ref="C84:D84"/>
    <mergeCell ref="C75:D75"/>
    <mergeCell ref="B60:C60"/>
    <mergeCell ref="E84:F84"/>
    <mergeCell ref="C80:D80"/>
    <mergeCell ref="E78:F78"/>
    <mergeCell ref="E77:F77"/>
    <mergeCell ref="G84:I84"/>
    <mergeCell ref="E86:F86"/>
    <mergeCell ref="E80:F80"/>
    <mergeCell ref="E89:F89"/>
    <mergeCell ref="G86:I86"/>
    <mergeCell ref="E81:F81"/>
    <mergeCell ref="B62:B63"/>
    <mergeCell ref="E71:F73"/>
    <mergeCell ref="C74:D74"/>
    <mergeCell ref="C88:D88"/>
    <mergeCell ref="E88:F88"/>
    <mergeCell ref="E82:F82"/>
    <mergeCell ref="E74:F74"/>
    <mergeCell ref="G76:I76"/>
    <mergeCell ref="G91:I91"/>
    <mergeCell ref="G85:I85"/>
    <mergeCell ref="G75:I75"/>
    <mergeCell ref="B71:B73"/>
    <mergeCell ref="C1:R1"/>
    <mergeCell ref="G77:I77"/>
    <mergeCell ref="C81:D81"/>
    <mergeCell ref="C78:D78"/>
    <mergeCell ref="C87:D87"/>
  </mergeCells>
  <pageMargins left="0.75" right="0.75" top="1" bottom="1" header="0.5" footer="0.5"/>
</worksheet>
</file>

<file path=xl/worksheets/sheet35.xml><?xml version="1.0" encoding="utf-8"?>
<worksheet xmlns="http://schemas.openxmlformats.org/spreadsheetml/2006/main">
  <sheetPr codeName="Sheet31">
    <tabColor rgb="FFEDEDFF"/>
    <outlinePr summaryBelow="1" summaryRight="1"/>
    <pageSetUpPr/>
  </sheetPr>
  <dimension ref="B1:AH93"/>
  <sheetViews>
    <sheetView zoomScale="60" zoomScaleNormal="60" workbookViewId="0">
      <selection activeCell="G71" sqref="G71:I73"/>
    </sheetView>
  </sheetViews>
  <sheetFormatPr baseColWidth="8" defaultColWidth="8.90625" defaultRowHeight="14"/>
  <cols>
    <col width="1.81640625" customWidth="1" style="1178" min="1" max="1"/>
    <col width="15.81640625" customWidth="1" style="1178" min="2" max="2"/>
    <col width="12.81640625" customWidth="1" style="1178" min="3" max="34"/>
    <col width="13.54296875" customWidth="1" style="1178" min="35" max="35"/>
    <col width="12.36328125" customWidth="1" style="1178" min="36" max="36"/>
    <col width="10.1796875" customWidth="1" style="1178" min="37" max="37"/>
  </cols>
  <sheetData>
    <row r="1">
      <c r="B1" s="60" t="n"/>
      <c r="C1" s="1161" t="inlineStr">
        <is>
          <t>产品1</t>
        </is>
      </c>
      <c r="D1" s="1180" t="n"/>
      <c r="E1" s="1180" t="n"/>
      <c r="F1" s="1180" t="n"/>
      <c r="G1" s="1180" t="n"/>
      <c r="H1" s="1180" t="n"/>
      <c r="I1" s="1180" t="n"/>
      <c r="J1" s="1180" t="n"/>
      <c r="K1" s="1180" t="n"/>
      <c r="L1" s="1180" t="n"/>
      <c r="M1" s="1180" t="n"/>
      <c r="N1" s="1180" t="n"/>
      <c r="O1" s="1180" t="n"/>
      <c r="P1" s="1180" t="n"/>
      <c r="Q1" s="1180" t="n"/>
      <c r="R1" s="1181" t="n"/>
      <c r="S1" s="1161" t="inlineStr">
        <is>
          <t>产品2</t>
        </is>
      </c>
      <c r="T1" s="1180" t="n"/>
      <c r="U1" s="1180" t="n"/>
      <c r="V1" s="1180" t="n"/>
      <c r="W1" s="1180" t="n"/>
      <c r="X1" s="1180" t="n"/>
      <c r="Y1" s="1180" t="n"/>
      <c r="Z1" s="1180" t="n"/>
      <c r="AA1" s="1180" t="n"/>
      <c r="AB1" s="1180" t="n"/>
      <c r="AC1" s="1180" t="n"/>
      <c r="AD1" s="1180" t="n"/>
      <c r="AE1" s="1180" t="n"/>
      <c r="AF1" s="1180" t="n"/>
      <c r="AG1" s="1180" t="n"/>
      <c r="AH1" s="1181" t="n"/>
    </row>
    <row r="2" ht="15" customHeight="1" s="1178">
      <c r="B2" s="62" t="inlineStr">
        <is>
          <t>队伍名称</t>
        </is>
      </c>
      <c r="C2" s="63" t="inlineStr">
        <is>
          <t>市场1</t>
        </is>
      </c>
      <c r="D2" s="63" t="inlineStr">
        <is>
          <t>需求</t>
        </is>
      </c>
      <c r="E2" s="1483" t="inlineStr">
        <is>
          <t>研发等级排名</t>
        </is>
      </c>
      <c r="F2" s="65" t="inlineStr">
        <is>
          <t>工资系数排名</t>
        </is>
      </c>
      <c r="G2" s="63" t="inlineStr">
        <is>
          <t>市场2</t>
        </is>
      </c>
      <c r="H2" s="63" t="inlineStr">
        <is>
          <t>需求</t>
        </is>
      </c>
      <c r="I2" s="1483" t="inlineStr">
        <is>
          <t>研发等级排名</t>
        </is>
      </c>
      <c r="J2" s="65" t="inlineStr">
        <is>
          <t>工资系数排名</t>
        </is>
      </c>
      <c r="K2" s="63" t="inlineStr">
        <is>
          <t>市场3</t>
        </is>
      </c>
      <c r="L2" s="63" t="inlineStr">
        <is>
          <t>需求</t>
        </is>
      </c>
      <c r="M2" s="1483" t="inlineStr">
        <is>
          <t>研发等级排名</t>
        </is>
      </c>
      <c r="N2" s="65" t="inlineStr">
        <is>
          <t>工资系数排名</t>
        </is>
      </c>
      <c r="O2" s="63" t="inlineStr">
        <is>
          <t>市场4</t>
        </is>
      </c>
      <c r="P2" s="63" t="inlineStr">
        <is>
          <t>需求</t>
        </is>
      </c>
      <c r="Q2" s="1483" t="inlineStr">
        <is>
          <t>研发等级排名</t>
        </is>
      </c>
      <c r="R2" s="65" t="inlineStr">
        <is>
          <t>工资系数排名</t>
        </is>
      </c>
      <c r="S2" s="63" t="inlineStr">
        <is>
          <t>市场1</t>
        </is>
      </c>
      <c r="T2" s="63" t="inlineStr">
        <is>
          <t>需求</t>
        </is>
      </c>
      <c r="U2" s="1483" t="inlineStr">
        <is>
          <t>研发等级排名</t>
        </is>
      </c>
      <c r="V2" s="65" t="inlineStr">
        <is>
          <t>工资系数排名</t>
        </is>
      </c>
      <c r="W2" s="63" t="inlineStr">
        <is>
          <t>市场2</t>
        </is>
      </c>
      <c r="X2" s="63" t="inlineStr">
        <is>
          <t>需求</t>
        </is>
      </c>
      <c r="Y2" s="1483" t="inlineStr">
        <is>
          <t>研发等级排名</t>
        </is>
      </c>
      <c r="Z2" s="65" t="inlineStr">
        <is>
          <t>工资系数排名</t>
        </is>
      </c>
      <c r="AA2" s="63" t="inlineStr">
        <is>
          <t>市场3</t>
        </is>
      </c>
      <c r="AB2" s="63" t="inlineStr">
        <is>
          <t>需求</t>
        </is>
      </c>
      <c r="AC2" s="1483" t="inlineStr">
        <is>
          <t>研发等级排名</t>
        </is>
      </c>
      <c r="AD2" s="65" t="inlineStr">
        <is>
          <t>工资系数排名</t>
        </is>
      </c>
      <c r="AE2" s="63" t="inlineStr">
        <is>
          <t>市场4</t>
        </is>
      </c>
      <c r="AF2" s="63" t="inlineStr">
        <is>
          <t>需求</t>
        </is>
      </c>
      <c r="AG2" s="1483" t="inlineStr">
        <is>
          <t>研发等级排名</t>
        </is>
      </c>
      <c r="AH2" s="65" t="inlineStr">
        <is>
          <t>工资系数排名</t>
        </is>
      </c>
    </row>
    <row r="3">
      <c r="B3" s="1161">
        <f>第5期!AN37</f>
        <v/>
      </c>
      <c r="C3" s="66">
        <f>第5期!AO37</f>
        <v/>
      </c>
      <c r="D3" s="67">
        <f>第5期!BG7</f>
        <v/>
      </c>
      <c r="E3" s="68">
        <f>VLOOKUP($B3,第5期!$AN$84:$AY$103,8,0)</f>
        <v/>
      </c>
      <c r="F3" s="68">
        <f>VLOOKUP($B3,第5期!$AN$84:$AY$103,7,0)</f>
        <v/>
      </c>
      <c r="G3" s="66">
        <f>第5期!AP37</f>
        <v/>
      </c>
      <c r="H3" s="67">
        <f>第5期!BH7</f>
        <v/>
      </c>
      <c r="I3" s="68">
        <f>VLOOKUP($B3,第5期!$AN$84:$AY$103,8,0)</f>
        <v/>
      </c>
      <c r="J3" s="68">
        <f>VLOOKUP($B3,第5期!$AN$84:$AY$103,7,0)</f>
        <v/>
      </c>
      <c r="K3" s="66">
        <f>第5期!AQ37</f>
        <v/>
      </c>
      <c r="L3" s="67">
        <f>第5期!BI7</f>
        <v/>
      </c>
      <c r="M3" s="68">
        <f>VLOOKUP($B3,第5期!$AN$84:$AY$103,8,0)</f>
        <v/>
      </c>
      <c r="N3" s="68">
        <f>VLOOKUP($B3,第5期!$AN$84:$AY$103,7,0)</f>
        <v/>
      </c>
      <c r="O3" s="66">
        <f>第5期!AR37</f>
        <v/>
      </c>
      <c r="P3" s="67">
        <f>第5期!BJ7</f>
        <v/>
      </c>
      <c r="Q3" s="68">
        <f>VLOOKUP($B3,第5期!$AN$84:$AY$103,8,0)</f>
        <v/>
      </c>
      <c r="R3" s="68">
        <f>VLOOKUP($B3,第5期!$AN$84:$AY$103,7,0)</f>
        <v/>
      </c>
      <c r="S3" s="66">
        <f>第5期!AS37</f>
        <v/>
      </c>
      <c r="T3" s="67">
        <f>第5期!BK7</f>
        <v/>
      </c>
      <c r="U3" s="68">
        <f>VLOOKUP($B3,第5期!$AN$84:$AY$103,8,0)</f>
        <v/>
      </c>
      <c r="V3" s="68">
        <f>VLOOKUP($B3,第5期!$AN$84:$AY$103,7,0)</f>
        <v/>
      </c>
      <c r="W3" s="66">
        <f>第5期!AT37</f>
        <v/>
      </c>
      <c r="X3" s="67">
        <f>第5期!BL7</f>
        <v/>
      </c>
      <c r="Y3" s="68">
        <f>VLOOKUP($B3,第5期!$AN$84:$AY$103,8,0)</f>
        <v/>
      </c>
      <c r="Z3" s="68">
        <f>VLOOKUP($B3,第5期!$AN$84:$AY$103,7,0)</f>
        <v/>
      </c>
      <c r="AA3" s="66">
        <f>第5期!AU37</f>
        <v/>
      </c>
      <c r="AB3" s="67">
        <f>第5期!BM7</f>
        <v/>
      </c>
      <c r="AC3" s="68">
        <f>VLOOKUP($B3,第5期!$AN$84:$AY$103,8,0)</f>
        <v/>
      </c>
      <c r="AD3" s="68">
        <f>VLOOKUP($B3,第5期!$AN$84:$AY$103,7,0)</f>
        <v/>
      </c>
      <c r="AE3" s="66">
        <f>第5期!AV37</f>
        <v/>
      </c>
      <c r="AF3" s="67">
        <f>第5期!BN7</f>
        <v/>
      </c>
      <c r="AG3" s="68">
        <f>VLOOKUP($B3,第5期!$AN$84:$AY$103,8,0)</f>
        <v/>
      </c>
      <c r="AH3" s="68">
        <f>VLOOKUP($B3,第5期!$AN$84:$AY$103,7,0)</f>
        <v/>
      </c>
    </row>
    <row r="4">
      <c r="B4" s="1161">
        <f>第5期!AN38</f>
        <v/>
      </c>
      <c r="C4" s="66">
        <f>第5期!AO38</f>
        <v/>
      </c>
      <c r="D4" s="67">
        <f>第5期!BG8</f>
        <v/>
      </c>
      <c r="E4" s="68">
        <f>VLOOKUP($B4,第5期!$AN$84:$AY$103,8,0)</f>
        <v/>
      </c>
      <c r="F4" s="68">
        <f>VLOOKUP($B4,第5期!$AN$84:$AY$103,7,0)</f>
        <v/>
      </c>
      <c r="G4" s="66">
        <f>第5期!AP38</f>
        <v/>
      </c>
      <c r="H4" s="67">
        <f>第5期!BH8</f>
        <v/>
      </c>
      <c r="I4" s="68">
        <f>VLOOKUP($B4,第5期!$AN$84:$AY$103,8,0)</f>
        <v/>
      </c>
      <c r="J4" s="68">
        <f>VLOOKUP($B4,第5期!$AN$84:$AY$103,7,0)</f>
        <v/>
      </c>
      <c r="K4" s="66">
        <f>第5期!AQ38</f>
        <v/>
      </c>
      <c r="L4" s="67">
        <f>第5期!BI8</f>
        <v/>
      </c>
      <c r="M4" s="68">
        <f>VLOOKUP($B4,第5期!$AN$84:$AY$103,8,0)</f>
        <v/>
      </c>
      <c r="N4" s="68">
        <f>VLOOKUP($B4,第5期!$AN$84:$AY$103,7,0)</f>
        <v/>
      </c>
      <c r="O4" s="66">
        <f>第5期!AR38</f>
        <v/>
      </c>
      <c r="P4" s="67">
        <f>第5期!BJ8</f>
        <v/>
      </c>
      <c r="Q4" s="68">
        <f>VLOOKUP($B4,第5期!$AN$84:$AY$103,8,0)</f>
        <v/>
      </c>
      <c r="R4" s="68">
        <f>VLOOKUP($B4,第5期!$AN$84:$AY$103,7,0)</f>
        <v/>
      </c>
      <c r="S4" s="66">
        <f>第5期!AS38</f>
        <v/>
      </c>
      <c r="T4" s="67">
        <f>第5期!BK8</f>
        <v/>
      </c>
      <c r="U4" s="68">
        <f>VLOOKUP($B4,第5期!$AN$84:$AY$103,8,0)</f>
        <v/>
      </c>
      <c r="V4" s="68">
        <f>VLOOKUP($B4,第5期!$AN$84:$AY$103,7,0)</f>
        <v/>
      </c>
      <c r="W4" s="66">
        <f>第5期!AT38</f>
        <v/>
      </c>
      <c r="X4" s="67">
        <f>第5期!BL8</f>
        <v/>
      </c>
      <c r="Y4" s="68">
        <f>VLOOKUP($B4,第5期!$AN$84:$AY$103,8,0)</f>
        <v/>
      </c>
      <c r="Z4" s="68">
        <f>VLOOKUP($B4,第5期!$AN$84:$AY$103,7,0)</f>
        <v/>
      </c>
      <c r="AA4" s="66">
        <f>第5期!AU38</f>
        <v/>
      </c>
      <c r="AB4" s="67">
        <f>第5期!BM8</f>
        <v/>
      </c>
      <c r="AC4" s="68">
        <f>VLOOKUP($B4,第5期!$AN$84:$AY$103,8,0)</f>
        <v/>
      </c>
      <c r="AD4" s="68">
        <f>VLOOKUP($B4,第5期!$AN$84:$AY$103,7,0)</f>
        <v/>
      </c>
      <c r="AE4" s="66">
        <f>第5期!AV38</f>
        <v/>
      </c>
      <c r="AF4" s="67">
        <f>第5期!BN8</f>
        <v/>
      </c>
      <c r="AG4" s="68">
        <f>VLOOKUP($B4,第5期!$AN$84:$AY$103,8,0)</f>
        <v/>
      </c>
      <c r="AH4" s="68">
        <f>VLOOKUP($B4,第5期!$AN$84:$AY$103,7,0)</f>
        <v/>
      </c>
    </row>
    <row r="5">
      <c r="B5" s="1161">
        <f>第5期!AN39</f>
        <v/>
      </c>
      <c r="C5" s="66">
        <f>第5期!AO39</f>
        <v/>
      </c>
      <c r="D5" s="67">
        <f>第5期!BG9</f>
        <v/>
      </c>
      <c r="E5" s="68">
        <f>VLOOKUP($B5,第5期!$AN$84:$AY$103,8,0)</f>
        <v/>
      </c>
      <c r="F5" s="68">
        <f>VLOOKUP($B5,第5期!$AN$84:$AY$103,7,0)</f>
        <v/>
      </c>
      <c r="G5" s="66">
        <f>第5期!AP39</f>
        <v/>
      </c>
      <c r="H5" s="67">
        <f>第5期!BH9</f>
        <v/>
      </c>
      <c r="I5" s="68">
        <f>VLOOKUP($B5,第5期!$AN$84:$AY$103,8,0)</f>
        <v/>
      </c>
      <c r="J5" s="68">
        <f>VLOOKUP($B5,第5期!$AN$84:$AY$103,7,0)</f>
        <v/>
      </c>
      <c r="K5" s="66">
        <f>第5期!AQ39</f>
        <v/>
      </c>
      <c r="L5" s="67">
        <f>第5期!BI9</f>
        <v/>
      </c>
      <c r="M5" s="68">
        <f>VLOOKUP($B5,第5期!$AN$84:$AY$103,8,0)</f>
        <v/>
      </c>
      <c r="N5" s="68">
        <f>VLOOKUP($B5,第5期!$AN$84:$AY$103,7,0)</f>
        <v/>
      </c>
      <c r="O5" s="66">
        <f>第5期!AR39</f>
        <v/>
      </c>
      <c r="P5" s="67">
        <f>第5期!BJ9</f>
        <v/>
      </c>
      <c r="Q5" s="68">
        <f>VLOOKUP($B5,第5期!$AN$84:$AY$103,8,0)</f>
        <v/>
      </c>
      <c r="R5" s="68">
        <f>VLOOKUP($B5,第5期!$AN$84:$AY$103,7,0)</f>
        <v/>
      </c>
      <c r="S5" s="66">
        <f>第5期!AS39</f>
        <v/>
      </c>
      <c r="T5" s="67">
        <f>第5期!BK9</f>
        <v/>
      </c>
      <c r="U5" s="68">
        <f>VLOOKUP($B5,第5期!$AN$84:$AY$103,8,0)</f>
        <v/>
      </c>
      <c r="V5" s="68">
        <f>VLOOKUP($B5,第5期!$AN$84:$AY$103,7,0)</f>
        <v/>
      </c>
      <c r="W5" s="66">
        <f>第5期!AT39</f>
        <v/>
      </c>
      <c r="X5" s="67">
        <f>第5期!BL9</f>
        <v/>
      </c>
      <c r="Y5" s="68">
        <f>VLOOKUP($B5,第5期!$AN$84:$AY$103,8,0)</f>
        <v/>
      </c>
      <c r="Z5" s="68">
        <f>VLOOKUP($B5,第5期!$AN$84:$AY$103,7,0)</f>
        <v/>
      </c>
      <c r="AA5" s="66">
        <f>第5期!AU39</f>
        <v/>
      </c>
      <c r="AB5" s="67">
        <f>第5期!BM9</f>
        <v/>
      </c>
      <c r="AC5" s="68">
        <f>VLOOKUP($B5,第5期!$AN$84:$AY$103,8,0)</f>
        <v/>
      </c>
      <c r="AD5" s="68">
        <f>VLOOKUP($B5,第5期!$AN$84:$AY$103,7,0)</f>
        <v/>
      </c>
      <c r="AE5" s="66">
        <f>第5期!AV39</f>
        <v/>
      </c>
      <c r="AF5" s="67">
        <f>第5期!BN9</f>
        <v/>
      </c>
      <c r="AG5" s="68">
        <f>VLOOKUP($B5,第5期!$AN$84:$AY$103,8,0)</f>
        <v/>
      </c>
      <c r="AH5" s="68">
        <f>VLOOKUP($B5,第5期!$AN$84:$AY$103,7,0)</f>
        <v/>
      </c>
    </row>
    <row r="6">
      <c r="B6" s="1161">
        <f>第5期!AN40</f>
        <v/>
      </c>
      <c r="C6" s="66">
        <f>第5期!AO40</f>
        <v/>
      </c>
      <c r="D6" s="67">
        <f>第5期!BG10</f>
        <v/>
      </c>
      <c r="E6" s="68">
        <f>VLOOKUP($B6,第5期!$AN$84:$AY$103,8,0)</f>
        <v/>
      </c>
      <c r="F6" s="68">
        <f>VLOOKUP($B6,第5期!$AN$84:$AY$103,7,0)</f>
        <v/>
      </c>
      <c r="G6" s="66">
        <f>第5期!AP40</f>
        <v/>
      </c>
      <c r="H6" s="67">
        <f>第5期!BH10</f>
        <v/>
      </c>
      <c r="I6" s="68">
        <f>VLOOKUP($B6,第5期!$AN$84:$AY$103,8,0)</f>
        <v/>
      </c>
      <c r="J6" s="68">
        <f>VLOOKUP($B6,第5期!$AN$84:$AY$103,7,0)</f>
        <v/>
      </c>
      <c r="K6" s="66">
        <f>第5期!AQ40</f>
        <v/>
      </c>
      <c r="L6" s="67">
        <f>第5期!BI10</f>
        <v/>
      </c>
      <c r="M6" s="68">
        <f>VLOOKUP($B6,第5期!$AN$84:$AY$103,8,0)</f>
        <v/>
      </c>
      <c r="N6" s="68">
        <f>VLOOKUP($B6,第5期!$AN$84:$AY$103,7,0)</f>
        <v/>
      </c>
      <c r="O6" s="66">
        <f>第5期!AR40</f>
        <v/>
      </c>
      <c r="P6" s="67">
        <f>第5期!BJ10</f>
        <v/>
      </c>
      <c r="Q6" s="68">
        <f>VLOOKUP($B6,第5期!$AN$84:$AY$103,8,0)</f>
        <v/>
      </c>
      <c r="R6" s="68">
        <f>VLOOKUP($B6,第5期!$AN$84:$AY$103,7,0)</f>
        <v/>
      </c>
      <c r="S6" s="66">
        <f>第5期!AS40</f>
        <v/>
      </c>
      <c r="T6" s="67">
        <f>第5期!BK10</f>
        <v/>
      </c>
      <c r="U6" s="68">
        <f>VLOOKUP($B6,第5期!$AN$84:$AY$103,8,0)</f>
        <v/>
      </c>
      <c r="V6" s="68">
        <f>VLOOKUP($B6,第5期!$AN$84:$AY$103,7,0)</f>
        <v/>
      </c>
      <c r="W6" s="66">
        <f>第5期!AT40</f>
        <v/>
      </c>
      <c r="X6" s="67">
        <f>第5期!BL10</f>
        <v/>
      </c>
      <c r="Y6" s="68">
        <f>VLOOKUP($B6,第5期!$AN$84:$AY$103,8,0)</f>
        <v/>
      </c>
      <c r="Z6" s="68">
        <f>VLOOKUP($B6,第5期!$AN$84:$AY$103,7,0)</f>
        <v/>
      </c>
      <c r="AA6" s="66">
        <f>第5期!AU40</f>
        <v/>
      </c>
      <c r="AB6" s="67">
        <f>第5期!BM10</f>
        <v/>
      </c>
      <c r="AC6" s="68">
        <f>VLOOKUP($B6,第5期!$AN$84:$AY$103,8,0)</f>
        <v/>
      </c>
      <c r="AD6" s="68">
        <f>VLOOKUP($B6,第5期!$AN$84:$AY$103,7,0)</f>
        <v/>
      </c>
      <c r="AE6" s="66">
        <f>第5期!AV40</f>
        <v/>
      </c>
      <c r="AF6" s="67">
        <f>第5期!BN10</f>
        <v/>
      </c>
      <c r="AG6" s="68">
        <f>VLOOKUP($B6,第5期!$AN$84:$AY$103,8,0)</f>
        <v/>
      </c>
      <c r="AH6" s="68">
        <f>VLOOKUP($B6,第5期!$AN$84:$AY$103,7,0)</f>
        <v/>
      </c>
    </row>
    <row r="7">
      <c r="B7" s="1161">
        <f>第5期!AN41</f>
        <v/>
      </c>
      <c r="C7" s="66">
        <f>第5期!AO41</f>
        <v/>
      </c>
      <c r="D7" s="67">
        <f>第5期!BG11</f>
        <v/>
      </c>
      <c r="E7" s="68">
        <f>VLOOKUP($B7,第5期!$AN$84:$AY$103,8,0)</f>
        <v/>
      </c>
      <c r="F7" s="68">
        <f>VLOOKUP($B7,第5期!$AN$84:$AY$103,7,0)</f>
        <v/>
      </c>
      <c r="G7" s="66">
        <f>第5期!AP41</f>
        <v/>
      </c>
      <c r="H7" s="67">
        <f>第5期!BH11</f>
        <v/>
      </c>
      <c r="I7" s="68">
        <f>VLOOKUP($B7,第5期!$AN$84:$AY$103,8,0)</f>
        <v/>
      </c>
      <c r="J7" s="68">
        <f>VLOOKUP($B7,第5期!$AN$84:$AY$103,7,0)</f>
        <v/>
      </c>
      <c r="K7" s="66">
        <f>第5期!AQ41</f>
        <v/>
      </c>
      <c r="L7" s="67">
        <f>第5期!BI11</f>
        <v/>
      </c>
      <c r="M7" s="68">
        <f>VLOOKUP($B7,第5期!$AN$84:$AY$103,8,0)</f>
        <v/>
      </c>
      <c r="N7" s="68">
        <f>VLOOKUP($B7,第5期!$AN$84:$AY$103,7,0)</f>
        <v/>
      </c>
      <c r="O7" s="66">
        <f>第5期!AR41</f>
        <v/>
      </c>
      <c r="P7" s="67">
        <f>第5期!BJ11</f>
        <v/>
      </c>
      <c r="Q7" s="68">
        <f>VLOOKUP($B7,第5期!$AN$84:$AY$103,8,0)</f>
        <v/>
      </c>
      <c r="R7" s="68">
        <f>VLOOKUP($B7,第5期!$AN$84:$AY$103,7,0)</f>
        <v/>
      </c>
      <c r="S7" s="66">
        <f>第5期!AS41</f>
        <v/>
      </c>
      <c r="T7" s="67">
        <f>第5期!BK11</f>
        <v/>
      </c>
      <c r="U7" s="68">
        <f>VLOOKUP($B7,第5期!$AN$84:$AY$103,8,0)</f>
        <v/>
      </c>
      <c r="V7" s="68">
        <f>VLOOKUP($B7,第5期!$AN$84:$AY$103,7,0)</f>
        <v/>
      </c>
      <c r="W7" s="66">
        <f>第5期!AT41</f>
        <v/>
      </c>
      <c r="X7" s="67">
        <f>第5期!BL11</f>
        <v/>
      </c>
      <c r="Y7" s="68">
        <f>VLOOKUP($B7,第5期!$AN$84:$AY$103,8,0)</f>
        <v/>
      </c>
      <c r="Z7" s="68">
        <f>VLOOKUP($B7,第5期!$AN$84:$AY$103,7,0)</f>
        <v/>
      </c>
      <c r="AA7" s="66">
        <f>第5期!AU41</f>
        <v/>
      </c>
      <c r="AB7" s="67">
        <f>第5期!BM11</f>
        <v/>
      </c>
      <c r="AC7" s="68">
        <f>VLOOKUP($B7,第5期!$AN$84:$AY$103,8,0)</f>
        <v/>
      </c>
      <c r="AD7" s="68">
        <f>VLOOKUP($B7,第5期!$AN$84:$AY$103,7,0)</f>
        <v/>
      </c>
      <c r="AE7" s="66">
        <f>第5期!AV41</f>
        <v/>
      </c>
      <c r="AF7" s="67">
        <f>第5期!BN11</f>
        <v/>
      </c>
      <c r="AG7" s="68">
        <f>VLOOKUP($B7,第5期!$AN$84:$AY$103,8,0)</f>
        <v/>
      </c>
      <c r="AH7" s="68">
        <f>VLOOKUP($B7,第5期!$AN$84:$AY$103,7,0)</f>
        <v/>
      </c>
    </row>
    <row r="8">
      <c r="B8" s="1161">
        <f>第5期!AN42</f>
        <v/>
      </c>
      <c r="C8" s="66">
        <f>第5期!AO42</f>
        <v/>
      </c>
      <c r="D8" s="67">
        <f>第5期!BG12</f>
        <v/>
      </c>
      <c r="E8" s="68">
        <f>VLOOKUP($B8,第5期!$AN$84:$AY$103,8,0)</f>
        <v/>
      </c>
      <c r="F8" s="68">
        <f>VLOOKUP($B8,第5期!$AN$84:$AY$103,7,0)</f>
        <v/>
      </c>
      <c r="G8" s="66">
        <f>第5期!AP42</f>
        <v/>
      </c>
      <c r="H8" s="67">
        <f>第5期!BH12</f>
        <v/>
      </c>
      <c r="I8" s="68">
        <f>VLOOKUP($B8,第5期!$AN$84:$AY$103,8,0)</f>
        <v/>
      </c>
      <c r="J8" s="68">
        <f>VLOOKUP($B8,第5期!$AN$84:$AY$103,7,0)</f>
        <v/>
      </c>
      <c r="K8" s="66">
        <f>第5期!AQ42</f>
        <v/>
      </c>
      <c r="L8" s="67">
        <f>第5期!BI12</f>
        <v/>
      </c>
      <c r="M8" s="68">
        <f>VLOOKUP($B8,第5期!$AN$84:$AY$103,8,0)</f>
        <v/>
      </c>
      <c r="N8" s="68">
        <f>VLOOKUP($B8,第5期!$AN$84:$AY$103,7,0)</f>
        <v/>
      </c>
      <c r="O8" s="66">
        <f>第5期!AR42</f>
        <v/>
      </c>
      <c r="P8" s="67">
        <f>第5期!BJ12</f>
        <v/>
      </c>
      <c r="Q8" s="68">
        <f>VLOOKUP($B8,第5期!$AN$84:$AY$103,8,0)</f>
        <v/>
      </c>
      <c r="R8" s="68">
        <f>VLOOKUP($B8,第5期!$AN$84:$AY$103,7,0)</f>
        <v/>
      </c>
      <c r="S8" s="66">
        <f>第5期!AS42</f>
        <v/>
      </c>
      <c r="T8" s="67">
        <f>第5期!BK12</f>
        <v/>
      </c>
      <c r="U8" s="68">
        <f>VLOOKUP($B8,第5期!$AN$84:$AY$103,8,0)</f>
        <v/>
      </c>
      <c r="V8" s="68">
        <f>VLOOKUP($B8,第5期!$AN$84:$AY$103,7,0)</f>
        <v/>
      </c>
      <c r="W8" s="66">
        <f>第5期!AT42</f>
        <v/>
      </c>
      <c r="X8" s="67">
        <f>第5期!BL12</f>
        <v/>
      </c>
      <c r="Y8" s="68">
        <f>VLOOKUP($B8,第5期!$AN$84:$AY$103,8,0)</f>
        <v/>
      </c>
      <c r="Z8" s="68">
        <f>VLOOKUP($B8,第5期!$AN$84:$AY$103,7,0)</f>
        <v/>
      </c>
      <c r="AA8" s="66">
        <f>第5期!AU42</f>
        <v/>
      </c>
      <c r="AB8" s="67">
        <f>第5期!BM12</f>
        <v/>
      </c>
      <c r="AC8" s="68">
        <f>VLOOKUP($B8,第5期!$AN$84:$AY$103,8,0)</f>
        <v/>
      </c>
      <c r="AD8" s="68">
        <f>VLOOKUP($B8,第5期!$AN$84:$AY$103,7,0)</f>
        <v/>
      </c>
      <c r="AE8" s="66">
        <f>第5期!AV42</f>
        <v/>
      </c>
      <c r="AF8" s="67">
        <f>第5期!BN12</f>
        <v/>
      </c>
      <c r="AG8" s="68">
        <f>VLOOKUP($B8,第5期!$AN$84:$AY$103,8,0)</f>
        <v/>
      </c>
      <c r="AH8" s="68">
        <f>VLOOKUP($B8,第5期!$AN$84:$AY$103,7,0)</f>
        <v/>
      </c>
    </row>
    <row r="9">
      <c r="B9" s="1161">
        <f>第5期!AN43</f>
        <v/>
      </c>
      <c r="C9" s="66">
        <f>第5期!AO43</f>
        <v/>
      </c>
      <c r="D9" s="67">
        <f>第5期!BG13</f>
        <v/>
      </c>
      <c r="E9" s="68">
        <f>VLOOKUP($B9,第5期!$AN$84:$AY$103,8,0)</f>
        <v/>
      </c>
      <c r="F9" s="68">
        <f>VLOOKUP($B9,第5期!$AN$84:$AY$103,7,0)</f>
        <v/>
      </c>
      <c r="G9" s="66">
        <f>第5期!AP43</f>
        <v/>
      </c>
      <c r="H9" s="67">
        <f>第5期!BH13</f>
        <v/>
      </c>
      <c r="I9" s="68">
        <f>VLOOKUP($B9,第5期!$AN$84:$AY$103,8,0)</f>
        <v/>
      </c>
      <c r="J9" s="68">
        <f>VLOOKUP($B9,第5期!$AN$84:$AY$103,7,0)</f>
        <v/>
      </c>
      <c r="K9" s="66">
        <f>第5期!AQ43</f>
        <v/>
      </c>
      <c r="L9" s="67">
        <f>第5期!BI13</f>
        <v/>
      </c>
      <c r="M9" s="68">
        <f>VLOOKUP($B9,第5期!$AN$84:$AY$103,8,0)</f>
        <v/>
      </c>
      <c r="N9" s="68">
        <f>VLOOKUP($B9,第5期!$AN$84:$AY$103,7,0)</f>
        <v/>
      </c>
      <c r="O9" s="66">
        <f>第5期!AR43</f>
        <v/>
      </c>
      <c r="P9" s="67">
        <f>第5期!BJ13</f>
        <v/>
      </c>
      <c r="Q9" s="68">
        <f>VLOOKUP($B9,第5期!$AN$84:$AY$103,8,0)</f>
        <v/>
      </c>
      <c r="R9" s="68">
        <f>VLOOKUP($B9,第5期!$AN$84:$AY$103,7,0)</f>
        <v/>
      </c>
      <c r="S9" s="66">
        <f>第5期!AS43</f>
        <v/>
      </c>
      <c r="T9" s="67">
        <f>第5期!BK13</f>
        <v/>
      </c>
      <c r="U9" s="68">
        <f>VLOOKUP($B9,第5期!$AN$84:$AY$103,8,0)</f>
        <v/>
      </c>
      <c r="V9" s="68">
        <f>VLOOKUP($B9,第5期!$AN$84:$AY$103,7,0)</f>
        <v/>
      </c>
      <c r="W9" s="66">
        <f>第5期!AT43</f>
        <v/>
      </c>
      <c r="X9" s="67">
        <f>第5期!BL13</f>
        <v/>
      </c>
      <c r="Y9" s="68">
        <f>VLOOKUP($B9,第5期!$AN$84:$AY$103,8,0)</f>
        <v/>
      </c>
      <c r="Z9" s="68">
        <f>VLOOKUP($B9,第5期!$AN$84:$AY$103,7,0)</f>
        <v/>
      </c>
      <c r="AA9" s="66">
        <f>第5期!AU43</f>
        <v/>
      </c>
      <c r="AB9" s="67">
        <f>第5期!BM13</f>
        <v/>
      </c>
      <c r="AC9" s="68">
        <f>VLOOKUP($B9,第5期!$AN$84:$AY$103,8,0)</f>
        <v/>
      </c>
      <c r="AD9" s="68">
        <f>VLOOKUP($B9,第5期!$AN$84:$AY$103,7,0)</f>
        <v/>
      </c>
      <c r="AE9" s="66">
        <f>第5期!AV43</f>
        <v/>
      </c>
      <c r="AF9" s="67">
        <f>第5期!BN13</f>
        <v/>
      </c>
      <c r="AG9" s="68">
        <f>VLOOKUP($B9,第5期!$AN$84:$AY$103,8,0)</f>
        <v/>
      </c>
      <c r="AH9" s="68">
        <f>VLOOKUP($B9,第5期!$AN$84:$AY$103,7,0)</f>
        <v/>
      </c>
    </row>
    <row r="10">
      <c r="B10" s="1161">
        <f>第5期!AN44</f>
        <v/>
      </c>
      <c r="C10" s="66">
        <f>第5期!AO44</f>
        <v/>
      </c>
      <c r="D10" s="67">
        <f>第5期!BG14</f>
        <v/>
      </c>
      <c r="E10" s="68">
        <f>VLOOKUP($B10,第5期!$AN$84:$AY$103,8,0)</f>
        <v/>
      </c>
      <c r="F10" s="68">
        <f>VLOOKUP($B10,第5期!$AN$84:$AY$103,7,0)</f>
        <v/>
      </c>
      <c r="G10" s="66">
        <f>第5期!AP44</f>
        <v/>
      </c>
      <c r="H10" s="67">
        <f>第5期!BH14</f>
        <v/>
      </c>
      <c r="I10" s="68">
        <f>VLOOKUP($B10,第5期!$AN$84:$AY$103,8,0)</f>
        <v/>
      </c>
      <c r="J10" s="68">
        <f>VLOOKUP($B10,第5期!$AN$84:$AY$103,7,0)</f>
        <v/>
      </c>
      <c r="K10" s="66">
        <f>第5期!AQ44</f>
        <v/>
      </c>
      <c r="L10" s="67">
        <f>第5期!BI14</f>
        <v/>
      </c>
      <c r="M10" s="68">
        <f>VLOOKUP($B10,第5期!$AN$84:$AY$103,8,0)</f>
        <v/>
      </c>
      <c r="N10" s="68">
        <f>VLOOKUP($B10,第5期!$AN$84:$AY$103,7,0)</f>
        <v/>
      </c>
      <c r="O10" s="66">
        <f>第5期!AR44</f>
        <v/>
      </c>
      <c r="P10" s="67">
        <f>第5期!BJ14</f>
        <v/>
      </c>
      <c r="Q10" s="68">
        <f>VLOOKUP($B10,第5期!$AN$84:$AY$103,8,0)</f>
        <v/>
      </c>
      <c r="R10" s="68">
        <f>VLOOKUP($B10,第5期!$AN$84:$AY$103,7,0)</f>
        <v/>
      </c>
      <c r="S10" s="66">
        <f>第5期!AS44</f>
        <v/>
      </c>
      <c r="T10" s="67">
        <f>第5期!BK14</f>
        <v/>
      </c>
      <c r="U10" s="68">
        <f>VLOOKUP($B10,第5期!$AN$84:$AY$103,8,0)</f>
        <v/>
      </c>
      <c r="V10" s="68">
        <f>VLOOKUP($B10,第5期!$AN$84:$AY$103,7,0)</f>
        <v/>
      </c>
      <c r="W10" s="66">
        <f>第5期!AT44</f>
        <v/>
      </c>
      <c r="X10" s="67">
        <f>第5期!BL14</f>
        <v/>
      </c>
      <c r="Y10" s="68">
        <f>VLOOKUP($B10,第5期!$AN$84:$AY$103,8,0)</f>
        <v/>
      </c>
      <c r="Z10" s="68">
        <f>VLOOKUP($B10,第5期!$AN$84:$AY$103,7,0)</f>
        <v/>
      </c>
      <c r="AA10" s="66">
        <f>第5期!AU44</f>
        <v/>
      </c>
      <c r="AB10" s="67">
        <f>第5期!BM14</f>
        <v/>
      </c>
      <c r="AC10" s="68">
        <f>VLOOKUP($B10,第5期!$AN$84:$AY$103,8,0)</f>
        <v/>
      </c>
      <c r="AD10" s="68">
        <f>VLOOKUP($B10,第5期!$AN$84:$AY$103,7,0)</f>
        <v/>
      </c>
      <c r="AE10" s="66">
        <f>第5期!AV44</f>
        <v/>
      </c>
      <c r="AF10" s="67">
        <f>第5期!BN14</f>
        <v/>
      </c>
      <c r="AG10" s="68">
        <f>VLOOKUP($B10,第5期!$AN$84:$AY$103,8,0)</f>
        <v/>
      </c>
      <c r="AH10" s="68">
        <f>VLOOKUP($B10,第5期!$AN$84:$AY$103,7,0)</f>
        <v/>
      </c>
    </row>
    <row r="11">
      <c r="B11" s="1161">
        <f>第5期!AN45</f>
        <v/>
      </c>
      <c r="C11" s="66">
        <f>第5期!AO45</f>
        <v/>
      </c>
      <c r="D11" s="67">
        <f>第5期!BG15</f>
        <v/>
      </c>
      <c r="E11" s="68">
        <f>VLOOKUP($B11,第5期!$AN$84:$AY$103,8,0)</f>
        <v/>
      </c>
      <c r="F11" s="68">
        <f>VLOOKUP($B11,第5期!$AN$84:$AY$103,7,0)</f>
        <v/>
      </c>
      <c r="G11" s="66">
        <f>第5期!AP45</f>
        <v/>
      </c>
      <c r="H11" s="67">
        <f>第5期!BH15</f>
        <v/>
      </c>
      <c r="I11" s="68">
        <f>VLOOKUP($B11,第5期!$AN$84:$AY$103,8,0)</f>
        <v/>
      </c>
      <c r="J11" s="68">
        <f>VLOOKUP($B11,第5期!$AN$84:$AY$103,7,0)</f>
        <v/>
      </c>
      <c r="K11" s="66">
        <f>第5期!AQ45</f>
        <v/>
      </c>
      <c r="L11" s="67">
        <f>第5期!BI15</f>
        <v/>
      </c>
      <c r="M11" s="68">
        <f>VLOOKUP($B11,第5期!$AN$84:$AY$103,8,0)</f>
        <v/>
      </c>
      <c r="N11" s="68">
        <f>VLOOKUP($B11,第5期!$AN$84:$AY$103,7,0)</f>
        <v/>
      </c>
      <c r="O11" s="66">
        <f>第5期!AR45</f>
        <v/>
      </c>
      <c r="P11" s="67">
        <f>第5期!BJ15</f>
        <v/>
      </c>
      <c r="Q11" s="68">
        <f>VLOOKUP($B11,第5期!$AN$84:$AY$103,8,0)</f>
        <v/>
      </c>
      <c r="R11" s="68">
        <f>VLOOKUP($B11,第5期!$AN$84:$AY$103,7,0)</f>
        <v/>
      </c>
      <c r="S11" s="66">
        <f>第5期!AS45</f>
        <v/>
      </c>
      <c r="T11" s="67">
        <f>第5期!BK15</f>
        <v/>
      </c>
      <c r="U11" s="68">
        <f>VLOOKUP($B11,第5期!$AN$84:$AY$103,8,0)</f>
        <v/>
      </c>
      <c r="V11" s="68">
        <f>VLOOKUP($B11,第5期!$AN$84:$AY$103,7,0)</f>
        <v/>
      </c>
      <c r="W11" s="66">
        <f>第5期!AT45</f>
        <v/>
      </c>
      <c r="X11" s="67">
        <f>第5期!BL15</f>
        <v/>
      </c>
      <c r="Y11" s="68">
        <f>VLOOKUP($B11,第5期!$AN$84:$AY$103,8,0)</f>
        <v/>
      </c>
      <c r="Z11" s="68">
        <f>VLOOKUP($B11,第5期!$AN$84:$AY$103,7,0)</f>
        <v/>
      </c>
      <c r="AA11" s="66">
        <f>第5期!AU45</f>
        <v/>
      </c>
      <c r="AB11" s="67">
        <f>第5期!BM15</f>
        <v/>
      </c>
      <c r="AC11" s="68">
        <f>VLOOKUP($B11,第5期!$AN$84:$AY$103,8,0)</f>
        <v/>
      </c>
      <c r="AD11" s="68">
        <f>VLOOKUP($B11,第5期!$AN$84:$AY$103,7,0)</f>
        <v/>
      </c>
      <c r="AE11" s="66">
        <f>第5期!AV45</f>
        <v/>
      </c>
      <c r="AF11" s="67">
        <f>第5期!BN15</f>
        <v/>
      </c>
      <c r="AG11" s="68">
        <f>VLOOKUP($B11,第5期!$AN$84:$AY$103,8,0)</f>
        <v/>
      </c>
      <c r="AH11" s="68">
        <f>VLOOKUP($B11,第5期!$AN$84:$AY$103,7,0)</f>
        <v/>
      </c>
    </row>
    <row r="12">
      <c r="B12" s="1161">
        <f>第5期!AN46</f>
        <v/>
      </c>
      <c r="C12" s="66">
        <f>第5期!AO46</f>
        <v/>
      </c>
      <c r="D12" s="67">
        <f>第5期!BG16</f>
        <v/>
      </c>
      <c r="E12" s="68">
        <f>VLOOKUP($B12,第5期!$AN$84:$AY$103,8,0)</f>
        <v/>
      </c>
      <c r="F12" s="68">
        <f>VLOOKUP($B12,第5期!$AN$84:$AY$103,7,0)</f>
        <v/>
      </c>
      <c r="G12" s="66">
        <f>第5期!AP46</f>
        <v/>
      </c>
      <c r="H12" s="67">
        <f>第5期!BH16</f>
        <v/>
      </c>
      <c r="I12" s="68">
        <f>VLOOKUP($B12,第5期!$AN$84:$AY$103,8,0)</f>
        <v/>
      </c>
      <c r="J12" s="68">
        <f>VLOOKUP($B12,第5期!$AN$84:$AY$103,7,0)</f>
        <v/>
      </c>
      <c r="K12" s="66">
        <f>第5期!AQ46</f>
        <v/>
      </c>
      <c r="L12" s="67">
        <f>第5期!BI16</f>
        <v/>
      </c>
      <c r="M12" s="68">
        <f>VLOOKUP($B12,第5期!$AN$84:$AY$103,8,0)</f>
        <v/>
      </c>
      <c r="N12" s="68">
        <f>VLOOKUP($B12,第5期!$AN$84:$AY$103,7,0)</f>
        <v/>
      </c>
      <c r="O12" s="66">
        <f>第5期!AR46</f>
        <v/>
      </c>
      <c r="P12" s="67">
        <f>第5期!BJ16</f>
        <v/>
      </c>
      <c r="Q12" s="68">
        <f>VLOOKUP($B12,第5期!$AN$84:$AY$103,8,0)</f>
        <v/>
      </c>
      <c r="R12" s="68">
        <f>VLOOKUP($B12,第5期!$AN$84:$AY$103,7,0)</f>
        <v/>
      </c>
      <c r="S12" s="66">
        <f>第5期!AS46</f>
        <v/>
      </c>
      <c r="T12" s="67">
        <f>第5期!BK16</f>
        <v/>
      </c>
      <c r="U12" s="68">
        <f>VLOOKUP($B12,第5期!$AN$84:$AY$103,8,0)</f>
        <v/>
      </c>
      <c r="V12" s="68">
        <f>VLOOKUP($B12,第5期!$AN$84:$AY$103,7,0)</f>
        <v/>
      </c>
      <c r="W12" s="66">
        <f>第5期!AT46</f>
        <v/>
      </c>
      <c r="X12" s="67">
        <f>第5期!BL16</f>
        <v/>
      </c>
      <c r="Y12" s="68">
        <f>VLOOKUP($B12,第5期!$AN$84:$AY$103,8,0)</f>
        <v/>
      </c>
      <c r="Z12" s="68">
        <f>VLOOKUP($B12,第5期!$AN$84:$AY$103,7,0)</f>
        <v/>
      </c>
      <c r="AA12" s="66">
        <f>第5期!AU46</f>
        <v/>
      </c>
      <c r="AB12" s="67">
        <f>第5期!BM16</f>
        <v/>
      </c>
      <c r="AC12" s="68">
        <f>VLOOKUP($B12,第5期!$AN$84:$AY$103,8,0)</f>
        <v/>
      </c>
      <c r="AD12" s="68">
        <f>VLOOKUP($B12,第5期!$AN$84:$AY$103,7,0)</f>
        <v/>
      </c>
      <c r="AE12" s="66">
        <f>第5期!AV46</f>
        <v/>
      </c>
      <c r="AF12" s="67">
        <f>第5期!BN16</f>
        <v/>
      </c>
      <c r="AG12" s="68">
        <f>VLOOKUP($B12,第5期!$AN$84:$AY$103,8,0)</f>
        <v/>
      </c>
      <c r="AH12" s="68">
        <f>VLOOKUP($B12,第5期!$AN$84:$AY$103,7,0)</f>
        <v/>
      </c>
    </row>
    <row r="13">
      <c r="B13" s="1161">
        <f>第5期!AN47</f>
        <v/>
      </c>
      <c r="C13" s="66">
        <f>第5期!AO47</f>
        <v/>
      </c>
      <c r="D13" s="67">
        <f>第5期!BG17</f>
        <v/>
      </c>
      <c r="E13" s="68">
        <f>VLOOKUP($B13,第5期!$AN$84:$AY$103,8,0)</f>
        <v/>
      </c>
      <c r="F13" s="68">
        <f>VLOOKUP($B13,第5期!$AN$84:$AY$103,7,0)</f>
        <v/>
      </c>
      <c r="G13" s="66">
        <f>第5期!AP47</f>
        <v/>
      </c>
      <c r="H13" s="67">
        <f>第5期!BH17</f>
        <v/>
      </c>
      <c r="I13" s="68">
        <f>VLOOKUP($B13,第5期!$AN$84:$AY$103,8,0)</f>
        <v/>
      </c>
      <c r="J13" s="68">
        <f>VLOOKUP($B13,第5期!$AN$84:$AY$103,7,0)</f>
        <v/>
      </c>
      <c r="K13" s="66">
        <f>第5期!AQ47</f>
        <v/>
      </c>
      <c r="L13" s="67">
        <f>第5期!BI17</f>
        <v/>
      </c>
      <c r="M13" s="68">
        <f>VLOOKUP($B13,第5期!$AN$84:$AY$103,8,0)</f>
        <v/>
      </c>
      <c r="N13" s="68">
        <f>VLOOKUP($B13,第5期!$AN$84:$AY$103,7,0)</f>
        <v/>
      </c>
      <c r="O13" s="66">
        <f>第5期!AR47</f>
        <v/>
      </c>
      <c r="P13" s="67">
        <f>第5期!BJ17</f>
        <v/>
      </c>
      <c r="Q13" s="68">
        <f>VLOOKUP($B13,第5期!$AN$84:$AY$103,8,0)</f>
        <v/>
      </c>
      <c r="R13" s="68">
        <f>VLOOKUP($B13,第5期!$AN$84:$AY$103,7,0)</f>
        <v/>
      </c>
      <c r="S13" s="66">
        <f>第5期!AS47</f>
        <v/>
      </c>
      <c r="T13" s="67">
        <f>第5期!BK17</f>
        <v/>
      </c>
      <c r="U13" s="68">
        <f>VLOOKUP($B13,第5期!$AN$84:$AY$103,8,0)</f>
        <v/>
      </c>
      <c r="V13" s="68">
        <f>VLOOKUP($B13,第5期!$AN$84:$AY$103,7,0)</f>
        <v/>
      </c>
      <c r="W13" s="66">
        <f>第5期!AT47</f>
        <v/>
      </c>
      <c r="X13" s="67">
        <f>第5期!BL17</f>
        <v/>
      </c>
      <c r="Y13" s="68">
        <f>VLOOKUP($B13,第5期!$AN$84:$AY$103,8,0)</f>
        <v/>
      </c>
      <c r="Z13" s="68">
        <f>VLOOKUP($B13,第5期!$AN$84:$AY$103,7,0)</f>
        <v/>
      </c>
      <c r="AA13" s="66">
        <f>第5期!AU47</f>
        <v/>
      </c>
      <c r="AB13" s="67">
        <f>第5期!BM17</f>
        <v/>
      </c>
      <c r="AC13" s="68">
        <f>VLOOKUP($B13,第5期!$AN$84:$AY$103,8,0)</f>
        <v/>
      </c>
      <c r="AD13" s="68">
        <f>VLOOKUP($B13,第5期!$AN$84:$AY$103,7,0)</f>
        <v/>
      </c>
      <c r="AE13" s="66">
        <f>第5期!AV47</f>
        <v/>
      </c>
      <c r="AF13" s="67">
        <f>第5期!BN17</f>
        <v/>
      </c>
      <c r="AG13" s="68">
        <f>VLOOKUP($B13,第5期!$AN$84:$AY$103,8,0)</f>
        <v/>
      </c>
      <c r="AH13" s="68">
        <f>VLOOKUP($B13,第5期!$AN$84:$AY$103,7,0)</f>
        <v/>
      </c>
    </row>
    <row r="14">
      <c r="B14" s="1161">
        <f>第5期!AN48</f>
        <v/>
      </c>
      <c r="C14" s="66">
        <f>第5期!AO48</f>
        <v/>
      </c>
      <c r="D14" s="67">
        <f>第5期!BG18</f>
        <v/>
      </c>
      <c r="E14" s="68">
        <f>VLOOKUP($B14,第5期!$AN$84:$AY$103,8,0)</f>
        <v/>
      </c>
      <c r="F14" s="68">
        <f>VLOOKUP($B14,第5期!$AN$84:$AY$103,7,0)</f>
        <v/>
      </c>
      <c r="G14" s="66">
        <f>第5期!AP48</f>
        <v/>
      </c>
      <c r="H14" s="67">
        <f>第5期!BH18</f>
        <v/>
      </c>
      <c r="I14" s="68">
        <f>VLOOKUP($B14,第5期!$AN$84:$AY$103,8,0)</f>
        <v/>
      </c>
      <c r="J14" s="68">
        <f>VLOOKUP($B14,第5期!$AN$84:$AY$103,7,0)</f>
        <v/>
      </c>
      <c r="K14" s="66">
        <f>第5期!AQ48</f>
        <v/>
      </c>
      <c r="L14" s="67">
        <f>第5期!BI18</f>
        <v/>
      </c>
      <c r="M14" s="68">
        <f>VLOOKUP($B14,第5期!$AN$84:$AY$103,8,0)</f>
        <v/>
      </c>
      <c r="N14" s="68">
        <f>VLOOKUP($B14,第5期!$AN$84:$AY$103,7,0)</f>
        <v/>
      </c>
      <c r="O14" s="66">
        <f>第5期!AR48</f>
        <v/>
      </c>
      <c r="P14" s="67">
        <f>第5期!BJ18</f>
        <v/>
      </c>
      <c r="Q14" s="68">
        <f>VLOOKUP($B14,第5期!$AN$84:$AY$103,8,0)</f>
        <v/>
      </c>
      <c r="R14" s="68">
        <f>VLOOKUP($B14,第5期!$AN$84:$AY$103,7,0)</f>
        <v/>
      </c>
      <c r="S14" s="66">
        <f>第5期!AS48</f>
        <v/>
      </c>
      <c r="T14" s="67">
        <f>第5期!BK18</f>
        <v/>
      </c>
      <c r="U14" s="68">
        <f>VLOOKUP($B14,第5期!$AN$84:$AY$103,8,0)</f>
        <v/>
      </c>
      <c r="V14" s="68">
        <f>VLOOKUP($B14,第5期!$AN$84:$AY$103,7,0)</f>
        <v/>
      </c>
      <c r="W14" s="66">
        <f>第5期!AT48</f>
        <v/>
      </c>
      <c r="X14" s="67">
        <f>第5期!BL18</f>
        <v/>
      </c>
      <c r="Y14" s="68">
        <f>VLOOKUP($B14,第5期!$AN$84:$AY$103,8,0)</f>
        <v/>
      </c>
      <c r="Z14" s="68">
        <f>VLOOKUP($B14,第5期!$AN$84:$AY$103,7,0)</f>
        <v/>
      </c>
      <c r="AA14" s="66">
        <f>第5期!AU48</f>
        <v/>
      </c>
      <c r="AB14" s="67">
        <f>第5期!BM18</f>
        <v/>
      </c>
      <c r="AC14" s="68">
        <f>VLOOKUP($B14,第5期!$AN$84:$AY$103,8,0)</f>
        <v/>
      </c>
      <c r="AD14" s="68">
        <f>VLOOKUP($B14,第5期!$AN$84:$AY$103,7,0)</f>
        <v/>
      </c>
      <c r="AE14" s="66">
        <f>第5期!AV48</f>
        <v/>
      </c>
      <c r="AF14" s="67">
        <f>第5期!BN18</f>
        <v/>
      </c>
      <c r="AG14" s="68">
        <f>VLOOKUP($B14,第5期!$AN$84:$AY$103,8,0)</f>
        <v/>
      </c>
      <c r="AH14" s="68">
        <f>VLOOKUP($B14,第5期!$AN$84:$AY$103,7,0)</f>
        <v/>
      </c>
    </row>
    <row r="15">
      <c r="B15" s="1161">
        <f>第5期!AN49</f>
        <v/>
      </c>
      <c r="C15" s="66">
        <f>第5期!AO49</f>
        <v/>
      </c>
      <c r="D15" s="67">
        <f>第5期!BG19</f>
        <v/>
      </c>
      <c r="E15" s="68">
        <f>VLOOKUP($B15,第5期!$AN$84:$AY$103,8,0)</f>
        <v/>
      </c>
      <c r="F15" s="68">
        <f>VLOOKUP($B15,第5期!$AN$84:$AY$103,7,0)</f>
        <v/>
      </c>
      <c r="G15" s="66">
        <f>第5期!AP49</f>
        <v/>
      </c>
      <c r="H15" s="67">
        <f>第5期!BH19</f>
        <v/>
      </c>
      <c r="I15" s="68">
        <f>VLOOKUP($B15,第5期!$AN$84:$AY$103,8,0)</f>
        <v/>
      </c>
      <c r="J15" s="68">
        <f>VLOOKUP($B15,第5期!$AN$84:$AY$103,7,0)</f>
        <v/>
      </c>
      <c r="K15" s="66">
        <f>第5期!AQ49</f>
        <v/>
      </c>
      <c r="L15" s="67">
        <f>第5期!BI19</f>
        <v/>
      </c>
      <c r="M15" s="68">
        <f>VLOOKUP($B15,第5期!$AN$84:$AY$103,8,0)</f>
        <v/>
      </c>
      <c r="N15" s="68">
        <f>VLOOKUP($B15,第5期!$AN$84:$AY$103,7,0)</f>
        <v/>
      </c>
      <c r="O15" s="66">
        <f>第5期!AR49</f>
        <v/>
      </c>
      <c r="P15" s="67">
        <f>第5期!BJ19</f>
        <v/>
      </c>
      <c r="Q15" s="68">
        <f>VLOOKUP($B15,第5期!$AN$84:$AY$103,8,0)</f>
        <v/>
      </c>
      <c r="R15" s="68">
        <f>VLOOKUP($B15,第5期!$AN$84:$AY$103,7,0)</f>
        <v/>
      </c>
      <c r="S15" s="66">
        <f>第5期!AS49</f>
        <v/>
      </c>
      <c r="T15" s="67">
        <f>第5期!BK19</f>
        <v/>
      </c>
      <c r="U15" s="68">
        <f>VLOOKUP($B15,第5期!$AN$84:$AY$103,8,0)</f>
        <v/>
      </c>
      <c r="V15" s="68">
        <f>VLOOKUP($B15,第5期!$AN$84:$AY$103,7,0)</f>
        <v/>
      </c>
      <c r="W15" s="66">
        <f>第5期!AT49</f>
        <v/>
      </c>
      <c r="X15" s="67">
        <f>第5期!BL19</f>
        <v/>
      </c>
      <c r="Y15" s="68">
        <f>VLOOKUP($B15,第5期!$AN$84:$AY$103,8,0)</f>
        <v/>
      </c>
      <c r="Z15" s="68">
        <f>VLOOKUP($B15,第5期!$AN$84:$AY$103,7,0)</f>
        <v/>
      </c>
      <c r="AA15" s="66">
        <f>第5期!AU49</f>
        <v/>
      </c>
      <c r="AB15" s="67">
        <f>第5期!BM19</f>
        <v/>
      </c>
      <c r="AC15" s="68">
        <f>VLOOKUP($B15,第5期!$AN$84:$AY$103,8,0)</f>
        <v/>
      </c>
      <c r="AD15" s="68">
        <f>VLOOKUP($B15,第5期!$AN$84:$AY$103,7,0)</f>
        <v/>
      </c>
      <c r="AE15" s="66">
        <f>第5期!AV49</f>
        <v/>
      </c>
      <c r="AF15" s="67">
        <f>第5期!BN19</f>
        <v/>
      </c>
      <c r="AG15" s="68">
        <f>VLOOKUP($B15,第5期!$AN$84:$AY$103,8,0)</f>
        <v/>
      </c>
      <c r="AH15" s="68">
        <f>VLOOKUP($B15,第5期!$AN$84:$AY$103,7,0)</f>
        <v/>
      </c>
    </row>
    <row r="16">
      <c r="B16" s="1161">
        <f>第5期!AN50</f>
        <v/>
      </c>
      <c r="C16" s="66">
        <f>第5期!AO50</f>
        <v/>
      </c>
      <c r="D16" s="67">
        <f>第5期!BG20</f>
        <v/>
      </c>
      <c r="E16" s="68">
        <f>VLOOKUP($B16,第5期!$AN$84:$AY$103,8,0)</f>
        <v/>
      </c>
      <c r="F16" s="68">
        <f>VLOOKUP($B16,第5期!$AN$84:$AY$103,7,0)</f>
        <v/>
      </c>
      <c r="G16" s="66">
        <f>第5期!AP50</f>
        <v/>
      </c>
      <c r="H16" s="67">
        <f>第5期!BH20</f>
        <v/>
      </c>
      <c r="I16" s="68">
        <f>VLOOKUP($B16,第5期!$AN$84:$AY$103,8,0)</f>
        <v/>
      </c>
      <c r="J16" s="68">
        <f>VLOOKUP($B16,第5期!$AN$84:$AY$103,7,0)</f>
        <v/>
      </c>
      <c r="K16" s="66">
        <f>第5期!AQ50</f>
        <v/>
      </c>
      <c r="L16" s="67">
        <f>第5期!BI20</f>
        <v/>
      </c>
      <c r="M16" s="68">
        <f>VLOOKUP($B16,第5期!$AN$84:$AY$103,8,0)</f>
        <v/>
      </c>
      <c r="N16" s="68">
        <f>VLOOKUP($B16,第5期!$AN$84:$AY$103,7,0)</f>
        <v/>
      </c>
      <c r="O16" s="66">
        <f>第5期!AR50</f>
        <v/>
      </c>
      <c r="P16" s="67">
        <f>第5期!BJ20</f>
        <v/>
      </c>
      <c r="Q16" s="68">
        <f>VLOOKUP($B16,第5期!$AN$84:$AY$103,8,0)</f>
        <v/>
      </c>
      <c r="R16" s="68">
        <f>VLOOKUP($B16,第5期!$AN$84:$AY$103,7,0)</f>
        <v/>
      </c>
      <c r="S16" s="66">
        <f>第5期!AS50</f>
        <v/>
      </c>
      <c r="T16" s="67">
        <f>第5期!BK20</f>
        <v/>
      </c>
      <c r="U16" s="68">
        <f>VLOOKUP($B16,第5期!$AN$84:$AY$103,8,0)</f>
        <v/>
      </c>
      <c r="V16" s="68">
        <f>VLOOKUP($B16,第5期!$AN$84:$AY$103,7,0)</f>
        <v/>
      </c>
      <c r="W16" s="66">
        <f>第5期!AT50</f>
        <v/>
      </c>
      <c r="X16" s="67">
        <f>第5期!BL20</f>
        <v/>
      </c>
      <c r="Y16" s="68">
        <f>VLOOKUP($B16,第5期!$AN$84:$AY$103,8,0)</f>
        <v/>
      </c>
      <c r="Z16" s="68">
        <f>VLOOKUP($B16,第5期!$AN$84:$AY$103,7,0)</f>
        <v/>
      </c>
      <c r="AA16" s="66">
        <f>第5期!AU50</f>
        <v/>
      </c>
      <c r="AB16" s="67">
        <f>第5期!BM20</f>
        <v/>
      </c>
      <c r="AC16" s="68">
        <f>VLOOKUP($B16,第5期!$AN$84:$AY$103,8,0)</f>
        <v/>
      </c>
      <c r="AD16" s="68">
        <f>VLOOKUP($B16,第5期!$AN$84:$AY$103,7,0)</f>
        <v/>
      </c>
      <c r="AE16" s="66">
        <f>第5期!AV50</f>
        <v/>
      </c>
      <c r="AF16" s="67">
        <f>第5期!BN20</f>
        <v/>
      </c>
      <c r="AG16" s="68">
        <f>VLOOKUP($B16,第5期!$AN$84:$AY$103,8,0)</f>
        <v/>
      </c>
      <c r="AH16" s="68">
        <f>VLOOKUP($B16,第5期!$AN$84:$AY$103,7,0)</f>
        <v/>
      </c>
    </row>
    <row r="17">
      <c r="B17" s="1161">
        <f>第5期!AN51</f>
        <v/>
      </c>
      <c r="C17" s="66">
        <f>第5期!AO51</f>
        <v/>
      </c>
      <c r="D17" s="67">
        <f>第5期!BG21</f>
        <v/>
      </c>
      <c r="E17" s="68">
        <f>VLOOKUP($B17,第5期!$AN$84:$AY$103,8,0)</f>
        <v/>
      </c>
      <c r="F17" s="68">
        <f>VLOOKUP($B17,第5期!$AN$84:$AY$103,7,0)</f>
        <v/>
      </c>
      <c r="G17" s="66">
        <f>第5期!AP51</f>
        <v/>
      </c>
      <c r="H17" s="67">
        <f>第5期!BH21</f>
        <v/>
      </c>
      <c r="I17" s="68">
        <f>VLOOKUP($B17,第5期!$AN$84:$AY$103,8,0)</f>
        <v/>
      </c>
      <c r="J17" s="68">
        <f>VLOOKUP($B17,第5期!$AN$84:$AY$103,7,0)</f>
        <v/>
      </c>
      <c r="K17" s="66">
        <f>第5期!AQ51</f>
        <v/>
      </c>
      <c r="L17" s="67">
        <f>第5期!BI21</f>
        <v/>
      </c>
      <c r="M17" s="68">
        <f>VLOOKUP($B17,第5期!$AN$84:$AY$103,8,0)</f>
        <v/>
      </c>
      <c r="N17" s="68">
        <f>VLOOKUP($B17,第5期!$AN$84:$AY$103,7,0)</f>
        <v/>
      </c>
      <c r="O17" s="66">
        <f>第5期!AR51</f>
        <v/>
      </c>
      <c r="P17" s="67">
        <f>第5期!BJ21</f>
        <v/>
      </c>
      <c r="Q17" s="68">
        <f>VLOOKUP($B17,第5期!$AN$84:$AY$103,8,0)</f>
        <v/>
      </c>
      <c r="R17" s="68">
        <f>VLOOKUP($B17,第5期!$AN$84:$AY$103,7,0)</f>
        <v/>
      </c>
      <c r="S17" s="66">
        <f>第5期!AS51</f>
        <v/>
      </c>
      <c r="T17" s="67">
        <f>第5期!BK21</f>
        <v/>
      </c>
      <c r="U17" s="68">
        <f>VLOOKUP($B17,第5期!$AN$84:$AY$103,8,0)</f>
        <v/>
      </c>
      <c r="V17" s="68">
        <f>VLOOKUP($B17,第5期!$AN$84:$AY$103,7,0)</f>
        <v/>
      </c>
      <c r="W17" s="66">
        <f>第5期!AT51</f>
        <v/>
      </c>
      <c r="X17" s="67">
        <f>第5期!BL21</f>
        <v/>
      </c>
      <c r="Y17" s="68">
        <f>VLOOKUP($B17,第5期!$AN$84:$AY$103,8,0)</f>
        <v/>
      </c>
      <c r="Z17" s="68">
        <f>VLOOKUP($B17,第5期!$AN$84:$AY$103,7,0)</f>
        <v/>
      </c>
      <c r="AA17" s="66">
        <f>第5期!AU51</f>
        <v/>
      </c>
      <c r="AB17" s="67">
        <f>第5期!BM21</f>
        <v/>
      </c>
      <c r="AC17" s="68">
        <f>VLOOKUP($B17,第5期!$AN$84:$AY$103,8,0)</f>
        <v/>
      </c>
      <c r="AD17" s="68">
        <f>VLOOKUP($B17,第5期!$AN$84:$AY$103,7,0)</f>
        <v/>
      </c>
      <c r="AE17" s="66">
        <f>第5期!AV51</f>
        <v/>
      </c>
      <c r="AF17" s="67">
        <f>第5期!BN21</f>
        <v/>
      </c>
      <c r="AG17" s="68">
        <f>VLOOKUP($B17,第5期!$AN$84:$AY$103,8,0)</f>
        <v/>
      </c>
      <c r="AH17" s="68">
        <f>VLOOKUP($B17,第5期!$AN$84:$AY$103,7,0)</f>
        <v/>
      </c>
    </row>
    <row r="18">
      <c r="B18" s="1161">
        <f>第5期!AN52</f>
        <v/>
      </c>
      <c r="C18" s="66">
        <f>第5期!AO52</f>
        <v/>
      </c>
      <c r="D18" s="67">
        <f>第5期!BG22</f>
        <v/>
      </c>
      <c r="E18" s="68">
        <f>VLOOKUP($B18,第5期!$AN$84:$AY$103,8,0)</f>
        <v/>
      </c>
      <c r="F18" s="68">
        <f>VLOOKUP($B18,第5期!$AN$84:$AY$103,7,0)</f>
        <v/>
      </c>
      <c r="G18" s="66">
        <f>第5期!AP52</f>
        <v/>
      </c>
      <c r="H18" s="67">
        <f>第5期!BH22</f>
        <v/>
      </c>
      <c r="I18" s="68">
        <f>VLOOKUP($B18,第5期!$AN$84:$AY$103,8,0)</f>
        <v/>
      </c>
      <c r="J18" s="68">
        <f>VLOOKUP($B18,第5期!$AN$84:$AY$103,7,0)</f>
        <v/>
      </c>
      <c r="K18" s="66">
        <f>第5期!AQ52</f>
        <v/>
      </c>
      <c r="L18" s="67">
        <f>第5期!BI22</f>
        <v/>
      </c>
      <c r="M18" s="68">
        <f>VLOOKUP($B18,第5期!$AN$84:$AY$103,8,0)</f>
        <v/>
      </c>
      <c r="N18" s="68">
        <f>VLOOKUP($B18,第5期!$AN$84:$AY$103,7,0)</f>
        <v/>
      </c>
      <c r="O18" s="66">
        <f>第5期!AR52</f>
        <v/>
      </c>
      <c r="P18" s="67">
        <f>第5期!BJ22</f>
        <v/>
      </c>
      <c r="Q18" s="68">
        <f>VLOOKUP($B18,第5期!$AN$84:$AY$103,8,0)</f>
        <v/>
      </c>
      <c r="R18" s="68">
        <f>VLOOKUP($B18,第5期!$AN$84:$AY$103,7,0)</f>
        <v/>
      </c>
      <c r="S18" s="66">
        <f>第5期!AS52</f>
        <v/>
      </c>
      <c r="T18" s="67">
        <f>第5期!BK22</f>
        <v/>
      </c>
      <c r="U18" s="68">
        <f>VLOOKUP($B18,第5期!$AN$84:$AY$103,8,0)</f>
        <v/>
      </c>
      <c r="V18" s="68">
        <f>VLOOKUP($B18,第5期!$AN$84:$AY$103,7,0)</f>
        <v/>
      </c>
      <c r="W18" s="66">
        <f>第5期!AT52</f>
        <v/>
      </c>
      <c r="X18" s="67">
        <f>第5期!BL22</f>
        <v/>
      </c>
      <c r="Y18" s="68">
        <f>VLOOKUP($B18,第5期!$AN$84:$AY$103,8,0)</f>
        <v/>
      </c>
      <c r="Z18" s="68">
        <f>VLOOKUP($B18,第5期!$AN$84:$AY$103,7,0)</f>
        <v/>
      </c>
      <c r="AA18" s="66">
        <f>第5期!AU52</f>
        <v/>
      </c>
      <c r="AB18" s="67">
        <f>第5期!BM22</f>
        <v/>
      </c>
      <c r="AC18" s="68">
        <f>VLOOKUP($B18,第5期!$AN$84:$AY$103,8,0)</f>
        <v/>
      </c>
      <c r="AD18" s="68">
        <f>VLOOKUP($B18,第5期!$AN$84:$AY$103,7,0)</f>
        <v/>
      </c>
      <c r="AE18" s="66">
        <f>第5期!AV52</f>
        <v/>
      </c>
      <c r="AF18" s="67">
        <f>第5期!BN22</f>
        <v/>
      </c>
      <c r="AG18" s="68">
        <f>VLOOKUP($B18,第5期!$AN$84:$AY$103,8,0)</f>
        <v/>
      </c>
      <c r="AH18" s="68">
        <f>VLOOKUP($B18,第5期!$AN$84:$AY$103,7,0)</f>
        <v/>
      </c>
    </row>
    <row r="19">
      <c r="B19" s="1161">
        <f>第5期!AN53</f>
        <v/>
      </c>
      <c r="C19" s="66">
        <f>第5期!AO53</f>
        <v/>
      </c>
      <c r="D19" s="67">
        <f>第5期!BG23</f>
        <v/>
      </c>
      <c r="E19" s="68">
        <f>VLOOKUP($B19,第5期!$AN$84:$AY$103,8,0)</f>
        <v/>
      </c>
      <c r="F19" s="68">
        <f>VLOOKUP($B19,第5期!$AN$84:$AY$103,7,0)</f>
        <v/>
      </c>
      <c r="G19" s="66">
        <f>第5期!AP53</f>
        <v/>
      </c>
      <c r="H19" s="67">
        <f>第5期!BH23</f>
        <v/>
      </c>
      <c r="I19" s="68">
        <f>VLOOKUP($B19,第5期!$AN$84:$AY$103,8,0)</f>
        <v/>
      </c>
      <c r="J19" s="68">
        <f>VLOOKUP($B19,第5期!$AN$84:$AY$103,7,0)</f>
        <v/>
      </c>
      <c r="K19" s="66">
        <f>第5期!AQ53</f>
        <v/>
      </c>
      <c r="L19" s="67">
        <f>第5期!BI23</f>
        <v/>
      </c>
      <c r="M19" s="68">
        <f>VLOOKUP($B19,第5期!$AN$84:$AY$103,8,0)</f>
        <v/>
      </c>
      <c r="N19" s="68">
        <f>VLOOKUP($B19,第5期!$AN$84:$AY$103,7,0)</f>
        <v/>
      </c>
      <c r="O19" s="66">
        <f>第5期!AR53</f>
        <v/>
      </c>
      <c r="P19" s="67">
        <f>第5期!BJ23</f>
        <v/>
      </c>
      <c r="Q19" s="68">
        <f>VLOOKUP($B19,第5期!$AN$84:$AY$103,8,0)</f>
        <v/>
      </c>
      <c r="R19" s="68">
        <f>VLOOKUP($B19,第5期!$AN$84:$AY$103,7,0)</f>
        <v/>
      </c>
      <c r="S19" s="66">
        <f>第5期!AS53</f>
        <v/>
      </c>
      <c r="T19" s="67">
        <f>第5期!BK23</f>
        <v/>
      </c>
      <c r="U19" s="68">
        <f>VLOOKUP($B19,第5期!$AN$84:$AY$103,8,0)</f>
        <v/>
      </c>
      <c r="V19" s="68">
        <f>VLOOKUP($B19,第5期!$AN$84:$AY$103,7,0)</f>
        <v/>
      </c>
      <c r="W19" s="66">
        <f>第5期!AT53</f>
        <v/>
      </c>
      <c r="X19" s="67">
        <f>第5期!BL23</f>
        <v/>
      </c>
      <c r="Y19" s="68">
        <f>VLOOKUP($B19,第5期!$AN$84:$AY$103,8,0)</f>
        <v/>
      </c>
      <c r="Z19" s="68">
        <f>VLOOKUP($B19,第5期!$AN$84:$AY$103,7,0)</f>
        <v/>
      </c>
      <c r="AA19" s="66">
        <f>第5期!AU53</f>
        <v/>
      </c>
      <c r="AB19" s="67">
        <f>第5期!BM23</f>
        <v/>
      </c>
      <c r="AC19" s="68">
        <f>VLOOKUP($B19,第5期!$AN$84:$AY$103,8,0)</f>
        <v/>
      </c>
      <c r="AD19" s="68">
        <f>VLOOKUP($B19,第5期!$AN$84:$AY$103,7,0)</f>
        <v/>
      </c>
      <c r="AE19" s="66">
        <f>第5期!AV53</f>
        <v/>
      </c>
      <c r="AF19" s="67">
        <f>第5期!BN23</f>
        <v/>
      </c>
      <c r="AG19" s="68">
        <f>VLOOKUP($B19,第5期!$AN$84:$AY$103,8,0)</f>
        <v/>
      </c>
      <c r="AH19" s="68">
        <f>VLOOKUP($B19,第5期!$AN$84:$AY$103,7,0)</f>
        <v/>
      </c>
    </row>
    <row r="20">
      <c r="B20" s="1161">
        <f>第5期!AN54</f>
        <v/>
      </c>
      <c r="C20" s="66">
        <f>第5期!AO54</f>
        <v/>
      </c>
      <c r="D20" s="67">
        <f>第5期!BG24</f>
        <v/>
      </c>
      <c r="E20" s="68">
        <f>VLOOKUP($B20,第5期!$AN$84:$AY$103,8,0)</f>
        <v/>
      </c>
      <c r="F20" s="68">
        <f>VLOOKUP($B20,第5期!$AN$84:$AY$103,7,0)</f>
        <v/>
      </c>
      <c r="G20" s="66">
        <f>第5期!AP54</f>
        <v/>
      </c>
      <c r="H20" s="67">
        <f>第5期!BH24</f>
        <v/>
      </c>
      <c r="I20" s="68">
        <f>VLOOKUP($B20,第5期!$AN$84:$AY$103,8,0)</f>
        <v/>
      </c>
      <c r="J20" s="68">
        <f>VLOOKUP($B20,第5期!$AN$84:$AY$103,7,0)</f>
        <v/>
      </c>
      <c r="K20" s="66">
        <f>第5期!AQ54</f>
        <v/>
      </c>
      <c r="L20" s="67">
        <f>第5期!BI24</f>
        <v/>
      </c>
      <c r="M20" s="68">
        <f>VLOOKUP($B20,第5期!$AN$84:$AY$103,8,0)</f>
        <v/>
      </c>
      <c r="N20" s="68">
        <f>VLOOKUP($B20,第5期!$AN$84:$AY$103,7,0)</f>
        <v/>
      </c>
      <c r="O20" s="66">
        <f>第5期!AR54</f>
        <v/>
      </c>
      <c r="P20" s="67">
        <f>第5期!BJ24</f>
        <v/>
      </c>
      <c r="Q20" s="68">
        <f>VLOOKUP($B20,第5期!$AN$84:$AY$103,8,0)</f>
        <v/>
      </c>
      <c r="R20" s="68">
        <f>VLOOKUP($B20,第5期!$AN$84:$AY$103,7,0)</f>
        <v/>
      </c>
      <c r="S20" s="66">
        <f>第5期!AS54</f>
        <v/>
      </c>
      <c r="T20" s="67">
        <f>第5期!BK24</f>
        <v/>
      </c>
      <c r="U20" s="68">
        <f>VLOOKUP($B20,第5期!$AN$84:$AY$103,8,0)</f>
        <v/>
      </c>
      <c r="V20" s="68">
        <f>VLOOKUP($B20,第5期!$AN$84:$AY$103,7,0)</f>
        <v/>
      </c>
      <c r="W20" s="66">
        <f>第5期!AT54</f>
        <v/>
      </c>
      <c r="X20" s="67">
        <f>第5期!BL24</f>
        <v/>
      </c>
      <c r="Y20" s="68">
        <f>VLOOKUP($B20,第5期!$AN$84:$AY$103,8,0)</f>
        <v/>
      </c>
      <c r="Z20" s="68">
        <f>VLOOKUP($B20,第5期!$AN$84:$AY$103,7,0)</f>
        <v/>
      </c>
      <c r="AA20" s="66">
        <f>第5期!AU54</f>
        <v/>
      </c>
      <c r="AB20" s="67">
        <f>第5期!BM24</f>
        <v/>
      </c>
      <c r="AC20" s="68">
        <f>VLOOKUP($B20,第5期!$AN$84:$AY$103,8,0)</f>
        <v/>
      </c>
      <c r="AD20" s="68">
        <f>VLOOKUP($B20,第5期!$AN$84:$AY$103,7,0)</f>
        <v/>
      </c>
      <c r="AE20" s="66">
        <f>第5期!AV54</f>
        <v/>
      </c>
      <c r="AF20" s="67">
        <f>第5期!BN24</f>
        <v/>
      </c>
      <c r="AG20" s="68">
        <f>VLOOKUP($B20,第5期!$AN$84:$AY$103,8,0)</f>
        <v/>
      </c>
      <c r="AH20" s="68">
        <f>VLOOKUP($B20,第5期!$AN$84:$AY$103,7,0)</f>
        <v/>
      </c>
    </row>
    <row r="21">
      <c r="B21" s="69">
        <f>第5期!AN55</f>
        <v/>
      </c>
      <c r="C21" s="70">
        <f>第5期!AO55</f>
        <v/>
      </c>
      <c r="D21" s="71">
        <f>第5期!BG25</f>
        <v/>
      </c>
      <c r="E21" s="68">
        <f>VLOOKUP($B21,第5期!$AN$84:$AY$103,8,0)</f>
        <v/>
      </c>
      <c r="F21" s="68">
        <f>VLOOKUP($B21,第5期!$AN$84:$AY$103,7,0)</f>
        <v/>
      </c>
      <c r="G21" s="70">
        <f>第5期!AP55</f>
        <v/>
      </c>
      <c r="H21" s="71">
        <f>第5期!BH25</f>
        <v/>
      </c>
      <c r="I21" s="68">
        <f>VLOOKUP($B21,第5期!$AN$84:$AY$103,8,0)</f>
        <v/>
      </c>
      <c r="J21" s="68">
        <f>VLOOKUP($B21,第5期!$AN$84:$AY$103,7,0)</f>
        <v/>
      </c>
      <c r="K21" s="70">
        <f>第5期!AQ55</f>
        <v/>
      </c>
      <c r="L21" s="71">
        <f>第5期!BI25</f>
        <v/>
      </c>
      <c r="M21" s="68">
        <f>VLOOKUP($B21,第5期!$AN$84:$AY$103,8,0)</f>
        <v/>
      </c>
      <c r="N21" s="68">
        <f>VLOOKUP($B21,第5期!$AN$84:$AY$103,7,0)</f>
        <v/>
      </c>
      <c r="O21" s="70">
        <f>第5期!AR55</f>
        <v/>
      </c>
      <c r="P21" s="71">
        <f>第5期!BJ25</f>
        <v/>
      </c>
      <c r="Q21" s="68">
        <f>VLOOKUP($B21,第5期!$AN$84:$AY$103,8,0)</f>
        <v/>
      </c>
      <c r="R21" s="68">
        <f>VLOOKUP($B21,第5期!$AN$84:$AY$103,7,0)</f>
        <v/>
      </c>
      <c r="S21" s="70">
        <f>第5期!AS55</f>
        <v/>
      </c>
      <c r="T21" s="71">
        <f>第5期!BK25</f>
        <v/>
      </c>
      <c r="U21" s="68">
        <f>VLOOKUP($B21,第5期!$AN$84:$AY$103,8,0)</f>
        <v/>
      </c>
      <c r="V21" s="68">
        <f>VLOOKUP($B21,第5期!$AN$84:$AY$103,7,0)</f>
        <v/>
      </c>
      <c r="W21" s="70">
        <f>第5期!AT55</f>
        <v/>
      </c>
      <c r="X21" s="71">
        <f>第5期!BL25</f>
        <v/>
      </c>
      <c r="Y21" s="68">
        <f>VLOOKUP($B21,第5期!$AN$84:$AY$103,8,0)</f>
        <v/>
      </c>
      <c r="Z21" s="68">
        <f>VLOOKUP($B21,第5期!$AN$84:$AY$103,7,0)</f>
        <v/>
      </c>
      <c r="AA21" s="70">
        <f>第5期!AU55</f>
        <v/>
      </c>
      <c r="AB21" s="71">
        <f>第5期!BM25</f>
        <v/>
      </c>
      <c r="AC21" s="68">
        <f>VLOOKUP($B21,第5期!$AN$84:$AY$103,8,0)</f>
        <v/>
      </c>
      <c r="AD21" s="68">
        <f>VLOOKUP($B21,第5期!$AN$84:$AY$103,7,0)</f>
        <v/>
      </c>
      <c r="AE21" s="70">
        <f>第5期!AV55</f>
        <v/>
      </c>
      <c r="AF21" s="71">
        <f>第5期!BN25</f>
        <v/>
      </c>
      <c r="AG21" s="68">
        <f>VLOOKUP($B21,第5期!$AN$84:$AY$103,8,0)</f>
        <v/>
      </c>
      <c r="AH21" s="68">
        <f>VLOOKUP($B21,第5期!$AN$84:$AY$103,7,0)</f>
        <v/>
      </c>
    </row>
    <row r="22">
      <c r="B22" s="69">
        <f>第5期!AN56</f>
        <v/>
      </c>
      <c r="C22" s="70">
        <f>第5期!AO56</f>
        <v/>
      </c>
      <c r="D22" s="71">
        <f>第5期!BG26</f>
        <v/>
      </c>
      <c r="E22" s="68">
        <f>VLOOKUP($B22,第5期!$AN$84:$AY$103,8,0)</f>
        <v/>
      </c>
      <c r="F22" s="68">
        <f>VLOOKUP($B22,第5期!$AN$84:$AY$103,7,0)</f>
        <v/>
      </c>
      <c r="G22" s="70">
        <f>第5期!AP56</f>
        <v/>
      </c>
      <c r="H22" s="71">
        <f>第5期!BH26</f>
        <v/>
      </c>
      <c r="I22" s="68">
        <f>VLOOKUP($B22,第5期!$AN$84:$AY$103,8,0)</f>
        <v/>
      </c>
      <c r="J22" s="68">
        <f>VLOOKUP($B22,第5期!$AN$84:$AY$103,7,0)</f>
        <v/>
      </c>
      <c r="K22" s="66">
        <f>第5期!AQ56</f>
        <v/>
      </c>
      <c r="L22" s="67">
        <f>第5期!BI26</f>
        <v/>
      </c>
      <c r="M22" s="68">
        <f>VLOOKUP($B22,第5期!$AN$84:$AY$103,8,0)</f>
        <v/>
      </c>
      <c r="N22" s="68">
        <f>VLOOKUP($B22,第5期!$AN$84:$AY$103,7,0)</f>
        <v/>
      </c>
      <c r="O22" s="66">
        <f>第5期!AR56</f>
        <v/>
      </c>
      <c r="P22" s="67">
        <f>第5期!BJ26</f>
        <v/>
      </c>
      <c r="Q22" s="68">
        <f>VLOOKUP($B22,第5期!$AN$84:$AY$103,8,0)</f>
        <v/>
      </c>
      <c r="R22" s="68">
        <f>VLOOKUP($B22,第5期!$AN$84:$AY$103,7,0)</f>
        <v/>
      </c>
      <c r="S22" s="66">
        <f>第5期!AS56</f>
        <v/>
      </c>
      <c r="T22" s="67">
        <f>第5期!BK26</f>
        <v/>
      </c>
      <c r="U22" s="68">
        <f>VLOOKUP($B22,第5期!$AN$84:$AY$103,8,0)</f>
        <v/>
      </c>
      <c r="V22" s="68">
        <f>VLOOKUP($B22,第5期!$AN$84:$AY$103,7,0)</f>
        <v/>
      </c>
      <c r="W22" s="66">
        <f>第5期!AT56</f>
        <v/>
      </c>
      <c r="X22" s="67">
        <f>第5期!BL26</f>
        <v/>
      </c>
      <c r="Y22" s="68">
        <f>VLOOKUP($B22,第5期!$AN$84:$AY$103,8,0)</f>
        <v/>
      </c>
      <c r="Z22" s="68">
        <f>VLOOKUP($B22,第5期!$AN$84:$AY$103,7,0)</f>
        <v/>
      </c>
      <c r="AA22" s="66">
        <f>第5期!AU56</f>
        <v/>
      </c>
      <c r="AB22" s="67">
        <f>第5期!BM26</f>
        <v/>
      </c>
      <c r="AC22" s="68">
        <f>VLOOKUP($B22,第5期!$AN$84:$AY$103,8,0)</f>
        <v/>
      </c>
      <c r="AD22" s="68">
        <f>VLOOKUP($B22,第5期!$AN$84:$AY$103,7,0)</f>
        <v/>
      </c>
      <c r="AE22" s="66">
        <f>第5期!AV56</f>
        <v/>
      </c>
      <c r="AF22" s="67">
        <f>第5期!BN26</f>
        <v/>
      </c>
      <c r="AG22" s="68">
        <f>VLOOKUP($B22,第5期!$AN$84:$AY$103,8,0)</f>
        <v/>
      </c>
      <c r="AH22" s="68">
        <f>VLOOKUP($B22,第5期!$AN$84:$AY$103,7,0)</f>
        <v/>
      </c>
    </row>
    <row r="23">
      <c r="B23" s="1484" t="inlineStr">
        <is>
          <t>需求</t>
        </is>
      </c>
      <c r="C23" s="72" t="inlineStr">
        <is>
          <t>平均需求</t>
        </is>
      </c>
      <c r="D23" s="73" t="inlineStr">
        <is>
          <t>最大需求</t>
        </is>
      </c>
      <c r="E23" s="74" t="n"/>
      <c r="F23" s="74" t="n"/>
      <c r="G23" s="75" t="inlineStr">
        <is>
          <t>平均需求</t>
        </is>
      </c>
      <c r="H23" s="73" t="inlineStr">
        <is>
          <t>最大需求</t>
        </is>
      </c>
      <c r="I23" s="74" t="n"/>
      <c r="J23" s="74" t="n"/>
      <c r="K23" s="75" t="inlineStr">
        <is>
          <t>平均需求</t>
        </is>
      </c>
      <c r="L23" s="73" t="inlineStr">
        <is>
          <t>最大需求</t>
        </is>
      </c>
      <c r="M23" s="74" t="n"/>
      <c r="N23" s="74" t="n"/>
      <c r="O23" s="75" t="inlineStr">
        <is>
          <t>平均需求</t>
        </is>
      </c>
      <c r="P23" s="73" t="inlineStr">
        <is>
          <t>最大需求</t>
        </is>
      </c>
      <c r="Q23" s="74" t="n"/>
      <c r="R23" s="74" t="n"/>
      <c r="S23" s="75" t="inlineStr">
        <is>
          <t>平均需求</t>
        </is>
      </c>
      <c r="T23" s="73" t="inlineStr">
        <is>
          <t>最大需求</t>
        </is>
      </c>
      <c r="U23" s="74" t="n"/>
      <c r="V23" s="74" t="n"/>
      <c r="W23" s="75" t="inlineStr">
        <is>
          <t>平均需求</t>
        </is>
      </c>
      <c r="X23" s="73" t="inlineStr">
        <is>
          <t>最大需求</t>
        </is>
      </c>
      <c r="Y23" s="74" t="n"/>
      <c r="Z23" s="74" t="n"/>
      <c r="AA23" s="75" t="inlineStr">
        <is>
          <t>平均需求</t>
        </is>
      </c>
      <c r="AB23" s="73" t="inlineStr">
        <is>
          <t>最大需求</t>
        </is>
      </c>
      <c r="AC23" s="74" t="n"/>
      <c r="AD23" s="74" t="n"/>
      <c r="AE23" s="75" t="inlineStr">
        <is>
          <t>平均需求</t>
        </is>
      </c>
      <c r="AF23" s="73" t="inlineStr">
        <is>
          <t>最大需求</t>
        </is>
      </c>
      <c r="AG23" s="74" t="n"/>
    </row>
    <row r="24">
      <c r="B24" s="1485" t="n"/>
      <c r="C24" s="76">
        <f>AVERAGE(D3:D22)</f>
        <v/>
      </c>
      <c r="D24" s="77">
        <f>MAX(D3:D22)</f>
        <v/>
      </c>
      <c r="E24" s="78">
        <f>VLOOKUP(D24,D3:E22,2,0)</f>
        <v/>
      </c>
      <c r="F24" s="79">
        <f>VLOOKUP(D24,D3:F22,3,0)</f>
        <v/>
      </c>
      <c r="G24" s="80">
        <f>AVERAGE(H3:H22)</f>
        <v/>
      </c>
      <c r="H24" s="77">
        <f>MAX(H3:H22)</f>
        <v/>
      </c>
      <c r="I24" s="78">
        <f>VLOOKUP(H24,H3:I22,2,0)</f>
        <v/>
      </c>
      <c r="J24" s="79">
        <f>VLOOKUP(H24,H3:J22,3,0)</f>
        <v/>
      </c>
      <c r="K24" s="80">
        <f>AVERAGE(L3:L22)</f>
        <v/>
      </c>
      <c r="L24" s="77">
        <f>MAX(L3:L22)</f>
        <v/>
      </c>
      <c r="M24" s="78">
        <f>VLOOKUP(L24,L3:M22,2,0)</f>
        <v/>
      </c>
      <c r="N24" s="79">
        <f>VLOOKUP(L24,L3:N22,3,0)</f>
        <v/>
      </c>
      <c r="O24" s="80">
        <f>AVERAGE(P3:P22)</f>
        <v/>
      </c>
      <c r="P24" s="77">
        <f>MAX(P3:P22)</f>
        <v/>
      </c>
      <c r="Q24" s="78">
        <f>VLOOKUP(P24,P3:Q22,2,0)</f>
        <v/>
      </c>
      <c r="R24" s="79">
        <f>VLOOKUP(P24,P3:R22,3,0)</f>
        <v/>
      </c>
      <c r="S24" s="80">
        <f>AVERAGE(T3:T22)</f>
        <v/>
      </c>
      <c r="T24" s="77">
        <f>MAX(T3:T22)</f>
        <v/>
      </c>
      <c r="U24" s="78">
        <f>VLOOKUP(T24,T3:U22,2,0)</f>
        <v/>
      </c>
      <c r="V24" s="79">
        <f>VLOOKUP(T24,T3:V22,3,0)</f>
        <v/>
      </c>
      <c r="W24" s="80">
        <f>AVERAGE(X3:X22)</f>
        <v/>
      </c>
      <c r="X24" s="77">
        <f>MAX(X3:X22)</f>
        <v/>
      </c>
      <c r="Y24" s="78">
        <f>VLOOKUP(X24,X3:Y22,2,0)</f>
        <v/>
      </c>
      <c r="Z24" s="79">
        <f>VLOOKUP(X24,X3:Z22,3,0)</f>
        <v/>
      </c>
      <c r="AA24" s="80">
        <f>AVERAGE(AB3:AB22)</f>
        <v/>
      </c>
      <c r="AB24" s="77">
        <f>MAX(AB3:AB22)</f>
        <v/>
      </c>
      <c r="AC24" s="78">
        <f>VLOOKUP(AB24,AB3:AC22,2,0)</f>
        <v/>
      </c>
      <c r="AD24" s="79">
        <f>VLOOKUP(AB24,AB3:AD22,3,0)</f>
        <v/>
      </c>
      <c r="AE24" s="80">
        <f>AVERAGE(AF3:AF22)</f>
        <v/>
      </c>
      <c r="AF24" s="77">
        <f>MAX(AF3:AF22)</f>
        <v/>
      </c>
      <c r="AG24" s="78">
        <f>VLOOKUP(AF24,AF3:AG22,2,0)</f>
        <v/>
      </c>
      <c r="AH24" s="79">
        <f>VLOOKUP(AF24,AF3:AH22,3,0)</f>
        <v/>
      </c>
    </row>
    <row r="25">
      <c r="B25" s="1486" t="inlineStr">
        <is>
          <t>最大需求价格</t>
        </is>
      </c>
      <c r="C25" s="1487" t="n"/>
      <c r="D25" s="81">
        <f>VLOOKUP(D24,IF({1,0},D3:D22,C3:C22),2,0)</f>
        <v/>
      </c>
      <c r="E25" s="82" t="n"/>
      <c r="F25" s="83" t="n"/>
      <c r="G25" s="84" t="n"/>
      <c r="H25" s="85">
        <f>VLOOKUP(H24,IF({1,0},H3:H22,G3:G22),2,0)</f>
        <v/>
      </c>
      <c r="I25" s="88" t="n"/>
      <c r="J25" s="83" t="n"/>
      <c r="K25" s="83" t="n"/>
      <c r="L25" s="85">
        <f>VLOOKUP(L24,IF({1,0},L3:L22,K3:K22),2,0)</f>
        <v/>
      </c>
      <c r="M25" s="83" t="n"/>
      <c r="N25" s="83" t="n"/>
      <c r="O25" s="83" t="n"/>
      <c r="P25" s="85">
        <f>VLOOKUP(P24,IF({1,0},P3:P22,O3:O22),2,0)</f>
        <v/>
      </c>
      <c r="Q25" s="83" t="n"/>
      <c r="R25" s="83" t="n"/>
      <c r="S25" s="83" t="n"/>
      <c r="T25" s="85">
        <f>VLOOKUP(T24,IF({1,0},T3:T22,S3:S22),2,0)</f>
        <v/>
      </c>
      <c r="U25" s="83" t="n"/>
      <c r="V25" s="83" t="n"/>
      <c r="W25" s="83" t="n"/>
      <c r="X25" s="85">
        <f>VLOOKUP(X24,IF({1,0},X3:X22,W3:W22),2,0)</f>
        <v/>
      </c>
      <c r="Y25" s="83" t="n"/>
      <c r="Z25" s="83" t="n"/>
      <c r="AA25" s="83" t="n"/>
      <c r="AB25" s="85">
        <f>VLOOKUP(AB24,IF({1,0},AB3:AB22,AA3:AA22),2,0)</f>
        <v/>
      </c>
      <c r="AC25" s="83" t="n"/>
      <c r="AD25" s="83" t="n"/>
      <c r="AE25" s="83" t="n"/>
      <c r="AF25" s="85">
        <f>VLOOKUP(AF24,IF({1,0},AF3:AF22,AE3:AE22),2,0)</f>
        <v/>
      </c>
      <c r="AG25" s="83" t="n"/>
      <c r="AH25" s="83" t="n"/>
    </row>
    <row r="26">
      <c r="B26" s="60">
        <f>初始化表!$C$5</f>
        <v/>
      </c>
      <c r="C26" s="60">
        <f>VLOOKUP($B26,$B$3:$AH$22,2,0)</f>
        <v/>
      </c>
      <c r="D26" s="60">
        <f>VLOOKUP($B26,$B$3:$AH$22,3,0)</f>
        <v/>
      </c>
      <c r="E26" s="60">
        <f>VLOOKUP($B26,$B$3:$AH$22,4,0)</f>
        <v/>
      </c>
      <c r="F26" s="60">
        <f>VLOOKUP($B26,$B$3:$AH$22,5,0)</f>
        <v/>
      </c>
      <c r="G26" s="60">
        <f>VLOOKUP($B26,$B$3:$AH$22,6,0)</f>
        <v/>
      </c>
      <c r="H26" s="60">
        <f>VLOOKUP($B26,$B$3:$AH$22,7,0)</f>
        <v/>
      </c>
      <c r="I26" s="60">
        <f>VLOOKUP($B26,$B$3:$AH$22,8,0)</f>
        <v/>
      </c>
      <c r="J26" s="60">
        <f>VLOOKUP($B26,$B$3:$AH$22,9,0)</f>
        <v/>
      </c>
      <c r="K26" s="60">
        <f>VLOOKUP($B26,$B$3:$AH$22,10,0)</f>
        <v/>
      </c>
      <c r="L26" s="60">
        <f>VLOOKUP($B26,$B$3:$AH$22,11,0)</f>
        <v/>
      </c>
      <c r="M26" s="60">
        <f>VLOOKUP($B26,$B$3:$AH$22,12,0)</f>
        <v/>
      </c>
      <c r="N26" s="60">
        <f>VLOOKUP($B26,$B$3:$AH$22,13,0)</f>
        <v/>
      </c>
      <c r="O26" s="60">
        <f>VLOOKUP($B26,$B$3:$AH$22,14,0)</f>
        <v/>
      </c>
      <c r="P26" s="60">
        <f>VLOOKUP($B26,$B$3:$AH$22,15,0)</f>
        <v/>
      </c>
      <c r="Q26" s="60">
        <f>VLOOKUP($B26,$B$3:$AH$22,16,0)</f>
        <v/>
      </c>
      <c r="R26" s="60">
        <f>VLOOKUP($B26,$B$3:$AH$22,17,0)</f>
        <v/>
      </c>
      <c r="S26" s="60">
        <f>VLOOKUP($B26,$B$3:$AH$22,18,0)</f>
        <v/>
      </c>
      <c r="T26" s="60">
        <f>VLOOKUP($B26,$B$3:$AH$22,19,0)</f>
        <v/>
      </c>
      <c r="U26" s="60">
        <f>VLOOKUP($B26,$B$3:$AH$22,20,0)</f>
        <v/>
      </c>
      <c r="V26" s="60">
        <f>VLOOKUP($B26,$B$3:$AH$22,21,0)</f>
        <v/>
      </c>
      <c r="W26" s="60">
        <f>VLOOKUP($B26,$B$3:$AH$22,22,0)</f>
        <v/>
      </c>
      <c r="X26" s="60">
        <f>VLOOKUP($B26,$B$3:$AH$22,23,0)</f>
        <v/>
      </c>
      <c r="Y26" s="60">
        <f>VLOOKUP($B26,$B$3:$AH$22,24,0)</f>
        <v/>
      </c>
      <c r="Z26" s="60">
        <f>VLOOKUP($B26,$B$3:$AH$22,25,0)</f>
        <v/>
      </c>
      <c r="AA26" s="60">
        <f>VLOOKUP($B26,$B$3:$AH$22,26,0)</f>
        <v/>
      </c>
      <c r="AB26" s="60">
        <f>VLOOKUP($B26,$B$3:$AH$22,27,0)</f>
        <v/>
      </c>
      <c r="AC26" s="60">
        <f>VLOOKUP($B26,$B$3:$AH$22,28,0)</f>
        <v/>
      </c>
      <c r="AD26" s="60">
        <f>VLOOKUP($B26,$B$3:$AH$22,29,0)</f>
        <v/>
      </c>
      <c r="AE26" s="60">
        <f>VLOOKUP($B26,$B$3:$AH$22,30,0)</f>
        <v/>
      </c>
      <c r="AF26" s="60">
        <f>VLOOKUP($B26,$B$3:$AH$22,31,0)</f>
        <v/>
      </c>
      <c r="AG26" s="60">
        <f>VLOOKUP($B26,$B$3:$AH$22,32,0)</f>
        <v/>
      </c>
      <c r="AH26" s="60">
        <f>VLOOKUP($B26,$B$3:$AH$22,33,0)</f>
        <v/>
      </c>
    </row>
    <row r="27">
      <c r="B27" s="1484" t="inlineStr">
        <is>
          <t>价格</t>
        </is>
      </c>
      <c r="C27" s="72" t="inlineStr">
        <is>
          <t>平均价格</t>
        </is>
      </c>
      <c r="D27" s="73" t="inlineStr">
        <is>
          <t>最大价格</t>
        </is>
      </c>
      <c r="G27" s="75" t="inlineStr">
        <is>
          <t>平均价格</t>
        </is>
      </c>
      <c r="H27" s="73" t="inlineStr">
        <is>
          <t>最大价格</t>
        </is>
      </c>
      <c r="K27" s="75" t="inlineStr">
        <is>
          <t>平均价格</t>
        </is>
      </c>
      <c r="L27" s="73" t="inlineStr">
        <is>
          <t>最大价格</t>
        </is>
      </c>
      <c r="O27" s="75" t="inlineStr">
        <is>
          <t>平均价格</t>
        </is>
      </c>
      <c r="P27" s="73" t="inlineStr">
        <is>
          <t>最大价格</t>
        </is>
      </c>
      <c r="S27" s="75" t="inlineStr">
        <is>
          <t>平均价格</t>
        </is>
      </c>
      <c r="T27" s="73" t="inlineStr">
        <is>
          <t>最大价格</t>
        </is>
      </c>
      <c r="W27" s="75" t="inlineStr">
        <is>
          <t>平均价格</t>
        </is>
      </c>
      <c r="X27" s="73" t="inlineStr">
        <is>
          <t>最大价格</t>
        </is>
      </c>
      <c r="AA27" s="75" t="inlineStr">
        <is>
          <t>平均价格</t>
        </is>
      </c>
      <c r="AB27" s="73" t="inlineStr">
        <is>
          <t>最大价格</t>
        </is>
      </c>
      <c r="AE27" s="75" t="inlineStr">
        <is>
          <t>平均价格</t>
        </is>
      </c>
      <c r="AF27" s="73" t="inlineStr">
        <is>
          <t>最大价格</t>
        </is>
      </c>
    </row>
    <row r="28">
      <c r="B28" s="1485" t="n"/>
      <c r="C28" s="76">
        <f>AVERAGE(C3:C22)</f>
        <v/>
      </c>
      <c r="D28" s="77">
        <f>MAX(C3:C22)</f>
        <v/>
      </c>
      <c r="E28" s="78">
        <f>VLOOKUP(D28,C3:F22,3,0)</f>
        <v/>
      </c>
      <c r="F28" s="79">
        <f>VLOOKUP(D28,C3:F22,4,0)</f>
        <v/>
      </c>
      <c r="G28" s="80">
        <f>AVERAGE(G3:G22)</f>
        <v/>
      </c>
      <c r="H28" s="77">
        <f>MAX(G3:G22)</f>
        <v/>
      </c>
      <c r="I28" s="78">
        <f>VLOOKUP(H28,G3:J22,3,0)</f>
        <v/>
      </c>
      <c r="J28" s="79">
        <f>VLOOKUP(H28,G3:J22,4,0)</f>
        <v/>
      </c>
      <c r="K28" s="80">
        <f>AVERAGE(K3:K22)</f>
        <v/>
      </c>
      <c r="L28" s="77">
        <f>MAX(K3:K22)</f>
        <v/>
      </c>
      <c r="M28" s="78">
        <f>VLOOKUP(L28,K3:N22,3,0)</f>
        <v/>
      </c>
      <c r="N28" s="79">
        <f>VLOOKUP(L28,K3:N22,4,0)</f>
        <v/>
      </c>
      <c r="O28" s="80">
        <f>AVERAGE(O3:O22)</f>
        <v/>
      </c>
      <c r="P28" s="77">
        <f>MAX(O3:O22)</f>
        <v/>
      </c>
      <c r="Q28" s="78">
        <f>VLOOKUP(P28,O3:R22,3,0)</f>
        <v/>
      </c>
      <c r="R28" s="79">
        <f>VLOOKUP(P28,O3:R22,4,0)</f>
        <v/>
      </c>
      <c r="S28" s="80">
        <f>AVERAGE(S3:S22)</f>
        <v/>
      </c>
      <c r="T28" s="77">
        <f>MAX(S3:S22)</f>
        <v/>
      </c>
      <c r="U28" s="78">
        <f>VLOOKUP(T28,S3:V22,3,0)</f>
        <v/>
      </c>
      <c r="V28" s="79">
        <f>VLOOKUP(T28,S3:V22,4,0)</f>
        <v/>
      </c>
      <c r="W28" s="80">
        <f>AVERAGE(W3:W22)</f>
        <v/>
      </c>
      <c r="X28" s="77">
        <f>MAX(W3:W22)</f>
        <v/>
      </c>
      <c r="Y28" s="78">
        <f>VLOOKUP(X28,W3:Z22,3,0)</f>
        <v/>
      </c>
      <c r="Z28" s="79">
        <f>VLOOKUP(X28,W3:Z22,4,0)</f>
        <v/>
      </c>
      <c r="AA28" s="80">
        <f>AVERAGE(AA3:AA22)</f>
        <v/>
      </c>
      <c r="AB28" s="77">
        <f>MAX(AA3:AA22)</f>
        <v/>
      </c>
      <c r="AC28" s="78">
        <f>VLOOKUP(AB28,AA3:AD22,3,0)</f>
        <v/>
      </c>
      <c r="AD28" s="79">
        <f>VLOOKUP(AB28,AA3:AD22,4,0)</f>
        <v/>
      </c>
      <c r="AE28" s="80">
        <f>AVERAGE(AE3:AE22)</f>
        <v/>
      </c>
      <c r="AF28" s="77">
        <f>MAX(AE3:AE22)</f>
        <v/>
      </c>
      <c r="AG28" s="78">
        <f>VLOOKUP(AF28,AE3:AH22,3,0)</f>
        <v/>
      </c>
      <c r="AH28" s="79">
        <f>VLOOKUP(AF28,AE3:AH22,4,0)</f>
        <v/>
      </c>
    </row>
    <row r="29">
      <c r="B29" s="1486" t="inlineStr">
        <is>
          <t>最大价格需求</t>
        </is>
      </c>
      <c r="C29" s="1487" t="n"/>
      <c r="D29" s="81">
        <f>VLOOKUP(D28,C3:D22,2,0)</f>
        <v/>
      </c>
      <c r="E29" s="83" t="n"/>
      <c r="F29" s="83" t="n"/>
      <c r="G29" s="83" t="n"/>
      <c r="H29" s="81">
        <f>VLOOKUP(H28,G3:H22,2,0)</f>
        <v/>
      </c>
      <c r="I29" s="83" t="n"/>
      <c r="J29" s="83" t="n"/>
      <c r="K29" s="83" t="n"/>
      <c r="L29" s="81">
        <f>VLOOKUP(L28,K3:L22,2,0)</f>
        <v/>
      </c>
      <c r="M29" s="83" t="n"/>
      <c r="N29" s="83" t="n"/>
      <c r="O29" s="83" t="n"/>
      <c r="P29" s="81">
        <f>VLOOKUP(P28,O3:P22,2,0)</f>
        <v/>
      </c>
      <c r="Q29" s="83" t="n"/>
      <c r="R29" s="83" t="n"/>
      <c r="S29" s="83" t="n"/>
      <c r="T29" s="81">
        <f>VLOOKUP(T28,S3:T22,2,0)</f>
        <v/>
      </c>
      <c r="U29" s="83" t="n"/>
      <c r="V29" s="83" t="n"/>
      <c r="W29" s="83" t="n"/>
      <c r="X29" s="81">
        <f>VLOOKUP(X28,W3:X22,2,0)</f>
        <v/>
      </c>
      <c r="Y29" s="83" t="n"/>
      <c r="Z29" s="83" t="n"/>
      <c r="AA29" s="83" t="n"/>
      <c r="AB29" s="81">
        <f>VLOOKUP(AB28,AA3:AB22,2,0)</f>
        <v/>
      </c>
      <c r="AC29" s="83" t="n"/>
      <c r="AD29" s="83" t="n"/>
      <c r="AE29" s="83" t="n"/>
      <c r="AF29" s="81">
        <f>VLOOKUP(AF28,AE3:AF22,2,0)</f>
        <v/>
      </c>
      <c r="AG29" s="83" t="n"/>
      <c r="AH29" s="83" t="n"/>
    </row>
    <row r="30">
      <c r="Y30" s="1161">
        <f>第6期!Z4</f>
        <v/>
      </c>
      <c r="Z30" s="1161">
        <f>第6期!AA4</f>
        <v/>
      </c>
      <c r="AA30" s="1161">
        <f>第6期!AB4</f>
        <v/>
      </c>
      <c r="AB30" s="1161">
        <f>第6期!AC4</f>
        <v/>
      </c>
      <c r="AC30" s="1161">
        <f>第6期!AD4</f>
        <v/>
      </c>
    </row>
    <row r="31" ht="15.5" customHeight="1" s="1178">
      <c r="G31" s="1161" t="inlineStr">
        <is>
          <t>价格浮动</t>
        </is>
      </c>
      <c r="H31" s="1161">
        <f>N31</f>
        <v/>
      </c>
      <c r="I31" s="1161">
        <f>O31</f>
        <v/>
      </c>
      <c r="J31" s="1161">
        <f>P31</f>
        <v/>
      </c>
      <c r="K31" s="1161">
        <f>Q31</f>
        <v/>
      </c>
      <c r="M31" s="1161">
        <f>第6期!T19</f>
        <v/>
      </c>
      <c r="N31" s="1161">
        <f>第6期!U19</f>
        <v/>
      </c>
      <c r="O31" s="1161">
        <f>第6期!V19</f>
        <v/>
      </c>
      <c r="P31" s="1161">
        <f>第6期!W19</f>
        <v/>
      </c>
      <c r="Q31" s="1161">
        <f>第6期!X19</f>
        <v/>
      </c>
      <c r="S31" s="1161">
        <f>第6期!Z41</f>
        <v/>
      </c>
      <c r="T31" s="1161">
        <f>第6期!AA41</f>
        <v/>
      </c>
      <c r="U31" s="1161">
        <f>第6期!AB41</f>
        <v/>
      </c>
      <c r="V31" s="1161">
        <f>第6期!AC41</f>
        <v/>
      </c>
      <c r="W31" s="1161">
        <f>第6期!AD41</f>
        <v/>
      </c>
      <c r="Y31" s="86">
        <f>第6期!Z5</f>
        <v/>
      </c>
      <c r="Z31" s="1159">
        <f>第6期!AA5</f>
        <v/>
      </c>
      <c r="AA31" s="1159">
        <f>第6期!AB5</f>
        <v/>
      </c>
      <c r="AB31" s="1159">
        <f>第6期!AC5</f>
        <v/>
      </c>
      <c r="AC31" s="1159">
        <f>第6期!AD5</f>
        <v/>
      </c>
    </row>
    <row r="32" ht="15.5" customHeight="1" s="1178">
      <c r="G32" s="86">
        <f>M32</f>
        <v/>
      </c>
      <c r="H32" s="1159" t="n"/>
      <c r="I32" s="1159" t="n"/>
      <c r="J32" s="1159" t="n"/>
      <c r="K32" s="1159" t="n"/>
      <c r="M32" s="86">
        <f>第6期!T20</f>
        <v/>
      </c>
      <c r="N32" s="1159">
        <f>第6期!U20</f>
        <v/>
      </c>
      <c r="O32" s="1159">
        <f>第6期!V20</f>
        <v/>
      </c>
      <c r="P32" s="1159">
        <f>第6期!W20</f>
        <v/>
      </c>
      <c r="Q32" s="1159">
        <f>第6期!X20</f>
        <v/>
      </c>
      <c r="S32" s="86">
        <f>第6期!Z42</f>
        <v/>
      </c>
      <c r="T32" s="1159">
        <f>第6期!AA42</f>
        <v/>
      </c>
      <c r="U32" s="1159">
        <f>第6期!AB42</f>
        <v/>
      </c>
      <c r="V32" s="1159">
        <f>第6期!AC42</f>
        <v/>
      </c>
      <c r="W32" s="1159">
        <f>第6期!AD42</f>
        <v/>
      </c>
      <c r="Y32" s="86">
        <f>第6期!Z6</f>
        <v/>
      </c>
      <c r="Z32" s="1159">
        <f>第6期!AA6</f>
        <v/>
      </c>
      <c r="AA32" s="1159">
        <f>第6期!AB6</f>
        <v/>
      </c>
      <c r="AB32" s="1159">
        <f>第6期!AC6</f>
        <v/>
      </c>
      <c r="AC32" s="1159">
        <f>第6期!AD6</f>
        <v/>
      </c>
    </row>
    <row r="33" ht="15.5" customHeight="1" s="1178">
      <c r="G33" s="86">
        <f>M33</f>
        <v/>
      </c>
      <c r="H33" s="1159" t="n"/>
      <c r="I33" s="1159" t="n"/>
      <c r="J33" s="1159" t="n"/>
      <c r="K33" s="1159" t="n"/>
      <c r="M33" s="86">
        <f>第6期!T21</f>
        <v/>
      </c>
      <c r="N33" s="1159">
        <f>第6期!U21</f>
        <v/>
      </c>
      <c r="O33" s="1159">
        <f>第6期!V21</f>
        <v/>
      </c>
      <c r="P33" s="1159">
        <f>第6期!W21</f>
        <v/>
      </c>
      <c r="Q33" s="1159">
        <f>第6期!X21</f>
        <v/>
      </c>
      <c r="S33" s="86">
        <f>第6期!Z43</f>
        <v/>
      </c>
      <c r="T33" s="1159">
        <f>第6期!AA43</f>
        <v/>
      </c>
      <c r="U33" s="1159">
        <f>第6期!AB43</f>
        <v/>
      </c>
      <c r="V33" s="1159">
        <f>第6期!AC43</f>
        <v/>
      </c>
      <c r="W33" s="1159">
        <f>第6期!AD43</f>
        <v/>
      </c>
      <c r="Y33" s="1161">
        <f>第6期!Z10</f>
        <v/>
      </c>
      <c r="Z33" s="1161">
        <f>第6期!AA10</f>
        <v/>
      </c>
      <c r="AA33" s="1161">
        <f>第6期!AB10</f>
        <v/>
      </c>
      <c r="AB33" s="1161">
        <f>第6期!AC10</f>
        <v/>
      </c>
      <c r="AC33" s="1161">
        <f>第6期!AD10</f>
        <v/>
      </c>
    </row>
    <row r="34" ht="15.5" customHeight="1" s="1178">
      <c r="Y34" s="86">
        <f>第6期!Z11</f>
        <v/>
      </c>
      <c r="Z34" s="1159">
        <f>第6期!AA11</f>
        <v/>
      </c>
      <c r="AA34" s="1159">
        <f>第6期!AB11</f>
        <v/>
      </c>
      <c r="AB34" s="1159">
        <f>第6期!AC11</f>
        <v/>
      </c>
      <c r="AC34" s="1159">
        <f>第6期!AD11</f>
        <v/>
      </c>
    </row>
    <row r="35" ht="15.5" customHeight="1" s="1178">
      <c r="Y35" s="86">
        <f>第6期!Z12</f>
        <v/>
      </c>
      <c r="Z35" s="1159">
        <f>第6期!AA12</f>
        <v/>
      </c>
      <c r="AA35" s="1159">
        <f>第6期!AB12</f>
        <v/>
      </c>
      <c r="AB35" s="1159">
        <f>第6期!AC12</f>
        <v/>
      </c>
      <c r="AC35" s="1159">
        <f>第6期!AD12</f>
        <v/>
      </c>
    </row>
    <row r="36">
      <c r="C36" s="1161" t="inlineStr">
        <is>
          <t>产品3</t>
        </is>
      </c>
      <c r="D36" s="1180" t="n"/>
      <c r="E36" s="1180" t="n"/>
      <c r="F36" s="1180" t="n"/>
      <c r="G36" s="1180" t="n"/>
      <c r="H36" s="1180" t="n"/>
      <c r="I36" s="1180" t="n"/>
      <c r="J36" s="1180" t="n"/>
      <c r="K36" s="1180" t="n"/>
      <c r="L36" s="1180" t="n"/>
      <c r="M36" s="1180" t="n"/>
      <c r="N36" s="1180" t="n"/>
      <c r="O36" s="1180" t="n"/>
      <c r="P36" s="1180" t="n"/>
      <c r="Q36" s="1180" t="n"/>
      <c r="R36" s="1181" t="n"/>
      <c r="S36" s="1161" t="inlineStr">
        <is>
          <t>产品4</t>
        </is>
      </c>
      <c r="T36" s="1180" t="n"/>
      <c r="U36" s="1180" t="n"/>
      <c r="V36" s="1180" t="n"/>
      <c r="W36" s="1180" t="n"/>
      <c r="X36" s="1180" t="n"/>
      <c r="Y36" s="1180" t="n"/>
      <c r="Z36" s="1180" t="n"/>
      <c r="AA36" s="1180" t="n"/>
      <c r="AB36" s="1180" t="n"/>
      <c r="AC36" s="1180" t="n"/>
      <c r="AD36" s="1180" t="n"/>
      <c r="AE36" s="1180" t="n"/>
      <c r="AF36" s="1180" t="n"/>
      <c r="AG36" s="1180" t="n"/>
      <c r="AH36" s="1181" t="n"/>
    </row>
    <row r="37" ht="15" customHeight="1" s="1178">
      <c r="B37" s="62" t="inlineStr">
        <is>
          <t>队伍名称</t>
        </is>
      </c>
      <c r="C37" s="63" t="inlineStr">
        <is>
          <t>市场1</t>
        </is>
      </c>
      <c r="D37" s="63" t="inlineStr">
        <is>
          <t>需求</t>
        </is>
      </c>
      <c r="E37" s="1483" t="inlineStr">
        <is>
          <t>研发等级排名</t>
        </is>
      </c>
      <c r="F37" s="65" t="inlineStr">
        <is>
          <t>工资系数排名</t>
        </is>
      </c>
      <c r="G37" s="63" t="inlineStr">
        <is>
          <t>市场2</t>
        </is>
      </c>
      <c r="H37" s="63" t="inlineStr">
        <is>
          <t>需求</t>
        </is>
      </c>
      <c r="I37" s="1483" t="inlineStr">
        <is>
          <t>研发等级排名</t>
        </is>
      </c>
      <c r="J37" s="65" t="inlineStr">
        <is>
          <t>工资系数排名</t>
        </is>
      </c>
      <c r="K37" s="63" t="inlineStr">
        <is>
          <t>市场3</t>
        </is>
      </c>
      <c r="L37" s="63" t="inlineStr">
        <is>
          <t>需求</t>
        </is>
      </c>
      <c r="M37" s="1483" t="inlineStr">
        <is>
          <t>研发等级排名</t>
        </is>
      </c>
      <c r="N37" s="65" t="inlineStr">
        <is>
          <t>工资系数排名</t>
        </is>
      </c>
      <c r="O37" s="63" t="inlineStr">
        <is>
          <t>市场4</t>
        </is>
      </c>
      <c r="P37" s="63" t="inlineStr">
        <is>
          <t>需求</t>
        </is>
      </c>
      <c r="Q37" s="1483" t="inlineStr">
        <is>
          <t>研发等级排名</t>
        </is>
      </c>
      <c r="R37" s="65" t="inlineStr">
        <is>
          <t>工资系数排名</t>
        </is>
      </c>
      <c r="S37" s="63" t="inlineStr">
        <is>
          <t>市场1</t>
        </is>
      </c>
      <c r="T37" s="63" t="inlineStr">
        <is>
          <t>需求</t>
        </is>
      </c>
      <c r="U37" s="1483" t="inlineStr">
        <is>
          <t>研发等级排名</t>
        </is>
      </c>
      <c r="V37" s="65" t="inlineStr">
        <is>
          <t>工资系数排名</t>
        </is>
      </c>
      <c r="W37" s="63" t="inlineStr">
        <is>
          <t>市场2</t>
        </is>
      </c>
      <c r="X37" s="63" t="inlineStr">
        <is>
          <t>需求</t>
        </is>
      </c>
      <c r="Y37" s="1483" t="inlineStr">
        <is>
          <t>研发等级排名</t>
        </is>
      </c>
      <c r="Z37" s="65" t="inlineStr">
        <is>
          <t>工资系数排名</t>
        </is>
      </c>
      <c r="AA37" s="63" t="inlineStr">
        <is>
          <t>市场3</t>
        </is>
      </c>
      <c r="AB37" s="63" t="inlineStr">
        <is>
          <t>需求</t>
        </is>
      </c>
      <c r="AC37" s="1483" t="inlineStr">
        <is>
          <t>研发等级排名</t>
        </is>
      </c>
      <c r="AD37" s="65" t="inlineStr">
        <is>
          <t>工资系数排名</t>
        </is>
      </c>
      <c r="AE37" s="63" t="inlineStr">
        <is>
          <t>市场4</t>
        </is>
      </c>
      <c r="AF37" s="63" t="inlineStr">
        <is>
          <t>需求</t>
        </is>
      </c>
      <c r="AG37" s="1483" t="inlineStr">
        <is>
          <t>研发等级排名</t>
        </is>
      </c>
      <c r="AH37" s="65" t="inlineStr">
        <is>
          <t>工资系数排名</t>
        </is>
      </c>
    </row>
    <row r="38">
      <c r="B38" s="1161">
        <f>B3</f>
        <v/>
      </c>
      <c r="C38" s="66">
        <f>第5期!AW37</f>
        <v/>
      </c>
      <c r="D38" s="67">
        <f>第5期!BO7</f>
        <v/>
      </c>
      <c r="E38" s="68">
        <f>VLOOKUP($B38,第5期!$AN$84:$AY$103,8,0)</f>
        <v/>
      </c>
      <c r="F38" s="68">
        <f>VLOOKUP($B38,第5期!$AN$84:$AY$103,7,0)</f>
        <v/>
      </c>
      <c r="G38" s="66">
        <f>第5期!AX37</f>
        <v/>
      </c>
      <c r="H38" s="67">
        <f>第5期!BP7</f>
        <v/>
      </c>
      <c r="I38" s="68">
        <f>VLOOKUP($B38,第5期!$AN$84:$AY$103,8,0)</f>
        <v/>
      </c>
      <c r="J38" s="68">
        <f>VLOOKUP($B38,第5期!$AN$84:$AY$103,7,0)</f>
        <v/>
      </c>
      <c r="K38" s="66">
        <f>第5期!AY37</f>
        <v/>
      </c>
      <c r="L38" s="67">
        <f>第5期!BQ7</f>
        <v/>
      </c>
      <c r="M38" s="68">
        <f>VLOOKUP($B38,第5期!$AN$84:$AY$103,8,0)</f>
        <v/>
      </c>
      <c r="N38" s="68">
        <f>VLOOKUP($B38,第5期!$AN$84:$AY$103,7,0)</f>
        <v/>
      </c>
      <c r="O38" s="66">
        <f>第5期!AZ37</f>
        <v/>
      </c>
      <c r="P38" s="67">
        <f>第5期!BR7</f>
        <v/>
      </c>
      <c r="Q38" s="68">
        <f>VLOOKUP($B38,第5期!$AN$84:$AY$103,8,0)</f>
        <v/>
      </c>
      <c r="R38" s="68">
        <f>VLOOKUP($B38,第5期!$AN$84:$AY$103,7,0)</f>
        <v/>
      </c>
      <c r="S38" s="66">
        <f>第5期!BA37</f>
        <v/>
      </c>
      <c r="T38" s="67">
        <f>第5期!BS7</f>
        <v/>
      </c>
      <c r="U38" s="68">
        <f>VLOOKUP($B38,第5期!$AN$84:$AY$103,8,0)</f>
        <v/>
      </c>
      <c r="V38" s="68">
        <f>VLOOKUP($B38,第5期!$AN$84:$AY$103,7,0)</f>
        <v/>
      </c>
      <c r="W38" s="66">
        <f>第5期!BB37</f>
        <v/>
      </c>
      <c r="X38" s="67">
        <f>第5期!BT7</f>
        <v/>
      </c>
      <c r="Y38" s="68">
        <f>VLOOKUP($B38,第5期!$AN$84:$AY$103,8,0)</f>
        <v/>
      </c>
      <c r="Z38" s="68">
        <f>VLOOKUP($B38,第5期!$AN$84:$AY$103,7,0)</f>
        <v/>
      </c>
      <c r="AA38" s="66">
        <f>第5期!BC37</f>
        <v/>
      </c>
      <c r="AB38" s="67">
        <f>第5期!BU7</f>
        <v/>
      </c>
      <c r="AC38" s="68">
        <f>VLOOKUP($B38,第5期!$AN$84:$AY$103,8,0)</f>
        <v/>
      </c>
      <c r="AD38" s="68">
        <f>VLOOKUP($B38,第5期!$AN$84:$AY$103,7,0)</f>
        <v/>
      </c>
      <c r="AE38" s="66">
        <f>第5期!BD37</f>
        <v/>
      </c>
      <c r="AF38" s="67">
        <f>第5期!BV7</f>
        <v/>
      </c>
      <c r="AG38" s="68">
        <f>VLOOKUP($B38,第5期!$AN$84:$AY$103,8,0)</f>
        <v/>
      </c>
      <c r="AH38" s="68">
        <f>VLOOKUP($B38,第5期!$AN$84:$AY$103,7,0)</f>
        <v/>
      </c>
    </row>
    <row r="39">
      <c r="B39" s="1161">
        <f>B4</f>
        <v/>
      </c>
      <c r="C39" s="66">
        <f>第5期!AW38</f>
        <v/>
      </c>
      <c r="D39" s="67">
        <f>第5期!BO8</f>
        <v/>
      </c>
      <c r="E39" s="68">
        <f>VLOOKUP($B39,第5期!$AN$84:$AY$103,8,0)</f>
        <v/>
      </c>
      <c r="F39" s="68">
        <f>VLOOKUP($B39,第5期!$AN$84:$AY$103,7,0)</f>
        <v/>
      </c>
      <c r="G39" s="66">
        <f>第5期!AX38</f>
        <v/>
      </c>
      <c r="H39" s="67">
        <f>第5期!BP8</f>
        <v/>
      </c>
      <c r="I39" s="68">
        <f>VLOOKUP($B39,第5期!$AN$84:$AY$103,8,0)</f>
        <v/>
      </c>
      <c r="J39" s="68">
        <f>VLOOKUP($B39,第5期!$AN$84:$AY$103,7,0)</f>
        <v/>
      </c>
      <c r="K39" s="66">
        <f>第5期!AY38</f>
        <v/>
      </c>
      <c r="L39" s="67">
        <f>第5期!BQ8</f>
        <v/>
      </c>
      <c r="M39" s="68">
        <f>VLOOKUP($B39,第5期!$AN$84:$AY$103,8,0)</f>
        <v/>
      </c>
      <c r="N39" s="68">
        <f>VLOOKUP($B39,第5期!$AN$84:$AY$103,7,0)</f>
        <v/>
      </c>
      <c r="O39" s="66">
        <f>第5期!AZ38</f>
        <v/>
      </c>
      <c r="P39" s="67">
        <f>第5期!BR8</f>
        <v/>
      </c>
      <c r="Q39" s="68">
        <f>VLOOKUP($B39,第5期!$AN$84:$AY$103,8,0)</f>
        <v/>
      </c>
      <c r="R39" s="68">
        <f>VLOOKUP($B39,第5期!$AN$84:$AY$103,7,0)</f>
        <v/>
      </c>
      <c r="S39" s="66">
        <f>第5期!BA38</f>
        <v/>
      </c>
      <c r="T39" s="67">
        <f>第5期!BS8</f>
        <v/>
      </c>
      <c r="U39" s="68">
        <f>VLOOKUP($B39,第5期!$AN$84:$AY$103,8,0)</f>
        <v/>
      </c>
      <c r="V39" s="68">
        <f>VLOOKUP($B39,第5期!$AN$84:$AY$103,7,0)</f>
        <v/>
      </c>
      <c r="W39" s="66">
        <f>第5期!BB38</f>
        <v/>
      </c>
      <c r="X39" s="67">
        <f>第5期!BT8</f>
        <v/>
      </c>
      <c r="Y39" s="68">
        <f>VLOOKUP($B39,第5期!$AN$84:$AY$103,8,0)</f>
        <v/>
      </c>
      <c r="Z39" s="68">
        <f>VLOOKUP($B39,第5期!$AN$84:$AY$103,7,0)</f>
        <v/>
      </c>
      <c r="AA39" s="66">
        <f>第5期!BC38</f>
        <v/>
      </c>
      <c r="AB39" s="67">
        <f>第5期!BU8</f>
        <v/>
      </c>
      <c r="AC39" s="68">
        <f>VLOOKUP($B39,第5期!$AN$84:$AY$103,8,0)</f>
        <v/>
      </c>
      <c r="AD39" s="68">
        <f>VLOOKUP($B39,第5期!$AN$84:$AY$103,7,0)</f>
        <v/>
      </c>
      <c r="AE39" s="66">
        <f>第5期!BD38</f>
        <v/>
      </c>
      <c r="AF39" s="67">
        <f>第5期!BV8</f>
        <v/>
      </c>
      <c r="AG39" s="68">
        <f>VLOOKUP($B39,第5期!$AN$84:$AY$103,8,0)</f>
        <v/>
      </c>
      <c r="AH39" s="68">
        <f>VLOOKUP($B39,第5期!$AN$84:$AY$103,7,0)</f>
        <v/>
      </c>
    </row>
    <row r="40">
      <c r="B40" s="1161">
        <f>B5</f>
        <v/>
      </c>
      <c r="C40" s="66">
        <f>第5期!AW39</f>
        <v/>
      </c>
      <c r="D40" s="67">
        <f>第5期!BO9</f>
        <v/>
      </c>
      <c r="E40" s="68">
        <f>VLOOKUP($B40,第5期!$AN$84:$AY$103,8,0)</f>
        <v/>
      </c>
      <c r="F40" s="68">
        <f>VLOOKUP($B40,第5期!$AN$84:$AY$103,7,0)</f>
        <v/>
      </c>
      <c r="G40" s="66">
        <f>第5期!AX39</f>
        <v/>
      </c>
      <c r="H40" s="67">
        <f>第5期!BP9</f>
        <v/>
      </c>
      <c r="I40" s="68">
        <f>VLOOKUP($B40,第5期!$AN$84:$AY$103,8,0)</f>
        <v/>
      </c>
      <c r="J40" s="68">
        <f>VLOOKUP($B40,第5期!$AN$84:$AY$103,7,0)</f>
        <v/>
      </c>
      <c r="K40" s="66">
        <f>第5期!AY39</f>
        <v/>
      </c>
      <c r="L40" s="67">
        <f>第5期!BQ9</f>
        <v/>
      </c>
      <c r="M40" s="68">
        <f>VLOOKUP($B40,第5期!$AN$84:$AY$103,8,0)</f>
        <v/>
      </c>
      <c r="N40" s="68">
        <f>VLOOKUP($B40,第5期!$AN$84:$AY$103,7,0)</f>
        <v/>
      </c>
      <c r="O40" s="66">
        <f>第5期!AZ39</f>
        <v/>
      </c>
      <c r="P40" s="67">
        <f>第5期!BR9</f>
        <v/>
      </c>
      <c r="Q40" s="68">
        <f>VLOOKUP($B40,第5期!$AN$84:$AY$103,8,0)</f>
        <v/>
      </c>
      <c r="R40" s="68">
        <f>VLOOKUP($B40,第5期!$AN$84:$AY$103,7,0)</f>
        <v/>
      </c>
      <c r="S40" s="66">
        <f>第5期!BA39</f>
        <v/>
      </c>
      <c r="T40" s="67">
        <f>第5期!BS9</f>
        <v/>
      </c>
      <c r="U40" s="68">
        <f>VLOOKUP($B40,第5期!$AN$84:$AY$103,8,0)</f>
        <v/>
      </c>
      <c r="V40" s="68">
        <f>VLOOKUP($B40,第5期!$AN$84:$AY$103,7,0)</f>
        <v/>
      </c>
      <c r="W40" s="66">
        <f>第5期!BB39</f>
        <v/>
      </c>
      <c r="X40" s="67">
        <f>第5期!BT9</f>
        <v/>
      </c>
      <c r="Y40" s="68">
        <f>VLOOKUP($B40,第5期!$AN$84:$AY$103,8,0)</f>
        <v/>
      </c>
      <c r="Z40" s="68">
        <f>VLOOKUP($B40,第5期!$AN$84:$AY$103,7,0)</f>
        <v/>
      </c>
      <c r="AA40" s="66">
        <f>第5期!BC39</f>
        <v/>
      </c>
      <c r="AB40" s="67">
        <f>第5期!BU9</f>
        <v/>
      </c>
      <c r="AC40" s="68">
        <f>VLOOKUP($B40,第5期!$AN$84:$AY$103,8,0)</f>
        <v/>
      </c>
      <c r="AD40" s="68">
        <f>VLOOKUP($B40,第5期!$AN$84:$AY$103,7,0)</f>
        <v/>
      </c>
      <c r="AE40" s="66">
        <f>第5期!BD39</f>
        <v/>
      </c>
      <c r="AF40" s="67">
        <f>第5期!BV9</f>
        <v/>
      </c>
      <c r="AG40" s="68">
        <f>VLOOKUP($B40,第5期!$AN$84:$AY$103,8,0)</f>
        <v/>
      </c>
      <c r="AH40" s="68">
        <f>VLOOKUP($B40,第5期!$AN$84:$AY$103,7,0)</f>
        <v/>
      </c>
    </row>
    <row r="41">
      <c r="B41" s="1161">
        <f>B6</f>
        <v/>
      </c>
      <c r="C41" s="66">
        <f>第5期!AW40</f>
        <v/>
      </c>
      <c r="D41" s="67">
        <f>第5期!BO10</f>
        <v/>
      </c>
      <c r="E41" s="68">
        <f>VLOOKUP($B41,第5期!$AN$84:$AY$103,8,0)</f>
        <v/>
      </c>
      <c r="F41" s="68">
        <f>VLOOKUP($B41,第5期!$AN$84:$AY$103,7,0)</f>
        <v/>
      </c>
      <c r="G41" s="66">
        <f>第5期!AX40</f>
        <v/>
      </c>
      <c r="H41" s="67">
        <f>第5期!BP10</f>
        <v/>
      </c>
      <c r="I41" s="68">
        <f>VLOOKUP($B41,第5期!$AN$84:$AY$103,8,0)</f>
        <v/>
      </c>
      <c r="J41" s="68">
        <f>VLOOKUP($B41,第5期!$AN$84:$AY$103,7,0)</f>
        <v/>
      </c>
      <c r="K41" s="66">
        <f>第5期!AY40</f>
        <v/>
      </c>
      <c r="L41" s="67">
        <f>第5期!BQ10</f>
        <v/>
      </c>
      <c r="M41" s="68">
        <f>VLOOKUP($B41,第5期!$AN$84:$AY$103,8,0)</f>
        <v/>
      </c>
      <c r="N41" s="68">
        <f>VLOOKUP($B41,第5期!$AN$84:$AY$103,7,0)</f>
        <v/>
      </c>
      <c r="O41" s="66">
        <f>第5期!AZ40</f>
        <v/>
      </c>
      <c r="P41" s="67">
        <f>第5期!BR10</f>
        <v/>
      </c>
      <c r="Q41" s="68">
        <f>VLOOKUP($B41,第5期!$AN$84:$AY$103,8,0)</f>
        <v/>
      </c>
      <c r="R41" s="68">
        <f>VLOOKUP($B41,第5期!$AN$84:$AY$103,7,0)</f>
        <v/>
      </c>
      <c r="S41" s="66">
        <f>第5期!BA40</f>
        <v/>
      </c>
      <c r="T41" s="67">
        <f>第5期!BS10</f>
        <v/>
      </c>
      <c r="U41" s="68">
        <f>VLOOKUP($B41,第5期!$AN$84:$AY$103,8,0)</f>
        <v/>
      </c>
      <c r="V41" s="68">
        <f>VLOOKUP($B41,第5期!$AN$84:$AY$103,7,0)</f>
        <v/>
      </c>
      <c r="W41" s="66">
        <f>第5期!BB40</f>
        <v/>
      </c>
      <c r="X41" s="67">
        <f>第5期!BT10</f>
        <v/>
      </c>
      <c r="Y41" s="68">
        <f>VLOOKUP($B41,第5期!$AN$84:$AY$103,8,0)</f>
        <v/>
      </c>
      <c r="Z41" s="68">
        <f>VLOOKUP($B41,第5期!$AN$84:$AY$103,7,0)</f>
        <v/>
      </c>
      <c r="AA41" s="66">
        <f>第5期!BC40</f>
        <v/>
      </c>
      <c r="AB41" s="67">
        <f>第5期!BU10</f>
        <v/>
      </c>
      <c r="AC41" s="68">
        <f>VLOOKUP($B41,第5期!$AN$84:$AY$103,8,0)</f>
        <v/>
      </c>
      <c r="AD41" s="68">
        <f>VLOOKUP($B41,第5期!$AN$84:$AY$103,7,0)</f>
        <v/>
      </c>
      <c r="AE41" s="66">
        <f>第5期!BD40</f>
        <v/>
      </c>
      <c r="AF41" s="67">
        <f>第5期!BV10</f>
        <v/>
      </c>
      <c r="AG41" s="68">
        <f>VLOOKUP($B41,第5期!$AN$84:$AY$103,8,0)</f>
        <v/>
      </c>
      <c r="AH41" s="68">
        <f>VLOOKUP($B41,第5期!$AN$84:$AY$103,7,0)</f>
        <v/>
      </c>
    </row>
    <row r="42">
      <c r="B42" s="1161">
        <f>B7</f>
        <v/>
      </c>
      <c r="C42" s="66">
        <f>第5期!AW41</f>
        <v/>
      </c>
      <c r="D42" s="67">
        <f>第5期!BO11</f>
        <v/>
      </c>
      <c r="E42" s="68">
        <f>VLOOKUP($B42,第5期!$AN$84:$AY$103,8,0)</f>
        <v/>
      </c>
      <c r="F42" s="68">
        <f>VLOOKUP($B42,第5期!$AN$84:$AY$103,7,0)</f>
        <v/>
      </c>
      <c r="G42" s="66">
        <f>第5期!AX41</f>
        <v/>
      </c>
      <c r="H42" s="67">
        <f>第5期!BP11</f>
        <v/>
      </c>
      <c r="I42" s="68">
        <f>VLOOKUP($B42,第5期!$AN$84:$AY$103,8,0)</f>
        <v/>
      </c>
      <c r="J42" s="68">
        <f>VLOOKUP($B42,第5期!$AN$84:$AY$103,7,0)</f>
        <v/>
      </c>
      <c r="K42" s="66">
        <f>第5期!AY41</f>
        <v/>
      </c>
      <c r="L42" s="67">
        <f>第5期!BQ11</f>
        <v/>
      </c>
      <c r="M42" s="68">
        <f>VLOOKUP($B42,第5期!$AN$84:$AY$103,8,0)</f>
        <v/>
      </c>
      <c r="N42" s="68">
        <f>VLOOKUP($B42,第5期!$AN$84:$AY$103,7,0)</f>
        <v/>
      </c>
      <c r="O42" s="66">
        <f>第5期!AZ41</f>
        <v/>
      </c>
      <c r="P42" s="67">
        <f>第5期!BR11</f>
        <v/>
      </c>
      <c r="Q42" s="68">
        <f>VLOOKUP($B42,第5期!$AN$84:$AY$103,8,0)</f>
        <v/>
      </c>
      <c r="R42" s="68">
        <f>VLOOKUP($B42,第5期!$AN$84:$AY$103,7,0)</f>
        <v/>
      </c>
      <c r="S42" s="66">
        <f>第5期!BA41</f>
        <v/>
      </c>
      <c r="T42" s="67">
        <f>第5期!BS11</f>
        <v/>
      </c>
      <c r="U42" s="68">
        <f>VLOOKUP($B42,第5期!$AN$84:$AY$103,8,0)</f>
        <v/>
      </c>
      <c r="V42" s="68">
        <f>VLOOKUP($B42,第5期!$AN$84:$AY$103,7,0)</f>
        <v/>
      </c>
      <c r="W42" s="66">
        <f>第5期!BB41</f>
        <v/>
      </c>
      <c r="X42" s="67">
        <f>第5期!BT11</f>
        <v/>
      </c>
      <c r="Y42" s="68">
        <f>VLOOKUP($B42,第5期!$AN$84:$AY$103,8,0)</f>
        <v/>
      </c>
      <c r="Z42" s="68">
        <f>VLOOKUP($B42,第5期!$AN$84:$AY$103,7,0)</f>
        <v/>
      </c>
      <c r="AA42" s="66">
        <f>第5期!BC41</f>
        <v/>
      </c>
      <c r="AB42" s="67">
        <f>第5期!BU11</f>
        <v/>
      </c>
      <c r="AC42" s="68">
        <f>VLOOKUP($B42,第5期!$AN$84:$AY$103,8,0)</f>
        <v/>
      </c>
      <c r="AD42" s="68">
        <f>VLOOKUP($B42,第5期!$AN$84:$AY$103,7,0)</f>
        <v/>
      </c>
      <c r="AE42" s="66">
        <f>第5期!BD41</f>
        <v/>
      </c>
      <c r="AF42" s="67">
        <f>第5期!BV11</f>
        <v/>
      </c>
      <c r="AG42" s="68">
        <f>VLOOKUP($B42,第5期!$AN$84:$AY$103,8,0)</f>
        <v/>
      </c>
      <c r="AH42" s="68">
        <f>VLOOKUP($B42,第5期!$AN$84:$AY$103,7,0)</f>
        <v/>
      </c>
    </row>
    <row r="43">
      <c r="B43" s="1161">
        <f>B8</f>
        <v/>
      </c>
      <c r="C43" s="66">
        <f>第5期!AW42</f>
        <v/>
      </c>
      <c r="D43" s="67">
        <f>第5期!BO12</f>
        <v/>
      </c>
      <c r="E43" s="68">
        <f>VLOOKUP($B43,第5期!$AN$84:$AY$103,8,0)</f>
        <v/>
      </c>
      <c r="F43" s="68">
        <f>VLOOKUP($B43,第5期!$AN$84:$AY$103,7,0)</f>
        <v/>
      </c>
      <c r="G43" s="66">
        <f>第5期!AX42</f>
        <v/>
      </c>
      <c r="H43" s="67">
        <f>第5期!BP12</f>
        <v/>
      </c>
      <c r="I43" s="68">
        <f>VLOOKUP($B43,第5期!$AN$84:$AY$103,8,0)</f>
        <v/>
      </c>
      <c r="J43" s="68">
        <f>VLOOKUP($B43,第5期!$AN$84:$AY$103,7,0)</f>
        <v/>
      </c>
      <c r="K43" s="66">
        <f>第5期!AY42</f>
        <v/>
      </c>
      <c r="L43" s="67">
        <f>第5期!BQ12</f>
        <v/>
      </c>
      <c r="M43" s="68">
        <f>VLOOKUP($B43,第5期!$AN$84:$AY$103,8,0)</f>
        <v/>
      </c>
      <c r="N43" s="68">
        <f>VLOOKUP($B43,第5期!$AN$84:$AY$103,7,0)</f>
        <v/>
      </c>
      <c r="O43" s="66">
        <f>第5期!AZ42</f>
        <v/>
      </c>
      <c r="P43" s="67">
        <f>第5期!BR12</f>
        <v/>
      </c>
      <c r="Q43" s="68">
        <f>VLOOKUP($B43,第5期!$AN$84:$AY$103,8,0)</f>
        <v/>
      </c>
      <c r="R43" s="68">
        <f>VLOOKUP($B43,第5期!$AN$84:$AY$103,7,0)</f>
        <v/>
      </c>
      <c r="S43" s="66">
        <f>第5期!BA42</f>
        <v/>
      </c>
      <c r="T43" s="67">
        <f>第5期!BS12</f>
        <v/>
      </c>
      <c r="U43" s="68">
        <f>VLOOKUP($B43,第5期!$AN$84:$AY$103,8,0)</f>
        <v/>
      </c>
      <c r="V43" s="68">
        <f>VLOOKUP($B43,第5期!$AN$84:$AY$103,7,0)</f>
        <v/>
      </c>
      <c r="W43" s="66">
        <f>第5期!BB42</f>
        <v/>
      </c>
      <c r="X43" s="67">
        <f>第5期!BT12</f>
        <v/>
      </c>
      <c r="Y43" s="68">
        <f>VLOOKUP($B43,第5期!$AN$84:$AY$103,8,0)</f>
        <v/>
      </c>
      <c r="Z43" s="68">
        <f>VLOOKUP($B43,第5期!$AN$84:$AY$103,7,0)</f>
        <v/>
      </c>
      <c r="AA43" s="66">
        <f>第5期!BC42</f>
        <v/>
      </c>
      <c r="AB43" s="67">
        <f>第5期!BU12</f>
        <v/>
      </c>
      <c r="AC43" s="68">
        <f>VLOOKUP($B43,第5期!$AN$84:$AY$103,8,0)</f>
        <v/>
      </c>
      <c r="AD43" s="68">
        <f>VLOOKUP($B43,第5期!$AN$84:$AY$103,7,0)</f>
        <v/>
      </c>
      <c r="AE43" s="66">
        <f>第5期!BD42</f>
        <v/>
      </c>
      <c r="AF43" s="67">
        <f>第5期!BV12</f>
        <v/>
      </c>
      <c r="AG43" s="68">
        <f>VLOOKUP($B43,第5期!$AN$84:$AY$103,8,0)</f>
        <v/>
      </c>
      <c r="AH43" s="68">
        <f>VLOOKUP($B43,第5期!$AN$84:$AY$103,7,0)</f>
        <v/>
      </c>
    </row>
    <row r="44">
      <c r="B44" s="1161">
        <f>B9</f>
        <v/>
      </c>
      <c r="C44" s="66">
        <f>第5期!AW43</f>
        <v/>
      </c>
      <c r="D44" s="67">
        <f>第5期!BO13</f>
        <v/>
      </c>
      <c r="E44" s="68">
        <f>VLOOKUP($B44,第5期!$AN$84:$AY$103,8,0)</f>
        <v/>
      </c>
      <c r="F44" s="68">
        <f>VLOOKUP($B44,第5期!$AN$84:$AY$103,7,0)</f>
        <v/>
      </c>
      <c r="G44" s="66">
        <f>第5期!AX43</f>
        <v/>
      </c>
      <c r="H44" s="67">
        <f>第5期!BP13</f>
        <v/>
      </c>
      <c r="I44" s="68">
        <f>VLOOKUP($B44,第5期!$AN$84:$AY$103,8,0)</f>
        <v/>
      </c>
      <c r="J44" s="68">
        <f>VLOOKUP($B44,第5期!$AN$84:$AY$103,7,0)</f>
        <v/>
      </c>
      <c r="K44" s="66">
        <f>第5期!AY43</f>
        <v/>
      </c>
      <c r="L44" s="67">
        <f>第5期!BQ13</f>
        <v/>
      </c>
      <c r="M44" s="68">
        <f>VLOOKUP($B44,第5期!$AN$84:$AY$103,8,0)</f>
        <v/>
      </c>
      <c r="N44" s="68">
        <f>VLOOKUP($B44,第5期!$AN$84:$AY$103,7,0)</f>
        <v/>
      </c>
      <c r="O44" s="66">
        <f>第5期!AZ43</f>
        <v/>
      </c>
      <c r="P44" s="67">
        <f>第5期!BR13</f>
        <v/>
      </c>
      <c r="Q44" s="68">
        <f>VLOOKUP($B44,第5期!$AN$84:$AY$103,8,0)</f>
        <v/>
      </c>
      <c r="R44" s="68">
        <f>VLOOKUP($B44,第5期!$AN$84:$AY$103,7,0)</f>
        <v/>
      </c>
      <c r="S44" s="66">
        <f>第5期!BA43</f>
        <v/>
      </c>
      <c r="T44" s="67">
        <f>第5期!BS13</f>
        <v/>
      </c>
      <c r="U44" s="68">
        <f>VLOOKUP($B44,第5期!$AN$84:$AY$103,8,0)</f>
        <v/>
      </c>
      <c r="V44" s="68">
        <f>VLOOKUP($B44,第5期!$AN$84:$AY$103,7,0)</f>
        <v/>
      </c>
      <c r="W44" s="66">
        <f>第5期!BB43</f>
        <v/>
      </c>
      <c r="X44" s="67">
        <f>第5期!BT13</f>
        <v/>
      </c>
      <c r="Y44" s="68">
        <f>VLOOKUP($B44,第5期!$AN$84:$AY$103,8,0)</f>
        <v/>
      </c>
      <c r="Z44" s="68">
        <f>VLOOKUP($B44,第5期!$AN$84:$AY$103,7,0)</f>
        <v/>
      </c>
      <c r="AA44" s="66">
        <f>第5期!BC43</f>
        <v/>
      </c>
      <c r="AB44" s="67">
        <f>第5期!BU13</f>
        <v/>
      </c>
      <c r="AC44" s="68">
        <f>VLOOKUP($B44,第5期!$AN$84:$AY$103,8,0)</f>
        <v/>
      </c>
      <c r="AD44" s="68">
        <f>VLOOKUP($B44,第5期!$AN$84:$AY$103,7,0)</f>
        <v/>
      </c>
      <c r="AE44" s="66">
        <f>第5期!BD43</f>
        <v/>
      </c>
      <c r="AF44" s="67">
        <f>第5期!BV13</f>
        <v/>
      </c>
      <c r="AG44" s="68">
        <f>VLOOKUP($B44,第5期!$AN$84:$AY$103,8,0)</f>
        <v/>
      </c>
      <c r="AH44" s="68">
        <f>VLOOKUP($B44,第5期!$AN$84:$AY$103,7,0)</f>
        <v/>
      </c>
    </row>
    <row r="45">
      <c r="B45" s="1161">
        <f>B10</f>
        <v/>
      </c>
      <c r="C45" s="66">
        <f>第5期!AW44</f>
        <v/>
      </c>
      <c r="D45" s="67">
        <f>第5期!BO14</f>
        <v/>
      </c>
      <c r="E45" s="68">
        <f>VLOOKUP($B45,第5期!$AN$84:$AY$103,8,0)</f>
        <v/>
      </c>
      <c r="F45" s="68">
        <f>VLOOKUP($B45,第5期!$AN$84:$AY$103,7,0)</f>
        <v/>
      </c>
      <c r="G45" s="66">
        <f>第5期!AX44</f>
        <v/>
      </c>
      <c r="H45" s="67">
        <f>第5期!BP14</f>
        <v/>
      </c>
      <c r="I45" s="68">
        <f>VLOOKUP($B45,第5期!$AN$84:$AY$103,8,0)</f>
        <v/>
      </c>
      <c r="J45" s="68">
        <f>VLOOKUP($B45,第5期!$AN$84:$AY$103,7,0)</f>
        <v/>
      </c>
      <c r="K45" s="66">
        <f>第5期!AY44</f>
        <v/>
      </c>
      <c r="L45" s="67">
        <f>第5期!BQ14</f>
        <v/>
      </c>
      <c r="M45" s="68">
        <f>VLOOKUP($B45,第5期!$AN$84:$AY$103,8,0)</f>
        <v/>
      </c>
      <c r="N45" s="68">
        <f>VLOOKUP($B45,第5期!$AN$84:$AY$103,7,0)</f>
        <v/>
      </c>
      <c r="O45" s="66">
        <f>第5期!AZ44</f>
        <v/>
      </c>
      <c r="P45" s="67">
        <f>第5期!BR14</f>
        <v/>
      </c>
      <c r="Q45" s="68">
        <f>VLOOKUP($B45,第5期!$AN$84:$AY$103,8,0)</f>
        <v/>
      </c>
      <c r="R45" s="68">
        <f>VLOOKUP($B45,第5期!$AN$84:$AY$103,7,0)</f>
        <v/>
      </c>
      <c r="S45" s="66">
        <f>第5期!BA44</f>
        <v/>
      </c>
      <c r="T45" s="67">
        <f>第5期!BS14</f>
        <v/>
      </c>
      <c r="U45" s="68">
        <f>VLOOKUP($B45,第5期!$AN$84:$AY$103,8,0)</f>
        <v/>
      </c>
      <c r="V45" s="68">
        <f>VLOOKUP($B45,第5期!$AN$84:$AY$103,7,0)</f>
        <v/>
      </c>
      <c r="W45" s="66">
        <f>第5期!BB44</f>
        <v/>
      </c>
      <c r="X45" s="67">
        <f>第5期!BT14</f>
        <v/>
      </c>
      <c r="Y45" s="68">
        <f>VLOOKUP($B45,第5期!$AN$84:$AY$103,8,0)</f>
        <v/>
      </c>
      <c r="Z45" s="68">
        <f>VLOOKUP($B45,第5期!$AN$84:$AY$103,7,0)</f>
        <v/>
      </c>
      <c r="AA45" s="66">
        <f>第5期!BC44</f>
        <v/>
      </c>
      <c r="AB45" s="67">
        <f>第5期!BU14</f>
        <v/>
      </c>
      <c r="AC45" s="68">
        <f>VLOOKUP($B45,第5期!$AN$84:$AY$103,8,0)</f>
        <v/>
      </c>
      <c r="AD45" s="68">
        <f>VLOOKUP($B45,第5期!$AN$84:$AY$103,7,0)</f>
        <v/>
      </c>
      <c r="AE45" s="66">
        <f>第5期!BD44</f>
        <v/>
      </c>
      <c r="AF45" s="67">
        <f>第5期!BV14</f>
        <v/>
      </c>
      <c r="AG45" s="68">
        <f>VLOOKUP($B45,第5期!$AN$84:$AY$103,8,0)</f>
        <v/>
      </c>
      <c r="AH45" s="68">
        <f>VLOOKUP($B45,第5期!$AN$84:$AY$103,7,0)</f>
        <v/>
      </c>
    </row>
    <row r="46">
      <c r="B46" s="1161">
        <f>B11</f>
        <v/>
      </c>
      <c r="C46" s="66">
        <f>第5期!AW45</f>
        <v/>
      </c>
      <c r="D46" s="67">
        <f>第5期!BO15</f>
        <v/>
      </c>
      <c r="E46" s="68">
        <f>VLOOKUP($B46,第5期!$AN$84:$AY$103,8,0)</f>
        <v/>
      </c>
      <c r="F46" s="68">
        <f>VLOOKUP($B46,第5期!$AN$84:$AY$103,7,0)</f>
        <v/>
      </c>
      <c r="G46" s="66">
        <f>第5期!AX45</f>
        <v/>
      </c>
      <c r="H46" s="67">
        <f>第5期!BP15</f>
        <v/>
      </c>
      <c r="I46" s="68">
        <f>VLOOKUP($B46,第5期!$AN$84:$AY$103,8,0)</f>
        <v/>
      </c>
      <c r="J46" s="68">
        <f>VLOOKUP($B46,第5期!$AN$84:$AY$103,7,0)</f>
        <v/>
      </c>
      <c r="K46" s="66">
        <f>第5期!AY45</f>
        <v/>
      </c>
      <c r="L46" s="67">
        <f>第5期!BQ15</f>
        <v/>
      </c>
      <c r="M46" s="68">
        <f>VLOOKUP($B46,第5期!$AN$84:$AY$103,8,0)</f>
        <v/>
      </c>
      <c r="N46" s="68">
        <f>VLOOKUP($B46,第5期!$AN$84:$AY$103,7,0)</f>
        <v/>
      </c>
      <c r="O46" s="66">
        <f>第5期!AZ45</f>
        <v/>
      </c>
      <c r="P46" s="67">
        <f>第5期!BR15</f>
        <v/>
      </c>
      <c r="Q46" s="68">
        <f>VLOOKUP($B46,第5期!$AN$84:$AY$103,8,0)</f>
        <v/>
      </c>
      <c r="R46" s="68">
        <f>VLOOKUP($B46,第5期!$AN$84:$AY$103,7,0)</f>
        <v/>
      </c>
      <c r="S46" s="66">
        <f>第5期!BA45</f>
        <v/>
      </c>
      <c r="T46" s="67">
        <f>第5期!BS15</f>
        <v/>
      </c>
      <c r="U46" s="68">
        <f>VLOOKUP($B46,第5期!$AN$84:$AY$103,8,0)</f>
        <v/>
      </c>
      <c r="V46" s="68">
        <f>VLOOKUP($B46,第5期!$AN$84:$AY$103,7,0)</f>
        <v/>
      </c>
      <c r="W46" s="66">
        <f>第5期!BB45</f>
        <v/>
      </c>
      <c r="X46" s="67">
        <f>第5期!BT15</f>
        <v/>
      </c>
      <c r="Y46" s="68">
        <f>VLOOKUP($B46,第5期!$AN$84:$AY$103,8,0)</f>
        <v/>
      </c>
      <c r="Z46" s="68">
        <f>VLOOKUP($B46,第5期!$AN$84:$AY$103,7,0)</f>
        <v/>
      </c>
      <c r="AA46" s="66">
        <f>第5期!BC45</f>
        <v/>
      </c>
      <c r="AB46" s="67">
        <f>第5期!BU15</f>
        <v/>
      </c>
      <c r="AC46" s="68">
        <f>VLOOKUP($B46,第5期!$AN$84:$AY$103,8,0)</f>
        <v/>
      </c>
      <c r="AD46" s="68">
        <f>VLOOKUP($B46,第5期!$AN$84:$AY$103,7,0)</f>
        <v/>
      </c>
      <c r="AE46" s="66">
        <f>第5期!BD45</f>
        <v/>
      </c>
      <c r="AF46" s="67">
        <f>第5期!BV15</f>
        <v/>
      </c>
      <c r="AG46" s="68">
        <f>VLOOKUP($B46,第5期!$AN$84:$AY$103,8,0)</f>
        <v/>
      </c>
      <c r="AH46" s="68">
        <f>VLOOKUP($B46,第5期!$AN$84:$AY$103,7,0)</f>
        <v/>
      </c>
    </row>
    <row r="47">
      <c r="B47" s="1161">
        <f>B12</f>
        <v/>
      </c>
      <c r="C47" s="66">
        <f>第5期!AW46</f>
        <v/>
      </c>
      <c r="D47" s="67">
        <f>第5期!BO16</f>
        <v/>
      </c>
      <c r="E47" s="68">
        <f>VLOOKUP($B47,第5期!$AN$84:$AY$103,8,0)</f>
        <v/>
      </c>
      <c r="F47" s="68">
        <f>VLOOKUP($B47,第5期!$AN$84:$AY$103,7,0)</f>
        <v/>
      </c>
      <c r="G47" s="66">
        <f>第5期!AX46</f>
        <v/>
      </c>
      <c r="H47" s="67">
        <f>第5期!BP16</f>
        <v/>
      </c>
      <c r="I47" s="68">
        <f>VLOOKUP($B47,第5期!$AN$84:$AY$103,8,0)</f>
        <v/>
      </c>
      <c r="J47" s="68">
        <f>VLOOKUP($B47,第5期!$AN$84:$AY$103,7,0)</f>
        <v/>
      </c>
      <c r="K47" s="66">
        <f>第5期!AY46</f>
        <v/>
      </c>
      <c r="L47" s="67">
        <f>第5期!BQ16</f>
        <v/>
      </c>
      <c r="M47" s="68">
        <f>VLOOKUP($B47,第5期!$AN$84:$AY$103,8,0)</f>
        <v/>
      </c>
      <c r="N47" s="68">
        <f>VLOOKUP($B47,第5期!$AN$84:$AY$103,7,0)</f>
        <v/>
      </c>
      <c r="O47" s="66">
        <f>第5期!AZ46</f>
        <v/>
      </c>
      <c r="P47" s="67">
        <f>第5期!BR16</f>
        <v/>
      </c>
      <c r="Q47" s="68">
        <f>VLOOKUP($B47,第5期!$AN$84:$AY$103,8,0)</f>
        <v/>
      </c>
      <c r="R47" s="68">
        <f>VLOOKUP($B47,第5期!$AN$84:$AY$103,7,0)</f>
        <v/>
      </c>
      <c r="S47" s="66">
        <f>第5期!BA46</f>
        <v/>
      </c>
      <c r="T47" s="67">
        <f>第5期!BS16</f>
        <v/>
      </c>
      <c r="U47" s="68">
        <f>VLOOKUP($B47,第5期!$AN$84:$AY$103,8,0)</f>
        <v/>
      </c>
      <c r="V47" s="68">
        <f>VLOOKUP($B47,第5期!$AN$84:$AY$103,7,0)</f>
        <v/>
      </c>
      <c r="W47" s="66">
        <f>第5期!BB46</f>
        <v/>
      </c>
      <c r="X47" s="67">
        <f>第5期!BT16</f>
        <v/>
      </c>
      <c r="Y47" s="68">
        <f>VLOOKUP($B47,第5期!$AN$84:$AY$103,8,0)</f>
        <v/>
      </c>
      <c r="Z47" s="68">
        <f>VLOOKUP($B47,第5期!$AN$84:$AY$103,7,0)</f>
        <v/>
      </c>
      <c r="AA47" s="66">
        <f>第5期!BC46</f>
        <v/>
      </c>
      <c r="AB47" s="67">
        <f>第5期!BU16</f>
        <v/>
      </c>
      <c r="AC47" s="68">
        <f>VLOOKUP($B47,第5期!$AN$84:$AY$103,8,0)</f>
        <v/>
      </c>
      <c r="AD47" s="68">
        <f>VLOOKUP($B47,第5期!$AN$84:$AY$103,7,0)</f>
        <v/>
      </c>
      <c r="AE47" s="66">
        <f>第5期!BD46</f>
        <v/>
      </c>
      <c r="AF47" s="67">
        <f>第5期!BV16</f>
        <v/>
      </c>
      <c r="AG47" s="68">
        <f>VLOOKUP($B47,第5期!$AN$84:$AY$103,8,0)</f>
        <v/>
      </c>
      <c r="AH47" s="68">
        <f>VLOOKUP($B47,第5期!$AN$84:$AY$103,7,0)</f>
        <v/>
      </c>
    </row>
    <row r="48">
      <c r="B48" s="1161">
        <f>B13</f>
        <v/>
      </c>
      <c r="C48" s="66">
        <f>第5期!AW47</f>
        <v/>
      </c>
      <c r="D48" s="67">
        <f>第5期!BO17</f>
        <v/>
      </c>
      <c r="E48" s="68">
        <f>VLOOKUP($B48,第5期!$AN$84:$AY$103,8,0)</f>
        <v/>
      </c>
      <c r="F48" s="68">
        <f>VLOOKUP($B48,第5期!$AN$84:$AY$103,7,0)</f>
        <v/>
      </c>
      <c r="G48" s="66">
        <f>第5期!AX47</f>
        <v/>
      </c>
      <c r="H48" s="67">
        <f>第5期!BP17</f>
        <v/>
      </c>
      <c r="I48" s="68">
        <f>VLOOKUP($B48,第5期!$AN$84:$AY$103,8,0)</f>
        <v/>
      </c>
      <c r="J48" s="68">
        <f>VLOOKUP($B48,第5期!$AN$84:$AY$103,7,0)</f>
        <v/>
      </c>
      <c r="K48" s="66">
        <f>第5期!AY47</f>
        <v/>
      </c>
      <c r="L48" s="67">
        <f>第5期!BQ17</f>
        <v/>
      </c>
      <c r="M48" s="68">
        <f>VLOOKUP($B48,第5期!$AN$84:$AY$103,8,0)</f>
        <v/>
      </c>
      <c r="N48" s="68">
        <f>VLOOKUP($B48,第5期!$AN$84:$AY$103,7,0)</f>
        <v/>
      </c>
      <c r="O48" s="66">
        <f>第5期!AZ47</f>
        <v/>
      </c>
      <c r="P48" s="67">
        <f>第5期!BR17</f>
        <v/>
      </c>
      <c r="Q48" s="68">
        <f>VLOOKUP($B48,第5期!$AN$84:$AY$103,8,0)</f>
        <v/>
      </c>
      <c r="R48" s="68">
        <f>VLOOKUP($B48,第5期!$AN$84:$AY$103,7,0)</f>
        <v/>
      </c>
      <c r="S48" s="66">
        <f>第5期!BA47</f>
        <v/>
      </c>
      <c r="T48" s="67">
        <f>第5期!BS17</f>
        <v/>
      </c>
      <c r="U48" s="68">
        <f>VLOOKUP($B48,第5期!$AN$84:$AY$103,8,0)</f>
        <v/>
      </c>
      <c r="V48" s="68">
        <f>VLOOKUP($B48,第5期!$AN$84:$AY$103,7,0)</f>
        <v/>
      </c>
      <c r="W48" s="66">
        <f>第5期!BB47</f>
        <v/>
      </c>
      <c r="X48" s="67">
        <f>第5期!BT17</f>
        <v/>
      </c>
      <c r="Y48" s="68">
        <f>VLOOKUP($B48,第5期!$AN$84:$AY$103,8,0)</f>
        <v/>
      </c>
      <c r="Z48" s="68">
        <f>VLOOKUP($B48,第5期!$AN$84:$AY$103,7,0)</f>
        <v/>
      </c>
      <c r="AA48" s="66">
        <f>第5期!BC47</f>
        <v/>
      </c>
      <c r="AB48" s="67">
        <f>第5期!BU17</f>
        <v/>
      </c>
      <c r="AC48" s="68">
        <f>VLOOKUP($B48,第5期!$AN$84:$AY$103,8,0)</f>
        <v/>
      </c>
      <c r="AD48" s="68">
        <f>VLOOKUP($B48,第5期!$AN$84:$AY$103,7,0)</f>
        <v/>
      </c>
      <c r="AE48" s="66">
        <f>第5期!BD47</f>
        <v/>
      </c>
      <c r="AF48" s="67">
        <f>第5期!BV17</f>
        <v/>
      </c>
      <c r="AG48" s="68">
        <f>VLOOKUP($B48,第5期!$AN$84:$AY$103,8,0)</f>
        <v/>
      </c>
      <c r="AH48" s="68">
        <f>VLOOKUP($B48,第5期!$AN$84:$AY$103,7,0)</f>
        <v/>
      </c>
    </row>
    <row r="49">
      <c r="B49" s="1161">
        <f>B14</f>
        <v/>
      </c>
      <c r="C49" s="66">
        <f>第5期!AW48</f>
        <v/>
      </c>
      <c r="D49" s="67">
        <f>第5期!BO18</f>
        <v/>
      </c>
      <c r="E49" s="68">
        <f>VLOOKUP($B49,第5期!$AN$84:$AY$103,8,0)</f>
        <v/>
      </c>
      <c r="F49" s="68">
        <f>VLOOKUP($B49,第5期!$AN$84:$AY$103,7,0)</f>
        <v/>
      </c>
      <c r="G49" s="66">
        <f>第5期!AX48</f>
        <v/>
      </c>
      <c r="H49" s="67">
        <f>第5期!BP18</f>
        <v/>
      </c>
      <c r="I49" s="68">
        <f>VLOOKUP($B49,第5期!$AN$84:$AY$103,8,0)</f>
        <v/>
      </c>
      <c r="J49" s="68">
        <f>VLOOKUP($B49,第5期!$AN$84:$AY$103,7,0)</f>
        <v/>
      </c>
      <c r="K49" s="66">
        <f>第5期!AY48</f>
        <v/>
      </c>
      <c r="L49" s="67">
        <f>第5期!BQ18</f>
        <v/>
      </c>
      <c r="M49" s="68">
        <f>VLOOKUP($B49,第5期!$AN$84:$AY$103,8,0)</f>
        <v/>
      </c>
      <c r="N49" s="68">
        <f>VLOOKUP($B49,第5期!$AN$84:$AY$103,7,0)</f>
        <v/>
      </c>
      <c r="O49" s="66">
        <f>第5期!AZ48</f>
        <v/>
      </c>
      <c r="P49" s="67">
        <f>第5期!BR18</f>
        <v/>
      </c>
      <c r="Q49" s="68">
        <f>VLOOKUP($B49,第5期!$AN$84:$AY$103,8,0)</f>
        <v/>
      </c>
      <c r="R49" s="68">
        <f>VLOOKUP($B49,第5期!$AN$84:$AY$103,7,0)</f>
        <v/>
      </c>
      <c r="S49" s="66">
        <f>第5期!BA48</f>
        <v/>
      </c>
      <c r="T49" s="67">
        <f>第5期!BS18</f>
        <v/>
      </c>
      <c r="U49" s="68">
        <f>VLOOKUP($B49,第5期!$AN$84:$AY$103,8,0)</f>
        <v/>
      </c>
      <c r="V49" s="68">
        <f>VLOOKUP($B49,第5期!$AN$84:$AY$103,7,0)</f>
        <v/>
      </c>
      <c r="W49" s="66">
        <f>第5期!BB48</f>
        <v/>
      </c>
      <c r="X49" s="67">
        <f>第5期!BT18</f>
        <v/>
      </c>
      <c r="Y49" s="68">
        <f>VLOOKUP($B49,第5期!$AN$84:$AY$103,8,0)</f>
        <v/>
      </c>
      <c r="Z49" s="68">
        <f>VLOOKUP($B49,第5期!$AN$84:$AY$103,7,0)</f>
        <v/>
      </c>
      <c r="AA49" s="66">
        <f>第5期!BC48</f>
        <v/>
      </c>
      <c r="AB49" s="67">
        <f>第5期!BU18</f>
        <v/>
      </c>
      <c r="AC49" s="68">
        <f>VLOOKUP($B49,第5期!$AN$84:$AY$103,8,0)</f>
        <v/>
      </c>
      <c r="AD49" s="68">
        <f>VLOOKUP($B49,第5期!$AN$84:$AY$103,7,0)</f>
        <v/>
      </c>
      <c r="AE49" s="66">
        <f>第5期!BD48</f>
        <v/>
      </c>
      <c r="AF49" s="67">
        <f>第5期!BV18</f>
        <v/>
      </c>
      <c r="AG49" s="68">
        <f>VLOOKUP($B49,第5期!$AN$84:$AY$103,8,0)</f>
        <v/>
      </c>
      <c r="AH49" s="68">
        <f>VLOOKUP($B49,第5期!$AN$84:$AY$103,7,0)</f>
        <v/>
      </c>
    </row>
    <row r="50">
      <c r="B50" s="1161">
        <f>B15</f>
        <v/>
      </c>
      <c r="C50" s="66">
        <f>第5期!AW49</f>
        <v/>
      </c>
      <c r="D50" s="67">
        <f>第5期!BO19</f>
        <v/>
      </c>
      <c r="E50" s="68">
        <f>VLOOKUP($B50,第5期!$AN$84:$AY$103,8,0)</f>
        <v/>
      </c>
      <c r="F50" s="68">
        <f>VLOOKUP($B50,第5期!$AN$84:$AY$103,7,0)</f>
        <v/>
      </c>
      <c r="G50" s="66">
        <f>第5期!AX49</f>
        <v/>
      </c>
      <c r="H50" s="67">
        <f>第5期!BP19</f>
        <v/>
      </c>
      <c r="I50" s="68">
        <f>VLOOKUP($B50,第5期!$AN$84:$AY$103,8,0)</f>
        <v/>
      </c>
      <c r="J50" s="68">
        <f>VLOOKUP($B50,第5期!$AN$84:$AY$103,7,0)</f>
        <v/>
      </c>
      <c r="K50" s="66">
        <f>第5期!AY49</f>
        <v/>
      </c>
      <c r="L50" s="67">
        <f>第5期!BQ19</f>
        <v/>
      </c>
      <c r="M50" s="68">
        <f>VLOOKUP($B50,第5期!$AN$84:$AY$103,8,0)</f>
        <v/>
      </c>
      <c r="N50" s="68">
        <f>VLOOKUP($B50,第5期!$AN$84:$AY$103,7,0)</f>
        <v/>
      </c>
      <c r="O50" s="66">
        <f>第5期!AZ49</f>
        <v/>
      </c>
      <c r="P50" s="67">
        <f>第5期!BR19</f>
        <v/>
      </c>
      <c r="Q50" s="68">
        <f>VLOOKUP($B50,第5期!$AN$84:$AY$103,8,0)</f>
        <v/>
      </c>
      <c r="R50" s="68">
        <f>VLOOKUP($B50,第5期!$AN$84:$AY$103,7,0)</f>
        <v/>
      </c>
      <c r="S50" s="66">
        <f>第5期!BA49</f>
        <v/>
      </c>
      <c r="T50" s="67">
        <f>第5期!BS19</f>
        <v/>
      </c>
      <c r="U50" s="68">
        <f>VLOOKUP($B50,第5期!$AN$84:$AY$103,8,0)</f>
        <v/>
      </c>
      <c r="V50" s="68">
        <f>VLOOKUP($B50,第5期!$AN$84:$AY$103,7,0)</f>
        <v/>
      </c>
      <c r="W50" s="66">
        <f>第5期!BB49</f>
        <v/>
      </c>
      <c r="X50" s="67">
        <f>第5期!BT19</f>
        <v/>
      </c>
      <c r="Y50" s="68">
        <f>VLOOKUP($B50,第5期!$AN$84:$AY$103,8,0)</f>
        <v/>
      </c>
      <c r="Z50" s="68">
        <f>VLOOKUP($B50,第5期!$AN$84:$AY$103,7,0)</f>
        <v/>
      </c>
      <c r="AA50" s="66">
        <f>第5期!BC49</f>
        <v/>
      </c>
      <c r="AB50" s="67">
        <f>第5期!BU19</f>
        <v/>
      </c>
      <c r="AC50" s="68">
        <f>VLOOKUP($B50,第5期!$AN$84:$AY$103,8,0)</f>
        <v/>
      </c>
      <c r="AD50" s="68">
        <f>VLOOKUP($B50,第5期!$AN$84:$AY$103,7,0)</f>
        <v/>
      </c>
      <c r="AE50" s="66">
        <f>第5期!BD49</f>
        <v/>
      </c>
      <c r="AF50" s="67">
        <f>第5期!BV19</f>
        <v/>
      </c>
      <c r="AG50" s="68">
        <f>VLOOKUP($B50,第5期!$AN$84:$AY$103,8,0)</f>
        <v/>
      </c>
      <c r="AH50" s="68">
        <f>VLOOKUP($B50,第5期!$AN$84:$AY$103,7,0)</f>
        <v/>
      </c>
    </row>
    <row r="51">
      <c r="B51" s="1161">
        <f>B16</f>
        <v/>
      </c>
      <c r="C51" s="66">
        <f>第5期!AW50</f>
        <v/>
      </c>
      <c r="D51" s="67">
        <f>第5期!BO20</f>
        <v/>
      </c>
      <c r="E51" s="68">
        <f>VLOOKUP($B51,第5期!$AN$84:$AY$103,8,0)</f>
        <v/>
      </c>
      <c r="F51" s="68">
        <f>VLOOKUP($B51,第5期!$AN$84:$AY$103,7,0)</f>
        <v/>
      </c>
      <c r="G51" s="66">
        <f>第5期!AX50</f>
        <v/>
      </c>
      <c r="H51" s="67">
        <f>第5期!BP20</f>
        <v/>
      </c>
      <c r="I51" s="68">
        <f>VLOOKUP($B51,第5期!$AN$84:$AY$103,8,0)</f>
        <v/>
      </c>
      <c r="J51" s="68">
        <f>VLOOKUP($B51,第5期!$AN$84:$AY$103,7,0)</f>
        <v/>
      </c>
      <c r="K51" s="66">
        <f>第5期!AY50</f>
        <v/>
      </c>
      <c r="L51" s="67">
        <f>第5期!BQ20</f>
        <v/>
      </c>
      <c r="M51" s="68">
        <f>VLOOKUP($B51,第5期!$AN$84:$AY$103,8,0)</f>
        <v/>
      </c>
      <c r="N51" s="68">
        <f>VLOOKUP($B51,第5期!$AN$84:$AY$103,7,0)</f>
        <v/>
      </c>
      <c r="O51" s="66">
        <f>第5期!AZ50</f>
        <v/>
      </c>
      <c r="P51" s="67">
        <f>第5期!BR20</f>
        <v/>
      </c>
      <c r="Q51" s="68">
        <f>VLOOKUP($B51,第5期!$AN$84:$AY$103,8,0)</f>
        <v/>
      </c>
      <c r="R51" s="68">
        <f>VLOOKUP($B51,第5期!$AN$84:$AY$103,7,0)</f>
        <v/>
      </c>
      <c r="S51" s="66">
        <f>第5期!BA50</f>
        <v/>
      </c>
      <c r="T51" s="67">
        <f>第5期!BS20</f>
        <v/>
      </c>
      <c r="U51" s="68">
        <f>VLOOKUP($B51,第5期!$AN$84:$AY$103,8,0)</f>
        <v/>
      </c>
      <c r="V51" s="68">
        <f>VLOOKUP($B51,第5期!$AN$84:$AY$103,7,0)</f>
        <v/>
      </c>
      <c r="W51" s="66">
        <f>第5期!BB50</f>
        <v/>
      </c>
      <c r="X51" s="67">
        <f>第5期!BT20</f>
        <v/>
      </c>
      <c r="Y51" s="68">
        <f>VLOOKUP($B51,第5期!$AN$84:$AY$103,8,0)</f>
        <v/>
      </c>
      <c r="Z51" s="68">
        <f>VLOOKUP($B51,第5期!$AN$84:$AY$103,7,0)</f>
        <v/>
      </c>
      <c r="AA51" s="66">
        <f>第5期!BC50</f>
        <v/>
      </c>
      <c r="AB51" s="67">
        <f>第5期!BU20</f>
        <v/>
      </c>
      <c r="AC51" s="68">
        <f>VLOOKUP($B51,第5期!$AN$84:$AY$103,8,0)</f>
        <v/>
      </c>
      <c r="AD51" s="68">
        <f>VLOOKUP($B51,第5期!$AN$84:$AY$103,7,0)</f>
        <v/>
      </c>
      <c r="AE51" s="66">
        <f>第5期!BD50</f>
        <v/>
      </c>
      <c r="AF51" s="67">
        <f>第5期!BV20</f>
        <v/>
      </c>
      <c r="AG51" s="68">
        <f>VLOOKUP($B51,第5期!$AN$84:$AY$103,8,0)</f>
        <v/>
      </c>
      <c r="AH51" s="68">
        <f>VLOOKUP($B51,第5期!$AN$84:$AY$103,7,0)</f>
        <v/>
      </c>
    </row>
    <row r="52">
      <c r="B52" s="1161">
        <f>B17</f>
        <v/>
      </c>
      <c r="C52" s="66">
        <f>第5期!AW51</f>
        <v/>
      </c>
      <c r="D52" s="67">
        <f>第5期!BO21</f>
        <v/>
      </c>
      <c r="E52" s="68">
        <f>VLOOKUP($B52,第5期!$AN$84:$AY$103,8,0)</f>
        <v/>
      </c>
      <c r="F52" s="68">
        <f>VLOOKUP($B52,第5期!$AN$84:$AY$103,7,0)</f>
        <v/>
      </c>
      <c r="G52" s="66">
        <f>第5期!AX51</f>
        <v/>
      </c>
      <c r="H52" s="67">
        <f>第5期!BP21</f>
        <v/>
      </c>
      <c r="I52" s="68">
        <f>VLOOKUP($B52,第5期!$AN$84:$AY$103,8,0)</f>
        <v/>
      </c>
      <c r="J52" s="68">
        <f>VLOOKUP($B52,第5期!$AN$84:$AY$103,7,0)</f>
        <v/>
      </c>
      <c r="K52" s="66">
        <f>第5期!AY51</f>
        <v/>
      </c>
      <c r="L52" s="67">
        <f>第5期!BQ21</f>
        <v/>
      </c>
      <c r="M52" s="68">
        <f>VLOOKUP($B52,第5期!$AN$84:$AY$103,8,0)</f>
        <v/>
      </c>
      <c r="N52" s="68">
        <f>VLOOKUP($B52,第5期!$AN$84:$AY$103,7,0)</f>
        <v/>
      </c>
      <c r="O52" s="66">
        <f>第5期!AZ51</f>
        <v/>
      </c>
      <c r="P52" s="67">
        <f>第5期!BR21</f>
        <v/>
      </c>
      <c r="Q52" s="68">
        <f>VLOOKUP($B52,第5期!$AN$84:$AY$103,8,0)</f>
        <v/>
      </c>
      <c r="R52" s="68">
        <f>VLOOKUP($B52,第5期!$AN$84:$AY$103,7,0)</f>
        <v/>
      </c>
      <c r="S52" s="66">
        <f>第5期!BA51</f>
        <v/>
      </c>
      <c r="T52" s="67">
        <f>第5期!BS21</f>
        <v/>
      </c>
      <c r="U52" s="68">
        <f>VLOOKUP($B52,第5期!$AN$84:$AY$103,8,0)</f>
        <v/>
      </c>
      <c r="V52" s="68">
        <f>VLOOKUP($B52,第5期!$AN$84:$AY$103,7,0)</f>
        <v/>
      </c>
      <c r="W52" s="66">
        <f>第5期!BB51</f>
        <v/>
      </c>
      <c r="X52" s="67">
        <f>第5期!BT21</f>
        <v/>
      </c>
      <c r="Y52" s="68">
        <f>VLOOKUP($B52,第5期!$AN$84:$AY$103,8,0)</f>
        <v/>
      </c>
      <c r="Z52" s="68">
        <f>VLOOKUP($B52,第5期!$AN$84:$AY$103,7,0)</f>
        <v/>
      </c>
      <c r="AA52" s="66">
        <f>第5期!BC51</f>
        <v/>
      </c>
      <c r="AB52" s="67">
        <f>第5期!BU21</f>
        <v/>
      </c>
      <c r="AC52" s="68">
        <f>VLOOKUP($B52,第5期!$AN$84:$AY$103,8,0)</f>
        <v/>
      </c>
      <c r="AD52" s="68">
        <f>VLOOKUP($B52,第5期!$AN$84:$AY$103,7,0)</f>
        <v/>
      </c>
      <c r="AE52" s="66">
        <f>第5期!BD51</f>
        <v/>
      </c>
      <c r="AF52" s="67">
        <f>第5期!BV21</f>
        <v/>
      </c>
      <c r="AG52" s="68">
        <f>VLOOKUP($B52,第5期!$AN$84:$AY$103,8,0)</f>
        <v/>
      </c>
      <c r="AH52" s="68">
        <f>VLOOKUP($B52,第5期!$AN$84:$AY$103,7,0)</f>
        <v/>
      </c>
    </row>
    <row r="53">
      <c r="B53" s="1161">
        <f>B18</f>
        <v/>
      </c>
      <c r="C53" s="66">
        <f>第5期!AW52</f>
        <v/>
      </c>
      <c r="D53" s="67">
        <f>第5期!BO22</f>
        <v/>
      </c>
      <c r="E53" s="68">
        <f>VLOOKUP($B53,第5期!$AN$84:$AY$103,8,0)</f>
        <v/>
      </c>
      <c r="F53" s="68">
        <f>VLOOKUP($B53,第5期!$AN$84:$AY$103,7,0)</f>
        <v/>
      </c>
      <c r="G53" s="66">
        <f>第5期!AX52</f>
        <v/>
      </c>
      <c r="H53" s="67">
        <f>第5期!BP22</f>
        <v/>
      </c>
      <c r="I53" s="68">
        <f>VLOOKUP($B53,第5期!$AN$84:$AY$103,8,0)</f>
        <v/>
      </c>
      <c r="J53" s="68">
        <f>VLOOKUP($B53,第5期!$AN$84:$AY$103,7,0)</f>
        <v/>
      </c>
      <c r="K53" s="66">
        <f>第5期!AY52</f>
        <v/>
      </c>
      <c r="L53" s="67">
        <f>第5期!BQ22</f>
        <v/>
      </c>
      <c r="M53" s="68">
        <f>VLOOKUP($B53,第5期!$AN$84:$AY$103,8,0)</f>
        <v/>
      </c>
      <c r="N53" s="68">
        <f>VLOOKUP($B53,第5期!$AN$84:$AY$103,7,0)</f>
        <v/>
      </c>
      <c r="O53" s="66">
        <f>第5期!AZ52</f>
        <v/>
      </c>
      <c r="P53" s="67">
        <f>第5期!BR22</f>
        <v/>
      </c>
      <c r="Q53" s="68">
        <f>VLOOKUP($B53,第5期!$AN$84:$AY$103,8,0)</f>
        <v/>
      </c>
      <c r="R53" s="68">
        <f>VLOOKUP($B53,第5期!$AN$84:$AY$103,7,0)</f>
        <v/>
      </c>
      <c r="S53" s="66">
        <f>第5期!BA52</f>
        <v/>
      </c>
      <c r="T53" s="67">
        <f>第5期!BS22</f>
        <v/>
      </c>
      <c r="U53" s="68">
        <f>VLOOKUP($B53,第5期!$AN$84:$AY$103,8,0)</f>
        <v/>
      </c>
      <c r="V53" s="68">
        <f>VLOOKUP($B53,第5期!$AN$84:$AY$103,7,0)</f>
        <v/>
      </c>
      <c r="W53" s="66">
        <f>第5期!BB52</f>
        <v/>
      </c>
      <c r="X53" s="67">
        <f>第5期!BT22</f>
        <v/>
      </c>
      <c r="Y53" s="68">
        <f>VLOOKUP($B53,第5期!$AN$84:$AY$103,8,0)</f>
        <v/>
      </c>
      <c r="Z53" s="68">
        <f>VLOOKUP($B53,第5期!$AN$84:$AY$103,7,0)</f>
        <v/>
      </c>
      <c r="AA53" s="66">
        <f>第5期!BC52</f>
        <v/>
      </c>
      <c r="AB53" s="67">
        <f>第5期!BU22</f>
        <v/>
      </c>
      <c r="AC53" s="68">
        <f>VLOOKUP($B53,第5期!$AN$84:$AY$103,8,0)</f>
        <v/>
      </c>
      <c r="AD53" s="68">
        <f>VLOOKUP($B53,第5期!$AN$84:$AY$103,7,0)</f>
        <v/>
      </c>
      <c r="AE53" s="66">
        <f>第5期!BD52</f>
        <v/>
      </c>
      <c r="AF53" s="67">
        <f>第5期!BV22</f>
        <v/>
      </c>
      <c r="AG53" s="68">
        <f>VLOOKUP($B53,第5期!$AN$84:$AY$103,8,0)</f>
        <v/>
      </c>
      <c r="AH53" s="68">
        <f>VLOOKUP($B53,第5期!$AN$84:$AY$103,7,0)</f>
        <v/>
      </c>
    </row>
    <row r="54">
      <c r="B54" s="1161">
        <f>B19</f>
        <v/>
      </c>
      <c r="C54" s="66">
        <f>第5期!AW53</f>
        <v/>
      </c>
      <c r="D54" s="67">
        <f>第5期!BO23</f>
        <v/>
      </c>
      <c r="E54" s="68">
        <f>VLOOKUP($B54,第5期!$AN$84:$AY$103,8,0)</f>
        <v/>
      </c>
      <c r="F54" s="68">
        <f>VLOOKUP($B54,第5期!$AN$84:$AY$103,7,0)</f>
        <v/>
      </c>
      <c r="G54" s="66">
        <f>第5期!AX53</f>
        <v/>
      </c>
      <c r="H54" s="67">
        <f>第5期!BP23</f>
        <v/>
      </c>
      <c r="I54" s="68">
        <f>VLOOKUP($B54,第5期!$AN$84:$AY$103,8,0)</f>
        <v/>
      </c>
      <c r="J54" s="68">
        <f>VLOOKUP($B54,第5期!$AN$84:$AY$103,7,0)</f>
        <v/>
      </c>
      <c r="K54" s="66">
        <f>第5期!AY53</f>
        <v/>
      </c>
      <c r="L54" s="67">
        <f>第5期!BQ23</f>
        <v/>
      </c>
      <c r="M54" s="68">
        <f>VLOOKUP($B54,第5期!$AN$84:$AY$103,8,0)</f>
        <v/>
      </c>
      <c r="N54" s="68">
        <f>VLOOKUP($B54,第5期!$AN$84:$AY$103,7,0)</f>
        <v/>
      </c>
      <c r="O54" s="66">
        <f>第5期!AZ53</f>
        <v/>
      </c>
      <c r="P54" s="67">
        <f>第5期!BR23</f>
        <v/>
      </c>
      <c r="Q54" s="68">
        <f>VLOOKUP($B54,第5期!$AN$84:$AY$103,8,0)</f>
        <v/>
      </c>
      <c r="R54" s="68">
        <f>VLOOKUP($B54,第5期!$AN$84:$AY$103,7,0)</f>
        <v/>
      </c>
      <c r="S54" s="66">
        <f>第5期!BA53</f>
        <v/>
      </c>
      <c r="T54" s="67">
        <f>第5期!BS23</f>
        <v/>
      </c>
      <c r="U54" s="68">
        <f>VLOOKUP($B54,第5期!$AN$84:$AY$103,8,0)</f>
        <v/>
      </c>
      <c r="V54" s="68">
        <f>VLOOKUP($B54,第5期!$AN$84:$AY$103,7,0)</f>
        <v/>
      </c>
      <c r="W54" s="66">
        <f>第5期!BB53</f>
        <v/>
      </c>
      <c r="X54" s="67">
        <f>第5期!BT23</f>
        <v/>
      </c>
      <c r="Y54" s="68">
        <f>VLOOKUP($B54,第5期!$AN$84:$AY$103,8,0)</f>
        <v/>
      </c>
      <c r="Z54" s="68">
        <f>VLOOKUP($B54,第5期!$AN$84:$AY$103,7,0)</f>
        <v/>
      </c>
      <c r="AA54" s="66">
        <f>第5期!BC53</f>
        <v/>
      </c>
      <c r="AB54" s="67">
        <f>第5期!BU23</f>
        <v/>
      </c>
      <c r="AC54" s="68">
        <f>VLOOKUP($B54,第5期!$AN$84:$AY$103,8,0)</f>
        <v/>
      </c>
      <c r="AD54" s="68">
        <f>VLOOKUP($B54,第5期!$AN$84:$AY$103,7,0)</f>
        <v/>
      </c>
      <c r="AE54" s="66">
        <f>第5期!BD53</f>
        <v/>
      </c>
      <c r="AF54" s="67">
        <f>第5期!BV23</f>
        <v/>
      </c>
      <c r="AG54" s="68">
        <f>VLOOKUP($B54,第5期!$AN$84:$AY$103,8,0)</f>
        <v/>
      </c>
      <c r="AH54" s="68">
        <f>VLOOKUP($B54,第5期!$AN$84:$AY$103,7,0)</f>
        <v/>
      </c>
    </row>
    <row r="55">
      <c r="B55" s="1161">
        <f>B20</f>
        <v/>
      </c>
      <c r="C55" s="66">
        <f>第5期!AW54</f>
        <v/>
      </c>
      <c r="D55" s="67">
        <f>第5期!BO24</f>
        <v/>
      </c>
      <c r="E55" s="68">
        <f>VLOOKUP($B55,第5期!$AN$84:$AY$103,8,0)</f>
        <v/>
      </c>
      <c r="F55" s="68">
        <f>VLOOKUP($B55,第5期!$AN$84:$AY$103,7,0)</f>
        <v/>
      </c>
      <c r="G55" s="66">
        <f>第5期!AX54</f>
        <v/>
      </c>
      <c r="H55" s="67">
        <f>第5期!BP24</f>
        <v/>
      </c>
      <c r="I55" s="68">
        <f>VLOOKUP($B55,第5期!$AN$84:$AY$103,8,0)</f>
        <v/>
      </c>
      <c r="J55" s="68">
        <f>VLOOKUP($B55,第5期!$AN$84:$AY$103,7,0)</f>
        <v/>
      </c>
      <c r="K55" s="66">
        <f>第5期!AY54</f>
        <v/>
      </c>
      <c r="L55" s="67">
        <f>第5期!BQ24</f>
        <v/>
      </c>
      <c r="M55" s="68">
        <f>VLOOKUP($B55,第5期!$AN$84:$AY$103,8,0)</f>
        <v/>
      </c>
      <c r="N55" s="68">
        <f>VLOOKUP($B55,第5期!$AN$84:$AY$103,7,0)</f>
        <v/>
      </c>
      <c r="O55" s="66">
        <f>第5期!AZ54</f>
        <v/>
      </c>
      <c r="P55" s="67">
        <f>第5期!BR24</f>
        <v/>
      </c>
      <c r="Q55" s="68">
        <f>VLOOKUP($B55,第5期!$AN$84:$AY$103,8,0)</f>
        <v/>
      </c>
      <c r="R55" s="68">
        <f>VLOOKUP($B55,第5期!$AN$84:$AY$103,7,0)</f>
        <v/>
      </c>
      <c r="S55" s="66">
        <f>第5期!BA54</f>
        <v/>
      </c>
      <c r="T55" s="67">
        <f>第5期!BS24</f>
        <v/>
      </c>
      <c r="U55" s="68">
        <f>VLOOKUP($B55,第5期!$AN$84:$AY$103,8,0)</f>
        <v/>
      </c>
      <c r="V55" s="68">
        <f>VLOOKUP($B55,第5期!$AN$84:$AY$103,7,0)</f>
        <v/>
      </c>
      <c r="W55" s="66">
        <f>第5期!BB54</f>
        <v/>
      </c>
      <c r="X55" s="67">
        <f>第5期!BT24</f>
        <v/>
      </c>
      <c r="Y55" s="68">
        <f>VLOOKUP($B55,第5期!$AN$84:$AY$103,8,0)</f>
        <v/>
      </c>
      <c r="Z55" s="68">
        <f>VLOOKUP($B55,第5期!$AN$84:$AY$103,7,0)</f>
        <v/>
      </c>
      <c r="AA55" s="66">
        <f>第5期!BC54</f>
        <v/>
      </c>
      <c r="AB55" s="67">
        <f>第5期!BU24</f>
        <v/>
      </c>
      <c r="AC55" s="68">
        <f>VLOOKUP($B55,第5期!$AN$84:$AY$103,8,0)</f>
        <v/>
      </c>
      <c r="AD55" s="68">
        <f>VLOOKUP($B55,第5期!$AN$84:$AY$103,7,0)</f>
        <v/>
      </c>
      <c r="AE55" s="66">
        <f>第5期!BD54</f>
        <v/>
      </c>
      <c r="AF55" s="67">
        <f>第5期!BV24</f>
        <v/>
      </c>
      <c r="AG55" s="68">
        <f>VLOOKUP($B55,第5期!$AN$84:$AY$103,8,0)</f>
        <v/>
      </c>
      <c r="AH55" s="68">
        <f>VLOOKUP($B55,第5期!$AN$84:$AY$103,7,0)</f>
        <v/>
      </c>
    </row>
    <row r="56">
      <c r="B56" s="69">
        <f>B21</f>
        <v/>
      </c>
      <c r="C56" s="70">
        <f>第5期!AW55</f>
        <v/>
      </c>
      <c r="D56" s="71">
        <f>第5期!BO25</f>
        <v/>
      </c>
      <c r="E56" s="68">
        <f>VLOOKUP($B56,第5期!$AN$84:$AY$103,8,0)</f>
        <v/>
      </c>
      <c r="F56" s="68">
        <f>VLOOKUP($B56,第5期!$AN$84:$AY$103,7,0)</f>
        <v/>
      </c>
      <c r="G56" s="70">
        <f>第5期!AX55</f>
        <v/>
      </c>
      <c r="H56" s="71">
        <f>第5期!BP25</f>
        <v/>
      </c>
      <c r="I56" s="68">
        <f>VLOOKUP($B56,第5期!$AN$84:$AY$103,8,0)</f>
        <v/>
      </c>
      <c r="J56" s="68">
        <f>VLOOKUP($B56,第5期!$AN$84:$AY$103,7,0)</f>
        <v/>
      </c>
      <c r="K56" s="70">
        <f>第5期!AY55</f>
        <v/>
      </c>
      <c r="L56" s="71">
        <f>第5期!BQ25</f>
        <v/>
      </c>
      <c r="M56" s="68">
        <f>VLOOKUP($B56,第5期!$AN$84:$AY$103,8,0)</f>
        <v/>
      </c>
      <c r="N56" s="68">
        <f>VLOOKUP($B56,第5期!$AN$84:$AY$103,7,0)</f>
        <v/>
      </c>
      <c r="O56" s="70">
        <f>第5期!AZ55</f>
        <v/>
      </c>
      <c r="P56" s="71">
        <f>第5期!BR25</f>
        <v/>
      </c>
      <c r="Q56" s="68">
        <f>VLOOKUP($B56,第5期!$AN$84:$AY$103,8,0)</f>
        <v/>
      </c>
      <c r="R56" s="68">
        <f>VLOOKUP($B56,第5期!$AN$84:$AY$103,7,0)</f>
        <v/>
      </c>
      <c r="S56" s="70">
        <f>第5期!BA55</f>
        <v/>
      </c>
      <c r="T56" s="71">
        <f>第5期!BS25</f>
        <v/>
      </c>
      <c r="U56" s="68">
        <f>VLOOKUP($B56,第5期!$AN$84:$AY$103,8,0)</f>
        <v/>
      </c>
      <c r="V56" s="68">
        <f>VLOOKUP($B56,第5期!$AN$84:$AY$103,7,0)</f>
        <v/>
      </c>
      <c r="W56" s="70">
        <f>第5期!BB55</f>
        <v/>
      </c>
      <c r="X56" s="71">
        <f>第5期!BT25</f>
        <v/>
      </c>
      <c r="Y56" s="68">
        <f>VLOOKUP($B56,第5期!$AN$84:$AY$103,8,0)</f>
        <v/>
      </c>
      <c r="Z56" s="68">
        <f>VLOOKUP($B56,第5期!$AN$84:$AY$103,7,0)</f>
        <v/>
      </c>
      <c r="AA56" s="70">
        <f>第5期!BC55</f>
        <v/>
      </c>
      <c r="AB56" s="71">
        <f>第5期!BU25</f>
        <v/>
      </c>
      <c r="AC56" s="68">
        <f>VLOOKUP($B56,第5期!$AN$84:$AY$103,8,0)</f>
        <v/>
      </c>
      <c r="AD56" s="68">
        <f>VLOOKUP($B56,第5期!$AN$84:$AY$103,7,0)</f>
        <v/>
      </c>
      <c r="AE56" s="70">
        <f>第5期!BD55</f>
        <v/>
      </c>
      <c r="AF56" s="71">
        <f>第5期!BV25</f>
        <v/>
      </c>
      <c r="AG56" s="68">
        <f>VLOOKUP($B56,第5期!$AN$84:$AY$103,8,0)</f>
        <v/>
      </c>
      <c r="AH56" s="68">
        <f>VLOOKUP($B56,第5期!$AN$84:$AY$103,7,0)</f>
        <v/>
      </c>
    </row>
    <row r="57">
      <c r="B57" s="1161">
        <f>B22</f>
        <v/>
      </c>
      <c r="C57" s="66">
        <f>第5期!AW56</f>
        <v/>
      </c>
      <c r="D57" s="67">
        <f>第5期!BO26</f>
        <v/>
      </c>
      <c r="E57" s="68">
        <f>VLOOKUP($B57,第5期!$AN$84:$AY$103,8,0)</f>
        <v/>
      </c>
      <c r="F57" s="68">
        <f>VLOOKUP($B57,第5期!$AN$84:$AY$103,7,0)</f>
        <v/>
      </c>
      <c r="G57" s="66">
        <f>第5期!AX56</f>
        <v/>
      </c>
      <c r="H57" s="67">
        <f>第5期!BP26</f>
        <v/>
      </c>
      <c r="I57" s="68">
        <f>VLOOKUP($B57,第5期!$AN$84:$AY$103,8,0)</f>
        <v/>
      </c>
      <c r="J57" s="68">
        <f>VLOOKUP($B57,第5期!$AN$84:$AY$103,7,0)</f>
        <v/>
      </c>
      <c r="K57" s="66">
        <f>第5期!AY56</f>
        <v/>
      </c>
      <c r="L57" s="67">
        <f>第5期!BQ26</f>
        <v/>
      </c>
      <c r="M57" s="68">
        <f>VLOOKUP($B57,第5期!$AN$84:$AY$103,8,0)</f>
        <v/>
      </c>
      <c r="N57" s="68">
        <f>VLOOKUP($B57,第5期!$AN$84:$AY$103,7,0)</f>
        <v/>
      </c>
      <c r="O57" s="66">
        <f>第5期!AZ56</f>
        <v/>
      </c>
      <c r="P57" s="67">
        <f>第5期!BR26</f>
        <v/>
      </c>
      <c r="Q57" s="68">
        <f>VLOOKUP($B57,第5期!$AN$84:$AY$103,8,0)</f>
        <v/>
      </c>
      <c r="R57" s="68">
        <f>VLOOKUP($B57,第5期!$AN$84:$AY$103,7,0)</f>
        <v/>
      </c>
      <c r="S57" s="66">
        <f>第5期!BA56</f>
        <v/>
      </c>
      <c r="T57" s="67">
        <f>第5期!BS26</f>
        <v/>
      </c>
      <c r="U57" s="68">
        <f>VLOOKUP($B57,第5期!$AN$84:$AY$103,8,0)</f>
        <v/>
      </c>
      <c r="V57" s="68">
        <f>VLOOKUP($B57,第5期!$AN$84:$AY$103,7,0)</f>
        <v/>
      </c>
      <c r="W57" s="66">
        <f>第5期!BB56</f>
        <v/>
      </c>
      <c r="X57" s="67">
        <f>第5期!BT26</f>
        <v/>
      </c>
      <c r="Y57" s="68">
        <f>VLOOKUP($B57,第5期!$AN$84:$AY$103,8,0)</f>
        <v/>
      </c>
      <c r="Z57" s="68">
        <f>VLOOKUP($B57,第5期!$AN$84:$AY$103,7,0)</f>
        <v/>
      </c>
      <c r="AA57" s="66">
        <f>第5期!BC56</f>
        <v/>
      </c>
      <c r="AB57" s="67">
        <f>第5期!BU26</f>
        <v/>
      </c>
      <c r="AC57" s="68">
        <f>VLOOKUP($B57,第5期!$AN$84:$AY$103,8,0)</f>
        <v/>
      </c>
      <c r="AD57" s="68">
        <f>VLOOKUP($B57,第5期!$AN$84:$AY$103,7,0)</f>
        <v/>
      </c>
      <c r="AE57" s="66">
        <f>第5期!BD56</f>
        <v/>
      </c>
      <c r="AF57" s="67">
        <f>第5期!BV26</f>
        <v/>
      </c>
      <c r="AG57" s="68">
        <f>VLOOKUP($B57,第5期!$AN$84:$AY$103,8,0)</f>
        <v/>
      </c>
      <c r="AH57" s="68">
        <f>VLOOKUP($B57,第5期!$AN$84:$AY$103,7,0)</f>
        <v/>
      </c>
    </row>
    <row r="58">
      <c r="B58" s="1488" t="inlineStr">
        <is>
          <t>需求</t>
        </is>
      </c>
      <c r="C58" s="72" t="inlineStr">
        <is>
          <t>平均需求</t>
        </is>
      </c>
      <c r="D58" s="73" t="inlineStr">
        <is>
          <t>最大需求</t>
        </is>
      </c>
      <c r="E58" s="74" t="n"/>
      <c r="F58" s="74" t="n"/>
      <c r="G58" s="75" t="inlineStr">
        <is>
          <t>平均需求</t>
        </is>
      </c>
      <c r="H58" s="73" t="inlineStr">
        <is>
          <t>最大需求</t>
        </is>
      </c>
      <c r="I58" s="74" t="n"/>
      <c r="J58" s="74" t="n"/>
      <c r="K58" s="75" t="inlineStr">
        <is>
          <t>平均需求</t>
        </is>
      </c>
      <c r="L58" s="73" t="inlineStr">
        <is>
          <t>最大需求</t>
        </is>
      </c>
      <c r="M58" s="74" t="n"/>
      <c r="N58" s="74" t="n"/>
      <c r="O58" s="75" t="inlineStr">
        <is>
          <t>平均需求</t>
        </is>
      </c>
      <c r="P58" s="73" t="inlineStr">
        <is>
          <t>最大需求</t>
        </is>
      </c>
      <c r="Q58" s="74" t="n"/>
      <c r="R58" s="74" t="n"/>
      <c r="S58" s="75" t="inlineStr">
        <is>
          <t>平均需求</t>
        </is>
      </c>
      <c r="T58" s="73" t="inlineStr">
        <is>
          <t>最大需求</t>
        </is>
      </c>
      <c r="U58" s="74" t="n"/>
      <c r="V58" s="74" t="n"/>
      <c r="W58" s="75" t="inlineStr">
        <is>
          <t>平均需求</t>
        </is>
      </c>
      <c r="X58" s="73" t="inlineStr">
        <is>
          <t>最大需求</t>
        </is>
      </c>
      <c r="Y58" s="74" t="n"/>
      <c r="Z58" s="74" t="n"/>
      <c r="AA58" s="75" t="inlineStr">
        <is>
          <t>平均需求</t>
        </is>
      </c>
      <c r="AB58" s="73" t="inlineStr">
        <is>
          <t>最大需求</t>
        </is>
      </c>
      <c r="AC58" s="74" t="n"/>
      <c r="AD58" s="74" t="n"/>
      <c r="AE58" s="75" t="inlineStr">
        <is>
          <t>平均需求</t>
        </is>
      </c>
      <c r="AF58" s="73" t="inlineStr">
        <is>
          <t>最大需求</t>
        </is>
      </c>
      <c r="AG58" s="74" t="n"/>
    </row>
    <row r="59">
      <c r="B59" s="1489" t="n"/>
      <c r="C59" s="76">
        <f>AVERAGE(D38:D57)</f>
        <v/>
      </c>
      <c r="D59" s="77">
        <f>MAX(D38:D57)</f>
        <v/>
      </c>
      <c r="E59" s="78">
        <f>VLOOKUP(D59,D38:E57,2,0)</f>
        <v/>
      </c>
      <c r="F59" s="79">
        <f>VLOOKUP(D59,D38:F57,3,0)</f>
        <v/>
      </c>
      <c r="G59" s="80">
        <f>AVERAGE(H38:H57)</f>
        <v/>
      </c>
      <c r="H59" s="77">
        <f>MAX(H38:H57)</f>
        <v/>
      </c>
      <c r="I59" s="78">
        <f>VLOOKUP(H59,H38:I57,2,0)</f>
        <v/>
      </c>
      <c r="J59" s="79">
        <f>VLOOKUP(H59,H38:J57,3,0)</f>
        <v/>
      </c>
      <c r="K59" s="80">
        <f>AVERAGE(L38:L57)</f>
        <v/>
      </c>
      <c r="L59" s="77">
        <f>MAX(L38:L57)</f>
        <v/>
      </c>
      <c r="M59" s="78">
        <f>VLOOKUP(L59,L38:M57,2,0)</f>
        <v/>
      </c>
      <c r="N59" s="79">
        <f>VLOOKUP(L59,L38:N57,3,0)</f>
        <v/>
      </c>
      <c r="O59" s="80">
        <f>AVERAGE(P38:P57)</f>
        <v/>
      </c>
      <c r="P59" s="77">
        <f>MAX(P38:P57)</f>
        <v/>
      </c>
      <c r="Q59" s="78">
        <f>VLOOKUP(P59,P38:Q57,2,0)</f>
        <v/>
      </c>
      <c r="R59" s="79">
        <f>VLOOKUP(P59,P38:R57,3,0)</f>
        <v/>
      </c>
      <c r="S59" s="80">
        <f>AVERAGE(T38:T57)</f>
        <v/>
      </c>
      <c r="T59" s="77">
        <f>MAX(T38:T57)</f>
        <v/>
      </c>
      <c r="U59" s="78">
        <f>VLOOKUP(T59,T38:U57,2,0)</f>
        <v/>
      </c>
      <c r="V59" s="79">
        <f>VLOOKUP(T59,T38:V57,3,0)</f>
        <v/>
      </c>
      <c r="W59" s="80">
        <f>AVERAGE(X38:X57)</f>
        <v/>
      </c>
      <c r="X59" s="77">
        <f>MAX(X38:X57)</f>
        <v/>
      </c>
      <c r="Y59" s="78">
        <f>VLOOKUP(X59,X38:Y57,2,0)</f>
        <v/>
      </c>
      <c r="Z59" s="79">
        <f>VLOOKUP(X59,X38:Z57,3,0)</f>
        <v/>
      </c>
      <c r="AA59" s="80">
        <f>AVERAGE(AB38:AB57)</f>
        <v/>
      </c>
      <c r="AB59" s="77">
        <f>MAX(AB38:AB57)</f>
        <v/>
      </c>
      <c r="AC59" s="78">
        <f>VLOOKUP(AB59,AB38:AC57,2,0)</f>
        <v/>
      </c>
      <c r="AD59" s="79">
        <f>VLOOKUP(AB59,AB38:AD57,3,0)</f>
        <v/>
      </c>
      <c r="AE59" s="80">
        <f>AVERAGE(AF38:AF57)</f>
        <v/>
      </c>
      <c r="AF59" s="77">
        <f>MAX(AF38:AF57)</f>
        <v/>
      </c>
      <c r="AG59" s="78">
        <f>VLOOKUP(AF59,AF38:AG57,2,0)</f>
        <v/>
      </c>
      <c r="AH59" s="79">
        <f>VLOOKUP(AF59,AF38:AH57,3,0)</f>
        <v/>
      </c>
    </row>
    <row r="60">
      <c r="B60" s="1486" t="inlineStr">
        <is>
          <t>最大需求价格</t>
        </is>
      </c>
      <c r="C60" s="1487" t="n"/>
      <c r="D60" s="81">
        <f>VLOOKUP(D59,IF({1,0},D38:D57,C38:C57),2,0)</f>
        <v/>
      </c>
      <c r="E60" s="83" t="n"/>
      <c r="F60" s="83" t="n"/>
      <c r="G60" s="83" t="n"/>
      <c r="H60" s="81">
        <f>VLOOKUP(H59,IF({1,0},H38:H57,G38:G57),2,0)</f>
        <v/>
      </c>
      <c r="I60" s="83" t="n"/>
      <c r="J60" s="83" t="n"/>
      <c r="K60" s="83" t="n"/>
      <c r="L60" s="81">
        <f>VLOOKUP(L59,IF({1,0},L38:L57,K38:K57),2,0)</f>
        <v/>
      </c>
      <c r="M60" s="83" t="n"/>
      <c r="N60" s="83" t="n"/>
      <c r="O60" s="83" t="n"/>
      <c r="P60" s="81">
        <f>VLOOKUP(P59,IF({1,0},P38:P57,O38:O57),2,0)</f>
        <v/>
      </c>
      <c r="Q60" s="83" t="n"/>
      <c r="R60" s="83" t="n"/>
      <c r="S60" s="83" t="n"/>
      <c r="T60" s="81">
        <f>VLOOKUP(T59,IF({1,0},T38:T57,S38:S57),2,0)</f>
        <v/>
      </c>
      <c r="U60" s="83" t="n"/>
      <c r="V60" s="83" t="n"/>
      <c r="W60" s="83" t="n"/>
      <c r="X60" s="81">
        <f>VLOOKUP(X59,IF({1,0},X38:X57,W38:W57),2,0)</f>
        <v/>
      </c>
      <c r="Y60" s="83" t="n"/>
      <c r="Z60" s="83" t="n"/>
      <c r="AA60" s="83" t="n"/>
      <c r="AB60" s="81">
        <f>VLOOKUP(AB59,IF({1,0},AB38:AB57,AA38:AA57),2,0)</f>
        <v/>
      </c>
      <c r="AC60" s="83" t="n"/>
      <c r="AD60" s="83" t="n"/>
      <c r="AE60" s="83" t="n"/>
      <c r="AF60" s="81">
        <f>VLOOKUP(AF59,IF({1,0},AF38:AF57,AE38:AE57),2,0)</f>
        <v/>
      </c>
      <c r="AG60" s="83" t="n"/>
      <c r="AH60" s="83" t="n"/>
    </row>
    <row r="61">
      <c r="B61" s="60">
        <f>初始化表!$C$5</f>
        <v/>
      </c>
      <c r="C61" s="60">
        <f>VLOOKUP($B61,$B$38:$AH$57,2,0)</f>
        <v/>
      </c>
      <c r="D61" s="60">
        <f>VLOOKUP($B61,$B$38:$AH$57,3,0)</f>
        <v/>
      </c>
      <c r="E61" s="60">
        <f>VLOOKUP($B61,$B$38:$AH$57,4,0)</f>
        <v/>
      </c>
      <c r="F61" s="60">
        <f>VLOOKUP($B61,$B$38:$AH$57,5,0)</f>
        <v/>
      </c>
      <c r="G61" s="60">
        <f>VLOOKUP($B61,$B$38:$AH$57,6,0)</f>
        <v/>
      </c>
      <c r="H61" s="60">
        <f>VLOOKUP($B61,$B$38:$AH$57,7,0)</f>
        <v/>
      </c>
      <c r="I61" s="60">
        <f>VLOOKUP($B61,$B$38:$AH$57,8,0)</f>
        <v/>
      </c>
      <c r="J61" s="60">
        <f>VLOOKUP($B61,$B$38:$AH$57,9,0)</f>
        <v/>
      </c>
      <c r="K61" s="60">
        <f>VLOOKUP($B61,$B$38:$AH$57,10,0)</f>
        <v/>
      </c>
      <c r="L61" s="60">
        <f>VLOOKUP($B61,$B$38:$AH$57,11,0)</f>
        <v/>
      </c>
      <c r="M61" s="60">
        <f>VLOOKUP($B61,$B$38:$AH$57,12,0)</f>
        <v/>
      </c>
      <c r="N61" s="60">
        <f>VLOOKUP($B61,$B$38:$AH$57,13,0)</f>
        <v/>
      </c>
      <c r="O61" s="60">
        <f>VLOOKUP($B61,$B$38:$AH$57,14,0)</f>
        <v/>
      </c>
      <c r="P61" s="60">
        <f>VLOOKUP($B61,$B$38:$AH$57,15,0)</f>
        <v/>
      </c>
      <c r="Q61" s="60">
        <f>VLOOKUP($B61,$B$38:$AH$57,16,0)</f>
        <v/>
      </c>
      <c r="R61" s="60">
        <f>VLOOKUP($B61,$B$38:$AH$57,17,0)</f>
        <v/>
      </c>
      <c r="S61" s="60">
        <f>VLOOKUP($B61,$B$38:$AH$57,18,0)</f>
        <v/>
      </c>
      <c r="T61" s="60">
        <f>VLOOKUP($B61,$B$38:$AH$57,19,0)</f>
        <v/>
      </c>
      <c r="U61" s="60">
        <f>VLOOKUP($B61,$B$38:$AH$57,20,0)</f>
        <v/>
      </c>
      <c r="V61" s="60">
        <f>VLOOKUP($B61,$B$38:$AH$57,21,0)</f>
        <v/>
      </c>
      <c r="W61" s="60">
        <f>VLOOKUP($B61,$B$38:$AH$57,22,0)</f>
        <v/>
      </c>
      <c r="X61" s="60">
        <f>VLOOKUP($B61,$B$38:$AH$57,23,0)</f>
        <v/>
      </c>
      <c r="Y61" s="60">
        <f>VLOOKUP($B61,$B$38:$AH$57,24,0)</f>
        <v/>
      </c>
      <c r="Z61" s="60">
        <f>VLOOKUP($B61,$B$38:$AH$57,25,0)</f>
        <v/>
      </c>
      <c r="AA61" s="60">
        <f>VLOOKUP($B61,$B$38:$AH$57,26,0)</f>
        <v/>
      </c>
      <c r="AB61" s="60">
        <f>VLOOKUP($B61,$B$38:$AH$57,27,0)</f>
        <v/>
      </c>
      <c r="AC61" s="60">
        <f>VLOOKUP($B61,$B$38:$AH$57,28,0)</f>
        <v/>
      </c>
      <c r="AD61" s="60">
        <f>VLOOKUP($B61,$B$38:$AH$57,29,0)</f>
        <v/>
      </c>
      <c r="AE61" s="60">
        <f>VLOOKUP($B61,$B$38:$AH$57,30,0)</f>
        <v/>
      </c>
      <c r="AF61" s="60">
        <f>VLOOKUP($B61,$B$38:$AH$57,31,0)</f>
        <v/>
      </c>
      <c r="AG61" s="60">
        <f>VLOOKUP($B61,$B$38:$AH$57,32,0)</f>
        <v/>
      </c>
      <c r="AH61" s="60">
        <f>VLOOKUP($B61,$B$38:$AH$57,33,0)</f>
        <v/>
      </c>
    </row>
    <row r="62">
      <c r="B62" s="1484" t="inlineStr">
        <is>
          <t>价格</t>
        </is>
      </c>
      <c r="C62" s="72" t="inlineStr">
        <is>
          <t>平均价格</t>
        </is>
      </c>
      <c r="D62" s="73" t="inlineStr">
        <is>
          <t>最大价格</t>
        </is>
      </c>
      <c r="G62" s="75" t="inlineStr">
        <is>
          <t>平均价格</t>
        </is>
      </c>
      <c r="H62" s="73" t="inlineStr">
        <is>
          <t>最大价格</t>
        </is>
      </c>
      <c r="K62" s="75" t="inlineStr">
        <is>
          <t>平均价格</t>
        </is>
      </c>
      <c r="L62" s="73" t="inlineStr">
        <is>
          <t>最大价格</t>
        </is>
      </c>
      <c r="O62" s="75" t="inlineStr">
        <is>
          <t>平均价格</t>
        </is>
      </c>
      <c r="P62" s="73" t="inlineStr">
        <is>
          <t>最大价格</t>
        </is>
      </c>
      <c r="S62" s="75" t="inlineStr">
        <is>
          <t>平均价格</t>
        </is>
      </c>
      <c r="T62" s="73" t="inlineStr">
        <is>
          <t>最大价格</t>
        </is>
      </c>
      <c r="W62" s="75" t="inlineStr">
        <is>
          <t>平均价格</t>
        </is>
      </c>
      <c r="X62" s="73" t="inlineStr">
        <is>
          <t>最大价格</t>
        </is>
      </c>
      <c r="AA62" s="75" t="inlineStr">
        <is>
          <t>平均价格</t>
        </is>
      </c>
      <c r="AB62" s="73" t="inlineStr">
        <is>
          <t>最大价格</t>
        </is>
      </c>
      <c r="AE62" s="75" t="inlineStr">
        <is>
          <t>平均价格</t>
        </is>
      </c>
      <c r="AF62" s="73" t="inlineStr">
        <is>
          <t>最大价格</t>
        </is>
      </c>
    </row>
    <row r="63">
      <c r="B63" s="1485" t="n"/>
      <c r="C63" s="76">
        <f>AVERAGE(C38:C57)</f>
        <v/>
      </c>
      <c r="D63" s="77">
        <f>MAX(C38:C57)</f>
        <v/>
      </c>
      <c r="E63" s="78">
        <f>VLOOKUP(D63,C38:F57,3,0)</f>
        <v/>
      </c>
      <c r="F63" s="79">
        <f>VLOOKUP(D63,C38:F57,4,0)</f>
        <v/>
      </c>
      <c r="G63" s="80">
        <f>AVERAGE(G38:G57)</f>
        <v/>
      </c>
      <c r="H63" s="77">
        <f>MAX(G38:G57)</f>
        <v/>
      </c>
      <c r="I63" s="78">
        <f>VLOOKUP(H63,G38:J57,3,0)</f>
        <v/>
      </c>
      <c r="J63" s="79">
        <f>VLOOKUP(H63,G38:J57,4,0)</f>
        <v/>
      </c>
      <c r="K63" s="80">
        <f>AVERAGE(K38:K57)</f>
        <v/>
      </c>
      <c r="L63" s="77">
        <f>MAX(K38:K57)</f>
        <v/>
      </c>
      <c r="M63" s="78">
        <f>VLOOKUP(L63,K38:N57,3,0)</f>
        <v/>
      </c>
      <c r="N63" s="79">
        <f>VLOOKUP(L63,K38:N57,4,0)</f>
        <v/>
      </c>
      <c r="O63" s="80">
        <f>AVERAGE(O38:O57)</f>
        <v/>
      </c>
      <c r="P63" s="77">
        <f>MAX(O38:O57)</f>
        <v/>
      </c>
      <c r="Q63" s="78">
        <f>VLOOKUP(P63,O38:R57,3,0)</f>
        <v/>
      </c>
      <c r="R63" s="79">
        <f>VLOOKUP(P63,O38:R57,4,0)</f>
        <v/>
      </c>
      <c r="S63" s="80">
        <f>AVERAGE(S38:S57)</f>
        <v/>
      </c>
      <c r="T63" s="77">
        <f>MAX(S38:S57)</f>
        <v/>
      </c>
      <c r="U63" s="78">
        <f>VLOOKUP(T63,S38:V57,3,0)</f>
        <v/>
      </c>
      <c r="V63" s="79">
        <f>VLOOKUP(T63,S38:V57,4,0)</f>
        <v/>
      </c>
      <c r="W63" s="80">
        <f>AVERAGE(W38:W57)</f>
        <v/>
      </c>
      <c r="X63" s="77">
        <f>MAX(W38:W57)</f>
        <v/>
      </c>
      <c r="Y63" s="78">
        <f>VLOOKUP(X63,W38:Z57,3,0)</f>
        <v/>
      </c>
      <c r="Z63" s="79">
        <f>VLOOKUP(X63,W38:Z57,4,0)</f>
        <v/>
      </c>
      <c r="AA63" s="80">
        <f>AVERAGE(AA38:AA57)</f>
        <v/>
      </c>
      <c r="AB63" s="77">
        <f>MAX(AA38:AA57)</f>
        <v/>
      </c>
      <c r="AC63" s="78">
        <f>VLOOKUP(AB63,AA38:AD57,3,0)</f>
        <v/>
      </c>
      <c r="AD63" s="79">
        <f>VLOOKUP(AB63,AA38:AD57,4,0)</f>
        <v/>
      </c>
      <c r="AE63" s="80">
        <f>AVERAGE(AE38:AE57)</f>
        <v/>
      </c>
      <c r="AF63" s="77">
        <f>MAX(AE38:AE57)</f>
        <v/>
      </c>
      <c r="AG63" s="78">
        <f>VLOOKUP(AF63,AE38:AH57,3,0)</f>
        <v/>
      </c>
      <c r="AH63" s="79">
        <f>VLOOKUP(AF63,AE38:AH57,4,0)</f>
        <v/>
      </c>
    </row>
    <row r="64">
      <c r="B64" s="1486" t="inlineStr">
        <is>
          <t>最大价格需求</t>
        </is>
      </c>
      <c r="C64" s="1487" t="n"/>
      <c r="D64" s="81">
        <f>VLOOKUP(D63,C38:D57,2,0)</f>
        <v/>
      </c>
      <c r="E64" s="83" t="n"/>
      <c r="F64" s="83" t="n"/>
      <c r="G64" s="83" t="n"/>
      <c r="H64" s="81">
        <f>VLOOKUP(H63,G38:H57,2,0)</f>
        <v/>
      </c>
      <c r="I64" s="83" t="n"/>
      <c r="J64" s="83" t="n"/>
      <c r="K64" s="83" t="n"/>
      <c r="L64" s="81">
        <f>VLOOKUP(L63,K38:L57,2,0)</f>
        <v/>
      </c>
      <c r="M64" s="83" t="n"/>
      <c r="N64" s="83" t="n"/>
      <c r="O64" s="83" t="n"/>
      <c r="P64" s="81">
        <f>VLOOKUP(P63,O38:P57,2,0)</f>
        <v/>
      </c>
      <c r="Q64" s="83" t="n"/>
      <c r="R64" s="83" t="n"/>
      <c r="S64" s="83" t="n"/>
      <c r="T64" s="81">
        <f>VLOOKUP(T63,S38:T57,2,0)</f>
        <v/>
      </c>
      <c r="U64" s="83" t="n"/>
      <c r="V64" s="83" t="n"/>
      <c r="W64" s="83" t="n"/>
      <c r="X64" s="81">
        <f>VLOOKUP(X63,W38:X57,2,0)</f>
        <v/>
      </c>
      <c r="Y64" s="83" t="n"/>
      <c r="Z64" s="83" t="n"/>
      <c r="AA64" s="83" t="n"/>
      <c r="AB64" s="81">
        <f>VLOOKUP(AB63,AA38:AB57,2,0)</f>
        <v/>
      </c>
      <c r="AC64" s="83" t="n"/>
      <c r="AD64" s="83" t="n"/>
      <c r="AE64" s="83" t="n"/>
      <c r="AF64" s="81">
        <f>VLOOKUP(AF63,AE38:AF57,2,0)</f>
        <v/>
      </c>
      <c r="AG64" s="83" t="n"/>
      <c r="AH64" s="83" t="n"/>
    </row>
    <row r="65">
      <c r="Y65" s="1161">
        <f>第6期!Z4</f>
        <v/>
      </c>
      <c r="Z65" s="1161">
        <f>第6期!AA4</f>
        <v/>
      </c>
      <c r="AA65" s="1161">
        <f>第6期!AB4</f>
        <v/>
      </c>
      <c r="AB65" s="1161">
        <f>第6期!AC4</f>
        <v/>
      </c>
      <c r="AC65" s="1161">
        <f>第6期!AD4</f>
        <v/>
      </c>
    </row>
    <row r="66" ht="15.5" customHeight="1" s="1178">
      <c r="G66" s="1161" t="inlineStr">
        <is>
          <t>价格浮动</t>
        </is>
      </c>
      <c r="H66" s="1161">
        <f>N66</f>
        <v/>
      </c>
      <c r="I66" s="1161">
        <f>O66</f>
        <v/>
      </c>
      <c r="J66" s="1161">
        <f>P66</f>
        <v/>
      </c>
      <c r="K66" s="1161">
        <f>Q66</f>
        <v/>
      </c>
      <c r="M66" s="1161" t="inlineStr">
        <is>
          <t>实际价格</t>
        </is>
      </c>
      <c r="N66" s="1161" t="inlineStr">
        <is>
          <t>市场1</t>
        </is>
      </c>
      <c r="O66" s="1161" t="inlineStr">
        <is>
          <t>市场2</t>
        </is>
      </c>
      <c r="P66" s="1161" t="inlineStr">
        <is>
          <t>市场3</t>
        </is>
      </c>
      <c r="Q66" s="1161" t="inlineStr">
        <is>
          <t>市场4</t>
        </is>
      </c>
      <c r="S66" s="1161" t="inlineStr">
        <is>
          <t>本期待销</t>
        </is>
      </c>
      <c r="T66" s="1161" t="inlineStr">
        <is>
          <t>市场1</t>
        </is>
      </c>
      <c r="U66" s="1161" t="inlineStr">
        <is>
          <t>市场2</t>
        </is>
      </c>
      <c r="V66" s="1161" t="inlineStr">
        <is>
          <t>市场3</t>
        </is>
      </c>
      <c r="W66" s="1161" t="inlineStr">
        <is>
          <t>市场4</t>
        </is>
      </c>
      <c r="Y66" s="86">
        <f>第6期!Z7</f>
        <v/>
      </c>
      <c r="Z66" s="1159">
        <f>第6期!AA7</f>
        <v/>
      </c>
      <c r="AA66" s="1159">
        <f>第6期!AB7</f>
        <v/>
      </c>
      <c r="AB66" s="1159">
        <f>第6期!AC7</f>
        <v/>
      </c>
      <c r="AC66" s="1159">
        <f>第6期!AD7</f>
        <v/>
      </c>
    </row>
    <row r="67" ht="15.5" customHeight="1" s="1178">
      <c r="G67" s="86">
        <f>M67</f>
        <v/>
      </c>
      <c r="H67" s="1159" t="n"/>
      <c r="I67" s="1159" t="n"/>
      <c r="J67" s="1159" t="n"/>
      <c r="K67" s="1159" t="n"/>
      <c r="M67" s="86">
        <f>第6期!T22</f>
        <v/>
      </c>
      <c r="N67" s="1159">
        <f>第6期!U22</f>
        <v/>
      </c>
      <c r="O67" s="1159">
        <f>第6期!V22</f>
        <v/>
      </c>
      <c r="P67" s="1159">
        <f>第6期!W22</f>
        <v/>
      </c>
      <c r="Q67" s="1159">
        <f>第6期!X22</f>
        <v/>
      </c>
      <c r="S67" s="86">
        <f>第6期!Z44</f>
        <v/>
      </c>
      <c r="T67" s="1159">
        <f>第6期!AA44</f>
        <v/>
      </c>
      <c r="U67" s="1159">
        <f>第6期!AB44</f>
        <v/>
      </c>
      <c r="V67" s="1159">
        <f>第6期!AC44</f>
        <v/>
      </c>
      <c r="W67" s="1159">
        <f>第6期!AD44</f>
        <v/>
      </c>
      <c r="Y67" s="86">
        <f>第6期!Z8</f>
        <v/>
      </c>
      <c r="Z67" s="1159">
        <f>第6期!AA8</f>
        <v/>
      </c>
      <c r="AA67" s="1159">
        <f>第6期!AB8</f>
        <v/>
      </c>
      <c r="AB67" s="1159">
        <f>第6期!AC8</f>
        <v/>
      </c>
      <c r="AC67" s="1159">
        <f>第6期!AD8</f>
        <v/>
      </c>
    </row>
    <row r="68" ht="15.5" customHeight="1" s="1178">
      <c r="G68" s="86">
        <f>M68</f>
        <v/>
      </c>
      <c r="H68" s="1159" t="n"/>
      <c r="I68" s="1159" t="n"/>
      <c r="J68" s="1159" t="n"/>
      <c r="K68" s="1159" t="n"/>
      <c r="M68" s="86">
        <f>第6期!T23</f>
        <v/>
      </c>
      <c r="N68" s="1159">
        <f>第6期!U23</f>
        <v/>
      </c>
      <c r="O68" s="1159">
        <f>第6期!V23</f>
        <v/>
      </c>
      <c r="P68" s="1159">
        <f>第6期!W23</f>
        <v/>
      </c>
      <c r="Q68" s="1159">
        <f>第6期!X23</f>
        <v/>
      </c>
      <c r="S68" s="86">
        <f>第6期!Z45</f>
        <v/>
      </c>
      <c r="T68" s="1159">
        <f>第6期!AA45</f>
        <v/>
      </c>
      <c r="U68" s="1159">
        <f>第6期!AB45</f>
        <v/>
      </c>
      <c r="V68" s="1159">
        <f>第6期!AC45</f>
        <v/>
      </c>
      <c r="W68" s="1159">
        <f>第6期!AD45</f>
        <v/>
      </c>
      <c r="Y68" s="1161">
        <f>第6期!Z10</f>
        <v/>
      </c>
      <c r="Z68" s="1161">
        <f>第6期!AA10</f>
        <v/>
      </c>
      <c r="AA68" s="1161">
        <f>第6期!AB10</f>
        <v/>
      </c>
      <c r="AB68" s="1161">
        <f>第6期!AC10</f>
        <v/>
      </c>
      <c r="AC68" s="1161">
        <f>第6期!AD10</f>
        <v/>
      </c>
    </row>
    <row r="69" ht="15.5" customHeight="1" s="1178">
      <c r="Y69" s="86">
        <f>第6期!Z13</f>
        <v/>
      </c>
      <c r="Z69" s="1159">
        <f>第6期!AA13</f>
        <v/>
      </c>
      <c r="AA69" s="1159">
        <f>第6期!AB13</f>
        <v/>
      </c>
      <c r="AB69" s="1159">
        <f>第6期!AC13</f>
        <v/>
      </c>
      <c r="AC69" s="1159">
        <f>第6期!AD13</f>
        <v/>
      </c>
    </row>
    <row r="70" ht="15.5" customHeight="1" s="1178">
      <c r="Y70" s="86">
        <f>第6期!Z14</f>
        <v/>
      </c>
      <c r="Z70" s="1159">
        <f>第6期!AA14</f>
        <v/>
      </c>
      <c r="AA70" s="1159">
        <f>第6期!AB14</f>
        <v/>
      </c>
      <c r="AB70" s="1159">
        <f>第6期!AC14</f>
        <v/>
      </c>
      <c r="AC70" s="1159">
        <f>第6期!AD14</f>
        <v/>
      </c>
    </row>
    <row r="71">
      <c r="B71" s="1161">
        <f>B2</f>
        <v/>
      </c>
      <c r="C71" s="1161" t="inlineStr">
        <is>
          <t>本期成本</t>
        </is>
      </c>
      <c r="D71" s="1234" t="n"/>
      <c r="E71" s="1161" t="inlineStr">
        <is>
          <t>预计影响价格参数成本</t>
        </is>
      </c>
      <c r="F71" s="1234" t="n"/>
      <c r="G71" s="1168" t="inlineStr">
        <is>
          <t>研发成本（手动输入）</t>
        </is>
      </c>
      <c r="H71" s="1210" t="n"/>
      <c r="I71" s="1234" t="n"/>
      <c r="J71" s="1161" t="inlineStr">
        <is>
          <t>排名</t>
        </is>
      </c>
    </row>
    <row r="72">
      <c r="B72" s="1227" t="n"/>
      <c r="C72" s="1228" t="n"/>
      <c r="D72" s="1239" t="n"/>
      <c r="E72" s="1228" t="n"/>
      <c r="F72" s="1239" t="n"/>
      <c r="G72" s="1228" t="n"/>
      <c r="I72" s="1239" t="n"/>
      <c r="J72" s="1227" t="n"/>
    </row>
    <row r="73">
      <c r="B73" s="1229" t="n"/>
      <c r="C73" s="1222" t="n"/>
      <c r="D73" s="1183" t="n"/>
      <c r="E73" s="1222" t="n"/>
      <c r="F73" s="1183" t="n"/>
      <c r="G73" s="1222" t="n"/>
      <c r="H73" s="1211" t="n"/>
      <c r="I73" s="1183" t="n"/>
      <c r="J73" s="1229" t="n"/>
    </row>
    <row r="74">
      <c r="B74" s="1159">
        <f>B3</f>
        <v/>
      </c>
      <c r="C74" s="1159">
        <f>第5期!AP106</f>
        <v/>
      </c>
      <c r="D74" s="1181" t="n"/>
      <c r="E74" s="1159">
        <f>C74-(第5期!AI$5*D3+第5期!AJ$5*H3+第5期!AK$5*L3+第5期!AL$5*P3+第5期!AI$6*T3+第5期!AJ$6*X3+第5期!AK$6*AB3+第5期!AL$6*AF3+第5期!AI$7*D38+第5期!AJ$7*H38+第5期!AK$7*L38+第5期!AL$7*P38+第5期!AI$8*T38+第5期!AJ$8*X38+第5期!AK$8*AB38+第5期!AL$8*AF38)-(G74/2)</f>
        <v/>
      </c>
      <c r="F74" s="1181" t="n"/>
      <c r="G74" s="1160" t="n"/>
      <c r="H74" s="1180" t="n"/>
      <c r="I74" s="1181" t="n"/>
      <c r="J74" s="1159">
        <f>RANK(E74,E$74:F$93,0)</f>
        <v/>
      </c>
    </row>
    <row r="75">
      <c r="B75" s="1159">
        <f>B4</f>
        <v/>
      </c>
      <c r="C75" s="1159">
        <f>第5期!AP107</f>
        <v/>
      </c>
      <c r="D75" s="1181" t="n"/>
      <c r="E75" s="1159">
        <f>C75-(第5期!AI$5*D4+第5期!AJ$5*H4+第5期!AK$5*L4+第5期!AL$5*P4+第5期!AI$6*T4+第5期!AJ$6*X4+第5期!AK$6*AB4+第5期!AL$6*AF4+第5期!AI$7*D39+第5期!AJ$7*H39+第5期!AK$7*L39+第5期!AL$7*P39+第5期!AI$8*T39+第5期!AJ$8*X39+第5期!AK$8*AB39+第5期!AL$8*AF39)-(G75/2)</f>
        <v/>
      </c>
      <c r="F75" s="1181" t="n"/>
      <c r="G75" s="1160" t="n"/>
      <c r="H75" s="1180" t="n"/>
      <c r="I75" s="1181" t="n"/>
      <c r="J75" s="1159">
        <f>RANK(E75,E$74:F$93,0)</f>
        <v/>
      </c>
    </row>
    <row r="76">
      <c r="B76" s="1159">
        <f>B5</f>
        <v/>
      </c>
      <c r="C76" s="1159">
        <f>第5期!AP108</f>
        <v/>
      </c>
      <c r="D76" s="1181" t="n"/>
      <c r="E76" s="1159">
        <f>C76-(第5期!AI$5*D5+第5期!AJ$5*H5+第5期!AK$5*L5+第5期!AL$5*P5+第5期!AI$6*T5+第5期!AJ$6*X5+第5期!AK$6*AB5+第5期!AL$6*AF5+第5期!AI$7*D40+第5期!AJ$7*H40+第5期!AK$7*L40+第5期!AL$7*P40+第5期!AI$8*T40+第5期!AJ$8*X40+第5期!AK$8*AB40+第5期!AL$8*AF40)-(G76/2)</f>
        <v/>
      </c>
      <c r="F76" s="1181" t="n"/>
      <c r="G76" s="1160" t="n"/>
      <c r="H76" s="1180" t="n"/>
      <c r="I76" s="1181" t="n"/>
      <c r="J76" s="1159">
        <f>RANK(E76,E$74:F$93,0)</f>
        <v/>
      </c>
      <c r="L76" s="60" t="inlineStr">
        <is>
          <t>市场份额</t>
        </is>
      </c>
    </row>
    <row r="77">
      <c r="B77" s="1159">
        <f>B6</f>
        <v/>
      </c>
      <c r="C77" s="1159">
        <f>第5期!AP109</f>
        <v/>
      </c>
      <c r="D77" s="1181" t="n"/>
      <c r="E77" s="1159">
        <f>C77-(第5期!AI$5*D6+第5期!AJ$5*H6+第5期!AK$5*L6+第5期!AL$5*P6+第5期!AI$6*T6+第5期!AJ$6*X6+第5期!AK$6*AB6+第5期!AL$6*AF6+第5期!AI$7*D41+第5期!AJ$7*H41+第5期!AK$7*L41+第5期!AL$7*P41+第5期!AI$8*T41+第5期!AJ$8*X41+第5期!AK$8*AB41+第5期!AL$8*AF41)-(G77/2)</f>
        <v/>
      </c>
      <c r="F77" s="1181" t="n"/>
      <c r="G77" s="1160" t="n"/>
      <c r="H77" s="1180" t="n"/>
      <c r="I77" s="1181" t="n"/>
      <c r="J77" s="1159">
        <f>RANK(E77,E$74:F$93,0)</f>
        <v/>
      </c>
      <c r="L77" s="1159">
        <f>初始化表!C5</f>
        <v/>
      </c>
      <c r="M77" s="89">
        <f>VLOOKUP(L77,第5期!$AN$61:$BD$80,2,0)</f>
        <v/>
      </c>
      <c r="N77" s="89">
        <f>VLOOKUP(L77,第5期!$AN$61:$BD$80,3,0)</f>
        <v/>
      </c>
      <c r="O77" s="89">
        <f>VLOOKUP(L77,第5期!$AN$61:$BD$80,4,0)</f>
        <v/>
      </c>
      <c r="P77" s="89">
        <f>VLOOKUP(L77,第5期!$AN$61:$BD$80,5,0)</f>
        <v/>
      </c>
      <c r="Q77" s="89">
        <f>VLOOKUP(L77,第5期!$AN$61:$BD$80,6,0)</f>
        <v/>
      </c>
      <c r="R77" s="89">
        <f>VLOOKUP(L77,第5期!$AN$61:$BD$80,7,0)</f>
        <v/>
      </c>
      <c r="S77" s="89">
        <f>VLOOKUP(L77,第5期!$AN$61:$BD$80,8,0)</f>
        <v/>
      </c>
      <c r="T77" s="89">
        <f>VLOOKUP(L77,第5期!$AN$61:$BD$80,9,0)</f>
        <v/>
      </c>
      <c r="U77" s="89">
        <f>VLOOKUP(L77,第5期!$AN$61:$BD$80,10,0)</f>
        <v/>
      </c>
      <c r="V77" s="89">
        <f>VLOOKUP(L77,第5期!$AN$61:$BD$80,11,0)</f>
        <v/>
      </c>
      <c r="W77" s="89">
        <f>VLOOKUP(L77,第5期!$AN$61:$BD$80,12,0)</f>
        <v/>
      </c>
      <c r="X77" s="89">
        <f>VLOOKUP(L77,第5期!$AN$61:$BD$80,13,0)</f>
        <v/>
      </c>
      <c r="Y77" s="89">
        <f>VLOOKUP(L77,第5期!$AN$61:$BD$80,14,0)</f>
        <v/>
      </c>
      <c r="Z77" s="89">
        <f>VLOOKUP(L77,第5期!$AN$61:$BD$80,15,0)</f>
        <v/>
      </c>
      <c r="AA77" s="89">
        <f>VLOOKUP(L77,第5期!$AN$61:$BD$80,16,0)</f>
        <v/>
      </c>
      <c r="AB77" s="89">
        <f>VLOOKUP(L77,第5期!$AN$61:$BD$80,17,0)</f>
        <v/>
      </c>
    </row>
    <row r="78">
      <c r="B78" s="1159">
        <f>B7</f>
        <v/>
      </c>
      <c r="C78" s="1159">
        <f>第5期!AP110</f>
        <v/>
      </c>
      <c r="D78" s="1181" t="n"/>
      <c r="E78" s="1159">
        <f>C78-(第5期!AI$5*D7+第5期!AJ$5*H7+第5期!AK$5*L7+第5期!AL$5*P7+第5期!AI$6*T7+第5期!AJ$6*X7+第5期!AK$6*AB7+第5期!AL$6*AF7+第5期!AI$7*D42+第5期!AJ$7*H42+第5期!AK$7*L42+第5期!AL$7*P42+第5期!AI$8*T42+第5期!AJ$8*X42+第5期!AK$8*AB42+第5期!AL$8*AF42)-(G78/2)</f>
        <v/>
      </c>
      <c r="F78" s="1181" t="n"/>
      <c r="G78" s="1160" t="n"/>
      <c r="H78" s="1180" t="n"/>
      <c r="I78" s="1181" t="n"/>
      <c r="J78" s="1159">
        <f>RANK(E78,E$74:F$93,0)</f>
        <v/>
      </c>
      <c r="L78" s="1159" t="inlineStr">
        <is>
          <t>平均份额</t>
        </is>
      </c>
      <c r="M78" s="1159">
        <f>1/初始化表!$B$5</f>
        <v/>
      </c>
      <c r="N78" s="1159">
        <f>1/初始化表!$B$5</f>
        <v/>
      </c>
      <c r="O78" s="1159">
        <f>1/初始化表!$B$5</f>
        <v/>
      </c>
      <c r="P78" s="1159">
        <f>1/初始化表!$B$5</f>
        <v/>
      </c>
      <c r="Q78" s="1159">
        <f>1/初始化表!$B$5</f>
        <v/>
      </c>
      <c r="R78" s="1159">
        <f>1/初始化表!$B$5</f>
        <v/>
      </c>
      <c r="S78" s="1159">
        <f>1/初始化表!$B$5</f>
        <v/>
      </c>
      <c r="T78" s="1159">
        <f>1/初始化表!$B$5</f>
        <v/>
      </c>
      <c r="U78" s="1159">
        <f>1/初始化表!$B$5</f>
        <v/>
      </c>
      <c r="V78" s="1159">
        <f>1/初始化表!$B$5</f>
        <v/>
      </c>
      <c r="W78" s="1159">
        <f>1/初始化表!$B$5</f>
        <v/>
      </c>
      <c r="X78" s="1159">
        <f>1/初始化表!$B$5</f>
        <v/>
      </c>
      <c r="Y78" s="1159">
        <f>1/初始化表!$B$5</f>
        <v/>
      </c>
      <c r="Z78" s="1159">
        <f>1/初始化表!$B$5</f>
        <v/>
      </c>
      <c r="AA78" s="1159">
        <f>1/初始化表!$B$5</f>
        <v/>
      </c>
      <c r="AB78" s="1159">
        <f>1/初始化表!$B$5</f>
        <v/>
      </c>
    </row>
    <row r="79">
      <c r="B79" s="1159">
        <f>B8</f>
        <v/>
      </c>
      <c r="C79" s="1159">
        <f>第5期!AP111</f>
        <v/>
      </c>
      <c r="D79" s="1181" t="n"/>
      <c r="E79" s="1159">
        <f>C79-(第5期!AI$5*D8+第5期!AJ$5*H8+第5期!AK$5*L8+第5期!AL$5*P8+第5期!AI$6*T8+第5期!AJ$6*X8+第5期!AK$6*AB8+第5期!AL$6*AF8+第5期!AI$7*D43+第5期!AJ$7*H43+第5期!AK$7*L43+第5期!AL$7*P43+第5期!AI$8*T43+第5期!AJ$8*X43+第5期!AK$8*AB43+第5期!AL$8*AF43)-(G79/2)</f>
        <v/>
      </c>
      <c r="F79" s="1181" t="n"/>
      <c r="G79" s="1160" t="n"/>
      <c r="H79" s="1180" t="n"/>
      <c r="I79" s="1181" t="n"/>
      <c r="J79" s="1159">
        <f>RANK(E79,E$74:F$93,0)</f>
        <v/>
      </c>
    </row>
    <row r="80">
      <c r="B80" s="1159">
        <f>B9</f>
        <v/>
      </c>
      <c r="C80" s="1159">
        <f>第5期!AP112</f>
        <v/>
      </c>
      <c r="D80" s="1181" t="n"/>
      <c r="E80" s="1159">
        <f>C80-(第5期!AI$5*D9+第5期!AJ$5*H9+第5期!AK$5*L9+第5期!AL$5*P9+第5期!AI$6*T9+第5期!AJ$6*X9+第5期!AK$6*AB9+第5期!AL$6*AF9+第5期!AI$7*D44+第5期!AJ$7*H44+第5期!AK$7*L44+第5期!AL$7*P44+第5期!AI$8*T44+第5期!AJ$8*X44+第5期!AK$8*AB44+第5期!AL$8*AF44)-(G80/2)</f>
        <v/>
      </c>
      <c r="F80" s="1181" t="n"/>
      <c r="G80" s="1160" t="n"/>
      <c r="H80" s="1180" t="n"/>
      <c r="I80" s="1181" t="n"/>
      <c r="J80" s="1159">
        <f>RANK(E80,E$74:F$93,0)</f>
        <v/>
      </c>
    </row>
    <row r="81">
      <c r="B81" s="1159">
        <f>B10</f>
        <v/>
      </c>
      <c r="C81" s="1159">
        <f>第5期!AP113</f>
        <v/>
      </c>
      <c r="D81" s="1181" t="n"/>
      <c r="E81" s="1159">
        <f>C81-(第5期!AI$5*D10+第5期!AJ$5*H10+第5期!AK$5*L10+第5期!AL$5*P10+第5期!AI$6*T10+第5期!AJ$6*X10+第5期!AK$6*AB10+第5期!AL$6*AF10+第5期!AI$7*D45+第5期!AJ$7*H45+第5期!AK$7*L45+第5期!AL$7*P45+第5期!AI$8*T45+第5期!AJ$8*X45+第5期!AK$8*AB45+第5期!AL$8*AF45)-(G81/2)</f>
        <v/>
      </c>
      <c r="F81" s="1181" t="n"/>
      <c r="G81" s="1160" t="n"/>
      <c r="H81" s="1180" t="n"/>
      <c r="I81" s="1181" t="n"/>
      <c r="J81" s="1159">
        <f>RANK(E81,E$74:F$93,0)</f>
        <v/>
      </c>
    </row>
    <row r="82">
      <c r="B82" s="1159">
        <f>B11</f>
        <v/>
      </c>
      <c r="C82" s="1159">
        <f>第5期!AP114</f>
        <v/>
      </c>
      <c r="D82" s="1181" t="n"/>
      <c r="E82" s="1159">
        <f>C82-(第5期!AI$5*D11+第5期!AJ$5*H11+第5期!AK$5*L11+第5期!AL$5*P11+第5期!AI$6*T11+第5期!AJ$6*X11+第5期!AK$6*AB11+第5期!AL$6*AF11+第5期!AI$7*D46+第5期!AJ$7*H46+第5期!AK$7*L46+第5期!AL$7*P46+第5期!AI$8*T46+第5期!AJ$8*X46+第5期!AK$8*AB46+第5期!AL$8*AF46)-(G82/2)</f>
        <v/>
      </c>
      <c r="F82" s="1181" t="n"/>
      <c r="G82" s="1160" t="n"/>
      <c r="H82" s="1180" t="n"/>
      <c r="I82" s="1181" t="n"/>
      <c r="J82" s="1159">
        <f>RANK(E82,E$74:F$93,0)</f>
        <v/>
      </c>
    </row>
    <row r="83">
      <c r="B83" s="1159">
        <f>B12</f>
        <v/>
      </c>
      <c r="C83" s="1159">
        <f>第5期!AP115</f>
        <v/>
      </c>
      <c r="D83" s="1181" t="n"/>
      <c r="E83" s="1159">
        <f>C83-(第5期!AI$5*D12+第5期!AJ$5*H12+第5期!AK$5*L12+第5期!AL$5*P12+第5期!AI$6*T12+第5期!AJ$6*X12+第5期!AK$6*AB12+第5期!AL$6*AF12+第5期!AI$7*D47+第5期!AJ$7*H47+第5期!AK$7*L47+第5期!AL$7*P47+第5期!AI$8*T47+第5期!AJ$8*X47+第5期!AK$8*AB47+第5期!AL$8*AF47)-(G83/2)</f>
        <v/>
      </c>
      <c r="F83" s="1181" t="n"/>
      <c r="G83" s="1160" t="n"/>
      <c r="H83" s="1180" t="n"/>
      <c r="I83" s="1181" t="n"/>
      <c r="J83" s="1159">
        <f>RANK(E83,E$74:F$93,0)</f>
        <v/>
      </c>
    </row>
    <row r="84">
      <c r="B84" s="1159">
        <f>B13</f>
        <v/>
      </c>
      <c r="C84" s="1159">
        <f>第5期!AP116</f>
        <v/>
      </c>
      <c r="D84" s="1181" t="n"/>
      <c r="E84" s="1159">
        <f>C84-(第5期!AI$5*D13+第5期!AJ$5*H13+第5期!AK$5*L13+第5期!AL$5*P13+第5期!AI$6*T13+第5期!AJ$6*X13+第5期!AK$6*AB13+第5期!AL$6*AF13+第5期!AI$7*D48+第5期!AJ$7*H48+第5期!AK$7*L48+第5期!AL$7*P48+第5期!AI$8*T48+第5期!AJ$8*X48+第5期!AK$8*AB48+第5期!AL$8*AF48)-(G84/2)</f>
        <v/>
      </c>
      <c r="F84" s="1181" t="n"/>
      <c r="G84" s="1160" t="n"/>
      <c r="H84" s="1180" t="n"/>
      <c r="I84" s="1181" t="n"/>
      <c r="J84" s="1159">
        <f>RANK(E84,E$74:F$93,0)</f>
        <v/>
      </c>
    </row>
    <row r="85">
      <c r="B85" s="1159">
        <f>B14</f>
        <v/>
      </c>
      <c r="C85" s="1159">
        <f>第5期!AP117</f>
        <v/>
      </c>
      <c r="D85" s="1181" t="n"/>
      <c r="E85" s="1159">
        <f>C85-(第5期!AI$5*D14+第5期!AJ$5*H14+第5期!AK$5*L14+第5期!AL$5*P14+第5期!AI$6*T14+第5期!AJ$6*X14+第5期!AK$6*AB14+第5期!AL$6*AF14+第5期!AI$7*D49+第5期!AJ$7*H49+第5期!AK$7*L49+第5期!AL$7*P49+第5期!AI$8*T49+第5期!AJ$8*X49+第5期!AK$8*AB49+第5期!AL$8*AF49)-(G85/2)</f>
        <v/>
      </c>
      <c r="F85" s="1181" t="n"/>
      <c r="G85" s="1160" t="n"/>
      <c r="H85" s="1180" t="n"/>
      <c r="I85" s="1181" t="n"/>
      <c r="J85" s="1159">
        <f>RANK(E85,E$74:F$93,0)</f>
        <v/>
      </c>
    </row>
    <row r="86">
      <c r="B86" s="1159">
        <f>B15</f>
        <v/>
      </c>
      <c r="C86" s="1159">
        <f>第5期!AP118</f>
        <v/>
      </c>
      <c r="D86" s="1181" t="n"/>
      <c r="E86" s="1159">
        <f>C86-(第5期!AI$5*D15+第5期!AJ$5*H15+第5期!AK$5*L15+第5期!AL$5*P15+第5期!AI$6*T15+第5期!AJ$6*X15+第5期!AK$6*AB15+第5期!AL$6*AF15+第5期!AI$7*D50+第5期!AJ$7*H50+第5期!AK$7*L50+第5期!AL$7*P50+第5期!AI$8*T50+第5期!AJ$8*X50+第5期!AK$8*AB50+第5期!AL$8*AF50)-(G86/2)</f>
        <v/>
      </c>
      <c r="F86" s="1181" t="n"/>
      <c r="G86" s="1160" t="n"/>
      <c r="H86" s="1180" t="n"/>
      <c r="I86" s="1181" t="n"/>
      <c r="J86" s="1159">
        <f>RANK(E86,E$74:F$93,0)</f>
        <v/>
      </c>
    </row>
    <row r="87">
      <c r="B87" s="1159">
        <f>B16</f>
        <v/>
      </c>
      <c r="C87" s="1159">
        <f>第5期!AP119</f>
        <v/>
      </c>
      <c r="D87" s="1181" t="n"/>
      <c r="E87" s="1159">
        <f>C87-(第5期!AI$5*D16+第5期!AJ$5*H16+第5期!AK$5*L16+第5期!AL$5*P16+第5期!AI$6*T16+第5期!AJ$6*X16+第5期!AK$6*AB16+第5期!AL$6*AF16+第5期!AI$7*D51+第5期!AJ$7*H51+第5期!AK$7*L51+第5期!AL$7*P51+第5期!AI$8*T51+第5期!AJ$8*X51+第5期!AK$8*AB51+第5期!AL$8*AF51)-(G87/2)</f>
        <v/>
      </c>
      <c r="F87" s="1181" t="n"/>
      <c r="G87" s="1160" t="n"/>
      <c r="H87" s="1180" t="n"/>
      <c r="I87" s="1181" t="n"/>
      <c r="J87" s="1159">
        <f>RANK(E87,E$74:F$93,0)</f>
        <v/>
      </c>
    </row>
    <row r="88">
      <c r="B88" s="1159">
        <f>B17</f>
        <v/>
      </c>
      <c r="C88" s="1159">
        <f>第5期!AP120</f>
        <v/>
      </c>
      <c r="D88" s="1181" t="n"/>
      <c r="E88" s="1159">
        <f>C88-(第5期!AI$5*D17+第5期!AJ$5*H17+第5期!AK$5*L17+第5期!AL$5*P17+第5期!AI$6*T17+第5期!AJ$6*X17+第5期!AK$6*AB17+第5期!AL$6*AF17+第5期!AI$7*D52+第5期!AJ$7*H52+第5期!AK$7*L52+第5期!AL$7*P52+第5期!AI$8*T52+第5期!AJ$8*X52+第5期!AK$8*AB52+第5期!AL$8*AF52)-(G88/2)</f>
        <v/>
      </c>
      <c r="F88" s="1181" t="n"/>
      <c r="G88" s="1160" t="n"/>
      <c r="H88" s="1180" t="n"/>
      <c r="I88" s="1181" t="n"/>
      <c r="J88" s="1159">
        <f>RANK(E88,E$74:F$93,0)</f>
        <v/>
      </c>
    </row>
    <row r="89">
      <c r="B89" s="1159">
        <f>B18</f>
        <v/>
      </c>
      <c r="C89" s="1159">
        <f>第5期!AP121</f>
        <v/>
      </c>
      <c r="D89" s="1181" t="n"/>
      <c r="E89" s="1159">
        <f>C89-(第5期!AI$5*D18+第5期!AJ$5*H18+第5期!AK$5*L18+第5期!AL$5*P18+第5期!AI$6*T18+第5期!AJ$6*X18+第5期!AK$6*AB18+第5期!AL$6*AF18+第5期!AI$7*D53+第5期!AJ$7*H53+第5期!AK$7*L53+第5期!AL$7*P53+第5期!AI$8*T53+第5期!AJ$8*X53+第5期!AK$8*AB53+第5期!AL$8*AF53)-(G89/2)</f>
        <v/>
      </c>
      <c r="F89" s="1181" t="n"/>
      <c r="G89" s="1160" t="n"/>
      <c r="H89" s="1180" t="n"/>
      <c r="I89" s="1181" t="n"/>
      <c r="J89" s="1159">
        <f>RANK(E89,E$74:F$93,0)</f>
        <v/>
      </c>
    </row>
    <row r="90">
      <c r="B90" s="1159">
        <f>B19</f>
        <v/>
      </c>
      <c r="C90" s="1159">
        <f>第5期!AP122</f>
        <v/>
      </c>
      <c r="D90" s="1181" t="n"/>
      <c r="E90" s="1159">
        <f>C90-(第5期!AI$5*D19+第5期!AJ$5*H19+第5期!AK$5*L19+第5期!AL$5*P19+第5期!AI$6*T19+第5期!AJ$6*X19+第5期!AK$6*AB19+第5期!AL$6*AF19+第5期!AI$7*D54+第5期!AJ$7*H54+第5期!AK$7*L54+第5期!AL$7*P54+第5期!AI$8*T54+第5期!AJ$8*X54+第5期!AK$8*AB54+第5期!AL$8*AF54)-(G90/2)</f>
        <v/>
      </c>
      <c r="F90" s="1181" t="n"/>
      <c r="G90" s="1160" t="n"/>
      <c r="H90" s="1180" t="n"/>
      <c r="I90" s="1181" t="n"/>
      <c r="J90" s="1159">
        <f>RANK(E90,E$74:F$93,0)</f>
        <v/>
      </c>
    </row>
    <row r="91">
      <c r="B91" s="1159">
        <f>B20</f>
        <v/>
      </c>
      <c r="C91" s="1159">
        <f>第5期!AP123</f>
        <v/>
      </c>
      <c r="D91" s="1181" t="n"/>
      <c r="E91" s="1159">
        <f>C91-(第5期!AI$5*D20+第5期!AJ$5*H20+第5期!AK$5*L20+第5期!AL$5*P20+第5期!AI$6*T20+第5期!AJ$6*X20+第5期!AK$6*AB20+第5期!AL$6*AF20+第5期!AI$7*D55+第5期!AJ$7*H55+第5期!AK$7*L55+第5期!AL$7*P55+第5期!AI$8*T55+第5期!AJ$8*X55+第5期!AK$8*AB55+第5期!AL$8*AF55)-(G91/2)</f>
        <v/>
      </c>
      <c r="F91" s="1181" t="n"/>
      <c r="G91" s="1160" t="n"/>
      <c r="H91" s="1180" t="n"/>
      <c r="I91" s="1181" t="n"/>
      <c r="J91" s="1159">
        <f>RANK(E91,E$74:F$93,0)</f>
        <v/>
      </c>
    </row>
    <row r="92">
      <c r="B92" s="1159">
        <f>B21</f>
        <v/>
      </c>
      <c r="C92" s="1159">
        <f>第5期!AP124</f>
        <v/>
      </c>
      <c r="D92" s="1181" t="n"/>
      <c r="E92" s="1159">
        <f>C92-(第5期!AI$5*D21+第5期!AJ$5*H21+第5期!AK$5*L21+第5期!AL$5*P21+第5期!AI$6*T21+第5期!AJ$6*X21+第5期!AK$6*AB21+第5期!AL$6*AF21+第5期!AI$7*D56+第5期!AJ$7*H56+第5期!AK$7*L56+第5期!AL$7*P56+第5期!AI$8*T56+第5期!AJ$8*X56+第5期!AK$8*AB56+第5期!AL$8*AF56)-(G92/2)</f>
        <v/>
      </c>
      <c r="F92" s="1181" t="n"/>
      <c r="G92" s="1160" t="n"/>
      <c r="H92" s="1180" t="n"/>
      <c r="I92" s="1181" t="n"/>
      <c r="J92" s="1159">
        <f>RANK(E92,E$74:F$93,0)</f>
        <v/>
      </c>
    </row>
    <row r="93">
      <c r="B93" s="1159">
        <f>B22</f>
        <v/>
      </c>
      <c r="C93" s="1159">
        <f>第5期!AP125</f>
        <v/>
      </c>
      <c r="D93" s="1181" t="n"/>
      <c r="E93" s="1159">
        <f>C93-(第5期!AI$5*D22+第5期!AJ$5*H22+第5期!AK$5*L22+第5期!AL$5*P22+第5期!AI$6*T22+第5期!AJ$6*X22+第5期!AK$6*AB22+第5期!AL$6*AF22+第5期!AI$7*D57+第5期!AJ$7*H57+第5期!AK$7*L57+第5期!AL$7*P57+第5期!AI$8*T57+第5期!AJ$8*X57+第5期!AK$8*AB57+第5期!AL$8*AF57)-(G93/2)</f>
        <v/>
      </c>
      <c r="F93" s="1181" t="n"/>
      <c r="G93" s="1160" t="n"/>
      <c r="H93" s="1180" t="n"/>
      <c r="I93" s="1181" t="n"/>
      <c r="J93" s="1159">
        <f>RANK(E93,E$74:F$93,0)</f>
        <v/>
      </c>
    </row>
  </sheetData>
  <mergeCells count="77">
    <mergeCell ref="C36:R36"/>
    <mergeCell ref="C89:D89"/>
    <mergeCell ref="G87:I87"/>
    <mergeCell ref="S36:AH36"/>
    <mergeCell ref="C79:D79"/>
    <mergeCell ref="E79:F79"/>
    <mergeCell ref="B23:B24"/>
    <mergeCell ref="E87:F87"/>
    <mergeCell ref="G89:I89"/>
    <mergeCell ref="G79:I79"/>
    <mergeCell ref="C93:D93"/>
    <mergeCell ref="G88:I88"/>
    <mergeCell ref="G90:I90"/>
    <mergeCell ref="C76:D76"/>
    <mergeCell ref="C71:D73"/>
    <mergeCell ref="E91:F91"/>
    <mergeCell ref="E85:F85"/>
    <mergeCell ref="B64:C64"/>
    <mergeCell ref="G71:I73"/>
    <mergeCell ref="E75:F75"/>
    <mergeCell ref="E93:F93"/>
    <mergeCell ref="C83:D83"/>
    <mergeCell ref="B27:B28"/>
    <mergeCell ref="C92:D92"/>
    <mergeCell ref="B25:C25"/>
    <mergeCell ref="G78:I78"/>
    <mergeCell ref="G92:I92"/>
    <mergeCell ref="B58:B59"/>
    <mergeCell ref="J71:J73"/>
    <mergeCell ref="G80:I80"/>
    <mergeCell ref="C90:D90"/>
    <mergeCell ref="B29:C29"/>
    <mergeCell ref="E90:F90"/>
    <mergeCell ref="G81:I81"/>
    <mergeCell ref="C91:D91"/>
    <mergeCell ref="C82:D82"/>
    <mergeCell ref="E76:F76"/>
    <mergeCell ref="G82:I82"/>
    <mergeCell ref="C77:D77"/>
    <mergeCell ref="C86:D86"/>
    <mergeCell ref="G93:I93"/>
    <mergeCell ref="E83:F83"/>
    <mergeCell ref="G74:I74"/>
    <mergeCell ref="E92:F92"/>
    <mergeCell ref="G83:I83"/>
    <mergeCell ref="C85:D85"/>
    <mergeCell ref="S1:AH1"/>
    <mergeCell ref="C84:D84"/>
    <mergeCell ref="C75:D75"/>
    <mergeCell ref="B60:C60"/>
    <mergeCell ref="E84:F84"/>
    <mergeCell ref="C80:D80"/>
    <mergeCell ref="E78:F78"/>
    <mergeCell ref="E77:F77"/>
    <mergeCell ref="G84:I84"/>
    <mergeCell ref="E86:F86"/>
    <mergeCell ref="E80:F80"/>
    <mergeCell ref="E89:F89"/>
    <mergeCell ref="G86:I86"/>
    <mergeCell ref="E81:F81"/>
    <mergeCell ref="B62:B63"/>
    <mergeCell ref="E71:F73"/>
    <mergeCell ref="C74:D74"/>
    <mergeCell ref="C88:D88"/>
    <mergeCell ref="E88:F88"/>
    <mergeCell ref="E82:F82"/>
    <mergeCell ref="E74:F74"/>
    <mergeCell ref="G76:I76"/>
    <mergeCell ref="G91:I91"/>
    <mergeCell ref="G85:I85"/>
    <mergeCell ref="G75:I75"/>
    <mergeCell ref="B71:B73"/>
    <mergeCell ref="C1:R1"/>
    <mergeCell ref="G77:I77"/>
    <mergeCell ref="C81:D81"/>
    <mergeCell ref="C78:D78"/>
    <mergeCell ref="C87:D87"/>
  </mergeCells>
  <pageMargins left="0.75" right="0.75" top="1" bottom="1" header="0.5" footer="0.5"/>
</worksheet>
</file>

<file path=xl/worksheets/sheet36.xml><?xml version="1.0" encoding="utf-8"?>
<worksheet xmlns="http://schemas.openxmlformats.org/spreadsheetml/2006/main">
  <sheetPr codeName="Sheet32">
    <tabColor rgb="FFEDEDFF"/>
    <outlinePr summaryBelow="1" summaryRight="1"/>
    <pageSetUpPr/>
  </sheetPr>
  <dimension ref="B1:AH93"/>
  <sheetViews>
    <sheetView zoomScale="60" zoomScaleNormal="60" workbookViewId="0">
      <selection activeCell="G71" sqref="G71:I73"/>
    </sheetView>
  </sheetViews>
  <sheetFormatPr baseColWidth="8" defaultColWidth="8.90625" defaultRowHeight="14"/>
  <cols>
    <col width="1.81640625" customWidth="1" style="1178" min="1" max="1"/>
    <col width="15.81640625" customWidth="1" style="1178" min="2" max="2"/>
    <col width="12.81640625" customWidth="1" style="1178" min="3" max="34"/>
    <col width="13.54296875" customWidth="1" style="1178" min="35" max="35"/>
    <col width="12.36328125" customWidth="1" style="1178" min="36" max="36"/>
    <col width="10.1796875" customWidth="1" style="1178" min="37" max="37"/>
  </cols>
  <sheetData>
    <row r="1">
      <c r="B1" s="60" t="n"/>
      <c r="C1" s="1161" t="inlineStr">
        <is>
          <t>产品1</t>
        </is>
      </c>
      <c r="D1" s="1180" t="n"/>
      <c r="E1" s="1180" t="n"/>
      <c r="F1" s="1180" t="n"/>
      <c r="G1" s="1180" t="n"/>
      <c r="H1" s="1180" t="n"/>
      <c r="I1" s="1180" t="n"/>
      <c r="J1" s="1180" t="n"/>
      <c r="K1" s="1180" t="n"/>
      <c r="L1" s="1180" t="n"/>
      <c r="M1" s="1180" t="n"/>
      <c r="N1" s="1180" t="n"/>
      <c r="O1" s="1180" t="n"/>
      <c r="P1" s="1180" t="n"/>
      <c r="Q1" s="1180" t="n"/>
      <c r="R1" s="1181" t="n"/>
      <c r="S1" s="1161" t="inlineStr">
        <is>
          <t>产品2</t>
        </is>
      </c>
      <c r="T1" s="1180" t="n"/>
      <c r="U1" s="1180" t="n"/>
      <c r="V1" s="1180" t="n"/>
      <c r="W1" s="1180" t="n"/>
      <c r="X1" s="1180" t="n"/>
      <c r="Y1" s="1180" t="n"/>
      <c r="Z1" s="1180" t="n"/>
      <c r="AA1" s="1180" t="n"/>
      <c r="AB1" s="1180" t="n"/>
      <c r="AC1" s="1180" t="n"/>
      <c r="AD1" s="1180" t="n"/>
      <c r="AE1" s="1180" t="n"/>
      <c r="AF1" s="1180" t="n"/>
      <c r="AG1" s="1180" t="n"/>
      <c r="AH1" s="1181" t="n"/>
    </row>
    <row r="2" ht="15" customHeight="1" s="1178">
      <c r="B2" s="62" t="inlineStr">
        <is>
          <t>队伍名称</t>
        </is>
      </c>
      <c r="C2" s="63" t="inlineStr">
        <is>
          <t>市场1</t>
        </is>
      </c>
      <c r="D2" s="63" t="inlineStr">
        <is>
          <t>需求</t>
        </is>
      </c>
      <c r="E2" s="1483" t="inlineStr">
        <is>
          <t>研发等级排名</t>
        </is>
      </c>
      <c r="F2" s="65" t="inlineStr">
        <is>
          <t>工资系数排名</t>
        </is>
      </c>
      <c r="G2" s="63" t="inlineStr">
        <is>
          <t>市场2</t>
        </is>
      </c>
      <c r="H2" s="63" t="inlineStr">
        <is>
          <t>需求</t>
        </is>
      </c>
      <c r="I2" s="1483" t="inlineStr">
        <is>
          <t>研发等级排名</t>
        </is>
      </c>
      <c r="J2" s="65" t="inlineStr">
        <is>
          <t>工资系数排名</t>
        </is>
      </c>
      <c r="K2" s="63" t="inlineStr">
        <is>
          <t>市场3</t>
        </is>
      </c>
      <c r="L2" s="63" t="inlineStr">
        <is>
          <t>需求</t>
        </is>
      </c>
      <c r="M2" s="1483" t="inlineStr">
        <is>
          <t>研发等级排名</t>
        </is>
      </c>
      <c r="N2" s="65" t="inlineStr">
        <is>
          <t>工资系数排名</t>
        </is>
      </c>
      <c r="O2" s="63" t="inlineStr">
        <is>
          <t>市场4</t>
        </is>
      </c>
      <c r="P2" s="63" t="inlineStr">
        <is>
          <t>需求</t>
        </is>
      </c>
      <c r="Q2" s="1483" t="inlineStr">
        <is>
          <t>研发等级排名</t>
        </is>
      </c>
      <c r="R2" s="65" t="inlineStr">
        <is>
          <t>工资系数排名</t>
        </is>
      </c>
      <c r="S2" s="63" t="inlineStr">
        <is>
          <t>市场1</t>
        </is>
      </c>
      <c r="T2" s="63" t="inlineStr">
        <is>
          <t>需求</t>
        </is>
      </c>
      <c r="U2" s="1483" t="inlineStr">
        <is>
          <t>研发等级排名</t>
        </is>
      </c>
      <c r="V2" s="65" t="inlineStr">
        <is>
          <t>工资系数排名</t>
        </is>
      </c>
      <c r="W2" s="63" t="inlineStr">
        <is>
          <t>市场2</t>
        </is>
      </c>
      <c r="X2" s="63" t="inlineStr">
        <is>
          <t>需求</t>
        </is>
      </c>
      <c r="Y2" s="1483" t="inlineStr">
        <is>
          <t>研发等级排名</t>
        </is>
      </c>
      <c r="Z2" s="65" t="inlineStr">
        <is>
          <t>工资系数排名</t>
        </is>
      </c>
      <c r="AA2" s="63" t="inlineStr">
        <is>
          <t>市场3</t>
        </is>
      </c>
      <c r="AB2" s="63" t="inlineStr">
        <is>
          <t>需求</t>
        </is>
      </c>
      <c r="AC2" s="1483" t="inlineStr">
        <is>
          <t>研发等级排名</t>
        </is>
      </c>
      <c r="AD2" s="65" t="inlineStr">
        <is>
          <t>工资系数排名</t>
        </is>
      </c>
      <c r="AE2" s="63" t="inlineStr">
        <is>
          <t>市场4</t>
        </is>
      </c>
      <c r="AF2" s="63" t="inlineStr">
        <is>
          <t>需求</t>
        </is>
      </c>
      <c r="AG2" s="1483" t="inlineStr">
        <is>
          <t>研发等级排名</t>
        </is>
      </c>
      <c r="AH2" s="65" t="inlineStr">
        <is>
          <t>工资系数排名</t>
        </is>
      </c>
    </row>
    <row r="3">
      <c r="B3" s="1161">
        <f>第6期!AN37</f>
        <v/>
      </c>
      <c r="C3" s="66">
        <f>第6期!AO37</f>
        <v/>
      </c>
      <c r="D3" s="67">
        <f>第6期!BG7</f>
        <v/>
      </c>
      <c r="E3" s="68">
        <f>VLOOKUP($B3,第6期!$AN$84:$AY$103,8,0)</f>
        <v/>
      </c>
      <c r="F3" s="68">
        <f>VLOOKUP($B3,第6期!$AN$84:$AY$103,7,0)</f>
        <v/>
      </c>
      <c r="G3" s="66">
        <f>第6期!AP37</f>
        <v/>
      </c>
      <c r="H3" s="67">
        <f>第6期!BH7</f>
        <v/>
      </c>
      <c r="I3" s="68">
        <f>VLOOKUP($B3,第6期!$AN$84:$AY$103,8,0)</f>
        <v/>
      </c>
      <c r="J3" s="68">
        <f>VLOOKUP($B3,第6期!$AN$84:$AY$103,7,0)</f>
        <v/>
      </c>
      <c r="K3" s="66">
        <f>第6期!AQ37</f>
        <v/>
      </c>
      <c r="L3" s="67">
        <f>第6期!BI7</f>
        <v/>
      </c>
      <c r="M3" s="68">
        <f>VLOOKUP($B3,第6期!$AN$84:$AY$103,8,0)</f>
        <v/>
      </c>
      <c r="N3" s="68">
        <f>VLOOKUP($B3,第6期!$AN$84:$AY$103,7,0)</f>
        <v/>
      </c>
      <c r="O3" s="66">
        <f>第6期!AR37</f>
        <v/>
      </c>
      <c r="P3" s="67">
        <f>第6期!BJ7</f>
        <v/>
      </c>
      <c r="Q3" s="68">
        <f>VLOOKUP($B3,第6期!$AN$84:$AY$103,8,0)</f>
        <v/>
      </c>
      <c r="R3" s="68">
        <f>VLOOKUP($B3,第6期!$AN$84:$AY$103,7,0)</f>
        <v/>
      </c>
      <c r="S3" s="66">
        <f>第6期!AS37</f>
        <v/>
      </c>
      <c r="T3" s="67">
        <f>第6期!BK7</f>
        <v/>
      </c>
      <c r="U3" s="68">
        <f>VLOOKUP($B3,第6期!$AN$84:$AY$103,8,0)</f>
        <v/>
      </c>
      <c r="V3" s="68">
        <f>VLOOKUP($B3,第6期!$AN$84:$AY$103,7,0)</f>
        <v/>
      </c>
      <c r="W3" s="66">
        <f>第6期!AT37</f>
        <v/>
      </c>
      <c r="X3" s="67">
        <f>第6期!BL7</f>
        <v/>
      </c>
      <c r="Y3" s="68">
        <f>VLOOKUP($B3,第6期!$AN$84:$AY$103,8,0)</f>
        <v/>
      </c>
      <c r="Z3" s="68">
        <f>VLOOKUP($B3,第6期!$AN$84:$AY$103,7,0)</f>
        <v/>
      </c>
      <c r="AA3" s="66">
        <f>第6期!AU37</f>
        <v/>
      </c>
      <c r="AB3" s="67">
        <f>第6期!BM7</f>
        <v/>
      </c>
      <c r="AC3" s="68">
        <f>VLOOKUP($B3,第6期!$AN$84:$AY$103,8,0)</f>
        <v/>
      </c>
      <c r="AD3" s="68">
        <f>VLOOKUP($B3,第6期!$AN$84:$AY$103,7,0)</f>
        <v/>
      </c>
      <c r="AE3" s="66">
        <f>第6期!AV37</f>
        <v/>
      </c>
      <c r="AF3" s="67">
        <f>第6期!BN7</f>
        <v/>
      </c>
      <c r="AG3" s="68">
        <f>VLOOKUP($B3,第6期!$AN$84:$AY$103,8,0)</f>
        <v/>
      </c>
      <c r="AH3" s="68">
        <f>VLOOKUP($B3,第6期!$AN$84:$AY$103,7,0)</f>
        <v/>
      </c>
    </row>
    <row r="4">
      <c r="B4" s="1161">
        <f>第6期!AN38</f>
        <v/>
      </c>
      <c r="C4" s="66">
        <f>第6期!AO38</f>
        <v/>
      </c>
      <c r="D4" s="67">
        <f>第6期!BG8</f>
        <v/>
      </c>
      <c r="E4" s="68">
        <f>VLOOKUP($B4,第6期!$AN$84:$AY$103,8,0)</f>
        <v/>
      </c>
      <c r="F4" s="68">
        <f>VLOOKUP($B4,第6期!$AN$84:$AY$103,7,0)</f>
        <v/>
      </c>
      <c r="G4" s="66">
        <f>第6期!AP38</f>
        <v/>
      </c>
      <c r="H4" s="67">
        <f>第6期!BH8</f>
        <v/>
      </c>
      <c r="I4" s="68">
        <f>VLOOKUP($B4,第6期!$AN$84:$AY$103,8,0)</f>
        <v/>
      </c>
      <c r="J4" s="68">
        <f>VLOOKUP($B4,第6期!$AN$84:$AY$103,7,0)</f>
        <v/>
      </c>
      <c r="K4" s="66">
        <f>第6期!AQ38</f>
        <v/>
      </c>
      <c r="L4" s="67">
        <f>第6期!BI8</f>
        <v/>
      </c>
      <c r="M4" s="68">
        <f>VLOOKUP($B4,第6期!$AN$84:$AY$103,8,0)</f>
        <v/>
      </c>
      <c r="N4" s="68">
        <f>VLOOKUP($B4,第6期!$AN$84:$AY$103,7,0)</f>
        <v/>
      </c>
      <c r="O4" s="66">
        <f>第6期!AR38</f>
        <v/>
      </c>
      <c r="P4" s="67">
        <f>第6期!BJ8</f>
        <v/>
      </c>
      <c r="Q4" s="68">
        <f>VLOOKUP($B4,第6期!$AN$84:$AY$103,8,0)</f>
        <v/>
      </c>
      <c r="R4" s="68">
        <f>VLOOKUP($B4,第6期!$AN$84:$AY$103,7,0)</f>
        <v/>
      </c>
      <c r="S4" s="66">
        <f>第6期!AS38</f>
        <v/>
      </c>
      <c r="T4" s="67">
        <f>第6期!BK8</f>
        <v/>
      </c>
      <c r="U4" s="68">
        <f>VLOOKUP($B4,第6期!$AN$84:$AY$103,8,0)</f>
        <v/>
      </c>
      <c r="V4" s="68">
        <f>VLOOKUP($B4,第6期!$AN$84:$AY$103,7,0)</f>
        <v/>
      </c>
      <c r="W4" s="66">
        <f>第6期!AT38</f>
        <v/>
      </c>
      <c r="X4" s="67">
        <f>第6期!BL8</f>
        <v/>
      </c>
      <c r="Y4" s="68">
        <f>VLOOKUP($B4,第6期!$AN$84:$AY$103,8,0)</f>
        <v/>
      </c>
      <c r="Z4" s="68">
        <f>VLOOKUP($B4,第6期!$AN$84:$AY$103,7,0)</f>
        <v/>
      </c>
      <c r="AA4" s="66">
        <f>第6期!AU38</f>
        <v/>
      </c>
      <c r="AB4" s="67">
        <f>第6期!BM8</f>
        <v/>
      </c>
      <c r="AC4" s="68">
        <f>VLOOKUP($B4,第6期!$AN$84:$AY$103,8,0)</f>
        <v/>
      </c>
      <c r="AD4" s="68">
        <f>VLOOKUP($B4,第6期!$AN$84:$AY$103,7,0)</f>
        <v/>
      </c>
      <c r="AE4" s="66">
        <f>第6期!AV38</f>
        <v/>
      </c>
      <c r="AF4" s="67">
        <f>第6期!BN8</f>
        <v/>
      </c>
      <c r="AG4" s="68">
        <f>VLOOKUP($B4,第6期!$AN$84:$AY$103,8,0)</f>
        <v/>
      </c>
      <c r="AH4" s="68">
        <f>VLOOKUP($B4,第6期!$AN$84:$AY$103,7,0)</f>
        <v/>
      </c>
    </row>
    <row r="5">
      <c r="B5" s="1161">
        <f>第6期!AN39</f>
        <v/>
      </c>
      <c r="C5" s="66">
        <f>第6期!AO39</f>
        <v/>
      </c>
      <c r="D5" s="67">
        <f>第6期!BG9</f>
        <v/>
      </c>
      <c r="E5" s="68">
        <f>VLOOKUP($B5,第6期!$AN$84:$AY$103,8,0)</f>
        <v/>
      </c>
      <c r="F5" s="68">
        <f>VLOOKUP($B5,第6期!$AN$84:$AY$103,7,0)</f>
        <v/>
      </c>
      <c r="G5" s="66">
        <f>第6期!AP39</f>
        <v/>
      </c>
      <c r="H5" s="67">
        <f>第6期!BH9</f>
        <v/>
      </c>
      <c r="I5" s="68">
        <f>VLOOKUP($B5,第6期!$AN$84:$AY$103,8,0)</f>
        <v/>
      </c>
      <c r="J5" s="68">
        <f>VLOOKUP($B5,第6期!$AN$84:$AY$103,7,0)</f>
        <v/>
      </c>
      <c r="K5" s="66">
        <f>第6期!AQ39</f>
        <v/>
      </c>
      <c r="L5" s="67">
        <f>第6期!BI9</f>
        <v/>
      </c>
      <c r="M5" s="68">
        <f>VLOOKUP($B5,第6期!$AN$84:$AY$103,8,0)</f>
        <v/>
      </c>
      <c r="N5" s="68">
        <f>VLOOKUP($B5,第6期!$AN$84:$AY$103,7,0)</f>
        <v/>
      </c>
      <c r="O5" s="66">
        <f>第6期!AR39</f>
        <v/>
      </c>
      <c r="P5" s="67">
        <f>第6期!BJ9</f>
        <v/>
      </c>
      <c r="Q5" s="68">
        <f>VLOOKUP($B5,第6期!$AN$84:$AY$103,8,0)</f>
        <v/>
      </c>
      <c r="R5" s="68">
        <f>VLOOKUP($B5,第6期!$AN$84:$AY$103,7,0)</f>
        <v/>
      </c>
      <c r="S5" s="66">
        <f>第6期!AS39</f>
        <v/>
      </c>
      <c r="T5" s="67">
        <f>第6期!BK9</f>
        <v/>
      </c>
      <c r="U5" s="68">
        <f>VLOOKUP($B5,第6期!$AN$84:$AY$103,8,0)</f>
        <v/>
      </c>
      <c r="V5" s="68">
        <f>VLOOKUP($B5,第6期!$AN$84:$AY$103,7,0)</f>
        <v/>
      </c>
      <c r="W5" s="66">
        <f>第6期!AT39</f>
        <v/>
      </c>
      <c r="X5" s="67">
        <f>第6期!BL9</f>
        <v/>
      </c>
      <c r="Y5" s="68">
        <f>VLOOKUP($B5,第6期!$AN$84:$AY$103,8,0)</f>
        <v/>
      </c>
      <c r="Z5" s="68">
        <f>VLOOKUP($B5,第6期!$AN$84:$AY$103,7,0)</f>
        <v/>
      </c>
      <c r="AA5" s="66">
        <f>第6期!AU39</f>
        <v/>
      </c>
      <c r="AB5" s="67">
        <f>第6期!BM9</f>
        <v/>
      </c>
      <c r="AC5" s="68">
        <f>VLOOKUP($B5,第6期!$AN$84:$AY$103,8,0)</f>
        <v/>
      </c>
      <c r="AD5" s="68">
        <f>VLOOKUP($B5,第6期!$AN$84:$AY$103,7,0)</f>
        <v/>
      </c>
      <c r="AE5" s="66">
        <f>第6期!AV39</f>
        <v/>
      </c>
      <c r="AF5" s="67">
        <f>第6期!BN9</f>
        <v/>
      </c>
      <c r="AG5" s="68">
        <f>VLOOKUP($B5,第6期!$AN$84:$AY$103,8,0)</f>
        <v/>
      </c>
      <c r="AH5" s="68">
        <f>VLOOKUP($B5,第6期!$AN$84:$AY$103,7,0)</f>
        <v/>
      </c>
    </row>
    <row r="6">
      <c r="B6" s="1161">
        <f>第6期!AN40</f>
        <v/>
      </c>
      <c r="C6" s="66">
        <f>第6期!AO40</f>
        <v/>
      </c>
      <c r="D6" s="67">
        <f>第6期!BG10</f>
        <v/>
      </c>
      <c r="E6" s="68">
        <f>VLOOKUP($B6,第6期!$AN$84:$AY$103,8,0)</f>
        <v/>
      </c>
      <c r="F6" s="68">
        <f>VLOOKUP($B6,第6期!$AN$84:$AY$103,7,0)</f>
        <v/>
      </c>
      <c r="G6" s="66">
        <f>第6期!AP40</f>
        <v/>
      </c>
      <c r="H6" s="67">
        <f>第6期!BH10</f>
        <v/>
      </c>
      <c r="I6" s="68">
        <f>VLOOKUP($B6,第6期!$AN$84:$AY$103,8,0)</f>
        <v/>
      </c>
      <c r="J6" s="68">
        <f>VLOOKUP($B6,第6期!$AN$84:$AY$103,7,0)</f>
        <v/>
      </c>
      <c r="K6" s="66">
        <f>第6期!AQ40</f>
        <v/>
      </c>
      <c r="L6" s="67">
        <f>第6期!BI10</f>
        <v/>
      </c>
      <c r="M6" s="68">
        <f>VLOOKUP($B6,第6期!$AN$84:$AY$103,8,0)</f>
        <v/>
      </c>
      <c r="N6" s="68">
        <f>VLOOKUP($B6,第6期!$AN$84:$AY$103,7,0)</f>
        <v/>
      </c>
      <c r="O6" s="66">
        <f>第6期!AR40</f>
        <v/>
      </c>
      <c r="P6" s="67">
        <f>第6期!BJ10</f>
        <v/>
      </c>
      <c r="Q6" s="68">
        <f>VLOOKUP($B6,第6期!$AN$84:$AY$103,8,0)</f>
        <v/>
      </c>
      <c r="R6" s="68">
        <f>VLOOKUP($B6,第6期!$AN$84:$AY$103,7,0)</f>
        <v/>
      </c>
      <c r="S6" s="66">
        <f>第6期!AS40</f>
        <v/>
      </c>
      <c r="T6" s="67">
        <f>第6期!BK10</f>
        <v/>
      </c>
      <c r="U6" s="68">
        <f>VLOOKUP($B6,第6期!$AN$84:$AY$103,8,0)</f>
        <v/>
      </c>
      <c r="V6" s="68">
        <f>VLOOKUP($B6,第6期!$AN$84:$AY$103,7,0)</f>
        <v/>
      </c>
      <c r="W6" s="66">
        <f>第6期!AT40</f>
        <v/>
      </c>
      <c r="X6" s="67">
        <f>第6期!BL10</f>
        <v/>
      </c>
      <c r="Y6" s="68">
        <f>VLOOKUP($B6,第6期!$AN$84:$AY$103,8,0)</f>
        <v/>
      </c>
      <c r="Z6" s="68">
        <f>VLOOKUP($B6,第6期!$AN$84:$AY$103,7,0)</f>
        <v/>
      </c>
      <c r="AA6" s="66">
        <f>第6期!AU40</f>
        <v/>
      </c>
      <c r="AB6" s="67">
        <f>第6期!BM10</f>
        <v/>
      </c>
      <c r="AC6" s="68">
        <f>VLOOKUP($B6,第6期!$AN$84:$AY$103,8,0)</f>
        <v/>
      </c>
      <c r="AD6" s="68">
        <f>VLOOKUP($B6,第6期!$AN$84:$AY$103,7,0)</f>
        <v/>
      </c>
      <c r="AE6" s="66">
        <f>第6期!AV40</f>
        <v/>
      </c>
      <c r="AF6" s="67">
        <f>第6期!BN10</f>
        <v/>
      </c>
      <c r="AG6" s="68">
        <f>VLOOKUP($B6,第6期!$AN$84:$AY$103,8,0)</f>
        <v/>
      </c>
      <c r="AH6" s="68">
        <f>VLOOKUP($B6,第6期!$AN$84:$AY$103,7,0)</f>
        <v/>
      </c>
    </row>
    <row r="7">
      <c r="B7" s="1161">
        <f>第6期!AN41</f>
        <v/>
      </c>
      <c r="C7" s="66">
        <f>第6期!AO41</f>
        <v/>
      </c>
      <c r="D7" s="67">
        <f>第6期!BG11</f>
        <v/>
      </c>
      <c r="E7" s="68">
        <f>VLOOKUP($B7,第6期!$AN$84:$AY$103,8,0)</f>
        <v/>
      </c>
      <c r="F7" s="68">
        <f>VLOOKUP($B7,第6期!$AN$84:$AY$103,7,0)</f>
        <v/>
      </c>
      <c r="G7" s="66">
        <f>第6期!AP41</f>
        <v/>
      </c>
      <c r="H7" s="67">
        <f>第6期!BH11</f>
        <v/>
      </c>
      <c r="I7" s="68">
        <f>VLOOKUP($B7,第6期!$AN$84:$AY$103,8,0)</f>
        <v/>
      </c>
      <c r="J7" s="68">
        <f>VLOOKUP($B7,第6期!$AN$84:$AY$103,7,0)</f>
        <v/>
      </c>
      <c r="K7" s="66">
        <f>第6期!AQ41</f>
        <v/>
      </c>
      <c r="L7" s="67">
        <f>第6期!BI11</f>
        <v/>
      </c>
      <c r="M7" s="68">
        <f>VLOOKUP($B7,第6期!$AN$84:$AY$103,8,0)</f>
        <v/>
      </c>
      <c r="N7" s="68">
        <f>VLOOKUP($B7,第6期!$AN$84:$AY$103,7,0)</f>
        <v/>
      </c>
      <c r="O7" s="66">
        <f>第6期!AR41</f>
        <v/>
      </c>
      <c r="P7" s="67">
        <f>第6期!BJ11</f>
        <v/>
      </c>
      <c r="Q7" s="68">
        <f>VLOOKUP($B7,第6期!$AN$84:$AY$103,8,0)</f>
        <v/>
      </c>
      <c r="R7" s="68">
        <f>VLOOKUP($B7,第6期!$AN$84:$AY$103,7,0)</f>
        <v/>
      </c>
      <c r="S7" s="66">
        <f>第6期!AS41</f>
        <v/>
      </c>
      <c r="T7" s="67">
        <f>第6期!BK11</f>
        <v/>
      </c>
      <c r="U7" s="68">
        <f>VLOOKUP($B7,第6期!$AN$84:$AY$103,8,0)</f>
        <v/>
      </c>
      <c r="V7" s="68">
        <f>VLOOKUP($B7,第6期!$AN$84:$AY$103,7,0)</f>
        <v/>
      </c>
      <c r="W7" s="66">
        <f>第6期!AT41</f>
        <v/>
      </c>
      <c r="X7" s="67">
        <f>第6期!BL11</f>
        <v/>
      </c>
      <c r="Y7" s="68">
        <f>VLOOKUP($B7,第6期!$AN$84:$AY$103,8,0)</f>
        <v/>
      </c>
      <c r="Z7" s="68">
        <f>VLOOKUP($B7,第6期!$AN$84:$AY$103,7,0)</f>
        <v/>
      </c>
      <c r="AA7" s="66">
        <f>第6期!AU41</f>
        <v/>
      </c>
      <c r="AB7" s="67">
        <f>第6期!BM11</f>
        <v/>
      </c>
      <c r="AC7" s="68">
        <f>VLOOKUP($B7,第6期!$AN$84:$AY$103,8,0)</f>
        <v/>
      </c>
      <c r="AD7" s="68">
        <f>VLOOKUP($B7,第6期!$AN$84:$AY$103,7,0)</f>
        <v/>
      </c>
      <c r="AE7" s="66">
        <f>第6期!AV41</f>
        <v/>
      </c>
      <c r="AF7" s="67">
        <f>第6期!BN11</f>
        <v/>
      </c>
      <c r="AG7" s="68">
        <f>VLOOKUP($B7,第6期!$AN$84:$AY$103,8,0)</f>
        <v/>
      </c>
      <c r="AH7" s="68">
        <f>VLOOKUP($B7,第6期!$AN$84:$AY$103,7,0)</f>
        <v/>
      </c>
    </row>
    <row r="8">
      <c r="B8" s="1161">
        <f>第6期!AN42</f>
        <v/>
      </c>
      <c r="C8" s="66">
        <f>第6期!AO42</f>
        <v/>
      </c>
      <c r="D8" s="67">
        <f>第6期!BG12</f>
        <v/>
      </c>
      <c r="E8" s="68">
        <f>VLOOKUP($B8,第6期!$AN$84:$AY$103,8,0)</f>
        <v/>
      </c>
      <c r="F8" s="68">
        <f>VLOOKUP($B8,第6期!$AN$84:$AY$103,7,0)</f>
        <v/>
      </c>
      <c r="G8" s="66">
        <f>第6期!AP42</f>
        <v/>
      </c>
      <c r="H8" s="67">
        <f>第6期!BH12</f>
        <v/>
      </c>
      <c r="I8" s="68">
        <f>VLOOKUP($B8,第6期!$AN$84:$AY$103,8,0)</f>
        <v/>
      </c>
      <c r="J8" s="68">
        <f>VLOOKUP($B8,第6期!$AN$84:$AY$103,7,0)</f>
        <v/>
      </c>
      <c r="K8" s="66">
        <f>第6期!AQ42</f>
        <v/>
      </c>
      <c r="L8" s="67">
        <f>第6期!BI12</f>
        <v/>
      </c>
      <c r="M8" s="68">
        <f>VLOOKUP($B8,第6期!$AN$84:$AY$103,8,0)</f>
        <v/>
      </c>
      <c r="N8" s="68">
        <f>VLOOKUP($B8,第6期!$AN$84:$AY$103,7,0)</f>
        <v/>
      </c>
      <c r="O8" s="66">
        <f>第6期!AR42</f>
        <v/>
      </c>
      <c r="P8" s="67">
        <f>第6期!BJ12</f>
        <v/>
      </c>
      <c r="Q8" s="68">
        <f>VLOOKUP($B8,第6期!$AN$84:$AY$103,8,0)</f>
        <v/>
      </c>
      <c r="R8" s="68">
        <f>VLOOKUP($B8,第6期!$AN$84:$AY$103,7,0)</f>
        <v/>
      </c>
      <c r="S8" s="66">
        <f>第6期!AS42</f>
        <v/>
      </c>
      <c r="T8" s="67">
        <f>第6期!BK12</f>
        <v/>
      </c>
      <c r="U8" s="68">
        <f>VLOOKUP($B8,第6期!$AN$84:$AY$103,8,0)</f>
        <v/>
      </c>
      <c r="V8" s="68">
        <f>VLOOKUP($B8,第6期!$AN$84:$AY$103,7,0)</f>
        <v/>
      </c>
      <c r="W8" s="66">
        <f>第6期!AT42</f>
        <v/>
      </c>
      <c r="X8" s="67">
        <f>第6期!BL12</f>
        <v/>
      </c>
      <c r="Y8" s="68">
        <f>VLOOKUP($B8,第6期!$AN$84:$AY$103,8,0)</f>
        <v/>
      </c>
      <c r="Z8" s="68">
        <f>VLOOKUP($B8,第6期!$AN$84:$AY$103,7,0)</f>
        <v/>
      </c>
      <c r="AA8" s="66">
        <f>第6期!AU42</f>
        <v/>
      </c>
      <c r="AB8" s="67">
        <f>第6期!BM12</f>
        <v/>
      </c>
      <c r="AC8" s="68">
        <f>VLOOKUP($B8,第6期!$AN$84:$AY$103,8,0)</f>
        <v/>
      </c>
      <c r="AD8" s="68">
        <f>VLOOKUP($B8,第6期!$AN$84:$AY$103,7,0)</f>
        <v/>
      </c>
      <c r="AE8" s="66">
        <f>第6期!AV42</f>
        <v/>
      </c>
      <c r="AF8" s="67">
        <f>第6期!BN12</f>
        <v/>
      </c>
      <c r="AG8" s="68">
        <f>VLOOKUP($B8,第6期!$AN$84:$AY$103,8,0)</f>
        <v/>
      </c>
      <c r="AH8" s="68">
        <f>VLOOKUP($B8,第6期!$AN$84:$AY$103,7,0)</f>
        <v/>
      </c>
    </row>
    <row r="9">
      <c r="B9" s="1161">
        <f>第6期!AN43</f>
        <v/>
      </c>
      <c r="C9" s="66">
        <f>第6期!AO43</f>
        <v/>
      </c>
      <c r="D9" s="67">
        <f>第6期!BG13</f>
        <v/>
      </c>
      <c r="E9" s="68">
        <f>VLOOKUP($B9,第6期!$AN$84:$AY$103,8,0)</f>
        <v/>
      </c>
      <c r="F9" s="68">
        <f>VLOOKUP($B9,第6期!$AN$84:$AY$103,7,0)</f>
        <v/>
      </c>
      <c r="G9" s="66">
        <f>第6期!AP43</f>
        <v/>
      </c>
      <c r="H9" s="67">
        <f>第6期!BH13</f>
        <v/>
      </c>
      <c r="I9" s="68">
        <f>VLOOKUP($B9,第6期!$AN$84:$AY$103,8,0)</f>
        <v/>
      </c>
      <c r="J9" s="68">
        <f>VLOOKUP($B9,第6期!$AN$84:$AY$103,7,0)</f>
        <v/>
      </c>
      <c r="K9" s="66">
        <f>第6期!AQ43</f>
        <v/>
      </c>
      <c r="L9" s="67">
        <f>第6期!BI13</f>
        <v/>
      </c>
      <c r="M9" s="68">
        <f>VLOOKUP($B9,第6期!$AN$84:$AY$103,8,0)</f>
        <v/>
      </c>
      <c r="N9" s="68">
        <f>VLOOKUP($B9,第6期!$AN$84:$AY$103,7,0)</f>
        <v/>
      </c>
      <c r="O9" s="66">
        <f>第6期!AR43</f>
        <v/>
      </c>
      <c r="P9" s="67">
        <f>第6期!BJ13</f>
        <v/>
      </c>
      <c r="Q9" s="68">
        <f>VLOOKUP($B9,第6期!$AN$84:$AY$103,8,0)</f>
        <v/>
      </c>
      <c r="R9" s="68">
        <f>VLOOKUP($B9,第6期!$AN$84:$AY$103,7,0)</f>
        <v/>
      </c>
      <c r="S9" s="66">
        <f>第6期!AS43</f>
        <v/>
      </c>
      <c r="T9" s="67">
        <f>第6期!BK13</f>
        <v/>
      </c>
      <c r="U9" s="68">
        <f>VLOOKUP($B9,第6期!$AN$84:$AY$103,8,0)</f>
        <v/>
      </c>
      <c r="V9" s="68">
        <f>VLOOKUP($B9,第6期!$AN$84:$AY$103,7,0)</f>
        <v/>
      </c>
      <c r="W9" s="66">
        <f>第6期!AT43</f>
        <v/>
      </c>
      <c r="X9" s="67">
        <f>第6期!BL13</f>
        <v/>
      </c>
      <c r="Y9" s="68">
        <f>VLOOKUP($B9,第6期!$AN$84:$AY$103,8,0)</f>
        <v/>
      </c>
      <c r="Z9" s="68">
        <f>VLOOKUP($B9,第6期!$AN$84:$AY$103,7,0)</f>
        <v/>
      </c>
      <c r="AA9" s="66">
        <f>第6期!AU43</f>
        <v/>
      </c>
      <c r="AB9" s="67">
        <f>第6期!BM13</f>
        <v/>
      </c>
      <c r="AC9" s="68">
        <f>VLOOKUP($B9,第6期!$AN$84:$AY$103,8,0)</f>
        <v/>
      </c>
      <c r="AD9" s="68">
        <f>VLOOKUP($B9,第6期!$AN$84:$AY$103,7,0)</f>
        <v/>
      </c>
      <c r="AE9" s="66">
        <f>第6期!AV43</f>
        <v/>
      </c>
      <c r="AF9" s="67">
        <f>第6期!BN13</f>
        <v/>
      </c>
      <c r="AG9" s="68">
        <f>VLOOKUP($B9,第6期!$AN$84:$AY$103,8,0)</f>
        <v/>
      </c>
      <c r="AH9" s="68">
        <f>VLOOKUP($B9,第6期!$AN$84:$AY$103,7,0)</f>
        <v/>
      </c>
    </row>
    <row r="10">
      <c r="B10" s="1161">
        <f>第6期!AN44</f>
        <v/>
      </c>
      <c r="C10" s="66">
        <f>第6期!AO44</f>
        <v/>
      </c>
      <c r="D10" s="67">
        <f>第6期!BG14</f>
        <v/>
      </c>
      <c r="E10" s="68">
        <f>VLOOKUP($B10,第6期!$AN$84:$AY$103,8,0)</f>
        <v/>
      </c>
      <c r="F10" s="68">
        <f>VLOOKUP($B10,第6期!$AN$84:$AY$103,7,0)</f>
        <v/>
      </c>
      <c r="G10" s="66">
        <f>第6期!AP44</f>
        <v/>
      </c>
      <c r="H10" s="67">
        <f>第6期!BH14</f>
        <v/>
      </c>
      <c r="I10" s="68">
        <f>VLOOKUP($B10,第6期!$AN$84:$AY$103,8,0)</f>
        <v/>
      </c>
      <c r="J10" s="68">
        <f>VLOOKUP($B10,第6期!$AN$84:$AY$103,7,0)</f>
        <v/>
      </c>
      <c r="K10" s="66">
        <f>第6期!AQ44</f>
        <v/>
      </c>
      <c r="L10" s="67">
        <f>第6期!BI14</f>
        <v/>
      </c>
      <c r="M10" s="68">
        <f>VLOOKUP($B10,第6期!$AN$84:$AY$103,8,0)</f>
        <v/>
      </c>
      <c r="N10" s="68">
        <f>VLOOKUP($B10,第6期!$AN$84:$AY$103,7,0)</f>
        <v/>
      </c>
      <c r="O10" s="66">
        <f>第6期!AR44</f>
        <v/>
      </c>
      <c r="P10" s="67">
        <f>第6期!BJ14</f>
        <v/>
      </c>
      <c r="Q10" s="68">
        <f>VLOOKUP($B10,第6期!$AN$84:$AY$103,8,0)</f>
        <v/>
      </c>
      <c r="R10" s="68">
        <f>VLOOKUP($B10,第6期!$AN$84:$AY$103,7,0)</f>
        <v/>
      </c>
      <c r="S10" s="66">
        <f>第6期!AS44</f>
        <v/>
      </c>
      <c r="T10" s="67">
        <f>第6期!BK14</f>
        <v/>
      </c>
      <c r="U10" s="68">
        <f>VLOOKUP($B10,第6期!$AN$84:$AY$103,8,0)</f>
        <v/>
      </c>
      <c r="V10" s="68">
        <f>VLOOKUP($B10,第6期!$AN$84:$AY$103,7,0)</f>
        <v/>
      </c>
      <c r="W10" s="66">
        <f>第6期!AT44</f>
        <v/>
      </c>
      <c r="X10" s="67">
        <f>第6期!BL14</f>
        <v/>
      </c>
      <c r="Y10" s="68">
        <f>VLOOKUP($B10,第6期!$AN$84:$AY$103,8,0)</f>
        <v/>
      </c>
      <c r="Z10" s="68">
        <f>VLOOKUP($B10,第6期!$AN$84:$AY$103,7,0)</f>
        <v/>
      </c>
      <c r="AA10" s="66">
        <f>第6期!AU44</f>
        <v/>
      </c>
      <c r="AB10" s="67">
        <f>第6期!BM14</f>
        <v/>
      </c>
      <c r="AC10" s="68">
        <f>VLOOKUP($B10,第6期!$AN$84:$AY$103,8,0)</f>
        <v/>
      </c>
      <c r="AD10" s="68">
        <f>VLOOKUP($B10,第6期!$AN$84:$AY$103,7,0)</f>
        <v/>
      </c>
      <c r="AE10" s="66">
        <f>第6期!AV44</f>
        <v/>
      </c>
      <c r="AF10" s="67">
        <f>第6期!BN14</f>
        <v/>
      </c>
      <c r="AG10" s="68">
        <f>VLOOKUP($B10,第6期!$AN$84:$AY$103,8,0)</f>
        <v/>
      </c>
      <c r="AH10" s="68">
        <f>VLOOKUP($B10,第6期!$AN$84:$AY$103,7,0)</f>
        <v/>
      </c>
    </row>
    <row r="11">
      <c r="B11" s="1161">
        <f>第6期!AN45</f>
        <v/>
      </c>
      <c r="C11" s="66">
        <f>第6期!AO45</f>
        <v/>
      </c>
      <c r="D11" s="67">
        <f>第6期!BG15</f>
        <v/>
      </c>
      <c r="E11" s="68">
        <f>VLOOKUP($B11,第6期!$AN$84:$AY$103,8,0)</f>
        <v/>
      </c>
      <c r="F11" s="68">
        <f>VLOOKUP($B11,第6期!$AN$84:$AY$103,7,0)</f>
        <v/>
      </c>
      <c r="G11" s="66">
        <f>第6期!AP45</f>
        <v/>
      </c>
      <c r="H11" s="67">
        <f>第6期!BH15</f>
        <v/>
      </c>
      <c r="I11" s="68">
        <f>VLOOKUP($B11,第6期!$AN$84:$AY$103,8,0)</f>
        <v/>
      </c>
      <c r="J11" s="68">
        <f>VLOOKUP($B11,第6期!$AN$84:$AY$103,7,0)</f>
        <v/>
      </c>
      <c r="K11" s="66">
        <f>第6期!AQ45</f>
        <v/>
      </c>
      <c r="L11" s="67">
        <f>第6期!BI15</f>
        <v/>
      </c>
      <c r="M11" s="68">
        <f>VLOOKUP($B11,第6期!$AN$84:$AY$103,8,0)</f>
        <v/>
      </c>
      <c r="N11" s="68">
        <f>VLOOKUP($B11,第6期!$AN$84:$AY$103,7,0)</f>
        <v/>
      </c>
      <c r="O11" s="66">
        <f>第6期!AR45</f>
        <v/>
      </c>
      <c r="P11" s="67">
        <f>第6期!BJ15</f>
        <v/>
      </c>
      <c r="Q11" s="68">
        <f>VLOOKUP($B11,第6期!$AN$84:$AY$103,8,0)</f>
        <v/>
      </c>
      <c r="R11" s="68">
        <f>VLOOKUP($B11,第6期!$AN$84:$AY$103,7,0)</f>
        <v/>
      </c>
      <c r="S11" s="66">
        <f>第6期!AS45</f>
        <v/>
      </c>
      <c r="T11" s="67">
        <f>第6期!BK15</f>
        <v/>
      </c>
      <c r="U11" s="68">
        <f>VLOOKUP($B11,第6期!$AN$84:$AY$103,8,0)</f>
        <v/>
      </c>
      <c r="V11" s="68">
        <f>VLOOKUP($B11,第6期!$AN$84:$AY$103,7,0)</f>
        <v/>
      </c>
      <c r="W11" s="66">
        <f>第6期!AT45</f>
        <v/>
      </c>
      <c r="X11" s="67">
        <f>第6期!BL15</f>
        <v/>
      </c>
      <c r="Y11" s="68">
        <f>VLOOKUP($B11,第6期!$AN$84:$AY$103,8,0)</f>
        <v/>
      </c>
      <c r="Z11" s="68">
        <f>VLOOKUP($B11,第6期!$AN$84:$AY$103,7,0)</f>
        <v/>
      </c>
      <c r="AA11" s="66">
        <f>第6期!AU45</f>
        <v/>
      </c>
      <c r="AB11" s="67">
        <f>第6期!BM15</f>
        <v/>
      </c>
      <c r="AC11" s="68">
        <f>VLOOKUP($B11,第6期!$AN$84:$AY$103,8,0)</f>
        <v/>
      </c>
      <c r="AD11" s="68">
        <f>VLOOKUP($B11,第6期!$AN$84:$AY$103,7,0)</f>
        <v/>
      </c>
      <c r="AE11" s="66">
        <f>第6期!AV45</f>
        <v/>
      </c>
      <c r="AF11" s="67">
        <f>第6期!BN15</f>
        <v/>
      </c>
      <c r="AG11" s="68">
        <f>VLOOKUP($B11,第6期!$AN$84:$AY$103,8,0)</f>
        <v/>
      </c>
      <c r="AH11" s="68">
        <f>VLOOKUP($B11,第6期!$AN$84:$AY$103,7,0)</f>
        <v/>
      </c>
    </row>
    <row r="12">
      <c r="B12" s="1161">
        <f>第6期!AN46</f>
        <v/>
      </c>
      <c r="C12" s="66">
        <f>第6期!AO46</f>
        <v/>
      </c>
      <c r="D12" s="67">
        <f>第6期!BG16</f>
        <v/>
      </c>
      <c r="E12" s="68">
        <f>VLOOKUP($B12,第6期!$AN$84:$AY$103,8,0)</f>
        <v/>
      </c>
      <c r="F12" s="68">
        <f>VLOOKUP($B12,第6期!$AN$84:$AY$103,7,0)</f>
        <v/>
      </c>
      <c r="G12" s="66">
        <f>第6期!AP46</f>
        <v/>
      </c>
      <c r="H12" s="67">
        <f>第6期!BH16</f>
        <v/>
      </c>
      <c r="I12" s="68">
        <f>VLOOKUP($B12,第6期!$AN$84:$AY$103,8,0)</f>
        <v/>
      </c>
      <c r="J12" s="68">
        <f>VLOOKUP($B12,第6期!$AN$84:$AY$103,7,0)</f>
        <v/>
      </c>
      <c r="K12" s="66">
        <f>第6期!AQ46</f>
        <v/>
      </c>
      <c r="L12" s="67">
        <f>第6期!BI16</f>
        <v/>
      </c>
      <c r="M12" s="68">
        <f>VLOOKUP($B12,第6期!$AN$84:$AY$103,8,0)</f>
        <v/>
      </c>
      <c r="N12" s="68">
        <f>VLOOKUP($B12,第6期!$AN$84:$AY$103,7,0)</f>
        <v/>
      </c>
      <c r="O12" s="66">
        <f>第6期!AR46</f>
        <v/>
      </c>
      <c r="P12" s="67">
        <f>第6期!BJ16</f>
        <v/>
      </c>
      <c r="Q12" s="68">
        <f>VLOOKUP($B12,第6期!$AN$84:$AY$103,8,0)</f>
        <v/>
      </c>
      <c r="R12" s="68">
        <f>VLOOKUP($B12,第6期!$AN$84:$AY$103,7,0)</f>
        <v/>
      </c>
      <c r="S12" s="66">
        <f>第6期!AS46</f>
        <v/>
      </c>
      <c r="T12" s="67">
        <f>第6期!BK16</f>
        <v/>
      </c>
      <c r="U12" s="68">
        <f>VLOOKUP($B12,第6期!$AN$84:$AY$103,8,0)</f>
        <v/>
      </c>
      <c r="V12" s="68">
        <f>VLOOKUP($B12,第6期!$AN$84:$AY$103,7,0)</f>
        <v/>
      </c>
      <c r="W12" s="66">
        <f>第6期!AT46</f>
        <v/>
      </c>
      <c r="X12" s="67">
        <f>第6期!BL16</f>
        <v/>
      </c>
      <c r="Y12" s="68">
        <f>VLOOKUP($B12,第6期!$AN$84:$AY$103,8,0)</f>
        <v/>
      </c>
      <c r="Z12" s="68">
        <f>VLOOKUP($B12,第6期!$AN$84:$AY$103,7,0)</f>
        <v/>
      </c>
      <c r="AA12" s="66">
        <f>第6期!AU46</f>
        <v/>
      </c>
      <c r="AB12" s="67">
        <f>第6期!BM16</f>
        <v/>
      </c>
      <c r="AC12" s="68">
        <f>VLOOKUP($B12,第6期!$AN$84:$AY$103,8,0)</f>
        <v/>
      </c>
      <c r="AD12" s="68">
        <f>VLOOKUP($B12,第6期!$AN$84:$AY$103,7,0)</f>
        <v/>
      </c>
      <c r="AE12" s="66">
        <f>第6期!AV46</f>
        <v/>
      </c>
      <c r="AF12" s="67">
        <f>第6期!BN16</f>
        <v/>
      </c>
      <c r="AG12" s="68">
        <f>VLOOKUP($B12,第6期!$AN$84:$AY$103,8,0)</f>
        <v/>
      </c>
      <c r="AH12" s="68">
        <f>VLOOKUP($B12,第6期!$AN$84:$AY$103,7,0)</f>
        <v/>
      </c>
    </row>
    <row r="13">
      <c r="B13" s="1161">
        <f>第6期!AN47</f>
        <v/>
      </c>
      <c r="C13" s="66">
        <f>第6期!AO47</f>
        <v/>
      </c>
      <c r="D13" s="67">
        <f>第6期!BG17</f>
        <v/>
      </c>
      <c r="E13" s="68">
        <f>VLOOKUP($B13,第6期!$AN$84:$AY$103,8,0)</f>
        <v/>
      </c>
      <c r="F13" s="68">
        <f>VLOOKUP($B13,第6期!$AN$84:$AY$103,7,0)</f>
        <v/>
      </c>
      <c r="G13" s="66">
        <f>第6期!AP47</f>
        <v/>
      </c>
      <c r="H13" s="67">
        <f>第6期!BH17</f>
        <v/>
      </c>
      <c r="I13" s="68">
        <f>VLOOKUP($B13,第6期!$AN$84:$AY$103,8,0)</f>
        <v/>
      </c>
      <c r="J13" s="68">
        <f>VLOOKUP($B13,第6期!$AN$84:$AY$103,7,0)</f>
        <v/>
      </c>
      <c r="K13" s="66">
        <f>第6期!AQ47</f>
        <v/>
      </c>
      <c r="L13" s="67">
        <f>第6期!BI17</f>
        <v/>
      </c>
      <c r="M13" s="68">
        <f>VLOOKUP($B13,第6期!$AN$84:$AY$103,8,0)</f>
        <v/>
      </c>
      <c r="N13" s="68">
        <f>VLOOKUP($B13,第6期!$AN$84:$AY$103,7,0)</f>
        <v/>
      </c>
      <c r="O13" s="66">
        <f>第6期!AR47</f>
        <v/>
      </c>
      <c r="P13" s="67">
        <f>第6期!BJ17</f>
        <v/>
      </c>
      <c r="Q13" s="68">
        <f>VLOOKUP($B13,第6期!$AN$84:$AY$103,8,0)</f>
        <v/>
      </c>
      <c r="R13" s="68">
        <f>VLOOKUP($B13,第6期!$AN$84:$AY$103,7,0)</f>
        <v/>
      </c>
      <c r="S13" s="66">
        <f>第6期!AS47</f>
        <v/>
      </c>
      <c r="T13" s="67">
        <f>第6期!BK17</f>
        <v/>
      </c>
      <c r="U13" s="68">
        <f>VLOOKUP($B13,第6期!$AN$84:$AY$103,8,0)</f>
        <v/>
      </c>
      <c r="V13" s="68">
        <f>VLOOKUP($B13,第6期!$AN$84:$AY$103,7,0)</f>
        <v/>
      </c>
      <c r="W13" s="66">
        <f>第6期!AT47</f>
        <v/>
      </c>
      <c r="X13" s="67">
        <f>第6期!BL17</f>
        <v/>
      </c>
      <c r="Y13" s="68">
        <f>VLOOKUP($B13,第6期!$AN$84:$AY$103,8,0)</f>
        <v/>
      </c>
      <c r="Z13" s="68">
        <f>VLOOKUP($B13,第6期!$AN$84:$AY$103,7,0)</f>
        <v/>
      </c>
      <c r="AA13" s="66">
        <f>第6期!AU47</f>
        <v/>
      </c>
      <c r="AB13" s="67">
        <f>第6期!BM17</f>
        <v/>
      </c>
      <c r="AC13" s="68">
        <f>VLOOKUP($B13,第6期!$AN$84:$AY$103,8,0)</f>
        <v/>
      </c>
      <c r="AD13" s="68">
        <f>VLOOKUP($B13,第6期!$AN$84:$AY$103,7,0)</f>
        <v/>
      </c>
      <c r="AE13" s="66">
        <f>第6期!AV47</f>
        <v/>
      </c>
      <c r="AF13" s="67">
        <f>第6期!BN17</f>
        <v/>
      </c>
      <c r="AG13" s="68">
        <f>VLOOKUP($B13,第6期!$AN$84:$AY$103,8,0)</f>
        <v/>
      </c>
      <c r="AH13" s="68">
        <f>VLOOKUP($B13,第6期!$AN$84:$AY$103,7,0)</f>
        <v/>
      </c>
    </row>
    <row r="14">
      <c r="B14" s="1161">
        <f>第6期!AN48</f>
        <v/>
      </c>
      <c r="C14" s="66">
        <f>第6期!AO48</f>
        <v/>
      </c>
      <c r="D14" s="67">
        <f>第6期!BG18</f>
        <v/>
      </c>
      <c r="E14" s="68">
        <f>VLOOKUP($B14,第6期!$AN$84:$AY$103,8,0)</f>
        <v/>
      </c>
      <c r="F14" s="68">
        <f>VLOOKUP($B14,第6期!$AN$84:$AY$103,7,0)</f>
        <v/>
      </c>
      <c r="G14" s="66">
        <f>第6期!AP48</f>
        <v/>
      </c>
      <c r="H14" s="67">
        <f>第6期!BH18</f>
        <v/>
      </c>
      <c r="I14" s="68">
        <f>VLOOKUP($B14,第6期!$AN$84:$AY$103,8,0)</f>
        <v/>
      </c>
      <c r="J14" s="68">
        <f>VLOOKUP($B14,第6期!$AN$84:$AY$103,7,0)</f>
        <v/>
      </c>
      <c r="K14" s="66">
        <f>第6期!AQ48</f>
        <v/>
      </c>
      <c r="L14" s="67">
        <f>第6期!BI18</f>
        <v/>
      </c>
      <c r="M14" s="68">
        <f>VLOOKUP($B14,第6期!$AN$84:$AY$103,8,0)</f>
        <v/>
      </c>
      <c r="N14" s="68">
        <f>VLOOKUP($B14,第6期!$AN$84:$AY$103,7,0)</f>
        <v/>
      </c>
      <c r="O14" s="66">
        <f>第6期!AR48</f>
        <v/>
      </c>
      <c r="P14" s="67">
        <f>第6期!BJ18</f>
        <v/>
      </c>
      <c r="Q14" s="68">
        <f>VLOOKUP($B14,第6期!$AN$84:$AY$103,8,0)</f>
        <v/>
      </c>
      <c r="R14" s="68">
        <f>VLOOKUP($B14,第6期!$AN$84:$AY$103,7,0)</f>
        <v/>
      </c>
      <c r="S14" s="66">
        <f>第6期!AS48</f>
        <v/>
      </c>
      <c r="T14" s="67">
        <f>第6期!BK18</f>
        <v/>
      </c>
      <c r="U14" s="68">
        <f>VLOOKUP($B14,第6期!$AN$84:$AY$103,8,0)</f>
        <v/>
      </c>
      <c r="V14" s="68">
        <f>VLOOKUP($B14,第6期!$AN$84:$AY$103,7,0)</f>
        <v/>
      </c>
      <c r="W14" s="66">
        <f>第6期!AT48</f>
        <v/>
      </c>
      <c r="X14" s="67">
        <f>第6期!BL18</f>
        <v/>
      </c>
      <c r="Y14" s="68">
        <f>VLOOKUP($B14,第6期!$AN$84:$AY$103,8,0)</f>
        <v/>
      </c>
      <c r="Z14" s="68">
        <f>VLOOKUP($B14,第6期!$AN$84:$AY$103,7,0)</f>
        <v/>
      </c>
      <c r="AA14" s="66">
        <f>第6期!AU48</f>
        <v/>
      </c>
      <c r="AB14" s="67">
        <f>第6期!BM18</f>
        <v/>
      </c>
      <c r="AC14" s="68">
        <f>VLOOKUP($B14,第6期!$AN$84:$AY$103,8,0)</f>
        <v/>
      </c>
      <c r="AD14" s="68">
        <f>VLOOKUP($B14,第6期!$AN$84:$AY$103,7,0)</f>
        <v/>
      </c>
      <c r="AE14" s="66">
        <f>第6期!AV48</f>
        <v/>
      </c>
      <c r="AF14" s="67">
        <f>第6期!BN18</f>
        <v/>
      </c>
      <c r="AG14" s="68">
        <f>VLOOKUP($B14,第6期!$AN$84:$AY$103,8,0)</f>
        <v/>
      </c>
      <c r="AH14" s="68">
        <f>VLOOKUP($B14,第6期!$AN$84:$AY$103,7,0)</f>
        <v/>
      </c>
    </row>
    <row r="15">
      <c r="B15" s="1161">
        <f>第6期!AN49</f>
        <v/>
      </c>
      <c r="C15" s="66">
        <f>第6期!AO49</f>
        <v/>
      </c>
      <c r="D15" s="67">
        <f>第6期!BG19</f>
        <v/>
      </c>
      <c r="E15" s="68">
        <f>VLOOKUP($B15,第6期!$AN$84:$AY$103,8,0)</f>
        <v/>
      </c>
      <c r="F15" s="68">
        <f>VLOOKUP($B15,第6期!$AN$84:$AY$103,7,0)</f>
        <v/>
      </c>
      <c r="G15" s="66">
        <f>第6期!AP49</f>
        <v/>
      </c>
      <c r="H15" s="67">
        <f>第6期!BH19</f>
        <v/>
      </c>
      <c r="I15" s="68">
        <f>VLOOKUP($B15,第6期!$AN$84:$AY$103,8,0)</f>
        <v/>
      </c>
      <c r="J15" s="68">
        <f>VLOOKUP($B15,第6期!$AN$84:$AY$103,7,0)</f>
        <v/>
      </c>
      <c r="K15" s="66">
        <f>第6期!AQ49</f>
        <v/>
      </c>
      <c r="L15" s="67">
        <f>第6期!BI19</f>
        <v/>
      </c>
      <c r="M15" s="68">
        <f>VLOOKUP($B15,第6期!$AN$84:$AY$103,8,0)</f>
        <v/>
      </c>
      <c r="N15" s="68">
        <f>VLOOKUP($B15,第6期!$AN$84:$AY$103,7,0)</f>
        <v/>
      </c>
      <c r="O15" s="66">
        <f>第6期!AR49</f>
        <v/>
      </c>
      <c r="P15" s="67">
        <f>第6期!BJ19</f>
        <v/>
      </c>
      <c r="Q15" s="68">
        <f>VLOOKUP($B15,第6期!$AN$84:$AY$103,8,0)</f>
        <v/>
      </c>
      <c r="R15" s="68">
        <f>VLOOKUP($B15,第6期!$AN$84:$AY$103,7,0)</f>
        <v/>
      </c>
      <c r="S15" s="66">
        <f>第6期!AS49</f>
        <v/>
      </c>
      <c r="T15" s="67">
        <f>第6期!BK19</f>
        <v/>
      </c>
      <c r="U15" s="68">
        <f>VLOOKUP($B15,第6期!$AN$84:$AY$103,8,0)</f>
        <v/>
      </c>
      <c r="V15" s="68">
        <f>VLOOKUP($B15,第6期!$AN$84:$AY$103,7,0)</f>
        <v/>
      </c>
      <c r="W15" s="66">
        <f>第6期!AT49</f>
        <v/>
      </c>
      <c r="X15" s="67">
        <f>第6期!BL19</f>
        <v/>
      </c>
      <c r="Y15" s="68">
        <f>VLOOKUP($B15,第6期!$AN$84:$AY$103,8,0)</f>
        <v/>
      </c>
      <c r="Z15" s="68">
        <f>VLOOKUP($B15,第6期!$AN$84:$AY$103,7,0)</f>
        <v/>
      </c>
      <c r="AA15" s="66">
        <f>第6期!AU49</f>
        <v/>
      </c>
      <c r="AB15" s="67">
        <f>第6期!BM19</f>
        <v/>
      </c>
      <c r="AC15" s="68">
        <f>VLOOKUP($B15,第6期!$AN$84:$AY$103,8,0)</f>
        <v/>
      </c>
      <c r="AD15" s="68">
        <f>VLOOKUP($B15,第6期!$AN$84:$AY$103,7,0)</f>
        <v/>
      </c>
      <c r="AE15" s="66">
        <f>第6期!AV49</f>
        <v/>
      </c>
      <c r="AF15" s="67">
        <f>第6期!BN19</f>
        <v/>
      </c>
      <c r="AG15" s="68">
        <f>VLOOKUP($B15,第6期!$AN$84:$AY$103,8,0)</f>
        <v/>
      </c>
      <c r="AH15" s="68">
        <f>VLOOKUP($B15,第6期!$AN$84:$AY$103,7,0)</f>
        <v/>
      </c>
    </row>
    <row r="16">
      <c r="B16" s="1161">
        <f>第6期!AN50</f>
        <v/>
      </c>
      <c r="C16" s="66">
        <f>第6期!AO50</f>
        <v/>
      </c>
      <c r="D16" s="67">
        <f>第6期!BG20</f>
        <v/>
      </c>
      <c r="E16" s="68">
        <f>VLOOKUP($B16,第6期!$AN$84:$AY$103,8,0)</f>
        <v/>
      </c>
      <c r="F16" s="68">
        <f>VLOOKUP($B16,第6期!$AN$84:$AY$103,7,0)</f>
        <v/>
      </c>
      <c r="G16" s="66">
        <f>第6期!AP50</f>
        <v/>
      </c>
      <c r="H16" s="67">
        <f>第6期!BH20</f>
        <v/>
      </c>
      <c r="I16" s="68">
        <f>VLOOKUP($B16,第6期!$AN$84:$AY$103,8,0)</f>
        <v/>
      </c>
      <c r="J16" s="68">
        <f>VLOOKUP($B16,第6期!$AN$84:$AY$103,7,0)</f>
        <v/>
      </c>
      <c r="K16" s="66">
        <f>第6期!AQ50</f>
        <v/>
      </c>
      <c r="L16" s="67">
        <f>第6期!BI20</f>
        <v/>
      </c>
      <c r="M16" s="68">
        <f>VLOOKUP($B16,第6期!$AN$84:$AY$103,8,0)</f>
        <v/>
      </c>
      <c r="N16" s="68">
        <f>VLOOKUP($B16,第6期!$AN$84:$AY$103,7,0)</f>
        <v/>
      </c>
      <c r="O16" s="66">
        <f>第6期!AR50</f>
        <v/>
      </c>
      <c r="P16" s="67">
        <f>第6期!BJ20</f>
        <v/>
      </c>
      <c r="Q16" s="68">
        <f>VLOOKUP($B16,第6期!$AN$84:$AY$103,8,0)</f>
        <v/>
      </c>
      <c r="R16" s="68">
        <f>VLOOKUP($B16,第6期!$AN$84:$AY$103,7,0)</f>
        <v/>
      </c>
      <c r="S16" s="66">
        <f>第6期!AS50</f>
        <v/>
      </c>
      <c r="T16" s="67">
        <f>第6期!BK20</f>
        <v/>
      </c>
      <c r="U16" s="68">
        <f>VLOOKUP($B16,第6期!$AN$84:$AY$103,8,0)</f>
        <v/>
      </c>
      <c r="V16" s="68">
        <f>VLOOKUP($B16,第6期!$AN$84:$AY$103,7,0)</f>
        <v/>
      </c>
      <c r="W16" s="66">
        <f>第6期!AT50</f>
        <v/>
      </c>
      <c r="X16" s="67">
        <f>第6期!BL20</f>
        <v/>
      </c>
      <c r="Y16" s="68">
        <f>VLOOKUP($B16,第6期!$AN$84:$AY$103,8,0)</f>
        <v/>
      </c>
      <c r="Z16" s="68">
        <f>VLOOKUP($B16,第6期!$AN$84:$AY$103,7,0)</f>
        <v/>
      </c>
      <c r="AA16" s="66">
        <f>第6期!AU50</f>
        <v/>
      </c>
      <c r="AB16" s="67">
        <f>第6期!BM20</f>
        <v/>
      </c>
      <c r="AC16" s="68">
        <f>VLOOKUP($B16,第6期!$AN$84:$AY$103,8,0)</f>
        <v/>
      </c>
      <c r="AD16" s="68">
        <f>VLOOKUP($B16,第6期!$AN$84:$AY$103,7,0)</f>
        <v/>
      </c>
      <c r="AE16" s="66">
        <f>第6期!AV50</f>
        <v/>
      </c>
      <c r="AF16" s="67">
        <f>第6期!BN20</f>
        <v/>
      </c>
      <c r="AG16" s="68">
        <f>VLOOKUP($B16,第6期!$AN$84:$AY$103,8,0)</f>
        <v/>
      </c>
      <c r="AH16" s="68">
        <f>VLOOKUP($B16,第6期!$AN$84:$AY$103,7,0)</f>
        <v/>
      </c>
    </row>
    <row r="17">
      <c r="B17" s="1161">
        <f>第6期!AN51</f>
        <v/>
      </c>
      <c r="C17" s="66">
        <f>第6期!AO51</f>
        <v/>
      </c>
      <c r="D17" s="67">
        <f>第6期!BG21</f>
        <v/>
      </c>
      <c r="E17" s="68">
        <f>VLOOKUP($B17,第6期!$AN$84:$AY$103,8,0)</f>
        <v/>
      </c>
      <c r="F17" s="68">
        <f>VLOOKUP($B17,第6期!$AN$84:$AY$103,7,0)</f>
        <v/>
      </c>
      <c r="G17" s="66">
        <f>第6期!AP51</f>
        <v/>
      </c>
      <c r="H17" s="67">
        <f>第6期!BH21</f>
        <v/>
      </c>
      <c r="I17" s="68">
        <f>VLOOKUP($B17,第6期!$AN$84:$AY$103,8,0)</f>
        <v/>
      </c>
      <c r="J17" s="68">
        <f>VLOOKUP($B17,第6期!$AN$84:$AY$103,7,0)</f>
        <v/>
      </c>
      <c r="K17" s="66">
        <f>第6期!AQ51</f>
        <v/>
      </c>
      <c r="L17" s="67">
        <f>第6期!BI21</f>
        <v/>
      </c>
      <c r="M17" s="68">
        <f>VLOOKUP($B17,第6期!$AN$84:$AY$103,8,0)</f>
        <v/>
      </c>
      <c r="N17" s="68">
        <f>VLOOKUP($B17,第6期!$AN$84:$AY$103,7,0)</f>
        <v/>
      </c>
      <c r="O17" s="66">
        <f>第6期!AR51</f>
        <v/>
      </c>
      <c r="P17" s="67">
        <f>第6期!BJ21</f>
        <v/>
      </c>
      <c r="Q17" s="68">
        <f>VLOOKUP($B17,第6期!$AN$84:$AY$103,8,0)</f>
        <v/>
      </c>
      <c r="R17" s="68">
        <f>VLOOKUP($B17,第6期!$AN$84:$AY$103,7,0)</f>
        <v/>
      </c>
      <c r="S17" s="66">
        <f>第6期!AS51</f>
        <v/>
      </c>
      <c r="T17" s="67">
        <f>第6期!BK21</f>
        <v/>
      </c>
      <c r="U17" s="68">
        <f>VLOOKUP($B17,第6期!$AN$84:$AY$103,8,0)</f>
        <v/>
      </c>
      <c r="V17" s="68">
        <f>VLOOKUP($B17,第6期!$AN$84:$AY$103,7,0)</f>
        <v/>
      </c>
      <c r="W17" s="66">
        <f>第6期!AT51</f>
        <v/>
      </c>
      <c r="X17" s="67">
        <f>第6期!BL21</f>
        <v/>
      </c>
      <c r="Y17" s="68">
        <f>VLOOKUP($B17,第6期!$AN$84:$AY$103,8,0)</f>
        <v/>
      </c>
      <c r="Z17" s="68">
        <f>VLOOKUP($B17,第6期!$AN$84:$AY$103,7,0)</f>
        <v/>
      </c>
      <c r="AA17" s="66">
        <f>第6期!AU51</f>
        <v/>
      </c>
      <c r="AB17" s="67">
        <f>第6期!BM21</f>
        <v/>
      </c>
      <c r="AC17" s="68">
        <f>VLOOKUP($B17,第6期!$AN$84:$AY$103,8,0)</f>
        <v/>
      </c>
      <c r="AD17" s="68">
        <f>VLOOKUP($B17,第6期!$AN$84:$AY$103,7,0)</f>
        <v/>
      </c>
      <c r="AE17" s="66">
        <f>第6期!AV51</f>
        <v/>
      </c>
      <c r="AF17" s="67">
        <f>第6期!BN21</f>
        <v/>
      </c>
      <c r="AG17" s="68">
        <f>VLOOKUP($B17,第6期!$AN$84:$AY$103,8,0)</f>
        <v/>
      </c>
      <c r="AH17" s="68">
        <f>VLOOKUP($B17,第6期!$AN$84:$AY$103,7,0)</f>
        <v/>
      </c>
    </row>
    <row r="18">
      <c r="B18" s="1161">
        <f>第6期!AN52</f>
        <v/>
      </c>
      <c r="C18" s="66">
        <f>第6期!AO52</f>
        <v/>
      </c>
      <c r="D18" s="67">
        <f>第6期!BG22</f>
        <v/>
      </c>
      <c r="E18" s="68">
        <f>VLOOKUP($B18,第6期!$AN$84:$AY$103,8,0)</f>
        <v/>
      </c>
      <c r="F18" s="68">
        <f>VLOOKUP($B18,第6期!$AN$84:$AY$103,7,0)</f>
        <v/>
      </c>
      <c r="G18" s="66">
        <f>第6期!AP52</f>
        <v/>
      </c>
      <c r="H18" s="67">
        <f>第6期!BH22</f>
        <v/>
      </c>
      <c r="I18" s="68">
        <f>VLOOKUP($B18,第6期!$AN$84:$AY$103,8,0)</f>
        <v/>
      </c>
      <c r="J18" s="68">
        <f>VLOOKUP($B18,第6期!$AN$84:$AY$103,7,0)</f>
        <v/>
      </c>
      <c r="K18" s="66">
        <f>第6期!AQ52</f>
        <v/>
      </c>
      <c r="L18" s="67">
        <f>第6期!BI22</f>
        <v/>
      </c>
      <c r="M18" s="68">
        <f>VLOOKUP($B18,第6期!$AN$84:$AY$103,8,0)</f>
        <v/>
      </c>
      <c r="N18" s="68">
        <f>VLOOKUP($B18,第6期!$AN$84:$AY$103,7,0)</f>
        <v/>
      </c>
      <c r="O18" s="66">
        <f>第6期!AR52</f>
        <v/>
      </c>
      <c r="P18" s="67">
        <f>第6期!BJ22</f>
        <v/>
      </c>
      <c r="Q18" s="68">
        <f>VLOOKUP($B18,第6期!$AN$84:$AY$103,8,0)</f>
        <v/>
      </c>
      <c r="R18" s="68">
        <f>VLOOKUP($B18,第6期!$AN$84:$AY$103,7,0)</f>
        <v/>
      </c>
      <c r="S18" s="66">
        <f>第6期!AS52</f>
        <v/>
      </c>
      <c r="T18" s="67">
        <f>第6期!BK22</f>
        <v/>
      </c>
      <c r="U18" s="68">
        <f>VLOOKUP($B18,第6期!$AN$84:$AY$103,8,0)</f>
        <v/>
      </c>
      <c r="V18" s="68">
        <f>VLOOKUP($B18,第6期!$AN$84:$AY$103,7,0)</f>
        <v/>
      </c>
      <c r="W18" s="66">
        <f>第6期!AT52</f>
        <v/>
      </c>
      <c r="X18" s="67">
        <f>第6期!BL22</f>
        <v/>
      </c>
      <c r="Y18" s="68">
        <f>VLOOKUP($B18,第6期!$AN$84:$AY$103,8,0)</f>
        <v/>
      </c>
      <c r="Z18" s="68">
        <f>VLOOKUP($B18,第6期!$AN$84:$AY$103,7,0)</f>
        <v/>
      </c>
      <c r="AA18" s="66">
        <f>第6期!AU52</f>
        <v/>
      </c>
      <c r="AB18" s="67">
        <f>第6期!BM22</f>
        <v/>
      </c>
      <c r="AC18" s="68">
        <f>VLOOKUP($B18,第6期!$AN$84:$AY$103,8,0)</f>
        <v/>
      </c>
      <c r="AD18" s="68">
        <f>VLOOKUP($B18,第6期!$AN$84:$AY$103,7,0)</f>
        <v/>
      </c>
      <c r="AE18" s="66">
        <f>第6期!AV52</f>
        <v/>
      </c>
      <c r="AF18" s="67">
        <f>第6期!BN22</f>
        <v/>
      </c>
      <c r="AG18" s="68">
        <f>VLOOKUP($B18,第6期!$AN$84:$AY$103,8,0)</f>
        <v/>
      </c>
      <c r="AH18" s="68">
        <f>VLOOKUP($B18,第6期!$AN$84:$AY$103,7,0)</f>
        <v/>
      </c>
    </row>
    <row r="19">
      <c r="B19" s="1161">
        <f>第6期!AN53</f>
        <v/>
      </c>
      <c r="C19" s="66">
        <f>第6期!AO53</f>
        <v/>
      </c>
      <c r="D19" s="67">
        <f>第6期!BG23</f>
        <v/>
      </c>
      <c r="E19" s="68">
        <f>VLOOKUP($B19,第6期!$AN$84:$AY$103,8,0)</f>
        <v/>
      </c>
      <c r="F19" s="68">
        <f>VLOOKUP($B19,第6期!$AN$84:$AY$103,7,0)</f>
        <v/>
      </c>
      <c r="G19" s="66">
        <f>第6期!AP53</f>
        <v/>
      </c>
      <c r="H19" s="67">
        <f>第6期!BH23</f>
        <v/>
      </c>
      <c r="I19" s="68">
        <f>VLOOKUP($B19,第6期!$AN$84:$AY$103,8,0)</f>
        <v/>
      </c>
      <c r="J19" s="68">
        <f>VLOOKUP($B19,第6期!$AN$84:$AY$103,7,0)</f>
        <v/>
      </c>
      <c r="K19" s="66">
        <f>第6期!AQ53</f>
        <v/>
      </c>
      <c r="L19" s="67">
        <f>第6期!BI23</f>
        <v/>
      </c>
      <c r="M19" s="68">
        <f>VLOOKUP($B19,第6期!$AN$84:$AY$103,8,0)</f>
        <v/>
      </c>
      <c r="N19" s="68">
        <f>VLOOKUP($B19,第6期!$AN$84:$AY$103,7,0)</f>
        <v/>
      </c>
      <c r="O19" s="66">
        <f>第6期!AR53</f>
        <v/>
      </c>
      <c r="P19" s="67">
        <f>第6期!BJ23</f>
        <v/>
      </c>
      <c r="Q19" s="68">
        <f>VLOOKUP($B19,第6期!$AN$84:$AY$103,8,0)</f>
        <v/>
      </c>
      <c r="R19" s="68">
        <f>VLOOKUP($B19,第6期!$AN$84:$AY$103,7,0)</f>
        <v/>
      </c>
      <c r="S19" s="66">
        <f>第6期!AS53</f>
        <v/>
      </c>
      <c r="T19" s="67">
        <f>第6期!BK23</f>
        <v/>
      </c>
      <c r="U19" s="68">
        <f>VLOOKUP($B19,第6期!$AN$84:$AY$103,8,0)</f>
        <v/>
      </c>
      <c r="V19" s="68">
        <f>VLOOKUP($B19,第6期!$AN$84:$AY$103,7,0)</f>
        <v/>
      </c>
      <c r="W19" s="66">
        <f>第6期!AT53</f>
        <v/>
      </c>
      <c r="X19" s="67">
        <f>第6期!BL23</f>
        <v/>
      </c>
      <c r="Y19" s="68">
        <f>VLOOKUP($B19,第6期!$AN$84:$AY$103,8,0)</f>
        <v/>
      </c>
      <c r="Z19" s="68">
        <f>VLOOKUP($B19,第6期!$AN$84:$AY$103,7,0)</f>
        <v/>
      </c>
      <c r="AA19" s="66">
        <f>第6期!AU53</f>
        <v/>
      </c>
      <c r="AB19" s="67">
        <f>第6期!BM23</f>
        <v/>
      </c>
      <c r="AC19" s="68">
        <f>VLOOKUP($B19,第6期!$AN$84:$AY$103,8,0)</f>
        <v/>
      </c>
      <c r="AD19" s="68">
        <f>VLOOKUP($B19,第6期!$AN$84:$AY$103,7,0)</f>
        <v/>
      </c>
      <c r="AE19" s="66">
        <f>第6期!AV53</f>
        <v/>
      </c>
      <c r="AF19" s="67">
        <f>第6期!BN23</f>
        <v/>
      </c>
      <c r="AG19" s="68">
        <f>VLOOKUP($B19,第6期!$AN$84:$AY$103,8,0)</f>
        <v/>
      </c>
      <c r="AH19" s="68">
        <f>VLOOKUP($B19,第6期!$AN$84:$AY$103,7,0)</f>
        <v/>
      </c>
    </row>
    <row r="20">
      <c r="B20" s="1161">
        <f>第6期!AN54</f>
        <v/>
      </c>
      <c r="C20" s="66">
        <f>第6期!AO54</f>
        <v/>
      </c>
      <c r="D20" s="67">
        <f>第6期!BG24</f>
        <v/>
      </c>
      <c r="E20" s="68">
        <f>VLOOKUP($B20,第6期!$AN$84:$AY$103,8,0)</f>
        <v/>
      </c>
      <c r="F20" s="68">
        <f>VLOOKUP($B20,第6期!$AN$84:$AY$103,7,0)</f>
        <v/>
      </c>
      <c r="G20" s="66">
        <f>第6期!AP54</f>
        <v/>
      </c>
      <c r="H20" s="67">
        <f>第6期!BH24</f>
        <v/>
      </c>
      <c r="I20" s="68">
        <f>VLOOKUP($B20,第6期!$AN$84:$AY$103,8,0)</f>
        <v/>
      </c>
      <c r="J20" s="68">
        <f>VLOOKUP($B20,第6期!$AN$84:$AY$103,7,0)</f>
        <v/>
      </c>
      <c r="K20" s="66">
        <f>第6期!AQ54</f>
        <v/>
      </c>
      <c r="L20" s="67">
        <f>第6期!BI24</f>
        <v/>
      </c>
      <c r="M20" s="68">
        <f>VLOOKUP($B20,第6期!$AN$84:$AY$103,8,0)</f>
        <v/>
      </c>
      <c r="N20" s="68">
        <f>VLOOKUP($B20,第6期!$AN$84:$AY$103,7,0)</f>
        <v/>
      </c>
      <c r="O20" s="66">
        <f>第6期!AR54</f>
        <v/>
      </c>
      <c r="P20" s="67">
        <f>第6期!BJ24</f>
        <v/>
      </c>
      <c r="Q20" s="68">
        <f>VLOOKUP($B20,第6期!$AN$84:$AY$103,8,0)</f>
        <v/>
      </c>
      <c r="R20" s="68">
        <f>VLOOKUP($B20,第6期!$AN$84:$AY$103,7,0)</f>
        <v/>
      </c>
      <c r="S20" s="66">
        <f>第6期!AS54</f>
        <v/>
      </c>
      <c r="T20" s="67">
        <f>第6期!BK24</f>
        <v/>
      </c>
      <c r="U20" s="68">
        <f>VLOOKUP($B20,第6期!$AN$84:$AY$103,8,0)</f>
        <v/>
      </c>
      <c r="V20" s="68">
        <f>VLOOKUP($B20,第6期!$AN$84:$AY$103,7,0)</f>
        <v/>
      </c>
      <c r="W20" s="66">
        <f>第6期!AT54</f>
        <v/>
      </c>
      <c r="X20" s="67">
        <f>第6期!BL24</f>
        <v/>
      </c>
      <c r="Y20" s="68">
        <f>VLOOKUP($B20,第6期!$AN$84:$AY$103,8,0)</f>
        <v/>
      </c>
      <c r="Z20" s="68">
        <f>VLOOKUP($B20,第6期!$AN$84:$AY$103,7,0)</f>
        <v/>
      </c>
      <c r="AA20" s="66">
        <f>第6期!AU54</f>
        <v/>
      </c>
      <c r="AB20" s="67">
        <f>第6期!BM24</f>
        <v/>
      </c>
      <c r="AC20" s="68">
        <f>VLOOKUP($B20,第6期!$AN$84:$AY$103,8,0)</f>
        <v/>
      </c>
      <c r="AD20" s="68">
        <f>VLOOKUP($B20,第6期!$AN$84:$AY$103,7,0)</f>
        <v/>
      </c>
      <c r="AE20" s="66">
        <f>第6期!AV54</f>
        <v/>
      </c>
      <c r="AF20" s="67">
        <f>第6期!BN24</f>
        <v/>
      </c>
      <c r="AG20" s="68">
        <f>VLOOKUP($B20,第6期!$AN$84:$AY$103,8,0)</f>
        <v/>
      </c>
      <c r="AH20" s="68">
        <f>VLOOKUP($B20,第6期!$AN$84:$AY$103,7,0)</f>
        <v/>
      </c>
    </row>
    <row r="21">
      <c r="B21" s="69">
        <f>第6期!AN55</f>
        <v/>
      </c>
      <c r="C21" s="70">
        <f>第6期!AO55</f>
        <v/>
      </c>
      <c r="D21" s="71">
        <f>第6期!BG25</f>
        <v/>
      </c>
      <c r="E21" s="68">
        <f>VLOOKUP($B21,第6期!$AN$84:$AY$103,8,0)</f>
        <v/>
      </c>
      <c r="F21" s="68">
        <f>VLOOKUP($B21,第6期!$AN$84:$AY$103,7,0)</f>
        <v/>
      </c>
      <c r="G21" s="70">
        <f>第6期!AP55</f>
        <v/>
      </c>
      <c r="H21" s="71">
        <f>第6期!BH25</f>
        <v/>
      </c>
      <c r="I21" s="68">
        <f>VLOOKUP($B21,第6期!$AN$84:$AY$103,8,0)</f>
        <v/>
      </c>
      <c r="J21" s="68">
        <f>VLOOKUP($B21,第6期!$AN$84:$AY$103,7,0)</f>
        <v/>
      </c>
      <c r="K21" s="70">
        <f>第6期!AQ55</f>
        <v/>
      </c>
      <c r="L21" s="71">
        <f>第6期!BI25</f>
        <v/>
      </c>
      <c r="M21" s="68">
        <f>VLOOKUP($B21,第6期!$AN$84:$AY$103,8,0)</f>
        <v/>
      </c>
      <c r="N21" s="68">
        <f>VLOOKUP($B21,第6期!$AN$84:$AY$103,7,0)</f>
        <v/>
      </c>
      <c r="O21" s="70">
        <f>第6期!AR55</f>
        <v/>
      </c>
      <c r="P21" s="71">
        <f>第6期!BJ25</f>
        <v/>
      </c>
      <c r="Q21" s="68">
        <f>VLOOKUP($B21,第6期!$AN$84:$AY$103,8,0)</f>
        <v/>
      </c>
      <c r="R21" s="68">
        <f>VLOOKUP($B21,第6期!$AN$84:$AY$103,7,0)</f>
        <v/>
      </c>
      <c r="S21" s="70">
        <f>第6期!AS55</f>
        <v/>
      </c>
      <c r="T21" s="71">
        <f>第6期!BK25</f>
        <v/>
      </c>
      <c r="U21" s="68">
        <f>VLOOKUP($B21,第6期!$AN$84:$AY$103,8,0)</f>
        <v/>
      </c>
      <c r="V21" s="68">
        <f>VLOOKUP($B21,第6期!$AN$84:$AY$103,7,0)</f>
        <v/>
      </c>
      <c r="W21" s="70">
        <f>第6期!AT55</f>
        <v/>
      </c>
      <c r="X21" s="71">
        <f>第6期!BL25</f>
        <v/>
      </c>
      <c r="Y21" s="68">
        <f>VLOOKUP($B21,第6期!$AN$84:$AY$103,8,0)</f>
        <v/>
      </c>
      <c r="Z21" s="68">
        <f>VLOOKUP($B21,第6期!$AN$84:$AY$103,7,0)</f>
        <v/>
      </c>
      <c r="AA21" s="70">
        <f>第6期!AU55</f>
        <v/>
      </c>
      <c r="AB21" s="71">
        <f>第6期!BM25</f>
        <v/>
      </c>
      <c r="AC21" s="68">
        <f>VLOOKUP($B21,第6期!$AN$84:$AY$103,8,0)</f>
        <v/>
      </c>
      <c r="AD21" s="68">
        <f>VLOOKUP($B21,第6期!$AN$84:$AY$103,7,0)</f>
        <v/>
      </c>
      <c r="AE21" s="70">
        <f>第6期!AV55</f>
        <v/>
      </c>
      <c r="AF21" s="71">
        <f>第6期!BN25</f>
        <v/>
      </c>
      <c r="AG21" s="68">
        <f>VLOOKUP($B21,第6期!$AN$84:$AY$103,8,0)</f>
        <v/>
      </c>
      <c r="AH21" s="68">
        <f>VLOOKUP($B21,第6期!$AN$84:$AY$103,7,0)</f>
        <v/>
      </c>
    </row>
    <row r="22">
      <c r="B22" s="69">
        <f>第6期!AN56</f>
        <v/>
      </c>
      <c r="C22" s="70">
        <f>第6期!AO56</f>
        <v/>
      </c>
      <c r="D22" s="71">
        <f>第6期!BG26</f>
        <v/>
      </c>
      <c r="E22" s="68">
        <f>VLOOKUP($B22,第6期!$AN$84:$AY$103,8,0)</f>
        <v/>
      </c>
      <c r="F22" s="68">
        <f>VLOOKUP($B22,第6期!$AN$84:$AY$103,7,0)</f>
        <v/>
      </c>
      <c r="G22" s="70">
        <f>第6期!AP56</f>
        <v/>
      </c>
      <c r="H22" s="71">
        <f>第6期!BH26</f>
        <v/>
      </c>
      <c r="I22" s="68">
        <f>VLOOKUP($B22,第6期!$AN$84:$AY$103,8,0)</f>
        <v/>
      </c>
      <c r="J22" s="68">
        <f>VLOOKUP($B22,第6期!$AN$84:$AY$103,7,0)</f>
        <v/>
      </c>
      <c r="K22" s="66">
        <f>第6期!AQ56</f>
        <v/>
      </c>
      <c r="L22" s="67">
        <f>第6期!BI26</f>
        <v/>
      </c>
      <c r="M22" s="68">
        <f>VLOOKUP($B22,第6期!$AN$84:$AY$103,8,0)</f>
        <v/>
      </c>
      <c r="N22" s="68">
        <f>VLOOKUP($B22,第6期!$AN$84:$AY$103,7,0)</f>
        <v/>
      </c>
      <c r="O22" s="66">
        <f>第6期!AR56</f>
        <v/>
      </c>
      <c r="P22" s="67">
        <f>第6期!BJ26</f>
        <v/>
      </c>
      <c r="Q22" s="68">
        <f>VLOOKUP($B22,第6期!$AN$84:$AY$103,8,0)</f>
        <v/>
      </c>
      <c r="R22" s="68">
        <f>VLOOKUP($B22,第6期!$AN$84:$AY$103,7,0)</f>
        <v/>
      </c>
      <c r="S22" s="66">
        <f>第6期!AS56</f>
        <v/>
      </c>
      <c r="T22" s="67">
        <f>第6期!BK26</f>
        <v/>
      </c>
      <c r="U22" s="68">
        <f>VLOOKUP($B22,第6期!$AN$84:$AY$103,8,0)</f>
        <v/>
      </c>
      <c r="V22" s="68">
        <f>VLOOKUP($B22,第6期!$AN$84:$AY$103,7,0)</f>
        <v/>
      </c>
      <c r="W22" s="66">
        <f>第6期!AT56</f>
        <v/>
      </c>
      <c r="X22" s="67">
        <f>第6期!BL26</f>
        <v/>
      </c>
      <c r="Y22" s="68">
        <f>VLOOKUP($B22,第6期!$AN$84:$AY$103,8,0)</f>
        <v/>
      </c>
      <c r="Z22" s="68">
        <f>VLOOKUP($B22,第6期!$AN$84:$AY$103,7,0)</f>
        <v/>
      </c>
      <c r="AA22" s="66">
        <f>第6期!AU56</f>
        <v/>
      </c>
      <c r="AB22" s="67">
        <f>第6期!BM26</f>
        <v/>
      </c>
      <c r="AC22" s="68">
        <f>VLOOKUP($B22,第6期!$AN$84:$AY$103,8,0)</f>
        <v/>
      </c>
      <c r="AD22" s="68">
        <f>VLOOKUP($B22,第6期!$AN$84:$AY$103,7,0)</f>
        <v/>
      </c>
      <c r="AE22" s="66">
        <f>第6期!AV56</f>
        <v/>
      </c>
      <c r="AF22" s="67">
        <f>第6期!BN26</f>
        <v/>
      </c>
      <c r="AG22" s="68">
        <f>VLOOKUP($B22,第6期!$AN$84:$AY$103,8,0)</f>
        <v/>
      </c>
      <c r="AH22" s="68">
        <f>VLOOKUP($B22,第6期!$AN$84:$AY$103,7,0)</f>
        <v/>
      </c>
    </row>
    <row r="23">
      <c r="B23" s="1484" t="inlineStr">
        <is>
          <t>需求</t>
        </is>
      </c>
      <c r="C23" s="72" t="inlineStr">
        <is>
          <t>平均需求</t>
        </is>
      </c>
      <c r="D23" s="73" t="inlineStr">
        <is>
          <t>最大需求</t>
        </is>
      </c>
      <c r="E23" s="74" t="n"/>
      <c r="F23" s="74" t="n"/>
      <c r="G23" s="75" t="inlineStr">
        <is>
          <t>平均需求</t>
        </is>
      </c>
      <c r="H23" s="73" t="inlineStr">
        <is>
          <t>最大需求</t>
        </is>
      </c>
      <c r="I23" s="74" t="n"/>
      <c r="J23" s="74" t="n"/>
      <c r="K23" s="75" t="inlineStr">
        <is>
          <t>平均需求</t>
        </is>
      </c>
      <c r="L23" s="73" t="inlineStr">
        <is>
          <t>最大需求</t>
        </is>
      </c>
      <c r="M23" s="74" t="n"/>
      <c r="N23" s="74" t="n"/>
      <c r="O23" s="75" t="inlineStr">
        <is>
          <t>平均需求</t>
        </is>
      </c>
      <c r="P23" s="73" t="inlineStr">
        <is>
          <t>最大需求</t>
        </is>
      </c>
      <c r="Q23" s="74" t="n"/>
      <c r="R23" s="74" t="n"/>
      <c r="S23" s="75" t="inlineStr">
        <is>
          <t>平均需求</t>
        </is>
      </c>
      <c r="T23" s="73" t="inlineStr">
        <is>
          <t>最大需求</t>
        </is>
      </c>
      <c r="U23" s="74" t="n"/>
      <c r="V23" s="74" t="n"/>
      <c r="W23" s="75" t="inlineStr">
        <is>
          <t>平均需求</t>
        </is>
      </c>
      <c r="X23" s="73" t="inlineStr">
        <is>
          <t>最大需求</t>
        </is>
      </c>
      <c r="Y23" s="74" t="n"/>
      <c r="Z23" s="74" t="n"/>
      <c r="AA23" s="75" t="inlineStr">
        <is>
          <t>平均需求</t>
        </is>
      </c>
      <c r="AB23" s="73" t="inlineStr">
        <is>
          <t>最大需求</t>
        </is>
      </c>
      <c r="AC23" s="74" t="n"/>
      <c r="AD23" s="74" t="n"/>
      <c r="AE23" s="75" t="inlineStr">
        <is>
          <t>平均需求</t>
        </is>
      </c>
      <c r="AF23" s="73" t="inlineStr">
        <is>
          <t>最大需求</t>
        </is>
      </c>
      <c r="AG23" s="74" t="n"/>
    </row>
    <row r="24">
      <c r="B24" s="1485" t="n"/>
      <c r="C24" s="76">
        <f>AVERAGE(D3:D22)</f>
        <v/>
      </c>
      <c r="D24" s="77">
        <f>MAX(D3:D22)</f>
        <v/>
      </c>
      <c r="E24" s="78">
        <f>VLOOKUP(D24,D3:E22,2,0)</f>
        <v/>
      </c>
      <c r="F24" s="79">
        <f>VLOOKUP(D24,D3:F22,3,0)</f>
        <v/>
      </c>
      <c r="G24" s="80">
        <f>AVERAGE(H3:H22)</f>
        <v/>
      </c>
      <c r="H24" s="77">
        <f>MAX(H3:H22)</f>
        <v/>
      </c>
      <c r="I24" s="78">
        <f>VLOOKUP(H24,H3:I22,2,0)</f>
        <v/>
      </c>
      <c r="J24" s="79">
        <f>VLOOKUP(H24,H3:J22,3,0)</f>
        <v/>
      </c>
      <c r="K24" s="80">
        <f>AVERAGE(L3:L22)</f>
        <v/>
      </c>
      <c r="L24" s="77">
        <f>MAX(L3:L22)</f>
        <v/>
      </c>
      <c r="M24" s="78">
        <f>VLOOKUP(L24,L3:M22,2,0)</f>
        <v/>
      </c>
      <c r="N24" s="79">
        <f>VLOOKUP(L24,L3:N22,3,0)</f>
        <v/>
      </c>
      <c r="O24" s="80">
        <f>AVERAGE(P3:P22)</f>
        <v/>
      </c>
      <c r="P24" s="77">
        <f>MAX(P3:P22)</f>
        <v/>
      </c>
      <c r="Q24" s="78">
        <f>VLOOKUP(P24,P3:Q22,2,0)</f>
        <v/>
      </c>
      <c r="R24" s="79">
        <f>VLOOKUP(P24,P3:R22,3,0)</f>
        <v/>
      </c>
      <c r="S24" s="80">
        <f>AVERAGE(T3:T22)</f>
        <v/>
      </c>
      <c r="T24" s="77">
        <f>MAX(T3:T22)</f>
        <v/>
      </c>
      <c r="U24" s="78">
        <f>VLOOKUP(T24,T3:U22,2,0)</f>
        <v/>
      </c>
      <c r="V24" s="79">
        <f>VLOOKUP(T24,T3:V22,3,0)</f>
        <v/>
      </c>
      <c r="W24" s="80">
        <f>AVERAGE(X3:X22)</f>
        <v/>
      </c>
      <c r="X24" s="77">
        <f>MAX(X3:X22)</f>
        <v/>
      </c>
      <c r="Y24" s="78">
        <f>VLOOKUP(X24,X3:Y22,2,0)</f>
        <v/>
      </c>
      <c r="Z24" s="79">
        <f>VLOOKUP(X24,X3:Z22,3,0)</f>
        <v/>
      </c>
      <c r="AA24" s="80">
        <f>AVERAGE(AB3:AB22)</f>
        <v/>
      </c>
      <c r="AB24" s="77">
        <f>MAX(AB3:AB22)</f>
        <v/>
      </c>
      <c r="AC24" s="78">
        <f>VLOOKUP(AB24,AB3:AC22,2,0)</f>
        <v/>
      </c>
      <c r="AD24" s="79">
        <f>VLOOKUP(AB24,AB3:AD22,3,0)</f>
        <v/>
      </c>
      <c r="AE24" s="80">
        <f>AVERAGE(AF3:AF22)</f>
        <v/>
      </c>
      <c r="AF24" s="77">
        <f>MAX(AF3:AF22)</f>
        <v/>
      </c>
      <c r="AG24" s="78">
        <f>VLOOKUP(AF24,AF3:AG22,2,0)</f>
        <v/>
      </c>
      <c r="AH24" s="79">
        <f>VLOOKUP(AF24,AF3:AH22,3,0)</f>
        <v/>
      </c>
    </row>
    <row r="25">
      <c r="B25" s="1486" t="inlineStr">
        <is>
          <t>最大需求价格</t>
        </is>
      </c>
      <c r="C25" s="1487" t="n"/>
      <c r="D25" s="81">
        <f>VLOOKUP(D24,IF({1,0},D3:D22,C3:C22),2,0)</f>
        <v/>
      </c>
      <c r="E25" s="82" t="n"/>
      <c r="F25" s="83" t="n"/>
      <c r="G25" s="84" t="n"/>
      <c r="H25" s="85">
        <f>VLOOKUP(H24,IF({1,0},H3:H22,G3:G22),2,0)</f>
        <v/>
      </c>
      <c r="I25" s="88" t="n"/>
      <c r="J25" s="83" t="n"/>
      <c r="K25" s="83" t="n"/>
      <c r="L25" s="85">
        <f>VLOOKUP(L24,IF({1,0},L3:L22,K3:K22),2,0)</f>
        <v/>
      </c>
      <c r="M25" s="83" t="n"/>
      <c r="N25" s="83" t="n"/>
      <c r="O25" s="83" t="n"/>
      <c r="P25" s="85">
        <f>VLOOKUP(P24,IF({1,0},P3:P22,O3:O22),2,0)</f>
        <v/>
      </c>
      <c r="Q25" s="83" t="n"/>
      <c r="R25" s="83" t="n"/>
      <c r="S25" s="83" t="n"/>
      <c r="T25" s="85">
        <f>VLOOKUP(T24,IF({1,0},T3:T22,S3:S22),2,0)</f>
        <v/>
      </c>
      <c r="U25" s="83" t="n"/>
      <c r="V25" s="83" t="n"/>
      <c r="W25" s="83" t="n"/>
      <c r="X25" s="85">
        <f>VLOOKUP(X24,IF({1,0},X3:X22,W3:W22),2,0)</f>
        <v/>
      </c>
      <c r="Y25" s="83" t="n"/>
      <c r="Z25" s="83" t="n"/>
      <c r="AA25" s="83" t="n"/>
      <c r="AB25" s="85">
        <f>VLOOKUP(AB24,IF({1,0},AB3:AB22,AA3:AA22),2,0)</f>
        <v/>
      </c>
      <c r="AC25" s="83" t="n"/>
      <c r="AD25" s="83" t="n"/>
      <c r="AE25" s="83" t="n"/>
      <c r="AF25" s="85">
        <f>VLOOKUP(AF24,IF({1,0},AF3:AF22,AE3:AE22),2,0)</f>
        <v/>
      </c>
      <c r="AG25" s="83" t="n"/>
      <c r="AH25" s="83" t="n"/>
    </row>
    <row r="26">
      <c r="B26" s="60">
        <f>初始化表!$C$5</f>
        <v/>
      </c>
      <c r="C26" s="60">
        <f>VLOOKUP($B26,$B$3:$AH$22,2,0)</f>
        <v/>
      </c>
      <c r="D26" s="60">
        <f>VLOOKUP($B26,$B$3:$AH$22,3,0)</f>
        <v/>
      </c>
      <c r="E26" s="60">
        <f>VLOOKUP($B26,$B$3:$AH$22,4,0)</f>
        <v/>
      </c>
      <c r="F26" s="60">
        <f>VLOOKUP($B26,$B$3:$AH$22,5,0)</f>
        <v/>
      </c>
      <c r="G26" s="60">
        <f>VLOOKUP($B26,$B$3:$AH$22,6,0)</f>
        <v/>
      </c>
      <c r="H26" s="60">
        <f>VLOOKUP($B26,$B$3:$AH$22,7,0)</f>
        <v/>
      </c>
      <c r="I26" s="60">
        <f>VLOOKUP($B26,$B$3:$AH$22,8,0)</f>
        <v/>
      </c>
      <c r="J26" s="60">
        <f>VLOOKUP($B26,$B$3:$AH$22,9,0)</f>
        <v/>
      </c>
      <c r="K26" s="60">
        <f>VLOOKUP($B26,$B$3:$AH$22,10,0)</f>
        <v/>
      </c>
      <c r="L26" s="60">
        <f>VLOOKUP($B26,$B$3:$AH$22,11,0)</f>
        <v/>
      </c>
      <c r="M26" s="60">
        <f>VLOOKUP($B26,$B$3:$AH$22,12,0)</f>
        <v/>
      </c>
      <c r="N26" s="60">
        <f>VLOOKUP($B26,$B$3:$AH$22,13,0)</f>
        <v/>
      </c>
      <c r="O26" s="60">
        <f>VLOOKUP($B26,$B$3:$AH$22,14,0)</f>
        <v/>
      </c>
      <c r="P26" s="60">
        <f>VLOOKUP($B26,$B$3:$AH$22,15,0)</f>
        <v/>
      </c>
      <c r="Q26" s="60">
        <f>VLOOKUP($B26,$B$3:$AH$22,16,0)</f>
        <v/>
      </c>
      <c r="R26" s="60">
        <f>VLOOKUP($B26,$B$3:$AH$22,17,0)</f>
        <v/>
      </c>
      <c r="S26" s="60">
        <f>VLOOKUP($B26,$B$3:$AH$22,18,0)</f>
        <v/>
      </c>
      <c r="T26" s="60">
        <f>VLOOKUP($B26,$B$3:$AH$22,19,0)</f>
        <v/>
      </c>
      <c r="U26" s="60">
        <f>VLOOKUP($B26,$B$3:$AH$22,20,0)</f>
        <v/>
      </c>
      <c r="V26" s="60">
        <f>VLOOKUP($B26,$B$3:$AH$22,21,0)</f>
        <v/>
      </c>
      <c r="W26" s="60">
        <f>VLOOKUP($B26,$B$3:$AH$22,22,0)</f>
        <v/>
      </c>
      <c r="X26" s="60">
        <f>VLOOKUP($B26,$B$3:$AH$22,23,0)</f>
        <v/>
      </c>
      <c r="Y26" s="60">
        <f>VLOOKUP($B26,$B$3:$AH$22,24,0)</f>
        <v/>
      </c>
      <c r="Z26" s="60">
        <f>VLOOKUP($B26,$B$3:$AH$22,25,0)</f>
        <v/>
      </c>
      <c r="AA26" s="60">
        <f>VLOOKUP($B26,$B$3:$AH$22,26,0)</f>
        <v/>
      </c>
      <c r="AB26" s="60">
        <f>VLOOKUP($B26,$B$3:$AH$22,27,0)</f>
        <v/>
      </c>
      <c r="AC26" s="60">
        <f>VLOOKUP($B26,$B$3:$AH$22,28,0)</f>
        <v/>
      </c>
      <c r="AD26" s="60">
        <f>VLOOKUP($B26,$B$3:$AH$22,29,0)</f>
        <v/>
      </c>
      <c r="AE26" s="60">
        <f>VLOOKUP($B26,$B$3:$AH$22,30,0)</f>
        <v/>
      </c>
      <c r="AF26" s="60">
        <f>VLOOKUP($B26,$B$3:$AH$22,31,0)</f>
        <v/>
      </c>
      <c r="AG26" s="60">
        <f>VLOOKUP($B26,$B$3:$AH$22,32,0)</f>
        <v/>
      </c>
      <c r="AH26" s="60">
        <f>VLOOKUP($B26,$B$3:$AH$22,33,0)</f>
        <v/>
      </c>
    </row>
    <row r="27">
      <c r="B27" s="1484" t="inlineStr">
        <is>
          <t>价格</t>
        </is>
      </c>
      <c r="C27" s="72" t="inlineStr">
        <is>
          <t>平均价格</t>
        </is>
      </c>
      <c r="D27" s="73" t="inlineStr">
        <is>
          <t>最大价格</t>
        </is>
      </c>
      <c r="G27" s="75" t="inlineStr">
        <is>
          <t>平均价格</t>
        </is>
      </c>
      <c r="H27" s="73" t="inlineStr">
        <is>
          <t>最大价格</t>
        </is>
      </c>
      <c r="K27" s="75" t="inlineStr">
        <is>
          <t>平均价格</t>
        </is>
      </c>
      <c r="L27" s="73" t="inlineStr">
        <is>
          <t>最大价格</t>
        </is>
      </c>
      <c r="O27" s="75" t="inlineStr">
        <is>
          <t>平均价格</t>
        </is>
      </c>
      <c r="P27" s="73" t="inlineStr">
        <is>
          <t>最大价格</t>
        </is>
      </c>
      <c r="S27" s="75" t="inlineStr">
        <is>
          <t>平均价格</t>
        </is>
      </c>
      <c r="T27" s="73" t="inlineStr">
        <is>
          <t>最大价格</t>
        </is>
      </c>
      <c r="W27" s="75" t="inlineStr">
        <is>
          <t>平均价格</t>
        </is>
      </c>
      <c r="X27" s="73" t="inlineStr">
        <is>
          <t>最大价格</t>
        </is>
      </c>
      <c r="AA27" s="75" t="inlineStr">
        <is>
          <t>平均价格</t>
        </is>
      </c>
      <c r="AB27" s="73" t="inlineStr">
        <is>
          <t>最大价格</t>
        </is>
      </c>
      <c r="AE27" s="75" t="inlineStr">
        <is>
          <t>平均价格</t>
        </is>
      </c>
      <c r="AF27" s="73" t="inlineStr">
        <is>
          <t>最大价格</t>
        </is>
      </c>
    </row>
    <row r="28">
      <c r="B28" s="1485" t="n"/>
      <c r="C28" s="76">
        <f>AVERAGE(C3:C22)</f>
        <v/>
      </c>
      <c r="D28" s="77">
        <f>MAX(C3:C22)</f>
        <v/>
      </c>
      <c r="E28" s="78">
        <f>VLOOKUP(D28,C3:F22,3,0)</f>
        <v/>
      </c>
      <c r="F28" s="79">
        <f>VLOOKUP(D28,C3:F22,4,0)</f>
        <v/>
      </c>
      <c r="G28" s="80">
        <f>AVERAGE(G3:G22)</f>
        <v/>
      </c>
      <c r="H28" s="77">
        <f>MAX(G3:G22)</f>
        <v/>
      </c>
      <c r="I28" s="78">
        <f>VLOOKUP(H28,G3:J22,3,0)</f>
        <v/>
      </c>
      <c r="J28" s="79">
        <f>VLOOKUP(H28,G3:J22,4,0)</f>
        <v/>
      </c>
      <c r="K28" s="80">
        <f>AVERAGE(K3:K22)</f>
        <v/>
      </c>
      <c r="L28" s="77">
        <f>MAX(K3:K22)</f>
        <v/>
      </c>
      <c r="M28" s="78">
        <f>VLOOKUP(L28,K3:N22,3,0)</f>
        <v/>
      </c>
      <c r="N28" s="79">
        <f>VLOOKUP(L28,K3:N22,4,0)</f>
        <v/>
      </c>
      <c r="O28" s="80">
        <f>AVERAGE(O3:O22)</f>
        <v/>
      </c>
      <c r="P28" s="77">
        <f>MAX(O3:O22)</f>
        <v/>
      </c>
      <c r="Q28" s="78">
        <f>VLOOKUP(P28,O3:R22,3,0)</f>
        <v/>
      </c>
      <c r="R28" s="79">
        <f>VLOOKUP(P28,O3:R22,4,0)</f>
        <v/>
      </c>
      <c r="S28" s="80">
        <f>AVERAGE(S3:S22)</f>
        <v/>
      </c>
      <c r="T28" s="77">
        <f>MAX(S3:S22)</f>
        <v/>
      </c>
      <c r="U28" s="78">
        <f>VLOOKUP(T28,S3:V22,3,0)</f>
        <v/>
      </c>
      <c r="V28" s="79">
        <f>VLOOKUP(T28,S3:V22,4,0)</f>
        <v/>
      </c>
      <c r="W28" s="80">
        <f>AVERAGE(W3:W22)</f>
        <v/>
      </c>
      <c r="X28" s="77">
        <f>MAX(W3:W22)</f>
        <v/>
      </c>
      <c r="Y28" s="78">
        <f>VLOOKUP(X28,W3:Z22,3,0)</f>
        <v/>
      </c>
      <c r="Z28" s="79">
        <f>VLOOKUP(X28,W3:Z22,4,0)</f>
        <v/>
      </c>
      <c r="AA28" s="80">
        <f>AVERAGE(AA3:AA22)</f>
        <v/>
      </c>
      <c r="AB28" s="77">
        <f>MAX(AA3:AA22)</f>
        <v/>
      </c>
      <c r="AC28" s="78">
        <f>VLOOKUP(AB28,AA3:AD22,3,0)</f>
        <v/>
      </c>
      <c r="AD28" s="79">
        <f>VLOOKUP(AB28,AA3:AD22,4,0)</f>
        <v/>
      </c>
      <c r="AE28" s="80">
        <f>AVERAGE(AE3:AE22)</f>
        <v/>
      </c>
      <c r="AF28" s="77">
        <f>MAX(AE3:AE22)</f>
        <v/>
      </c>
      <c r="AG28" s="78">
        <f>VLOOKUP(AF28,AE3:AH22,3,0)</f>
        <v/>
      </c>
      <c r="AH28" s="79">
        <f>VLOOKUP(AF28,AE3:AH22,4,0)</f>
        <v/>
      </c>
    </row>
    <row r="29">
      <c r="B29" s="1486" t="inlineStr">
        <is>
          <t>最大价格需求</t>
        </is>
      </c>
      <c r="C29" s="1487" t="n"/>
      <c r="D29" s="81">
        <f>VLOOKUP(D28,C3:D22,2,0)</f>
        <v/>
      </c>
      <c r="E29" s="83" t="n"/>
      <c r="F29" s="83" t="n"/>
      <c r="G29" s="83" t="n"/>
      <c r="H29" s="81">
        <f>VLOOKUP(H28,G3:H22,2,0)</f>
        <v/>
      </c>
      <c r="I29" s="83" t="n"/>
      <c r="J29" s="83" t="n"/>
      <c r="K29" s="83" t="n"/>
      <c r="L29" s="81">
        <f>VLOOKUP(L28,K3:L22,2,0)</f>
        <v/>
      </c>
      <c r="M29" s="83" t="n"/>
      <c r="N29" s="83" t="n"/>
      <c r="O29" s="83" t="n"/>
      <c r="P29" s="81">
        <f>VLOOKUP(P28,O3:P22,2,0)</f>
        <v/>
      </c>
      <c r="Q29" s="83" t="n"/>
      <c r="R29" s="83" t="n"/>
      <c r="S29" s="83" t="n"/>
      <c r="T29" s="81">
        <f>VLOOKUP(T28,S3:T22,2,0)</f>
        <v/>
      </c>
      <c r="U29" s="83" t="n"/>
      <c r="V29" s="83" t="n"/>
      <c r="W29" s="83" t="n"/>
      <c r="X29" s="81">
        <f>VLOOKUP(X28,W3:X22,2,0)</f>
        <v/>
      </c>
      <c r="Y29" s="83" t="n"/>
      <c r="Z29" s="83" t="n"/>
      <c r="AA29" s="83" t="n"/>
      <c r="AB29" s="81">
        <f>VLOOKUP(AB28,AA3:AB22,2,0)</f>
        <v/>
      </c>
      <c r="AC29" s="83" t="n"/>
      <c r="AD29" s="83" t="n"/>
      <c r="AE29" s="83" t="n"/>
      <c r="AF29" s="81">
        <f>VLOOKUP(AF28,AE3:AF22,2,0)</f>
        <v/>
      </c>
      <c r="AG29" s="83" t="n"/>
      <c r="AH29" s="83" t="n"/>
    </row>
    <row r="30">
      <c r="Y30" s="1161">
        <f>第7期!Z4</f>
        <v/>
      </c>
      <c r="Z30" s="1161">
        <f>第7期!AA4</f>
        <v/>
      </c>
      <c r="AA30" s="1161">
        <f>第7期!AB4</f>
        <v/>
      </c>
      <c r="AB30" s="1161">
        <f>第7期!AC4</f>
        <v/>
      </c>
      <c r="AC30" s="1161">
        <f>第7期!AD4</f>
        <v/>
      </c>
    </row>
    <row r="31" ht="15.5" customHeight="1" s="1178">
      <c r="G31" s="1161" t="inlineStr">
        <is>
          <t>价格浮动</t>
        </is>
      </c>
      <c r="H31" s="1161">
        <f>N31</f>
        <v/>
      </c>
      <c r="I31" s="1161">
        <f>O31</f>
        <v/>
      </c>
      <c r="J31" s="1161">
        <f>P31</f>
        <v/>
      </c>
      <c r="K31" s="1161">
        <f>Q31</f>
        <v/>
      </c>
      <c r="M31" s="1161">
        <f>第7期!T19</f>
        <v/>
      </c>
      <c r="N31" s="1161">
        <f>第7期!U19</f>
        <v/>
      </c>
      <c r="O31" s="1161">
        <f>第7期!V19</f>
        <v/>
      </c>
      <c r="P31" s="1161">
        <f>第7期!W19</f>
        <v/>
      </c>
      <c r="Q31" s="1161">
        <f>第7期!X19</f>
        <v/>
      </c>
      <c r="S31" s="1161">
        <f>第7期!Z41</f>
        <v/>
      </c>
      <c r="T31" s="1161">
        <f>第7期!AA41</f>
        <v/>
      </c>
      <c r="U31" s="1161">
        <f>第7期!AB41</f>
        <v/>
      </c>
      <c r="V31" s="1161">
        <f>第7期!AC41</f>
        <v/>
      </c>
      <c r="W31" s="1161">
        <f>第7期!AD41</f>
        <v/>
      </c>
      <c r="Y31" s="86">
        <f>第7期!Z5</f>
        <v/>
      </c>
      <c r="Z31" s="1159">
        <f>第7期!AA5</f>
        <v/>
      </c>
      <c r="AA31" s="1159">
        <f>第7期!AB5</f>
        <v/>
      </c>
      <c r="AB31" s="1159">
        <f>第7期!AC5</f>
        <v/>
      </c>
      <c r="AC31" s="1159">
        <f>第7期!AD5</f>
        <v/>
      </c>
    </row>
    <row r="32" ht="15.5" customHeight="1" s="1178">
      <c r="G32" s="86">
        <f>M32</f>
        <v/>
      </c>
      <c r="H32" s="1159" t="n"/>
      <c r="I32" s="1159" t="n"/>
      <c r="J32" s="1159" t="n"/>
      <c r="K32" s="1159" t="n"/>
      <c r="M32" s="86">
        <f>第7期!T20</f>
        <v/>
      </c>
      <c r="N32" s="1159">
        <f>第7期!U20</f>
        <v/>
      </c>
      <c r="O32" s="1159">
        <f>第7期!V20</f>
        <v/>
      </c>
      <c r="P32" s="1159">
        <f>第7期!W20</f>
        <v/>
      </c>
      <c r="Q32" s="1159">
        <f>第7期!X20</f>
        <v/>
      </c>
      <c r="S32" s="86">
        <f>第7期!Z42</f>
        <v/>
      </c>
      <c r="T32" s="1159">
        <f>第7期!AA42</f>
        <v/>
      </c>
      <c r="U32" s="1159">
        <f>第7期!AB42</f>
        <v/>
      </c>
      <c r="V32" s="1159">
        <f>第7期!AC42</f>
        <v/>
      </c>
      <c r="W32" s="1159">
        <f>第7期!AD42</f>
        <v/>
      </c>
      <c r="Y32" s="86">
        <f>第7期!Z6</f>
        <v/>
      </c>
      <c r="Z32" s="1159">
        <f>第7期!AA6</f>
        <v/>
      </c>
      <c r="AA32" s="1159">
        <f>第7期!AB6</f>
        <v/>
      </c>
      <c r="AB32" s="1159">
        <f>第7期!AC6</f>
        <v/>
      </c>
      <c r="AC32" s="1159">
        <f>第7期!AD6</f>
        <v/>
      </c>
    </row>
    <row r="33" ht="15.5" customHeight="1" s="1178">
      <c r="G33" s="86">
        <f>M33</f>
        <v/>
      </c>
      <c r="H33" s="1159" t="n"/>
      <c r="I33" s="1159" t="n"/>
      <c r="J33" s="1159" t="n"/>
      <c r="K33" s="1159" t="n"/>
      <c r="M33" s="86">
        <f>第7期!T21</f>
        <v/>
      </c>
      <c r="N33" s="1159">
        <f>第7期!U21</f>
        <v/>
      </c>
      <c r="O33" s="1159">
        <f>第7期!V21</f>
        <v/>
      </c>
      <c r="P33" s="1159">
        <f>第7期!W21</f>
        <v/>
      </c>
      <c r="Q33" s="1159">
        <f>第7期!X21</f>
        <v/>
      </c>
      <c r="S33" s="86">
        <f>第7期!Z43</f>
        <v/>
      </c>
      <c r="T33" s="1159">
        <f>第7期!AA43</f>
        <v/>
      </c>
      <c r="U33" s="1159">
        <f>第7期!AB43</f>
        <v/>
      </c>
      <c r="V33" s="1159">
        <f>第7期!AC43</f>
        <v/>
      </c>
      <c r="W33" s="1159">
        <f>第7期!AD43</f>
        <v/>
      </c>
      <c r="Y33" s="1161">
        <f>第7期!Z10</f>
        <v/>
      </c>
      <c r="Z33" s="1161">
        <f>第7期!AA10</f>
        <v/>
      </c>
      <c r="AA33" s="1161">
        <f>第7期!AB10</f>
        <v/>
      </c>
      <c r="AB33" s="1161">
        <f>第7期!AC10</f>
        <v/>
      </c>
      <c r="AC33" s="1161">
        <f>第7期!AD10</f>
        <v/>
      </c>
    </row>
    <row r="34" ht="15.5" customHeight="1" s="1178">
      <c r="Y34" s="86">
        <f>第7期!Z11</f>
        <v/>
      </c>
      <c r="Z34" s="1159">
        <f>第7期!AA11</f>
        <v/>
      </c>
      <c r="AA34" s="1159">
        <f>第7期!AB11</f>
        <v/>
      </c>
      <c r="AB34" s="1159">
        <f>第7期!AC11</f>
        <v/>
      </c>
      <c r="AC34" s="1159">
        <f>第7期!AD11</f>
        <v/>
      </c>
    </row>
    <row r="35" ht="15.5" customHeight="1" s="1178">
      <c r="Y35" s="86">
        <f>第7期!Z12</f>
        <v/>
      </c>
      <c r="Z35" s="1159">
        <f>第7期!AA12</f>
        <v/>
      </c>
      <c r="AA35" s="1159">
        <f>第7期!AB12</f>
        <v/>
      </c>
      <c r="AB35" s="1159">
        <f>第7期!AC12</f>
        <v/>
      </c>
      <c r="AC35" s="1159">
        <f>第7期!AD12</f>
        <v/>
      </c>
    </row>
    <row r="36">
      <c r="C36" s="1161" t="inlineStr">
        <is>
          <t>产品3</t>
        </is>
      </c>
      <c r="D36" s="1180" t="n"/>
      <c r="E36" s="1180" t="n"/>
      <c r="F36" s="1180" t="n"/>
      <c r="G36" s="1180" t="n"/>
      <c r="H36" s="1180" t="n"/>
      <c r="I36" s="1180" t="n"/>
      <c r="J36" s="1180" t="n"/>
      <c r="K36" s="1180" t="n"/>
      <c r="L36" s="1180" t="n"/>
      <c r="M36" s="1180" t="n"/>
      <c r="N36" s="1180" t="n"/>
      <c r="O36" s="1180" t="n"/>
      <c r="P36" s="1180" t="n"/>
      <c r="Q36" s="1180" t="n"/>
      <c r="R36" s="1181" t="n"/>
      <c r="S36" s="1161" t="inlineStr">
        <is>
          <t>产品4</t>
        </is>
      </c>
      <c r="T36" s="1180" t="n"/>
      <c r="U36" s="1180" t="n"/>
      <c r="V36" s="1180" t="n"/>
      <c r="W36" s="1180" t="n"/>
      <c r="X36" s="1180" t="n"/>
      <c r="Y36" s="1180" t="n"/>
      <c r="Z36" s="1180" t="n"/>
      <c r="AA36" s="1180" t="n"/>
      <c r="AB36" s="1180" t="n"/>
      <c r="AC36" s="1180" t="n"/>
      <c r="AD36" s="1180" t="n"/>
      <c r="AE36" s="1180" t="n"/>
      <c r="AF36" s="1180" t="n"/>
      <c r="AG36" s="1180" t="n"/>
      <c r="AH36" s="1181" t="n"/>
    </row>
    <row r="37" ht="15" customHeight="1" s="1178">
      <c r="B37" s="62" t="inlineStr">
        <is>
          <t>队伍名称</t>
        </is>
      </c>
      <c r="C37" s="63" t="inlineStr">
        <is>
          <t>市场1</t>
        </is>
      </c>
      <c r="D37" s="63" t="inlineStr">
        <is>
          <t>需求</t>
        </is>
      </c>
      <c r="E37" s="1483" t="inlineStr">
        <is>
          <t>研发等级排名</t>
        </is>
      </c>
      <c r="F37" s="65" t="inlineStr">
        <is>
          <t>工资系数排名</t>
        </is>
      </c>
      <c r="G37" s="63" t="inlineStr">
        <is>
          <t>市场2</t>
        </is>
      </c>
      <c r="H37" s="63" t="inlineStr">
        <is>
          <t>需求</t>
        </is>
      </c>
      <c r="I37" s="1483" t="inlineStr">
        <is>
          <t>研发等级排名</t>
        </is>
      </c>
      <c r="J37" s="65" t="inlineStr">
        <is>
          <t>工资系数排名</t>
        </is>
      </c>
      <c r="K37" s="63" t="inlineStr">
        <is>
          <t>市场3</t>
        </is>
      </c>
      <c r="L37" s="63" t="inlineStr">
        <is>
          <t>需求</t>
        </is>
      </c>
      <c r="M37" s="1483" t="inlineStr">
        <is>
          <t>研发等级排名</t>
        </is>
      </c>
      <c r="N37" s="65" t="inlineStr">
        <is>
          <t>工资系数排名</t>
        </is>
      </c>
      <c r="O37" s="63" t="inlineStr">
        <is>
          <t>市场4</t>
        </is>
      </c>
      <c r="P37" s="63" t="inlineStr">
        <is>
          <t>需求</t>
        </is>
      </c>
      <c r="Q37" s="1483" t="inlineStr">
        <is>
          <t>研发等级排名</t>
        </is>
      </c>
      <c r="R37" s="65" t="inlineStr">
        <is>
          <t>工资系数排名</t>
        </is>
      </c>
      <c r="S37" s="63" t="inlineStr">
        <is>
          <t>市场1</t>
        </is>
      </c>
      <c r="T37" s="63" t="inlineStr">
        <is>
          <t>需求</t>
        </is>
      </c>
      <c r="U37" s="1483" t="inlineStr">
        <is>
          <t>研发等级排名</t>
        </is>
      </c>
      <c r="V37" s="65" t="inlineStr">
        <is>
          <t>工资系数排名</t>
        </is>
      </c>
      <c r="W37" s="63" t="inlineStr">
        <is>
          <t>市场2</t>
        </is>
      </c>
      <c r="X37" s="63" t="inlineStr">
        <is>
          <t>需求</t>
        </is>
      </c>
      <c r="Y37" s="1483" t="inlineStr">
        <is>
          <t>研发等级排名</t>
        </is>
      </c>
      <c r="Z37" s="65" t="inlineStr">
        <is>
          <t>工资系数排名</t>
        </is>
      </c>
      <c r="AA37" s="63" t="inlineStr">
        <is>
          <t>市场3</t>
        </is>
      </c>
      <c r="AB37" s="63" t="inlineStr">
        <is>
          <t>需求</t>
        </is>
      </c>
      <c r="AC37" s="1483" t="inlineStr">
        <is>
          <t>研发等级排名</t>
        </is>
      </c>
      <c r="AD37" s="65" t="inlineStr">
        <is>
          <t>工资系数排名</t>
        </is>
      </c>
      <c r="AE37" s="63" t="inlineStr">
        <is>
          <t>市场4</t>
        </is>
      </c>
      <c r="AF37" s="63" t="inlineStr">
        <is>
          <t>需求</t>
        </is>
      </c>
      <c r="AG37" s="1483" t="inlineStr">
        <is>
          <t>研发等级排名</t>
        </is>
      </c>
      <c r="AH37" s="65" t="inlineStr">
        <is>
          <t>工资系数排名</t>
        </is>
      </c>
    </row>
    <row r="38">
      <c r="B38" s="1161">
        <f>B3</f>
        <v/>
      </c>
      <c r="C38" s="66">
        <f>第6期!AW37</f>
        <v/>
      </c>
      <c r="D38" s="67">
        <f>第6期!BO7</f>
        <v/>
      </c>
      <c r="E38" s="68">
        <f>VLOOKUP($B38,第6期!$AN$84:$AY$103,8,0)</f>
        <v/>
      </c>
      <c r="F38" s="68">
        <f>VLOOKUP($B38,第6期!$AN$84:$AY$103,7,0)</f>
        <v/>
      </c>
      <c r="G38" s="66">
        <f>第6期!AX37</f>
        <v/>
      </c>
      <c r="H38" s="67">
        <f>第6期!BP7</f>
        <v/>
      </c>
      <c r="I38" s="68">
        <f>VLOOKUP($B38,第6期!$AN$84:$AY$103,8,0)</f>
        <v/>
      </c>
      <c r="J38" s="68">
        <f>VLOOKUP($B38,第6期!$AN$84:$AY$103,7,0)</f>
        <v/>
      </c>
      <c r="K38" s="66">
        <f>第6期!AY37</f>
        <v/>
      </c>
      <c r="L38" s="67">
        <f>第6期!BQ7</f>
        <v/>
      </c>
      <c r="M38" s="68">
        <f>VLOOKUP($B38,第6期!$AN$84:$AY$103,8,0)</f>
        <v/>
      </c>
      <c r="N38" s="68">
        <f>VLOOKUP($B38,第6期!$AN$84:$AY$103,7,0)</f>
        <v/>
      </c>
      <c r="O38" s="66">
        <f>第6期!AZ37</f>
        <v/>
      </c>
      <c r="P38" s="67">
        <f>第6期!BR7</f>
        <v/>
      </c>
      <c r="Q38" s="68">
        <f>VLOOKUP($B38,第6期!$AN$84:$AY$103,8,0)</f>
        <v/>
      </c>
      <c r="R38" s="68">
        <f>VLOOKUP($B38,第6期!$AN$84:$AY$103,7,0)</f>
        <v/>
      </c>
      <c r="S38" s="66">
        <f>第6期!BA37</f>
        <v/>
      </c>
      <c r="T38" s="67">
        <f>第6期!BS7</f>
        <v/>
      </c>
      <c r="U38" s="68">
        <f>VLOOKUP($B38,第6期!$AN$84:$AY$103,8,0)</f>
        <v/>
      </c>
      <c r="V38" s="68">
        <f>VLOOKUP($B38,第6期!$AN$84:$AY$103,7,0)</f>
        <v/>
      </c>
      <c r="W38" s="66">
        <f>第6期!BB37</f>
        <v/>
      </c>
      <c r="X38" s="67">
        <f>第6期!BT7</f>
        <v/>
      </c>
      <c r="Y38" s="68">
        <f>VLOOKUP($B38,第6期!$AN$84:$AY$103,8,0)</f>
        <v/>
      </c>
      <c r="Z38" s="68">
        <f>VLOOKUP($B38,第6期!$AN$84:$AY$103,7,0)</f>
        <v/>
      </c>
      <c r="AA38" s="66">
        <f>第6期!BC37</f>
        <v/>
      </c>
      <c r="AB38" s="67">
        <f>第6期!BU7</f>
        <v/>
      </c>
      <c r="AC38" s="68">
        <f>VLOOKUP($B38,第6期!$AN$84:$AY$103,8,0)</f>
        <v/>
      </c>
      <c r="AD38" s="68">
        <f>VLOOKUP($B38,第6期!$AN$84:$AY$103,7,0)</f>
        <v/>
      </c>
      <c r="AE38" s="66">
        <f>第6期!BD37</f>
        <v/>
      </c>
      <c r="AF38" s="67">
        <f>第6期!BV7</f>
        <v/>
      </c>
      <c r="AG38" s="68">
        <f>VLOOKUP($B38,第6期!$AN$84:$AY$103,8,0)</f>
        <v/>
      </c>
      <c r="AH38" s="68">
        <f>VLOOKUP($B38,第6期!$AN$84:$AY$103,7,0)</f>
        <v/>
      </c>
    </row>
    <row r="39">
      <c r="B39" s="1161">
        <f>B4</f>
        <v/>
      </c>
      <c r="C39" s="66">
        <f>第6期!AW38</f>
        <v/>
      </c>
      <c r="D39" s="67">
        <f>第6期!BO8</f>
        <v/>
      </c>
      <c r="E39" s="68">
        <f>VLOOKUP($B39,第6期!$AN$84:$AY$103,8,0)</f>
        <v/>
      </c>
      <c r="F39" s="68">
        <f>VLOOKUP($B39,第6期!$AN$84:$AY$103,7,0)</f>
        <v/>
      </c>
      <c r="G39" s="66">
        <f>第6期!AX38</f>
        <v/>
      </c>
      <c r="H39" s="67">
        <f>第6期!BP8</f>
        <v/>
      </c>
      <c r="I39" s="68">
        <f>VLOOKUP($B39,第6期!$AN$84:$AY$103,8,0)</f>
        <v/>
      </c>
      <c r="J39" s="68">
        <f>VLOOKUP($B39,第6期!$AN$84:$AY$103,7,0)</f>
        <v/>
      </c>
      <c r="K39" s="66">
        <f>第6期!AY38</f>
        <v/>
      </c>
      <c r="L39" s="67">
        <f>第6期!BQ8</f>
        <v/>
      </c>
      <c r="M39" s="68">
        <f>VLOOKUP($B39,第6期!$AN$84:$AY$103,8,0)</f>
        <v/>
      </c>
      <c r="N39" s="68">
        <f>VLOOKUP($B39,第6期!$AN$84:$AY$103,7,0)</f>
        <v/>
      </c>
      <c r="O39" s="66">
        <f>第6期!AZ38</f>
        <v/>
      </c>
      <c r="P39" s="67">
        <f>第6期!BR8</f>
        <v/>
      </c>
      <c r="Q39" s="68">
        <f>VLOOKUP($B39,第6期!$AN$84:$AY$103,8,0)</f>
        <v/>
      </c>
      <c r="R39" s="68">
        <f>VLOOKUP($B39,第6期!$AN$84:$AY$103,7,0)</f>
        <v/>
      </c>
      <c r="S39" s="66">
        <f>第6期!BA38</f>
        <v/>
      </c>
      <c r="T39" s="67">
        <f>第6期!BS8</f>
        <v/>
      </c>
      <c r="U39" s="68">
        <f>VLOOKUP($B39,第6期!$AN$84:$AY$103,8,0)</f>
        <v/>
      </c>
      <c r="V39" s="68">
        <f>VLOOKUP($B39,第6期!$AN$84:$AY$103,7,0)</f>
        <v/>
      </c>
      <c r="W39" s="66">
        <f>第6期!BB38</f>
        <v/>
      </c>
      <c r="X39" s="67">
        <f>第6期!BT8</f>
        <v/>
      </c>
      <c r="Y39" s="68">
        <f>VLOOKUP($B39,第6期!$AN$84:$AY$103,8,0)</f>
        <v/>
      </c>
      <c r="Z39" s="68">
        <f>VLOOKUP($B39,第6期!$AN$84:$AY$103,7,0)</f>
        <v/>
      </c>
      <c r="AA39" s="66">
        <f>第6期!BC38</f>
        <v/>
      </c>
      <c r="AB39" s="67">
        <f>第6期!BU8</f>
        <v/>
      </c>
      <c r="AC39" s="68">
        <f>VLOOKUP($B39,第6期!$AN$84:$AY$103,8,0)</f>
        <v/>
      </c>
      <c r="AD39" s="68">
        <f>VLOOKUP($B39,第6期!$AN$84:$AY$103,7,0)</f>
        <v/>
      </c>
      <c r="AE39" s="66">
        <f>第6期!BD38</f>
        <v/>
      </c>
      <c r="AF39" s="67">
        <f>第6期!BV8</f>
        <v/>
      </c>
      <c r="AG39" s="68">
        <f>VLOOKUP($B39,第6期!$AN$84:$AY$103,8,0)</f>
        <v/>
      </c>
      <c r="AH39" s="68">
        <f>VLOOKUP($B39,第6期!$AN$84:$AY$103,7,0)</f>
        <v/>
      </c>
    </row>
    <row r="40">
      <c r="B40" s="1161">
        <f>B5</f>
        <v/>
      </c>
      <c r="C40" s="66">
        <f>第6期!AW39</f>
        <v/>
      </c>
      <c r="D40" s="67">
        <f>第6期!BO9</f>
        <v/>
      </c>
      <c r="E40" s="68">
        <f>VLOOKUP($B40,第6期!$AN$84:$AY$103,8,0)</f>
        <v/>
      </c>
      <c r="F40" s="68">
        <f>VLOOKUP($B40,第6期!$AN$84:$AY$103,7,0)</f>
        <v/>
      </c>
      <c r="G40" s="66">
        <f>第6期!AX39</f>
        <v/>
      </c>
      <c r="H40" s="67">
        <f>第6期!BP9</f>
        <v/>
      </c>
      <c r="I40" s="68">
        <f>VLOOKUP($B40,第6期!$AN$84:$AY$103,8,0)</f>
        <v/>
      </c>
      <c r="J40" s="68">
        <f>VLOOKUP($B40,第6期!$AN$84:$AY$103,7,0)</f>
        <v/>
      </c>
      <c r="K40" s="66">
        <f>第6期!AY39</f>
        <v/>
      </c>
      <c r="L40" s="67">
        <f>第6期!BQ9</f>
        <v/>
      </c>
      <c r="M40" s="68">
        <f>VLOOKUP($B40,第6期!$AN$84:$AY$103,8,0)</f>
        <v/>
      </c>
      <c r="N40" s="68">
        <f>VLOOKUP($B40,第6期!$AN$84:$AY$103,7,0)</f>
        <v/>
      </c>
      <c r="O40" s="66">
        <f>第6期!AZ39</f>
        <v/>
      </c>
      <c r="P40" s="67">
        <f>第6期!BR9</f>
        <v/>
      </c>
      <c r="Q40" s="68">
        <f>VLOOKUP($B40,第6期!$AN$84:$AY$103,8,0)</f>
        <v/>
      </c>
      <c r="R40" s="68">
        <f>VLOOKUP($B40,第6期!$AN$84:$AY$103,7,0)</f>
        <v/>
      </c>
      <c r="S40" s="66">
        <f>第6期!BA39</f>
        <v/>
      </c>
      <c r="T40" s="67">
        <f>第6期!BS9</f>
        <v/>
      </c>
      <c r="U40" s="68">
        <f>VLOOKUP($B40,第6期!$AN$84:$AY$103,8,0)</f>
        <v/>
      </c>
      <c r="V40" s="68">
        <f>VLOOKUP($B40,第6期!$AN$84:$AY$103,7,0)</f>
        <v/>
      </c>
      <c r="W40" s="66">
        <f>第6期!BB39</f>
        <v/>
      </c>
      <c r="X40" s="67">
        <f>第6期!BT9</f>
        <v/>
      </c>
      <c r="Y40" s="68">
        <f>VLOOKUP($B40,第6期!$AN$84:$AY$103,8,0)</f>
        <v/>
      </c>
      <c r="Z40" s="68">
        <f>VLOOKUP($B40,第6期!$AN$84:$AY$103,7,0)</f>
        <v/>
      </c>
      <c r="AA40" s="66">
        <f>第6期!BC39</f>
        <v/>
      </c>
      <c r="AB40" s="67">
        <f>第6期!BU9</f>
        <v/>
      </c>
      <c r="AC40" s="68">
        <f>VLOOKUP($B40,第6期!$AN$84:$AY$103,8,0)</f>
        <v/>
      </c>
      <c r="AD40" s="68">
        <f>VLOOKUP($B40,第6期!$AN$84:$AY$103,7,0)</f>
        <v/>
      </c>
      <c r="AE40" s="66">
        <f>第6期!BD39</f>
        <v/>
      </c>
      <c r="AF40" s="67">
        <f>第6期!BV9</f>
        <v/>
      </c>
      <c r="AG40" s="68">
        <f>VLOOKUP($B40,第6期!$AN$84:$AY$103,8,0)</f>
        <v/>
      </c>
      <c r="AH40" s="68">
        <f>VLOOKUP($B40,第6期!$AN$84:$AY$103,7,0)</f>
        <v/>
      </c>
    </row>
    <row r="41">
      <c r="B41" s="1161">
        <f>B6</f>
        <v/>
      </c>
      <c r="C41" s="66">
        <f>第6期!AW40</f>
        <v/>
      </c>
      <c r="D41" s="67">
        <f>第6期!BO10</f>
        <v/>
      </c>
      <c r="E41" s="68">
        <f>VLOOKUP($B41,第6期!$AN$84:$AY$103,8,0)</f>
        <v/>
      </c>
      <c r="F41" s="68">
        <f>VLOOKUP($B41,第6期!$AN$84:$AY$103,7,0)</f>
        <v/>
      </c>
      <c r="G41" s="66">
        <f>第6期!AX40</f>
        <v/>
      </c>
      <c r="H41" s="67">
        <f>第6期!BP10</f>
        <v/>
      </c>
      <c r="I41" s="68">
        <f>VLOOKUP($B41,第6期!$AN$84:$AY$103,8,0)</f>
        <v/>
      </c>
      <c r="J41" s="68">
        <f>VLOOKUP($B41,第6期!$AN$84:$AY$103,7,0)</f>
        <v/>
      </c>
      <c r="K41" s="66">
        <f>第6期!AY40</f>
        <v/>
      </c>
      <c r="L41" s="67">
        <f>第6期!BQ10</f>
        <v/>
      </c>
      <c r="M41" s="68">
        <f>VLOOKUP($B41,第6期!$AN$84:$AY$103,8,0)</f>
        <v/>
      </c>
      <c r="N41" s="68">
        <f>VLOOKUP($B41,第6期!$AN$84:$AY$103,7,0)</f>
        <v/>
      </c>
      <c r="O41" s="66">
        <f>第6期!AZ40</f>
        <v/>
      </c>
      <c r="P41" s="67">
        <f>第6期!BR10</f>
        <v/>
      </c>
      <c r="Q41" s="68">
        <f>VLOOKUP($B41,第6期!$AN$84:$AY$103,8,0)</f>
        <v/>
      </c>
      <c r="R41" s="68">
        <f>VLOOKUP($B41,第6期!$AN$84:$AY$103,7,0)</f>
        <v/>
      </c>
      <c r="S41" s="66">
        <f>第6期!BA40</f>
        <v/>
      </c>
      <c r="T41" s="67">
        <f>第6期!BS10</f>
        <v/>
      </c>
      <c r="U41" s="68">
        <f>VLOOKUP($B41,第6期!$AN$84:$AY$103,8,0)</f>
        <v/>
      </c>
      <c r="V41" s="68">
        <f>VLOOKUP($B41,第6期!$AN$84:$AY$103,7,0)</f>
        <v/>
      </c>
      <c r="W41" s="66">
        <f>第6期!BB40</f>
        <v/>
      </c>
      <c r="X41" s="67">
        <f>第6期!BT10</f>
        <v/>
      </c>
      <c r="Y41" s="68">
        <f>VLOOKUP($B41,第6期!$AN$84:$AY$103,8,0)</f>
        <v/>
      </c>
      <c r="Z41" s="68">
        <f>VLOOKUP($B41,第6期!$AN$84:$AY$103,7,0)</f>
        <v/>
      </c>
      <c r="AA41" s="66">
        <f>第6期!BC40</f>
        <v/>
      </c>
      <c r="AB41" s="67">
        <f>第6期!BU10</f>
        <v/>
      </c>
      <c r="AC41" s="68">
        <f>VLOOKUP($B41,第6期!$AN$84:$AY$103,8,0)</f>
        <v/>
      </c>
      <c r="AD41" s="68">
        <f>VLOOKUP($B41,第6期!$AN$84:$AY$103,7,0)</f>
        <v/>
      </c>
      <c r="AE41" s="66">
        <f>第6期!BD40</f>
        <v/>
      </c>
      <c r="AF41" s="67">
        <f>第6期!BV10</f>
        <v/>
      </c>
      <c r="AG41" s="68">
        <f>VLOOKUP($B41,第6期!$AN$84:$AY$103,8,0)</f>
        <v/>
      </c>
      <c r="AH41" s="68">
        <f>VLOOKUP($B41,第6期!$AN$84:$AY$103,7,0)</f>
        <v/>
      </c>
    </row>
    <row r="42">
      <c r="B42" s="1161">
        <f>B7</f>
        <v/>
      </c>
      <c r="C42" s="66">
        <f>第6期!AW41</f>
        <v/>
      </c>
      <c r="D42" s="67">
        <f>第6期!BO11</f>
        <v/>
      </c>
      <c r="E42" s="68">
        <f>VLOOKUP($B42,第6期!$AN$84:$AY$103,8,0)</f>
        <v/>
      </c>
      <c r="F42" s="68">
        <f>VLOOKUP($B42,第6期!$AN$84:$AY$103,7,0)</f>
        <v/>
      </c>
      <c r="G42" s="66">
        <f>第6期!AX41</f>
        <v/>
      </c>
      <c r="H42" s="67">
        <f>第6期!BP11</f>
        <v/>
      </c>
      <c r="I42" s="68">
        <f>VLOOKUP($B42,第6期!$AN$84:$AY$103,8,0)</f>
        <v/>
      </c>
      <c r="J42" s="68">
        <f>VLOOKUP($B42,第6期!$AN$84:$AY$103,7,0)</f>
        <v/>
      </c>
      <c r="K42" s="66">
        <f>第6期!AY41</f>
        <v/>
      </c>
      <c r="L42" s="67">
        <f>第6期!BQ11</f>
        <v/>
      </c>
      <c r="M42" s="68">
        <f>VLOOKUP($B42,第6期!$AN$84:$AY$103,8,0)</f>
        <v/>
      </c>
      <c r="N42" s="68">
        <f>VLOOKUP($B42,第6期!$AN$84:$AY$103,7,0)</f>
        <v/>
      </c>
      <c r="O42" s="66">
        <f>第6期!AZ41</f>
        <v/>
      </c>
      <c r="P42" s="67">
        <f>第6期!BR11</f>
        <v/>
      </c>
      <c r="Q42" s="68">
        <f>VLOOKUP($B42,第6期!$AN$84:$AY$103,8,0)</f>
        <v/>
      </c>
      <c r="R42" s="68">
        <f>VLOOKUP($B42,第6期!$AN$84:$AY$103,7,0)</f>
        <v/>
      </c>
      <c r="S42" s="66">
        <f>第6期!BA41</f>
        <v/>
      </c>
      <c r="T42" s="67">
        <f>第6期!BS11</f>
        <v/>
      </c>
      <c r="U42" s="68">
        <f>VLOOKUP($B42,第6期!$AN$84:$AY$103,8,0)</f>
        <v/>
      </c>
      <c r="V42" s="68">
        <f>VLOOKUP($B42,第6期!$AN$84:$AY$103,7,0)</f>
        <v/>
      </c>
      <c r="W42" s="66">
        <f>第6期!BB41</f>
        <v/>
      </c>
      <c r="X42" s="67">
        <f>第6期!BT11</f>
        <v/>
      </c>
      <c r="Y42" s="68">
        <f>VLOOKUP($B42,第6期!$AN$84:$AY$103,8,0)</f>
        <v/>
      </c>
      <c r="Z42" s="68">
        <f>VLOOKUP($B42,第6期!$AN$84:$AY$103,7,0)</f>
        <v/>
      </c>
      <c r="AA42" s="66">
        <f>第6期!BC41</f>
        <v/>
      </c>
      <c r="AB42" s="67">
        <f>第6期!BU11</f>
        <v/>
      </c>
      <c r="AC42" s="68">
        <f>VLOOKUP($B42,第6期!$AN$84:$AY$103,8,0)</f>
        <v/>
      </c>
      <c r="AD42" s="68">
        <f>VLOOKUP($B42,第6期!$AN$84:$AY$103,7,0)</f>
        <v/>
      </c>
      <c r="AE42" s="66">
        <f>第6期!BD41</f>
        <v/>
      </c>
      <c r="AF42" s="67">
        <f>第6期!BV11</f>
        <v/>
      </c>
      <c r="AG42" s="68">
        <f>VLOOKUP($B42,第6期!$AN$84:$AY$103,8,0)</f>
        <v/>
      </c>
      <c r="AH42" s="68">
        <f>VLOOKUP($B42,第6期!$AN$84:$AY$103,7,0)</f>
        <v/>
      </c>
    </row>
    <row r="43">
      <c r="B43" s="1161">
        <f>B8</f>
        <v/>
      </c>
      <c r="C43" s="66">
        <f>第6期!AW42</f>
        <v/>
      </c>
      <c r="D43" s="67">
        <f>第6期!BO12</f>
        <v/>
      </c>
      <c r="E43" s="68">
        <f>VLOOKUP($B43,第6期!$AN$84:$AY$103,8,0)</f>
        <v/>
      </c>
      <c r="F43" s="68">
        <f>VLOOKUP($B43,第6期!$AN$84:$AY$103,7,0)</f>
        <v/>
      </c>
      <c r="G43" s="66">
        <f>第6期!AX42</f>
        <v/>
      </c>
      <c r="H43" s="67">
        <f>第6期!BP12</f>
        <v/>
      </c>
      <c r="I43" s="68">
        <f>VLOOKUP($B43,第6期!$AN$84:$AY$103,8,0)</f>
        <v/>
      </c>
      <c r="J43" s="68">
        <f>VLOOKUP($B43,第6期!$AN$84:$AY$103,7,0)</f>
        <v/>
      </c>
      <c r="K43" s="66">
        <f>第6期!AY42</f>
        <v/>
      </c>
      <c r="L43" s="67">
        <f>第6期!BQ12</f>
        <v/>
      </c>
      <c r="M43" s="68">
        <f>VLOOKUP($B43,第6期!$AN$84:$AY$103,8,0)</f>
        <v/>
      </c>
      <c r="N43" s="68">
        <f>VLOOKUP($B43,第6期!$AN$84:$AY$103,7,0)</f>
        <v/>
      </c>
      <c r="O43" s="66">
        <f>第6期!AZ42</f>
        <v/>
      </c>
      <c r="P43" s="67">
        <f>第6期!BR12</f>
        <v/>
      </c>
      <c r="Q43" s="68">
        <f>VLOOKUP($B43,第6期!$AN$84:$AY$103,8,0)</f>
        <v/>
      </c>
      <c r="R43" s="68">
        <f>VLOOKUP($B43,第6期!$AN$84:$AY$103,7,0)</f>
        <v/>
      </c>
      <c r="S43" s="66">
        <f>第6期!BA42</f>
        <v/>
      </c>
      <c r="T43" s="67">
        <f>第6期!BS12</f>
        <v/>
      </c>
      <c r="U43" s="68">
        <f>VLOOKUP($B43,第6期!$AN$84:$AY$103,8,0)</f>
        <v/>
      </c>
      <c r="V43" s="68">
        <f>VLOOKUP($B43,第6期!$AN$84:$AY$103,7,0)</f>
        <v/>
      </c>
      <c r="W43" s="66">
        <f>第6期!BB42</f>
        <v/>
      </c>
      <c r="X43" s="67">
        <f>第6期!BT12</f>
        <v/>
      </c>
      <c r="Y43" s="68">
        <f>VLOOKUP($B43,第6期!$AN$84:$AY$103,8,0)</f>
        <v/>
      </c>
      <c r="Z43" s="68">
        <f>VLOOKUP($B43,第6期!$AN$84:$AY$103,7,0)</f>
        <v/>
      </c>
      <c r="AA43" s="66">
        <f>第6期!BC42</f>
        <v/>
      </c>
      <c r="AB43" s="67">
        <f>第6期!BU12</f>
        <v/>
      </c>
      <c r="AC43" s="68">
        <f>VLOOKUP($B43,第6期!$AN$84:$AY$103,8,0)</f>
        <v/>
      </c>
      <c r="AD43" s="68">
        <f>VLOOKUP($B43,第6期!$AN$84:$AY$103,7,0)</f>
        <v/>
      </c>
      <c r="AE43" s="66">
        <f>第6期!BD42</f>
        <v/>
      </c>
      <c r="AF43" s="67">
        <f>第6期!BV12</f>
        <v/>
      </c>
      <c r="AG43" s="68">
        <f>VLOOKUP($B43,第6期!$AN$84:$AY$103,8,0)</f>
        <v/>
      </c>
      <c r="AH43" s="68">
        <f>VLOOKUP($B43,第6期!$AN$84:$AY$103,7,0)</f>
        <v/>
      </c>
    </row>
    <row r="44">
      <c r="B44" s="1161">
        <f>B9</f>
        <v/>
      </c>
      <c r="C44" s="66">
        <f>第6期!AW43</f>
        <v/>
      </c>
      <c r="D44" s="67">
        <f>第6期!BO13</f>
        <v/>
      </c>
      <c r="E44" s="68">
        <f>VLOOKUP($B44,第6期!$AN$84:$AY$103,8,0)</f>
        <v/>
      </c>
      <c r="F44" s="68">
        <f>VLOOKUP($B44,第6期!$AN$84:$AY$103,7,0)</f>
        <v/>
      </c>
      <c r="G44" s="66">
        <f>第6期!AX43</f>
        <v/>
      </c>
      <c r="H44" s="67">
        <f>第6期!BP13</f>
        <v/>
      </c>
      <c r="I44" s="68">
        <f>VLOOKUP($B44,第6期!$AN$84:$AY$103,8,0)</f>
        <v/>
      </c>
      <c r="J44" s="68">
        <f>VLOOKUP($B44,第6期!$AN$84:$AY$103,7,0)</f>
        <v/>
      </c>
      <c r="K44" s="66">
        <f>第6期!AY43</f>
        <v/>
      </c>
      <c r="L44" s="67">
        <f>第6期!BQ13</f>
        <v/>
      </c>
      <c r="M44" s="68">
        <f>VLOOKUP($B44,第6期!$AN$84:$AY$103,8,0)</f>
        <v/>
      </c>
      <c r="N44" s="68">
        <f>VLOOKUP($B44,第6期!$AN$84:$AY$103,7,0)</f>
        <v/>
      </c>
      <c r="O44" s="66">
        <f>第6期!AZ43</f>
        <v/>
      </c>
      <c r="P44" s="67">
        <f>第6期!BR13</f>
        <v/>
      </c>
      <c r="Q44" s="68">
        <f>VLOOKUP($B44,第6期!$AN$84:$AY$103,8,0)</f>
        <v/>
      </c>
      <c r="R44" s="68">
        <f>VLOOKUP($B44,第6期!$AN$84:$AY$103,7,0)</f>
        <v/>
      </c>
      <c r="S44" s="66">
        <f>第6期!BA43</f>
        <v/>
      </c>
      <c r="T44" s="67">
        <f>第6期!BS13</f>
        <v/>
      </c>
      <c r="U44" s="68">
        <f>VLOOKUP($B44,第6期!$AN$84:$AY$103,8,0)</f>
        <v/>
      </c>
      <c r="V44" s="68">
        <f>VLOOKUP($B44,第6期!$AN$84:$AY$103,7,0)</f>
        <v/>
      </c>
      <c r="W44" s="66">
        <f>第6期!BB43</f>
        <v/>
      </c>
      <c r="X44" s="67">
        <f>第6期!BT13</f>
        <v/>
      </c>
      <c r="Y44" s="68">
        <f>VLOOKUP($B44,第6期!$AN$84:$AY$103,8,0)</f>
        <v/>
      </c>
      <c r="Z44" s="68">
        <f>VLOOKUP($B44,第6期!$AN$84:$AY$103,7,0)</f>
        <v/>
      </c>
      <c r="AA44" s="66">
        <f>第6期!BC43</f>
        <v/>
      </c>
      <c r="AB44" s="67">
        <f>第6期!BU13</f>
        <v/>
      </c>
      <c r="AC44" s="68">
        <f>VLOOKUP($B44,第6期!$AN$84:$AY$103,8,0)</f>
        <v/>
      </c>
      <c r="AD44" s="68">
        <f>VLOOKUP($B44,第6期!$AN$84:$AY$103,7,0)</f>
        <v/>
      </c>
      <c r="AE44" s="66">
        <f>第6期!BD43</f>
        <v/>
      </c>
      <c r="AF44" s="67">
        <f>第6期!BV13</f>
        <v/>
      </c>
      <c r="AG44" s="68">
        <f>VLOOKUP($B44,第6期!$AN$84:$AY$103,8,0)</f>
        <v/>
      </c>
      <c r="AH44" s="68">
        <f>VLOOKUP($B44,第6期!$AN$84:$AY$103,7,0)</f>
        <v/>
      </c>
    </row>
    <row r="45">
      <c r="B45" s="1161">
        <f>B10</f>
        <v/>
      </c>
      <c r="C45" s="66">
        <f>第6期!AW44</f>
        <v/>
      </c>
      <c r="D45" s="67">
        <f>第6期!BO14</f>
        <v/>
      </c>
      <c r="E45" s="68">
        <f>VLOOKUP($B45,第6期!$AN$84:$AY$103,8,0)</f>
        <v/>
      </c>
      <c r="F45" s="68">
        <f>VLOOKUP($B45,第6期!$AN$84:$AY$103,7,0)</f>
        <v/>
      </c>
      <c r="G45" s="66">
        <f>第6期!AX44</f>
        <v/>
      </c>
      <c r="H45" s="67">
        <f>第6期!BP14</f>
        <v/>
      </c>
      <c r="I45" s="68">
        <f>VLOOKUP($B45,第6期!$AN$84:$AY$103,8,0)</f>
        <v/>
      </c>
      <c r="J45" s="68">
        <f>VLOOKUP($B45,第6期!$AN$84:$AY$103,7,0)</f>
        <v/>
      </c>
      <c r="K45" s="66">
        <f>第6期!AY44</f>
        <v/>
      </c>
      <c r="L45" s="67">
        <f>第6期!BQ14</f>
        <v/>
      </c>
      <c r="M45" s="68">
        <f>VLOOKUP($B45,第6期!$AN$84:$AY$103,8,0)</f>
        <v/>
      </c>
      <c r="N45" s="68">
        <f>VLOOKUP($B45,第6期!$AN$84:$AY$103,7,0)</f>
        <v/>
      </c>
      <c r="O45" s="66">
        <f>第6期!AZ44</f>
        <v/>
      </c>
      <c r="P45" s="67">
        <f>第6期!BR14</f>
        <v/>
      </c>
      <c r="Q45" s="68">
        <f>VLOOKUP($B45,第6期!$AN$84:$AY$103,8,0)</f>
        <v/>
      </c>
      <c r="R45" s="68">
        <f>VLOOKUP($B45,第6期!$AN$84:$AY$103,7,0)</f>
        <v/>
      </c>
      <c r="S45" s="66">
        <f>第6期!BA44</f>
        <v/>
      </c>
      <c r="T45" s="67">
        <f>第6期!BS14</f>
        <v/>
      </c>
      <c r="U45" s="68">
        <f>VLOOKUP($B45,第6期!$AN$84:$AY$103,8,0)</f>
        <v/>
      </c>
      <c r="V45" s="68">
        <f>VLOOKUP($B45,第6期!$AN$84:$AY$103,7,0)</f>
        <v/>
      </c>
      <c r="W45" s="66">
        <f>第6期!BB44</f>
        <v/>
      </c>
      <c r="X45" s="67">
        <f>第6期!BT14</f>
        <v/>
      </c>
      <c r="Y45" s="68">
        <f>VLOOKUP($B45,第6期!$AN$84:$AY$103,8,0)</f>
        <v/>
      </c>
      <c r="Z45" s="68">
        <f>VLOOKUP($B45,第6期!$AN$84:$AY$103,7,0)</f>
        <v/>
      </c>
      <c r="AA45" s="66">
        <f>第6期!BC44</f>
        <v/>
      </c>
      <c r="AB45" s="67">
        <f>第6期!BU14</f>
        <v/>
      </c>
      <c r="AC45" s="68">
        <f>VLOOKUP($B45,第6期!$AN$84:$AY$103,8,0)</f>
        <v/>
      </c>
      <c r="AD45" s="68">
        <f>VLOOKUP($B45,第6期!$AN$84:$AY$103,7,0)</f>
        <v/>
      </c>
      <c r="AE45" s="66">
        <f>第6期!BD44</f>
        <v/>
      </c>
      <c r="AF45" s="67">
        <f>第6期!BV14</f>
        <v/>
      </c>
      <c r="AG45" s="68">
        <f>VLOOKUP($B45,第6期!$AN$84:$AY$103,8,0)</f>
        <v/>
      </c>
      <c r="AH45" s="68">
        <f>VLOOKUP($B45,第6期!$AN$84:$AY$103,7,0)</f>
        <v/>
      </c>
    </row>
    <row r="46">
      <c r="B46" s="1161">
        <f>B11</f>
        <v/>
      </c>
      <c r="C46" s="66">
        <f>第6期!AW45</f>
        <v/>
      </c>
      <c r="D46" s="67">
        <f>第6期!BO15</f>
        <v/>
      </c>
      <c r="E46" s="68">
        <f>VLOOKUP($B46,第6期!$AN$84:$AY$103,8,0)</f>
        <v/>
      </c>
      <c r="F46" s="68">
        <f>VLOOKUP($B46,第6期!$AN$84:$AY$103,7,0)</f>
        <v/>
      </c>
      <c r="G46" s="66">
        <f>第6期!AX45</f>
        <v/>
      </c>
      <c r="H46" s="67">
        <f>第6期!BP15</f>
        <v/>
      </c>
      <c r="I46" s="68">
        <f>VLOOKUP($B46,第6期!$AN$84:$AY$103,8,0)</f>
        <v/>
      </c>
      <c r="J46" s="68">
        <f>VLOOKUP($B46,第6期!$AN$84:$AY$103,7,0)</f>
        <v/>
      </c>
      <c r="K46" s="66">
        <f>第6期!AY45</f>
        <v/>
      </c>
      <c r="L46" s="67">
        <f>第6期!BQ15</f>
        <v/>
      </c>
      <c r="M46" s="68">
        <f>VLOOKUP($B46,第6期!$AN$84:$AY$103,8,0)</f>
        <v/>
      </c>
      <c r="N46" s="68">
        <f>VLOOKUP($B46,第6期!$AN$84:$AY$103,7,0)</f>
        <v/>
      </c>
      <c r="O46" s="66">
        <f>第6期!AZ45</f>
        <v/>
      </c>
      <c r="P46" s="67">
        <f>第6期!BR15</f>
        <v/>
      </c>
      <c r="Q46" s="68">
        <f>VLOOKUP($B46,第6期!$AN$84:$AY$103,8,0)</f>
        <v/>
      </c>
      <c r="R46" s="68">
        <f>VLOOKUP($B46,第6期!$AN$84:$AY$103,7,0)</f>
        <v/>
      </c>
      <c r="S46" s="66">
        <f>第6期!BA45</f>
        <v/>
      </c>
      <c r="T46" s="67">
        <f>第6期!BS15</f>
        <v/>
      </c>
      <c r="U46" s="68">
        <f>VLOOKUP($B46,第6期!$AN$84:$AY$103,8,0)</f>
        <v/>
      </c>
      <c r="V46" s="68">
        <f>VLOOKUP($B46,第6期!$AN$84:$AY$103,7,0)</f>
        <v/>
      </c>
      <c r="W46" s="66">
        <f>第6期!BB45</f>
        <v/>
      </c>
      <c r="X46" s="67">
        <f>第6期!BT15</f>
        <v/>
      </c>
      <c r="Y46" s="68">
        <f>VLOOKUP($B46,第6期!$AN$84:$AY$103,8,0)</f>
        <v/>
      </c>
      <c r="Z46" s="68">
        <f>VLOOKUP($B46,第6期!$AN$84:$AY$103,7,0)</f>
        <v/>
      </c>
      <c r="AA46" s="66">
        <f>第6期!BC45</f>
        <v/>
      </c>
      <c r="AB46" s="67">
        <f>第6期!BU15</f>
        <v/>
      </c>
      <c r="AC46" s="68">
        <f>VLOOKUP($B46,第6期!$AN$84:$AY$103,8,0)</f>
        <v/>
      </c>
      <c r="AD46" s="68">
        <f>VLOOKUP($B46,第6期!$AN$84:$AY$103,7,0)</f>
        <v/>
      </c>
      <c r="AE46" s="66">
        <f>第6期!BD45</f>
        <v/>
      </c>
      <c r="AF46" s="67">
        <f>第6期!BV15</f>
        <v/>
      </c>
      <c r="AG46" s="68">
        <f>VLOOKUP($B46,第6期!$AN$84:$AY$103,8,0)</f>
        <v/>
      </c>
      <c r="AH46" s="68">
        <f>VLOOKUP($B46,第6期!$AN$84:$AY$103,7,0)</f>
        <v/>
      </c>
    </row>
    <row r="47">
      <c r="B47" s="1161">
        <f>B12</f>
        <v/>
      </c>
      <c r="C47" s="66">
        <f>第6期!AW46</f>
        <v/>
      </c>
      <c r="D47" s="67">
        <f>第6期!BO16</f>
        <v/>
      </c>
      <c r="E47" s="68">
        <f>VLOOKUP($B47,第6期!$AN$84:$AY$103,8,0)</f>
        <v/>
      </c>
      <c r="F47" s="68">
        <f>VLOOKUP($B47,第6期!$AN$84:$AY$103,7,0)</f>
        <v/>
      </c>
      <c r="G47" s="66">
        <f>第6期!AX46</f>
        <v/>
      </c>
      <c r="H47" s="67">
        <f>第6期!BP16</f>
        <v/>
      </c>
      <c r="I47" s="68">
        <f>VLOOKUP($B47,第6期!$AN$84:$AY$103,8,0)</f>
        <v/>
      </c>
      <c r="J47" s="68">
        <f>VLOOKUP($B47,第6期!$AN$84:$AY$103,7,0)</f>
        <v/>
      </c>
      <c r="K47" s="66">
        <f>第6期!AY46</f>
        <v/>
      </c>
      <c r="L47" s="67">
        <f>第6期!BQ16</f>
        <v/>
      </c>
      <c r="M47" s="68">
        <f>VLOOKUP($B47,第6期!$AN$84:$AY$103,8,0)</f>
        <v/>
      </c>
      <c r="N47" s="68">
        <f>VLOOKUP($B47,第6期!$AN$84:$AY$103,7,0)</f>
        <v/>
      </c>
      <c r="O47" s="66">
        <f>第6期!AZ46</f>
        <v/>
      </c>
      <c r="P47" s="67">
        <f>第6期!BR16</f>
        <v/>
      </c>
      <c r="Q47" s="68">
        <f>VLOOKUP($B47,第6期!$AN$84:$AY$103,8,0)</f>
        <v/>
      </c>
      <c r="R47" s="68">
        <f>VLOOKUP($B47,第6期!$AN$84:$AY$103,7,0)</f>
        <v/>
      </c>
      <c r="S47" s="66">
        <f>第6期!BA46</f>
        <v/>
      </c>
      <c r="T47" s="67">
        <f>第6期!BS16</f>
        <v/>
      </c>
      <c r="U47" s="68">
        <f>VLOOKUP($B47,第6期!$AN$84:$AY$103,8,0)</f>
        <v/>
      </c>
      <c r="V47" s="68">
        <f>VLOOKUP($B47,第6期!$AN$84:$AY$103,7,0)</f>
        <v/>
      </c>
      <c r="W47" s="66">
        <f>第6期!BB46</f>
        <v/>
      </c>
      <c r="X47" s="67">
        <f>第6期!BT16</f>
        <v/>
      </c>
      <c r="Y47" s="68">
        <f>VLOOKUP($B47,第6期!$AN$84:$AY$103,8,0)</f>
        <v/>
      </c>
      <c r="Z47" s="68">
        <f>VLOOKUP($B47,第6期!$AN$84:$AY$103,7,0)</f>
        <v/>
      </c>
      <c r="AA47" s="66">
        <f>第6期!BC46</f>
        <v/>
      </c>
      <c r="AB47" s="67">
        <f>第6期!BU16</f>
        <v/>
      </c>
      <c r="AC47" s="68">
        <f>VLOOKUP($B47,第6期!$AN$84:$AY$103,8,0)</f>
        <v/>
      </c>
      <c r="AD47" s="68">
        <f>VLOOKUP($B47,第6期!$AN$84:$AY$103,7,0)</f>
        <v/>
      </c>
      <c r="AE47" s="66">
        <f>第6期!BD46</f>
        <v/>
      </c>
      <c r="AF47" s="67">
        <f>第6期!BV16</f>
        <v/>
      </c>
      <c r="AG47" s="68">
        <f>VLOOKUP($B47,第6期!$AN$84:$AY$103,8,0)</f>
        <v/>
      </c>
      <c r="AH47" s="68">
        <f>VLOOKUP($B47,第6期!$AN$84:$AY$103,7,0)</f>
        <v/>
      </c>
    </row>
    <row r="48">
      <c r="B48" s="1161">
        <f>B13</f>
        <v/>
      </c>
      <c r="C48" s="66">
        <f>第6期!AW47</f>
        <v/>
      </c>
      <c r="D48" s="67">
        <f>第6期!BO17</f>
        <v/>
      </c>
      <c r="E48" s="68">
        <f>VLOOKUP($B48,第6期!$AN$84:$AY$103,8,0)</f>
        <v/>
      </c>
      <c r="F48" s="68">
        <f>VLOOKUP($B48,第6期!$AN$84:$AY$103,7,0)</f>
        <v/>
      </c>
      <c r="G48" s="66">
        <f>第6期!AX47</f>
        <v/>
      </c>
      <c r="H48" s="67">
        <f>第6期!BP17</f>
        <v/>
      </c>
      <c r="I48" s="68">
        <f>VLOOKUP($B48,第6期!$AN$84:$AY$103,8,0)</f>
        <v/>
      </c>
      <c r="J48" s="68">
        <f>VLOOKUP($B48,第6期!$AN$84:$AY$103,7,0)</f>
        <v/>
      </c>
      <c r="K48" s="66">
        <f>第6期!AY47</f>
        <v/>
      </c>
      <c r="L48" s="67">
        <f>第6期!BQ17</f>
        <v/>
      </c>
      <c r="M48" s="68">
        <f>VLOOKUP($B48,第6期!$AN$84:$AY$103,8,0)</f>
        <v/>
      </c>
      <c r="N48" s="68">
        <f>VLOOKUP($B48,第6期!$AN$84:$AY$103,7,0)</f>
        <v/>
      </c>
      <c r="O48" s="66">
        <f>第6期!AZ47</f>
        <v/>
      </c>
      <c r="P48" s="67">
        <f>第6期!BR17</f>
        <v/>
      </c>
      <c r="Q48" s="68">
        <f>VLOOKUP($B48,第6期!$AN$84:$AY$103,8,0)</f>
        <v/>
      </c>
      <c r="R48" s="68">
        <f>VLOOKUP($B48,第6期!$AN$84:$AY$103,7,0)</f>
        <v/>
      </c>
      <c r="S48" s="66">
        <f>第6期!BA47</f>
        <v/>
      </c>
      <c r="T48" s="67">
        <f>第6期!BS17</f>
        <v/>
      </c>
      <c r="U48" s="68">
        <f>VLOOKUP($B48,第6期!$AN$84:$AY$103,8,0)</f>
        <v/>
      </c>
      <c r="V48" s="68">
        <f>VLOOKUP($B48,第6期!$AN$84:$AY$103,7,0)</f>
        <v/>
      </c>
      <c r="W48" s="66">
        <f>第6期!BB47</f>
        <v/>
      </c>
      <c r="X48" s="67">
        <f>第6期!BT17</f>
        <v/>
      </c>
      <c r="Y48" s="68">
        <f>VLOOKUP($B48,第6期!$AN$84:$AY$103,8,0)</f>
        <v/>
      </c>
      <c r="Z48" s="68">
        <f>VLOOKUP($B48,第6期!$AN$84:$AY$103,7,0)</f>
        <v/>
      </c>
      <c r="AA48" s="66">
        <f>第6期!BC47</f>
        <v/>
      </c>
      <c r="AB48" s="67">
        <f>第6期!BU17</f>
        <v/>
      </c>
      <c r="AC48" s="68">
        <f>VLOOKUP($B48,第6期!$AN$84:$AY$103,8,0)</f>
        <v/>
      </c>
      <c r="AD48" s="68">
        <f>VLOOKUP($B48,第6期!$AN$84:$AY$103,7,0)</f>
        <v/>
      </c>
      <c r="AE48" s="66">
        <f>第6期!BD47</f>
        <v/>
      </c>
      <c r="AF48" s="67">
        <f>第6期!BV17</f>
        <v/>
      </c>
      <c r="AG48" s="68">
        <f>VLOOKUP($B48,第6期!$AN$84:$AY$103,8,0)</f>
        <v/>
      </c>
      <c r="AH48" s="68">
        <f>VLOOKUP($B48,第6期!$AN$84:$AY$103,7,0)</f>
        <v/>
      </c>
    </row>
    <row r="49">
      <c r="B49" s="1161">
        <f>B14</f>
        <v/>
      </c>
      <c r="C49" s="66">
        <f>第6期!AW48</f>
        <v/>
      </c>
      <c r="D49" s="67">
        <f>第6期!BO18</f>
        <v/>
      </c>
      <c r="E49" s="68">
        <f>VLOOKUP($B49,第6期!$AN$84:$AY$103,8,0)</f>
        <v/>
      </c>
      <c r="F49" s="68">
        <f>VLOOKUP($B49,第6期!$AN$84:$AY$103,7,0)</f>
        <v/>
      </c>
      <c r="G49" s="66">
        <f>第6期!AX48</f>
        <v/>
      </c>
      <c r="H49" s="67">
        <f>第6期!BP18</f>
        <v/>
      </c>
      <c r="I49" s="68">
        <f>VLOOKUP($B49,第6期!$AN$84:$AY$103,8,0)</f>
        <v/>
      </c>
      <c r="J49" s="68">
        <f>VLOOKUP($B49,第6期!$AN$84:$AY$103,7,0)</f>
        <v/>
      </c>
      <c r="K49" s="66">
        <f>第6期!AY48</f>
        <v/>
      </c>
      <c r="L49" s="67">
        <f>第6期!BQ18</f>
        <v/>
      </c>
      <c r="M49" s="68">
        <f>VLOOKUP($B49,第6期!$AN$84:$AY$103,8,0)</f>
        <v/>
      </c>
      <c r="N49" s="68">
        <f>VLOOKUP($B49,第6期!$AN$84:$AY$103,7,0)</f>
        <v/>
      </c>
      <c r="O49" s="66">
        <f>第6期!AZ48</f>
        <v/>
      </c>
      <c r="P49" s="67">
        <f>第6期!BR18</f>
        <v/>
      </c>
      <c r="Q49" s="68">
        <f>VLOOKUP($B49,第6期!$AN$84:$AY$103,8,0)</f>
        <v/>
      </c>
      <c r="R49" s="68">
        <f>VLOOKUP($B49,第6期!$AN$84:$AY$103,7,0)</f>
        <v/>
      </c>
      <c r="S49" s="66">
        <f>第6期!BA48</f>
        <v/>
      </c>
      <c r="T49" s="67">
        <f>第6期!BS18</f>
        <v/>
      </c>
      <c r="U49" s="68">
        <f>VLOOKUP($B49,第6期!$AN$84:$AY$103,8,0)</f>
        <v/>
      </c>
      <c r="V49" s="68">
        <f>VLOOKUP($B49,第6期!$AN$84:$AY$103,7,0)</f>
        <v/>
      </c>
      <c r="W49" s="66">
        <f>第6期!BB48</f>
        <v/>
      </c>
      <c r="X49" s="67">
        <f>第6期!BT18</f>
        <v/>
      </c>
      <c r="Y49" s="68">
        <f>VLOOKUP($B49,第6期!$AN$84:$AY$103,8,0)</f>
        <v/>
      </c>
      <c r="Z49" s="68">
        <f>VLOOKUP($B49,第6期!$AN$84:$AY$103,7,0)</f>
        <v/>
      </c>
      <c r="AA49" s="66">
        <f>第6期!BC48</f>
        <v/>
      </c>
      <c r="AB49" s="67">
        <f>第6期!BU18</f>
        <v/>
      </c>
      <c r="AC49" s="68">
        <f>VLOOKUP($B49,第6期!$AN$84:$AY$103,8,0)</f>
        <v/>
      </c>
      <c r="AD49" s="68">
        <f>VLOOKUP($B49,第6期!$AN$84:$AY$103,7,0)</f>
        <v/>
      </c>
      <c r="AE49" s="66">
        <f>第6期!BD48</f>
        <v/>
      </c>
      <c r="AF49" s="67">
        <f>第6期!BV18</f>
        <v/>
      </c>
      <c r="AG49" s="68">
        <f>VLOOKUP($B49,第6期!$AN$84:$AY$103,8,0)</f>
        <v/>
      </c>
      <c r="AH49" s="68">
        <f>VLOOKUP($B49,第6期!$AN$84:$AY$103,7,0)</f>
        <v/>
      </c>
    </row>
    <row r="50">
      <c r="B50" s="1161">
        <f>B15</f>
        <v/>
      </c>
      <c r="C50" s="66">
        <f>第6期!AW49</f>
        <v/>
      </c>
      <c r="D50" s="67">
        <f>第6期!BO19</f>
        <v/>
      </c>
      <c r="E50" s="68">
        <f>VLOOKUP($B50,第6期!$AN$84:$AY$103,8,0)</f>
        <v/>
      </c>
      <c r="F50" s="68">
        <f>VLOOKUP($B50,第6期!$AN$84:$AY$103,7,0)</f>
        <v/>
      </c>
      <c r="G50" s="66">
        <f>第6期!AX49</f>
        <v/>
      </c>
      <c r="H50" s="67">
        <f>第6期!BP19</f>
        <v/>
      </c>
      <c r="I50" s="68">
        <f>VLOOKUP($B50,第6期!$AN$84:$AY$103,8,0)</f>
        <v/>
      </c>
      <c r="J50" s="68">
        <f>VLOOKUP($B50,第6期!$AN$84:$AY$103,7,0)</f>
        <v/>
      </c>
      <c r="K50" s="66">
        <f>第6期!AY49</f>
        <v/>
      </c>
      <c r="L50" s="67">
        <f>第6期!BQ19</f>
        <v/>
      </c>
      <c r="M50" s="68">
        <f>VLOOKUP($B50,第6期!$AN$84:$AY$103,8,0)</f>
        <v/>
      </c>
      <c r="N50" s="68">
        <f>VLOOKUP($B50,第6期!$AN$84:$AY$103,7,0)</f>
        <v/>
      </c>
      <c r="O50" s="66">
        <f>第6期!AZ49</f>
        <v/>
      </c>
      <c r="P50" s="67">
        <f>第6期!BR19</f>
        <v/>
      </c>
      <c r="Q50" s="68">
        <f>VLOOKUP($B50,第6期!$AN$84:$AY$103,8,0)</f>
        <v/>
      </c>
      <c r="R50" s="68">
        <f>VLOOKUP($B50,第6期!$AN$84:$AY$103,7,0)</f>
        <v/>
      </c>
      <c r="S50" s="66">
        <f>第6期!BA49</f>
        <v/>
      </c>
      <c r="T50" s="67">
        <f>第6期!BS19</f>
        <v/>
      </c>
      <c r="U50" s="68">
        <f>VLOOKUP($B50,第6期!$AN$84:$AY$103,8,0)</f>
        <v/>
      </c>
      <c r="V50" s="68">
        <f>VLOOKUP($B50,第6期!$AN$84:$AY$103,7,0)</f>
        <v/>
      </c>
      <c r="W50" s="66">
        <f>第6期!BB49</f>
        <v/>
      </c>
      <c r="X50" s="67">
        <f>第6期!BT19</f>
        <v/>
      </c>
      <c r="Y50" s="68">
        <f>VLOOKUP($B50,第6期!$AN$84:$AY$103,8,0)</f>
        <v/>
      </c>
      <c r="Z50" s="68">
        <f>VLOOKUP($B50,第6期!$AN$84:$AY$103,7,0)</f>
        <v/>
      </c>
      <c r="AA50" s="66">
        <f>第6期!BC49</f>
        <v/>
      </c>
      <c r="AB50" s="67">
        <f>第6期!BU19</f>
        <v/>
      </c>
      <c r="AC50" s="68">
        <f>VLOOKUP($B50,第6期!$AN$84:$AY$103,8,0)</f>
        <v/>
      </c>
      <c r="AD50" s="68">
        <f>VLOOKUP($B50,第6期!$AN$84:$AY$103,7,0)</f>
        <v/>
      </c>
      <c r="AE50" s="66">
        <f>第6期!BD49</f>
        <v/>
      </c>
      <c r="AF50" s="67">
        <f>第6期!BV19</f>
        <v/>
      </c>
      <c r="AG50" s="68">
        <f>VLOOKUP($B50,第6期!$AN$84:$AY$103,8,0)</f>
        <v/>
      </c>
      <c r="AH50" s="68">
        <f>VLOOKUP($B50,第6期!$AN$84:$AY$103,7,0)</f>
        <v/>
      </c>
    </row>
    <row r="51">
      <c r="B51" s="1161">
        <f>B16</f>
        <v/>
      </c>
      <c r="C51" s="66">
        <f>第6期!AW50</f>
        <v/>
      </c>
      <c r="D51" s="67">
        <f>第6期!BO20</f>
        <v/>
      </c>
      <c r="E51" s="68">
        <f>VLOOKUP($B51,第6期!$AN$84:$AY$103,8,0)</f>
        <v/>
      </c>
      <c r="F51" s="68">
        <f>VLOOKUP($B51,第6期!$AN$84:$AY$103,7,0)</f>
        <v/>
      </c>
      <c r="G51" s="66">
        <f>第6期!AX50</f>
        <v/>
      </c>
      <c r="H51" s="67">
        <f>第6期!BP20</f>
        <v/>
      </c>
      <c r="I51" s="68">
        <f>VLOOKUP($B51,第6期!$AN$84:$AY$103,8,0)</f>
        <v/>
      </c>
      <c r="J51" s="68">
        <f>VLOOKUP($B51,第6期!$AN$84:$AY$103,7,0)</f>
        <v/>
      </c>
      <c r="K51" s="66">
        <f>第6期!AY50</f>
        <v/>
      </c>
      <c r="L51" s="67">
        <f>第6期!BQ20</f>
        <v/>
      </c>
      <c r="M51" s="68">
        <f>VLOOKUP($B51,第6期!$AN$84:$AY$103,8,0)</f>
        <v/>
      </c>
      <c r="N51" s="68">
        <f>VLOOKUP($B51,第6期!$AN$84:$AY$103,7,0)</f>
        <v/>
      </c>
      <c r="O51" s="66">
        <f>第6期!AZ50</f>
        <v/>
      </c>
      <c r="P51" s="67">
        <f>第6期!BR20</f>
        <v/>
      </c>
      <c r="Q51" s="68">
        <f>VLOOKUP($B51,第6期!$AN$84:$AY$103,8,0)</f>
        <v/>
      </c>
      <c r="R51" s="68">
        <f>VLOOKUP($B51,第6期!$AN$84:$AY$103,7,0)</f>
        <v/>
      </c>
      <c r="S51" s="66">
        <f>第6期!BA50</f>
        <v/>
      </c>
      <c r="T51" s="67">
        <f>第6期!BS20</f>
        <v/>
      </c>
      <c r="U51" s="68">
        <f>VLOOKUP($B51,第6期!$AN$84:$AY$103,8,0)</f>
        <v/>
      </c>
      <c r="V51" s="68">
        <f>VLOOKUP($B51,第6期!$AN$84:$AY$103,7,0)</f>
        <v/>
      </c>
      <c r="W51" s="66">
        <f>第6期!BB50</f>
        <v/>
      </c>
      <c r="X51" s="67">
        <f>第6期!BT20</f>
        <v/>
      </c>
      <c r="Y51" s="68">
        <f>VLOOKUP($B51,第6期!$AN$84:$AY$103,8,0)</f>
        <v/>
      </c>
      <c r="Z51" s="68">
        <f>VLOOKUP($B51,第6期!$AN$84:$AY$103,7,0)</f>
        <v/>
      </c>
      <c r="AA51" s="66">
        <f>第6期!BC50</f>
        <v/>
      </c>
      <c r="AB51" s="67">
        <f>第6期!BU20</f>
        <v/>
      </c>
      <c r="AC51" s="68">
        <f>VLOOKUP($B51,第6期!$AN$84:$AY$103,8,0)</f>
        <v/>
      </c>
      <c r="AD51" s="68">
        <f>VLOOKUP($B51,第6期!$AN$84:$AY$103,7,0)</f>
        <v/>
      </c>
      <c r="AE51" s="66">
        <f>第6期!BD50</f>
        <v/>
      </c>
      <c r="AF51" s="67">
        <f>第6期!BV20</f>
        <v/>
      </c>
      <c r="AG51" s="68">
        <f>VLOOKUP($B51,第6期!$AN$84:$AY$103,8,0)</f>
        <v/>
      </c>
      <c r="AH51" s="68">
        <f>VLOOKUP($B51,第6期!$AN$84:$AY$103,7,0)</f>
        <v/>
      </c>
    </row>
    <row r="52">
      <c r="B52" s="1161">
        <f>B17</f>
        <v/>
      </c>
      <c r="C52" s="66">
        <f>第6期!AW51</f>
        <v/>
      </c>
      <c r="D52" s="67">
        <f>第6期!BO21</f>
        <v/>
      </c>
      <c r="E52" s="68">
        <f>VLOOKUP($B52,第6期!$AN$84:$AY$103,8,0)</f>
        <v/>
      </c>
      <c r="F52" s="68">
        <f>VLOOKUP($B52,第6期!$AN$84:$AY$103,7,0)</f>
        <v/>
      </c>
      <c r="G52" s="66">
        <f>第6期!AX51</f>
        <v/>
      </c>
      <c r="H52" s="67">
        <f>第6期!BP21</f>
        <v/>
      </c>
      <c r="I52" s="68">
        <f>VLOOKUP($B52,第6期!$AN$84:$AY$103,8,0)</f>
        <v/>
      </c>
      <c r="J52" s="68">
        <f>VLOOKUP($B52,第6期!$AN$84:$AY$103,7,0)</f>
        <v/>
      </c>
      <c r="K52" s="66">
        <f>第6期!AY51</f>
        <v/>
      </c>
      <c r="L52" s="67">
        <f>第6期!BQ21</f>
        <v/>
      </c>
      <c r="M52" s="68">
        <f>VLOOKUP($B52,第6期!$AN$84:$AY$103,8,0)</f>
        <v/>
      </c>
      <c r="N52" s="68">
        <f>VLOOKUP($B52,第6期!$AN$84:$AY$103,7,0)</f>
        <v/>
      </c>
      <c r="O52" s="66">
        <f>第6期!AZ51</f>
        <v/>
      </c>
      <c r="P52" s="67">
        <f>第6期!BR21</f>
        <v/>
      </c>
      <c r="Q52" s="68">
        <f>VLOOKUP($B52,第6期!$AN$84:$AY$103,8,0)</f>
        <v/>
      </c>
      <c r="R52" s="68">
        <f>VLOOKUP($B52,第6期!$AN$84:$AY$103,7,0)</f>
        <v/>
      </c>
      <c r="S52" s="66">
        <f>第6期!BA51</f>
        <v/>
      </c>
      <c r="T52" s="67">
        <f>第6期!BS21</f>
        <v/>
      </c>
      <c r="U52" s="68">
        <f>VLOOKUP($B52,第6期!$AN$84:$AY$103,8,0)</f>
        <v/>
      </c>
      <c r="V52" s="68">
        <f>VLOOKUP($B52,第6期!$AN$84:$AY$103,7,0)</f>
        <v/>
      </c>
      <c r="W52" s="66">
        <f>第6期!BB51</f>
        <v/>
      </c>
      <c r="X52" s="67">
        <f>第6期!BT21</f>
        <v/>
      </c>
      <c r="Y52" s="68">
        <f>VLOOKUP($B52,第6期!$AN$84:$AY$103,8,0)</f>
        <v/>
      </c>
      <c r="Z52" s="68">
        <f>VLOOKUP($B52,第6期!$AN$84:$AY$103,7,0)</f>
        <v/>
      </c>
      <c r="AA52" s="66">
        <f>第6期!BC51</f>
        <v/>
      </c>
      <c r="AB52" s="67">
        <f>第6期!BU21</f>
        <v/>
      </c>
      <c r="AC52" s="68">
        <f>VLOOKUP($B52,第6期!$AN$84:$AY$103,8,0)</f>
        <v/>
      </c>
      <c r="AD52" s="68">
        <f>VLOOKUP($B52,第6期!$AN$84:$AY$103,7,0)</f>
        <v/>
      </c>
      <c r="AE52" s="66">
        <f>第6期!BD51</f>
        <v/>
      </c>
      <c r="AF52" s="67">
        <f>第6期!BV21</f>
        <v/>
      </c>
      <c r="AG52" s="68">
        <f>VLOOKUP($B52,第6期!$AN$84:$AY$103,8,0)</f>
        <v/>
      </c>
      <c r="AH52" s="68">
        <f>VLOOKUP($B52,第6期!$AN$84:$AY$103,7,0)</f>
        <v/>
      </c>
    </row>
    <row r="53">
      <c r="B53" s="1161">
        <f>B18</f>
        <v/>
      </c>
      <c r="C53" s="66">
        <f>第6期!AW52</f>
        <v/>
      </c>
      <c r="D53" s="67">
        <f>第6期!BO22</f>
        <v/>
      </c>
      <c r="E53" s="68">
        <f>VLOOKUP($B53,第6期!$AN$84:$AY$103,8,0)</f>
        <v/>
      </c>
      <c r="F53" s="68">
        <f>VLOOKUP($B53,第6期!$AN$84:$AY$103,7,0)</f>
        <v/>
      </c>
      <c r="G53" s="66">
        <f>第6期!AX52</f>
        <v/>
      </c>
      <c r="H53" s="67">
        <f>第6期!BP22</f>
        <v/>
      </c>
      <c r="I53" s="68">
        <f>VLOOKUP($B53,第6期!$AN$84:$AY$103,8,0)</f>
        <v/>
      </c>
      <c r="J53" s="68">
        <f>VLOOKUP($B53,第6期!$AN$84:$AY$103,7,0)</f>
        <v/>
      </c>
      <c r="K53" s="66">
        <f>第6期!AY52</f>
        <v/>
      </c>
      <c r="L53" s="67">
        <f>第6期!BQ22</f>
        <v/>
      </c>
      <c r="M53" s="68">
        <f>VLOOKUP($B53,第6期!$AN$84:$AY$103,8,0)</f>
        <v/>
      </c>
      <c r="N53" s="68">
        <f>VLOOKUP($B53,第6期!$AN$84:$AY$103,7,0)</f>
        <v/>
      </c>
      <c r="O53" s="66">
        <f>第6期!AZ52</f>
        <v/>
      </c>
      <c r="P53" s="67">
        <f>第6期!BR22</f>
        <v/>
      </c>
      <c r="Q53" s="68">
        <f>VLOOKUP($B53,第6期!$AN$84:$AY$103,8,0)</f>
        <v/>
      </c>
      <c r="R53" s="68">
        <f>VLOOKUP($B53,第6期!$AN$84:$AY$103,7,0)</f>
        <v/>
      </c>
      <c r="S53" s="66">
        <f>第6期!BA52</f>
        <v/>
      </c>
      <c r="T53" s="67">
        <f>第6期!BS22</f>
        <v/>
      </c>
      <c r="U53" s="68">
        <f>VLOOKUP($B53,第6期!$AN$84:$AY$103,8,0)</f>
        <v/>
      </c>
      <c r="V53" s="68">
        <f>VLOOKUP($B53,第6期!$AN$84:$AY$103,7,0)</f>
        <v/>
      </c>
      <c r="W53" s="66">
        <f>第6期!BB52</f>
        <v/>
      </c>
      <c r="X53" s="67">
        <f>第6期!BT22</f>
        <v/>
      </c>
      <c r="Y53" s="68">
        <f>VLOOKUP($B53,第6期!$AN$84:$AY$103,8,0)</f>
        <v/>
      </c>
      <c r="Z53" s="68">
        <f>VLOOKUP($B53,第6期!$AN$84:$AY$103,7,0)</f>
        <v/>
      </c>
      <c r="AA53" s="66">
        <f>第6期!BC52</f>
        <v/>
      </c>
      <c r="AB53" s="67">
        <f>第6期!BU22</f>
        <v/>
      </c>
      <c r="AC53" s="68">
        <f>VLOOKUP($B53,第6期!$AN$84:$AY$103,8,0)</f>
        <v/>
      </c>
      <c r="AD53" s="68">
        <f>VLOOKUP($B53,第6期!$AN$84:$AY$103,7,0)</f>
        <v/>
      </c>
      <c r="AE53" s="66">
        <f>第6期!BD52</f>
        <v/>
      </c>
      <c r="AF53" s="67">
        <f>第6期!BV22</f>
        <v/>
      </c>
      <c r="AG53" s="68">
        <f>VLOOKUP($B53,第6期!$AN$84:$AY$103,8,0)</f>
        <v/>
      </c>
      <c r="AH53" s="68">
        <f>VLOOKUP($B53,第6期!$AN$84:$AY$103,7,0)</f>
        <v/>
      </c>
    </row>
    <row r="54">
      <c r="B54" s="1161">
        <f>B19</f>
        <v/>
      </c>
      <c r="C54" s="66">
        <f>第6期!AW53</f>
        <v/>
      </c>
      <c r="D54" s="67">
        <f>第6期!BO23</f>
        <v/>
      </c>
      <c r="E54" s="68">
        <f>VLOOKUP($B54,第6期!$AN$84:$AY$103,8,0)</f>
        <v/>
      </c>
      <c r="F54" s="68">
        <f>VLOOKUP($B54,第6期!$AN$84:$AY$103,7,0)</f>
        <v/>
      </c>
      <c r="G54" s="66">
        <f>第6期!AX53</f>
        <v/>
      </c>
      <c r="H54" s="67">
        <f>第6期!BP23</f>
        <v/>
      </c>
      <c r="I54" s="68">
        <f>VLOOKUP($B54,第6期!$AN$84:$AY$103,8,0)</f>
        <v/>
      </c>
      <c r="J54" s="68">
        <f>VLOOKUP($B54,第6期!$AN$84:$AY$103,7,0)</f>
        <v/>
      </c>
      <c r="K54" s="66">
        <f>第6期!AY53</f>
        <v/>
      </c>
      <c r="L54" s="67">
        <f>第6期!BQ23</f>
        <v/>
      </c>
      <c r="M54" s="68">
        <f>VLOOKUP($B54,第6期!$AN$84:$AY$103,8,0)</f>
        <v/>
      </c>
      <c r="N54" s="68">
        <f>VLOOKUP($B54,第6期!$AN$84:$AY$103,7,0)</f>
        <v/>
      </c>
      <c r="O54" s="66">
        <f>第6期!AZ53</f>
        <v/>
      </c>
      <c r="P54" s="67">
        <f>第6期!BR23</f>
        <v/>
      </c>
      <c r="Q54" s="68">
        <f>VLOOKUP($B54,第6期!$AN$84:$AY$103,8,0)</f>
        <v/>
      </c>
      <c r="R54" s="68">
        <f>VLOOKUP($B54,第6期!$AN$84:$AY$103,7,0)</f>
        <v/>
      </c>
      <c r="S54" s="66">
        <f>第6期!BA53</f>
        <v/>
      </c>
      <c r="T54" s="67">
        <f>第6期!BS23</f>
        <v/>
      </c>
      <c r="U54" s="68">
        <f>VLOOKUP($B54,第6期!$AN$84:$AY$103,8,0)</f>
        <v/>
      </c>
      <c r="V54" s="68">
        <f>VLOOKUP($B54,第6期!$AN$84:$AY$103,7,0)</f>
        <v/>
      </c>
      <c r="W54" s="66">
        <f>第6期!BB53</f>
        <v/>
      </c>
      <c r="X54" s="67">
        <f>第6期!BT23</f>
        <v/>
      </c>
      <c r="Y54" s="68">
        <f>VLOOKUP($B54,第6期!$AN$84:$AY$103,8,0)</f>
        <v/>
      </c>
      <c r="Z54" s="68">
        <f>VLOOKUP($B54,第6期!$AN$84:$AY$103,7,0)</f>
        <v/>
      </c>
      <c r="AA54" s="66">
        <f>第6期!BC53</f>
        <v/>
      </c>
      <c r="AB54" s="67">
        <f>第6期!BU23</f>
        <v/>
      </c>
      <c r="AC54" s="68">
        <f>VLOOKUP($B54,第6期!$AN$84:$AY$103,8,0)</f>
        <v/>
      </c>
      <c r="AD54" s="68">
        <f>VLOOKUP($B54,第6期!$AN$84:$AY$103,7,0)</f>
        <v/>
      </c>
      <c r="AE54" s="66">
        <f>第6期!BD53</f>
        <v/>
      </c>
      <c r="AF54" s="67">
        <f>第6期!BV23</f>
        <v/>
      </c>
      <c r="AG54" s="68">
        <f>VLOOKUP($B54,第6期!$AN$84:$AY$103,8,0)</f>
        <v/>
      </c>
      <c r="AH54" s="68">
        <f>VLOOKUP($B54,第6期!$AN$84:$AY$103,7,0)</f>
        <v/>
      </c>
    </row>
    <row r="55">
      <c r="B55" s="1161">
        <f>B20</f>
        <v/>
      </c>
      <c r="C55" s="66">
        <f>第6期!AW54</f>
        <v/>
      </c>
      <c r="D55" s="67">
        <f>第6期!BO24</f>
        <v/>
      </c>
      <c r="E55" s="68">
        <f>VLOOKUP($B55,第6期!$AN$84:$AY$103,8,0)</f>
        <v/>
      </c>
      <c r="F55" s="68">
        <f>VLOOKUP($B55,第6期!$AN$84:$AY$103,7,0)</f>
        <v/>
      </c>
      <c r="G55" s="66">
        <f>第6期!AX54</f>
        <v/>
      </c>
      <c r="H55" s="67">
        <f>第6期!BP24</f>
        <v/>
      </c>
      <c r="I55" s="68">
        <f>VLOOKUP($B55,第6期!$AN$84:$AY$103,8,0)</f>
        <v/>
      </c>
      <c r="J55" s="68">
        <f>VLOOKUP($B55,第6期!$AN$84:$AY$103,7,0)</f>
        <v/>
      </c>
      <c r="K55" s="66">
        <f>第6期!AY54</f>
        <v/>
      </c>
      <c r="L55" s="67">
        <f>第6期!BQ24</f>
        <v/>
      </c>
      <c r="M55" s="68">
        <f>VLOOKUP($B55,第6期!$AN$84:$AY$103,8,0)</f>
        <v/>
      </c>
      <c r="N55" s="68">
        <f>VLOOKUP($B55,第6期!$AN$84:$AY$103,7,0)</f>
        <v/>
      </c>
      <c r="O55" s="66">
        <f>第6期!AZ54</f>
        <v/>
      </c>
      <c r="P55" s="67">
        <f>第6期!BR24</f>
        <v/>
      </c>
      <c r="Q55" s="68">
        <f>VLOOKUP($B55,第6期!$AN$84:$AY$103,8,0)</f>
        <v/>
      </c>
      <c r="R55" s="68">
        <f>VLOOKUP($B55,第6期!$AN$84:$AY$103,7,0)</f>
        <v/>
      </c>
      <c r="S55" s="66">
        <f>第6期!BA54</f>
        <v/>
      </c>
      <c r="T55" s="67">
        <f>第6期!BS24</f>
        <v/>
      </c>
      <c r="U55" s="68">
        <f>VLOOKUP($B55,第6期!$AN$84:$AY$103,8,0)</f>
        <v/>
      </c>
      <c r="V55" s="68">
        <f>VLOOKUP($B55,第6期!$AN$84:$AY$103,7,0)</f>
        <v/>
      </c>
      <c r="W55" s="66">
        <f>第6期!BB54</f>
        <v/>
      </c>
      <c r="X55" s="67">
        <f>第6期!BT24</f>
        <v/>
      </c>
      <c r="Y55" s="68">
        <f>VLOOKUP($B55,第6期!$AN$84:$AY$103,8,0)</f>
        <v/>
      </c>
      <c r="Z55" s="68">
        <f>VLOOKUP($B55,第6期!$AN$84:$AY$103,7,0)</f>
        <v/>
      </c>
      <c r="AA55" s="66">
        <f>第6期!BC54</f>
        <v/>
      </c>
      <c r="AB55" s="67">
        <f>第6期!BU24</f>
        <v/>
      </c>
      <c r="AC55" s="68">
        <f>VLOOKUP($B55,第6期!$AN$84:$AY$103,8,0)</f>
        <v/>
      </c>
      <c r="AD55" s="68">
        <f>VLOOKUP($B55,第6期!$AN$84:$AY$103,7,0)</f>
        <v/>
      </c>
      <c r="AE55" s="66">
        <f>第6期!BD54</f>
        <v/>
      </c>
      <c r="AF55" s="67">
        <f>第6期!BV24</f>
        <v/>
      </c>
      <c r="AG55" s="68">
        <f>VLOOKUP($B55,第6期!$AN$84:$AY$103,8,0)</f>
        <v/>
      </c>
      <c r="AH55" s="68">
        <f>VLOOKUP($B55,第6期!$AN$84:$AY$103,7,0)</f>
        <v/>
      </c>
    </row>
    <row r="56">
      <c r="B56" s="69">
        <f>B21</f>
        <v/>
      </c>
      <c r="C56" s="70">
        <f>第6期!AW55</f>
        <v/>
      </c>
      <c r="D56" s="71">
        <f>第6期!BO25</f>
        <v/>
      </c>
      <c r="E56" s="68">
        <f>VLOOKUP($B56,第6期!$AN$84:$AY$103,8,0)</f>
        <v/>
      </c>
      <c r="F56" s="68">
        <f>VLOOKUP($B56,第6期!$AN$84:$AY$103,7,0)</f>
        <v/>
      </c>
      <c r="G56" s="70">
        <f>第6期!AX55</f>
        <v/>
      </c>
      <c r="H56" s="71">
        <f>第6期!BP25</f>
        <v/>
      </c>
      <c r="I56" s="68">
        <f>VLOOKUP($B56,第6期!$AN$84:$AY$103,8,0)</f>
        <v/>
      </c>
      <c r="J56" s="68">
        <f>VLOOKUP($B56,第6期!$AN$84:$AY$103,7,0)</f>
        <v/>
      </c>
      <c r="K56" s="70">
        <f>第6期!AY55</f>
        <v/>
      </c>
      <c r="L56" s="71">
        <f>第6期!BQ25</f>
        <v/>
      </c>
      <c r="M56" s="68">
        <f>VLOOKUP($B56,第6期!$AN$84:$AY$103,8,0)</f>
        <v/>
      </c>
      <c r="N56" s="68">
        <f>VLOOKUP($B56,第6期!$AN$84:$AY$103,7,0)</f>
        <v/>
      </c>
      <c r="O56" s="70">
        <f>第6期!AZ55</f>
        <v/>
      </c>
      <c r="P56" s="71">
        <f>第6期!BR25</f>
        <v/>
      </c>
      <c r="Q56" s="68">
        <f>VLOOKUP($B56,第6期!$AN$84:$AY$103,8,0)</f>
        <v/>
      </c>
      <c r="R56" s="68">
        <f>VLOOKUP($B56,第6期!$AN$84:$AY$103,7,0)</f>
        <v/>
      </c>
      <c r="S56" s="70">
        <f>第6期!BA55</f>
        <v/>
      </c>
      <c r="T56" s="71">
        <f>第6期!BS25</f>
        <v/>
      </c>
      <c r="U56" s="68">
        <f>VLOOKUP($B56,第6期!$AN$84:$AY$103,8,0)</f>
        <v/>
      </c>
      <c r="V56" s="68">
        <f>VLOOKUP($B56,第6期!$AN$84:$AY$103,7,0)</f>
        <v/>
      </c>
      <c r="W56" s="70">
        <f>第6期!BB55</f>
        <v/>
      </c>
      <c r="X56" s="71">
        <f>第6期!BT25</f>
        <v/>
      </c>
      <c r="Y56" s="68">
        <f>VLOOKUP($B56,第6期!$AN$84:$AY$103,8,0)</f>
        <v/>
      </c>
      <c r="Z56" s="68">
        <f>VLOOKUP($B56,第6期!$AN$84:$AY$103,7,0)</f>
        <v/>
      </c>
      <c r="AA56" s="70">
        <f>第6期!BC55</f>
        <v/>
      </c>
      <c r="AB56" s="71">
        <f>第6期!BU25</f>
        <v/>
      </c>
      <c r="AC56" s="68">
        <f>VLOOKUP($B56,第6期!$AN$84:$AY$103,8,0)</f>
        <v/>
      </c>
      <c r="AD56" s="68">
        <f>VLOOKUP($B56,第6期!$AN$84:$AY$103,7,0)</f>
        <v/>
      </c>
      <c r="AE56" s="70">
        <f>第6期!BD55</f>
        <v/>
      </c>
      <c r="AF56" s="71">
        <f>第6期!BV25</f>
        <v/>
      </c>
      <c r="AG56" s="68">
        <f>VLOOKUP($B56,第6期!$AN$84:$AY$103,8,0)</f>
        <v/>
      </c>
      <c r="AH56" s="68">
        <f>VLOOKUP($B56,第6期!$AN$84:$AY$103,7,0)</f>
        <v/>
      </c>
    </row>
    <row r="57">
      <c r="B57" s="1161">
        <f>B22</f>
        <v/>
      </c>
      <c r="C57" s="66">
        <f>第6期!AW56</f>
        <v/>
      </c>
      <c r="D57" s="67">
        <f>第6期!BO26</f>
        <v/>
      </c>
      <c r="E57" s="68">
        <f>VLOOKUP($B57,第6期!$AN$84:$AY$103,8,0)</f>
        <v/>
      </c>
      <c r="F57" s="68">
        <f>VLOOKUP($B57,第6期!$AN$84:$AY$103,7,0)</f>
        <v/>
      </c>
      <c r="G57" s="66">
        <f>第6期!AX56</f>
        <v/>
      </c>
      <c r="H57" s="67">
        <f>第6期!BP26</f>
        <v/>
      </c>
      <c r="I57" s="68">
        <f>VLOOKUP($B57,第6期!$AN$84:$AY$103,8,0)</f>
        <v/>
      </c>
      <c r="J57" s="68">
        <f>VLOOKUP($B57,第6期!$AN$84:$AY$103,7,0)</f>
        <v/>
      </c>
      <c r="K57" s="66">
        <f>第6期!AY56</f>
        <v/>
      </c>
      <c r="L57" s="67">
        <f>第6期!BQ26</f>
        <v/>
      </c>
      <c r="M57" s="68">
        <f>VLOOKUP($B57,第6期!$AN$84:$AY$103,8,0)</f>
        <v/>
      </c>
      <c r="N57" s="68">
        <f>VLOOKUP($B57,第6期!$AN$84:$AY$103,7,0)</f>
        <v/>
      </c>
      <c r="O57" s="66">
        <f>第6期!AZ56</f>
        <v/>
      </c>
      <c r="P57" s="67">
        <f>第6期!BR26</f>
        <v/>
      </c>
      <c r="Q57" s="68">
        <f>VLOOKUP($B57,第6期!$AN$84:$AY$103,8,0)</f>
        <v/>
      </c>
      <c r="R57" s="68">
        <f>VLOOKUP($B57,第6期!$AN$84:$AY$103,7,0)</f>
        <v/>
      </c>
      <c r="S57" s="66">
        <f>第6期!BA56</f>
        <v/>
      </c>
      <c r="T57" s="67">
        <f>第6期!BS26</f>
        <v/>
      </c>
      <c r="U57" s="68">
        <f>VLOOKUP($B57,第6期!$AN$84:$AY$103,8,0)</f>
        <v/>
      </c>
      <c r="V57" s="68">
        <f>VLOOKUP($B57,第6期!$AN$84:$AY$103,7,0)</f>
        <v/>
      </c>
      <c r="W57" s="66">
        <f>第6期!BB56</f>
        <v/>
      </c>
      <c r="X57" s="67">
        <f>第6期!BT26</f>
        <v/>
      </c>
      <c r="Y57" s="68">
        <f>VLOOKUP($B57,第6期!$AN$84:$AY$103,8,0)</f>
        <v/>
      </c>
      <c r="Z57" s="68">
        <f>VLOOKUP($B57,第6期!$AN$84:$AY$103,7,0)</f>
        <v/>
      </c>
      <c r="AA57" s="66">
        <f>第6期!BC56</f>
        <v/>
      </c>
      <c r="AB57" s="67">
        <f>第6期!BU26</f>
        <v/>
      </c>
      <c r="AC57" s="68">
        <f>VLOOKUP($B57,第6期!$AN$84:$AY$103,8,0)</f>
        <v/>
      </c>
      <c r="AD57" s="68">
        <f>VLOOKUP($B57,第6期!$AN$84:$AY$103,7,0)</f>
        <v/>
      </c>
      <c r="AE57" s="66">
        <f>第6期!BD56</f>
        <v/>
      </c>
      <c r="AF57" s="67">
        <f>第6期!BV26</f>
        <v/>
      </c>
      <c r="AG57" s="68">
        <f>VLOOKUP($B57,第6期!$AN$84:$AY$103,8,0)</f>
        <v/>
      </c>
      <c r="AH57" s="68">
        <f>VLOOKUP($B57,第6期!$AN$84:$AY$103,7,0)</f>
        <v/>
      </c>
    </row>
    <row r="58">
      <c r="B58" s="1488" t="inlineStr">
        <is>
          <t>需求</t>
        </is>
      </c>
      <c r="C58" s="72" t="inlineStr">
        <is>
          <t>平均需求</t>
        </is>
      </c>
      <c r="D58" s="73" t="inlineStr">
        <is>
          <t>最大需求</t>
        </is>
      </c>
      <c r="E58" s="74" t="n"/>
      <c r="F58" s="74" t="n"/>
      <c r="G58" s="75" t="inlineStr">
        <is>
          <t>平均需求</t>
        </is>
      </c>
      <c r="H58" s="73" t="inlineStr">
        <is>
          <t>最大需求</t>
        </is>
      </c>
      <c r="I58" s="74" t="n"/>
      <c r="J58" s="74" t="n"/>
      <c r="K58" s="75" t="inlineStr">
        <is>
          <t>平均需求</t>
        </is>
      </c>
      <c r="L58" s="73" t="inlineStr">
        <is>
          <t>最大需求</t>
        </is>
      </c>
      <c r="M58" s="74" t="n"/>
      <c r="N58" s="74" t="n"/>
      <c r="O58" s="75" t="inlineStr">
        <is>
          <t>平均需求</t>
        </is>
      </c>
      <c r="P58" s="73" t="inlineStr">
        <is>
          <t>最大需求</t>
        </is>
      </c>
      <c r="Q58" s="74" t="n"/>
      <c r="R58" s="74" t="n"/>
      <c r="S58" s="75" t="inlineStr">
        <is>
          <t>平均需求</t>
        </is>
      </c>
      <c r="T58" s="73" t="inlineStr">
        <is>
          <t>最大需求</t>
        </is>
      </c>
      <c r="U58" s="74" t="n"/>
      <c r="V58" s="74" t="n"/>
      <c r="W58" s="75" t="inlineStr">
        <is>
          <t>平均需求</t>
        </is>
      </c>
      <c r="X58" s="73" t="inlineStr">
        <is>
          <t>最大需求</t>
        </is>
      </c>
      <c r="Y58" s="74" t="n"/>
      <c r="Z58" s="74" t="n"/>
      <c r="AA58" s="75" t="inlineStr">
        <is>
          <t>平均需求</t>
        </is>
      </c>
      <c r="AB58" s="73" t="inlineStr">
        <is>
          <t>最大需求</t>
        </is>
      </c>
      <c r="AC58" s="74" t="n"/>
      <c r="AD58" s="74" t="n"/>
      <c r="AE58" s="75" t="inlineStr">
        <is>
          <t>平均需求</t>
        </is>
      </c>
      <c r="AF58" s="73" t="inlineStr">
        <is>
          <t>最大需求</t>
        </is>
      </c>
      <c r="AG58" s="74" t="n"/>
    </row>
    <row r="59">
      <c r="B59" s="1489" t="n"/>
      <c r="C59" s="76">
        <f>AVERAGE(D38:D57)</f>
        <v/>
      </c>
      <c r="D59" s="77">
        <f>MAX(D38:D57)</f>
        <v/>
      </c>
      <c r="E59" s="78">
        <f>VLOOKUP(D59,D38:E57,2,0)</f>
        <v/>
      </c>
      <c r="F59" s="79">
        <f>VLOOKUP(D59,D38:F57,3,0)</f>
        <v/>
      </c>
      <c r="G59" s="80">
        <f>AVERAGE(H38:H57)</f>
        <v/>
      </c>
      <c r="H59" s="77">
        <f>MAX(H38:H57)</f>
        <v/>
      </c>
      <c r="I59" s="78">
        <f>VLOOKUP(H59,H38:I57,2,0)</f>
        <v/>
      </c>
      <c r="J59" s="79">
        <f>VLOOKUP(H59,H38:J57,3,0)</f>
        <v/>
      </c>
      <c r="K59" s="80">
        <f>AVERAGE(L38:L57)</f>
        <v/>
      </c>
      <c r="L59" s="77">
        <f>MAX(L38:L57)</f>
        <v/>
      </c>
      <c r="M59" s="78">
        <f>VLOOKUP(L59,L38:M57,2,0)</f>
        <v/>
      </c>
      <c r="N59" s="79">
        <f>VLOOKUP(L59,L38:N57,3,0)</f>
        <v/>
      </c>
      <c r="O59" s="80">
        <f>AVERAGE(P38:P57)</f>
        <v/>
      </c>
      <c r="P59" s="77">
        <f>MAX(P38:P57)</f>
        <v/>
      </c>
      <c r="Q59" s="78">
        <f>VLOOKUP(P59,P38:Q57,2,0)</f>
        <v/>
      </c>
      <c r="R59" s="79">
        <f>VLOOKUP(P59,P38:R57,3,0)</f>
        <v/>
      </c>
      <c r="S59" s="80">
        <f>AVERAGE(T38:T57)</f>
        <v/>
      </c>
      <c r="T59" s="77">
        <f>MAX(T38:T57)</f>
        <v/>
      </c>
      <c r="U59" s="78">
        <f>VLOOKUP(T59,T38:U57,2,0)</f>
        <v/>
      </c>
      <c r="V59" s="79">
        <f>VLOOKUP(T59,T38:V57,3,0)</f>
        <v/>
      </c>
      <c r="W59" s="80">
        <f>AVERAGE(X38:X57)</f>
        <v/>
      </c>
      <c r="X59" s="77">
        <f>MAX(X38:X57)</f>
        <v/>
      </c>
      <c r="Y59" s="78">
        <f>VLOOKUP(X59,X38:Y57,2,0)</f>
        <v/>
      </c>
      <c r="Z59" s="79">
        <f>VLOOKUP(X59,X38:Z57,3,0)</f>
        <v/>
      </c>
      <c r="AA59" s="80">
        <f>AVERAGE(AB38:AB57)</f>
        <v/>
      </c>
      <c r="AB59" s="77">
        <f>MAX(AB38:AB57)</f>
        <v/>
      </c>
      <c r="AC59" s="78">
        <f>VLOOKUP(AB59,AB38:AC57,2,0)</f>
        <v/>
      </c>
      <c r="AD59" s="79">
        <f>VLOOKUP(AB59,AB38:AD57,3,0)</f>
        <v/>
      </c>
      <c r="AE59" s="80">
        <f>AVERAGE(AF38:AF57)</f>
        <v/>
      </c>
      <c r="AF59" s="77">
        <f>MAX(AF38:AF57)</f>
        <v/>
      </c>
      <c r="AG59" s="78">
        <f>VLOOKUP(AF59,AF38:AG57,2,0)</f>
        <v/>
      </c>
      <c r="AH59" s="79">
        <f>VLOOKUP(AF59,AF38:AH57,3,0)</f>
        <v/>
      </c>
    </row>
    <row r="60">
      <c r="B60" s="1486" t="inlineStr">
        <is>
          <t>最大需求价格</t>
        </is>
      </c>
      <c r="C60" s="1487" t="n"/>
      <c r="D60" s="81">
        <f>VLOOKUP(D59,IF({1,0},D38:D57,C38:C57),2,0)</f>
        <v/>
      </c>
      <c r="E60" s="83" t="n"/>
      <c r="F60" s="83" t="n"/>
      <c r="G60" s="83" t="n"/>
      <c r="H60" s="81">
        <f>VLOOKUP(H59,IF({1,0},H38:H57,G38:G57),2,0)</f>
        <v/>
      </c>
      <c r="I60" s="83" t="n"/>
      <c r="J60" s="83" t="n"/>
      <c r="K60" s="83" t="n"/>
      <c r="L60" s="81">
        <f>VLOOKUP(L59,IF({1,0},L38:L57,K38:K57),2,0)</f>
        <v/>
      </c>
      <c r="M60" s="83" t="n"/>
      <c r="N60" s="83" t="n"/>
      <c r="O60" s="83" t="n"/>
      <c r="P60" s="81">
        <f>VLOOKUP(P59,IF({1,0},P38:P57,O38:O57),2,0)</f>
        <v/>
      </c>
      <c r="Q60" s="83" t="n"/>
      <c r="R60" s="83" t="n"/>
      <c r="S60" s="83" t="n"/>
      <c r="T60" s="81">
        <f>VLOOKUP(T59,IF({1,0},T38:T57,S38:S57),2,0)</f>
        <v/>
      </c>
      <c r="U60" s="83" t="n"/>
      <c r="V60" s="83" t="n"/>
      <c r="W60" s="83" t="n"/>
      <c r="X60" s="81">
        <f>VLOOKUP(X59,IF({1,0},X38:X57,W38:W57),2,0)</f>
        <v/>
      </c>
      <c r="Y60" s="83" t="n"/>
      <c r="Z60" s="83" t="n"/>
      <c r="AA60" s="83" t="n"/>
      <c r="AB60" s="81">
        <f>VLOOKUP(AB59,IF({1,0},AB38:AB57,AA38:AA57),2,0)</f>
        <v/>
      </c>
      <c r="AC60" s="83" t="n"/>
      <c r="AD60" s="83" t="n"/>
      <c r="AE60" s="83" t="n"/>
      <c r="AF60" s="81">
        <f>VLOOKUP(AF59,IF({1,0},AF38:AF57,AE38:AE57),2,0)</f>
        <v/>
      </c>
      <c r="AG60" s="83" t="n"/>
      <c r="AH60" s="83" t="n"/>
    </row>
    <row r="61">
      <c r="B61" s="60">
        <f>初始化表!$C$5</f>
        <v/>
      </c>
      <c r="C61" s="60">
        <f>VLOOKUP($B61,$B$38:$AH$57,2,0)</f>
        <v/>
      </c>
      <c r="D61" s="60">
        <f>VLOOKUP($B61,$B$38:$AH$57,3,0)</f>
        <v/>
      </c>
      <c r="E61" s="60">
        <f>VLOOKUP($B61,$B$38:$AH$57,4,0)</f>
        <v/>
      </c>
      <c r="F61" s="60">
        <f>VLOOKUP($B61,$B$38:$AH$57,5,0)</f>
        <v/>
      </c>
      <c r="G61" s="60">
        <f>VLOOKUP($B61,$B$38:$AH$57,6,0)</f>
        <v/>
      </c>
      <c r="H61" s="60">
        <f>VLOOKUP($B61,$B$38:$AH$57,7,0)</f>
        <v/>
      </c>
      <c r="I61" s="60">
        <f>VLOOKUP($B61,$B$38:$AH$57,8,0)</f>
        <v/>
      </c>
      <c r="J61" s="60">
        <f>VLOOKUP($B61,$B$38:$AH$57,9,0)</f>
        <v/>
      </c>
      <c r="K61" s="60">
        <f>VLOOKUP($B61,$B$38:$AH$57,10,0)</f>
        <v/>
      </c>
      <c r="L61" s="60">
        <f>VLOOKUP($B61,$B$38:$AH$57,11,0)</f>
        <v/>
      </c>
      <c r="M61" s="60">
        <f>VLOOKUP($B61,$B$38:$AH$57,12,0)</f>
        <v/>
      </c>
      <c r="N61" s="60">
        <f>VLOOKUP($B61,$B$38:$AH$57,13,0)</f>
        <v/>
      </c>
      <c r="O61" s="60">
        <f>VLOOKUP($B61,$B$38:$AH$57,14,0)</f>
        <v/>
      </c>
      <c r="P61" s="60">
        <f>VLOOKUP($B61,$B$38:$AH$57,15,0)</f>
        <v/>
      </c>
      <c r="Q61" s="60">
        <f>VLOOKUP($B61,$B$38:$AH$57,16,0)</f>
        <v/>
      </c>
      <c r="R61" s="60">
        <f>VLOOKUP($B61,$B$38:$AH$57,17,0)</f>
        <v/>
      </c>
      <c r="S61" s="60">
        <f>VLOOKUP($B61,$B$38:$AH$57,18,0)</f>
        <v/>
      </c>
      <c r="T61" s="60">
        <f>VLOOKUP($B61,$B$38:$AH$57,19,0)</f>
        <v/>
      </c>
      <c r="U61" s="60">
        <f>VLOOKUP($B61,$B$38:$AH$57,20,0)</f>
        <v/>
      </c>
      <c r="V61" s="60">
        <f>VLOOKUP($B61,$B$38:$AH$57,21,0)</f>
        <v/>
      </c>
      <c r="W61" s="60">
        <f>VLOOKUP($B61,$B$38:$AH$57,22,0)</f>
        <v/>
      </c>
      <c r="X61" s="60">
        <f>VLOOKUP($B61,$B$38:$AH$57,23,0)</f>
        <v/>
      </c>
      <c r="Y61" s="60">
        <f>VLOOKUP($B61,$B$38:$AH$57,24,0)</f>
        <v/>
      </c>
      <c r="Z61" s="60">
        <f>VLOOKUP($B61,$B$38:$AH$57,25,0)</f>
        <v/>
      </c>
      <c r="AA61" s="60">
        <f>VLOOKUP($B61,$B$38:$AH$57,26,0)</f>
        <v/>
      </c>
      <c r="AB61" s="60">
        <f>VLOOKUP($B61,$B$38:$AH$57,27,0)</f>
        <v/>
      </c>
      <c r="AC61" s="60">
        <f>VLOOKUP($B61,$B$38:$AH$57,28,0)</f>
        <v/>
      </c>
      <c r="AD61" s="60">
        <f>VLOOKUP($B61,$B$38:$AH$57,29,0)</f>
        <v/>
      </c>
      <c r="AE61" s="60">
        <f>VLOOKUP($B61,$B$38:$AH$57,30,0)</f>
        <v/>
      </c>
      <c r="AF61" s="60">
        <f>VLOOKUP($B61,$B$38:$AH$57,31,0)</f>
        <v/>
      </c>
      <c r="AG61" s="60">
        <f>VLOOKUP($B61,$B$38:$AH$57,32,0)</f>
        <v/>
      </c>
      <c r="AH61" s="60">
        <f>VLOOKUP($B61,$B$38:$AH$57,33,0)</f>
        <v/>
      </c>
    </row>
    <row r="62">
      <c r="B62" s="1484" t="inlineStr">
        <is>
          <t>价格</t>
        </is>
      </c>
      <c r="C62" s="72" t="inlineStr">
        <is>
          <t>平均价格</t>
        </is>
      </c>
      <c r="D62" s="73" t="inlineStr">
        <is>
          <t>最大价格</t>
        </is>
      </c>
      <c r="G62" s="75" t="inlineStr">
        <is>
          <t>平均价格</t>
        </is>
      </c>
      <c r="H62" s="73" t="inlineStr">
        <is>
          <t>最大价格</t>
        </is>
      </c>
      <c r="K62" s="75" t="inlineStr">
        <is>
          <t>平均价格</t>
        </is>
      </c>
      <c r="L62" s="73" t="inlineStr">
        <is>
          <t>最大价格</t>
        </is>
      </c>
      <c r="O62" s="75" t="inlineStr">
        <is>
          <t>平均价格</t>
        </is>
      </c>
      <c r="P62" s="73" t="inlineStr">
        <is>
          <t>最大价格</t>
        </is>
      </c>
      <c r="S62" s="75" t="inlineStr">
        <is>
          <t>平均价格</t>
        </is>
      </c>
      <c r="T62" s="73" t="inlineStr">
        <is>
          <t>最大价格</t>
        </is>
      </c>
      <c r="W62" s="75" t="inlineStr">
        <is>
          <t>平均价格</t>
        </is>
      </c>
      <c r="X62" s="73" t="inlineStr">
        <is>
          <t>最大价格</t>
        </is>
      </c>
      <c r="AA62" s="75" t="inlineStr">
        <is>
          <t>平均价格</t>
        </is>
      </c>
      <c r="AB62" s="73" t="inlineStr">
        <is>
          <t>最大价格</t>
        </is>
      </c>
      <c r="AE62" s="75" t="inlineStr">
        <is>
          <t>平均价格</t>
        </is>
      </c>
      <c r="AF62" s="73" t="inlineStr">
        <is>
          <t>最大价格</t>
        </is>
      </c>
    </row>
    <row r="63">
      <c r="B63" s="1485" t="n"/>
      <c r="C63" s="76">
        <f>AVERAGE(C38:C57)</f>
        <v/>
      </c>
      <c r="D63" s="77">
        <f>MAX(C38:C57)</f>
        <v/>
      </c>
      <c r="E63" s="78">
        <f>VLOOKUP(D63,C38:F57,3,0)</f>
        <v/>
      </c>
      <c r="F63" s="79">
        <f>VLOOKUP(D63,C38:F57,4,0)</f>
        <v/>
      </c>
      <c r="G63" s="80">
        <f>AVERAGE(G38:G57)</f>
        <v/>
      </c>
      <c r="H63" s="77">
        <f>MAX(G38:G57)</f>
        <v/>
      </c>
      <c r="I63" s="78">
        <f>VLOOKUP(H63,G38:J57,3,0)</f>
        <v/>
      </c>
      <c r="J63" s="79">
        <f>VLOOKUP(H63,G38:J57,4,0)</f>
        <v/>
      </c>
      <c r="K63" s="80">
        <f>AVERAGE(K38:K57)</f>
        <v/>
      </c>
      <c r="L63" s="77">
        <f>MAX(K38:K57)</f>
        <v/>
      </c>
      <c r="M63" s="78">
        <f>VLOOKUP(L63,K38:N57,3,0)</f>
        <v/>
      </c>
      <c r="N63" s="79">
        <f>VLOOKUP(L63,K38:N57,4,0)</f>
        <v/>
      </c>
      <c r="O63" s="80">
        <f>AVERAGE(O38:O57)</f>
        <v/>
      </c>
      <c r="P63" s="77">
        <f>MAX(O38:O57)</f>
        <v/>
      </c>
      <c r="Q63" s="78">
        <f>VLOOKUP(P63,O38:R57,3,0)</f>
        <v/>
      </c>
      <c r="R63" s="79">
        <f>VLOOKUP(P63,O38:R57,4,0)</f>
        <v/>
      </c>
      <c r="S63" s="80">
        <f>AVERAGE(S38:S57)</f>
        <v/>
      </c>
      <c r="T63" s="77">
        <f>MAX(S38:S57)</f>
        <v/>
      </c>
      <c r="U63" s="78">
        <f>VLOOKUP(T63,S38:V57,3,0)</f>
        <v/>
      </c>
      <c r="V63" s="79">
        <f>VLOOKUP(T63,S38:V57,4,0)</f>
        <v/>
      </c>
      <c r="W63" s="80">
        <f>AVERAGE(W38:W57)</f>
        <v/>
      </c>
      <c r="X63" s="77">
        <f>MAX(W38:W57)</f>
        <v/>
      </c>
      <c r="Y63" s="78">
        <f>VLOOKUP(X63,W38:Z57,3,0)</f>
        <v/>
      </c>
      <c r="Z63" s="79">
        <f>VLOOKUP(X63,W38:Z57,4,0)</f>
        <v/>
      </c>
      <c r="AA63" s="80">
        <f>AVERAGE(AA38:AA57)</f>
        <v/>
      </c>
      <c r="AB63" s="77">
        <f>MAX(AA38:AA57)</f>
        <v/>
      </c>
      <c r="AC63" s="78">
        <f>VLOOKUP(AB63,AA38:AD57,3,0)</f>
        <v/>
      </c>
      <c r="AD63" s="79">
        <f>VLOOKUP(AB63,AA38:AD57,4,0)</f>
        <v/>
      </c>
      <c r="AE63" s="80">
        <f>AVERAGE(AE38:AE57)</f>
        <v/>
      </c>
      <c r="AF63" s="77">
        <f>MAX(AE38:AE57)</f>
        <v/>
      </c>
      <c r="AG63" s="78">
        <f>VLOOKUP(AF63,AE38:AH57,3,0)</f>
        <v/>
      </c>
      <c r="AH63" s="79">
        <f>VLOOKUP(AF63,AE38:AH57,4,0)</f>
        <v/>
      </c>
    </row>
    <row r="64">
      <c r="B64" s="1486" t="inlineStr">
        <is>
          <t>最大价格需求</t>
        </is>
      </c>
      <c r="C64" s="1487" t="n"/>
      <c r="D64" s="81">
        <f>VLOOKUP(D63,C38:D57,2,0)</f>
        <v/>
      </c>
      <c r="E64" s="83" t="n"/>
      <c r="F64" s="83" t="n"/>
      <c r="G64" s="83" t="n"/>
      <c r="H64" s="81">
        <f>VLOOKUP(H63,G38:H57,2,0)</f>
        <v/>
      </c>
      <c r="I64" s="83" t="n"/>
      <c r="J64" s="83" t="n"/>
      <c r="K64" s="83" t="n"/>
      <c r="L64" s="81">
        <f>VLOOKUP(L63,K38:L57,2,0)</f>
        <v/>
      </c>
      <c r="M64" s="83" t="n"/>
      <c r="N64" s="83" t="n"/>
      <c r="O64" s="83" t="n"/>
      <c r="P64" s="81">
        <f>VLOOKUP(P63,O38:P57,2,0)</f>
        <v/>
      </c>
      <c r="Q64" s="83" t="n"/>
      <c r="R64" s="83" t="n"/>
      <c r="S64" s="83" t="n"/>
      <c r="T64" s="81">
        <f>VLOOKUP(T63,S38:T57,2,0)</f>
        <v/>
      </c>
      <c r="U64" s="83" t="n"/>
      <c r="V64" s="83" t="n"/>
      <c r="W64" s="83" t="n"/>
      <c r="X64" s="81">
        <f>VLOOKUP(X63,W38:X57,2,0)</f>
        <v/>
      </c>
      <c r="Y64" s="83" t="n"/>
      <c r="Z64" s="83" t="n"/>
      <c r="AA64" s="83" t="n"/>
      <c r="AB64" s="81">
        <f>VLOOKUP(AB63,AA38:AB57,2,0)</f>
        <v/>
      </c>
      <c r="AC64" s="83" t="n"/>
      <c r="AD64" s="83" t="n"/>
      <c r="AE64" s="83" t="n"/>
      <c r="AF64" s="81">
        <f>VLOOKUP(AF63,AE38:AF57,2,0)</f>
        <v/>
      </c>
      <c r="AG64" s="83" t="n"/>
      <c r="AH64" s="83" t="n"/>
    </row>
    <row r="65">
      <c r="Y65" s="1161">
        <f>第7期!Z4</f>
        <v/>
      </c>
      <c r="Z65" s="1161">
        <f>第7期!AA4</f>
        <v/>
      </c>
      <c r="AA65" s="1161">
        <f>第7期!AB4</f>
        <v/>
      </c>
      <c r="AB65" s="1161">
        <f>第7期!AC4</f>
        <v/>
      </c>
      <c r="AC65" s="1161">
        <f>第7期!AD4</f>
        <v/>
      </c>
    </row>
    <row r="66" ht="15.5" customHeight="1" s="1178">
      <c r="G66" s="1161" t="inlineStr">
        <is>
          <t>价格浮动</t>
        </is>
      </c>
      <c r="H66" s="1161">
        <f>N66</f>
        <v/>
      </c>
      <c r="I66" s="1161">
        <f>O66</f>
        <v/>
      </c>
      <c r="J66" s="1161">
        <f>P66</f>
        <v/>
      </c>
      <c r="K66" s="1161">
        <f>Q66</f>
        <v/>
      </c>
      <c r="M66" s="1161" t="inlineStr">
        <is>
          <t>实际价格</t>
        </is>
      </c>
      <c r="N66" s="1161" t="inlineStr">
        <is>
          <t>市场1</t>
        </is>
      </c>
      <c r="O66" s="1161" t="inlineStr">
        <is>
          <t>市场2</t>
        </is>
      </c>
      <c r="P66" s="1161" t="inlineStr">
        <is>
          <t>市场3</t>
        </is>
      </c>
      <c r="Q66" s="1161" t="inlineStr">
        <is>
          <t>市场4</t>
        </is>
      </c>
      <c r="S66" s="1161" t="inlineStr">
        <is>
          <t>本期待销</t>
        </is>
      </c>
      <c r="T66" s="1161" t="inlineStr">
        <is>
          <t>市场1</t>
        </is>
      </c>
      <c r="U66" s="1161" t="inlineStr">
        <is>
          <t>市场2</t>
        </is>
      </c>
      <c r="V66" s="1161" t="inlineStr">
        <is>
          <t>市场3</t>
        </is>
      </c>
      <c r="W66" s="1161" t="inlineStr">
        <is>
          <t>市场4</t>
        </is>
      </c>
      <c r="Y66" s="86">
        <f>第7期!Z7</f>
        <v/>
      </c>
      <c r="Z66" s="1159">
        <f>第7期!AA7</f>
        <v/>
      </c>
      <c r="AA66" s="1159">
        <f>第7期!AB7</f>
        <v/>
      </c>
      <c r="AB66" s="1159">
        <f>第7期!AC7</f>
        <v/>
      </c>
      <c r="AC66" s="1159">
        <f>第7期!AD7</f>
        <v/>
      </c>
    </row>
    <row r="67" ht="15.5" customHeight="1" s="1178">
      <c r="G67" s="86">
        <f>M67</f>
        <v/>
      </c>
      <c r="H67" s="1159" t="n"/>
      <c r="I67" s="1159" t="n"/>
      <c r="J67" s="1159" t="n"/>
      <c r="K67" s="1159" t="n"/>
      <c r="M67" s="86">
        <f>第7期!T22</f>
        <v/>
      </c>
      <c r="N67" s="1159">
        <f>第7期!U22</f>
        <v/>
      </c>
      <c r="O67" s="1159">
        <f>第7期!V22</f>
        <v/>
      </c>
      <c r="P67" s="1159">
        <f>第7期!W22</f>
        <v/>
      </c>
      <c r="Q67" s="1159">
        <f>第7期!X22</f>
        <v/>
      </c>
      <c r="S67" s="86">
        <f>第7期!Z44</f>
        <v/>
      </c>
      <c r="T67" s="1159">
        <f>第7期!AA44</f>
        <v/>
      </c>
      <c r="U67" s="1159">
        <f>第7期!AB44</f>
        <v/>
      </c>
      <c r="V67" s="1159">
        <f>第7期!AC44</f>
        <v/>
      </c>
      <c r="W67" s="1159">
        <f>第7期!AD44</f>
        <v/>
      </c>
      <c r="Y67" s="86">
        <f>第7期!Z8</f>
        <v/>
      </c>
      <c r="Z67" s="1159">
        <f>第7期!AA8</f>
        <v/>
      </c>
      <c r="AA67" s="1159">
        <f>第7期!AB8</f>
        <v/>
      </c>
      <c r="AB67" s="1159">
        <f>第7期!AC8</f>
        <v/>
      </c>
      <c r="AC67" s="1159">
        <f>第7期!AD8</f>
        <v/>
      </c>
    </row>
    <row r="68" ht="15.5" customHeight="1" s="1178">
      <c r="G68" s="86">
        <f>M68</f>
        <v/>
      </c>
      <c r="H68" s="1159" t="n"/>
      <c r="I68" s="1159" t="n"/>
      <c r="J68" s="1159" t="n"/>
      <c r="K68" s="1159" t="n"/>
      <c r="M68" s="86">
        <f>第7期!T23</f>
        <v/>
      </c>
      <c r="N68" s="1159">
        <f>第7期!U23</f>
        <v/>
      </c>
      <c r="O68" s="1159">
        <f>第7期!V23</f>
        <v/>
      </c>
      <c r="P68" s="1159">
        <f>第7期!W23</f>
        <v/>
      </c>
      <c r="Q68" s="1159">
        <f>第7期!X23</f>
        <v/>
      </c>
      <c r="S68" s="86">
        <f>第7期!Z45</f>
        <v/>
      </c>
      <c r="T68" s="1159">
        <f>第7期!AA45</f>
        <v/>
      </c>
      <c r="U68" s="1159">
        <f>第7期!AB45</f>
        <v/>
      </c>
      <c r="V68" s="1159">
        <f>第7期!AC45</f>
        <v/>
      </c>
      <c r="W68" s="1159">
        <f>第7期!AD45</f>
        <v/>
      </c>
      <c r="Y68" s="1161">
        <f>第7期!Z10</f>
        <v/>
      </c>
      <c r="Z68" s="1161">
        <f>第7期!AA10</f>
        <v/>
      </c>
      <c r="AA68" s="1161">
        <f>第7期!AB10</f>
        <v/>
      </c>
      <c r="AB68" s="1161">
        <f>第7期!AC10</f>
        <v/>
      </c>
      <c r="AC68" s="1161">
        <f>第7期!AD10</f>
        <v/>
      </c>
    </row>
    <row r="69" ht="15.5" customHeight="1" s="1178">
      <c r="Y69" s="86">
        <f>第7期!Z13</f>
        <v/>
      </c>
      <c r="Z69" s="1159">
        <f>第7期!AA13</f>
        <v/>
      </c>
      <c r="AA69" s="1159">
        <f>第7期!AB13</f>
        <v/>
      </c>
      <c r="AB69" s="1159">
        <f>第7期!AC13</f>
        <v/>
      </c>
      <c r="AC69" s="1159">
        <f>第7期!AD13</f>
        <v/>
      </c>
    </row>
    <row r="70" ht="15.5" customHeight="1" s="1178">
      <c r="Y70" s="86">
        <f>第7期!Z14</f>
        <v/>
      </c>
      <c r="Z70" s="1159">
        <f>第7期!AA14</f>
        <v/>
      </c>
      <c r="AA70" s="1159">
        <f>第7期!AB14</f>
        <v/>
      </c>
      <c r="AB70" s="1159">
        <f>第7期!AC14</f>
        <v/>
      </c>
      <c r="AC70" s="1159">
        <f>第7期!AD14</f>
        <v/>
      </c>
    </row>
    <row r="71">
      <c r="B71" s="1161">
        <f>B2</f>
        <v/>
      </c>
      <c r="C71" s="1161" t="inlineStr">
        <is>
          <t>本期成本</t>
        </is>
      </c>
      <c r="D71" s="1234" t="n"/>
      <c r="E71" s="1161" t="inlineStr">
        <is>
          <t>预计影响价格参数成本</t>
        </is>
      </c>
      <c r="F71" s="1234" t="n"/>
      <c r="G71" s="1168" t="inlineStr">
        <is>
          <t>研发成本（手动输入）</t>
        </is>
      </c>
      <c r="H71" s="1210" t="n"/>
      <c r="I71" s="1234" t="n"/>
      <c r="J71" s="1161" t="inlineStr">
        <is>
          <t>排名</t>
        </is>
      </c>
    </row>
    <row r="72">
      <c r="B72" s="1227" t="n"/>
      <c r="C72" s="1228" t="n"/>
      <c r="D72" s="1239" t="n"/>
      <c r="E72" s="1228" t="n"/>
      <c r="F72" s="1239" t="n"/>
      <c r="G72" s="1228" t="n"/>
      <c r="I72" s="1239" t="n"/>
      <c r="J72" s="1227" t="n"/>
    </row>
    <row r="73">
      <c r="B73" s="1229" t="n"/>
      <c r="C73" s="1222" t="n"/>
      <c r="D73" s="1183" t="n"/>
      <c r="E73" s="1222" t="n"/>
      <c r="F73" s="1183" t="n"/>
      <c r="G73" s="1222" t="n"/>
      <c r="H73" s="1211" t="n"/>
      <c r="I73" s="1183" t="n"/>
      <c r="J73" s="1229" t="n"/>
    </row>
    <row r="74">
      <c r="B74" s="1159">
        <f>B3</f>
        <v/>
      </c>
      <c r="C74" s="1159">
        <f>第6期!AP106</f>
        <v/>
      </c>
      <c r="D74" s="1181" t="n"/>
      <c r="E74" s="1159">
        <f>C74-(第6期!AI$5*D3+第6期!AJ$5*H3+第6期!AK$5*L3+第6期!AL$5*P3+第6期!AI$6*T3+第6期!AJ$6*X3+第6期!AK$6*AB3+第6期!AL$6*AF3+第6期!AI$7*D38+第6期!AJ$7*H38+第6期!AK$7*L38+第6期!AL$7*P38+第6期!AI$8*T38+第6期!AJ$8*X38+第6期!AK$8*AB38+第6期!AL$8*AF38)-(G74/2)</f>
        <v/>
      </c>
      <c r="F74" s="1181" t="n"/>
      <c r="G74" s="1160" t="n"/>
      <c r="H74" s="1180" t="n"/>
      <c r="I74" s="1181" t="n"/>
      <c r="J74" s="1159">
        <f>RANK(E74,E$74:F$93,0)</f>
        <v/>
      </c>
    </row>
    <row r="75">
      <c r="B75" s="1159">
        <f>B4</f>
        <v/>
      </c>
      <c r="C75" s="1159">
        <f>第6期!AP107</f>
        <v/>
      </c>
      <c r="D75" s="1181" t="n"/>
      <c r="E75" s="1159">
        <f>C75-(第6期!AI$5*D4+第6期!AJ$5*H4+第6期!AK$5*L4+第6期!AL$5*P4+第6期!AI$6*T4+第6期!AJ$6*X4+第6期!AK$6*AB4+第6期!AL$6*AF4+第6期!AI$7*D39+第6期!AJ$7*H39+第6期!AK$7*L39+第6期!AL$7*P39+第6期!AI$8*T39+第6期!AJ$8*X39+第6期!AK$8*AB39+第6期!AL$8*AF39)-(G75/2)</f>
        <v/>
      </c>
      <c r="F75" s="1181" t="n"/>
      <c r="G75" s="1160" t="n"/>
      <c r="H75" s="1180" t="n"/>
      <c r="I75" s="1181" t="n"/>
      <c r="J75" s="1159">
        <f>RANK(E75,E$74:F$93,0)</f>
        <v/>
      </c>
    </row>
    <row r="76">
      <c r="B76" s="1159">
        <f>B5</f>
        <v/>
      </c>
      <c r="C76" s="1159">
        <f>第6期!AP108</f>
        <v/>
      </c>
      <c r="D76" s="1181" t="n"/>
      <c r="E76" s="1159">
        <f>C76-(第6期!AI$5*D5+第6期!AJ$5*H5+第6期!AK$5*L5+第6期!AL$5*P5+第6期!AI$6*T5+第6期!AJ$6*X5+第6期!AK$6*AB5+第6期!AL$6*AF5+第6期!AI$7*D40+第6期!AJ$7*H40+第6期!AK$7*L40+第6期!AL$7*P40+第6期!AI$8*T40+第6期!AJ$8*X40+第6期!AK$8*AB40+第6期!AL$8*AF40)-(G76/2)</f>
        <v/>
      </c>
      <c r="F76" s="1181" t="n"/>
      <c r="G76" s="1160" t="n"/>
      <c r="H76" s="1180" t="n"/>
      <c r="I76" s="1181" t="n"/>
      <c r="J76" s="1159">
        <f>RANK(E76,E$74:F$93,0)</f>
        <v/>
      </c>
      <c r="L76" s="60" t="inlineStr">
        <is>
          <t>市场份额</t>
        </is>
      </c>
    </row>
    <row r="77">
      <c r="B77" s="1159">
        <f>B6</f>
        <v/>
      </c>
      <c r="C77" s="1159">
        <f>第6期!AP109</f>
        <v/>
      </c>
      <c r="D77" s="1181" t="n"/>
      <c r="E77" s="1159">
        <f>C77-(第6期!AI$5*D6+第6期!AJ$5*H6+第6期!AK$5*L6+第6期!AL$5*P6+第6期!AI$6*T6+第6期!AJ$6*X6+第6期!AK$6*AB6+第6期!AL$6*AF6+第6期!AI$7*D41+第6期!AJ$7*H41+第6期!AK$7*L41+第6期!AL$7*P41+第6期!AI$8*T41+第6期!AJ$8*X41+第6期!AK$8*AB41+第6期!AL$8*AF41)-(G77/2)</f>
        <v/>
      </c>
      <c r="F77" s="1181" t="n"/>
      <c r="G77" s="1160" t="n"/>
      <c r="H77" s="1180" t="n"/>
      <c r="I77" s="1181" t="n"/>
      <c r="J77" s="1159">
        <f>RANK(E77,E$74:F$93,0)</f>
        <v/>
      </c>
      <c r="L77" s="1159">
        <f>初始化表!C5</f>
        <v/>
      </c>
      <c r="M77" s="89">
        <f>VLOOKUP(L77,第6期!$AN$61:$BD$80,2,0)</f>
        <v/>
      </c>
      <c r="N77" s="89">
        <f>VLOOKUP(L77,第6期!$AN$61:$BD$80,3,0)</f>
        <v/>
      </c>
      <c r="O77" s="89">
        <f>VLOOKUP(L77,第6期!$AN$61:$BD$80,4,0)</f>
        <v/>
      </c>
      <c r="P77" s="89">
        <f>VLOOKUP(L77,第6期!$AN$61:$BD$80,5,0)</f>
        <v/>
      </c>
      <c r="Q77" s="89">
        <f>VLOOKUP(L77,第6期!$AN$61:$BD$80,6,0)</f>
        <v/>
      </c>
      <c r="R77" s="89">
        <f>VLOOKUP(L77,第6期!$AN$61:$BD$80,7,0)</f>
        <v/>
      </c>
      <c r="S77" s="89">
        <f>VLOOKUP(L77,第6期!$AN$61:$BD$80,8,0)</f>
        <v/>
      </c>
      <c r="T77" s="89">
        <f>VLOOKUP(L77,第6期!$AN$61:$BD$80,9,0)</f>
        <v/>
      </c>
      <c r="U77" s="89">
        <f>VLOOKUP(L77,第6期!$AN$61:$BD$80,10,0)</f>
        <v/>
      </c>
      <c r="V77" s="89">
        <f>VLOOKUP(L77,第6期!$AN$61:$BD$80,11,0)</f>
        <v/>
      </c>
      <c r="W77" s="89">
        <f>VLOOKUP(L77,第6期!$AN$61:$BD$80,12,0)</f>
        <v/>
      </c>
      <c r="X77" s="89">
        <f>VLOOKUP(L77,第6期!$AN$61:$BD$80,13,0)</f>
        <v/>
      </c>
      <c r="Y77" s="89">
        <f>VLOOKUP(L77,第6期!$AN$61:$BD$80,14,0)</f>
        <v/>
      </c>
      <c r="Z77" s="89">
        <f>VLOOKUP(L77,第6期!$AN$61:$BD$80,15,0)</f>
        <v/>
      </c>
      <c r="AA77" s="89">
        <f>VLOOKUP(L77,第6期!$AN$61:$BD$80,16,0)</f>
        <v/>
      </c>
      <c r="AB77" s="89">
        <f>VLOOKUP(L77,第6期!$AN$61:$BD$80,17,0)</f>
        <v/>
      </c>
    </row>
    <row r="78">
      <c r="B78" s="1159">
        <f>B7</f>
        <v/>
      </c>
      <c r="C78" s="1159">
        <f>第6期!AP110</f>
        <v/>
      </c>
      <c r="D78" s="1181" t="n"/>
      <c r="E78" s="1159">
        <f>C78-(第6期!AI$5*D7+第6期!AJ$5*H7+第6期!AK$5*L7+第6期!AL$5*P7+第6期!AI$6*T7+第6期!AJ$6*X7+第6期!AK$6*AB7+第6期!AL$6*AF7+第6期!AI$7*D42+第6期!AJ$7*H42+第6期!AK$7*L42+第6期!AL$7*P42+第6期!AI$8*T42+第6期!AJ$8*X42+第6期!AK$8*AB42+第6期!AL$8*AF42)-(G78/2)</f>
        <v/>
      </c>
      <c r="F78" s="1181" t="n"/>
      <c r="G78" s="1160" t="n"/>
      <c r="H78" s="1180" t="n"/>
      <c r="I78" s="1181" t="n"/>
      <c r="J78" s="1159">
        <f>RANK(E78,E$74:F$93,0)</f>
        <v/>
      </c>
      <c r="L78" s="1159" t="inlineStr">
        <is>
          <t>平均份额</t>
        </is>
      </c>
      <c r="M78" s="1159">
        <f>1/初始化表!$B$5</f>
        <v/>
      </c>
      <c r="N78" s="1159">
        <f>1/初始化表!$B$5</f>
        <v/>
      </c>
      <c r="O78" s="1159">
        <f>1/初始化表!$B$5</f>
        <v/>
      </c>
      <c r="P78" s="1159">
        <f>1/初始化表!$B$5</f>
        <v/>
      </c>
      <c r="Q78" s="1159">
        <f>1/初始化表!$B$5</f>
        <v/>
      </c>
      <c r="R78" s="1159">
        <f>1/初始化表!$B$5</f>
        <v/>
      </c>
      <c r="S78" s="1159">
        <f>1/初始化表!$B$5</f>
        <v/>
      </c>
      <c r="T78" s="1159">
        <f>1/初始化表!$B$5</f>
        <v/>
      </c>
      <c r="U78" s="1159">
        <f>1/初始化表!$B$5</f>
        <v/>
      </c>
      <c r="V78" s="1159">
        <f>1/初始化表!$B$5</f>
        <v/>
      </c>
      <c r="W78" s="1159">
        <f>1/初始化表!$B$5</f>
        <v/>
      </c>
      <c r="X78" s="1159">
        <f>1/初始化表!$B$5</f>
        <v/>
      </c>
      <c r="Y78" s="1159">
        <f>1/初始化表!$B$5</f>
        <v/>
      </c>
      <c r="Z78" s="1159">
        <f>1/初始化表!$B$5</f>
        <v/>
      </c>
      <c r="AA78" s="1159">
        <f>1/初始化表!$B$5</f>
        <v/>
      </c>
      <c r="AB78" s="1159">
        <f>1/初始化表!$B$5</f>
        <v/>
      </c>
    </row>
    <row r="79">
      <c r="B79" s="1159">
        <f>B8</f>
        <v/>
      </c>
      <c r="C79" s="1159">
        <f>第6期!AP111</f>
        <v/>
      </c>
      <c r="D79" s="1181" t="n"/>
      <c r="E79" s="1159">
        <f>C79-(第6期!AI$5*D8+第6期!AJ$5*H8+第6期!AK$5*L8+第6期!AL$5*P8+第6期!AI$6*T8+第6期!AJ$6*X8+第6期!AK$6*AB8+第6期!AL$6*AF8+第6期!AI$7*D43+第6期!AJ$7*H43+第6期!AK$7*L43+第6期!AL$7*P43+第6期!AI$8*T43+第6期!AJ$8*X43+第6期!AK$8*AB43+第6期!AL$8*AF43)-(G79/2)</f>
        <v/>
      </c>
      <c r="F79" s="1181" t="n"/>
      <c r="G79" s="1160" t="n"/>
      <c r="H79" s="1180" t="n"/>
      <c r="I79" s="1181" t="n"/>
      <c r="J79" s="1159">
        <f>RANK(E79,E$74:F$93,0)</f>
        <v/>
      </c>
    </row>
    <row r="80">
      <c r="B80" s="1159">
        <f>B9</f>
        <v/>
      </c>
      <c r="C80" s="1159">
        <f>第6期!AP112</f>
        <v/>
      </c>
      <c r="D80" s="1181" t="n"/>
      <c r="E80" s="1159">
        <f>C80-(第6期!AI$5*D9+第6期!AJ$5*H9+第6期!AK$5*L9+第6期!AL$5*P9+第6期!AI$6*T9+第6期!AJ$6*X9+第6期!AK$6*AB9+第6期!AL$6*AF9+第6期!AI$7*D44+第6期!AJ$7*H44+第6期!AK$7*L44+第6期!AL$7*P44+第6期!AI$8*T44+第6期!AJ$8*X44+第6期!AK$8*AB44+第6期!AL$8*AF44)-(G80/2)</f>
        <v/>
      </c>
      <c r="F80" s="1181" t="n"/>
      <c r="G80" s="1160" t="n"/>
      <c r="H80" s="1180" t="n"/>
      <c r="I80" s="1181" t="n"/>
      <c r="J80" s="1159">
        <f>RANK(E80,E$74:F$93,0)</f>
        <v/>
      </c>
    </row>
    <row r="81">
      <c r="B81" s="1159">
        <f>B10</f>
        <v/>
      </c>
      <c r="C81" s="1159">
        <f>第6期!AP113</f>
        <v/>
      </c>
      <c r="D81" s="1181" t="n"/>
      <c r="E81" s="1159">
        <f>C81-(第6期!AI$5*D10+第6期!AJ$5*H10+第6期!AK$5*L10+第6期!AL$5*P10+第6期!AI$6*T10+第6期!AJ$6*X10+第6期!AK$6*AB10+第6期!AL$6*AF10+第6期!AI$7*D45+第6期!AJ$7*H45+第6期!AK$7*L45+第6期!AL$7*P45+第6期!AI$8*T45+第6期!AJ$8*X45+第6期!AK$8*AB45+第6期!AL$8*AF45)-(G81/2)</f>
        <v/>
      </c>
      <c r="F81" s="1181" t="n"/>
      <c r="G81" s="1160" t="n"/>
      <c r="H81" s="1180" t="n"/>
      <c r="I81" s="1181" t="n"/>
      <c r="J81" s="1159">
        <f>RANK(E81,E$74:F$93,0)</f>
        <v/>
      </c>
    </row>
    <row r="82">
      <c r="B82" s="1159">
        <f>B11</f>
        <v/>
      </c>
      <c r="C82" s="1159">
        <f>第6期!AP114</f>
        <v/>
      </c>
      <c r="D82" s="1181" t="n"/>
      <c r="E82" s="1159">
        <f>C82-(第6期!AI$5*D11+第6期!AJ$5*H11+第6期!AK$5*L11+第6期!AL$5*P11+第6期!AI$6*T11+第6期!AJ$6*X11+第6期!AK$6*AB11+第6期!AL$6*AF11+第6期!AI$7*D46+第6期!AJ$7*H46+第6期!AK$7*L46+第6期!AL$7*P46+第6期!AI$8*T46+第6期!AJ$8*X46+第6期!AK$8*AB46+第6期!AL$8*AF46)-(G82/2)</f>
        <v/>
      </c>
      <c r="F82" s="1181" t="n"/>
      <c r="G82" s="1160" t="n"/>
      <c r="H82" s="1180" t="n"/>
      <c r="I82" s="1181" t="n"/>
      <c r="J82" s="1159">
        <f>RANK(E82,E$74:F$93,0)</f>
        <v/>
      </c>
    </row>
    <row r="83">
      <c r="B83" s="1159">
        <f>B12</f>
        <v/>
      </c>
      <c r="C83" s="1159">
        <f>第6期!AP115</f>
        <v/>
      </c>
      <c r="D83" s="1181" t="n"/>
      <c r="E83" s="1159">
        <f>C83-(第6期!AI$5*D12+第6期!AJ$5*H12+第6期!AK$5*L12+第6期!AL$5*P12+第6期!AI$6*T12+第6期!AJ$6*X12+第6期!AK$6*AB12+第6期!AL$6*AF12+第6期!AI$7*D47+第6期!AJ$7*H47+第6期!AK$7*L47+第6期!AL$7*P47+第6期!AI$8*T47+第6期!AJ$8*X47+第6期!AK$8*AB47+第6期!AL$8*AF47)-(G83/2)</f>
        <v/>
      </c>
      <c r="F83" s="1181" t="n"/>
      <c r="G83" s="1160" t="n"/>
      <c r="H83" s="1180" t="n"/>
      <c r="I83" s="1181" t="n"/>
      <c r="J83" s="1159">
        <f>RANK(E83,E$74:F$93,0)</f>
        <v/>
      </c>
    </row>
    <row r="84">
      <c r="B84" s="1159">
        <f>B13</f>
        <v/>
      </c>
      <c r="C84" s="1159">
        <f>第6期!AP116</f>
        <v/>
      </c>
      <c r="D84" s="1181" t="n"/>
      <c r="E84" s="1159">
        <f>C84-(第6期!AI$5*D13+第6期!AJ$5*H13+第6期!AK$5*L13+第6期!AL$5*P13+第6期!AI$6*T13+第6期!AJ$6*X13+第6期!AK$6*AB13+第6期!AL$6*AF13+第6期!AI$7*D48+第6期!AJ$7*H48+第6期!AK$7*L48+第6期!AL$7*P48+第6期!AI$8*T48+第6期!AJ$8*X48+第6期!AK$8*AB48+第6期!AL$8*AF48)-(G84/2)</f>
        <v/>
      </c>
      <c r="F84" s="1181" t="n"/>
      <c r="G84" s="1160" t="n"/>
      <c r="H84" s="1180" t="n"/>
      <c r="I84" s="1181" t="n"/>
      <c r="J84" s="1159">
        <f>RANK(E84,E$74:F$93,0)</f>
        <v/>
      </c>
    </row>
    <row r="85">
      <c r="B85" s="1159">
        <f>B14</f>
        <v/>
      </c>
      <c r="C85" s="1159">
        <f>第6期!AP117</f>
        <v/>
      </c>
      <c r="D85" s="1181" t="n"/>
      <c r="E85" s="1159">
        <f>C85-(第6期!AI$5*D14+第6期!AJ$5*H14+第6期!AK$5*L14+第6期!AL$5*P14+第6期!AI$6*T14+第6期!AJ$6*X14+第6期!AK$6*AB14+第6期!AL$6*AF14+第6期!AI$7*D49+第6期!AJ$7*H49+第6期!AK$7*L49+第6期!AL$7*P49+第6期!AI$8*T49+第6期!AJ$8*X49+第6期!AK$8*AB49+第6期!AL$8*AF49)-(G85/2)</f>
        <v/>
      </c>
      <c r="F85" s="1181" t="n"/>
      <c r="G85" s="1160" t="n"/>
      <c r="H85" s="1180" t="n"/>
      <c r="I85" s="1181" t="n"/>
      <c r="J85" s="1159">
        <f>RANK(E85,E$74:F$93,0)</f>
        <v/>
      </c>
    </row>
    <row r="86">
      <c r="B86" s="1159">
        <f>B15</f>
        <v/>
      </c>
      <c r="C86" s="1159">
        <f>第6期!AP118</f>
        <v/>
      </c>
      <c r="D86" s="1181" t="n"/>
      <c r="E86" s="1159">
        <f>C86-(第6期!AI$5*D15+第6期!AJ$5*H15+第6期!AK$5*L15+第6期!AL$5*P15+第6期!AI$6*T15+第6期!AJ$6*X15+第6期!AK$6*AB15+第6期!AL$6*AF15+第6期!AI$7*D50+第6期!AJ$7*H50+第6期!AK$7*L50+第6期!AL$7*P50+第6期!AI$8*T50+第6期!AJ$8*X50+第6期!AK$8*AB50+第6期!AL$8*AF50)-(G86/2)</f>
        <v/>
      </c>
      <c r="F86" s="1181" t="n"/>
      <c r="G86" s="1160" t="n"/>
      <c r="H86" s="1180" t="n"/>
      <c r="I86" s="1181" t="n"/>
      <c r="J86" s="1159">
        <f>RANK(E86,E$74:F$93,0)</f>
        <v/>
      </c>
    </row>
    <row r="87">
      <c r="B87" s="1159">
        <f>B16</f>
        <v/>
      </c>
      <c r="C87" s="1159">
        <f>第6期!AP119</f>
        <v/>
      </c>
      <c r="D87" s="1181" t="n"/>
      <c r="E87" s="1159">
        <f>C87-(第6期!AI$5*D16+第6期!AJ$5*H16+第6期!AK$5*L16+第6期!AL$5*P16+第6期!AI$6*T16+第6期!AJ$6*X16+第6期!AK$6*AB16+第6期!AL$6*AF16+第6期!AI$7*D51+第6期!AJ$7*H51+第6期!AK$7*L51+第6期!AL$7*P51+第6期!AI$8*T51+第6期!AJ$8*X51+第6期!AK$8*AB51+第6期!AL$8*AF51)-(G87/2)</f>
        <v/>
      </c>
      <c r="F87" s="1181" t="n"/>
      <c r="G87" s="1160" t="n"/>
      <c r="H87" s="1180" t="n"/>
      <c r="I87" s="1181" t="n"/>
      <c r="J87" s="1159">
        <f>RANK(E87,E$74:F$93,0)</f>
        <v/>
      </c>
    </row>
    <row r="88">
      <c r="B88" s="1159">
        <f>B17</f>
        <v/>
      </c>
      <c r="C88" s="1159">
        <f>第6期!AP120</f>
        <v/>
      </c>
      <c r="D88" s="1181" t="n"/>
      <c r="E88" s="1159">
        <f>C88-(第6期!AI$5*D17+第6期!AJ$5*H17+第6期!AK$5*L17+第6期!AL$5*P17+第6期!AI$6*T17+第6期!AJ$6*X17+第6期!AK$6*AB17+第6期!AL$6*AF17+第6期!AI$7*D52+第6期!AJ$7*H52+第6期!AK$7*L52+第6期!AL$7*P52+第6期!AI$8*T52+第6期!AJ$8*X52+第6期!AK$8*AB52+第6期!AL$8*AF52)-(G88/2)</f>
        <v/>
      </c>
      <c r="F88" s="1181" t="n"/>
      <c r="G88" s="1160" t="n"/>
      <c r="H88" s="1180" t="n"/>
      <c r="I88" s="1181" t="n"/>
      <c r="J88" s="1159">
        <f>RANK(E88,E$74:F$93,0)</f>
        <v/>
      </c>
    </row>
    <row r="89">
      <c r="B89" s="1159">
        <f>B18</f>
        <v/>
      </c>
      <c r="C89" s="1159">
        <f>第6期!AP121</f>
        <v/>
      </c>
      <c r="D89" s="1181" t="n"/>
      <c r="E89" s="1159">
        <f>C89-(第6期!AI$5*D18+第6期!AJ$5*H18+第6期!AK$5*L18+第6期!AL$5*P18+第6期!AI$6*T18+第6期!AJ$6*X18+第6期!AK$6*AB18+第6期!AL$6*AF18+第6期!AI$7*D53+第6期!AJ$7*H53+第6期!AK$7*L53+第6期!AL$7*P53+第6期!AI$8*T53+第6期!AJ$8*X53+第6期!AK$8*AB53+第6期!AL$8*AF53)-(G89/2)</f>
        <v/>
      </c>
      <c r="F89" s="1181" t="n"/>
      <c r="G89" s="1160" t="n"/>
      <c r="H89" s="1180" t="n"/>
      <c r="I89" s="1181" t="n"/>
      <c r="J89" s="1159">
        <f>RANK(E89,E$74:F$93,0)</f>
        <v/>
      </c>
    </row>
    <row r="90">
      <c r="B90" s="1159">
        <f>B19</f>
        <v/>
      </c>
      <c r="C90" s="1159">
        <f>第6期!AP122</f>
        <v/>
      </c>
      <c r="D90" s="1181" t="n"/>
      <c r="E90" s="1159">
        <f>C90-(第6期!AI$5*D19+第6期!AJ$5*H19+第6期!AK$5*L19+第6期!AL$5*P19+第6期!AI$6*T19+第6期!AJ$6*X19+第6期!AK$6*AB19+第6期!AL$6*AF19+第6期!AI$7*D54+第6期!AJ$7*H54+第6期!AK$7*L54+第6期!AL$7*P54+第6期!AI$8*T54+第6期!AJ$8*X54+第6期!AK$8*AB54+第6期!AL$8*AF54)-(G90/2)</f>
        <v/>
      </c>
      <c r="F90" s="1181" t="n"/>
      <c r="G90" s="1160" t="n"/>
      <c r="H90" s="1180" t="n"/>
      <c r="I90" s="1181" t="n"/>
      <c r="J90" s="1159">
        <f>RANK(E90,E$74:F$93,0)</f>
        <v/>
      </c>
    </row>
    <row r="91">
      <c r="B91" s="1159">
        <f>B20</f>
        <v/>
      </c>
      <c r="C91" s="1159">
        <f>第6期!AP123</f>
        <v/>
      </c>
      <c r="D91" s="1181" t="n"/>
      <c r="E91" s="1159">
        <f>C91-(第6期!AI$5*D20+第6期!AJ$5*H20+第6期!AK$5*L20+第6期!AL$5*P20+第6期!AI$6*T20+第6期!AJ$6*X20+第6期!AK$6*AB20+第6期!AL$6*AF20+第6期!AI$7*D55+第6期!AJ$7*H55+第6期!AK$7*L55+第6期!AL$7*P55+第6期!AI$8*T55+第6期!AJ$8*X55+第6期!AK$8*AB55+第6期!AL$8*AF55)-(G91/2)</f>
        <v/>
      </c>
      <c r="F91" s="1181" t="n"/>
      <c r="G91" s="1160" t="n"/>
      <c r="H91" s="1180" t="n"/>
      <c r="I91" s="1181" t="n"/>
      <c r="J91" s="1159">
        <f>RANK(E91,E$74:F$93,0)</f>
        <v/>
      </c>
    </row>
    <row r="92">
      <c r="B92" s="1159">
        <f>B21</f>
        <v/>
      </c>
      <c r="C92" s="1159">
        <f>第6期!AP124</f>
        <v/>
      </c>
      <c r="D92" s="1181" t="n"/>
      <c r="E92" s="1159">
        <f>C92-(第6期!AI$5*D21+第6期!AJ$5*H21+第6期!AK$5*L21+第6期!AL$5*P21+第6期!AI$6*T21+第6期!AJ$6*X21+第6期!AK$6*AB21+第6期!AL$6*AF21+第6期!AI$7*D56+第6期!AJ$7*H56+第6期!AK$7*L56+第6期!AL$7*P56+第6期!AI$8*T56+第6期!AJ$8*X56+第6期!AK$8*AB56+第6期!AL$8*AF56)-(G92/2)</f>
        <v/>
      </c>
      <c r="F92" s="1181" t="n"/>
      <c r="G92" s="1160" t="n"/>
      <c r="H92" s="1180" t="n"/>
      <c r="I92" s="1181" t="n"/>
      <c r="J92" s="1159">
        <f>RANK(E92,E$74:F$93,0)</f>
        <v/>
      </c>
    </row>
    <row r="93">
      <c r="B93" s="1159">
        <f>B22</f>
        <v/>
      </c>
      <c r="C93" s="1159">
        <f>第6期!AP125</f>
        <v/>
      </c>
      <c r="D93" s="1181" t="n"/>
      <c r="E93" s="1159">
        <f>C93-(第6期!AI$5*D22+第6期!AJ$5*H22+第6期!AK$5*L22+第6期!AL$5*P22+第6期!AI$6*T22+第6期!AJ$6*X22+第6期!AK$6*AB22+第6期!AL$6*AF22+第6期!AI$7*D57+第6期!AJ$7*H57+第6期!AK$7*L57+第6期!AL$7*P57+第6期!AI$8*T57+第6期!AJ$8*X57+第6期!AK$8*AB57+第6期!AL$8*AF57)-(G93/2)</f>
        <v/>
      </c>
      <c r="F93" s="1181" t="n"/>
      <c r="G93" s="1160" t="n"/>
      <c r="H93" s="1180" t="n"/>
      <c r="I93" s="1181" t="n"/>
      <c r="J93" s="1159">
        <f>RANK(E93,E$74:F$93,0)</f>
        <v/>
      </c>
    </row>
  </sheetData>
  <mergeCells count="77">
    <mergeCell ref="C36:R36"/>
    <mergeCell ref="C89:D89"/>
    <mergeCell ref="G87:I87"/>
    <mergeCell ref="S36:AH36"/>
    <mergeCell ref="C79:D79"/>
    <mergeCell ref="E79:F79"/>
    <mergeCell ref="B23:B24"/>
    <mergeCell ref="E87:F87"/>
    <mergeCell ref="G89:I89"/>
    <mergeCell ref="G79:I79"/>
    <mergeCell ref="C93:D93"/>
    <mergeCell ref="G88:I88"/>
    <mergeCell ref="G90:I90"/>
    <mergeCell ref="C76:D76"/>
    <mergeCell ref="C71:D73"/>
    <mergeCell ref="E91:F91"/>
    <mergeCell ref="E85:F85"/>
    <mergeCell ref="B64:C64"/>
    <mergeCell ref="G71:I73"/>
    <mergeCell ref="E75:F75"/>
    <mergeCell ref="E93:F93"/>
    <mergeCell ref="C83:D83"/>
    <mergeCell ref="B27:B28"/>
    <mergeCell ref="C92:D92"/>
    <mergeCell ref="B25:C25"/>
    <mergeCell ref="G78:I78"/>
    <mergeCell ref="G92:I92"/>
    <mergeCell ref="B58:B59"/>
    <mergeCell ref="J71:J73"/>
    <mergeCell ref="G80:I80"/>
    <mergeCell ref="C90:D90"/>
    <mergeCell ref="B29:C29"/>
    <mergeCell ref="E90:F90"/>
    <mergeCell ref="G81:I81"/>
    <mergeCell ref="C91:D91"/>
    <mergeCell ref="C82:D82"/>
    <mergeCell ref="E76:F76"/>
    <mergeCell ref="G82:I82"/>
    <mergeCell ref="C77:D77"/>
    <mergeCell ref="C86:D86"/>
    <mergeCell ref="G93:I93"/>
    <mergeCell ref="E83:F83"/>
    <mergeCell ref="G74:I74"/>
    <mergeCell ref="E92:F92"/>
    <mergeCell ref="G83:I83"/>
    <mergeCell ref="C85:D85"/>
    <mergeCell ref="S1:AH1"/>
    <mergeCell ref="C84:D84"/>
    <mergeCell ref="C75:D75"/>
    <mergeCell ref="B60:C60"/>
    <mergeCell ref="E84:F84"/>
    <mergeCell ref="C80:D80"/>
    <mergeCell ref="E78:F78"/>
    <mergeCell ref="E77:F77"/>
    <mergeCell ref="G84:I84"/>
    <mergeCell ref="E86:F86"/>
    <mergeCell ref="E80:F80"/>
    <mergeCell ref="E89:F89"/>
    <mergeCell ref="G86:I86"/>
    <mergeCell ref="E81:F81"/>
    <mergeCell ref="B62:B63"/>
    <mergeCell ref="E71:F73"/>
    <mergeCell ref="C74:D74"/>
    <mergeCell ref="C88:D88"/>
    <mergeCell ref="E88:F88"/>
    <mergeCell ref="E82:F82"/>
    <mergeCell ref="E74:F74"/>
    <mergeCell ref="G76:I76"/>
    <mergeCell ref="G91:I91"/>
    <mergeCell ref="G85:I85"/>
    <mergeCell ref="G75:I75"/>
    <mergeCell ref="B71:B73"/>
    <mergeCell ref="C1:R1"/>
    <mergeCell ref="G77:I77"/>
    <mergeCell ref="C81:D81"/>
    <mergeCell ref="C78:D78"/>
    <mergeCell ref="C87:D87"/>
  </mergeCells>
  <pageMargins left="0.75" right="0.75" top="1" bottom="1" header="0.5" footer="0.5"/>
</worksheet>
</file>

<file path=xl/worksheets/sheet37.xml><?xml version="1.0" encoding="utf-8"?>
<worksheet xmlns="http://schemas.openxmlformats.org/spreadsheetml/2006/main">
  <sheetPr codeName="Sheet33">
    <tabColor rgb="FFEDEDFF"/>
    <outlinePr summaryBelow="1" summaryRight="1"/>
    <pageSetUpPr/>
  </sheetPr>
  <dimension ref="B1:AH93"/>
  <sheetViews>
    <sheetView zoomScale="85" zoomScaleNormal="85" workbookViewId="0">
      <selection activeCell="G71" sqref="G71:I73"/>
    </sheetView>
  </sheetViews>
  <sheetFormatPr baseColWidth="8" defaultColWidth="8.90625" defaultRowHeight="14"/>
  <cols>
    <col width="1.81640625" customWidth="1" style="1178" min="1" max="1"/>
    <col width="15.81640625" customWidth="1" style="1178" min="2" max="2"/>
    <col width="12.81640625" customWidth="1" style="1178" min="3" max="34"/>
    <col width="13.54296875" customWidth="1" style="1178" min="35" max="35"/>
    <col width="12.36328125" customWidth="1" style="1178" min="36" max="36"/>
    <col width="10.1796875" customWidth="1" style="1178" min="37" max="37"/>
  </cols>
  <sheetData>
    <row r="1">
      <c r="B1" s="60" t="n"/>
      <c r="C1" s="1161" t="inlineStr">
        <is>
          <t>产品1</t>
        </is>
      </c>
      <c r="D1" s="1180" t="n"/>
      <c r="E1" s="1180" t="n"/>
      <c r="F1" s="1180" t="n"/>
      <c r="G1" s="1180" t="n"/>
      <c r="H1" s="1180" t="n"/>
      <c r="I1" s="1180" t="n"/>
      <c r="J1" s="1180" t="n"/>
      <c r="K1" s="1180" t="n"/>
      <c r="L1" s="1180" t="n"/>
      <c r="M1" s="1180" t="n"/>
      <c r="N1" s="1180" t="n"/>
      <c r="O1" s="1180" t="n"/>
      <c r="P1" s="1180" t="n"/>
      <c r="Q1" s="1180" t="n"/>
      <c r="R1" s="1181" t="n"/>
      <c r="S1" s="1161" t="inlineStr">
        <is>
          <t>产品2</t>
        </is>
      </c>
      <c r="T1" s="1180" t="n"/>
      <c r="U1" s="1180" t="n"/>
      <c r="V1" s="1180" t="n"/>
      <c r="W1" s="1180" t="n"/>
      <c r="X1" s="1180" t="n"/>
      <c r="Y1" s="1180" t="n"/>
      <c r="Z1" s="1180" t="n"/>
      <c r="AA1" s="1180" t="n"/>
      <c r="AB1" s="1180" t="n"/>
      <c r="AC1" s="1180" t="n"/>
      <c r="AD1" s="1180" t="n"/>
      <c r="AE1" s="1180" t="n"/>
      <c r="AF1" s="1180" t="n"/>
      <c r="AG1" s="1180" t="n"/>
      <c r="AH1" s="1181" t="n"/>
    </row>
    <row r="2" ht="15" customHeight="1" s="1178">
      <c r="B2" s="62" t="inlineStr">
        <is>
          <t>队伍名称</t>
        </is>
      </c>
      <c r="C2" s="63" t="inlineStr">
        <is>
          <t>市场1</t>
        </is>
      </c>
      <c r="D2" s="63" t="inlineStr">
        <is>
          <t>需求</t>
        </is>
      </c>
      <c r="E2" s="1483" t="inlineStr">
        <is>
          <t>研发等级排名</t>
        </is>
      </c>
      <c r="F2" s="65" t="inlineStr">
        <is>
          <t>工资系数排名</t>
        </is>
      </c>
      <c r="G2" s="63" t="inlineStr">
        <is>
          <t>市场2</t>
        </is>
      </c>
      <c r="H2" s="63" t="inlineStr">
        <is>
          <t>需求</t>
        </is>
      </c>
      <c r="I2" s="1483" t="inlineStr">
        <is>
          <t>研发等级排名</t>
        </is>
      </c>
      <c r="J2" s="65" t="inlineStr">
        <is>
          <t>工资系数排名</t>
        </is>
      </c>
      <c r="K2" s="63" t="inlineStr">
        <is>
          <t>市场3</t>
        </is>
      </c>
      <c r="L2" s="63" t="inlineStr">
        <is>
          <t>需求</t>
        </is>
      </c>
      <c r="M2" s="1483" t="inlineStr">
        <is>
          <t>研发等级排名</t>
        </is>
      </c>
      <c r="N2" s="65" t="inlineStr">
        <is>
          <t>工资系数排名</t>
        </is>
      </c>
      <c r="O2" s="63" t="inlineStr">
        <is>
          <t>市场4</t>
        </is>
      </c>
      <c r="P2" s="63" t="inlineStr">
        <is>
          <t>需求</t>
        </is>
      </c>
      <c r="Q2" s="1483" t="inlineStr">
        <is>
          <t>研发等级排名</t>
        </is>
      </c>
      <c r="R2" s="65" t="inlineStr">
        <is>
          <t>工资系数排名</t>
        </is>
      </c>
      <c r="S2" s="63" t="inlineStr">
        <is>
          <t>市场1</t>
        </is>
      </c>
      <c r="T2" s="63" t="inlineStr">
        <is>
          <t>需求</t>
        </is>
      </c>
      <c r="U2" s="1483" t="inlineStr">
        <is>
          <t>研发等级排名</t>
        </is>
      </c>
      <c r="V2" s="65" t="inlineStr">
        <is>
          <t>工资系数排名</t>
        </is>
      </c>
      <c r="W2" s="63" t="inlineStr">
        <is>
          <t>市场2</t>
        </is>
      </c>
      <c r="X2" s="63" t="inlineStr">
        <is>
          <t>需求</t>
        </is>
      </c>
      <c r="Y2" s="1483" t="inlineStr">
        <is>
          <t>研发等级排名</t>
        </is>
      </c>
      <c r="Z2" s="65" t="inlineStr">
        <is>
          <t>工资系数排名</t>
        </is>
      </c>
      <c r="AA2" s="63" t="inlineStr">
        <is>
          <t>市场3</t>
        </is>
      </c>
      <c r="AB2" s="63" t="inlineStr">
        <is>
          <t>需求</t>
        </is>
      </c>
      <c r="AC2" s="1483" t="inlineStr">
        <is>
          <t>研发等级排名</t>
        </is>
      </c>
      <c r="AD2" s="65" t="inlineStr">
        <is>
          <t>工资系数排名</t>
        </is>
      </c>
      <c r="AE2" s="63" t="inlineStr">
        <is>
          <t>市场4</t>
        </is>
      </c>
      <c r="AF2" s="63" t="inlineStr">
        <is>
          <t>需求</t>
        </is>
      </c>
      <c r="AG2" s="1483" t="inlineStr">
        <is>
          <t>研发等级排名</t>
        </is>
      </c>
      <c r="AH2" s="65" t="inlineStr">
        <is>
          <t>工资系数排名</t>
        </is>
      </c>
    </row>
    <row r="3">
      <c r="B3" s="1161">
        <f>第7期!AN37</f>
        <v/>
      </c>
      <c r="C3" s="66">
        <f>第7期!AO37</f>
        <v/>
      </c>
      <c r="D3" s="67">
        <f>第7期!BG7</f>
        <v/>
      </c>
      <c r="E3" s="68">
        <f>VLOOKUP($B3,第7期!$AN$84:$AY$103,8,0)</f>
        <v/>
      </c>
      <c r="F3" s="68">
        <f>VLOOKUP($B3,第7期!$AN$84:$AY$103,7,0)</f>
        <v/>
      </c>
      <c r="G3" s="66">
        <f>第7期!AP37</f>
        <v/>
      </c>
      <c r="H3" s="67">
        <f>第7期!BH7</f>
        <v/>
      </c>
      <c r="I3" s="68">
        <f>VLOOKUP($B3,第7期!$AN$84:$AY$103,8,0)</f>
        <v/>
      </c>
      <c r="J3" s="68">
        <f>VLOOKUP($B3,第7期!$AN$84:$AY$103,7,0)</f>
        <v/>
      </c>
      <c r="K3" s="66">
        <f>第7期!AQ37</f>
        <v/>
      </c>
      <c r="L3" s="67">
        <f>第7期!BI7</f>
        <v/>
      </c>
      <c r="M3" s="68">
        <f>VLOOKUP($B3,第7期!$AN$84:$AY$103,8,0)</f>
        <v/>
      </c>
      <c r="N3" s="68">
        <f>VLOOKUP($B3,第7期!$AN$84:$AY$103,7,0)</f>
        <v/>
      </c>
      <c r="O3" s="66">
        <f>第7期!AR37</f>
        <v/>
      </c>
      <c r="P3" s="67">
        <f>第7期!BJ7</f>
        <v/>
      </c>
      <c r="Q3" s="68">
        <f>VLOOKUP($B3,第7期!$AN$84:$AY$103,8,0)</f>
        <v/>
      </c>
      <c r="R3" s="68">
        <f>VLOOKUP($B3,第7期!$AN$84:$AY$103,7,0)</f>
        <v/>
      </c>
      <c r="S3" s="66">
        <f>第7期!AS37</f>
        <v/>
      </c>
      <c r="T3" s="67">
        <f>第7期!BK7</f>
        <v/>
      </c>
      <c r="U3" s="68">
        <f>VLOOKUP($B3,第7期!$AN$84:$AY$103,8,0)</f>
        <v/>
      </c>
      <c r="V3" s="68">
        <f>VLOOKUP($B3,第7期!$AN$84:$AY$103,7,0)</f>
        <v/>
      </c>
      <c r="W3" s="66">
        <f>第7期!AT37</f>
        <v/>
      </c>
      <c r="X3" s="67">
        <f>第7期!BL7</f>
        <v/>
      </c>
      <c r="Y3" s="68">
        <f>VLOOKUP($B3,第7期!$AN$84:$AY$103,8,0)</f>
        <v/>
      </c>
      <c r="Z3" s="68">
        <f>VLOOKUP($B3,第7期!$AN$84:$AY$103,7,0)</f>
        <v/>
      </c>
      <c r="AA3" s="66">
        <f>第7期!AU37</f>
        <v/>
      </c>
      <c r="AB3" s="67">
        <f>第7期!BM7</f>
        <v/>
      </c>
      <c r="AC3" s="68">
        <f>VLOOKUP($B3,第7期!$AN$84:$AY$103,8,0)</f>
        <v/>
      </c>
      <c r="AD3" s="68">
        <f>VLOOKUP($B3,第7期!$AN$84:$AY$103,7,0)</f>
        <v/>
      </c>
      <c r="AE3" s="66">
        <f>第7期!AV37</f>
        <v/>
      </c>
      <c r="AF3" s="67">
        <f>第7期!BN7</f>
        <v/>
      </c>
      <c r="AG3" s="68">
        <f>VLOOKUP($B3,第7期!$AN$84:$AY$103,8,0)</f>
        <v/>
      </c>
      <c r="AH3" s="68">
        <f>VLOOKUP($B3,第7期!$AN$84:$AY$103,7,0)</f>
        <v/>
      </c>
    </row>
    <row r="4">
      <c r="B4" s="1161">
        <f>第7期!AN38</f>
        <v/>
      </c>
      <c r="C4" s="66">
        <f>第7期!AO38</f>
        <v/>
      </c>
      <c r="D4" s="67">
        <f>第7期!BG8</f>
        <v/>
      </c>
      <c r="E4" s="68">
        <f>VLOOKUP($B4,第7期!$AN$84:$AY$103,8,0)</f>
        <v/>
      </c>
      <c r="F4" s="68">
        <f>VLOOKUP($B4,第7期!$AN$84:$AY$103,7,0)</f>
        <v/>
      </c>
      <c r="G4" s="66">
        <f>第7期!AP38</f>
        <v/>
      </c>
      <c r="H4" s="67">
        <f>第7期!BH8</f>
        <v/>
      </c>
      <c r="I4" s="68">
        <f>VLOOKUP($B4,第7期!$AN$84:$AY$103,8,0)</f>
        <v/>
      </c>
      <c r="J4" s="68">
        <f>VLOOKUP($B4,第7期!$AN$84:$AY$103,7,0)</f>
        <v/>
      </c>
      <c r="K4" s="66">
        <f>第7期!AQ38</f>
        <v/>
      </c>
      <c r="L4" s="67">
        <f>第7期!BI8</f>
        <v/>
      </c>
      <c r="M4" s="68">
        <f>VLOOKUP($B4,第7期!$AN$84:$AY$103,8,0)</f>
        <v/>
      </c>
      <c r="N4" s="68">
        <f>VLOOKUP($B4,第7期!$AN$84:$AY$103,7,0)</f>
        <v/>
      </c>
      <c r="O4" s="66">
        <f>第7期!AR38</f>
        <v/>
      </c>
      <c r="P4" s="67">
        <f>第7期!BJ8</f>
        <v/>
      </c>
      <c r="Q4" s="68">
        <f>VLOOKUP($B4,第7期!$AN$84:$AY$103,8,0)</f>
        <v/>
      </c>
      <c r="R4" s="68">
        <f>VLOOKUP($B4,第7期!$AN$84:$AY$103,7,0)</f>
        <v/>
      </c>
      <c r="S4" s="66">
        <f>第7期!AS38</f>
        <v/>
      </c>
      <c r="T4" s="67">
        <f>第7期!BK8</f>
        <v/>
      </c>
      <c r="U4" s="68">
        <f>VLOOKUP($B4,第7期!$AN$84:$AY$103,8,0)</f>
        <v/>
      </c>
      <c r="V4" s="68">
        <f>VLOOKUP($B4,第7期!$AN$84:$AY$103,7,0)</f>
        <v/>
      </c>
      <c r="W4" s="66">
        <f>第7期!AT38</f>
        <v/>
      </c>
      <c r="X4" s="67">
        <f>第7期!BL8</f>
        <v/>
      </c>
      <c r="Y4" s="68">
        <f>VLOOKUP($B4,第7期!$AN$84:$AY$103,8,0)</f>
        <v/>
      </c>
      <c r="Z4" s="68">
        <f>VLOOKUP($B4,第7期!$AN$84:$AY$103,7,0)</f>
        <v/>
      </c>
      <c r="AA4" s="66">
        <f>第7期!AU38</f>
        <v/>
      </c>
      <c r="AB4" s="67">
        <f>第7期!BM8</f>
        <v/>
      </c>
      <c r="AC4" s="68">
        <f>VLOOKUP($B4,第7期!$AN$84:$AY$103,8,0)</f>
        <v/>
      </c>
      <c r="AD4" s="68">
        <f>VLOOKUP($B4,第7期!$AN$84:$AY$103,7,0)</f>
        <v/>
      </c>
      <c r="AE4" s="66">
        <f>第7期!AV38</f>
        <v/>
      </c>
      <c r="AF4" s="67">
        <f>第7期!BN8</f>
        <v/>
      </c>
      <c r="AG4" s="68">
        <f>VLOOKUP($B4,第7期!$AN$84:$AY$103,8,0)</f>
        <v/>
      </c>
      <c r="AH4" s="68">
        <f>VLOOKUP($B4,第7期!$AN$84:$AY$103,7,0)</f>
        <v/>
      </c>
    </row>
    <row r="5">
      <c r="B5" s="1161">
        <f>第7期!AN39</f>
        <v/>
      </c>
      <c r="C5" s="66">
        <f>第7期!AO39</f>
        <v/>
      </c>
      <c r="D5" s="67">
        <f>第7期!BG9</f>
        <v/>
      </c>
      <c r="E5" s="68">
        <f>VLOOKUP($B5,第7期!$AN$84:$AY$103,8,0)</f>
        <v/>
      </c>
      <c r="F5" s="68">
        <f>VLOOKUP($B5,第7期!$AN$84:$AY$103,7,0)</f>
        <v/>
      </c>
      <c r="G5" s="66">
        <f>第7期!AP39</f>
        <v/>
      </c>
      <c r="H5" s="67">
        <f>第7期!BH9</f>
        <v/>
      </c>
      <c r="I5" s="68">
        <f>VLOOKUP($B5,第7期!$AN$84:$AY$103,8,0)</f>
        <v/>
      </c>
      <c r="J5" s="68">
        <f>VLOOKUP($B5,第7期!$AN$84:$AY$103,7,0)</f>
        <v/>
      </c>
      <c r="K5" s="66">
        <f>第7期!AQ39</f>
        <v/>
      </c>
      <c r="L5" s="67">
        <f>第7期!BI9</f>
        <v/>
      </c>
      <c r="M5" s="68">
        <f>VLOOKUP($B5,第7期!$AN$84:$AY$103,8,0)</f>
        <v/>
      </c>
      <c r="N5" s="68">
        <f>VLOOKUP($B5,第7期!$AN$84:$AY$103,7,0)</f>
        <v/>
      </c>
      <c r="O5" s="66">
        <f>第7期!AR39</f>
        <v/>
      </c>
      <c r="P5" s="67">
        <f>第7期!BJ9</f>
        <v/>
      </c>
      <c r="Q5" s="68">
        <f>VLOOKUP($B5,第7期!$AN$84:$AY$103,8,0)</f>
        <v/>
      </c>
      <c r="R5" s="68">
        <f>VLOOKUP($B5,第7期!$AN$84:$AY$103,7,0)</f>
        <v/>
      </c>
      <c r="S5" s="66">
        <f>第7期!AS39</f>
        <v/>
      </c>
      <c r="T5" s="67">
        <f>第7期!BK9</f>
        <v/>
      </c>
      <c r="U5" s="68">
        <f>VLOOKUP($B5,第7期!$AN$84:$AY$103,8,0)</f>
        <v/>
      </c>
      <c r="V5" s="68">
        <f>VLOOKUP($B5,第7期!$AN$84:$AY$103,7,0)</f>
        <v/>
      </c>
      <c r="W5" s="66">
        <f>第7期!AT39</f>
        <v/>
      </c>
      <c r="X5" s="67">
        <f>第7期!BL9</f>
        <v/>
      </c>
      <c r="Y5" s="68">
        <f>VLOOKUP($B5,第7期!$AN$84:$AY$103,8,0)</f>
        <v/>
      </c>
      <c r="Z5" s="68">
        <f>VLOOKUP($B5,第7期!$AN$84:$AY$103,7,0)</f>
        <v/>
      </c>
      <c r="AA5" s="66">
        <f>第7期!AU39</f>
        <v/>
      </c>
      <c r="AB5" s="67">
        <f>第7期!BM9</f>
        <v/>
      </c>
      <c r="AC5" s="68">
        <f>VLOOKUP($B5,第7期!$AN$84:$AY$103,8,0)</f>
        <v/>
      </c>
      <c r="AD5" s="68">
        <f>VLOOKUP($B5,第7期!$AN$84:$AY$103,7,0)</f>
        <v/>
      </c>
      <c r="AE5" s="66">
        <f>第7期!AV39</f>
        <v/>
      </c>
      <c r="AF5" s="67">
        <f>第7期!BN9</f>
        <v/>
      </c>
      <c r="AG5" s="68">
        <f>VLOOKUP($B5,第7期!$AN$84:$AY$103,8,0)</f>
        <v/>
      </c>
      <c r="AH5" s="68">
        <f>VLOOKUP($B5,第7期!$AN$84:$AY$103,7,0)</f>
        <v/>
      </c>
    </row>
    <row r="6">
      <c r="B6" s="1161">
        <f>第7期!AN40</f>
        <v/>
      </c>
      <c r="C6" s="66">
        <f>第7期!AO40</f>
        <v/>
      </c>
      <c r="D6" s="67">
        <f>第7期!BG10</f>
        <v/>
      </c>
      <c r="E6" s="68">
        <f>VLOOKUP($B6,第7期!$AN$84:$AY$103,8,0)</f>
        <v/>
      </c>
      <c r="F6" s="68">
        <f>VLOOKUP($B6,第7期!$AN$84:$AY$103,7,0)</f>
        <v/>
      </c>
      <c r="G6" s="66">
        <f>第7期!AP40</f>
        <v/>
      </c>
      <c r="H6" s="67">
        <f>第7期!BH10</f>
        <v/>
      </c>
      <c r="I6" s="68">
        <f>VLOOKUP($B6,第7期!$AN$84:$AY$103,8,0)</f>
        <v/>
      </c>
      <c r="J6" s="68">
        <f>VLOOKUP($B6,第7期!$AN$84:$AY$103,7,0)</f>
        <v/>
      </c>
      <c r="K6" s="66">
        <f>第7期!AQ40</f>
        <v/>
      </c>
      <c r="L6" s="67">
        <f>第7期!BI10</f>
        <v/>
      </c>
      <c r="M6" s="68">
        <f>VLOOKUP($B6,第7期!$AN$84:$AY$103,8,0)</f>
        <v/>
      </c>
      <c r="N6" s="68">
        <f>VLOOKUP($B6,第7期!$AN$84:$AY$103,7,0)</f>
        <v/>
      </c>
      <c r="O6" s="66">
        <f>第7期!AR40</f>
        <v/>
      </c>
      <c r="P6" s="67">
        <f>第7期!BJ10</f>
        <v/>
      </c>
      <c r="Q6" s="68">
        <f>VLOOKUP($B6,第7期!$AN$84:$AY$103,8,0)</f>
        <v/>
      </c>
      <c r="R6" s="68">
        <f>VLOOKUP($B6,第7期!$AN$84:$AY$103,7,0)</f>
        <v/>
      </c>
      <c r="S6" s="66">
        <f>第7期!AS40</f>
        <v/>
      </c>
      <c r="T6" s="67">
        <f>第7期!BK10</f>
        <v/>
      </c>
      <c r="U6" s="68">
        <f>VLOOKUP($B6,第7期!$AN$84:$AY$103,8,0)</f>
        <v/>
      </c>
      <c r="V6" s="68">
        <f>VLOOKUP($B6,第7期!$AN$84:$AY$103,7,0)</f>
        <v/>
      </c>
      <c r="W6" s="66">
        <f>第7期!AT40</f>
        <v/>
      </c>
      <c r="X6" s="67">
        <f>第7期!BL10</f>
        <v/>
      </c>
      <c r="Y6" s="68">
        <f>VLOOKUP($B6,第7期!$AN$84:$AY$103,8,0)</f>
        <v/>
      </c>
      <c r="Z6" s="68">
        <f>VLOOKUP($B6,第7期!$AN$84:$AY$103,7,0)</f>
        <v/>
      </c>
      <c r="AA6" s="66">
        <f>第7期!AU40</f>
        <v/>
      </c>
      <c r="AB6" s="67">
        <f>第7期!BM10</f>
        <v/>
      </c>
      <c r="AC6" s="68">
        <f>VLOOKUP($B6,第7期!$AN$84:$AY$103,8,0)</f>
        <v/>
      </c>
      <c r="AD6" s="68">
        <f>VLOOKUP($B6,第7期!$AN$84:$AY$103,7,0)</f>
        <v/>
      </c>
      <c r="AE6" s="66">
        <f>第7期!AV40</f>
        <v/>
      </c>
      <c r="AF6" s="67">
        <f>第7期!BN10</f>
        <v/>
      </c>
      <c r="AG6" s="68">
        <f>VLOOKUP($B6,第7期!$AN$84:$AY$103,8,0)</f>
        <v/>
      </c>
      <c r="AH6" s="68">
        <f>VLOOKUP($B6,第7期!$AN$84:$AY$103,7,0)</f>
        <v/>
      </c>
    </row>
    <row r="7">
      <c r="B7" s="1161">
        <f>第7期!AN41</f>
        <v/>
      </c>
      <c r="C7" s="66">
        <f>第7期!AO41</f>
        <v/>
      </c>
      <c r="D7" s="67">
        <f>第7期!BG11</f>
        <v/>
      </c>
      <c r="E7" s="68">
        <f>VLOOKUP($B7,第7期!$AN$84:$AY$103,8,0)</f>
        <v/>
      </c>
      <c r="F7" s="68">
        <f>VLOOKUP($B7,第7期!$AN$84:$AY$103,7,0)</f>
        <v/>
      </c>
      <c r="G7" s="66">
        <f>第7期!AP41</f>
        <v/>
      </c>
      <c r="H7" s="67">
        <f>第7期!BH11</f>
        <v/>
      </c>
      <c r="I7" s="68">
        <f>VLOOKUP($B7,第7期!$AN$84:$AY$103,8,0)</f>
        <v/>
      </c>
      <c r="J7" s="68">
        <f>VLOOKUP($B7,第7期!$AN$84:$AY$103,7,0)</f>
        <v/>
      </c>
      <c r="K7" s="66">
        <f>第7期!AQ41</f>
        <v/>
      </c>
      <c r="L7" s="67">
        <f>第7期!BI11</f>
        <v/>
      </c>
      <c r="M7" s="68">
        <f>VLOOKUP($B7,第7期!$AN$84:$AY$103,8,0)</f>
        <v/>
      </c>
      <c r="N7" s="68">
        <f>VLOOKUP($B7,第7期!$AN$84:$AY$103,7,0)</f>
        <v/>
      </c>
      <c r="O7" s="66">
        <f>第7期!AR41</f>
        <v/>
      </c>
      <c r="P7" s="67">
        <f>第7期!BJ11</f>
        <v/>
      </c>
      <c r="Q7" s="68">
        <f>VLOOKUP($B7,第7期!$AN$84:$AY$103,8,0)</f>
        <v/>
      </c>
      <c r="R7" s="68">
        <f>VLOOKUP($B7,第7期!$AN$84:$AY$103,7,0)</f>
        <v/>
      </c>
      <c r="S7" s="66">
        <f>第7期!AS41</f>
        <v/>
      </c>
      <c r="T7" s="67">
        <f>第7期!BK11</f>
        <v/>
      </c>
      <c r="U7" s="68">
        <f>VLOOKUP($B7,第7期!$AN$84:$AY$103,8,0)</f>
        <v/>
      </c>
      <c r="V7" s="68">
        <f>VLOOKUP($B7,第7期!$AN$84:$AY$103,7,0)</f>
        <v/>
      </c>
      <c r="W7" s="66">
        <f>第7期!AT41</f>
        <v/>
      </c>
      <c r="X7" s="67">
        <f>第7期!BL11</f>
        <v/>
      </c>
      <c r="Y7" s="68">
        <f>VLOOKUP($B7,第7期!$AN$84:$AY$103,8,0)</f>
        <v/>
      </c>
      <c r="Z7" s="68">
        <f>VLOOKUP($B7,第7期!$AN$84:$AY$103,7,0)</f>
        <v/>
      </c>
      <c r="AA7" s="66">
        <f>第7期!AU41</f>
        <v/>
      </c>
      <c r="AB7" s="67">
        <f>第7期!BM11</f>
        <v/>
      </c>
      <c r="AC7" s="68">
        <f>VLOOKUP($B7,第7期!$AN$84:$AY$103,8,0)</f>
        <v/>
      </c>
      <c r="AD7" s="68">
        <f>VLOOKUP($B7,第7期!$AN$84:$AY$103,7,0)</f>
        <v/>
      </c>
      <c r="AE7" s="66">
        <f>第7期!AV41</f>
        <v/>
      </c>
      <c r="AF7" s="67">
        <f>第7期!BN11</f>
        <v/>
      </c>
      <c r="AG7" s="68">
        <f>VLOOKUP($B7,第7期!$AN$84:$AY$103,8,0)</f>
        <v/>
      </c>
      <c r="AH7" s="68">
        <f>VLOOKUP($B7,第7期!$AN$84:$AY$103,7,0)</f>
        <v/>
      </c>
    </row>
    <row r="8">
      <c r="B8" s="1161">
        <f>第7期!AN42</f>
        <v/>
      </c>
      <c r="C8" s="66">
        <f>第7期!AO42</f>
        <v/>
      </c>
      <c r="D8" s="67">
        <f>第7期!BG12</f>
        <v/>
      </c>
      <c r="E8" s="68">
        <f>VLOOKUP($B8,第7期!$AN$84:$AY$103,8,0)</f>
        <v/>
      </c>
      <c r="F8" s="68">
        <f>VLOOKUP($B8,第7期!$AN$84:$AY$103,7,0)</f>
        <v/>
      </c>
      <c r="G8" s="66">
        <f>第7期!AP42</f>
        <v/>
      </c>
      <c r="H8" s="67">
        <f>第7期!BH12</f>
        <v/>
      </c>
      <c r="I8" s="68">
        <f>VLOOKUP($B8,第7期!$AN$84:$AY$103,8,0)</f>
        <v/>
      </c>
      <c r="J8" s="68">
        <f>VLOOKUP($B8,第7期!$AN$84:$AY$103,7,0)</f>
        <v/>
      </c>
      <c r="K8" s="66">
        <f>第7期!AQ42</f>
        <v/>
      </c>
      <c r="L8" s="67">
        <f>第7期!BI12</f>
        <v/>
      </c>
      <c r="M8" s="68">
        <f>VLOOKUP($B8,第7期!$AN$84:$AY$103,8,0)</f>
        <v/>
      </c>
      <c r="N8" s="68">
        <f>VLOOKUP($B8,第7期!$AN$84:$AY$103,7,0)</f>
        <v/>
      </c>
      <c r="O8" s="66">
        <f>第7期!AR42</f>
        <v/>
      </c>
      <c r="P8" s="67">
        <f>第7期!BJ12</f>
        <v/>
      </c>
      <c r="Q8" s="68">
        <f>VLOOKUP($B8,第7期!$AN$84:$AY$103,8,0)</f>
        <v/>
      </c>
      <c r="R8" s="68">
        <f>VLOOKUP($B8,第7期!$AN$84:$AY$103,7,0)</f>
        <v/>
      </c>
      <c r="S8" s="66">
        <f>第7期!AS42</f>
        <v/>
      </c>
      <c r="T8" s="67">
        <f>第7期!BK12</f>
        <v/>
      </c>
      <c r="U8" s="68">
        <f>VLOOKUP($B8,第7期!$AN$84:$AY$103,8,0)</f>
        <v/>
      </c>
      <c r="V8" s="68">
        <f>VLOOKUP($B8,第7期!$AN$84:$AY$103,7,0)</f>
        <v/>
      </c>
      <c r="W8" s="66">
        <f>第7期!AT42</f>
        <v/>
      </c>
      <c r="X8" s="67">
        <f>第7期!BL12</f>
        <v/>
      </c>
      <c r="Y8" s="68">
        <f>VLOOKUP($B8,第7期!$AN$84:$AY$103,8,0)</f>
        <v/>
      </c>
      <c r="Z8" s="68">
        <f>VLOOKUP($B8,第7期!$AN$84:$AY$103,7,0)</f>
        <v/>
      </c>
      <c r="AA8" s="66">
        <f>第7期!AU42</f>
        <v/>
      </c>
      <c r="AB8" s="67">
        <f>第7期!BM12</f>
        <v/>
      </c>
      <c r="AC8" s="68">
        <f>VLOOKUP($B8,第7期!$AN$84:$AY$103,8,0)</f>
        <v/>
      </c>
      <c r="AD8" s="68">
        <f>VLOOKUP($B8,第7期!$AN$84:$AY$103,7,0)</f>
        <v/>
      </c>
      <c r="AE8" s="66">
        <f>第7期!AV42</f>
        <v/>
      </c>
      <c r="AF8" s="67">
        <f>第7期!BN12</f>
        <v/>
      </c>
      <c r="AG8" s="68">
        <f>VLOOKUP($B8,第7期!$AN$84:$AY$103,8,0)</f>
        <v/>
      </c>
      <c r="AH8" s="68">
        <f>VLOOKUP($B8,第7期!$AN$84:$AY$103,7,0)</f>
        <v/>
      </c>
    </row>
    <row r="9">
      <c r="B9" s="1161">
        <f>第7期!AN43</f>
        <v/>
      </c>
      <c r="C9" s="66">
        <f>第7期!AO43</f>
        <v/>
      </c>
      <c r="D9" s="67">
        <f>第7期!BG13</f>
        <v/>
      </c>
      <c r="E9" s="68">
        <f>VLOOKUP($B9,第7期!$AN$84:$AY$103,8,0)</f>
        <v/>
      </c>
      <c r="F9" s="68">
        <f>VLOOKUP($B9,第7期!$AN$84:$AY$103,7,0)</f>
        <v/>
      </c>
      <c r="G9" s="66">
        <f>第7期!AP43</f>
        <v/>
      </c>
      <c r="H9" s="67">
        <f>第7期!BH13</f>
        <v/>
      </c>
      <c r="I9" s="68">
        <f>VLOOKUP($B9,第7期!$AN$84:$AY$103,8,0)</f>
        <v/>
      </c>
      <c r="J9" s="68">
        <f>VLOOKUP($B9,第7期!$AN$84:$AY$103,7,0)</f>
        <v/>
      </c>
      <c r="K9" s="66">
        <f>第7期!AQ43</f>
        <v/>
      </c>
      <c r="L9" s="67">
        <f>第7期!BI13</f>
        <v/>
      </c>
      <c r="M9" s="68">
        <f>VLOOKUP($B9,第7期!$AN$84:$AY$103,8,0)</f>
        <v/>
      </c>
      <c r="N9" s="68">
        <f>VLOOKUP($B9,第7期!$AN$84:$AY$103,7,0)</f>
        <v/>
      </c>
      <c r="O9" s="66">
        <f>第7期!AR43</f>
        <v/>
      </c>
      <c r="P9" s="67">
        <f>第7期!BJ13</f>
        <v/>
      </c>
      <c r="Q9" s="68">
        <f>VLOOKUP($B9,第7期!$AN$84:$AY$103,8,0)</f>
        <v/>
      </c>
      <c r="R9" s="68">
        <f>VLOOKUP($B9,第7期!$AN$84:$AY$103,7,0)</f>
        <v/>
      </c>
      <c r="S9" s="66">
        <f>第7期!AS43</f>
        <v/>
      </c>
      <c r="T9" s="67">
        <f>第7期!BK13</f>
        <v/>
      </c>
      <c r="U9" s="68">
        <f>VLOOKUP($B9,第7期!$AN$84:$AY$103,8,0)</f>
        <v/>
      </c>
      <c r="V9" s="68">
        <f>VLOOKUP($B9,第7期!$AN$84:$AY$103,7,0)</f>
        <v/>
      </c>
      <c r="W9" s="66">
        <f>第7期!AT43</f>
        <v/>
      </c>
      <c r="X9" s="67">
        <f>第7期!BL13</f>
        <v/>
      </c>
      <c r="Y9" s="68">
        <f>VLOOKUP($B9,第7期!$AN$84:$AY$103,8,0)</f>
        <v/>
      </c>
      <c r="Z9" s="68">
        <f>VLOOKUP($B9,第7期!$AN$84:$AY$103,7,0)</f>
        <v/>
      </c>
      <c r="AA9" s="66">
        <f>第7期!AU43</f>
        <v/>
      </c>
      <c r="AB9" s="67">
        <f>第7期!BM13</f>
        <v/>
      </c>
      <c r="AC9" s="68">
        <f>VLOOKUP($B9,第7期!$AN$84:$AY$103,8,0)</f>
        <v/>
      </c>
      <c r="AD9" s="68">
        <f>VLOOKUP($B9,第7期!$AN$84:$AY$103,7,0)</f>
        <v/>
      </c>
      <c r="AE9" s="66">
        <f>第7期!AV43</f>
        <v/>
      </c>
      <c r="AF9" s="67">
        <f>第7期!BN13</f>
        <v/>
      </c>
      <c r="AG9" s="68">
        <f>VLOOKUP($B9,第7期!$AN$84:$AY$103,8,0)</f>
        <v/>
      </c>
      <c r="AH9" s="68">
        <f>VLOOKUP($B9,第7期!$AN$84:$AY$103,7,0)</f>
        <v/>
      </c>
    </row>
    <row r="10">
      <c r="B10" s="1161">
        <f>第7期!AN44</f>
        <v/>
      </c>
      <c r="C10" s="66">
        <f>第7期!AO44</f>
        <v/>
      </c>
      <c r="D10" s="67">
        <f>第7期!BG14</f>
        <v/>
      </c>
      <c r="E10" s="68">
        <f>VLOOKUP($B10,第7期!$AN$84:$AY$103,8,0)</f>
        <v/>
      </c>
      <c r="F10" s="68">
        <f>VLOOKUP($B10,第7期!$AN$84:$AY$103,7,0)</f>
        <v/>
      </c>
      <c r="G10" s="66">
        <f>第7期!AP44</f>
        <v/>
      </c>
      <c r="H10" s="67">
        <f>第7期!BH14</f>
        <v/>
      </c>
      <c r="I10" s="68">
        <f>VLOOKUP($B10,第7期!$AN$84:$AY$103,8,0)</f>
        <v/>
      </c>
      <c r="J10" s="68">
        <f>VLOOKUP($B10,第7期!$AN$84:$AY$103,7,0)</f>
        <v/>
      </c>
      <c r="K10" s="66">
        <f>第7期!AQ44</f>
        <v/>
      </c>
      <c r="L10" s="67">
        <f>第7期!BI14</f>
        <v/>
      </c>
      <c r="M10" s="68">
        <f>VLOOKUP($B10,第7期!$AN$84:$AY$103,8,0)</f>
        <v/>
      </c>
      <c r="N10" s="68">
        <f>VLOOKUP($B10,第7期!$AN$84:$AY$103,7,0)</f>
        <v/>
      </c>
      <c r="O10" s="66">
        <f>第7期!AR44</f>
        <v/>
      </c>
      <c r="P10" s="67">
        <f>第7期!BJ14</f>
        <v/>
      </c>
      <c r="Q10" s="68">
        <f>VLOOKUP($B10,第7期!$AN$84:$AY$103,8,0)</f>
        <v/>
      </c>
      <c r="R10" s="68">
        <f>VLOOKUP($B10,第7期!$AN$84:$AY$103,7,0)</f>
        <v/>
      </c>
      <c r="S10" s="66">
        <f>第7期!AS44</f>
        <v/>
      </c>
      <c r="T10" s="67">
        <f>第7期!BK14</f>
        <v/>
      </c>
      <c r="U10" s="68">
        <f>VLOOKUP($B10,第7期!$AN$84:$AY$103,8,0)</f>
        <v/>
      </c>
      <c r="V10" s="68">
        <f>VLOOKUP($B10,第7期!$AN$84:$AY$103,7,0)</f>
        <v/>
      </c>
      <c r="W10" s="66">
        <f>第7期!AT44</f>
        <v/>
      </c>
      <c r="X10" s="67">
        <f>第7期!BL14</f>
        <v/>
      </c>
      <c r="Y10" s="68">
        <f>VLOOKUP($B10,第7期!$AN$84:$AY$103,8,0)</f>
        <v/>
      </c>
      <c r="Z10" s="68">
        <f>VLOOKUP($B10,第7期!$AN$84:$AY$103,7,0)</f>
        <v/>
      </c>
      <c r="AA10" s="66">
        <f>第7期!AU44</f>
        <v/>
      </c>
      <c r="AB10" s="67">
        <f>第7期!BM14</f>
        <v/>
      </c>
      <c r="AC10" s="68">
        <f>VLOOKUP($B10,第7期!$AN$84:$AY$103,8,0)</f>
        <v/>
      </c>
      <c r="AD10" s="68">
        <f>VLOOKUP($B10,第7期!$AN$84:$AY$103,7,0)</f>
        <v/>
      </c>
      <c r="AE10" s="66">
        <f>第7期!AV44</f>
        <v/>
      </c>
      <c r="AF10" s="67">
        <f>第7期!BN14</f>
        <v/>
      </c>
      <c r="AG10" s="68">
        <f>VLOOKUP($B10,第7期!$AN$84:$AY$103,8,0)</f>
        <v/>
      </c>
      <c r="AH10" s="68">
        <f>VLOOKUP($B10,第7期!$AN$84:$AY$103,7,0)</f>
        <v/>
      </c>
    </row>
    <row r="11">
      <c r="B11" s="1161">
        <f>第7期!AN45</f>
        <v/>
      </c>
      <c r="C11" s="66">
        <f>第7期!AO45</f>
        <v/>
      </c>
      <c r="D11" s="67">
        <f>第7期!BG15</f>
        <v/>
      </c>
      <c r="E11" s="68">
        <f>VLOOKUP($B11,第7期!$AN$84:$AY$103,8,0)</f>
        <v/>
      </c>
      <c r="F11" s="68">
        <f>VLOOKUP($B11,第7期!$AN$84:$AY$103,7,0)</f>
        <v/>
      </c>
      <c r="G11" s="66">
        <f>第7期!AP45</f>
        <v/>
      </c>
      <c r="H11" s="67">
        <f>第7期!BH15</f>
        <v/>
      </c>
      <c r="I11" s="68">
        <f>VLOOKUP($B11,第7期!$AN$84:$AY$103,8,0)</f>
        <v/>
      </c>
      <c r="J11" s="68">
        <f>VLOOKUP($B11,第7期!$AN$84:$AY$103,7,0)</f>
        <v/>
      </c>
      <c r="K11" s="66">
        <f>第7期!AQ45</f>
        <v/>
      </c>
      <c r="L11" s="67">
        <f>第7期!BI15</f>
        <v/>
      </c>
      <c r="M11" s="68">
        <f>VLOOKUP($B11,第7期!$AN$84:$AY$103,8,0)</f>
        <v/>
      </c>
      <c r="N11" s="68">
        <f>VLOOKUP($B11,第7期!$AN$84:$AY$103,7,0)</f>
        <v/>
      </c>
      <c r="O11" s="66">
        <f>第7期!AR45</f>
        <v/>
      </c>
      <c r="P11" s="67">
        <f>第7期!BJ15</f>
        <v/>
      </c>
      <c r="Q11" s="68">
        <f>VLOOKUP($B11,第7期!$AN$84:$AY$103,8,0)</f>
        <v/>
      </c>
      <c r="R11" s="68">
        <f>VLOOKUP($B11,第7期!$AN$84:$AY$103,7,0)</f>
        <v/>
      </c>
      <c r="S11" s="66">
        <f>第7期!AS45</f>
        <v/>
      </c>
      <c r="T11" s="67">
        <f>第7期!BK15</f>
        <v/>
      </c>
      <c r="U11" s="68">
        <f>VLOOKUP($B11,第7期!$AN$84:$AY$103,8,0)</f>
        <v/>
      </c>
      <c r="V11" s="68">
        <f>VLOOKUP($B11,第7期!$AN$84:$AY$103,7,0)</f>
        <v/>
      </c>
      <c r="W11" s="66">
        <f>第7期!AT45</f>
        <v/>
      </c>
      <c r="X11" s="67">
        <f>第7期!BL15</f>
        <v/>
      </c>
      <c r="Y11" s="68">
        <f>VLOOKUP($B11,第7期!$AN$84:$AY$103,8,0)</f>
        <v/>
      </c>
      <c r="Z11" s="68">
        <f>VLOOKUP($B11,第7期!$AN$84:$AY$103,7,0)</f>
        <v/>
      </c>
      <c r="AA11" s="66">
        <f>第7期!AU45</f>
        <v/>
      </c>
      <c r="AB11" s="67">
        <f>第7期!BM15</f>
        <v/>
      </c>
      <c r="AC11" s="68">
        <f>VLOOKUP($B11,第7期!$AN$84:$AY$103,8,0)</f>
        <v/>
      </c>
      <c r="AD11" s="68">
        <f>VLOOKUP($B11,第7期!$AN$84:$AY$103,7,0)</f>
        <v/>
      </c>
      <c r="AE11" s="66">
        <f>第7期!AV45</f>
        <v/>
      </c>
      <c r="AF11" s="67">
        <f>第7期!BN15</f>
        <v/>
      </c>
      <c r="AG11" s="68">
        <f>VLOOKUP($B11,第7期!$AN$84:$AY$103,8,0)</f>
        <v/>
      </c>
      <c r="AH11" s="68">
        <f>VLOOKUP($B11,第7期!$AN$84:$AY$103,7,0)</f>
        <v/>
      </c>
    </row>
    <row r="12">
      <c r="B12" s="1161">
        <f>第7期!AN46</f>
        <v/>
      </c>
      <c r="C12" s="66">
        <f>第7期!AO46</f>
        <v/>
      </c>
      <c r="D12" s="67">
        <f>第7期!BG16</f>
        <v/>
      </c>
      <c r="E12" s="68">
        <f>VLOOKUP($B12,第7期!$AN$84:$AY$103,8,0)</f>
        <v/>
      </c>
      <c r="F12" s="68">
        <f>VLOOKUP($B12,第7期!$AN$84:$AY$103,7,0)</f>
        <v/>
      </c>
      <c r="G12" s="66">
        <f>第7期!AP46</f>
        <v/>
      </c>
      <c r="H12" s="67">
        <f>第7期!BH16</f>
        <v/>
      </c>
      <c r="I12" s="68">
        <f>VLOOKUP($B12,第7期!$AN$84:$AY$103,8,0)</f>
        <v/>
      </c>
      <c r="J12" s="68">
        <f>VLOOKUP($B12,第7期!$AN$84:$AY$103,7,0)</f>
        <v/>
      </c>
      <c r="K12" s="66">
        <f>第7期!AQ46</f>
        <v/>
      </c>
      <c r="L12" s="67">
        <f>第7期!BI16</f>
        <v/>
      </c>
      <c r="M12" s="68">
        <f>VLOOKUP($B12,第7期!$AN$84:$AY$103,8,0)</f>
        <v/>
      </c>
      <c r="N12" s="68">
        <f>VLOOKUP($B12,第7期!$AN$84:$AY$103,7,0)</f>
        <v/>
      </c>
      <c r="O12" s="66">
        <f>第7期!AR46</f>
        <v/>
      </c>
      <c r="P12" s="67">
        <f>第7期!BJ16</f>
        <v/>
      </c>
      <c r="Q12" s="68">
        <f>VLOOKUP($B12,第7期!$AN$84:$AY$103,8,0)</f>
        <v/>
      </c>
      <c r="R12" s="68">
        <f>VLOOKUP($B12,第7期!$AN$84:$AY$103,7,0)</f>
        <v/>
      </c>
      <c r="S12" s="66">
        <f>第7期!AS46</f>
        <v/>
      </c>
      <c r="T12" s="67">
        <f>第7期!BK16</f>
        <v/>
      </c>
      <c r="U12" s="68">
        <f>VLOOKUP($B12,第7期!$AN$84:$AY$103,8,0)</f>
        <v/>
      </c>
      <c r="V12" s="68">
        <f>VLOOKUP($B12,第7期!$AN$84:$AY$103,7,0)</f>
        <v/>
      </c>
      <c r="W12" s="66">
        <f>第7期!AT46</f>
        <v/>
      </c>
      <c r="X12" s="67">
        <f>第7期!BL16</f>
        <v/>
      </c>
      <c r="Y12" s="68">
        <f>VLOOKUP($B12,第7期!$AN$84:$AY$103,8,0)</f>
        <v/>
      </c>
      <c r="Z12" s="68">
        <f>VLOOKUP($B12,第7期!$AN$84:$AY$103,7,0)</f>
        <v/>
      </c>
      <c r="AA12" s="66">
        <f>第7期!AU46</f>
        <v/>
      </c>
      <c r="AB12" s="67">
        <f>第7期!BM16</f>
        <v/>
      </c>
      <c r="AC12" s="68">
        <f>VLOOKUP($B12,第7期!$AN$84:$AY$103,8,0)</f>
        <v/>
      </c>
      <c r="AD12" s="68">
        <f>VLOOKUP($B12,第7期!$AN$84:$AY$103,7,0)</f>
        <v/>
      </c>
      <c r="AE12" s="66">
        <f>第7期!AV46</f>
        <v/>
      </c>
      <c r="AF12" s="67">
        <f>第7期!BN16</f>
        <v/>
      </c>
      <c r="AG12" s="68">
        <f>VLOOKUP($B12,第7期!$AN$84:$AY$103,8,0)</f>
        <v/>
      </c>
      <c r="AH12" s="68">
        <f>VLOOKUP($B12,第7期!$AN$84:$AY$103,7,0)</f>
        <v/>
      </c>
    </row>
    <row r="13">
      <c r="B13" s="1161">
        <f>第7期!AN47</f>
        <v/>
      </c>
      <c r="C13" s="66">
        <f>第7期!AO47</f>
        <v/>
      </c>
      <c r="D13" s="67">
        <f>第7期!BG17</f>
        <v/>
      </c>
      <c r="E13" s="68">
        <f>VLOOKUP($B13,第7期!$AN$84:$AY$103,8,0)</f>
        <v/>
      </c>
      <c r="F13" s="68">
        <f>VLOOKUP($B13,第7期!$AN$84:$AY$103,7,0)</f>
        <v/>
      </c>
      <c r="G13" s="66">
        <f>第7期!AP47</f>
        <v/>
      </c>
      <c r="H13" s="67">
        <f>第7期!BH17</f>
        <v/>
      </c>
      <c r="I13" s="68">
        <f>VLOOKUP($B13,第7期!$AN$84:$AY$103,8,0)</f>
        <v/>
      </c>
      <c r="J13" s="68">
        <f>VLOOKUP($B13,第7期!$AN$84:$AY$103,7,0)</f>
        <v/>
      </c>
      <c r="K13" s="66">
        <f>第7期!AQ47</f>
        <v/>
      </c>
      <c r="L13" s="67">
        <f>第7期!BI17</f>
        <v/>
      </c>
      <c r="M13" s="68">
        <f>VLOOKUP($B13,第7期!$AN$84:$AY$103,8,0)</f>
        <v/>
      </c>
      <c r="N13" s="68">
        <f>VLOOKUP($B13,第7期!$AN$84:$AY$103,7,0)</f>
        <v/>
      </c>
      <c r="O13" s="66">
        <f>第7期!AR47</f>
        <v/>
      </c>
      <c r="P13" s="67">
        <f>第7期!BJ17</f>
        <v/>
      </c>
      <c r="Q13" s="68">
        <f>VLOOKUP($B13,第7期!$AN$84:$AY$103,8,0)</f>
        <v/>
      </c>
      <c r="R13" s="68">
        <f>VLOOKUP($B13,第7期!$AN$84:$AY$103,7,0)</f>
        <v/>
      </c>
      <c r="S13" s="66">
        <f>第7期!AS47</f>
        <v/>
      </c>
      <c r="T13" s="67">
        <f>第7期!BK17</f>
        <v/>
      </c>
      <c r="U13" s="68">
        <f>VLOOKUP($B13,第7期!$AN$84:$AY$103,8,0)</f>
        <v/>
      </c>
      <c r="V13" s="68">
        <f>VLOOKUP($B13,第7期!$AN$84:$AY$103,7,0)</f>
        <v/>
      </c>
      <c r="W13" s="66">
        <f>第7期!AT47</f>
        <v/>
      </c>
      <c r="X13" s="67">
        <f>第7期!BL17</f>
        <v/>
      </c>
      <c r="Y13" s="68">
        <f>VLOOKUP($B13,第7期!$AN$84:$AY$103,8,0)</f>
        <v/>
      </c>
      <c r="Z13" s="68">
        <f>VLOOKUP($B13,第7期!$AN$84:$AY$103,7,0)</f>
        <v/>
      </c>
      <c r="AA13" s="66">
        <f>第7期!AU47</f>
        <v/>
      </c>
      <c r="AB13" s="67">
        <f>第7期!BM17</f>
        <v/>
      </c>
      <c r="AC13" s="68">
        <f>VLOOKUP($B13,第7期!$AN$84:$AY$103,8,0)</f>
        <v/>
      </c>
      <c r="AD13" s="68">
        <f>VLOOKUP($B13,第7期!$AN$84:$AY$103,7,0)</f>
        <v/>
      </c>
      <c r="AE13" s="66">
        <f>第7期!AV47</f>
        <v/>
      </c>
      <c r="AF13" s="67">
        <f>第7期!BN17</f>
        <v/>
      </c>
      <c r="AG13" s="68">
        <f>VLOOKUP($B13,第7期!$AN$84:$AY$103,8,0)</f>
        <v/>
      </c>
      <c r="AH13" s="68">
        <f>VLOOKUP($B13,第7期!$AN$84:$AY$103,7,0)</f>
        <v/>
      </c>
    </row>
    <row r="14">
      <c r="B14" s="1161">
        <f>第7期!AN48</f>
        <v/>
      </c>
      <c r="C14" s="66">
        <f>第7期!AO48</f>
        <v/>
      </c>
      <c r="D14" s="67">
        <f>第7期!BG18</f>
        <v/>
      </c>
      <c r="E14" s="68">
        <f>VLOOKUP($B14,第7期!$AN$84:$AY$103,8,0)</f>
        <v/>
      </c>
      <c r="F14" s="68">
        <f>VLOOKUP($B14,第7期!$AN$84:$AY$103,7,0)</f>
        <v/>
      </c>
      <c r="G14" s="66">
        <f>第7期!AP48</f>
        <v/>
      </c>
      <c r="H14" s="67">
        <f>第7期!BH18</f>
        <v/>
      </c>
      <c r="I14" s="68">
        <f>VLOOKUP($B14,第7期!$AN$84:$AY$103,8,0)</f>
        <v/>
      </c>
      <c r="J14" s="68">
        <f>VLOOKUP($B14,第7期!$AN$84:$AY$103,7,0)</f>
        <v/>
      </c>
      <c r="K14" s="66">
        <f>第7期!AQ48</f>
        <v/>
      </c>
      <c r="L14" s="67">
        <f>第7期!BI18</f>
        <v/>
      </c>
      <c r="M14" s="68">
        <f>VLOOKUP($B14,第7期!$AN$84:$AY$103,8,0)</f>
        <v/>
      </c>
      <c r="N14" s="68">
        <f>VLOOKUP($B14,第7期!$AN$84:$AY$103,7,0)</f>
        <v/>
      </c>
      <c r="O14" s="66">
        <f>第7期!AR48</f>
        <v/>
      </c>
      <c r="P14" s="67">
        <f>第7期!BJ18</f>
        <v/>
      </c>
      <c r="Q14" s="68">
        <f>VLOOKUP($B14,第7期!$AN$84:$AY$103,8,0)</f>
        <v/>
      </c>
      <c r="R14" s="68">
        <f>VLOOKUP($B14,第7期!$AN$84:$AY$103,7,0)</f>
        <v/>
      </c>
      <c r="S14" s="66">
        <f>第7期!AS48</f>
        <v/>
      </c>
      <c r="T14" s="67">
        <f>第7期!BK18</f>
        <v/>
      </c>
      <c r="U14" s="68">
        <f>VLOOKUP($B14,第7期!$AN$84:$AY$103,8,0)</f>
        <v/>
      </c>
      <c r="V14" s="68">
        <f>VLOOKUP($B14,第7期!$AN$84:$AY$103,7,0)</f>
        <v/>
      </c>
      <c r="W14" s="66">
        <f>第7期!AT48</f>
        <v/>
      </c>
      <c r="X14" s="67">
        <f>第7期!BL18</f>
        <v/>
      </c>
      <c r="Y14" s="68">
        <f>VLOOKUP($B14,第7期!$AN$84:$AY$103,8,0)</f>
        <v/>
      </c>
      <c r="Z14" s="68">
        <f>VLOOKUP($B14,第7期!$AN$84:$AY$103,7,0)</f>
        <v/>
      </c>
      <c r="AA14" s="66">
        <f>第7期!AU48</f>
        <v/>
      </c>
      <c r="AB14" s="67">
        <f>第7期!BM18</f>
        <v/>
      </c>
      <c r="AC14" s="68">
        <f>VLOOKUP($B14,第7期!$AN$84:$AY$103,8,0)</f>
        <v/>
      </c>
      <c r="AD14" s="68">
        <f>VLOOKUP($B14,第7期!$AN$84:$AY$103,7,0)</f>
        <v/>
      </c>
      <c r="AE14" s="66">
        <f>第7期!AV48</f>
        <v/>
      </c>
      <c r="AF14" s="67">
        <f>第7期!BN18</f>
        <v/>
      </c>
      <c r="AG14" s="68">
        <f>VLOOKUP($B14,第7期!$AN$84:$AY$103,8,0)</f>
        <v/>
      </c>
      <c r="AH14" s="68">
        <f>VLOOKUP($B14,第7期!$AN$84:$AY$103,7,0)</f>
        <v/>
      </c>
    </row>
    <row r="15">
      <c r="B15" s="1161">
        <f>第7期!AN49</f>
        <v/>
      </c>
      <c r="C15" s="66">
        <f>第7期!AO49</f>
        <v/>
      </c>
      <c r="D15" s="67">
        <f>第7期!BG19</f>
        <v/>
      </c>
      <c r="E15" s="68">
        <f>VLOOKUP($B15,第7期!$AN$84:$AY$103,8,0)</f>
        <v/>
      </c>
      <c r="F15" s="68">
        <f>VLOOKUP($B15,第7期!$AN$84:$AY$103,7,0)</f>
        <v/>
      </c>
      <c r="G15" s="66">
        <f>第7期!AP49</f>
        <v/>
      </c>
      <c r="H15" s="67">
        <f>第7期!BH19</f>
        <v/>
      </c>
      <c r="I15" s="68">
        <f>VLOOKUP($B15,第7期!$AN$84:$AY$103,8,0)</f>
        <v/>
      </c>
      <c r="J15" s="68">
        <f>VLOOKUP($B15,第7期!$AN$84:$AY$103,7,0)</f>
        <v/>
      </c>
      <c r="K15" s="66">
        <f>第7期!AQ49</f>
        <v/>
      </c>
      <c r="L15" s="67">
        <f>第7期!BI19</f>
        <v/>
      </c>
      <c r="M15" s="68">
        <f>VLOOKUP($B15,第7期!$AN$84:$AY$103,8,0)</f>
        <v/>
      </c>
      <c r="N15" s="68">
        <f>VLOOKUP($B15,第7期!$AN$84:$AY$103,7,0)</f>
        <v/>
      </c>
      <c r="O15" s="66">
        <f>第7期!AR49</f>
        <v/>
      </c>
      <c r="P15" s="67">
        <f>第7期!BJ19</f>
        <v/>
      </c>
      <c r="Q15" s="68">
        <f>VLOOKUP($B15,第7期!$AN$84:$AY$103,8,0)</f>
        <v/>
      </c>
      <c r="R15" s="68">
        <f>VLOOKUP($B15,第7期!$AN$84:$AY$103,7,0)</f>
        <v/>
      </c>
      <c r="S15" s="66">
        <f>第7期!AS49</f>
        <v/>
      </c>
      <c r="T15" s="67">
        <f>第7期!BK19</f>
        <v/>
      </c>
      <c r="U15" s="68">
        <f>VLOOKUP($B15,第7期!$AN$84:$AY$103,8,0)</f>
        <v/>
      </c>
      <c r="V15" s="68">
        <f>VLOOKUP($B15,第7期!$AN$84:$AY$103,7,0)</f>
        <v/>
      </c>
      <c r="W15" s="66">
        <f>第7期!AT49</f>
        <v/>
      </c>
      <c r="X15" s="67">
        <f>第7期!BL19</f>
        <v/>
      </c>
      <c r="Y15" s="68">
        <f>VLOOKUP($B15,第7期!$AN$84:$AY$103,8,0)</f>
        <v/>
      </c>
      <c r="Z15" s="68">
        <f>VLOOKUP($B15,第7期!$AN$84:$AY$103,7,0)</f>
        <v/>
      </c>
      <c r="AA15" s="66">
        <f>第7期!AU49</f>
        <v/>
      </c>
      <c r="AB15" s="67">
        <f>第7期!BM19</f>
        <v/>
      </c>
      <c r="AC15" s="68">
        <f>VLOOKUP($B15,第7期!$AN$84:$AY$103,8,0)</f>
        <v/>
      </c>
      <c r="AD15" s="68">
        <f>VLOOKUP($B15,第7期!$AN$84:$AY$103,7,0)</f>
        <v/>
      </c>
      <c r="AE15" s="66">
        <f>第7期!AV49</f>
        <v/>
      </c>
      <c r="AF15" s="67">
        <f>第7期!BN19</f>
        <v/>
      </c>
      <c r="AG15" s="68">
        <f>VLOOKUP($B15,第7期!$AN$84:$AY$103,8,0)</f>
        <v/>
      </c>
      <c r="AH15" s="68">
        <f>VLOOKUP($B15,第7期!$AN$84:$AY$103,7,0)</f>
        <v/>
      </c>
    </row>
    <row r="16">
      <c r="B16" s="1161">
        <f>第7期!AN50</f>
        <v/>
      </c>
      <c r="C16" s="66">
        <f>第7期!AO50</f>
        <v/>
      </c>
      <c r="D16" s="67">
        <f>第7期!BG20</f>
        <v/>
      </c>
      <c r="E16" s="68">
        <f>VLOOKUP($B16,第7期!$AN$84:$AY$103,8,0)</f>
        <v/>
      </c>
      <c r="F16" s="68">
        <f>VLOOKUP($B16,第7期!$AN$84:$AY$103,7,0)</f>
        <v/>
      </c>
      <c r="G16" s="66">
        <f>第7期!AP50</f>
        <v/>
      </c>
      <c r="H16" s="67">
        <f>第7期!BH20</f>
        <v/>
      </c>
      <c r="I16" s="68">
        <f>VLOOKUP($B16,第7期!$AN$84:$AY$103,8,0)</f>
        <v/>
      </c>
      <c r="J16" s="68">
        <f>VLOOKUP($B16,第7期!$AN$84:$AY$103,7,0)</f>
        <v/>
      </c>
      <c r="K16" s="66">
        <f>第7期!AQ50</f>
        <v/>
      </c>
      <c r="L16" s="67">
        <f>第7期!BI20</f>
        <v/>
      </c>
      <c r="M16" s="68">
        <f>VLOOKUP($B16,第7期!$AN$84:$AY$103,8,0)</f>
        <v/>
      </c>
      <c r="N16" s="68">
        <f>VLOOKUP($B16,第7期!$AN$84:$AY$103,7,0)</f>
        <v/>
      </c>
      <c r="O16" s="66">
        <f>第7期!AR50</f>
        <v/>
      </c>
      <c r="P16" s="67">
        <f>第7期!BJ20</f>
        <v/>
      </c>
      <c r="Q16" s="68">
        <f>VLOOKUP($B16,第7期!$AN$84:$AY$103,8,0)</f>
        <v/>
      </c>
      <c r="R16" s="68">
        <f>VLOOKUP($B16,第7期!$AN$84:$AY$103,7,0)</f>
        <v/>
      </c>
      <c r="S16" s="66">
        <f>第7期!AS50</f>
        <v/>
      </c>
      <c r="T16" s="67">
        <f>第7期!BK20</f>
        <v/>
      </c>
      <c r="U16" s="68">
        <f>VLOOKUP($B16,第7期!$AN$84:$AY$103,8,0)</f>
        <v/>
      </c>
      <c r="V16" s="68">
        <f>VLOOKUP($B16,第7期!$AN$84:$AY$103,7,0)</f>
        <v/>
      </c>
      <c r="W16" s="66">
        <f>第7期!AT50</f>
        <v/>
      </c>
      <c r="X16" s="67">
        <f>第7期!BL20</f>
        <v/>
      </c>
      <c r="Y16" s="68">
        <f>VLOOKUP($B16,第7期!$AN$84:$AY$103,8,0)</f>
        <v/>
      </c>
      <c r="Z16" s="68">
        <f>VLOOKUP($B16,第7期!$AN$84:$AY$103,7,0)</f>
        <v/>
      </c>
      <c r="AA16" s="66">
        <f>第7期!AU50</f>
        <v/>
      </c>
      <c r="AB16" s="67">
        <f>第7期!BM20</f>
        <v/>
      </c>
      <c r="AC16" s="68">
        <f>VLOOKUP($B16,第7期!$AN$84:$AY$103,8,0)</f>
        <v/>
      </c>
      <c r="AD16" s="68">
        <f>VLOOKUP($B16,第7期!$AN$84:$AY$103,7,0)</f>
        <v/>
      </c>
      <c r="AE16" s="66">
        <f>第7期!AV50</f>
        <v/>
      </c>
      <c r="AF16" s="67">
        <f>第7期!BN20</f>
        <v/>
      </c>
      <c r="AG16" s="68">
        <f>VLOOKUP($B16,第7期!$AN$84:$AY$103,8,0)</f>
        <v/>
      </c>
      <c r="AH16" s="68">
        <f>VLOOKUP($B16,第7期!$AN$84:$AY$103,7,0)</f>
        <v/>
      </c>
    </row>
    <row r="17">
      <c r="B17" s="1161">
        <f>第7期!AN51</f>
        <v/>
      </c>
      <c r="C17" s="66">
        <f>第7期!AO51</f>
        <v/>
      </c>
      <c r="D17" s="67">
        <f>第7期!BG21</f>
        <v/>
      </c>
      <c r="E17" s="68">
        <f>VLOOKUP($B17,第7期!$AN$84:$AY$103,8,0)</f>
        <v/>
      </c>
      <c r="F17" s="68">
        <f>VLOOKUP($B17,第7期!$AN$84:$AY$103,7,0)</f>
        <v/>
      </c>
      <c r="G17" s="66">
        <f>第7期!AP51</f>
        <v/>
      </c>
      <c r="H17" s="67">
        <f>第7期!BH21</f>
        <v/>
      </c>
      <c r="I17" s="68">
        <f>VLOOKUP($B17,第7期!$AN$84:$AY$103,8,0)</f>
        <v/>
      </c>
      <c r="J17" s="68">
        <f>VLOOKUP($B17,第7期!$AN$84:$AY$103,7,0)</f>
        <v/>
      </c>
      <c r="K17" s="66">
        <f>第7期!AQ51</f>
        <v/>
      </c>
      <c r="L17" s="67">
        <f>第7期!BI21</f>
        <v/>
      </c>
      <c r="M17" s="68">
        <f>VLOOKUP($B17,第7期!$AN$84:$AY$103,8,0)</f>
        <v/>
      </c>
      <c r="N17" s="68">
        <f>VLOOKUP($B17,第7期!$AN$84:$AY$103,7,0)</f>
        <v/>
      </c>
      <c r="O17" s="66">
        <f>第7期!AR51</f>
        <v/>
      </c>
      <c r="P17" s="67">
        <f>第7期!BJ21</f>
        <v/>
      </c>
      <c r="Q17" s="68">
        <f>VLOOKUP($B17,第7期!$AN$84:$AY$103,8,0)</f>
        <v/>
      </c>
      <c r="R17" s="68">
        <f>VLOOKUP($B17,第7期!$AN$84:$AY$103,7,0)</f>
        <v/>
      </c>
      <c r="S17" s="66">
        <f>第7期!AS51</f>
        <v/>
      </c>
      <c r="T17" s="67">
        <f>第7期!BK21</f>
        <v/>
      </c>
      <c r="U17" s="68">
        <f>VLOOKUP($B17,第7期!$AN$84:$AY$103,8,0)</f>
        <v/>
      </c>
      <c r="V17" s="68">
        <f>VLOOKUP($B17,第7期!$AN$84:$AY$103,7,0)</f>
        <v/>
      </c>
      <c r="W17" s="66">
        <f>第7期!AT51</f>
        <v/>
      </c>
      <c r="X17" s="67">
        <f>第7期!BL21</f>
        <v/>
      </c>
      <c r="Y17" s="68">
        <f>VLOOKUP($B17,第7期!$AN$84:$AY$103,8,0)</f>
        <v/>
      </c>
      <c r="Z17" s="68">
        <f>VLOOKUP($B17,第7期!$AN$84:$AY$103,7,0)</f>
        <v/>
      </c>
      <c r="AA17" s="66">
        <f>第7期!AU51</f>
        <v/>
      </c>
      <c r="AB17" s="67">
        <f>第7期!BM21</f>
        <v/>
      </c>
      <c r="AC17" s="68">
        <f>VLOOKUP($B17,第7期!$AN$84:$AY$103,8,0)</f>
        <v/>
      </c>
      <c r="AD17" s="68">
        <f>VLOOKUP($B17,第7期!$AN$84:$AY$103,7,0)</f>
        <v/>
      </c>
      <c r="AE17" s="66">
        <f>第7期!AV51</f>
        <v/>
      </c>
      <c r="AF17" s="67">
        <f>第7期!BN21</f>
        <v/>
      </c>
      <c r="AG17" s="68">
        <f>VLOOKUP($B17,第7期!$AN$84:$AY$103,8,0)</f>
        <v/>
      </c>
      <c r="AH17" s="68">
        <f>VLOOKUP($B17,第7期!$AN$84:$AY$103,7,0)</f>
        <v/>
      </c>
    </row>
    <row r="18">
      <c r="B18" s="1161">
        <f>第7期!AN52</f>
        <v/>
      </c>
      <c r="C18" s="66">
        <f>第7期!AO52</f>
        <v/>
      </c>
      <c r="D18" s="67">
        <f>第7期!BG22</f>
        <v/>
      </c>
      <c r="E18" s="68">
        <f>VLOOKUP($B18,第7期!$AN$84:$AY$103,8,0)</f>
        <v/>
      </c>
      <c r="F18" s="68">
        <f>VLOOKUP($B18,第7期!$AN$84:$AY$103,7,0)</f>
        <v/>
      </c>
      <c r="G18" s="66">
        <f>第7期!AP52</f>
        <v/>
      </c>
      <c r="H18" s="67">
        <f>第7期!BH22</f>
        <v/>
      </c>
      <c r="I18" s="68">
        <f>VLOOKUP($B18,第7期!$AN$84:$AY$103,8,0)</f>
        <v/>
      </c>
      <c r="J18" s="68">
        <f>VLOOKUP($B18,第7期!$AN$84:$AY$103,7,0)</f>
        <v/>
      </c>
      <c r="K18" s="66">
        <f>第7期!AQ52</f>
        <v/>
      </c>
      <c r="L18" s="67">
        <f>第7期!BI22</f>
        <v/>
      </c>
      <c r="M18" s="68">
        <f>VLOOKUP($B18,第7期!$AN$84:$AY$103,8,0)</f>
        <v/>
      </c>
      <c r="N18" s="68">
        <f>VLOOKUP($B18,第7期!$AN$84:$AY$103,7,0)</f>
        <v/>
      </c>
      <c r="O18" s="66">
        <f>第7期!AR52</f>
        <v/>
      </c>
      <c r="P18" s="67">
        <f>第7期!BJ22</f>
        <v/>
      </c>
      <c r="Q18" s="68">
        <f>VLOOKUP($B18,第7期!$AN$84:$AY$103,8,0)</f>
        <v/>
      </c>
      <c r="R18" s="68">
        <f>VLOOKUP($B18,第7期!$AN$84:$AY$103,7,0)</f>
        <v/>
      </c>
      <c r="S18" s="66">
        <f>第7期!AS52</f>
        <v/>
      </c>
      <c r="T18" s="67">
        <f>第7期!BK22</f>
        <v/>
      </c>
      <c r="U18" s="68">
        <f>VLOOKUP($B18,第7期!$AN$84:$AY$103,8,0)</f>
        <v/>
      </c>
      <c r="V18" s="68">
        <f>VLOOKUP($B18,第7期!$AN$84:$AY$103,7,0)</f>
        <v/>
      </c>
      <c r="W18" s="66">
        <f>第7期!AT52</f>
        <v/>
      </c>
      <c r="X18" s="67">
        <f>第7期!BL22</f>
        <v/>
      </c>
      <c r="Y18" s="68">
        <f>VLOOKUP($B18,第7期!$AN$84:$AY$103,8,0)</f>
        <v/>
      </c>
      <c r="Z18" s="68">
        <f>VLOOKUP($B18,第7期!$AN$84:$AY$103,7,0)</f>
        <v/>
      </c>
      <c r="AA18" s="66">
        <f>第7期!AU52</f>
        <v/>
      </c>
      <c r="AB18" s="67">
        <f>第7期!BM22</f>
        <v/>
      </c>
      <c r="AC18" s="68">
        <f>VLOOKUP($B18,第7期!$AN$84:$AY$103,8,0)</f>
        <v/>
      </c>
      <c r="AD18" s="68">
        <f>VLOOKUP($B18,第7期!$AN$84:$AY$103,7,0)</f>
        <v/>
      </c>
      <c r="AE18" s="66">
        <f>第7期!AV52</f>
        <v/>
      </c>
      <c r="AF18" s="67">
        <f>第7期!BN22</f>
        <v/>
      </c>
      <c r="AG18" s="68">
        <f>VLOOKUP($B18,第7期!$AN$84:$AY$103,8,0)</f>
        <v/>
      </c>
      <c r="AH18" s="68">
        <f>VLOOKUP($B18,第7期!$AN$84:$AY$103,7,0)</f>
        <v/>
      </c>
    </row>
    <row r="19">
      <c r="B19" s="1161">
        <f>第7期!AN53</f>
        <v/>
      </c>
      <c r="C19" s="66">
        <f>第7期!AO53</f>
        <v/>
      </c>
      <c r="D19" s="67">
        <f>第7期!BG23</f>
        <v/>
      </c>
      <c r="E19" s="68">
        <f>VLOOKUP($B19,第7期!$AN$84:$AY$103,8,0)</f>
        <v/>
      </c>
      <c r="F19" s="68">
        <f>VLOOKUP($B19,第7期!$AN$84:$AY$103,7,0)</f>
        <v/>
      </c>
      <c r="G19" s="66">
        <f>第7期!AP53</f>
        <v/>
      </c>
      <c r="H19" s="67">
        <f>第7期!BH23</f>
        <v/>
      </c>
      <c r="I19" s="68">
        <f>VLOOKUP($B19,第7期!$AN$84:$AY$103,8,0)</f>
        <v/>
      </c>
      <c r="J19" s="68">
        <f>VLOOKUP($B19,第7期!$AN$84:$AY$103,7,0)</f>
        <v/>
      </c>
      <c r="K19" s="66">
        <f>第7期!AQ53</f>
        <v/>
      </c>
      <c r="L19" s="67">
        <f>第7期!BI23</f>
        <v/>
      </c>
      <c r="M19" s="68">
        <f>VLOOKUP($B19,第7期!$AN$84:$AY$103,8,0)</f>
        <v/>
      </c>
      <c r="N19" s="68">
        <f>VLOOKUP($B19,第7期!$AN$84:$AY$103,7,0)</f>
        <v/>
      </c>
      <c r="O19" s="66">
        <f>第7期!AR53</f>
        <v/>
      </c>
      <c r="P19" s="67">
        <f>第7期!BJ23</f>
        <v/>
      </c>
      <c r="Q19" s="68">
        <f>VLOOKUP($B19,第7期!$AN$84:$AY$103,8,0)</f>
        <v/>
      </c>
      <c r="R19" s="68">
        <f>VLOOKUP($B19,第7期!$AN$84:$AY$103,7,0)</f>
        <v/>
      </c>
      <c r="S19" s="66">
        <f>第7期!AS53</f>
        <v/>
      </c>
      <c r="T19" s="67">
        <f>第7期!BK23</f>
        <v/>
      </c>
      <c r="U19" s="68">
        <f>VLOOKUP($B19,第7期!$AN$84:$AY$103,8,0)</f>
        <v/>
      </c>
      <c r="V19" s="68">
        <f>VLOOKUP($B19,第7期!$AN$84:$AY$103,7,0)</f>
        <v/>
      </c>
      <c r="W19" s="66">
        <f>第7期!AT53</f>
        <v/>
      </c>
      <c r="X19" s="67">
        <f>第7期!BL23</f>
        <v/>
      </c>
      <c r="Y19" s="68">
        <f>VLOOKUP($B19,第7期!$AN$84:$AY$103,8,0)</f>
        <v/>
      </c>
      <c r="Z19" s="68">
        <f>VLOOKUP($B19,第7期!$AN$84:$AY$103,7,0)</f>
        <v/>
      </c>
      <c r="AA19" s="66">
        <f>第7期!AU53</f>
        <v/>
      </c>
      <c r="AB19" s="67">
        <f>第7期!BM23</f>
        <v/>
      </c>
      <c r="AC19" s="68">
        <f>VLOOKUP($B19,第7期!$AN$84:$AY$103,8,0)</f>
        <v/>
      </c>
      <c r="AD19" s="68">
        <f>VLOOKUP($B19,第7期!$AN$84:$AY$103,7,0)</f>
        <v/>
      </c>
      <c r="AE19" s="66">
        <f>第7期!AV53</f>
        <v/>
      </c>
      <c r="AF19" s="67">
        <f>第7期!BN23</f>
        <v/>
      </c>
      <c r="AG19" s="68">
        <f>VLOOKUP($B19,第7期!$AN$84:$AY$103,8,0)</f>
        <v/>
      </c>
      <c r="AH19" s="68">
        <f>VLOOKUP($B19,第7期!$AN$84:$AY$103,7,0)</f>
        <v/>
      </c>
    </row>
    <row r="20">
      <c r="B20" s="1161">
        <f>第7期!AN54</f>
        <v/>
      </c>
      <c r="C20" s="66">
        <f>第7期!AO54</f>
        <v/>
      </c>
      <c r="D20" s="67">
        <f>第7期!BG24</f>
        <v/>
      </c>
      <c r="E20" s="68">
        <f>VLOOKUP($B20,第7期!$AN$84:$AY$103,8,0)</f>
        <v/>
      </c>
      <c r="F20" s="68">
        <f>VLOOKUP($B20,第7期!$AN$84:$AY$103,7,0)</f>
        <v/>
      </c>
      <c r="G20" s="66">
        <f>第7期!AP54</f>
        <v/>
      </c>
      <c r="H20" s="67">
        <f>第7期!BH24</f>
        <v/>
      </c>
      <c r="I20" s="68">
        <f>VLOOKUP($B20,第7期!$AN$84:$AY$103,8,0)</f>
        <v/>
      </c>
      <c r="J20" s="68">
        <f>VLOOKUP($B20,第7期!$AN$84:$AY$103,7,0)</f>
        <v/>
      </c>
      <c r="K20" s="66">
        <f>第7期!AQ54</f>
        <v/>
      </c>
      <c r="L20" s="67">
        <f>第7期!BI24</f>
        <v/>
      </c>
      <c r="M20" s="68">
        <f>VLOOKUP($B20,第7期!$AN$84:$AY$103,8,0)</f>
        <v/>
      </c>
      <c r="N20" s="68">
        <f>VLOOKUP($B20,第7期!$AN$84:$AY$103,7,0)</f>
        <v/>
      </c>
      <c r="O20" s="66">
        <f>第7期!AR54</f>
        <v/>
      </c>
      <c r="P20" s="67">
        <f>第7期!BJ24</f>
        <v/>
      </c>
      <c r="Q20" s="68">
        <f>VLOOKUP($B20,第7期!$AN$84:$AY$103,8,0)</f>
        <v/>
      </c>
      <c r="R20" s="68">
        <f>VLOOKUP($B20,第7期!$AN$84:$AY$103,7,0)</f>
        <v/>
      </c>
      <c r="S20" s="66">
        <f>第7期!AS54</f>
        <v/>
      </c>
      <c r="T20" s="67">
        <f>第7期!BK24</f>
        <v/>
      </c>
      <c r="U20" s="68">
        <f>VLOOKUP($B20,第7期!$AN$84:$AY$103,8,0)</f>
        <v/>
      </c>
      <c r="V20" s="68">
        <f>VLOOKUP($B20,第7期!$AN$84:$AY$103,7,0)</f>
        <v/>
      </c>
      <c r="W20" s="66">
        <f>第7期!AT54</f>
        <v/>
      </c>
      <c r="X20" s="67">
        <f>第7期!BL24</f>
        <v/>
      </c>
      <c r="Y20" s="68">
        <f>VLOOKUP($B20,第7期!$AN$84:$AY$103,8,0)</f>
        <v/>
      </c>
      <c r="Z20" s="68">
        <f>VLOOKUP($B20,第7期!$AN$84:$AY$103,7,0)</f>
        <v/>
      </c>
      <c r="AA20" s="66">
        <f>第7期!AU54</f>
        <v/>
      </c>
      <c r="AB20" s="67">
        <f>第7期!BM24</f>
        <v/>
      </c>
      <c r="AC20" s="68">
        <f>VLOOKUP($B20,第7期!$AN$84:$AY$103,8,0)</f>
        <v/>
      </c>
      <c r="AD20" s="68">
        <f>VLOOKUP($B20,第7期!$AN$84:$AY$103,7,0)</f>
        <v/>
      </c>
      <c r="AE20" s="66">
        <f>第7期!AV54</f>
        <v/>
      </c>
      <c r="AF20" s="67">
        <f>第7期!BN24</f>
        <v/>
      </c>
      <c r="AG20" s="68">
        <f>VLOOKUP($B20,第7期!$AN$84:$AY$103,8,0)</f>
        <v/>
      </c>
      <c r="AH20" s="68">
        <f>VLOOKUP($B20,第7期!$AN$84:$AY$103,7,0)</f>
        <v/>
      </c>
    </row>
    <row r="21">
      <c r="B21" s="69">
        <f>第7期!AN55</f>
        <v/>
      </c>
      <c r="C21" s="70">
        <f>第7期!AO55</f>
        <v/>
      </c>
      <c r="D21" s="71">
        <f>第7期!BG25</f>
        <v/>
      </c>
      <c r="E21" s="68">
        <f>VLOOKUP($B21,第7期!$AN$84:$AY$103,8,0)</f>
        <v/>
      </c>
      <c r="F21" s="68">
        <f>VLOOKUP($B21,第7期!$AN$84:$AY$103,7,0)</f>
        <v/>
      </c>
      <c r="G21" s="70">
        <f>第7期!AP55</f>
        <v/>
      </c>
      <c r="H21" s="71">
        <f>第7期!BH25</f>
        <v/>
      </c>
      <c r="I21" s="68">
        <f>VLOOKUP($B21,第7期!$AN$84:$AY$103,8,0)</f>
        <v/>
      </c>
      <c r="J21" s="68">
        <f>VLOOKUP($B21,第7期!$AN$84:$AY$103,7,0)</f>
        <v/>
      </c>
      <c r="K21" s="70">
        <f>第7期!AQ55</f>
        <v/>
      </c>
      <c r="L21" s="71">
        <f>第7期!BI25</f>
        <v/>
      </c>
      <c r="M21" s="68">
        <f>VLOOKUP($B21,第7期!$AN$84:$AY$103,8,0)</f>
        <v/>
      </c>
      <c r="N21" s="68">
        <f>VLOOKUP($B21,第7期!$AN$84:$AY$103,7,0)</f>
        <v/>
      </c>
      <c r="O21" s="70">
        <f>第7期!AR55</f>
        <v/>
      </c>
      <c r="P21" s="71">
        <f>第7期!BJ25</f>
        <v/>
      </c>
      <c r="Q21" s="68">
        <f>VLOOKUP($B21,第7期!$AN$84:$AY$103,8,0)</f>
        <v/>
      </c>
      <c r="R21" s="68">
        <f>VLOOKUP($B21,第7期!$AN$84:$AY$103,7,0)</f>
        <v/>
      </c>
      <c r="S21" s="70">
        <f>第7期!AS55</f>
        <v/>
      </c>
      <c r="T21" s="71">
        <f>第7期!BK25</f>
        <v/>
      </c>
      <c r="U21" s="68">
        <f>VLOOKUP($B21,第7期!$AN$84:$AY$103,8,0)</f>
        <v/>
      </c>
      <c r="V21" s="68">
        <f>VLOOKUP($B21,第7期!$AN$84:$AY$103,7,0)</f>
        <v/>
      </c>
      <c r="W21" s="70">
        <f>第7期!AT55</f>
        <v/>
      </c>
      <c r="X21" s="71">
        <f>第7期!BL25</f>
        <v/>
      </c>
      <c r="Y21" s="68">
        <f>VLOOKUP($B21,第7期!$AN$84:$AY$103,8,0)</f>
        <v/>
      </c>
      <c r="Z21" s="68">
        <f>VLOOKUP($B21,第7期!$AN$84:$AY$103,7,0)</f>
        <v/>
      </c>
      <c r="AA21" s="70">
        <f>第7期!AU55</f>
        <v/>
      </c>
      <c r="AB21" s="71">
        <f>第7期!BM25</f>
        <v/>
      </c>
      <c r="AC21" s="68">
        <f>VLOOKUP($B21,第7期!$AN$84:$AY$103,8,0)</f>
        <v/>
      </c>
      <c r="AD21" s="68">
        <f>VLOOKUP($B21,第7期!$AN$84:$AY$103,7,0)</f>
        <v/>
      </c>
      <c r="AE21" s="70">
        <f>第7期!AV55</f>
        <v/>
      </c>
      <c r="AF21" s="71">
        <f>第7期!BN25</f>
        <v/>
      </c>
      <c r="AG21" s="68">
        <f>VLOOKUP($B21,第7期!$AN$84:$AY$103,8,0)</f>
        <v/>
      </c>
      <c r="AH21" s="68">
        <f>VLOOKUP($B21,第7期!$AN$84:$AY$103,7,0)</f>
        <v/>
      </c>
    </row>
    <row r="22">
      <c r="B22" s="69">
        <f>第7期!AN56</f>
        <v/>
      </c>
      <c r="C22" s="70">
        <f>第7期!AO56</f>
        <v/>
      </c>
      <c r="D22" s="71">
        <f>第7期!BG26</f>
        <v/>
      </c>
      <c r="E22" s="68">
        <f>VLOOKUP($B22,第7期!$AN$84:$AY$103,8,0)</f>
        <v/>
      </c>
      <c r="F22" s="68">
        <f>VLOOKUP($B22,第7期!$AN$84:$AY$103,7,0)</f>
        <v/>
      </c>
      <c r="G22" s="70">
        <f>第7期!AP56</f>
        <v/>
      </c>
      <c r="H22" s="71">
        <f>第7期!BH26</f>
        <v/>
      </c>
      <c r="I22" s="68">
        <f>VLOOKUP($B22,第7期!$AN$84:$AY$103,8,0)</f>
        <v/>
      </c>
      <c r="J22" s="68">
        <f>VLOOKUP($B22,第7期!$AN$84:$AY$103,7,0)</f>
        <v/>
      </c>
      <c r="K22" s="66">
        <f>第7期!AQ56</f>
        <v/>
      </c>
      <c r="L22" s="67">
        <f>第7期!BI26</f>
        <v/>
      </c>
      <c r="M22" s="68">
        <f>VLOOKUP($B22,第7期!$AN$84:$AY$103,8,0)</f>
        <v/>
      </c>
      <c r="N22" s="68">
        <f>VLOOKUP($B22,第7期!$AN$84:$AY$103,7,0)</f>
        <v/>
      </c>
      <c r="O22" s="66">
        <f>第7期!AR56</f>
        <v/>
      </c>
      <c r="P22" s="67">
        <f>第7期!BJ26</f>
        <v/>
      </c>
      <c r="Q22" s="68">
        <f>VLOOKUP($B22,第7期!$AN$84:$AY$103,8,0)</f>
        <v/>
      </c>
      <c r="R22" s="68">
        <f>VLOOKUP($B22,第7期!$AN$84:$AY$103,7,0)</f>
        <v/>
      </c>
      <c r="S22" s="66">
        <f>第7期!AS56</f>
        <v/>
      </c>
      <c r="T22" s="67">
        <f>第7期!BK26</f>
        <v/>
      </c>
      <c r="U22" s="68">
        <f>VLOOKUP($B22,第7期!$AN$84:$AY$103,8,0)</f>
        <v/>
      </c>
      <c r="V22" s="68">
        <f>VLOOKUP($B22,第7期!$AN$84:$AY$103,7,0)</f>
        <v/>
      </c>
      <c r="W22" s="66">
        <f>第7期!AT56</f>
        <v/>
      </c>
      <c r="X22" s="67">
        <f>第7期!BL26</f>
        <v/>
      </c>
      <c r="Y22" s="68">
        <f>VLOOKUP($B22,第7期!$AN$84:$AY$103,8,0)</f>
        <v/>
      </c>
      <c r="Z22" s="68">
        <f>VLOOKUP($B22,第7期!$AN$84:$AY$103,7,0)</f>
        <v/>
      </c>
      <c r="AA22" s="66">
        <f>第7期!AU56</f>
        <v/>
      </c>
      <c r="AB22" s="67">
        <f>第7期!BM26</f>
        <v/>
      </c>
      <c r="AC22" s="68">
        <f>VLOOKUP($B22,第7期!$AN$84:$AY$103,8,0)</f>
        <v/>
      </c>
      <c r="AD22" s="68">
        <f>VLOOKUP($B22,第7期!$AN$84:$AY$103,7,0)</f>
        <v/>
      </c>
      <c r="AE22" s="66">
        <f>第7期!AV56</f>
        <v/>
      </c>
      <c r="AF22" s="67">
        <f>第7期!BN26</f>
        <v/>
      </c>
      <c r="AG22" s="68">
        <f>VLOOKUP($B22,第7期!$AN$84:$AY$103,8,0)</f>
        <v/>
      </c>
      <c r="AH22" s="68">
        <f>VLOOKUP($B22,第7期!$AN$84:$AY$103,7,0)</f>
        <v/>
      </c>
    </row>
    <row r="23">
      <c r="B23" s="1484" t="inlineStr">
        <is>
          <t>需求</t>
        </is>
      </c>
      <c r="C23" s="72" t="inlineStr">
        <is>
          <t>平均需求</t>
        </is>
      </c>
      <c r="D23" s="73" t="inlineStr">
        <is>
          <t>最大需求</t>
        </is>
      </c>
      <c r="E23" s="74" t="n"/>
      <c r="F23" s="74" t="n"/>
      <c r="G23" s="75" t="inlineStr">
        <is>
          <t>平均需求</t>
        </is>
      </c>
      <c r="H23" s="73" t="inlineStr">
        <is>
          <t>最大需求</t>
        </is>
      </c>
      <c r="I23" s="74" t="n"/>
      <c r="J23" s="74" t="n"/>
      <c r="K23" s="75" t="inlineStr">
        <is>
          <t>平均需求</t>
        </is>
      </c>
      <c r="L23" s="73" t="inlineStr">
        <is>
          <t>最大需求</t>
        </is>
      </c>
      <c r="M23" s="74" t="n"/>
      <c r="N23" s="74" t="n"/>
      <c r="O23" s="75" t="inlineStr">
        <is>
          <t>平均需求</t>
        </is>
      </c>
      <c r="P23" s="73" t="inlineStr">
        <is>
          <t>最大需求</t>
        </is>
      </c>
      <c r="Q23" s="74" t="n"/>
      <c r="R23" s="74" t="n"/>
      <c r="S23" s="75" t="inlineStr">
        <is>
          <t>平均需求</t>
        </is>
      </c>
      <c r="T23" s="73" t="inlineStr">
        <is>
          <t>最大需求</t>
        </is>
      </c>
      <c r="U23" s="74" t="n"/>
      <c r="V23" s="74" t="n"/>
      <c r="W23" s="75" t="inlineStr">
        <is>
          <t>平均需求</t>
        </is>
      </c>
      <c r="X23" s="73" t="inlineStr">
        <is>
          <t>最大需求</t>
        </is>
      </c>
      <c r="Y23" s="74" t="n"/>
      <c r="Z23" s="74" t="n"/>
      <c r="AA23" s="75" t="inlineStr">
        <is>
          <t>平均需求</t>
        </is>
      </c>
      <c r="AB23" s="73" t="inlineStr">
        <is>
          <t>最大需求</t>
        </is>
      </c>
      <c r="AC23" s="74" t="n"/>
      <c r="AD23" s="74" t="n"/>
      <c r="AE23" s="75" t="inlineStr">
        <is>
          <t>平均需求</t>
        </is>
      </c>
      <c r="AF23" s="73" t="inlineStr">
        <is>
          <t>最大需求</t>
        </is>
      </c>
      <c r="AG23" s="74" t="n"/>
    </row>
    <row r="24">
      <c r="B24" s="1485" t="n"/>
      <c r="C24" s="76">
        <f>AVERAGE(D3:D22)</f>
        <v/>
      </c>
      <c r="D24" s="77">
        <f>MAX(D3:D22)</f>
        <v/>
      </c>
      <c r="E24" s="78">
        <f>VLOOKUP(D24,D3:E22,2,0)</f>
        <v/>
      </c>
      <c r="F24" s="79">
        <f>VLOOKUP(D24,D3:F22,3,0)</f>
        <v/>
      </c>
      <c r="G24" s="80">
        <f>AVERAGE(H3:H22)</f>
        <v/>
      </c>
      <c r="H24" s="77">
        <f>MAX(H3:H22)</f>
        <v/>
      </c>
      <c r="I24" s="78">
        <f>VLOOKUP(H24,H3:I22,2,0)</f>
        <v/>
      </c>
      <c r="J24" s="79">
        <f>VLOOKUP(H24,H3:J22,3,0)</f>
        <v/>
      </c>
      <c r="K24" s="80">
        <f>AVERAGE(L3:L22)</f>
        <v/>
      </c>
      <c r="L24" s="77">
        <f>MAX(L3:L22)</f>
        <v/>
      </c>
      <c r="M24" s="78">
        <f>VLOOKUP(L24,L3:M22,2,0)</f>
        <v/>
      </c>
      <c r="N24" s="79">
        <f>VLOOKUP(L24,L3:N22,3,0)</f>
        <v/>
      </c>
      <c r="O24" s="80">
        <f>AVERAGE(P3:P22)</f>
        <v/>
      </c>
      <c r="P24" s="77">
        <f>MAX(P3:P22)</f>
        <v/>
      </c>
      <c r="Q24" s="78">
        <f>VLOOKUP(P24,P3:Q22,2,0)</f>
        <v/>
      </c>
      <c r="R24" s="79">
        <f>VLOOKUP(P24,P3:R22,3,0)</f>
        <v/>
      </c>
      <c r="S24" s="80">
        <f>AVERAGE(T3:T22)</f>
        <v/>
      </c>
      <c r="T24" s="77">
        <f>MAX(T3:T22)</f>
        <v/>
      </c>
      <c r="U24" s="78">
        <f>VLOOKUP(T24,T3:U22,2,0)</f>
        <v/>
      </c>
      <c r="V24" s="79">
        <f>VLOOKUP(T24,T3:V22,3,0)</f>
        <v/>
      </c>
      <c r="W24" s="80">
        <f>AVERAGE(X3:X22)</f>
        <v/>
      </c>
      <c r="X24" s="77">
        <f>MAX(X3:X22)</f>
        <v/>
      </c>
      <c r="Y24" s="78">
        <f>VLOOKUP(X24,X3:Y22,2,0)</f>
        <v/>
      </c>
      <c r="Z24" s="79">
        <f>VLOOKUP(X24,X3:Z22,3,0)</f>
        <v/>
      </c>
      <c r="AA24" s="80">
        <f>AVERAGE(AB3:AB22)</f>
        <v/>
      </c>
      <c r="AB24" s="77">
        <f>MAX(AB3:AB22)</f>
        <v/>
      </c>
      <c r="AC24" s="78">
        <f>VLOOKUP(AB24,AB3:AC22,2,0)</f>
        <v/>
      </c>
      <c r="AD24" s="79">
        <f>VLOOKUP(AB24,AB3:AD22,3,0)</f>
        <v/>
      </c>
      <c r="AE24" s="80">
        <f>AVERAGE(AF3:AF22)</f>
        <v/>
      </c>
      <c r="AF24" s="77">
        <f>MAX(AF3:AF22)</f>
        <v/>
      </c>
      <c r="AG24" s="78">
        <f>VLOOKUP(AF24,AF3:AG22,2,0)</f>
        <v/>
      </c>
      <c r="AH24" s="79">
        <f>VLOOKUP(AF24,AF3:AH22,3,0)</f>
        <v/>
      </c>
    </row>
    <row r="25">
      <c r="B25" s="1486" t="inlineStr">
        <is>
          <t>最大需求价格</t>
        </is>
      </c>
      <c r="C25" s="1487" t="n"/>
      <c r="D25" s="81">
        <f>VLOOKUP(D24,IF({1,0},D3:D22,C3:C22),2,0)</f>
        <v/>
      </c>
      <c r="E25" s="82" t="n"/>
      <c r="F25" s="83" t="n"/>
      <c r="G25" s="84" t="n"/>
      <c r="H25" s="85">
        <f>VLOOKUP(H24,IF({1,0},H3:H22,G3:G22),2,0)</f>
        <v/>
      </c>
      <c r="I25" s="88" t="n"/>
      <c r="J25" s="83" t="n"/>
      <c r="K25" s="83" t="n"/>
      <c r="L25" s="85">
        <f>VLOOKUP(L24,IF({1,0},L3:L22,K3:K22),2,0)</f>
        <v/>
      </c>
      <c r="M25" s="83" t="n"/>
      <c r="N25" s="83" t="n"/>
      <c r="O25" s="83" t="n"/>
      <c r="P25" s="85">
        <f>VLOOKUP(P24,IF({1,0},P3:P22,O3:O22),2,0)</f>
        <v/>
      </c>
      <c r="Q25" s="83" t="n"/>
      <c r="R25" s="83" t="n"/>
      <c r="S25" s="83" t="n"/>
      <c r="T25" s="85">
        <f>VLOOKUP(T24,IF({1,0},T3:T22,S3:S22),2,0)</f>
        <v/>
      </c>
      <c r="U25" s="83" t="n"/>
      <c r="V25" s="83" t="n"/>
      <c r="W25" s="83" t="n"/>
      <c r="X25" s="85">
        <f>VLOOKUP(X24,IF({1,0},X3:X22,W3:W22),2,0)</f>
        <v/>
      </c>
      <c r="Y25" s="83" t="n"/>
      <c r="Z25" s="83" t="n"/>
      <c r="AA25" s="83" t="n"/>
      <c r="AB25" s="85">
        <f>VLOOKUP(AB24,IF({1,0},AB3:AB22,AA3:AA22),2,0)</f>
        <v/>
      </c>
      <c r="AC25" s="83" t="n"/>
      <c r="AD25" s="83" t="n"/>
      <c r="AE25" s="83" t="n"/>
      <c r="AF25" s="85">
        <f>VLOOKUP(AF24,IF({1,0},AF3:AF22,AE3:AE22),2,0)</f>
        <v/>
      </c>
      <c r="AG25" s="83" t="n"/>
      <c r="AH25" s="83" t="n"/>
    </row>
    <row r="26">
      <c r="B26" s="60">
        <f>初始化表!$C$5</f>
        <v/>
      </c>
      <c r="C26" s="60">
        <f>VLOOKUP($B26,$B$3:$AH$22,2,0)</f>
        <v/>
      </c>
      <c r="D26" s="60">
        <f>VLOOKUP($B26,$B$3:$AH$22,3,0)</f>
        <v/>
      </c>
      <c r="E26" s="60">
        <f>VLOOKUP($B26,$B$3:$AH$22,4,0)</f>
        <v/>
      </c>
      <c r="F26" s="60">
        <f>VLOOKUP($B26,$B$3:$AH$22,5,0)</f>
        <v/>
      </c>
      <c r="G26" s="60">
        <f>VLOOKUP($B26,$B$3:$AH$22,6,0)</f>
        <v/>
      </c>
      <c r="H26" s="60">
        <f>VLOOKUP($B26,$B$3:$AH$22,7,0)</f>
        <v/>
      </c>
      <c r="I26" s="60">
        <f>VLOOKUP($B26,$B$3:$AH$22,8,0)</f>
        <v/>
      </c>
      <c r="J26" s="60">
        <f>VLOOKUP($B26,$B$3:$AH$22,9,0)</f>
        <v/>
      </c>
      <c r="K26" s="60">
        <f>VLOOKUP($B26,$B$3:$AH$22,10,0)</f>
        <v/>
      </c>
      <c r="L26" s="60">
        <f>VLOOKUP($B26,$B$3:$AH$22,11,0)</f>
        <v/>
      </c>
      <c r="M26" s="60">
        <f>VLOOKUP($B26,$B$3:$AH$22,12,0)</f>
        <v/>
      </c>
      <c r="N26" s="60">
        <f>VLOOKUP($B26,$B$3:$AH$22,13,0)</f>
        <v/>
      </c>
      <c r="O26" s="60">
        <f>VLOOKUP($B26,$B$3:$AH$22,14,0)</f>
        <v/>
      </c>
      <c r="P26" s="60">
        <f>VLOOKUP($B26,$B$3:$AH$22,15,0)</f>
        <v/>
      </c>
      <c r="Q26" s="60">
        <f>VLOOKUP($B26,$B$3:$AH$22,16,0)</f>
        <v/>
      </c>
      <c r="R26" s="60">
        <f>VLOOKUP($B26,$B$3:$AH$22,17,0)</f>
        <v/>
      </c>
      <c r="S26" s="60">
        <f>VLOOKUP($B26,$B$3:$AH$22,18,0)</f>
        <v/>
      </c>
      <c r="T26" s="60">
        <f>VLOOKUP($B26,$B$3:$AH$22,19,0)</f>
        <v/>
      </c>
      <c r="U26" s="60">
        <f>VLOOKUP($B26,$B$3:$AH$22,20,0)</f>
        <v/>
      </c>
      <c r="V26" s="60">
        <f>VLOOKUP($B26,$B$3:$AH$22,21,0)</f>
        <v/>
      </c>
      <c r="W26" s="60">
        <f>VLOOKUP($B26,$B$3:$AH$22,22,0)</f>
        <v/>
      </c>
      <c r="X26" s="60">
        <f>VLOOKUP($B26,$B$3:$AH$22,23,0)</f>
        <v/>
      </c>
      <c r="Y26" s="60">
        <f>VLOOKUP($B26,$B$3:$AH$22,24,0)</f>
        <v/>
      </c>
      <c r="Z26" s="60">
        <f>VLOOKUP($B26,$B$3:$AH$22,25,0)</f>
        <v/>
      </c>
      <c r="AA26" s="60">
        <f>VLOOKUP($B26,$B$3:$AH$22,26,0)</f>
        <v/>
      </c>
      <c r="AB26" s="60">
        <f>VLOOKUP($B26,$B$3:$AH$22,27,0)</f>
        <v/>
      </c>
      <c r="AC26" s="60">
        <f>VLOOKUP($B26,$B$3:$AH$22,28,0)</f>
        <v/>
      </c>
      <c r="AD26" s="60">
        <f>VLOOKUP($B26,$B$3:$AH$22,29,0)</f>
        <v/>
      </c>
      <c r="AE26" s="60">
        <f>VLOOKUP($B26,$B$3:$AH$22,30,0)</f>
        <v/>
      </c>
      <c r="AF26" s="60">
        <f>VLOOKUP($B26,$B$3:$AH$22,31,0)</f>
        <v/>
      </c>
      <c r="AG26" s="60">
        <f>VLOOKUP($B26,$B$3:$AH$22,32,0)</f>
        <v/>
      </c>
      <c r="AH26" s="60">
        <f>VLOOKUP($B26,$B$3:$AH$22,33,0)</f>
        <v/>
      </c>
    </row>
    <row r="27">
      <c r="B27" s="1484" t="inlineStr">
        <is>
          <t>价格</t>
        </is>
      </c>
      <c r="C27" s="72" t="inlineStr">
        <is>
          <t>平均价格</t>
        </is>
      </c>
      <c r="D27" s="73" t="inlineStr">
        <is>
          <t>最大价格</t>
        </is>
      </c>
      <c r="G27" s="75" t="inlineStr">
        <is>
          <t>平均价格</t>
        </is>
      </c>
      <c r="H27" s="73" t="inlineStr">
        <is>
          <t>最大价格</t>
        </is>
      </c>
      <c r="K27" s="75" t="inlineStr">
        <is>
          <t>平均价格</t>
        </is>
      </c>
      <c r="L27" s="73" t="inlineStr">
        <is>
          <t>最大价格</t>
        </is>
      </c>
      <c r="O27" s="75" t="inlineStr">
        <is>
          <t>平均价格</t>
        </is>
      </c>
      <c r="P27" s="73" t="inlineStr">
        <is>
          <t>最大价格</t>
        </is>
      </c>
      <c r="S27" s="75" t="inlineStr">
        <is>
          <t>平均价格</t>
        </is>
      </c>
      <c r="T27" s="73" t="inlineStr">
        <is>
          <t>最大价格</t>
        </is>
      </c>
      <c r="W27" s="75" t="inlineStr">
        <is>
          <t>平均价格</t>
        </is>
      </c>
      <c r="X27" s="73" t="inlineStr">
        <is>
          <t>最大价格</t>
        </is>
      </c>
      <c r="AA27" s="75" t="inlineStr">
        <is>
          <t>平均价格</t>
        </is>
      </c>
      <c r="AB27" s="73" t="inlineStr">
        <is>
          <t>最大价格</t>
        </is>
      </c>
      <c r="AE27" s="75" t="inlineStr">
        <is>
          <t>平均价格</t>
        </is>
      </c>
      <c r="AF27" s="73" t="inlineStr">
        <is>
          <t>最大价格</t>
        </is>
      </c>
    </row>
    <row r="28">
      <c r="B28" s="1485" t="n"/>
      <c r="C28" s="76">
        <f>AVERAGE(C3:C22)</f>
        <v/>
      </c>
      <c r="D28" s="77">
        <f>MAX(C3:C22)</f>
        <v/>
      </c>
      <c r="E28" s="78">
        <f>VLOOKUP(D28,C3:F22,3,0)</f>
        <v/>
      </c>
      <c r="F28" s="79">
        <f>VLOOKUP(D28,C3:F22,4,0)</f>
        <v/>
      </c>
      <c r="G28" s="80">
        <f>AVERAGE(G3:G22)</f>
        <v/>
      </c>
      <c r="H28" s="77">
        <f>MAX(G3:G22)</f>
        <v/>
      </c>
      <c r="I28" s="78">
        <f>VLOOKUP(H28,G3:J22,3,0)</f>
        <v/>
      </c>
      <c r="J28" s="79">
        <f>VLOOKUP(H28,G3:J22,4,0)</f>
        <v/>
      </c>
      <c r="K28" s="80">
        <f>AVERAGE(K3:K22)</f>
        <v/>
      </c>
      <c r="L28" s="77">
        <f>MAX(K3:K22)</f>
        <v/>
      </c>
      <c r="M28" s="78">
        <f>VLOOKUP(L28,K3:N22,3,0)</f>
        <v/>
      </c>
      <c r="N28" s="79">
        <f>VLOOKUP(L28,K3:N22,4,0)</f>
        <v/>
      </c>
      <c r="O28" s="80">
        <f>AVERAGE(O3:O22)</f>
        <v/>
      </c>
      <c r="P28" s="77">
        <f>MAX(O3:O22)</f>
        <v/>
      </c>
      <c r="Q28" s="78">
        <f>VLOOKUP(P28,O3:R22,3,0)</f>
        <v/>
      </c>
      <c r="R28" s="79">
        <f>VLOOKUP(P28,O3:R22,4,0)</f>
        <v/>
      </c>
      <c r="S28" s="80">
        <f>AVERAGE(S3:S22)</f>
        <v/>
      </c>
      <c r="T28" s="77">
        <f>MAX(S3:S22)</f>
        <v/>
      </c>
      <c r="U28" s="78">
        <f>VLOOKUP(T28,S3:V22,3,0)</f>
        <v/>
      </c>
      <c r="V28" s="79">
        <f>VLOOKUP(T28,S3:V22,4,0)</f>
        <v/>
      </c>
      <c r="W28" s="80">
        <f>AVERAGE(W3:W22)</f>
        <v/>
      </c>
      <c r="X28" s="77">
        <f>MAX(W3:W22)</f>
        <v/>
      </c>
      <c r="Y28" s="78">
        <f>VLOOKUP(X28,W3:Z22,3,0)</f>
        <v/>
      </c>
      <c r="Z28" s="79">
        <f>VLOOKUP(X28,W3:Z22,4,0)</f>
        <v/>
      </c>
      <c r="AA28" s="80">
        <f>AVERAGE(AA3:AA22)</f>
        <v/>
      </c>
      <c r="AB28" s="77">
        <f>MAX(AA3:AA22)</f>
        <v/>
      </c>
      <c r="AC28" s="78">
        <f>VLOOKUP(AB28,AA3:AD22,3,0)</f>
        <v/>
      </c>
      <c r="AD28" s="79">
        <f>VLOOKUP(AB28,AA3:AD22,4,0)</f>
        <v/>
      </c>
      <c r="AE28" s="80">
        <f>AVERAGE(AE3:AE22)</f>
        <v/>
      </c>
      <c r="AF28" s="77">
        <f>MAX(AE3:AE22)</f>
        <v/>
      </c>
      <c r="AG28" s="78">
        <f>VLOOKUP(AF28,AE3:AH22,3,0)</f>
        <v/>
      </c>
      <c r="AH28" s="79">
        <f>VLOOKUP(AF28,AE3:AH22,4,0)</f>
        <v/>
      </c>
    </row>
    <row r="29">
      <c r="B29" s="1486" t="inlineStr">
        <is>
          <t>最大价格需求</t>
        </is>
      </c>
      <c r="C29" s="1487" t="n"/>
      <c r="D29" s="81">
        <f>VLOOKUP(D28,C3:D22,2,0)</f>
        <v/>
      </c>
      <c r="E29" s="83" t="n"/>
      <c r="F29" s="83" t="n"/>
      <c r="G29" s="83" t="n"/>
      <c r="H29" s="81">
        <f>VLOOKUP(H28,G3:H22,2,0)</f>
        <v/>
      </c>
      <c r="I29" s="83" t="n"/>
      <c r="J29" s="83" t="n"/>
      <c r="K29" s="83" t="n"/>
      <c r="L29" s="81">
        <f>VLOOKUP(L28,K3:L22,2,0)</f>
        <v/>
      </c>
      <c r="M29" s="83" t="n"/>
      <c r="N29" s="83" t="n"/>
      <c r="O29" s="83" t="n"/>
      <c r="P29" s="81">
        <f>VLOOKUP(P28,O3:P22,2,0)</f>
        <v/>
      </c>
      <c r="Q29" s="83" t="n"/>
      <c r="R29" s="83" t="n"/>
      <c r="S29" s="83" t="n"/>
      <c r="T29" s="81">
        <f>VLOOKUP(T28,S3:T22,2,0)</f>
        <v/>
      </c>
      <c r="U29" s="83" t="n"/>
      <c r="V29" s="83" t="n"/>
      <c r="W29" s="83" t="n"/>
      <c r="X29" s="81">
        <f>VLOOKUP(X28,W3:X22,2,0)</f>
        <v/>
      </c>
      <c r="Y29" s="83" t="n"/>
      <c r="Z29" s="83" t="n"/>
      <c r="AA29" s="83" t="n"/>
      <c r="AB29" s="81">
        <f>VLOOKUP(AB28,AA3:AB22,2,0)</f>
        <v/>
      </c>
      <c r="AC29" s="83" t="n"/>
      <c r="AD29" s="83" t="n"/>
      <c r="AE29" s="83" t="n"/>
      <c r="AF29" s="81">
        <f>VLOOKUP(AF28,AE3:AF22,2,0)</f>
        <v/>
      </c>
      <c r="AG29" s="83" t="n"/>
      <c r="AH29" s="83" t="n"/>
    </row>
    <row r="30">
      <c r="Y30" s="1161">
        <f>第8期!Z4</f>
        <v/>
      </c>
      <c r="Z30" s="1161">
        <f>第8期!AA4</f>
        <v/>
      </c>
      <c r="AA30" s="1161">
        <f>第8期!AB4</f>
        <v/>
      </c>
      <c r="AB30" s="1161">
        <f>第8期!AC4</f>
        <v/>
      </c>
      <c r="AC30" s="1161">
        <f>第8期!AD4</f>
        <v/>
      </c>
    </row>
    <row r="31" ht="15.5" customHeight="1" s="1178">
      <c r="G31" s="1161" t="inlineStr">
        <is>
          <t>价格浮动</t>
        </is>
      </c>
      <c r="H31" s="1161">
        <f>N31</f>
        <v/>
      </c>
      <c r="I31" s="1161">
        <f>O31</f>
        <v/>
      </c>
      <c r="J31" s="1161">
        <f>P31</f>
        <v/>
      </c>
      <c r="K31" s="1161">
        <f>Q31</f>
        <v/>
      </c>
      <c r="M31" s="1161">
        <f>第8期!T19</f>
        <v/>
      </c>
      <c r="N31" s="1161">
        <f>第8期!U19</f>
        <v/>
      </c>
      <c r="O31" s="1161">
        <f>第8期!V19</f>
        <v/>
      </c>
      <c r="P31" s="1161">
        <f>第8期!W19</f>
        <v/>
      </c>
      <c r="Q31" s="1161">
        <f>第8期!X19</f>
        <v/>
      </c>
      <c r="S31" s="1161">
        <f>第8期!Z41</f>
        <v/>
      </c>
      <c r="T31" s="1161">
        <f>第8期!AA41</f>
        <v/>
      </c>
      <c r="U31" s="1161">
        <f>第8期!AB41</f>
        <v/>
      </c>
      <c r="V31" s="1161">
        <f>第8期!AC41</f>
        <v/>
      </c>
      <c r="W31" s="1161">
        <f>第8期!AD41</f>
        <v/>
      </c>
      <c r="Y31" s="86">
        <f>第8期!Z5</f>
        <v/>
      </c>
      <c r="Z31" s="1159">
        <f>第8期!AA5</f>
        <v/>
      </c>
      <c r="AA31" s="1159">
        <f>第8期!AB5</f>
        <v/>
      </c>
      <c r="AB31" s="1159">
        <f>第8期!AC5</f>
        <v/>
      </c>
      <c r="AC31" s="1159">
        <f>第8期!AD5</f>
        <v/>
      </c>
    </row>
    <row r="32" ht="15.5" customHeight="1" s="1178">
      <c r="G32" s="86">
        <f>M32</f>
        <v/>
      </c>
      <c r="H32" s="1159" t="n"/>
      <c r="I32" s="1159" t="n"/>
      <c r="J32" s="1159" t="n"/>
      <c r="K32" s="1159" t="n"/>
      <c r="M32" s="86">
        <f>第8期!T20</f>
        <v/>
      </c>
      <c r="N32" s="1159">
        <f>第8期!U20</f>
        <v/>
      </c>
      <c r="O32" s="1159">
        <f>第8期!V20</f>
        <v/>
      </c>
      <c r="P32" s="1159">
        <f>第8期!W20</f>
        <v/>
      </c>
      <c r="Q32" s="1159">
        <f>第8期!X20</f>
        <v/>
      </c>
      <c r="S32" s="86">
        <f>第8期!Z42</f>
        <v/>
      </c>
      <c r="T32" s="1159">
        <f>第8期!AA42</f>
        <v/>
      </c>
      <c r="U32" s="1159">
        <f>第8期!AB42</f>
        <v/>
      </c>
      <c r="V32" s="1159">
        <f>第8期!AC42</f>
        <v/>
      </c>
      <c r="W32" s="1159">
        <f>第8期!AD42</f>
        <v/>
      </c>
      <c r="Y32" s="86">
        <f>第8期!Z6</f>
        <v/>
      </c>
      <c r="Z32" s="1159">
        <f>第8期!AA6</f>
        <v/>
      </c>
      <c r="AA32" s="1159">
        <f>第8期!AB6</f>
        <v/>
      </c>
      <c r="AB32" s="1159">
        <f>第8期!AC6</f>
        <v/>
      </c>
      <c r="AC32" s="1159">
        <f>第8期!AD6</f>
        <v/>
      </c>
    </row>
    <row r="33" ht="15.5" customHeight="1" s="1178">
      <c r="G33" s="86">
        <f>M33</f>
        <v/>
      </c>
      <c r="H33" s="1159" t="n"/>
      <c r="I33" s="1159" t="n"/>
      <c r="J33" s="1159" t="n"/>
      <c r="K33" s="1159" t="n"/>
      <c r="M33" s="86">
        <f>第8期!T21</f>
        <v/>
      </c>
      <c r="N33" s="1159">
        <f>第8期!U21</f>
        <v/>
      </c>
      <c r="O33" s="1159">
        <f>第8期!V21</f>
        <v/>
      </c>
      <c r="P33" s="1159">
        <f>第8期!W21</f>
        <v/>
      </c>
      <c r="Q33" s="1159">
        <f>第8期!X21</f>
        <v/>
      </c>
      <c r="S33" s="86">
        <f>第8期!Z43</f>
        <v/>
      </c>
      <c r="T33" s="1159">
        <f>第8期!AA43</f>
        <v/>
      </c>
      <c r="U33" s="1159">
        <f>第8期!AB43</f>
        <v/>
      </c>
      <c r="V33" s="1159">
        <f>第8期!AC43</f>
        <v/>
      </c>
      <c r="W33" s="1159">
        <f>第8期!AD43</f>
        <v/>
      </c>
      <c r="Y33" s="1161">
        <f>第8期!Z10</f>
        <v/>
      </c>
      <c r="Z33" s="1161">
        <f>第8期!AA10</f>
        <v/>
      </c>
      <c r="AA33" s="1161">
        <f>第8期!AB10</f>
        <v/>
      </c>
      <c r="AB33" s="1161">
        <f>第8期!AC10</f>
        <v/>
      </c>
      <c r="AC33" s="1161">
        <f>第8期!AD10</f>
        <v/>
      </c>
    </row>
    <row r="34" ht="15.5" customHeight="1" s="1178">
      <c r="Y34" s="86">
        <f>第8期!Z11</f>
        <v/>
      </c>
      <c r="Z34" s="1159">
        <f>第8期!AA11</f>
        <v/>
      </c>
      <c r="AA34" s="1159">
        <f>第8期!AB11</f>
        <v/>
      </c>
      <c r="AB34" s="1159">
        <f>第8期!AC11</f>
        <v/>
      </c>
      <c r="AC34" s="1159">
        <f>第8期!AD11</f>
        <v/>
      </c>
    </row>
    <row r="35" ht="15.5" customHeight="1" s="1178">
      <c r="Y35" s="86">
        <f>第8期!Z12</f>
        <v/>
      </c>
      <c r="Z35" s="1159">
        <f>第8期!AA12</f>
        <v/>
      </c>
      <c r="AA35" s="1159">
        <f>第8期!AB12</f>
        <v/>
      </c>
      <c r="AB35" s="1159">
        <f>第8期!AC12</f>
        <v/>
      </c>
      <c r="AC35" s="1159">
        <f>第8期!AD12</f>
        <v/>
      </c>
    </row>
    <row r="36">
      <c r="C36" s="1161" t="inlineStr">
        <is>
          <t>产品3</t>
        </is>
      </c>
      <c r="D36" s="1180" t="n"/>
      <c r="E36" s="1180" t="n"/>
      <c r="F36" s="1180" t="n"/>
      <c r="G36" s="1180" t="n"/>
      <c r="H36" s="1180" t="n"/>
      <c r="I36" s="1180" t="n"/>
      <c r="J36" s="1180" t="n"/>
      <c r="K36" s="1180" t="n"/>
      <c r="L36" s="1180" t="n"/>
      <c r="M36" s="1180" t="n"/>
      <c r="N36" s="1180" t="n"/>
      <c r="O36" s="1180" t="n"/>
      <c r="P36" s="1180" t="n"/>
      <c r="Q36" s="1180" t="n"/>
      <c r="R36" s="1181" t="n"/>
      <c r="S36" s="1161" t="inlineStr">
        <is>
          <t>产品4</t>
        </is>
      </c>
      <c r="T36" s="1180" t="n"/>
      <c r="U36" s="1180" t="n"/>
      <c r="V36" s="1180" t="n"/>
      <c r="W36" s="1180" t="n"/>
      <c r="X36" s="1180" t="n"/>
      <c r="Y36" s="1180" t="n"/>
      <c r="Z36" s="1180" t="n"/>
      <c r="AA36" s="1180" t="n"/>
      <c r="AB36" s="1180" t="n"/>
      <c r="AC36" s="1180" t="n"/>
      <c r="AD36" s="1180" t="n"/>
      <c r="AE36" s="1180" t="n"/>
      <c r="AF36" s="1180" t="n"/>
      <c r="AG36" s="1180" t="n"/>
      <c r="AH36" s="1181" t="n"/>
    </row>
    <row r="37" ht="15" customHeight="1" s="1178">
      <c r="B37" s="62" t="inlineStr">
        <is>
          <t>队伍名称</t>
        </is>
      </c>
      <c r="C37" s="63" t="inlineStr">
        <is>
          <t>市场1</t>
        </is>
      </c>
      <c r="D37" s="63" t="inlineStr">
        <is>
          <t>需求</t>
        </is>
      </c>
      <c r="E37" s="1483" t="inlineStr">
        <is>
          <t>研发等级排名</t>
        </is>
      </c>
      <c r="F37" s="65" t="inlineStr">
        <is>
          <t>工资系数排名</t>
        </is>
      </c>
      <c r="G37" s="63" t="inlineStr">
        <is>
          <t>市场2</t>
        </is>
      </c>
      <c r="H37" s="63" t="inlineStr">
        <is>
          <t>需求</t>
        </is>
      </c>
      <c r="I37" s="1483" t="inlineStr">
        <is>
          <t>研发等级排名</t>
        </is>
      </c>
      <c r="J37" s="65" t="inlineStr">
        <is>
          <t>工资系数排名</t>
        </is>
      </c>
      <c r="K37" s="63" t="inlineStr">
        <is>
          <t>市场3</t>
        </is>
      </c>
      <c r="L37" s="63" t="inlineStr">
        <is>
          <t>需求</t>
        </is>
      </c>
      <c r="M37" s="1483" t="inlineStr">
        <is>
          <t>研发等级排名</t>
        </is>
      </c>
      <c r="N37" s="65" t="inlineStr">
        <is>
          <t>工资系数排名</t>
        </is>
      </c>
      <c r="O37" s="63" t="inlineStr">
        <is>
          <t>市场4</t>
        </is>
      </c>
      <c r="P37" s="63" t="inlineStr">
        <is>
          <t>需求</t>
        </is>
      </c>
      <c r="Q37" s="1483" t="inlineStr">
        <is>
          <t>研发等级排名</t>
        </is>
      </c>
      <c r="R37" s="65" t="inlineStr">
        <is>
          <t>工资系数排名</t>
        </is>
      </c>
      <c r="S37" s="63" t="inlineStr">
        <is>
          <t>市场1</t>
        </is>
      </c>
      <c r="T37" s="63" t="inlineStr">
        <is>
          <t>需求</t>
        </is>
      </c>
      <c r="U37" s="1483" t="inlineStr">
        <is>
          <t>研发等级排名</t>
        </is>
      </c>
      <c r="V37" s="65" t="inlineStr">
        <is>
          <t>工资系数排名</t>
        </is>
      </c>
      <c r="W37" s="63" t="inlineStr">
        <is>
          <t>市场2</t>
        </is>
      </c>
      <c r="X37" s="63" t="inlineStr">
        <is>
          <t>需求</t>
        </is>
      </c>
      <c r="Y37" s="1483" t="inlineStr">
        <is>
          <t>研发等级排名</t>
        </is>
      </c>
      <c r="Z37" s="65" t="inlineStr">
        <is>
          <t>工资系数排名</t>
        </is>
      </c>
      <c r="AA37" s="63" t="inlineStr">
        <is>
          <t>市场3</t>
        </is>
      </c>
      <c r="AB37" s="63" t="inlineStr">
        <is>
          <t>需求</t>
        </is>
      </c>
      <c r="AC37" s="1483" t="inlineStr">
        <is>
          <t>研发等级排名</t>
        </is>
      </c>
      <c r="AD37" s="65" t="inlineStr">
        <is>
          <t>工资系数排名</t>
        </is>
      </c>
      <c r="AE37" s="63" t="inlineStr">
        <is>
          <t>市场4</t>
        </is>
      </c>
      <c r="AF37" s="63" t="inlineStr">
        <is>
          <t>需求</t>
        </is>
      </c>
      <c r="AG37" s="1483" t="inlineStr">
        <is>
          <t>研发等级排名</t>
        </is>
      </c>
      <c r="AH37" s="65" t="inlineStr">
        <is>
          <t>工资系数排名</t>
        </is>
      </c>
    </row>
    <row r="38">
      <c r="B38" s="1161">
        <f>B3</f>
        <v/>
      </c>
      <c r="C38" s="66">
        <f>第7期!AW37</f>
        <v/>
      </c>
      <c r="D38" s="67">
        <f>第7期!BO7</f>
        <v/>
      </c>
      <c r="E38" s="68">
        <f>VLOOKUP($B38,第7期!$AN$84:$AY$103,8,0)</f>
        <v/>
      </c>
      <c r="F38" s="68">
        <f>VLOOKUP($B38,第7期!$AN$84:$AY$103,7,0)</f>
        <v/>
      </c>
      <c r="G38" s="66">
        <f>第7期!AX37</f>
        <v/>
      </c>
      <c r="H38" s="67">
        <f>第7期!BP7</f>
        <v/>
      </c>
      <c r="I38" s="68">
        <f>VLOOKUP($B38,第7期!$AN$84:$AY$103,8,0)</f>
        <v/>
      </c>
      <c r="J38" s="68">
        <f>VLOOKUP($B38,第7期!$AN$84:$AY$103,7,0)</f>
        <v/>
      </c>
      <c r="K38" s="66">
        <f>第7期!AY37</f>
        <v/>
      </c>
      <c r="L38" s="67">
        <f>第7期!BQ7</f>
        <v/>
      </c>
      <c r="M38" s="68">
        <f>VLOOKUP($B38,第7期!$AN$84:$AY$103,8,0)</f>
        <v/>
      </c>
      <c r="N38" s="68">
        <f>VLOOKUP($B38,第7期!$AN$84:$AY$103,7,0)</f>
        <v/>
      </c>
      <c r="O38" s="66">
        <f>第7期!AZ37</f>
        <v/>
      </c>
      <c r="P38" s="67">
        <f>第7期!BR7</f>
        <v/>
      </c>
      <c r="Q38" s="68">
        <f>VLOOKUP($B38,第7期!$AN$84:$AY$103,8,0)</f>
        <v/>
      </c>
      <c r="R38" s="68">
        <f>VLOOKUP($B38,第7期!$AN$84:$AY$103,7,0)</f>
        <v/>
      </c>
      <c r="S38" s="66">
        <f>第7期!BA37</f>
        <v/>
      </c>
      <c r="T38" s="67">
        <f>第7期!BS7</f>
        <v/>
      </c>
      <c r="U38" s="68">
        <f>VLOOKUP($B38,第7期!$AN$84:$AY$103,8,0)</f>
        <v/>
      </c>
      <c r="V38" s="68">
        <f>VLOOKUP($B38,第7期!$AN$84:$AY$103,7,0)</f>
        <v/>
      </c>
      <c r="W38" s="66">
        <f>第7期!BB37</f>
        <v/>
      </c>
      <c r="X38" s="67">
        <f>第7期!BT7</f>
        <v/>
      </c>
      <c r="Y38" s="68">
        <f>VLOOKUP($B38,第7期!$AN$84:$AY$103,8,0)</f>
        <v/>
      </c>
      <c r="Z38" s="68">
        <f>VLOOKUP($B38,第7期!$AN$84:$AY$103,7,0)</f>
        <v/>
      </c>
      <c r="AA38" s="66">
        <f>第7期!BC37</f>
        <v/>
      </c>
      <c r="AB38" s="67">
        <f>第7期!BU7</f>
        <v/>
      </c>
      <c r="AC38" s="68">
        <f>VLOOKUP($B38,第7期!$AN$84:$AY$103,8,0)</f>
        <v/>
      </c>
      <c r="AD38" s="68">
        <f>VLOOKUP($B38,第7期!$AN$84:$AY$103,7,0)</f>
        <v/>
      </c>
      <c r="AE38" s="66">
        <f>第7期!BD37</f>
        <v/>
      </c>
      <c r="AF38" s="67">
        <f>第7期!BV7</f>
        <v/>
      </c>
      <c r="AG38" s="68">
        <f>VLOOKUP($B38,第7期!$AN$84:$AY$103,8,0)</f>
        <v/>
      </c>
      <c r="AH38" s="68">
        <f>VLOOKUP($B38,第7期!$AN$84:$AY$103,7,0)</f>
        <v/>
      </c>
    </row>
    <row r="39">
      <c r="B39" s="1161">
        <f>B4</f>
        <v/>
      </c>
      <c r="C39" s="66">
        <f>第7期!AW38</f>
        <v/>
      </c>
      <c r="D39" s="67">
        <f>第7期!BO8</f>
        <v/>
      </c>
      <c r="E39" s="68">
        <f>VLOOKUP($B39,第7期!$AN$84:$AY$103,8,0)</f>
        <v/>
      </c>
      <c r="F39" s="68">
        <f>VLOOKUP($B39,第7期!$AN$84:$AY$103,7,0)</f>
        <v/>
      </c>
      <c r="G39" s="66">
        <f>第7期!AX38</f>
        <v/>
      </c>
      <c r="H39" s="67">
        <f>第7期!BP8</f>
        <v/>
      </c>
      <c r="I39" s="68">
        <f>VLOOKUP($B39,第7期!$AN$84:$AY$103,8,0)</f>
        <v/>
      </c>
      <c r="J39" s="68">
        <f>VLOOKUP($B39,第7期!$AN$84:$AY$103,7,0)</f>
        <v/>
      </c>
      <c r="K39" s="66">
        <f>第7期!AY38</f>
        <v/>
      </c>
      <c r="L39" s="67">
        <f>第7期!BQ8</f>
        <v/>
      </c>
      <c r="M39" s="68">
        <f>VLOOKUP($B39,第7期!$AN$84:$AY$103,8,0)</f>
        <v/>
      </c>
      <c r="N39" s="68">
        <f>VLOOKUP($B39,第7期!$AN$84:$AY$103,7,0)</f>
        <v/>
      </c>
      <c r="O39" s="66">
        <f>第7期!AZ38</f>
        <v/>
      </c>
      <c r="P39" s="67">
        <f>第7期!BR8</f>
        <v/>
      </c>
      <c r="Q39" s="68">
        <f>VLOOKUP($B39,第7期!$AN$84:$AY$103,8,0)</f>
        <v/>
      </c>
      <c r="R39" s="68">
        <f>VLOOKUP($B39,第7期!$AN$84:$AY$103,7,0)</f>
        <v/>
      </c>
      <c r="S39" s="66">
        <f>第7期!BA38</f>
        <v/>
      </c>
      <c r="T39" s="67">
        <f>第7期!BS8</f>
        <v/>
      </c>
      <c r="U39" s="68">
        <f>VLOOKUP($B39,第7期!$AN$84:$AY$103,8,0)</f>
        <v/>
      </c>
      <c r="V39" s="68">
        <f>VLOOKUP($B39,第7期!$AN$84:$AY$103,7,0)</f>
        <v/>
      </c>
      <c r="W39" s="66">
        <f>第7期!BB38</f>
        <v/>
      </c>
      <c r="X39" s="67">
        <f>第7期!BT8</f>
        <v/>
      </c>
      <c r="Y39" s="68">
        <f>VLOOKUP($B39,第7期!$AN$84:$AY$103,8,0)</f>
        <v/>
      </c>
      <c r="Z39" s="68">
        <f>VLOOKUP($B39,第7期!$AN$84:$AY$103,7,0)</f>
        <v/>
      </c>
      <c r="AA39" s="66">
        <f>第7期!BC38</f>
        <v/>
      </c>
      <c r="AB39" s="67">
        <f>第7期!BU8</f>
        <v/>
      </c>
      <c r="AC39" s="68">
        <f>VLOOKUP($B39,第7期!$AN$84:$AY$103,8,0)</f>
        <v/>
      </c>
      <c r="AD39" s="68">
        <f>VLOOKUP($B39,第7期!$AN$84:$AY$103,7,0)</f>
        <v/>
      </c>
      <c r="AE39" s="66">
        <f>第7期!BD38</f>
        <v/>
      </c>
      <c r="AF39" s="67">
        <f>第7期!BV8</f>
        <v/>
      </c>
      <c r="AG39" s="68">
        <f>VLOOKUP($B39,第7期!$AN$84:$AY$103,8,0)</f>
        <v/>
      </c>
      <c r="AH39" s="68">
        <f>VLOOKUP($B39,第7期!$AN$84:$AY$103,7,0)</f>
        <v/>
      </c>
    </row>
    <row r="40">
      <c r="B40" s="1161">
        <f>B5</f>
        <v/>
      </c>
      <c r="C40" s="66">
        <f>第7期!AW39</f>
        <v/>
      </c>
      <c r="D40" s="67">
        <f>第7期!BO9</f>
        <v/>
      </c>
      <c r="E40" s="68">
        <f>VLOOKUP($B40,第7期!$AN$84:$AY$103,8,0)</f>
        <v/>
      </c>
      <c r="F40" s="68">
        <f>VLOOKUP($B40,第7期!$AN$84:$AY$103,7,0)</f>
        <v/>
      </c>
      <c r="G40" s="66">
        <f>第7期!AX39</f>
        <v/>
      </c>
      <c r="H40" s="67">
        <f>第7期!BP9</f>
        <v/>
      </c>
      <c r="I40" s="68">
        <f>VLOOKUP($B40,第7期!$AN$84:$AY$103,8,0)</f>
        <v/>
      </c>
      <c r="J40" s="68">
        <f>VLOOKUP($B40,第7期!$AN$84:$AY$103,7,0)</f>
        <v/>
      </c>
      <c r="K40" s="66">
        <f>第7期!AY39</f>
        <v/>
      </c>
      <c r="L40" s="67">
        <f>第7期!BQ9</f>
        <v/>
      </c>
      <c r="M40" s="68">
        <f>VLOOKUP($B40,第7期!$AN$84:$AY$103,8,0)</f>
        <v/>
      </c>
      <c r="N40" s="68">
        <f>VLOOKUP($B40,第7期!$AN$84:$AY$103,7,0)</f>
        <v/>
      </c>
      <c r="O40" s="66">
        <f>第7期!AZ39</f>
        <v/>
      </c>
      <c r="P40" s="67">
        <f>第7期!BR9</f>
        <v/>
      </c>
      <c r="Q40" s="68">
        <f>VLOOKUP($B40,第7期!$AN$84:$AY$103,8,0)</f>
        <v/>
      </c>
      <c r="R40" s="68">
        <f>VLOOKUP($B40,第7期!$AN$84:$AY$103,7,0)</f>
        <v/>
      </c>
      <c r="S40" s="66">
        <f>第7期!BA39</f>
        <v/>
      </c>
      <c r="T40" s="67">
        <f>第7期!BS9</f>
        <v/>
      </c>
      <c r="U40" s="68">
        <f>VLOOKUP($B40,第7期!$AN$84:$AY$103,8,0)</f>
        <v/>
      </c>
      <c r="V40" s="68">
        <f>VLOOKUP($B40,第7期!$AN$84:$AY$103,7,0)</f>
        <v/>
      </c>
      <c r="W40" s="66">
        <f>第7期!BB39</f>
        <v/>
      </c>
      <c r="X40" s="67">
        <f>第7期!BT9</f>
        <v/>
      </c>
      <c r="Y40" s="68">
        <f>VLOOKUP($B40,第7期!$AN$84:$AY$103,8,0)</f>
        <v/>
      </c>
      <c r="Z40" s="68">
        <f>VLOOKUP($B40,第7期!$AN$84:$AY$103,7,0)</f>
        <v/>
      </c>
      <c r="AA40" s="66">
        <f>第7期!BC39</f>
        <v/>
      </c>
      <c r="AB40" s="67">
        <f>第7期!BU9</f>
        <v/>
      </c>
      <c r="AC40" s="68">
        <f>VLOOKUP($B40,第7期!$AN$84:$AY$103,8,0)</f>
        <v/>
      </c>
      <c r="AD40" s="68">
        <f>VLOOKUP($B40,第7期!$AN$84:$AY$103,7,0)</f>
        <v/>
      </c>
      <c r="AE40" s="66">
        <f>第7期!BD39</f>
        <v/>
      </c>
      <c r="AF40" s="67">
        <f>第7期!BV9</f>
        <v/>
      </c>
      <c r="AG40" s="68">
        <f>VLOOKUP($B40,第7期!$AN$84:$AY$103,8,0)</f>
        <v/>
      </c>
      <c r="AH40" s="68">
        <f>VLOOKUP($B40,第7期!$AN$84:$AY$103,7,0)</f>
        <v/>
      </c>
    </row>
    <row r="41">
      <c r="B41" s="1161">
        <f>B6</f>
        <v/>
      </c>
      <c r="C41" s="66">
        <f>第7期!AW40</f>
        <v/>
      </c>
      <c r="D41" s="67">
        <f>第7期!BO10</f>
        <v/>
      </c>
      <c r="E41" s="68">
        <f>VLOOKUP($B41,第7期!$AN$84:$AY$103,8,0)</f>
        <v/>
      </c>
      <c r="F41" s="68">
        <f>VLOOKUP($B41,第7期!$AN$84:$AY$103,7,0)</f>
        <v/>
      </c>
      <c r="G41" s="66">
        <f>第7期!AX40</f>
        <v/>
      </c>
      <c r="H41" s="67">
        <f>第7期!BP10</f>
        <v/>
      </c>
      <c r="I41" s="68">
        <f>VLOOKUP($B41,第7期!$AN$84:$AY$103,8,0)</f>
        <v/>
      </c>
      <c r="J41" s="68">
        <f>VLOOKUP($B41,第7期!$AN$84:$AY$103,7,0)</f>
        <v/>
      </c>
      <c r="K41" s="66">
        <f>第7期!AY40</f>
        <v/>
      </c>
      <c r="L41" s="67">
        <f>第7期!BQ10</f>
        <v/>
      </c>
      <c r="M41" s="68">
        <f>VLOOKUP($B41,第7期!$AN$84:$AY$103,8,0)</f>
        <v/>
      </c>
      <c r="N41" s="68">
        <f>VLOOKUP($B41,第7期!$AN$84:$AY$103,7,0)</f>
        <v/>
      </c>
      <c r="O41" s="66">
        <f>第7期!AZ40</f>
        <v/>
      </c>
      <c r="P41" s="67">
        <f>第7期!BR10</f>
        <v/>
      </c>
      <c r="Q41" s="68">
        <f>VLOOKUP($B41,第7期!$AN$84:$AY$103,8,0)</f>
        <v/>
      </c>
      <c r="R41" s="68">
        <f>VLOOKUP($B41,第7期!$AN$84:$AY$103,7,0)</f>
        <v/>
      </c>
      <c r="S41" s="66">
        <f>第7期!BA40</f>
        <v/>
      </c>
      <c r="T41" s="67">
        <f>第7期!BS10</f>
        <v/>
      </c>
      <c r="U41" s="68">
        <f>VLOOKUP($B41,第7期!$AN$84:$AY$103,8,0)</f>
        <v/>
      </c>
      <c r="V41" s="68">
        <f>VLOOKUP($B41,第7期!$AN$84:$AY$103,7,0)</f>
        <v/>
      </c>
      <c r="W41" s="66">
        <f>第7期!BB40</f>
        <v/>
      </c>
      <c r="X41" s="67">
        <f>第7期!BT10</f>
        <v/>
      </c>
      <c r="Y41" s="68">
        <f>VLOOKUP($B41,第7期!$AN$84:$AY$103,8,0)</f>
        <v/>
      </c>
      <c r="Z41" s="68">
        <f>VLOOKUP($B41,第7期!$AN$84:$AY$103,7,0)</f>
        <v/>
      </c>
      <c r="AA41" s="66">
        <f>第7期!BC40</f>
        <v/>
      </c>
      <c r="AB41" s="67">
        <f>第7期!BU10</f>
        <v/>
      </c>
      <c r="AC41" s="68">
        <f>VLOOKUP($B41,第7期!$AN$84:$AY$103,8,0)</f>
        <v/>
      </c>
      <c r="AD41" s="68">
        <f>VLOOKUP($B41,第7期!$AN$84:$AY$103,7,0)</f>
        <v/>
      </c>
      <c r="AE41" s="66">
        <f>第7期!BD40</f>
        <v/>
      </c>
      <c r="AF41" s="67">
        <f>第7期!BV10</f>
        <v/>
      </c>
      <c r="AG41" s="68">
        <f>VLOOKUP($B41,第7期!$AN$84:$AY$103,8,0)</f>
        <v/>
      </c>
      <c r="AH41" s="68">
        <f>VLOOKUP($B41,第7期!$AN$84:$AY$103,7,0)</f>
        <v/>
      </c>
    </row>
    <row r="42">
      <c r="B42" s="1161">
        <f>B7</f>
        <v/>
      </c>
      <c r="C42" s="66">
        <f>第7期!AW41</f>
        <v/>
      </c>
      <c r="D42" s="67">
        <f>第7期!BO11</f>
        <v/>
      </c>
      <c r="E42" s="68">
        <f>VLOOKUP($B42,第7期!$AN$84:$AY$103,8,0)</f>
        <v/>
      </c>
      <c r="F42" s="68">
        <f>VLOOKUP($B42,第7期!$AN$84:$AY$103,7,0)</f>
        <v/>
      </c>
      <c r="G42" s="66">
        <f>第7期!AX41</f>
        <v/>
      </c>
      <c r="H42" s="67">
        <f>第7期!BP11</f>
        <v/>
      </c>
      <c r="I42" s="68">
        <f>VLOOKUP($B42,第7期!$AN$84:$AY$103,8,0)</f>
        <v/>
      </c>
      <c r="J42" s="68">
        <f>VLOOKUP($B42,第7期!$AN$84:$AY$103,7,0)</f>
        <v/>
      </c>
      <c r="K42" s="66">
        <f>第7期!AY41</f>
        <v/>
      </c>
      <c r="L42" s="67">
        <f>第7期!BQ11</f>
        <v/>
      </c>
      <c r="M42" s="68">
        <f>VLOOKUP($B42,第7期!$AN$84:$AY$103,8,0)</f>
        <v/>
      </c>
      <c r="N42" s="68">
        <f>VLOOKUP($B42,第7期!$AN$84:$AY$103,7,0)</f>
        <v/>
      </c>
      <c r="O42" s="66">
        <f>第7期!AZ41</f>
        <v/>
      </c>
      <c r="P42" s="67">
        <f>第7期!BR11</f>
        <v/>
      </c>
      <c r="Q42" s="68">
        <f>VLOOKUP($B42,第7期!$AN$84:$AY$103,8,0)</f>
        <v/>
      </c>
      <c r="R42" s="68">
        <f>VLOOKUP($B42,第7期!$AN$84:$AY$103,7,0)</f>
        <v/>
      </c>
      <c r="S42" s="66">
        <f>第7期!BA41</f>
        <v/>
      </c>
      <c r="T42" s="67">
        <f>第7期!BS11</f>
        <v/>
      </c>
      <c r="U42" s="68">
        <f>VLOOKUP($B42,第7期!$AN$84:$AY$103,8,0)</f>
        <v/>
      </c>
      <c r="V42" s="68">
        <f>VLOOKUP($B42,第7期!$AN$84:$AY$103,7,0)</f>
        <v/>
      </c>
      <c r="W42" s="66">
        <f>第7期!BB41</f>
        <v/>
      </c>
      <c r="X42" s="67">
        <f>第7期!BT11</f>
        <v/>
      </c>
      <c r="Y42" s="68">
        <f>VLOOKUP($B42,第7期!$AN$84:$AY$103,8,0)</f>
        <v/>
      </c>
      <c r="Z42" s="68">
        <f>VLOOKUP($B42,第7期!$AN$84:$AY$103,7,0)</f>
        <v/>
      </c>
      <c r="AA42" s="66">
        <f>第7期!BC41</f>
        <v/>
      </c>
      <c r="AB42" s="67">
        <f>第7期!BU11</f>
        <v/>
      </c>
      <c r="AC42" s="68">
        <f>VLOOKUP($B42,第7期!$AN$84:$AY$103,8,0)</f>
        <v/>
      </c>
      <c r="AD42" s="68">
        <f>VLOOKUP($B42,第7期!$AN$84:$AY$103,7,0)</f>
        <v/>
      </c>
      <c r="AE42" s="66">
        <f>第7期!BD41</f>
        <v/>
      </c>
      <c r="AF42" s="67">
        <f>第7期!BV11</f>
        <v/>
      </c>
      <c r="AG42" s="68">
        <f>VLOOKUP($B42,第7期!$AN$84:$AY$103,8,0)</f>
        <v/>
      </c>
      <c r="AH42" s="68">
        <f>VLOOKUP($B42,第7期!$AN$84:$AY$103,7,0)</f>
        <v/>
      </c>
    </row>
    <row r="43">
      <c r="B43" s="1161">
        <f>B8</f>
        <v/>
      </c>
      <c r="C43" s="66">
        <f>第7期!AW42</f>
        <v/>
      </c>
      <c r="D43" s="67">
        <f>第7期!BO12</f>
        <v/>
      </c>
      <c r="E43" s="68">
        <f>VLOOKUP($B43,第7期!$AN$84:$AY$103,8,0)</f>
        <v/>
      </c>
      <c r="F43" s="68">
        <f>VLOOKUP($B43,第7期!$AN$84:$AY$103,7,0)</f>
        <v/>
      </c>
      <c r="G43" s="66">
        <f>第7期!AX42</f>
        <v/>
      </c>
      <c r="H43" s="67">
        <f>第7期!BP12</f>
        <v/>
      </c>
      <c r="I43" s="68">
        <f>VLOOKUP($B43,第7期!$AN$84:$AY$103,8,0)</f>
        <v/>
      </c>
      <c r="J43" s="68">
        <f>VLOOKUP($B43,第7期!$AN$84:$AY$103,7,0)</f>
        <v/>
      </c>
      <c r="K43" s="66">
        <f>第7期!AY42</f>
        <v/>
      </c>
      <c r="L43" s="67">
        <f>第7期!BQ12</f>
        <v/>
      </c>
      <c r="M43" s="68">
        <f>VLOOKUP($B43,第7期!$AN$84:$AY$103,8,0)</f>
        <v/>
      </c>
      <c r="N43" s="68">
        <f>VLOOKUP($B43,第7期!$AN$84:$AY$103,7,0)</f>
        <v/>
      </c>
      <c r="O43" s="66">
        <f>第7期!AZ42</f>
        <v/>
      </c>
      <c r="P43" s="67">
        <f>第7期!BR12</f>
        <v/>
      </c>
      <c r="Q43" s="68">
        <f>VLOOKUP($B43,第7期!$AN$84:$AY$103,8,0)</f>
        <v/>
      </c>
      <c r="R43" s="68">
        <f>VLOOKUP($B43,第7期!$AN$84:$AY$103,7,0)</f>
        <v/>
      </c>
      <c r="S43" s="66">
        <f>第7期!BA42</f>
        <v/>
      </c>
      <c r="T43" s="67">
        <f>第7期!BS12</f>
        <v/>
      </c>
      <c r="U43" s="68">
        <f>VLOOKUP($B43,第7期!$AN$84:$AY$103,8,0)</f>
        <v/>
      </c>
      <c r="V43" s="68">
        <f>VLOOKUP($B43,第7期!$AN$84:$AY$103,7,0)</f>
        <v/>
      </c>
      <c r="W43" s="66">
        <f>第7期!BB42</f>
        <v/>
      </c>
      <c r="X43" s="67">
        <f>第7期!BT12</f>
        <v/>
      </c>
      <c r="Y43" s="68">
        <f>VLOOKUP($B43,第7期!$AN$84:$AY$103,8,0)</f>
        <v/>
      </c>
      <c r="Z43" s="68">
        <f>VLOOKUP($B43,第7期!$AN$84:$AY$103,7,0)</f>
        <v/>
      </c>
      <c r="AA43" s="66">
        <f>第7期!BC42</f>
        <v/>
      </c>
      <c r="AB43" s="67">
        <f>第7期!BU12</f>
        <v/>
      </c>
      <c r="AC43" s="68">
        <f>VLOOKUP($B43,第7期!$AN$84:$AY$103,8,0)</f>
        <v/>
      </c>
      <c r="AD43" s="68">
        <f>VLOOKUP($B43,第7期!$AN$84:$AY$103,7,0)</f>
        <v/>
      </c>
      <c r="AE43" s="66">
        <f>第7期!BD42</f>
        <v/>
      </c>
      <c r="AF43" s="67">
        <f>第7期!BV12</f>
        <v/>
      </c>
      <c r="AG43" s="68">
        <f>VLOOKUP($B43,第7期!$AN$84:$AY$103,8,0)</f>
        <v/>
      </c>
      <c r="AH43" s="68">
        <f>VLOOKUP($B43,第7期!$AN$84:$AY$103,7,0)</f>
        <v/>
      </c>
    </row>
    <row r="44">
      <c r="B44" s="1161">
        <f>B9</f>
        <v/>
      </c>
      <c r="C44" s="66">
        <f>第7期!AW43</f>
        <v/>
      </c>
      <c r="D44" s="67">
        <f>第7期!BO13</f>
        <v/>
      </c>
      <c r="E44" s="68">
        <f>VLOOKUP($B44,第7期!$AN$84:$AY$103,8,0)</f>
        <v/>
      </c>
      <c r="F44" s="68">
        <f>VLOOKUP($B44,第7期!$AN$84:$AY$103,7,0)</f>
        <v/>
      </c>
      <c r="G44" s="66">
        <f>第7期!AX43</f>
        <v/>
      </c>
      <c r="H44" s="67">
        <f>第7期!BP13</f>
        <v/>
      </c>
      <c r="I44" s="68">
        <f>VLOOKUP($B44,第7期!$AN$84:$AY$103,8,0)</f>
        <v/>
      </c>
      <c r="J44" s="68">
        <f>VLOOKUP($B44,第7期!$AN$84:$AY$103,7,0)</f>
        <v/>
      </c>
      <c r="K44" s="66">
        <f>第7期!AY43</f>
        <v/>
      </c>
      <c r="L44" s="67">
        <f>第7期!BQ13</f>
        <v/>
      </c>
      <c r="M44" s="68">
        <f>VLOOKUP($B44,第7期!$AN$84:$AY$103,8,0)</f>
        <v/>
      </c>
      <c r="N44" s="68">
        <f>VLOOKUP($B44,第7期!$AN$84:$AY$103,7,0)</f>
        <v/>
      </c>
      <c r="O44" s="66">
        <f>第7期!AZ43</f>
        <v/>
      </c>
      <c r="P44" s="67">
        <f>第7期!BR13</f>
        <v/>
      </c>
      <c r="Q44" s="68">
        <f>VLOOKUP($B44,第7期!$AN$84:$AY$103,8,0)</f>
        <v/>
      </c>
      <c r="R44" s="68">
        <f>VLOOKUP($B44,第7期!$AN$84:$AY$103,7,0)</f>
        <v/>
      </c>
      <c r="S44" s="66">
        <f>第7期!BA43</f>
        <v/>
      </c>
      <c r="T44" s="67">
        <f>第7期!BS13</f>
        <v/>
      </c>
      <c r="U44" s="68">
        <f>VLOOKUP($B44,第7期!$AN$84:$AY$103,8,0)</f>
        <v/>
      </c>
      <c r="V44" s="68">
        <f>VLOOKUP($B44,第7期!$AN$84:$AY$103,7,0)</f>
        <v/>
      </c>
      <c r="W44" s="66">
        <f>第7期!BB43</f>
        <v/>
      </c>
      <c r="X44" s="67">
        <f>第7期!BT13</f>
        <v/>
      </c>
      <c r="Y44" s="68">
        <f>VLOOKUP($B44,第7期!$AN$84:$AY$103,8,0)</f>
        <v/>
      </c>
      <c r="Z44" s="68">
        <f>VLOOKUP($B44,第7期!$AN$84:$AY$103,7,0)</f>
        <v/>
      </c>
      <c r="AA44" s="66">
        <f>第7期!BC43</f>
        <v/>
      </c>
      <c r="AB44" s="67">
        <f>第7期!BU13</f>
        <v/>
      </c>
      <c r="AC44" s="68">
        <f>VLOOKUP($B44,第7期!$AN$84:$AY$103,8,0)</f>
        <v/>
      </c>
      <c r="AD44" s="68">
        <f>VLOOKUP($B44,第7期!$AN$84:$AY$103,7,0)</f>
        <v/>
      </c>
      <c r="AE44" s="66">
        <f>第7期!BD43</f>
        <v/>
      </c>
      <c r="AF44" s="67">
        <f>第7期!BV13</f>
        <v/>
      </c>
      <c r="AG44" s="68">
        <f>VLOOKUP($B44,第7期!$AN$84:$AY$103,8,0)</f>
        <v/>
      </c>
      <c r="AH44" s="68">
        <f>VLOOKUP($B44,第7期!$AN$84:$AY$103,7,0)</f>
        <v/>
      </c>
    </row>
    <row r="45">
      <c r="B45" s="1161">
        <f>B10</f>
        <v/>
      </c>
      <c r="C45" s="66">
        <f>第7期!AW44</f>
        <v/>
      </c>
      <c r="D45" s="67">
        <f>第7期!BO14</f>
        <v/>
      </c>
      <c r="E45" s="68">
        <f>VLOOKUP($B45,第7期!$AN$84:$AY$103,8,0)</f>
        <v/>
      </c>
      <c r="F45" s="68">
        <f>VLOOKUP($B45,第7期!$AN$84:$AY$103,7,0)</f>
        <v/>
      </c>
      <c r="G45" s="66">
        <f>第7期!AX44</f>
        <v/>
      </c>
      <c r="H45" s="67">
        <f>第7期!BP14</f>
        <v/>
      </c>
      <c r="I45" s="68">
        <f>VLOOKUP($B45,第7期!$AN$84:$AY$103,8,0)</f>
        <v/>
      </c>
      <c r="J45" s="68">
        <f>VLOOKUP($B45,第7期!$AN$84:$AY$103,7,0)</f>
        <v/>
      </c>
      <c r="K45" s="66">
        <f>第7期!AY44</f>
        <v/>
      </c>
      <c r="L45" s="67">
        <f>第7期!BQ14</f>
        <v/>
      </c>
      <c r="M45" s="68">
        <f>VLOOKUP($B45,第7期!$AN$84:$AY$103,8,0)</f>
        <v/>
      </c>
      <c r="N45" s="68">
        <f>VLOOKUP($B45,第7期!$AN$84:$AY$103,7,0)</f>
        <v/>
      </c>
      <c r="O45" s="66">
        <f>第7期!AZ44</f>
        <v/>
      </c>
      <c r="P45" s="67">
        <f>第7期!BR14</f>
        <v/>
      </c>
      <c r="Q45" s="68">
        <f>VLOOKUP($B45,第7期!$AN$84:$AY$103,8,0)</f>
        <v/>
      </c>
      <c r="R45" s="68">
        <f>VLOOKUP($B45,第7期!$AN$84:$AY$103,7,0)</f>
        <v/>
      </c>
      <c r="S45" s="66">
        <f>第7期!BA44</f>
        <v/>
      </c>
      <c r="T45" s="67">
        <f>第7期!BS14</f>
        <v/>
      </c>
      <c r="U45" s="68">
        <f>VLOOKUP($B45,第7期!$AN$84:$AY$103,8,0)</f>
        <v/>
      </c>
      <c r="V45" s="68">
        <f>VLOOKUP($B45,第7期!$AN$84:$AY$103,7,0)</f>
        <v/>
      </c>
      <c r="W45" s="66">
        <f>第7期!BB44</f>
        <v/>
      </c>
      <c r="X45" s="67">
        <f>第7期!BT14</f>
        <v/>
      </c>
      <c r="Y45" s="68">
        <f>VLOOKUP($B45,第7期!$AN$84:$AY$103,8,0)</f>
        <v/>
      </c>
      <c r="Z45" s="68">
        <f>VLOOKUP($B45,第7期!$AN$84:$AY$103,7,0)</f>
        <v/>
      </c>
      <c r="AA45" s="66">
        <f>第7期!BC44</f>
        <v/>
      </c>
      <c r="AB45" s="67">
        <f>第7期!BU14</f>
        <v/>
      </c>
      <c r="AC45" s="68">
        <f>VLOOKUP($B45,第7期!$AN$84:$AY$103,8,0)</f>
        <v/>
      </c>
      <c r="AD45" s="68">
        <f>VLOOKUP($B45,第7期!$AN$84:$AY$103,7,0)</f>
        <v/>
      </c>
      <c r="AE45" s="66">
        <f>第7期!BD44</f>
        <v/>
      </c>
      <c r="AF45" s="67">
        <f>第7期!BV14</f>
        <v/>
      </c>
      <c r="AG45" s="68">
        <f>VLOOKUP($B45,第7期!$AN$84:$AY$103,8,0)</f>
        <v/>
      </c>
      <c r="AH45" s="68">
        <f>VLOOKUP($B45,第7期!$AN$84:$AY$103,7,0)</f>
        <v/>
      </c>
    </row>
    <row r="46">
      <c r="B46" s="1161">
        <f>B11</f>
        <v/>
      </c>
      <c r="C46" s="66">
        <f>第7期!AW45</f>
        <v/>
      </c>
      <c r="D46" s="67">
        <f>第7期!BO15</f>
        <v/>
      </c>
      <c r="E46" s="68">
        <f>VLOOKUP($B46,第7期!$AN$84:$AY$103,8,0)</f>
        <v/>
      </c>
      <c r="F46" s="68">
        <f>VLOOKUP($B46,第7期!$AN$84:$AY$103,7,0)</f>
        <v/>
      </c>
      <c r="G46" s="66">
        <f>第7期!AX45</f>
        <v/>
      </c>
      <c r="H46" s="67">
        <f>第7期!BP15</f>
        <v/>
      </c>
      <c r="I46" s="68">
        <f>VLOOKUP($B46,第7期!$AN$84:$AY$103,8,0)</f>
        <v/>
      </c>
      <c r="J46" s="68">
        <f>VLOOKUP($B46,第7期!$AN$84:$AY$103,7,0)</f>
        <v/>
      </c>
      <c r="K46" s="66">
        <f>第7期!AY45</f>
        <v/>
      </c>
      <c r="L46" s="67">
        <f>第7期!BQ15</f>
        <v/>
      </c>
      <c r="M46" s="68">
        <f>VLOOKUP($B46,第7期!$AN$84:$AY$103,8,0)</f>
        <v/>
      </c>
      <c r="N46" s="68">
        <f>VLOOKUP($B46,第7期!$AN$84:$AY$103,7,0)</f>
        <v/>
      </c>
      <c r="O46" s="66">
        <f>第7期!AZ45</f>
        <v/>
      </c>
      <c r="P46" s="67">
        <f>第7期!BR15</f>
        <v/>
      </c>
      <c r="Q46" s="68">
        <f>VLOOKUP($B46,第7期!$AN$84:$AY$103,8,0)</f>
        <v/>
      </c>
      <c r="R46" s="68">
        <f>VLOOKUP($B46,第7期!$AN$84:$AY$103,7,0)</f>
        <v/>
      </c>
      <c r="S46" s="66">
        <f>第7期!BA45</f>
        <v/>
      </c>
      <c r="T46" s="67">
        <f>第7期!BS15</f>
        <v/>
      </c>
      <c r="U46" s="68">
        <f>VLOOKUP($B46,第7期!$AN$84:$AY$103,8,0)</f>
        <v/>
      </c>
      <c r="V46" s="68">
        <f>VLOOKUP($B46,第7期!$AN$84:$AY$103,7,0)</f>
        <v/>
      </c>
      <c r="W46" s="66">
        <f>第7期!BB45</f>
        <v/>
      </c>
      <c r="X46" s="67">
        <f>第7期!BT15</f>
        <v/>
      </c>
      <c r="Y46" s="68">
        <f>VLOOKUP($B46,第7期!$AN$84:$AY$103,8,0)</f>
        <v/>
      </c>
      <c r="Z46" s="68">
        <f>VLOOKUP($B46,第7期!$AN$84:$AY$103,7,0)</f>
        <v/>
      </c>
      <c r="AA46" s="66">
        <f>第7期!BC45</f>
        <v/>
      </c>
      <c r="AB46" s="67">
        <f>第7期!BU15</f>
        <v/>
      </c>
      <c r="AC46" s="68">
        <f>VLOOKUP($B46,第7期!$AN$84:$AY$103,8,0)</f>
        <v/>
      </c>
      <c r="AD46" s="68">
        <f>VLOOKUP($B46,第7期!$AN$84:$AY$103,7,0)</f>
        <v/>
      </c>
      <c r="AE46" s="66">
        <f>第7期!BD45</f>
        <v/>
      </c>
      <c r="AF46" s="67">
        <f>第7期!BV15</f>
        <v/>
      </c>
      <c r="AG46" s="68">
        <f>VLOOKUP($B46,第7期!$AN$84:$AY$103,8,0)</f>
        <v/>
      </c>
      <c r="AH46" s="68">
        <f>VLOOKUP($B46,第7期!$AN$84:$AY$103,7,0)</f>
        <v/>
      </c>
    </row>
    <row r="47">
      <c r="B47" s="1161">
        <f>B12</f>
        <v/>
      </c>
      <c r="C47" s="66">
        <f>第7期!AW46</f>
        <v/>
      </c>
      <c r="D47" s="67">
        <f>第7期!BO16</f>
        <v/>
      </c>
      <c r="E47" s="68">
        <f>VLOOKUP($B47,第7期!$AN$84:$AY$103,8,0)</f>
        <v/>
      </c>
      <c r="F47" s="68">
        <f>VLOOKUP($B47,第7期!$AN$84:$AY$103,7,0)</f>
        <v/>
      </c>
      <c r="G47" s="66">
        <f>第7期!AX46</f>
        <v/>
      </c>
      <c r="H47" s="67">
        <f>第7期!BP16</f>
        <v/>
      </c>
      <c r="I47" s="68">
        <f>VLOOKUP($B47,第7期!$AN$84:$AY$103,8,0)</f>
        <v/>
      </c>
      <c r="J47" s="68">
        <f>VLOOKUP($B47,第7期!$AN$84:$AY$103,7,0)</f>
        <v/>
      </c>
      <c r="K47" s="66">
        <f>第7期!AY46</f>
        <v/>
      </c>
      <c r="L47" s="67">
        <f>第7期!BQ16</f>
        <v/>
      </c>
      <c r="M47" s="68">
        <f>VLOOKUP($B47,第7期!$AN$84:$AY$103,8,0)</f>
        <v/>
      </c>
      <c r="N47" s="68">
        <f>VLOOKUP($B47,第7期!$AN$84:$AY$103,7,0)</f>
        <v/>
      </c>
      <c r="O47" s="66">
        <f>第7期!AZ46</f>
        <v/>
      </c>
      <c r="P47" s="67">
        <f>第7期!BR16</f>
        <v/>
      </c>
      <c r="Q47" s="68">
        <f>VLOOKUP($B47,第7期!$AN$84:$AY$103,8,0)</f>
        <v/>
      </c>
      <c r="R47" s="68">
        <f>VLOOKUP($B47,第7期!$AN$84:$AY$103,7,0)</f>
        <v/>
      </c>
      <c r="S47" s="66">
        <f>第7期!BA46</f>
        <v/>
      </c>
      <c r="T47" s="67">
        <f>第7期!BS16</f>
        <v/>
      </c>
      <c r="U47" s="68">
        <f>VLOOKUP($B47,第7期!$AN$84:$AY$103,8,0)</f>
        <v/>
      </c>
      <c r="V47" s="68">
        <f>VLOOKUP($B47,第7期!$AN$84:$AY$103,7,0)</f>
        <v/>
      </c>
      <c r="W47" s="66">
        <f>第7期!BB46</f>
        <v/>
      </c>
      <c r="X47" s="67">
        <f>第7期!BT16</f>
        <v/>
      </c>
      <c r="Y47" s="68">
        <f>VLOOKUP($B47,第7期!$AN$84:$AY$103,8,0)</f>
        <v/>
      </c>
      <c r="Z47" s="68">
        <f>VLOOKUP($B47,第7期!$AN$84:$AY$103,7,0)</f>
        <v/>
      </c>
      <c r="AA47" s="66">
        <f>第7期!BC46</f>
        <v/>
      </c>
      <c r="AB47" s="67">
        <f>第7期!BU16</f>
        <v/>
      </c>
      <c r="AC47" s="68">
        <f>VLOOKUP($B47,第7期!$AN$84:$AY$103,8,0)</f>
        <v/>
      </c>
      <c r="AD47" s="68">
        <f>VLOOKUP($B47,第7期!$AN$84:$AY$103,7,0)</f>
        <v/>
      </c>
      <c r="AE47" s="66">
        <f>第7期!BD46</f>
        <v/>
      </c>
      <c r="AF47" s="67">
        <f>第7期!BV16</f>
        <v/>
      </c>
      <c r="AG47" s="68">
        <f>VLOOKUP($B47,第7期!$AN$84:$AY$103,8,0)</f>
        <v/>
      </c>
      <c r="AH47" s="68">
        <f>VLOOKUP($B47,第7期!$AN$84:$AY$103,7,0)</f>
        <v/>
      </c>
    </row>
    <row r="48">
      <c r="B48" s="1161">
        <f>B13</f>
        <v/>
      </c>
      <c r="C48" s="66">
        <f>第7期!AW47</f>
        <v/>
      </c>
      <c r="D48" s="67">
        <f>第7期!BO17</f>
        <v/>
      </c>
      <c r="E48" s="68">
        <f>VLOOKUP($B48,第7期!$AN$84:$AY$103,8,0)</f>
        <v/>
      </c>
      <c r="F48" s="68">
        <f>VLOOKUP($B48,第7期!$AN$84:$AY$103,7,0)</f>
        <v/>
      </c>
      <c r="G48" s="66">
        <f>第7期!AX47</f>
        <v/>
      </c>
      <c r="H48" s="67">
        <f>第7期!BP17</f>
        <v/>
      </c>
      <c r="I48" s="68">
        <f>VLOOKUP($B48,第7期!$AN$84:$AY$103,8,0)</f>
        <v/>
      </c>
      <c r="J48" s="68">
        <f>VLOOKUP($B48,第7期!$AN$84:$AY$103,7,0)</f>
        <v/>
      </c>
      <c r="K48" s="66">
        <f>第7期!AY47</f>
        <v/>
      </c>
      <c r="L48" s="67">
        <f>第7期!BQ17</f>
        <v/>
      </c>
      <c r="M48" s="68">
        <f>VLOOKUP($B48,第7期!$AN$84:$AY$103,8,0)</f>
        <v/>
      </c>
      <c r="N48" s="68">
        <f>VLOOKUP($B48,第7期!$AN$84:$AY$103,7,0)</f>
        <v/>
      </c>
      <c r="O48" s="66">
        <f>第7期!AZ47</f>
        <v/>
      </c>
      <c r="P48" s="67">
        <f>第7期!BR17</f>
        <v/>
      </c>
      <c r="Q48" s="68">
        <f>VLOOKUP($B48,第7期!$AN$84:$AY$103,8,0)</f>
        <v/>
      </c>
      <c r="R48" s="68">
        <f>VLOOKUP($B48,第7期!$AN$84:$AY$103,7,0)</f>
        <v/>
      </c>
      <c r="S48" s="66">
        <f>第7期!BA47</f>
        <v/>
      </c>
      <c r="T48" s="67">
        <f>第7期!BS17</f>
        <v/>
      </c>
      <c r="U48" s="68">
        <f>VLOOKUP($B48,第7期!$AN$84:$AY$103,8,0)</f>
        <v/>
      </c>
      <c r="V48" s="68">
        <f>VLOOKUP($B48,第7期!$AN$84:$AY$103,7,0)</f>
        <v/>
      </c>
      <c r="W48" s="66">
        <f>第7期!BB47</f>
        <v/>
      </c>
      <c r="X48" s="67">
        <f>第7期!BT17</f>
        <v/>
      </c>
      <c r="Y48" s="68">
        <f>VLOOKUP($B48,第7期!$AN$84:$AY$103,8,0)</f>
        <v/>
      </c>
      <c r="Z48" s="68">
        <f>VLOOKUP($B48,第7期!$AN$84:$AY$103,7,0)</f>
        <v/>
      </c>
      <c r="AA48" s="66">
        <f>第7期!BC47</f>
        <v/>
      </c>
      <c r="AB48" s="67">
        <f>第7期!BU17</f>
        <v/>
      </c>
      <c r="AC48" s="68">
        <f>VLOOKUP($B48,第7期!$AN$84:$AY$103,8,0)</f>
        <v/>
      </c>
      <c r="AD48" s="68">
        <f>VLOOKUP($B48,第7期!$AN$84:$AY$103,7,0)</f>
        <v/>
      </c>
      <c r="AE48" s="66">
        <f>第7期!BD47</f>
        <v/>
      </c>
      <c r="AF48" s="67">
        <f>第7期!BV17</f>
        <v/>
      </c>
      <c r="AG48" s="68">
        <f>VLOOKUP($B48,第7期!$AN$84:$AY$103,8,0)</f>
        <v/>
      </c>
      <c r="AH48" s="68">
        <f>VLOOKUP($B48,第7期!$AN$84:$AY$103,7,0)</f>
        <v/>
      </c>
    </row>
    <row r="49">
      <c r="B49" s="1161">
        <f>B14</f>
        <v/>
      </c>
      <c r="C49" s="66">
        <f>第7期!AW48</f>
        <v/>
      </c>
      <c r="D49" s="67">
        <f>第7期!BO18</f>
        <v/>
      </c>
      <c r="E49" s="68">
        <f>VLOOKUP($B49,第7期!$AN$84:$AY$103,8,0)</f>
        <v/>
      </c>
      <c r="F49" s="68">
        <f>VLOOKUP($B49,第7期!$AN$84:$AY$103,7,0)</f>
        <v/>
      </c>
      <c r="G49" s="66">
        <f>第7期!AX48</f>
        <v/>
      </c>
      <c r="H49" s="67">
        <f>第7期!BP18</f>
        <v/>
      </c>
      <c r="I49" s="68">
        <f>VLOOKUP($B49,第7期!$AN$84:$AY$103,8,0)</f>
        <v/>
      </c>
      <c r="J49" s="68">
        <f>VLOOKUP($B49,第7期!$AN$84:$AY$103,7,0)</f>
        <v/>
      </c>
      <c r="K49" s="66">
        <f>第7期!AY48</f>
        <v/>
      </c>
      <c r="L49" s="67">
        <f>第7期!BQ18</f>
        <v/>
      </c>
      <c r="M49" s="68">
        <f>VLOOKUP($B49,第7期!$AN$84:$AY$103,8,0)</f>
        <v/>
      </c>
      <c r="N49" s="68">
        <f>VLOOKUP($B49,第7期!$AN$84:$AY$103,7,0)</f>
        <v/>
      </c>
      <c r="O49" s="66">
        <f>第7期!AZ48</f>
        <v/>
      </c>
      <c r="P49" s="67">
        <f>第7期!BR18</f>
        <v/>
      </c>
      <c r="Q49" s="68">
        <f>VLOOKUP($B49,第7期!$AN$84:$AY$103,8,0)</f>
        <v/>
      </c>
      <c r="R49" s="68">
        <f>VLOOKUP($B49,第7期!$AN$84:$AY$103,7,0)</f>
        <v/>
      </c>
      <c r="S49" s="66">
        <f>第7期!BA48</f>
        <v/>
      </c>
      <c r="T49" s="67">
        <f>第7期!BS18</f>
        <v/>
      </c>
      <c r="U49" s="68">
        <f>VLOOKUP($B49,第7期!$AN$84:$AY$103,8,0)</f>
        <v/>
      </c>
      <c r="V49" s="68">
        <f>VLOOKUP($B49,第7期!$AN$84:$AY$103,7,0)</f>
        <v/>
      </c>
      <c r="W49" s="66">
        <f>第7期!BB48</f>
        <v/>
      </c>
      <c r="X49" s="67">
        <f>第7期!BT18</f>
        <v/>
      </c>
      <c r="Y49" s="68">
        <f>VLOOKUP($B49,第7期!$AN$84:$AY$103,8,0)</f>
        <v/>
      </c>
      <c r="Z49" s="68">
        <f>VLOOKUP($B49,第7期!$AN$84:$AY$103,7,0)</f>
        <v/>
      </c>
      <c r="AA49" s="66">
        <f>第7期!BC48</f>
        <v/>
      </c>
      <c r="AB49" s="67">
        <f>第7期!BU18</f>
        <v/>
      </c>
      <c r="AC49" s="68">
        <f>VLOOKUP($B49,第7期!$AN$84:$AY$103,8,0)</f>
        <v/>
      </c>
      <c r="AD49" s="68">
        <f>VLOOKUP($B49,第7期!$AN$84:$AY$103,7,0)</f>
        <v/>
      </c>
      <c r="AE49" s="66">
        <f>第7期!BD48</f>
        <v/>
      </c>
      <c r="AF49" s="67">
        <f>第7期!BV18</f>
        <v/>
      </c>
      <c r="AG49" s="68">
        <f>VLOOKUP($B49,第7期!$AN$84:$AY$103,8,0)</f>
        <v/>
      </c>
      <c r="AH49" s="68">
        <f>VLOOKUP($B49,第7期!$AN$84:$AY$103,7,0)</f>
        <v/>
      </c>
    </row>
    <row r="50">
      <c r="B50" s="1161">
        <f>B15</f>
        <v/>
      </c>
      <c r="C50" s="66">
        <f>第7期!AW49</f>
        <v/>
      </c>
      <c r="D50" s="67">
        <f>第7期!BO19</f>
        <v/>
      </c>
      <c r="E50" s="68">
        <f>VLOOKUP($B50,第7期!$AN$84:$AY$103,8,0)</f>
        <v/>
      </c>
      <c r="F50" s="68">
        <f>VLOOKUP($B50,第7期!$AN$84:$AY$103,7,0)</f>
        <v/>
      </c>
      <c r="G50" s="66">
        <f>第7期!AX49</f>
        <v/>
      </c>
      <c r="H50" s="67">
        <f>第7期!BP19</f>
        <v/>
      </c>
      <c r="I50" s="68">
        <f>VLOOKUP($B50,第7期!$AN$84:$AY$103,8,0)</f>
        <v/>
      </c>
      <c r="J50" s="68">
        <f>VLOOKUP($B50,第7期!$AN$84:$AY$103,7,0)</f>
        <v/>
      </c>
      <c r="K50" s="66">
        <f>第7期!AY49</f>
        <v/>
      </c>
      <c r="L50" s="67">
        <f>第7期!BQ19</f>
        <v/>
      </c>
      <c r="M50" s="68">
        <f>VLOOKUP($B50,第7期!$AN$84:$AY$103,8,0)</f>
        <v/>
      </c>
      <c r="N50" s="68">
        <f>VLOOKUP($B50,第7期!$AN$84:$AY$103,7,0)</f>
        <v/>
      </c>
      <c r="O50" s="66">
        <f>第7期!AZ49</f>
        <v/>
      </c>
      <c r="P50" s="67">
        <f>第7期!BR19</f>
        <v/>
      </c>
      <c r="Q50" s="68">
        <f>VLOOKUP($B50,第7期!$AN$84:$AY$103,8,0)</f>
        <v/>
      </c>
      <c r="R50" s="68">
        <f>VLOOKUP($B50,第7期!$AN$84:$AY$103,7,0)</f>
        <v/>
      </c>
      <c r="S50" s="66">
        <f>第7期!BA49</f>
        <v/>
      </c>
      <c r="T50" s="67">
        <f>第7期!BS19</f>
        <v/>
      </c>
      <c r="U50" s="68">
        <f>VLOOKUP($B50,第7期!$AN$84:$AY$103,8,0)</f>
        <v/>
      </c>
      <c r="V50" s="68">
        <f>VLOOKUP($B50,第7期!$AN$84:$AY$103,7,0)</f>
        <v/>
      </c>
      <c r="W50" s="66">
        <f>第7期!BB49</f>
        <v/>
      </c>
      <c r="X50" s="67">
        <f>第7期!BT19</f>
        <v/>
      </c>
      <c r="Y50" s="68">
        <f>VLOOKUP($B50,第7期!$AN$84:$AY$103,8,0)</f>
        <v/>
      </c>
      <c r="Z50" s="68">
        <f>VLOOKUP($B50,第7期!$AN$84:$AY$103,7,0)</f>
        <v/>
      </c>
      <c r="AA50" s="66">
        <f>第7期!BC49</f>
        <v/>
      </c>
      <c r="AB50" s="67">
        <f>第7期!BU19</f>
        <v/>
      </c>
      <c r="AC50" s="68">
        <f>VLOOKUP($B50,第7期!$AN$84:$AY$103,8,0)</f>
        <v/>
      </c>
      <c r="AD50" s="68">
        <f>VLOOKUP($B50,第7期!$AN$84:$AY$103,7,0)</f>
        <v/>
      </c>
      <c r="AE50" s="66">
        <f>第7期!BD49</f>
        <v/>
      </c>
      <c r="AF50" s="67">
        <f>第7期!BV19</f>
        <v/>
      </c>
      <c r="AG50" s="68">
        <f>VLOOKUP($B50,第7期!$AN$84:$AY$103,8,0)</f>
        <v/>
      </c>
      <c r="AH50" s="68">
        <f>VLOOKUP($B50,第7期!$AN$84:$AY$103,7,0)</f>
        <v/>
      </c>
    </row>
    <row r="51">
      <c r="B51" s="1161">
        <f>B16</f>
        <v/>
      </c>
      <c r="C51" s="66">
        <f>第7期!AW50</f>
        <v/>
      </c>
      <c r="D51" s="67">
        <f>第7期!BO20</f>
        <v/>
      </c>
      <c r="E51" s="68">
        <f>VLOOKUP($B51,第7期!$AN$84:$AY$103,8,0)</f>
        <v/>
      </c>
      <c r="F51" s="68">
        <f>VLOOKUP($B51,第7期!$AN$84:$AY$103,7,0)</f>
        <v/>
      </c>
      <c r="G51" s="66">
        <f>第7期!AX50</f>
        <v/>
      </c>
      <c r="H51" s="67">
        <f>第7期!BP20</f>
        <v/>
      </c>
      <c r="I51" s="68">
        <f>VLOOKUP($B51,第7期!$AN$84:$AY$103,8,0)</f>
        <v/>
      </c>
      <c r="J51" s="68">
        <f>VLOOKUP($B51,第7期!$AN$84:$AY$103,7,0)</f>
        <v/>
      </c>
      <c r="K51" s="66">
        <f>第7期!AY50</f>
        <v/>
      </c>
      <c r="L51" s="67">
        <f>第7期!BQ20</f>
        <v/>
      </c>
      <c r="M51" s="68">
        <f>VLOOKUP($B51,第7期!$AN$84:$AY$103,8,0)</f>
        <v/>
      </c>
      <c r="N51" s="68">
        <f>VLOOKUP($B51,第7期!$AN$84:$AY$103,7,0)</f>
        <v/>
      </c>
      <c r="O51" s="66">
        <f>第7期!AZ50</f>
        <v/>
      </c>
      <c r="P51" s="67">
        <f>第7期!BR20</f>
        <v/>
      </c>
      <c r="Q51" s="68">
        <f>VLOOKUP($B51,第7期!$AN$84:$AY$103,8,0)</f>
        <v/>
      </c>
      <c r="R51" s="68">
        <f>VLOOKUP($B51,第7期!$AN$84:$AY$103,7,0)</f>
        <v/>
      </c>
      <c r="S51" s="66">
        <f>第7期!BA50</f>
        <v/>
      </c>
      <c r="T51" s="67">
        <f>第7期!BS20</f>
        <v/>
      </c>
      <c r="U51" s="68">
        <f>VLOOKUP($B51,第7期!$AN$84:$AY$103,8,0)</f>
        <v/>
      </c>
      <c r="V51" s="68">
        <f>VLOOKUP($B51,第7期!$AN$84:$AY$103,7,0)</f>
        <v/>
      </c>
      <c r="W51" s="66">
        <f>第7期!BB50</f>
        <v/>
      </c>
      <c r="X51" s="67">
        <f>第7期!BT20</f>
        <v/>
      </c>
      <c r="Y51" s="68">
        <f>VLOOKUP($B51,第7期!$AN$84:$AY$103,8,0)</f>
        <v/>
      </c>
      <c r="Z51" s="68">
        <f>VLOOKUP($B51,第7期!$AN$84:$AY$103,7,0)</f>
        <v/>
      </c>
      <c r="AA51" s="66">
        <f>第7期!BC50</f>
        <v/>
      </c>
      <c r="AB51" s="67">
        <f>第7期!BU20</f>
        <v/>
      </c>
      <c r="AC51" s="68">
        <f>VLOOKUP($B51,第7期!$AN$84:$AY$103,8,0)</f>
        <v/>
      </c>
      <c r="AD51" s="68">
        <f>VLOOKUP($B51,第7期!$AN$84:$AY$103,7,0)</f>
        <v/>
      </c>
      <c r="AE51" s="66">
        <f>第7期!BD50</f>
        <v/>
      </c>
      <c r="AF51" s="67">
        <f>第7期!BV20</f>
        <v/>
      </c>
      <c r="AG51" s="68">
        <f>VLOOKUP($B51,第7期!$AN$84:$AY$103,8,0)</f>
        <v/>
      </c>
      <c r="AH51" s="68">
        <f>VLOOKUP($B51,第7期!$AN$84:$AY$103,7,0)</f>
        <v/>
      </c>
    </row>
    <row r="52">
      <c r="B52" s="1161">
        <f>B17</f>
        <v/>
      </c>
      <c r="C52" s="66">
        <f>第7期!AW51</f>
        <v/>
      </c>
      <c r="D52" s="67">
        <f>第7期!BO21</f>
        <v/>
      </c>
      <c r="E52" s="68">
        <f>VLOOKUP($B52,第7期!$AN$84:$AY$103,8,0)</f>
        <v/>
      </c>
      <c r="F52" s="68">
        <f>VLOOKUP($B52,第7期!$AN$84:$AY$103,7,0)</f>
        <v/>
      </c>
      <c r="G52" s="66">
        <f>第7期!AX51</f>
        <v/>
      </c>
      <c r="H52" s="67">
        <f>第7期!BP21</f>
        <v/>
      </c>
      <c r="I52" s="68">
        <f>VLOOKUP($B52,第7期!$AN$84:$AY$103,8,0)</f>
        <v/>
      </c>
      <c r="J52" s="68">
        <f>VLOOKUP($B52,第7期!$AN$84:$AY$103,7,0)</f>
        <v/>
      </c>
      <c r="K52" s="66">
        <f>第7期!AY51</f>
        <v/>
      </c>
      <c r="L52" s="67">
        <f>第7期!BQ21</f>
        <v/>
      </c>
      <c r="M52" s="68">
        <f>VLOOKUP($B52,第7期!$AN$84:$AY$103,8,0)</f>
        <v/>
      </c>
      <c r="N52" s="68">
        <f>VLOOKUP($B52,第7期!$AN$84:$AY$103,7,0)</f>
        <v/>
      </c>
      <c r="O52" s="66">
        <f>第7期!AZ51</f>
        <v/>
      </c>
      <c r="P52" s="67">
        <f>第7期!BR21</f>
        <v/>
      </c>
      <c r="Q52" s="68">
        <f>VLOOKUP($B52,第7期!$AN$84:$AY$103,8,0)</f>
        <v/>
      </c>
      <c r="R52" s="68">
        <f>VLOOKUP($B52,第7期!$AN$84:$AY$103,7,0)</f>
        <v/>
      </c>
      <c r="S52" s="66">
        <f>第7期!BA51</f>
        <v/>
      </c>
      <c r="T52" s="67">
        <f>第7期!BS21</f>
        <v/>
      </c>
      <c r="U52" s="68">
        <f>VLOOKUP($B52,第7期!$AN$84:$AY$103,8,0)</f>
        <v/>
      </c>
      <c r="V52" s="68">
        <f>VLOOKUP($B52,第7期!$AN$84:$AY$103,7,0)</f>
        <v/>
      </c>
      <c r="W52" s="66">
        <f>第7期!BB51</f>
        <v/>
      </c>
      <c r="X52" s="67">
        <f>第7期!BT21</f>
        <v/>
      </c>
      <c r="Y52" s="68">
        <f>VLOOKUP($B52,第7期!$AN$84:$AY$103,8,0)</f>
        <v/>
      </c>
      <c r="Z52" s="68">
        <f>VLOOKUP($B52,第7期!$AN$84:$AY$103,7,0)</f>
        <v/>
      </c>
      <c r="AA52" s="66">
        <f>第7期!BC51</f>
        <v/>
      </c>
      <c r="AB52" s="67">
        <f>第7期!BU21</f>
        <v/>
      </c>
      <c r="AC52" s="68">
        <f>VLOOKUP($B52,第7期!$AN$84:$AY$103,8,0)</f>
        <v/>
      </c>
      <c r="AD52" s="68">
        <f>VLOOKUP($B52,第7期!$AN$84:$AY$103,7,0)</f>
        <v/>
      </c>
      <c r="AE52" s="66">
        <f>第7期!BD51</f>
        <v/>
      </c>
      <c r="AF52" s="67">
        <f>第7期!BV21</f>
        <v/>
      </c>
      <c r="AG52" s="68">
        <f>VLOOKUP($B52,第7期!$AN$84:$AY$103,8,0)</f>
        <v/>
      </c>
      <c r="AH52" s="68">
        <f>VLOOKUP($B52,第7期!$AN$84:$AY$103,7,0)</f>
        <v/>
      </c>
    </row>
    <row r="53">
      <c r="B53" s="1161">
        <f>B18</f>
        <v/>
      </c>
      <c r="C53" s="66">
        <f>第7期!AW52</f>
        <v/>
      </c>
      <c r="D53" s="67">
        <f>第7期!BO22</f>
        <v/>
      </c>
      <c r="E53" s="68">
        <f>VLOOKUP($B53,第7期!$AN$84:$AY$103,8,0)</f>
        <v/>
      </c>
      <c r="F53" s="68">
        <f>VLOOKUP($B53,第7期!$AN$84:$AY$103,7,0)</f>
        <v/>
      </c>
      <c r="G53" s="66">
        <f>第7期!AX52</f>
        <v/>
      </c>
      <c r="H53" s="67">
        <f>第7期!BP22</f>
        <v/>
      </c>
      <c r="I53" s="68">
        <f>VLOOKUP($B53,第7期!$AN$84:$AY$103,8,0)</f>
        <v/>
      </c>
      <c r="J53" s="68">
        <f>VLOOKUP($B53,第7期!$AN$84:$AY$103,7,0)</f>
        <v/>
      </c>
      <c r="K53" s="66">
        <f>第7期!AY52</f>
        <v/>
      </c>
      <c r="L53" s="67">
        <f>第7期!BQ22</f>
        <v/>
      </c>
      <c r="M53" s="68">
        <f>VLOOKUP($B53,第7期!$AN$84:$AY$103,8,0)</f>
        <v/>
      </c>
      <c r="N53" s="68">
        <f>VLOOKUP($B53,第7期!$AN$84:$AY$103,7,0)</f>
        <v/>
      </c>
      <c r="O53" s="66">
        <f>第7期!AZ52</f>
        <v/>
      </c>
      <c r="P53" s="67">
        <f>第7期!BR22</f>
        <v/>
      </c>
      <c r="Q53" s="68">
        <f>VLOOKUP($B53,第7期!$AN$84:$AY$103,8,0)</f>
        <v/>
      </c>
      <c r="R53" s="68">
        <f>VLOOKUP($B53,第7期!$AN$84:$AY$103,7,0)</f>
        <v/>
      </c>
      <c r="S53" s="66">
        <f>第7期!BA52</f>
        <v/>
      </c>
      <c r="T53" s="67">
        <f>第7期!BS22</f>
        <v/>
      </c>
      <c r="U53" s="68">
        <f>VLOOKUP($B53,第7期!$AN$84:$AY$103,8,0)</f>
        <v/>
      </c>
      <c r="V53" s="68">
        <f>VLOOKUP($B53,第7期!$AN$84:$AY$103,7,0)</f>
        <v/>
      </c>
      <c r="W53" s="66">
        <f>第7期!BB52</f>
        <v/>
      </c>
      <c r="X53" s="67">
        <f>第7期!BT22</f>
        <v/>
      </c>
      <c r="Y53" s="68">
        <f>VLOOKUP($B53,第7期!$AN$84:$AY$103,8,0)</f>
        <v/>
      </c>
      <c r="Z53" s="68">
        <f>VLOOKUP($B53,第7期!$AN$84:$AY$103,7,0)</f>
        <v/>
      </c>
      <c r="AA53" s="66">
        <f>第7期!BC52</f>
        <v/>
      </c>
      <c r="AB53" s="67">
        <f>第7期!BU22</f>
        <v/>
      </c>
      <c r="AC53" s="68">
        <f>VLOOKUP($B53,第7期!$AN$84:$AY$103,8,0)</f>
        <v/>
      </c>
      <c r="AD53" s="68">
        <f>VLOOKUP($B53,第7期!$AN$84:$AY$103,7,0)</f>
        <v/>
      </c>
      <c r="AE53" s="66">
        <f>第7期!BD52</f>
        <v/>
      </c>
      <c r="AF53" s="67">
        <f>第7期!BV22</f>
        <v/>
      </c>
      <c r="AG53" s="68">
        <f>VLOOKUP($B53,第7期!$AN$84:$AY$103,8,0)</f>
        <v/>
      </c>
      <c r="AH53" s="68">
        <f>VLOOKUP($B53,第7期!$AN$84:$AY$103,7,0)</f>
        <v/>
      </c>
    </row>
    <row r="54">
      <c r="B54" s="1161">
        <f>B19</f>
        <v/>
      </c>
      <c r="C54" s="66">
        <f>第7期!AW53</f>
        <v/>
      </c>
      <c r="D54" s="67">
        <f>第7期!BO23</f>
        <v/>
      </c>
      <c r="E54" s="68">
        <f>VLOOKUP($B54,第7期!$AN$84:$AY$103,8,0)</f>
        <v/>
      </c>
      <c r="F54" s="68">
        <f>VLOOKUP($B54,第7期!$AN$84:$AY$103,7,0)</f>
        <v/>
      </c>
      <c r="G54" s="66">
        <f>第7期!AX53</f>
        <v/>
      </c>
      <c r="H54" s="67">
        <f>第7期!BP23</f>
        <v/>
      </c>
      <c r="I54" s="68">
        <f>VLOOKUP($B54,第7期!$AN$84:$AY$103,8,0)</f>
        <v/>
      </c>
      <c r="J54" s="68">
        <f>VLOOKUP($B54,第7期!$AN$84:$AY$103,7,0)</f>
        <v/>
      </c>
      <c r="K54" s="66">
        <f>第7期!AY53</f>
        <v/>
      </c>
      <c r="L54" s="67">
        <f>第7期!BQ23</f>
        <v/>
      </c>
      <c r="M54" s="68">
        <f>VLOOKUP($B54,第7期!$AN$84:$AY$103,8,0)</f>
        <v/>
      </c>
      <c r="N54" s="68">
        <f>VLOOKUP($B54,第7期!$AN$84:$AY$103,7,0)</f>
        <v/>
      </c>
      <c r="O54" s="66">
        <f>第7期!AZ53</f>
        <v/>
      </c>
      <c r="P54" s="67">
        <f>第7期!BR23</f>
        <v/>
      </c>
      <c r="Q54" s="68">
        <f>VLOOKUP($B54,第7期!$AN$84:$AY$103,8,0)</f>
        <v/>
      </c>
      <c r="R54" s="68">
        <f>VLOOKUP($B54,第7期!$AN$84:$AY$103,7,0)</f>
        <v/>
      </c>
      <c r="S54" s="66">
        <f>第7期!BA53</f>
        <v/>
      </c>
      <c r="T54" s="67">
        <f>第7期!BS23</f>
        <v/>
      </c>
      <c r="U54" s="68">
        <f>VLOOKUP($B54,第7期!$AN$84:$AY$103,8,0)</f>
        <v/>
      </c>
      <c r="V54" s="68">
        <f>VLOOKUP($B54,第7期!$AN$84:$AY$103,7,0)</f>
        <v/>
      </c>
      <c r="W54" s="66">
        <f>第7期!BB53</f>
        <v/>
      </c>
      <c r="X54" s="67">
        <f>第7期!BT23</f>
        <v/>
      </c>
      <c r="Y54" s="68">
        <f>VLOOKUP($B54,第7期!$AN$84:$AY$103,8,0)</f>
        <v/>
      </c>
      <c r="Z54" s="68">
        <f>VLOOKUP($B54,第7期!$AN$84:$AY$103,7,0)</f>
        <v/>
      </c>
      <c r="AA54" s="66">
        <f>第7期!BC53</f>
        <v/>
      </c>
      <c r="AB54" s="67">
        <f>第7期!BU23</f>
        <v/>
      </c>
      <c r="AC54" s="68">
        <f>VLOOKUP($B54,第7期!$AN$84:$AY$103,8,0)</f>
        <v/>
      </c>
      <c r="AD54" s="68">
        <f>VLOOKUP($B54,第7期!$AN$84:$AY$103,7,0)</f>
        <v/>
      </c>
      <c r="AE54" s="66">
        <f>第7期!BD53</f>
        <v/>
      </c>
      <c r="AF54" s="67">
        <f>第7期!BV23</f>
        <v/>
      </c>
      <c r="AG54" s="68">
        <f>VLOOKUP($B54,第7期!$AN$84:$AY$103,8,0)</f>
        <v/>
      </c>
      <c r="AH54" s="68">
        <f>VLOOKUP($B54,第7期!$AN$84:$AY$103,7,0)</f>
        <v/>
      </c>
    </row>
    <row r="55">
      <c r="B55" s="1161">
        <f>B20</f>
        <v/>
      </c>
      <c r="C55" s="66">
        <f>第7期!AW54</f>
        <v/>
      </c>
      <c r="D55" s="67">
        <f>第7期!BO24</f>
        <v/>
      </c>
      <c r="E55" s="68">
        <f>VLOOKUP($B55,第7期!$AN$84:$AY$103,8,0)</f>
        <v/>
      </c>
      <c r="F55" s="68">
        <f>VLOOKUP($B55,第7期!$AN$84:$AY$103,7,0)</f>
        <v/>
      </c>
      <c r="G55" s="66">
        <f>第7期!AX54</f>
        <v/>
      </c>
      <c r="H55" s="67">
        <f>第7期!BP24</f>
        <v/>
      </c>
      <c r="I55" s="68">
        <f>VLOOKUP($B55,第7期!$AN$84:$AY$103,8,0)</f>
        <v/>
      </c>
      <c r="J55" s="68">
        <f>VLOOKUP($B55,第7期!$AN$84:$AY$103,7,0)</f>
        <v/>
      </c>
      <c r="K55" s="66">
        <f>第7期!AY54</f>
        <v/>
      </c>
      <c r="L55" s="67">
        <f>第7期!BQ24</f>
        <v/>
      </c>
      <c r="M55" s="68">
        <f>VLOOKUP($B55,第7期!$AN$84:$AY$103,8,0)</f>
        <v/>
      </c>
      <c r="N55" s="68">
        <f>VLOOKUP($B55,第7期!$AN$84:$AY$103,7,0)</f>
        <v/>
      </c>
      <c r="O55" s="66">
        <f>第7期!AZ54</f>
        <v/>
      </c>
      <c r="P55" s="67">
        <f>第7期!BR24</f>
        <v/>
      </c>
      <c r="Q55" s="68">
        <f>VLOOKUP($B55,第7期!$AN$84:$AY$103,8,0)</f>
        <v/>
      </c>
      <c r="R55" s="68">
        <f>VLOOKUP($B55,第7期!$AN$84:$AY$103,7,0)</f>
        <v/>
      </c>
      <c r="S55" s="66">
        <f>第7期!BA54</f>
        <v/>
      </c>
      <c r="T55" s="67">
        <f>第7期!BS24</f>
        <v/>
      </c>
      <c r="U55" s="68">
        <f>VLOOKUP($B55,第7期!$AN$84:$AY$103,8,0)</f>
        <v/>
      </c>
      <c r="V55" s="68">
        <f>VLOOKUP($B55,第7期!$AN$84:$AY$103,7,0)</f>
        <v/>
      </c>
      <c r="W55" s="66">
        <f>第7期!BB54</f>
        <v/>
      </c>
      <c r="X55" s="67">
        <f>第7期!BT24</f>
        <v/>
      </c>
      <c r="Y55" s="68">
        <f>VLOOKUP($B55,第7期!$AN$84:$AY$103,8,0)</f>
        <v/>
      </c>
      <c r="Z55" s="68">
        <f>VLOOKUP($B55,第7期!$AN$84:$AY$103,7,0)</f>
        <v/>
      </c>
      <c r="AA55" s="66">
        <f>第7期!BC54</f>
        <v/>
      </c>
      <c r="AB55" s="67">
        <f>第7期!BU24</f>
        <v/>
      </c>
      <c r="AC55" s="68">
        <f>VLOOKUP($B55,第7期!$AN$84:$AY$103,8,0)</f>
        <v/>
      </c>
      <c r="AD55" s="68">
        <f>VLOOKUP($B55,第7期!$AN$84:$AY$103,7,0)</f>
        <v/>
      </c>
      <c r="AE55" s="66">
        <f>第7期!BD54</f>
        <v/>
      </c>
      <c r="AF55" s="67">
        <f>第7期!BV24</f>
        <v/>
      </c>
      <c r="AG55" s="68">
        <f>VLOOKUP($B55,第7期!$AN$84:$AY$103,8,0)</f>
        <v/>
      </c>
      <c r="AH55" s="68">
        <f>VLOOKUP($B55,第7期!$AN$84:$AY$103,7,0)</f>
        <v/>
      </c>
    </row>
    <row r="56">
      <c r="B56" s="69">
        <f>B21</f>
        <v/>
      </c>
      <c r="C56" s="70">
        <f>第7期!AW55</f>
        <v/>
      </c>
      <c r="D56" s="71">
        <f>第7期!BO25</f>
        <v/>
      </c>
      <c r="E56" s="68">
        <f>VLOOKUP($B56,第7期!$AN$84:$AY$103,8,0)</f>
        <v/>
      </c>
      <c r="F56" s="68">
        <f>VLOOKUP($B56,第7期!$AN$84:$AY$103,7,0)</f>
        <v/>
      </c>
      <c r="G56" s="70">
        <f>第7期!AX55</f>
        <v/>
      </c>
      <c r="H56" s="71">
        <f>第7期!BP25</f>
        <v/>
      </c>
      <c r="I56" s="68">
        <f>VLOOKUP($B56,第7期!$AN$84:$AY$103,8,0)</f>
        <v/>
      </c>
      <c r="J56" s="68">
        <f>VLOOKUP($B56,第7期!$AN$84:$AY$103,7,0)</f>
        <v/>
      </c>
      <c r="K56" s="70">
        <f>第7期!AY55</f>
        <v/>
      </c>
      <c r="L56" s="71">
        <f>第7期!BQ25</f>
        <v/>
      </c>
      <c r="M56" s="68">
        <f>VLOOKUP($B56,第7期!$AN$84:$AY$103,8,0)</f>
        <v/>
      </c>
      <c r="N56" s="68">
        <f>VLOOKUP($B56,第7期!$AN$84:$AY$103,7,0)</f>
        <v/>
      </c>
      <c r="O56" s="70">
        <f>第7期!AZ55</f>
        <v/>
      </c>
      <c r="P56" s="71">
        <f>第7期!BR25</f>
        <v/>
      </c>
      <c r="Q56" s="68">
        <f>VLOOKUP($B56,第7期!$AN$84:$AY$103,8,0)</f>
        <v/>
      </c>
      <c r="R56" s="68">
        <f>VLOOKUP($B56,第7期!$AN$84:$AY$103,7,0)</f>
        <v/>
      </c>
      <c r="S56" s="70">
        <f>第7期!BA55</f>
        <v/>
      </c>
      <c r="T56" s="71">
        <f>第7期!BS25</f>
        <v/>
      </c>
      <c r="U56" s="68">
        <f>VLOOKUP($B56,第7期!$AN$84:$AY$103,8,0)</f>
        <v/>
      </c>
      <c r="V56" s="68">
        <f>VLOOKUP($B56,第7期!$AN$84:$AY$103,7,0)</f>
        <v/>
      </c>
      <c r="W56" s="70">
        <f>第7期!BB55</f>
        <v/>
      </c>
      <c r="X56" s="71">
        <f>第7期!BT25</f>
        <v/>
      </c>
      <c r="Y56" s="68">
        <f>VLOOKUP($B56,第7期!$AN$84:$AY$103,8,0)</f>
        <v/>
      </c>
      <c r="Z56" s="68">
        <f>VLOOKUP($B56,第7期!$AN$84:$AY$103,7,0)</f>
        <v/>
      </c>
      <c r="AA56" s="70">
        <f>第7期!BC55</f>
        <v/>
      </c>
      <c r="AB56" s="71">
        <f>第7期!BU25</f>
        <v/>
      </c>
      <c r="AC56" s="68">
        <f>VLOOKUP($B56,第7期!$AN$84:$AY$103,8,0)</f>
        <v/>
      </c>
      <c r="AD56" s="68">
        <f>VLOOKUP($B56,第7期!$AN$84:$AY$103,7,0)</f>
        <v/>
      </c>
      <c r="AE56" s="70">
        <f>第7期!BD55</f>
        <v/>
      </c>
      <c r="AF56" s="71">
        <f>第7期!BV25</f>
        <v/>
      </c>
      <c r="AG56" s="68">
        <f>VLOOKUP($B56,第7期!$AN$84:$AY$103,8,0)</f>
        <v/>
      </c>
      <c r="AH56" s="68">
        <f>VLOOKUP($B56,第7期!$AN$84:$AY$103,7,0)</f>
        <v/>
      </c>
    </row>
    <row r="57">
      <c r="B57" s="1161">
        <f>B22</f>
        <v/>
      </c>
      <c r="C57" s="66">
        <f>第7期!AW56</f>
        <v/>
      </c>
      <c r="D57" s="67">
        <f>第7期!BO26</f>
        <v/>
      </c>
      <c r="E57" s="68">
        <f>VLOOKUP($B57,第7期!$AN$84:$AY$103,8,0)</f>
        <v/>
      </c>
      <c r="F57" s="68">
        <f>VLOOKUP($B57,第7期!$AN$84:$AY$103,7,0)</f>
        <v/>
      </c>
      <c r="G57" s="66">
        <f>第7期!AX56</f>
        <v/>
      </c>
      <c r="H57" s="67">
        <f>第7期!BP26</f>
        <v/>
      </c>
      <c r="I57" s="68">
        <f>VLOOKUP($B57,第7期!$AN$84:$AY$103,8,0)</f>
        <v/>
      </c>
      <c r="J57" s="68">
        <f>VLOOKUP($B57,第7期!$AN$84:$AY$103,7,0)</f>
        <v/>
      </c>
      <c r="K57" s="66">
        <f>第7期!AY56</f>
        <v/>
      </c>
      <c r="L57" s="67">
        <f>第7期!BQ26</f>
        <v/>
      </c>
      <c r="M57" s="68">
        <f>VLOOKUP($B57,第7期!$AN$84:$AY$103,8,0)</f>
        <v/>
      </c>
      <c r="N57" s="68">
        <f>VLOOKUP($B57,第7期!$AN$84:$AY$103,7,0)</f>
        <v/>
      </c>
      <c r="O57" s="66">
        <f>第7期!AZ56</f>
        <v/>
      </c>
      <c r="P57" s="67">
        <f>第7期!BR26</f>
        <v/>
      </c>
      <c r="Q57" s="68">
        <f>VLOOKUP($B57,第7期!$AN$84:$AY$103,8,0)</f>
        <v/>
      </c>
      <c r="R57" s="68">
        <f>VLOOKUP($B57,第7期!$AN$84:$AY$103,7,0)</f>
        <v/>
      </c>
      <c r="S57" s="66">
        <f>第7期!BA56</f>
        <v/>
      </c>
      <c r="T57" s="67">
        <f>第7期!BS26</f>
        <v/>
      </c>
      <c r="U57" s="68">
        <f>VLOOKUP($B57,第7期!$AN$84:$AY$103,8,0)</f>
        <v/>
      </c>
      <c r="V57" s="68">
        <f>VLOOKUP($B57,第7期!$AN$84:$AY$103,7,0)</f>
        <v/>
      </c>
      <c r="W57" s="66">
        <f>第7期!BB56</f>
        <v/>
      </c>
      <c r="X57" s="67">
        <f>第7期!BT26</f>
        <v/>
      </c>
      <c r="Y57" s="68">
        <f>VLOOKUP($B57,第7期!$AN$84:$AY$103,8,0)</f>
        <v/>
      </c>
      <c r="Z57" s="68">
        <f>VLOOKUP($B57,第7期!$AN$84:$AY$103,7,0)</f>
        <v/>
      </c>
      <c r="AA57" s="66">
        <f>第7期!BC56</f>
        <v/>
      </c>
      <c r="AB57" s="67">
        <f>第7期!BU26</f>
        <v/>
      </c>
      <c r="AC57" s="68">
        <f>VLOOKUP($B57,第7期!$AN$84:$AY$103,8,0)</f>
        <v/>
      </c>
      <c r="AD57" s="68">
        <f>VLOOKUP($B57,第7期!$AN$84:$AY$103,7,0)</f>
        <v/>
      </c>
      <c r="AE57" s="66">
        <f>第7期!BD56</f>
        <v/>
      </c>
      <c r="AF57" s="67">
        <f>第7期!BV26</f>
        <v/>
      </c>
      <c r="AG57" s="68">
        <f>VLOOKUP($B57,第7期!$AN$84:$AY$103,8,0)</f>
        <v/>
      </c>
      <c r="AH57" s="68">
        <f>VLOOKUP($B57,第7期!$AN$84:$AY$103,7,0)</f>
        <v/>
      </c>
    </row>
    <row r="58">
      <c r="B58" s="1488" t="inlineStr">
        <is>
          <t>需求</t>
        </is>
      </c>
      <c r="C58" s="72" t="inlineStr">
        <is>
          <t>平均需求</t>
        </is>
      </c>
      <c r="D58" s="73" t="inlineStr">
        <is>
          <t>最大需求</t>
        </is>
      </c>
      <c r="E58" s="74" t="n"/>
      <c r="F58" s="74" t="n"/>
      <c r="G58" s="75" t="inlineStr">
        <is>
          <t>平均需求</t>
        </is>
      </c>
      <c r="H58" s="73" t="inlineStr">
        <is>
          <t>最大需求</t>
        </is>
      </c>
      <c r="I58" s="74" t="n"/>
      <c r="J58" s="74" t="n"/>
      <c r="K58" s="75" t="inlineStr">
        <is>
          <t>平均需求</t>
        </is>
      </c>
      <c r="L58" s="73" t="inlineStr">
        <is>
          <t>最大需求</t>
        </is>
      </c>
      <c r="M58" s="74" t="n"/>
      <c r="N58" s="74" t="n"/>
      <c r="O58" s="75" t="inlineStr">
        <is>
          <t>平均需求</t>
        </is>
      </c>
      <c r="P58" s="73" t="inlineStr">
        <is>
          <t>最大需求</t>
        </is>
      </c>
      <c r="Q58" s="74" t="n"/>
      <c r="R58" s="74" t="n"/>
      <c r="S58" s="75" t="inlineStr">
        <is>
          <t>平均需求</t>
        </is>
      </c>
      <c r="T58" s="73" t="inlineStr">
        <is>
          <t>最大需求</t>
        </is>
      </c>
      <c r="U58" s="74" t="n"/>
      <c r="V58" s="74" t="n"/>
      <c r="W58" s="75" t="inlineStr">
        <is>
          <t>平均需求</t>
        </is>
      </c>
      <c r="X58" s="73" t="inlineStr">
        <is>
          <t>最大需求</t>
        </is>
      </c>
      <c r="Y58" s="74" t="n"/>
      <c r="Z58" s="74" t="n"/>
      <c r="AA58" s="75" t="inlineStr">
        <is>
          <t>平均需求</t>
        </is>
      </c>
      <c r="AB58" s="73" t="inlineStr">
        <is>
          <t>最大需求</t>
        </is>
      </c>
      <c r="AC58" s="74" t="n"/>
      <c r="AD58" s="74" t="n"/>
      <c r="AE58" s="75" t="inlineStr">
        <is>
          <t>平均需求</t>
        </is>
      </c>
      <c r="AF58" s="73" t="inlineStr">
        <is>
          <t>最大需求</t>
        </is>
      </c>
      <c r="AG58" s="74" t="n"/>
    </row>
    <row r="59">
      <c r="B59" s="1489" t="n"/>
      <c r="C59" s="76">
        <f>AVERAGE(D38:D57)</f>
        <v/>
      </c>
      <c r="D59" s="77">
        <f>MAX(D38:D57)</f>
        <v/>
      </c>
      <c r="E59" s="78">
        <f>VLOOKUP(D59,D38:E57,2,0)</f>
        <v/>
      </c>
      <c r="F59" s="79">
        <f>VLOOKUP(D59,D38:F57,3,0)</f>
        <v/>
      </c>
      <c r="G59" s="80">
        <f>AVERAGE(H38:H57)</f>
        <v/>
      </c>
      <c r="H59" s="77">
        <f>MAX(H38:H57)</f>
        <v/>
      </c>
      <c r="I59" s="78">
        <f>VLOOKUP(H59,H38:I57,2,0)</f>
        <v/>
      </c>
      <c r="J59" s="79">
        <f>VLOOKUP(H59,H38:J57,3,0)</f>
        <v/>
      </c>
      <c r="K59" s="80">
        <f>AVERAGE(L38:L57)</f>
        <v/>
      </c>
      <c r="L59" s="77">
        <f>MAX(L38:L57)</f>
        <v/>
      </c>
      <c r="M59" s="78">
        <f>VLOOKUP(L59,L38:M57,2,0)</f>
        <v/>
      </c>
      <c r="N59" s="79">
        <f>VLOOKUP(L59,L38:N57,3,0)</f>
        <v/>
      </c>
      <c r="O59" s="80">
        <f>AVERAGE(P38:P57)</f>
        <v/>
      </c>
      <c r="P59" s="77">
        <f>MAX(P38:P57)</f>
        <v/>
      </c>
      <c r="Q59" s="78">
        <f>VLOOKUP(P59,P38:Q57,2,0)</f>
        <v/>
      </c>
      <c r="R59" s="79">
        <f>VLOOKUP(P59,P38:R57,3,0)</f>
        <v/>
      </c>
      <c r="S59" s="80">
        <f>AVERAGE(T38:T57)</f>
        <v/>
      </c>
      <c r="T59" s="77">
        <f>MAX(T38:T57)</f>
        <v/>
      </c>
      <c r="U59" s="78">
        <f>VLOOKUP(T59,T38:U57,2,0)</f>
        <v/>
      </c>
      <c r="V59" s="79">
        <f>VLOOKUP(T59,T38:V57,3,0)</f>
        <v/>
      </c>
      <c r="W59" s="80">
        <f>AVERAGE(X38:X57)</f>
        <v/>
      </c>
      <c r="X59" s="77">
        <f>MAX(X38:X57)</f>
        <v/>
      </c>
      <c r="Y59" s="78">
        <f>VLOOKUP(X59,X38:Y57,2,0)</f>
        <v/>
      </c>
      <c r="Z59" s="79">
        <f>VLOOKUP(X59,X38:Z57,3,0)</f>
        <v/>
      </c>
      <c r="AA59" s="80">
        <f>AVERAGE(AB38:AB57)</f>
        <v/>
      </c>
      <c r="AB59" s="77">
        <f>MAX(AB38:AB57)</f>
        <v/>
      </c>
      <c r="AC59" s="78">
        <f>VLOOKUP(AB59,AB38:AC57,2,0)</f>
        <v/>
      </c>
      <c r="AD59" s="79">
        <f>VLOOKUP(AB59,AB38:AD57,3,0)</f>
        <v/>
      </c>
      <c r="AE59" s="80">
        <f>AVERAGE(AF38:AF57)</f>
        <v/>
      </c>
      <c r="AF59" s="77">
        <f>MAX(AF38:AF57)</f>
        <v/>
      </c>
      <c r="AG59" s="78">
        <f>VLOOKUP(AF59,AF38:AG57,2,0)</f>
        <v/>
      </c>
      <c r="AH59" s="79">
        <f>VLOOKUP(AF59,AF38:AH57,3,0)</f>
        <v/>
      </c>
    </row>
    <row r="60">
      <c r="B60" s="1486" t="inlineStr">
        <is>
          <t>最大需求价格</t>
        </is>
      </c>
      <c r="C60" s="1487" t="n"/>
      <c r="D60" s="81">
        <f>VLOOKUP(D59,IF({1,0},D38:D57,C38:C57),2,0)</f>
        <v/>
      </c>
      <c r="E60" s="83" t="n"/>
      <c r="F60" s="83" t="n"/>
      <c r="G60" s="83" t="n"/>
      <c r="H60" s="81">
        <f>VLOOKUP(H59,IF({1,0},H38:H57,G38:G57),2,0)</f>
        <v/>
      </c>
      <c r="I60" s="83" t="n"/>
      <c r="J60" s="83" t="n"/>
      <c r="K60" s="83" t="n"/>
      <c r="L60" s="81">
        <f>VLOOKUP(L59,IF({1,0},L38:L57,K38:K57),2,0)</f>
        <v/>
      </c>
      <c r="M60" s="83" t="n"/>
      <c r="N60" s="83" t="n"/>
      <c r="O60" s="83" t="n"/>
      <c r="P60" s="81">
        <f>VLOOKUP(P59,IF({1,0},P38:P57,O38:O57),2,0)</f>
        <v/>
      </c>
      <c r="Q60" s="83" t="n"/>
      <c r="R60" s="83" t="n"/>
      <c r="S60" s="83" t="n"/>
      <c r="T60" s="81">
        <f>VLOOKUP(T59,IF({1,0},T38:T57,S38:S57),2,0)</f>
        <v/>
      </c>
      <c r="U60" s="83" t="n"/>
      <c r="V60" s="83" t="n"/>
      <c r="W60" s="83" t="n"/>
      <c r="X60" s="81">
        <f>VLOOKUP(X59,IF({1,0},X38:X57,W38:W57),2,0)</f>
        <v/>
      </c>
      <c r="Y60" s="83" t="n"/>
      <c r="Z60" s="83" t="n"/>
      <c r="AA60" s="83" t="n"/>
      <c r="AB60" s="81">
        <f>VLOOKUP(AB59,IF({1,0},AB38:AB57,AA38:AA57),2,0)</f>
        <v/>
      </c>
      <c r="AC60" s="83" t="n"/>
      <c r="AD60" s="83" t="n"/>
      <c r="AE60" s="83" t="n"/>
      <c r="AF60" s="81">
        <f>VLOOKUP(AF59,IF({1,0},AF38:AF57,AE38:AE57),2,0)</f>
        <v/>
      </c>
      <c r="AG60" s="83" t="n"/>
      <c r="AH60" s="83" t="n"/>
    </row>
    <row r="61">
      <c r="B61" s="60">
        <f>初始化表!$C$5</f>
        <v/>
      </c>
      <c r="C61" s="60">
        <f>VLOOKUP($B61,$B$38:$AH$57,2,0)</f>
        <v/>
      </c>
      <c r="D61" s="60">
        <f>VLOOKUP($B61,$B$38:$AH$57,3,0)</f>
        <v/>
      </c>
      <c r="E61" s="60">
        <f>VLOOKUP($B61,$B$38:$AH$57,4,0)</f>
        <v/>
      </c>
      <c r="F61" s="60">
        <f>VLOOKUP($B61,$B$38:$AH$57,5,0)</f>
        <v/>
      </c>
      <c r="G61" s="60">
        <f>VLOOKUP($B61,$B$38:$AH$57,6,0)</f>
        <v/>
      </c>
      <c r="H61" s="60">
        <f>VLOOKUP($B61,$B$38:$AH$57,7,0)</f>
        <v/>
      </c>
      <c r="I61" s="60">
        <f>VLOOKUP($B61,$B$38:$AH$57,8,0)</f>
        <v/>
      </c>
      <c r="J61" s="60">
        <f>VLOOKUP($B61,$B$38:$AH$57,9,0)</f>
        <v/>
      </c>
      <c r="K61" s="60">
        <f>VLOOKUP($B61,$B$38:$AH$57,10,0)</f>
        <v/>
      </c>
      <c r="L61" s="60">
        <f>VLOOKUP($B61,$B$38:$AH$57,11,0)</f>
        <v/>
      </c>
      <c r="M61" s="60">
        <f>VLOOKUP($B61,$B$38:$AH$57,12,0)</f>
        <v/>
      </c>
      <c r="N61" s="60">
        <f>VLOOKUP($B61,$B$38:$AH$57,13,0)</f>
        <v/>
      </c>
      <c r="O61" s="60">
        <f>VLOOKUP($B61,$B$38:$AH$57,14,0)</f>
        <v/>
      </c>
      <c r="P61" s="60">
        <f>VLOOKUP($B61,$B$38:$AH$57,15,0)</f>
        <v/>
      </c>
      <c r="Q61" s="60">
        <f>VLOOKUP($B61,$B$38:$AH$57,16,0)</f>
        <v/>
      </c>
      <c r="R61" s="60">
        <f>VLOOKUP($B61,$B$38:$AH$57,17,0)</f>
        <v/>
      </c>
      <c r="S61" s="60">
        <f>VLOOKUP($B61,$B$38:$AH$57,18,0)</f>
        <v/>
      </c>
      <c r="T61" s="60">
        <f>VLOOKUP($B61,$B$38:$AH$57,19,0)</f>
        <v/>
      </c>
      <c r="U61" s="60">
        <f>VLOOKUP($B61,$B$38:$AH$57,20,0)</f>
        <v/>
      </c>
      <c r="V61" s="60">
        <f>VLOOKUP($B61,$B$38:$AH$57,21,0)</f>
        <v/>
      </c>
      <c r="W61" s="60">
        <f>VLOOKUP($B61,$B$38:$AH$57,22,0)</f>
        <v/>
      </c>
      <c r="X61" s="60">
        <f>VLOOKUP($B61,$B$38:$AH$57,23,0)</f>
        <v/>
      </c>
      <c r="Y61" s="60">
        <f>VLOOKUP($B61,$B$38:$AH$57,24,0)</f>
        <v/>
      </c>
      <c r="Z61" s="60">
        <f>VLOOKUP($B61,$B$38:$AH$57,25,0)</f>
        <v/>
      </c>
      <c r="AA61" s="60">
        <f>VLOOKUP($B61,$B$38:$AH$57,26,0)</f>
        <v/>
      </c>
      <c r="AB61" s="60">
        <f>VLOOKUP($B61,$B$38:$AH$57,27,0)</f>
        <v/>
      </c>
      <c r="AC61" s="60">
        <f>VLOOKUP($B61,$B$38:$AH$57,28,0)</f>
        <v/>
      </c>
      <c r="AD61" s="60">
        <f>VLOOKUP($B61,$B$38:$AH$57,29,0)</f>
        <v/>
      </c>
      <c r="AE61" s="60">
        <f>VLOOKUP($B61,$B$38:$AH$57,30,0)</f>
        <v/>
      </c>
      <c r="AF61" s="60">
        <f>VLOOKUP($B61,$B$38:$AH$57,31,0)</f>
        <v/>
      </c>
      <c r="AG61" s="60">
        <f>VLOOKUP($B61,$B$38:$AH$57,32,0)</f>
        <v/>
      </c>
      <c r="AH61" s="60">
        <f>VLOOKUP($B61,$B$38:$AH$57,33,0)</f>
        <v/>
      </c>
    </row>
    <row r="62">
      <c r="B62" s="1484" t="inlineStr">
        <is>
          <t>价格</t>
        </is>
      </c>
      <c r="C62" s="72" t="inlineStr">
        <is>
          <t>平均价格</t>
        </is>
      </c>
      <c r="D62" s="73" t="inlineStr">
        <is>
          <t>最大价格</t>
        </is>
      </c>
      <c r="G62" s="75" t="inlineStr">
        <is>
          <t>平均价格</t>
        </is>
      </c>
      <c r="H62" s="73" t="inlineStr">
        <is>
          <t>最大价格</t>
        </is>
      </c>
      <c r="K62" s="75" t="inlineStr">
        <is>
          <t>平均价格</t>
        </is>
      </c>
      <c r="L62" s="73" t="inlineStr">
        <is>
          <t>最大价格</t>
        </is>
      </c>
      <c r="O62" s="75" t="inlineStr">
        <is>
          <t>平均价格</t>
        </is>
      </c>
      <c r="P62" s="73" t="inlineStr">
        <is>
          <t>最大价格</t>
        </is>
      </c>
      <c r="S62" s="75" t="inlineStr">
        <is>
          <t>平均价格</t>
        </is>
      </c>
      <c r="T62" s="73" t="inlineStr">
        <is>
          <t>最大价格</t>
        </is>
      </c>
      <c r="W62" s="75" t="inlineStr">
        <is>
          <t>平均价格</t>
        </is>
      </c>
      <c r="X62" s="73" t="inlineStr">
        <is>
          <t>最大价格</t>
        </is>
      </c>
      <c r="AA62" s="75" t="inlineStr">
        <is>
          <t>平均价格</t>
        </is>
      </c>
      <c r="AB62" s="73" t="inlineStr">
        <is>
          <t>最大价格</t>
        </is>
      </c>
      <c r="AE62" s="75" t="inlineStr">
        <is>
          <t>平均价格</t>
        </is>
      </c>
      <c r="AF62" s="73" t="inlineStr">
        <is>
          <t>最大价格</t>
        </is>
      </c>
    </row>
    <row r="63">
      <c r="B63" s="1485" t="n"/>
      <c r="C63" s="76">
        <f>AVERAGE(C38:C57)</f>
        <v/>
      </c>
      <c r="D63" s="77">
        <f>MAX(C38:C57)</f>
        <v/>
      </c>
      <c r="E63" s="78">
        <f>VLOOKUP(D63,C38:F57,3,0)</f>
        <v/>
      </c>
      <c r="F63" s="79">
        <f>VLOOKUP(D63,C38:F57,4,0)</f>
        <v/>
      </c>
      <c r="G63" s="80">
        <f>AVERAGE(G38:G57)</f>
        <v/>
      </c>
      <c r="H63" s="77">
        <f>MAX(G38:G57)</f>
        <v/>
      </c>
      <c r="I63" s="78">
        <f>VLOOKUP(H63,G38:J57,3,0)</f>
        <v/>
      </c>
      <c r="J63" s="79">
        <f>VLOOKUP(H63,G38:J57,4,0)</f>
        <v/>
      </c>
      <c r="K63" s="80">
        <f>AVERAGE(K38:K57)</f>
        <v/>
      </c>
      <c r="L63" s="77">
        <f>MAX(K38:K57)</f>
        <v/>
      </c>
      <c r="M63" s="78">
        <f>VLOOKUP(L63,K38:N57,3,0)</f>
        <v/>
      </c>
      <c r="N63" s="79">
        <f>VLOOKUP(L63,K38:N57,4,0)</f>
        <v/>
      </c>
      <c r="O63" s="80">
        <f>AVERAGE(O38:O57)</f>
        <v/>
      </c>
      <c r="P63" s="77">
        <f>MAX(O38:O57)</f>
        <v/>
      </c>
      <c r="Q63" s="78">
        <f>VLOOKUP(P63,O38:R57,3,0)</f>
        <v/>
      </c>
      <c r="R63" s="79">
        <f>VLOOKUP(P63,O38:R57,4,0)</f>
        <v/>
      </c>
      <c r="S63" s="80">
        <f>AVERAGE(S38:S57)</f>
        <v/>
      </c>
      <c r="T63" s="77">
        <f>MAX(S38:S57)</f>
        <v/>
      </c>
      <c r="U63" s="78">
        <f>VLOOKUP(T63,S38:V57,3,0)</f>
        <v/>
      </c>
      <c r="V63" s="79">
        <f>VLOOKUP(T63,S38:V57,4,0)</f>
        <v/>
      </c>
      <c r="W63" s="80">
        <f>AVERAGE(W38:W57)</f>
        <v/>
      </c>
      <c r="X63" s="77">
        <f>MAX(W38:W57)</f>
        <v/>
      </c>
      <c r="Y63" s="78">
        <f>VLOOKUP(X63,W38:Z57,3,0)</f>
        <v/>
      </c>
      <c r="Z63" s="79">
        <f>VLOOKUP(X63,W38:Z57,4,0)</f>
        <v/>
      </c>
      <c r="AA63" s="80">
        <f>AVERAGE(AA38:AA57)</f>
        <v/>
      </c>
      <c r="AB63" s="77">
        <f>MAX(AA38:AA57)</f>
        <v/>
      </c>
      <c r="AC63" s="78">
        <f>VLOOKUP(AB63,AA38:AD57,3,0)</f>
        <v/>
      </c>
      <c r="AD63" s="79">
        <f>VLOOKUP(AB63,AA38:AD57,4,0)</f>
        <v/>
      </c>
      <c r="AE63" s="80">
        <f>AVERAGE(AE38:AE57)</f>
        <v/>
      </c>
      <c r="AF63" s="77">
        <f>MAX(AE38:AE57)</f>
        <v/>
      </c>
      <c r="AG63" s="78">
        <f>VLOOKUP(AF63,AE38:AH57,3,0)</f>
        <v/>
      </c>
      <c r="AH63" s="79">
        <f>VLOOKUP(AF63,AE38:AH57,4,0)</f>
        <v/>
      </c>
    </row>
    <row r="64">
      <c r="B64" s="1486" t="inlineStr">
        <is>
          <t>最大价格需求</t>
        </is>
      </c>
      <c r="C64" s="1487" t="n"/>
      <c r="D64" s="81">
        <f>VLOOKUP(D63,C38:D57,2,0)</f>
        <v/>
      </c>
      <c r="E64" s="83" t="n"/>
      <c r="F64" s="83" t="n"/>
      <c r="G64" s="83" t="n"/>
      <c r="H64" s="81">
        <f>VLOOKUP(H63,G38:H57,2,0)</f>
        <v/>
      </c>
      <c r="I64" s="83" t="n"/>
      <c r="J64" s="83" t="n"/>
      <c r="K64" s="83" t="n"/>
      <c r="L64" s="81">
        <f>VLOOKUP(L63,K38:L57,2,0)</f>
        <v/>
      </c>
      <c r="M64" s="83" t="n"/>
      <c r="N64" s="83" t="n"/>
      <c r="O64" s="83" t="n"/>
      <c r="P64" s="81">
        <f>VLOOKUP(P63,O38:P57,2,0)</f>
        <v/>
      </c>
      <c r="Q64" s="83" t="n"/>
      <c r="R64" s="83" t="n"/>
      <c r="S64" s="83" t="n"/>
      <c r="T64" s="81">
        <f>VLOOKUP(T63,S38:T57,2,0)</f>
        <v/>
      </c>
      <c r="U64" s="83" t="n"/>
      <c r="V64" s="83" t="n"/>
      <c r="W64" s="83" t="n"/>
      <c r="X64" s="81">
        <f>VLOOKUP(X63,W38:X57,2,0)</f>
        <v/>
      </c>
      <c r="Y64" s="83" t="n"/>
      <c r="Z64" s="83" t="n"/>
      <c r="AA64" s="83" t="n"/>
      <c r="AB64" s="81">
        <f>VLOOKUP(AB63,AA38:AB57,2,0)</f>
        <v/>
      </c>
      <c r="AC64" s="83" t="n"/>
      <c r="AD64" s="83" t="n"/>
      <c r="AE64" s="83" t="n"/>
      <c r="AF64" s="81">
        <f>VLOOKUP(AF63,AE38:AF57,2,0)</f>
        <v/>
      </c>
      <c r="AG64" s="83" t="n"/>
      <c r="AH64" s="83" t="n"/>
    </row>
    <row r="65">
      <c r="Y65" s="1161">
        <f>第8期!Z4</f>
        <v/>
      </c>
      <c r="Z65" s="1161">
        <f>第8期!AA4</f>
        <v/>
      </c>
      <c r="AA65" s="1161">
        <f>第8期!AB4</f>
        <v/>
      </c>
      <c r="AB65" s="1161">
        <f>第8期!AC4</f>
        <v/>
      </c>
      <c r="AC65" s="1161">
        <f>第8期!AD4</f>
        <v/>
      </c>
    </row>
    <row r="66" ht="15.5" customHeight="1" s="1178">
      <c r="G66" s="1161" t="inlineStr">
        <is>
          <t>价格浮动</t>
        </is>
      </c>
      <c r="H66" s="1161">
        <f>N66</f>
        <v/>
      </c>
      <c r="I66" s="1161">
        <f>O66</f>
        <v/>
      </c>
      <c r="J66" s="1161">
        <f>P66</f>
        <v/>
      </c>
      <c r="K66" s="1161">
        <f>Q66</f>
        <v/>
      </c>
      <c r="M66" s="1161" t="inlineStr">
        <is>
          <t>实际价格</t>
        </is>
      </c>
      <c r="N66" s="1161" t="inlineStr">
        <is>
          <t>市场1</t>
        </is>
      </c>
      <c r="O66" s="1161" t="inlineStr">
        <is>
          <t>市场2</t>
        </is>
      </c>
      <c r="P66" s="1161" t="inlineStr">
        <is>
          <t>市场3</t>
        </is>
      </c>
      <c r="Q66" s="1161" t="inlineStr">
        <is>
          <t>市场4</t>
        </is>
      </c>
      <c r="S66" s="1161" t="inlineStr">
        <is>
          <t>本期待销</t>
        </is>
      </c>
      <c r="T66" s="1161" t="inlineStr">
        <is>
          <t>市场1</t>
        </is>
      </c>
      <c r="U66" s="1161" t="inlineStr">
        <is>
          <t>市场2</t>
        </is>
      </c>
      <c r="V66" s="1161" t="inlineStr">
        <is>
          <t>市场3</t>
        </is>
      </c>
      <c r="W66" s="1161" t="inlineStr">
        <is>
          <t>市场4</t>
        </is>
      </c>
      <c r="Y66" s="86">
        <f>第8期!Z7</f>
        <v/>
      </c>
      <c r="Z66" s="1159">
        <f>第8期!AA7</f>
        <v/>
      </c>
      <c r="AA66" s="1159">
        <f>第8期!AB7</f>
        <v/>
      </c>
      <c r="AB66" s="1159">
        <f>第8期!AC7</f>
        <v/>
      </c>
      <c r="AC66" s="1159">
        <f>第8期!AD7</f>
        <v/>
      </c>
    </row>
    <row r="67" ht="15.5" customHeight="1" s="1178">
      <c r="G67" s="86">
        <f>M67</f>
        <v/>
      </c>
      <c r="H67" s="1159" t="n"/>
      <c r="I67" s="1159" t="n"/>
      <c r="J67" s="1159" t="n"/>
      <c r="K67" s="1159" t="n"/>
      <c r="M67" s="86">
        <f>第8期!T22</f>
        <v/>
      </c>
      <c r="N67" s="1159">
        <f>第8期!U22</f>
        <v/>
      </c>
      <c r="O67" s="1159">
        <f>第8期!V22</f>
        <v/>
      </c>
      <c r="P67" s="1159">
        <f>第8期!W22</f>
        <v/>
      </c>
      <c r="Q67" s="1159">
        <f>第8期!X22</f>
        <v/>
      </c>
      <c r="S67" s="86">
        <f>第8期!Z44</f>
        <v/>
      </c>
      <c r="T67" s="1159">
        <f>第8期!AA44</f>
        <v/>
      </c>
      <c r="U67" s="1159">
        <f>第8期!AB44</f>
        <v/>
      </c>
      <c r="V67" s="1159">
        <f>第8期!AC44</f>
        <v/>
      </c>
      <c r="W67" s="1159">
        <f>第8期!AD44</f>
        <v/>
      </c>
      <c r="Y67" s="86">
        <f>第8期!Z8</f>
        <v/>
      </c>
      <c r="Z67" s="1159">
        <f>第8期!AA8</f>
        <v/>
      </c>
      <c r="AA67" s="1159">
        <f>第8期!AB8</f>
        <v/>
      </c>
      <c r="AB67" s="1159">
        <f>第8期!AC8</f>
        <v/>
      </c>
      <c r="AC67" s="1159">
        <f>第8期!AD8</f>
        <v/>
      </c>
    </row>
    <row r="68" ht="15.5" customHeight="1" s="1178">
      <c r="G68" s="86">
        <f>M68</f>
        <v/>
      </c>
      <c r="H68" s="1159" t="n"/>
      <c r="I68" s="1159" t="n"/>
      <c r="J68" s="1159" t="n"/>
      <c r="K68" s="1159" t="n"/>
      <c r="M68" s="86">
        <f>第8期!T23</f>
        <v/>
      </c>
      <c r="N68" s="1159">
        <f>第8期!U23</f>
        <v/>
      </c>
      <c r="O68" s="1159">
        <f>第8期!V23</f>
        <v/>
      </c>
      <c r="P68" s="1159">
        <f>第8期!W23</f>
        <v/>
      </c>
      <c r="Q68" s="1159">
        <f>第8期!X23</f>
        <v/>
      </c>
      <c r="S68" s="86">
        <f>第8期!Z45</f>
        <v/>
      </c>
      <c r="T68" s="1159">
        <f>第8期!AA45</f>
        <v/>
      </c>
      <c r="U68" s="1159">
        <f>第8期!AB45</f>
        <v/>
      </c>
      <c r="V68" s="1159">
        <f>第8期!AC45</f>
        <v/>
      </c>
      <c r="W68" s="1159">
        <f>第8期!AD45</f>
        <v/>
      </c>
      <c r="Y68" s="1161">
        <f>第8期!Z10</f>
        <v/>
      </c>
      <c r="Z68" s="1161">
        <f>第8期!AA10</f>
        <v/>
      </c>
      <c r="AA68" s="1161">
        <f>第8期!AB10</f>
        <v/>
      </c>
      <c r="AB68" s="1161">
        <f>第8期!AC10</f>
        <v/>
      </c>
      <c r="AC68" s="1161">
        <f>第8期!AD10</f>
        <v/>
      </c>
    </row>
    <row r="69" ht="15.5" customHeight="1" s="1178">
      <c r="Y69" s="86">
        <f>第8期!Z13</f>
        <v/>
      </c>
      <c r="Z69" s="1159">
        <f>第8期!AA13</f>
        <v/>
      </c>
      <c r="AA69" s="1159">
        <f>第8期!AB13</f>
        <v/>
      </c>
      <c r="AB69" s="1159">
        <f>第8期!AC13</f>
        <v/>
      </c>
      <c r="AC69" s="1159">
        <f>第8期!AD13</f>
        <v/>
      </c>
    </row>
    <row r="70" ht="15.5" customHeight="1" s="1178">
      <c r="Y70" s="86">
        <f>第8期!Z14</f>
        <v/>
      </c>
      <c r="Z70" s="1159">
        <f>第8期!AA14</f>
        <v/>
      </c>
      <c r="AA70" s="1159">
        <f>第8期!AB14</f>
        <v/>
      </c>
      <c r="AB70" s="1159">
        <f>第8期!AC14</f>
        <v/>
      </c>
      <c r="AC70" s="1159">
        <f>第8期!AD14</f>
        <v/>
      </c>
    </row>
    <row r="71">
      <c r="B71" s="1161">
        <f>B2</f>
        <v/>
      </c>
      <c r="C71" s="1161" t="inlineStr">
        <is>
          <t>本期成本</t>
        </is>
      </c>
      <c r="D71" s="1234" t="n"/>
      <c r="E71" s="1161" t="inlineStr">
        <is>
          <t>预计影响价格参数成本</t>
        </is>
      </c>
      <c r="F71" s="1234" t="n"/>
      <c r="G71" s="1168" t="inlineStr">
        <is>
          <t>研发成本（手动输入）</t>
        </is>
      </c>
      <c r="H71" s="1210" t="n"/>
      <c r="I71" s="1234" t="n"/>
      <c r="J71" s="1161" t="inlineStr">
        <is>
          <t>排名</t>
        </is>
      </c>
    </row>
    <row r="72">
      <c r="B72" s="1227" t="n"/>
      <c r="C72" s="1228" t="n"/>
      <c r="D72" s="1239" t="n"/>
      <c r="E72" s="1228" t="n"/>
      <c r="F72" s="1239" t="n"/>
      <c r="G72" s="1228" t="n"/>
      <c r="I72" s="1239" t="n"/>
      <c r="J72" s="1227" t="n"/>
    </row>
    <row r="73">
      <c r="B73" s="1229" t="n"/>
      <c r="C73" s="1222" t="n"/>
      <c r="D73" s="1183" t="n"/>
      <c r="E73" s="1222" t="n"/>
      <c r="F73" s="1183" t="n"/>
      <c r="G73" s="1222" t="n"/>
      <c r="H73" s="1211" t="n"/>
      <c r="I73" s="1183" t="n"/>
      <c r="J73" s="1229" t="n"/>
    </row>
    <row r="74">
      <c r="B74" s="1159">
        <f>B3</f>
        <v/>
      </c>
      <c r="C74" s="1159">
        <f>第7期!AP106</f>
        <v/>
      </c>
      <c r="D74" s="1181" t="n"/>
      <c r="E74" s="1159">
        <f>C74-(第7期!AI$5*D3+第7期!AJ$5*H3+第7期!AK$5*L3+第7期!AL$5*P3+第7期!AI$6*T3+第7期!AJ$6*X3+第7期!AK$6*AB3+第7期!AL$6*AF3+第7期!AI$7*D38+第7期!AJ$7*H38+第7期!AK$7*L38+第7期!AL$7*P38+第7期!AI$8*T38+第7期!AJ$8*X38+第7期!AK$8*AB38+第7期!AL$8*AF38)-(G74/2)</f>
        <v/>
      </c>
      <c r="F74" s="1181" t="n"/>
      <c r="G74" s="1160" t="n"/>
      <c r="H74" s="1180" t="n"/>
      <c r="I74" s="1181" t="n"/>
      <c r="J74" s="1159">
        <f>RANK(E74,E$74:F$93,0)</f>
        <v/>
      </c>
    </row>
    <row r="75">
      <c r="B75" s="1159">
        <f>B4</f>
        <v/>
      </c>
      <c r="C75" s="1159">
        <f>第7期!AP107</f>
        <v/>
      </c>
      <c r="D75" s="1181" t="n"/>
      <c r="E75" s="1159">
        <f>C75-(第7期!AI$5*D4+第7期!AJ$5*H4+第7期!AK$5*L4+第7期!AL$5*P4+第7期!AI$6*T4+第7期!AJ$6*X4+第7期!AK$6*AB4+第7期!AL$6*AF4+第7期!AI$7*D39+第7期!AJ$7*H39+第7期!AK$7*L39+第7期!AL$7*P39+第7期!AI$8*T39+第7期!AJ$8*X39+第7期!AK$8*AB39+第7期!AL$8*AF39)-(G75/2)</f>
        <v/>
      </c>
      <c r="F75" s="1181" t="n"/>
      <c r="G75" s="1160" t="n"/>
      <c r="H75" s="1180" t="n"/>
      <c r="I75" s="1181" t="n"/>
      <c r="J75" s="1159">
        <f>RANK(E75,E$74:F$93,0)</f>
        <v/>
      </c>
    </row>
    <row r="76">
      <c r="B76" s="1159">
        <f>B5</f>
        <v/>
      </c>
      <c r="C76" s="1159">
        <f>第7期!AP108</f>
        <v/>
      </c>
      <c r="D76" s="1181" t="n"/>
      <c r="E76" s="1159">
        <f>C76-(第7期!AI$5*D5+第7期!AJ$5*H5+第7期!AK$5*L5+第7期!AL$5*P5+第7期!AI$6*T5+第7期!AJ$6*X5+第7期!AK$6*AB5+第7期!AL$6*AF5+第7期!AI$7*D40+第7期!AJ$7*H40+第7期!AK$7*L40+第7期!AL$7*P40+第7期!AI$8*T40+第7期!AJ$8*X40+第7期!AK$8*AB40+第7期!AL$8*AF40)-(G76/2)</f>
        <v/>
      </c>
      <c r="F76" s="1181" t="n"/>
      <c r="G76" s="1160" t="n"/>
      <c r="H76" s="1180" t="n"/>
      <c r="I76" s="1181" t="n"/>
      <c r="J76" s="1159">
        <f>RANK(E76,E$74:F$93,0)</f>
        <v/>
      </c>
      <c r="L76" s="60" t="inlineStr">
        <is>
          <t>市场份额</t>
        </is>
      </c>
    </row>
    <row r="77">
      <c r="B77" s="1159">
        <f>B6</f>
        <v/>
      </c>
      <c r="C77" s="1159">
        <f>第7期!AP109</f>
        <v/>
      </c>
      <c r="D77" s="1181" t="n"/>
      <c r="E77" s="1159">
        <f>C77-(第7期!AI$5*D6+第7期!AJ$5*H6+第7期!AK$5*L6+第7期!AL$5*P6+第7期!AI$6*T6+第7期!AJ$6*X6+第7期!AK$6*AB6+第7期!AL$6*AF6+第7期!AI$7*D41+第7期!AJ$7*H41+第7期!AK$7*L41+第7期!AL$7*P41+第7期!AI$8*T41+第7期!AJ$8*X41+第7期!AK$8*AB41+第7期!AL$8*AF41)-(G77/2)</f>
        <v/>
      </c>
      <c r="F77" s="1181" t="n"/>
      <c r="G77" s="1160" t="n"/>
      <c r="H77" s="1180" t="n"/>
      <c r="I77" s="1181" t="n"/>
      <c r="J77" s="1159">
        <f>RANK(E77,E$74:F$93,0)</f>
        <v/>
      </c>
      <c r="L77" s="1159">
        <f>初始化表!C5</f>
        <v/>
      </c>
      <c r="M77" s="89">
        <f>VLOOKUP(L$77,第7期!$AN$61:$BD$80,2,0)</f>
        <v/>
      </c>
      <c r="N77" s="89">
        <f>VLOOKUP(L77,第7期!$AN$61:$BD$80,3,0)</f>
        <v/>
      </c>
      <c r="O77" s="89">
        <f>VLOOKUP(L77,第7期!$AN$61:$BD$80,4,0)</f>
        <v/>
      </c>
      <c r="P77" s="89">
        <f>VLOOKUP(L77,第7期!$AN$61:$BD$80,5,0)</f>
        <v/>
      </c>
      <c r="Q77" s="89">
        <f>VLOOKUP(L77,第7期!$AN$61:$BD$80,6,0)</f>
        <v/>
      </c>
      <c r="R77" s="89">
        <f>VLOOKUP(L77,第7期!$AN$61:$BD$80,7,0)</f>
        <v/>
      </c>
      <c r="S77" s="89">
        <f>VLOOKUP(L77,第7期!$AN$61:$BD$80,8,0)</f>
        <v/>
      </c>
      <c r="T77" s="89">
        <f>VLOOKUP(L77,第7期!$AN$61:$BD$80,9,0)</f>
        <v/>
      </c>
      <c r="U77" s="89">
        <f>VLOOKUP(L77,第7期!$AN$61:$BD$80,10,0)</f>
        <v/>
      </c>
      <c r="V77" s="89">
        <f>VLOOKUP(L77,第7期!$AN$61:$BD$80,11,0)</f>
        <v/>
      </c>
      <c r="W77" s="89">
        <f>VLOOKUP(L77,第7期!$AN$61:$BD$80,12,0)</f>
        <v/>
      </c>
      <c r="X77" s="89">
        <f>VLOOKUP(L77,第7期!$AN$61:$BD$80,13,0)</f>
        <v/>
      </c>
      <c r="Y77" s="89">
        <f>VLOOKUP(L77,第7期!$AN$61:$BD$80,14,0)</f>
        <v/>
      </c>
      <c r="Z77" s="89">
        <f>VLOOKUP(L77,第7期!$AN$61:$BD$80,15,0)</f>
        <v/>
      </c>
      <c r="AA77" s="89">
        <f>VLOOKUP(L77,第7期!$AN$61:$BD$80,16,0)</f>
        <v/>
      </c>
      <c r="AB77" s="89">
        <f>VLOOKUP(L77,第7期!$AN$61:$BD$80,17,0)</f>
        <v/>
      </c>
    </row>
    <row r="78">
      <c r="B78" s="1159">
        <f>B7</f>
        <v/>
      </c>
      <c r="C78" s="1159">
        <f>第7期!AP110</f>
        <v/>
      </c>
      <c r="D78" s="1181" t="n"/>
      <c r="E78" s="1159">
        <f>C78-(第7期!AI$5*D7+第7期!AJ$5*H7+第7期!AK$5*L7+第7期!AL$5*P7+第7期!AI$6*T7+第7期!AJ$6*X7+第7期!AK$6*AB7+第7期!AL$6*AF7+第7期!AI$7*D42+第7期!AJ$7*H42+第7期!AK$7*L42+第7期!AL$7*P42+第7期!AI$8*T42+第7期!AJ$8*X42+第7期!AK$8*AB42+第7期!AL$8*AF42)-(G78/2)</f>
        <v/>
      </c>
      <c r="F78" s="1181" t="n"/>
      <c r="G78" s="1160" t="n"/>
      <c r="H78" s="1180" t="n"/>
      <c r="I78" s="1181" t="n"/>
      <c r="J78" s="1159">
        <f>RANK(E78,E$74:F$93,0)</f>
        <v/>
      </c>
      <c r="L78" s="1159" t="inlineStr">
        <is>
          <t>平均份额</t>
        </is>
      </c>
      <c r="M78" s="1159">
        <f>1/初始化表!$B$5</f>
        <v/>
      </c>
      <c r="N78" s="1159">
        <f>1/初始化表!$B$5</f>
        <v/>
      </c>
      <c r="O78" s="1159">
        <f>1/初始化表!$B$5</f>
        <v/>
      </c>
      <c r="P78" s="1159">
        <f>1/初始化表!$B$5</f>
        <v/>
      </c>
      <c r="Q78" s="1159">
        <f>1/初始化表!$B$5</f>
        <v/>
      </c>
      <c r="R78" s="1159">
        <f>1/初始化表!$B$5</f>
        <v/>
      </c>
      <c r="S78" s="1159">
        <f>1/初始化表!$B$5</f>
        <v/>
      </c>
      <c r="T78" s="1159">
        <f>1/初始化表!$B$5</f>
        <v/>
      </c>
      <c r="U78" s="1159">
        <f>1/初始化表!$B$5</f>
        <v/>
      </c>
      <c r="V78" s="1159">
        <f>1/初始化表!$B$5</f>
        <v/>
      </c>
      <c r="W78" s="1159">
        <f>1/初始化表!$B$5</f>
        <v/>
      </c>
      <c r="X78" s="1159">
        <f>1/初始化表!$B$5</f>
        <v/>
      </c>
      <c r="Y78" s="1159">
        <f>1/初始化表!$B$5</f>
        <v/>
      </c>
      <c r="Z78" s="1159">
        <f>1/初始化表!$B$5</f>
        <v/>
      </c>
      <c r="AA78" s="1159">
        <f>1/初始化表!$B$5</f>
        <v/>
      </c>
      <c r="AB78" s="1159">
        <f>1/初始化表!$B$5</f>
        <v/>
      </c>
    </row>
    <row r="79">
      <c r="B79" s="1159">
        <f>B8</f>
        <v/>
      </c>
      <c r="C79" s="1159">
        <f>第7期!AP111</f>
        <v/>
      </c>
      <c r="D79" s="1181" t="n"/>
      <c r="E79" s="1159">
        <f>C79-(第7期!AI$5*D8+第7期!AJ$5*H8+第7期!AK$5*L8+第7期!AL$5*P8+第7期!AI$6*T8+第7期!AJ$6*X8+第7期!AK$6*AB8+第7期!AL$6*AF8+第7期!AI$7*D43+第7期!AJ$7*H43+第7期!AK$7*L43+第7期!AL$7*P43+第7期!AI$8*T43+第7期!AJ$8*X43+第7期!AK$8*AB43+第7期!AL$8*AF43)-(G79/2)</f>
        <v/>
      </c>
      <c r="F79" s="1181" t="n"/>
      <c r="G79" s="1160" t="n"/>
      <c r="H79" s="1180" t="n"/>
      <c r="I79" s="1181" t="n"/>
      <c r="J79" s="1159">
        <f>RANK(E79,E$74:F$93,0)</f>
        <v/>
      </c>
    </row>
    <row r="80">
      <c r="B80" s="1159">
        <f>B9</f>
        <v/>
      </c>
      <c r="C80" s="1159">
        <f>第7期!AP112</f>
        <v/>
      </c>
      <c r="D80" s="1181" t="n"/>
      <c r="E80" s="1159">
        <f>C80-(第7期!AI$5*D9+第7期!AJ$5*H9+第7期!AK$5*L9+第7期!AL$5*P9+第7期!AI$6*T9+第7期!AJ$6*X9+第7期!AK$6*AB9+第7期!AL$6*AF9+第7期!AI$7*D44+第7期!AJ$7*H44+第7期!AK$7*L44+第7期!AL$7*P44+第7期!AI$8*T44+第7期!AJ$8*X44+第7期!AK$8*AB44+第7期!AL$8*AF44)-(G80/2)</f>
        <v/>
      </c>
      <c r="F80" s="1181" t="n"/>
      <c r="G80" s="1160" t="n"/>
      <c r="H80" s="1180" t="n"/>
      <c r="I80" s="1181" t="n"/>
      <c r="J80" s="1159">
        <f>RANK(E80,E$74:F$93,0)</f>
        <v/>
      </c>
    </row>
    <row r="81">
      <c r="B81" s="1159">
        <f>B10</f>
        <v/>
      </c>
      <c r="C81" s="1159">
        <f>第7期!AP113</f>
        <v/>
      </c>
      <c r="D81" s="1181" t="n"/>
      <c r="E81" s="1159">
        <f>C81-(第7期!AI$5*D10+第7期!AJ$5*H10+第7期!AK$5*L10+第7期!AL$5*P10+第7期!AI$6*T10+第7期!AJ$6*X10+第7期!AK$6*AB10+第7期!AL$6*AF10+第7期!AI$7*D45+第7期!AJ$7*H45+第7期!AK$7*L45+第7期!AL$7*P45+第7期!AI$8*T45+第7期!AJ$8*X45+第7期!AK$8*AB45+第7期!AL$8*AF45)-(G81/2)</f>
        <v/>
      </c>
      <c r="F81" s="1181" t="n"/>
      <c r="G81" s="1160" t="n"/>
      <c r="H81" s="1180" t="n"/>
      <c r="I81" s="1181" t="n"/>
      <c r="J81" s="1159">
        <f>RANK(E81,E$74:F$93,0)</f>
        <v/>
      </c>
    </row>
    <row r="82">
      <c r="B82" s="1159">
        <f>B11</f>
        <v/>
      </c>
      <c r="C82" s="1159">
        <f>第7期!AP114</f>
        <v/>
      </c>
      <c r="D82" s="1181" t="n"/>
      <c r="E82" s="1159">
        <f>C82-(第7期!AI$5*D11+第7期!AJ$5*H11+第7期!AK$5*L11+第7期!AL$5*P11+第7期!AI$6*T11+第7期!AJ$6*X11+第7期!AK$6*AB11+第7期!AL$6*AF11+第7期!AI$7*D46+第7期!AJ$7*H46+第7期!AK$7*L46+第7期!AL$7*P46+第7期!AI$8*T46+第7期!AJ$8*X46+第7期!AK$8*AB46+第7期!AL$8*AF46)-(G82/2)</f>
        <v/>
      </c>
      <c r="F82" s="1181" t="n"/>
      <c r="G82" s="1160" t="n"/>
      <c r="H82" s="1180" t="n"/>
      <c r="I82" s="1181" t="n"/>
      <c r="J82" s="1159">
        <f>RANK(E82,E$74:F$93,0)</f>
        <v/>
      </c>
    </row>
    <row r="83">
      <c r="B83" s="1159">
        <f>B12</f>
        <v/>
      </c>
      <c r="C83" s="1159">
        <f>第7期!AP115</f>
        <v/>
      </c>
      <c r="D83" s="1181" t="n"/>
      <c r="E83" s="1159">
        <f>C83-(第7期!AI$5*D12+第7期!AJ$5*H12+第7期!AK$5*L12+第7期!AL$5*P12+第7期!AI$6*T12+第7期!AJ$6*X12+第7期!AK$6*AB12+第7期!AL$6*AF12+第7期!AI$7*D47+第7期!AJ$7*H47+第7期!AK$7*L47+第7期!AL$7*P47+第7期!AI$8*T47+第7期!AJ$8*X47+第7期!AK$8*AB47+第7期!AL$8*AF47)-(G83/2)</f>
        <v/>
      </c>
      <c r="F83" s="1181" t="n"/>
      <c r="G83" s="1160" t="n"/>
      <c r="H83" s="1180" t="n"/>
      <c r="I83" s="1181" t="n"/>
      <c r="J83" s="1159">
        <f>RANK(E83,E$74:F$93,0)</f>
        <v/>
      </c>
    </row>
    <row r="84">
      <c r="B84" s="1159">
        <f>B13</f>
        <v/>
      </c>
      <c r="C84" s="1159">
        <f>第7期!AP116</f>
        <v/>
      </c>
      <c r="D84" s="1181" t="n"/>
      <c r="E84" s="1159">
        <f>C84-(第7期!AI$5*D13+第7期!AJ$5*H13+第7期!AK$5*L13+第7期!AL$5*P13+第7期!AI$6*T13+第7期!AJ$6*X13+第7期!AK$6*AB13+第7期!AL$6*AF13+第7期!AI$7*D48+第7期!AJ$7*H48+第7期!AK$7*L48+第7期!AL$7*P48+第7期!AI$8*T48+第7期!AJ$8*X48+第7期!AK$8*AB48+第7期!AL$8*AF48)-(G84/2)</f>
        <v/>
      </c>
      <c r="F84" s="1181" t="n"/>
      <c r="G84" s="1160" t="n"/>
      <c r="H84" s="1180" t="n"/>
      <c r="I84" s="1181" t="n"/>
      <c r="J84" s="1159">
        <f>RANK(E84,E$74:F$93,0)</f>
        <v/>
      </c>
    </row>
    <row r="85">
      <c r="B85" s="1159">
        <f>B14</f>
        <v/>
      </c>
      <c r="C85" s="1159">
        <f>第7期!AP117</f>
        <v/>
      </c>
      <c r="D85" s="1181" t="n"/>
      <c r="E85" s="1159">
        <f>C85-(第7期!AI$5*D14+第7期!AJ$5*H14+第7期!AK$5*L14+第7期!AL$5*P14+第7期!AI$6*T14+第7期!AJ$6*X14+第7期!AK$6*AB14+第7期!AL$6*AF14+第7期!AI$7*D49+第7期!AJ$7*H49+第7期!AK$7*L49+第7期!AL$7*P49+第7期!AI$8*T49+第7期!AJ$8*X49+第7期!AK$8*AB49+第7期!AL$8*AF49)-(G85/2)</f>
        <v/>
      </c>
      <c r="F85" s="1181" t="n"/>
      <c r="G85" s="1160" t="n"/>
      <c r="H85" s="1180" t="n"/>
      <c r="I85" s="1181" t="n"/>
      <c r="J85" s="1159">
        <f>RANK(E85,E$74:F$93,0)</f>
        <v/>
      </c>
    </row>
    <row r="86">
      <c r="B86" s="1159">
        <f>B15</f>
        <v/>
      </c>
      <c r="C86" s="1159">
        <f>第7期!AP118</f>
        <v/>
      </c>
      <c r="D86" s="1181" t="n"/>
      <c r="E86" s="1159">
        <f>C86-(第7期!AI$5*D15+第7期!AJ$5*H15+第7期!AK$5*L15+第7期!AL$5*P15+第7期!AI$6*T15+第7期!AJ$6*X15+第7期!AK$6*AB15+第7期!AL$6*AF15+第7期!AI$7*D50+第7期!AJ$7*H50+第7期!AK$7*L50+第7期!AL$7*P50+第7期!AI$8*T50+第7期!AJ$8*X50+第7期!AK$8*AB50+第7期!AL$8*AF50)-(G86/2)</f>
        <v/>
      </c>
      <c r="F86" s="1181" t="n"/>
      <c r="G86" s="1160" t="n"/>
      <c r="H86" s="1180" t="n"/>
      <c r="I86" s="1181" t="n"/>
      <c r="J86" s="1159">
        <f>RANK(E86,E$74:F$93,0)</f>
        <v/>
      </c>
    </row>
    <row r="87">
      <c r="B87" s="1159">
        <f>B16</f>
        <v/>
      </c>
      <c r="C87" s="1159">
        <f>第7期!AP119</f>
        <v/>
      </c>
      <c r="D87" s="1181" t="n"/>
      <c r="E87" s="1159">
        <f>C87-(第7期!AI$5*D16+第7期!AJ$5*H16+第7期!AK$5*L16+第7期!AL$5*P16+第7期!AI$6*T16+第7期!AJ$6*X16+第7期!AK$6*AB16+第7期!AL$6*AF16+第7期!AI$7*D51+第7期!AJ$7*H51+第7期!AK$7*L51+第7期!AL$7*P51+第7期!AI$8*T51+第7期!AJ$8*X51+第7期!AK$8*AB51+第7期!AL$8*AF51)-(G87/2)</f>
        <v/>
      </c>
      <c r="F87" s="1181" t="n"/>
      <c r="G87" s="1160" t="n"/>
      <c r="H87" s="1180" t="n"/>
      <c r="I87" s="1181" t="n"/>
      <c r="J87" s="1159">
        <f>RANK(E87,E$74:F$93,0)</f>
        <v/>
      </c>
    </row>
    <row r="88">
      <c r="B88" s="1159">
        <f>B17</f>
        <v/>
      </c>
      <c r="C88" s="1159">
        <f>第7期!AP120</f>
        <v/>
      </c>
      <c r="D88" s="1181" t="n"/>
      <c r="E88" s="1159">
        <f>C88-(第7期!AI$5*D17+第7期!AJ$5*H17+第7期!AK$5*L17+第7期!AL$5*P17+第7期!AI$6*T17+第7期!AJ$6*X17+第7期!AK$6*AB17+第7期!AL$6*AF17+第7期!AI$7*D52+第7期!AJ$7*H52+第7期!AK$7*L52+第7期!AL$7*P52+第7期!AI$8*T52+第7期!AJ$8*X52+第7期!AK$8*AB52+第7期!AL$8*AF52)-(G88/2)</f>
        <v/>
      </c>
      <c r="F88" s="1181" t="n"/>
      <c r="G88" s="1160" t="n"/>
      <c r="H88" s="1180" t="n"/>
      <c r="I88" s="1181" t="n"/>
      <c r="J88" s="1159">
        <f>RANK(E88,E$74:F$93,0)</f>
        <v/>
      </c>
    </row>
    <row r="89">
      <c r="B89" s="1159">
        <f>B18</f>
        <v/>
      </c>
      <c r="C89" s="1159">
        <f>第7期!AP121</f>
        <v/>
      </c>
      <c r="D89" s="1181" t="n"/>
      <c r="E89" s="1159">
        <f>C89-(第7期!AI$5*D18+第7期!AJ$5*H18+第7期!AK$5*L18+第7期!AL$5*P18+第7期!AI$6*T18+第7期!AJ$6*X18+第7期!AK$6*AB18+第7期!AL$6*AF18+第7期!AI$7*D53+第7期!AJ$7*H53+第7期!AK$7*L53+第7期!AL$7*P53+第7期!AI$8*T53+第7期!AJ$8*X53+第7期!AK$8*AB53+第7期!AL$8*AF53)-(G89/2)</f>
        <v/>
      </c>
      <c r="F89" s="1181" t="n"/>
      <c r="G89" s="1160" t="n"/>
      <c r="H89" s="1180" t="n"/>
      <c r="I89" s="1181" t="n"/>
      <c r="J89" s="1159">
        <f>RANK(E89,E$74:F$93,0)</f>
        <v/>
      </c>
    </row>
    <row r="90">
      <c r="B90" s="1159">
        <f>B19</f>
        <v/>
      </c>
      <c r="C90" s="1159">
        <f>第7期!AP122</f>
        <v/>
      </c>
      <c r="D90" s="1181" t="n"/>
      <c r="E90" s="1159">
        <f>C90-(第7期!AI$5*D19+第7期!AJ$5*H19+第7期!AK$5*L19+第7期!AL$5*P19+第7期!AI$6*T19+第7期!AJ$6*X19+第7期!AK$6*AB19+第7期!AL$6*AF19+第7期!AI$7*D54+第7期!AJ$7*H54+第7期!AK$7*L54+第7期!AL$7*P54+第7期!AI$8*T54+第7期!AJ$8*X54+第7期!AK$8*AB54+第7期!AL$8*AF54)-(G90/2)</f>
        <v/>
      </c>
      <c r="F90" s="1181" t="n"/>
      <c r="G90" s="1160" t="n"/>
      <c r="H90" s="1180" t="n"/>
      <c r="I90" s="1181" t="n"/>
      <c r="J90" s="1159">
        <f>RANK(E90,E$74:F$93,0)</f>
        <v/>
      </c>
    </row>
    <row r="91">
      <c r="B91" s="1159">
        <f>B20</f>
        <v/>
      </c>
      <c r="C91" s="1159">
        <f>第7期!AP123</f>
        <v/>
      </c>
      <c r="D91" s="1181" t="n"/>
      <c r="E91" s="1159">
        <f>C91-(第7期!AI$5*D20+第7期!AJ$5*H20+第7期!AK$5*L20+第7期!AL$5*P20+第7期!AI$6*T20+第7期!AJ$6*X20+第7期!AK$6*AB20+第7期!AL$6*AF20+第7期!AI$7*D55+第7期!AJ$7*H55+第7期!AK$7*L55+第7期!AL$7*P55+第7期!AI$8*T55+第7期!AJ$8*X55+第7期!AK$8*AB55+第7期!AL$8*AF55)-(G91/2)</f>
        <v/>
      </c>
      <c r="F91" s="1181" t="n"/>
      <c r="G91" s="1160" t="n"/>
      <c r="H91" s="1180" t="n"/>
      <c r="I91" s="1181" t="n"/>
      <c r="J91" s="1159">
        <f>RANK(E91,E$74:F$93,0)</f>
        <v/>
      </c>
    </row>
    <row r="92">
      <c r="B92" s="1159">
        <f>B21</f>
        <v/>
      </c>
      <c r="C92" s="1159">
        <f>第7期!AP124</f>
        <v/>
      </c>
      <c r="D92" s="1181" t="n"/>
      <c r="E92" s="1159">
        <f>C92-(第7期!AI$5*D21+第7期!AJ$5*H21+第7期!AK$5*L21+第7期!AL$5*P21+第7期!AI$6*T21+第7期!AJ$6*X21+第7期!AK$6*AB21+第7期!AL$6*AF21+第7期!AI$7*D56+第7期!AJ$7*H56+第7期!AK$7*L56+第7期!AL$7*P56+第7期!AI$8*T56+第7期!AJ$8*X56+第7期!AK$8*AB56+第7期!AL$8*AF56)-(G92/2)</f>
        <v/>
      </c>
      <c r="F92" s="1181" t="n"/>
      <c r="G92" s="1160" t="n"/>
      <c r="H92" s="1180" t="n"/>
      <c r="I92" s="1181" t="n"/>
      <c r="J92" s="1159">
        <f>RANK(E92,E$74:F$93,0)</f>
        <v/>
      </c>
    </row>
    <row r="93">
      <c r="B93" s="1159">
        <f>B22</f>
        <v/>
      </c>
      <c r="C93" s="1159">
        <f>第7期!AP125</f>
        <v/>
      </c>
      <c r="D93" s="1181" t="n"/>
      <c r="E93" s="1159">
        <f>C93-(第7期!AI$5*D22+第7期!AJ$5*H22+第7期!AK$5*L22+第7期!AL$5*P22+第7期!AI$6*T22+第7期!AJ$6*X22+第7期!AK$6*AB22+第7期!AL$6*AF22+第7期!AI$7*D57+第7期!AJ$7*H57+第7期!AK$7*L57+第7期!AL$7*P57+第7期!AI$8*T57+第7期!AJ$8*X57+第7期!AK$8*AB57+第7期!AL$8*AF57)-(G93/2)</f>
        <v/>
      </c>
      <c r="F93" s="1181" t="n"/>
      <c r="G93" s="1160" t="n"/>
      <c r="H93" s="1180" t="n"/>
      <c r="I93" s="1181" t="n"/>
      <c r="J93" s="1159">
        <f>RANK(E93,E$74:F$93,0)</f>
        <v/>
      </c>
    </row>
  </sheetData>
  <mergeCells count="77">
    <mergeCell ref="C36:R36"/>
    <mergeCell ref="C89:D89"/>
    <mergeCell ref="G87:I87"/>
    <mergeCell ref="S36:AH36"/>
    <mergeCell ref="C79:D79"/>
    <mergeCell ref="E79:F79"/>
    <mergeCell ref="B23:B24"/>
    <mergeCell ref="E87:F87"/>
    <mergeCell ref="G89:I89"/>
    <mergeCell ref="G79:I79"/>
    <mergeCell ref="C93:D93"/>
    <mergeCell ref="G88:I88"/>
    <mergeCell ref="G90:I90"/>
    <mergeCell ref="C76:D76"/>
    <mergeCell ref="C71:D73"/>
    <mergeCell ref="E91:F91"/>
    <mergeCell ref="E85:F85"/>
    <mergeCell ref="B64:C64"/>
    <mergeCell ref="G71:I73"/>
    <mergeCell ref="E75:F75"/>
    <mergeCell ref="E93:F93"/>
    <mergeCell ref="C83:D83"/>
    <mergeCell ref="B27:B28"/>
    <mergeCell ref="C92:D92"/>
    <mergeCell ref="B25:C25"/>
    <mergeCell ref="G78:I78"/>
    <mergeCell ref="G92:I92"/>
    <mergeCell ref="B58:B59"/>
    <mergeCell ref="J71:J73"/>
    <mergeCell ref="G80:I80"/>
    <mergeCell ref="C90:D90"/>
    <mergeCell ref="B29:C29"/>
    <mergeCell ref="E90:F90"/>
    <mergeCell ref="G81:I81"/>
    <mergeCell ref="C91:D91"/>
    <mergeCell ref="C82:D82"/>
    <mergeCell ref="E76:F76"/>
    <mergeCell ref="G82:I82"/>
    <mergeCell ref="C77:D77"/>
    <mergeCell ref="C86:D86"/>
    <mergeCell ref="G93:I93"/>
    <mergeCell ref="E83:F83"/>
    <mergeCell ref="G74:I74"/>
    <mergeCell ref="E92:F92"/>
    <mergeCell ref="G83:I83"/>
    <mergeCell ref="C85:D85"/>
    <mergeCell ref="S1:AH1"/>
    <mergeCell ref="C84:D84"/>
    <mergeCell ref="C75:D75"/>
    <mergeCell ref="B60:C60"/>
    <mergeCell ref="E84:F84"/>
    <mergeCell ref="C80:D80"/>
    <mergeCell ref="E78:F78"/>
    <mergeCell ref="E77:F77"/>
    <mergeCell ref="G84:I84"/>
    <mergeCell ref="E86:F86"/>
    <mergeCell ref="E80:F80"/>
    <mergeCell ref="E89:F89"/>
    <mergeCell ref="G86:I86"/>
    <mergeCell ref="E81:F81"/>
    <mergeCell ref="B62:B63"/>
    <mergeCell ref="E71:F73"/>
    <mergeCell ref="C74:D74"/>
    <mergeCell ref="C88:D88"/>
    <mergeCell ref="E88:F88"/>
    <mergeCell ref="E82:F82"/>
    <mergeCell ref="E74:F74"/>
    <mergeCell ref="G76:I76"/>
    <mergeCell ref="G91:I91"/>
    <mergeCell ref="G85:I85"/>
    <mergeCell ref="G75:I75"/>
    <mergeCell ref="B71:B73"/>
    <mergeCell ref="C1:R1"/>
    <mergeCell ref="G77:I77"/>
    <mergeCell ref="C81:D81"/>
    <mergeCell ref="C78:D78"/>
    <mergeCell ref="C87:D87"/>
  </mergeCells>
  <pageMargins left="0.75" right="0.75" top="1" bottom="1" header="0.5" footer="0.5"/>
</worksheet>
</file>

<file path=xl/worksheets/sheet38.xml><?xml version="1.0" encoding="utf-8"?>
<worksheet xmlns="http://schemas.openxmlformats.org/spreadsheetml/2006/main">
  <sheetPr codeName="Sheet34">
    <tabColor rgb="FFEDEDFF"/>
    <outlinePr summaryBelow="1" summaryRight="1"/>
    <pageSetUpPr/>
  </sheetPr>
  <dimension ref="B1:AH22"/>
  <sheetViews>
    <sheetView zoomScale="85" zoomScaleNormal="85" workbookViewId="0">
      <selection activeCell="J17" sqref="J17"/>
    </sheetView>
  </sheetViews>
  <sheetFormatPr baseColWidth="8" defaultColWidth="8.90625" defaultRowHeight="14"/>
  <sheetData>
    <row r="1">
      <c r="C1" s="1169" t="inlineStr">
        <is>
          <t>产品1</t>
        </is>
      </c>
      <c r="D1" s="1210" t="n"/>
      <c r="E1" s="1210" t="n"/>
      <c r="F1" s="1210" t="n"/>
      <c r="G1" s="1210" t="n"/>
      <c r="H1" s="1210" t="n"/>
      <c r="I1" s="1210" t="n"/>
      <c r="J1" s="1234" t="n"/>
      <c r="K1" s="1169" t="inlineStr">
        <is>
          <t>产品2</t>
        </is>
      </c>
      <c r="L1" s="1210" t="n"/>
      <c r="M1" s="1210" t="n"/>
      <c r="N1" s="1210" t="n"/>
      <c r="O1" s="1210" t="n"/>
      <c r="P1" s="1210" t="n"/>
      <c r="Q1" s="1210" t="n"/>
      <c r="R1" s="1234" t="n"/>
      <c r="S1" s="1169" t="inlineStr">
        <is>
          <t>产品3</t>
        </is>
      </c>
      <c r="T1" s="1210" t="n"/>
      <c r="U1" s="1210" t="n"/>
      <c r="V1" s="1210" t="n"/>
      <c r="W1" s="1210" t="n"/>
      <c r="X1" s="1210" t="n"/>
      <c r="Y1" s="1210" t="n"/>
      <c r="Z1" s="1234" t="n"/>
      <c r="AA1" s="1169" t="inlineStr">
        <is>
          <t>产品4</t>
        </is>
      </c>
      <c r="AB1" s="1210" t="n"/>
      <c r="AC1" s="1210" t="n"/>
      <c r="AD1" s="1210" t="n"/>
      <c r="AE1" s="1210" t="n"/>
      <c r="AF1" s="1210" t="n"/>
      <c r="AG1" s="1210" t="n"/>
      <c r="AH1" s="1234" t="n"/>
    </row>
    <row r="2">
      <c r="B2" s="57" t="inlineStr">
        <is>
          <t>队伍名称</t>
        </is>
      </c>
      <c r="C2" s="57" t="inlineStr">
        <is>
          <t>市场1</t>
        </is>
      </c>
      <c r="D2" s="57" t="inlineStr">
        <is>
          <t>需求</t>
        </is>
      </c>
      <c r="E2" s="57" t="inlineStr">
        <is>
          <t>市场2</t>
        </is>
      </c>
      <c r="F2" s="57" t="inlineStr">
        <is>
          <t>需求</t>
        </is>
      </c>
      <c r="G2" s="57" t="inlineStr">
        <is>
          <t>市场3</t>
        </is>
      </c>
      <c r="H2" s="57" t="inlineStr">
        <is>
          <t>需求</t>
        </is>
      </c>
      <c r="I2" s="57" t="inlineStr">
        <is>
          <t>市场4</t>
        </is>
      </c>
      <c r="J2" s="57" t="inlineStr">
        <is>
          <t>需求</t>
        </is>
      </c>
      <c r="K2" s="57" t="inlineStr">
        <is>
          <t>市场1</t>
        </is>
      </c>
      <c r="L2" s="57" t="inlineStr">
        <is>
          <t>需求</t>
        </is>
      </c>
      <c r="M2" s="57" t="inlineStr">
        <is>
          <t>市场2</t>
        </is>
      </c>
      <c r="N2" s="57" t="inlineStr">
        <is>
          <t>需求</t>
        </is>
      </c>
      <c r="O2" s="57" t="inlineStr">
        <is>
          <t>市场3</t>
        </is>
      </c>
      <c r="P2" s="57" t="inlineStr">
        <is>
          <t>需求</t>
        </is>
      </c>
      <c r="Q2" s="57" t="inlineStr">
        <is>
          <t>市场4</t>
        </is>
      </c>
      <c r="R2" s="57" t="inlineStr">
        <is>
          <t>需求</t>
        </is>
      </c>
      <c r="S2" s="57" t="inlineStr">
        <is>
          <t>市场1</t>
        </is>
      </c>
      <c r="T2" s="57" t="inlineStr">
        <is>
          <t>需求</t>
        </is>
      </c>
      <c r="U2" s="57" t="inlineStr">
        <is>
          <t>市场2</t>
        </is>
      </c>
      <c r="V2" s="57" t="inlineStr">
        <is>
          <t>需求</t>
        </is>
      </c>
      <c r="W2" s="57" t="inlineStr">
        <is>
          <t>市场3</t>
        </is>
      </c>
      <c r="X2" s="57" t="inlineStr">
        <is>
          <t>需求</t>
        </is>
      </c>
      <c r="Y2" s="57" t="inlineStr">
        <is>
          <t>市场4</t>
        </is>
      </c>
      <c r="Z2" s="57" t="inlineStr">
        <is>
          <t>需求</t>
        </is>
      </c>
      <c r="AA2" s="57" t="inlineStr">
        <is>
          <t>市场1</t>
        </is>
      </c>
      <c r="AB2" s="57" t="inlineStr">
        <is>
          <t>需求</t>
        </is>
      </c>
      <c r="AC2" s="57" t="inlineStr">
        <is>
          <t>市场2</t>
        </is>
      </c>
      <c r="AD2" s="57" t="inlineStr">
        <is>
          <t>需求</t>
        </is>
      </c>
      <c r="AE2" s="57" t="inlineStr">
        <is>
          <t>市场3</t>
        </is>
      </c>
      <c r="AF2" s="57" t="inlineStr">
        <is>
          <t>需求</t>
        </is>
      </c>
      <c r="AG2" s="57" t="inlineStr">
        <is>
          <t>市场4</t>
        </is>
      </c>
      <c r="AH2" s="57" t="inlineStr">
        <is>
          <t>需求</t>
        </is>
      </c>
    </row>
    <row r="3">
      <c r="B3" s="57">
        <f>第8期!AN37</f>
        <v/>
      </c>
      <c r="C3" s="58">
        <f>第8期!AO37</f>
        <v/>
      </c>
      <c r="D3" s="59">
        <f>第8期!BG7</f>
        <v/>
      </c>
      <c r="E3" s="58">
        <f>第8期!AP37</f>
        <v/>
      </c>
      <c r="F3" s="59">
        <f>第8期!BH7</f>
        <v/>
      </c>
      <c r="G3" s="58">
        <f>第8期!AQ37</f>
        <v/>
      </c>
      <c r="H3" s="59">
        <f>第8期!BI7</f>
        <v/>
      </c>
      <c r="I3" s="58">
        <f>第8期!AR37</f>
        <v/>
      </c>
      <c r="J3" s="59">
        <f>第8期!BJ7</f>
        <v/>
      </c>
      <c r="K3" s="58">
        <f>第8期!AS37</f>
        <v/>
      </c>
      <c r="L3" s="59">
        <f>第8期!BK7</f>
        <v/>
      </c>
      <c r="M3" s="58">
        <f>第8期!AT37</f>
        <v/>
      </c>
      <c r="N3" s="59">
        <f>第8期!BL7</f>
        <v/>
      </c>
      <c r="O3" s="58">
        <f>第8期!AU37</f>
        <v/>
      </c>
      <c r="P3" s="59">
        <f>第8期!BM7</f>
        <v/>
      </c>
      <c r="Q3" s="58">
        <f>第8期!AV37</f>
        <v/>
      </c>
      <c r="R3" s="59">
        <f>第8期!BN7</f>
        <v/>
      </c>
      <c r="S3" s="58">
        <f>第8期!AW37</f>
        <v/>
      </c>
      <c r="T3" s="59">
        <f>第8期!BO7</f>
        <v/>
      </c>
      <c r="U3" s="58">
        <f>第8期!AX37</f>
        <v/>
      </c>
      <c r="V3" s="59">
        <f>第8期!BP7</f>
        <v/>
      </c>
      <c r="W3" s="58">
        <f>第8期!AY37</f>
        <v/>
      </c>
      <c r="X3" s="59">
        <f>第8期!BQ7</f>
        <v/>
      </c>
      <c r="Y3" s="58">
        <f>第8期!AZ37</f>
        <v/>
      </c>
      <c r="Z3" s="59">
        <f>第8期!BR7</f>
        <v/>
      </c>
      <c r="AA3" s="58">
        <f>第8期!BA37</f>
        <v/>
      </c>
      <c r="AB3" s="59">
        <f>第8期!BS7</f>
        <v/>
      </c>
      <c r="AC3" s="58">
        <f>第8期!BB37</f>
        <v/>
      </c>
      <c r="AD3" s="59">
        <f>第8期!BT7</f>
        <v/>
      </c>
      <c r="AE3" s="58">
        <f>第8期!BC37</f>
        <v/>
      </c>
      <c r="AF3" s="59">
        <f>第8期!BU7</f>
        <v/>
      </c>
      <c r="AG3" s="58">
        <f>第8期!BD37</f>
        <v/>
      </c>
      <c r="AH3" s="59">
        <f>第8期!BV7</f>
        <v/>
      </c>
    </row>
    <row r="4">
      <c r="B4" s="57">
        <f>第8期!AN38</f>
        <v/>
      </c>
      <c r="C4" s="58">
        <f>第8期!AO38</f>
        <v/>
      </c>
      <c r="D4" s="59">
        <f>第8期!BG8</f>
        <v/>
      </c>
      <c r="E4" s="58">
        <f>第8期!AP38</f>
        <v/>
      </c>
      <c r="F4" s="59">
        <f>第8期!BH8</f>
        <v/>
      </c>
      <c r="G4" s="58">
        <f>第8期!AQ38</f>
        <v/>
      </c>
      <c r="H4" s="59">
        <f>第8期!BI8</f>
        <v/>
      </c>
      <c r="I4" s="58">
        <f>第8期!AR38</f>
        <v/>
      </c>
      <c r="J4" s="59">
        <f>第8期!BJ8</f>
        <v/>
      </c>
      <c r="K4" s="58">
        <f>第8期!AS38</f>
        <v/>
      </c>
      <c r="L4" s="59">
        <f>第8期!BK8</f>
        <v/>
      </c>
      <c r="M4" s="58">
        <f>第8期!AT38</f>
        <v/>
      </c>
      <c r="N4" s="59">
        <f>第8期!BL8</f>
        <v/>
      </c>
      <c r="O4" s="58">
        <f>第8期!AU38</f>
        <v/>
      </c>
      <c r="P4" s="59">
        <f>第8期!BM8</f>
        <v/>
      </c>
      <c r="Q4" s="58">
        <f>第8期!AV38</f>
        <v/>
      </c>
      <c r="R4" s="59">
        <f>第8期!BN8</f>
        <v/>
      </c>
      <c r="S4" s="58">
        <f>第8期!AW38</f>
        <v/>
      </c>
      <c r="T4" s="59">
        <f>第8期!BO8</f>
        <v/>
      </c>
      <c r="U4" s="58">
        <f>第8期!AX38</f>
        <v/>
      </c>
      <c r="V4" s="59">
        <f>第8期!BP8</f>
        <v/>
      </c>
      <c r="W4" s="58">
        <f>第8期!AY38</f>
        <v/>
      </c>
      <c r="X4" s="59">
        <f>第8期!BQ8</f>
        <v/>
      </c>
      <c r="Y4" s="58">
        <f>第8期!AZ38</f>
        <v/>
      </c>
      <c r="Z4" s="59">
        <f>第8期!BR8</f>
        <v/>
      </c>
      <c r="AA4" s="58">
        <f>第8期!BA38</f>
        <v/>
      </c>
      <c r="AB4" s="59">
        <f>第8期!BS8</f>
        <v/>
      </c>
      <c r="AC4" s="58">
        <f>第8期!BB38</f>
        <v/>
      </c>
      <c r="AD4" s="59">
        <f>第8期!BT8</f>
        <v/>
      </c>
      <c r="AE4" s="58">
        <f>第8期!BC38</f>
        <v/>
      </c>
      <c r="AF4" s="59">
        <f>第8期!BU8</f>
        <v/>
      </c>
      <c r="AG4" s="58">
        <f>第8期!BD38</f>
        <v/>
      </c>
      <c r="AH4" s="59">
        <f>第8期!BV8</f>
        <v/>
      </c>
    </row>
    <row r="5">
      <c r="B5" s="57">
        <f>第8期!AN39</f>
        <v/>
      </c>
      <c r="C5" s="58">
        <f>第8期!AO39</f>
        <v/>
      </c>
      <c r="D5" s="59">
        <f>第8期!BG9</f>
        <v/>
      </c>
      <c r="E5" s="58">
        <f>第8期!AP39</f>
        <v/>
      </c>
      <c r="F5" s="59">
        <f>第8期!BH9</f>
        <v/>
      </c>
      <c r="G5" s="58">
        <f>第8期!AQ39</f>
        <v/>
      </c>
      <c r="H5" s="59">
        <f>第8期!BI9</f>
        <v/>
      </c>
      <c r="I5" s="58">
        <f>第8期!AR39</f>
        <v/>
      </c>
      <c r="J5" s="59">
        <f>第8期!BJ9</f>
        <v/>
      </c>
      <c r="K5" s="58">
        <f>第8期!AS39</f>
        <v/>
      </c>
      <c r="L5" s="59">
        <f>第8期!BK9</f>
        <v/>
      </c>
      <c r="M5" s="58">
        <f>第8期!AT39</f>
        <v/>
      </c>
      <c r="N5" s="59">
        <f>第8期!BL9</f>
        <v/>
      </c>
      <c r="O5" s="58">
        <f>第8期!AU39</f>
        <v/>
      </c>
      <c r="P5" s="59">
        <f>第8期!BM9</f>
        <v/>
      </c>
      <c r="Q5" s="58">
        <f>第8期!AV39</f>
        <v/>
      </c>
      <c r="R5" s="59">
        <f>第8期!BN9</f>
        <v/>
      </c>
      <c r="S5" s="58">
        <f>第8期!AW39</f>
        <v/>
      </c>
      <c r="T5" s="59">
        <f>第8期!BO9</f>
        <v/>
      </c>
      <c r="U5" s="58">
        <f>第8期!AX39</f>
        <v/>
      </c>
      <c r="V5" s="59">
        <f>第8期!BP9</f>
        <v/>
      </c>
      <c r="W5" s="58">
        <f>第8期!AY39</f>
        <v/>
      </c>
      <c r="X5" s="59">
        <f>第8期!BQ9</f>
        <v/>
      </c>
      <c r="Y5" s="58">
        <f>第8期!AZ39</f>
        <v/>
      </c>
      <c r="Z5" s="59">
        <f>第8期!BR9</f>
        <v/>
      </c>
      <c r="AA5" s="58">
        <f>第8期!BA39</f>
        <v/>
      </c>
      <c r="AB5" s="59">
        <f>第8期!BS9</f>
        <v/>
      </c>
      <c r="AC5" s="58">
        <f>第8期!BB39</f>
        <v/>
      </c>
      <c r="AD5" s="59">
        <f>第8期!BT9</f>
        <v/>
      </c>
      <c r="AE5" s="58">
        <f>第8期!BC39</f>
        <v/>
      </c>
      <c r="AF5" s="59">
        <f>第8期!BU9</f>
        <v/>
      </c>
      <c r="AG5" s="58">
        <f>第8期!BD39</f>
        <v/>
      </c>
      <c r="AH5" s="59">
        <f>第8期!BV9</f>
        <v/>
      </c>
    </row>
    <row r="6">
      <c r="B6" s="57">
        <f>第8期!AN40</f>
        <v/>
      </c>
      <c r="C6" s="58">
        <f>第8期!AO40</f>
        <v/>
      </c>
      <c r="D6" s="59">
        <f>第8期!BG10</f>
        <v/>
      </c>
      <c r="E6" s="58">
        <f>第8期!AP40</f>
        <v/>
      </c>
      <c r="F6" s="59">
        <f>第8期!BH10</f>
        <v/>
      </c>
      <c r="G6" s="58">
        <f>第8期!AQ40</f>
        <v/>
      </c>
      <c r="H6" s="59">
        <f>第8期!BI10</f>
        <v/>
      </c>
      <c r="I6" s="58">
        <f>第8期!AR40</f>
        <v/>
      </c>
      <c r="J6" s="59">
        <f>第8期!BJ10</f>
        <v/>
      </c>
      <c r="K6" s="58">
        <f>第8期!AS40</f>
        <v/>
      </c>
      <c r="L6" s="59">
        <f>第8期!BK10</f>
        <v/>
      </c>
      <c r="M6" s="58">
        <f>第8期!AT40</f>
        <v/>
      </c>
      <c r="N6" s="59">
        <f>第8期!BL10</f>
        <v/>
      </c>
      <c r="O6" s="58">
        <f>第8期!AU40</f>
        <v/>
      </c>
      <c r="P6" s="59">
        <f>第8期!BM10</f>
        <v/>
      </c>
      <c r="Q6" s="58">
        <f>第8期!AV40</f>
        <v/>
      </c>
      <c r="R6" s="59">
        <f>第8期!BN10</f>
        <v/>
      </c>
      <c r="S6" s="58">
        <f>第8期!AW40</f>
        <v/>
      </c>
      <c r="T6" s="59">
        <f>第8期!BO10</f>
        <v/>
      </c>
      <c r="U6" s="58">
        <f>第8期!AX40</f>
        <v/>
      </c>
      <c r="V6" s="59">
        <f>第8期!BP10</f>
        <v/>
      </c>
      <c r="W6" s="58">
        <f>第8期!AY40</f>
        <v/>
      </c>
      <c r="X6" s="59">
        <f>第8期!BQ10</f>
        <v/>
      </c>
      <c r="Y6" s="58">
        <f>第8期!AZ40</f>
        <v/>
      </c>
      <c r="Z6" s="59">
        <f>第8期!BR10</f>
        <v/>
      </c>
      <c r="AA6" s="58">
        <f>第8期!BA40</f>
        <v/>
      </c>
      <c r="AB6" s="59">
        <f>第8期!BS10</f>
        <v/>
      </c>
      <c r="AC6" s="58">
        <f>第8期!BB40</f>
        <v/>
      </c>
      <c r="AD6" s="59">
        <f>第8期!BT10</f>
        <v/>
      </c>
      <c r="AE6" s="58">
        <f>第8期!BC40</f>
        <v/>
      </c>
      <c r="AF6" s="59">
        <f>第8期!BU10</f>
        <v/>
      </c>
      <c r="AG6" s="58">
        <f>第8期!BD40</f>
        <v/>
      </c>
      <c r="AH6" s="59">
        <f>第8期!BV10</f>
        <v/>
      </c>
    </row>
    <row r="7">
      <c r="B7" s="57">
        <f>第8期!AN41</f>
        <v/>
      </c>
      <c r="C7" s="58">
        <f>第8期!AO41</f>
        <v/>
      </c>
      <c r="D7" s="59">
        <f>第8期!BG11</f>
        <v/>
      </c>
      <c r="E7" s="58">
        <f>第8期!AP41</f>
        <v/>
      </c>
      <c r="F7" s="59">
        <f>第8期!BH11</f>
        <v/>
      </c>
      <c r="G7" s="58">
        <f>第8期!AQ41</f>
        <v/>
      </c>
      <c r="H7" s="59">
        <f>第8期!BI11</f>
        <v/>
      </c>
      <c r="I7" s="58">
        <f>第8期!AR41</f>
        <v/>
      </c>
      <c r="J7" s="59">
        <f>第8期!BJ11</f>
        <v/>
      </c>
      <c r="K7" s="58">
        <f>第8期!AS41</f>
        <v/>
      </c>
      <c r="L7" s="59">
        <f>第8期!BK11</f>
        <v/>
      </c>
      <c r="M7" s="58">
        <f>第8期!AT41</f>
        <v/>
      </c>
      <c r="N7" s="59">
        <f>第8期!BL11</f>
        <v/>
      </c>
      <c r="O7" s="58">
        <f>第8期!AU41</f>
        <v/>
      </c>
      <c r="P7" s="59">
        <f>第8期!BM11</f>
        <v/>
      </c>
      <c r="Q7" s="58">
        <f>第8期!AV41</f>
        <v/>
      </c>
      <c r="R7" s="59">
        <f>第8期!BN11</f>
        <v/>
      </c>
      <c r="S7" s="58">
        <f>第8期!AW41</f>
        <v/>
      </c>
      <c r="T7" s="59">
        <f>第8期!BO11</f>
        <v/>
      </c>
      <c r="U7" s="58">
        <f>第8期!AX41</f>
        <v/>
      </c>
      <c r="V7" s="59">
        <f>第8期!BP11</f>
        <v/>
      </c>
      <c r="W7" s="58">
        <f>第8期!AY41</f>
        <v/>
      </c>
      <c r="X7" s="59">
        <f>第8期!BQ11</f>
        <v/>
      </c>
      <c r="Y7" s="58">
        <f>第8期!AZ41</f>
        <v/>
      </c>
      <c r="Z7" s="59">
        <f>第8期!BR11</f>
        <v/>
      </c>
      <c r="AA7" s="58">
        <f>第8期!BA41</f>
        <v/>
      </c>
      <c r="AB7" s="59">
        <f>第8期!BS11</f>
        <v/>
      </c>
      <c r="AC7" s="58">
        <f>第8期!BB41</f>
        <v/>
      </c>
      <c r="AD7" s="59">
        <f>第8期!BT11</f>
        <v/>
      </c>
      <c r="AE7" s="58">
        <f>第8期!BC41</f>
        <v/>
      </c>
      <c r="AF7" s="59">
        <f>第8期!BU11</f>
        <v/>
      </c>
      <c r="AG7" s="58">
        <f>第8期!BD41</f>
        <v/>
      </c>
      <c r="AH7" s="59">
        <f>第8期!BV11</f>
        <v/>
      </c>
    </row>
    <row r="8">
      <c r="B8" s="57">
        <f>第8期!AN42</f>
        <v/>
      </c>
      <c r="C8" s="58">
        <f>第8期!AO42</f>
        <v/>
      </c>
      <c r="D8" s="59">
        <f>第8期!BG12</f>
        <v/>
      </c>
      <c r="E8" s="58">
        <f>第8期!AP42</f>
        <v/>
      </c>
      <c r="F8" s="59">
        <f>第8期!BH12</f>
        <v/>
      </c>
      <c r="G8" s="58">
        <f>第8期!AQ42</f>
        <v/>
      </c>
      <c r="H8" s="59">
        <f>第8期!BI12</f>
        <v/>
      </c>
      <c r="I8" s="58">
        <f>第8期!AR42</f>
        <v/>
      </c>
      <c r="J8" s="59">
        <f>第8期!BJ12</f>
        <v/>
      </c>
      <c r="K8" s="58">
        <f>第8期!AS42</f>
        <v/>
      </c>
      <c r="L8" s="59">
        <f>第8期!BK12</f>
        <v/>
      </c>
      <c r="M8" s="58">
        <f>第8期!AT42</f>
        <v/>
      </c>
      <c r="N8" s="59">
        <f>第8期!BL12</f>
        <v/>
      </c>
      <c r="O8" s="58">
        <f>第8期!AU42</f>
        <v/>
      </c>
      <c r="P8" s="59">
        <f>第8期!BM12</f>
        <v/>
      </c>
      <c r="Q8" s="58">
        <f>第8期!AV42</f>
        <v/>
      </c>
      <c r="R8" s="59">
        <f>第8期!BN12</f>
        <v/>
      </c>
      <c r="S8" s="58">
        <f>第8期!AW42</f>
        <v/>
      </c>
      <c r="T8" s="59">
        <f>第8期!BO12</f>
        <v/>
      </c>
      <c r="U8" s="58">
        <f>第8期!AX42</f>
        <v/>
      </c>
      <c r="V8" s="59">
        <f>第8期!BP12</f>
        <v/>
      </c>
      <c r="W8" s="58">
        <f>第8期!AY42</f>
        <v/>
      </c>
      <c r="X8" s="59">
        <f>第8期!BQ12</f>
        <v/>
      </c>
      <c r="Y8" s="58">
        <f>第8期!AZ42</f>
        <v/>
      </c>
      <c r="Z8" s="59">
        <f>第8期!BR12</f>
        <v/>
      </c>
      <c r="AA8" s="58">
        <f>第8期!BA42</f>
        <v/>
      </c>
      <c r="AB8" s="59">
        <f>第8期!BS12</f>
        <v/>
      </c>
      <c r="AC8" s="58">
        <f>第8期!BB42</f>
        <v/>
      </c>
      <c r="AD8" s="59">
        <f>第8期!BT12</f>
        <v/>
      </c>
      <c r="AE8" s="58">
        <f>第8期!BC42</f>
        <v/>
      </c>
      <c r="AF8" s="59">
        <f>第8期!BU12</f>
        <v/>
      </c>
      <c r="AG8" s="58">
        <f>第8期!BD42</f>
        <v/>
      </c>
      <c r="AH8" s="59">
        <f>第8期!BV12</f>
        <v/>
      </c>
    </row>
    <row r="9">
      <c r="B9" s="57">
        <f>第8期!AN43</f>
        <v/>
      </c>
      <c r="C9" s="58">
        <f>第8期!AO43</f>
        <v/>
      </c>
      <c r="D9" s="59">
        <f>第8期!BG13</f>
        <v/>
      </c>
      <c r="E9" s="58">
        <f>第8期!AP43</f>
        <v/>
      </c>
      <c r="F9" s="59">
        <f>第8期!BH13</f>
        <v/>
      </c>
      <c r="G9" s="58">
        <f>第8期!AQ43</f>
        <v/>
      </c>
      <c r="H9" s="59">
        <f>第8期!BI13</f>
        <v/>
      </c>
      <c r="I9" s="58">
        <f>第8期!AR43</f>
        <v/>
      </c>
      <c r="J9" s="59">
        <f>第8期!BJ13</f>
        <v/>
      </c>
      <c r="K9" s="58">
        <f>第8期!AS43</f>
        <v/>
      </c>
      <c r="L9" s="59">
        <f>第8期!BK13</f>
        <v/>
      </c>
      <c r="M9" s="58">
        <f>第8期!AT43</f>
        <v/>
      </c>
      <c r="N9" s="59">
        <f>第8期!BL13</f>
        <v/>
      </c>
      <c r="O9" s="58">
        <f>第8期!AU43</f>
        <v/>
      </c>
      <c r="P9" s="59">
        <f>第8期!BM13</f>
        <v/>
      </c>
      <c r="Q9" s="58">
        <f>第8期!AV43</f>
        <v/>
      </c>
      <c r="R9" s="59">
        <f>第8期!BN13</f>
        <v/>
      </c>
      <c r="S9" s="58">
        <f>第8期!AW43</f>
        <v/>
      </c>
      <c r="T9" s="59">
        <f>第8期!BO13</f>
        <v/>
      </c>
      <c r="U9" s="58">
        <f>第8期!AX43</f>
        <v/>
      </c>
      <c r="V9" s="59">
        <f>第8期!BP13</f>
        <v/>
      </c>
      <c r="W9" s="58">
        <f>第8期!AY43</f>
        <v/>
      </c>
      <c r="X9" s="59">
        <f>第8期!BQ13</f>
        <v/>
      </c>
      <c r="Y9" s="58">
        <f>第8期!AZ43</f>
        <v/>
      </c>
      <c r="Z9" s="59">
        <f>第8期!BR13</f>
        <v/>
      </c>
      <c r="AA9" s="58">
        <f>第8期!BA43</f>
        <v/>
      </c>
      <c r="AB9" s="59">
        <f>第8期!BS13</f>
        <v/>
      </c>
      <c r="AC9" s="58">
        <f>第8期!BB43</f>
        <v/>
      </c>
      <c r="AD9" s="59">
        <f>第8期!BT13</f>
        <v/>
      </c>
      <c r="AE9" s="58">
        <f>第8期!BC43</f>
        <v/>
      </c>
      <c r="AF9" s="59">
        <f>第8期!BU13</f>
        <v/>
      </c>
      <c r="AG9" s="58">
        <f>第8期!BD43</f>
        <v/>
      </c>
      <c r="AH9" s="59">
        <f>第8期!BV13</f>
        <v/>
      </c>
    </row>
    <row r="10">
      <c r="B10" s="57">
        <f>第8期!AN44</f>
        <v/>
      </c>
      <c r="C10" s="58">
        <f>第8期!AO44</f>
        <v/>
      </c>
      <c r="D10" s="59">
        <f>第8期!BG14</f>
        <v/>
      </c>
      <c r="E10" s="58">
        <f>第8期!AP44</f>
        <v/>
      </c>
      <c r="F10" s="59">
        <f>第8期!BH14</f>
        <v/>
      </c>
      <c r="G10" s="58">
        <f>第8期!AQ44</f>
        <v/>
      </c>
      <c r="H10" s="59">
        <f>第8期!BI14</f>
        <v/>
      </c>
      <c r="I10" s="58">
        <f>第8期!AR44</f>
        <v/>
      </c>
      <c r="J10" s="59">
        <f>第8期!BJ14</f>
        <v/>
      </c>
      <c r="K10" s="58">
        <f>第8期!AS44</f>
        <v/>
      </c>
      <c r="L10" s="59">
        <f>第8期!BK14</f>
        <v/>
      </c>
      <c r="M10" s="58">
        <f>第8期!AT44</f>
        <v/>
      </c>
      <c r="N10" s="59">
        <f>第8期!BL14</f>
        <v/>
      </c>
      <c r="O10" s="58">
        <f>第8期!AU44</f>
        <v/>
      </c>
      <c r="P10" s="59">
        <f>第8期!BM14</f>
        <v/>
      </c>
      <c r="Q10" s="58">
        <f>第8期!AV44</f>
        <v/>
      </c>
      <c r="R10" s="59">
        <f>第8期!BN14</f>
        <v/>
      </c>
      <c r="S10" s="58">
        <f>第8期!AW44</f>
        <v/>
      </c>
      <c r="T10" s="59">
        <f>第8期!BO14</f>
        <v/>
      </c>
      <c r="U10" s="58">
        <f>第8期!AX44</f>
        <v/>
      </c>
      <c r="V10" s="59">
        <f>第8期!BP14</f>
        <v/>
      </c>
      <c r="W10" s="58">
        <f>第8期!AY44</f>
        <v/>
      </c>
      <c r="X10" s="59">
        <f>第8期!BQ14</f>
        <v/>
      </c>
      <c r="Y10" s="58">
        <f>第8期!AZ44</f>
        <v/>
      </c>
      <c r="Z10" s="59">
        <f>第8期!BR14</f>
        <v/>
      </c>
      <c r="AA10" s="58">
        <f>第8期!BA44</f>
        <v/>
      </c>
      <c r="AB10" s="59">
        <f>第8期!BS14</f>
        <v/>
      </c>
      <c r="AC10" s="58">
        <f>第8期!BB44</f>
        <v/>
      </c>
      <c r="AD10" s="59">
        <f>第8期!BT14</f>
        <v/>
      </c>
      <c r="AE10" s="58">
        <f>第8期!BC44</f>
        <v/>
      </c>
      <c r="AF10" s="59">
        <f>第8期!BU14</f>
        <v/>
      </c>
      <c r="AG10" s="58">
        <f>第8期!BD44</f>
        <v/>
      </c>
      <c r="AH10" s="59">
        <f>第8期!BV14</f>
        <v/>
      </c>
    </row>
    <row r="11">
      <c r="B11" s="57">
        <f>第8期!AN45</f>
        <v/>
      </c>
      <c r="C11" s="58">
        <f>第8期!AO45</f>
        <v/>
      </c>
      <c r="D11" s="59">
        <f>第8期!BG15</f>
        <v/>
      </c>
      <c r="E11" s="58">
        <f>第8期!AP45</f>
        <v/>
      </c>
      <c r="F11" s="59">
        <f>第8期!BH15</f>
        <v/>
      </c>
      <c r="G11" s="58">
        <f>第8期!AQ45</f>
        <v/>
      </c>
      <c r="H11" s="59">
        <f>第8期!BI15</f>
        <v/>
      </c>
      <c r="I11" s="58">
        <f>第8期!AR45</f>
        <v/>
      </c>
      <c r="J11" s="59">
        <f>第8期!BJ15</f>
        <v/>
      </c>
      <c r="K11" s="58">
        <f>第8期!AS45</f>
        <v/>
      </c>
      <c r="L11" s="59">
        <f>第8期!BK15</f>
        <v/>
      </c>
      <c r="M11" s="58">
        <f>第8期!AT45</f>
        <v/>
      </c>
      <c r="N11" s="59">
        <f>第8期!BL15</f>
        <v/>
      </c>
      <c r="O11" s="58">
        <f>第8期!AU45</f>
        <v/>
      </c>
      <c r="P11" s="59">
        <f>第8期!BM15</f>
        <v/>
      </c>
      <c r="Q11" s="58">
        <f>第8期!AV45</f>
        <v/>
      </c>
      <c r="R11" s="59">
        <f>第8期!BN15</f>
        <v/>
      </c>
      <c r="S11" s="58">
        <f>第8期!AW45</f>
        <v/>
      </c>
      <c r="T11" s="59">
        <f>第8期!BO15</f>
        <v/>
      </c>
      <c r="U11" s="58">
        <f>第8期!AX45</f>
        <v/>
      </c>
      <c r="V11" s="59">
        <f>第8期!BP15</f>
        <v/>
      </c>
      <c r="W11" s="58">
        <f>第8期!AY45</f>
        <v/>
      </c>
      <c r="X11" s="59">
        <f>第8期!BQ15</f>
        <v/>
      </c>
      <c r="Y11" s="58">
        <f>第8期!AZ45</f>
        <v/>
      </c>
      <c r="Z11" s="59">
        <f>第8期!BR15</f>
        <v/>
      </c>
      <c r="AA11" s="58">
        <f>第8期!BA45</f>
        <v/>
      </c>
      <c r="AB11" s="59">
        <f>第8期!BS15</f>
        <v/>
      </c>
      <c r="AC11" s="58">
        <f>第8期!BB45</f>
        <v/>
      </c>
      <c r="AD11" s="59">
        <f>第8期!BT15</f>
        <v/>
      </c>
      <c r="AE11" s="58">
        <f>第8期!BC45</f>
        <v/>
      </c>
      <c r="AF11" s="59">
        <f>第8期!BU15</f>
        <v/>
      </c>
      <c r="AG11" s="58">
        <f>第8期!BD45</f>
        <v/>
      </c>
      <c r="AH11" s="59">
        <f>第8期!BV15</f>
        <v/>
      </c>
    </row>
    <row r="12">
      <c r="B12" s="57">
        <f>第8期!AN46</f>
        <v/>
      </c>
      <c r="C12" s="58">
        <f>第8期!AO46</f>
        <v/>
      </c>
      <c r="D12" s="59">
        <f>第8期!BG16</f>
        <v/>
      </c>
      <c r="E12" s="58">
        <f>第8期!AP46</f>
        <v/>
      </c>
      <c r="F12" s="59">
        <f>第8期!BH16</f>
        <v/>
      </c>
      <c r="G12" s="58">
        <f>第8期!AQ46</f>
        <v/>
      </c>
      <c r="H12" s="59">
        <f>第8期!BI16</f>
        <v/>
      </c>
      <c r="I12" s="58">
        <f>第8期!AR46</f>
        <v/>
      </c>
      <c r="J12" s="59">
        <f>第8期!BJ16</f>
        <v/>
      </c>
      <c r="K12" s="58">
        <f>第8期!AS46</f>
        <v/>
      </c>
      <c r="L12" s="59">
        <f>第8期!BK16</f>
        <v/>
      </c>
      <c r="M12" s="58">
        <f>第8期!AT46</f>
        <v/>
      </c>
      <c r="N12" s="59">
        <f>第8期!BL16</f>
        <v/>
      </c>
      <c r="O12" s="58">
        <f>第8期!AU46</f>
        <v/>
      </c>
      <c r="P12" s="59">
        <f>第8期!BM16</f>
        <v/>
      </c>
      <c r="Q12" s="58">
        <f>第8期!AV46</f>
        <v/>
      </c>
      <c r="R12" s="59">
        <f>第8期!BN16</f>
        <v/>
      </c>
      <c r="S12" s="58">
        <f>第8期!AW46</f>
        <v/>
      </c>
      <c r="T12" s="59">
        <f>第8期!BO16</f>
        <v/>
      </c>
      <c r="U12" s="58">
        <f>第8期!AX46</f>
        <v/>
      </c>
      <c r="V12" s="59">
        <f>第8期!BP16</f>
        <v/>
      </c>
      <c r="W12" s="58">
        <f>第8期!AY46</f>
        <v/>
      </c>
      <c r="X12" s="59">
        <f>第8期!BQ16</f>
        <v/>
      </c>
      <c r="Y12" s="58">
        <f>第8期!AZ46</f>
        <v/>
      </c>
      <c r="Z12" s="59">
        <f>第8期!BR16</f>
        <v/>
      </c>
      <c r="AA12" s="58">
        <f>第8期!BA46</f>
        <v/>
      </c>
      <c r="AB12" s="59">
        <f>第8期!BS16</f>
        <v/>
      </c>
      <c r="AC12" s="58">
        <f>第8期!BB46</f>
        <v/>
      </c>
      <c r="AD12" s="59">
        <f>第8期!BT16</f>
        <v/>
      </c>
      <c r="AE12" s="58">
        <f>第8期!BC46</f>
        <v/>
      </c>
      <c r="AF12" s="59">
        <f>第8期!BU16</f>
        <v/>
      </c>
      <c r="AG12" s="58">
        <f>第8期!BD46</f>
        <v/>
      </c>
      <c r="AH12" s="59">
        <f>第8期!BV16</f>
        <v/>
      </c>
    </row>
    <row r="13">
      <c r="B13" s="57">
        <f>第8期!AN47</f>
        <v/>
      </c>
      <c r="C13" s="58">
        <f>第8期!AO47</f>
        <v/>
      </c>
      <c r="D13" s="59">
        <f>第8期!BG17</f>
        <v/>
      </c>
      <c r="E13" s="58">
        <f>第8期!AP47</f>
        <v/>
      </c>
      <c r="F13" s="59">
        <f>第8期!BH17</f>
        <v/>
      </c>
      <c r="G13" s="58">
        <f>第8期!AQ47</f>
        <v/>
      </c>
      <c r="H13" s="59">
        <f>第8期!BI17</f>
        <v/>
      </c>
      <c r="I13" s="58">
        <f>第8期!AR47</f>
        <v/>
      </c>
      <c r="J13" s="59">
        <f>第8期!BJ17</f>
        <v/>
      </c>
      <c r="K13" s="58">
        <f>第8期!AS47</f>
        <v/>
      </c>
      <c r="L13" s="59">
        <f>第8期!BK17</f>
        <v/>
      </c>
      <c r="M13" s="58">
        <f>第8期!AT47</f>
        <v/>
      </c>
      <c r="N13" s="59">
        <f>第8期!BL17</f>
        <v/>
      </c>
      <c r="O13" s="58">
        <f>第8期!AU47</f>
        <v/>
      </c>
      <c r="P13" s="59">
        <f>第8期!BM17</f>
        <v/>
      </c>
      <c r="Q13" s="58">
        <f>第8期!AV47</f>
        <v/>
      </c>
      <c r="R13" s="59">
        <f>第8期!BN17</f>
        <v/>
      </c>
      <c r="S13" s="58">
        <f>第8期!AW47</f>
        <v/>
      </c>
      <c r="T13" s="59">
        <f>第8期!BO17</f>
        <v/>
      </c>
      <c r="U13" s="58">
        <f>第8期!AX47</f>
        <v/>
      </c>
      <c r="V13" s="59">
        <f>第8期!BP17</f>
        <v/>
      </c>
      <c r="W13" s="58">
        <f>第8期!AY47</f>
        <v/>
      </c>
      <c r="X13" s="59">
        <f>第8期!BQ17</f>
        <v/>
      </c>
      <c r="Y13" s="58">
        <f>第8期!AZ47</f>
        <v/>
      </c>
      <c r="Z13" s="59">
        <f>第8期!BR17</f>
        <v/>
      </c>
      <c r="AA13" s="58">
        <f>第8期!BA47</f>
        <v/>
      </c>
      <c r="AB13" s="59">
        <f>第8期!BS17</f>
        <v/>
      </c>
      <c r="AC13" s="58">
        <f>第8期!BB47</f>
        <v/>
      </c>
      <c r="AD13" s="59">
        <f>第8期!BT17</f>
        <v/>
      </c>
      <c r="AE13" s="58">
        <f>第8期!BC47</f>
        <v/>
      </c>
      <c r="AF13" s="59">
        <f>第8期!BU17</f>
        <v/>
      </c>
      <c r="AG13" s="58">
        <f>第8期!BD47</f>
        <v/>
      </c>
      <c r="AH13" s="59">
        <f>第8期!BV17</f>
        <v/>
      </c>
    </row>
    <row r="14">
      <c r="B14" s="57">
        <f>第8期!AN48</f>
        <v/>
      </c>
      <c r="C14" s="58">
        <f>第8期!AO48</f>
        <v/>
      </c>
      <c r="D14" s="59">
        <f>第8期!BG18</f>
        <v/>
      </c>
      <c r="E14" s="58">
        <f>第8期!AP48</f>
        <v/>
      </c>
      <c r="F14" s="59">
        <f>第8期!BH18</f>
        <v/>
      </c>
      <c r="G14" s="58">
        <f>第8期!AQ48</f>
        <v/>
      </c>
      <c r="H14" s="59">
        <f>第8期!BI18</f>
        <v/>
      </c>
      <c r="I14" s="58">
        <f>第8期!AR48</f>
        <v/>
      </c>
      <c r="J14" s="59">
        <f>第8期!BJ18</f>
        <v/>
      </c>
      <c r="K14" s="58">
        <f>第8期!AS48</f>
        <v/>
      </c>
      <c r="L14" s="59">
        <f>第8期!BK18</f>
        <v/>
      </c>
      <c r="M14" s="58">
        <f>第8期!AT48</f>
        <v/>
      </c>
      <c r="N14" s="59">
        <f>第8期!BL18</f>
        <v/>
      </c>
      <c r="O14" s="58">
        <f>第8期!AU48</f>
        <v/>
      </c>
      <c r="P14" s="59">
        <f>第8期!BM18</f>
        <v/>
      </c>
      <c r="Q14" s="58">
        <f>第8期!AV48</f>
        <v/>
      </c>
      <c r="R14" s="59">
        <f>第8期!BN18</f>
        <v/>
      </c>
      <c r="S14" s="58">
        <f>第8期!AW48</f>
        <v/>
      </c>
      <c r="T14" s="59">
        <f>第8期!BO18</f>
        <v/>
      </c>
      <c r="U14" s="58">
        <f>第8期!AX48</f>
        <v/>
      </c>
      <c r="V14" s="59">
        <f>第8期!BP18</f>
        <v/>
      </c>
      <c r="W14" s="58">
        <f>第8期!AY48</f>
        <v/>
      </c>
      <c r="X14" s="59">
        <f>第8期!BQ18</f>
        <v/>
      </c>
      <c r="Y14" s="58">
        <f>第8期!AZ48</f>
        <v/>
      </c>
      <c r="Z14" s="59">
        <f>第8期!BR18</f>
        <v/>
      </c>
      <c r="AA14" s="58">
        <f>第8期!BA48</f>
        <v/>
      </c>
      <c r="AB14" s="59">
        <f>第8期!BS18</f>
        <v/>
      </c>
      <c r="AC14" s="58">
        <f>第8期!BB48</f>
        <v/>
      </c>
      <c r="AD14" s="59">
        <f>第8期!BT18</f>
        <v/>
      </c>
      <c r="AE14" s="58">
        <f>第8期!BC48</f>
        <v/>
      </c>
      <c r="AF14" s="59">
        <f>第8期!BU18</f>
        <v/>
      </c>
      <c r="AG14" s="58">
        <f>第8期!BD48</f>
        <v/>
      </c>
      <c r="AH14" s="59">
        <f>第8期!BV18</f>
        <v/>
      </c>
    </row>
    <row r="15">
      <c r="B15" s="57">
        <f>第8期!AN49</f>
        <v/>
      </c>
      <c r="C15" s="58">
        <f>第8期!AO49</f>
        <v/>
      </c>
      <c r="D15" s="59">
        <f>第8期!BG19</f>
        <v/>
      </c>
      <c r="E15" s="58">
        <f>第8期!AP49</f>
        <v/>
      </c>
      <c r="F15" s="59">
        <f>第8期!BH19</f>
        <v/>
      </c>
      <c r="G15" s="58">
        <f>第8期!AQ49</f>
        <v/>
      </c>
      <c r="H15" s="59">
        <f>第8期!BI19</f>
        <v/>
      </c>
      <c r="I15" s="58">
        <f>第8期!AR49</f>
        <v/>
      </c>
      <c r="J15" s="59">
        <f>第8期!BJ19</f>
        <v/>
      </c>
      <c r="K15" s="58">
        <f>第8期!AS49</f>
        <v/>
      </c>
      <c r="L15" s="59">
        <f>第8期!BK19</f>
        <v/>
      </c>
      <c r="M15" s="58">
        <f>第8期!AT49</f>
        <v/>
      </c>
      <c r="N15" s="59">
        <f>第8期!BL19</f>
        <v/>
      </c>
      <c r="O15" s="58">
        <f>第8期!AU49</f>
        <v/>
      </c>
      <c r="P15" s="59">
        <f>第8期!BM19</f>
        <v/>
      </c>
      <c r="Q15" s="58">
        <f>第8期!AV49</f>
        <v/>
      </c>
      <c r="R15" s="59">
        <f>第8期!BN19</f>
        <v/>
      </c>
      <c r="S15" s="58">
        <f>第8期!AW49</f>
        <v/>
      </c>
      <c r="T15" s="59">
        <f>第8期!BO19</f>
        <v/>
      </c>
      <c r="U15" s="58">
        <f>第8期!AX49</f>
        <v/>
      </c>
      <c r="V15" s="59">
        <f>第8期!BP19</f>
        <v/>
      </c>
      <c r="W15" s="58">
        <f>第8期!AY49</f>
        <v/>
      </c>
      <c r="X15" s="59">
        <f>第8期!BQ19</f>
        <v/>
      </c>
      <c r="Y15" s="58">
        <f>第8期!AZ49</f>
        <v/>
      </c>
      <c r="Z15" s="59">
        <f>第8期!BR19</f>
        <v/>
      </c>
      <c r="AA15" s="58">
        <f>第8期!BA49</f>
        <v/>
      </c>
      <c r="AB15" s="59">
        <f>第8期!BS19</f>
        <v/>
      </c>
      <c r="AC15" s="58">
        <f>第8期!BB49</f>
        <v/>
      </c>
      <c r="AD15" s="59">
        <f>第8期!BT19</f>
        <v/>
      </c>
      <c r="AE15" s="58">
        <f>第8期!BC49</f>
        <v/>
      </c>
      <c r="AF15" s="59">
        <f>第8期!BU19</f>
        <v/>
      </c>
      <c r="AG15" s="58">
        <f>第8期!BD49</f>
        <v/>
      </c>
      <c r="AH15" s="59">
        <f>第8期!BV19</f>
        <v/>
      </c>
    </row>
    <row r="16">
      <c r="B16" s="57">
        <f>第8期!AN50</f>
        <v/>
      </c>
      <c r="C16" s="58">
        <f>第8期!AO50</f>
        <v/>
      </c>
      <c r="D16" s="59">
        <f>第8期!BG20</f>
        <v/>
      </c>
      <c r="E16" s="58">
        <f>第8期!AP50</f>
        <v/>
      </c>
      <c r="F16" s="59">
        <f>第8期!BH20</f>
        <v/>
      </c>
      <c r="G16" s="58">
        <f>第8期!AQ50</f>
        <v/>
      </c>
      <c r="H16" s="59">
        <f>第8期!BI20</f>
        <v/>
      </c>
      <c r="I16" s="58">
        <f>第8期!AR50</f>
        <v/>
      </c>
      <c r="J16" s="59">
        <f>第8期!BJ20</f>
        <v/>
      </c>
      <c r="K16" s="58">
        <f>第8期!AS50</f>
        <v/>
      </c>
      <c r="L16" s="59">
        <f>第8期!BK20</f>
        <v/>
      </c>
      <c r="M16" s="58">
        <f>第8期!AT50</f>
        <v/>
      </c>
      <c r="N16" s="59">
        <f>第8期!BL20</f>
        <v/>
      </c>
      <c r="O16" s="58">
        <f>第8期!AU50</f>
        <v/>
      </c>
      <c r="P16" s="59">
        <f>第8期!BM20</f>
        <v/>
      </c>
      <c r="Q16" s="58">
        <f>第8期!AV50</f>
        <v/>
      </c>
      <c r="R16" s="59">
        <f>第8期!BN20</f>
        <v/>
      </c>
      <c r="S16" s="58">
        <f>第8期!AW50</f>
        <v/>
      </c>
      <c r="T16" s="59">
        <f>第8期!BO20</f>
        <v/>
      </c>
      <c r="U16" s="58">
        <f>第8期!AX50</f>
        <v/>
      </c>
      <c r="V16" s="59">
        <f>第8期!BP20</f>
        <v/>
      </c>
      <c r="W16" s="58">
        <f>第8期!AY50</f>
        <v/>
      </c>
      <c r="X16" s="59">
        <f>第8期!BQ20</f>
        <v/>
      </c>
      <c r="Y16" s="58">
        <f>第8期!AZ50</f>
        <v/>
      </c>
      <c r="Z16" s="59">
        <f>第8期!BR20</f>
        <v/>
      </c>
      <c r="AA16" s="58">
        <f>第8期!BA50</f>
        <v/>
      </c>
      <c r="AB16" s="59">
        <f>第8期!BS20</f>
        <v/>
      </c>
      <c r="AC16" s="58">
        <f>第8期!BB50</f>
        <v/>
      </c>
      <c r="AD16" s="59">
        <f>第8期!BT20</f>
        <v/>
      </c>
      <c r="AE16" s="58">
        <f>第8期!BC50</f>
        <v/>
      </c>
      <c r="AF16" s="59">
        <f>第8期!BU20</f>
        <v/>
      </c>
      <c r="AG16" s="58">
        <f>第8期!BD50</f>
        <v/>
      </c>
      <c r="AH16" s="59">
        <f>第8期!BV20</f>
        <v/>
      </c>
    </row>
    <row r="17">
      <c r="B17" s="57">
        <f>第8期!AN51</f>
        <v/>
      </c>
      <c r="C17" s="58">
        <f>第8期!AO51</f>
        <v/>
      </c>
      <c r="D17" s="59">
        <f>第8期!BG21</f>
        <v/>
      </c>
      <c r="E17" s="58">
        <f>第8期!AP51</f>
        <v/>
      </c>
      <c r="F17" s="59">
        <f>第8期!BH21</f>
        <v/>
      </c>
      <c r="G17" s="58">
        <f>第8期!AQ51</f>
        <v/>
      </c>
      <c r="H17" s="59">
        <f>第8期!BI21</f>
        <v/>
      </c>
      <c r="I17" s="58">
        <f>第8期!AR51</f>
        <v/>
      </c>
      <c r="J17" s="59">
        <f>第8期!BJ21</f>
        <v/>
      </c>
      <c r="K17" s="58">
        <f>第8期!AS51</f>
        <v/>
      </c>
      <c r="L17" s="59">
        <f>第8期!BK21</f>
        <v/>
      </c>
      <c r="M17" s="58">
        <f>第8期!AT51</f>
        <v/>
      </c>
      <c r="N17" s="59">
        <f>第8期!BL21</f>
        <v/>
      </c>
      <c r="O17" s="58">
        <f>第8期!AU51</f>
        <v/>
      </c>
      <c r="P17" s="59">
        <f>第8期!BM21</f>
        <v/>
      </c>
      <c r="Q17" s="58">
        <f>第8期!AV51</f>
        <v/>
      </c>
      <c r="R17" s="59">
        <f>第8期!BN21</f>
        <v/>
      </c>
      <c r="S17" s="58">
        <f>第8期!AW51</f>
        <v/>
      </c>
      <c r="T17" s="59">
        <f>第8期!BO21</f>
        <v/>
      </c>
      <c r="U17" s="58">
        <f>第8期!AX51</f>
        <v/>
      </c>
      <c r="V17" s="59">
        <f>第8期!BP21</f>
        <v/>
      </c>
      <c r="W17" s="58">
        <f>第8期!AY51</f>
        <v/>
      </c>
      <c r="X17" s="59">
        <f>第8期!BQ21</f>
        <v/>
      </c>
      <c r="Y17" s="58">
        <f>第8期!AZ51</f>
        <v/>
      </c>
      <c r="Z17" s="59">
        <f>第8期!BR21</f>
        <v/>
      </c>
      <c r="AA17" s="58">
        <f>第8期!BA51</f>
        <v/>
      </c>
      <c r="AB17" s="59">
        <f>第8期!BS21</f>
        <v/>
      </c>
      <c r="AC17" s="58">
        <f>第8期!BB51</f>
        <v/>
      </c>
      <c r="AD17" s="59">
        <f>第8期!BT21</f>
        <v/>
      </c>
      <c r="AE17" s="58">
        <f>第8期!BC51</f>
        <v/>
      </c>
      <c r="AF17" s="59">
        <f>第8期!BU21</f>
        <v/>
      </c>
      <c r="AG17" s="58">
        <f>第8期!BD51</f>
        <v/>
      </c>
      <c r="AH17" s="59">
        <f>第8期!BV21</f>
        <v/>
      </c>
    </row>
    <row r="18">
      <c r="B18" s="57">
        <f>第8期!AN52</f>
        <v/>
      </c>
      <c r="C18" s="58">
        <f>第8期!AO52</f>
        <v/>
      </c>
      <c r="D18" s="59">
        <f>第8期!BG22</f>
        <v/>
      </c>
      <c r="E18" s="58">
        <f>第8期!AP52</f>
        <v/>
      </c>
      <c r="F18" s="59">
        <f>第8期!BH22</f>
        <v/>
      </c>
      <c r="G18" s="58">
        <f>第8期!AQ52</f>
        <v/>
      </c>
      <c r="H18" s="59">
        <f>第8期!BI22</f>
        <v/>
      </c>
      <c r="I18" s="58">
        <f>第8期!AR52</f>
        <v/>
      </c>
      <c r="J18" s="59">
        <f>第8期!BJ22</f>
        <v/>
      </c>
      <c r="K18" s="58">
        <f>第8期!AS52</f>
        <v/>
      </c>
      <c r="L18" s="59">
        <f>第8期!BK22</f>
        <v/>
      </c>
      <c r="M18" s="58">
        <f>第8期!AT52</f>
        <v/>
      </c>
      <c r="N18" s="59">
        <f>第8期!BL22</f>
        <v/>
      </c>
      <c r="O18" s="58">
        <f>第8期!AU52</f>
        <v/>
      </c>
      <c r="P18" s="59">
        <f>第8期!BM22</f>
        <v/>
      </c>
      <c r="Q18" s="58">
        <f>第8期!AV52</f>
        <v/>
      </c>
      <c r="R18" s="59">
        <f>第8期!BN22</f>
        <v/>
      </c>
      <c r="S18" s="58">
        <f>第8期!AW52</f>
        <v/>
      </c>
      <c r="T18" s="59">
        <f>第8期!BO22</f>
        <v/>
      </c>
      <c r="U18" s="58">
        <f>第8期!AX52</f>
        <v/>
      </c>
      <c r="V18" s="59">
        <f>第8期!BP22</f>
        <v/>
      </c>
      <c r="W18" s="58">
        <f>第8期!AY52</f>
        <v/>
      </c>
      <c r="X18" s="59">
        <f>第8期!BQ22</f>
        <v/>
      </c>
      <c r="Y18" s="58">
        <f>第8期!AZ52</f>
        <v/>
      </c>
      <c r="Z18" s="59">
        <f>第8期!BR22</f>
        <v/>
      </c>
      <c r="AA18" s="58">
        <f>第8期!BA52</f>
        <v/>
      </c>
      <c r="AB18" s="59">
        <f>第8期!BS22</f>
        <v/>
      </c>
      <c r="AC18" s="58">
        <f>第8期!BB52</f>
        <v/>
      </c>
      <c r="AD18" s="59">
        <f>第8期!BT22</f>
        <v/>
      </c>
      <c r="AE18" s="58">
        <f>第8期!BC52</f>
        <v/>
      </c>
      <c r="AF18" s="59">
        <f>第8期!BU22</f>
        <v/>
      </c>
      <c r="AG18" s="58">
        <f>第8期!BD52</f>
        <v/>
      </c>
      <c r="AH18" s="59">
        <f>第8期!BV22</f>
        <v/>
      </c>
    </row>
    <row r="19">
      <c r="B19" s="57">
        <f>第8期!AN53</f>
        <v/>
      </c>
      <c r="C19" s="58">
        <f>第8期!AO53</f>
        <v/>
      </c>
      <c r="D19" s="59">
        <f>第8期!BG23</f>
        <v/>
      </c>
      <c r="E19" s="58">
        <f>第8期!AP53</f>
        <v/>
      </c>
      <c r="F19" s="59">
        <f>第8期!BH23</f>
        <v/>
      </c>
      <c r="G19" s="58">
        <f>第8期!AQ53</f>
        <v/>
      </c>
      <c r="H19" s="59">
        <f>第8期!BI23</f>
        <v/>
      </c>
      <c r="I19" s="58">
        <f>第8期!AR53</f>
        <v/>
      </c>
      <c r="J19" s="59">
        <f>第8期!BJ23</f>
        <v/>
      </c>
      <c r="K19" s="58">
        <f>第8期!AS53</f>
        <v/>
      </c>
      <c r="L19" s="59">
        <f>第8期!BK23</f>
        <v/>
      </c>
      <c r="M19" s="58">
        <f>第8期!AT53</f>
        <v/>
      </c>
      <c r="N19" s="59">
        <f>第8期!BL23</f>
        <v/>
      </c>
      <c r="O19" s="58">
        <f>第8期!AU53</f>
        <v/>
      </c>
      <c r="P19" s="59">
        <f>第8期!BM23</f>
        <v/>
      </c>
      <c r="Q19" s="58">
        <f>第8期!AV53</f>
        <v/>
      </c>
      <c r="R19" s="59">
        <f>第8期!BN23</f>
        <v/>
      </c>
      <c r="S19" s="58">
        <f>第8期!AW53</f>
        <v/>
      </c>
      <c r="T19" s="59">
        <f>第8期!BO23</f>
        <v/>
      </c>
      <c r="U19" s="58">
        <f>第8期!AX53</f>
        <v/>
      </c>
      <c r="V19" s="59">
        <f>第8期!BP23</f>
        <v/>
      </c>
      <c r="W19" s="58">
        <f>第8期!AY53</f>
        <v/>
      </c>
      <c r="X19" s="59">
        <f>第8期!BQ23</f>
        <v/>
      </c>
      <c r="Y19" s="58">
        <f>第8期!AZ53</f>
        <v/>
      </c>
      <c r="Z19" s="59">
        <f>第8期!BR23</f>
        <v/>
      </c>
      <c r="AA19" s="58">
        <f>第8期!BA53</f>
        <v/>
      </c>
      <c r="AB19" s="59">
        <f>第8期!BS23</f>
        <v/>
      </c>
      <c r="AC19" s="58">
        <f>第8期!BB53</f>
        <v/>
      </c>
      <c r="AD19" s="59">
        <f>第8期!BT23</f>
        <v/>
      </c>
      <c r="AE19" s="58">
        <f>第8期!BC53</f>
        <v/>
      </c>
      <c r="AF19" s="59">
        <f>第8期!BU23</f>
        <v/>
      </c>
      <c r="AG19" s="58">
        <f>第8期!BD53</f>
        <v/>
      </c>
      <c r="AH19" s="59">
        <f>第8期!BV23</f>
        <v/>
      </c>
    </row>
    <row r="20">
      <c r="B20" s="57">
        <f>第8期!AN54</f>
        <v/>
      </c>
      <c r="C20" s="58">
        <f>第8期!AO54</f>
        <v/>
      </c>
      <c r="D20" s="59">
        <f>第8期!BG24</f>
        <v/>
      </c>
      <c r="E20" s="58">
        <f>第8期!AP54</f>
        <v/>
      </c>
      <c r="F20" s="59">
        <f>第8期!BH24</f>
        <v/>
      </c>
      <c r="G20" s="58">
        <f>第8期!AQ54</f>
        <v/>
      </c>
      <c r="H20" s="59">
        <f>第8期!BI24</f>
        <v/>
      </c>
      <c r="I20" s="58">
        <f>第8期!AR54</f>
        <v/>
      </c>
      <c r="J20" s="59">
        <f>第8期!BJ24</f>
        <v/>
      </c>
      <c r="K20" s="58">
        <f>第8期!AS54</f>
        <v/>
      </c>
      <c r="L20" s="59">
        <f>第8期!BK24</f>
        <v/>
      </c>
      <c r="M20" s="58">
        <f>第8期!AT54</f>
        <v/>
      </c>
      <c r="N20" s="59">
        <f>第8期!BL24</f>
        <v/>
      </c>
      <c r="O20" s="58">
        <f>第8期!AU54</f>
        <v/>
      </c>
      <c r="P20" s="59">
        <f>第8期!BM24</f>
        <v/>
      </c>
      <c r="Q20" s="58">
        <f>第8期!AV54</f>
        <v/>
      </c>
      <c r="R20" s="59">
        <f>第8期!BN24</f>
        <v/>
      </c>
      <c r="S20" s="58">
        <f>第8期!AW54</f>
        <v/>
      </c>
      <c r="T20" s="59">
        <f>第8期!BO24</f>
        <v/>
      </c>
      <c r="U20" s="58">
        <f>第8期!AX54</f>
        <v/>
      </c>
      <c r="V20" s="59">
        <f>第8期!BP24</f>
        <v/>
      </c>
      <c r="W20" s="58">
        <f>第8期!AY54</f>
        <v/>
      </c>
      <c r="X20" s="59">
        <f>第8期!BQ24</f>
        <v/>
      </c>
      <c r="Y20" s="58">
        <f>第8期!AZ54</f>
        <v/>
      </c>
      <c r="Z20" s="59">
        <f>第8期!BR24</f>
        <v/>
      </c>
      <c r="AA20" s="58">
        <f>第8期!BA54</f>
        <v/>
      </c>
      <c r="AB20" s="59">
        <f>第8期!BS24</f>
        <v/>
      </c>
      <c r="AC20" s="58">
        <f>第8期!BB54</f>
        <v/>
      </c>
      <c r="AD20" s="59">
        <f>第8期!BT24</f>
        <v/>
      </c>
      <c r="AE20" s="58">
        <f>第8期!BC54</f>
        <v/>
      </c>
      <c r="AF20" s="59">
        <f>第8期!BU24</f>
        <v/>
      </c>
      <c r="AG20" s="58">
        <f>第8期!BD54</f>
        <v/>
      </c>
      <c r="AH20" s="59">
        <f>第8期!BV24</f>
        <v/>
      </c>
    </row>
    <row r="21">
      <c r="B21" s="57">
        <f>第8期!AN55</f>
        <v/>
      </c>
      <c r="C21" s="58">
        <f>第8期!AO55</f>
        <v/>
      </c>
      <c r="D21" s="59">
        <f>第8期!BG25</f>
        <v/>
      </c>
      <c r="E21" s="58">
        <f>第8期!AP55</f>
        <v/>
      </c>
      <c r="F21" s="59">
        <f>第8期!BH25</f>
        <v/>
      </c>
      <c r="G21" s="58">
        <f>第8期!AQ55</f>
        <v/>
      </c>
      <c r="H21" s="59">
        <f>第8期!BI25</f>
        <v/>
      </c>
      <c r="I21" s="58">
        <f>第8期!AR55</f>
        <v/>
      </c>
      <c r="J21" s="59">
        <f>第8期!BJ25</f>
        <v/>
      </c>
      <c r="K21" s="58">
        <f>第8期!AS55</f>
        <v/>
      </c>
      <c r="L21" s="59">
        <f>第8期!BK25</f>
        <v/>
      </c>
      <c r="M21" s="58">
        <f>第8期!AT55</f>
        <v/>
      </c>
      <c r="N21" s="59">
        <f>第8期!BL25</f>
        <v/>
      </c>
      <c r="O21" s="58">
        <f>第8期!AU55</f>
        <v/>
      </c>
      <c r="P21" s="59">
        <f>第8期!BM25</f>
        <v/>
      </c>
      <c r="Q21" s="58">
        <f>第8期!AV55</f>
        <v/>
      </c>
      <c r="R21" s="59">
        <f>第8期!BN25</f>
        <v/>
      </c>
      <c r="S21" s="58">
        <f>第8期!AW55</f>
        <v/>
      </c>
      <c r="T21" s="59">
        <f>第8期!BO25</f>
        <v/>
      </c>
      <c r="U21" s="58">
        <f>第8期!AX55</f>
        <v/>
      </c>
      <c r="V21" s="59">
        <f>第8期!BP25</f>
        <v/>
      </c>
      <c r="W21" s="58">
        <f>第8期!AY55</f>
        <v/>
      </c>
      <c r="X21" s="59">
        <f>第8期!BQ25</f>
        <v/>
      </c>
      <c r="Y21" s="58">
        <f>第8期!AZ55</f>
        <v/>
      </c>
      <c r="Z21" s="59">
        <f>第8期!BR25</f>
        <v/>
      </c>
      <c r="AA21" s="58">
        <f>第8期!BA55</f>
        <v/>
      </c>
      <c r="AB21" s="59">
        <f>第8期!BS25</f>
        <v/>
      </c>
      <c r="AC21" s="58">
        <f>第8期!BB55</f>
        <v/>
      </c>
      <c r="AD21" s="59">
        <f>第8期!BT25</f>
        <v/>
      </c>
      <c r="AE21" s="58">
        <f>第8期!BC55</f>
        <v/>
      </c>
      <c r="AF21" s="59">
        <f>第8期!BU25</f>
        <v/>
      </c>
      <c r="AG21" s="58">
        <f>第8期!BD55</f>
        <v/>
      </c>
      <c r="AH21" s="59">
        <f>第8期!BV25</f>
        <v/>
      </c>
    </row>
    <row r="22">
      <c r="B22" s="57">
        <f>第8期!AN56</f>
        <v/>
      </c>
      <c r="C22" s="58">
        <f>第8期!AO56</f>
        <v/>
      </c>
      <c r="D22" s="59">
        <f>第8期!BG26</f>
        <v/>
      </c>
      <c r="E22" s="58">
        <f>第8期!AP56</f>
        <v/>
      </c>
      <c r="F22" s="59">
        <f>第8期!BH26</f>
        <v/>
      </c>
      <c r="G22" s="58">
        <f>第8期!AQ56</f>
        <v/>
      </c>
      <c r="H22" s="59">
        <f>第8期!BI26</f>
        <v/>
      </c>
      <c r="I22" s="58">
        <f>第8期!AR56</f>
        <v/>
      </c>
      <c r="J22" s="59">
        <f>第8期!BJ26</f>
        <v/>
      </c>
      <c r="K22" s="58">
        <f>第8期!AS56</f>
        <v/>
      </c>
      <c r="L22" s="59">
        <f>第8期!BK26</f>
        <v/>
      </c>
      <c r="M22" s="58">
        <f>第8期!AT56</f>
        <v/>
      </c>
      <c r="N22" s="59">
        <f>第8期!BL26</f>
        <v/>
      </c>
      <c r="O22" s="58">
        <f>第8期!AU56</f>
        <v/>
      </c>
      <c r="P22" s="59">
        <f>第8期!BM26</f>
        <v/>
      </c>
      <c r="Q22" s="58">
        <f>第8期!AV56</f>
        <v/>
      </c>
      <c r="R22" s="59">
        <f>第8期!BN26</f>
        <v/>
      </c>
      <c r="S22" s="58">
        <f>第8期!AW56</f>
        <v/>
      </c>
      <c r="T22" s="59">
        <f>第8期!BO26</f>
        <v/>
      </c>
      <c r="U22" s="58">
        <f>第8期!AX56</f>
        <v/>
      </c>
      <c r="V22" s="59">
        <f>第8期!BP26</f>
        <v/>
      </c>
      <c r="W22" s="58">
        <f>第8期!AY56</f>
        <v/>
      </c>
      <c r="X22" s="59">
        <f>第8期!BQ26</f>
        <v/>
      </c>
      <c r="Y22" s="58">
        <f>第8期!AZ56</f>
        <v/>
      </c>
      <c r="Z22" s="59">
        <f>第8期!BR26</f>
        <v/>
      </c>
      <c r="AA22" s="58">
        <f>第8期!BA56</f>
        <v/>
      </c>
      <c r="AB22" s="59">
        <f>第8期!BS26</f>
        <v/>
      </c>
      <c r="AC22" s="58">
        <f>第8期!BB56</f>
        <v/>
      </c>
      <c r="AD22" s="59">
        <f>第8期!BT26</f>
        <v/>
      </c>
      <c r="AE22" s="58">
        <f>第8期!BC56</f>
        <v/>
      </c>
      <c r="AF22" s="59">
        <f>第8期!BU26</f>
        <v/>
      </c>
      <c r="AG22" s="58">
        <f>第8期!BD56</f>
        <v/>
      </c>
      <c r="AH22" s="59">
        <f>第8期!BV26</f>
        <v/>
      </c>
    </row>
  </sheetData>
  <mergeCells count="4">
    <mergeCell ref="C1:J1"/>
    <mergeCell ref="AA1:AH1"/>
    <mergeCell ref="S1:Z1"/>
    <mergeCell ref="K1:R1"/>
  </mergeCells>
  <pageMargins left="0.75" right="0.75" top="1" bottom="1" header="0.5" footer="0.5"/>
</worksheet>
</file>

<file path=xl/worksheets/sheet39.xml><?xml version="1.0" encoding="utf-8"?>
<worksheet xmlns="http://schemas.openxmlformats.org/spreadsheetml/2006/main">
  <sheetPr codeName="Sheet15">
    <outlinePr summaryBelow="1" summaryRight="1"/>
    <pageSetUpPr/>
  </sheetPr>
  <dimension ref="A1:AI160"/>
  <sheetViews>
    <sheetView showGridLines="0" showRowColHeaders="0" topLeftCell="A19" workbookViewId="0">
      <selection activeCell="O10" sqref="O10:R13"/>
    </sheetView>
  </sheetViews>
  <sheetFormatPr baseColWidth="8" defaultColWidth="9" defaultRowHeight="14"/>
  <cols>
    <col width="10.36328125" customWidth="1" style="21" min="1" max="1"/>
    <col width="9.453125" customWidth="1" style="22" min="2" max="2"/>
    <col width="9" customWidth="1" style="22" min="3" max="7"/>
    <col width="9.453125" customWidth="1" style="22" min="8" max="8"/>
    <col width="9" customWidth="1" style="22" min="9" max="10"/>
    <col width="10.453125" customWidth="1" style="22" min="11" max="11"/>
    <col width="9.453125" customWidth="1" style="22" min="12" max="12"/>
    <col width="9" customWidth="1" style="22" min="13" max="15"/>
    <col width="9.453125" customWidth="1" style="22" min="16" max="18"/>
    <col width="9" customWidth="1" style="22" min="19" max="26"/>
    <col width="9.453125" customWidth="1" style="22" min="27" max="34"/>
    <col width="9.08984375" customWidth="1" style="22" min="35" max="36"/>
    <col width="9" customWidth="1" style="22" min="37" max="16384"/>
  </cols>
  <sheetData>
    <row r="1" customFormat="1" s="21">
      <c r="A1" s="23" t="inlineStr">
        <is>
          <t>本企业价格</t>
        </is>
      </c>
      <c r="B1" s="1173" t="inlineStr">
        <is>
          <t>A1</t>
        </is>
      </c>
      <c r="C1" s="1173" t="inlineStr">
        <is>
          <t>A2</t>
        </is>
      </c>
      <c r="D1" s="1173" t="inlineStr">
        <is>
          <t>A3</t>
        </is>
      </c>
      <c r="E1" s="1173" t="inlineStr">
        <is>
          <t>A4</t>
        </is>
      </c>
      <c r="F1" s="1173" t="inlineStr">
        <is>
          <t>B1</t>
        </is>
      </c>
      <c r="G1" s="1173" t="inlineStr">
        <is>
          <t>B2</t>
        </is>
      </c>
      <c r="H1" s="1173" t="inlineStr">
        <is>
          <t>B3</t>
        </is>
      </c>
      <c r="I1" s="1173" t="inlineStr">
        <is>
          <t>B4</t>
        </is>
      </c>
      <c r="J1" s="1173" t="inlineStr">
        <is>
          <t>C1</t>
        </is>
      </c>
      <c r="K1" s="1173" t="inlineStr">
        <is>
          <t>C2</t>
        </is>
      </c>
      <c r="L1" s="1173" t="inlineStr">
        <is>
          <t>C3</t>
        </is>
      </c>
      <c r="M1" s="1173" t="inlineStr">
        <is>
          <t>C4</t>
        </is>
      </c>
      <c r="N1" s="1173" t="inlineStr">
        <is>
          <t>D1</t>
        </is>
      </c>
      <c r="O1" s="1173" t="inlineStr">
        <is>
          <t>D2</t>
        </is>
      </c>
      <c r="P1" s="1173" t="inlineStr">
        <is>
          <t>D3</t>
        </is>
      </c>
      <c r="Q1" s="1174" t="inlineStr">
        <is>
          <t>D4</t>
        </is>
      </c>
      <c r="U1" s="23" t="inlineStr">
        <is>
          <t>冰箱北京</t>
        </is>
      </c>
      <c r="V1" s="1173" t="inlineStr">
        <is>
          <t>价格</t>
        </is>
      </c>
      <c r="W1" s="1173" t="inlineStr">
        <is>
          <t>待销增幅</t>
        </is>
      </c>
      <c r="X1" s="1173" t="inlineStr">
        <is>
          <t>市场容量</t>
        </is>
      </c>
      <c r="Y1" s="1173" t="inlineStr">
        <is>
          <t>运输</t>
        </is>
      </c>
      <c r="Z1" s="1173" t="inlineStr">
        <is>
          <t>机时利润</t>
        </is>
      </c>
      <c r="AA1" s="1173" t="inlineStr">
        <is>
          <t>库存</t>
        </is>
      </c>
      <c r="AB1" s="1173" t="inlineStr">
        <is>
          <t>订单</t>
        </is>
      </c>
      <c r="AC1" s="1173" t="inlineStr">
        <is>
          <t>市场均价</t>
        </is>
      </c>
      <c r="AD1" s="1174" t="inlineStr">
        <is>
          <t>市场均价走势图</t>
        </is>
      </c>
      <c r="AE1" s="1490" t="n"/>
      <c r="AF1" s="1491" t="n"/>
      <c r="AG1" s="43" t="n"/>
      <c r="AH1" s="44" t="n"/>
      <c r="AI1" s="44" t="n"/>
    </row>
    <row r="2">
      <c r="A2" s="25" t="inlineStr">
        <is>
          <t>第一期</t>
        </is>
      </c>
      <c r="B2" s="22">
        <f>IF(第1期!BB$29=0,"",第1期!BB$29)</f>
        <v/>
      </c>
      <c r="C2" s="22">
        <f>IF(第1期!BC$29=0,"",第1期!BC$29)</f>
        <v/>
      </c>
      <c r="D2" s="22">
        <f>IF(第1期!BD$29=0,"",第1期!BD$29)</f>
        <v/>
      </c>
      <c r="E2" s="22">
        <f>IF(第1期!BE$29=0,"",第1期!BE$29)</f>
        <v/>
      </c>
      <c r="F2" s="22">
        <f>IF(第1期!BF$29=0,"",第1期!BF$29)</f>
        <v/>
      </c>
      <c r="G2" s="22">
        <f>IF(第1期!BG$29=0,"",第1期!BG$29)</f>
        <v/>
      </c>
      <c r="H2" s="22">
        <f>IF(第1期!BH$29=0,"",第1期!BH$29)</f>
        <v/>
      </c>
      <c r="I2" s="22">
        <f>IF(第1期!BI$29=0,"",第1期!BI$29)</f>
        <v/>
      </c>
      <c r="J2" s="22">
        <f>IF(第1期!BJ$29=0,"",第1期!BJ$29)</f>
        <v/>
      </c>
      <c r="K2" s="22">
        <f>IF(第1期!BK$29=0,"",第1期!BK$29)</f>
        <v/>
      </c>
      <c r="L2" s="22">
        <f>IF(第1期!BL$29=0,"",第1期!BL$29)</f>
        <v/>
      </c>
      <c r="M2" s="22">
        <f>IF(第1期!BM$29=0,"",第1期!BM$29)</f>
        <v/>
      </c>
      <c r="N2" s="22">
        <f>IF(第1期!BN$29=0,"",第1期!BN$29)</f>
        <v/>
      </c>
      <c r="O2" s="22">
        <f>IF(第1期!BO$29=0,"",第1期!BO$29)</f>
        <v/>
      </c>
      <c r="P2" s="22">
        <f>IF(第1期!BP$29=0,"",第1期!BP$29)</f>
        <v/>
      </c>
      <c r="Q2" s="33">
        <f>IF(第1期!BQ$29=0,"",第1期!BQ$29)</f>
        <v/>
      </c>
      <c r="U2" s="25">
        <f>$A$2</f>
        <v/>
      </c>
      <c r="V2" s="22">
        <f>IF($B$2="","",B2)</f>
        <v/>
      </c>
      <c r="W2" s="22">
        <f>IF($C$2="","",B14)</f>
        <v/>
      </c>
      <c r="X2" s="1492">
        <f>IF(D2="",0,B26)</f>
        <v/>
      </c>
      <c r="Y2" s="22">
        <f>IF($E$2="","",B38)</f>
        <v/>
      </c>
      <c r="Z2" s="1493">
        <f>IF($F$2="","",B50)</f>
        <v/>
      </c>
      <c r="AA2" s="22">
        <f>IF($G$2="","",B62)</f>
        <v/>
      </c>
      <c r="AB2" s="22">
        <f>IF($H$2="","",B74)</f>
        <v/>
      </c>
      <c r="AC2" s="22">
        <f>IF(X2=0,NA(),第1期!$BB$27)</f>
        <v/>
      </c>
      <c r="AD2" s="1176" t="n"/>
      <c r="AF2" s="1494" t="n"/>
      <c r="AG2" s="45" t="n"/>
    </row>
    <row r="3">
      <c r="A3" s="25" t="inlineStr">
        <is>
          <t>第二期</t>
        </is>
      </c>
      <c r="B3" s="22">
        <f>IF(第2期!BB$29=0,"",第2期!BB$29)</f>
        <v/>
      </c>
      <c r="C3" s="22">
        <f>IF(第2期!BC$29=0,"",第2期!BC$29)</f>
        <v/>
      </c>
      <c r="D3" s="22">
        <f>IF(第2期!BD$29=0,"",第2期!BD$29)</f>
        <v/>
      </c>
      <c r="E3" s="22">
        <f>IF(第2期!BE$29=0,"",第2期!BE$29)</f>
        <v/>
      </c>
      <c r="F3" s="22">
        <f>IF(第2期!BF$29=0,"",第2期!BF$29)</f>
        <v/>
      </c>
      <c r="G3" s="22">
        <f>IF(第2期!BG$29=0,"",第2期!BG$29)</f>
        <v/>
      </c>
      <c r="H3" s="22">
        <f>IF(第2期!BH$29=0,"",第2期!BH$29)</f>
        <v/>
      </c>
      <c r="I3" s="22">
        <f>IF(第2期!BI$29=0,"",第2期!BI$29)</f>
        <v/>
      </c>
      <c r="J3" s="22">
        <f>IF(第2期!BJ$29=0,"",第2期!BJ$29)</f>
        <v/>
      </c>
      <c r="K3" s="22">
        <f>IF(第2期!BK$29=0,"",第2期!BK$29)</f>
        <v/>
      </c>
      <c r="L3" s="22">
        <f>IF(第2期!BL$29=0,"",第2期!BL$29)</f>
        <v/>
      </c>
      <c r="M3" s="22">
        <f>IF(第2期!BM$29=0,"",第2期!BM$29)</f>
        <v/>
      </c>
      <c r="N3" s="22">
        <f>IF(第2期!BN$29=0,"",第2期!BN$29)</f>
        <v/>
      </c>
      <c r="O3" s="22">
        <f>IF(第2期!BO$29=0,"",第2期!BO$29)</f>
        <v/>
      </c>
      <c r="P3" s="22">
        <f>IF(第2期!BP$29=0,"",第2期!BP$29)</f>
        <v/>
      </c>
      <c r="Q3" s="33">
        <f>IF(第2期!BQ$29=0,"",第2期!BQ$29)</f>
        <v/>
      </c>
      <c r="U3" s="25">
        <f>$A$3</f>
        <v/>
      </c>
      <c r="V3" s="22">
        <f>IF($B$3="","",B3)</f>
        <v/>
      </c>
      <c r="W3" s="22">
        <f>IF($C$3="","",B15)</f>
        <v/>
      </c>
      <c r="X3" s="1492">
        <f>IF($D$3="",0,B27)</f>
        <v/>
      </c>
      <c r="Y3" s="22">
        <f>IF($E$3="","",B39)</f>
        <v/>
      </c>
      <c r="Z3" s="1493">
        <f>IF(F3="","",B51)</f>
        <v/>
      </c>
      <c r="AA3" s="22">
        <f>IF(G3="","",B63)</f>
        <v/>
      </c>
      <c r="AB3" s="22">
        <f>IF(H3="","",B75)</f>
        <v/>
      </c>
      <c r="AC3" s="22">
        <f>IF(X3=0,NA(),第2期!$BB$27)</f>
        <v/>
      </c>
      <c r="AF3" s="1494" t="n"/>
      <c r="AG3" s="45" t="n"/>
    </row>
    <row r="4">
      <c r="A4" s="25" t="inlineStr">
        <is>
          <t>第三期</t>
        </is>
      </c>
      <c r="B4" s="22">
        <f>IF(第3期!BB$29=0,"",第3期!BB$29)</f>
        <v/>
      </c>
      <c r="C4" s="22">
        <f>IF(第3期!BC$29=0,"",第3期!BC$29)</f>
        <v/>
      </c>
      <c r="D4" s="22">
        <f>IF(第3期!BD$29=0,"",第3期!BD$29)</f>
        <v/>
      </c>
      <c r="E4" s="22">
        <f>IF(第3期!BE$29=0,"",第3期!BE$29)</f>
        <v/>
      </c>
      <c r="F4" s="22">
        <f>IF(第3期!BF$29=0,"",第3期!BF$29)</f>
        <v/>
      </c>
      <c r="G4" s="22">
        <f>IF(第3期!BG$29=0,"",第3期!BG$29)</f>
        <v/>
      </c>
      <c r="H4" s="22">
        <f>IF(第3期!BH$29=0,"",第3期!BH$29)</f>
        <v/>
      </c>
      <c r="I4" s="22">
        <f>IF(第3期!BI$29=0,"",第3期!BI$29)</f>
        <v/>
      </c>
      <c r="J4" s="22">
        <f>IF(第3期!BJ$29=0,"",第3期!BJ$29)</f>
        <v/>
      </c>
      <c r="K4" s="22">
        <f>IF(第3期!BK$29=0,"",第3期!BK$29)</f>
        <v/>
      </c>
      <c r="L4" s="22">
        <f>IF(第3期!BL$29=0,"",第3期!BL$29)</f>
        <v/>
      </c>
      <c r="M4" s="22">
        <f>IF(第3期!BM$29=0,"",第3期!BM$29)</f>
        <v/>
      </c>
      <c r="N4" s="22">
        <f>IF(第3期!BN$29=0,"",第3期!BN$29)</f>
        <v/>
      </c>
      <c r="O4" s="22">
        <f>IF(第3期!BO$29=0,"",第3期!BO$29)</f>
        <v/>
      </c>
      <c r="P4" s="22">
        <f>IF(第3期!BP$29=0,"",第3期!BP$29)</f>
        <v/>
      </c>
      <c r="Q4" s="33">
        <f>IF(第3期!BQ$29=0,"",第3期!BQ$29)</f>
        <v/>
      </c>
      <c r="U4" s="25">
        <f>$A$4</f>
        <v/>
      </c>
      <c r="V4" s="22">
        <f>IF($B$4="","",B4)</f>
        <v/>
      </c>
      <c r="W4" s="22">
        <f>IF($C$4="","",B16)</f>
        <v/>
      </c>
      <c r="X4" s="1492">
        <f>IF($D$4="",0,B28)</f>
        <v/>
      </c>
      <c r="Y4" s="22">
        <f>IF($E$4="","",B40)</f>
        <v/>
      </c>
      <c r="Z4" s="1493">
        <f>IF(F4="","",B52)</f>
        <v/>
      </c>
      <c r="AA4" s="22">
        <f>IF(G4="","",B64)</f>
        <v/>
      </c>
      <c r="AB4" s="22">
        <f>IF(H4="","",B76)</f>
        <v/>
      </c>
      <c r="AC4" s="22">
        <f>IF(X4=0,NA(),第3期!$BB$27)</f>
        <v/>
      </c>
      <c r="AF4" s="1494" t="n"/>
      <c r="AG4" s="45" t="n"/>
    </row>
    <row r="5">
      <c r="A5" s="25" t="inlineStr">
        <is>
          <t>第四期</t>
        </is>
      </c>
      <c r="B5" s="22">
        <f>IF(第4期!BB$29=0,"",第4期!BB$29)</f>
        <v/>
      </c>
      <c r="C5" s="22">
        <f>IF(第4期!BC$29=0,"",第4期!BC$29)</f>
        <v/>
      </c>
      <c r="D5" s="22">
        <f>IF(第4期!BD$29=0,"",第4期!BD$29)</f>
        <v/>
      </c>
      <c r="E5" s="22">
        <f>IF(第4期!BE$29=0,"",第4期!BE$29)</f>
        <v/>
      </c>
      <c r="F5" s="22">
        <f>IF(第4期!BF$29=0,"",第4期!BF$29)</f>
        <v/>
      </c>
      <c r="G5" s="22">
        <f>IF(第4期!BG$29=0,"",第4期!BG$29)</f>
        <v/>
      </c>
      <c r="H5" s="22">
        <f>IF(第4期!BH$29=0,"",第4期!BH$29)</f>
        <v/>
      </c>
      <c r="I5" s="22">
        <f>IF(第4期!BI$29=0,"",第4期!BI$29)</f>
        <v/>
      </c>
      <c r="J5" s="22">
        <f>IF(第4期!BJ$29=0,"",第4期!BJ$29)</f>
        <v/>
      </c>
      <c r="K5" s="22">
        <f>IF(第4期!BK$29=0,"",第4期!BK$29)</f>
        <v/>
      </c>
      <c r="L5" s="22">
        <f>IF(第4期!BL$29=0,"",第4期!BL$29)</f>
        <v/>
      </c>
      <c r="M5" s="22">
        <f>IF(第4期!BM$29=0,"",第4期!BM$29)</f>
        <v/>
      </c>
      <c r="N5" s="22">
        <f>IF(第4期!BN$29=0,"",第4期!BN$29)</f>
        <v/>
      </c>
      <c r="O5" s="22">
        <f>IF(第4期!BO$29=0,"",第4期!BO$29)</f>
        <v/>
      </c>
      <c r="P5" s="22">
        <f>IF(第4期!BP$29=0,"",第4期!BP$29)</f>
        <v/>
      </c>
      <c r="Q5" s="33">
        <f>IF(第4期!BQ$29=0,"",第4期!BQ$29)</f>
        <v/>
      </c>
      <c r="U5" s="25">
        <f>$A$5</f>
        <v/>
      </c>
      <c r="V5" s="22">
        <f>IF($B$5="","",B5)</f>
        <v/>
      </c>
      <c r="W5" s="22">
        <f>IF($C$5="","",B17)</f>
        <v/>
      </c>
      <c r="X5" s="1492">
        <f>IF($D$5="",0,B29)</f>
        <v/>
      </c>
      <c r="Y5" s="22">
        <f>IF($E$5="","",B41)</f>
        <v/>
      </c>
      <c r="Z5" s="1493">
        <f>IF(F5="","",B53)</f>
        <v/>
      </c>
      <c r="AA5" s="22">
        <f>IF(G5="","",B65)</f>
        <v/>
      </c>
      <c r="AB5" s="22">
        <f>IF(H5="","",B77)</f>
        <v/>
      </c>
      <c r="AC5" s="22">
        <f>IF(X5=0,NA(),第4期!$BB$27)</f>
        <v/>
      </c>
      <c r="AF5" s="1494" t="n"/>
      <c r="AG5" s="45" t="n"/>
    </row>
    <row r="6">
      <c r="A6" s="25" t="inlineStr">
        <is>
          <t>第五期</t>
        </is>
      </c>
      <c r="B6" s="22">
        <f>IF(第5期!BB$29=0,"",第5期!BB$29)</f>
        <v/>
      </c>
      <c r="C6" s="22">
        <f>IF(第5期!BC$29=0,"",第5期!BC$29)</f>
        <v/>
      </c>
      <c r="D6" s="22">
        <f>IF(第5期!BD$29=0,"",第5期!BD$29)</f>
        <v/>
      </c>
      <c r="E6" s="22">
        <f>IF(第5期!BE$29=0,"",第5期!BE$29)</f>
        <v/>
      </c>
      <c r="F6" s="22">
        <f>IF(第5期!BF$29=0,"",第5期!BF$29)</f>
        <v/>
      </c>
      <c r="G6" s="22">
        <f>IF(第5期!BG$29=0,"",第5期!BG$29)</f>
        <v/>
      </c>
      <c r="H6" s="22">
        <f>IF(第5期!BH$29=0,"",第5期!BH$29)</f>
        <v/>
      </c>
      <c r="I6" s="22">
        <f>IF(第5期!BI$29=0,"",第5期!BI$29)</f>
        <v/>
      </c>
      <c r="J6" s="22">
        <f>IF(第5期!BJ$29=0,"",第5期!BJ$29)</f>
        <v/>
      </c>
      <c r="K6" s="22">
        <f>IF(第5期!BK$29=0,"",第5期!BK$29)</f>
        <v/>
      </c>
      <c r="L6" s="22">
        <f>IF(第5期!BL$29=0,"",第5期!BL$29)</f>
        <v/>
      </c>
      <c r="M6" s="22">
        <f>IF(第5期!BM$29=0,"",第5期!BM$29)</f>
        <v/>
      </c>
      <c r="N6" s="22">
        <f>IF(第5期!BN$29=0,"",第5期!BN$29)</f>
        <v/>
      </c>
      <c r="O6" s="22">
        <f>IF(第5期!BO$29=0,"",第5期!BO$29)</f>
        <v/>
      </c>
      <c r="P6" s="22">
        <f>IF(第5期!BP$29=0,"",第5期!BP$29)</f>
        <v/>
      </c>
      <c r="Q6" s="33">
        <f>IF(第5期!BQ$29=0,"",第5期!BQ$29)</f>
        <v/>
      </c>
      <c r="U6" s="25">
        <f>$A$6</f>
        <v/>
      </c>
      <c r="V6" s="22">
        <f>IF($B$6="","",B6)</f>
        <v/>
      </c>
      <c r="W6" s="22">
        <f>IF($C$6="","",B18)</f>
        <v/>
      </c>
      <c r="X6" s="1492">
        <f>IF($D$6="",0,B30)</f>
        <v/>
      </c>
      <c r="Y6" s="22">
        <f>IF($E$6="","",B42)</f>
        <v/>
      </c>
      <c r="Z6" s="1493">
        <f>IF(F6="","",B54)</f>
        <v/>
      </c>
      <c r="AA6" s="22">
        <f>IF(G6="","",B66)</f>
        <v/>
      </c>
      <c r="AB6" s="22">
        <f>IF(H6="","",B78)</f>
        <v/>
      </c>
      <c r="AC6" s="22">
        <f>IF(X6=0,NA(),第5期!$BB$27)</f>
        <v/>
      </c>
      <c r="AF6" s="1494" t="n"/>
      <c r="AG6" s="45" t="n"/>
    </row>
    <row r="7">
      <c r="A7" s="25" t="inlineStr">
        <is>
          <t>第六期</t>
        </is>
      </c>
      <c r="B7" s="22">
        <f>IF(第6期!BB$29=0,"",第6期!BB$29)</f>
        <v/>
      </c>
      <c r="C7" s="22">
        <f>IF(第6期!BC$29=0,"",第6期!BC$29)</f>
        <v/>
      </c>
      <c r="D7" s="22">
        <f>IF(第6期!BD$29=0,"",第6期!BD$29)</f>
        <v/>
      </c>
      <c r="E7" s="22">
        <f>IF(第6期!BE$29=0,"",第6期!BE$29)</f>
        <v/>
      </c>
      <c r="F7" s="22">
        <f>IF(第6期!BF$29=0,"",第6期!BF$29)</f>
        <v/>
      </c>
      <c r="G7" s="22">
        <f>IF(第6期!BG$29=0,"",第6期!BG$29)</f>
        <v/>
      </c>
      <c r="H7" s="22">
        <f>IF(第6期!BH$29=0,"",第6期!BH$29)</f>
        <v/>
      </c>
      <c r="I7" s="22">
        <f>IF(第6期!BI$29=0,"",第6期!BI$29)</f>
        <v/>
      </c>
      <c r="J7" s="22">
        <f>IF(第6期!BJ$29=0,"",第6期!BJ$29)</f>
        <v/>
      </c>
      <c r="K7" s="22">
        <f>IF(第6期!BK$29=0,"",第6期!BK$29)</f>
        <v/>
      </c>
      <c r="L7" s="22">
        <f>IF(第6期!BL$29=0,"",第6期!BL$29)</f>
        <v/>
      </c>
      <c r="M7" s="22">
        <f>IF(第6期!BM$29=0,"",第6期!BM$29)</f>
        <v/>
      </c>
      <c r="N7" s="22">
        <f>IF(第6期!BN$29=0,"",第6期!BN$29)</f>
        <v/>
      </c>
      <c r="O7" s="22">
        <f>IF(第6期!BO$29=0,"",第6期!BO$29)</f>
        <v/>
      </c>
      <c r="P7" s="22">
        <f>IF(第6期!BP$29=0,"",第6期!BP$29)</f>
        <v/>
      </c>
      <c r="Q7" s="33">
        <f>IF(第6期!BQ$29=0,"",第6期!BQ$29)</f>
        <v/>
      </c>
      <c r="U7" s="25">
        <f>$A$7</f>
        <v/>
      </c>
      <c r="V7" s="22">
        <f>IF($B$7="","",B7)</f>
        <v/>
      </c>
      <c r="W7" s="22">
        <f>IF($C$7="","",B19)</f>
        <v/>
      </c>
      <c r="X7" s="1492">
        <f>IF($D$7="",0,B31)</f>
        <v/>
      </c>
      <c r="Y7" s="22">
        <f>IF($E$7="","",B43)</f>
        <v/>
      </c>
      <c r="Z7" s="1493">
        <f>IF(F7="","",B55)</f>
        <v/>
      </c>
      <c r="AA7" s="22">
        <f>IF(G7="","",B67)</f>
        <v/>
      </c>
      <c r="AB7" s="22">
        <f>IF(H7="","",B79)</f>
        <v/>
      </c>
      <c r="AC7" s="22">
        <f>IF(X7=0,NA(),第6期!$BB$27)</f>
        <v/>
      </c>
      <c r="AD7" s="22" t="inlineStr">
        <is>
          <t>预计容量</t>
        </is>
      </c>
      <c r="AF7" s="33" t="n"/>
      <c r="AG7" s="45" t="n"/>
    </row>
    <row r="8">
      <c r="A8" s="25" t="inlineStr">
        <is>
          <t>第七期</t>
        </is>
      </c>
      <c r="B8" s="22">
        <f>IF(第7期!BB$29=0,"",第7期!BB$29)</f>
        <v/>
      </c>
      <c r="C8" s="22">
        <f>IF(第7期!BC$29=0,"",第7期!BC$29)</f>
        <v/>
      </c>
      <c r="D8" s="22">
        <f>IF(第7期!BD$29=0,"",第7期!BD$29)</f>
        <v/>
      </c>
      <c r="E8" s="22">
        <f>IF(第7期!BE$29=0,"",第7期!BE$29)</f>
        <v/>
      </c>
      <c r="F8" s="22">
        <f>IF(第7期!BF$29=0,"",第7期!BF$29)</f>
        <v/>
      </c>
      <c r="G8" s="22">
        <f>IF(第7期!BG$29=0,"",第7期!BG$29)</f>
        <v/>
      </c>
      <c r="H8" s="22">
        <f>IF(第7期!BH$29=0,"",第7期!BH$29)</f>
        <v/>
      </c>
      <c r="I8" s="22">
        <f>IF(第7期!BI$29=0,"",第7期!BI$29)</f>
        <v/>
      </c>
      <c r="J8" s="22">
        <f>IF(第7期!BJ$29=0,"",第7期!BJ$29)</f>
        <v/>
      </c>
      <c r="K8" s="22">
        <f>IF(第7期!BK$29=0,"",第7期!BK$29)</f>
        <v/>
      </c>
      <c r="L8" s="22">
        <f>IF(第7期!BL$29=0,"",第7期!BL$29)</f>
        <v/>
      </c>
      <c r="M8" s="22">
        <f>IF(第7期!BM$29=0,"",第7期!BM$29)</f>
        <v/>
      </c>
      <c r="N8" s="22">
        <f>IF(第7期!BN$29=0,"",第7期!BN$29)</f>
        <v/>
      </c>
      <c r="O8" s="22">
        <f>IF(第7期!BO$29=0,"",第7期!BO$29)</f>
        <v/>
      </c>
      <c r="P8" s="22">
        <f>IF(第7期!BP$29=0,"",第7期!BP$29)</f>
        <v/>
      </c>
      <c r="Q8" s="33">
        <f>IF(第7期!BQ$29=0,"",第7期!BQ$29)</f>
        <v/>
      </c>
      <c r="U8" s="25">
        <f>$A$8</f>
        <v/>
      </c>
      <c r="V8" s="22">
        <f>IF($B$8="","",B8)</f>
        <v/>
      </c>
      <c r="W8" s="22">
        <f>IF($C$8="","",B20)</f>
        <v/>
      </c>
      <c r="X8" s="1492">
        <f>IF($D$8="",0,B32)</f>
        <v/>
      </c>
      <c r="Y8" s="22">
        <f>IF($E$8="","",B44)</f>
        <v/>
      </c>
      <c r="Z8" s="1493">
        <f>IF(F8="","",B56)</f>
        <v/>
      </c>
      <c r="AA8" s="22">
        <f>IF(G8="","",B68)</f>
        <v/>
      </c>
      <c r="AB8" s="22">
        <f>IF(H8="","",B80)</f>
        <v/>
      </c>
      <c r="AC8" s="22">
        <f>IF(X8=0,NA(),第7期!$BB$27)</f>
        <v/>
      </c>
      <c r="AD8" s="22" t="inlineStr">
        <is>
          <t>预计均价</t>
        </is>
      </c>
      <c r="AF8" s="33" t="n"/>
      <c r="AG8" s="45" t="n"/>
    </row>
    <row r="9">
      <c r="A9" s="25" t="inlineStr">
        <is>
          <t>第八期</t>
        </is>
      </c>
      <c r="B9" s="22">
        <f>IF(第8期!BB$29=0,"",第8期!BB$29)</f>
        <v/>
      </c>
      <c r="C9" s="22">
        <f>IF(第8期!BC$29=0,"",第8期!BC$29)</f>
        <v/>
      </c>
      <c r="D9" s="22">
        <f>IF(第8期!BD$29=0,"",第8期!BD$29)</f>
        <v/>
      </c>
      <c r="E9" s="22">
        <f>IF(第8期!BE$29=0,"",第8期!BE$29)</f>
        <v/>
      </c>
      <c r="F9" s="22">
        <f>IF(第8期!BF$29=0,"",第8期!BF$29)</f>
        <v/>
      </c>
      <c r="G9" s="22">
        <f>IF(第8期!BG$29=0,"",第8期!BG$29)</f>
        <v/>
      </c>
      <c r="H9" s="22">
        <f>IF(第8期!BH$29=0,"",第8期!BH$29)</f>
        <v/>
      </c>
      <c r="I9" s="22">
        <f>IF(第8期!BI$29=0,"",第8期!BI$29)</f>
        <v/>
      </c>
      <c r="J9" s="22">
        <f>IF(第8期!BJ$29=0,"",第8期!BJ$29)</f>
        <v/>
      </c>
      <c r="K9" s="22">
        <f>IF(第8期!BK$29=0,"",第8期!BK$29)</f>
        <v/>
      </c>
      <c r="L9" s="22">
        <f>IF(第8期!BL$29=0,"",第8期!BL$29)</f>
        <v/>
      </c>
      <c r="M9" s="22">
        <f>IF(第8期!BM$29=0,"",第8期!BM$29)</f>
        <v/>
      </c>
      <c r="N9" s="22">
        <f>IF(第8期!BN$29=0,"",第8期!BN$29)</f>
        <v/>
      </c>
      <c r="O9" s="22">
        <f>IF(第8期!BO$29=0,"",第8期!BO$29)</f>
        <v/>
      </c>
      <c r="P9" s="22">
        <f>IF(第8期!BP$29=0,"",第8期!BP$29)</f>
        <v/>
      </c>
      <c r="Q9" s="33">
        <f>IF(第8期!BQ$29=0,"",第8期!BQ$29)</f>
        <v/>
      </c>
      <c r="U9" s="25">
        <f>$A$9</f>
        <v/>
      </c>
      <c r="V9" s="22">
        <f>IF($B$9="","",B9)</f>
        <v/>
      </c>
      <c r="W9" s="22">
        <f>IF($C$9="","",B21)</f>
        <v/>
      </c>
      <c r="X9" s="1492">
        <f>IF($D$9="",0,B33)</f>
        <v/>
      </c>
      <c r="Y9" s="22">
        <f>IF($E$9="","",B45)</f>
        <v/>
      </c>
      <c r="Z9" s="1493">
        <f>IF(F9="","",B57)</f>
        <v/>
      </c>
      <c r="AA9" s="22">
        <f>IF(G9="","",B69)</f>
        <v/>
      </c>
      <c r="AB9" s="22">
        <f>IF(H9="","",B81)</f>
        <v/>
      </c>
      <c r="AC9" s="22">
        <f>IF(X9=0,NA(),第8期!$BB$27)</f>
        <v/>
      </c>
      <c r="AF9" s="33" t="n"/>
      <c r="AG9" s="45" t="n"/>
    </row>
    <row r="10">
      <c r="A10" s="26" t="inlineStr">
        <is>
          <t>第九期</t>
        </is>
      </c>
      <c r="B10" s="27">
        <f>IF(#REF!=0,"",#REF!)</f>
        <v/>
      </c>
      <c r="C10" s="27">
        <f>IF(#REF!=0,"",#REF!)</f>
        <v/>
      </c>
      <c r="D10" s="27">
        <f>IF(#REF!=0,"",#REF!)</f>
        <v/>
      </c>
      <c r="E10" s="27">
        <f>IF(#REF!=0,"",#REF!)</f>
        <v/>
      </c>
      <c r="F10" s="27">
        <f>IF(#REF!=0,"",#REF!)</f>
        <v/>
      </c>
      <c r="G10" s="27">
        <f>IF(#REF!=0,"",#REF!)</f>
        <v/>
      </c>
      <c r="H10" s="27">
        <f>IF(#REF!=0,"",#REF!)</f>
        <v/>
      </c>
      <c r="I10" s="27">
        <f>IF(#REF!=0,"",#REF!)</f>
        <v/>
      </c>
      <c r="J10" s="27">
        <f>IF(#REF!=0,"",#REF!)</f>
        <v/>
      </c>
      <c r="K10" s="27">
        <f>IF(#REF!=0,"",#REF!)</f>
        <v/>
      </c>
      <c r="L10" s="27">
        <f>IF(#REF!=0,"",#REF!)</f>
        <v/>
      </c>
      <c r="M10" s="27">
        <f>IF(#REF!=0,"",#REF!)</f>
        <v/>
      </c>
      <c r="N10" s="27">
        <f>IF(#REF!=0,"",#REF!)</f>
        <v/>
      </c>
      <c r="O10" s="27">
        <f>IF(#REF!=0,"",#REF!)</f>
        <v/>
      </c>
      <c r="P10" s="27">
        <f>IF(#REF!=0,"",#REF!)</f>
        <v/>
      </c>
      <c r="Q10" s="35">
        <f>IF(#REF!=0,"",#REF!)</f>
        <v/>
      </c>
      <c r="U10" s="26">
        <f>$A$10</f>
        <v/>
      </c>
      <c r="V10" s="27">
        <f>IF($B$10="","",B10)</f>
        <v/>
      </c>
      <c r="W10" s="27">
        <f>IF($C$10="","",B22)</f>
        <v/>
      </c>
      <c r="X10" s="1495">
        <f>IF($D$10="",0,B34)</f>
        <v/>
      </c>
      <c r="Y10" s="27">
        <f>IF($E$10="","",B46)</f>
        <v/>
      </c>
      <c r="Z10" s="1496">
        <f>IF(F10="","",B58)</f>
        <v/>
      </c>
      <c r="AA10" s="27">
        <f>IF(G10="","",B70)</f>
        <v/>
      </c>
      <c r="AB10" s="27">
        <f>IF(H10="","",B82)</f>
        <v/>
      </c>
      <c r="AC10" s="22">
        <f>IF(X10=0,NA(),#REF!)</f>
        <v/>
      </c>
      <c r="AD10" s="27" t="n"/>
      <c r="AE10" s="27" t="n"/>
      <c r="AF10" s="35" t="n"/>
      <c r="AG10" s="45" t="n"/>
    </row>
    <row r="11">
      <c r="U11" s="23" t="inlineStr">
        <is>
          <t>冰箱上海</t>
        </is>
      </c>
      <c r="V11" s="1173" t="inlineStr">
        <is>
          <t>价格</t>
        </is>
      </c>
      <c r="W11" s="1173" t="inlineStr">
        <is>
          <t>待销增幅</t>
        </is>
      </c>
      <c r="X11" s="1173" t="inlineStr">
        <is>
          <t>市场容量</t>
        </is>
      </c>
      <c r="Y11" s="1173" t="inlineStr">
        <is>
          <t>运输</t>
        </is>
      </c>
      <c r="Z11" s="1173" t="inlineStr">
        <is>
          <t>机时利润</t>
        </is>
      </c>
      <c r="AA11" s="1173" t="inlineStr">
        <is>
          <t>库存</t>
        </is>
      </c>
      <c r="AB11" s="1173" t="inlineStr">
        <is>
          <t>订单</t>
        </is>
      </c>
      <c r="AC11" s="1173" t="inlineStr">
        <is>
          <t>市场均价</t>
        </is>
      </c>
      <c r="AD11" s="1174" t="inlineStr">
        <is>
          <t>市场均价走势图</t>
        </is>
      </c>
      <c r="AE11" s="1490" t="n"/>
      <c r="AF11" s="1491" t="n"/>
      <c r="AG11" s="45" t="n"/>
    </row>
    <row r="12">
      <c r="U12" s="25">
        <f>$A$2</f>
        <v/>
      </c>
      <c r="V12" s="22">
        <f>IF(B2="","",C2)</f>
        <v/>
      </c>
      <c r="W12" s="22">
        <f>IF(C2="","",C14)</f>
        <v/>
      </c>
      <c r="X12" s="1492">
        <f>IF(D2="",0,C26)</f>
        <v/>
      </c>
      <c r="Y12" s="22">
        <f>IF(E2="","",C38)</f>
        <v/>
      </c>
      <c r="Z12" s="1493">
        <f>IF(F2="","",C50)</f>
        <v/>
      </c>
      <c r="AA12" s="22">
        <f>IF(G2="","",C62)</f>
        <v/>
      </c>
      <c r="AB12" s="22">
        <f>IF(H2="","",C74)</f>
        <v/>
      </c>
      <c r="AC12" s="22">
        <f>IF(X12=0,NA(),第1期!$BC$27)</f>
        <v/>
      </c>
      <c r="AD12" s="1176" t="n"/>
      <c r="AF12" s="1494" t="n"/>
      <c r="AG12" s="45" t="n"/>
    </row>
    <row r="13">
      <c r="A13" s="23" t="inlineStr">
        <is>
          <t>待销增幅</t>
        </is>
      </c>
      <c r="B13" s="1173">
        <f>B1</f>
        <v/>
      </c>
      <c r="C13" s="1173">
        <f>C1</f>
        <v/>
      </c>
      <c r="D13" s="1173">
        <f>D1</f>
        <v/>
      </c>
      <c r="E13" s="1173">
        <f>E1</f>
        <v/>
      </c>
      <c r="F13" s="1173">
        <f>F1</f>
        <v/>
      </c>
      <c r="G13" s="1173">
        <f>G1</f>
        <v/>
      </c>
      <c r="H13" s="1173">
        <f>H1</f>
        <v/>
      </c>
      <c r="I13" s="1173">
        <f>I1</f>
        <v/>
      </c>
      <c r="J13" s="1173">
        <f>J1</f>
        <v/>
      </c>
      <c r="K13" s="1173">
        <f>K1</f>
        <v/>
      </c>
      <c r="L13" s="1173">
        <f>L1</f>
        <v/>
      </c>
      <c r="M13" s="1173">
        <f>M1</f>
        <v/>
      </c>
      <c r="N13" s="1173">
        <f>N1</f>
        <v/>
      </c>
      <c r="O13" s="1173">
        <f>O1</f>
        <v/>
      </c>
      <c r="P13" s="1173">
        <f>P1</f>
        <v/>
      </c>
      <c r="Q13" s="1174">
        <f>Q1</f>
        <v/>
      </c>
      <c r="U13" s="25">
        <f>$A$3</f>
        <v/>
      </c>
      <c r="V13" s="22">
        <f>IF(B3="","",C3)</f>
        <v/>
      </c>
      <c r="W13" s="22">
        <f>IF(C3="","",C15)</f>
        <v/>
      </c>
      <c r="X13" s="1492">
        <f>IF(D3="",0,C27)</f>
        <v/>
      </c>
      <c r="Y13" s="22">
        <f>IF(E3="","",C39)</f>
        <v/>
      </c>
      <c r="Z13" s="1493">
        <f>IF(F3="","",C51)</f>
        <v/>
      </c>
      <c r="AA13" s="22">
        <f>IF(G3="","",C63)</f>
        <v/>
      </c>
      <c r="AB13" s="22">
        <f>IF(H3="","",C75)</f>
        <v/>
      </c>
      <c r="AC13" s="22">
        <f>IF(X13=0,NA(),第2期!$BC$27)</f>
        <v/>
      </c>
      <c r="AF13" s="1494" t="n"/>
      <c r="AG13" s="45" t="n"/>
    </row>
    <row r="14">
      <c r="A14" s="25">
        <f>A2</f>
        <v/>
      </c>
      <c r="B14" s="22">
        <f>IF(B2="","",第1期!CK$5)</f>
        <v/>
      </c>
      <c r="C14" s="22">
        <f>IF(C2="","",第1期!CL$5)</f>
        <v/>
      </c>
      <c r="D14" s="22">
        <f>IF(D2="","",第1期!CM$5)</f>
        <v/>
      </c>
      <c r="E14" s="22">
        <f>IF(E2="","",第1期!CN$5)</f>
        <v/>
      </c>
      <c r="F14" s="22">
        <f>IF(F2="","",第1期!CO$5)</f>
        <v/>
      </c>
      <c r="G14" s="22">
        <f>IF(G2="","",第1期!CP$5)</f>
        <v/>
      </c>
      <c r="H14" s="22">
        <f>IF(H2="","",第1期!CQ$5)</f>
        <v/>
      </c>
      <c r="I14" s="22">
        <f>IF(I2="","",第1期!CR$5)</f>
        <v/>
      </c>
      <c r="J14" s="22">
        <f>IF(J2="","",第1期!CS$5)</f>
        <v/>
      </c>
      <c r="K14" s="22">
        <f>IF(K2="","",第1期!CT$5)</f>
        <v/>
      </c>
      <c r="L14" s="22">
        <f>IF(L2="","",第1期!CU$5)</f>
        <v/>
      </c>
      <c r="M14" s="22">
        <f>IF(M2="","",第1期!CV$5)</f>
        <v/>
      </c>
      <c r="N14" s="22">
        <f>IF(N2="","",第1期!CW$5)</f>
        <v/>
      </c>
      <c r="O14" s="22">
        <f>IF(O2="","",第1期!CX$5)</f>
        <v/>
      </c>
      <c r="P14" s="22">
        <f>IF(P2="","",第1期!CY$5)</f>
        <v/>
      </c>
      <c r="Q14" s="33">
        <f>IF(Q2="","",第1期!CZ$5)</f>
        <v/>
      </c>
      <c r="U14" s="25">
        <f>$A$4</f>
        <v/>
      </c>
      <c r="V14" s="22">
        <f>IF(B4="","",C4)</f>
        <v/>
      </c>
      <c r="W14" s="22">
        <f>IF(C4="","",C16)</f>
        <v/>
      </c>
      <c r="X14" s="1492">
        <f>IF(D4="",0,C28)</f>
        <v/>
      </c>
      <c r="Y14" s="22">
        <f>IF(E4="","",C40)</f>
        <v/>
      </c>
      <c r="Z14" s="1493">
        <f>IF(F4="","",C52)</f>
        <v/>
      </c>
      <c r="AA14" s="22">
        <f>IF(G4="","",C64)</f>
        <v/>
      </c>
      <c r="AB14" s="22">
        <f>IF(H4="","",C76)</f>
        <v/>
      </c>
      <c r="AC14" s="22">
        <f>IF(X14=0,NA(),第3期!$BC$27)</f>
        <v/>
      </c>
      <c r="AF14" s="1494" t="n"/>
      <c r="AG14" s="45" t="n"/>
    </row>
    <row r="15">
      <c r="A15" s="25">
        <f>A3</f>
        <v/>
      </c>
      <c r="B15" s="22">
        <f>IF(B3="","",第2期!CK$5)</f>
        <v/>
      </c>
      <c r="C15" s="22">
        <f>IF(C3="","",第2期!CL$5)</f>
        <v/>
      </c>
      <c r="D15" s="22">
        <f>IF(D3="","",第2期!CM$5)</f>
        <v/>
      </c>
      <c r="E15" s="22">
        <f>IF(E3="","",第2期!CN$5)</f>
        <v/>
      </c>
      <c r="F15" s="22">
        <f>IF(F3="","",第2期!CO$5)</f>
        <v/>
      </c>
      <c r="G15" s="22">
        <f>IF(G3="","",第2期!CP$5)</f>
        <v/>
      </c>
      <c r="H15" s="22">
        <f>IF(H3="","",第2期!CQ$5)</f>
        <v/>
      </c>
      <c r="I15" s="22">
        <f>IF(I3="","",第2期!CR$5)</f>
        <v/>
      </c>
      <c r="J15" s="22">
        <f>IF(J3="","",第2期!CS$5)</f>
        <v/>
      </c>
      <c r="K15" s="22">
        <f>IF(K3="","",第2期!CT$5)</f>
        <v/>
      </c>
      <c r="L15" s="22">
        <f>IF(L3="","",第2期!CU$5)</f>
        <v/>
      </c>
      <c r="M15" s="22">
        <f>IF(M3="","",第2期!CV$5)</f>
        <v/>
      </c>
      <c r="N15" s="22">
        <f>IF(N3="","",第2期!CW$5)</f>
        <v/>
      </c>
      <c r="O15" s="22">
        <f>IF(O3="","",第2期!CX$5)</f>
        <v/>
      </c>
      <c r="P15" s="22">
        <f>IF(P3="","",第2期!CY$5)</f>
        <v/>
      </c>
      <c r="Q15" s="33">
        <f>IF(Q3="","",第2期!CZ$5)</f>
        <v/>
      </c>
      <c r="U15" s="25">
        <f>$A$5</f>
        <v/>
      </c>
      <c r="V15" s="22">
        <f>IF(B5="","",C5)</f>
        <v/>
      </c>
      <c r="W15" s="22">
        <f>IF(C5="","",C17)</f>
        <v/>
      </c>
      <c r="X15" s="1492">
        <f>IF(D5="",0,C29)</f>
        <v/>
      </c>
      <c r="Y15" s="22">
        <f>IF(E5="","",C41)</f>
        <v/>
      </c>
      <c r="Z15" s="1493">
        <f>IF(F5="","",C53)</f>
        <v/>
      </c>
      <c r="AA15" s="22">
        <f>IF(G5="","",C65)</f>
        <v/>
      </c>
      <c r="AB15" s="22">
        <f>IF(H5="","",C77)</f>
        <v/>
      </c>
      <c r="AC15" s="22">
        <f>IF(X15=0,NA(),第4期!$BC$27)</f>
        <v/>
      </c>
      <c r="AF15" s="1494" t="n"/>
      <c r="AG15" s="45" t="n"/>
    </row>
    <row r="16">
      <c r="A16" s="25">
        <f>A4</f>
        <v/>
      </c>
      <c r="B16" s="22">
        <f>IF(B4="","",第3期!CK$5)</f>
        <v/>
      </c>
      <c r="C16" s="22">
        <f>IF(C4="","",第3期!CL$5)</f>
        <v/>
      </c>
      <c r="D16" s="22">
        <f>IF(D4="","",第3期!CM$5)</f>
        <v/>
      </c>
      <c r="E16" s="22">
        <f>IF(E4="","",第3期!CN$5)</f>
        <v/>
      </c>
      <c r="F16" s="22">
        <f>IF(F4="","",第3期!CO$5)</f>
        <v/>
      </c>
      <c r="G16" s="22">
        <f>IF(G4="","",第3期!CP$5)</f>
        <v/>
      </c>
      <c r="H16" s="22">
        <f>IF(H4="","",第3期!CQ$5)</f>
        <v/>
      </c>
      <c r="I16" s="22">
        <f>IF(I4="","",第3期!CR$5)</f>
        <v/>
      </c>
      <c r="J16" s="22">
        <f>IF(J4="","",第3期!CS$5)</f>
        <v/>
      </c>
      <c r="K16" s="22">
        <f>IF(K4="","",第3期!CT$5)</f>
        <v/>
      </c>
      <c r="L16" s="22">
        <f>IF(L4="","",第3期!CU$5)</f>
        <v/>
      </c>
      <c r="M16" s="22">
        <f>IF(M4="","",第3期!CV$5)</f>
        <v/>
      </c>
      <c r="N16" s="22">
        <f>IF(N4="","",第3期!CW$5)</f>
        <v/>
      </c>
      <c r="O16" s="22">
        <f>IF(O4="","",第3期!CX$5)</f>
        <v/>
      </c>
      <c r="P16" s="22">
        <f>IF(P4="","",第3期!CY$5)</f>
        <v/>
      </c>
      <c r="Q16" s="33">
        <f>IF(Q4="","",第3期!CZ$5)</f>
        <v/>
      </c>
      <c r="U16" s="25">
        <f>$A$6</f>
        <v/>
      </c>
      <c r="V16" s="22">
        <f>IF(B6="","",C6)</f>
        <v/>
      </c>
      <c r="W16" s="22">
        <f>IF(C6="","",C18)</f>
        <v/>
      </c>
      <c r="X16" s="1492">
        <f>IF(D6="",0,C30)</f>
        <v/>
      </c>
      <c r="Y16" s="22">
        <f>IF(E6="","",C42)</f>
        <v/>
      </c>
      <c r="Z16" s="1493">
        <f>IF(F6="","",C54)</f>
        <v/>
      </c>
      <c r="AA16" s="22">
        <f>IF(G6="","",C66)</f>
        <v/>
      </c>
      <c r="AB16" s="22">
        <f>IF(H6="","",C78)</f>
        <v/>
      </c>
      <c r="AC16" s="22">
        <f>IF(X16=0,NA(),第5期!$BC$27)</f>
        <v/>
      </c>
      <c r="AF16" s="1494" t="n"/>
      <c r="AG16" s="45" t="n"/>
    </row>
    <row r="17">
      <c r="A17" s="25">
        <f>A5</f>
        <v/>
      </c>
      <c r="B17" s="22">
        <f>IF(B5="","",第4期!CK$5)</f>
        <v/>
      </c>
      <c r="C17" s="22">
        <f>IF(C5="","",第4期!CL$5)</f>
        <v/>
      </c>
      <c r="D17" s="22">
        <f>IF(D5="","",第4期!CM$5)</f>
        <v/>
      </c>
      <c r="E17" s="22">
        <f>IF(E5="","",第4期!CN$5)</f>
        <v/>
      </c>
      <c r="F17" s="22">
        <f>IF(F5="","",第4期!CO$5)</f>
        <v/>
      </c>
      <c r="G17" s="22">
        <f>IF(G5="","",第4期!CP$5)</f>
        <v/>
      </c>
      <c r="H17" s="22">
        <f>IF(H5="","",第4期!CQ$5)</f>
        <v/>
      </c>
      <c r="I17" s="22">
        <f>IF(I5="","",第4期!CR$5)</f>
        <v/>
      </c>
      <c r="J17" s="22">
        <f>IF(J5="","",第4期!CS$5)</f>
        <v/>
      </c>
      <c r="K17" s="22">
        <f>IF(K5="","",第4期!CT$5)</f>
        <v/>
      </c>
      <c r="L17" s="22">
        <f>IF(L5="","",第4期!CU$5)</f>
        <v/>
      </c>
      <c r="M17" s="22">
        <f>IF(M5="","",第4期!CV$5)</f>
        <v/>
      </c>
      <c r="N17" s="22">
        <f>IF(N5="","",第4期!CW$5)</f>
        <v/>
      </c>
      <c r="O17" s="22">
        <f>IF(O5="","",第4期!CX$5)</f>
        <v/>
      </c>
      <c r="P17" s="22">
        <f>IF(P5="","",第4期!CY$5)</f>
        <v/>
      </c>
      <c r="Q17" s="33">
        <f>IF(Q5="","",第4期!CZ$5)</f>
        <v/>
      </c>
      <c r="U17" s="25">
        <f>$A$7</f>
        <v/>
      </c>
      <c r="V17" s="22">
        <f>IF(B7="","",C7)</f>
        <v/>
      </c>
      <c r="W17" s="22">
        <f>IF(C7="","",C19)</f>
        <v/>
      </c>
      <c r="X17" s="1492">
        <f>IF(D7="",0,C31)</f>
        <v/>
      </c>
      <c r="Y17" s="22">
        <f>IF(E7="","",C43)</f>
        <v/>
      </c>
      <c r="Z17" s="1493">
        <f>IF(F7="","",C55)</f>
        <v/>
      </c>
      <c r="AA17" s="22">
        <f>IF(G7="","",C67)</f>
        <v/>
      </c>
      <c r="AB17" s="22">
        <f>IF(H7="","",C79)</f>
        <v/>
      </c>
      <c r="AC17" s="22">
        <f>IF(X17=0,NA(),第6期!$BC$27)</f>
        <v/>
      </c>
      <c r="AD17" s="22" t="inlineStr">
        <is>
          <t>预计容量</t>
        </is>
      </c>
      <c r="AF17" s="33" t="n"/>
      <c r="AG17" s="45" t="n"/>
    </row>
    <row r="18">
      <c r="A18" s="25">
        <f>A6</f>
        <v/>
      </c>
      <c r="B18" s="22">
        <f>IF(B6="","",第5期!CK$5)</f>
        <v/>
      </c>
      <c r="C18" s="22">
        <f>IF(C6="","",第5期!CL$5)</f>
        <v/>
      </c>
      <c r="D18" s="22">
        <f>IF(D6="","",第5期!CM$5)</f>
        <v/>
      </c>
      <c r="E18" s="22">
        <f>IF(E6="","",第5期!CN$5)</f>
        <v/>
      </c>
      <c r="F18" s="22">
        <f>IF(F6="","",第5期!CO$5)</f>
        <v/>
      </c>
      <c r="G18" s="22">
        <f>IF(G6="","",第5期!CP$5)</f>
        <v/>
      </c>
      <c r="H18" s="22">
        <f>IF(H6="","",第5期!CQ$5)</f>
        <v/>
      </c>
      <c r="I18" s="22">
        <f>IF(I6="","",第5期!CR$5)</f>
        <v/>
      </c>
      <c r="J18" s="22">
        <f>IF(J6="","",第5期!CS$5)</f>
        <v/>
      </c>
      <c r="K18" s="22">
        <f>IF(K6="","",第5期!CT$5)</f>
        <v/>
      </c>
      <c r="L18" s="22">
        <f>IF(L6="","",第5期!CU$5)</f>
        <v/>
      </c>
      <c r="M18" s="22">
        <f>IF(M6="","",第5期!CV$5)</f>
        <v/>
      </c>
      <c r="N18" s="22">
        <f>IF(N6="","",第5期!CW$5)</f>
        <v/>
      </c>
      <c r="O18" s="22">
        <f>IF(O6="","",第5期!CX$5)</f>
        <v/>
      </c>
      <c r="P18" s="22">
        <f>IF(P6="","",第5期!CY$5)</f>
        <v/>
      </c>
      <c r="Q18" s="33">
        <f>IF(Q6="","",第5期!CZ$5)</f>
        <v/>
      </c>
      <c r="U18" s="25">
        <f>$A$8</f>
        <v/>
      </c>
      <c r="V18" s="22">
        <f>IF(B8="","",C8)</f>
        <v/>
      </c>
      <c r="W18" s="22">
        <f>IF(C8="","",C20)</f>
        <v/>
      </c>
      <c r="X18" s="1492">
        <f>IF(D8="",0,C32)</f>
        <v/>
      </c>
      <c r="Y18" s="22">
        <f>IF(E8="","",C44)</f>
        <v/>
      </c>
      <c r="Z18" s="1493">
        <f>IF(F8="","",C56)</f>
        <v/>
      </c>
      <c r="AA18" s="22">
        <f>IF(G8="","",C68)</f>
        <v/>
      </c>
      <c r="AB18" s="22">
        <f>IF(H8="","",C80)</f>
        <v/>
      </c>
      <c r="AC18" s="22">
        <f>IF(X18=0,NA(),第7期!$BC$27)</f>
        <v/>
      </c>
      <c r="AD18" s="22" t="inlineStr">
        <is>
          <t>预计均价</t>
        </is>
      </c>
      <c r="AF18" s="33" t="n"/>
      <c r="AG18" s="45" t="n"/>
    </row>
    <row r="19">
      <c r="A19" s="25">
        <f>A7</f>
        <v/>
      </c>
      <c r="B19" s="22">
        <f>IF(B7="","",第6期!CK$5)</f>
        <v/>
      </c>
      <c r="C19" s="22">
        <f>IF(C7="","",第6期!CL$5)</f>
        <v/>
      </c>
      <c r="D19" s="22">
        <f>IF(D7="","",第6期!CM$5)</f>
        <v/>
      </c>
      <c r="E19" s="22">
        <f>IF(E7="","",第6期!CN$5)</f>
        <v/>
      </c>
      <c r="F19" s="22">
        <f>IF(F7="","",第6期!CO$5)</f>
        <v/>
      </c>
      <c r="G19" s="22">
        <f>IF(G7="","",第6期!CP$5)</f>
        <v/>
      </c>
      <c r="H19" s="22">
        <f>IF(H7="","",第6期!CQ$5)</f>
        <v/>
      </c>
      <c r="I19" s="22">
        <f>IF(I7="","",第6期!CR$5)</f>
        <v/>
      </c>
      <c r="J19" s="22">
        <f>IF(J7="","",第6期!CS$5)</f>
        <v/>
      </c>
      <c r="K19" s="22">
        <f>IF(K7="","",第6期!CT$5)</f>
        <v/>
      </c>
      <c r="L19" s="22">
        <f>IF(L7="","",第6期!CU$5)</f>
        <v/>
      </c>
      <c r="M19" s="22">
        <f>IF(M7="","",第6期!CV$5)</f>
        <v/>
      </c>
      <c r="N19" s="22">
        <f>IF(N7="","",第6期!CW$5)</f>
        <v/>
      </c>
      <c r="O19" s="22">
        <f>IF(O7="","",第6期!CX$5)</f>
        <v/>
      </c>
      <c r="P19" s="22">
        <f>IF(P7="","",第6期!CY$5)</f>
        <v/>
      </c>
      <c r="Q19" s="33">
        <f>IF(Q7="","",第6期!CZ$5)</f>
        <v/>
      </c>
      <c r="U19" s="25">
        <f>$A$9</f>
        <v/>
      </c>
      <c r="V19" s="22">
        <f>IF(B9="","",C9)</f>
        <v/>
      </c>
      <c r="W19" s="22">
        <f>IF(C9="","",C21)</f>
        <v/>
      </c>
      <c r="X19" s="1492">
        <f>IF(D9="",0,C33)</f>
        <v/>
      </c>
      <c r="Y19" s="22">
        <f>IF(E9="","",C45)</f>
        <v/>
      </c>
      <c r="Z19" s="1493">
        <f>IF(F9="","",C57)</f>
        <v/>
      </c>
      <c r="AA19" s="22">
        <f>IF(G9="","",C69)</f>
        <v/>
      </c>
      <c r="AB19" s="22">
        <f>IF(H9="","",C81)</f>
        <v/>
      </c>
      <c r="AC19" s="22">
        <f>IF(X19=0,NA(),第8期!$BC$27)</f>
        <v/>
      </c>
      <c r="AF19" s="33" t="n"/>
      <c r="AG19" s="45" t="n"/>
    </row>
    <row r="20">
      <c r="A20" s="25">
        <f>A8</f>
        <v/>
      </c>
      <c r="B20" s="22">
        <f>IF(B8="","",第7期!CJ$5)</f>
        <v/>
      </c>
      <c r="C20" s="22">
        <f>IF(C8="","",第7期!CK$5)</f>
        <v/>
      </c>
      <c r="D20" s="22">
        <f>IF(D8="","",第7期!CL$5)</f>
        <v/>
      </c>
      <c r="E20" s="22">
        <f>IF(E8="","",第7期!CM$5)</f>
        <v/>
      </c>
      <c r="F20" s="22">
        <f>IF(F8="","",第7期!CN$5)</f>
        <v/>
      </c>
      <c r="G20" s="22">
        <f>IF(G8="","",第7期!CO$5)</f>
        <v/>
      </c>
      <c r="H20" s="22">
        <f>IF(H8="","",第7期!CP$5)</f>
        <v/>
      </c>
      <c r="I20" s="22">
        <f>IF(I8="","",第7期!CQ$5)</f>
        <v/>
      </c>
      <c r="J20" s="22">
        <f>IF(J8="","",第7期!CR$5)</f>
        <v/>
      </c>
      <c r="K20" s="22">
        <f>IF(K8="","",第7期!CS$5)</f>
        <v/>
      </c>
      <c r="L20" s="22">
        <f>IF(L8="","",第7期!CT$5)</f>
        <v/>
      </c>
      <c r="M20" s="22">
        <f>IF(M8="","",第7期!CU$5)</f>
        <v/>
      </c>
      <c r="N20" s="22">
        <f>IF(N8="","",第7期!CV$5)</f>
        <v/>
      </c>
      <c r="O20" s="22">
        <f>IF(O8="","",第7期!CW$5)</f>
        <v/>
      </c>
      <c r="P20" s="22">
        <f>IF(P8="","",第7期!CX$5)</f>
        <v/>
      </c>
      <c r="Q20" s="33">
        <f>IF(Q8="","",第7期!CY$5)</f>
        <v/>
      </c>
      <c r="U20" s="26">
        <f>$A$10</f>
        <v/>
      </c>
      <c r="V20" s="27">
        <f>IF(B10="","",C10)</f>
        <v/>
      </c>
      <c r="W20" s="27">
        <f>IF(C10="","",C22)</f>
        <v/>
      </c>
      <c r="X20" s="1492">
        <f>IF(D10="",0,C34)</f>
        <v/>
      </c>
      <c r="Y20" s="27">
        <f>IF(E10="","",C46)</f>
        <v/>
      </c>
      <c r="Z20" s="1496">
        <f>IF(F10="","",C58)</f>
        <v/>
      </c>
      <c r="AA20" s="27">
        <f>IF(G10="","",C70)</f>
        <v/>
      </c>
      <c r="AB20" s="27">
        <f>IF(H10="","",C82)</f>
        <v/>
      </c>
      <c r="AC20" s="22">
        <f>IF(X20=0,NA(),#REF!)</f>
        <v/>
      </c>
      <c r="AD20" s="27" t="n"/>
      <c r="AE20" s="27" t="n"/>
      <c r="AF20" s="35" t="n"/>
      <c r="AG20" s="45" t="n"/>
    </row>
    <row r="21">
      <c r="A21" s="25">
        <f>A9</f>
        <v/>
      </c>
      <c r="B21" s="22">
        <f>IF(B9="","",第8期!CI$5)</f>
        <v/>
      </c>
      <c r="C21" s="22">
        <f>IF(C9="","",第8期!CJ$5)</f>
        <v/>
      </c>
      <c r="D21" s="22">
        <f>IF(D9="","",第8期!CK$5)</f>
        <v/>
      </c>
      <c r="E21" s="22">
        <f>IF(E9="","",第8期!CL$5)</f>
        <v/>
      </c>
      <c r="F21" s="22">
        <f>IF(F9="","",第8期!CM$5)</f>
        <v/>
      </c>
      <c r="G21" s="22">
        <f>IF(G9="","",第8期!CN$5)</f>
        <v/>
      </c>
      <c r="H21" s="22">
        <f>IF(H9="","",第8期!CO$5)</f>
        <v/>
      </c>
      <c r="I21" s="22">
        <f>IF(I9="","",第8期!CP$5)</f>
        <v/>
      </c>
      <c r="J21" s="22">
        <f>IF(J9="","",第8期!CQ$5)</f>
        <v/>
      </c>
      <c r="K21" s="22">
        <f>IF(K9="","",第8期!CR$5)</f>
        <v/>
      </c>
      <c r="L21" s="22">
        <f>IF(L9="","",第8期!CS$5)</f>
        <v/>
      </c>
      <c r="M21" s="22">
        <f>IF(M9="","",第8期!CT$5)</f>
        <v/>
      </c>
      <c r="N21" s="22">
        <f>IF(N9="","",第8期!CU$5)</f>
        <v/>
      </c>
      <c r="O21" s="22">
        <f>IF(O9="","",第8期!CV$5)</f>
        <v/>
      </c>
      <c r="P21" s="22">
        <f>IF(P9="","",第8期!CW$5)</f>
        <v/>
      </c>
      <c r="Q21" s="33">
        <f>IF(Q9="","",第8期!CX$5)</f>
        <v/>
      </c>
      <c r="U21" s="23" t="inlineStr">
        <is>
          <t>冰箱纽约</t>
        </is>
      </c>
      <c r="V21" s="1173" t="inlineStr">
        <is>
          <t>价格</t>
        </is>
      </c>
      <c r="W21" s="1173" t="inlineStr">
        <is>
          <t>待销增幅</t>
        </is>
      </c>
      <c r="X21" s="1173" t="inlineStr">
        <is>
          <t>市场容量</t>
        </is>
      </c>
      <c r="Y21" s="1173" t="inlineStr">
        <is>
          <t>运输</t>
        </is>
      </c>
      <c r="Z21" s="1173" t="inlineStr">
        <is>
          <t>机时利润</t>
        </is>
      </c>
      <c r="AA21" s="1173" t="inlineStr">
        <is>
          <t>库存</t>
        </is>
      </c>
      <c r="AB21" s="1173" t="inlineStr">
        <is>
          <t>订单</t>
        </is>
      </c>
      <c r="AC21" s="1173" t="inlineStr">
        <is>
          <t>市场均价</t>
        </is>
      </c>
      <c r="AD21" s="1174" t="inlineStr">
        <is>
          <t>市场均价走势图</t>
        </is>
      </c>
      <c r="AE21" s="1490" t="n"/>
      <c r="AF21" s="1491" t="n"/>
      <c r="AG21" s="45" t="n"/>
    </row>
    <row r="22">
      <c r="A22" s="26">
        <f>A10</f>
        <v/>
      </c>
      <c r="B22" s="27">
        <f>IF(B10="","",第1期!CK$5)</f>
        <v/>
      </c>
      <c r="C22" s="27">
        <f>IF(C10="","",第1期!CL$5)</f>
        <v/>
      </c>
      <c r="D22" s="27">
        <f>IF(D10="","",第1期!CM$5)</f>
        <v/>
      </c>
      <c r="E22" s="27">
        <f>IF(E10="","",第1期!CN$5)</f>
        <v/>
      </c>
      <c r="F22" s="27">
        <f>IF(F10="","",第1期!CO$5)</f>
        <v/>
      </c>
      <c r="G22" s="27">
        <f>IF(G10="","",第1期!CP$5)</f>
        <v/>
      </c>
      <c r="H22" s="27">
        <f>IF(H10="","",第1期!CQ$5)</f>
        <v/>
      </c>
      <c r="I22" s="27">
        <f>IF(I10="","",第1期!CR$5)</f>
        <v/>
      </c>
      <c r="J22" s="27">
        <f>IF(J10="","",第1期!CS$5)</f>
        <v/>
      </c>
      <c r="K22" s="27">
        <f>IF(K10="","",第1期!CT$5)</f>
        <v/>
      </c>
      <c r="L22" s="27">
        <f>IF(L10="","",第1期!CU$5)</f>
        <v/>
      </c>
      <c r="M22" s="27">
        <f>IF(M10="","",第1期!CV$5)</f>
        <v/>
      </c>
      <c r="N22" s="27">
        <f>IF(N10="","",第1期!CW$5)</f>
        <v/>
      </c>
      <c r="O22" s="27">
        <f>IF(O10="","",第1期!CX$5)</f>
        <v/>
      </c>
      <c r="P22" s="27">
        <f>IF(P10="","",第1期!CY$5)</f>
        <v/>
      </c>
      <c r="Q22" s="35">
        <f>IF(Q10="","",第1期!CZ$5)</f>
        <v/>
      </c>
      <c r="U22" s="25">
        <f>$A$2</f>
        <v/>
      </c>
      <c r="V22" s="22">
        <f>IF(B2="","",D2)</f>
        <v/>
      </c>
      <c r="W22" s="22">
        <f>IF(C2="","",D14)</f>
        <v/>
      </c>
      <c r="X22" s="1492">
        <f>IF(D2="",0,D26)</f>
        <v/>
      </c>
      <c r="Y22" s="22">
        <f>IF(E2="","",D38)</f>
        <v/>
      </c>
      <c r="Z22" s="1493">
        <f>IF(F2="","",D50)</f>
        <v/>
      </c>
      <c r="AA22" s="22">
        <f>IF(G2="","",D62)</f>
        <v/>
      </c>
      <c r="AB22" s="22">
        <f>IF(H2="","",D74)</f>
        <v/>
      </c>
      <c r="AC22" s="22">
        <f>IF(X22=0,NA(),第1期!$BD$27)</f>
        <v/>
      </c>
      <c r="AD22" s="1176" t="n"/>
      <c r="AF22" s="1494" t="n"/>
      <c r="AG22" s="45" t="n"/>
    </row>
    <row r="23">
      <c r="U23" s="25">
        <f>$A$3</f>
        <v/>
      </c>
      <c r="V23" s="22">
        <f>IF(B3="","",D3)</f>
        <v/>
      </c>
      <c r="W23" s="22">
        <f>IF(C3="","",D15)</f>
        <v/>
      </c>
      <c r="X23" s="1492">
        <f>IF(D3="",0,D27)</f>
        <v/>
      </c>
      <c r="Y23" s="22">
        <f>IF(E3="","",D39)</f>
        <v/>
      </c>
      <c r="Z23" s="1493">
        <f>IF(F3="","",D51)</f>
        <v/>
      </c>
      <c r="AA23" s="22">
        <f>IF(G3="","",D63)</f>
        <v/>
      </c>
      <c r="AB23" s="22">
        <f>IF(H3="","",D75)</f>
        <v/>
      </c>
      <c r="AC23" s="22">
        <f>IF(X23=0,NA(),第2期!$BD$27)</f>
        <v/>
      </c>
      <c r="AF23" s="1494" t="n"/>
      <c r="AG23" s="45" t="n"/>
    </row>
    <row r="24">
      <c r="U24" s="25">
        <f>$A$4</f>
        <v/>
      </c>
      <c r="V24" s="22">
        <f>IF(B4="","",D4)</f>
        <v/>
      </c>
      <c r="W24" s="22">
        <f>IF(C4="","",D16)</f>
        <v/>
      </c>
      <c r="X24" s="1492">
        <f>IF(D4="",0,D28)</f>
        <v/>
      </c>
      <c r="Y24" s="22">
        <f>IF(E4="","",D40)</f>
        <v/>
      </c>
      <c r="Z24" s="1493">
        <f>IF(F4="","",D52)</f>
        <v/>
      </c>
      <c r="AA24" s="22">
        <f>IF(G4="","",D64)</f>
        <v/>
      </c>
      <c r="AB24" s="22">
        <f>IF(H4="","",D76)</f>
        <v/>
      </c>
      <c r="AC24" s="22">
        <f>IF(X24=0,NA(),第3期!$BD$27)</f>
        <v/>
      </c>
      <c r="AF24" s="1494" t="n"/>
      <c r="AG24" s="45" t="n"/>
    </row>
    <row r="25">
      <c r="A25" s="23" t="inlineStr">
        <is>
          <t>市场容量</t>
        </is>
      </c>
      <c r="B25" s="1173">
        <f>B13</f>
        <v/>
      </c>
      <c r="C25" s="1173">
        <f>C13</f>
        <v/>
      </c>
      <c r="D25" s="1173">
        <f>D13</f>
        <v/>
      </c>
      <c r="E25" s="1173">
        <f>E13</f>
        <v/>
      </c>
      <c r="F25" s="1173">
        <f>F13</f>
        <v/>
      </c>
      <c r="G25" s="1173">
        <f>G13</f>
        <v/>
      </c>
      <c r="H25" s="1173">
        <f>H13</f>
        <v/>
      </c>
      <c r="I25" s="1173">
        <f>I13</f>
        <v/>
      </c>
      <c r="J25" s="1173">
        <f>J13</f>
        <v/>
      </c>
      <c r="K25" s="1173">
        <f>K13</f>
        <v/>
      </c>
      <c r="L25" s="1173">
        <f>L13</f>
        <v/>
      </c>
      <c r="M25" s="1173">
        <f>M13</f>
        <v/>
      </c>
      <c r="N25" s="1173">
        <f>N13</f>
        <v/>
      </c>
      <c r="O25" s="1173">
        <f>O13</f>
        <v/>
      </c>
      <c r="P25" s="1173">
        <f>P13</f>
        <v/>
      </c>
      <c r="Q25" s="1174">
        <f>Q13</f>
        <v/>
      </c>
      <c r="U25" s="25">
        <f>$A$5</f>
        <v/>
      </c>
      <c r="V25" s="22">
        <f>IF(B5="","",D5)</f>
        <v/>
      </c>
      <c r="W25" s="22">
        <f>IF(C5="","",D17)</f>
        <v/>
      </c>
      <c r="X25" s="1492">
        <f>IF(D5="",0,D29)</f>
        <v/>
      </c>
      <c r="Y25" s="22">
        <f>IF(E5="","",D41)</f>
        <v/>
      </c>
      <c r="Z25" s="1493">
        <f>IF(F5="","",D53)</f>
        <v/>
      </c>
      <c r="AA25" s="22">
        <f>IF(G5="","",D65)</f>
        <v/>
      </c>
      <c r="AB25" s="22">
        <f>IF(H5="","",D77)</f>
        <v/>
      </c>
      <c r="AC25" s="22">
        <f>IF(X25=0,NA(),第4期!$BD$27)</f>
        <v/>
      </c>
      <c r="AF25" s="1494" t="n"/>
      <c r="AG25" s="45" t="n"/>
    </row>
    <row r="26">
      <c r="A26" s="25">
        <f>A14</f>
        <v/>
      </c>
      <c r="B26" s="1497">
        <f>IF(B2="","",第1期!BB$28)</f>
        <v/>
      </c>
      <c r="C26" s="1497">
        <f>IF(C2="","",第1期!BC$28)</f>
        <v/>
      </c>
      <c r="D26" s="1497">
        <f>IF(D2="","",第1期!BD$28)</f>
        <v/>
      </c>
      <c r="E26" s="1497">
        <f>IF(E2="","",第1期!BE$28)</f>
        <v/>
      </c>
      <c r="F26" s="1497">
        <f>IF(F2="","",第1期!BF$28)</f>
        <v/>
      </c>
      <c r="G26" s="1497">
        <f>IF(G2="","",第1期!BG$28)</f>
        <v/>
      </c>
      <c r="H26" s="1497">
        <f>IF(H2="","",第1期!BH$28)</f>
        <v/>
      </c>
      <c r="I26" s="1497">
        <f>IF(I2="","",第1期!BI$28)</f>
        <v/>
      </c>
      <c r="J26" s="1497">
        <f>IF(J2="","",第1期!BJ$28)</f>
        <v/>
      </c>
      <c r="K26" s="1497">
        <f>IF(K2="","",第1期!BK$28)</f>
        <v/>
      </c>
      <c r="L26" s="1497">
        <f>IF(L2="","",第1期!BL$28)</f>
        <v/>
      </c>
      <c r="M26" s="1497">
        <f>IF(M2="","",第1期!BM$28)</f>
        <v/>
      </c>
      <c r="N26" s="1497">
        <f>IF(N2="","",第1期!BN$28)</f>
        <v/>
      </c>
      <c r="O26" s="1497">
        <f>IF(O2="","",第1期!BO$28)</f>
        <v/>
      </c>
      <c r="P26" s="1497">
        <f>IF(P2="","",第1期!BP$28)</f>
        <v/>
      </c>
      <c r="Q26" s="1498">
        <f>IF(Q2="","",第1期!BQ$28)</f>
        <v/>
      </c>
      <c r="U26" s="25">
        <f>$A$6</f>
        <v/>
      </c>
      <c r="V26" s="22">
        <f>IF(B6="","",D6)</f>
        <v/>
      </c>
      <c r="W26" s="22">
        <f>IF(C6="","",D18)</f>
        <v/>
      </c>
      <c r="X26" s="1492">
        <f>IF(D6="",0,D30)</f>
        <v/>
      </c>
      <c r="Y26" s="22">
        <f>IF(E6="","",D42)</f>
        <v/>
      </c>
      <c r="Z26" s="1493">
        <f>IF(F6="","",D54)</f>
        <v/>
      </c>
      <c r="AA26" s="22">
        <f>IF(G6="","",D66)</f>
        <v/>
      </c>
      <c r="AB26" s="22">
        <f>IF(H6="","",D78)</f>
        <v/>
      </c>
      <c r="AC26" s="22">
        <f>IF(X26=0,NA(),第5期!$BD$27)</f>
        <v/>
      </c>
      <c r="AF26" s="1494" t="n"/>
      <c r="AG26" s="45" t="n"/>
    </row>
    <row r="27">
      <c r="A27" s="25">
        <f>A15</f>
        <v/>
      </c>
      <c r="B27" s="1497">
        <f>IF(B3="","",第2期!BB$28)</f>
        <v/>
      </c>
      <c r="C27" s="1497">
        <f>IF(C3="","",第2期!BC$28)</f>
        <v/>
      </c>
      <c r="D27" s="1497">
        <f>IF(D3="","",第2期!BD$28)</f>
        <v/>
      </c>
      <c r="E27" s="1497">
        <f>IF(E3="","",第2期!BE$28)</f>
        <v/>
      </c>
      <c r="F27" s="1497">
        <f>IF(F3="","",第2期!BF$28)</f>
        <v/>
      </c>
      <c r="G27" s="1497">
        <f>IF(G3="","",第2期!BG$28)</f>
        <v/>
      </c>
      <c r="H27" s="1497">
        <f>IF(H3="","",第2期!BH$28)</f>
        <v/>
      </c>
      <c r="I27" s="1497">
        <f>IF(I3="","",第2期!BI$28)</f>
        <v/>
      </c>
      <c r="J27" s="1497">
        <f>IF(J3="","",第2期!BJ$28)</f>
        <v/>
      </c>
      <c r="K27" s="1497">
        <f>IF(K3="","",第2期!BK$28)</f>
        <v/>
      </c>
      <c r="L27" s="1497">
        <f>IF(L3="","",第2期!BL$28)</f>
        <v/>
      </c>
      <c r="M27" s="1497">
        <f>IF(M3="","",第2期!BM$28)</f>
        <v/>
      </c>
      <c r="N27" s="1497">
        <f>IF(N3="","",第2期!BN$28)</f>
        <v/>
      </c>
      <c r="O27" s="1497">
        <f>IF(O3="","",第2期!BO$28)</f>
        <v/>
      </c>
      <c r="P27" s="1497">
        <f>IF(P3="","",第2期!BP$28)</f>
        <v/>
      </c>
      <c r="Q27" s="1498">
        <f>IF(Q3="","",第2期!BQ$28)</f>
        <v/>
      </c>
      <c r="U27" s="25">
        <f>$A$7</f>
        <v/>
      </c>
      <c r="V27" s="22">
        <f>IF(B7="","",D7)</f>
        <v/>
      </c>
      <c r="W27" s="22">
        <f>IF(C7="","",D19)</f>
        <v/>
      </c>
      <c r="X27" s="1492">
        <f>IF(D7="",0,D31)</f>
        <v/>
      </c>
      <c r="Y27" s="22">
        <f>IF(E7="","",D43)</f>
        <v/>
      </c>
      <c r="Z27" s="1493">
        <f>IF(F7="","",D55)</f>
        <v/>
      </c>
      <c r="AA27" s="22">
        <f>IF(G7="","",D67)</f>
        <v/>
      </c>
      <c r="AB27" s="22">
        <f>IF(H7="","",D79)</f>
        <v/>
      </c>
      <c r="AC27" s="22">
        <f>IF(X27=0,NA(),第6期!$BD$27)</f>
        <v/>
      </c>
      <c r="AD27" s="22" t="inlineStr">
        <is>
          <t>预计容量</t>
        </is>
      </c>
      <c r="AF27" s="33" t="n"/>
      <c r="AG27" s="45" t="n"/>
    </row>
    <row r="28">
      <c r="A28" s="25">
        <f>A16</f>
        <v/>
      </c>
      <c r="B28" s="1497">
        <f>IF(B4="","",第3期!BB$28)</f>
        <v/>
      </c>
      <c r="C28" s="1497">
        <f>IF(C4="","",第3期!BC$28)</f>
        <v/>
      </c>
      <c r="D28" s="1497">
        <f>IF(D4="","",第3期!BD$28)</f>
        <v/>
      </c>
      <c r="E28" s="1497">
        <f>IF(E4="","",第3期!BE$28)</f>
        <v/>
      </c>
      <c r="F28" s="1497">
        <f>IF(F4="","",第3期!BF$28)</f>
        <v/>
      </c>
      <c r="G28" s="1497">
        <f>IF(G4="","",第3期!BG$28)</f>
        <v/>
      </c>
      <c r="H28" s="1497">
        <f>IF(H4="","",第3期!BH$28)</f>
        <v/>
      </c>
      <c r="I28" s="1497">
        <f>IF(I4="","",第3期!BI$28)</f>
        <v/>
      </c>
      <c r="J28" s="1497">
        <f>IF(J4="","",第3期!BJ$28)</f>
        <v/>
      </c>
      <c r="K28" s="1497">
        <f>IF(K4="","",第3期!BK$28)</f>
        <v/>
      </c>
      <c r="L28" s="1497">
        <f>IF(L4="","",第3期!BL$28)</f>
        <v/>
      </c>
      <c r="M28" s="1497">
        <f>IF(M4="","",第3期!BM$28)</f>
        <v/>
      </c>
      <c r="N28" s="1497">
        <f>IF(N4="","",第3期!BN$28)</f>
        <v/>
      </c>
      <c r="O28" s="1497">
        <f>IF(O4="","",第3期!BO$28)</f>
        <v/>
      </c>
      <c r="P28" s="1497">
        <f>IF(P4="","",第3期!BP$28)</f>
        <v/>
      </c>
      <c r="Q28" s="1498">
        <f>IF(Q4="","",第3期!BQ$28)</f>
        <v/>
      </c>
      <c r="U28" s="25">
        <f>$A$8</f>
        <v/>
      </c>
      <c r="V28" s="22">
        <f>IF(B8="","",D8)</f>
        <v/>
      </c>
      <c r="W28" s="22">
        <f>IF(C8="","",D20)</f>
        <v/>
      </c>
      <c r="X28" s="1492">
        <f>IF(D8="",0,D32)</f>
        <v/>
      </c>
      <c r="Y28" s="22">
        <f>IF(E8="","",D44)</f>
        <v/>
      </c>
      <c r="Z28" s="1493">
        <f>IF(F8="","",D56)</f>
        <v/>
      </c>
      <c r="AA28" s="22">
        <f>IF(G8="","",D68)</f>
        <v/>
      </c>
      <c r="AB28" s="22">
        <f>IF(H8="","",D80)</f>
        <v/>
      </c>
      <c r="AC28" s="22">
        <f>IF(X28=0,NA(),第7期!$BD$27)</f>
        <v/>
      </c>
      <c r="AD28" s="22" t="inlineStr">
        <is>
          <t>预计均价</t>
        </is>
      </c>
      <c r="AF28" s="33" t="n"/>
      <c r="AG28" s="45" t="n"/>
    </row>
    <row r="29">
      <c r="A29" s="25">
        <f>A17</f>
        <v/>
      </c>
      <c r="B29" s="1497">
        <f>IF(B5="","",第4期!BB$28)</f>
        <v/>
      </c>
      <c r="C29" s="1497">
        <f>IF(C5="","",第4期!BC$28)</f>
        <v/>
      </c>
      <c r="D29" s="1497">
        <f>IF(D5="","",第4期!BD$28)</f>
        <v/>
      </c>
      <c r="E29" s="1497">
        <f>IF(E5="","",第4期!BE$28)</f>
        <v/>
      </c>
      <c r="F29" s="1497">
        <f>IF(F5="","",第4期!BF$28)</f>
        <v/>
      </c>
      <c r="G29" s="1497">
        <f>IF(G5="","",第4期!BG$28)</f>
        <v/>
      </c>
      <c r="H29" s="1497">
        <f>IF(H5="","",第4期!BH$28)</f>
        <v/>
      </c>
      <c r="I29" s="1497">
        <f>IF(I5="","",第4期!BI$28)</f>
        <v/>
      </c>
      <c r="J29" s="1497">
        <f>IF(J5="","",第4期!BJ$28)</f>
        <v/>
      </c>
      <c r="K29" s="1497">
        <f>IF(K5="","",第4期!BK$28)</f>
        <v/>
      </c>
      <c r="L29" s="1497">
        <f>IF(L5="","",第4期!BL$28)</f>
        <v/>
      </c>
      <c r="M29" s="1497">
        <f>IF(M5="","",第4期!BM$28)</f>
        <v/>
      </c>
      <c r="N29" s="1497">
        <f>IF(N5="","",第4期!BN$28)</f>
        <v/>
      </c>
      <c r="O29" s="1497">
        <f>IF(O5="","",第4期!BO$28)</f>
        <v/>
      </c>
      <c r="P29" s="1497">
        <f>IF(P5="","",第4期!BP$28)</f>
        <v/>
      </c>
      <c r="Q29" s="1498">
        <f>IF(Q5="","",第4期!BQ$28)</f>
        <v/>
      </c>
      <c r="U29" s="25">
        <f>$A$9</f>
        <v/>
      </c>
      <c r="V29" s="22">
        <f>IF(B9="","",D9)</f>
        <v/>
      </c>
      <c r="W29" s="22">
        <f>IF(C9="","",D21)</f>
        <v/>
      </c>
      <c r="X29" s="1492">
        <f>IF(D9="",0,D33)</f>
        <v/>
      </c>
      <c r="Y29" s="22">
        <f>IF(E9="","",D45)</f>
        <v/>
      </c>
      <c r="Z29" s="1493">
        <f>IF(F9="","",D57)</f>
        <v/>
      </c>
      <c r="AA29" s="22">
        <f>IF(G9="","",D69)</f>
        <v/>
      </c>
      <c r="AB29" s="22">
        <f>IF(H9="","",D81)</f>
        <v/>
      </c>
      <c r="AC29" s="22">
        <f>IF(X29=0,NA(),第8期!$BD$27)</f>
        <v/>
      </c>
      <c r="AF29" s="33" t="n"/>
      <c r="AG29" s="45" t="n"/>
    </row>
    <row r="30">
      <c r="A30" s="25">
        <f>A18</f>
        <v/>
      </c>
      <c r="B30" s="1497">
        <f>IF(B6="","",第5期!BB$28)</f>
        <v/>
      </c>
      <c r="C30" s="1497">
        <f>IF(C6="","",第5期!BC$28)</f>
        <v/>
      </c>
      <c r="D30" s="1497">
        <f>IF(D6="","",第5期!BD$28)</f>
        <v/>
      </c>
      <c r="E30" s="1497">
        <f>IF(E6="","",第5期!BE$28)</f>
        <v/>
      </c>
      <c r="F30" s="1497">
        <f>IF(F6="","",第5期!BF$28)</f>
        <v/>
      </c>
      <c r="G30" s="1497">
        <f>IF(G6="","",第5期!BG$28)</f>
        <v/>
      </c>
      <c r="H30" s="1497">
        <f>IF(H6="","",第5期!BH$28)</f>
        <v/>
      </c>
      <c r="I30" s="1497">
        <f>IF(I6="","",第5期!BI$28)</f>
        <v/>
      </c>
      <c r="J30" s="1497">
        <f>IF(J6="","",第5期!BJ$28)</f>
        <v/>
      </c>
      <c r="K30" s="1497">
        <f>IF(K6="","",第5期!BK$28)</f>
        <v/>
      </c>
      <c r="L30" s="1497">
        <f>IF(L6="","",第5期!BL$28)</f>
        <v/>
      </c>
      <c r="M30" s="1497">
        <f>IF(M6="","",第5期!BM$28)</f>
        <v/>
      </c>
      <c r="N30" s="1497">
        <f>IF(N6="","",第5期!BN$28)</f>
        <v/>
      </c>
      <c r="O30" s="1497">
        <f>IF(O6="","",第5期!BO$28)</f>
        <v/>
      </c>
      <c r="P30" s="1497">
        <f>IF(P6="","",第5期!BP$28)</f>
        <v/>
      </c>
      <c r="Q30" s="1498">
        <f>IF(Q6="","",第5期!BQ$28)</f>
        <v/>
      </c>
      <c r="U30" s="26">
        <f>$A$10</f>
        <v/>
      </c>
      <c r="V30" s="27">
        <f>IF(B10="","",D10)</f>
        <v/>
      </c>
      <c r="W30" s="27">
        <f>IF(C10="","",D22)</f>
        <v/>
      </c>
      <c r="X30" s="1492">
        <f>IF(D10="",0,D34)</f>
        <v/>
      </c>
      <c r="Y30" s="27">
        <f>IF(E10="","",D46)</f>
        <v/>
      </c>
      <c r="Z30" s="1496">
        <f>IF(F10="","",D58)</f>
        <v/>
      </c>
      <c r="AA30" s="27">
        <f>IF(G10="","",D70)</f>
        <v/>
      </c>
      <c r="AB30" s="27">
        <f>IF(H10="","",D82)</f>
        <v/>
      </c>
      <c r="AC30" s="22">
        <f>IF(X30=0,NA(),#REF!)</f>
        <v/>
      </c>
      <c r="AD30" s="27" t="n"/>
      <c r="AE30" s="27" t="n"/>
      <c r="AF30" s="35" t="n"/>
      <c r="AG30" s="45" t="n"/>
    </row>
    <row r="31">
      <c r="A31" s="25">
        <f>A19</f>
        <v/>
      </c>
      <c r="B31" s="1497">
        <f>IF(B7="","",第6期!BB$28)</f>
        <v/>
      </c>
      <c r="C31" s="1497">
        <f>IF(C7="","",第6期!BC$28)</f>
        <v/>
      </c>
      <c r="D31" s="1497">
        <f>IF(D7="","",第6期!BD$28)</f>
        <v/>
      </c>
      <c r="E31" s="1497">
        <f>IF(E7="","",第6期!BE$28)</f>
        <v/>
      </c>
      <c r="F31" s="1497">
        <f>IF(F7="","",第6期!BF$28)</f>
        <v/>
      </c>
      <c r="G31" s="1497">
        <f>IF(G7="","",第6期!BG$28)</f>
        <v/>
      </c>
      <c r="H31" s="1497">
        <f>IF(H7="","",第6期!BH$28)</f>
        <v/>
      </c>
      <c r="I31" s="1497">
        <f>IF(I7="","",第6期!BI$28)</f>
        <v/>
      </c>
      <c r="J31" s="1497">
        <f>IF(J7="","",第6期!BJ$28)</f>
        <v/>
      </c>
      <c r="K31" s="1497">
        <f>IF(K7="","",第6期!BK$28)</f>
        <v/>
      </c>
      <c r="L31" s="1497">
        <f>IF(L7="","",第6期!BL$28)</f>
        <v/>
      </c>
      <c r="M31" s="1497">
        <f>IF(M7="","",第6期!BM$28)</f>
        <v/>
      </c>
      <c r="N31" s="1497">
        <f>IF(N7="","",第6期!BN$28)</f>
        <v/>
      </c>
      <c r="O31" s="1497">
        <f>IF(O7="","",第6期!BO$28)</f>
        <v/>
      </c>
      <c r="P31" s="1497">
        <f>IF(P7="","",第6期!BP$28)</f>
        <v/>
      </c>
      <c r="Q31" s="1498">
        <f>IF(Q7="","",第6期!BQ$28)</f>
        <v/>
      </c>
      <c r="U31" s="23" t="inlineStr">
        <is>
          <t>冰箱伦敦</t>
        </is>
      </c>
      <c r="V31" s="1173" t="inlineStr">
        <is>
          <t>价格</t>
        </is>
      </c>
      <c r="W31" s="1173" t="inlineStr">
        <is>
          <t>待销增幅</t>
        </is>
      </c>
      <c r="X31" s="1173" t="inlineStr">
        <is>
          <t>市场容量</t>
        </is>
      </c>
      <c r="Y31" s="1173" t="inlineStr">
        <is>
          <t>运输</t>
        </is>
      </c>
      <c r="Z31" s="1173" t="inlineStr">
        <is>
          <t>机时利润</t>
        </is>
      </c>
      <c r="AA31" s="1173" t="inlineStr">
        <is>
          <t>库存</t>
        </is>
      </c>
      <c r="AB31" s="1173" t="inlineStr">
        <is>
          <t>订单</t>
        </is>
      </c>
      <c r="AC31" s="1173" t="inlineStr">
        <is>
          <t>市场均价</t>
        </is>
      </c>
      <c r="AD31" s="1174" t="inlineStr">
        <is>
          <t>市场均价走势图</t>
        </is>
      </c>
      <c r="AE31" s="1490" t="n"/>
      <c r="AF31" s="1491" t="n"/>
      <c r="AG31" s="45" t="n"/>
    </row>
    <row r="32">
      <c r="A32" s="25">
        <f>A20</f>
        <v/>
      </c>
      <c r="B32" s="1497">
        <f>IF(B8="","",第7期!BB$28)</f>
        <v/>
      </c>
      <c r="C32" s="1497">
        <f>IF(C8="","",第7期!BC$28)</f>
        <v/>
      </c>
      <c r="D32" s="1497">
        <f>IF(D8="","",第7期!BD$28)</f>
        <v/>
      </c>
      <c r="E32" s="1497">
        <f>IF(E8="","",第7期!BE$28)</f>
        <v/>
      </c>
      <c r="F32" s="1497">
        <f>IF(F8="","",第7期!BF$28)</f>
        <v/>
      </c>
      <c r="G32" s="1497">
        <f>IF(G8="","",第7期!BG$28)</f>
        <v/>
      </c>
      <c r="H32" s="1497">
        <f>IF(H8="","",第7期!BH$28)</f>
        <v/>
      </c>
      <c r="I32" s="1497">
        <f>IF(I8="","",第7期!BI$28)</f>
        <v/>
      </c>
      <c r="J32" s="1497">
        <f>IF(J8="","",第7期!BJ$28)</f>
        <v/>
      </c>
      <c r="K32" s="1497">
        <f>IF(K8="","",第7期!BK$28)</f>
        <v/>
      </c>
      <c r="L32" s="1497">
        <f>IF(L8="","",第7期!BL$28)</f>
        <v/>
      </c>
      <c r="M32" s="1497">
        <f>IF(M8="","",第7期!BM$28)</f>
        <v/>
      </c>
      <c r="N32" s="1497">
        <f>IF(N8="","",第7期!BN$28)</f>
        <v/>
      </c>
      <c r="O32" s="1497">
        <f>IF(O8="","",第7期!BO$28)</f>
        <v/>
      </c>
      <c r="P32" s="1497">
        <f>IF(P8="","",第7期!BP$28)</f>
        <v/>
      </c>
      <c r="Q32" s="1498">
        <f>IF(Q8="","",第7期!BQ$28)</f>
        <v/>
      </c>
      <c r="U32" s="25">
        <f>$A$2</f>
        <v/>
      </c>
      <c r="V32" s="22">
        <f>IF(B2="","",E2)</f>
        <v/>
      </c>
      <c r="W32" s="22">
        <f>IF(C2="","",E14)</f>
        <v/>
      </c>
      <c r="X32" s="1492">
        <f>IF(D2="",0,E26)</f>
        <v/>
      </c>
      <c r="Y32" s="22">
        <f>IF(E2="","",E38)</f>
        <v/>
      </c>
      <c r="Z32" s="1493">
        <f>IF(F2="","",E50)</f>
        <v/>
      </c>
      <c r="AA32" s="22">
        <f>IF(G2="","",E62)</f>
        <v/>
      </c>
      <c r="AB32" s="22">
        <f>IF(H2="","",E74)</f>
        <v/>
      </c>
      <c r="AC32" s="22">
        <f>IF(X32=0,NA(),第1期!$BE$27)</f>
        <v/>
      </c>
      <c r="AD32" s="1176" t="n"/>
      <c r="AF32" s="1494" t="n"/>
      <c r="AG32" s="45" t="n"/>
    </row>
    <row r="33">
      <c r="A33" s="25">
        <f>A21</f>
        <v/>
      </c>
      <c r="B33" s="1497">
        <f>IF(B9="","",第8期!BB$28)</f>
        <v/>
      </c>
      <c r="C33" s="1497">
        <f>IF(C9="","",第8期!BC$28)</f>
        <v/>
      </c>
      <c r="D33" s="1497">
        <f>IF(D9="","",第8期!BD$28)</f>
        <v/>
      </c>
      <c r="E33" s="1497">
        <f>IF(E9="","",第8期!BE$28)</f>
        <v/>
      </c>
      <c r="F33" s="1497">
        <f>IF(F9="","",第8期!BF$28)</f>
        <v/>
      </c>
      <c r="G33" s="1497">
        <f>IF(G9="","",第8期!BG$28)</f>
        <v/>
      </c>
      <c r="H33" s="1497">
        <f>IF(H9="","",第8期!BH$28)</f>
        <v/>
      </c>
      <c r="I33" s="1497">
        <f>IF(I9="","",第8期!BI$28)</f>
        <v/>
      </c>
      <c r="J33" s="1497">
        <f>IF(J9="","",第8期!BJ$28)</f>
        <v/>
      </c>
      <c r="K33" s="1497">
        <f>IF(K9="","",第8期!BK$28)</f>
        <v/>
      </c>
      <c r="L33" s="1497">
        <f>IF(L9="","",第8期!BL$28)</f>
        <v/>
      </c>
      <c r="M33" s="1497">
        <f>IF(M9="","",第8期!BM$28)</f>
        <v/>
      </c>
      <c r="N33" s="1497">
        <f>IF(N9="","",第8期!BN$28)</f>
        <v/>
      </c>
      <c r="O33" s="1497">
        <f>IF(O9="","",第8期!BO$28)</f>
        <v/>
      </c>
      <c r="P33" s="1497">
        <f>IF(P9="","",第8期!BP$28)</f>
        <v/>
      </c>
      <c r="Q33" s="1498">
        <f>IF(Q9="","",第8期!BQ$28)</f>
        <v/>
      </c>
      <c r="U33" s="25">
        <f>$A$3</f>
        <v/>
      </c>
      <c r="V33" s="22">
        <f>IF(B3="","",E3)</f>
        <v/>
      </c>
      <c r="W33" s="22">
        <f>IF(C3="","",E15)</f>
        <v/>
      </c>
      <c r="X33" s="1492">
        <f>IF(D3="",0,E27)</f>
        <v/>
      </c>
      <c r="Y33" s="22">
        <f>IF(E3="","",E39)</f>
        <v/>
      </c>
      <c r="Z33" s="1493">
        <f>IF(F3="","",E51)</f>
        <v/>
      </c>
      <c r="AA33" s="22">
        <f>IF(G3="","",E63)</f>
        <v/>
      </c>
      <c r="AB33" s="22">
        <f>IF(H3="","",E75)</f>
        <v/>
      </c>
      <c r="AC33" s="22">
        <f>IF(X33=0,NA(),第2期!$BE$27)</f>
        <v/>
      </c>
      <c r="AF33" s="1494" t="n"/>
      <c r="AG33" s="45" t="n"/>
    </row>
    <row r="34">
      <c r="A34" s="26">
        <f>A22</f>
        <v/>
      </c>
      <c r="B34" s="1499">
        <f>IF(B10="","",#REF!)</f>
        <v/>
      </c>
      <c r="C34" s="1499">
        <f>IF(C10="","",#REF!)</f>
        <v/>
      </c>
      <c r="D34" s="1499">
        <f>IF(D10="","",#REF!)</f>
        <v/>
      </c>
      <c r="E34" s="1499">
        <f>IF(E10="","",#REF!)</f>
        <v/>
      </c>
      <c r="F34" s="1499">
        <f>IF(F10="","",#REF!)</f>
        <v/>
      </c>
      <c r="G34" s="1499">
        <f>IF(G10="","",#REF!)</f>
        <v/>
      </c>
      <c r="H34" s="1499">
        <f>IF(H10="","",#REF!)</f>
        <v/>
      </c>
      <c r="I34" s="1499">
        <f>IF(I10="","",#REF!)</f>
        <v/>
      </c>
      <c r="J34" s="1499">
        <f>IF(J10="","",#REF!)</f>
        <v/>
      </c>
      <c r="K34" s="1499">
        <f>IF(K10="","",#REF!)</f>
        <v/>
      </c>
      <c r="L34" s="1499">
        <f>IF(L10="","",#REF!)</f>
        <v/>
      </c>
      <c r="M34" s="1499">
        <f>IF(M10="","",#REF!)</f>
        <v/>
      </c>
      <c r="N34" s="1499">
        <f>IF(N10="","",#REF!)</f>
        <v/>
      </c>
      <c r="O34" s="1499">
        <f>IF(O10="","",#REF!)</f>
        <v/>
      </c>
      <c r="P34" s="1499">
        <f>IF(P10="","",#REF!)</f>
        <v/>
      </c>
      <c r="Q34" s="1500">
        <f>IF(Q10="","",#REF!)</f>
        <v/>
      </c>
      <c r="U34" s="25">
        <f>$A$4</f>
        <v/>
      </c>
      <c r="V34" s="22">
        <f>IF(B4="","",E4)</f>
        <v/>
      </c>
      <c r="W34" s="22">
        <f>IF(C4="","",E16)</f>
        <v/>
      </c>
      <c r="X34" s="1492">
        <f>IF(D4="",0,E28)</f>
        <v/>
      </c>
      <c r="Y34" s="22">
        <f>IF(E4="","",E40)</f>
        <v/>
      </c>
      <c r="Z34" s="1493">
        <f>IF(F4="","",E52)</f>
        <v/>
      </c>
      <c r="AA34" s="22">
        <f>IF(G4="","",E64)</f>
        <v/>
      </c>
      <c r="AB34" s="22">
        <f>IF(H4="","",E76)</f>
        <v/>
      </c>
      <c r="AC34" s="22">
        <f>IF(X34=0,NA(),第3期!$BE$27)</f>
        <v/>
      </c>
      <c r="AF34" s="1494" t="n"/>
      <c r="AG34" s="45" t="n"/>
    </row>
    <row r="35">
      <c r="U35" s="25">
        <f>$A$5</f>
        <v/>
      </c>
      <c r="V35" s="22">
        <f>IF(B5="","",E5)</f>
        <v/>
      </c>
      <c r="W35" s="22">
        <f>IF(C5="","",E17)</f>
        <v/>
      </c>
      <c r="X35" s="1492">
        <f>IF(D5="",0,E29)</f>
        <v/>
      </c>
      <c r="Y35" s="22">
        <f>IF(E5="","",E41)</f>
        <v/>
      </c>
      <c r="Z35" s="1493">
        <f>IF(F5="","",E53)</f>
        <v/>
      </c>
      <c r="AA35" s="22">
        <f>IF(G5="","",E65)</f>
        <v/>
      </c>
      <c r="AB35" s="22">
        <f>IF(H5="","",E77)</f>
        <v/>
      </c>
      <c r="AC35" s="22">
        <f>IF(X35=0,NA(),第4期!$BE$27)</f>
        <v/>
      </c>
      <c r="AF35" s="1494" t="n"/>
      <c r="AG35" s="45" t="n"/>
    </row>
    <row r="36">
      <c r="U36" s="25">
        <f>$A$6</f>
        <v/>
      </c>
      <c r="V36" s="22">
        <f>IF(B6="","",E6)</f>
        <v/>
      </c>
      <c r="W36" s="22">
        <f>IF(C6="","",E18)</f>
        <v/>
      </c>
      <c r="X36" s="1492">
        <f>IF(D6="",0,E30)</f>
        <v/>
      </c>
      <c r="Y36" s="22">
        <f>IF(E6="","",E42)</f>
        <v/>
      </c>
      <c r="Z36" s="1493">
        <f>IF(F6="","",E54)</f>
        <v/>
      </c>
      <c r="AA36" s="22">
        <f>IF(G6="","",E66)</f>
        <v/>
      </c>
      <c r="AB36" s="22">
        <f>IF(H6="","",E78)</f>
        <v/>
      </c>
      <c r="AC36" s="22">
        <f>IF(X36=0,NA(),第5期!$BE$27)</f>
        <v/>
      </c>
      <c r="AF36" s="1494" t="n"/>
      <c r="AG36" s="45" t="n"/>
    </row>
    <row r="37">
      <c r="A37" s="23" t="inlineStr">
        <is>
          <t>运输变化</t>
        </is>
      </c>
      <c r="B37" s="1173">
        <f>B25</f>
        <v/>
      </c>
      <c r="C37" s="1173">
        <f>C25</f>
        <v/>
      </c>
      <c r="D37" s="1173">
        <f>D25</f>
        <v/>
      </c>
      <c r="E37" s="1173">
        <f>E25</f>
        <v/>
      </c>
      <c r="F37" s="1173">
        <f>F25</f>
        <v/>
      </c>
      <c r="G37" s="1173">
        <f>G25</f>
        <v/>
      </c>
      <c r="H37" s="1173">
        <f>H25</f>
        <v/>
      </c>
      <c r="I37" s="1173">
        <f>I25</f>
        <v/>
      </c>
      <c r="J37" s="1173">
        <f>J25</f>
        <v/>
      </c>
      <c r="K37" s="1173">
        <f>K25</f>
        <v/>
      </c>
      <c r="L37" s="1173">
        <f>L25</f>
        <v/>
      </c>
      <c r="M37" s="1173">
        <f>M25</f>
        <v/>
      </c>
      <c r="N37" s="1173">
        <f>N25</f>
        <v/>
      </c>
      <c r="O37" s="1173">
        <f>O25</f>
        <v/>
      </c>
      <c r="P37" s="1173">
        <f>P25</f>
        <v/>
      </c>
      <c r="Q37" s="1174">
        <f>Q25</f>
        <v/>
      </c>
      <c r="U37" s="25">
        <f>$A$7</f>
        <v/>
      </c>
      <c r="V37" s="22">
        <f>IF(B7="","",E7)</f>
        <v/>
      </c>
      <c r="W37" s="22">
        <f>IF(C7="","",E19)</f>
        <v/>
      </c>
      <c r="X37" s="1492">
        <f>IF(D7="",0,E31)</f>
        <v/>
      </c>
      <c r="Y37" s="22">
        <f>IF(E7="","",E43)</f>
        <v/>
      </c>
      <c r="Z37" s="1493">
        <f>IF(F7="","",E55)</f>
        <v/>
      </c>
      <c r="AA37" s="22">
        <f>IF(G7="","",E67)</f>
        <v/>
      </c>
      <c r="AB37" s="22">
        <f>IF(H7="","",E79)</f>
        <v/>
      </c>
      <c r="AC37" s="22">
        <f>IF(X37=0,NA(),第6期!$BE$27)</f>
        <v/>
      </c>
      <c r="AD37" s="22" t="inlineStr">
        <is>
          <t>预计容量</t>
        </is>
      </c>
      <c r="AF37" s="33" t="n"/>
      <c r="AG37" s="45" t="n"/>
    </row>
    <row r="38">
      <c r="A38" s="25">
        <f>A26</f>
        <v/>
      </c>
      <c r="B38" s="22">
        <f>IF(B2="","",第1期!CK$7)</f>
        <v/>
      </c>
      <c r="C38" s="22">
        <f>IF(C2="","",第1期!CL$7)</f>
        <v/>
      </c>
      <c r="D38" s="22">
        <f>IF(D2="","",第1期!CM$7)</f>
        <v/>
      </c>
      <c r="E38" s="22">
        <f>IF(E2="","",第1期!CN$7)</f>
        <v/>
      </c>
      <c r="F38" s="22">
        <f>IF(F2="","",第1期!CO$7)</f>
        <v/>
      </c>
      <c r="G38" s="22">
        <f>IF(G2="","",第1期!CP$7)</f>
        <v/>
      </c>
      <c r="H38" s="22">
        <f>IF(H2="","",第1期!CQ$7)</f>
        <v/>
      </c>
      <c r="I38" s="22">
        <f>IF(I2="","",第1期!CR$7)</f>
        <v/>
      </c>
      <c r="J38" s="22">
        <f>IF(J2="","",第1期!CS$7)</f>
        <v/>
      </c>
      <c r="K38" s="22">
        <f>IF(K2="","",第1期!CT$7)</f>
        <v/>
      </c>
      <c r="L38" s="22">
        <f>IF(L2="","",第1期!CU$7)</f>
        <v/>
      </c>
      <c r="M38" s="22">
        <f>IF(M2="","",第1期!CV$7)</f>
        <v/>
      </c>
      <c r="N38" s="22">
        <f>IF(N2="","",第1期!CW$7)</f>
        <v/>
      </c>
      <c r="O38" s="22">
        <f>IF(O2="","",第1期!CX$7)</f>
        <v/>
      </c>
      <c r="P38" s="22">
        <f>IF(P2="","",第1期!CY$7)</f>
        <v/>
      </c>
      <c r="Q38" s="33">
        <f>IF(Q2="","",第1期!CZ$7)</f>
        <v/>
      </c>
      <c r="U38" s="25">
        <f>$A$8</f>
        <v/>
      </c>
      <c r="V38" s="22">
        <f>IF(B8="","",E8)</f>
        <v/>
      </c>
      <c r="W38" s="22">
        <f>IF(C8="","",E20)</f>
        <v/>
      </c>
      <c r="X38" s="1492">
        <f>IF(D8="",0,E32)</f>
        <v/>
      </c>
      <c r="Y38" s="22">
        <f>IF(E8="","",E44)</f>
        <v/>
      </c>
      <c r="Z38" s="1493">
        <f>IF(F8="","",E56)</f>
        <v/>
      </c>
      <c r="AA38" s="22">
        <f>IF(G8="","",E68)</f>
        <v/>
      </c>
      <c r="AB38" s="22">
        <f>IF(H8="","",E80)</f>
        <v/>
      </c>
      <c r="AC38" s="22">
        <f>IF(X38=0,NA(),第7期!$BE$27)</f>
        <v/>
      </c>
      <c r="AD38" s="22" t="inlineStr">
        <is>
          <t>预计均价</t>
        </is>
      </c>
      <c r="AF38" s="33" t="n"/>
      <c r="AG38" s="45" t="n"/>
    </row>
    <row r="39">
      <c r="A39" s="25">
        <f>A27</f>
        <v/>
      </c>
      <c r="B39" s="22">
        <f>IF(B3="","",第2期!CK$7)</f>
        <v/>
      </c>
      <c r="C39" s="22">
        <f>IF(C3="","",第2期!CL$7)</f>
        <v/>
      </c>
      <c r="D39" s="22">
        <f>IF(D3="","",第2期!CM$7)</f>
        <v/>
      </c>
      <c r="E39" s="22">
        <f>IF(E3="","",第2期!CN$7)</f>
        <v/>
      </c>
      <c r="F39" s="22">
        <f>IF(F3="","",第2期!CO$7)</f>
        <v/>
      </c>
      <c r="G39" s="22">
        <f>IF(G3="","",第2期!CP$7)</f>
        <v/>
      </c>
      <c r="H39" s="22">
        <f>IF(H3="","",第2期!CQ$7)</f>
        <v/>
      </c>
      <c r="I39" s="22">
        <f>IF(I3="","",第2期!CR$7)</f>
        <v/>
      </c>
      <c r="J39" s="22">
        <f>IF(J3="","",第2期!CS$7)</f>
        <v/>
      </c>
      <c r="K39" s="22">
        <f>IF(K3="","",第2期!CT$7)</f>
        <v/>
      </c>
      <c r="L39" s="22">
        <f>IF(L3="","",第2期!CU$7)</f>
        <v/>
      </c>
      <c r="M39" s="22">
        <f>IF(M3="","",第2期!CV$7)</f>
        <v/>
      </c>
      <c r="N39" s="22">
        <f>IF(N3="","",第2期!CW$7)</f>
        <v/>
      </c>
      <c r="O39" s="22">
        <f>IF(O3="","",第2期!CX$7)</f>
        <v/>
      </c>
      <c r="P39" s="22">
        <f>IF(P3="","",第2期!CY$7)</f>
        <v/>
      </c>
      <c r="Q39" s="33">
        <f>IF(Q3="","",第2期!CZ$7)</f>
        <v/>
      </c>
      <c r="U39" s="25">
        <f>$A$9</f>
        <v/>
      </c>
      <c r="V39" s="22">
        <f>IF(B9="","",E9)</f>
        <v/>
      </c>
      <c r="W39" s="22">
        <f>IF(C9="","",E21)</f>
        <v/>
      </c>
      <c r="X39" s="1492">
        <f>IF(D9="",0,E33)</f>
        <v/>
      </c>
      <c r="Y39" s="22">
        <f>IF(E9="","",E45)</f>
        <v/>
      </c>
      <c r="Z39" s="1493">
        <f>IF(F9="","",E57)</f>
        <v/>
      </c>
      <c r="AA39" s="22">
        <f>IF(G9="","",E69)</f>
        <v/>
      </c>
      <c r="AB39" s="22">
        <f>IF(H9="","",E81)</f>
        <v/>
      </c>
      <c r="AC39" s="22">
        <f>IF(X39=0,NA(),第8期!$BE$27)</f>
        <v/>
      </c>
      <c r="AF39" s="33" t="n"/>
      <c r="AG39" s="45" t="n"/>
    </row>
    <row r="40">
      <c r="A40" s="25">
        <f>A28</f>
        <v/>
      </c>
      <c r="B40" s="22">
        <f>IF(B4="","",第3期!CK$7)</f>
        <v/>
      </c>
      <c r="C40" s="22">
        <f>IF(C4="","",第3期!CL$7)</f>
        <v/>
      </c>
      <c r="D40" s="22">
        <f>IF(D4="","",第3期!CM$7)</f>
        <v/>
      </c>
      <c r="E40" s="22">
        <f>IF(E4="","",第3期!CN$7)</f>
        <v/>
      </c>
      <c r="F40" s="22">
        <f>IF(F4="","",第3期!CO$7)</f>
        <v/>
      </c>
      <c r="G40" s="22">
        <f>IF(G4="","",第3期!CP$7)</f>
        <v/>
      </c>
      <c r="H40" s="22">
        <f>IF(H4="","",第3期!CQ$7)</f>
        <v/>
      </c>
      <c r="I40" s="22">
        <f>IF(I4="","",第3期!CR$7)</f>
        <v/>
      </c>
      <c r="J40" s="22">
        <f>IF(J4="","",第3期!CS$7)</f>
        <v/>
      </c>
      <c r="K40" s="22">
        <f>IF(K4="","",第3期!CT$7)</f>
        <v/>
      </c>
      <c r="L40" s="22">
        <f>IF(L4="","",第3期!CU$7)</f>
        <v/>
      </c>
      <c r="M40" s="22">
        <f>IF(M4="","",第3期!CV$7)</f>
        <v/>
      </c>
      <c r="N40" s="22">
        <f>IF(N4="","",第3期!CW$7)</f>
        <v/>
      </c>
      <c r="O40" s="22">
        <f>IF(O4="","",第3期!CX$7)</f>
        <v/>
      </c>
      <c r="P40" s="22">
        <f>IF(P4="","",第3期!CY$7)</f>
        <v/>
      </c>
      <c r="Q40" s="33">
        <f>IF(Q4="","",第3期!CZ$7)</f>
        <v/>
      </c>
      <c r="U40" s="26">
        <f>$A$10</f>
        <v/>
      </c>
      <c r="V40" s="27">
        <f>IF(B10="","",E10)</f>
        <v/>
      </c>
      <c r="W40" s="27">
        <f>IF(C10="","",E22)</f>
        <v/>
      </c>
      <c r="X40" s="1492">
        <f>IF(D10="",0,E34)</f>
        <v/>
      </c>
      <c r="Y40" s="27">
        <f>IF(E10="","",E46)</f>
        <v/>
      </c>
      <c r="Z40" s="1496">
        <f>IF(F10="","",E58)</f>
        <v/>
      </c>
      <c r="AA40" s="27">
        <f>IF(G10="","",E70)</f>
        <v/>
      </c>
      <c r="AB40" s="27">
        <f>IF(H10="","",E82)</f>
        <v/>
      </c>
      <c r="AC40" s="22">
        <f>IF(X40=0,NA(),#REF!)</f>
        <v/>
      </c>
      <c r="AD40" s="27" t="n"/>
      <c r="AE40" s="27" t="n"/>
      <c r="AF40" s="35" t="n"/>
      <c r="AG40" s="45" t="n"/>
    </row>
    <row r="41">
      <c r="A41" s="25">
        <f>A29</f>
        <v/>
      </c>
      <c r="B41" s="22">
        <f>IF(B5="","",第4期!CK$7)</f>
        <v/>
      </c>
      <c r="C41" s="22">
        <f>IF(C5="","",第4期!CL$7)</f>
        <v/>
      </c>
      <c r="D41" s="22">
        <f>IF(D5="","",第4期!CM$7)</f>
        <v/>
      </c>
      <c r="E41" s="22">
        <f>IF(E5="","",第4期!CN$7)</f>
        <v/>
      </c>
      <c r="F41" s="22">
        <f>IF(F5="","",第4期!CO$7)</f>
        <v/>
      </c>
      <c r="G41" s="22">
        <f>IF(G5="","",第4期!CP$7)</f>
        <v/>
      </c>
      <c r="H41" s="22">
        <f>IF(H5="","",第4期!CQ$7)</f>
        <v/>
      </c>
      <c r="I41" s="22">
        <f>IF(I5="","",第4期!CR$7)</f>
        <v/>
      </c>
      <c r="J41" s="22">
        <f>IF(J5="","",第4期!CS$7)</f>
        <v/>
      </c>
      <c r="K41" s="22">
        <f>IF(K5="","",第4期!CT$7)</f>
        <v/>
      </c>
      <c r="L41" s="22">
        <f>IF(L5="","",第4期!CU$7)</f>
        <v/>
      </c>
      <c r="M41" s="22">
        <f>IF(M5="","",第4期!CV$7)</f>
        <v/>
      </c>
      <c r="N41" s="22">
        <f>IF(N5="","",第4期!CW$7)</f>
        <v/>
      </c>
      <c r="O41" s="22">
        <f>IF(O5="","",第4期!CX$7)</f>
        <v/>
      </c>
      <c r="P41" s="22">
        <f>IF(P5="","",第4期!CY$7)</f>
        <v/>
      </c>
      <c r="Q41" s="33">
        <f>IF(Q5="","",第4期!CZ$7)</f>
        <v/>
      </c>
      <c r="U41" s="23" t="inlineStr">
        <is>
          <t>电视北京</t>
        </is>
      </c>
      <c r="V41" s="1173" t="inlineStr">
        <is>
          <t>价格</t>
        </is>
      </c>
      <c r="W41" s="1173" t="inlineStr">
        <is>
          <t>待销增幅</t>
        </is>
      </c>
      <c r="X41" s="1173" t="inlineStr">
        <is>
          <t>市场容量</t>
        </is>
      </c>
      <c r="Y41" s="1173" t="inlineStr">
        <is>
          <t>运输</t>
        </is>
      </c>
      <c r="Z41" s="1173" t="inlineStr">
        <is>
          <t>机时利润</t>
        </is>
      </c>
      <c r="AA41" s="1173" t="inlineStr">
        <is>
          <t>库存</t>
        </is>
      </c>
      <c r="AB41" s="1173" t="inlineStr">
        <is>
          <t>订单</t>
        </is>
      </c>
      <c r="AC41" s="1173" t="inlineStr">
        <is>
          <t>市场均价</t>
        </is>
      </c>
      <c r="AD41" s="1174" t="inlineStr">
        <is>
          <t>市场均价走势图</t>
        </is>
      </c>
      <c r="AE41" s="1490" t="n"/>
      <c r="AF41" s="1491" t="n"/>
      <c r="AG41" s="45" t="n"/>
    </row>
    <row r="42">
      <c r="A42" s="25">
        <f>A30</f>
        <v/>
      </c>
      <c r="B42" s="22">
        <f>IF(B6="","",第5期!CK$7)</f>
        <v/>
      </c>
      <c r="C42" s="22">
        <f>IF(C6="","",第5期!CL$7)</f>
        <v/>
      </c>
      <c r="D42" s="22">
        <f>IF(D6="","",第5期!CM$7)</f>
        <v/>
      </c>
      <c r="E42" s="22">
        <f>IF(E6="","",第5期!CN$7)</f>
        <v/>
      </c>
      <c r="F42" s="22">
        <f>IF(F6="","",第5期!CO$7)</f>
        <v/>
      </c>
      <c r="G42" s="22">
        <f>IF(G6="","",第5期!CP$7)</f>
        <v/>
      </c>
      <c r="H42" s="22">
        <f>IF(H6="","",第5期!CQ$7)</f>
        <v/>
      </c>
      <c r="I42" s="22">
        <f>IF(I6="","",第5期!CR$7)</f>
        <v/>
      </c>
      <c r="J42" s="22">
        <f>IF(J6="","",第5期!CS$7)</f>
        <v/>
      </c>
      <c r="K42" s="22">
        <f>IF(K6="","",第5期!CT$7)</f>
        <v/>
      </c>
      <c r="L42" s="22">
        <f>IF(L6="","",第5期!CU$7)</f>
        <v/>
      </c>
      <c r="M42" s="22">
        <f>IF(M6="","",第5期!CV$7)</f>
        <v/>
      </c>
      <c r="N42" s="22">
        <f>IF(N6="","",第5期!CW$7)</f>
        <v/>
      </c>
      <c r="O42" s="22">
        <f>IF(O6="","",第5期!CX$7)</f>
        <v/>
      </c>
      <c r="P42" s="22">
        <f>IF(P6="","",第5期!CY$7)</f>
        <v/>
      </c>
      <c r="Q42" s="33">
        <f>IF(Q6="","",第5期!CZ$7)</f>
        <v/>
      </c>
      <c r="U42" s="25">
        <f>$A$2</f>
        <v/>
      </c>
      <c r="V42" s="22">
        <f>IF(B2="","",F2)</f>
        <v/>
      </c>
      <c r="W42" s="22">
        <f>IF(C2="","",F14)</f>
        <v/>
      </c>
      <c r="X42" s="1492">
        <f>IF(D2="",0,F26)</f>
        <v/>
      </c>
      <c r="Y42" s="22">
        <f>IF(E2="","",F38)</f>
        <v/>
      </c>
      <c r="Z42" s="1493">
        <f>IF(F2="","",F50)</f>
        <v/>
      </c>
      <c r="AA42" s="22">
        <f>IF(G2="","",F62)</f>
        <v/>
      </c>
      <c r="AB42" s="22">
        <f>IF(H2="","",F74)</f>
        <v/>
      </c>
      <c r="AC42" s="22">
        <f>IF(X42=0,NA(),第1期!$BF$27)</f>
        <v/>
      </c>
      <c r="AD42" s="1176" t="n"/>
      <c r="AF42" s="1494" t="n"/>
      <c r="AG42" s="45" t="n"/>
    </row>
    <row r="43">
      <c r="A43" s="25">
        <f>A31</f>
        <v/>
      </c>
      <c r="B43" s="22">
        <f>IF(B7="","",第6期!CK$7)</f>
        <v/>
      </c>
      <c r="C43" s="22">
        <f>IF(C7="","",第6期!CL$7)</f>
        <v/>
      </c>
      <c r="D43" s="22">
        <f>IF(D7="","",第6期!CM$7)</f>
        <v/>
      </c>
      <c r="E43" s="22">
        <f>IF(E7="","",第6期!CN$7)</f>
        <v/>
      </c>
      <c r="F43" s="22">
        <f>IF(F7="","",第6期!CO$7)</f>
        <v/>
      </c>
      <c r="G43" s="22">
        <f>IF(G7="","",第6期!CP$7)</f>
        <v/>
      </c>
      <c r="H43" s="22">
        <f>IF(H7="","",第6期!CQ$7)</f>
        <v/>
      </c>
      <c r="I43" s="22">
        <f>IF(I7="","",第6期!CR$7)</f>
        <v/>
      </c>
      <c r="J43" s="22">
        <f>IF(J7="","",第6期!CS$7)</f>
        <v/>
      </c>
      <c r="K43" s="22">
        <f>IF(K7="","",第6期!CT$7)</f>
        <v/>
      </c>
      <c r="L43" s="22">
        <f>IF(L7="","",第6期!CU$7)</f>
        <v/>
      </c>
      <c r="M43" s="22">
        <f>IF(M7="","",第6期!CV$7)</f>
        <v/>
      </c>
      <c r="N43" s="22">
        <f>IF(N7="","",第6期!CW$7)</f>
        <v/>
      </c>
      <c r="O43" s="22">
        <f>IF(O7="","",第6期!CX$7)</f>
        <v/>
      </c>
      <c r="P43" s="22">
        <f>IF(P7="","",第6期!CY$7)</f>
        <v/>
      </c>
      <c r="Q43" s="33">
        <f>IF(Q7="","",第6期!CZ$7)</f>
        <v/>
      </c>
      <c r="U43" s="25">
        <f>$A$3</f>
        <v/>
      </c>
      <c r="V43" s="22">
        <f>IF(B3="","",F3)</f>
        <v/>
      </c>
      <c r="W43" s="22">
        <f>IF(C3="","",F15)</f>
        <v/>
      </c>
      <c r="X43" s="1492">
        <f>IF(D3="",0,F27)</f>
        <v/>
      </c>
      <c r="Y43" s="22">
        <f>IF(E3="","",F39)</f>
        <v/>
      </c>
      <c r="Z43" s="1493">
        <f>IF(F3="","",F51)</f>
        <v/>
      </c>
      <c r="AA43" s="22">
        <f>IF(G3="","",F63)</f>
        <v/>
      </c>
      <c r="AB43" s="22">
        <f>IF(H3="","",F75)</f>
        <v/>
      </c>
      <c r="AC43" s="22">
        <f>IF(X43=0,NA(),第2期!$BF$27)</f>
        <v/>
      </c>
      <c r="AF43" s="1494" t="n"/>
      <c r="AG43" s="45" t="n"/>
    </row>
    <row r="44">
      <c r="A44" s="25">
        <f>A32</f>
        <v/>
      </c>
      <c r="B44" s="22">
        <f>IF(B8="","",第7期!CJ$7)</f>
        <v/>
      </c>
      <c r="C44" s="22">
        <f>IF(C8="","",第7期!CK$7)</f>
        <v/>
      </c>
      <c r="D44" s="22">
        <f>IF(D8="","",第7期!CL$7)</f>
        <v/>
      </c>
      <c r="E44" s="22">
        <f>IF(E8="","",第7期!CM$7)</f>
        <v/>
      </c>
      <c r="F44" s="22">
        <f>IF(F8="","",第7期!CN$7)</f>
        <v/>
      </c>
      <c r="G44" s="22">
        <f>IF(G8="","",第7期!CO$7)</f>
        <v/>
      </c>
      <c r="H44" s="22">
        <f>IF(H8="","",第7期!CP$7)</f>
        <v/>
      </c>
      <c r="I44" s="22">
        <f>IF(I8="","",第7期!CQ$7)</f>
        <v/>
      </c>
      <c r="J44" s="22">
        <f>IF(J8="","",第7期!CR$7)</f>
        <v/>
      </c>
      <c r="K44" s="22">
        <f>IF(K8="","",第7期!CS$7)</f>
        <v/>
      </c>
      <c r="L44" s="22">
        <f>IF(L8="","",第7期!CT$7)</f>
        <v/>
      </c>
      <c r="M44" s="22">
        <f>IF(M8="","",第7期!CU$7)</f>
        <v/>
      </c>
      <c r="N44" s="22">
        <f>IF(N8="","",第7期!CV$7)</f>
        <v/>
      </c>
      <c r="O44" s="22">
        <f>IF(O8="","",第7期!CW$7)</f>
        <v/>
      </c>
      <c r="P44" s="22">
        <f>IF(P8="","",第7期!CX$7)</f>
        <v/>
      </c>
      <c r="Q44" s="33">
        <f>IF(Q8="","",第7期!CY$7)</f>
        <v/>
      </c>
      <c r="U44" s="25">
        <f>$A$4</f>
        <v/>
      </c>
      <c r="V44" s="22">
        <f>IF(B4="","",F4)</f>
        <v/>
      </c>
      <c r="W44" s="22">
        <f>IF(C4="","",F16)</f>
        <v/>
      </c>
      <c r="X44" s="1492">
        <f>IF(D4="",0,F28)</f>
        <v/>
      </c>
      <c r="Y44" s="22">
        <f>IF(E4="","",F40)</f>
        <v/>
      </c>
      <c r="Z44" s="1493">
        <f>IF(F4="","",F52)</f>
        <v/>
      </c>
      <c r="AA44" s="22">
        <f>IF(G4="","",F64)</f>
        <v/>
      </c>
      <c r="AB44" s="22">
        <f>IF(H4="","",F76)</f>
        <v/>
      </c>
      <c r="AC44" s="22">
        <f>IF(X44=0,NA(),第3期!$BF$27)</f>
        <v/>
      </c>
      <c r="AF44" s="1494" t="n"/>
      <c r="AG44" s="45" t="n"/>
    </row>
    <row r="45">
      <c r="A45" s="25">
        <f>A33</f>
        <v/>
      </c>
      <c r="B45" s="22">
        <f>IF(B9="","",第8期!CI$7)</f>
        <v/>
      </c>
      <c r="C45" s="22">
        <f>IF(C9="","",第8期!CJ$7)</f>
        <v/>
      </c>
      <c r="D45" s="22">
        <f>IF(D9="","",第8期!CK$7)</f>
        <v/>
      </c>
      <c r="E45" s="22">
        <f>IF(E9="","",第8期!CL$7)</f>
        <v/>
      </c>
      <c r="F45" s="22">
        <f>IF(F9="","",第8期!CM$7)</f>
        <v/>
      </c>
      <c r="G45" s="22">
        <f>IF(G9="","",第8期!CN$7)</f>
        <v/>
      </c>
      <c r="H45" s="22">
        <f>IF(H9="","",第8期!CO$7)</f>
        <v/>
      </c>
      <c r="I45" s="22">
        <f>IF(I9="","",第8期!CP$7)</f>
        <v/>
      </c>
      <c r="J45" s="22">
        <f>IF(J9="","",第8期!CQ$7)</f>
        <v/>
      </c>
      <c r="K45" s="22">
        <f>IF(K9="","",第8期!CR$7)</f>
        <v/>
      </c>
      <c r="L45" s="22">
        <f>IF(L9="","",第8期!CS$7)</f>
        <v/>
      </c>
      <c r="M45" s="22">
        <f>IF(M9="","",第8期!CT$7)</f>
        <v/>
      </c>
      <c r="N45" s="22">
        <f>IF(N9="","",第8期!CU$7)</f>
        <v/>
      </c>
      <c r="O45" s="22">
        <f>IF(O9="","",第8期!CV$7)</f>
        <v/>
      </c>
      <c r="P45" s="22">
        <f>IF(P9="","",第8期!CW$7)</f>
        <v/>
      </c>
      <c r="Q45" s="33">
        <f>IF(Q9="","",第8期!CX$7)</f>
        <v/>
      </c>
      <c r="U45" s="25">
        <f>$A$5</f>
        <v/>
      </c>
      <c r="V45" s="22">
        <f>IF(B5="","",F5)</f>
        <v/>
      </c>
      <c r="W45" s="22">
        <f>IF(C5="","",F17)</f>
        <v/>
      </c>
      <c r="X45" s="1492">
        <f>IF(D5="",0,F29)</f>
        <v/>
      </c>
      <c r="Y45" s="22">
        <f>IF(E5="","",F41)</f>
        <v/>
      </c>
      <c r="Z45" s="1493">
        <f>IF(F5="","",F53)</f>
        <v/>
      </c>
      <c r="AA45" s="22">
        <f>IF(G5="","",F65)</f>
        <v/>
      </c>
      <c r="AB45" s="22">
        <f>IF(H5="","",F77)</f>
        <v/>
      </c>
      <c r="AC45" s="22">
        <f>IF(X45=0,NA(),第4期!$BF$27)</f>
        <v/>
      </c>
      <c r="AF45" s="1494" t="n"/>
      <c r="AG45" s="45" t="n"/>
    </row>
    <row r="46">
      <c r="A46" s="26">
        <f>A34</f>
        <v/>
      </c>
      <c r="B46" s="27">
        <f>IF(B10="","",#REF!)</f>
        <v/>
      </c>
      <c r="C46" s="27">
        <f>IF(C10="","",#REF!)</f>
        <v/>
      </c>
      <c r="D46" s="27">
        <f>IF(D10="","",#REF!)</f>
        <v/>
      </c>
      <c r="E46" s="27">
        <f>IF(E10="","",#REF!)</f>
        <v/>
      </c>
      <c r="F46" s="27">
        <f>IF(F10="","",#REF!)</f>
        <v/>
      </c>
      <c r="G46" s="27">
        <f>IF(G10="","",#REF!)</f>
        <v/>
      </c>
      <c r="H46" s="27">
        <f>IF(H10="","",#REF!)</f>
        <v/>
      </c>
      <c r="I46" s="27">
        <f>IF(I10="","",#REF!)</f>
        <v/>
      </c>
      <c r="J46" s="27">
        <f>IF(J10="","",#REF!)</f>
        <v/>
      </c>
      <c r="K46" s="27">
        <f>IF(K10="","",#REF!)</f>
        <v/>
      </c>
      <c r="L46" s="27">
        <f>IF(L10="","",#REF!)</f>
        <v/>
      </c>
      <c r="M46" s="27">
        <f>IF(M10="","",#REF!)</f>
        <v/>
      </c>
      <c r="N46" s="27">
        <f>IF(N10="","",#REF!)</f>
        <v/>
      </c>
      <c r="O46" s="27">
        <f>IF(O10="","",#REF!)</f>
        <v/>
      </c>
      <c r="P46" s="27">
        <f>IF(P10="","",#REF!)</f>
        <v/>
      </c>
      <c r="Q46" s="35">
        <f>IF(Q10="","",#REF!)</f>
        <v/>
      </c>
      <c r="U46" s="25">
        <f>$A$6</f>
        <v/>
      </c>
      <c r="V46" s="22">
        <f>IF(B6="","",F6)</f>
        <v/>
      </c>
      <c r="W46" s="22">
        <f>IF(C6="","",F18)</f>
        <v/>
      </c>
      <c r="X46" s="1492">
        <f>IF(D6="",0,F30)</f>
        <v/>
      </c>
      <c r="Y46" s="22">
        <f>IF(E6="","",F42)</f>
        <v/>
      </c>
      <c r="Z46" s="1493">
        <f>IF(F6="","",F54)</f>
        <v/>
      </c>
      <c r="AA46" s="22">
        <f>IF(G6="","",F66)</f>
        <v/>
      </c>
      <c r="AB46" s="22">
        <f>IF(H6="","",F78)</f>
        <v/>
      </c>
      <c r="AC46" s="22">
        <f>IF(X46=0,NA(),第5期!$BF$27)</f>
        <v/>
      </c>
      <c r="AF46" s="1494" t="n"/>
      <c r="AG46" s="45" t="n"/>
    </row>
    <row r="47">
      <c r="U47" s="25">
        <f>$A$7</f>
        <v/>
      </c>
      <c r="V47" s="22">
        <f>IF(B7="","",F7)</f>
        <v/>
      </c>
      <c r="W47" s="22">
        <f>IF(C7="","",F19)</f>
        <v/>
      </c>
      <c r="X47" s="1492">
        <f>IF(D7="",0,F31)</f>
        <v/>
      </c>
      <c r="Y47" s="22">
        <f>IF(E7="","",F43)</f>
        <v/>
      </c>
      <c r="Z47" s="1493">
        <f>IF(F7="","",F55)</f>
        <v/>
      </c>
      <c r="AA47" s="22">
        <f>IF(G7="","",F67)</f>
        <v/>
      </c>
      <c r="AB47" s="22">
        <f>IF(H7="","",F79)</f>
        <v/>
      </c>
      <c r="AC47" s="22">
        <f>IF(X47=0,NA(),第6期!$BF$27)</f>
        <v/>
      </c>
      <c r="AD47" s="22" t="inlineStr">
        <is>
          <t>预计容量</t>
        </is>
      </c>
      <c r="AF47" s="33" t="n"/>
      <c r="AG47" s="45" t="n"/>
    </row>
    <row r="48">
      <c r="U48" s="25">
        <f>$A$8</f>
        <v/>
      </c>
      <c r="V48" s="22">
        <f>IF(B8="","",F8)</f>
        <v/>
      </c>
      <c r="W48" s="22">
        <f>IF(C8="","",F20)</f>
        <v/>
      </c>
      <c r="X48" s="1492">
        <f>IF(D8="",0,F32)</f>
        <v/>
      </c>
      <c r="Y48" s="22">
        <f>IF(E8="","",F44)</f>
        <v/>
      </c>
      <c r="Z48" s="1493">
        <f>IF(F8="","",F56)</f>
        <v/>
      </c>
      <c r="AA48" s="22">
        <f>IF(G8="","",F68)</f>
        <v/>
      </c>
      <c r="AB48" s="22">
        <f>IF(H8="","",F80)</f>
        <v/>
      </c>
      <c r="AC48" s="22">
        <f>IF(X48=0,NA(),第7期!$BF$27)</f>
        <v/>
      </c>
      <c r="AD48" s="22" t="inlineStr">
        <is>
          <t>预计均价</t>
        </is>
      </c>
      <c r="AF48" s="33" t="n"/>
      <c r="AG48" s="45" t="n"/>
    </row>
    <row r="49">
      <c r="A49" s="23" t="inlineStr">
        <is>
          <t>机时利润</t>
        </is>
      </c>
      <c r="B49" s="1173">
        <f>B37</f>
        <v/>
      </c>
      <c r="C49" s="1173">
        <f>C37</f>
        <v/>
      </c>
      <c r="D49" s="1173">
        <f>D37</f>
        <v/>
      </c>
      <c r="E49" s="1173">
        <f>E37</f>
        <v/>
      </c>
      <c r="F49" s="1173">
        <f>F37</f>
        <v/>
      </c>
      <c r="G49" s="1173">
        <f>G37</f>
        <v/>
      </c>
      <c r="H49" s="1173">
        <f>H37</f>
        <v/>
      </c>
      <c r="I49" s="1173">
        <f>I37</f>
        <v/>
      </c>
      <c r="J49" s="1173">
        <f>J37</f>
        <v/>
      </c>
      <c r="K49" s="1173">
        <f>K37</f>
        <v/>
      </c>
      <c r="L49" s="1173">
        <f>L37</f>
        <v/>
      </c>
      <c r="M49" s="1173">
        <f>M37</f>
        <v/>
      </c>
      <c r="N49" s="1173">
        <f>N37</f>
        <v/>
      </c>
      <c r="O49" s="1173">
        <f>O37</f>
        <v/>
      </c>
      <c r="P49" s="1173">
        <f>P37</f>
        <v/>
      </c>
      <c r="Q49" s="1174">
        <f>Q37</f>
        <v/>
      </c>
      <c r="U49" s="25">
        <f>$A$9</f>
        <v/>
      </c>
      <c r="V49" s="22">
        <f>IF(B9="","",F9)</f>
        <v/>
      </c>
      <c r="W49" s="22">
        <f>IF(C9="","",F21)</f>
        <v/>
      </c>
      <c r="X49" s="1492">
        <f>IF(D9="",0,F33)</f>
        <v/>
      </c>
      <c r="Y49" s="22">
        <f>IF(E9="","",F45)</f>
        <v/>
      </c>
      <c r="Z49" s="1493">
        <f>IF(F9="","",F57)</f>
        <v/>
      </c>
      <c r="AA49" s="22">
        <f>IF(G9="","",F69)</f>
        <v/>
      </c>
      <c r="AB49" s="22">
        <f>IF(H9="","",F81)</f>
        <v/>
      </c>
      <c r="AC49" s="22">
        <f>IF(X49=0,NA(),第8期!$BF$27)</f>
        <v/>
      </c>
      <c r="AF49" s="33" t="n"/>
      <c r="AG49" s="45" t="n"/>
    </row>
    <row r="50">
      <c r="A50" s="25">
        <f>A38</f>
        <v/>
      </c>
      <c r="B50" s="1501">
        <f>IF(B2="","",第1期!CK$12)</f>
        <v/>
      </c>
      <c r="C50" s="1501">
        <f>IF(C2="","",第1期!CL$12)</f>
        <v/>
      </c>
      <c r="D50" s="1501">
        <f>IF(D2="","",第1期!CM$12)</f>
        <v/>
      </c>
      <c r="E50" s="1501">
        <f>IF(E2="","",第1期!CN$12)</f>
        <v/>
      </c>
      <c r="F50" s="1501">
        <f>IF(F2="","",第1期!CO$12)</f>
        <v/>
      </c>
      <c r="G50" s="1501">
        <f>IF(G2="","",第1期!CP$12)</f>
        <v/>
      </c>
      <c r="H50" s="1501">
        <f>IF(H2="","",第1期!CQ$12)</f>
        <v/>
      </c>
      <c r="I50" s="1501">
        <f>IF(I2="","",第1期!CR$12)</f>
        <v/>
      </c>
      <c r="J50" s="1501">
        <f>IF(J2="","",第1期!CS$12)</f>
        <v/>
      </c>
      <c r="K50" s="1501">
        <f>IF(K2="","",第1期!CT$12)</f>
        <v/>
      </c>
      <c r="L50" s="1501">
        <f>IF(L2="","",第1期!CU$12)</f>
        <v/>
      </c>
      <c r="M50" s="1501">
        <f>IF(M2="","",第1期!CV$12)</f>
        <v/>
      </c>
      <c r="N50" s="1501">
        <f>IF(N2="","",第1期!CW$12)</f>
        <v/>
      </c>
      <c r="O50" s="1501">
        <f>IF(O2="","",第1期!CX$12)</f>
        <v/>
      </c>
      <c r="P50" s="1501">
        <f>IF(P2="","",第1期!CY$12)</f>
        <v/>
      </c>
      <c r="Q50" s="1502">
        <f>IF(Q2="","",第1期!CZ$12)</f>
        <v/>
      </c>
      <c r="U50" s="26">
        <f>$A$10</f>
        <v/>
      </c>
      <c r="V50" s="27">
        <f>IF(B10="","",F10)</f>
        <v/>
      </c>
      <c r="W50" s="27">
        <f>IF(C10="","",F22)</f>
        <v/>
      </c>
      <c r="X50" s="1492">
        <f>IF(D10="",0,F34)</f>
        <v/>
      </c>
      <c r="Y50" s="27">
        <f>IF(E10="","",F46)</f>
        <v/>
      </c>
      <c r="Z50" s="1496">
        <f>IF(F10="","",F58)</f>
        <v/>
      </c>
      <c r="AA50" s="27">
        <f>IF(G10="","",F70)</f>
        <v/>
      </c>
      <c r="AB50" s="27">
        <f>IF(H10="","",F82)</f>
        <v/>
      </c>
      <c r="AC50" s="22">
        <f>IF(X50=0,NA(),#REF!)</f>
        <v/>
      </c>
      <c r="AD50" s="27" t="n"/>
      <c r="AE50" s="27" t="n"/>
      <c r="AF50" s="35" t="n"/>
      <c r="AG50" s="45" t="n"/>
    </row>
    <row r="51">
      <c r="A51" s="25">
        <f>A39</f>
        <v/>
      </c>
      <c r="B51" s="1501">
        <f>IF(B3="","",第2期!CK$12)</f>
        <v/>
      </c>
      <c r="C51" s="1501">
        <f>IF(C3="","",第2期!CL$12)</f>
        <v/>
      </c>
      <c r="D51" s="1501">
        <f>IF(D3="","",第2期!CM$12)</f>
        <v/>
      </c>
      <c r="E51" s="1501">
        <f>IF(E3="","",第2期!CN$12)</f>
        <v/>
      </c>
      <c r="F51" s="1501">
        <f>IF(F3="","",第2期!CO$12)</f>
        <v/>
      </c>
      <c r="G51" s="1501">
        <f>IF(G3="","",第2期!CP$12)</f>
        <v/>
      </c>
      <c r="H51" s="1501">
        <f>IF(H3="","",第2期!CQ$12)</f>
        <v/>
      </c>
      <c r="I51" s="1501">
        <f>IF(I3="","",第2期!CR$12)</f>
        <v/>
      </c>
      <c r="J51" s="1501">
        <f>IF(J3="","",第2期!CS$12)</f>
        <v/>
      </c>
      <c r="K51" s="1501">
        <f>IF(K3="","",第2期!CT$12)</f>
        <v/>
      </c>
      <c r="L51" s="1501">
        <f>IF(L3="","",第2期!CU$12)</f>
        <v/>
      </c>
      <c r="M51" s="1501">
        <f>IF(M3="","",第2期!CV$12)</f>
        <v/>
      </c>
      <c r="N51" s="1501">
        <f>IF(N3="","",第2期!CW$12)</f>
        <v/>
      </c>
      <c r="O51" s="1501">
        <f>IF(O3="","",第2期!CX$12)</f>
        <v/>
      </c>
      <c r="P51" s="1501">
        <f>IF(P3="","",第2期!CY$12)</f>
        <v/>
      </c>
      <c r="Q51" s="1502">
        <f>IF(Q3="","",第2期!CZ$12)</f>
        <v/>
      </c>
      <c r="U51" s="23" t="inlineStr">
        <is>
          <t>电视上海</t>
        </is>
      </c>
      <c r="V51" s="1173" t="inlineStr">
        <is>
          <t>价格</t>
        </is>
      </c>
      <c r="W51" s="1173" t="inlineStr">
        <is>
          <t>待销增幅</t>
        </is>
      </c>
      <c r="X51" s="1173" t="inlineStr">
        <is>
          <t>市场容量</t>
        </is>
      </c>
      <c r="Y51" s="1173" t="inlineStr">
        <is>
          <t>运输</t>
        </is>
      </c>
      <c r="Z51" s="1173" t="inlineStr">
        <is>
          <t>机时利润</t>
        </is>
      </c>
      <c r="AA51" s="1173" t="inlineStr">
        <is>
          <t>库存</t>
        </is>
      </c>
      <c r="AB51" s="1173" t="inlineStr">
        <is>
          <t>订单</t>
        </is>
      </c>
      <c r="AC51" s="1173" t="inlineStr">
        <is>
          <t>市场均价</t>
        </is>
      </c>
      <c r="AD51" s="1174" t="inlineStr">
        <is>
          <t>市场均价走势图</t>
        </is>
      </c>
      <c r="AE51" s="1490" t="n"/>
      <c r="AF51" s="1491" t="n"/>
      <c r="AG51" s="45" t="n"/>
    </row>
    <row r="52">
      <c r="A52" s="25">
        <f>A40</f>
        <v/>
      </c>
      <c r="B52" s="1501">
        <f>IF(B4="","",第3期!CK$12)</f>
        <v/>
      </c>
      <c r="C52" s="1501">
        <f>IF(C4="","",第3期!CL$12)</f>
        <v/>
      </c>
      <c r="D52" s="1501">
        <f>IF(D4="","",第3期!CM$12)</f>
        <v/>
      </c>
      <c r="E52" s="1501">
        <f>IF(E4="","",第3期!CN$12)</f>
        <v/>
      </c>
      <c r="F52" s="1501">
        <f>IF(F4="","",第3期!CO$12)</f>
        <v/>
      </c>
      <c r="G52" s="1501">
        <f>IF(G4="","",第3期!CP$12)</f>
        <v/>
      </c>
      <c r="H52" s="1501">
        <f>IF(H4="","",第3期!CQ$12)</f>
        <v/>
      </c>
      <c r="I52" s="1501">
        <f>IF(I4="","",第3期!CR$12)</f>
        <v/>
      </c>
      <c r="J52" s="1501">
        <f>IF(J4="","",第3期!CS$12)</f>
        <v/>
      </c>
      <c r="K52" s="1501">
        <f>IF(K4="","",第3期!CT$12)</f>
        <v/>
      </c>
      <c r="L52" s="1501">
        <f>IF(L4="","",第3期!CU$12)</f>
        <v/>
      </c>
      <c r="M52" s="1501">
        <f>IF(M4="","",第3期!CV$12)</f>
        <v/>
      </c>
      <c r="N52" s="1501">
        <f>IF(N4="","",第3期!CW$12)</f>
        <v/>
      </c>
      <c r="O52" s="1501">
        <f>IF(O4="","",第3期!CX$12)</f>
        <v/>
      </c>
      <c r="P52" s="1501">
        <f>IF(P4="","",第3期!CY$12)</f>
        <v/>
      </c>
      <c r="Q52" s="1502">
        <f>IF(Q4="","",第3期!CZ$12)</f>
        <v/>
      </c>
      <c r="U52" s="25">
        <f>$A$2</f>
        <v/>
      </c>
      <c r="V52" s="22">
        <f>IF(B2="","",G2)</f>
        <v/>
      </c>
      <c r="W52" s="22">
        <f>IF(C2="","",G14)</f>
        <v/>
      </c>
      <c r="X52" s="1492">
        <f>IF(D2="",0,G26)</f>
        <v/>
      </c>
      <c r="Y52" s="22">
        <f>IF(E2="","",G38)</f>
        <v/>
      </c>
      <c r="Z52" s="1493">
        <f>IF(F2="","",G50)</f>
        <v/>
      </c>
      <c r="AA52" s="22">
        <f>IF(G2="","",G62)</f>
        <v/>
      </c>
      <c r="AB52" s="22">
        <f>IF(H2="","",G74)</f>
        <v/>
      </c>
      <c r="AC52" s="22">
        <f>IF(X52=0,NA(),第1期!$BG$27)</f>
        <v/>
      </c>
      <c r="AD52" s="1176" t="n"/>
      <c r="AF52" s="1494" t="n"/>
      <c r="AG52" s="45" t="n"/>
    </row>
    <row r="53">
      <c r="A53" s="25">
        <f>A41</f>
        <v/>
      </c>
      <c r="B53" s="1501">
        <f>IF(B5="","",第4期!CK$12)</f>
        <v/>
      </c>
      <c r="C53" s="1501">
        <f>IF(C5="","",第4期!CL$12)</f>
        <v/>
      </c>
      <c r="D53" s="1501">
        <f>IF(D5="","",第4期!CM$12)</f>
        <v/>
      </c>
      <c r="E53" s="1501">
        <f>IF(E5="","",第4期!CN$12)</f>
        <v/>
      </c>
      <c r="F53" s="1501">
        <f>IF(F5="","",第4期!CO$12)</f>
        <v/>
      </c>
      <c r="G53" s="1501">
        <f>IF(G5="","",第4期!CP$12)</f>
        <v/>
      </c>
      <c r="H53" s="1501">
        <f>IF(H5="","",第4期!CQ$12)</f>
        <v/>
      </c>
      <c r="I53" s="1501">
        <f>IF(I5="","",第4期!CR$12)</f>
        <v/>
      </c>
      <c r="J53" s="1501">
        <f>IF(J5="","",第4期!CS$12)</f>
        <v/>
      </c>
      <c r="K53" s="1501">
        <f>IF(K5="","",第4期!CT$12)</f>
        <v/>
      </c>
      <c r="L53" s="1501">
        <f>IF(L5="","",第4期!CU$12)</f>
        <v/>
      </c>
      <c r="M53" s="1501">
        <f>IF(M5="","",第4期!CV$12)</f>
        <v/>
      </c>
      <c r="N53" s="1501">
        <f>IF(N5="","",第4期!CW$12)</f>
        <v/>
      </c>
      <c r="O53" s="1501">
        <f>IF(O5="","",第4期!CX$12)</f>
        <v/>
      </c>
      <c r="P53" s="1501">
        <f>IF(P5="","",第4期!CY$12)</f>
        <v/>
      </c>
      <c r="Q53" s="1502">
        <f>IF(Q5="","",第4期!CZ$12)</f>
        <v/>
      </c>
      <c r="U53" s="25">
        <f>$A$3</f>
        <v/>
      </c>
      <c r="V53" s="22">
        <f>IF(B3="","",G3)</f>
        <v/>
      </c>
      <c r="W53" s="22">
        <f>IF(C3="","",G15)</f>
        <v/>
      </c>
      <c r="X53" s="1492">
        <f>IF(D3="",0,G27)</f>
        <v/>
      </c>
      <c r="Y53" s="22">
        <f>IF(E3="","",G39)</f>
        <v/>
      </c>
      <c r="Z53" s="1493">
        <f>IF(F3="","",G51)</f>
        <v/>
      </c>
      <c r="AA53" s="22">
        <f>IF(G3="","",G63)</f>
        <v/>
      </c>
      <c r="AB53" s="22">
        <f>IF(H3="","",G75)</f>
        <v/>
      </c>
      <c r="AC53" s="22">
        <f>IF(X53=0,NA(),第2期!$BG$27)</f>
        <v/>
      </c>
      <c r="AF53" s="1494" t="n"/>
      <c r="AG53" s="45" t="n"/>
    </row>
    <row r="54">
      <c r="A54" s="25">
        <f>A42</f>
        <v/>
      </c>
      <c r="B54" s="1501">
        <f>IF(B6="","",第5期!CK$12)</f>
        <v/>
      </c>
      <c r="C54" s="1501">
        <f>IF(C6="","",第5期!CL$12)</f>
        <v/>
      </c>
      <c r="D54" s="1501">
        <f>IF(D6="","",第5期!CM$12)</f>
        <v/>
      </c>
      <c r="E54" s="1501">
        <f>IF(E6="","",第5期!CN$12)</f>
        <v/>
      </c>
      <c r="F54" s="1501">
        <f>IF(F6="","",第5期!CO$12)</f>
        <v/>
      </c>
      <c r="G54" s="1501">
        <f>IF(G6="","",第5期!CP$12)</f>
        <v/>
      </c>
      <c r="H54" s="1501">
        <f>IF(H6="","",第5期!CQ$12)</f>
        <v/>
      </c>
      <c r="I54" s="1501">
        <f>IF(I6="","",第5期!CR$12)</f>
        <v/>
      </c>
      <c r="J54" s="1501">
        <f>IF(J6="","",第5期!CS$12)</f>
        <v/>
      </c>
      <c r="K54" s="1501">
        <f>IF(K6="","",第5期!CT$12)</f>
        <v/>
      </c>
      <c r="L54" s="1501">
        <f>IF(L6="","",第5期!CU$12)</f>
        <v/>
      </c>
      <c r="M54" s="1501">
        <f>IF(M6="","",第5期!CV$12)</f>
        <v/>
      </c>
      <c r="N54" s="1501">
        <f>IF(N6="","",第5期!CW$12)</f>
        <v/>
      </c>
      <c r="O54" s="1501">
        <f>IF(O6="","",第5期!CX$12)</f>
        <v/>
      </c>
      <c r="P54" s="1501">
        <f>IF(P6="","",第5期!CY$12)</f>
        <v/>
      </c>
      <c r="Q54" s="1502">
        <f>IF(Q6="","",第5期!CZ$12)</f>
        <v/>
      </c>
      <c r="U54" s="25">
        <f>$A$4</f>
        <v/>
      </c>
      <c r="V54" s="22">
        <f>IF(B4="","",G4)</f>
        <v/>
      </c>
      <c r="W54" s="22">
        <f>IF(C4="","",G16)</f>
        <v/>
      </c>
      <c r="X54" s="1492">
        <f>IF(D4="",0,G28)</f>
        <v/>
      </c>
      <c r="Y54" s="22">
        <f>IF(E4="","",G40)</f>
        <v/>
      </c>
      <c r="Z54" s="1493">
        <f>IF(F4="","",G52)</f>
        <v/>
      </c>
      <c r="AA54" s="22">
        <f>IF(G4="","",G64)</f>
        <v/>
      </c>
      <c r="AB54" s="22">
        <f>IF(H4="","",G76)</f>
        <v/>
      </c>
      <c r="AC54" s="22">
        <f>IF(X54=0,NA(),第3期!$BG$27)</f>
        <v/>
      </c>
      <c r="AF54" s="1494" t="n"/>
      <c r="AG54" s="45" t="n"/>
    </row>
    <row r="55">
      <c r="A55" s="25">
        <f>A43</f>
        <v/>
      </c>
      <c r="B55" s="1501">
        <f>IF(B7="","",第6期!CK$12)</f>
        <v/>
      </c>
      <c r="C55" s="1501">
        <f>IF(C7="","",第6期!CL$12)</f>
        <v/>
      </c>
      <c r="D55" s="1501">
        <f>IF(D7="","",第6期!CM$12)</f>
        <v/>
      </c>
      <c r="E55" s="1501">
        <f>IF(E7="","",第6期!CN$12)</f>
        <v/>
      </c>
      <c r="F55" s="1501">
        <f>IF(F7="","",第6期!CO$12)</f>
        <v/>
      </c>
      <c r="G55" s="1501">
        <f>IF(G7="","",第6期!CP$12)</f>
        <v/>
      </c>
      <c r="H55" s="1501">
        <f>IF(H7="","",第6期!CQ$12)</f>
        <v/>
      </c>
      <c r="I55" s="1501">
        <f>IF(I7="","",第6期!CR$12)</f>
        <v/>
      </c>
      <c r="J55" s="1501">
        <f>IF(J7="","",第6期!CS$12)</f>
        <v/>
      </c>
      <c r="K55" s="1501">
        <f>IF(K7="","",第6期!CT$12)</f>
        <v/>
      </c>
      <c r="L55" s="1501">
        <f>IF(L7="","",第6期!CU$12)</f>
        <v/>
      </c>
      <c r="M55" s="1501">
        <f>IF(M7="","",第6期!CV$12)</f>
        <v/>
      </c>
      <c r="N55" s="1501">
        <f>IF(N7="","",第6期!CW$12)</f>
        <v/>
      </c>
      <c r="O55" s="1501">
        <f>IF(O7="","",第6期!CX$12)</f>
        <v/>
      </c>
      <c r="P55" s="1501">
        <f>IF(P7="","",第6期!CY$12)</f>
        <v/>
      </c>
      <c r="Q55" s="1502">
        <f>IF(Q7="","",第6期!CZ$12)</f>
        <v/>
      </c>
      <c r="U55" s="25">
        <f>$A$5</f>
        <v/>
      </c>
      <c r="V55" s="22">
        <f>IF(B5="","",G5)</f>
        <v/>
      </c>
      <c r="W55" s="22">
        <f>IF(C5="","",G17)</f>
        <v/>
      </c>
      <c r="X55" s="1492">
        <f>IF(D5="",0,G29)</f>
        <v/>
      </c>
      <c r="Y55" s="22">
        <f>IF(E5="","",G41)</f>
        <v/>
      </c>
      <c r="Z55" s="1493">
        <f>IF(F5="","",G53)</f>
        <v/>
      </c>
      <c r="AA55" s="22">
        <f>IF(G5="","",G65)</f>
        <v/>
      </c>
      <c r="AB55" s="22">
        <f>IF(H5="","",G77)</f>
        <v/>
      </c>
      <c r="AC55" s="22">
        <f>IF(X55=0,NA(),第4期!$BG$27)</f>
        <v/>
      </c>
      <c r="AF55" s="1494" t="n"/>
      <c r="AG55" s="45" t="n"/>
    </row>
    <row r="56">
      <c r="A56" s="25">
        <f>A44</f>
        <v/>
      </c>
      <c r="B56" s="1501">
        <f>IF(B8="","",第7期!CJ$12)</f>
        <v/>
      </c>
      <c r="C56" s="1501">
        <f>IF(C8="","",第7期!CK$12)</f>
        <v/>
      </c>
      <c r="D56" s="1501">
        <f>IF(D8="","",第7期!CL$12)</f>
        <v/>
      </c>
      <c r="E56" s="1501">
        <f>IF(E8="","",第7期!CM$12)</f>
        <v/>
      </c>
      <c r="F56" s="1501">
        <f>IF(F8="","",第7期!CN$12)</f>
        <v/>
      </c>
      <c r="G56" s="1501">
        <f>IF(G8="","",第7期!CO$12)</f>
        <v/>
      </c>
      <c r="H56" s="1501">
        <f>IF(H8="","",第7期!CP$12)</f>
        <v/>
      </c>
      <c r="I56" s="1501">
        <f>IF(I8="","",第7期!CQ$12)</f>
        <v/>
      </c>
      <c r="J56" s="1501">
        <f>IF(J8="","",第7期!CR$12)</f>
        <v/>
      </c>
      <c r="K56" s="1501">
        <f>IF(K8="","",第7期!CS$12)</f>
        <v/>
      </c>
      <c r="L56" s="1501">
        <f>IF(L8="","",第7期!CT$12)</f>
        <v/>
      </c>
      <c r="M56" s="1501">
        <f>IF(M8="","",第7期!CU$12)</f>
        <v/>
      </c>
      <c r="N56" s="1501">
        <f>IF(N8="","",第7期!CV$12)</f>
        <v/>
      </c>
      <c r="O56" s="1501">
        <f>IF(O8="","",第7期!CW$12)</f>
        <v/>
      </c>
      <c r="P56" s="1501">
        <f>IF(P8="","",第7期!CX$12)</f>
        <v/>
      </c>
      <c r="Q56" s="1502">
        <f>IF(Q8="","",第7期!CY$12)</f>
        <v/>
      </c>
      <c r="U56" s="25">
        <f>$A$6</f>
        <v/>
      </c>
      <c r="V56" s="22">
        <f>IF(B6="","",G6)</f>
        <v/>
      </c>
      <c r="W56" s="22">
        <f>IF(C6="","",G18)</f>
        <v/>
      </c>
      <c r="X56" s="1492">
        <f>IF(D6="",0,G30)</f>
        <v/>
      </c>
      <c r="Y56" s="22">
        <f>IF(E6="","",G42)</f>
        <v/>
      </c>
      <c r="Z56" s="1493">
        <f>IF(F6="","",G54)</f>
        <v/>
      </c>
      <c r="AA56" s="22">
        <f>IF(G6="","",G66)</f>
        <v/>
      </c>
      <c r="AB56" s="22">
        <f>IF(H6="","",G78)</f>
        <v/>
      </c>
      <c r="AC56" s="22">
        <f>IF(X56=0,NA(),第5期!$BG$27)</f>
        <v/>
      </c>
      <c r="AF56" s="1494" t="n"/>
      <c r="AG56" s="45" t="n"/>
    </row>
    <row r="57">
      <c r="A57" s="25">
        <f>A45</f>
        <v/>
      </c>
      <c r="B57" s="1501">
        <f>IF(B9="","",第8期!CI$12)</f>
        <v/>
      </c>
      <c r="C57" s="1501">
        <f>IF(C9="","",第8期!CJ$12)</f>
        <v/>
      </c>
      <c r="D57" s="1501">
        <f>IF(D9="","",第8期!CK$12)</f>
        <v/>
      </c>
      <c r="E57" s="1501">
        <f>IF(E9="","",第8期!CL$12)</f>
        <v/>
      </c>
      <c r="F57" s="1501">
        <f>IF(F9="","",第8期!CM$12)</f>
        <v/>
      </c>
      <c r="G57" s="1501">
        <f>IF(G9="","",第8期!CN$12)</f>
        <v/>
      </c>
      <c r="H57" s="1501">
        <f>IF(H9="","",第8期!CO$12)</f>
        <v/>
      </c>
      <c r="I57" s="1501">
        <f>IF(I9="","",第8期!CP$12)</f>
        <v/>
      </c>
      <c r="J57" s="1501">
        <f>IF(J9="","",第8期!CQ$12)</f>
        <v/>
      </c>
      <c r="K57" s="1501">
        <f>IF(K9="","",第8期!CR$12)</f>
        <v/>
      </c>
      <c r="L57" s="1501">
        <f>IF(L9="","",第8期!CS$12)</f>
        <v/>
      </c>
      <c r="M57" s="1501">
        <f>IF(M9="","",第8期!CT$12)</f>
        <v/>
      </c>
      <c r="N57" s="1501">
        <f>IF(N9="","",第8期!CU$12)</f>
        <v/>
      </c>
      <c r="O57" s="1501">
        <f>IF(O9="","",第8期!CV$12)</f>
        <v/>
      </c>
      <c r="P57" s="1501">
        <f>IF(P9="","",第8期!CW$12)</f>
        <v/>
      </c>
      <c r="Q57" s="1502">
        <f>IF(Q9="","",第8期!CX$12)</f>
        <v/>
      </c>
      <c r="U57" s="25">
        <f>$A$7</f>
        <v/>
      </c>
      <c r="V57" s="22">
        <f>IF(B7="","",G7)</f>
        <v/>
      </c>
      <c r="W57" s="22">
        <f>IF(C7="","",G19)</f>
        <v/>
      </c>
      <c r="X57" s="1492">
        <f>IF(D7="",0,G31)</f>
        <v/>
      </c>
      <c r="Y57" s="22">
        <f>IF(E7="","",G43)</f>
        <v/>
      </c>
      <c r="Z57" s="1493">
        <f>IF(F7="","",G55)</f>
        <v/>
      </c>
      <c r="AA57" s="22">
        <f>IF(G7="","",G67)</f>
        <v/>
      </c>
      <c r="AB57" s="22">
        <f>IF(H7="","",G79)</f>
        <v/>
      </c>
      <c r="AC57" s="22">
        <f>IF(X57=0,NA(),第6期!$BG$27)</f>
        <v/>
      </c>
      <c r="AD57" s="22" t="inlineStr">
        <is>
          <t>预计容量</t>
        </is>
      </c>
      <c r="AF57" s="33" t="n"/>
      <c r="AG57" s="45" t="n"/>
    </row>
    <row r="58">
      <c r="A58" s="26">
        <f>A46</f>
        <v/>
      </c>
      <c r="B58" s="1503">
        <f>IF(B10="","",#REF!)</f>
        <v/>
      </c>
      <c r="C58" s="1503">
        <f>IF(C10="","",#REF!)</f>
        <v/>
      </c>
      <c r="D58" s="1503">
        <f>IF(D10="","",#REF!)</f>
        <v/>
      </c>
      <c r="E58" s="1503">
        <f>IF(E10="","",#REF!)</f>
        <v/>
      </c>
      <c r="F58" s="1503">
        <f>IF(F10="","",#REF!)</f>
        <v/>
      </c>
      <c r="G58" s="1503">
        <f>IF(G10="","",#REF!)</f>
        <v/>
      </c>
      <c r="H58" s="1503">
        <f>IF(H10="","",#REF!)</f>
        <v/>
      </c>
      <c r="I58" s="1503">
        <f>IF(I10="","",#REF!)</f>
        <v/>
      </c>
      <c r="J58" s="1503">
        <f>IF(J10="","",#REF!)</f>
        <v/>
      </c>
      <c r="K58" s="1503">
        <f>IF(K10="","",#REF!)</f>
        <v/>
      </c>
      <c r="L58" s="1503">
        <f>IF(L10="","",#REF!)</f>
        <v/>
      </c>
      <c r="M58" s="1503">
        <f>IF(M10="","",#REF!)</f>
        <v/>
      </c>
      <c r="N58" s="1503">
        <f>IF(N10="","",#REF!)</f>
        <v/>
      </c>
      <c r="O58" s="1503">
        <f>IF(O10="","",#REF!)</f>
        <v/>
      </c>
      <c r="P58" s="1503">
        <f>IF(P10="","",#REF!)</f>
        <v/>
      </c>
      <c r="Q58" s="1504">
        <f>IF(Q10="","",#REF!)</f>
        <v/>
      </c>
      <c r="U58" s="25">
        <f>$A$8</f>
        <v/>
      </c>
      <c r="V58" s="22">
        <f>IF(B8="","",G8)</f>
        <v/>
      </c>
      <c r="W58" s="22">
        <f>IF(C8="","",G20)</f>
        <v/>
      </c>
      <c r="X58" s="1492">
        <f>IF(D8="",0,G32)</f>
        <v/>
      </c>
      <c r="Y58" s="22">
        <f>IF(E8="","",G44)</f>
        <v/>
      </c>
      <c r="Z58" s="1493">
        <f>IF(F8="","",G56)</f>
        <v/>
      </c>
      <c r="AA58" s="22">
        <f>IF(G8="","",G68)</f>
        <v/>
      </c>
      <c r="AB58" s="22">
        <f>IF(H8="","",G80)</f>
        <v/>
      </c>
      <c r="AC58" s="22">
        <f>IF(X58=0,NA(),第7期!$BG$27)</f>
        <v/>
      </c>
      <c r="AD58" s="22" t="inlineStr">
        <is>
          <t>预计均价</t>
        </is>
      </c>
      <c r="AF58" s="33" t="n"/>
      <c r="AG58" s="45" t="n"/>
    </row>
    <row r="59">
      <c r="U59" s="25">
        <f>$A$9</f>
        <v/>
      </c>
      <c r="V59" s="22">
        <f>IF(B9="","",G9)</f>
        <v/>
      </c>
      <c r="W59" s="22">
        <f>IF(C9="","",G21)</f>
        <v/>
      </c>
      <c r="X59" s="1492">
        <f>IF(D9="",0,G33)</f>
        <v/>
      </c>
      <c r="Y59" s="22">
        <f>IF(E9="","",G45)</f>
        <v/>
      </c>
      <c r="Z59" s="1493">
        <f>IF(F9="","",G57)</f>
        <v/>
      </c>
      <c r="AA59" s="22">
        <f>IF(G9="","",G69)</f>
        <v/>
      </c>
      <c r="AB59" s="22">
        <f>IF(H9="","",G81)</f>
        <v/>
      </c>
      <c r="AC59" s="22">
        <f>IF(X59=0,NA(),第8期!$BG$27)</f>
        <v/>
      </c>
      <c r="AF59" s="33" t="n"/>
      <c r="AG59" s="45" t="n"/>
    </row>
    <row r="60">
      <c r="U60" s="26">
        <f>$A$10</f>
        <v/>
      </c>
      <c r="V60" s="27">
        <f>IF(B10="","",G10)</f>
        <v/>
      </c>
      <c r="W60" s="27">
        <f>IF(C10="","",G22)</f>
        <v/>
      </c>
      <c r="X60" s="1492">
        <f>IF(D10="",0,G34)</f>
        <v/>
      </c>
      <c r="Y60" s="27">
        <f>IF(E10="","",G46)</f>
        <v/>
      </c>
      <c r="Z60" s="1496">
        <f>IF(F10="","",G58)</f>
        <v/>
      </c>
      <c r="AA60" s="27">
        <f>IF(G10="","",G70)</f>
        <v/>
      </c>
      <c r="AB60" s="27">
        <f>IF(H10="","",G82)</f>
        <v/>
      </c>
      <c r="AC60" s="22">
        <f>IF(X60=0,NA(),#REF!)</f>
        <v/>
      </c>
      <c r="AD60" s="27" t="n"/>
      <c r="AE60" s="27" t="n"/>
      <c r="AF60" s="35" t="n"/>
      <c r="AG60" s="45" t="n"/>
    </row>
    <row r="61">
      <c r="A61" s="23" t="inlineStr">
        <is>
          <t>库存</t>
        </is>
      </c>
      <c r="B61" s="1173">
        <f>B49</f>
        <v/>
      </c>
      <c r="C61" s="1173">
        <f>C49</f>
        <v/>
      </c>
      <c r="D61" s="1173">
        <f>D49</f>
        <v/>
      </c>
      <c r="E61" s="1173">
        <f>E49</f>
        <v/>
      </c>
      <c r="F61" s="1173">
        <f>F49</f>
        <v/>
      </c>
      <c r="G61" s="1173">
        <f>G49</f>
        <v/>
      </c>
      <c r="H61" s="1173">
        <f>H49</f>
        <v/>
      </c>
      <c r="I61" s="1173">
        <f>I49</f>
        <v/>
      </c>
      <c r="J61" s="1173">
        <f>J49</f>
        <v/>
      </c>
      <c r="K61" s="1173">
        <f>K49</f>
        <v/>
      </c>
      <c r="L61" s="1173">
        <f>L49</f>
        <v/>
      </c>
      <c r="M61" s="1173">
        <f>M49</f>
        <v/>
      </c>
      <c r="N61" s="1173">
        <f>N49</f>
        <v/>
      </c>
      <c r="O61" s="1173">
        <f>O49</f>
        <v/>
      </c>
      <c r="P61" s="1173">
        <f>P49</f>
        <v/>
      </c>
      <c r="Q61" s="1174">
        <f>Q49</f>
        <v/>
      </c>
      <c r="U61" s="23" t="inlineStr">
        <is>
          <t>电视纽约</t>
        </is>
      </c>
      <c r="V61" s="1173" t="inlineStr">
        <is>
          <t>价格</t>
        </is>
      </c>
      <c r="W61" s="1173" t="inlineStr">
        <is>
          <t>待销增幅</t>
        </is>
      </c>
      <c r="X61" s="1173" t="inlineStr">
        <is>
          <t>市场容量</t>
        </is>
      </c>
      <c r="Y61" s="1173" t="inlineStr">
        <is>
          <t>运输</t>
        </is>
      </c>
      <c r="Z61" s="1173" t="inlineStr">
        <is>
          <t>机时利润</t>
        </is>
      </c>
      <c r="AA61" s="1173" t="inlineStr">
        <is>
          <t>库存</t>
        </is>
      </c>
      <c r="AB61" s="1173" t="inlineStr">
        <is>
          <t>订单</t>
        </is>
      </c>
      <c r="AC61" s="1173" t="inlineStr">
        <is>
          <t>市场均价</t>
        </is>
      </c>
      <c r="AD61" s="1174" t="inlineStr">
        <is>
          <t>市场均价走势图</t>
        </is>
      </c>
      <c r="AE61" s="1490" t="n"/>
      <c r="AF61" s="1491" t="n"/>
      <c r="AG61" s="45" t="n"/>
    </row>
    <row r="62">
      <c r="A62" s="25">
        <f>A50</f>
        <v/>
      </c>
      <c r="B62" s="22">
        <f>IF(B2="","",第1期!CK$17)</f>
        <v/>
      </c>
      <c r="C62" s="22">
        <f>IF(C2="","",第1期!CL$17)</f>
        <v/>
      </c>
      <c r="D62" s="22">
        <f>IF(D2="","",第1期!CM$17)</f>
        <v/>
      </c>
      <c r="E62" s="22">
        <f>IF(E2="","",第1期!CN$17)</f>
        <v/>
      </c>
      <c r="F62" s="22">
        <f>IF(F2="","",第1期!CO$17)</f>
        <v/>
      </c>
      <c r="G62" s="22">
        <f>IF(G2="","",第1期!CP$17)</f>
        <v/>
      </c>
      <c r="H62" s="22">
        <f>IF(H2="","",第1期!CQ$17)</f>
        <v/>
      </c>
      <c r="I62" s="22">
        <f>IF(I2="","",第1期!CR$17)</f>
        <v/>
      </c>
      <c r="J62" s="22">
        <f>IF(J2="","",第1期!CS$17)</f>
        <v/>
      </c>
      <c r="K62" s="22">
        <f>IF(K2="","",第1期!CT$17)</f>
        <v/>
      </c>
      <c r="L62" s="22">
        <f>IF(L2="","",第1期!CU$17)</f>
        <v/>
      </c>
      <c r="M62" s="22">
        <f>IF(M2="","",第1期!CV$17)</f>
        <v/>
      </c>
      <c r="N62" s="22">
        <f>IF(N2="","",第1期!CW$17)</f>
        <v/>
      </c>
      <c r="O62" s="22">
        <f>IF(O2="","",第1期!CX$17)</f>
        <v/>
      </c>
      <c r="P62" s="22">
        <f>IF(P2="","",第1期!CY$17)</f>
        <v/>
      </c>
      <c r="Q62" s="33">
        <f>IF(Q2="","",第1期!CZ$17)</f>
        <v/>
      </c>
      <c r="U62" s="25">
        <f>$A$2</f>
        <v/>
      </c>
      <c r="V62" s="22">
        <f>IF(B2="","",H2)</f>
        <v/>
      </c>
      <c r="W62" s="22">
        <f>IF(C2="","",H14)</f>
        <v/>
      </c>
      <c r="X62" s="1492">
        <f>IF(D2="",0,H26)</f>
        <v/>
      </c>
      <c r="Y62" s="22">
        <f>IF(E2="","",H38)</f>
        <v/>
      </c>
      <c r="Z62" s="1493">
        <f>IF(F2="","",H50)</f>
        <v/>
      </c>
      <c r="AA62" s="22">
        <f>IF(G2="","",H62)</f>
        <v/>
      </c>
      <c r="AB62" s="22">
        <f>IF(H2="","",H74)</f>
        <v/>
      </c>
      <c r="AC62" s="22">
        <f>IF(X62=0,NA(),第1期!$BH$27)</f>
        <v/>
      </c>
      <c r="AD62" s="1176" t="n"/>
      <c r="AF62" s="1494" t="n"/>
      <c r="AG62" s="45" t="n"/>
    </row>
    <row r="63">
      <c r="A63" s="25">
        <f>A51</f>
        <v/>
      </c>
      <c r="B63" s="22">
        <f>IF(B3="","",第2期!CK$17)</f>
        <v/>
      </c>
      <c r="C63" s="22">
        <f>IF(C3="","",第2期!CL$17)</f>
        <v/>
      </c>
      <c r="D63" s="22">
        <f>IF(D3="","",第2期!CM$17)</f>
        <v/>
      </c>
      <c r="E63" s="22">
        <f>IF(E3="","",第2期!CN$17)</f>
        <v/>
      </c>
      <c r="F63" s="22">
        <f>IF(F3="","",第2期!CO$17)</f>
        <v/>
      </c>
      <c r="G63" s="22">
        <f>IF(G3="","",第2期!CP$17)</f>
        <v/>
      </c>
      <c r="H63" s="22">
        <f>IF(H3="","",第2期!CQ$17)</f>
        <v/>
      </c>
      <c r="I63" s="22">
        <f>IF(I3="","",第2期!CR$17)</f>
        <v/>
      </c>
      <c r="J63" s="22">
        <f>IF(J3="","",第2期!CS$17)</f>
        <v/>
      </c>
      <c r="K63" s="22">
        <f>IF(K3="","",第2期!CT$17)</f>
        <v/>
      </c>
      <c r="L63" s="22">
        <f>IF(L3="","",第2期!CU$17)</f>
        <v/>
      </c>
      <c r="M63" s="22">
        <f>IF(M3="","",第2期!CV$17)</f>
        <v/>
      </c>
      <c r="N63" s="22">
        <f>IF(N3="","",第2期!CW$17)</f>
        <v/>
      </c>
      <c r="O63" s="22">
        <f>IF(O3="","",第2期!CX$17)</f>
        <v/>
      </c>
      <c r="P63" s="22">
        <f>IF(P3="","",第2期!CY$17)</f>
        <v/>
      </c>
      <c r="Q63" s="33">
        <f>IF(Q3="","",第2期!CZ$17)</f>
        <v/>
      </c>
      <c r="U63" s="25">
        <f>$A$3</f>
        <v/>
      </c>
      <c r="V63" s="22">
        <f>IF(B3="","",H3)</f>
        <v/>
      </c>
      <c r="W63" s="22">
        <f>IF(C3="","",H15)</f>
        <v/>
      </c>
      <c r="X63" s="1492">
        <f>IF(D3="",0,H27)</f>
        <v/>
      </c>
      <c r="Y63" s="22">
        <f>IF(E3="","",H39)</f>
        <v/>
      </c>
      <c r="Z63" s="1493">
        <f>IF(F3="","",H51)</f>
        <v/>
      </c>
      <c r="AA63" s="22">
        <f>IF(G3="","",H63)</f>
        <v/>
      </c>
      <c r="AB63" s="22">
        <f>IF(H3="","",H75)</f>
        <v/>
      </c>
      <c r="AC63" s="22">
        <f>IF(X63=0,NA(),第2期!$BH$27)</f>
        <v/>
      </c>
      <c r="AF63" s="1494" t="n"/>
      <c r="AG63" s="45" t="n"/>
    </row>
    <row r="64">
      <c r="A64" s="25">
        <f>A52</f>
        <v/>
      </c>
      <c r="B64" s="22">
        <f>IF(B4="","",第3期!CK$17)</f>
        <v/>
      </c>
      <c r="C64" s="22">
        <f>IF(C4="","",第3期!CL$17)</f>
        <v/>
      </c>
      <c r="D64" s="22">
        <f>IF(D4="","",第3期!CM$17)</f>
        <v/>
      </c>
      <c r="E64" s="22">
        <f>IF(E4="","",第3期!CN$17)</f>
        <v/>
      </c>
      <c r="F64" s="22">
        <f>IF(F4="","",第3期!CO$17)</f>
        <v/>
      </c>
      <c r="G64" s="22">
        <f>IF(G4="","",第3期!CP$17)</f>
        <v/>
      </c>
      <c r="H64" s="22">
        <f>IF(H4="","",第3期!CQ$17)</f>
        <v/>
      </c>
      <c r="I64" s="22">
        <f>IF(I4="","",第3期!CR$17)</f>
        <v/>
      </c>
      <c r="J64" s="22">
        <f>IF(J4="","",第3期!CS$17)</f>
        <v/>
      </c>
      <c r="K64" s="22">
        <f>IF(K4="","",第3期!CT$17)</f>
        <v/>
      </c>
      <c r="L64" s="22">
        <f>IF(L4="","",第3期!CU$17)</f>
        <v/>
      </c>
      <c r="M64" s="22">
        <f>IF(M4="","",第3期!CV$17)</f>
        <v/>
      </c>
      <c r="N64" s="22">
        <f>IF(N4="","",第3期!CW$17)</f>
        <v/>
      </c>
      <c r="O64" s="22">
        <f>IF(O4="","",第3期!CX$17)</f>
        <v/>
      </c>
      <c r="P64" s="22">
        <f>IF(P4="","",第3期!CY$17)</f>
        <v/>
      </c>
      <c r="Q64" s="33">
        <f>IF(Q4="","",第3期!CZ$17)</f>
        <v/>
      </c>
      <c r="U64" s="25">
        <f>$A$4</f>
        <v/>
      </c>
      <c r="V64" s="22">
        <f>IF(B4="","",H4)</f>
        <v/>
      </c>
      <c r="W64" s="22">
        <f>IF(C4="","",H16)</f>
        <v/>
      </c>
      <c r="X64" s="1492">
        <f>IF(D4="",0,H28)</f>
        <v/>
      </c>
      <c r="Y64" s="22">
        <f>IF(E4="","",H40)</f>
        <v/>
      </c>
      <c r="Z64" s="1493">
        <f>IF(F4="","",H52)</f>
        <v/>
      </c>
      <c r="AA64" s="22">
        <f>IF(G4="","",H64)</f>
        <v/>
      </c>
      <c r="AB64" s="22">
        <f>IF(H4="","",H76)</f>
        <v/>
      </c>
      <c r="AC64" s="22">
        <f>IF(X64=0,NA(),第3期!$BH$27)</f>
        <v/>
      </c>
      <c r="AF64" s="1494" t="n"/>
      <c r="AG64" s="45" t="n"/>
    </row>
    <row r="65">
      <c r="A65" s="25">
        <f>A53</f>
        <v/>
      </c>
      <c r="B65" s="22">
        <f>IF(B5="","",第4期!CK$17)</f>
        <v/>
      </c>
      <c r="C65" s="22">
        <f>IF(C5="","",第4期!CL$17)</f>
        <v/>
      </c>
      <c r="D65" s="22">
        <f>IF(D5="","",第4期!CM$17)</f>
        <v/>
      </c>
      <c r="E65" s="22">
        <f>IF(E5="","",第4期!CN$17)</f>
        <v/>
      </c>
      <c r="F65" s="22">
        <f>IF(F5="","",第4期!CO$17)</f>
        <v/>
      </c>
      <c r="G65" s="22">
        <f>IF(G5="","",第4期!CP$17)</f>
        <v/>
      </c>
      <c r="H65" s="22">
        <f>IF(H5="","",第4期!CQ$17)</f>
        <v/>
      </c>
      <c r="I65" s="22">
        <f>IF(I5="","",第4期!CR$17)</f>
        <v/>
      </c>
      <c r="J65" s="22">
        <f>IF(J5="","",第4期!CS$17)</f>
        <v/>
      </c>
      <c r="K65" s="22">
        <f>IF(K5="","",第4期!CT$17)</f>
        <v/>
      </c>
      <c r="L65" s="22">
        <f>IF(L5="","",第4期!CU$17)</f>
        <v/>
      </c>
      <c r="M65" s="22">
        <f>IF(M5="","",第4期!CV$17)</f>
        <v/>
      </c>
      <c r="N65" s="22">
        <f>IF(N5="","",第4期!CW$17)</f>
        <v/>
      </c>
      <c r="O65" s="22">
        <f>IF(O5="","",第4期!CX$17)</f>
        <v/>
      </c>
      <c r="P65" s="22">
        <f>IF(P5="","",第4期!CY$17)</f>
        <v/>
      </c>
      <c r="Q65" s="33">
        <f>IF(Q5="","",第4期!CZ$17)</f>
        <v/>
      </c>
      <c r="U65" s="25">
        <f>$A$5</f>
        <v/>
      </c>
      <c r="V65" s="22">
        <f>IF(B5="","",H5)</f>
        <v/>
      </c>
      <c r="W65" s="22">
        <f>IF(C5="","",H17)</f>
        <v/>
      </c>
      <c r="X65" s="1492">
        <f>IF(D5="",0,H29)</f>
        <v/>
      </c>
      <c r="Y65" s="22">
        <f>IF(E5="","",H41)</f>
        <v/>
      </c>
      <c r="Z65" s="1493">
        <f>IF(F5="","",H53)</f>
        <v/>
      </c>
      <c r="AA65" s="22">
        <f>IF(G5="","",H65)</f>
        <v/>
      </c>
      <c r="AB65" s="22">
        <f>IF(H5="","",H77)</f>
        <v/>
      </c>
      <c r="AC65" s="22">
        <f>IF(X65=0,NA(),第4期!$BH$27)</f>
        <v/>
      </c>
      <c r="AF65" s="1494" t="n"/>
      <c r="AG65" s="45" t="n"/>
    </row>
    <row r="66">
      <c r="A66" s="25">
        <f>A54</f>
        <v/>
      </c>
      <c r="B66" s="22">
        <f>IF(B6="","",第5期!CK$17)</f>
        <v/>
      </c>
      <c r="C66" s="22">
        <f>IF(C6="","",第5期!CL$17)</f>
        <v/>
      </c>
      <c r="D66" s="22">
        <f>IF(D6="","",第5期!CM$17)</f>
        <v/>
      </c>
      <c r="E66" s="22">
        <f>IF(E6="","",第5期!CN$17)</f>
        <v/>
      </c>
      <c r="F66" s="22">
        <f>IF(F6="","",第5期!CO$17)</f>
        <v/>
      </c>
      <c r="G66" s="22">
        <f>IF(G6="","",第5期!CP$17)</f>
        <v/>
      </c>
      <c r="H66" s="22">
        <f>IF(H6="","",第5期!CQ$17)</f>
        <v/>
      </c>
      <c r="I66" s="22">
        <f>IF(I6="","",第5期!CR$17)</f>
        <v/>
      </c>
      <c r="J66" s="22">
        <f>IF(J6="","",第5期!CS$17)</f>
        <v/>
      </c>
      <c r="K66" s="22">
        <f>IF(K6="","",第5期!CT$17)</f>
        <v/>
      </c>
      <c r="L66" s="22">
        <f>IF(L6="","",第5期!CU$17)</f>
        <v/>
      </c>
      <c r="M66" s="22">
        <f>IF(M6="","",第5期!CV$17)</f>
        <v/>
      </c>
      <c r="N66" s="22">
        <f>IF(N6="","",第5期!CW$17)</f>
        <v/>
      </c>
      <c r="O66" s="22">
        <f>IF(O6="","",第5期!CX$17)</f>
        <v/>
      </c>
      <c r="P66" s="22">
        <f>IF(P6="","",第5期!CY$17)</f>
        <v/>
      </c>
      <c r="Q66" s="33">
        <f>IF(Q6="","",第5期!CZ$17)</f>
        <v/>
      </c>
      <c r="U66" s="25">
        <f>$A$6</f>
        <v/>
      </c>
      <c r="V66" s="22">
        <f>IF(B6="","",H6)</f>
        <v/>
      </c>
      <c r="W66" s="22">
        <f>IF(C6="","",H18)</f>
        <v/>
      </c>
      <c r="X66" s="1492">
        <f>IF(D6="",0,H30)</f>
        <v/>
      </c>
      <c r="Y66" s="22">
        <f>IF(E6="","",H42)</f>
        <v/>
      </c>
      <c r="Z66" s="1493">
        <f>IF(F6="","",H54)</f>
        <v/>
      </c>
      <c r="AA66" s="22">
        <f>IF(G6="","",H66)</f>
        <v/>
      </c>
      <c r="AB66" s="22">
        <f>IF(H6="","",H78)</f>
        <v/>
      </c>
      <c r="AC66" s="22">
        <f>IF(X66=0,NA(),第5期!$BH$27)</f>
        <v/>
      </c>
      <c r="AF66" s="1494" t="n"/>
      <c r="AG66" s="45" t="n"/>
    </row>
    <row r="67">
      <c r="A67" s="25">
        <f>A55</f>
        <v/>
      </c>
      <c r="B67" s="22">
        <f>IF(B7="","",第6期!CK$17)</f>
        <v/>
      </c>
      <c r="C67" s="22">
        <f>IF(C7="","",第6期!CL$17)</f>
        <v/>
      </c>
      <c r="D67" s="22">
        <f>IF(D7="","",第6期!CM$17)</f>
        <v/>
      </c>
      <c r="E67" s="22">
        <f>IF(E7="","",第6期!CN$17)</f>
        <v/>
      </c>
      <c r="F67" s="22">
        <f>IF(F7="","",第6期!CO$17)</f>
        <v/>
      </c>
      <c r="G67" s="22">
        <f>IF(G7="","",第6期!CP$17)</f>
        <v/>
      </c>
      <c r="H67" s="22">
        <f>IF(H7="","",第6期!CQ$17)</f>
        <v/>
      </c>
      <c r="I67" s="22">
        <f>IF(I7="","",第6期!CR$17)</f>
        <v/>
      </c>
      <c r="J67" s="22">
        <f>IF(J7="","",第6期!CS$17)</f>
        <v/>
      </c>
      <c r="K67" s="22">
        <f>IF(K7="","",第6期!CT$17)</f>
        <v/>
      </c>
      <c r="L67" s="22">
        <f>IF(L7="","",第6期!CU$17)</f>
        <v/>
      </c>
      <c r="M67" s="22">
        <f>IF(M7="","",第6期!CV$17)</f>
        <v/>
      </c>
      <c r="N67" s="22">
        <f>IF(N7="","",第6期!CW$17)</f>
        <v/>
      </c>
      <c r="O67" s="22">
        <f>IF(O7="","",第6期!CX$17)</f>
        <v/>
      </c>
      <c r="P67" s="22">
        <f>IF(P7="","",第6期!CY$17)</f>
        <v/>
      </c>
      <c r="Q67" s="33">
        <f>IF(Q7="","",第6期!CZ$17)</f>
        <v/>
      </c>
      <c r="U67" s="25">
        <f>$A$7</f>
        <v/>
      </c>
      <c r="V67" s="22">
        <f>IF(B7="","",H7)</f>
        <v/>
      </c>
      <c r="W67" s="22">
        <f>IF(C7="","",H19)</f>
        <v/>
      </c>
      <c r="X67" s="1492">
        <f>IF(D7="",0,H31)</f>
        <v/>
      </c>
      <c r="Y67" s="22">
        <f>IF(E7="","",H43)</f>
        <v/>
      </c>
      <c r="Z67" s="1493">
        <f>IF(F7="","",H55)</f>
        <v/>
      </c>
      <c r="AA67" s="22">
        <f>IF(G7="","",H67)</f>
        <v/>
      </c>
      <c r="AB67" s="22">
        <f>IF(H7="","",H79)</f>
        <v/>
      </c>
      <c r="AC67" s="22">
        <f>IF(X67=0,NA(),第6期!$BH$27)</f>
        <v/>
      </c>
      <c r="AD67" s="22" t="inlineStr">
        <is>
          <t>预计容量</t>
        </is>
      </c>
      <c r="AF67" s="33" t="n"/>
      <c r="AG67" s="45" t="n"/>
    </row>
    <row r="68">
      <c r="A68" s="25">
        <f>A56</f>
        <v/>
      </c>
      <c r="B68" s="22">
        <f>IF(B8="","",第7期!CJ$17)</f>
        <v/>
      </c>
      <c r="C68" s="22">
        <f>IF(C8="","",第7期!CK$17)</f>
        <v/>
      </c>
      <c r="D68" s="22">
        <f>IF(D8="","",第7期!CL$17)</f>
        <v/>
      </c>
      <c r="E68" s="22">
        <f>IF(E8="","",第7期!CM$17)</f>
        <v/>
      </c>
      <c r="F68" s="22">
        <f>IF(F8="","",第7期!CN$17)</f>
        <v/>
      </c>
      <c r="G68" s="22">
        <f>IF(G8="","",第7期!CO$17)</f>
        <v/>
      </c>
      <c r="H68" s="22">
        <f>IF(H8="","",第7期!CP$17)</f>
        <v/>
      </c>
      <c r="I68" s="22">
        <f>IF(I8="","",第7期!CQ$17)</f>
        <v/>
      </c>
      <c r="J68" s="22">
        <f>IF(J8="","",第7期!CR$17)</f>
        <v/>
      </c>
      <c r="K68" s="22">
        <f>IF(K8="","",第7期!CS$17)</f>
        <v/>
      </c>
      <c r="L68" s="22">
        <f>IF(L8="","",第7期!CT$17)</f>
        <v/>
      </c>
      <c r="M68" s="22">
        <f>IF(M8="","",第7期!CU$17)</f>
        <v/>
      </c>
      <c r="N68" s="22">
        <f>IF(N8="","",第7期!CV$17)</f>
        <v/>
      </c>
      <c r="O68" s="22">
        <f>IF(O8="","",第7期!CW$17)</f>
        <v/>
      </c>
      <c r="P68" s="22">
        <f>IF(P8="","",第7期!CX$17)</f>
        <v/>
      </c>
      <c r="Q68" s="33">
        <f>IF(Q8="","",第7期!CY$17)</f>
        <v/>
      </c>
      <c r="U68" s="25">
        <f>$A$8</f>
        <v/>
      </c>
      <c r="V68" s="22">
        <f>IF(B8="","",H8)</f>
        <v/>
      </c>
      <c r="W68" s="22">
        <f>IF(C8="","",H20)</f>
        <v/>
      </c>
      <c r="X68" s="1492">
        <f>IF(D8="",0,H32)</f>
        <v/>
      </c>
      <c r="Y68" s="22">
        <f>IF(E8="","",H44)</f>
        <v/>
      </c>
      <c r="Z68" s="1493">
        <f>IF(F8="","",H56)</f>
        <v/>
      </c>
      <c r="AA68" s="22">
        <f>IF(G8="","",H68)</f>
        <v/>
      </c>
      <c r="AB68" s="22">
        <f>IF(H8="","",H80)</f>
        <v/>
      </c>
      <c r="AC68" s="22">
        <f>IF(X68=0,NA(),第7期!$BH$27)</f>
        <v/>
      </c>
      <c r="AD68" s="22" t="inlineStr">
        <is>
          <t>预计均价</t>
        </is>
      </c>
      <c r="AF68" s="33" t="n"/>
      <c r="AG68" s="45" t="n"/>
    </row>
    <row r="69">
      <c r="A69" s="25">
        <f>A57</f>
        <v/>
      </c>
      <c r="B69" s="22">
        <f>IF(B9="","",第8期!CI$17)</f>
        <v/>
      </c>
      <c r="C69" s="22">
        <f>IF(C9="","",第8期!CJ$17)</f>
        <v/>
      </c>
      <c r="D69" s="22">
        <f>IF(D9="","",第8期!CK$17)</f>
        <v/>
      </c>
      <c r="E69" s="22">
        <f>IF(E9="","",第8期!CL$17)</f>
        <v/>
      </c>
      <c r="F69" s="22">
        <f>IF(F9="","",第8期!CM$17)</f>
        <v/>
      </c>
      <c r="G69" s="22">
        <f>IF(G9="","",第8期!CN$17)</f>
        <v/>
      </c>
      <c r="H69" s="22">
        <f>IF(H9="","",第8期!CO$17)</f>
        <v/>
      </c>
      <c r="I69" s="22">
        <f>IF(I9="","",第8期!CP$17)</f>
        <v/>
      </c>
      <c r="J69" s="22">
        <f>IF(J9="","",第8期!CQ$17)</f>
        <v/>
      </c>
      <c r="K69" s="22">
        <f>IF(K9="","",第8期!CR$17)</f>
        <v/>
      </c>
      <c r="L69" s="22">
        <f>IF(L9="","",第8期!CS$17)</f>
        <v/>
      </c>
      <c r="M69" s="22">
        <f>IF(M9="","",第8期!CT$17)</f>
        <v/>
      </c>
      <c r="N69" s="22">
        <f>IF(N9="","",第8期!CU$17)</f>
        <v/>
      </c>
      <c r="O69" s="22">
        <f>IF(O9="","",第8期!CV$17)</f>
        <v/>
      </c>
      <c r="P69" s="22">
        <f>IF(P9="","",第8期!CW$17)</f>
        <v/>
      </c>
      <c r="Q69" s="33">
        <f>IF(Q9="","",第8期!CX$17)</f>
        <v/>
      </c>
      <c r="U69" s="25">
        <f>$A$9</f>
        <v/>
      </c>
      <c r="V69" s="22">
        <f>IF(B9="","",H9)</f>
        <v/>
      </c>
      <c r="W69" s="22">
        <f>IF(C9="","",H21)</f>
        <v/>
      </c>
      <c r="X69" s="1492">
        <f>IF(D9="",0,H33)</f>
        <v/>
      </c>
      <c r="Y69" s="22">
        <f>IF(E9="","",H45)</f>
        <v/>
      </c>
      <c r="Z69" s="1493">
        <f>IF(F9="","",H57)</f>
        <v/>
      </c>
      <c r="AA69" s="22">
        <f>IF(G9="","",H69)</f>
        <v/>
      </c>
      <c r="AB69" s="22">
        <f>IF(H9="","",H81)</f>
        <v/>
      </c>
      <c r="AC69" s="22">
        <f>IF(X69=0,NA(),第8期!$BH$27)</f>
        <v/>
      </c>
      <c r="AF69" s="33" t="n"/>
      <c r="AG69" s="45" t="n"/>
    </row>
    <row r="70">
      <c r="A70" s="26">
        <f>A58</f>
        <v/>
      </c>
      <c r="B70" s="27">
        <f>IF(B10="","",#REF!)</f>
        <v/>
      </c>
      <c r="C70" s="27">
        <f>IF(C10="","",#REF!)</f>
        <v/>
      </c>
      <c r="D70" s="27">
        <f>IF(D10="","",#REF!)</f>
        <v/>
      </c>
      <c r="E70" s="27">
        <f>IF(E10="","",#REF!)</f>
        <v/>
      </c>
      <c r="F70" s="27">
        <f>IF(F10="","",#REF!)</f>
        <v/>
      </c>
      <c r="G70" s="27">
        <f>IF(G10="","",#REF!)</f>
        <v/>
      </c>
      <c r="H70" s="27">
        <f>IF(H10="","",#REF!)</f>
        <v/>
      </c>
      <c r="I70" s="27">
        <f>IF(I10="","",#REF!)</f>
        <v/>
      </c>
      <c r="J70" s="27">
        <f>IF(J10="","",#REF!)</f>
        <v/>
      </c>
      <c r="K70" s="27">
        <f>IF(K10="","",#REF!)</f>
        <v/>
      </c>
      <c r="L70" s="27">
        <f>IF(L10="","",#REF!)</f>
        <v/>
      </c>
      <c r="M70" s="27">
        <f>IF(M10="","",#REF!)</f>
        <v/>
      </c>
      <c r="N70" s="27">
        <f>IF(N10="","",#REF!)</f>
        <v/>
      </c>
      <c r="O70" s="27">
        <f>IF(O10="","",#REF!)</f>
        <v/>
      </c>
      <c r="P70" s="27">
        <f>IF(P10="","",#REF!)</f>
        <v/>
      </c>
      <c r="Q70" s="35">
        <f>IF(Q10="","",#REF!)</f>
        <v/>
      </c>
      <c r="U70" s="26">
        <f>$A$10</f>
        <v/>
      </c>
      <c r="V70" s="27">
        <f>IF(B10="","",H10)</f>
        <v/>
      </c>
      <c r="W70" s="27">
        <f>IF(C10="","",H22)</f>
        <v/>
      </c>
      <c r="X70" s="1492">
        <f>IF(D10="",0,H34)</f>
        <v/>
      </c>
      <c r="Y70" s="27">
        <f>IF(E10="","",H46)</f>
        <v/>
      </c>
      <c r="Z70" s="1496">
        <f>IF(F10="","",H58)</f>
        <v/>
      </c>
      <c r="AA70" s="27">
        <f>IF(G10="","",H70)</f>
        <v/>
      </c>
      <c r="AB70" s="27">
        <f>IF(H10="","",H82)</f>
        <v/>
      </c>
      <c r="AC70" s="22">
        <f>IF(X70=0,NA(),#REF!)</f>
        <v/>
      </c>
      <c r="AD70" s="27" t="n"/>
      <c r="AE70" s="27" t="n"/>
      <c r="AF70" s="35" t="n"/>
      <c r="AG70" s="45" t="n"/>
    </row>
    <row r="71">
      <c r="U71" s="23" t="inlineStr">
        <is>
          <t>电视伦敦</t>
        </is>
      </c>
      <c r="V71" s="1173" t="inlineStr">
        <is>
          <t>价格</t>
        </is>
      </c>
      <c r="W71" s="1173" t="inlineStr">
        <is>
          <t>待销增幅</t>
        </is>
      </c>
      <c r="X71" s="1173" t="inlineStr">
        <is>
          <t>市场容量</t>
        </is>
      </c>
      <c r="Y71" s="1173" t="inlineStr">
        <is>
          <t>运输</t>
        </is>
      </c>
      <c r="Z71" s="1173" t="inlineStr">
        <is>
          <t>机时利润</t>
        </is>
      </c>
      <c r="AA71" s="1173" t="inlineStr">
        <is>
          <t>库存</t>
        </is>
      </c>
      <c r="AB71" s="1173" t="inlineStr">
        <is>
          <t>订单</t>
        </is>
      </c>
      <c r="AC71" s="1173" t="inlineStr">
        <is>
          <t>市场均价</t>
        </is>
      </c>
      <c r="AD71" s="1174" t="inlineStr">
        <is>
          <t>市场均价走势图</t>
        </is>
      </c>
      <c r="AE71" s="1490" t="n"/>
      <c r="AF71" s="1491" t="n"/>
      <c r="AG71" s="45" t="n"/>
    </row>
    <row r="72">
      <c r="U72" s="25">
        <f>$A$2</f>
        <v/>
      </c>
      <c r="V72" s="22">
        <f>IF(B2="","",I2)</f>
        <v/>
      </c>
      <c r="W72" s="22">
        <f>IF(C2="","",I14)</f>
        <v/>
      </c>
      <c r="X72" s="1492">
        <f>IF(D2="",0,I26)</f>
        <v/>
      </c>
      <c r="Y72" s="22">
        <f>IF(E2="","",I38)</f>
        <v/>
      </c>
      <c r="Z72" s="1493">
        <f>IF(F2="","",I50)</f>
        <v/>
      </c>
      <c r="AA72" s="22">
        <f>IF(G2="","",I62)</f>
        <v/>
      </c>
      <c r="AB72" s="22">
        <f>IF(H2="","",I74)</f>
        <v/>
      </c>
      <c r="AC72" s="22">
        <f>IF(X72=0,NA(),第1期!$BI$27)</f>
        <v/>
      </c>
      <c r="AD72" s="1176" t="n"/>
      <c r="AF72" s="1494" t="n"/>
      <c r="AG72" s="45" t="n"/>
    </row>
    <row r="73">
      <c r="A73" s="23" t="inlineStr">
        <is>
          <t>订单</t>
        </is>
      </c>
      <c r="B73" s="1173">
        <f>B61</f>
        <v/>
      </c>
      <c r="C73" s="1173">
        <f>C61</f>
        <v/>
      </c>
      <c r="D73" s="1173">
        <f>D61</f>
        <v/>
      </c>
      <c r="E73" s="1173">
        <f>E61</f>
        <v/>
      </c>
      <c r="F73" s="1173">
        <f>F61</f>
        <v/>
      </c>
      <c r="G73" s="1173">
        <f>G61</f>
        <v/>
      </c>
      <c r="H73" s="1173">
        <f>H61</f>
        <v/>
      </c>
      <c r="I73" s="1173">
        <f>I61</f>
        <v/>
      </c>
      <c r="J73" s="1173">
        <f>J61</f>
        <v/>
      </c>
      <c r="K73" s="1173">
        <f>K61</f>
        <v/>
      </c>
      <c r="L73" s="1173">
        <f>L61</f>
        <v/>
      </c>
      <c r="M73" s="1173">
        <f>M61</f>
        <v/>
      </c>
      <c r="N73" s="1173">
        <f>N61</f>
        <v/>
      </c>
      <c r="O73" s="1173">
        <f>O61</f>
        <v/>
      </c>
      <c r="P73" s="1173">
        <f>P61</f>
        <v/>
      </c>
      <c r="Q73" s="1174">
        <f>Q61</f>
        <v/>
      </c>
      <c r="U73" s="25">
        <f>$A$3</f>
        <v/>
      </c>
      <c r="V73" s="22">
        <f>IF(B3="","",I3)</f>
        <v/>
      </c>
      <c r="W73" s="22">
        <f>IF(C3="","",I15)</f>
        <v/>
      </c>
      <c r="X73" s="1492">
        <f>IF(D3="",0,I27)</f>
        <v/>
      </c>
      <c r="Y73" s="22">
        <f>IF(E3="","",I39)</f>
        <v/>
      </c>
      <c r="Z73" s="1493">
        <f>IF(F3="","",I51)</f>
        <v/>
      </c>
      <c r="AA73" s="22">
        <f>IF(G3="","",I63)</f>
        <v/>
      </c>
      <c r="AB73" s="22">
        <f>IF(H3="","",I75)</f>
        <v/>
      </c>
      <c r="AC73" s="22">
        <f>IF(X73=0,NA(),第2期!$BI$27)</f>
        <v/>
      </c>
      <c r="AF73" s="1494" t="n"/>
      <c r="AG73" s="45" t="n"/>
    </row>
    <row r="74">
      <c r="A74" s="25">
        <f>A62</f>
        <v/>
      </c>
      <c r="B74" s="22">
        <f>IF(B2="","",第1期!CK$19)</f>
        <v/>
      </c>
      <c r="C74" s="22">
        <f>IF(C2="","",第1期!CL$19)</f>
        <v/>
      </c>
      <c r="D74" s="22">
        <f>IF(D2="","",第1期!CM$19)</f>
        <v/>
      </c>
      <c r="E74" s="22">
        <f>IF(E2="","",第1期!CN$19)</f>
        <v/>
      </c>
      <c r="F74" s="22">
        <f>IF(F2="","",第1期!CO$19)</f>
        <v/>
      </c>
      <c r="G74" s="22">
        <f>IF(G2="","",第1期!CP$19)</f>
        <v/>
      </c>
      <c r="H74" s="22">
        <f>IF(H2="","",第1期!CQ$19)</f>
        <v/>
      </c>
      <c r="I74" s="22">
        <f>IF(I2="","",第1期!CR$19)</f>
        <v/>
      </c>
      <c r="J74" s="22">
        <f>IF(J2="","",第1期!CS$19)</f>
        <v/>
      </c>
      <c r="K74" s="22">
        <f>IF(K2="","",第1期!CT$19)</f>
        <v/>
      </c>
      <c r="L74" s="22">
        <f>IF(L2="","",第1期!CU$19)</f>
        <v/>
      </c>
      <c r="M74" s="22">
        <f>IF(M2="","",第1期!CV$19)</f>
        <v/>
      </c>
      <c r="N74" s="22">
        <f>IF(N2="","",第1期!CW$19)</f>
        <v/>
      </c>
      <c r="O74" s="22">
        <f>IF(O2="","",第1期!CX$19)</f>
        <v/>
      </c>
      <c r="P74" s="22">
        <f>IF(P2="","",第1期!CY$19)</f>
        <v/>
      </c>
      <c r="Q74" s="33">
        <f>IF(Q2="","",第1期!CZ$19)</f>
        <v/>
      </c>
      <c r="U74" s="25">
        <f>$A$4</f>
        <v/>
      </c>
      <c r="V74" s="22">
        <f>IF(B4="","",I4)</f>
        <v/>
      </c>
      <c r="W74" s="22">
        <f>IF(C4="","",I16)</f>
        <v/>
      </c>
      <c r="X74" s="1492">
        <f>IF(D4="",0,I28)</f>
        <v/>
      </c>
      <c r="Y74" s="22">
        <f>IF(E4="","",I40)</f>
        <v/>
      </c>
      <c r="Z74" s="1493">
        <f>IF(F4="","",I52)</f>
        <v/>
      </c>
      <c r="AA74" s="22">
        <f>IF(G4="","",I64)</f>
        <v/>
      </c>
      <c r="AB74" s="22">
        <f>IF(H4="","",I76)</f>
        <v/>
      </c>
      <c r="AC74" s="22">
        <f>IF(X74=0,NA(),第3期!$BI$27)</f>
        <v/>
      </c>
      <c r="AF74" s="1494" t="n"/>
      <c r="AG74" s="45" t="n"/>
    </row>
    <row r="75">
      <c r="A75" s="25">
        <f>A63</f>
        <v/>
      </c>
      <c r="B75" s="22">
        <f>IF(B3="","",第2期!CK$19)</f>
        <v/>
      </c>
      <c r="C75" s="22">
        <f>IF(C3="","",第2期!CL$19)</f>
        <v/>
      </c>
      <c r="D75" s="22">
        <f>IF(D3="","",第2期!CM$19)</f>
        <v/>
      </c>
      <c r="E75" s="22">
        <f>IF(E3="","",第2期!CN$19)</f>
        <v/>
      </c>
      <c r="F75" s="22">
        <f>IF(F3="","",第2期!CO$19)</f>
        <v/>
      </c>
      <c r="G75" s="22">
        <f>IF(G3="","",第2期!CP$19)</f>
        <v/>
      </c>
      <c r="H75" s="22">
        <f>IF(H3="","",第2期!CQ$19)</f>
        <v/>
      </c>
      <c r="I75" s="22">
        <f>IF(I3="","",第2期!CR$19)</f>
        <v/>
      </c>
      <c r="J75" s="22">
        <f>IF(J3="","",第2期!CS$19)</f>
        <v/>
      </c>
      <c r="K75" s="22">
        <f>IF(K3="","",第2期!CT$19)</f>
        <v/>
      </c>
      <c r="L75" s="22">
        <f>IF(L3="","",第2期!CU$19)</f>
        <v/>
      </c>
      <c r="M75" s="22">
        <f>IF(M3="","",第2期!CV$19)</f>
        <v/>
      </c>
      <c r="N75" s="22">
        <f>IF(N3="","",第2期!CW$19)</f>
        <v/>
      </c>
      <c r="O75" s="22">
        <f>IF(O3="","",第2期!CX$19)</f>
        <v/>
      </c>
      <c r="P75" s="22">
        <f>IF(P3="","",第2期!CY$19)</f>
        <v/>
      </c>
      <c r="Q75" s="33">
        <f>IF(Q3="","",第2期!CZ$19)</f>
        <v/>
      </c>
      <c r="U75" s="25">
        <f>$A$5</f>
        <v/>
      </c>
      <c r="V75" s="22">
        <f>IF(B5="","",I5)</f>
        <v/>
      </c>
      <c r="W75" s="22">
        <f>IF(C5="","",I17)</f>
        <v/>
      </c>
      <c r="X75" s="1492">
        <f>IF(D5="",0,I29)</f>
        <v/>
      </c>
      <c r="Y75" s="22">
        <f>IF(E5="","",I41)</f>
        <v/>
      </c>
      <c r="Z75" s="1493">
        <f>IF(F5="","",I53)</f>
        <v/>
      </c>
      <c r="AA75" s="22">
        <f>IF(G5="","",I65)</f>
        <v/>
      </c>
      <c r="AB75" s="22">
        <f>IF(H5="","",I77)</f>
        <v/>
      </c>
      <c r="AC75" s="22">
        <f>IF(X75=0,NA(),第4期!$BI$27)</f>
        <v/>
      </c>
      <c r="AF75" s="1494" t="n"/>
      <c r="AG75" s="45" t="n"/>
    </row>
    <row r="76">
      <c r="A76" s="25">
        <f>A64</f>
        <v/>
      </c>
      <c r="B76" s="22">
        <f>IF(B4="","",第3期!CK$19)</f>
        <v/>
      </c>
      <c r="C76" s="22">
        <f>IF(C4="","",第3期!CL$19)</f>
        <v/>
      </c>
      <c r="D76" s="22">
        <f>IF(D4="","",第3期!CM$19)</f>
        <v/>
      </c>
      <c r="E76" s="22">
        <f>IF(E4="","",第3期!CN$19)</f>
        <v/>
      </c>
      <c r="F76" s="22">
        <f>IF(F4="","",第3期!CO$19)</f>
        <v/>
      </c>
      <c r="G76" s="22">
        <f>IF(G4="","",第3期!CP$19)</f>
        <v/>
      </c>
      <c r="H76" s="22">
        <f>IF(H4="","",第3期!CQ$19)</f>
        <v/>
      </c>
      <c r="I76" s="22">
        <f>IF(I4="","",第3期!CR$19)</f>
        <v/>
      </c>
      <c r="J76" s="22">
        <f>IF(J4="","",第3期!CS$19)</f>
        <v/>
      </c>
      <c r="K76" s="22">
        <f>IF(K4="","",第3期!CT$19)</f>
        <v/>
      </c>
      <c r="L76" s="22">
        <f>IF(L4="","",第3期!CU$19)</f>
        <v/>
      </c>
      <c r="M76" s="22">
        <f>IF(M4="","",第3期!CV$19)</f>
        <v/>
      </c>
      <c r="N76" s="22">
        <f>IF(N4="","",第3期!CW$19)</f>
        <v/>
      </c>
      <c r="O76" s="22">
        <f>IF(O4="","",第3期!CX$19)</f>
        <v/>
      </c>
      <c r="P76" s="22">
        <f>IF(P4="","",第3期!CY$19)</f>
        <v/>
      </c>
      <c r="Q76" s="33">
        <f>IF(Q4="","",第3期!CZ$19)</f>
        <v/>
      </c>
      <c r="U76" s="25">
        <f>$A$6</f>
        <v/>
      </c>
      <c r="V76" s="22">
        <f>IF(B6="","",I6)</f>
        <v/>
      </c>
      <c r="W76" s="22">
        <f>IF(C6="","",I18)</f>
        <v/>
      </c>
      <c r="X76" s="1492">
        <f>IF(D6="",0,I30)</f>
        <v/>
      </c>
      <c r="Y76" s="22">
        <f>IF(E6="","",I42)</f>
        <v/>
      </c>
      <c r="Z76" s="1493">
        <f>IF(F6="","",I54)</f>
        <v/>
      </c>
      <c r="AA76" s="22">
        <f>IF(G6="","",I66)</f>
        <v/>
      </c>
      <c r="AB76" s="22">
        <f>IF(H6="","",I78)</f>
        <v/>
      </c>
      <c r="AC76" s="22">
        <f>IF(X76=0,NA(),第5期!$BI$27)</f>
        <v/>
      </c>
      <c r="AF76" s="1494" t="n"/>
      <c r="AG76" s="45" t="n"/>
    </row>
    <row r="77">
      <c r="A77" s="25">
        <f>A65</f>
        <v/>
      </c>
      <c r="B77" s="22">
        <f>IF(B5="","",第4期!CK$19)</f>
        <v/>
      </c>
      <c r="C77" s="22">
        <f>IF(C5="","",第4期!CL$19)</f>
        <v/>
      </c>
      <c r="D77" s="22">
        <f>IF(D5="","",第4期!CM$19)</f>
        <v/>
      </c>
      <c r="E77" s="22">
        <f>IF(E5="","",第4期!CN$19)</f>
        <v/>
      </c>
      <c r="F77" s="22">
        <f>IF(F5="","",第4期!CO$19)</f>
        <v/>
      </c>
      <c r="G77" s="22">
        <f>IF(G5="","",第4期!CP$19)</f>
        <v/>
      </c>
      <c r="H77" s="22">
        <f>IF(H5="","",第4期!CQ$19)</f>
        <v/>
      </c>
      <c r="I77" s="22">
        <f>IF(I5="","",第4期!CR$19)</f>
        <v/>
      </c>
      <c r="J77" s="22">
        <f>IF(J5="","",第4期!CS$19)</f>
        <v/>
      </c>
      <c r="K77" s="22">
        <f>IF(K5="","",第4期!CT$19)</f>
        <v/>
      </c>
      <c r="L77" s="22">
        <f>IF(L5="","",第4期!CU$19)</f>
        <v/>
      </c>
      <c r="M77" s="22">
        <f>IF(M5="","",第4期!CV$19)</f>
        <v/>
      </c>
      <c r="N77" s="22">
        <f>IF(N5="","",第4期!CW$19)</f>
        <v/>
      </c>
      <c r="O77" s="22">
        <f>IF(O5="","",第4期!CX$19)</f>
        <v/>
      </c>
      <c r="P77" s="22">
        <f>IF(P5="","",第4期!CY$19)</f>
        <v/>
      </c>
      <c r="Q77" s="33">
        <f>IF(Q5="","",第4期!CZ$19)</f>
        <v/>
      </c>
      <c r="U77" s="25">
        <f>$A$7</f>
        <v/>
      </c>
      <c r="V77" s="22">
        <f>IF(B7="","",I7)</f>
        <v/>
      </c>
      <c r="W77" s="22">
        <f>IF(C7="","",I19)</f>
        <v/>
      </c>
      <c r="X77" s="1492">
        <f>IF(D7="",0,I31)</f>
        <v/>
      </c>
      <c r="Y77" s="22">
        <f>IF(E7="","",I43)</f>
        <v/>
      </c>
      <c r="Z77" s="1493">
        <f>IF(F7="","",I55)</f>
        <v/>
      </c>
      <c r="AA77" s="22">
        <f>IF(G7="","",I67)</f>
        <v/>
      </c>
      <c r="AB77" s="22">
        <f>IF(H7="","",I79)</f>
        <v/>
      </c>
      <c r="AC77" s="22">
        <f>IF(X77=0,NA(),第6期!$BI$27)</f>
        <v/>
      </c>
      <c r="AD77" s="22" t="inlineStr">
        <is>
          <t>预计容量</t>
        </is>
      </c>
      <c r="AF77" s="33" t="n"/>
      <c r="AG77" s="45" t="n"/>
    </row>
    <row r="78">
      <c r="A78" s="25">
        <f>A66</f>
        <v/>
      </c>
      <c r="B78" s="22">
        <f>IF(B6="","",第5期!CK$19)</f>
        <v/>
      </c>
      <c r="C78" s="22">
        <f>IF(C6="","",第5期!CL$19)</f>
        <v/>
      </c>
      <c r="D78" s="22">
        <f>IF(D6="","",第5期!CM$19)</f>
        <v/>
      </c>
      <c r="E78" s="22">
        <f>IF(E6="","",第5期!CN$19)</f>
        <v/>
      </c>
      <c r="F78" s="22">
        <f>IF(F6="","",第5期!CO$19)</f>
        <v/>
      </c>
      <c r="G78" s="22">
        <f>IF(G6="","",第5期!CP$19)</f>
        <v/>
      </c>
      <c r="H78" s="22">
        <f>IF(H6="","",第5期!CQ$19)</f>
        <v/>
      </c>
      <c r="I78" s="22">
        <f>IF(I6="","",第5期!CR$19)</f>
        <v/>
      </c>
      <c r="J78" s="22">
        <f>IF(J6="","",第5期!CS$19)</f>
        <v/>
      </c>
      <c r="K78" s="22">
        <f>IF(K6="","",第5期!CT$19)</f>
        <v/>
      </c>
      <c r="L78" s="22">
        <f>IF(L6="","",第5期!CU$19)</f>
        <v/>
      </c>
      <c r="M78" s="22">
        <f>IF(M6="","",第5期!CV$19)</f>
        <v/>
      </c>
      <c r="N78" s="22">
        <f>IF(N6="","",第5期!CW$19)</f>
        <v/>
      </c>
      <c r="O78" s="22">
        <f>IF(O6="","",第5期!CX$19)</f>
        <v/>
      </c>
      <c r="P78" s="22">
        <f>IF(P6="","",第5期!CY$19)</f>
        <v/>
      </c>
      <c r="Q78" s="33">
        <f>IF(Q6="","",第5期!CZ$19)</f>
        <v/>
      </c>
      <c r="U78" s="25">
        <f>$A$8</f>
        <v/>
      </c>
      <c r="V78" s="22">
        <f>IF(B8="","",I8)</f>
        <v/>
      </c>
      <c r="W78" s="22">
        <f>IF(C8="","",I20)</f>
        <v/>
      </c>
      <c r="X78" s="1492">
        <f>IF(D8="",0,I32)</f>
        <v/>
      </c>
      <c r="Y78" s="22">
        <f>IF(E8="","",I44)</f>
        <v/>
      </c>
      <c r="Z78" s="1493">
        <f>IF(F8="","",I56)</f>
        <v/>
      </c>
      <c r="AA78" s="22">
        <f>IF(G8="","",I68)</f>
        <v/>
      </c>
      <c r="AB78" s="22">
        <f>IF(H8="","",I80)</f>
        <v/>
      </c>
      <c r="AC78" s="22">
        <f>IF(X78=0,NA(),第7期!$BI$27)</f>
        <v/>
      </c>
      <c r="AD78" s="22" t="inlineStr">
        <is>
          <t>预计均价</t>
        </is>
      </c>
      <c r="AF78" s="33" t="n"/>
      <c r="AG78" s="45" t="n"/>
    </row>
    <row r="79">
      <c r="A79" s="25">
        <f>A67</f>
        <v/>
      </c>
      <c r="B79" s="22">
        <f>IF(B7="","",第6期!CK$19)</f>
        <v/>
      </c>
      <c r="C79" s="22">
        <f>IF(C7="","",第6期!CL$19)</f>
        <v/>
      </c>
      <c r="D79" s="22">
        <f>IF(D7="","",第6期!CM$19)</f>
        <v/>
      </c>
      <c r="E79" s="22">
        <f>IF(E7="","",第6期!CN$19)</f>
        <v/>
      </c>
      <c r="F79" s="22">
        <f>IF(F7="","",第6期!CO$19)</f>
        <v/>
      </c>
      <c r="G79" s="22">
        <f>IF(G7="","",第6期!CP$19)</f>
        <v/>
      </c>
      <c r="H79" s="22">
        <f>IF(H7="","",第6期!CQ$19)</f>
        <v/>
      </c>
      <c r="I79" s="22">
        <f>IF(I7="","",第6期!CR$19)</f>
        <v/>
      </c>
      <c r="J79" s="22">
        <f>IF(J7="","",第6期!CS$19)</f>
        <v/>
      </c>
      <c r="K79" s="22">
        <f>IF(K7="","",第6期!CT$19)</f>
        <v/>
      </c>
      <c r="L79" s="22">
        <f>IF(L7="","",第6期!CU$19)</f>
        <v/>
      </c>
      <c r="M79" s="22">
        <f>IF(M7="","",第6期!CV$19)</f>
        <v/>
      </c>
      <c r="N79" s="22">
        <f>IF(N7="","",第6期!CW$19)</f>
        <v/>
      </c>
      <c r="O79" s="22">
        <f>IF(O7="","",第6期!CX$19)</f>
        <v/>
      </c>
      <c r="P79" s="22">
        <f>IF(P7="","",第6期!CY$19)</f>
        <v/>
      </c>
      <c r="Q79" s="33">
        <f>IF(Q7="","",第6期!CZ$19)</f>
        <v/>
      </c>
      <c r="U79" s="25">
        <f>$A$9</f>
        <v/>
      </c>
      <c r="V79" s="22">
        <f>IF(B9="","",I9)</f>
        <v/>
      </c>
      <c r="W79" s="22">
        <f>IF(C9="","",I21)</f>
        <v/>
      </c>
      <c r="X79" s="1492">
        <f>IF(D9="",0,I33)</f>
        <v/>
      </c>
      <c r="Y79" s="22">
        <f>IF(E9="","",I45)</f>
        <v/>
      </c>
      <c r="Z79" s="1493">
        <f>IF(F9="","",I57)</f>
        <v/>
      </c>
      <c r="AA79" s="22">
        <f>IF(G9="","",I69)</f>
        <v/>
      </c>
      <c r="AB79" s="22">
        <f>IF(H9="","",I81)</f>
        <v/>
      </c>
      <c r="AC79" s="22">
        <f>IF(X79=0,NA(),第8期!$BI$27)</f>
        <v/>
      </c>
      <c r="AF79" s="33" t="n"/>
      <c r="AG79" s="45" t="n"/>
    </row>
    <row r="80">
      <c r="A80" s="25">
        <f>A68</f>
        <v/>
      </c>
      <c r="B80" s="22">
        <f>IF(B8="","",第7期!CJ$19)</f>
        <v/>
      </c>
      <c r="C80" s="22">
        <f>IF(C8="","",第7期!CK$19)</f>
        <v/>
      </c>
      <c r="D80" s="22">
        <f>IF(D8="","",第7期!CL$19)</f>
        <v/>
      </c>
      <c r="E80" s="22">
        <f>IF(E8="","",第7期!CM$19)</f>
        <v/>
      </c>
      <c r="F80" s="22">
        <f>IF(F8="","",第7期!CN$19)</f>
        <v/>
      </c>
      <c r="G80" s="22">
        <f>IF(G8="","",第7期!CO$19)</f>
        <v/>
      </c>
      <c r="H80" s="22">
        <f>IF(H8="","",第7期!CP$19)</f>
        <v/>
      </c>
      <c r="I80" s="22">
        <f>IF(I8="","",第7期!CQ$19)</f>
        <v/>
      </c>
      <c r="J80" s="22">
        <f>IF(J8="","",第7期!CR$19)</f>
        <v/>
      </c>
      <c r="K80" s="22">
        <f>IF(K8="","",第7期!CS$19)</f>
        <v/>
      </c>
      <c r="L80" s="22">
        <f>IF(L8="","",第7期!CT$19)</f>
        <v/>
      </c>
      <c r="M80" s="22">
        <f>IF(M8="","",第7期!CU$19)</f>
        <v/>
      </c>
      <c r="N80" s="22">
        <f>IF(N8="","",第7期!CV$19)</f>
        <v/>
      </c>
      <c r="O80" s="22">
        <f>IF(O8="","",第7期!CW$19)</f>
        <v/>
      </c>
      <c r="P80" s="22">
        <f>IF(P8="","",第7期!CX$19)</f>
        <v/>
      </c>
      <c r="Q80" s="33">
        <f>IF(Q8="","",第7期!CY$19)</f>
        <v/>
      </c>
      <c r="U80" s="26">
        <f>$A$10</f>
        <v/>
      </c>
      <c r="V80" s="27">
        <f>IF(B10="","",I10)</f>
        <v/>
      </c>
      <c r="W80" s="27">
        <f>IF(C10="","",I22)</f>
        <v/>
      </c>
      <c r="X80" s="1492">
        <f>IF(D10="",0,I34)</f>
        <v/>
      </c>
      <c r="Y80" s="27">
        <f>IF(E10="","",I46)</f>
        <v/>
      </c>
      <c r="Z80" s="1496">
        <f>IF(F10="","",I58)</f>
        <v/>
      </c>
      <c r="AA80" s="27">
        <f>IF(G10="","",I70)</f>
        <v/>
      </c>
      <c r="AB80" s="27">
        <f>IF(H10="","",I82)</f>
        <v/>
      </c>
      <c r="AC80" s="22">
        <f>IF(X80=0,NA(),#REF!)</f>
        <v/>
      </c>
      <c r="AD80" s="27" t="n"/>
      <c r="AE80" s="27" t="n"/>
      <c r="AF80" s="35" t="n"/>
      <c r="AG80" s="45" t="n"/>
    </row>
    <row r="81">
      <c r="A81" s="25">
        <f>A69</f>
        <v/>
      </c>
      <c r="B81" s="22">
        <f>IF(B9="","",第8期!CI$19)</f>
        <v/>
      </c>
      <c r="C81" s="22">
        <f>IF(C9="","",第8期!CJ$19)</f>
        <v/>
      </c>
      <c r="D81" s="22">
        <f>IF(D9="","",第8期!CK$19)</f>
        <v/>
      </c>
      <c r="E81" s="22">
        <f>IF(E9="","",第8期!CL$19)</f>
        <v/>
      </c>
      <c r="F81" s="22">
        <f>IF(F9="","",第8期!CM$19)</f>
        <v/>
      </c>
      <c r="G81" s="22">
        <f>IF(G9="","",第8期!CN$19)</f>
        <v/>
      </c>
      <c r="H81" s="22">
        <f>IF(H9="","",第8期!CO$19)</f>
        <v/>
      </c>
      <c r="I81" s="22">
        <f>IF(I9="","",第8期!CP$19)</f>
        <v/>
      </c>
      <c r="J81" s="22">
        <f>IF(J9="","",第8期!CQ$19)</f>
        <v/>
      </c>
      <c r="K81" s="22">
        <f>IF(K9="","",第8期!CR$19)</f>
        <v/>
      </c>
      <c r="L81" s="22">
        <f>IF(L9="","",第8期!CS$19)</f>
        <v/>
      </c>
      <c r="M81" s="22">
        <f>IF(M9="","",第8期!CT$19)</f>
        <v/>
      </c>
      <c r="N81" s="22">
        <f>IF(N9="","",第8期!CU$19)</f>
        <v/>
      </c>
      <c r="O81" s="22">
        <f>IF(O9="","",第8期!CV$19)</f>
        <v/>
      </c>
      <c r="P81" s="22">
        <f>IF(P9="","",第8期!CW$19)</f>
        <v/>
      </c>
      <c r="Q81" s="33">
        <f>IF(Q9="","",第8期!CX$19)</f>
        <v/>
      </c>
      <c r="U81" s="23" t="inlineStr">
        <is>
          <t>手机北京</t>
        </is>
      </c>
      <c r="V81" s="1173" t="inlineStr">
        <is>
          <t>价格</t>
        </is>
      </c>
      <c r="W81" s="1173" t="inlineStr">
        <is>
          <t>待销增幅</t>
        </is>
      </c>
      <c r="X81" s="1173" t="inlineStr">
        <is>
          <t>市场容量</t>
        </is>
      </c>
      <c r="Y81" s="1173" t="inlineStr">
        <is>
          <t>运输</t>
        </is>
      </c>
      <c r="Z81" s="1173" t="inlineStr">
        <is>
          <t>机时利润</t>
        </is>
      </c>
      <c r="AA81" s="1173" t="inlineStr">
        <is>
          <t>库存</t>
        </is>
      </c>
      <c r="AB81" s="1173" t="inlineStr">
        <is>
          <t>订单</t>
        </is>
      </c>
      <c r="AC81" s="1173" t="inlineStr">
        <is>
          <t>市场均价</t>
        </is>
      </c>
      <c r="AD81" s="1174" t="inlineStr">
        <is>
          <t>市场均价走势图</t>
        </is>
      </c>
      <c r="AE81" s="1490" t="n"/>
      <c r="AF81" s="1491" t="n"/>
      <c r="AG81" s="45" t="n"/>
    </row>
    <row r="82">
      <c r="A82" s="26">
        <f>A70</f>
        <v/>
      </c>
      <c r="B82" s="27">
        <f>IF(B10="","",#REF!)</f>
        <v/>
      </c>
      <c r="C82" s="27">
        <f>IF(C10="","",#REF!)</f>
        <v/>
      </c>
      <c r="D82" s="27">
        <f>IF(D10="","",#REF!)</f>
        <v/>
      </c>
      <c r="E82" s="27">
        <f>IF(E10="","",#REF!)</f>
        <v/>
      </c>
      <c r="F82" s="27">
        <f>IF(F10="","",#REF!)</f>
        <v/>
      </c>
      <c r="G82" s="27">
        <f>IF(G10="","",#REF!)</f>
        <v/>
      </c>
      <c r="H82" s="27">
        <f>IF(H10="","",#REF!)</f>
        <v/>
      </c>
      <c r="I82" s="27">
        <f>IF(I10="","",#REF!)</f>
        <v/>
      </c>
      <c r="J82" s="27">
        <f>IF(J10="","",#REF!)</f>
        <v/>
      </c>
      <c r="K82" s="27">
        <f>IF(K10="","",#REF!)</f>
        <v/>
      </c>
      <c r="L82" s="27">
        <f>IF(L10="","",#REF!)</f>
        <v/>
      </c>
      <c r="M82" s="27">
        <f>IF(M10="","",#REF!)</f>
        <v/>
      </c>
      <c r="N82" s="27">
        <f>IF(N10="","",#REF!)</f>
        <v/>
      </c>
      <c r="O82" s="27">
        <f>IF(O10="","",#REF!)</f>
        <v/>
      </c>
      <c r="P82" s="27">
        <f>IF(P10="","",#REF!)</f>
        <v/>
      </c>
      <c r="Q82" s="35">
        <f>IF(Q10="","",#REF!)</f>
        <v/>
      </c>
      <c r="U82" s="25">
        <f>$A$2</f>
        <v/>
      </c>
      <c r="V82" s="22">
        <f>IF(B2="","",J2)</f>
        <v/>
      </c>
      <c r="W82" s="22">
        <f>IF(C2="","",J14)</f>
        <v/>
      </c>
      <c r="X82" s="1492">
        <f>IF(D2="",0,J26)</f>
        <v/>
      </c>
      <c r="Y82" s="22">
        <f>IF(E2="","",J38)</f>
        <v/>
      </c>
      <c r="Z82" s="1493">
        <f>IF(F2="","",J50)</f>
        <v/>
      </c>
      <c r="AA82" s="22">
        <f>IF(G2="","",J62)</f>
        <v/>
      </c>
      <c r="AB82" s="22">
        <f>IF(H2="","",J74)</f>
        <v/>
      </c>
      <c r="AC82" s="22">
        <f>IF(X82=0,NA(),第1期!$BJ$27)</f>
        <v/>
      </c>
      <c r="AD82" s="1176" t="n"/>
      <c r="AF82" s="1494" t="n"/>
      <c r="AG82" s="45" t="n"/>
    </row>
    <row r="83">
      <c r="U83" s="25">
        <f>$A$3</f>
        <v/>
      </c>
      <c r="V83" s="22">
        <f>IF(B3="","",J3)</f>
        <v/>
      </c>
      <c r="W83" s="22">
        <f>IF(C3="","",J15)</f>
        <v/>
      </c>
      <c r="X83" s="1492">
        <f>IF(D3="",0,J27)</f>
        <v/>
      </c>
      <c r="Y83" s="22">
        <f>IF(E3="","",J39)</f>
        <v/>
      </c>
      <c r="Z83" s="1493">
        <f>IF(F3="","",J51)</f>
        <v/>
      </c>
      <c r="AA83" s="22">
        <f>IF(G3="","",J63)</f>
        <v/>
      </c>
      <c r="AB83" s="22">
        <f>IF(H3="","",J75)</f>
        <v/>
      </c>
      <c r="AC83" s="22">
        <f>IF(X83=0,NA(),第2期!$BJ$27)</f>
        <v/>
      </c>
      <c r="AF83" s="1494" t="n"/>
      <c r="AG83" s="45" t="n"/>
    </row>
    <row r="84">
      <c r="U84" s="25">
        <f>$A$4</f>
        <v/>
      </c>
      <c r="V84" s="22">
        <f>IF(B4="","",J4)</f>
        <v/>
      </c>
      <c r="W84" s="22">
        <f>IF(C4="","",J16)</f>
        <v/>
      </c>
      <c r="X84" s="1492">
        <f>IF(D4="",0,J28)</f>
        <v/>
      </c>
      <c r="Y84" s="22">
        <f>IF(E4="","",J40)</f>
        <v/>
      </c>
      <c r="Z84" s="1493">
        <f>IF(F4="","",J52)</f>
        <v/>
      </c>
      <c r="AA84" s="22">
        <f>IF(G4="","",J64)</f>
        <v/>
      </c>
      <c r="AB84" s="22">
        <f>IF(H4="","",J76)</f>
        <v/>
      </c>
      <c r="AC84" s="22">
        <f>IF(X84=0,NA(),第3期!$BJ$27)</f>
        <v/>
      </c>
      <c r="AF84" s="1494" t="n"/>
      <c r="AG84" s="45" t="n"/>
    </row>
    <row r="85">
      <c r="A85" s="23" t="inlineStr">
        <is>
          <t>产量</t>
        </is>
      </c>
      <c r="B85" s="1173" t="inlineStr">
        <is>
          <t>冰箱</t>
        </is>
      </c>
      <c r="C85" s="1173" t="inlineStr">
        <is>
          <t>电视</t>
        </is>
      </c>
      <c r="D85" s="1173" t="inlineStr">
        <is>
          <t>手机</t>
        </is>
      </c>
      <c r="E85" s="1174" t="inlineStr">
        <is>
          <t>计算机</t>
        </is>
      </c>
      <c r="F85" s="1173" t="inlineStr">
        <is>
          <t>产品结构</t>
        </is>
      </c>
      <c r="G85" s="1173">
        <f>B85</f>
        <v/>
      </c>
      <c r="H85" s="1173">
        <f>C85</f>
        <v/>
      </c>
      <c r="I85" s="1173">
        <f>D85</f>
        <v/>
      </c>
      <c r="J85" s="1173">
        <f>E85</f>
        <v/>
      </c>
      <c r="K85" s="1174" t="inlineStr">
        <is>
          <t>人机比</t>
        </is>
      </c>
      <c r="L85" s="1173" t="inlineStr">
        <is>
          <t>产品等级</t>
        </is>
      </c>
      <c r="M85" s="1173">
        <f>B85</f>
        <v/>
      </c>
      <c r="N85" s="1173">
        <f>C85</f>
        <v/>
      </c>
      <c r="O85" s="1173">
        <f>D85</f>
        <v/>
      </c>
      <c r="P85" s="1173">
        <f>E85</f>
        <v/>
      </c>
      <c r="Q85" s="1174" t="inlineStr">
        <is>
          <t>工资系数</t>
        </is>
      </c>
      <c r="U85" s="25">
        <f>$A$5</f>
        <v/>
      </c>
      <c r="V85" s="22">
        <f>IF(B5="","",J5)</f>
        <v/>
      </c>
      <c r="W85" s="22">
        <f>IF(C5="","",J17)</f>
        <v/>
      </c>
      <c r="X85" s="1492">
        <f>IF(D5="",0,J29)</f>
        <v/>
      </c>
      <c r="Y85" s="22">
        <f>IF(E5="","",J41)</f>
        <v/>
      </c>
      <c r="Z85" s="1493">
        <f>IF(F5="","",J53)</f>
        <v/>
      </c>
      <c r="AA85" s="22">
        <f>IF(G5="","",J65)</f>
        <v/>
      </c>
      <c r="AB85" s="22">
        <f>IF(H5="","",J77)</f>
        <v/>
      </c>
      <c r="AC85" s="22">
        <f>IF(X85=0,NA(),第4期!$BJ$27)</f>
        <v/>
      </c>
      <c r="AF85" s="1494" t="n"/>
      <c r="AG85" s="45" t="n"/>
    </row>
    <row r="86">
      <c r="A86" s="25">
        <f>A74</f>
        <v/>
      </c>
      <c r="B86" s="22">
        <f>IF(B2="","",第1期!CL$9)</f>
        <v/>
      </c>
      <c r="C86" s="22">
        <f>IF(C2="","",第1期!CM$9)</f>
        <v/>
      </c>
      <c r="D86" s="22">
        <f>IF(D2="","",第1期!CN$9)</f>
        <v/>
      </c>
      <c r="E86" s="33">
        <f>IF(E2="","",第1期!CO$9)</f>
        <v/>
      </c>
      <c r="F86" s="21">
        <f>A86</f>
        <v/>
      </c>
      <c r="G86" s="1505">
        <f>IF(B2="","",第1期!CQ$9)</f>
        <v/>
      </c>
      <c r="H86" s="1505">
        <f>IF(C2="","",第1期!CR$9)</f>
        <v/>
      </c>
      <c r="I86" s="1505">
        <f>IF(D2="","",第1期!CS$9)</f>
        <v/>
      </c>
      <c r="J86" s="1505">
        <f>IF(E2="","",第1期!CT$9)</f>
        <v/>
      </c>
      <c r="K86" s="1506">
        <f>IF(B2="","",第1期!$K$20)</f>
        <v/>
      </c>
      <c r="L86" s="21">
        <f>A86</f>
        <v/>
      </c>
      <c r="M86" s="1507">
        <f>IF(B2="","",第1期!CV$9)</f>
        <v/>
      </c>
      <c r="N86" s="1507">
        <f>IF(C2="","",第1期!CW$9)</f>
        <v/>
      </c>
      <c r="O86" s="1507">
        <f>IF(D2="","",第1期!CX$9)</f>
        <v/>
      </c>
      <c r="P86" s="1507">
        <f>IF(E2="","",第1期!CY$9)</f>
        <v/>
      </c>
      <c r="Q86" s="1506">
        <f>IF(B2="","",第1期!$F$24)</f>
        <v/>
      </c>
      <c r="U86" s="25">
        <f>$A$6</f>
        <v/>
      </c>
      <c r="V86" s="22">
        <f>IF(B6="","",J6)</f>
        <v/>
      </c>
      <c r="W86" s="22">
        <f>IF(C6="","",J18)</f>
        <v/>
      </c>
      <c r="X86" s="1492">
        <f>IF(D6="",0,J30)</f>
        <v/>
      </c>
      <c r="Y86" s="22">
        <f>IF(E6="","",J42)</f>
        <v/>
      </c>
      <c r="Z86" s="1493">
        <f>IF(F6="","",J54)</f>
        <v/>
      </c>
      <c r="AA86" s="22">
        <f>IF(G6="","",J66)</f>
        <v/>
      </c>
      <c r="AB86" s="22">
        <f>IF(H6="","",J78)</f>
        <v/>
      </c>
      <c r="AC86" s="22">
        <f>IF(X86=0,NA(),第5期!$BJ$27)</f>
        <v/>
      </c>
      <c r="AF86" s="1494" t="n"/>
      <c r="AG86" s="45" t="n"/>
    </row>
    <row r="87">
      <c r="A87" s="25">
        <f>A75</f>
        <v/>
      </c>
      <c r="B87" s="22">
        <f>IF(B3="","",第2期!CL$9)</f>
        <v/>
      </c>
      <c r="C87" s="22">
        <f>IF(C3="","",第2期!CM$9)</f>
        <v/>
      </c>
      <c r="D87" s="22">
        <f>IF(D3="","",第2期!CN$9)</f>
        <v/>
      </c>
      <c r="E87" s="33">
        <f>IF(E3="","",第2期!CO$9)</f>
        <v/>
      </c>
      <c r="F87" s="21">
        <f>A87</f>
        <v/>
      </c>
      <c r="G87" s="1505">
        <f>IF(B3="","",第2期!CQ$9)</f>
        <v/>
      </c>
      <c r="H87" s="1505">
        <f>IF(C3="","",第2期!CR$9)</f>
        <v/>
      </c>
      <c r="I87" s="1505">
        <f>IF(D3="","",第2期!CS$9)</f>
        <v/>
      </c>
      <c r="J87" s="1505">
        <f>IF(E3="","",第2期!CT$9)</f>
        <v/>
      </c>
      <c r="K87" s="1506">
        <f>IF(B3="","",第2期!$K$20)</f>
        <v/>
      </c>
      <c r="L87" s="21">
        <f>A87</f>
        <v/>
      </c>
      <c r="M87" s="1507">
        <f>IF(B3="","",第2期!CV$9)</f>
        <v/>
      </c>
      <c r="N87" s="1507">
        <f>IF(C3="","",第2期!CW$9)</f>
        <v/>
      </c>
      <c r="O87" s="1507">
        <f>IF(D3="","",第2期!CX$9)</f>
        <v/>
      </c>
      <c r="P87" s="1507">
        <f>IF(E3="","",第2期!CY$9)</f>
        <v/>
      </c>
      <c r="Q87" s="1506">
        <f>IF(B3="","",第2期!$F$24)</f>
        <v/>
      </c>
      <c r="U87" s="25">
        <f>$A$7</f>
        <v/>
      </c>
      <c r="V87" s="22">
        <f>IF(B7="","",J7)</f>
        <v/>
      </c>
      <c r="W87" s="22">
        <f>IF(C7="","",J19)</f>
        <v/>
      </c>
      <c r="X87" s="1492">
        <f>IF(D7="",0,J31)</f>
        <v/>
      </c>
      <c r="Y87" s="22">
        <f>IF(E7="","",J43)</f>
        <v/>
      </c>
      <c r="Z87" s="1493">
        <f>IF(F7="","",J55)</f>
        <v/>
      </c>
      <c r="AA87" s="22">
        <f>IF(G7="","",J67)</f>
        <v/>
      </c>
      <c r="AB87" s="22">
        <f>IF(H7="","",J79)</f>
        <v/>
      </c>
      <c r="AC87" s="22">
        <f>IF(X87=0,NA(),第6期!$BJ$27)</f>
        <v/>
      </c>
      <c r="AD87" s="22" t="inlineStr">
        <is>
          <t>预计容量</t>
        </is>
      </c>
      <c r="AF87" s="33" t="n"/>
      <c r="AG87" s="45" t="n"/>
    </row>
    <row r="88">
      <c r="A88" s="25">
        <f>A76</f>
        <v/>
      </c>
      <c r="B88" s="22">
        <f>IF(B4="","",第3期!CL$9)</f>
        <v/>
      </c>
      <c r="C88" s="22">
        <f>IF(C4="","",第3期!CM$9)</f>
        <v/>
      </c>
      <c r="D88" s="22">
        <f>IF(D4="","",第3期!CN$9)</f>
        <v/>
      </c>
      <c r="E88" s="33">
        <f>IF(E4="","",第3期!CO$9)</f>
        <v/>
      </c>
      <c r="F88" s="21">
        <f>A88</f>
        <v/>
      </c>
      <c r="G88" s="1505">
        <f>IF(B4="","",第3期!CQ$9)</f>
        <v/>
      </c>
      <c r="H88" s="1505">
        <f>IF(C4="","",第3期!CR$9)</f>
        <v/>
      </c>
      <c r="I88" s="1505">
        <f>IF(D4="","",第3期!CS$9)</f>
        <v/>
      </c>
      <c r="J88" s="1505">
        <f>IF(E4="","",第3期!CT$9)</f>
        <v/>
      </c>
      <c r="K88" s="1506">
        <f>IF(B4="","",第3期!$K$20)</f>
        <v/>
      </c>
      <c r="L88" s="21">
        <f>A88</f>
        <v/>
      </c>
      <c r="M88" s="1507">
        <f>IF(B4="","",第3期!CV$9)</f>
        <v/>
      </c>
      <c r="N88" s="1507">
        <f>IF(C4="","",第3期!CW$9)</f>
        <v/>
      </c>
      <c r="O88" s="1507">
        <f>IF(D4="","",第3期!CX$9)</f>
        <v/>
      </c>
      <c r="P88" s="1507">
        <f>IF(E4="","",第3期!CY$9)</f>
        <v/>
      </c>
      <c r="Q88" s="1506">
        <f>IF(B4="","",第3期!$F$24)</f>
        <v/>
      </c>
      <c r="U88" s="25">
        <f>$A$8</f>
        <v/>
      </c>
      <c r="V88" s="22">
        <f>IF(B8="","",J8)</f>
        <v/>
      </c>
      <c r="W88" s="22">
        <f>IF(C8="","",J20)</f>
        <v/>
      </c>
      <c r="X88" s="1492">
        <f>IF(D8="",0,J32)</f>
        <v/>
      </c>
      <c r="Y88" s="22">
        <f>IF(E8="","",J44)</f>
        <v/>
      </c>
      <c r="Z88" s="1493">
        <f>IF(F8="","",J56)</f>
        <v/>
      </c>
      <c r="AA88" s="22">
        <f>IF(G8="","",J68)</f>
        <v/>
      </c>
      <c r="AB88" s="22">
        <f>IF(H8="","",J80)</f>
        <v/>
      </c>
      <c r="AC88" s="22">
        <f>IF(X88=0,NA(),第7期!$BJ$27)</f>
        <v/>
      </c>
      <c r="AD88" s="22" t="inlineStr">
        <is>
          <t>预计均价</t>
        </is>
      </c>
      <c r="AF88" s="33" t="n"/>
      <c r="AG88" s="45" t="n"/>
    </row>
    <row r="89">
      <c r="A89" s="25">
        <f>A77</f>
        <v/>
      </c>
      <c r="B89" s="22">
        <f>IF(B5="","",第4期!CL$9)</f>
        <v/>
      </c>
      <c r="C89" s="22">
        <f>IF(C5="","",第4期!CM$9)</f>
        <v/>
      </c>
      <c r="D89" s="22">
        <f>IF(D5="","",第4期!CN$9)</f>
        <v/>
      </c>
      <c r="E89" s="33">
        <f>IF(E5="","",第4期!CO$9)</f>
        <v/>
      </c>
      <c r="F89" s="21">
        <f>A89</f>
        <v/>
      </c>
      <c r="G89" s="1505">
        <f>IF(B5="","",第4期!CQ$9)</f>
        <v/>
      </c>
      <c r="H89" s="1505">
        <f>IF(C5="","",第4期!CR$9)</f>
        <v/>
      </c>
      <c r="I89" s="1505">
        <f>IF(D5="","",第4期!CS$9)</f>
        <v/>
      </c>
      <c r="J89" s="1505">
        <f>IF(E5="","",第4期!CT$9)</f>
        <v/>
      </c>
      <c r="K89" s="1506">
        <f>IF(B5="","",第4期!$K$20)</f>
        <v/>
      </c>
      <c r="L89" s="21">
        <f>A89</f>
        <v/>
      </c>
      <c r="M89" s="1507">
        <f>IF(B5="","",第4期!CV$9)</f>
        <v/>
      </c>
      <c r="N89" s="1507">
        <f>IF(C5="","",第4期!CW$9)</f>
        <v/>
      </c>
      <c r="O89" s="1507">
        <f>IF(D5="","",第4期!CX$9)</f>
        <v/>
      </c>
      <c r="P89" s="1507">
        <f>IF(E5="","",第4期!CY$9)</f>
        <v/>
      </c>
      <c r="Q89" s="1506">
        <f>IF(B5="","",第4期!$F$24)</f>
        <v/>
      </c>
      <c r="U89" s="25">
        <f>$A$9</f>
        <v/>
      </c>
      <c r="V89" s="22">
        <f>IF(B9="","",J9)</f>
        <v/>
      </c>
      <c r="W89" s="22">
        <f>IF(C9="","",J21)</f>
        <v/>
      </c>
      <c r="X89" s="1492">
        <f>IF(D9="",0,J33)</f>
        <v/>
      </c>
      <c r="Y89" s="22">
        <f>IF(E9="","",J45)</f>
        <v/>
      </c>
      <c r="Z89" s="1493">
        <f>IF(F9="","",J57)</f>
        <v/>
      </c>
      <c r="AA89" s="22">
        <f>IF(G9="","",J69)</f>
        <v/>
      </c>
      <c r="AB89" s="22">
        <f>IF(H9="","",J81)</f>
        <v/>
      </c>
      <c r="AC89" s="22">
        <f>IF(X89=0,NA(),第8期!$BJ$27)</f>
        <v/>
      </c>
      <c r="AF89" s="33" t="n"/>
      <c r="AG89" s="45" t="n"/>
    </row>
    <row r="90">
      <c r="A90" s="25">
        <f>A78</f>
        <v/>
      </c>
      <c r="B90" s="22">
        <f>IF(B6="","",第5期!CL$9)</f>
        <v/>
      </c>
      <c r="C90" s="22">
        <f>IF(C6="","",第5期!CM$9)</f>
        <v/>
      </c>
      <c r="D90" s="22">
        <f>IF(D6="","",第5期!CN$9)</f>
        <v/>
      </c>
      <c r="E90" s="33">
        <f>IF(E6="","",第5期!CO$9)</f>
        <v/>
      </c>
      <c r="F90" s="21">
        <f>A90</f>
        <v/>
      </c>
      <c r="G90" s="1505">
        <f>IF(B6="","",第5期!CQ$9)</f>
        <v/>
      </c>
      <c r="H90" s="1505">
        <f>IF(C6="","",第5期!CR$9)</f>
        <v/>
      </c>
      <c r="I90" s="1505">
        <f>IF(D6="","",第5期!CS$9)</f>
        <v/>
      </c>
      <c r="J90" s="1505">
        <f>IF(E6="","",第5期!CT$9)</f>
        <v/>
      </c>
      <c r="K90" s="1506">
        <f>IF(B6="","",第5期!$K$20)</f>
        <v/>
      </c>
      <c r="L90" s="21">
        <f>A90</f>
        <v/>
      </c>
      <c r="M90" s="1507">
        <f>IF(B6="","",第5期!CV$9)</f>
        <v/>
      </c>
      <c r="N90" s="1507">
        <f>IF(C6="","",第5期!CW$9)</f>
        <v/>
      </c>
      <c r="O90" s="1507">
        <f>IF(D6="","",第5期!CX$9)</f>
        <v/>
      </c>
      <c r="P90" s="1507">
        <f>IF(E6="","",第5期!CY$9)</f>
        <v/>
      </c>
      <c r="Q90" s="1506">
        <f>IF(B6="","",第5期!$F$24)</f>
        <v/>
      </c>
      <c r="U90" s="26">
        <f>$A$10</f>
        <v/>
      </c>
      <c r="V90" s="27">
        <f>IF(B10="","",J10)</f>
        <v/>
      </c>
      <c r="W90" s="27">
        <f>IF(C10="","",J22)</f>
        <v/>
      </c>
      <c r="X90" s="1492">
        <f>IF(D10="",0,J34)</f>
        <v/>
      </c>
      <c r="Y90" s="27">
        <f>IF(E10="","",J46)</f>
        <v/>
      </c>
      <c r="Z90" s="1496">
        <f>IF(F10="","",J58)</f>
        <v/>
      </c>
      <c r="AA90" s="27">
        <f>IF(G10="","",J70)</f>
        <v/>
      </c>
      <c r="AB90" s="27">
        <f>IF(H10="","",J82)</f>
        <v/>
      </c>
      <c r="AC90" s="22">
        <f>IF(X90=0,NA(),#REF!)</f>
        <v/>
      </c>
      <c r="AD90" s="27" t="n"/>
      <c r="AE90" s="27" t="n"/>
      <c r="AF90" s="35" t="n"/>
      <c r="AG90" s="45" t="n"/>
    </row>
    <row r="91">
      <c r="A91" s="25">
        <f>A79</f>
        <v/>
      </c>
      <c r="B91" s="22">
        <f>IF(B7="","",第6期!CL$9)</f>
        <v/>
      </c>
      <c r="C91" s="22">
        <f>IF(C7="","",第6期!CM$9)</f>
        <v/>
      </c>
      <c r="D91" s="22">
        <f>IF(D7="","",第6期!CN$9)</f>
        <v/>
      </c>
      <c r="E91" s="33">
        <f>IF(E7="","",第6期!CO$9)</f>
        <v/>
      </c>
      <c r="F91" s="21">
        <f>A91</f>
        <v/>
      </c>
      <c r="G91" s="1505">
        <f>IF(B7="","",第6期!CQ$9)</f>
        <v/>
      </c>
      <c r="H91" s="1505">
        <f>IF(C7="","",第6期!CR$9)</f>
        <v/>
      </c>
      <c r="I91" s="1505">
        <f>IF(D7="","",第6期!CS$9)</f>
        <v/>
      </c>
      <c r="J91" s="1505">
        <f>IF(E7="","",第6期!CT$9)</f>
        <v/>
      </c>
      <c r="K91" s="1506">
        <f>IF(B7="","",第6期!$K$20)</f>
        <v/>
      </c>
      <c r="L91" s="21">
        <f>A91</f>
        <v/>
      </c>
      <c r="M91" s="1507">
        <f>IF(B7="","",第6期!CV$9)</f>
        <v/>
      </c>
      <c r="N91" s="1507">
        <f>IF(C7="","",第6期!CW$9)</f>
        <v/>
      </c>
      <c r="O91" s="1507">
        <f>IF(D7="","",第6期!CX$9)</f>
        <v/>
      </c>
      <c r="P91" s="1507">
        <f>IF(E7="","",第6期!CY$9)</f>
        <v/>
      </c>
      <c r="Q91" s="1506">
        <f>IF(B7="","",第6期!$F$24)</f>
        <v/>
      </c>
      <c r="U91" s="23" t="inlineStr">
        <is>
          <t>手机上海</t>
        </is>
      </c>
      <c r="V91" s="1173" t="inlineStr">
        <is>
          <t>价格</t>
        </is>
      </c>
      <c r="W91" s="1173" t="inlineStr">
        <is>
          <t>待销增幅</t>
        </is>
      </c>
      <c r="X91" s="1173" t="inlineStr">
        <is>
          <t>市场容量</t>
        </is>
      </c>
      <c r="Y91" s="1173" t="inlineStr">
        <is>
          <t>运输</t>
        </is>
      </c>
      <c r="Z91" s="1173" t="inlineStr">
        <is>
          <t>机时利润</t>
        </is>
      </c>
      <c r="AA91" s="1173" t="inlineStr">
        <is>
          <t>库存</t>
        </is>
      </c>
      <c r="AB91" s="1173" t="inlineStr">
        <is>
          <t>订单</t>
        </is>
      </c>
      <c r="AC91" s="1173" t="inlineStr">
        <is>
          <t>市场均价</t>
        </is>
      </c>
      <c r="AD91" s="1174" t="inlineStr">
        <is>
          <t>市场均价走势图</t>
        </is>
      </c>
      <c r="AE91" s="1490" t="n"/>
      <c r="AF91" s="1491" t="n"/>
      <c r="AG91" s="45" t="n"/>
    </row>
    <row r="92">
      <c r="A92" s="25">
        <f>A80</f>
        <v/>
      </c>
      <c r="B92" s="22">
        <f>IF(B8="","",第7期!CK$9)</f>
        <v/>
      </c>
      <c r="C92" s="22">
        <f>IF(C8="","",第7期!CL$9)</f>
        <v/>
      </c>
      <c r="D92" s="22">
        <f>IF(D8="","",第7期!CM$9)</f>
        <v/>
      </c>
      <c r="E92" s="33">
        <f>IF(E8="","",第7期!CN$9)</f>
        <v/>
      </c>
      <c r="F92" s="21">
        <f>A92</f>
        <v/>
      </c>
      <c r="G92" s="1505">
        <f>IF(B8="","",第7期!CP$9)</f>
        <v/>
      </c>
      <c r="H92" s="1505">
        <f>IF(C8="","",第7期!CQ$9)</f>
        <v/>
      </c>
      <c r="I92" s="1505">
        <f>IF(D8="","",第7期!CR$9)</f>
        <v/>
      </c>
      <c r="J92" s="1505">
        <f>IF(E8="","",第7期!CS$9)</f>
        <v/>
      </c>
      <c r="K92" s="1506">
        <f>IF(B8="","",第7期!$K$20)</f>
        <v/>
      </c>
      <c r="L92" s="21">
        <f>A92</f>
        <v/>
      </c>
      <c r="M92" s="1507">
        <f>IF(B8="","",第7期!CU$9)</f>
        <v/>
      </c>
      <c r="N92" s="1507">
        <f>IF(C8="","",第7期!CV$9)</f>
        <v/>
      </c>
      <c r="O92" s="1507">
        <f>IF(D8="","",第7期!CW$9)</f>
        <v/>
      </c>
      <c r="P92" s="1507">
        <f>IF(E8="","",第7期!CX$9)</f>
        <v/>
      </c>
      <c r="Q92" s="1506">
        <f>IF(B8="","",第7期!$F$24)</f>
        <v/>
      </c>
      <c r="U92" s="25">
        <f>$A$2</f>
        <v/>
      </c>
      <c r="V92" s="22">
        <f>IF(B2="","",K2)</f>
        <v/>
      </c>
      <c r="W92" s="22">
        <f>IF(C2="","",K14)</f>
        <v/>
      </c>
      <c r="X92" s="1492">
        <f>IF(D2="",0,K26)</f>
        <v/>
      </c>
      <c r="Y92" s="22">
        <f>IF(E2="","",K38)</f>
        <v/>
      </c>
      <c r="Z92" s="1493">
        <f>IF(F2="","",K50)</f>
        <v/>
      </c>
      <c r="AA92" s="22">
        <f>IF(G2="","",K62)</f>
        <v/>
      </c>
      <c r="AB92" s="22">
        <f>IF(H2="","",K74)</f>
        <v/>
      </c>
      <c r="AC92" s="22">
        <f>IF(X92=0,NA(),第1期!$BK$27)</f>
        <v/>
      </c>
      <c r="AD92" s="1176" t="n"/>
      <c r="AF92" s="1494" t="n"/>
      <c r="AG92" s="45" t="n"/>
    </row>
    <row r="93">
      <c r="A93" s="25">
        <f>A81</f>
        <v/>
      </c>
      <c r="B93" s="22">
        <f>IF(B9="","",第8期!CJ$9)</f>
        <v/>
      </c>
      <c r="C93" s="22">
        <f>IF(C9="","",第8期!CK$9)</f>
        <v/>
      </c>
      <c r="D93" s="22">
        <f>IF(D9="","",第8期!CL$9)</f>
        <v/>
      </c>
      <c r="E93" s="33">
        <f>IF(E9="","",第8期!CM$9)</f>
        <v/>
      </c>
      <c r="F93" s="21">
        <f>A93</f>
        <v/>
      </c>
      <c r="G93" s="1505">
        <f>IF(B9="","",第8期!CO$9)</f>
        <v/>
      </c>
      <c r="H93" s="1505">
        <f>IF(C9="","",第8期!CP$9)</f>
        <v/>
      </c>
      <c r="I93" s="1505">
        <f>IF(D9="","",第8期!CQ$9)</f>
        <v/>
      </c>
      <c r="J93" s="1505">
        <f>IF(E9="","",第8期!CR$9)</f>
        <v/>
      </c>
      <c r="K93" s="1506">
        <f>IF(B9="","",第8期!$K$20)</f>
        <v/>
      </c>
      <c r="L93" s="21">
        <f>A93</f>
        <v/>
      </c>
      <c r="M93" s="1507">
        <f>IF(B9="","",第8期!CT$9)</f>
        <v/>
      </c>
      <c r="N93" s="1507">
        <f>IF(C9="","",第8期!CU$9)</f>
        <v/>
      </c>
      <c r="O93" s="1507">
        <f>IF(D9="","",第8期!CV$9)</f>
        <v/>
      </c>
      <c r="P93" s="1507">
        <f>IF(E9="","",第8期!CW$9)</f>
        <v/>
      </c>
      <c r="Q93" s="1506">
        <f>IF(B9="","",第8期!$F$24)</f>
        <v/>
      </c>
      <c r="U93" s="25">
        <f>$A$3</f>
        <v/>
      </c>
      <c r="V93" s="22">
        <f>IF(B3="","",K3)</f>
        <v/>
      </c>
      <c r="W93" s="22">
        <f>IF(C3="","",K15)</f>
        <v/>
      </c>
      <c r="X93" s="1492">
        <f>IF(D3="",0,K27)</f>
        <v/>
      </c>
      <c r="Y93" s="22">
        <f>IF(E3="","",K39)</f>
        <v/>
      </c>
      <c r="Z93" s="1493">
        <f>IF(F3="","",K51)</f>
        <v/>
      </c>
      <c r="AA93" s="22">
        <f>IF(G3="","",K63)</f>
        <v/>
      </c>
      <c r="AB93" s="22">
        <f>IF(H3="","",K75)</f>
        <v/>
      </c>
      <c r="AC93" s="22">
        <f>IF(X93=0,NA(),第2期!$BK$27)</f>
        <v/>
      </c>
      <c r="AF93" s="1494" t="n"/>
      <c r="AG93" s="45" t="n"/>
    </row>
    <row r="94">
      <c r="A94" s="26">
        <f>A82</f>
        <v/>
      </c>
      <c r="B94" s="27">
        <f>IF(B10="","",#REF!)</f>
        <v/>
      </c>
      <c r="C94" s="27">
        <f>IF(C10="","",#REF!)</f>
        <v/>
      </c>
      <c r="D94" s="27">
        <f>IF(D10="","",#REF!)</f>
        <v/>
      </c>
      <c r="E94" s="35">
        <f>IF(E10="","",#REF!)</f>
        <v/>
      </c>
      <c r="F94" s="47">
        <f>A94</f>
        <v/>
      </c>
      <c r="G94" s="1508">
        <f>IF(B10="","",#REF!)</f>
        <v/>
      </c>
      <c r="H94" s="1508">
        <f>IF(C10="","",#REF!)</f>
        <v/>
      </c>
      <c r="I94" s="1508">
        <f>IF(D10="","",#REF!)</f>
        <v/>
      </c>
      <c r="J94" s="1508">
        <f>IF(E10="","",#REF!)</f>
        <v/>
      </c>
      <c r="K94" s="1509">
        <f>IF(B10="","",#REF!)</f>
        <v/>
      </c>
      <c r="L94" s="47">
        <f>A94</f>
        <v/>
      </c>
      <c r="M94" s="1510">
        <f>IF(B10="","",#REF!)</f>
        <v/>
      </c>
      <c r="N94" s="1510">
        <f>IF(C10="","",#REF!)</f>
        <v/>
      </c>
      <c r="O94" s="1510">
        <f>IF(D10="","",#REF!)</f>
        <v/>
      </c>
      <c r="P94" s="1510">
        <f>IF(E10="","",#REF!)</f>
        <v/>
      </c>
      <c r="Q94" s="1509">
        <f>IF(B10="","",#REF!)</f>
        <v/>
      </c>
      <c r="U94" s="25">
        <f>$A$4</f>
        <v/>
      </c>
      <c r="V94" s="22">
        <f>IF(B4="","",K4)</f>
        <v/>
      </c>
      <c r="W94" s="22">
        <f>IF(C4="","",K16)</f>
        <v/>
      </c>
      <c r="X94" s="1492">
        <f>IF(D4="",0,K28)</f>
        <v/>
      </c>
      <c r="Y94" s="22">
        <f>IF(E4="","",K40)</f>
        <v/>
      </c>
      <c r="Z94" s="1493">
        <f>IF(F4="","",K52)</f>
        <v/>
      </c>
      <c r="AA94" s="22">
        <f>IF(G4="","",K64)</f>
        <v/>
      </c>
      <c r="AB94" s="22">
        <f>IF(H4="","",K76)</f>
        <v/>
      </c>
      <c r="AC94" s="22">
        <f>IF(X94=0,NA(),第3期!$BK$27)</f>
        <v/>
      </c>
      <c r="AF94" s="1494" t="n"/>
      <c r="AG94" s="45" t="n"/>
    </row>
    <row r="95">
      <c r="U95" s="25">
        <f>$A$5</f>
        <v/>
      </c>
      <c r="V95" s="22">
        <f>IF(B5="","",K5)</f>
        <v/>
      </c>
      <c r="W95" s="22">
        <f>IF(C5="","",K17)</f>
        <v/>
      </c>
      <c r="X95" s="1492">
        <f>IF(D5="",0,K29)</f>
        <v/>
      </c>
      <c r="Y95" s="22">
        <f>IF(E5="","",K41)</f>
        <v/>
      </c>
      <c r="Z95" s="1493">
        <f>IF(F5="","",K53)</f>
        <v/>
      </c>
      <c r="AA95" s="22">
        <f>IF(G5="","",K65)</f>
        <v/>
      </c>
      <c r="AB95" s="22">
        <f>IF(H5="","",K77)</f>
        <v/>
      </c>
      <c r="AC95" s="22">
        <f>IF(X95=0,NA(),第4期!$BK$27)</f>
        <v/>
      </c>
      <c r="AF95" s="1494" t="n"/>
      <c r="AG95" s="45" t="n"/>
    </row>
    <row r="96">
      <c r="U96" s="25">
        <f>$A$6</f>
        <v/>
      </c>
      <c r="V96" s="22">
        <f>IF(B6="","",K6)</f>
        <v/>
      </c>
      <c r="W96" s="22">
        <f>IF(C6="","",K18)</f>
        <v/>
      </c>
      <c r="X96" s="1492">
        <f>IF(D6="",0,K30)</f>
        <v/>
      </c>
      <c r="Y96" s="22">
        <f>IF(E6="","",K42)</f>
        <v/>
      </c>
      <c r="Z96" s="1493">
        <f>IF(F6="","",K54)</f>
        <v/>
      </c>
      <c r="AA96" s="22">
        <f>IF(G6="","",K66)</f>
        <v/>
      </c>
      <c r="AB96" s="22">
        <f>IF(H6="","",K78)</f>
        <v/>
      </c>
      <c r="AC96" s="22">
        <f>IF(X96=0,NA(),第5期!$BK$27)</f>
        <v/>
      </c>
      <c r="AF96" s="1494" t="n"/>
      <c r="AG96" s="45" t="n"/>
    </row>
    <row r="97">
      <c r="A97" s="23" t="inlineStr">
        <is>
          <t>期数</t>
        </is>
      </c>
      <c r="B97" s="1174" t="inlineStr">
        <is>
          <t>当期机器</t>
        </is>
      </c>
      <c r="C97" s="1173" t="inlineStr">
        <is>
          <t>当期工人</t>
        </is>
      </c>
      <c r="D97" s="1174" t="inlineStr">
        <is>
          <t>当期雇佣</t>
        </is>
      </c>
      <c r="E97" s="1173" t="inlineStr">
        <is>
          <t>期初现金</t>
        </is>
      </c>
      <c r="F97" s="1173" t="inlineStr">
        <is>
          <t>期末现金</t>
        </is>
      </c>
      <c r="G97" s="1174" t="inlineStr">
        <is>
          <t>本期成本</t>
        </is>
      </c>
      <c r="H97" s="1173" t="inlineStr">
        <is>
          <t>最大分红</t>
        </is>
      </c>
      <c r="I97" s="1174" t="inlineStr">
        <is>
          <t>本期分红</t>
        </is>
      </c>
      <c r="J97" s="53" t="inlineStr">
        <is>
          <t>机器购买</t>
        </is>
      </c>
      <c r="K97" s="1173" t="inlineStr">
        <is>
          <t>必须采购</t>
        </is>
      </c>
      <c r="L97" s="1174" t="inlineStr">
        <is>
          <t>实际采购</t>
        </is>
      </c>
      <c r="M97" s="1173" t="inlineStr">
        <is>
          <t>债券限额</t>
        </is>
      </c>
      <c r="N97" s="1174" t="inlineStr">
        <is>
          <t>实发债券</t>
        </is>
      </c>
      <c r="O97" s="1173" t="inlineStr">
        <is>
          <t>本期贷款</t>
        </is>
      </c>
      <c r="P97" s="1174" t="inlineStr">
        <is>
          <t>贷款限额</t>
        </is>
      </c>
      <c r="Q97" s="1173" t="inlineStr">
        <is>
          <t>净资产</t>
        </is>
      </c>
      <c r="R97" s="1174" t="inlineStr">
        <is>
          <t>利润</t>
        </is>
      </c>
      <c r="U97" s="25">
        <f>$A$7</f>
        <v/>
      </c>
      <c r="V97" s="22">
        <f>IF(B7="","",K7)</f>
        <v/>
      </c>
      <c r="W97" s="22">
        <f>IF(C7="","",K19)</f>
        <v/>
      </c>
      <c r="X97" s="1492">
        <f>IF(D7="",0,K31)</f>
        <v/>
      </c>
      <c r="Y97" s="22">
        <f>IF(E7="","",K43)</f>
        <v/>
      </c>
      <c r="Z97" s="1493">
        <f>IF(F7="","",K55)</f>
        <v/>
      </c>
      <c r="AA97" s="22">
        <f>IF(G7="","",K67)</f>
        <v/>
      </c>
      <c r="AB97" s="22">
        <f>IF(H7="","",K79)</f>
        <v/>
      </c>
      <c r="AC97" s="22">
        <f>IF(X97=0,NA(),第6期!$BK$27)</f>
        <v/>
      </c>
      <c r="AD97" s="22" t="inlineStr">
        <is>
          <t>预计容量</t>
        </is>
      </c>
      <c r="AF97" s="33" t="n"/>
      <c r="AG97" s="45" t="n"/>
    </row>
    <row r="98">
      <c r="A98" s="25">
        <f>A86</f>
        <v/>
      </c>
      <c r="B98" s="33">
        <f>IF(B2="","",第1期!$N$49)</f>
        <v/>
      </c>
      <c r="C98" s="22">
        <f>IF(C2="","",第1期!$H$17)</f>
        <v/>
      </c>
      <c r="D98" s="33">
        <f>IF(D2="","",第1期!$B$22)</f>
        <v/>
      </c>
      <c r="E98" s="22">
        <f>IF(E2="","",第1期!$C$28)</f>
        <v/>
      </c>
      <c r="F98" s="22">
        <f>IF(F2="","",第1期!$F$64)</f>
        <v/>
      </c>
      <c r="G98" s="33">
        <f>IF(G2="","",第1期!$E$60)</f>
        <v/>
      </c>
      <c r="H98" s="22">
        <f>IF(H2="","",第1期!$P$37)</f>
        <v/>
      </c>
      <c r="I98" s="33">
        <f>IF(I2="","",第1期!$E$24)</f>
        <v/>
      </c>
      <c r="J98" s="54">
        <f>IF(J2="","",第1期!$D$22)</f>
        <v/>
      </c>
      <c r="K98" s="22">
        <f>IF(K2="","",第1期!$I$43)</f>
        <v/>
      </c>
      <c r="L98" s="33">
        <f>IF(L2="","",第1期!$E$22)</f>
        <v/>
      </c>
      <c r="M98" s="22">
        <f>IF(M2="","",第1期!$P$35)</f>
        <v/>
      </c>
      <c r="N98" s="33">
        <f>IF(N2="","",第1期!$C$24)</f>
        <v/>
      </c>
      <c r="O98" s="22">
        <f>IF(O2="","",第1期!$B$24)</f>
        <v/>
      </c>
      <c r="P98" s="33">
        <f>IF(P2="","",第1期!$P$33)</f>
        <v/>
      </c>
      <c r="Q98" s="22">
        <f>IF(Q2="","",第1期!$F$82)</f>
        <v/>
      </c>
      <c r="R98" s="33">
        <f>IF(B2="","",第1期!$F$77)</f>
        <v/>
      </c>
      <c r="U98" s="25">
        <f>$A$8</f>
        <v/>
      </c>
      <c r="V98" s="22">
        <f>IF(B8="","",K8)</f>
        <v/>
      </c>
      <c r="W98" s="22">
        <f>IF(C8="","",K20)</f>
        <v/>
      </c>
      <c r="X98" s="1492">
        <f>IF(D8="",0,K32)</f>
        <v/>
      </c>
      <c r="Y98" s="22">
        <f>IF(E8="","",K44)</f>
        <v/>
      </c>
      <c r="Z98" s="1493">
        <f>IF(F8="","",K56)</f>
        <v/>
      </c>
      <c r="AA98" s="22">
        <f>IF(G8="","",K68)</f>
        <v/>
      </c>
      <c r="AB98" s="22">
        <f>IF(H8="","",K80)</f>
        <v/>
      </c>
      <c r="AC98" s="22">
        <f>IF(X98=0,NA(),第7期!$BK$27)</f>
        <v/>
      </c>
      <c r="AD98" s="22" t="inlineStr">
        <is>
          <t>预计均价</t>
        </is>
      </c>
      <c r="AF98" s="33" t="n"/>
      <c r="AG98" s="45" t="n"/>
    </row>
    <row r="99">
      <c r="A99" s="25">
        <f>A87</f>
        <v/>
      </c>
      <c r="B99" s="33">
        <f>IF(B3="","",第1期!$N$49)</f>
        <v/>
      </c>
      <c r="C99" s="22">
        <f>IF(C3="","",第2期!$H$17)</f>
        <v/>
      </c>
      <c r="D99" s="33">
        <f>IF(D3="","",第2期!$B$22)</f>
        <v/>
      </c>
      <c r="E99" s="22">
        <f>IF(E3="","",第2期!$C$28)</f>
        <v/>
      </c>
      <c r="F99" s="22">
        <f>IF(F3="","",第2期!$F$64)</f>
        <v/>
      </c>
      <c r="G99" s="33">
        <f>IF(G3="","",第2期!$E$60)</f>
        <v/>
      </c>
      <c r="H99" s="22">
        <f>IF(H3="","",第2期!$P$37)</f>
        <v/>
      </c>
      <c r="I99" s="33">
        <f>IF(I3="","",第2期!$E$24)</f>
        <v/>
      </c>
      <c r="J99" s="54">
        <f>IF(J3="","",第2期!$D$22)</f>
        <v/>
      </c>
      <c r="K99" s="22">
        <f>IF(K3="","",第2期!$I$43)</f>
        <v/>
      </c>
      <c r="L99" s="33">
        <f>IF(L3="","",第2期!$E$22)</f>
        <v/>
      </c>
      <c r="M99" s="22">
        <f>IF(M3="","",第2期!$P$35)</f>
        <v/>
      </c>
      <c r="N99" s="33">
        <f>IF(N3="","",第2期!$C$24)</f>
        <v/>
      </c>
      <c r="O99" s="22">
        <f>IF(O3="","",第2期!$B$24)</f>
        <v/>
      </c>
      <c r="P99" s="33">
        <f>IF(P3="","",第2期!$P$33)</f>
        <v/>
      </c>
      <c r="Q99" s="22">
        <f>IF(Q3="","",第2期!$F$82)</f>
        <v/>
      </c>
      <c r="R99" s="33">
        <f>IF(B3="","",第2期!$F$77)</f>
        <v/>
      </c>
      <c r="U99" s="25">
        <f>$A$9</f>
        <v/>
      </c>
      <c r="V99" s="22">
        <f>IF(B9="","",K9)</f>
        <v/>
      </c>
      <c r="W99" s="22">
        <f>IF(C9="","",K21)</f>
        <v/>
      </c>
      <c r="X99" s="1492">
        <f>IF(D9="",0,K33)</f>
        <v/>
      </c>
      <c r="Y99" s="22">
        <f>IF(E9="","",K45)</f>
        <v/>
      </c>
      <c r="Z99" s="1493">
        <f>IF(F9="","",K57)</f>
        <v/>
      </c>
      <c r="AA99" s="22">
        <f>IF(G9="","",K69)</f>
        <v/>
      </c>
      <c r="AB99" s="22">
        <f>IF(H9="","",K81)</f>
        <v/>
      </c>
      <c r="AC99" s="22">
        <f>IF(X99=0,NA(),第8期!$BK$27)</f>
        <v/>
      </c>
      <c r="AF99" s="33" t="n"/>
      <c r="AG99" s="45" t="n"/>
    </row>
    <row r="100">
      <c r="A100" s="25">
        <f>A88</f>
        <v/>
      </c>
      <c r="B100" s="33">
        <f>IF(B4="","",第3期!$N$49)</f>
        <v/>
      </c>
      <c r="C100" s="22">
        <f>IF(C4="","",第3期!$H$17)</f>
        <v/>
      </c>
      <c r="D100" s="33">
        <f>IF(D4="","",第3期!$B$22)</f>
        <v/>
      </c>
      <c r="E100" s="22">
        <f>IF(E4="","",第3期!$C$28)</f>
        <v/>
      </c>
      <c r="F100" s="22">
        <f>IF(F4="","",第3期!$F$64)</f>
        <v/>
      </c>
      <c r="G100" s="33">
        <f>IF(G4="","",第3期!$E$60)</f>
        <v/>
      </c>
      <c r="H100" s="22">
        <f>IF(H4="","",第3期!$P$37)</f>
        <v/>
      </c>
      <c r="I100" s="33">
        <f>IF(I4="","",第3期!$E$24)</f>
        <v/>
      </c>
      <c r="J100" s="54">
        <f>IF(J4="","",第3期!$D$22)</f>
        <v/>
      </c>
      <c r="K100" s="22">
        <f>IF(K4="","",第3期!$I$43)</f>
        <v/>
      </c>
      <c r="L100" s="33">
        <f>IF(L4="","",第3期!$E$22)</f>
        <v/>
      </c>
      <c r="M100" s="22">
        <f>IF(M4="","",第3期!$P$35)</f>
        <v/>
      </c>
      <c r="N100" s="33">
        <f>IF(N4="","",第3期!$C$24)</f>
        <v/>
      </c>
      <c r="O100" s="22">
        <f>IF(O4="","",第3期!$B$24)</f>
        <v/>
      </c>
      <c r="P100" s="33">
        <f>IF(P4="","",第3期!$P$33)</f>
        <v/>
      </c>
      <c r="Q100" s="22">
        <f>IF(Q4="","",第3期!$F$82)</f>
        <v/>
      </c>
      <c r="R100" s="33">
        <f>IF(B4="","",第3期!$F$77)</f>
        <v/>
      </c>
      <c r="U100" s="26">
        <f>$A$10</f>
        <v/>
      </c>
      <c r="V100" s="27">
        <f>IF(B10="","",K10)</f>
        <v/>
      </c>
      <c r="W100" s="27">
        <f>IF(C10="","",K22)</f>
        <v/>
      </c>
      <c r="X100" s="1492">
        <f>IF(D10="",0,K34)</f>
        <v/>
      </c>
      <c r="Y100" s="27">
        <f>IF(E10="","",K46)</f>
        <v/>
      </c>
      <c r="Z100" s="1496">
        <f>IF(F10="","",K58)</f>
        <v/>
      </c>
      <c r="AA100" s="27">
        <f>IF(G10="","",K70)</f>
        <v/>
      </c>
      <c r="AB100" s="27">
        <f>IF(H10="","",K82)</f>
        <v/>
      </c>
      <c r="AC100" s="22">
        <f>IF(X100=0,NA(),#REF!)</f>
        <v/>
      </c>
      <c r="AD100" s="27" t="n"/>
      <c r="AE100" s="27" t="n"/>
      <c r="AF100" s="35" t="n"/>
      <c r="AG100" s="45" t="n"/>
    </row>
    <row r="101">
      <c r="A101" s="25">
        <f>A89</f>
        <v/>
      </c>
      <c r="B101" s="33">
        <f>IF(B5="","",第4期!$N$49)</f>
        <v/>
      </c>
      <c r="C101" s="22">
        <f>IF(C5="","",第4期!$H$17)</f>
        <v/>
      </c>
      <c r="D101" s="33">
        <f>IF(D5="","",第4期!$B$22)</f>
        <v/>
      </c>
      <c r="E101" s="22">
        <f>IF(E5="","",第4期!$C$28)</f>
        <v/>
      </c>
      <c r="F101" s="22">
        <f>IF(F5="","",第4期!$F$64)</f>
        <v/>
      </c>
      <c r="G101" s="33">
        <f>IF(G5="","",第4期!$E$60)</f>
        <v/>
      </c>
      <c r="H101" s="22">
        <f>IF(H5="","",第4期!$P$37)</f>
        <v/>
      </c>
      <c r="I101" s="33">
        <f>IF(I5="","",第4期!$E$24)</f>
        <v/>
      </c>
      <c r="J101" s="54">
        <f>IF(J5="","",第4期!$D$22)</f>
        <v/>
      </c>
      <c r="K101" s="22">
        <f>IF(K5="","",第4期!$I$43)</f>
        <v/>
      </c>
      <c r="L101" s="33">
        <f>IF(L5="","",第4期!$E$22)</f>
        <v/>
      </c>
      <c r="M101" s="22">
        <f>IF(M5="","",第4期!$P$35)</f>
        <v/>
      </c>
      <c r="N101" s="33">
        <f>IF(N5="","",第4期!$C$24)</f>
        <v/>
      </c>
      <c r="O101" s="22">
        <f>IF(O5="","",第4期!$B$24)</f>
        <v/>
      </c>
      <c r="P101" s="33">
        <f>IF(P5="","",第4期!$P$33)</f>
        <v/>
      </c>
      <c r="Q101" s="22">
        <f>IF(Q5="","",第4期!$F$82)</f>
        <v/>
      </c>
      <c r="R101" s="33">
        <f>IF(B5="","",第4期!$F$77)</f>
        <v/>
      </c>
      <c r="U101" s="23" t="inlineStr">
        <is>
          <t>手机纽约</t>
        </is>
      </c>
      <c r="V101" s="1173" t="inlineStr">
        <is>
          <t>价格</t>
        </is>
      </c>
      <c r="W101" s="1173" t="inlineStr">
        <is>
          <t>待销增幅</t>
        </is>
      </c>
      <c r="X101" s="1173" t="inlineStr">
        <is>
          <t>市场容量</t>
        </is>
      </c>
      <c r="Y101" s="1173" t="inlineStr">
        <is>
          <t>运输</t>
        </is>
      </c>
      <c r="Z101" s="1173" t="inlineStr">
        <is>
          <t>机时利润</t>
        </is>
      </c>
      <c r="AA101" s="1173" t="inlineStr">
        <is>
          <t>库存</t>
        </is>
      </c>
      <c r="AB101" s="1173" t="inlineStr">
        <is>
          <t>订单</t>
        </is>
      </c>
      <c r="AC101" s="1173" t="inlineStr">
        <is>
          <t>市场均价</t>
        </is>
      </c>
      <c r="AD101" s="1174" t="inlineStr">
        <is>
          <t>市场均价走势图</t>
        </is>
      </c>
      <c r="AE101" s="1490" t="n"/>
      <c r="AF101" s="1491" t="n"/>
      <c r="AG101" s="45" t="n"/>
    </row>
    <row r="102">
      <c r="A102" s="25">
        <f>A90</f>
        <v/>
      </c>
      <c r="B102" s="33">
        <f>IF(B6="","",第5期!$N$49)</f>
        <v/>
      </c>
      <c r="C102" s="22">
        <f>IF(C6="","",第5期!$H$17)</f>
        <v/>
      </c>
      <c r="D102" s="33">
        <f>IF(D6="","",第5期!$B$22)</f>
        <v/>
      </c>
      <c r="E102" s="22">
        <f>IF(E6="","",第5期!$C$28)</f>
        <v/>
      </c>
      <c r="F102" s="22">
        <f>IF(F6="","",第5期!$F$64)</f>
        <v/>
      </c>
      <c r="G102" s="33">
        <f>IF(G6="","",第5期!$E$60)</f>
        <v/>
      </c>
      <c r="H102" s="22">
        <f>IF(H6="","",第5期!$P$37)</f>
        <v/>
      </c>
      <c r="I102" s="33">
        <f>IF(I6="","",第5期!$E$24)</f>
        <v/>
      </c>
      <c r="J102" s="54">
        <f>IF(J6="","",第5期!$D$22)</f>
        <v/>
      </c>
      <c r="K102" s="22">
        <f>IF(K6="","",第5期!$I$43)</f>
        <v/>
      </c>
      <c r="L102" s="33">
        <f>IF(L6="","",第5期!$E$22)</f>
        <v/>
      </c>
      <c r="M102" s="22">
        <f>IF(M6="","",第5期!$P$35)</f>
        <v/>
      </c>
      <c r="N102" s="33">
        <f>IF(N6="","",第5期!$C$24)</f>
        <v/>
      </c>
      <c r="O102" s="22">
        <f>IF(O6="","",第5期!$B$24)</f>
        <v/>
      </c>
      <c r="P102" s="33">
        <f>IF(P6="","",第5期!$P$33)</f>
        <v/>
      </c>
      <c r="Q102" s="22">
        <f>IF(Q6="","",第5期!$F$82)</f>
        <v/>
      </c>
      <c r="R102" s="33">
        <f>IF(B6="","",第5期!$F$77)</f>
        <v/>
      </c>
      <c r="U102" s="25">
        <f>$A$2</f>
        <v/>
      </c>
      <c r="V102" s="22">
        <f>IF(B2="","",L2)</f>
        <v/>
      </c>
      <c r="W102" s="22">
        <f>IF(C2="","",L14)</f>
        <v/>
      </c>
      <c r="X102" s="1492">
        <f>IF(D2="",0,L26)</f>
        <v/>
      </c>
      <c r="Y102" s="22">
        <f>IF(E2="","",L38)</f>
        <v/>
      </c>
      <c r="Z102" s="1493">
        <f>IF(F2="","",L50)</f>
        <v/>
      </c>
      <c r="AA102" s="22">
        <f>IF(G2="","",L62)</f>
        <v/>
      </c>
      <c r="AB102" s="22">
        <f>IF(H2="","",L74)</f>
        <v/>
      </c>
      <c r="AC102" s="22">
        <f>IF(X102=0,NA(),第1期!$BL$27)</f>
        <v/>
      </c>
      <c r="AD102" s="1176" t="n"/>
      <c r="AF102" s="1494" t="n"/>
      <c r="AG102" s="45" t="n"/>
    </row>
    <row r="103">
      <c r="A103" s="25">
        <f>A91</f>
        <v/>
      </c>
      <c r="B103" s="33">
        <f>IF(B7="","",第6期!$N$49)</f>
        <v/>
      </c>
      <c r="C103" s="22">
        <f>IF(C7="","",第6期!$H$17)</f>
        <v/>
      </c>
      <c r="D103" s="33">
        <f>IF(D7="","",第6期!$B$22)</f>
        <v/>
      </c>
      <c r="E103" s="22">
        <f>IF(E7="","",第6期!$C$28)</f>
        <v/>
      </c>
      <c r="F103" s="22">
        <f>IF(F7="","",第6期!$F$64)</f>
        <v/>
      </c>
      <c r="G103" s="33">
        <f>IF(G7="","",第6期!$E$60)</f>
        <v/>
      </c>
      <c r="H103" s="22">
        <f>IF(H7="","",第6期!$P$37)</f>
        <v/>
      </c>
      <c r="I103" s="33">
        <f>IF(I7="","",第6期!$E$24)</f>
        <v/>
      </c>
      <c r="J103" s="54">
        <f>IF(J7="","",第6期!$D$22)</f>
        <v/>
      </c>
      <c r="K103" s="22">
        <f>IF(K7="","",第6期!$I$43)</f>
        <v/>
      </c>
      <c r="L103" s="33">
        <f>IF(L7="","",第6期!$E$22)</f>
        <v/>
      </c>
      <c r="M103" s="22">
        <f>IF(M7="","",第6期!$P$35)</f>
        <v/>
      </c>
      <c r="N103" s="33">
        <f>IF(N7="","",第6期!$C$24)</f>
        <v/>
      </c>
      <c r="O103" s="22">
        <f>IF(O7="","",第6期!$B$24)</f>
        <v/>
      </c>
      <c r="P103" s="33">
        <f>IF(P7="","",第6期!$P$33)</f>
        <v/>
      </c>
      <c r="Q103" s="22">
        <f>IF(Q7="","",第6期!$F$82)</f>
        <v/>
      </c>
      <c r="R103" s="33">
        <f>IF(B7="","",第6期!$F$77)</f>
        <v/>
      </c>
      <c r="U103" s="25">
        <f>$A$3</f>
        <v/>
      </c>
      <c r="V103" s="22">
        <f>IF(B3="","",L3)</f>
        <v/>
      </c>
      <c r="W103" s="22">
        <f>IF(C3="","",L15)</f>
        <v/>
      </c>
      <c r="X103" s="1492">
        <f>IF(D3="",0,L27)</f>
        <v/>
      </c>
      <c r="Y103" s="22">
        <f>IF(E3="","",L39)</f>
        <v/>
      </c>
      <c r="Z103" s="1493">
        <f>IF(F3="","",L51)</f>
        <v/>
      </c>
      <c r="AA103" s="22">
        <f>IF(G3="","",L63)</f>
        <v/>
      </c>
      <c r="AB103" s="22">
        <f>IF(H3="","",L75)</f>
        <v/>
      </c>
      <c r="AC103" s="22">
        <f>IF(X103=0,NA(),第2期!$BL$27)</f>
        <v/>
      </c>
      <c r="AF103" s="1494" t="n"/>
      <c r="AG103" s="45" t="n"/>
    </row>
    <row r="104">
      <c r="A104" s="25">
        <f>A92</f>
        <v/>
      </c>
      <c r="B104" s="33">
        <f>IF(B8="","",第7期!$N$49)</f>
        <v/>
      </c>
      <c r="C104" s="22">
        <f>IF(C8="","",第7期!$H$17)</f>
        <v/>
      </c>
      <c r="D104" s="33">
        <f>IF(D8="","",第7期!$B$22)</f>
        <v/>
      </c>
      <c r="E104" s="22">
        <f>IF(E8="","",第7期!$C$28)</f>
        <v/>
      </c>
      <c r="F104" s="22">
        <f>IF(F8="","",第7期!$F$64)</f>
        <v/>
      </c>
      <c r="G104" s="33">
        <f>IF(G8="","",第7期!$E$60)</f>
        <v/>
      </c>
      <c r="H104" s="22">
        <f>IF(H8="","",第7期!$P$37)</f>
        <v/>
      </c>
      <c r="I104" s="33">
        <f>IF(I8="","",第7期!$E$24)</f>
        <v/>
      </c>
      <c r="J104" s="54">
        <f>IF(J8="","",第7期!$D$22)</f>
        <v/>
      </c>
      <c r="K104" s="22">
        <f>IF(K8="","",第7期!$I$43)</f>
        <v/>
      </c>
      <c r="L104" s="33">
        <f>IF(L8="","",第7期!$E$22)</f>
        <v/>
      </c>
      <c r="M104" s="22">
        <f>IF(M8="","",第7期!$P$35)</f>
        <v/>
      </c>
      <c r="N104" s="33">
        <f>IF(N8="","",第7期!$C$24)</f>
        <v/>
      </c>
      <c r="O104" s="22">
        <f>IF(O8="","",第7期!$B$24)</f>
        <v/>
      </c>
      <c r="P104" s="33">
        <f>IF(P8="","",第7期!$P$33)</f>
        <v/>
      </c>
      <c r="Q104" s="22">
        <f>IF(Q8="","",第7期!$F$82)</f>
        <v/>
      </c>
      <c r="R104" s="33">
        <f>IF(B8="","",第7期!$F$77)</f>
        <v/>
      </c>
      <c r="U104" s="25">
        <f>$A$4</f>
        <v/>
      </c>
      <c r="V104" s="22">
        <f>IF(B4="","",L4)</f>
        <v/>
      </c>
      <c r="W104" s="22">
        <f>IF(C4="","",L16)</f>
        <v/>
      </c>
      <c r="X104" s="1492">
        <f>IF(D4="",0,L28)</f>
        <v/>
      </c>
      <c r="Y104" s="22">
        <f>IF(E4="","",L40)</f>
        <v/>
      </c>
      <c r="Z104" s="1493">
        <f>IF(F4="","",L52)</f>
        <v/>
      </c>
      <c r="AA104" s="22">
        <f>IF(G4="","",L64)</f>
        <v/>
      </c>
      <c r="AB104" s="22">
        <f>IF(H4="","",L76)</f>
        <v/>
      </c>
      <c r="AC104" s="22">
        <f>IF(X104=0,NA(),第3期!$BL$27)</f>
        <v/>
      </c>
      <c r="AF104" s="1494" t="n"/>
      <c r="AG104" s="45" t="n"/>
    </row>
    <row r="105">
      <c r="A105" s="25">
        <f>A93</f>
        <v/>
      </c>
      <c r="B105" s="33">
        <f>IF(B9="","",第8期!$N$49)</f>
        <v/>
      </c>
      <c r="C105" s="22">
        <f>IF(C9="","",第8期!$H$17)</f>
        <v/>
      </c>
      <c r="D105" s="33">
        <f>IF(D9="","",第8期!$B$22)</f>
        <v/>
      </c>
      <c r="E105" s="22">
        <f>IF(E9="","",第8期!$C$28)</f>
        <v/>
      </c>
      <c r="F105" s="22">
        <f>IF(F9="","",第8期!$F$64)</f>
        <v/>
      </c>
      <c r="G105" s="33">
        <f>IF(G9="","",第8期!$E$60)</f>
        <v/>
      </c>
      <c r="H105" s="22">
        <f>IF(H9="","",第8期!$P$37)</f>
        <v/>
      </c>
      <c r="I105" s="33">
        <f>IF(I9="","",第8期!$E$24)</f>
        <v/>
      </c>
      <c r="J105" s="54">
        <f>IF(J9="","",第8期!$D$22)</f>
        <v/>
      </c>
      <c r="K105" s="22">
        <f>IF(K9="","",第8期!$I$43)</f>
        <v/>
      </c>
      <c r="L105" s="33">
        <f>IF(L9="","",第8期!$E$22)</f>
        <v/>
      </c>
      <c r="M105" s="22">
        <f>IF(M9="","",第8期!$P$35)</f>
        <v/>
      </c>
      <c r="N105" s="33">
        <f>IF(N9="","",第8期!$C$24)</f>
        <v/>
      </c>
      <c r="O105" s="22">
        <f>IF(O9="","",第8期!$B$24)</f>
        <v/>
      </c>
      <c r="P105" s="33">
        <f>IF(P9="","",第8期!$P$33)</f>
        <v/>
      </c>
      <c r="Q105" s="22">
        <f>IF(Q9="","",第8期!$F$82)</f>
        <v/>
      </c>
      <c r="R105" s="33">
        <f>IF(B9="","",第8期!$F$77)</f>
        <v/>
      </c>
      <c r="U105" s="25">
        <f>$A$5</f>
        <v/>
      </c>
      <c r="V105" s="22">
        <f>IF(B5="","",L5)</f>
        <v/>
      </c>
      <c r="W105" s="22">
        <f>IF(C5="","",L17)</f>
        <v/>
      </c>
      <c r="X105" s="1492">
        <f>IF(D5="",0,L29)</f>
        <v/>
      </c>
      <c r="Y105" s="22">
        <f>IF(E5="","",L41)</f>
        <v/>
      </c>
      <c r="Z105" s="1493">
        <f>IF(F5="","",L53)</f>
        <v/>
      </c>
      <c r="AA105" s="22">
        <f>IF(G5="","",L65)</f>
        <v/>
      </c>
      <c r="AB105" s="22">
        <f>IF(H5="","",L77)</f>
        <v/>
      </c>
      <c r="AC105" s="22">
        <f>IF(X105=0,NA(),第4期!$BL$27)</f>
        <v/>
      </c>
      <c r="AF105" s="1494" t="n"/>
      <c r="AG105" s="45" t="n"/>
    </row>
    <row r="106">
      <c r="A106" s="26">
        <f>A94</f>
        <v/>
      </c>
      <c r="B106" s="35">
        <f>IF(B10="","",#REF!)</f>
        <v/>
      </c>
      <c r="C106" s="27">
        <f>IF(C10="","",第1期!$H$17)</f>
        <v/>
      </c>
      <c r="D106" s="35">
        <f>IF(D10="","",#REF!)</f>
        <v/>
      </c>
      <c r="E106" s="27">
        <f>IF(E10="","",#REF!)</f>
        <v/>
      </c>
      <c r="F106" s="27">
        <f>IF(F10="","",#REF!)</f>
        <v/>
      </c>
      <c r="G106" s="35">
        <f>IF(G10="","",#REF!)</f>
        <v/>
      </c>
      <c r="H106" s="27">
        <f>IF(H10="","",#REF!)</f>
        <v/>
      </c>
      <c r="I106" s="35">
        <f>IF(I10="","",#REF!)</f>
        <v/>
      </c>
      <c r="J106" s="55">
        <f>IF(J10="","",#REF!)</f>
        <v/>
      </c>
      <c r="K106" s="27">
        <f>IF(K10="","",#REF!)</f>
        <v/>
      </c>
      <c r="L106" s="35">
        <f>IF(L10="","",#REF!)</f>
        <v/>
      </c>
      <c r="M106" s="27">
        <f>IF(M10="","",#REF!)</f>
        <v/>
      </c>
      <c r="N106" s="35">
        <f>IF(N10="","",#REF!)</f>
        <v/>
      </c>
      <c r="O106" s="27">
        <f>IF(O10="","",#REF!)</f>
        <v/>
      </c>
      <c r="P106" s="35">
        <f>IF(P10="","",#REF!)</f>
        <v/>
      </c>
      <c r="Q106" s="27">
        <f>IF(Q10="","",#REF!)</f>
        <v/>
      </c>
      <c r="R106" s="35">
        <f>IF(B10="","",#REF!)</f>
        <v/>
      </c>
      <c r="U106" s="25">
        <f>$A$6</f>
        <v/>
      </c>
      <c r="V106" s="22">
        <f>IF(B6="","",L6)</f>
        <v/>
      </c>
      <c r="W106" s="22">
        <f>IF(C6="","",L18)</f>
        <v/>
      </c>
      <c r="X106" s="1492">
        <f>IF(D6="",0,L30)</f>
        <v/>
      </c>
      <c r="Y106" s="22">
        <f>IF(E6="","",L42)</f>
        <v/>
      </c>
      <c r="Z106" s="1493">
        <f>IF(F6="","",L54)</f>
        <v/>
      </c>
      <c r="AA106" s="22">
        <f>IF(G6="","",L66)</f>
        <v/>
      </c>
      <c r="AB106" s="22">
        <f>IF(H6="","",L78)</f>
        <v/>
      </c>
      <c r="AC106" s="22">
        <f>IF(X106=0,NA(),第5期!$BL$27)</f>
        <v/>
      </c>
      <c r="AF106" s="1494" t="n"/>
      <c r="AG106" s="45" t="n"/>
    </row>
    <row r="107">
      <c r="U107" s="25">
        <f>$A$7</f>
        <v/>
      </c>
      <c r="V107" s="22">
        <f>IF(B7="","",L7)</f>
        <v/>
      </c>
      <c r="W107" s="22">
        <f>IF(C7="","",L19)</f>
        <v/>
      </c>
      <c r="X107" s="1492">
        <f>IF(D7="",0,L31)</f>
        <v/>
      </c>
      <c r="Y107" s="22">
        <f>IF(E7="","",L43)</f>
        <v/>
      </c>
      <c r="Z107" s="1493">
        <f>IF(F7="","",L55)</f>
        <v/>
      </c>
      <c r="AA107" s="22">
        <f>IF(G7="","",L67)</f>
        <v/>
      </c>
      <c r="AB107" s="22">
        <f>IF(H7="","",L79)</f>
        <v/>
      </c>
      <c r="AC107" s="22">
        <f>IF(X107=0,NA(),第6期!$BL$27)</f>
        <v/>
      </c>
      <c r="AD107" s="22" t="inlineStr">
        <is>
          <t>预计容量</t>
        </is>
      </c>
      <c r="AF107" s="33" t="n"/>
      <c r="AG107" s="45" t="n"/>
    </row>
    <row r="108">
      <c r="U108" s="25">
        <f>$A$8</f>
        <v/>
      </c>
      <c r="V108" s="22">
        <f>IF(B8="","",L8)</f>
        <v/>
      </c>
      <c r="W108" s="22">
        <f>IF(C8="","",L20)</f>
        <v/>
      </c>
      <c r="X108" s="1492">
        <f>IF(D8="",0,L32)</f>
        <v/>
      </c>
      <c r="Y108" s="22">
        <f>IF(E8="","",L44)</f>
        <v/>
      </c>
      <c r="Z108" s="1493">
        <f>IF(F8="","",L56)</f>
        <v/>
      </c>
      <c r="AA108" s="22">
        <f>IF(G8="","",L68)</f>
        <v/>
      </c>
      <c r="AB108" s="22">
        <f>IF(H8="","",L80)</f>
        <v/>
      </c>
      <c r="AC108" s="22">
        <f>IF(X108=0,NA(),第7期!$BL$27)</f>
        <v/>
      </c>
      <c r="AD108" s="22" t="inlineStr">
        <is>
          <t>预计均价</t>
        </is>
      </c>
      <c r="AF108" s="33" t="n"/>
      <c r="AG108" s="45" t="n"/>
    </row>
    <row r="109">
      <c r="A109" s="23" t="n"/>
      <c r="B109" s="1173" t="inlineStr">
        <is>
          <t>本期利润</t>
        </is>
      </c>
      <c r="C109" s="1173">
        <f>"权重："&amp;初始化表!B30</f>
        <v/>
      </c>
      <c r="D109" s="1490" t="n"/>
      <c r="E109" s="1173" t="inlineStr">
        <is>
          <t>累计纳税</t>
        </is>
      </c>
      <c r="F109" s="1173">
        <f>"权重："&amp;初始化表!B33</f>
        <v/>
      </c>
      <c r="G109" s="1490" t="n"/>
      <c r="H109" s="1173" t="inlineStr">
        <is>
          <t>累计分红</t>
        </is>
      </c>
      <c r="I109" s="1173">
        <f>"权重："&amp;初始化表!B32</f>
        <v/>
      </c>
      <c r="J109" s="1490" t="n"/>
      <c r="K109" s="1173" t="inlineStr">
        <is>
          <t>净资产</t>
        </is>
      </c>
      <c r="L109" s="1174">
        <f>"权重："&amp;初始化表!B34</f>
        <v/>
      </c>
      <c r="M109" s="1491" t="n"/>
      <c r="U109" s="25">
        <f>$A$9</f>
        <v/>
      </c>
      <c r="V109" s="22">
        <f>IF(B9="","",L9)</f>
        <v/>
      </c>
      <c r="W109" s="22">
        <f>IF(C9="","",L21)</f>
        <v/>
      </c>
      <c r="X109" s="1492">
        <f>IF(D9="",0,L33)</f>
        <v/>
      </c>
      <c r="Y109" s="22">
        <f>IF(E9="","",L45)</f>
        <v/>
      </c>
      <c r="Z109" s="1493">
        <f>IF(F9="","",L57)</f>
        <v/>
      </c>
      <c r="AA109" s="22">
        <f>IF(G9="","",L69)</f>
        <v/>
      </c>
      <c r="AB109" s="22">
        <f>IF(H9="","",L81)</f>
        <v/>
      </c>
      <c r="AC109" s="22">
        <f>IF(X109=0,NA(),第8期!$BL$27)</f>
        <v/>
      </c>
      <c r="AF109" s="33" t="n"/>
      <c r="AG109" s="45" t="n"/>
    </row>
    <row r="110">
      <c r="A110" s="25" t="inlineStr">
        <is>
          <t>期数</t>
        </is>
      </c>
      <c r="B110" s="21" t="inlineStr">
        <is>
          <t>均值</t>
        </is>
      </c>
      <c r="C110" s="21" t="inlineStr">
        <is>
          <t>标准差</t>
        </is>
      </c>
      <c r="D110" s="21" t="inlineStr">
        <is>
          <t>变异系数</t>
        </is>
      </c>
      <c r="E110" s="21" t="inlineStr">
        <is>
          <t>均值</t>
        </is>
      </c>
      <c r="F110" s="21" t="inlineStr">
        <is>
          <t>标准差</t>
        </is>
      </c>
      <c r="G110" s="21" t="inlineStr">
        <is>
          <t>变异系数</t>
        </is>
      </c>
      <c r="H110" s="21" t="inlineStr">
        <is>
          <t>均值</t>
        </is>
      </c>
      <c r="I110" s="21" t="inlineStr">
        <is>
          <t>标准差</t>
        </is>
      </c>
      <c r="J110" s="21" t="inlineStr">
        <is>
          <t>变异系数</t>
        </is>
      </c>
      <c r="K110" s="21" t="inlineStr">
        <is>
          <t>均值</t>
        </is>
      </c>
      <c r="L110" s="21" t="inlineStr">
        <is>
          <t>标准差</t>
        </is>
      </c>
      <c r="M110" s="56" t="inlineStr">
        <is>
          <t>变异系数</t>
        </is>
      </c>
      <c r="U110" s="26">
        <f>$A$10</f>
        <v/>
      </c>
      <c r="V110" s="27">
        <f>IF(B10="","",L10)</f>
        <v/>
      </c>
      <c r="W110" s="27">
        <f>IF(C10="","",L22)</f>
        <v/>
      </c>
      <c r="X110" s="1492">
        <f>IF(D10="",0,L34)</f>
        <v/>
      </c>
      <c r="Y110" s="27">
        <f>IF(E10="","",L46)</f>
        <v/>
      </c>
      <c r="Z110" s="1496">
        <f>IF(F10="","",L58)</f>
        <v/>
      </c>
      <c r="AA110" s="27">
        <f>IF(G10="","",L70)</f>
        <v/>
      </c>
      <c r="AB110" s="27">
        <f>IF(H10="","",L82)</f>
        <v/>
      </c>
      <c r="AC110" s="22">
        <f>IF(X110=0,NA(),#REF!)</f>
        <v/>
      </c>
      <c r="AD110" s="27" t="n"/>
      <c r="AE110" s="27" t="n"/>
      <c r="AF110" s="35" t="n"/>
      <c r="AG110" s="45" t="n"/>
    </row>
    <row r="111">
      <c r="A111" s="25" t="inlineStr">
        <is>
          <t>第1期</t>
        </is>
      </c>
      <c r="B111" s="1497" t="n"/>
      <c r="C111" s="1497" t="n"/>
      <c r="D111" s="1501" t="n"/>
      <c r="E111" s="1497" t="n"/>
      <c r="F111" s="1497" t="n"/>
      <c r="G111" s="1501" t="n"/>
      <c r="H111" s="1497" t="n"/>
      <c r="I111" s="1497" t="n"/>
      <c r="J111" s="1501" t="n"/>
      <c r="K111" s="1497" t="n"/>
      <c r="L111" s="1497" t="n"/>
      <c r="M111" s="1502" t="n"/>
      <c r="U111" s="23" t="inlineStr">
        <is>
          <t>手机伦敦</t>
        </is>
      </c>
      <c r="V111" s="1173" t="inlineStr">
        <is>
          <t>价格</t>
        </is>
      </c>
      <c r="W111" s="1173" t="inlineStr">
        <is>
          <t>待销增幅</t>
        </is>
      </c>
      <c r="X111" s="1173" t="inlineStr">
        <is>
          <t>市场容量</t>
        </is>
      </c>
      <c r="Y111" s="1173" t="inlineStr">
        <is>
          <t>运输</t>
        </is>
      </c>
      <c r="Z111" s="1173" t="inlineStr">
        <is>
          <t>机时利润</t>
        </is>
      </c>
      <c r="AA111" s="1173" t="inlineStr">
        <is>
          <t>库存</t>
        </is>
      </c>
      <c r="AB111" s="1173" t="inlineStr">
        <is>
          <t>订单</t>
        </is>
      </c>
      <c r="AC111" s="1173" t="inlineStr">
        <is>
          <t>市场均价</t>
        </is>
      </c>
      <c r="AD111" s="1174" t="inlineStr">
        <is>
          <t>市场均价走势图</t>
        </is>
      </c>
      <c r="AE111" s="1490" t="n"/>
      <c r="AF111" s="1491" t="n"/>
      <c r="AG111" s="45" t="n"/>
    </row>
    <row r="112">
      <c r="A112" s="25" t="inlineStr">
        <is>
          <t>第2期</t>
        </is>
      </c>
      <c r="B112" s="1497" t="n"/>
      <c r="C112" s="1497" t="n"/>
      <c r="D112" s="1501" t="n"/>
      <c r="E112" s="1497" t="n"/>
      <c r="F112" s="1497" t="n"/>
      <c r="G112" s="1501" t="n"/>
      <c r="H112" s="1497" t="n"/>
      <c r="I112" s="1497" t="n"/>
      <c r="J112" s="1501" t="n"/>
      <c r="K112" s="1497" t="n"/>
      <c r="L112" s="1497" t="n"/>
      <c r="M112" s="1502" t="n"/>
      <c r="U112" s="25">
        <f>$A$2</f>
        <v/>
      </c>
      <c r="V112" s="22">
        <f>IF(B2="","",M2)</f>
        <v/>
      </c>
      <c r="W112" s="22">
        <f>IF(C2="","",M14)</f>
        <v/>
      </c>
      <c r="X112" s="1492">
        <f>IF(D2="",0,M26)</f>
        <v/>
      </c>
      <c r="Y112" s="22">
        <f>IF(E2="","",M38)</f>
        <v/>
      </c>
      <c r="Z112" s="1493">
        <f>IF(F2="","",M50)</f>
        <v/>
      </c>
      <c r="AA112" s="22">
        <f>IF(G2="","",M62)</f>
        <v/>
      </c>
      <c r="AB112" s="22">
        <f>IF(H2="","",M74)</f>
        <v/>
      </c>
      <c r="AC112" s="22">
        <f>IF(X112=0,NA(),第1期!$BM$27)</f>
        <v/>
      </c>
      <c r="AD112" s="1176" t="n"/>
      <c r="AF112" s="1494" t="n"/>
      <c r="AG112" s="45" t="n"/>
    </row>
    <row r="113">
      <c r="A113" s="25" t="inlineStr">
        <is>
          <t>第3期</t>
        </is>
      </c>
      <c r="B113" s="1497" t="n"/>
      <c r="C113" s="1497" t="n"/>
      <c r="D113" s="1501" t="n"/>
      <c r="E113" s="1497" t="n"/>
      <c r="F113" s="1497" t="n"/>
      <c r="G113" s="1501" t="n"/>
      <c r="H113" s="1497" t="n"/>
      <c r="I113" s="1497" t="n"/>
      <c r="J113" s="1501" t="n"/>
      <c r="K113" s="1497" t="n"/>
      <c r="L113" s="1497" t="n"/>
      <c r="M113" s="1502" t="n"/>
      <c r="U113" s="25">
        <f>$A$3</f>
        <v/>
      </c>
      <c r="V113" s="22">
        <f>IF(B3="","",M3)</f>
        <v/>
      </c>
      <c r="W113" s="22">
        <f>IF(C3="","",M15)</f>
        <v/>
      </c>
      <c r="X113" s="1492">
        <f>IF(D3="",0,M27)</f>
        <v/>
      </c>
      <c r="Y113" s="22">
        <f>IF(E3="","",M39)</f>
        <v/>
      </c>
      <c r="Z113" s="1493">
        <f>IF(F3="","",M51)</f>
        <v/>
      </c>
      <c r="AA113" s="22">
        <f>IF(G3="","",M63)</f>
        <v/>
      </c>
      <c r="AB113" s="22">
        <f>IF(H3="","",M75)</f>
        <v/>
      </c>
      <c r="AC113" s="22">
        <f>IF(X113=0,NA(),第2期!$BM$27)</f>
        <v/>
      </c>
      <c r="AF113" s="1494" t="n"/>
      <c r="AG113" s="45" t="n"/>
    </row>
    <row r="114">
      <c r="A114" s="25" t="inlineStr">
        <is>
          <t>第4期</t>
        </is>
      </c>
      <c r="B114" s="1497" t="n"/>
      <c r="C114" s="1497" t="n"/>
      <c r="D114" s="1501" t="n"/>
      <c r="E114" s="1497" t="n"/>
      <c r="F114" s="1497" t="n"/>
      <c r="G114" s="1501" t="n"/>
      <c r="H114" s="1497" t="n"/>
      <c r="I114" s="1497" t="n"/>
      <c r="J114" s="1501" t="n"/>
      <c r="K114" s="1497" t="n"/>
      <c r="L114" s="1497" t="n"/>
      <c r="M114" s="1502" t="n"/>
      <c r="U114" s="25">
        <f>$A$4</f>
        <v/>
      </c>
      <c r="V114" s="22">
        <f>IF(B4="","",M4)</f>
        <v/>
      </c>
      <c r="W114" s="22">
        <f>IF(C4="","",M16)</f>
        <v/>
      </c>
      <c r="X114" s="1492">
        <f>IF(D4="",0,M28)</f>
        <v/>
      </c>
      <c r="Y114" s="22">
        <f>IF(E4="","",M40)</f>
        <v/>
      </c>
      <c r="Z114" s="1493">
        <f>IF(F4="","",M52)</f>
        <v/>
      </c>
      <c r="AA114" s="22">
        <f>IF(G4="","",M64)</f>
        <v/>
      </c>
      <c r="AB114" s="22">
        <f>IF(H4="","",M76)</f>
        <v/>
      </c>
      <c r="AC114" s="22">
        <f>IF(X114=0,NA(),第3期!$BM$27)</f>
        <v/>
      </c>
      <c r="AF114" s="1494" t="n"/>
      <c r="AG114" s="45" t="n"/>
    </row>
    <row r="115">
      <c r="A115" s="25" t="inlineStr">
        <is>
          <t>第5期</t>
        </is>
      </c>
      <c r="B115" s="1497" t="n"/>
      <c r="C115" s="1497" t="n"/>
      <c r="D115" s="1501" t="n"/>
      <c r="E115" s="1497" t="n"/>
      <c r="F115" s="1497" t="n"/>
      <c r="G115" s="1501" t="n"/>
      <c r="H115" s="1497" t="n"/>
      <c r="I115" s="1497" t="n"/>
      <c r="J115" s="1501" t="n"/>
      <c r="K115" s="1497" t="n"/>
      <c r="L115" s="1497" t="n"/>
      <c r="M115" s="1502" t="n"/>
      <c r="U115" s="25">
        <f>$A$5</f>
        <v/>
      </c>
      <c r="V115" s="22">
        <f>IF(B5="","",M5)</f>
        <v/>
      </c>
      <c r="W115" s="22">
        <f>IF(C5="","",M17)</f>
        <v/>
      </c>
      <c r="X115" s="1492">
        <f>IF(D5="",0,M29)</f>
        <v/>
      </c>
      <c r="Y115" s="22">
        <f>IF(E5="","",M41)</f>
        <v/>
      </c>
      <c r="Z115" s="1493">
        <f>IF(F5="","",M53)</f>
        <v/>
      </c>
      <c r="AA115" s="22">
        <f>IF(G5="","",M65)</f>
        <v/>
      </c>
      <c r="AB115" s="22">
        <f>IF(H5="","",M77)</f>
        <v/>
      </c>
      <c r="AC115" s="22">
        <f>IF(X115=0,NA(),第4期!$BM$27)</f>
        <v/>
      </c>
      <c r="AF115" s="1494" t="n"/>
      <c r="AG115" s="45" t="n"/>
    </row>
    <row r="116">
      <c r="A116" s="25" t="inlineStr">
        <is>
          <t>第6期</t>
        </is>
      </c>
      <c r="B116" s="1497" t="n"/>
      <c r="C116" s="1497" t="n"/>
      <c r="D116" s="1501" t="n"/>
      <c r="E116" s="1497" t="n"/>
      <c r="F116" s="1497" t="n"/>
      <c r="G116" s="1501" t="n"/>
      <c r="H116" s="1497" t="n"/>
      <c r="I116" s="1497" t="n"/>
      <c r="J116" s="1501" t="n"/>
      <c r="K116" s="1497" t="n"/>
      <c r="L116" s="1497" t="n"/>
      <c r="M116" s="1502" t="n"/>
      <c r="U116" s="25">
        <f>$A$6</f>
        <v/>
      </c>
      <c r="V116" s="22">
        <f>IF(B6="","",M6)</f>
        <v/>
      </c>
      <c r="W116" s="22">
        <f>IF(C6="","",M18)</f>
        <v/>
      </c>
      <c r="X116" s="1492">
        <f>IF(D6="",0,M30)</f>
        <v/>
      </c>
      <c r="Y116" s="22">
        <f>IF(E6="","",M42)</f>
        <v/>
      </c>
      <c r="Z116" s="1493">
        <f>IF(F6="","",M54)</f>
        <v/>
      </c>
      <c r="AA116" s="22">
        <f>IF(G6="","",M66)</f>
        <v/>
      </c>
      <c r="AB116" s="22">
        <f>IF(H6="","",M78)</f>
        <v/>
      </c>
      <c r="AC116" s="22">
        <f>IF(X116=0,NA(),第5期!$BM$27)</f>
        <v/>
      </c>
      <c r="AF116" s="1494" t="n"/>
      <c r="AG116" s="45" t="n"/>
    </row>
    <row r="117">
      <c r="A117" s="25" t="inlineStr">
        <is>
          <t>第7期</t>
        </is>
      </c>
      <c r="B117" s="1497" t="n"/>
      <c r="C117" s="1497" t="n"/>
      <c r="D117" s="1501" t="n"/>
      <c r="E117" s="1497" t="n"/>
      <c r="F117" s="1497" t="n"/>
      <c r="G117" s="1501" t="n"/>
      <c r="H117" s="1497" t="n"/>
      <c r="I117" s="1497" t="n"/>
      <c r="J117" s="1501" t="n"/>
      <c r="K117" s="1497" t="n"/>
      <c r="L117" s="1497" t="n"/>
      <c r="M117" s="1502" t="n"/>
      <c r="U117" s="25">
        <f>$A$7</f>
        <v/>
      </c>
      <c r="V117" s="22">
        <f>IF(B7="","",M7)</f>
        <v/>
      </c>
      <c r="W117" s="22">
        <f>IF(C7="","",M19)</f>
        <v/>
      </c>
      <c r="X117" s="1492">
        <f>IF(D7="",0,M31)</f>
        <v/>
      </c>
      <c r="Y117" s="22">
        <f>IF(E7="","",M43)</f>
        <v/>
      </c>
      <c r="Z117" s="1493">
        <f>IF(F7="","",M55)</f>
        <v/>
      </c>
      <c r="AA117" s="22">
        <f>IF(G7="","",M67)</f>
        <v/>
      </c>
      <c r="AB117" s="22">
        <f>IF(H7="","",M79)</f>
        <v/>
      </c>
      <c r="AC117" s="22">
        <f>IF(X117=0,NA(),第6期!$BM$27)</f>
        <v/>
      </c>
      <c r="AD117" s="22" t="inlineStr">
        <is>
          <t>预计容量</t>
        </is>
      </c>
      <c r="AF117" s="33" t="n"/>
      <c r="AG117" s="45" t="n"/>
    </row>
    <row r="118">
      <c r="A118" s="25" t="inlineStr">
        <is>
          <t>第8期</t>
        </is>
      </c>
      <c r="B118" s="1497" t="n"/>
      <c r="C118" s="1497" t="n"/>
      <c r="D118" s="1501" t="n"/>
      <c r="E118" s="1497" t="n"/>
      <c r="F118" s="1497" t="n"/>
      <c r="G118" s="1501" t="n"/>
      <c r="H118" s="1497" t="n"/>
      <c r="I118" s="1497" t="n"/>
      <c r="J118" s="1501" t="n"/>
      <c r="K118" s="1497" t="n"/>
      <c r="L118" s="1497" t="n"/>
      <c r="M118" s="1502" t="n"/>
      <c r="U118" s="25">
        <f>$A$8</f>
        <v/>
      </c>
      <c r="V118" s="22">
        <f>IF(B8="","",M8)</f>
        <v/>
      </c>
      <c r="W118" s="22">
        <f>IF(C8="","",M20)</f>
        <v/>
      </c>
      <c r="X118" s="1492">
        <f>IF(D8="",0,M32)</f>
        <v/>
      </c>
      <c r="Y118" s="22">
        <f>IF(E8="","",M44)</f>
        <v/>
      </c>
      <c r="Z118" s="1493">
        <f>IF(F8="","",M56)</f>
        <v/>
      </c>
      <c r="AA118" s="22">
        <f>IF(G8="","",M68)</f>
        <v/>
      </c>
      <c r="AB118" s="22">
        <f>IF(H8="","",M80)</f>
        <v/>
      </c>
      <c r="AC118" s="22">
        <f>IF(X118=0,NA(),第7期!$BM$27)</f>
        <v/>
      </c>
      <c r="AD118" s="22" t="inlineStr">
        <is>
          <t>预计均价</t>
        </is>
      </c>
      <c r="AF118" s="33" t="n"/>
      <c r="AG118" s="45" t="n"/>
    </row>
    <row r="119">
      <c r="A119" s="25" t="inlineStr">
        <is>
          <t>第9期</t>
        </is>
      </c>
      <c r="B119" s="1497">
        <f>IF(B2="","",第1期!$BW$25)</f>
        <v/>
      </c>
      <c r="C119" s="1497">
        <f>IF(C2="","",第1期!$BW$26)</f>
        <v/>
      </c>
      <c r="D119" s="1501">
        <f>IF(C2="","",C119/B119)</f>
        <v/>
      </c>
      <c r="E119" s="1497">
        <f>IF(E2="","",第1期!$BX$25)</f>
        <v/>
      </c>
      <c r="F119" s="1497">
        <f>IF(F2="","",第1期!$BX$26)</f>
        <v/>
      </c>
      <c r="G119" s="1501">
        <f>IF(F2="","",F119/E119)</f>
        <v/>
      </c>
      <c r="H119" s="1497">
        <f>IF(H2="","",第1期!$BY$25)</f>
        <v/>
      </c>
      <c r="I119" s="1497">
        <f>IF(I2="","",第1期!$BY$26)</f>
        <v/>
      </c>
      <c r="J119" s="1501">
        <f>IF(I2="","",I119/H119)</f>
        <v/>
      </c>
      <c r="K119" s="1497">
        <f>IF(K2="","",第1期!$BZ$25)</f>
        <v/>
      </c>
      <c r="L119" s="1497">
        <f>IF(L2="","",第1期!$BZ$26)</f>
        <v/>
      </c>
      <c r="M119" s="1502">
        <f>IF(L2="","",L119/K119)</f>
        <v/>
      </c>
      <c r="U119" s="25">
        <f>$A$9</f>
        <v/>
      </c>
      <c r="V119" s="22">
        <f>IF(B9="","",M9)</f>
        <v/>
      </c>
      <c r="W119" s="22">
        <f>IF(C9="","",M21)</f>
        <v/>
      </c>
      <c r="X119" s="1492">
        <f>IF(D9="",0,M33)</f>
        <v/>
      </c>
      <c r="Y119" s="22">
        <f>IF(E9="","",M45)</f>
        <v/>
      </c>
      <c r="Z119" s="1493">
        <f>IF(F9="","",M57)</f>
        <v/>
      </c>
      <c r="AA119" s="22">
        <f>IF(G9="","",M69)</f>
        <v/>
      </c>
      <c r="AB119" s="22">
        <f>IF(H9="","",M81)</f>
        <v/>
      </c>
      <c r="AC119" s="22">
        <f>IF(X119=0,NA(),第8期!$BM$27)</f>
        <v/>
      </c>
      <c r="AF119" s="33" t="n"/>
      <c r="AG119" s="45" t="n"/>
    </row>
    <row r="120">
      <c r="A120" s="25" t="inlineStr">
        <is>
          <t>第10期</t>
        </is>
      </c>
      <c r="B120" s="1497">
        <f>IF(B3="","",第2期!$BW$25)</f>
        <v/>
      </c>
      <c r="C120" s="1497">
        <f>IF(C3="","",第2期!$BW$26)</f>
        <v/>
      </c>
      <c r="D120" s="1501">
        <f>IF(C3="","",C120/B120)</f>
        <v/>
      </c>
      <c r="E120" s="1497">
        <f>IF(E3="","",第2期!$BX$25)</f>
        <v/>
      </c>
      <c r="F120" s="1497">
        <f>IF(F3="","",第2期!$BX$26)</f>
        <v/>
      </c>
      <c r="G120" s="1501">
        <f>IF(F3="","",F120/E120)</f>
        <v/>
      </c>
      <c r="H120" s="1497">
        <f>IF(H3="","",第2期!$BY$25)</f>
        <v/>
      </c>
      <c r="I120" s="1497">
        <f>IF(I3="","",第2期!$BY$26)</f>
        <v/>
      </c>
      <c r="J120" s="1501">
        <f>IF(I3="","",I120/H120)</f>
        <v/>
      </c>
      <c r="K120" s="1497">
        <f>IF(K3="","",第2期!$BZ$25)</f>
        <v/>
      </c>
      <c r="L120" s="1497">
        <f>IF(L3="","",第2期!$BZ$26)</f>
        <v/>
      </c>
      <c r="M120" s="1502">
        <f>IF(L3="","",L120/K120)</f>
        <v/>
      </c>
      <c r="U120" s="26">
        <f>$A$10</f>
        <v/>
      </c>
      <c r="V120" s="27">
        <f>IF(B10="","",M10)</f>
        <v/>
      </c>
      <c r="W120" s="27">
        <f>IF(C10="","",M22)</f>
        <v/>
      </c>
      <c r="X120" s="1492">
        <f>IF(D10="",0,M34)</f>
        <v/>
      </c>
      <c r="Y120" s="27">
        <f>IF(E10="","",M46)</f>
        <v/>
      </c>
      <c r="Z120" s="1496">
        <f>IF(F10="","",M58)</f>
        <v/>
      </c>
      <c r="AA120" s="27">
        <f>IF(G10="","",M70)</f>
        <v/>
      </c>
      <c r="AB120" s="27">
        <f>IF(H10="","",M82)</f>
        <v/>
      </c>
      <c r="AC120" s="22">
        <f>IF(X120=0,NA(),#REF!)</f>
        <v/>
      </c>
      <c r="AD120" s="27" t="n"/>
      <c r="AE120" s="27" t="n"/>
      <c r="AF120" s="35" t="n"/>
      <c r="AG120" s="45" t="n"/>
    </row>
    <row r="121">
      <c r="A121" s="25" t="inlineStr">
        <is>
          <t>第11期</t>
        </is>
      </c>
      <c r="B121" s="1497">
        <f>IF(B4="","",第3期!$BW$25)</f>
        <v/>
      </c>
      <c r="C121" s="1497">
        <f>IF(C4="","",第3期!$BW$26)</f>
        <v/>
      </c>
      <c r="D121" s="1501">
        <f>IF(C4="","",C121/B121)</f>
        <v/>
      </c>
      <c r="E121" s="1497">
        <f>IF(E4="","",第3期!$BX$25)</f>
        <v/>
      </c>
      <c r="F121" s="1497">
        <f>IF(F4="","",第3期!$BX$26)</f>
        <v/>
      </c>
      <c r="G121" s="1501">
        <f>IF(F4="","",F121/E121)</f>
        <v/>
      </c>
      <c r="H121" s="1497">
        <f>IF(H4="","",第3期!$BY$25)</f>
        <v/>
      </c>
      <c r="I121" s="1497">
        <f>IF(I4="","",第3期!$BY$26)</f>
        <v/>
      </c>
      <c r="J121" s="1501">
        <f>IF(I4="","",I121/H121)</f>
        <v/>
      </c>
      <c r="K121" s="1497">
        <f>IF(K4="","",第3期!$BZ$25)</f>
        <v/>
      </c>
      <c r="L121" s="1497">
        <f>IF(L4="","",第3期!$BZ$26)</f>
        <v/>
      </c>
      <c r="M121" s="1502">
        <f>IF(L4="","",L121/K121)</f>
        <v/>
      </c>
      <c r="U121" s="23" t="inlineStr">
        <is>
          <t>计算机北京</t>
        </is>
      </c>
      <c r="V121" s="1173" t="inlineStr">
        <is>
          <t>价格</t>
        </is>
      </c>
      <c r="W121" s="1173" t="inlineStr">
        <is>
          <t>待销增幅</t>
        </is>
      </c>
      <c r="X121" s="1173" t="inlineStr">
        <is>
          <t>市场容量</t>
        </is>
      </c>
      <c r="Y121" s="1173" t="inlineStr">
        <is>
          <t>运输</t>
        </is>
      </c>
      <c r="Z121" s="1173" t="inlineStr">
        <is>
          <t>机时利润</t>
        </is>
      </c>
      <c r="AA121" s="1173" t="inlineStr">
        <is>
          <t>库存</t>
        </is>
      </c>
      <c r="AB121" s="1173" t="inlineStr">
        <is>
          <t>订单</t>
        </is>
      </c>
      <c r="AC121" s="1173" t="inlineStr">
        <is>
          <t>市场均价</t>
        </is>
      </c>
      <c r="AD121" s="1174" t="inlineStr">
        <is>
          <t>市场均价走势图</t>
        </is>
      </c>
      <c r="AE121" s="1490" t="n"/>
      <c r="AF121" s="1491" t="n"/>
      <c r="AG121" s="45" t="n"/>
    </row>
    <row r="122">
      <c r="A122" s="25" t="inlineStr">
        <is>
          <t>第12期</t>
        </is>
      </c>
      <c r="B122" s="1497">
        <f>IF(B5="","",第4期!$BW$25)</f>
        <v/>
      </c>
      <c r="C122" s="1497">
        <f>IF(C5="","",第4期!$BW$26)</f>
        <v/>
      </c>
      <c r="D122" s="1501">
        <f>IF(C5="","",C122/B122)</f>
        <v/>
      </c>
      <c r="E122" s="1497">
        <f>IF(E5="","",第4期!$BX$25)</f>
        <v/>
      </c>
      <c r="F122" s="1497">
        <f>IF(F5="","",第4期!$BX$26)</f>
        <v/>
      </c>
      <c r="G122" s="1501">
        <f>IF(F5="","",F122/E122)</f>
        <v/>
      </c>
      <c r="H122" s="1497">
        <f>IF(H5="","",第4期!$BY$25)</f>
        <v/>
      </c>
      <c r="I122" s="1497">
        <f>IF(I5="","",第4期!$BY$26)</f>
        <v/>
      </c>
      <c r="J122" s="1501">
        <f>IF(I5="","",I122/H122)</f>
        <v/>
      </c>
      <c r="K122" s="1497">
        <f>IF(K5="","",第4期!$BZ$25)</f>
        <v/>
      </c>
      <c r="L122" s="1497">
        <f>IF(L5="","",第4期!$BZ$26)</f>
        <v/>
      </c>
      <c r="M122" s="1502">
        <f>IF(L5="","",L122/K122)</f>
        <v/>
      </c>
      <c r="U122" s="25">
        <f>$A$2</f>
        <v/>
      </c>
      <c r="V122" s="22">
        <f>IF(B2="","",N2)</f>
        <v/>
      </c>
      <c r="W122" s="22">
        <f>IF(C2="","",N14)</f>
        <v/>
      </c>
      <c r="X122" s="1492">
        <f>IF(D2="",0,N26)</f>
        <v/>
      </c>
      <c r="Y122" s="22">
        <f>IF(E2="","",N38)</f>
        <v/>
      </c>
      <c r="Z122" s="1493">
        <f>IF(F2="","",N50)</f>
        <v/>
      </c>
      <c r="AA122" s="22">
        <f>IF(G2="","",N62)</f>
        <v/>
      </c>
      <c r="AB122" s="22">
        <f>IF(H2="","",N74)</f>
        <v/>
      </c>
      <c r="AC122" s="22">
        <f>IF(X122=0,NA(),第1期!$BN$27)</f>
        <v/>
      </c>
      <c r="AD122" s="1176" t="n"/>
      <c r="AF122" s="1494" t="n"/>
      <c r="AG122" s="45" t="n"/>
    </row>
    <row r="123">
      <c r="A123" s="25" t="inlineStr">
        <is>
          <t>第13期</t>
        </is>
      </c>
      <c r="B123" s="1497">
        <f>IF(B6="","",第5期!$BW$25)</f>
        <v/>
      </c>
      <c r="C123" s="1497">
        <f>IF(C6="","",第5期!$BW$26)</f>
        <v/>
      </c>
      <c r="D123" s="1501">
        <f>IF(C6="","",C123/B123)</f>
        <v/>
      </c>
      <c r="E123" s="1497">
        <f>IF(E6="","",第5期!$BX$25)</f>
        <v/>
      </c>
      <c r="F123" s="1497">
        <f>IF(F6="","",第5期!$BX$26)</f>
        <v/>
      </c>
      <c r="G123" s="1501">
        <f>IF(F6="","",F123/E123)</f>
        <v/>
      </c>
      <c r="H123" s="1497">
        <f>IF(H6="","",第5期!$BY$25)</f>
        <v/>
      </c>
      <c r="I123" s="1497">
        <f>IF(I6="","",第5期!$BY$26)</f>
        <v/>
      </c>
      <c r="J123" s="1501">
        <f>IF(I6="","",I123/H123)</f>
        <v/>
      </c>
      <c r="K123" s="1497">
        <f>IF(K6="","",第5期!$BZ$25)</f>
        <v/>
      </c>
      <c r="L123" s="1497">
        <f>IF(L6="","",第5期!$BZ$26)</f>
        <v/>
      </c>
      <c r="M123" s="1502">
        <f>IF(L6="","",L123/K123)</f>
        <v/>
      </c>
      <c r="U123" s="25">
        <f>$A$3</f>
        <v/>
      </c>
      <c r="V123" s="22">
        <f>IF(B3="","",N3)</f>
        <v/>
      </c>
      <c r="W123" s="22">
        <f>IF(C3="","",N15)</f>
        <v/>
      </c>
      <c r="X123" s="1492">
        <f>IF(D3="",0,N27)</f>
        <v/>
      </c>
      <c r="Y123" s="22">
        <f>IF(E3="","",N39)</f>
        <v/>
      </c>
      <c r="Z123" s="1493">
        <f>IF(F3="","",N51)</f>
        <v/>
      </c>
      <c r="AA123" s="22">
        <f>IF(G3="","",N63)</f>
        <v/>
      </c>
      <c r="AB123" s="22">
        <f>IF(H3="","",N75)</f>
        <v/>
      </c>
      <c r="AC123" s="22">
        <f>IF(X123=0,NA(),第2期!$BN$27)</f>
        <v/>
      </c>
      <c r="AF123" s="1494" t="n"/>
      <c r="AG123" s="45" t="n"/>
    </row>
    <row r="124">
      <c r="A124" s="25" t="inlineStr">
        <is>
          <t>第14期</t>
        </is>
      </c>
      <c r="B124" s="1497">
        <f>IF(B7="","",第6期!$BW$25)</f>
        <v/>
      </c>
      <c r="C124" s="1497">
        <f>IF(C7="","",第6期!$BW$26)</f>
        <v/>
      </c>
      <c r="D124" s="1501">
        <f>IF(C7="","",C124/B124)</f>
        <v/>
      </c>
      <c r="E124" s="1497">
        <f>IF(E7="","",第6期!$BX$25)</f>
        <v/>
      </c>
      <c r="F124" s="1497">
        <f>IF(F7="","",第6期!$BX$26)</f>
        <v/>
      </c>
      <c r="G124" s="1501">
        <f>IF(F7="","",F124/E124)</f>
        <v/>
      </c>
      <c r="H124" s="1497">
        <f>IF(H7="","",第6期!$BY$25)</f>
        <v/>
      </c>
      <c r="I124" s="1497">
        <f>IF(I7="","",第6期!$BY$26)</f>
        <v/>
      </c>
      <c r="J124" s="1501">
        <f>IF(I7="","",I124/H124)</f>
        <v/>
      </c>
      <c r="K124" s="1497">
        <f>IF(K7="","",第6期!$BZ$25)</f>
        <v/>
      </c>
      <c r="L124" s="1497">
        <f>IF(L7="","",第6期!$BZ$26)</f>
        <v/>
      </c>
      <c r="M124" s="1502">
        <f>IF(L7="","",L124/K124)</f>
        <v/>
      </c>
      <c r="U124" s="25">
        <f>$A$4</f>
        <v/>
      </c>
      <c r="V124" s="22">
        <f>IF(B4="","",N4)</f>
        <v/>
      </c>
      <c r="W124" s="22">
        <f>IF(C4="","",N16)</f>
        <v/>
      </c>
      <c r="X124" s="1492">
        <f>IF(D4="",0,N28)</f>
        <v/>
      </c>
      <c r="Y124" s="22">
        <f>IF(E4="","",N40)</f>
        <v/>
      </c>
      <c r="Z124" s="1493">
        <f>IF(F4="","",N52)</f>
        <v/>
      </c>
      <c r="AA124" s="22">
        <f>IF(G4="","",N64)</f>
        <v/>
      </c>
      <c r="AB124" s="22">
        <f>IF(H4="","",N76)</f>
        <v/>
      </c>
      <c r="AC124" s="22">
        <f>IF(X124=0,NA(),第3期!$BN$27)</f>
        <v/>
      </c>
      <c r="AF124" s="1494" t="n"/>
      <c r="AG124" s="45" t="n"/>
    </row>
    <row r="125">
      <c r="A125" s="25" t="inlineStr">
        <is>
          <t>第15期</t>
        </is>
      </c>
      <c r="B125" s="1497">
        <f>IF(B8="","",第7期!$BW$25)</f>
        <v/>
      </c>
      <c r="C125" s="1497">
        <f>IF(C8="","",第7期!$BW$26)</f>
        <v/>
      </c>
      <c r="D125" s="1501">
        <f>IF(C8="","",C125/B125)</f>
        <v/>
      </c>
      <c r="E125" s="1497">
        <f>IF(E8="","",第7期!$BX$25)</f>
        <v/>
      </c>
      <c r="F125" s="1497">
        <f>IF(F8="","",第7期!$BX$26)</f>
        <v/>
      </c>
      <c r="G125" s="1501">
        <f>IF(F8="","",F125/E125)</f>
        <v/>
      </c>
      <c r="H125" s="1497">
        <f>IF(H8="","",第7期!$BY$25)</f>
        <v/>
      </c>
      <c r="I125" s="1497">
        <f>IF(I8="","",第7期!$BY$26)</f>
        <v/>
      </c>
      <c r="J125" s="1501">
        <f>IF(I8="","",I125/H125)</f>
        <v/>
      </c>
      <c r="K125" s="1497">
        <f>IF(K8="","",第7期!$BZ$25)</f>
        <v/>
      </c>
      <c r="L125" s="1497">
        <f>IF(L8="","",第7期!$BZ$26)</f>
        <v/>
      </c>
      <c r="M125" s="1502">
        <f>IF(L8="","",L125/K125)</f>
        <v/>
      </c>
      <c r="U125" s="25">
        <f>$A$5</f>
        <v/>
      </c>
      <c r="V125" s="22">
        <f>IF(B5="","",N5)</f>
        <v/>
      </c>
      <c r="W125" s="22">
        <f>IF(C5="","",N17)</f>
        <v/>
      </c>
      <c r="X125" s="1492">
        <f>IF(D5="",0,N29)</f>
        <v/>
      </c>
      <c r="Y125" s="22">
        <f>IF(E5="","",N41)</f>
        <v/>
      </c>
      <c r="Z125" s="1493">
        <f>IF(F5="","",N53)</f>
        <v/>
      </c>
      <c r="AA125" s="22">
        <f>IF(G5="","",N65)</f>
        <v/>
      </c>
      <c r="AB125" s="22">
        <f>IF(H5="","",N77)</f>
        <v/>
      </c>
      <c r="AC125" s="22">
        <f>IF(X125=0,NA(),第4期!$BN$27)</f>
        <v/>
      </c>
      <c r="AF125" s="1494" t="n"/>
      <c r="AG125" s="45" t="n"/>
    </row>
    <row r="126">
      <c r="A126" s="25" t="inlineStr">
        <is>
          <t>第16期</t>
        </is>
      </c>
      <c r="B126" s="1497">
        <f>IF(B9="","",第8期!$BW$25)</f>
        <v/>
      </c>
      <c r="C126" s="1497">
        <f>IF(C9="","",第8期!$BW$26)</f>
        <v/>
      </c>
      <c r="D126" s="1501">
        <f>IF(C9="","",C126/B126)</f>
        <v/>
      </c>
      <c r="E126" s="1497">
        <f>IF(E9="","",第8期!$BX$25)</f>
        <v/>
      </c>
      <c r="F126" s="1497">
        <f>IF(F9="","",第8期!$BX$26)</f>
        <v/>
      </c>
      <c r="G126" s="1501">
        <f>IF(F9="","",F126/E126)</f>
        <v/>
      </c>
      <c r="H126" s="1497">
        <f>IF(H9="","",第8期!$BY$25)</f>
        <v/>
      </c>
      <c r="I126" s="1497">
        <f>IF(I9="","",第8期!$BY$26)</f>
        <v/>
      </c>
      <c r="J126" s="1501">
        <f>IF(I9="","",I126/H126)</f>
        <v/>
      </c>
      <c r="K126" s="1497">
        <f>IF(K9="","",第8期!$BZ$25)</f>
        <v/>
      </c>
      <c r="L126" s="1497">
        <f>IF(L9="","",第8期!$BZ$26)</f>
        <v/>
      </c>
      <c r="M126" s="1502">
        <f>IF(L9="","",L126/K126)</f>
        <v/>
      </c>
      <c r="U126" s="25">
        <f>$A$6</f>
        <v/>
      </c>
      <c r="V126" s="22">
        <f>IF(B6="","",N6)</f>
        <v/>
      </c>
      <c r="W126" s="22">
        <f>IF(C6="","",N18)</f>
        <v/>
      </c>
      <c r="X126" s="1492">
        <f>IF(D6="",0,N30)</f>
        <v/>
      </c>
      <c r="Y126" s="22">
        <f>IF(E6="","",N42)</f>
        <v/>
      </c>
      <c r="Z126" s="1493">
        <f>IF(F6="","",N54)</f>
        <v/>
      </c>
      <c r="AA126" s="22">
        <f>IF(G6="","",N66)</f>
        <v/>
      </c>
      <c r="AB126" s="22">
        <f>IF(H6="","",N78)</f>
        <v/>
      </c>
      <c r="AC126" s="22">
        <f>IF(X126=0,NA(),第5期!$BN$27)</f>
        <v/>
      </c>
      <c r="AF126" s="1494" t="n"/>
      <c r="AG126" s="45" t="n"/>
    </row>
    <row r="127">
      <c r="A127" s="26" t="inlineStr">
        <is>
          <t>第17期</t>
        </is>
      </c>
      <c r="B127" s="1499">
        <f>IF(B10="","",#REF!)</f>
        <v/>
      </c>
      <c r="C127" s="1499">
        <f>IF(C10="","",#REF!)</f>
        <v/>
      </c>
      <c r="D127" s="1503">
        <f>IF(C10="","",C127/B127)</f>
        <v/>
      </c>
      <c r="E127" s="1499">
        <f>IF(E10="","",#REF!)</f>
        <v/>
      </c>
      <c r="F127" s="1499">
        <f>IF(F10="","",#REF!)</f>
        <v/>
      </c>
      <c r="G127" s="1503">
        <f>IF(F10="","",F127/E127)</f>
        <v/>
      </c>
      <c r="H127" s="1499">
        <f>IF(H10="","",#REF!)</f>
        <v/>
      </c>
      <c r="I127" s="1499">
        <f>IF(I10="","",#REF!)</f>
        <v/>
      </c>
      <c r="J127" s="1503">
        <f>IF(I10="","",I127/H127)</f>
        <v/>
      </c>
      <c r="K127" s="1499">
        <f>IF(K10="","",#REF!)</f>
        <v/>
      </c>
      <c r="L127" s="1499">
        <f>IF(L10="","",#REF!)</f>
        <v/>
      </c>
      <c r="M127" s="1504">
        <f>IF(L10="","",L127/K127)</f>
        <v/>
      </c>
      <c r="U127" s="25">
        <f>$A$7</f>
        <v/>
      </c>
      <c r="V127" s="22">
        <f>IF(B7="","",N7)</f>
        <v/>
      </c>
      <c r="W127" s="22">
        <f>IF(C7="","",N19)</f>
        <v/>
      </c>
      <c r="X127" s="1492">
        <f>IF(D7="",0,N31)</f>
        <v/>
      </c>
      <c r="Y127" s="22">
        <f>IF(E7="","",N43)</f>
        <v/>
      </c>
      <c r="Z127" s="1493">
        <f>IF(F7="","",N55)</f>
        <v/>
      </c>
      <c r="AA127" s="22">
        <f>IF(G7="","",N67)</f>
        <v/>
      </c>
      <c r="AB127" s="22">
        <f>IF(H7="","",N79)</f>
        <v/>
      </c>
      <c r="AC127" s="22">
        <f>IF(X127=0,NA(),第6期!$BN$27)</f>
        <v/>
      </c>
      <c r="AD127" s="22" t="inlineStr">
        <is>
          <t>预计容量</t>
        </is>
      </c>
      <c r="AF127" s="33" t="n"/>
      <c r="AG127" s="45" t="n"/>
    </row>
    <row r="128">
      <c r="U128" s="25">
        <f>$A$8</f>
        <v/>
      </c>
      <c r="V128" s="22">
        <f>IF(B8="","",N8)</f>
        <v/>
      </c>
      <c r="W128" s="22">
        <f>IF(C8="","",N20)</f>
        <v/>
      </c>
      <c r="X128" s="1492">
        <f>IF(D8="",0,N32)</f>
        <v/>
      </c>
      <c r="Y128" s="22">
        <f>IF(E8="","",N44)</f>
        <v/>
      </c>
      <c r="Z128" s="1493">
        <f>IF(F8="","",N56)</f>
        <v/>
      </c>
      <c r="AA128" s="22">
        <f>IF(G8="","",N68)</f>
        <v/>
      </c>
      <c r="AB128" s="22">
        <f>IF(H8="","",N80)</f>
        <v/>
      </c>
      <c r="AC128" s="22">
        <f>IF(X128=0,NA(),第7期!$BN$27)</f>
        <v/>
      </c>
      <c r="AD128" s="22" t="inlineStr">
        <is>
          <t>预计均价</t>
        </is>
      </c>
      <c r="AF128" s="33" t="n"/>
      <c r="AG128" s="45" t="n"/>
    </row>
    <row r="129">
      <c r="U129" s="25">
        <f>$A$9</f>
        <v/>
      </c>
      <c r="V129" s="22">
        <f>IF(B9="","",N9)</f>
        <v/>
      </c>
      <c r="W129" s="22">
        <f>IF(C9="","",N21)</f>
        <v/>
      </c>
      <c r="X129" s="1492">
        <f>IF(D9="",0,N33)</f>
        <v/>
      </c>
      <c r="Y129" s="22">
        <f>IF(E9="","",N45)</f>
        <v/>
      </c>
      <c r="Z129" s="1493">
        <f>IF(F9="","",N57)</f>
        <v/>
      </c>
      <c r="AA129" s="22">
        <f>IF(G9="","",N69)</f>
        <v/>
      </c>
      <c r="AB129" s="22">
        <f>IF(H9="","",N81)</f>
        <v/>
      </c>
      <c r="AC129" s="22">
        <f>IF(X129=0,NA(),第8期!$BN$27)</f>
        <v/>
      </c>
      <c r="AF129" s="33" t="n"/>
      <c r="AG129" s="45" t="n"/>
    </row>
    <row r="130">
      <c r="U130" s="26">
        <f>$A$10</f>
        <v/>
      </c>
      <c r="V130" s="27">
        <f>IF(B10="","",N10)</f>
        <v/>
      </c>
      <c r="W130" s="27">
        <f>IF(C10="","",N22)</f>
        <v/>
      </c>
      <c r="X130" s="1492">
        <f>IF(D10="",0,N34)</f>
        <v/>
      </c>
      <c r="Y130" s="27">
        <f>IF(E10="","",N46)</f>
        <v/>
      </c>
      <c r="Z130" s="1496">
        <f>IF(F10="","",N58)</f>
        <v/>
      </c>
      <c r="AA130" s="27">
        <f>IF(G10="","",N70)</f>
        <v/>
      </c>
      <c r="AB130" s="27">
        <f>IF(H10="","",N82)</f>
        <v/>
      </c>
      <c r="AC130" s="22">
        <f>IF(X130=0,NA(),#REF!)</f>
        <v/>
      </c>
      <c r="AD130" s="27" t="n"/>
      <c r="AE130" s="27" t="n"/>
      <c r="AF130" s="35" t="n"/>
      <c r="AG130" s="45" t="n"/>
    </row>
    <row r="131">
      <c r="U131" s="23" t="inlineStr">
        <is>
          <t>计算机上海</t>
        </is>
      </c>
      <c r="V131" s="1173" t="inlineStr">
        <is>
          <t>价格</t>
        </is>
      </c>
      <c r="W131" s="1173" t="inlineStr">
        <is>
          <t>待销增幅</t>
        </is>
      </c>
      <c r="X131" s="1173" t="inlineStr">
        <is>
          <t>市场容量</t>
        </is>
      </c>
      <c r="Y131" s="1173" t="inlineStr">
        <is>
          <t>运输</t>
        </is>
      </c>
      <c r="Z131" s="1173" t="inlineStr">
        <is>
          <t>机时利润</t>
        </is>
      </c>
      <c r="AA131" s="1173" t="inlineStr">
        <is>
          <t>库存</t>
        </is>
      </c>
      <c r="AB131" s="1173" t="inlineStr">
        <is>
          <t>订单</t>
        </is>
      </c>
      <c r="AC131" s="1173" t="inlineStr">
        <is>
          <t>市场均价</t>
        </is>
      </c>
      <c r="AD131" s="1174" t="inlineStr">
        <is>
          <t>市场均价走势图</t>
        </is>
      </c>
      <c r="AE131" s="1490" t="n"/>
      <c r="AF131" s="1491" t="n"/>
      <c r="AG131" s="45" t="n"/>
    </row>
    <row r="132">
      <c r="U132" s="25">
        <f>$A$2</f>
        <v/>
      </c>
      <c r="V132" s="22">
        <f>IF(B2="","",O2)</f>
        <v/>
      </c>
      <c r="W132" s="22">
        <f>IF(C2="","",O14)</f>
        <v/>
      </c>
      <c r="X132" s="1492">
        <f>IF(D2="",0,O26)</f>
        <v/>
      </c>
      <c r="Y132" s="22">
        <f>IF(E2="","",O38)</f>
        <v/>
      </c>
      <c r="Z132" s="1493">
        <f>IF(F2="","",O50)</f>
        <v/>
      </c>
      <c r="AA132" s="22">
        <f>IF(G2="","",O62)</f>
        <v/>
      </c>
      <c r="AB132" s="22">
        <f>IF(H2="","",O74)</f>
        <v/>
      </c>
      <c r="AC132" s="22">
        <f>IF(X132=0,NA(),第1期!$BO$27)</f>
        <v/>
      </c>
      <c r="AD132" s="1176" t="n"/>
      <c r="AF132" s="1494" t="n"/>
      <c r="AG132" s="45" t="n"/>
    </row>
    <row r="133">
      <c r="U133" s="25">
        <f>$A$3</f>
        <v/>
      </c>
      <c r="V133" s="22">
        <f>IF(B3="","",O3)</f>
        <v/>
      </c>
      <c r="W133" s="22">
        <f>IF(C3="","",O15)</f>
        <v/>
      </c>
      <c r="X133" s="1492">
        <f>IF(D3="",0,O27)</f>
        <v/>
      </c>
      <c r="Y133" s="22">
        <f>IF(E3="","",O39)</f>
        <v/>
      </c>
      <c r="Z133" s="1493">
        <f>IF(F3="","",O51)</f>
        <v/>
      </c>
      <c r="AA133" s="22">
        <f>IF(G3="","",O63)</f>
        <v/>
      </c>
      <c r="AB133" s="22">
        <f>IF(H3="","",O75)</f>
        <v/>
      </c>
      <c r="AC133" s="22">
        <f>IF(X133=0,NA(),第2期!$BO$27)</f>
        <v/>
      </c>
      <c r="AF133" s="1494" t="n"/>
      <c r="AG133" s="45" t="n"/>
    </row>
    <row r="134">
      <c r="U134" s="25">
        <f>$A$4</f>
        <v/>
      </c>
      <c r="V134" s="22">
        <f>IF(B4="","",O4)</f>
        <v/>
      </c>
      <c r="W134" s="22">
        <f>IF(C4="","",O16)</f>
        <v/>
      </c>
      <c r="X134" s="1492">
        <f>IF(D4="",0,O28)</f>
        <v/>
      </c>
      <c r="Y134" s="22">
        <f>IF(E4="","",O40)</f>
        <v/>
      </c>
      <c r="Z134" s="1493">
        <f>IF(F4="","",O52)</f>
        <v/>
      </c>
      <c r="AA134" s="22">
        <f>IF(G4="","",O64)</f>
        <v/>
      </c>
      <c r="AB134" s="22">
        <f>IF(H4="","",O76)</f>
        <v/>
      </c>
      <c r="AC134" s="22">
        <f>IF(X134=0,NA(),第3期!$BO$27)</f>
        <v/>
      </c>
      <c r="AF134" s="1494" t="n"/>
      <c r="AG134" s="45" t="n"/>
    </row>
    <row r="135">
      <c r="U135" s="25">
        <f>$A$5</f>
        <v/>
      </c>
      <c r="V135" s="22">
        <f>IF(B5="","",O5)</f>
        <v/>
      </c>
      <c r="W135" s="22">
        <f>IF(C5="","",O17)</f>
        <v/>
      </c>
      <c r="X135" s="1492">
        <f>IF(D5="",0,O29)</f>
        <v/>
      </c>
      <c r="Y135" s="22">
        <f>IF(E5="","",O41)</f>
        <v/>
      </c>
      <c r="Z135" s="1493">
        <f>IF(F5="","",O53)</f>
        <v/>
      </c>
      <c r="AA135" s="22">
        <f>IF(G5="","",O65)</f>
        <v/>
      </c>
      <c r="AB135" s="22">
        <f>IF(H5="","",O77)</f>
        <v/>
      </c>
      <c r="AC135" s="22">
        <f>IF(X135=0,NA(),第4期!$BO$27)</f>
        <v/>
      </c>
      <c r="AF135" s="1494" t="n"/>
      <c r="AG135" s="45" t="n"/>
    </row>
    <row r="136">
      <c r="U136" s="25">
        <f>$A$6</f>
        <v/>
      </c>
      <c r="V136" s="22">
        <f>IF(B6="","",O6)</f>
        <v/>
      </c>
      <c r="W136" s="22">
        <f>IF(C6="","",O18)</f>
        <v/>
      </c>
      <c r="X136" s="1492">
        <f>IF(D6="",0,O30)</f>
        <v/>
      </c>
      <c r="Y136" s="22">
        <f>IF(E6="","",O42)</f>
        <v/>
      </c>
      <c r="Z136" s="1493">
        <f>IF(F6="","",O54)</f>
        <v/>
      </c>
      <c r="AA136" s="22">
        <f>IF(G6="","",O66)</f>
        <v/>
      </c>
      <c r="AB136" s="22">
        <f>IF(H6="","",O78)</f>
        <v/>
      </c>
      <c r="AC136" s="22">
        <f>IF(X136=0,NA(),第5期!$BO$27)</f>
        <v/>
      </c>
      <c r="AF136" s="1494" t="n"/>
      <c r="AG136" s="45" t="n"/>
    </row>
    <row r="137">
      <c r="U137" s="25">
        <f>$A$7</f>
        <v/>
      </c>
      <c r="V137" s="22">
        <f>IF(B7="","",O7)</f>
        <v/>
      </c>
      <c r="W137" s="22">
        <f>IF(C7="","",O19)</f>
        <v/>
      </c>
      <c r="X137" s="1492">
        <f>IF(D7="",0,O31)</f>
        <v/>
      </c>
      <c r="Y137" s="22">
        <f>IF(E7="","",O43)</f>
        <v/>
      </c>
      <c r="Z137" s="1493">
        <f>IF(F7="","",O55)</f>
        <v/>
      </c>
      <c r="AA137" s="22">
        <f>IF(G7="","",O67)</f>
        <v/>
      </c>
      <c r="AB137" s="22">
        <f>IF(H7="","",O79)</f>
        <v/>
      </c>
      <c r="AC137" s="22">
        <f>IF(X137=0,NA(),第6期!$BO$27)</f>
        <v/>
      </c>
      <c r="AD137" s="22" t="inlineStr">
        <is>
          <t>预计容量</t>
        </is>
      </c>
      <c r="AF137" s="33" t="n"/>
      <c r="AG137" s="45" t="n"/>
    </row>
    <row r="138">
      <c r="U138" s="25">
        <f>$A$8</f>
        <v/>
      </c>
      <c r="V138" s="22">
        <f>IF(B8="","",O8)</f>
        <v/>
      </c>
      <c r="W138" s="22">
        <f>IF(C8="","",O20)</f>
        <v/>
      </c>
      <c r="X138" s="1492">
        <f>IF(D8="",0,O32)</f>
        <v/>
      </c>
      <c r="Y138" s="22">
        <f>IF(E8="","",O44)</f>
        <v/>
      </c>
      <c r="Z138" s="1493">
        <f>IF(F8="","",O56)</f>
        <v/>
      </c>
      <c r="AA138" s="22">
        <f>IF(G8="","",O68)</f>
        <v/>
      </c>
      <c r="AB138" s="22">
        <f>IF(H8="","",O80)</f>
        <v/>
      </c>
      <c r="AC138" s="22">
        <f>IF(X138=0,NA(),第7期!$BO$27)</f>
        <v/>
      </c>
      <c r="AD138" s="22" t="inlineStr">
        <is>
          <t>预计均价</t>
        </is>
      </c>
      <c r="AF138" s="33" t="n"/>
      <c r="AG138" s="45" t="n"/>
    </row>
    <row r="139">
      <c r="U139" s="25">
        <f>$A$9</f>
        <v/>
      </c>
      <c r="V139" s="22">
        <f>IF(B9="","",O9)</f>
        <v/>
      </c>
      <c r="W139" s="22">
        <f>IF(C9="","",O21)</f>
        <v/>
      </c>
      <c r="X139" s="1492">
        <f>IF(D9="",0,O33)</f>
        <v/>
      </c>
      <c r="Y139" s="22">
        <f>IF(E9="","",O45)</f>
        <v/>
      </c>
      <c r="Z139" s="1493">
        <f>IF(F9="","",O57)</f>
        <v/>
      </c>
      <c r="AA139" s="22">
        <f>IF(G9="","",O69)</f>
        <v/>
      </c>
      <c r="AB139" s="22">
        <f>IF(H9="","",O81)</f>
        <v/>
      </c>
      <c r="AC139" s="22">
        <f>IF(X139=0,NA(),第8期!$BO$27)</f>
        <v/>
      </c>
      <c r="AF139" s="33" t="n"/>
      <c r="AG139" s="45" t="n"/>
    </row>
    <row r="140">
      <c r="U140" s="26">
        <f>$A$10</f>
        <v/>
      </c>
      <c r="V140" s="27">
        <f>IF(B10="","",O10)</f>
        <v/>
      </c>
      <c r="W140" s="27">
        <f>IF(C10="","",O22)</f>
        <v/>
      </c>
      <c r="X140" s="1492">
        <f>IF(D10="",0,O34)</f>
        <v/>
      </c>
      <c r="Y140" s="27">
        <f>IF(E10="","",O46)</f>
        <v/>
      </c>
      <c r="Z140" s="1496">
        <f>IF(F10="","",O58)</f>
        <v/>
      </c>
      <c r="AA140" s="27">
        <f>IF(G10="","",O70)</f>
        <v/>
      </c>
      <c r="AB140" s="27">
        <f>IF(H10="","",O82)</f>
        <v/>
      </c>
      <c r="AC140" s="22">
        <f>IF(X140=0,NA(),#REF!)</f>
        <v/>
      </c>
      <c r="AD140" s="27" t="n"/>
      <c r="AE140" s="27" t="n"/>
      <c r="AF140" s="35" t="n"/>
      <c r="AG140" s="45" t="n"/>
    </row>
    <row r="141">
      <c r="U141" s="23" t="inlineStr">
        <is>
          <t>计算机纽约</t>
        </is>
      </c>
      <c r="V141" s="1173" t="inlineStr">
        <is>
          <t>价格</t>
        </is>
      </c>
      <c r="W141" s="1173" t="inlineStr">
        <is>
          <t>待销增幅</t>
        </is>
      </c>
      <c r="X141" s="1173" t="inlineStr">
        <is>
          <t>市场容量</t>
        </is>
      </c>
      <c r="Y141" s="1173" t="inlineStr">
        <is>
          <t>运输</t>
        </is>
      </c>
      <c r="Z141" s="1173" t="inlineStr">
        <is>
          <t>机时利润</t>
        </is>
      </c>
      <c r="AA141" s="1173" t="inlineStr">
        <is>
          <t>库存</t>
        </is>
      </c>
      <c r="AB141" s="1173" t="inlineStr">
        <is>
          <t>订单</t>
        </is>
      </c>
      <c r="AC141" s="1173" t="inlineStr">
        <is>
          <t>市场均价</t>
        </is>
      </c>
      <c r="AD141" s="1174" t="inlineStr">
        <is>
          <t>市场均价走势图</t>
        </is>
      </c>
      <c r="AE141" s="1490" t="n"/>
      <c r="AF141" s="1491" t="n"/>
      <c r="AG141" s="45" t="n"/>
    </row>
    <row r="142">
      <c r="U142" s="25">
        <f>$A$2</f>
        <v/>
      </c>
      <c r="V142" s="22">
        <f>IF(B2="","",P2)</f>
        <v/>
      </c>
      <c r="W142" s="22">
        <f>IF(C2="","",P14)</f>
        <v/>
      </c>
      <c r="X142" s="1492">
        <f>IF(D2="",0,P26)</f>
        <v/>
      </c>
      <c r="Y142" s="22">
        <f>IF(E2="","",P38)</f>
        <v/>
      </c>
      <c r="Z142" s="1493">
        <f>IF(F2="","",P50)</f>
        <v/>
      </c>
      <c r="AA142" s="22">
        <f>IF(G2="","",P62)</f>
        <v/>
      </c>
      <c r="AB142" s="22">
        <f>IF(H2="","",P74)</f>
        <v/>
      </c>
      <c r="AC142" s="22">
        <f>IF(X142=0,NA(),第1期!$BP$27)</f>
        <v/>
      </c>
      <c r="AD142" s="1176" t="n"/>
      <c r="AF142" s="1494" t="n"/>
      <c r="AG142" s="45" t="n"/>
    </row>
    <row r="143">
      <c r="U143" s="25">
        <f>$A$3</f>
        <v/>
      </c>
      <c r="V143" s="22">
        <f>IF(B3="","",P3)</f>
        <v/>
      </c>
      <c r="W143" s="22">
        <f>IF(C3="","",P15)</f>
        <v/>
      </c>
      <c r="X143" s="1492">
        <f>IF(D3="",0,P27)</f>
        <v/>
      </c>
      <c r="Y143" s="22">
        <f>IF(E3="","",P39)</f>
        <v/>
      </c>
      <c r="Z143" s="1493">
        <f>IF(F3="","",P51)</f>
        <v/>
      </c>
      <c r="AA143" s="22">
        <f>IF(G3="","",P63)</f>
        <v/>
      </c>
      <c r="AB143" s="22">
        <f>IF(H3="","",P75)</f>
        <v/>
      </c>
      <c r="AC143" s="22">
        <f>IF(X143=0,NA(),第2期!$BP$27)</f>
        <v/>
      </c>
      <c r="AF143" s="1494" t="n"/>
      <c r="AG143" s="45" t="n"/>
    </row>
    <row r="144">
      <c r="U144" s="25">
        <f>$A$4</f>
        <v/>
      </c>
      <c r="V144" s="22">
        <f>IF(B4="","",P4)</f>
        <v/>
      </c>
      <c r="W144" s="22">
        <f>IF(C4="","",P16)</f>
        <v/>
      </c>
      <c r="X144" s="1492">
        <f>IF(D4="",0,P28)</f>
        <v/>
      </c>
      <c r="Y144" s="22">
        <f>IF(E4="","",P40)</f>
        <v/>
      </c>
      <c r="Z144" s="1493">
        <f>IF(F4="","",P52)</f>
        <v/>
      </c>
      <c r="AA144" s="22">
        <f>IF(G4="","",P64)</f>
        <v/>
      </c>
      <c r="AB144" s="22">
        <f>IF(H4="","",P76)</f>
        <v/>
      </c>
      <c r="AC144" s="22">
        <f>IF(X144=0,NA(),第3期!$BP$27)</f>
        <v/>
      </c>
      <c r="AF144" s="1494" t="n"/>
      <c r="AG144" s="45" t="n"/>
    </row>
    <row r="145">
      <c r="U145" s="25">
        <f>$A$5</f>
        <v/>
      </c>
      <c r="V145" s="22">
        <f>IF(B5="","",P5)</f>
        <v/>
      </c>
      <c r="W145" s="22">
        <f>IF(C5="","",P17)</f>
        <v/>
      </c>
      <c r="X145" s="1492">
        <f>IF(D5="",0,P29)</f>
        <v/>
      </c>
      <c r="Y145" s="22">
        <f>IF(E5="","",P41)</f>
        <v/>
      </c>
      <c r="Z145" s="1493">
        <f>IF(F5="","",P53)</f>
        <v/>
      </c>
      <c r="AA145" s="22">
        <f>IF(G5="","",P65)</f>
        <v/>
      </c>
      <c r="AB145" s="22">
        <f>IF(H5="","",P77)</f>
        <v/>
      </c>
      <c r="AC145" s="22">
        <f>IF(X145=0,NA(),第4期!$BP$27)</f>
        <v/>
      </c>
      <c r="AF145" s="1494" t="n"/>
      <c r="AG145" s="45" t="n"/>
    </row>
    <row r="146">
      <c r="U146" s="25">
        <f>$A$6</f>
        <v/>
      </c>
      <c r="V146" s="22">
        <f>IF(B6="","",P6)</f>
        <v/>
      </c>
      <c r="W146" s="22">
        <f>IF(C6="","",P18)</f>
        <v/>
      </c>
      <c r="X146" s="1492">
        <f>IF(D6="",0,P30)</f>
        <v/>
      </c>
      <c r="Y146" s="22">
        <f>IF(E6="","",P42)</f>
        <v/>
      </c>
      <c r="Z146" s="1493">
        <f>IF(F6="","",P54)</f>
        <v/>
      </c>
      <c r="AA146" s="22">
        <f>IF(G6="","",P66)</f>
        <v/>
      </c>
      <c r="AB146" s="22">
        <f>IF(H6="","",P78)</f>
        <v/>
      </c>
      <c r="AC146" s="22">
        <f>IF(X146=0,NA(),第5期!$BP$27)</f>
        <v/>
      </c>
      <c r="AF146" s="1494" t="n"/>
      <c r="AG146" s="45" t="n"/>
    </row>
    <row r="147">
      <c r="U147" s="25">
        <f>$A$7</f>
        <v/>
      </c>
      <c r="V147" s="22">
        <f>IF(B7="","",P7)</f>
        <v/>
      </c>
      <c r="W147" s="22">
        <f>IF(C7="","",P19)</f>
        <v/>
      </c>
      <c r="X147" s="1492">
        <f>IF(D7="",0,P31)</f>
        <v/>
      </c>
      <c r="Y147" s="22">
        <f>IF(E7="","",P43)</f>
        <v/>
      </c>
      <c r="Z147" s="1493">
        <f>IF(F7="","",P55)</f>
        <v/>
      </c>
      <c r="AA147" s="22">
        <f>IF(G7="","",P67)</f>
        <v/>
      </c>
      <c r="AB147" s="22">
        <f>IF(H7="","",P79)</f>
        <v/>
      </c>
      <c r="AC147" s="22">
        <f>IF(X147=0,NA(),第6期!$BP$27)</f>
        <v/>
      </c>
      <c r="AD147" s="22" t="inlineStr">
        <is>
          <t>预计容量</t>
        </is>
      </c>
      <c r="AF147" s="33" t="n"/>
      <c r="AG147" s="45" t="n"/>
    </row>
    <row r="148">
      <c r="U148" s="25">
        <f>$A$8</f>
        <v/>
      </c>
      <c r="V148" s="22">
        <f>IF(B8="","",P8)</f>
        <v/>
      </c>
      <c r="W148" s="22">
        <f>IF(C8="","",P20)</f>
        <v/>
      </c>
      <c r="X148" s="1492">
        <f>IF(D8="",0,P32)</f>
        <v/>
      </c>
      <c r="Y148" s="22">
        <f>IF(E8="","",P44)</f>
        <v/>
      </c>
      <c r="Z148" s="1493">
        <f>IF(F8="","",P56)</f>
        <v/>
      </c>
      <c r="AA148" s="22">
        <f>IF(G8="","",P68)</f>
        <v/>
      </c>
      <c r="AB148" s="22">
        <f>IF(H8="","",P80)</f>
        <v/>
      </c>
      <c r="AC148" s="22">
        <f>IF(X148=0,NA(),第7期!$BP$27)</f>
        <v/>
      </c>
      <c r="AD148" s="22" t="inlineStr">
        <is>
          <t>预计均价</t>
        </is>
      </c>
      <c r="AF148" s="33" t="n"/>
      <c r="AG148" s="45" t="n"/>
    </row>
    <row r="149">
      <c r="U149" s="25">
        <f>$A$9</f>
        <v/>
      </c>
      <c r="V149" s="22">
        <f>IF(B9="","",P9)</f>
        <v/>
      </c>
      <c r="W149" s="22">
        <f>IF(C9="","",P21)</f>
        <v/>
      </c>
      <c r="X149" s="1492">
        <f>IF(D9="",0,P33)</f>
        <v/>
      </c>
      <c r="Y149" s="22">
        <f>IF(E9="","",P45)</f>
        <v/>
      </c>
      <c r="Z149" s="1493">
        <f>IF(F9="","",P57)</f>
        <v/>
      </c>
      <c r="AA149" s="22">
        <f>IF(G9="","",P69)</f>
        <v/>
      </c>
      <c r="AB149" s="22">
        <f>IF(H9="","",P81)</f>
        <v/>
      </c>
      <c r="AC149" s="22">
        <f>IF(X149=0,NA(),第8期!$BP$27)</f>
        <v/>
      </c>
      <c r="AF149" s="33" t="n"/>
      <c r="AG149" s="45" t="n"/>
    </row>
    <row r="150">
      <c r="U150" s="26">
        <f>$A$10</f>
        <v/>
      </c>
      <c r="V150" s="27">
        <f>IF(B10="","",P10)</f>
        <v/>
      </c>
      <c r="W150" s="27">
        <f>IF(C10="","",P22)</f>
        <v/>
      </c>
      <c r="X150" s="1492">
        <f>IF(D10="",0,P34)</f>
        <v/>
      </c>
      <c r="Y150" s="27">
        <f>IF(E10="","",P46)</f>
        <v/>
      </c>
      <c r="Z150" s="1496">
        <f>IF(F10="","",P58)</f>
        <v/>
      </c>
      <c r="AA150" s="27">
        <f>IF(G10="","",P70)</f>
        <v/>
      </c>
      <c r="AB150" s="27">
        <f>IF(H10="","",P82)</f>
        <v/>
      </c>
      <c r="AC150" s="22">
        <f>IF(X150=0,NA(),#REF!)</f>
        <v/>
      </c>
      <c r="AD150" s="27" t="n"/>
      <c r="AE150" s="27" t="n"/>
      <c r="AF150" s="35" t="n"/>
      <c r="AG150" s="45" t="n"/>
    </row>
    <row r="151">
      <c r="U151" s="23" t="inlineStr">
        <is>
          <t>计算机伦敦</t>
        </is>
      </c>
      <c r="V151" s="1173" t="inlineStr">
        <is>
          <t>价格</t>
        </is>
      </c>
      <c r="W151" s="1173" t="inlineStr">
        <is>
          <t>待销增幅</t>
        </is>
      </c>
      <c r="X151" s="1173" t="inlineStr">
        <is>
          <t>市场容量</t>
        </is>
      </c>
      <c r="Y151" s="1173" t="inlineStr">
        <is>
          <t>运输</t>
        </is>
      </c>
      <c r="Z151" s="1173" t="inlineStr">
        <is>
          <t>机时利润</t>
        </is>
      </c>
      <c r="AA151" s="1173" t="inlineStr">
        <is>
          <t>库存</t>
        </is>
      </c>
      <c r="AB151" s="1173" t="inlineStr">
        <is>
          <t>订单</t>
        </is>
      </c>
      <c r="AC151" s="1173" t="inlineStr">
        <is>
          <t>市场均价</t>
        </is>
      </c>
      <c r="AD151" s="1174" t="inlineStr">
        <is>
          <t>市场均价走势图</t>
        </is>
      </c>
      <c r="AE151" s="1490" t="n"/>
      <c r="AF151" s="1491" t="n"/>
      <c r="AG151" s="45" t="n"/>
    </row>
    <row r="152">
      <c r="U152" s="25">
        <f>$A$2</f>
        <v/>
      </c>
      <c r="V152" s="22">
        <f>IF(B2="","",Q2)</f>
        <v/>
      </c>
      <c r="W152" s="22">
        <f>IF(C2="","",Q14)</f>
        <v/>
      </c>
      <c r="X152" s="1492">
        <f>IF(D2="",0,Q26)</f>
        <v/>
      </c>
      <c r="Y152" s="22">
        <f>IF(E2="","",Q38)</f>
        <v/>
      </c>
      <c r="Z152" s="1493">
        <f>IF(F2="","",Q50)</f>
        <v/>
      </c>
      <c r="AA152" s="22">
        <f>IF(G2="","",Q62)</f>
        <v/>
      </c>
      <c r="AB152" s="22">
        <f>IF(H2="","",Q74)</f>
        <v/>
      </c>
      <c r="AC152" s="22">
        <f>IF(X152=0,NA(),第1期!$BQ$27)</f>
        <v/>
      </c>
      <c r="AD152" s="1176" t="n"/>
      <c r="AF152" s="1494" t="n"/>
      <c r="AG152" s="45" t="n"/>
    </row>
    <row r="153">
      <c r="U153" s="25">
        <f>$A$3</f>
        <v/>
      </c>
      <c r="V153" s="22">
        <f>IF(B3="","",Q3)</f>
        <v/>
      </c>
      <c r="W153" s="22">
        <f>IF(C3="","",Q15)</f>
        <v/>
      </c>
      <c r="X153" s="1492">
        <f>IF(D3="",0,Q27)</f>
        <v/>
      </c>
      <c r="Y153" s="22">
        <f>IF(E3="","",Q39)</f>
        <v/>
      </c>
      <c r="Z153" s="1493">
        <f>IF(F3="","",Q51)</f>
        <v/>
      </c>
      <c r="AA153" s="22">
        <f>IF(G3="","",Q63)</f>
        <v/>
      </c>
      <c r="AB153" s="22">
        <f>IF(H3="","",Q75)</f>
        <v/>
      </c>
      <c r="AC153" s="22">
        <f>IF(X153=0,NA(),第2期!$BQ$27)</f>
        <v/>
      </c>
      <c r="AF153" s="1494" t="n"/>
      <c r="AG153" s="45" t="n"/>
    </row>
    <row r="154">
      <c r="U154" s="25">
        <f>$A$4</f>
        <v/>
      </c>
      <c r="V154" s="22">
        <f>IF(B4="","",Q4)</f>
        <v/>
      </c>
      <c r="W154" s="22">
        <f>IF(C4="","",Q16)</f>
        <v/>
      </c>
      <c r="X154" s="1492">
        <f>IF(D4="",0,Q28)</f>
        <v/>
      </c>
      <c r="Y154" s="22">
        <f>IF(E4="","",Q40)</f>
        <v/>
      </c>
      <c r="Z154" s="1493">
        <f>IF(F4="","",Q52)</f>
        <v/>
      </c>
      <c r="AA154" s="22">
        <f>IF(G4="","",Q64)</f>
        <v/>
      </c>
      <c r="AB154" s="22">
        <f>IF(H4="","",Q76)</f>
        <v/>
      </c>
      <c r="AC154" s="22">
        <f>IF(X154=0,NA(),第3期!$BQ$27)</f>
        <v/>
      </c>
      <c r="AF154" s="1494" t="n"/>
      <c r="AG154" s="45" t="n"/>
    </row>
    <row r="155">
      <c r="U155" s="25">
        <f>$A$5</f>
        <v/>
      </c>
      <c r="V155" s="22">
        <f>IF(B5="","",Q5)</f>
        <v/>
      </c>
      <c r="W155" s="22">
        <f>IF(C5="","",Q17)</f>
        <v/>
      </c>
      <c r="X155" s="1492">
        <f>IF(D5="",0,Q29)</f>
        <v/>
      </c>
      <c r="Y155" s="22">
        <f>IF(E5="","",Q41)</f>
        <v/>
      </c>
      <c r="Z155" s="1493">
        <f>IF(F5="","",Q53)</f>
        <v/>
      </c>
      <c r="AA155" s="22">
        <f>IF(G5="","",Q65)</f>
        <v/>
      </c>
      <c r="AB155" s="22">
        <f>IF(H5="","",Q77)</f>
        <v/>
      </c>
      <c r="AC155" s="22">
        <f>IF(X155=0,NA(),第4期!$BQ$27)</f>
        <v/>
      </c>
      <c r="AF155" s="1494" t="n"/>
      <c r="AG155" s="45" t="n"/>
    </row>
    <row r="156">
      <c r="U156" s="25">
        <f>$A$6</f>
        <v/>
      </c>
      <c r="V156" s="22">
        <f>IF(B6="","",Q6)</f>
        <v/>
      </c>
      <c r="W156" s="22">
        <f>IF(C6="","",Q18)</f>
        <v/>
      </c>
      <c r="X156" s="1492">
        <f>IF(D6="",0,Q30)</f>
        <v/>
      </c>
      <c r="Y156" s="22">
        <f>IF(E6="","",Q42)</f>
        <v/>
      </c>
      <c r="Z156" s="1493">
        <f>IF(F6="","",Q54)</f>
        <v/>
      </c>
      <c r="AA156" s="22">
        <f>IF(G6="","",Q66)</f>
        <v/>
      </c>
      <c r="AB156" s="22">
        <f>IF(H6="","",Q78)</f>
        <v/>
      </c>
      <c r="AC156" s="22">
        <f>IF(X156=0,NA(),第5期!$BQ$27)</f>
        <v/>
      </c>
      <c r="AF156" s="1494" t="n"/>
      <c r="AG156" s="45" t="n"/>
    </row>
    <row r="157">
      <c r="U157" s="25">
        <f>$A$7</f>
        <v/>
      </c>
      <c r="V157" s="22">
        <f>IF(B7="","",Q7)</f>
        <v/>
      </c>
      <c r="W157" s="22">
        <f>IF(C7="","",Q19)</f>
        <v/>
      </c>
      <c r="X157" s="1492">
        <f>IF(D7="",0,Q31)</f>
        <v/>
      </c>
      <c r="Y157" s="22">
        <f>IF(E7="","",Q43)</f>
        <v/>
      </c>
      <c r="Z157" s="1493">
        <f>IF(F7="","",Q55)</f>
        <v/>
      </c>
      <c r="AA157" s="22">
        <f>IF(G7="","",Q67)</f>
        <v/>
      </c>
      <c r="AB157" s="22">
        <f>IF(H7="","",Q79)</f>
        <v/>
      </c>
      <c r="AC157" s="22">
        <f>IF(X157=0,NA(),第6期!$BQ$27)</f>
        <v/>
      </c>
      <c r="AD157" s="22" t="inlineStr">
        <is>
          <t>预计容量</t>
        </is>
      </c>
      <c r="AF157" s="33" t="n"/>
      <c r="AG157" s="45" t="n"/>
    </row>
    <row r="158">
      <c r="U158" s="25">
        <f>$A$8</f>
        <v/>
      </c>
      <c r="V158" s="22">
        <f>IF(B8="","",Q8)</f>
        <v/>
      </c>
      <c r="W158" s="22">
        <f>IF(C8="","",Q20)</f>
        <v/>
      </c>
      <c r="X158" s="1492">
        <f>IF(D8="",0,Q32)</f>
        <v/>
      </c>
      <c r="Y158" s="22">
        <f>IF(E8="","",Q44)</f>
        <v/>
      </c>
      <c r="Z158" s="1493">
        <f>IF(F8="","",Q56)</f>
        <v/>
      </c>
      <c r="AA158" s="22">
        <f>IF(G8="","",Q68)</f>
        <v/>
      </c>
      <c r="AB158" s="22">
        <f>IF(H8="","",Q80)</f>
        <v/>
      </c>
      <c r="AC158" s="22">
        <f>IF(X158=0,NA(),第7期!$BQ$27)</f>
        <v/>
      </c>
      <c r="AD158" s="22" t="inlineStr">
        <is>
          <t>预计均价</t>
        </is>
      </c>
      <c r="AF158" s="33" t="n"/>
      <c r="AG158" s="45" t="n"/>
    </row>
    <row r="159">
      <c r="U159" s="25">
        <f>$A$9</f>
        <v/>
      </c>
      <c r="V159" s="22">
        <f>IF(B9="","",Q9)</f>
        <v/>
      </c>
      <c r="W159" s="22">
        <f>IF(C9="","",Q21)</f>
        <v/>
      </c>
      <c r="X159" s="1492">
        <f>IF(D9="",0,Q33)</f>
        <v/>
      </c>
      <c r="Y159" s="22">
        <f>IF(E9="","",Q45)</f>
        <v/>
      </c>
      <c r="Z159" s="1493">
        <f>IF(F9="","",Q57)</f>
        <v/>
      </c>
      <c r="AA159" s="22">
        <f>IF(G9="","",Q69)</f>
        <v/>
      </c>
      <c r="AB159" s="22">
        <f>IF(H9="","",Q81)</f>
        <v/>
      </c>
      <c r="AC159" s="22">
        <f>IF(X159=0,NA(),第8期!$BQ$27)</f>
        <v/>
      </c>
      <c r="AF159" s="33" t="n"/>
      <c r="AG159" s="45" t="n"/>
    </row>
    <row r="160">
      <c r="U160" s="26">
        <f>$A$10</f>
        <v/>
      </c>
      <c r="V160" s="27">
        <f>IF(B10="","",Q10)</f>
        <v/>
      </c>
      <c r="W160" s="27">
        <f>IF(C10="","",Q22)</f>
        <v/>
      </c>
      <c r="X160" s="1495">
        <f>IF(D10="",0,Q34)</f>
        <v/>
      </c>
      <c r="Y160" s="27">
        <f>IF(E10="","",Q46)</f>
        <v/>
      </c>
      <c r="Z160" s="1496">
        <f>IF(F10="","",Q58)</f>
        <v/>
      </c>
      <c r="AA160" s="27">
        <f>IF(G10="","",Q70)</f>
        <v/>
      </c>
      <c r="AB160" s="27">
        <f>IF(H10="","",Q82)</f>
        <v/>
      </c>
      <c r="AC160" s="27">
        <f>IF(X160=0,NA(),#REF!)</f>
        <v/>
      </c>
      <c r="AD160" s="27" t="n"/>
      <c r="AE160" s="27" t="n"/>
      <c r="AF160" s="35" t="n"/>
      <c r="AG160" s="45" t="n"/>
    </row>
  </sheetData>
  <mergeCells count="36">
    <mergeCell ref="AD142:AF146"/>
    <mergeCell ref="AD1:AF1"/>
    <mergeCell ref="AD42:AF46"/>
    <mergeCell ref="AD132:AF136"/>
    <mergeCell ref="AD31:AF31"/>
    <mergeCell ref="AD101:AF101"/>
    <mergeCell ref="C109:D109"/>
    <mergeCell ref="AD151:AF151"/>
    <mergeCell ref="AD11:AF11"/>
    <mergeCell ref="AD2:AF6"/>
    <mergeCell ref="AD41:AF41"/>
    <mergeCell ref="AD61:AF61"/>
    <mergeCell ref="AD141:AF141"/>
    <mergeCell ref="AD91:AF91"/>
    <mergeCell ref="F109:G109"/>
    <mergeCell ref="AD81:AF81"/>
    <mergeCell ref="AD32:AF36"/>
    <mergeCell ref="L109:M109"/>
    <mergeCell ref="AD131:AF131"/>
    <mergeCell ref="AD71:AF71"/>
    <mergeCell ref="AD122:AF126"/>
    <mergeCell ref="AD22:AF26"/>
    <mergeCell ref="AD62:AF66"/>
    <mergeCell ref="AD121:AF121"/>
    <mergeCell ref="AD21:AF21"/>
    <mergeCell ref="AD72:AF76"/>
    <mergeCell ref="AD52:AF56"/>
    <mergeCell ref="AD112:AF116"/>
    <mergeCell ref="AD12:AF16"/>
    <mergeCell ref="AD111:AF111"/>
    <mergeCell ref="AD51:AF51"/>
    <mergeCell ref="I109:J109"/>
    <mergeCell ref="AD102:AF106"/>
    <mergeCell ref="AD152:AF156"/>
    <mergeCell ref="AD92:AF96"/>
    <mergeCell ref="AD82:AF86"/>
  </mergeCells>
  <pageMargins left="0.698611111111111" right="0.698611111111111" top="0.75" bottom="0.75" header="0.3" footer="0.3"/>
  <pageSetup orientation="landscape" firstPageNumber="4294963191" useFirstPageNumber="1" horizontalDpi="200" verticalDpi="200"/>
</worksheet>
</file>

<file path=xl/worksheets/sheet40.xml><?xml version="1.0" encoding="utf-8"?>
<worksheet xmlns="http://schemas.openxmlformats.org/spreadsheetml/2006/main">
  <sheetPr codeName="Sheet18">
    <outlinePr summaryBelow="1" summaryRight="1"/>
    <pageSetUpPr/>
  </sheetPr>
  <dimension ref="A1:R66"/>
  <sheetViews>
    <sheetView showRowColHeaders="0" topLeftCell="A2" workbookViewId="0">
      <selection activeCell="O10" sqref="O10:R13"/>
    </sheetView>
  </sheetViews>
  <sheetFormatPr baseColWidth="8" defaultColWidth="9" defaultRowHeight="15"/>
  <cols>
    <col width="13.26953125" customWidth="1" style="1" min="1" max="1"/>
    <col width="9" customWidth="1" style="1" min="2" max="3"/>
    <col width="11.90625" customWidth="1" style="1" min="4" max="4"/>
    <col width="10.7265625" customWidth="1" style="1" min="5" max="5"/>
    <col width="9" customWidth="1" style="1" min="6" max="16384"/>
  </cols>
  <sheetData>
    <row r="1">
      <c r="A1" s="2" t="n"/>
      <c r="B1" s="1177" t="inlineStr">
        <is>
          <t>工资</t>
        </is>
      </c>
      <c r="C1" s="1177" t="inlineStr">
        <is>
          <t>机器单价</t>
        </is>
      </c>
      <c r="D1" s="1177" t="inlineStr">
        <is>
          <t>研发总费用</t>
        </is>
      </c>
      <c r="E1" s="1177" t="n"/>
      <c r="F1" s="4" t="n"/>
      <c r="G1" s="4" t="n"/>
      <c r="H1" s="4" t="n"/>
      <c r="I1" s="4" t="n"/>
      <c r="J1" s="4" t="n"/>
      <c r="K1" s="1177" t="inlineStr">
        <is>
          <t>产品比例及对应人机比</t>
        </is>
      </c>
    </row>
    <row r="2">
      <c r="E2" s="1177" t="n"/>
      <c r="K2" s="8" t="n">
        <v>5522</v>
      </c>
      <c r="L2" s="8" t="n">
        <v>2211</v>
      </c>
      <c r="M2" s="8" t="n">
        <v>3322</v>
      </c>
      <c r="N2" s="8" t="n">
        <v>1111</v>
      </c>
    </row>
    <row r="3">
      <c r="E3" s="5" t="inlineStr">
        <is>
          <t>机时</t>
        </is>
      </c>
      <c r="F3" s="6" t="n">
        <v>100</v>
      </c>
      <c r="G3" s="6" t="n">
        <v>200</v>
      </c>
      <c r="H3" s="6" t="n">
        <v>400</v>
      </c>
      <c r="I3" s="15" t="n">
        <v>500</v>
      </c>
      <c r="J3" s="8" t="n"/>
    </row>
    <row r="4">
      <c r="A4" s="1177" t="inlineStr">
        <is>
          <t>场景A</t>
        </is>
      </c>
      <c r="B4" s="7" t="inlineStr">
        <is>
          <t>低</t>
        </is>
      </c>
      <c r="C4" s="8" t="n">
        <v>6</v>
      </c>
      <c r="D4" s="8" t="n">
        <v>270</v>
      </c>
      <c r="E4" s="9" t="inlineStr">
        <is>
          <t>人时</t>
        </is>
      </c>
      <c r="F4" s="8" t="n">
        <v>150</v>
      </c>
      <c r="G4" s="8" t="n">
        <v>250</v>
      </c>
      <c r="H4" s="8" t="n">
        <v>180</v>
      </c>
      <c r="I4" s="16" t="n">
        <v>160</v>
      </c>
      <c r="J4" s="8" t="n"/>
      <c r="K4" s="1511" t="n">
        <v>1.87</v>
      </c>
      <c r="L4" s="1511" t="n">
        <v>1.74</v>
      </c>
      <c r="M4" s="1511" t="n">
        <v>1.515</v>
      </c>
      <c r="N4" s="1511" t="n">
        <v>1.344</v>
      </c>
    </row>
    <row r="5">
      <c r="A5" s="10" t="n"/>
      <c r="B5" s="7" t="n"/>
      <c r="C5" s="8" t="n"/>
      <c r="D5" s="8" t="n"/>
      <c r="E5" s="11" t="inlineStr">
        <is>
          <t>原材料</t>
        </is>
      </c>
      <c r="F5" s="12" t="n">
        <v>300</v>
      </c>
      <c r="G5" s="12" t="n">
        <v>1500</v>
      </c>
      <c r="H5" s="12" t="n">
        <v>2000</v>
      </c>
      <c r="I5" s="18" t="n">
        <v>3000</v>
      </c>
      <c r="J5" s="8" t="n"/>
      <c r="K5" s="1511" t="n"/>
      <c r="L5" s="1511" t="n"/>
      <c r="M5" s="1511" t="n"/>
      <c r="N5" s="1511" t="n"/>
    </row>
    <row r="6">
      <c r="E6" s="5" t="inlineStr">
        <is>
          <t>机时</t>
        </is>
      </c>
      <c r="F6" s="6" t="n">
        <v>100</v>
      </c>
      <c r="G6" s="6" t="n">
        <v>250</v>
      </c>
      <c r="H6" s="6" t="n">
        <v>360</v>
      </c>
      <c r="I6" s="15" t="n">
        <v>420</v>
      </c>
      <c r="J6" s="8" t="n"/>
    </row>
    <row r="7">
      <c r="A7" s="1177" t="inlineStr">
        <is>
          <t>场景B</t>
        </is>
      </c>
      <c r="B7" s="7" t="inlineStr">
        <is>
          <t>低</t>
        </is>
      </c>
      <c r="C7" s="8" t="n">
        <v>8</v>
      </c>
      <c r="D7" s="8" t="n">
        <v>270</v>
      </c>
      <c r="E7" s="9" t="inlineStr">
        <is>
          <t>人时</t>
        </is>
      </c>
      <c r="F7" s="8" t="n">
        <v>150</v>
      </c>
      <c r="G7" s="8" t="n">
        <v>200</v>
      </c>
      <c r="H7" s="8" t="n">
        <v>220</v>
      </c>
      <c r="I7" s="16" t="n">
        <v>240</v>
      </c>
      <c r="J7" s="8" t="n"/>
      <c r="K7" s="1511" t="n">
        <v>1.731</v>
      </c>
      <c r="L7" s="1511" t="n">
        <v>1.674</v>
      </c>
      <c r="M7" s="1511" t="n">
        <v>1.601</v>
      </c>
      <c r="N7" s="1511" t="n">
        <v>1.506</v>
      </c>
    </row>
    <row r="8">
      <c r="A8" s="10" t="n"/>
      <c r="B8" s="7" t="n"/>
      <c r="C8" s="8" t="n"/>
      <c r="D8" s="8" t="n"/>
      <c r="E8" s="11" t="inlineStr">
        <is>
          <t>原材料</t>
        </is>
      </c>
      <c r="F8" s="12" t="n">
        <v>300</v>
      </c>
      <c r="G8" s="12" t="n">
        <v>1200</v>
      </c>
      <c r="H8" s="12" t="n">
        <v>2000</v>
      </c>
      <c r="I8" s="18" t="n">
        <v>2800</v>
      </c>
      <c r="J8" s="8" t="n"/>
      <c r="K8" s="1511" t="n"/>
      <c r="L8" s="1511" t="n"/>
      <c r="M8" s="1511" t="n"/>
      <c r="N8" s="1511" t="n"/>
    </row>
    <row r="9">
      <c r="E9" s="5" t="inlineStr">
        <is>
          <t>机时</t>
        </is>
      </c>
      <c r="F9" s="6" t="n">
        <v>100</v>
      </c>
      <c r="G9" s="6" t="n">
        <v>200</v>
      </c>
      <c r="H9" s="6" t="n">
        <v>400</v>
      </c>
      <c r="I9" s="15" t="n">
        <v>500</v>
      </c>
      <c r="J9" s="8" t="n"/>
    </row>
    <row r="10">
      <c r="A10" s="1177" t="inlineStr">
        <is>
          <t>场景C</t>
        </is>
      </c>
      <c r="B10" s="7" t="inlineStr">
        <is>
          <t>低</t>
        </is>
      </c>
      <c r="C10" s="8" t="n">
        <v>8</v>
      </c>
      <c r="D10" s="8" t="n">
        <v>270</v>
      </c>
      <c r="E10" s="9" t="inlineStr">
        <is>
          <t>人时</t>
        </is>
      </c>
      <c r="F10" s="8" t="n">
        <v>150</v>
      </c>
      <c r="G10" s="8" t="n">
        <v>250</v>
      </c>
      <c r="H10" s="8" t="n">
        <v>180</v>
      </c>
      <c r="I10" s="16" t="n">
        <v>160</v>
      </c>
      <c r="J10" s="8" t="n"/>
      <c r="K10" s="1511" t="n">
        <v>1.87</v>
      </c>
      <c r="L10" s="1511" t="n">
        <v>1.74</v>
      </c>
      <c r="M10" s="1511" t="n">
        <v>1.515</v>
      </c>
      <c r="N10" s="1511" t="n">
        <v>1.344</v>
      </c>
    </row>
    <row r="11">
      <c r="A11" s="10" t="n"/>
      <c r="B11" s="7" t="n"/>
      <c r="C11" s="8" t="n"/>
      <c r="D11" s="8" t="n"/>
      <c r="E11" s="11" t="inlineStr">
        <is>
          <t>原材料</t>
        </is>
      </c>
      <c r="F11" s="12" t="n">
        <v>700</v>
      </c>
      <c r="G11" s="12" t="n">
        <v>1200</v>
      </c>
      <c r="H11" s="12" t="n">
        <v>2500</v>
      </c>
      <c r="I11" s="18" t="n">
        <v>3000</v>
      </c>
      <c r="J11" s="8" t="n"/>
      <c r="K11" s="1511" t="n"/>
      <c r="L11" s="1511" t="n"/>
      <c r="M11" s="1511" t="n"/>
      <c r="N11" s="1511" t="n"/>
    </row>
    <row r="12">
      <c r="E12" s="5" t="inlineStr">
        <is>
          <t>机时</t>
        </is>
      </c>
      <c r="F12" s="6" t="n">
        <v>120</v>
      </c>
      <c r="G12" s="6" t="n">
        <v>180</v>
      </c>
      <c r="H12" s="6" t="n">
        <v>400</v>
      </c>
      <c r="I12" s="15" t="n">
        <v>450</v>
      </c>
      <c r="J12" s="8" t="n"/>
    </row>
    <row r="13">
      <c r="A13" s="1177" t="inlineStr">
        <is>
          <t>场景D</t>
        </is>
      </c>
      <c r="B13" s="7" t="inlineStr">
        <is>
          <t>低</t>
        </is>
      </c>
      <c r="C13" s="8" t="n">
        <v>10</v>
      </c>
      <c r="D13" s="8" t="n">
        <v>275</v>
      </c>
      <c r="E13" s="9" t="inlineStr">
        <is>
          <t>人时</t>
        </is>
      </c>
      <c r="F13" s="8" t="n">
        <v>160</v>
      </c>
      <c r="G13" s="8" t="n">
        <v>200</v>
      </c>
      <c r="H13" s="8" t="n">
        <v>180</v>
      </c>
      <c r="I13" s="16" t="n">
        <v>160</v>
      </c>
      <c r="J13" s="8" t="n"/>
      <c r="K13" s="1511" t="n">
        <v>1.76</v>
      </c>
      <c r="L13" s="1511" t="n">
        <v>1.65</v>
      </c>
      <c r="M13" s="1511" t="n">
        <v>1.515</v>
      </c>
      <c r="N13" s="1511" t="n">
        <v>1.344</v>
      </c>
    </row>
    <row r="14">
      <c r="A14" s="10" t="n"/>
      <c r="B14" s="7" t="n"/>
      <c r="C14" s="8" t="n"/>
      <c r="D14" s="8" t="n"/>
      <c r="E14" s="11" t="inlineStr">
        <is>
          <t>原材料</t>
        </is>
      </c>
      <c r="F14" s="12" t="n">
        <v>600</v>
      </c>
      <c r="G14" s="12" t="n">
        <v>1200</v>
      </c>
      <c r="H14" s="12" t="n">
        <v>2000</v>
      </c>
      <c r="I14" s="18" t="n">
        <v>2800</v>
      </c>
      <c r="J14" s="8" t="n"/>
      <c r="K14" s="1511" t="n"/>
      <c r="L14" s="1511" t="n"/>
      <c r="M14" s="1511" t="n"/>
      <c r="N14" s="1511" t="n"/>
    </row>
    <row r="15">
      <c r="E15" s="5" t="inlineStr">
        <is>
          <t>机时</t>
        </is>
      </c>
      <c r="F15" s="6" t="n">
        <v>120</v>
      </c>
      <c r="G15" s="6" t="n">
        <v>220</v>
      </c>
      <c r="H15" s="6" t="n">
        <v>350</v>
      </c>
      <c r="I15" s="15" t="n">
        <v>500</v>
      </c>
      <c r="J15" s="8" t="n"/>
    </row>
    <row r="16">
      <c r="A16" s="1177" t="inlineStr">
        <is>
          <t>场景E</t>
        </is>
      </c>
      <c r="B16" s="7" t="inlineStr">
        <is>
          <t>低</t>
        </is>
      </c>
      <c r="C16" s="8" t="n">
        <v>10</v>
      </c>
      <c r="D16" s="8" t="n">
        <v>260</v>
      </c>
      <c r="E16" s="9" t="inlineStr">
        <is>
          <t>人时</t>
        </is>
      </c>
      <c r="F16" s="8" t="n">
        <v>180</v>
      </c>
      <c r="G16" s="8" t="n">
        <v>200</v>
      </c>
      <c r="H16" s="8" t="n">
        <v>280</v>
      </c>
      <c r="I16" s="16" t="n">
        <v>160</v>
      </c>
      <c r="J16" s="8" t="n"/>
      <c r="K16" s="1511" t="n">
        <v>1.884</v>
      </c>
      <c r="L16" s="1511" t="n">
        <v>1.801</v>
      </c>
      <c r="M16" s="1511" t="n">
        <v>1.697</v>
      </c>
      <c r="N16" s="1511" t="n">
        <v>1.563</v>
      </c>
    </row>
    <row r="17">
      <c r="A17" s="10" t="n"/>
      <c r="B17" s="7" t="n"/>
      <c r="C17" s="8" t="n"/>
      <c r="D17" s="8" t="n"/>
      <c r="E17" s="11" t="inlineStr">
        <is>
          <t>原材料</t>
        </is>
      </c>
      <c r="F17" s="12" t="n">
        <v>800</v>
      </c>
      <c r="G17" s="12" t="n">
        <v>1500</v>
      </c>
      <c r="H17" s="12" t="n">
        <v>2200</v>
      </c>
      <c r="I17" s="18" t="n">
        <v>3000</v>
      </c>
      <c r="J17" s="8" t="n"/>
      <c r="K17" s="1511" t="n"/>
      <c r="L17" s="1511" t="n"/>
      <c r="M17" s="1511" t="n"/>
      <c r="N17" s="1511" t="n"/>
    </row>
    <row r="18">
      <c r="A18" s="10" t="n"/>
      <c r="B18" s="7" t="n"/>
      <c r="C18" s="8" t="n"/>
      <c r="D18" s="8" t="n"/>
      <c r="E18" s="5" t="inlineStr">
        <is>
          <t>机时</t>
        </is>
      </c>
      <c r="F18" s="6" t="n">
        <v>120</v>
      </c>
      <c r="G18" s="6" t="n">
        <v>180</v>
      </c>
      <c r="H18" s="6" t="n">
        <v>380</v>
      </c>
      <c r="I18" s="15" t="n">
        <v>450</v>
      </c>
      <c r="J18" s="8" t="n"/>
      <c r="K18" s="1511" t="n"/>
      <c r="L18" s="1511" t="n"/>
      <c r="M18" s="1511" t="n"/>
      <c r="N18" s="1511" t="n"/>
    </row>
    <row r="19">
      <c r="A19" s="1177" t="inlineStr">
        <is>
          <t>场景F</t>
        </is>
      </c>
      <c r="B19" s="7" t="inlineStr">
        <is>
          <t>低</t>
        </is>
      </c>
      <c r="C19" s="8" t="n">
        <v>12</v>
      </c>
      <c r="D19" s="8" t="n">
        <v>270</v>
      </c>
      <c r="E19" s="9" t="inlineStr">
        <is>
          <t>人时</t>
        </is>
      </c>
      <c r="F19" s="8" t="n">
        <v>180</v>
      </c>
      <c r="G19" s="8" t="n">
        <v>240</v>
      </c>
      <c r="H19" s="8" t="n">
        <v>280</v>
      </c>
      <c r="I19" s="16" t="n">
        <v>200</v>
      </c>
      <c r="J19" s="8" t="n"/>
      <c r="K19" s="1511" t="n">
        <v>2.199</v>
      </c>
      <c r="L19" s="1511" t="n">
        <v>2.085</v>
      </c>
      <c r="M19" s="1511" t="n">
        <v>1.946</v>
      </c>
      <c r="N19" s="1511" t="n">
        <v>1.769</v>
      </c>
    </row>
    <row r="20">
      <c r="A20" s="10" t="n"/>
      <c r="B20" s="7" t="n"/>
      <c r="C20" s="8" t="n"/>
      <c r="D20" s="8" t="n"/>
      <c r="E20" s="11" t="inlineStr">
        <is>
          <t>原材料</t>
        </is>
      </c>
      <c r="F20" s="12" t="n">
        <v>600</v>
      </c>
      <c r="G20" s="12" t="n">
        <v>1200</v>
      </c>
      <c r="H20" s="12" t="n">
        <v>1800</v>
      </c>
      <c r="I20" s="18" t="n">
        <v>2800</v>
      </c>
      <c r="J20" s="8" t="n"/>
      <c r="K20" s="1511" t="n"/>
      <c r="L20" s="1511" t="n"/>
      <c r="M20" s="1511" t="n"/>
      <c r="N20" s="1511" t="n"/>
    </row>
    <row r="21">
      <c r="A21" s="10" t="n"/>
      <c r="B21" s="7" t="n"/>
      <c r="C21" s="8" t="n"/>
      <c r="D21" s="8" t="n"/>
      <c r="E21" s="5" t="inlineStr">
        <is>
          <t>机时</t>
        </is>
      </c>
      <c r="F21" s="6" t="n">
        <v>90</v>
      </c>
      <c r="G21" s="6" t="n">
        <v>180</v>
      </c>
      <c r="H21" s="6" t="n">
        <v>370</v>
      </c>
      <c r="I21" s="15" t="n">
        <v>510</v>
      </c>
      <c r="J21" s="8" t="n"/>
      <c r="K21" s="1511" t="n"/>
      <c r="L21" s="1511" t="n"/>
      <c r="M21" s="1511" t="n"/>
      <c r="N21" s="1511" t="n"/>
    </row>
    <row r="22">
      <c r="A22" s="1177" t="inlineStr">
        <is>
          <t>场景G</t>
        </is>
      </c>
      <c r="B22" s="7" t="inlineStr">
        <is>
          <t>高</t>
        </is>
      </c>
      <c r="C22" s="8" t="n">
        <v>9</v>
      </c>
      <c r="D22" s="8" t="n">
        <v>273</v>
      </c>
      <c r="E22" s="9" t="inlineStr">
        <is>
          <t>人时</t>
        </is>
      </c>
      <c r="F22" s="8" t="n">
        <v>140</v>
      </c>
      <c r="G22" s="8" t="n">
        <v>250</v>
      </c>
      <c r="H22" s="8" t="n">
        <v>190</v>
      </c>
      <c r="I22" s="16" t="n">
        <v>160</v>
      </c>
      <c r="J22" s="8" t="n"/>
      <c r="K22" s="1511" t="n">
        <v>1.973</v>
      </c>
      <c r="L22" s="1511" t="n">
        <v>1.833</v>
      </c>
      <c r="M22" s="1511" t="n">
        <v>1.662</v>
      </c>
      <c r="N22" s="1511" t="n">
        <v>1.452</v>
      </c>
    </row>
    <row r="23">
      <c r="A23" s="10" t="n"/>
      <c r="B23" s="7" t="n"/>
      <c r="C23" s="8" t="n"/>
      <c r="D23" s="8" t="n"/>
      <c r="E23" s="11" t="inlineStr">
        <is>
          <t>原材料</t>
        </is>
      </c>
      <c r="F23" s="12" t="n">
        <v>280</v>
      </c>
      <c r="G23" s="12" t="n">
        <v>1650</v>
      </c>
      <c r="H23" s="12" t="n">
        <v>2200</v>
      </c>
      <c r="I23" s="18" t="n">
        <v>3100</v>
      </c>
      <c r="J23" s="8" t="n"/>
      <c r="K23" s="1511" t="n"/>
      <c r="L23" s="1511" t="n"/>
      <c r="M23" s="1511" t="n"/>
      <c r="N23" s="1511" t="n"/>
    </row>
    <row r="24">
      <c r="A24" s="10" t="n"/>
      <c r="B24" s="7" t="n"/>
      <c r="C24" s="8" t="n"/>
      <c r="D24" s="8" t="n"/>
      <c r="E24" s="5" t="inlineStr">
        <is>
          <t>机时</t>
        </is>
      </c>
      <c r="F24" s="6" t="n">
        <v>100</v>
      </c>
      <c r="G24" s="6" t="n">
        <v>180</v>
      </c>
      <c r="H24" s="6" t="n">
        <v>380</v>
      </c>
      <c r="I24" s="15" t="n">
        <v>500</v>
      </c>
      <c r="J24" s="8" t="n"/>
      <c r="K24" s="1511" t="n"/>
      <c r="L24" s="1511" t="n"/>
      <c r="M24" s="1511" t="n"/>
      <c r="N24" s="1511" t="n"/>
    </row>
    <row r="25">
      <c r="A25" s="1177" t="inlineStr">
        <is>
          <t>场景H</t>
        </is>
      </c>
      <c r="B25" s="7" t="inlineStr">
        <is>
          <t>高</t>
        </is>
      </c>
      <c r="C25" s="8" t="n">
        <v>9</v>
      </c>
      <c r="D25" s="8" t="n">
        <v>275</v>
      </c>
      <c r="E25" s="9" t="inlineStr">
        <is>
          <t>人时</t>
        </is>
      </c>
      <c r="F25" s="8" t="n">
        <v>150</v>
      </c>
      <c r="G25" s="8" t="n">
        <v>220</v>
      </c>
      <c r="H25" s="8" t="n">
        <v>200</v>
      </c>
      <c r="I25" s="16" t="n">
        <v>180</v>
      </c>
      <c r="J25" s="8" t="n"/>
      <c r="K25" s="1511" t="n">
        <v>1.885</v>
      </c>
      <c r="L25" s="1511" t="n">
        <v>1.764</v>
      </c>
      <c r="M25" s="1511" t="n">
        <v>1.618</v>
      </c>
      <c r="N25" s="1511" t="n">
        <v>1.436</v>
      </c>
    </row>
    <row r="26">
      <c r="A26" s="10" t="n"/>
      <c r="B26" s="7" t="n"/>
      <c r="C26" s="8" t="n"/>
      <c r="D26" s="8" t="n"/>
      <c r="E26" s="11" t="inlineStr">
        <is>
          <t>原材料</t>
        </is>
      </c>
      <c r="F26" s="12" t="n">
        <v>300</v>
      </c>
      <c r="G26" s="12" t="n">
        <v>1200</v>
      </c>
      <c r="H26" s="12" t="n">
        <v>2000</v>
      </c>
      <c r="I26" s="18" t="n">
        <v>3000</v>
      </c>
      <c r="J26" s="8" t="n"/>
      <c r="K26" s="1511" t="n"/>
      <c r="L26" s="1511" t="n"/>
      <c r="M26" s="1511" t="n"/>
      <c r="N26" s="1511" t="n"/>
    </row>
    <row r="27">
      <c r="A27" s="10" t="n"/>
      <c r="B27" s="7" t="n"/>
      <c r="C27" s="8" t="n"/>
      <c r="D27" s="8" t="n"/>
      <c r="E27" s="5" t="inlineStr">
        <is>
          <t>机时</t>
        </is>
      </c>
      <c r="F27" s="6" t="n">
        <v>200</v>
      </c>
      <c r="G27" s="6" t="n">
        <v>290</v>
      </c>
      <c r="H27" s="6" t="n">
        <v>420</v>
      </c>
      <c r="I27" s="15" t="n">
        <v>650</v>
      </c>
      <c r="J27" s="8" t="n"/>
      <c r="K27" s="1511" t="n"/>
      <c r="L27" s="1511" t="n"/>
      <c r="M27" s="1511" t="n"/>
      <c r="N27" s="1511" t="n"/>
    </row>
    <row r="28">
      <c r="A28" s="1177" t="inlineStr">
        <is>
          <t>场景I</t>
        </is>
      </c>
      <c r="B28" s="7" t="inlineStr">
        <is>
          <t>高</t>
        </is>
      </c>
      <c r="C28" s="8" t="n">
        <v>10</v>
      </c>
      <c r="D28" s="8" t="n">
        <v>275</v>
      </c>
      <c r="E28" s="9" t="inlineStr">
        <is>
          <t>人时</t>
        </is>
      </c>
      <c r="F28" s="8" t="n">
        <v>220</v>
      </c>
      <c r="G28" s="8" t="n">
        <v>180</v>
      </c>
      <c r="H28" s="8" t="n">
        <v>200</v>
      </c>
      <c r="I28" s="16" t="n">
        <v>240</v>
      </c>
      <c r="J28" s="8" t="n"/>
      <c r="K28" s="1511" t="n">
        <v>1.384</v>
      </c>
      <c r="L28" s="1511" t="n">
        <v>1.328</v>
      </c>
      <c r="M28" s="1511" t="n">
        <v>1.256</v>
      </c>
      <c r="N28" s="1511" t="n">
        <v>1.162</v>
      </c>
    </row>
    <row r="29">
      <c r="A29" s="10" t="n"/>
      <c r="B29" s="7" t="n"/>
      <c r="C29" s="8" t="n"/>
      <c r="D29" s="8" t="n"/>
      <c r="E29" s="11" t="inlineStr">
        <is>
          <t>原材料</t>
        </is>
      </c>
      <c r="F29" s="12" t="n">
        <v>500</v>
      </c>
      <c r="G29" s="12" t="n">
        <v>1500</v>
      </c>
      <c r="H29" s="12" t="n">
        <v>2800</v>
      </c>
      <c r="I29" s="18" t="n">
        <v>3500</v>
      </c>
      <c r="J29" s="8" t="n"/>
      <c r="K29" s="1511" t="n"/>
      <c r="L29" s="1511" t="n"/>
      <c r="M29" s="1511" t="n"/>
      <c r="N29" s="1511" t="n"/>
    </row>
    <row r="30">
      <c r="A30" s="10" t="n"/>
      <c r="B30" s="7" t="n"/>
      <c r="C30" s="8" t="n"/>
      <c r="D30" s="8" t="n"/>
      <c r="E30" s="5" t="inlineStr">
        <is>
          <t>机时</t>
        </is>
      </c>
      <c r="F30" s="6" t="n">
        <v>100</v>
      </c>
      <c r="G30" s="6" t="n">
        <v>250</v>
      </c>
      <c r="H30" s="6" t="n">
        <v>380</v>
      </c>
      <c r="I30" s="15" t="n">
        <v>520</v>
      </c>
      <c r="J30" s="8" t="n"/>
      <c r="K30" s="1511" t="n"/>
      <c r="L30" s="1511" t="n"/>
      <c r="M30" s="1511" t="n"/>
      <c r="N30" s="1511" t="n"/>
    </row>
    <row r="31">
      <c r="A31" s="1177" t="inlineStr">
        <is>
          <t>场景J</t>
        </is>
      </c>
      <c r="B31" s="7" t="inlineStr">
        <is>
          <t>高</t>
        </is>
      </c>
      <c r="C31" s="8" t="n">
        <v>8</v>
      </c>
      <c r="D31" s="8" t="n">
        <v>275</v>
      </c>
      <c r="E31" s="9" t="inlineStr">
        <is>
          <t>人时</t>
        </is>
      </c>
      <c r="F31" s="8" t="n">
        <v>120</v>
      </c>
      <c r="G31" s="8" t="n">
        <v>150</v>
      </c>
      <c r="H31" s="8" t="n">
        <v>160</v>
      </c>
      <c r="I31" s="16" t="n">
        <v>180</v>
      </c>
      <c r="J31" s="8" t="n"/>
      <c r="K31" s="1511" t="n">
        <v>1.257</v>
      </c>
      <c r="L31" s="1511" t="n">
        <v>1.202</v>
      </c>
      <c r="M31" s="1511" t="n">
        <v>1.134</v>
      </c>
      <c r="N31" s="1511" t="n">
        <v>1.047</v>
      </c>
    </row>
    <row r="32">
      <c r="A32" s="10" t="n"/>
      <c r="B32" s="7" t="n"/>
      <c r="C32" s="8" t="n"/>
      <c r="D32" s="8" t="n"/>
      <c r="E32" s="11" t="inlineStr">
        <is>
          <t>原材料</t>
        </is>
      </c>
      <c r="F32" s="12" t="n">
        <v>300</v>
      </c>
      <c r="G32" s="12" t="n">
        <v>1200</v>
      </c>
      <c r="H32" s="12" t="n">
        <v>2200</v>
      </c>
      <c r="I32" s="18" t="n">
        <v>3200</v>
      </c>
      <c r="J32" s="8" t="n"/>
      <c r="K32" s="1511" t="n"/>
      <c r="L32" s="1511" t="n"/>
      <c r="M32" s="1511" t="n"/>
      <c r="N32" s="1511" t="n"/>
    </row>
    <row r="33">
      <c r="A33" s="10" t="n"/>
      <c r="B33" s="7" t="n"/>
      <c r="C33" s="8" t="n"/>
      <c r="D33" s="8" t="n"/>
      <c r="E33" s="5" t="inlineStr">
        <is>
          <t>机时</t>
        </is>
      </c>
      <c r="F33" s="6" t="n">
        <v>150</v>
      </c>
      <c r="G33" s="6" t="n">
        <v>250</v>
      </c>
      <c r="H33" s="6" t="n">
        <v>400</v>
      </c>
      <c r="I33" s="15" t="n">
        <v>520</v>
      </c>
      <c r="J33" s="8" t="n"/>
      <c r="K33" s="1511" t="n"/>
      <c r="L33" s="1511" t="n"/>
      <c r="M33" s="1511" t="n"/>
      <c r="N33" s="1511" t="n"/>
    </row>
    <row r="34">
      <c r="A34" s="1177" t="inlineStr">
        <is>
          <t>场景K</t>
        </is>
      </c>
      <c r="B34" s="7" t="inlineStr">
        <is>
          <t>高</t>
        </is>
      </c>
      <c r="C34" s="8" t="n">
        <v>10</v>
      </c>
      <c r="D34" s="8" t="n">
        <v>265</v>
      </c>
      <c r="E34" s="9" t="inlineStr">
        <is>
          <t>人时</t>
        </is>
      </c>
      <c r="F34" s="8" t="n">
        <v>125</v>
      </c>
      <c r="G34" s="8" t="n">
        <v>180</v>
      </c>
      <c r="H34" s="8" t="n">
        <v>160</v>
      </c>
      <c r="I34" s="16" t="n">
        <v>150</v>
      </c>
      <c r="J34" s="8" t="n"/>
      <c r="K34" s="1511" t="n">
        <v>1.252</v>
      </c>
      <c r="L34" s="1511" t="n">
        <v>1.193</v>
      </c>
      <c r="M34" s="1511" t="n">
        <v>1.118</v>
      </c>
      <c r="N34" s="1511" t="n">
        <v>1.021</v>
      </c>
    </row>
    <row r="35">
      <c r="A35" s="10" t="n"/>
      <c r="B35" s="7" t="n"/>
      <c r="C35" s="8" t="n"/>
      <c r="D35" s="8" t="n"/>
      <c r="E35" s="11" t="inlineStr">
        <is>
          <t>原材料</t>
        </is>
      </c>
      <c r="F35" s="12" t="n">
        <v>500</v>
      </c>
      <c r="G35" s="12" t="n">
        <v>1500</v>
      </c>
      <c r="H35" s="12" t="n">
        <v>2400</v>
      </c>
      <c r="I35" s="18" t="n">
        <v>3500</v>
      </c>
      <c r="J35" s="8" t="n"/>
      <c r="K35" s="1511" t="n"/>
      <c r="L35" s="1511" t="n"/>
      <c r="M35" s="1511" t="n"/>
      <c r="N35" s="1511" t="n"/>
    </row>
    <row r="36">
      <c r="A36" s="10" t="n"/>
      <c r="B36" s="7" t="n"/>
      <c r="C36" s="8" t="n"/>
      <c r="D36" s="8" t="n"/>
      <c r="E36" s="5" t="inlineStr">
        <is>
          <t>机时</t>
        </is>
      </c>
      <c r="F36" s="6" t="n">
        <v>100</v>
      </c>
      <c r="G36" s="6" t="n">
        <v>180</v>
      </c>
      <c r="H36" s="6" t="n">
        <v>360</v>
      </c>
      <c r="I36" s="15" t="n">
        <v>500</v>
      </c>
      <c r="J36" s="8" t="n"/>
      <c r="K36" s="1511" t="n"/>
      <c r="L36" s="1511" t="n"/>
      <c r="M36" s="1511" t="n"/>
      <c r="N36" s="1511" t="n"/>
    </row>
    <row r="37">
      <c r="A37" s="1177" t="inlineStr">
        <is>
          <t>场景M</t>
        </is>
      </c>
      <c r="B37" s="7" t="inlineStr">
        <is>
          <t>高</t>
        </is>
      </c>
      <c r="C37" s="8" t="n">
        <v>9</v>
      </c>
      <c r="D37" s="8" t="n">
        <v>240</v>
      </c>
      <c r="E37" s="9" t="inlineStr">
        <is>
          <t>人时</t>
        </is>
      </c>
      <c r="F37" s="8" t="n">
        <v>150</v>
      </c>
      <c r="G37" s="8" t="n">
        <v>200</v>
      </c>
      <c r="H37" s="8" t="n">
        <v>250</v>
      </c>
      <c r="I37" s="16" t="n">
        <v>220</v>
      </c>
      <c r="J37" s="8" t="n"/>
      <c r="K37" s="1511" t="n">
        <v>1.935</v>
      </c>
      <c r="L37" s="1511" t="n">
        <v>1.84</v>
      </c>
      <c r="M37" s="1511" t="n">
        <v>1.723</v>
      </c>
      <c r="N37" s="1511" t="n">
        <v>1.578</v>
      </c>
    </row>
    <row r="38">
      <c r="A38" s="10" t="n"/>
      <c r="B38" s="7" t="n"/>
      <c r="C38" s="8" t="n"/>
      <c r="D38" s="8" t="n"/>
      <c r="E38" s="11" t="inlineStr">
        <is>
          <t>原材料</t>
        </is>
      </c>
      <c r="F38" s="12" t="n">
        <v>480</v>
      </c>
      <c r="G38" s="12" t="n">
        <v>1620</v>
      </c>
      <c r="H38" s="12" t="n">
        <v>2300</v>
      </c>
      <c r="I38" s="18" t="n">
        <v>3000</v>
      </c>
      <c r="J38" s="8" t="n"/>
      <c r="K38" s="1511" t="n"/>
      <c r="L38" s="1511" t="n"/>
      <c r="M38" s="1511" t="n"/>
      <c r="N38" s="1511" t="n"/>
    </row>
    <row r="39">
      <c r="A39" s="10" t="n"/>
      <c r="B39" s="7" t="n"/>
      <c r="C39" s="8" t="n"/>
      <c r="D39" s="8" t="n"/>
      <c r="E39" s="5" t="inlineStr">
        <is>
          <t>机时</t>
        </is>
      </c>
      <c r="F39" s="6" t="n">
        <v>120</v>
      </c>
      <c r="G39" s="6" t="n">
        <v>170</v>
      </c>
      <c r="H39" s="6" t="n">
        <v>300</v>
      </c>
      <c r="I39" s="15" t="n">
        <v>400</v>
      </c>
      <c r="J39" s="8" t="n"/>
      <c r="K39" s="1511" t="n"/>
      <c r="L39" s="1511" t="n"/>
      <c r="M39" s="1511" t="n"/>
      <c r="N39" s="1511" t="n"/>
    </row>
    <row r="40">
      <c r="A40" s="1177" t="inlineStr">
        <is>
          <t>场景N</t>
        </is>
      </c>
      <c r="B40" s="7" t="inlineStr">
        <is>
          <t>高</t>
        </is>
      </c>
      <c r="C40" s="8" t="n">
        <v>10</v>
      </c>
      <c r="D40" s="8" t="n">
        <v>255</v>
      </c>
      <c r="E40" s="9" t="inlineStr">
        <is>
          <t>人时</t>
        </is>
      </c>
      <c r="F40" s="8" t="n">
        <v>150</v>
      </c>
      <c r="G40" s="8" t="n">
        <v>200</v>
      </c>
      <c r="H40" s="8" t="n">
        <v>220</v>
      </c>
      <c r="I40" s="16" t="n">
        <v>250</v>
      </c>
      <c r="J40" s="8" t="n"/>
      <c r="K40" s="1511" t="n">
        <v>2.047</v>
      </c>
      <c r="L40" s="1511" t="n">
        <v>1.973</v>
      </c>
      <c r="M40" s="1511" t="n">
        <v>1.879</v>
      </c>
      <c r="N40" s="1511" t="n">
        <v>1.758</v>
      </c>
    </row>
    <row r="41">
      <c r="A41" s="10" t="n"/>
      <c r="B41" s="7" t="n"/>
      <c r="C41" s="8" t="n"/>
      <c r="D41" s="8" t="n"/>
      <c r="E41" s="11" t="inlineStr">
        <is>
          <t>原材料</t>
        </is>
      </c>
      <c r="F41" s="12" t="n">
        <v>320</v>
      </c>
      <c r="G41" s="12" t="n">
        <v>1200</v>
      </c>
      <c r="H41" s="12" t="n">
        <v>2000</v>
      </c>
      <c r="I41" s="18" t="n">
        <v>2800</v>
      </c>
      <c r="J41" s="8" t="n"/>
      <c r="K41" s="1511" t="n"/>
      <c r="L41" s="1511" t="n"/>
      <c r="M41" s="1511" t="n"/>
      <c r="N41" s="1511" t="n"/>
    </row>
    <row r="42">
      <c r="A42" s="10" t="n"/>
      <c r="B42" s="7" t="n"/>
      <c r="C42" s="8" t="n"/>
      <c r="D42" s="8" t="n"/>
      <c r="E42" s="5" t="inlineStr">
        <is>
          <t>机时</t>
        </is>
      </c>
      <c r="F42" s="6" t="n">
        <v>100</v>
      </c>
      <c r="G42" s="6" t="n">
        <v>160</v>
      </c>
      <c r="H42" s="6" t="n">
        <v>450</v>
      </c>
      <c r="I42" s="15" t="n">
        <v>640</v>
      </c>
      <c r="J42" s="8" t="n"/>
      <c r="K42" s="1511" t="n"/>
      <c r="L42" s="1511" t="n"/>
      <c r="M42" s="1511" t="n"/>
      <c r="N42" s="1511" t="n"/>
    </row>
    <row r="43">
      <c r="A43" s="1177" t="inlineStr">
        <is>
          <t>场景O</t>
        </is>
      </c>
      <c r="B43" s="7" t="inlineStr">
        <is>
          <t>高</t>
        </is>
      </c>
      <c r="C43" s="8" t="n">
        <v>8</v>
      </c>
      <c r="D43" s="8" t="n">
        <v>264</v>
      </c>
      <c r="E43" s="9" t="inlineStr">
        <is>
          <t>人时</t>
        </is>
      </c>
      <c r="F43" s="8" t="n">
        <v>200</v>
      </c>
      <c r="G43" s="8" t="n">
        <v>250</v>
      </c>
      <c r="H43" s="8" t="n">
        <v>280</v>
      </c>
      <c r="I43" s="16" t="n">
        <v>320</v>
      </c>
      <c r="J43" s="8" t="n"/>
      <c r="K43" s="1511" t="n">
        <v>2.228</v>
      </c>
      <c r="L43" s="1511" t="n">
        <v>2.079</v>
      </c>
      <c r="M43" s="1511" t="n">
        <v>1.904</v>
      </c>
      <c r="N43" s="1511" t="n">
        <v>1.694</v>
      </c>
    </row>
    <row r="44">
      <c r="A44" s="10" t="n"/>
      <c r="B44" s="7" t="n"/>
      <c r="C44" s="8" t="n"/>
      <c r="D44" s="8" t="n"/>
      <c r="E44" s="11" t="inlineStr">
        <is>
          <t>原材料</t>
        </is>
      </c>
      <c r="F44" s="12" t="n">
        <v>600</v>
      </c>
      <c r="G44" s="12" t="n">
        <v>1000</v>
      </c>
      <c r="H44" s="12" t="n">
        <v>1500</v>
      </c>
      <c r="I44" s="18" t="n">
        <v>3000</v>
      </c>
      <c r="J44" s="8" t="n"/>
      <c r="K44" s="1511" t="n"/>
      <c r="L44" s="1511" t="n"/>
      <c r="M44" s="1511" t="n"/>
      <c r="N44" s="1511" t="n"/>
    </row>
    <row r="45">
      <c r="A45" s="10" t="n"/>
      <c r="B45" s="7" t="n"/>
      <c r="C45" s="8" t="n"/>
      <c r="D45" s="8" t="n"/>
      <c r="E45" s="5" t="inlineStr">
        <is>
          <t>机时</t>
        </is>
      </c>
      <c r="F45" s="6" t="n">
        <v>100</v>
      </c>
      <c r="G45" s="6" t="n">
        <v>160</v>
      </c>
      <c r="H45" s="6" t="n">
        <v>450</v>
      </c>
      <c r="I45" s="15" t="n">
        <v>640</v>
      </c>
      <c r="J45" s="8" t="n"/>
      <c r="K45" s="1511" t="n"/>
      <c r="L45" s="1511" t="n"/>
      <c r="M45" s="1511" t="n"/>
      <c r="N45" s="1511" t="n"/>
    </row>
    <row r="46">
      <c r="A46" s="1177" t="inlineStr">
        <is>
          <t>场景P</t>
        </is>
      </c>
      <c r="B46" s="7" t="inlineStr">
        <is>
          <t>高</t>
        </is>
      </c>
      <c r="C46" s="8" t="n">
        <v>8</v>
      </c>
      <c r="D46" s="8" t="n">
        <v>239</v>
      </c>
      <c r="E46" s="9" t="inlineStr">
        <is>
          <t>人时</t>
        </is>
      </c>
      <c r="F46" s="8" t="n">
        <v>200</v>
      </c>
      <c r="G46" s="8" t="n">
        <v>250</v>
      </c>
      <c r="H46" s="8" t="n">
        <v>280</v>
      </c>
      <c r="I46" s="16" t="n">
        <v>320</v>
      </c>
      <c r="J46" s="8" t="n"/>
      <c r="K46" s="1511" t="n">
        <v>2.228</v>
      </c>
      <c r="L46" s="1511" t="n">
        <v>2.079</v>
      </c>
      <c r="M46" s="1511" t="n">
        <v>1.904</v>
      </c>
      <c r="N46" s="1511" t="n">
        <v>1.694</v>
      </c>
    </row>
    <row r="47">
      <c r="E47" s="11" t="inlineStr">
        <is>
          <t>原材料</t>
        </is>
      </c>
      <c r="F47" s="12" t="n">
        <v>700</v>
      </c>
      <c r="G47" s="12" t="n">
        <v>1200</v>
      </c>
      <c r="H47" s="12" t="n">
        <v>1800</v>
      </c>
      <c r="I47" s="18" t="n">
        <v>3500</v>
      </c>
      <c r="K47" s="1511" t="n"/>
      <c r="L47" s="1511" t="n"/>
      <c r="M47" s="1511" t="n"/>
      <c r="N47" s="1511" t="n"/>
    </row>
    <row r="48">
      <c r="A48" s="10" t="n"/>
      <c r="B48" s="7" t="n"/>
      <c r="C48" s="8" t="n"/>
      <c r="D48" s="8" t="n"/>
      <c r="E48" s="5" t="inlineStr">
        <is>
          <t>机时</t>
        </is>
      </c>
      <c r="F48" s="6" t="n">
        <v>100</v>
      </c>
      <c r="G48" s="6" t="n">
        <v>150</v>
      </c>
      <c r="H48" s="6" t="n">
        <v>450</v>
      </c>
      <c r="I48" s="15" t="n">
        <v>650</v>
      </c>
      <c r="J48" s="8" t="n"/>
      <c r="K48" s="1511" t="n"/>
      <c r="L48" s="1511" t="n"/>
      <c r="M48" s="1511" t="n"/>
      <c r="N48" s="1511" t="n"/>
    </row>
    <row r="49">
      <c r="A49" s="13" t="inlineStr">
        <is>
          <t>2013-初赛</t>
        </is>
      </c>
      <c r="B49" s="7" t="inlineStr">
        <is>
          <t>高</t>
        </is>
      </c>
      <c r="C49" s="8" t="n">
        <v>8</v>
      </c>
      <c r="D49" s="8" t="n">
        <v>280</v>
      </c>
      <c r="E49" s="9" t="inlineStr">
        <is>
          <t>人时</t>
        </is>
      </c>
      <c r="F49" s="8" t="n">
        <v>200</v>
      </c>
      <c r="G49" s="8" t="n">
        <v>250</v>
      </c>
      <c r="H49" s="8" t="n">
        <v>300</v>
      </c>
      <c r="I49" s="16" t="n">
        <v>300</v>
      </c>
      <c r="J49" s="8" t="n"/>
      <c r="K49" s="1511" t="n"/>
      <c r="L49" s="1511" t="n"/>
      <c r="M49" s="1511" t="n"/>
      <c r="N49" s="1511" t="n"/>
    </row>
    <row r="50">
      <c r="A50" s="10" t="n"/>
      <c r="B50" s="7" t="n"/>
      <c r="C50" s="8" t="n"/>
      <c r="D50" s="8" t="n"/>
      <c r="E50" s="11" t="inlineStr">
        <is>
          <t>原材料</t>
        </is>
      </c>
      <c r="F50" s="12" t="n">
        <v>800</v>
      </c>
      <c r="G50" s="12" t="n">
        <v>1300</v>
      </c>
      <c r="H50" s="12" t="n">
        <v>1800</v>
      </c>
      <c r="I50" s="18" t="n">
        <v>3600</v>
      </c>
      <c r="J50" s="8" t="n"/>
      <c r="K50" s="1511" t="n"/>
      <c r="L50" s="1511" t="n"/>
      <c r="M50" s="1511" t="n"/>
      <c r="N50" s="1511" t="n"/>
    </row>
    <row r="51">
      <c r="A51" s="10" t="n"/>
      <c r="B51" s="7" t="n"/>
      <c r="C51" s="8" t="n"/>
      <c r="D51" s="8" t="n"/>
      <c r="E51" s="5" t="inlineStr">
        <is>
          <t>机时</t>
        </is>
      </c>
      <c r="F51" s="6" t="n">
        <v>100</v>
      </c>
      <c r="G51" s="6" t="n">
        <v>140</v>
      </c>
      <c r="H51" s="6" t="n">
        <v>440</v>
      </c>
      <c r="I51" s="15" t="n">
        <v>640</v>
      </c>
      <c r="J51" s="8" t="n"/>
      <c r="K51" s="1511" t="n"/>
      <c r="L51" s="1511" t="n"/>
      <c r="M51" s="1511" t="n"/>
      <c r="N51" s="1511" t="n"/>
    </row>
    <row r="52">
      <c r="A52" s="13" t="inlineStr">
        <is>
          <t>2013-复赛</t>
        </is>
      </c>
      <c r="B52" s="7" t="inlineStr">
        <is>
          <t>高</t>
        </is>
      </c>
      <c r="C52" s="8" t="n">
        <v>8</v>
      </c>
      <c r="D52" s="8" t="n">
        <v>245</v>
      </c>
      <c r="E52" s="9" t="inlineStr">
        <is>
          <t>人时</t>
        </is>
      </c>
      <c r="F52" s="8" t="n">
        <v>200</v>
      </c>
      <c r="G52" s="8" t="n">
        <v>240</v>
      </c>
      <c r="H52" s="8" t="n">
        <v>300</v>
      </c>
      <c r="I52" s="16" t="n">
        <v>300</v>
      </c>
      <c r="J52" s="8" t="n"/>
      <c r="K52" s="1511" t="n"/>
      <c r="L52" s="1511" t="n"/>
      <c r="M52" s="1511" t="n"/>
      <c r="N52" s="1511" t="n"/>
    </row>
    <row r="53">
      <c r="A53" s="10" t="n"/>
      <c r="B53" s="7" t="n"/>
      <c r="C53" s="8" t="n"/>
      <c r="D53" s="8" t="n"/>
      <c r="E53" s="11" t="inlineStr">
        <is>
          <t>原材料</t>
        </is>
      </c>
      <c r="F53" s="12" t="n">
        <v>750</v>
      </c>
      <c r="G53" s="12" t="n">
        <v>1250</v>
      </c>
      <c r="H53" s="12" t="n">
        <v>1750</v>
      </c>
      <c r="I53" s="18" t="n">
        <v>3550</v>
      </c>
      <c r="J53" s="8" t="n"/>
      <c r="K53" s="1511" t="n"/>
      <c r="L53" s="1511" t="n"/>
      <c r="M53" s="1511" t="n"/>
      <c r="N53" s="1511" t="n"/>
    </row>
    <row r="54">
      <c r="A54" s="10" t="n"/>
      <c r="B54" s="7" t="n"/>
      <c r="C54" s="8" t="n"/>
      <c r="D54" s="8" t="n"/>
      <c r="E54" s="5" t="inlineStr">
        <is>
          <t>机时</t>
        </is>
      </c>
      <c r="F54" s="6" t="n">
        <v>100</v>
      </c>
      <c r="G54" s="6" t="n">
        <v>160</v>
      </c>
      <c r="H54" s="6" t="n">
        <v>240</v>
      </c>
      <c r="I54" s="15" t="n">
        <v>300</v>
      </c>
      <c r="J54" s="8" t="n"/>
      <c r="K54" s="1511" t="n"/>
      <c r="L54" s="1511" t="n"/>
      <c r="M54" s="1511" t="n"/>
      <c r="N54" s="1511" t="n"/>
    </row>
    <row r="55">
      <c r="A55" s="13" t="inlineStr">
        <is>
          <t>2013-半决赛</t>
        </is>
      </c>
      <c r="B55" s="7" t="inlineStr">
        <is>
          <t>高</t>
        </is>
      </c>
      <c r="C55" s="8" t="n">
        <v>14</v>
      </c>
      <c r="D55" s="8" t="n">
        <v>260</v>
      </c>
      <c r="E55" s="9" t="inlineStr">
        <is>
          <t>人时</t>
        </is>
      </c>
      <c r="F55" s="8" t="n">
        <v>90</v>
      </c>
      <c r="G55" s="8" t="n">
        <v>125</v>
      </c>
      <c r="H55" s="8" t="n">
        <v>160</v>
      </c>
      <c r="I55" s="16" t="n">
        <v>170</v>
      </c>
      <c r="J55" s="8" t="n"/>
      <c r="K55" s="1511" t="n"/>
      <c r="L55" s="1511" t="n"/>
      <c r="M55" s="1511" t="n"/>
      <c r="N55" s="1511" t="n"/>
      <c r="O55" s="19" t="n">
        <v>2.43</v>
      </c>
      <c r="P55" s="19" t="n">
        <v>2.43</v>
      </c>
      <c r="Q55" s="19" t="n">
        <v>2.16</v>
      </c>
      <c r="R55" s="19" t="n">
        <v>2.16</v>
      </c>
    </row>
    <row r="56">
      <c r="A56" s="10" t="n"/>
      <c r="B56" s="7" t="n"/>
      <c r="C56" s="8" t="n"/>
      <c r="D56" s="8" t="n"/>
      <c r="E56" s="11" t="inlineStr">
        <is>
          <t>原材料</t>
        </is>
      </c>
      <c r="F56" s="12" t="n">
        <v>500</v>
      </c>
      <c r="G56" s="12" t="n">
        <v>1000</v>
      </c>
      <c r="H56" s="12" t="n">
        <v>1600</v>
      </c>
      <c r="I56" s="18" t="n">
        <v>2600</v>
      </c>
      <c r="J56" s="8" t="n"/>
      <c r="K56" s="1511" t="n"/>
      <c r="L56" s="1511" t="n"/>
      <c r="M56" s="1511" t="n"/>
      <c r="N56" s="1511" t="n"/>
    </row>
    <row r="57">
      <c r="A57" s="10" t="n"/>
      <c r="B57" s="7" t="n"/>
      <c r="C57" s="8" t="n"/>
      <c r="D57" s="8" t="n"/>
      <c r="E57" s="5" t="inlineStr">
        <is>
          <t>机时</t>
        </is>
      </c>
      <c r="F57" s="6" t="n">
        <v>120</v>
      </c>
      <c r="G57" s="6" t="n">
        <v>170</v>
      </c>
      <c r="H57" s="6" t="n">
        <v>250</v>
      </c>
      <c r="I57" s="15" t="n">
        <v>350</v>
      </c>
      <c r="J57" s="8" t="n"/>
      <c r="K57" s="1511" t="n"/>
      <c r="L57" s="1511" t="n"/>
      <c r="M57" s="1511" t="n"/>
      <c r="N57" s="1511" t="n"/>
    </row>
    <row r="58">
      <c r="A58" s="13" t="inlineStr">
        <is>
          <t>2013-决赛</t>
        </is>
      </c>
      <c r="B58" s="7" t="inlineStr">
        <is>
          <t>高</t>
        </is>
      </c>
      <c r="C58" s="8" t="n">
        <v>12</v>
      </c>
      <c r="D58" s="8" t="n">
        <v>250</v>
      </c>
      <c r="E58" s="9" t="inlineStr">
        <is>
          <t>人时</t>
        </is>
      </c>
      <c r="F58" s="8" t="n">
        <v>80</v>
      </c>
      <c r="G58" s="8" t="n">
        <v>100</v>
      </c>
      <c r="H58" s="8" t="n">
        <v>130</v>
      </c>
      <c r="I58" s="16" t="n">
        <v>160</v>
      </c>
      <c r="J58" s="8" t="n"/>
      <c r="K58" s="1511" t="n"/>
      <c r="L58" s="1511" t="n"/>
      <c r="M58" s="1511" t="n"/>
      <c r="N58" s="1511" t="n"/>
      <c r="O58" s="20" t="n">
        <v>2.57</v>
      </c>
      <c r="P58" s="20" t="n">
        <v>2.396</v>
      </c>
      <c r="Q58" s="20" t="n">
        <v>2.299</v>
      </c>
      <c r="R58" s="20" t="n">
        <v>2.094</v>
      </c>
    </row>
    <row r="59" ht="15.5" customHeight="1" s="1178">
      <c r="A59" s="14" t="n"/>
      <c r="E59" s="11" t="inlineStr">
        <is>
          <t>原材料</t>
        </is>
      </c>
      <c r="F59" s="12" t="n">
        <v>600</v>
      </c>
      <c r="G59" s="12" t="n">
        <v>1000</v>
      </c>
      <c r="H59" s="12" t="n">
        <v>1600</v>
      </c>
      <c r="I59" s="18" t="n">
        <v>2600</v>
      </c>
      <c r="K59" s="1511" t="n"/>
      <c r="L59" s="1511" t="n"/>
      <c r="M59" s="1511" t="n"/>
      <c r="N59" s="1511" t="n"/>
    </row>
    <row r="60">
      <c r="E60" s="1" t="inlineStr">
        <is>
          <t>机 器(时)</t>
        </is>
      </c>
      <c r="F60" s="1" t="n">
        <v>100</v>
      </c>
      <c r="G60" s="1" t="n">
        <v>150</v>
      </c>
      <c r="H60" s="1" t="n">
        <v>190</v>
      </c>
      <c r="I60" s="1" t="n">
        <v>280</v>
      </c>
    </row>
    <row r="61">
      <c r="A61" s="1" t="inlineStr">
        <is>
          <t>2015初赛AC</t>
        </is>
      </c>
      <c r="B61" s="1" t="inlineStr">
        <is>
          <t>高</t>
        </is>
      </c>
      <c r="C61" s="1" t="n">
        <v>12</v>
      </c>
      <c r="E61" s="1" t="inlineStr">
        <is>
          <t>人 力(时)</t>
        </is>
      </c>
      <c r="F61" s="1" t="n">
        <v>70</v>
      </c>
      <c r="G61" s="1" t="n">
        <v>90</v>
      </c>
      <c r="H61" s="1" t="n">
        <v>100</v>
      </c>
      <c r="I61" s="1" t="n">
        <v>120</v>
      </c>
    </row>
    <row r="62">
      <c r="E62" s="1" t="inlineStr">
        <is>
          <t>原材料(单位)</t>
        </is>
      </c>
      <c r="F62" s="1" t="n">
        <v>600</v>
      </c>
      <c r="G62" s="1" t="n">
        <v>1000</v>
      </c>
      <c r="H62" s="1" t="n">
        <v>1900</v>
      </c>
      <c r="I62" s="1" t="n">
        <v>2600</v>
      </c>
    </row>
    <row r="63">
      <c r="E63" s="1" t="inlineStr">
        <is>
          <t>机 器(时)</t>
        </is>
      </c>
      <c r="F63" s="1" t="n">
        <v>70</v>
      </c>
      <c r="G63" s="1" t="n">
        <v>120</v>
      </c>
      <c r="H63" s="1" t="n">
        <v>180</v>
      </c>
      <c r="I63" s="1" t="n">
        <v>250</v>
      </c>
    </row>
    <row r="64">
      <c r="A64" s="1" t="inlineStr">
        <is>
          <t>2015复赛AD</t>
        </is>
      </c>
      <c r="B64" s="1" t="inlineStr">
        <is>
          <t>高</t>
        </is>
      </c>
      <c r="C64" s="1" t="n">
        <v>15</v>
      </c>
      <c r="E64" s="1" t="inlineStr">
        <is>
          <t>人 力(时)</t>
        </is>
      </c>
      <c r="F64" s="1" t="n">
        <v>90</v>
      </c>
      <c r="G64" s="1" t="n">
        <v>140</v>
      </c>
      <c r="H64" s="1" t="n">
        <v>160</v>
      </c>
      <c r="I64" s="1" t="n">
        <v>180</v>
      </c>
    </row>
    <row r="65">
      <c r="E65" s="1" t="inlineStr">
        <is>
          <t>原材料(单位)</t>
        </is>
      </c>
      <c r="F65" s="1" t="n">
        <v>600</v>
      </c>
      <c r="G65" s="1" t="n">
        <v>1200</v>
      </c>
      <c r="H65" s="1" t="n">
        <v>2000</v>
      </c>
      <c r="I65" s="1" t="n">
        <v>3200</v>
      </c>
    </row>
    <row r="66">
      <c r="A66" s="1" t="inlineStr">
        <is>
          <t>2015半决赛AE</t>
        </is>
      </c>
      <c r="B66" s="1" t="inlineStr">
        <is>
          <t>高</t>
        </is>
      </c>
    </row>
  </sheetData>
  <mergeCells count="1">
    <mergeCell ref="K1:N1"/>
  </mergeCells>
  <pageMargins left="0.75" right="0.75" top="1" bottom="1" header="0.511111111111111" footer="0.511111111111111"/>
  <pageSetup orientation="portrait" paperSize="9" horizontalDpi="1200"/>
</worksheet>
</file>

<file path=xl/worksheets/sheet41.xml><?xml version="1.0" encoding="utf-8"?>
<worksheet xmlns="http://schemas.openxmlformats.org/spreadsheetml/2006/main">
  <sheetPr codeName="Sheet4">
    <outlinePr summaryBelow="1" summaryRight="1"/>
    <pageSetUpPr/>
  </sheetPr>
  <dimension ref="A1:A1"/>
  <sheetViews>
    <sheetView topLeftCell="A16" workbookViewId="0">
      <selection activeCell="O10" sqref="O10:R13"/>
    </sheetView>
  </sheetViews>
  <sheetFormatPr baseColWidth="8" defaultColWidth="9" defaultRowHeight="14"/>
  <sheetData/>
  <pageMargins left="0.75" right="0.75" top="1" bottom="1" header="0.5" footer="0.5"/>
  <pageSetup orientation="portrait" paperSize="9"/>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陈世海;席桌</dc:creator>
  <dcterms:created xsi:type="dcterms:W3CDTF">2010-03-09T07:20:00Z</dcterms:created>
  <dcterms:modified xsi:type="dcterms:W3CDTF">2026-03-21T05:53:00Z</dcterms:modified>
  <cp:lastModifiedBy>陈崇文</cp:lastModifiedBy>
  <cp:lastPrinted>2411-12-30T00:00:00Z</cp:lastPrinted>
</cp:coreProperties>
</file>

<file path=docProps/custom.xml><?xml version="1.0" encoding="utf-8"?>
<Properties xmlns:vt="http://schemas.openxmlformats.org/officeDocument/2006/docPropsVTypes" xmlns="http://schemas.openxmlformats.org/officeDocument/2006/custom-properties">
  <property name="KSOProductBuildVer" fmtid="{D5CDD505-2E9C-101B-9397-08002B2CF9AE}" pid="2">
    <vt:lpwstr>2052-12.1.0.22529</vt:lpwstr>
  </property>
  <property name="ICV" fmtid="{D5CDD505-2E9C-101B-9397-08002B2CF9AE}" pid="3">
    <vt:lpwstr>1D858F0118524A919C8A016B81020966_13</vt:lpwstr>
  </property>
</Properties>
</file>